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3.xml" ContentType="application/vnd.openxmlformats-officedocument.themeOverrid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docs.live.net/8ef2d8bcd22dfa41/Desktop/HackIO/Proyect 0/Excel/"/>
    </mc:Choice>
  </mc:AlternateContent>
  <xr:revisionPtr revIDLastSave="3087" documentId="8_{3FEEB6D7-6ECD-462E-A31B-6F36F0D3E86F}" xr6:coauthVersionLast="47" xr6:coauthVersionMax="47" xr10:uidLastSave="{CFDE146C-37C8-4493-95A2-FC7C90ED4DD8}"/>
  <bookViews>
    <workbookView xWindow="-98" yWindow="-98" windowWidth="21795" windowHeight="12975" firstSheet="1" activeTab="4" xr2:uid="{A1B05D03-0994-428B-AA4B-C4A799252B6B}"/>
  </bookViews>
  <sheets>
    <sheet name="Trabajo realizado" sheetId="18" r:id="rId1"/>
    <sheet name="Dashboard" sheetId="16" r:id="rId2"/>
    <sheet name="Análisis " sheetId="14" r:id="rId3"/>
    <sheet name="Resultados" sheetId="17" r:id="rId4"/>
    <sheet name="Datos sala" sheetId="1" r:id="rId5"/>
    <sheet name="Datos cocina" sheetId="2" r:id="rId6"/>
    <sheet name="Tiempo de permanencia" sheetId="4" r:id="rId7"/>
    <sheet name="Monto total" sheetId="11" r:id="rId8"/>
  </sheets>
  <definedNames>
    <definedName name="_xlnm._FilterDatabase" localSheetId="5" hidden="1">'Datos cocina'!$A$1:$M$1903</definedName>
    <definedName name="_xlnm._FilterDatabase" localSheetId="4" hidden="1">'Datos sala'!$A$1:$W$768</definedName>
    <definedName name="_xlchart.v5.0" hidden="1">'Análisis '!$H$136</definedName>
    <definedName name="_xlchart.v5.1" hidden="1">'Análisis '!$H$137:$H$147</definedName>
    <definedName name="_xlchart.v5.2" hidden="1">'Análisis '!$I$136</definedName>
    <definedName name="_xlchart.v5.3" hidden="1">'Análisis '!$I$137:$I$147</definedName>
    <definedName name="_xlchart.v5.4" hidden="1">'Análisis '!$H$136</definedName>
    <definedName name="_xlchart.v5.5" hidden="1">'Análisis '!$H$137:$H$147</definedName>
    <definedName name="_xlchart.v5.6" hidden="1">'Análisis '!$I$136</definedName>
    <definedName name="_xlchart.v5.7" hidden="1">'Análisis '!$I$137:$I$147</definedName>
    <definedName name="_xlcn.WorksheetConnection_DatoscocinaA1M19031" hidden="1">'Datos cocina'!$A$1:$M$1903</definedName>
    <definedName name="_xlcn.WorksheetConnection_DatossalaA1V7681" hidden="1">'Datos sala'!$A$1:$W$768</definedName>
    <definedName name="_xlcn.WorksheetConnection_TRABAJOFINAL.xlsxTablaCocina1" hidden="1">TablaCocina[]</definedName>
    <definedName name="_xlcn.WorksheetConnection_TRABAJOFINAL.xlsxTablaSala1" hidden="1">TablaSala[]</definedName>
    <definedName name="SegmentaciónDeDatos_Día_de_la_semana">#N/A</definedName>
    <definedName name="SegmentaciónDeDatos_Mesero_Asignado">#N/A</definedName>
    <definedName name="SegmentaciónDeDatos_Tipo_de_Servicio">#N/A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s>
  <extLst>
    <ext xmlns:x14="http://schemas.microsoft.com/office/spreadsheetml/2009/9/main" uri="{876F7934-8845-4945-9796-88D515C7AA90}">
      <x14:pivotCaches>
        <pivotCache cacheId="18" r:id="rId27"/>
      </x14:pivotCaches>
    </ext>
    <ext xmlns:x14="http://schemas.microsoft.com/office/spreadsheetml/2009/9/main" uri="{BBE1A952-AA13-448e-AADC-164F8A28A991}">
      <x14:slicerCaches>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Sala" name="TablaSala" connection="WorksheetConnection_TRABAJO FINAL.xlsx!TablaSala"/>
          <x15:modelTable id="TablaCocina" name="TablaCocina" connection="WorksheetConnection_TRABAJO FINAL.xlsx!TablaCocina"/>
          <x15:modelTable id="Rango" name="Rango" connection="WorksheetConnection_Datos sala!$A$1:$V$768"/>
          <x15:modelTable id="Rango 1" name="Rango 1" connection="WorksheetConnection_Datos cocina!$A$1:$M$1903"/>
        </x15:modelTables>
        <x15:modelRelationships>
          <x15:modelRelationship fromTable="TablaCocina" fromColumn="Número de Orden" toTable="TablaSala" toColumn="Número de Orde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47" i="14" l="1"/>
  <c r="I146" i="14"/>
  <c r="I145" i="14"/>
  <c r="I144" i="14"/>
  <c r="I143" i="14"/>
  <c r="I142" i="14"/>
  <c r="I141" i="14"/>
  <c r="I140" i="14"/>
  <c r="I139" i="14"/>
  <c r="I138" i="14"/>
  <c r="I137" i="14"/>
  <c r="B44" i="17"/>
  <c r="I148" i="14" l="1"/>
  <c r="F1904" i="2"/>
  <c r="E1904" i="2"/>
  <c r="G35" i="17"/>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4" i="11"/>
  <c r="D222" i="14"/>
  <c r="D125" i="14"/>
  <c r="C128" i="14"/>
  <c r="D221" i="14"/>
  <c r="D115" i="14"/>
  <c r="D46" i="14"/>
  <c r="D116" i="14"/>
  <c r="D224" i="14"/>
  <c r="D118" i="14"/>
  <c r="D120" i="14"/>
  <c r="D124" i="14"/>
  <c r="D123" i="14"/>
  <c r="D121" i="14"/>
  <c r="D47" i="14"/>
  <c r="D225" i="14"/>
  <c r="D122" i="14"/>
  <c r="D223" i="14"/>
  <c r="D45" i="14"/>
  <c r="C129" i="14"/>
  <c r="D117" i="14"/>
  <c r="D119" i="14"/>
  <c r="F195" i="14"/>
  <c r="F193" i="14"/>
  <c r="F192" i="14"/>
  <c r="F196" i="14"/>
  <c r="F194" i="14"/>
  <c r="D14" i="16"/>
  <c r="S14" i="16"/>
  <c r="H14" i="16"/>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2" i="1"/>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 i="4"/>
  <c r="G3" i="1"/>
  <c r="G4" i="1"/>
  <c r="G5" i="1"/>
  <c r="G6" i="1"/>
  <c r="G7" i="1"/>
  <c r="G9" i="1"/>
  <c r="G10" i="1"/>
  <c r="G12" i="1"/>
  <c r="G15" i="1"/>
  <c r="G17" i="1"/>
  <c r="G18" i="1"/>
  <c r="G19" i="1"/>
  <c r="G20" i="1"/>
  <c r="G21" i="1"/>
  <c r="G22" i="1"/>
  <c r="G23" i="1"/>
  <c r="G24" i="1"/>
  <c r="G29" i="1"/>
  <c r="G31" i="1"/>
  <c r="I31" i="1" s="1"/>
  <c r="S31" i="1" s="1"/>
  <c r="G35" i="1"/>
  <c r="G39" i="1"/>
  <c r="G41" i="1"/>
  <c r="G43" i="1"/>
  <c r="G45" i="1"/>
  <c r="G46" i="1"/>
  <c r="G47" i="1"/>
  <c r="G49" i="1"/>
  <c r="G50" i="1"/>
  <c r="G52" i="1"/>
  <c r="G53" i="1"/>
  <c r="G54" i="1"/>
  <c r="G55" i="1"/>
  <c r="G57" i="1"/>
  <c r="G58" i="1"/>
  <c r="G59" i="1"/>
  <c r="G60" i="1"/>
  <c r="G61" i="1"/>
  <c r="G64" i="1"/>
  <c r="G65" i="1"/>
  <c r="G67" i="1"/>
  <c r="G68" i="1"/>
  <c r="G70" i="1"/>
  <c r="G71" i="1"/>
  <c r="G73" i="1"/>
  <c r="G74" i="1"/>
  <c r="G75" i="1"/>
  <c r="G77" i="1"/>
  <c r="G78" i="1"/>
  <c r="G79" i="1"/>
  <c r="G80" i="1"/>
  <c r="G81" i="1"/>
  <c r="G83" i="1"/>
  <c r="G86" i="1"/>
  <c r="G87" i="1"/>
  <c r="G89" i="1"/>
  <c r="G90" i="1"/>
  <c r="G91" i="1"/>
  <c r="G92" i="1"/>
  <c r="G93" i="1"/>
  <c r="G94" i="1"/>
  <c r="G97" i="1"/>
  <c r="G101" i="1"/>
  <c r="G102" i="1"/>
  <c r="G103" i="1"/>
  <c r="G104" i="1"/>
  <c r="G105" i="1"/>
  <c r="G106" i="1"/>
  <c r="G107" i="1"/>
  <c r="G108" i="1"/>
  <c r="G109" i="1"/>
  <c r="G110" i="1"/>
  <c r="G111" i="1"/>
  <c r="G112" i="1"/>
  <c r="G119" i="1"/>
  <c r="G120" i="1"/>
  <c r="G121" i="1"/>
  <c r="G122" i="1"/>
  <c r="G124" i="1"/>
  <c r="G125" i="1"/>
  <c r="G126" i="1"/>
  <c r="G127" i="1"/>
  <c r="G128" i="1"/>
  <c r="G130" i="1"/>
  <c r="G131" i="1"/>
  <c r="G133" i="1"/>
  <c r="G135" i="1"/>
  <c r="G140" i="1"/>
  <c r="G141" i="1"/>
  <c r="G142" i="1"/>
  <c r="G144" i="1"/>
  <c r="G147" i="1"/>
  <c r="G148" i="1"/>
  <c r="G151" i="1"/>
  <c r="G153" i="1"/>
  <c r="G155" i="1"/>
  <c r="G156" i="1"/>
  <c r="G157" i="1"/>
  <c r="G159" i="1"/>
  <c r="G161" i="1"/>
  <c r="G162" i="1"/>
  <c r="G163" i="1"/>
  <c r="G165" i="1"/>
  <c r="G168" i="1"/>
  <c r="G169" i="1"/>
  <c r="G170" i="1"/>
  <c r="G171" i="1"/>
  <c r="G172" i="1"/>
  <c r="G175" i="1"/>
  <c r="G176" i="1"/>
  <c r="G179" i="1"/>
  <c r="G180" i="1"/>
  <c r="G181" i="1"/>
  <c r="G183" i="1"/>
  <c r="G186" i="1"/>
  <c r="I186" i="1" s="1"/>
  <c r="S186" i="1" s="1"/>
  <c r="G187" i="1"/>
  <c r="G188" i="1"/>
  <c r="G189" i="1"/>
  <c r="G190" i="1"/>
  <c r="G191" i="1"/>
  <c r="G193" i="1"/>
  <c r="G194" i="1"/>
  <c r="G195" i="1"/>
  <c r="G197" i="1"/>
  <c r="G199" i="1"/>
  <c r="G200" i="1"/>
  <c r="G201" i="1"/>
  <c r="G202" i="1"/>
  <c r="G204" i="1"/>
  <c r="G205" i="1"/>
  <c r="G206" i="1"/>
  <c r="G208" i="1"/>
  <c r="G210" i="1"/>
  <c r="G211" i="1"/>
  <c r="G212" i="1"/>
  <c r="G214" i="1"/>
  <c r="G217" i="1"/>
  <c r="G220" i="1"/>
  <c r="G221" i="1"/>
  <c r="G222" i="1"/>
  <c r="G223" i="1"/>
  <c r="G224" i="1"/>
  <c r="G226" i="1"/>
  <c r="G227" i="1"/>
  <c r="G228" i="1"/>
  <c r="G230" i="1"/>
  <c r="G231" i="1"/>
  <c r="G233" i="1"/>
  <c r="G234" i="1"/>
  <c r="G235" i="1"/>
  <c r="G236" i="1"/>
  <c r="G237" i="1"/>
  <c r="G239" i="1"/>
  <c r="G240" i="1"/>
  <c r="G241" i="1"/>
  <c r="G243" i="1"/>
  <c r="G244" i="1"/>
  <c r="G245" i="1"/>
  <c r="G246" i="1"/>
  <c r="G247" i="1"/>
  <c r="G251" i="1"/>
  <c r="G253" i="1"/>
  <c r="G255" i="1"/>
  <c r="G256" i="1"/>
  <c r="G257" i="1"/>
  <c r="G258" i="1"/>
  <c r="G259" i="1"/>
  <c r="G264" i="1"/>
  <c r="G265" i="1"/>
  <c r="G266" i="1"/>
  <c r="G267" i="1"/>
  <c r="G269" i="1"/>
  <c r="G270" i="1"/>
  <c r="G271" i="1"/>
  <c r="G273" i="1"/>
  <c r="G276" i="1"/>
  <c r="G277" i="1"/>
  <c r="G278" i="1"/>
  <c r="G279" i="1"/>
  <c r="G280" i="1"/>
  <c r="G281" i="1"/>
  <c r="G283" i="1"/>
  <c r="G284" i="1"/>
  <c r="G286" i="1"/>
  <c r="G288" i="1"/>
  <c r="G289" i="1"/>
  <c r="G290" i="1"/>
  <c r="G293" i="1"/>
  <c r="G294" i="1"/>
  <c r="G295" i="1"/>
  <c r="G296" i="1"/>
  <c r="G299" i="1"/>
  <c r="G301" i="1"/>
  <c r="G302" i="1"/>
  <c r="G303" i="1"/>
  <c r="G305" i="1"/>
  <c r="G306" i="1"/>
  <c r="G308" i="1"/>
  <c r="G309" i="1"/>
  <c r="G310" i="1"/>
  <c r="G311" i="1"/>
  <c r="G313" i="1"/>
  <c r="G314" i="1"/>
  <c r="G316" i="1"/>
  <c r="G317" i="1"/>
  <c r="G318" i="1"/>
  <c r="G319" i="1"/>
  <c r="G320" i="1"/>
  <c r="G321" i="1"/>
  <c r="G322" i="1"/>
  <c r="G324" i="1"/>
  <c r="G325" i="1"/>
  <c r="G326" i="1"/>
  <c r="G328" i="1"/>
  <c r="G329" i="1"/>
  <c r="G332" i="1"/>
  <c r="G333" i="1"/>
  <c r="G334" i="1"/>
  <c r="G335" i="1"/>
  <c r="G336" i="1"/>
  <c r="G337" i="1"/>
  <c r="G338" i="1"/>
  <c r="G339" i="1"/>
  <c r="G340" i="1"/>
  <c r="G341" i="1"/>
  <c r="G342" i="1"/>
  <c r="G343" i="1"/>
  <c r="G347" i="1"/>
  <c r="G348" i="1"/>
  <c r="G351" i="1"/>
  <c r="G352" i="1"/>
  <c r="G353" i="1"/>
  <c r="G354" i="1"/>
  <c r="G356" i="1"/>
  <c r="G359" i="1"/>
  <c r="G360" i="1"/>
  <c r="G362" i="1"/>
  <c r="G363" i="1"/>
  <c r="G365" i="1"/>
  <c r="G367" i="1"/>
  <c r="G368" i="1"/>
  <c r="G370" i="1"/>
  <c r="G371" i="1"/>
  <c r="G373" i="1"/>
  <c r="G375" i="1"/>
  <c r="G376" i="1"/>
  <c r="G378" i="1"/>
  <c r="G379" i="1"/>
  <c r="G381" i="1"/>
  <c r="G382" i="1"/>
  <c r="G383" i="1"/>
  <c r="G384" i="1"/>
  <c r="G385" i="1"/>
  <c r="G389" i="1"/>
  <c r="G390" i="1"/>
  <c r="G391" i="1"/>
  <c r="G392" i="1"/>
  <c r="G396" i="1"/>
  <c r="G397" i="1"/>
  <c r="G398" i="1"/>
  <c r="G399" i="1"/>
  <c r="G400" i="1"/>
  <c r="G401" i="1"/>
  <c r="G403" i="1"/>
  <c r="G404" i="1"/>
  <c r="G405" i="1"/>
  <c r="G406" i="1"/>
  <c r="G408" i="1"/>
  <c r="G410" i="1"/>
  <c r="G411" i="1"/>
  <c r="G415" i="1"/>
  <c r="G417" i="1"/>
  <c r="G418" i="1"/>
  <c r="G419" i="1"/>
  <c r="G423" i="1"/>
  <c r="G424" i="1"/>
  <c r="G425" i="1"/>
  <c r="G426" i="1"/>
  <c r="G427" i="1"/>
  <c r="G428" i="1"/>
  <c r="G429" i="1"/>
  <c r="G430" i="1"/>
  <c r="G431" i="1"/>
  <c r="G432" i="1"/>
  <c r="G433" i="1"/>
  <c r="G434" i="1"/>
  <c r="G435" i="1"/>
  <c r="G438" i="1"/>
  <c r="G439" i="1"/>
  <c r="G440" i="1"/>
  <c r="G444" i="1"/>
  <c r="G445" i="1"/>
  <c r="G446" i="1"/>
  <c r="G447" i="1"/>
  <c r="G448" i="1"/>
  <c r="G452" i="1"/>
  <c r="G453" i="1"/>
  <c r="G454" i="1"/>
  <c r="G455" i="1"/>
  <c r="G456" i="1"/>
  <c r="G457" i="1"/>
  <c r="G458" i="1"/>
  <c r="G461" i="1"/>
  <c r="G462" i="1"/>
  <c r="G463" i="1"/>
  <c r="G465" i="1"/>
  <c r="G467" i="1"/>
  <c r="G468" i="1"/>
  <c r="G469" i="1"/>
  <c r="G470" i="1"/>
  <c r="G472" i="1"/>
  <c r="G475" i="1"/>
  <c r="G478" i="1"/>
  <c r="G480" i="1"/>
  <c r="G481" i="1"/>
  <c r="G482" i="1"/>
  <c r="G483" i="1"/>
  <c r="G484" i="1"/>
  <c r="G485" i="1"/>
  <c r="G486" i="1"/>
  <c r="G489" i="1"/>
  <c r="G491" i="1"/>
  <c r="G493" i="1"/>
  <c r="G495" i="1"/>
  <c r="G496" i="1"/>
  <c r="G497" i="1"/>
  <c r="G498" i="1"/>
  <c r="G499" i="1"/>
  <c r="G500" i="1"/>
  <c r="G503" i="1"/>
  <c r="G504" i="1"/>
  <c r="G505" i="1"/>
  <c r="G506" i="1"/>
  <c r="G508" i="1"/>
  <c r="G509" i="1"/>
  <c r="G511" i="1"/>
  <c r="G512" i="1"/>
  <c r="G515" i="1"/>
  <c r="G517" i="1"/>
  <c r="G518" i="1"/>
  <c r="G520" i="1"/>
  <c r="G521" i="1"/>
  <c r="I521" i="1" s="1"/>
  <c r="S521" i="1" s="1"/>
  <c r="G522" i="1"/>
  <c r="I522" i="1" s="1"/>
  <c r="S522" i="1" s="1"/>
  <c r="G523" i="1"/>
  <c r="G527" i="1"/>
  <c r="G529" i="1"/>
  <c r="G532" i="1"/>
  <c r="G533" i="1"/>
  <c r="G534" i="1"/>
  <c r="G535" i="1"/>
  <c r="G536" i="1"/>
  <c r="G537" i="1"/>
  <c r="G539" i="1"/>
  <c r="G540" i="1"/>
  <c r="G541" i="1"/>
  <c r="G542" i="1"/>
  <c r="G543" i="1"/>
  <c r="G544" i="1"/>
  <c r="G547" i="1"/>
  <c r="G549" i="1"/>
  <c r="G550" i="1"/>
  <c r="G552" i="1"/>
  <c r="G553" i="1"/>
  <c r="G554" i="1"/>
  <c r="G556" i="1"/>
  <c r="G557" i="1"/>
  <c r="I557" i="1" s="1"/>
  <c r="S557" i="1" s="1"/>
  <c r="G559" i="1"/>
  <c r="G560" i="1"/>
  <c r="G561" i="1"/>
  <c r="G562" i="1"/>
  <c r="G563" i="1"/>
  <c r="G565" i="1"/>
  <c r="G566" i="1"/>
  <c r="G567" i="1"/>
  <c r="G570" i="1"/>
  <c r="G571" i="1"/>
  <c r="G572" i="1"/>
  <c r="G575" i="1"/>
  <c r="G576" i="1"/>
  <c r="G577" i="1"/>
  <c r="G578" i="1"/>
  <c r="G580" i="1"/>
  <c r="G581" i="1"/>
  <c r="G583" i="1"/>
  <c r="G584" i="1"/>
  <c r="G585" i="1"/>
  <c r="G586" i="1"/>
  <c r="G589" i="1"/>
  <c r="G590" i="1"/>
  <c r="G592" i="1"/>
  <c r="G593" i="1"/>
  <c r="G594" i="1"/>
  <c r="G595" i="1"/>
  <c r="G599" i="1"/>
  <c r="G600" i="1"/>
  <c r="G602" i="1"/>
  <c r="G603" i="1"/>
  <c r="G604" i="1"/>
  <c r="G609" i="1"/>
  <c r="G610" i="1"/>
  <c r="G613" i="1"/>
  <c r="G614" i="1"/>
  <c r="G615" i="1"/>
  <c r="G618" i="1"/>
  <c r="G619" i="1"/>
  <c r="G620" i="1"/>
  <c r="G621" i="1"/>
  <c r="G623" i="1"/>
  <c r="G624" i="1"/>
  <c r="G625" i="1"/>
  <c r="G627" i="1"/>
  <c r="G629" i="1"/>
  <c r="G631" i="1"/>
  <c r="G632" i="1"/>
  <c r="G633" i="1"/>
  <c r="G634" i="1"/>
  <c r="G635" i="1"/>
  <c r="G636" i="1"/>
  <c r="G637" i="1"/>
  <c r="G638" i="1"/>
  <c r="G640" i="1"/>
  <c r="G641" i="1"/>
  <c r="G642" i="1"/>
  <c r="G645" i="1"/>
  <c r="G646" i="1"/>
  <c r="G647" i="1"/>
  <c r="G648" i="1"/>
  <c r="G649" i="1"/>
  <c r="G651" i="1"/>
  <c r="G652" i="1"/>
  <c r="G654" i="1"/>
  <c r="G656" i="1"/>
  <c r="G657" i="1"/>
  <c r="G658" i="1"/>
  <c r="G659" i="1"/>
  <c r="G661" i="1"/>
  <c r="G663" i="1"/>
  <c r="G665" i="1"/>
  <c r="I665" i="1" s="1"/>
  <c r="S665" i="1" s="1"/>
  <c r="G667" i="1"/>
  <c r="G668" i="1"/>
  <c r="G669" i="1"/>
  <c r="G670" i="1"/>
  <c r="G672" i="1"/>
  <c r="G673" i="1"/>
  <c r="G674" i="1"/>
  <c r="G675" i="1"/>
  <c r="G676" i="1"/>
  <c r="G681" i="1"/>
  <c r="G682" i="1"/>
  <c r="G686" i="1"/>
  <c r="G687" i="1"/>
  <c r="G688" i="1"/>
  <c r="G691" i="1"/>
  <c r="G693" i="1"/>
  <c r="I693" i="1" s="1"/>
  <c r="S693" i="1" s="1"/>
  <c r="G694" i="1"/>
  <c r="G695" i="1"/>
  <c r="G698" i="1"/>
  <c r="G699" i="1"/>
  <c r="G700" i="1"/>
  <c r="G701" i="1"/>
  <c r="G702" i="1"/>
  <c r="G703" i="1"/>
  <c r="G705" i="1"/>
  <c r="G706" i="1"/>
  <c r="G708" i="1"/>
  <c r="G713" i="1"/>
  <c r="G714" i="1"/>
  <c r="G715" i="1"/>
  <c r="G718" i="1"/>
  <c r="G719" i="1"/>
  <c r="G720" i="1"/>
  <c r="G721" i="1"/>
  <c r="G722" i="1"/>
  <c r="G723" i="1"/>
  <c r="G724" i="1"/>
  <c r="G725" i="1"/>
  <c r="G727" i="1"/>
  <c r="G728" i="1"/>
  <c r="G732" i="1"/>
  <c r="G733" i="1"/>
  <c r="G734" i="1"/>
  <c r="G735" i="1"/>
  <c r="G736" i="1"/>
  <c r="G738" i="1"/>
  <c r="G740" i="1"/>
  <c r="G741" i="1"/>
  <c r="G743" i="1"/>
  <c r="G745" i="1"/>
  <c r="G746" i="1"/>
  <c r="G748" i="1"/>
  <c r="G749" i="1"/>
  <c r="G751" i="1"/>
  <c r="G752" i="1"/>
  <c r="G753" i="1"/>
  <c r="G754" i="1"/>
  <c r="G755" i="1"/>
  <c r="G757" i="1"/>
  <c r="G758" i="1"/>
  <c r="G759" i="1"/>
  <c r="G760" i="1"/>
  <c r="G761" i="1"/>
  <c r="G762" i="1"/>
  <c r="G763" i="1"/>
  <c r="G764" i="1"/>
  <c r="G766" i="1"/>
  <c r="G767" i="1"/>
  <c r="G768" i="1"/>
  <c r="G2" i="1"/>
  <c r="D3" i="1"/>
  <c r="V3" i="1" s="1"/>
  <c r="D4" i="1"/>
  <c r="V4" i="1" s="1"/>
  <c r="D5" i="1"/>
  <c r="V5" i="1" s="1"/>
  <c r="D6" i="1"/>
  <c r="V6" i="1" s="1"/>
  <c r="D7" i="1"/>
  <c r="V7" i="1" s="1"/>
  <c r="D8" i="1"/>
  <c r="V8" i="1" s="1"/>
  <c r="D9" i="1"/>
  <c r="V9" i="1" s="1"/>
  <c r="D10" i="1"/>
  <c r="V10" i="1" s="1"/>
  <c r="D11" i="1"/>
  <c r="V11" i="1" s="1"/>
  <c r="D12" i="1"/>
  <c r="V12" i="1" s="1"/>
  <c r="D13" i="1"/>
  <c r="V13" i="1" s="1"/>
  <c r="D14" i="1"/>
  <c r="V14" i="1" s="1"/>
  <c r="D15" i="1"/>
  <c r="V15" i="1" s="1"/>
  <c r="D16" i="1"/>
  <c r="V16" i="1" s="1"/>
  <c r="D17" i="1"/>
  <c r="V17" i="1" s="1"/>
  <c r="D18" i="1"/>
  <c r="V18" i="1" s="1"/>
  <c r="D19" i="1"/>
  <c r="V19" i="1" s="1"/>
  <c r="D20" i="1"/>
  <c r="V20" i="1" s="1"/>
  <c r="D21" i="1"/>
  <c r="V21" i="1" s="1"/>
  <c r="D22" i="1"/>
  <c r="V22" i="1" s="1"/>
  <c r="D23" i="1"/>
  <c r="V23" i="1" s="1"/>
  <c r="D24" i="1"/>
  <c r="V24" i="1" s="1"/>
  <c r="D25" i="1"/>
  <c r="V25" i="1" s="1"/>
  <c r="D26" i="1"/>
  <c r="V26" i="1" s="1"/>
  <c r="D27" i="1"/>
  <c r="V27" i="1" s="1"/>
  <c r="D28" i="1"/>
  <c r="V28" i="1" s="1"/>
  <c r="D29" i="1"/>
  <c r="V29" i="1" s="1"/>
  <c r="D30" i="1"/>
  <c r="V30" i="1" s="1"/>
  <c r="D31" i="1"/>
  <c r="V31" i="1" s="1"/>
  <c r="D32" i="1"/>
  <c r="V32" i="1" s="1"/>
  <c r="D33" i="1"/>
  <c r="V33" i="1" s="1"/>
  <c r="D34" i="1"/>
  <c r="V34" i="1" s="1"/>
  <c r="D35" i="1"/>
  <c r="V35" i="1" s="1"/>
  <c r="D36" i="1"/>
  <c r="V36" i="1" s="1"/>
  <c r="D37" i="1"/>
  <c r="V37" i="1" s="1"/>
  <c r="D38" i="1"/>
  <c r="V38" i="1" s="1"/>
  <c r="D39" i="1"/>
  <c r="V39" i="1" s="1"/>
  <c r="D40" i="1"/>
  <c r="V40" i="1" s="1"/>
  <c r="D41" i="1"/>
  <c r="V41" i="1" s="1"/>
  <c r="D42" i="1"/>
  <c r="V42" i="1" s="1"/>
  <c r="D43" i="1"/>
  <c r="V43" i="1" s="1"/>
  <c r="D44" i="1"/>
  <c r="V44" i="1" s="1"/>
  <c r="D45" i="1"/>
  <c r="V45" i="1" s="1"/>
  <c r="D46" i="1"/>
  <c r="V46" i="1" s="1"/>
  <c r="D47" i="1"/>
  <c r="V47" i="1" s="1"/>
  <c r="D48" i="1"/>
  <c r="V48" i="1" s="1"/>
  <c r="D49" i="1"/>
  <c r="V49" i="1" s="1"/>
  <c r="D50" i="1"/>
  <c r="V50" i="1" s="1"/>
  <c r="D51" i="1"/>
  <c r="V51" i="1" s="1"/>
  <c r="D52" i="1"/>
  <c r="V52" i="1" s="1"/>
  <c r="D53" i="1"/>
  <c r="V53" i="1" s="1"/>
  <c r="D54" i="1"/>
  <c r="V54" i="1" s="1"/>
  <c r="D55" i="1"/>
  <c r="V55" i="1" s="1"/>
  <c r="D56" i="1"/>
  <c r="V56" i="1" s="1"/>
  <c r="D57" i="1"/>
  <c r="V57" i="1" s="1"/>
  <c r="D58" i="1"/>
  <c r="V58" i="1" s="1"/>
  <c r="D59" i="1"/>
  <c r="V59" i="1" s="1"/>
  <c r="D60" i="1"/>
  <c r="V60" i="1" s="1"/>
  <c r="D61" i="1"/>
  <c r="V61" i="1" s="1"/>
  <c r="D62" i="1"/>
  <c r="V62" i="1" s="1"/>
  <c r="D63" i="1"/>
  <c r="V63" i="1" s="1"/>
  <c r="D64" i="1"/>
  <c r="V64" i="1" s="1"/>
  <c r="D65" i="1"/>
  <c r="V65" i="1" s="1"/>
  <c r="D66" i="1"/>
  <c r="V66" i="1" s="1"/>
  <c r="D67" i="1"/>
  <c r="V67" i="1" s="1"/>
  <c r="D68" i="1"/>
  <c r="V68" i="1" s="1"/>
  <c r="D69" i="1"/>
  <c r="V69" i="1" s="1"/>
  <c r="D70" i="1"/>
  <c r="V70" i="1" s="1"/>
  <c r="D71" i="1"/>
  <c r="V71" i="1" s="1"/>
  <c r="D72" i="1"/>
  <c r="V72" i="1" s="1"/>
  <c r="D73" i="1"/>
  <c r="V73" i="1" s="1"/>
  <c r="D74" i="1"/>
  <c r="V74" i="1" s="1"/>
  <c r="D75" i="1"/>
  <c r="V75" i="1" s="1"/>
  <c r="D76" i="1"/>
  <c r="V76" i="1" s="1"/>
  <c r="D77" i="1"/>
  <c r="V77" i="1" s="1"/>
  <c r="D78" i="1"/>
  <c r="V78" i="1" s="1"/>
  <c r="D79" i="1"/>
  <c r="V79" i="1" s="1"/>
  <c r="D80" i="1"/>
  <c r="V80" i="1" s="1"/>
  <c r="D81" i="1"/>
  <c r="V81" i="1" s="1"/>
  <c r="D82" i="1"/>
  <c r="V82" i="1" s="1"/>
  <c r="D83" i="1"/>
  <c r="V83" i="1" s="1"/>
  <c r="D84" i="1"/>
  <c r="V84" i="1" s="1"/>
  <c r="D85" i="1"/>
  <c r="V85" i="1" s="1"/>
  <c r="D86" i="1"/>
  <c r="V86" i="1" s="1"/>
  <c r="D87" i="1"/>
  <c r="V87" i="1" s="1"/>
  <c r="D88" i="1"/>
  <c r="V88" i="1" s="1"/>
  <c r="D89" i="1"/>
  <c r="V89" i="1" s="1"/>
  <c r="D90" i="1"/>
  <c r="V90" i="1" s="1"/>
  <c r="D91" i="1"/>
  <c r="V91" i="1" s="1"/>
  <c r="D92" i="1"/>
  <c r="V92" i="1" s="1"/>
  <c r="D93" i="1"/>
  <c r="V93" i="1" s="1"/>
  <c r="D94" i="1"/>
  <c r="V94" i="1" s="1"/>
  <c r="D95" i="1"/>
  <c r="V95" i="1" s="1"/>
  <c r="D96" i="1"/>
  <c r="V96" i="1" s="1"/>
  <c r="D97" i="1"/>
  <c r="V97" i="1" s="1"/>
  <c r="D98" i="1"/>
  <c r="V98" i="1" s="1"/>
  <c r="D99" i="1"/>
  <c r="V99" i="1" s="1"/>
  <c r="D100" i="1"/>
  <c r="V100" i="1" s="1"/>
  <c r="D101" i="1"/>
  <c r="V101" i="1" s="1"/>
  <c r="D102" i="1"/>
  <c r="V102" i="1" s="1"/>
  <c r="D103" i="1"/>
  <c r="V103" i="1" s="1"/>
  <c r="D104" i="1"/>
  <c r="V104" i="1" s="1"/>
  <c r="D105" i="1"/>
  <c r="V105" i="1" s="1"/>
  <c r="D106" i="1"/>
  <c r="V106" i="1" s="1"/>
  <c r="D107" i="1"/>
  <c r="V107" i="1" s="1"/>
  <c r="D108" i="1"/>
  <c r="V108" i="1" s="1"/>
  <c r="D109" i="1"/>
  <c r="V109" i="1" s="1"/>
  <c r="D110" i="1"/>
  <c r="V110" i="1" s="1"/>
  <c r="D111" i="1"/>
  <c r="V111" i="1" s="1"/>
  <c r="D112" i="1"/>
  <c r="V112" i="1" s="1"/>
  <c r="D113" i="1"/>
  <c r="V113" i="1" s="1"/>
  <c r="D114" i="1"/>
  <c r="V114" i="1" s="1"/>
  <c r="D115" i="1"/>
  <c r="V115" i="1" s="1"/>
  <c r="D116" i="1"/>
  <c r="V116" i="1" s="1"/>
  <c r="D117" i="1"/>
  <c r="V117" i="1" s="1"/>
  <c r="D118" i="1"/>
  <c r="V118" i="1" s="1"/>
  <c r="D119" i="1"/>
  <c r="V119" i="1" s="1"/>
  <c r="D120" i="1"/>
  <c r="V120" i="1" s="1"/>
  <c r="D121" i="1"/>
  <c r="V121" i="1" s="1"/>
  <c r="D122" i="1"/>
  <c r="V122" i="1" s="1"/>
  <c r="D123" i="1"/>
  <c r="V123" i="1" s="1"/>
  <c r="D124" i="1"/>
  <c r="V124" i="1" s="1"/>
  <c r="D125" i="1"/>
  <c r="V125" i="1" s="1"/>
  <c r="D126" i="1"/>
  <c r="V126" i="1" s="1"/>
  <c r="D127" i="1"/>
  <c r="V127" i="1" s="1"/>
  <c r="D128" i="1"/>
  <c r="V128" i="1" s="1"/>
  <c r="D129" i="1"/>
  <c r="V129" i="1" s="1"/>
  <c r="D130" i="1"/>
  <c r="V130" i="1" s="1"/>
  <c r="D131" i="1"/>
  <c r="V131" i="1" s="1"/>
  <c r="D132" i="1"/>
  <c r="V132" i="1" s="1"/>
  <c r="D133" i="1"/>
  <c r="V133" i="1" s="1"/>
  <c r="D134" i="1"/>
  <c r="V134" i="1" s="1"/>
  <c r="D135" i="1"/>
  <c r="V135" i="1" s="1"/>
  <c r="D136" i="1"/>
  <c r="V136" i="1" s="1"/>
  <c r="D137" i="1"/>
  <c r="V137" i="1" s="1"/>
  <c r="D138" i="1"/>
  <c r="V138" i="1" s="1"/>
  <c r="D139" i="1"/>
  <c r="V139" i="1" s="1"/>
  <c r="D140" i="1"/>
  <c r="V140" i="1" s="1"/>
  <c r="D141" i="1"/>
  <c r="V141" i="1" s="1"/>
  <c r="D142" i="1"/>
  <c r="V142" i="1" s="1"/>
  <c r="D143" i="1"/>
  <c r="V143" i="1" s="1"/>
  <c r="D144" i="1"/>
  <c r="V144" i="1" s="1"/>
  <c r="D145" i="1"/>
  <c r="V145" i="1" s="1"/>
  <c r="D146" i="1"/>
  <c r="V146" i="1" s="1"/>
  <c r="D147" i="1"/>
  <c r="V147" i="1" s="1"/>
  <c r="D148" i="1"/>
  <c r="V148" i="1" s="1"/>
  <c r="D149" i="1"/>
  <c r="V149" i="1" s="1"/>
  <c r="D150" i="1"/>
  <c r="V150" i="1" s="1"/>
  <c r="D151" i="1"/>
  <c r="V151" i="1" s="1"/>
  <c r="D152" i="1"/>
  <c r="V152" i="1" s="1"/>
  <c r="D153" i="1"/>
  <c r="V153" i="1" s="1"/>
  <c r="D154" i="1"/>
  <c r="V154" i="1" s="1"/>
  <c r="D155" i="1"/>
  <c r="V155" i="1" s="1"/>
  <c r="D156" i="1"/>
  <c r="V156" i="1" s="1"/>
  <c r="D157" i="1"/>
  <c r="V157" i="1" s="1"/>
  <c r="D158" i="1"/>
  <c r="V158" i="1" s="1"/>
  <c r="D159" i="1"/>
  <c r="V159" i="1" s="1"/>
  <c r="D160" i="1"/>
  <c r="V160" i="1" s="1"/>
  <c r="D161" i="1"/>
  <c r="V161" i="1" s="1"/>
  <c r="D162" i="1"/>
  <c r="V162" i="1" s="1"/>
  <c r="D163" i="1"/>
  <c r="V163" i="1" s="1"/>
  <c r="D164" i="1"/>
  <c r="V164" i="1" s="1"/>
  <c r="D165" i="1"/>
  <c r="V165" i="1" s="1"/>
  <c r="D166" i="1"/>
  <c r="V166" i="1" s="1"/>
  <c r="D167" i="1"/>
  <c r="V167" i="1" s="1"/>
  <c r="D168" i="1"/>
  <c r="V168" i="1" s="1"/>
  <c r="D169" i="1"/>
  <c r="V169" i="1" s="1"/>
  <c r="D170" i="1"/>
  <c r="V170" i="1" s="1"/>
  <c r="D171" i="1"/>
  <c r="V171" i="1" s="1"/>
  <c r="D172" i="1"/>
  <c r="V172" i="1" s="1"/>
  <c r="D173" i="1"/>
  <c r="V173" i="1" s="1"/>
  <c r="D174" i="1"/>
  <c r="V174" i="1" s="1"/>
  <c r="D175" i="1"/>
  <c r="V175" i="1" s="1"/>
  <c r="D176" i="1"/>
  <c r="V176" i="1" s="1"/>
  <c r="D177" i="1"/>
  <c r="V177" i="1" s="1"/>
  <c r="D178" i="1"/>
  <c r="V178" i="1" s="1"/>
  <c r="D179" i="1"/>
  <c r="V179" i="1" s="1"/>
  <c r="D180" i="1"/>
  <c r="V180" i="1" s="1"/>
  <c r="D181" i="1"/>
  <c r="V181" i="1" s="1"/>
  <c r="D182" i="1"/>
  <c r="V182" i="1" s="1"/>
  <c r="D183" i="1"/>
  <c r="V183" i="1" s="1"/>
  <c r="D184" i="1"/>
  <c r="V184" i="1" s="1"/>
  <c r="D185" i="1"/>
  <c r="V185" i="1" s="1"/>
  <c r="D186" i="1"/>
  <c r="V186" i="1" s="1"/>
  <c r="D187" i="1"/>
  <c r="V187" i="1" s="1"/>
  <c r="D188" i="1"/>
  <c r="V188" i="1" s="1"/>
  <c r="D189" i="1"/>
  <c r="V189" i="1" s="1"/>
  <c r="D190" i="1"/>
  <c r="V190" i="1" s="1"/>
  <c r="D191" i="1"/>
  <c r="V191" i="1" s="1"/>
  <c r="D192" i="1"/>
  <c r="V192" i="1" s="1"/>
  <c r="D193" i="1"/>
  <c r="V193" i="1" s="1"/>
  <c r="D194" i="1"/>
  <c r="V194" i="1" s="1"/>
  <c r="D195" i="1"/>
  <c r="V195" i="1" s="1"/>
  <c r="D196" i="1"/>
  <c r="V196" i="1" s="1"/>
  <c r="D197" i="1"/>
  <c r="V197" i="1" s="1"/>
  <c r="D198" i="1"/>
  <c r="V198" i="1" s="1"/>
  <c r="D199" i="1"/>
  <c r="V199" i="1" s="1"/>
  <c r="D200" i="1"/>
  <c r="V200" i="1" s="1"/>
  <c r="D201" i="1"/>
  <c r="V201" i="1" s="1"/>
  <c r="D202" i="1"/>
  <c r="V202" i="1" s="1"/>
  <c r="D203" i="1"/>
  <c r="V203" i="1" s="1"/>
  <c r="D204" i="1"/>
  <c r="V204" i="1" s="1"/>
  <c r="D205" i="1"/>
  <c r="V205" i="1" s="1"/>
  <c r="D206" i="1"/>
  <c r="V206" i="1" s="1"/>
  <c r="D207" i="1"/>
  <c r="V207" i="1" s="1"/>
  <c r="D208" i="1"/>
  <c r="V208" i="1" s="1"/>
  <c r="D209" i="1"/>
  <c r="V209" i="1" s="1"/>
  <c r="D210" i="1"/>
  <c r="V210" i="1" s="1"/>
  <c r="D211" i="1"/>
  <c r="V211" i="1" s="1"/>
  <c r="D212" i="1"/>
  <c r="V212" i="1" s="1"/>
  <c r="D213" i="1"/>
  <c r="V213" i="1" s="1"/>
  <c r="D214" i="1"/>
  <c r="V214" i="1" s="1"/>
  <c r="D215" i="1"/>
  <c r="V215" i="1" s="1"/>
  <c r="D216" i="1"/>
  <c r="V216" i="1" s="1"/>
  <c r="D217" i="1"/>
  <c r="V217" i="1" s="1"/>
  <c r="D218" i="1"/>
  <c r="V218" i="1" s="1"/>
  <c r="D219" i="1"/>
  <c r="V219" i="1" s="1"/>
  <c r="D220" i="1"/>
  <c r="V220" i="1" s="1"/>
  <c r="D221" i="1"/>
  <c r="V221" i="1" s="1"/>
  <c r="D222" i="1"/>
  <c r="V222" i="1" s="1"/>
  <c r="D223" i="1"/>
  <c r="V223" i="1" s="1"/>
  <c r="D224" i="1"/>
  <c r="V224" i="1" s="1"/>
  <c r="D225" i="1"/>
  <c r="V225" i="1" s="1"/>
  <c r="D226" i="1"/>
  <c r="V226" i="1" s="1"/>
  <c r="D227" i="1"/>
  <c r="V227" i="1" s="1"/>
  <c r="D228" i="1"/>
  <c r="V228" i="1" s="1"/>
  <c r="D229" i="1"/>
  <c r="V229" i="1" s="1"/>
  <c r="D230" i="1"/>
  <c r="V230" i="1" s="1"/>
  <c r="D231" i="1"/>
  <c r="V231" i="1" s="1"/>
  <c r="D232" i="1"/>
  <c r="V232" i="1" s="1"/>
  <c r="D233" i="1"/>
  <c r="V233" i="1" s="1"/>
  <c r="D234" i="1"/>
  <c r="V234" i="1" s="1"/>
  <c r="D235" i="1"/>
  <c r="V235" i="1" s="1"/>
  <c r="D236" i="1"/>
  <c r="V236" i="1" s="1"/>
  <c r="D237" i="1"/>
  <c r="V237" i="1" s="1"/>
  <c r="D238" i="1"/>
  <c r="V238" i="1" s="1"/>
  <c r="D239" i="1"/>
  <c r="V239" i="1" s="1"/>
  <c r="D240" i="1"/>
  <c r="V240" i="1" s="1"/>
  <c r="D241" i="1"/>
  <c r="V241" i="1" s="1"/>
  <c r="D242" i="1"/>
  <c r="V242" i="1" s="1"/>
  <c r="D243" i="1"/>
  <c r="V243" i="1" s="1"/>
  <c r="D244" i="1"/>
  <c r="V244" i="1" s="1"/>
  <c r="D245" i="1"/>
  <c r="V245" i="1" s="1"/>
  <c r="D246" i="1"/>
  <c r="V246" i="1" s="1"/>
  <c r="D247" i="1"/>
  <c r="V247" i="1" s="1"/>
  <c r="D248" i="1"/>
  <c r="V248" i="1" s="1"/>
  <c r="D249" i="1"/>
  <c r="V249" i="1" s="1"/>
  <c r="D250" i="1"/>
  <c r="V250" i="1" s="1"/>
  <c r="D251" i="1"/>
  <c r="V251" i="1" s="1"/>
  <c r="D252" i="1"/>
  <c r="V252" i="1" s="1"/>
  <c r="D253" i="1"/>
  <c r="V253" i="1" s="1"/>
  <c r="D254" i="1"/>
  <c r="V254" i="1" s="1"/>
  <c r="D255" i="1"/>
  <c r="V255" i="1" s="1"/>
  <c r="D256" i="1"/>
  <c r="V256" i="1" s="1"/>
  <c r="D257" i="1"/>
  <c r="V257" i="1" s="1"/>
  <c r="D258" i="1"/>
  <c r="V258" i="1" s="1"/>
  <c r="D259" i="1"/>
  <c r="V259" i="1" s="1"/>
  <c r="D260" i="1"/>
  <c r="V260" i="1" s="1"/>
  <c r="D261" i="1"/>
  <c r="V261" i="1" s="1"/>
  <c r="D262" i="1"/>
  <c r="V262" i="1" s="1"/>
  <c r="D263" i="1"/>
  <c r="V263" i="1" s="1"/>
  <c r="D264" i="1"/>
  <c r="V264" i="1" s="1"/>
  <c r="D265" i="1"/>
  <c r="V265" i="1" s="1"/>
  <c r="D266" i="1"/>
  <c r="V266" i="1" s="1"/>
  <c r="D267" i="1"/>
  <c r="V267" i="1" s="1"/>
  <c r="D268" i="1"/>
  <c r="V268" i="1" s="1"/>
  <c r="D269" i="1"/>
  <c r="V269" i="1" s="1"/>
  <c r="D270" i="1"/>
  <c r="V270" i="1" s="1"/>
  <c r="D271" i="1"/>
  <c r="V271" i="1" s="1"/>
  <c r="D272" i="1"/>
  <c r="V272" i="1" s="1"/>
  <c r="D273" i="1"/>
  <c r="V273" i="1" s="1"/>
  <c r="D274" i="1"/>
  <c r="V274" i="1" s="1"/>
  <c r="D275" i="1"/>
  <c r="V275" i="1" s="1"/>
  <c r="D276" i="1"/>
  <c r="V276" i="1" s="1"/>
  <c r="D277" i="1"/>
  <c r="V277" i="1" s="1"/>
  <c r="D278" i="1"/>
  <c r="V278" i="1" s="1"/>
  <c r="D279" i="1"/>
  <c r="V279" i="1" s="1"/>
  <c r="D280" i="1"/>
  <c r="V280" i="1" s="1"/>
  <c r="D281" i="1"/>
  <c r="V281" i="1" s="1"/>
  <c r="D282" i="1"/>
  <c r="V282" i="1" s="1"/>
  <c r="D283" i="1"/>
  <c r="V283" i="1" s="1"/>
  <c r="D284" i="1"/>
  <c r="V284" i="1" s="1"/>
  <c r="D285" i="1"/>
  <c r="V285" i="1" s="1"/>
  <c r="D286" i="1"/>
  <c r="V286" i="1" s="1"/>
  <c r="D287" i="1"/>
  <c r="V287" i="1" s="1"/>
  <c r="D288" i="1"/>
  <c r="V288" i="1" s="1"/>
  <c r="D289" i="1"/>
  <c r="V289" i="1" s="1"/>
  <c r="D290" i="1"/>
  <c r="V290" i="1" s="1"/>
  <c r="D291" i="1"/>
  <c r="V291" i="1" s="1"/>
  <c r="D292" i="1"/>
  <c r="V292" i="1" s="1"/>
  <c r="D293" i="1"/>
  <c r="V293" i="1" s="1"/>
  <c r="D294" i="1"/>
  <c r="V294" i="1" s="1"/>
  <c r="D295" i="1"/>
  <c r="V295" i="1" s="1"/>
  <c r="D296" i="1"/>
  <c r="V296" i="1" s="1"/>
  <c r="D297" i="1"/>
  <c r="V297" i="1" s="1"/>
  <c r="D298" i="1"/>
  <c r="V298" i="1" s="1"/>
  <c r="D299" i="1"/>
  <c r="V299" i="1" s="1"/>
  <c r="D300" i="1"/>
  <c r="V300" i="1" s="1"/>
  <c r="D301" i="1"/>
  <c r="V301" i="1" s="1"/>
  <c r="D302" i="1"/>
  <c r="V302" i="1" s="1"/>
  <c r="D303" i="1"/>
  <c r="V303" i="1" s="1"/>
  <c r="D304" i="1"/>
  <c r="V304" i="1" s="1"/>
  <c r="D305" i="1"/>
  <c r="V305" i="1" s="1"/>
  <c r="D306" i="1"/>
  <c r="V306" i="1" s="1"/>
  <c r="D307" i="1"/>
  <c r="V307" i="1" s="1"/>
  <c r="D308" i="1"/>
  <c r="V308" i="1" s="1"/>
  <c r="D309" i="1"/>
  <c r="V309" i="1" s="1"/>
  <c r="D310" i="1"/>
  <c r="V310" i="1" s="1"/>
  <c r="D311" i="1"/>
  <c r="V311" i="1" s="1"/>
  <c r="D312" i="1"/>
  <c r="V312" i="1" s="1"/>
  <c r="D313" i="1"/>
  <c r="V313" i="1" s="1"/>
  <c r="D314" i="1"/>
  <c r="V314" i="1" s="1"/>
  <c r="D315" i="1"/>
  <c r="V315" i="1" s="1"/>
  <c r="D316" i="1"/>
  <c r="V316" i="1" s="1"/>
  <c r="D317" i="1"/>
  <c r="V317" i="1" s="1"/>
  <c r="D318" i="1"/>
  <c r="V318" i="1" s="1"/>
  <c r="D319" i="1"/>
  <c r="V319" i="1" s="1"/>
  <c r="D320" i="1"/>
  <c r="V320" i="1" s="1"/>
  <c r="D321" i="1"/>
  <c r="V321" i="1" s="1"/>
  <c r="D322" i="1"/>
  <c r="V322" i="1" s="1"/>
  <c r="D323" i="1"/>
  <c r="V323" i="1" s="1"/>
  <c r="D324" i="1"/>
  <c r="V324" i="1" s="1"/>
  <c r="D325" i="1"/>
  <c r="V325" i="1" s="1"/>
  <c r="D326" i="1"/>
  <c r="V326" i="1" s="1"/>
  <c r="D327" i="1"/>
  <c r="V327" i="1" s="1"/>
  <c r="D328" i="1"/>
  <c r="V328" i="1" s="1"/>
  <c r="D329" i="1"/>
  <c r="V329" i="1" s="1"/>
  <c r="D330" i="1"/>
  <c r="V330" i="1" s="1"/>
  <c r="D331" i="1"/>
  <c r="V331" i="1" s="1"/>
  <c r="D332" i="1"/>
  <c r="V332" i="1" s="1"/>
  <c r="D333" i="1"/>
  <c r="V333" i="1" s="1"/>
  <c r="D334" i="1"/>
  <c r="V334" i="1" s="1"/>
  <c r="D335" i="1"/>
  <c r="V335" i="1" s="1"/>
  <c r="D336" i="1"/>
  <c r="V336" i="1" s="1"/>
  <c r="D337" i="1"/>
  <c r="V337" i="1" s="1"/>
  <c r="D338" i="1"/>
  <c r="V338" i="1" s="1"/>
  <c r="D339" i="1"/>
  <c r="V339" i="1" s="1"/>
  <c r="D340" i="1"/>
  <c r="V340" i="1" s="1"/>
  <c r="D341" i="1"/>
  <c r="V341" i="1" s="1"/>
  <c r="D342" i="1"/>
  <c r="V342" i="1" s="1"/>
  <c r="D343" i="1"/>
  <c r="V343" i="1" s="1"/>
  <c r="D344" i="1"/>
  <c r="V344" i="1" s="1"/>
  <c r="D345" i="1"/>
  <c r="V345" i="1" s="1"/>
  <c r="D346" i="1"/>
  <c r="V346" i="1" s="1"/>
  <c r="D347" i="1"/>
  <c r="V347" i="1" s="1"/>
  <c r="D348" i="1"/>
  <c r="V348" i="1" s="1"/>
  <c r="D349" i="1"/>
  <c r="V349" i="1" s="1"/>
  <c r="D350" i="1"/>
  <c r="V350" i="1" s="1"/>
  <c r="D351" i="1"/>
  <c r="V351" i="1" s="1"/>
  <c r="D352" i="1"/>
  <c r="V352" i="1" s="1"/>
  <c r="D353" i="1"/>
  <c r="V353" i="1" s="1"/>
  <c r="D354" i="1"/>
  <c r="V354" i="1" s="1"/>
  <c r="D355" i="1"/>
  <c r="V355" i="1" s="1"/>
  <c r="D356" i="1"/>
  <c r="V356" i="1" s="1"/>
  <c r="D357" i="1"/>
  <c r="V357" i="1" s="1"/>
  <c r="D358" i="1"/>
  <c r="V358" i="1" s="1"/>
  <c r="D359" i="1"/>
  <c r="V359" i="1" s="1"/>
  <c r="D360" i="1"/>
  <c r="V360" i="1" s="1"/>
  <c r="D361" i="1"/>
  <c r="V361" i="1" s="1"/>
  <c r="D362" i="1"/>
  <c r="V362" i="1" s="1"/>
  <c r="D363" i="1"/>
  <c r="V363" i="1" s="1"/>
  <c r="D364" i="1"/>
  <c r="V364" i="1" s="1"/>
  <c r="D365" i="1"/>
  <c r="V365" i="1" s="1"/>
  <c r="D366" i="1"/>
  <c r="V366" i="1" s="1"/>
  <c r="D367" i="1"/>
  <c r="V367" i="1" s="1"/>
  <c r="D368" i="1"/>
  <c r="V368" i="1" s="1"/>
  <c r="D369" i="1"/>
  <c r="V369" i="1" s="1"/>
  <c r="D370" i="1"/>
  <c r="V370" i="1" s="1"/>
  <c r="D371" i="1"/>
  <c r="V371" i="1" s="1"/>
  <c r="D372" i="1"/>
  <c r="V372" i="1" s="1"/>
  <c r="D373" i="1"/>
  <c r="V373" i="1" s="1"/>
  <c r="D374" i="1"/>
  <c r="V374" i="1" s="1"/>
  <c r="D375" i="1"/>
  <c r="V375" i="1" s="1"/>
  <c r="D376" i="1"/>
  <c r="V376" i="1" s="1"/>
  <c r="D377" i="1"/>
  <c r="V377" i="1" s="1"/>
  <c r="D378" i="1"/>
  <c r="V378" i="1" s="1"/>
  <c r="D379" i="1"/>
  <c r="V379" i="1" s="1"/>
  <c r="D380" i="1"/>
  <c r="V380" i="1" s="1"/>
  <c r="D381" i="1"/>
  <c r="V381" i="1" s="1"/>
  <c r="D382" i="1"/>
  <c r="V382" i="1" s="1"/>
  <c r="D383" i="1"/>
  <c r="V383" i="1" s="1"/>
  <c r="D384" i="1"/>
  <c r="V384" i="1" s="1"/>
  <c r="D385" i="1"/>
  <c r="V385" i="1" s="1"/>
  <c r="D386" i="1"/>
  <c r="V386" i="1" s="1"/>
  <c r="D387" i="1"/>
  <c r="V387" i="1" s="1"/>
  <c r="D388" i="1"/>
  <c r="V388" i="1" s="1"/>
  <c r="D389" i="1"/>
  <c r="V389" i="1" s="1"/>
  <c r="D390" i="1"/>
  <c r="V390" i="1" s="1"/>
  <c r="D391" i="1"/>
  <c r="V391" i="1" s="1"/>
  <c r="D392" i="1"/>
  <c r="V392" i="1" s="1"/>
  <c r="D393" i="1"/>
  <c r="V393" i="1" s="1"/>
  <c r="D394" i="1"/>
  <c r="V394" i="1" s="1"/>
  <c r="D395" i="1"/>
  <c r="V395" i="1" s="1"/>
  <c r="D396" i="1"/>
  <c r="V396" i="1" s="1"/>
  <c r="D397" i="1"/>
  <c r="V397" i="1" s="1"/>
  <c r="D398" i="1"/>
  <c r="V398" i="1" s="1"/>
  <c r="D399" i="1"/>
  <c r="V399" i="1" s="1"/>
  <c r="D400" i="1"/>
  <c r="V400" i="1" s="1"/>
  <c r="D401" i="1"/>
  <c r="V401" i="1" s="1"/>
  <c r="D402" i="1"/>
  <c r="V402" i="1" s="1"/>
  <c r="D403" i="1"/>
  <c r="V403" i="1" s="1"/>
  <c r="D404" i="1"/>
  <c r="V404" i="1" s="1"/>
  <c r="D405" i="1"/>
  <c r="V405" i="1" s="1"/>
  <c r="D406" i="1"/>
  <c r="V406" i="1" s="1"/>
  <c r="D407" i="1"/>
  <c r="V407" i="1" s="1"/>
  <c r="D408" i="1"/>
  <c r="V408" i="1" s="1"/>
  <c r="D409" i="1"/>
  <c r="V409" i="1" s="1"/>
  <c r="D410" i="1"/>
  <c r="V410" i="1" s="1"/>
  <c r="D411" i="1"/>
  <c r="V411" i="1" s="1"/>
  <c r="D412" i="1"/>
  <c r="V412" i="1" s="1"/>
  <c r="D413" i="1"/>
  <c r="V413" i="1" s="1"/>
  <c r="D414" i="1"/>
  <c r="V414" i="1" s="1"/>
  <c r="D415" i="1"/>
  <c r="V415" i="1" s="1"/>
  <c r="D416" i="1"/>
  <c r="V416" i="1" s="1"/>
  <c r="D417" i="1"/>
  <c r="V417" i="1" s="1"/>
  <c r="D418" i="1"/>
  <c r="V418" i="1" s="1"/>
  <c r="D419" i="1"/>
  <c r="V419" i="1" s="1"/>
  <c r="D420" i="1"/>
  <c r="V420" i="1" s="1"/>
  <c r="D421" i="1"/>
  <c r="V421" i="1" s="1"/>
  <c r="D422" i="1"/>
  <c r="V422" i="1" s="1"/>
  <c r="D423" i="1"/>
  <c r="V423" i="1" s="1"/>
  <c r="D424" i="1"/>
  <c r="V424" i="1" s="1"/>
  <c r="D425" i="1"/>
  <c r="V425" i="1" s="1"/>
  <c r="D426" i="1"/>
  <c r="V426" i="1" s="1"/>
  <c r="D427" i="1"/>
  <c r="V427" i="1" s="1"/>
  <c r="D428" i="1"/>
  <c r="V428" i="1" s="1"/>
  <c r="D429" i="1"/>
  <c r="V429" i="1" s="1"/>
  <c r="D430" i="1"/>
  <c r="V430" i="1" s="1"/>
  <c r="D431" i="1"/>
  <c r="V431" i="1" s="1"/>
  <c r="D432" i="1"/>
  <c r="V432" i="1" s="1"/>
  <c r="D433" i="1"/>
  <c r="V433" i="1" s="1"/>
  <c r="D434" i="1"/>
  <c r="V434" i="1" s="1"/>
  <c r="D435" i="1"/>
  <c r="V435" i="1" s="1"/>
  <c r="D436" i="1"/>
  <c r="V436" i="1" s="1"/>
  <c r="D437" i="1"/>
  <c r="V437" i="1" s="1"/>
  <c r="D438" i="1"/>
  <c r="V438" i="1" s="1"/>
  <c r="D439" i="1"/>
  <c r="V439" i="1" s="1"/>
  <c r="D440" i="1"/>
  <c r="V440" i="1" s="1"/>
  <c r="D441" i="1"/>
  <c r="V441" i="1" s="1"/>
  <c r="D442" i="1"/>
  <c r="V442" i="1" s="1"/>
  <c r="D443" i="1"/>
  <c r="V443" i="1" s="1"/>
  <c r="D444" i="1"/>
  <c r="V444" i="1" s="1"/>
  <c r="D445" i="1"/>
  <c r="V445" i="1" s="1"/>
  <c r="D446" i="1"/>
  <c r="V446" i="1" s="1"/>
  <c r="D447" i="1"/>
  <c r="V447" i="1" s="1"/>
  <c r="D448" i="1"/>
  <c r="V448" i="1" s="1"/>
  <c r="D449" i="1"/>
  <c r="V449" i="1" s="1"/>
  <c r="D450" i="1"/>
  <c r="V450" i="1" s="1"/>
  <c r="D451" i="1"/>
  <c r="V451" i="1" s="1"/>
  <c r="D452" i="1"/>
  <c r="V452" i="1" s="1"/>
  <c r="D453" i="1"/>
  <c r="V453" i="1" s="1"/>
  <c r="D454" i="1"/>
  <c r="V454" i="1" s="1"/>
  <c r="D455" i="1"/>
  <c r="V455" i="1" s="1"/>
  <c r="D456" i="1"/>
  <c r="V456" i="1" s="1"/>
  <c r="D457" i="1"/>
  <c r="V457" i="1" s="1"/>
  <c r="D458" i="1"/>
  <c r="V458" i="1" s="1"/>
  <c r="D459" i="1"/>
  <c r="V459" i="1" s="1"/>
  <c r="D460" i="1"/>
  <c r="V460" i="1" s="1"/>
  <c r="D461" i="1"/>
  <c r="V461" i="1" s="1"/>
  <c r="D462" i="1"/>
  <c r="V462" i="1" s="1"/>
  <c r="D463" i="1"/>
  <c r="V463" i="1" s="1"/>
  <c r="D464" i="1"/>
  <c r="V464" i="1" s="1"/>
  <c r="D465" i="1"/>
  <c r="V465" i="1" s="1"/>
  <c r="D466" i="1"/>
  <c r="V466" i="1" s="1"/>
  <c r="D467" i="1"/>
  <c r="V467" i="1" s="1"/>
  <c r="D468" i="1"/>
  <c r="V468" i="1" s="1"/>
  <c r="D469" i="1"/>
  <c r="V469" i="1" s="1"/>
  <c r="D470" i="1"/>
  <c r="V470" i="1" s="1"/>
  <c r="D471" i="1"/>
  <c r="V471" i="1" s="1"/>
  <c r="D472" i="1"/>
  <c r="V472" i="1" s="1"/>
  <c r="D473" i="1"/>
  <c r="V473" i="1" s="1"/>
  <c r="D474" i="1"/>
  <c r="V474" i="1" s="1"/>
  <c r="D475" i="1"/>
  <c r="V475" i="1" s="1"/>
  <c r="D476" i="1"/>
  <c r="V476" i="1" s="1"/>
  <c r="D477" i="1"/>
  <c r="V477" i="1" s="1"/>
  <c r="D478" i="1"/>
  <c r="V478" i="1" s="1"/>
  <c r="D479" i="1"/>
  <c r="V479" i="1" s="1"/>
  <c r="D480" i="1"/>
  <c r="V480" i="1" s="1"/>
  <c r="D481" i="1"/>
  <c r="V481" i="1" s="1"/>
  <c r="D482" i="1"/>
  <c r="V482" i="1" s="1"/>
  <c r="D483" i="1"/>
  <c r="V483" i="1" s="1"/>
  <c r="D484" i="1"/>
  <c r="V484" i="1" s="1"/>
  <c r="D485" i="1"/>
  <c r="V485" i="1" s="1"/>
  <c r="D486" i="1"/>
  <c r="V486" i="1" s="1"/>
  <c r="D487" i="1"/>
  <c r="V487" i="1" s="1"/>
  <c r="D488" i="1"/>
  <c r="V488" i="1" s="1"/>
  <c r="D489" i="1"/>
  <c r="V489" i="1" s="1"/>
  <c r="D490" i="1"/>
  <c r="V490" i="1" s="1"/>
  <c r="D491" i="1"/>
  <c r="V491" i="1" s="1"/>
  <c r="D492" i="1"/>
  <c r="V492" i="1" s="1"/>
  <c r="D493" i="1"/>
  <c r="V493" i="1" s="1"/>
  <c r="D494" i="1"/>
  <c r="V494" i="1" s="1"/>
  <c r="D495" i="1"/>
  <c r="V495" i="1" s="1"/>
  <c r="D496" i="1"/>
  <c r="V496" i="1" s="1"/>
  <c r="D497" i="1"/>
  <c r="V497" i="1" s="1"/>
  <c r="D498" i="1"/>
  <c r="V498" i="1" s="1"/>
  <c r="D499" i="1"/>
  <c r="V499" i="1" s="1"/>
  <c r="D500" i="1"/>
  <c r="V500" i="1" s="1"/>
  <c r="D501" i="1"/>
  <c r="V501" i="1" s="1"/>
  <c r="D502" i="1"/>
  <c r="V502" i="1" s="1"/>
  <c r="D503" i="1"/>
  <c r="V503" i="1" s="1"/>
  <c r="D504" i="1"/>
  <c r="V504" i="1" s="1"/>
  <c r="D505" i="1"/>
  <c r="V505" i="1" s="1"/>
  <c r="D506" i="1"/>
  <c r="V506" i="1" s="1"/>
  <c r="D507" i="1"/>
  <c r="V507" i="1" s="1"/>
  <c r="D508" i="1"/>
  <c r="V508" i="1" s="1"/>
  <c r="D509" i="1"/>
  <c r="V509" i="1" s="1"/>
  <c r="D510" i="1"/>
  <c r="V510" i="1" s="1"/>
  <c r="D511" i="1"/>
  <c r="V511" i="1" s="1"/>
  <c r="D512" i="1"/>
  <c r="V512" i="1" s="1"/>
  <c r="D513" i="1"/>
  <c r="V513" i="1" s="1"/>
  <c r="D514" i="1"/>
  <c r="V514" i="1" s="1"/>
  <c r="D515" i="1"/>
  <c r="V515" i="1" s="1"/>
  <c r="D516" i="1"/>
  <c r="V516" i="1" s="1"/>
  <c r="D517" i="1"/>
  <c r="V517" i="1" s="1"/>
  <c r="D518" i="1"/>
  <c r="V518" i="1" s="1"/>
  <c r="D519" i="1"/>
  <c r="V519" i="1" s="1"/>
  <c r="D520" i="1"/>
  <c r="V520" i="1" s="1"/>
  <c r="D521" i="1"/>
  <c r="V521" i="1" s="1"/>
  <c r="D522" i="1"/>
  <c r="V522" i="1" s="1"/>
  <c r="D523" i="1"/>
  <c r="V523" i="1" s="1"/>
  <c r="D524" i="1"/>
  <c r="V524" i="1" s="1"/>
  <c r="D525" i="1"/>
  <c r="V525" i="1" s="1"/>
  <c r="D526" i="1"/>
  <c r="V526" i="1" s="1"/>
  <c r="D527" i="1"/>
  <c r="V527" i="1" s="1"/>
  <c r="D528" i="1"/>
  <c r="V528" i="1" s="1"/>
  <c r="D529" i="1"/>
  <c r="V529" i="1" s="1"/>
  <c r="D530" i="1"/>
  <c r="V530" i="1" s="1"/>
  <c r="D531" i="1"/>
  <c r="V531" i="1" s="1"/>
  <c r="D532" i="1"/>
  <c r="V532" i="1" s="1"/>
  <c r="D533" i="1"/>
  <c r="V533" i="1" s="1"/>
  <c r="D534" i="1"/>
  <c r="V534" i="1" s="1"/>
  <c r="D535" i="1"/>
  <c r="V535" i="1" s="1"/>
  <c r="D536" i="1"/>
  <c r="V536" i="1" s="1"/>
  <c r="D537" i="1"/>
  <c r="V537" i="1" s="1"/>
  <c r="D538" i="1"/>
  <c r="V538" i="1" s="1"/>
  <c r="D539" i="1"/>
  <c r="V539" i="1" s="1"/>
  <c r="D540" i="1"/>
  <c r="V540" i="1" s="1"/>
  <c r="D541" i="1"/>
  <c r="V541" i="1" s="1"/>
  <c r="D542" i="1"/>
  <c r="V542" i="1" s="1"/>
  <c r="D543" i="1"/>
  <c r="V543" i="1" s="1"/>
  <c r="D544" i="1"/>
  <c r="V544" i="1" s="1"/>
  <c r="D545" i="1"/>
  <c r="V545" i="1" s="1"/>
  <c r="D546" i="1"/>
  <c r="V546" i="1" s="1"/>
  <c r="D547" i="1"/>
  <c r="V547" i="1" s="1"/>
  <c r="D548" i="1"/>
  <c r="V548" i="1" s="1"/>
  <c r="D549" i="1"/>
  <c r="V549" i="1" s="1"/>
  <c r="D550" i="1"/>
  <c r="V550" i="1" s="1"/>
  <c r="D551" i="1"/>
  <c r="V551" i="1" s="1"/>
  <c r="D552" i="1"/>
  <c r="V552" i="1" s="1"/>
  <c r="D553" i="1"/>
  <c r="V553" i="1" s="1"/>
  <c r="D554" i="1"/>
  <c r="V554" i="1" s="1"/>
  <c r="D555" i="1"/>
  <c r="V555" i="1" s="1"/>
  <c r="D556" i="1"/>
  <c r="V556" i="1" s="1"/>
  <c r="D557" i="1"/>
  <c r="V557" i="1" s="1"/>
  <c r="D558" i="1"/>
  <c r="V558" i="1" s="1"/>
  <c r="D559" i="1"/>
  <c r="V559" i="1" s="1"/>
  <c r="D560" i="1"/>
  <c r="V560" i="1" s="1"/>
  <c r="D561" i="1"/>
  <c r="V561" i="1" s="1"/>
  <c r="D562" i="1"/>
  <c r="V562" i="1" s="1"/>
  <c r="D563" i="1"/>
  <c r="V563" i="1" s="1"/>
  <c r="D564" i="1"/>
  <c r="V564" i="1" s="1"/>
  <c r="D565" i="1"/>
  <c r="V565" i="1" s="1"/>
  <c r="D566" i="1"/>
  <c r="V566" i="1" s="1"/>
  <c r="D567" i="1"/>
  <c r="V567" i="1" s="1"/>
  <c r="D568" i="1"/>
  <c r="V568" i="1" s="1"/>
  <c r="D569" i="1"/>
  <c r="V569" i="1" s="1"/>
  <c r="D570" i="1"/>
  <c r="V570" i="1" s="1"/>
  <c r="D571" i="1"/>
  <c r="V571" i="1" s="1"/>
  <c r="D572" i="1"/>
  <c r="V572" i="1" s="1"/>
  <c r="D573" i="1"/>
  <c r="V573" i="1" s="1"/>
  <c r="D574" i="1"/>
  <c r="V574" i="1" s="1"/>
  <c r="D575" i="1"/>
  <c r="V575" i="1" s="1"/>
  <c r="D576" i="1"/>
  <c r="V576" i="1" s="1"/>
  <c r="D577" i="1"/>
  <c r="V577" i="1" s="1"/>
  <c r="D578" i="1"/>
  <c r="V578" i="1" s="1"/>
  <c r="D579" i="1"/>
  <c r="V579" i="1" s="1"/>
  <c r="D580" i="1"/>
  <c r="V580" i="1" s="1"/>
  <c r="D581" i="1"/>
  <c r="V581" i="1" s="1"/>
  <c r="D582" i="1"/>
  <c r="V582" i="1" s="1"/>
  <c r="D583" i="1"/>
  <c r="V583" i="1" s="1"/>
  <c r="D584" i="1"/>
  <c r="V584" i="1" s="1"/>
  <c r="D585" i="1"/>
  <c r="V585" i="1" s="1"/>
  <c r="D586" i="1"/>
  <c r="V586" i="1" s="1"/>
  <c r="D587" i="1"/>
  <c r="V587" i="1" s="1"/>
  <c r="D588" i="1"/>
  <c r="V588" i="1" s="1"/>
  <c r="D589" i="1"/>
  <c r="V589" i="1" s="1"/>
  <c r="D590" i="1"/>
  <c r="V590" i="1" s="1"/>
  <c r="D591" i="1"/>
  <c r="V591" i="1" s="1"/>
  <c r="D592" i="1"/>
  <c r="V592" i="1" s="1"/>
  <c r="D593" i="1"/>
  <c r="V593" i="1" s="1"/>
  <c r="D594" i="1"/>
  <c r="V594" i="1" s="1"/>
  <c r="D595" i="1"/>
  <c r="V595" i="1" s="1"/>
  <c r="D596" i="1"/>
  <c r="V596" i="1" s="1"/>
  <c r="D597" i="1"/>
  <c r="V597" i="1" s="1"/>
  <c r="D598" i="1"/>
  <c r="V598" i="1" s="1"/>
  <c r="D599" i="1"/>
  <c r="V599" i="1" s="1"/>
  <c r="D600" i="1"/>
  <c r="V600" i="1" s="1"/>
  <c r="D601" i="1"/>
  <c r="V601" i="1" s="1"/>
  <c r="D602" i="1"/>
  <c r="V602" i="1" s="1"/>
  <c r="D603" i="1"/>
  <c r="V603" i="1" s="1"/>
  <c r="D604" i="1"/>
  <c r="V604" i="1" s="1"/>
  <c r="D605" i="1"/>
  <c r="V605" i="1" s="1"/>
  <c r="D606" i="1"/>
  <c r="V606" i="1" s="1"/>
  <c r="D607" i="1"/>
  <c r="V607" i="1" s="1"/>
  <c r="D608" i="1"/>
  <c r="V608" i="1" s="1"/>
  <c r="D609" i="1"/>
  <c r="V609" i="1" s="1"/>
  <c r="D610" i="1"/>
  <c r="V610" i="1" s="1"/>
  <c r="D611" i="1"/>
  <c r="V611" i="1" s="1"/>
  <c r="D612" i="1"/>
  <c r="V612" i="1" s="1"/>
  <c r="D613" i="1"/>
  <c r="V613" i="1" s="1"/>
  <c r="D614" i="1"/>
  <c r="V614" i="1" s="1"/>
  <c r="D615" i="1"/>
  <c r="V615" i="1" s="1"/>
  <c r="D616" i="1"/>
  <c r="V616" i="1" s="1"/>
  <c r="D617" i="1"/>
  <c r="V617" i="1" s="1"/>
  <c r="D618" i="1"/>
  <c r="V618" i="1" s="1"/>
  <c r="D619" i="1"/>
  <c r="V619" i="1" s="1"/>
  <c r="D620" i="1"/>
  <c r="V620" i="1" s="1"/>
  <c r="D621" i="1"/>
  <c r="V621" i="1" s="1"/>
  <c r="D622" i="1"/>
  <c r="V622" i="1" s="1"/>
  <c r="D623" i="1"/>
  <c r="V623" i="1" s="1"/>
  <c r="D624" i="1"/>
  <c r="V624" i="1" s="1"/>
  <c r="D625" i="1"/>
  <c r="V625" i="1" s="1"/>
  <c r="D626" i="1"/>
  <c r="V626" i="1" s="1"/>
  <c r="D627" i="1"/>
  <c r="V627" i="1" s="1"/>
  <c r="D628" i="1"/>
  <c r="V628" i="1" s="1"/>
  <c r="D629" i="1"/>
  <c r="V629" i="1" s="1"/>
  <c r="D630" i="1"/>
  <c r="V630" i="1" s="1"/>
  <c r="D631" i="1"/>
  <c r="V631" i="1" s="1"/>
  <c r="D632" i="1"/>
  <c r="V632" i="1" s="1"/>
  <c r="D633" i="1"/>
  <c r="V633" i="1" s="1"/>
  <c r="D634" i="1"/>
  <c r="V634" i="1" s="1"/>
  <c r="D635" i="1"/>
  <c r="V635" i="1" s="1"/>
  <c r="D636" i="1"/>
  <c r="V636" i="1" s="1"/>
  <c r="D637" i="1"/>
  <c r="V637" i="1" s="1"/>
  <c r="D638" i="1"/>
  <c r="V638" i="1" s="1"/>
  <c r="D639" i="1"/>
  <c r="V639" i="1" s="1"/>
  <c r="D640" i="1"/>
  <c r="V640" i="1" s="1"/>
  <c r="D641" i="1"/>
  <c r="V641" i="1" s="1"/>
  <c r="D642" i="1"/>
  <c r="V642" i="1" s="1"/>
  <c r="D643" i="1"/>
  <c r="V643" i="1" s="1"/>
  <c r="D644" i="1"/>
  <c r="V644" i="1" s="1"/>
  <c r="D645" i="1"/>
  <c r="V645" i="1" s="1"/>
  <c r="D646" i="1"/>
  <c r="V646" i="1" s="1"/>
  <c r="D647" i="1"/>
  <c r="V647" i="1" s="1"/>
  <c r="D648" i="1"/>
  <c r="V648" i="1" s="1"/>
  <c r="D649" i="1"/>
  <c r="V649" i="1" s="1"/>
  <c r="D650" i="1"/>
  <c r="V650" i="1" s="1"/>
  <c r="D651" i="1"/>
  <c r="V651" i="1" s="1"/>
  <c r="D652" i="1"/>
  <c r="V652" i="1" s="1"/>
  <c r="D653" i="1"/>
  <c r="V653" i="1" s="1"/>
  <c r="D654" i="1"/>
  <c r="V654" i="1" s="1"/>
  <c r="D655" i="1"/>
  <c r="V655" i="1" s="1"/>
  <c r="D656" i="1"/>
  <c r="V656" i="1" s="1"/>
  <c r="D657" i="1"/>
  <c r="V657" i="1" s="1"/>
  <c r="D658" i="1"/>
  <c r="V658" i="1" s="1"/>
  <c r="D659" i="1"/>
  <c r="V659" i="1" s="1"/>
  <c r="D660" i="1"/>
  <c r="V660" i="1" s="1"/>
  <c r="D661" i="1"/>
  <c r="V661" i="1" s="1"/>
  <c r="D662" i="1"/>
  <c r="V662" i="1" s="1"/>
  <c r="D663" i="1"/>
  <c r="V663" i="1" s="1"/>
  <c r="D664" i="1"/>
  <c r="V664" i="1" s="1"/>
  <c r="D665" i="1"/>
  <c r="V665" i="1" s="1"/>
  <c r="D666" i="1"/>
  <c r="V666" i="1" s="1"/>
  <c r="D667" i="1"/>
  <c r="V667" i="1" s="1"/>
  <c r="D668" i="1"/>
  <c r="V668" i="1" s="1"/>
  <c r="D669" i="1"/>
  <c r="V669" i="1" s="1"/>
  <c r="D670" i="1"/>
  <c r="V670" i="1" s="1"/>
  <c r="D671" i="1"/>
  <c r="V671" i="1" s="1"/>
  <c r="D672" i="1"/>
  <c r="V672" i="1" s="1"/>
  <c r="D673" i="1"/>
  <c r="V673" i="1" s="1"/>
  <c r="D674" i="1"/>
  <c r="V674" i="1" s="1"/>
  <c r="D675" i="1"/>
  <c r="V675" i="1" s="1"/>
  <c r="D676" i="1"/>
  <c r="V676" i="1" s="1"/>
  <c r="D677" i="1"/>
  <c r="V677" i="1" s="1"/>
  <c r="D678" i="1"/>
  <c r="V678" i="1" s="1"/>
  <c r="D679" i="1"/>
  <c r="V679" i="1" s="1"/>
  <c r="D680" i="1"/>
  <c r="V680" i="1" s="1"/>
  <c r="D681" i="1"/>
  <c r="V681" i="1" s="1"/>
  <c r="D682" i="1"/>
  <c r="V682" i="1" s="1"/>
  <c r="D683" i="1"/>
  <c r="V683" i="1" s="1"/>
  <c r="D684" i="1"/>
  <c r="V684" i="1" s="1"/>
  <c r="D685" i="1"/>
  <c r="V685" i="1" s="1"/>
  <c r="D686" i="1"/>
  <c r="V686" i="1" s="1"/>
  <c r="D687" i="1"/>
  <c r="V687" i="1" s="1"/>
  <c r="D688" i="1"/>
  <c r="V688" i="1" s="1"/>
  <c r="D689" i="1"/>
  <c r="V689" i="1" s="1"/>
  <c r="D690" i="1"/>
  <c r="V690" i="1" s="1"/>
  <c r="D691" i="1"/>
  <c r="V691" i="1" s="1"/>
  <c r="D692" i="1"/>
  <c r="V692" i="1" s="1"/>
  <c r="D693" i="1"/>
  <c r="V693" i="1" s="1"/>
  <c r="D694" i="1"/>
  <c r="V694" i="1" s="1"/>
  <c r="D695" i="1"/>
  <c r="V695" i="1" s="1"/>
  <c r="D696" i="1"/>
  <c r="V696" i="1" s="1"/>
  <c r="D697" i="1"/>
  <c r="V697" i="1" s="1"/>
  <c r="D698" i="1"/>
  <c r="V698" i="1" s="1"/>
  <c r="D699" i="1"/>
  <c r="V699" i="1" s="1"/>
  <c r="D700" i="1"/>
  <c r="V700" i="1" s="1"/>
  <c r="D701" i="1"/>
  <c r="V701" i="1" s="1"/>
  <c r="D702" i="1"/>
  <c r="V702" i="1" s="1"/>
  <c r="D703" i="1"/>
  <c r="V703" i="1" s="1"/>
  <c r="D704" i="1"/>
  <c r="V704" i="1" s="1"/>
  <c r="D705" i="1"/>
  <c r="V705" i="1" s="1"/>
  <c r="D706" i="1"/>
  <c r="V706" i="1" s="1"/>
  <c r="D707" i="1"/>
  <c r="V707" i="1" s="1"/>
  <c r="D708" i="1"/>
  <c r="V708" i="1" s="1"/>
  <c r="D709" i="1"/>
  <c r="V709" i="1" s="1"/>
  <c r="D710" i="1"/>
  <c r="V710" i="1" s="1"/>
  <c r="D711" i="1"/>
  <c r="V711" i="1" s="1"/>
  <c r="D712" i="1"/>
  <c r="V712" i="1" s="1"/>
  <c r="D713" i="1"/>
  <c r="V713" i="1" s="1"/>
  <c r="D714" i="1"/>
  <c r="V714" i="1" s="1"/>
  <c r="D715" i="1"/>
  <c r="V715" i="1" s="1"/>
  <c r="D716" i="1"/>
  <c r="V716" i="1" s="1"/>
  <c r="D717" i="1"/>
  <c r="V717" i="1" s="1"/>
  <c r="D718" i="1"/>
  <c r="V718" i="1" s="1"/>
  <c r="D719" i="1"/>
  <c r="V719" i="1" s="1"/>
  <c r="D720" i="1"/>
  <c r="V720" i="1" s="1"/>
  <c r="D721" i="1"/>
  <c r="V721" i="1" s="1"/>
  <c r="D722" i="1"/>
  <c r="V722" i="1" s="1"/>
  <c r="D723" i="1"/>
  <c r="V723" i="1" s="1"/>
  <c r="D724" i="1"/>
  <c r="V724" i="1" s="1"/>
  <c r="D725" i="1"/>
  <c r="V725" i="1" s="1"/>
  <c r="D726" i="1"/>
  <c r="V726" i="1" s="1"/>
  <c r="D727" i="1"/>
  <c r="V727" i="1" s="1"/>
  <c r="D728" i="1"/>
  <c r="V728" i="1" s="1"/>
  <c r="D729" i="1"/>
  <c r="V729" i="1" s="1"/>
  <c r="D730" i="1"/>
  <c r="V730" i="1" s="1"/>
  <c r="D731" i="1"/>
  <c r="V731" i="1" s="1"/>
  <c r="D732" i="1"/>
  <c r="V732" i="1" s="1"/>
  <c r="D733" i="1"/>
  <c r="V733" i="1" s="1"/>
  <c r="D734" i="1"/>
  <c r="V734" i="1" s="1"/>
  <c r="D735" i="1"/>
  <c r="V735" i="1" s="1"/>
  <c r="D736" i="1"/>
  <c r="V736" i="1" s="1"/>
  <c r="D737" i="1"/>
  <c r="V737" i="1" s="1"/>
  <c r="D738" i="1"/>
  <c r="V738" i="1" s="1"/>
  <c r="D739" i="1"/>
  <c r="V739" i="1" s="1"/>
  <c r="D740" i="1"/>
  <c r="V740" i="1" s="1"/>
  <c r="D741" i="1"/>
  <c r="V741" i="1" s="1"/>
  <c r="D742" i="1"/>
  <c r="V742" i="1" s="1"/>
  <c r="D743" i="1"/>
  <c r="V743" i="1" s="1"/>
  <c r="D744" i="1"/>
  <c r="V744" i="1" s="1"/>
  <c r="D745" i="1"/>
  <c r="V745" i="1" s="1"/>
  <c r="D746" i="1"/>
  <c r="V746" i="1" s="1"/>
  <c r="D747" i="1"/>
  <c r="V747" i="1" s="1"/>
  <c r="D748" i="1"/>
  <c r="V748" i="1" s="1"/>
  <c r="D749" i="1"/>
  <c r="V749" i="1" s="1"/>
  <c r="D750" i="1"/>
  <c r="V750" i="1" s="1"/>
  <c r="D751" i="1"/>
  <c r="V751" i="1" s="1"/>
  <c r="D752" i="1"/>
  <c r="V752" i="1" s="1"/>
  <c r="D753" i="1"/>
  <c r="V753" i="1" s="1"/>
  <c r="D754" i="1"/>
  <c r="V754" i="1" s="1"/>
  <c r="D755" i="1"/>
  <c r="V755" i="1" s="1"/>
  <c r="D756" i="1"/>
  <c r="V756" i="1" s="1"/>
  <c r="D757" i="1"/>
  <c r="V757" i="1" s="1"/>
  <c r="D758" i="1"/>
  <c r="V758" i="1" s="1"/>
  <c r="D759" i="1"/>
  <c r="V759" i="1" s="1"/>
  <c r="D760" i="1"/>
  <c r="V760" i="1" s="1"/>
  <c r="D761" i="1"/>
  <c r="V761" i="1" s="1"/>
  <c r="D762" i="1"/>
  <c r="V762" i="1" s="1"/>
  <c r="D763" i="1"/>
  <c r="V763" i="1" s="1"/>
  <c r="D764" i="1"/>
  <c r="V764" i="1" s="1"/>
  <c r="D765" i="1"/>
  <c r="V765" i="1" s="1"/>
  <c r="D766" i="1"/>
  <c r="V766" i="1" s="1"/>
  <c r="D767" i="1"/>
  <c r="V767" i="1" s="1"/>
  <c r="D768" i="1"/>
  <c r="V768" i="1" s="1"/>
  <c r="D2" i="1"/>
  <c r="V2" i="1" s="1"/>
  <c r="G8" i="1"/>
  <c r="G11" i="1"/>
  <c r="G13" i="1"/>
  <c r="G14" i="1"/>
  <c r="G16" i="1"/>
  <c r="G25" i="1"/>
  <c r="G26" i="1"/>
  <c r="G27" i="1"/>
  <c r="G28" i="1"/>
  <c r="G30" i="1"/>
  <c r="G32" i="1"/>
  <c r="G33" i="1"/>
  <c r="G34" i="1"/>
  <c r="G36" i="1"/>
  <c r="G37" i="1"/>
  <c r="G38" i="1"/>
  <c r="G40" i="1"/>
  <c r="G42" i="1"/>
  <c r="G44" i="1"/>
  <c r="I44" i="1" s="1"/>
  <c r="S44" i="1" s="1"/>
  <c r="G48" i="1"/>
  <c r="G51" i="1"/>
  <c r="G56" i="1"/>
  <c r="G62" i="1"/>
  <c r="G63" i="1"/>
  <c r="G66" i="1"/>
  <c r="G69" i="1"/>
  <c r="G72" i="1"/>
  <c r="G76" i="1"/>
  <c r="G82" i="1"/>
  <c r="G84" i="1"/>
  <c r="G85" i="1"/>
  <c r="G88" i="1"/>
  <c r="G95" i="1"/>
  <c r="G96" i="1"/>
  <c r="G98" i="1"/>
  <c r="G99" i="1"/>
  <c r="G100" i="1"/>
  <c r="G113" i="1"/>
  <c r="G114" i="1"/>
  <c r="G115" i="1"/>
  <c r="G116" i="1"/>
  <c r="G117" i="1"/>
  <c r="G118" i="1"/>
  <c r="G123" i="1"/>
  <c r="G129" i="1"/>
  <c r="G132" i="1"/>
  <c r="G134" i="1"/>
  <c r="G136" i="1"/>
  <c r="G137" i="1"/>
  <c r="G138" i="1"/>
  <c r="G139" i="1"/>
  <c r="G143" i="1"/>
  <c r="G145" i="1"/>
  <c r="G146" i="1"/>
  <c r="G149" i="1"/>
  <c r="G150" i="1"/>
  <c r="G152" i="1"/>
  <c r="G154" i="1"/>
  <c r="G158" i="1"/>
  <c r="G160" i="1"/>
  <c r="G164" i="1"/>
  <c r="G166" i="1"/>
  <c r="G167" i="1"/>
  <c r="G173" i="1"/>
  <c r="G174" i="1"/>
  <c r="G177" i="1"/>
  <c r="G178" i="1"/>
  <c r="G182" i="1"/>
  <c r="G184" i="1"/>
  <c r="G185" i="1"/>
  <c r="G192" i="1"/>
  <c r="G196" i="1"/>
  <c r="G198" i="1"/>
  <c r="G203" i="1"/>
  <c r="G207" i="1"/>
  <c r="G209" i="1"/>
  <c r="G213" i="1"/>
  <c r="G215" i="1"/>
  <c r="G216" i="1"/>
  <c r="G218" i="1"/>
  <c r="G219" i="1"/>
  <c r="G225" i="1"/>
  <c r="G229" i="1"/>
  <c r="G232" i="1"/>
  <c r="G238" i="1"/>
  <c r="G242" i="1"/>
  <c r="G248" i="1"/>
  <c r="G249" i="1"/>
  <c r="G250" i="1"/>
  <c r="G252" i="1"/>
  <c r="G254" i="1"/>
  <c r="G260" i="1"/>
  <c r="G261" i="1"/>
  <c r="G262" i="1"/>
  <c r="G263" i="1"/>
  <c r="G268" i="1"/>
  <c r="G272" i="1"/>
  <c r="G274" i="1"/>
  <c r="G275" i="1"/>
  <c r="G282" i="1"/>
  <c r="I282" i="1" s="1"/>
  <c r="S282" i="1" s="1"/>
  <c r="G285" i="1"/>
  <c r="G287" i="1"/>
  <c r="G291" i="1"/>
  <c r="G292" i="1"/>
  <c r="G297" i="1"/>
  <c r="G298" i="1"/>
  <c r="G300" i="1"/>
  <c r="G304" i="1"/>
  <c r="G307" i="1"/>
  <c r="G312" i="1"/>
  <c r="G315" i="1"/>
  <c r="G323" i="1"/>
  <c r="G327" i="1"/>
  <c r="G330" i="1"/>
  <c r="G331" i="1"/>
  <c r="G344" i="1"/>
  <c r="G345" i="1"/>
  <c r="G346" i="1"/>
  <c r="G349" i="1"/>
  <c r="G350" i="1"/>
  <c r="G355" i="1"/>
  <c r="G357" i="1"/>
  <c r="G358" i="1"/>
  <c r="G361" i="1"/>
  <c r="G364" i="1"/>
  <c r="G366" i="1"/>
  <c r="G369" i="1"/>
  <c r="G372" i="1"/>
  <c r="G374" i="1"/>
  <c r="G377" i="1"/>
  <c r="G380" i="1"/>
  <c r="G386" i="1"/>
  <c r="G387" i="1"/>
  <c r="G388" i="1"/>
  <c r="G393" i="1"/>
  <c r="G394" i="1"/>
  <c r="G395" i="1"/>
  <c r="G402" i="1"/>
  <c r="G407" i="1"/>
  <c r="G409" i="1"/>
  <c r="G412" i="1"/>
  <c r="G413" i="1"/>
  <c r="G414" i="1"/>
  <c r="G416" i="1"/>
  <c r="G420" i="1"/>
  <c r="G421" i="1"/>
  <c r="G422" i="1"/>
  <c r="G436" i="1"/>
  <c r="G437" i="1"/>
  <c r="G441" i="1"/>
  <c r="G442" i="1"/>
  <c r="G443" i="1"/>
  <c r="G449" i="1"/>
  <c r="G450" i="1"/>
  <c r="G451" i="1"/>
  <c r="G459" i="1"/>
  <c r="G460" i="1"/>
  <c r="G464" i="1"/>
  <c r="G466" i="1"/>
  <c r="G471" i="1"/>
  <c r="G473" i="1"/>
  <c r="G474" i="1"/>
  <c r="G476" i="1"/>
  <c r="G477" i="1"/>
  <c r="G479" i="1"/>
  <c r="I479" i="1" s="1"/>
  <c r="S479" i="1" s="1"/>
  <c r="G487" i="1"/>
  <c r="G488" i="1"/>
  <c r="G490" i="1"/>
  <c r="G492" i="1"/>
  <c r="G494" i="1"/>
  <c r="G501" i="1"/>
  <c r="G502" i="1"/>
  <c r="G507" i="1"/>
  <c r="G510" i="1"/>
  <c r="G513" i="1"/>
  <c r="G514" i="1"/>
  <c r="G516" i="1"/>
  <c r="G519" i="1"/>
  <c r="G524" i="1"/>
  <c r="G525" i="1"/>
  <c r="G526" i="1"/>
  <c r="G528" i="1"/>
  <c r="G530" i="1"/>
  <c r="G531" i="1"/>
  <c r="G538" i="1"/>
  <c r="G545" i="1"/>
  <c r="G546" i="1"/>
  <c r="G548" i="1"/>
  <c r="G551" i="1"/>
  <c r="G555" i="1"/>
  <c r="G558" i="1"/>
  <c r="G564" i="1"/>
  <c r="G568" i="1"/>
  <c r="G569" i="1"/>
  <c r="G573" i="1"/>
  <c r="G574" i="1"/>
  <c r="G579" i="1"/>
  <c r="G582" i="1"/>
  <c r="G587" i="1"/>
  <c r="G588" i="1"/>
  <c r="G591" i="1"/>
  <c r="G596" i="1"/>
  <c r="G597" i="1"/>
  <c r="G598" i="1"/>
  <c r="G601" i="1"/>
  <c r="G605" i="1"/>
  <c r="G606" i="1"/>
  <c r="G607" i="1"/>
  <c r="G608" i="1"/>
  <c r="G611" i="1"/>
  <c r="G612" i="1"/>
  <c r="G616" i="1"/>
  <c r="G617" i="1"/>
  <c r="G622" i="1"/>
  <c r="G626" i="1"/>
  <c r="G628" i="1"/>
  <c r="G630" i="1"/>
  <c r="G639" i="1"/>
  <c r="G643" i="1"/>
  <c r="G644" i="1"/>
  <c r="G650" i="1"/>
  <c r="G653" i="1"/>
  <c r="G655" i="1"/>
  <c r="G660" i="1"/>
  <c r="G662" i="1"/>
  <c r="G664" i="1"/>
  <c r="G666" i="1"/>
  <c r="G671" i="1"/>
  <c r="G677" i="1"/>
  <c r="G678" i="1"/>
  <c r="G679" i="1"/>
  <c r="G680" i="1"/>
  <c r="G683" i="1"/>
  <c r="G684" i="1"/>
  <c r="G685" i="1"/>
  <c r="G689" i="1"/>
  <c r="G690" i="1"/>
  <c r="G692" i="1"/>
  <c r="G696" i="1"/>
  <c r="G697" i="1"/>
  <c r="G704" i="1"/>
  <c r="G707" i="1"/>
  <c r="G709" i="1"/>
  <c r="G710" i="1"/>
  <c r="G711" i="1"/>
  <c r="G712" i="1"/>
  <c r="G716" i="1"/>
  <c r="G717" i="1"/>
  <c r="G726" i="1"/>
  <c r="G729" i="1"/>
  <c r="G730" i="1"/>
  <c r="G731" i="1"/>
  <c r="G737" i="1"/>
  <c r="G739" i="1"/>
  <c r="G742" i="1"/>
  <c r="G744" i="1"/>
  <c r="G747" i="1"/>
  <c r="G750" i="1"/>
  <c r="G756" i="1"/>
  <c r="G765" i="1"/>
  <c r="N77" i="2" l="1"/>
  <c r="N78" i="2"/>
  <c r="D33" i="11"/>
  <c r="K33" i="11" s="1"/>
  <c r="N1374" i="2"/>
  <c r="N1375" i="2"/>
  <c r="D559" i="11"/>
  <c r="K559" i="11" s="1"/>
  <c r="I272" i="1"/>
  <c r="S272" i="1" s="1"/>
  <c r="N109" i="2"/>
  <c r="N110" i="2"/>
  <c r="N111" i="2"/>
  <c r="N112" i="2"/>
  <c r="D46" i="11"/>
  <c r="K46" i="11" s="1"/>
  <c r="N1636" i="2"/>
  <c r="N1637" i="2"/>
  <c r="N1635" i="2"/>
  <c r="D667" i="11"/>
  <c r="K667" i="11" s="1"/>
  <c r="D284" i="11"/>
  <c r="K284" i="11" s="1"/>
  <c r="N715" i="2"/>
  <c r="N1282" i="2"/>
  <c r="N1283" i="2"/>
  <c r="N1281" i="2"/>
  <c r="D524" i="11"/>
  <c r="K524" i="11" s="1"/>
  <c r="N1710" i="2"/>
  <c r="N1711" i="2"/>
  <c r="N1712" i="2"/>
  <c r="N1713" i="2"/>
  <c r="D695" i="11"/>
  <c r="K695" i="11" s="1"/>
  <c r="N479" i="2"/>
  <c r="N480" i="2"/>
  <c r="D188" i="11"/>
  <c r="K188" i="11" s="1"/>
  <c r="N1278" i="2"/>
  <c r="N1277" i="2"/>
  <c r="N1279" i="2"/>
  <c r="N1280" i="2"/>
  <c r="D523" i="11"/>
  <c r="K523" i="11" s="1"/>
  <c r="N1188" i="2"/>
  <c r="N1189" i="2"/>
  <c r="D481" i="11"/>
  <c r="K481" i="11" s="1"/>
  <c r="P479" i="1" s="1"/>
  <c r="I345" i="1"/>
  <c r="S345" i="1" s="1"/>
  <c r="I765" i="1"/>
  <c r="S765" i="1" s="1"/>
  <c r="I450" i="1"/>
  <c r="S450" i="1" s="1"/>
  <c r="I690" i="1"/>
  <c r="S690" i="1" s="1"/>
  <c r="I30" i="1"/>
  <c r="S30" i="1" s="1"/>
  <c r="I726" i="1"/>
  <c r="S726" i="1" s="1"/>
  <c r="I546" i="1"/>
  <c r="S546" i="1" s="1"/>
  <c r="I150" i="1"/>
  <c r="S150" i="1" s="1"/>
  <c r="I582" i="1"/>
  <c r="S582" i="1" s="1"/>
  <c r="I510" i="1"/>
  <c r="S510" i="1" s="1"/>
  <c r="I474" i="1"/>
  <c r="S474" i="1" s="1"/>
  <c r="I402" i="1"/>
  <c r="S402" i="1" s="1"/>
  <c r="I366" i="1"/>
  <c r="S366" i="1" s="1"/>
  <c r="I330" i="1"/>
  <c r="S330" i="1" s="1"/>
  <c r="I42" i="1"/>
  <c r="S42" i="1" s="1"/>
  <c r="I750" i="1"/>
  <c r="S750" i="1" s="1"/>
  <c r="I473" i="1"/>
  <c r="S473" i="1" s="1"/>
  <c r="I437" i="1"/>
  <c r="S437" i="1" s="1"/>
  <c r="I174" i="1"/>
  <c r="S174" i="1" s="1"/>
  <c r="I678" i="1"/>
  <c r="S678" i="1" s="1"/>
  <c r="I138" i="1"/>
  <c r="S138" i="1" s="1"/>
  <c r="I677" i="1"/>
  <c r="S677" i="1" s="1"/>
  <c r="I198" i="1"/>
  <c r="S198" i="1" s="1"/>
  <c r="I137" i="1"/>
  <c r="S137" i="1" s="1"/>
  <c r="I33" i="1"/>
  <c r="S33" i="1" s="1"/>
  <c r="I371" i="1"/>
  <c r="S371" i="1" s="1"/>
  <c r="I606" i="1"/>
  <c r="S606" i="1" s="1"/>
  <c r="I275" i="1"/>
  <c r="S275" i="1" s="1"/>
  <c r="I114" i="1"/>
  <c r="S114" i="1" s="1"/>
  <c r="I630" i="1"/>
  <c r="S630" i="1" s="1"/>
  <c r="I66" i="1"/>
  <c r="S66" i="1" s="1"/>
  <c r="I666" i="1"/>
  <c r="S666" i="1" s="1"/>
  <c r="I558" i="1"/>
  <c r="S558" i="1" s="1"/>
  <c r="I414" i="1"/>
  <c r="S414" i="1" s="1"/>
  <c r="I209" i="1"/>
  <c r="S209" i="1" s="1"/>
  <c r="I173" i="1"/>
  <c r="S173" i="1" s="1"/>
  <c r="I605" i="1"/>
  <c r="S605" i="1" s="1"/>
  <c r="I569" i="1"/>
  <c r="S569" i="1" s="1"/>
  <c r="I203" i="1"/>
  <c r="S203" i="1" s="1"/>
  <c r="I113" i="1"/>
  <c r="S113" i="1" s="1"/>
  <c r="I11" i="1"/>
  <c r="S11" i="1" s="1"/>
  <c r="I413" i="1"/>
  <c r="S413" i="1" s="1"/>
  <c r="I377" i="1"/>
  <c r="S377" i="1" s="1"/>
  <c r="I185" i="1"/>
  <c r="S185" i="1" s="1"/>
  <c r="I737" i="1"/>
  <c r="S737" i="1" s="1"/>
  <c r="I449" i="1"/>
  <c r="S449" i="1" s="1"/>
  <c r="I689" i="1"/>
  <c r="S689" i="1" s="1"/>
  <c r="I407" i="1"/>
  <c r="S407" i="1" s="1"/>
  <c r="I149" i="1"/>
  <c r="S149" i="1" s="1"/>
  <c r="I617" i="1"/>
  <c r="S617" i="1" s="1"/>
  <c r="I653" i="1"/>
  <c r="S653" i="1" s="1"/>
  <c r="I611" i="1"/>
  <c r="S611" i="1" s="1"/>
  <c r="I545" i="1"/>
  <c r="S545" i="1" s="1"/>
  <c r="I215" i="1"/>
  <c r="S215" i="1" s="1"/>
  <c r="I723" i="1"/>
  <c r="S723" i="1" s="1"/>
  <c r="I732" i="1"/>
  <c r="S732" i="1" s="1"/>
  <c r="I637" i="1"/>
  <c r="S637" i="1" s="1"/>
  <c r="I600" i="1"/>
  <c r="S600" i="1" s="1"/>
  <c r="I455" i="1"/>
  <c r="S455" i="1" s="1"/>
  <c r="I279" i="1"/>
  <c r="S279" i="1" s="1"/>
  <c r="I171" i="1"/>
  <c r="S171" i="1" s="1"/>
  <c r="I75" i="1"/>
  <c r="S75" i="1" s="1"/>
  <c r="I41" i="1"/>
  <c r="S41" i="1" s="1"/>
  <c r="I17" i="1"/>
  <c r="S17" i="1" s="1"/>
  <c r="I363" i="1"/>
  <c r="S363" i="1" s="1"/>
  <c r="I295" i="1"/>
  <c r="S295" i="1" s="1"/>
  <c r="I485" i="1"/>
  <c r="S485" i="1" s="1"/>
  <c r="I87" i="1"/>
  <c r="S87" i="1" s="1"/>
  <c r="I53" i="1"/>
  <c r="S53" i="1" s="1"/>
  <c r="I29" i="1"/>
  <c r="S29" i="1" s="1"/>
  <c r="I593" i="1"/>
  <c r="S593" i="1" s="1"/>
  <c r="I135" i="1"/>
  <c r="S135" i="1" s="1"/>
  <c r="I3" i="1"/>
  <c r="S3" i="1" s="1"/>
  <c r="I111" i="1"/>
  <c r="S111" i="1" s="1"/>
  <c r="I303" i="1"/>
  <c r="S303" i="1" s="1"/>
  <c r="I267" i="1"/>
  <c r="S267" i="1" s="1"/>
  <c r="I231" i="1"/>
  <c r="S231" i="1" s="1"/>
  <c r="I195" i="1"/>
  <c r="S195" i="1" s="1"/>
  <c r="I159" i="1"/>
  <c r="S159" i="1" s="1"/>
  <c r="I351" i="1"/>
  <c r="S351" i="1" s="1"/>
  <c r="I194" i="1"/>
  <c r="S194" i="1" s="1"/>
  <c r="I733" i="1"/>
  <c r="S733" i="1" s="1"/>
  <c r="I673" i="1"/>
  <c r="S673" i="1" s="1"/>
  <c r="I565" i="1"/>
  <c r="S565" i="1" s="1"/>
  <c r="I280" i="1"/>
  <c r="S280" i="1" s="1"/>
  <c r="I243" i="1"/>
  <c r="S243" i="1" s="1"/>
  <c r="I713" i="1"/>
  <c r="S713" i="1" s="1"/>
  <c r="I670" i="1"/>
  <c r="S670" i="1" s="1"/>
  <c r="I562" i="1"/>
  <c r="S562" i="1" s="1"/>
  <c r="I454" i="1"/>
  <c r="S454" i="1" s="1"/>
  <c r="I382" i="1"/>
  <c r="S382" i="1" s="1"/>
  <c r="I258" i="1"/>
  <c r="S258" i="1" s="1"/>
  <c r="I761" i="1"/>
  <c r="S761" i="1" s="1"/>
  <c r="I669" i="1"/>
  <c r="S669" i="1" s="1"/>
  <c r="I341" i="1"/>
  <c r="S341" i="1" s="1"/>
  <c r="I294" i="1"/>
  <c r="S294" i="1" s="1"/>
  <c r="I257" i="1"/>
  <c r="S257" i="1" s="1"/>
  <c r="I126" i="1"/>
  <c r="S126" i="1" s="1"/>
  <c r="I90" i="1"/>
  <c r="S90" i="1" s="1"/>
  <c r="I293" i="1"/>
  <c r="S293" i="1" s="1"/>
  <c r="I222" i="1"/>
  <c r="S222" i="1" s="1"/>
  <c r="I7" i="1"/>
  <c r="S7" i="1" s="1"/>
  <c r="I418" i="1"/>
  <c r="S418" i="1" s="1"/>
  <c r="I705" i="1"/>
  <c r="S705" i="1" s="1"/>
  <c r="I201" i="1"/>
  <c r="S201" i="1" s="1"/>
  <c r="I322" i="1"/>
  <c r="S322" i="1" s="1"/>
  <c r="I235" i="1"/>
  <c r="S235" i="1" s="1"/>
  <c r="I702" i="1"/>
  <c r="S702" i="1" s="1"/>
  <c r="I306" i="1"/>
  <c r="S306" i="1" s="1"/>
  <c r="I234" i="1"/>
  <c r="S234" i="1" s="1"/>
  <c r="I162" i="1"/>
  <c r="S162" i="1" s="1"/>
  <c r="I701" i="1"/>
  <c r="S701" i="1" s="1"/>
  <c r="I629" i="1"/>
  <c r="S629" i="1" s="1"/>
  <c r="I353" i="1"/>
  <c r="S353" i="1" s="1"/>
  <c r="I305" i="1"/>
  <c r="S305" i="1" s="1"/>
  <c r="I269" i="1"/>
  <c r="S269" i="1" s="1"/>
  <c r="I233" i="1"/>
  <c r="S233" i="1" s="1"/>
  <c r="I197" i="1"/>
  <c r="S197" i="1" s="1"/>
  <c r="I161" i="1"/>
  <c r="S161" i="1" s="1"/>
  <c r="I140" i="1"/>
  <c r="S140" i="1" s="1"/>
  <c r="I102" i="1"/>
  <c r="S102" i="1" s="1"/>
  <c r="I65" i="1"/>
  <c r="S65" i="1" s="1"/>
  <c r="I6" i="1"/>
  <c r="S6" i="1" s="1"/>
  <c r="I321" i="1"/>
  <c r="S321" i="1" s="1"/>
  <c r="I270" i="1"/>
  <c r="S270" i="1" s="1"/>
  <c r="I141" i="1"/>
  <c r="S141" i="1" s="1"/>
  <c r="I461" i="1"/>
  <c r="S461" i="1" s="1"/>
  <c r="I406" i="1"/>
  <c r="S406" i="1" s="1"/>
  <c r="I319" i="1"/>
  <c r="S319" i="1" s="1"/>
  <c r="I284" i="1"/>
  <c r="S284" i="1" s="1"/>
  <c r="I246" i="1"/>
  <c r="S246" i="1" s="1"/>
  <c r="I101" i="1"/>
  <c r="S101" i="1" s="1"/>
  <c r="I22" i="1"/>
  <c r="S22" i="1" s="1"/>
  <c r="I5" i="1"/>
  <c r="S5" i="1" s="1"/>
  <c r="I10" i="1"/>
  <c r="S10" i="1" s="1"/>
  <c r="I641" i="1"/>
  <c r="S641" i="1" s="1"/>
  <c r="I283" i="1"/>
  <c r="S283" i="1" s="1"/>
  <c r="I766" i="1"/>
  <c r="S766" i="1" s="1"/>
  <c r="I718" i="1"/>
  <c r="S718" i="1" s="1"/>
  <c r="I550" i="1"/>
  <c r="S550" i="1" s="1"/>
  <c r="I512" i="1"/>
  <c r="S512" i="1" s="1"/>
  <c r="I478" i="1"/>
  <c r="S478" i="1" s="1"/>
  <c r="I425" i="1"/>
  <c r="S425" i="1" s="1"/>
  <c r="I404" i="1"/>
  <c r="S404" i="1" s="1"/>
  <c r="I317" i="1"/>
  <c r="S317" i="1" s="1"/>
  <c r="I281" i="1"/>
  <c r="S281" i="1" s="1"/>
  <c r="I210" i="1"/>
  <c r="S210" i="1" s="1"/>
  <c r="I175" i="1"/>
  <c r="S175" i="1" s="1"/>
  <c r="I94" i="1"/>
  <c r="S94" i="1" s="1"/>
  <c r="I78" i="1"/>
  <c r="S78" i="1" s="1"/>
  <c r="I577" i="1"/>
  <c r="S577" i="1" s="1"/>
  <c r="I289" i="1"/>
  <c r="S289" i="1" s="1"/>
  <c r="I741" i="1"/>
  <c r="S741" i="1" s="1"/>
  <c r="I271" i="1"/>
  <c r="S271" i="1" s="1"/>
  <c r="I142" i="1"/>
  <c r="S142" i="1" s="1"/>
  <c r="I658" i="1"/>
  <c r="S658" i="1" s="1"/>
  <c r="I497" i="1"/>
  <c r="S497" i="1" s="1"/>
  <c r="I405" i="1"/>
  <c r="S405" i="1" s="1"/>
  <c r="I370" i="1"/>
  <c r="S370" i="1" s="1"/>
  <c r="I318" i="1"/>
  <c r="S318" i="1" s="1"/>
  <c r="I245" i="1"/>
  <c r="S245" i="1" s="1"/>
  <c r="I722" i="1"/>
  <c r="S722" i="1" s="1"/>
  <c r="I583" i="1"/>
  <c r="S583" i="1" s="1"/>
  <c r="I533" i="1"/>
  <c r="S533" i="1" s="1"/>
  <c r="I511" i="1"/>
  <c r="S511" i="1" s="1"/>
  <c r="I475" i="1"/>
  <c r="S475" i="1" s="1"/>
  <c r="I438" i="1"/>
  <c r="S438" i="1" s="1"/>
  <c r="I403" i="1"/>
  <c r="S403" i="1" s="1"/>
  <c r="I130" i="1"/>
  <c r="S130" i="1" s="1"/>
  <c r="I77" i="1"/>
  <c r="S77" i="1" s="1"/>
  <c r="I19" i="1"/>
  <c r="S19" i="1" s="1"/>
  <c r="I70" i="1"/>
  <c r="S70" i="1" s="1"/>
  <c r="I430" i="1"/>
  <c r="S430" i="1" s="1"/>
  <c r="I389" i="1"/>
  <c r="S389" i="1" s="1"/>
  <c r="I334" i="1"/>
  <c r="S334" i="1" s="1"/>
  <c r="I46" i="1"/>
  <c r="S46" i="1" s="1"/>
  <c r="I742" i="1"/>
  <c r="S742" i="1" s="1"/>
  <c r="I730" i="1"/>
  <c r="S730" i="1" s="1"/>
  <c r="I622" i="1"/>
  <c r="S622" i="1" s="1"/>
  <c r="I598" i="1"/>
  <c r="S598" i="1" s="1"/>
  <c r="I574" i="1"/>
  <c r="S574" i="1" s="1"/>
  <c r="I538" i="1"/>
  <c r="S538" i="1" s="1"/>
  <c r="I526" i="1"/>
  <c r="S526" i="1" s="1"/>
  <c r="I514" i="1"/>
  <c r="S514" i="1" s="1"/>
  <c r="I502" i="1"/>
  <c r="S502" i="1" s="1"/>
  <c r="I490" i="1"/>
  <c r="S490" i="1" s="1"/>
  <c r="I466" i="1"/>
  <c r="S466" i="1" s="1"/>
  <c r="I442" i="1"/>
  <c r="S442" i="1" s="1"/>
  <c r="I394" i="1"/>
  <c r="S394" i="1" s="1"/>
  <c r="I358" i="1"/>
  <c r="S358" i="1" s="1"/>
  <c r="I346" i="1"/>
  <c r="S346" i="1" s="1"/>
  <c r="I298" i="1"/>
  <c r="S298" i="1" s="1"/>
  <c r="I274" i="1"/>
  <c r="S274" i="1" s="1"/>
  <c r="I262" i="1"/>
  <c r="S262" i="1" s="1"/>
  <c r="I250" i="1"/>
  <c r="S250" i="1" s="1"/>
  <c r="I238" i="1"/>
  <c r="S238" i="1" s="1"/>
  <c r="I178" i="1"/>
  <c r="S178" i="1" s="1"/>
  <c r="I166" i="1"/>
  <c r="S166" i="1" s="1"/>
  <c r="I154" i="1"/>
  <c r="S154" i="1" s="1"/>
  <c r="I118" i="1"/>
  <c r="S118" i="1" s="1"/>
  <c r="I82" i="1"/>
  <c r="S82" i="1" s="1"/>
  <c r="I34" i="1"/>
  <c r="S34" i="1" s="1"/>
  <c r="I749" i="1"/>
  <c r="S749" i="1" s="1"/>
  <c r="I694" i="1"/>
  <c r="S694" i="1" s="1"/>
  <c r="I621" i="1"/>
  <c r="S621" i="1" s="1"/>
  <c r="I581" i="1"/>
  <c r="S581" i="1" s="1"/>
  <c r="I509" i="1"/>
  <c r="S509" i="1" s="1"/>
  <c r="I401" i="1"/>
  <c r="S401" i="1" s="1"/>
  <c r="I365" i="1"/>
  <c r="S365" i="1" s="1"/>
  <c r="I329" i="1"/>
  <c r="S329" i="1" s="1"/>
  <c r="I259" i="1"/>
  <c r="S259" i="1" s="1"/>
  <c r="I226" i="1"/>
  <c r="S226" i="1" s="1"/>
  <c r="I190" i="1"/>
  <c r="S190" i="1" s="1"/>
  <c r="I58" i="1"/>
  <c r="S58" i="1" s="1"/>
  <c r="I43" i="1"/>
  <c r="S43" i="1" s="1"/>
  <c r="I18" i="1"/>
  <c r="S18" i="1" s="1"/>
  <c r="I517" i="1"/>
  <c r="S517" i="1" s="1"/>
  <c r="I481" i="1"/>
  <c r="S481" i="1" s="1"/>
  <c r="I180" i="1"/>
  <c r="S180" i="1" s="1"/>
  <c r="I456" i="1"/>
  <c r="S456" i="1" s="1"/>
  <c r="I709" i="1"/>
  <c r="S709" i="1" s="1"/>
  <c r="I361" i="1"/>
  <c r="S361" i="1" s="1"/>
  <c r="I13" i="1"/>
  <c r="S13" i="1" s="1"/>
  <c r="I625" i="1"/>
  <c r="S625" i="1" s="1"/>
  <c r="I120" i="1"/>
  <c r="S120" i="1" s="1"/>
  <c r="I49" i="1"/>
  <c r="S49" i="1" s="1"/>
  <c r="I697" i="1"/>
  <c r="S697" i="1" s="1"/>
  <c r="I421" i="1"/>
  <c r="S421" i="1" s="1"/>
  <c r="I349" i="1"/>
  <c r="S349" i="1" s="1"/>
  <c r="I229" i="1"/>
  <c r="S229" i="1" s="1"/>
  <c r="I145" i="1"/>
  <c r="S145" i="1" s="1"/>
  <c r="I85" i="1"/>
  <c r="S85" i="1" s="1"/>
  <c r="I25" i="1"/>
  <c r="S25" i="1" s="1"/>
  <c r="I684" i="1"/>
  <c r="S684" i="1" s="1"/>
  <c r="I372" i="1"/>
  <c r="S372" i="1" s="1"/>
  <c r="I300" i="1"/>
  <c r="S300" i="1" s="1"/>
  <c r="I252" i="1"/>
  <c r="S252" i="1" s="1"/>
  <c r="I216" i="1"/>
  <c r="S216" i="1" s="1"/>
  <c r="I192" i="1"/>
  <c r="S192" i="1" s="1"/>
  <c r="I132" i="1"/>
  <c r="S132" i="1" s="1"/>
  <c r="I96" i="1"/>
  <c r="S96" i="1" s="1"/>
  <c r="I84" i="1"/>
  <c r="S84" i="1" s="1"/>
  <c r="I72" i="1"/>
  <c r="S72" i="1" s="1"/>
  <c r="I48" i="1"/>
  <c r="S48" i="1" s="1"/>
  <c r="I36" i="1"/>
  <c r="S36" i="1" s="1"/>
  <c r="I457" i="1"/>
  <c r="S457" i="1" s="1"/>
  <c r="I385" i="1"/>
  <c r="S385" i="1" s="1"/>
  <c r="I301" i="1"/>
  <c r="S301" i="1" s="1"/>
  <c r="I265" i="1"/>
  <c r="S265" i="1" s="1"/>
  <c r="I244" i="1"/>
  <c r="S244" i="1" s="1"/>
  <c r="I228" i="1"/>
  <c r="S228" i="1" s="1"/>
  <c r="I211" i="1"/>
  <c r="S211" i="1" s="1"/>
  <c r="I157" i="1"/>
  <c r="S157" i="1" s="1"/>
  <c r="I133" i="1"/>
  <c r="S133" i="1" s="1"/>
  <c r="I112" i="1"/>
  <c r="S112" i="1" s="1"/>
  <c r="I97" i="1"/>
  <c r="S97" i="1" s="1"/>
  <c r="I79" i="1"/>
  <c r="S79" i="1" s="1"/>
  <c r="I4" i="1"/>
  <c r="S4" i="1" s="1"/>
  <c r="I566" i="1"/>
  <c r="S566" i="1" s="1"/>
  <c r="I494" i="1"/>
  <c r="S494" i="1" s="1"/>
  <c r="I691" i="1"/>
  <c r="S691" i="1" s="1"/>
  <c r="I651" i="1"/>
  <c r="S651" i="1" s="1"/>
  <c r="I619" i="1"/>
  <c r="S619" i="1" s="1"/>
  <c r="I595" i="1"/>
  <c r="S595" i="1" s="1"/>
  <c r="I739" i="1"/>
  <c r="S739" i="1" s="1"/>
  <c r="I679" i="1"/>
  <c r="S679" i="1" s="1"/>
  <c r="I655" i="1"/>
  <c r="S655" i="1" s="1"/>
  <c r="I643" i="1"/>
  <c r="S643" i="1" s="1"/>
  <c r="I607" i="1"/>
  <c r="S607" i="1" s="1"/>
  <c r="I487" i="1"/>
  <c r="S487" i="1" s="1"/>
  <c r="I451" i="1"/>
  <c r="S451" i="1" s="1"/>
  <c r="I355" i="1"/>
  <c r="S355" i="1" s="1"/>
  <c r="I331" i="1"/>
  <c r="S331" i="1" s="1"/>
  <c r="I307" i="1"/>
  <c r="S307" i="1" s="1"/>
  <c r="I139" i="1"/>
  <c r="S139" i="1" s="1"/>
  <c r="I115" i="1"/>
  <c r="S115" i="1" s="1"/>
  <c r="I725" i="1"/>
  <c r="S725" i="1" s="1"/>
  <c r="I706" i="1"/>
  <c r="S706" i="1" s="1"/>
  <c r="I634" i="1"/>
  <c r="S634" i="1" s="1"/>
  <c r="I618" i="1"/>
  <c r="S618" i="1" s="1"/>
  <c r="I594" i="1"/>
  <c r="S594" i="1" s="1"/>
  <c r="I486" i="1"/>
  <c r="S486" i="1" s="1"/>
  <c r="I682" i="1"/>
  <c r="S682" i="1" s="1"/>
  <c r="I646" i="1"/>
  <c r="S646" i="1" s="1"/>
  <c r="I183" i="1"/>
  <c r="S183" i="1" s="1"/>
  <c r="I507" i="1"/>
  <c r="S507" i="1" s="1"/>
  <c r="I471" i="1"/>
  <c r="S471" i="1" s="1"/>
  <c r="I459" i="1"/>
  <c r="S459" i="1" s="1"/>
  <c r="I387" i="1"/>
  <c r="S387" i="1" s="1"/>
  <c r="I327" i="1"/>
  <c r="S327" i="1" s="1"/>
  <c r="I315" i="1"/>
  <c r="S315" i="1" s="1"/>
  <c r="I291" i="1"/>
  <c r="S291" i="1" s="1"/>
  <c r="I219" i="1"/>
  <c r="S219" i="1" s="1"/>
  <c r="I207" i="1"/>
  <c r="S207" i="1" s="1"/>
  <c r="I123" i="1"/>
  <c r="S123" i="1" s="1"/>
  <c r="I99" i="1"/>
  <c r="S99" i="1" s="1"/>
  <c r="I63" i="1"/>
  <c r="S63" i="1" s="1"/>
  <c r="I51" i="1"/>
  <c r="S51" i="1" s="1"/>
  <c r="I27" i="1"/>
  <c r="S27" i="1" s="1"/>
  <c r="I738" i="1"/>
  <c r="S738" i="1" s="1"/>
  <c r="I339" i="1"/>
  <c r="S339" i="1" s="1"/>
  <c r="I290" i="1"/>
  <c r="S290" i="1" s="1"/>
  <c r="I255" i="1"/>
  <c r="S255" i="1" s="1"/>
  <c r="I221" i="1"/>
  <c r="S221" i="1" s="1"/>
  <c r="I202" i="1"/>
  <c r="S202" i="1" s="1"/>
  <c r="I187" i="1"/>
  <c r="S187" i="1" s="1"/>
  <c r="I147" i="1"/>
  <c r="S147" i="1" s="1"/>
  <c r="I125" i="1"/>
  <c r="S125" i="1" s="1"/>
  <c r="I106" i="1"/>
  <c r="S106" i="1" s="1"/>
  <c r="I89" i="1"/>
  <c r="S89" i="1" s="1"/>
  <c r="I71" i="1"/>
  <c r="S71" i="1" s="1"/>
  <c r="I54" i="1"/>
  <c r="S54" i="1" s="1"/>
  <c r="I740" i="1"/>
  <c r="S740" i="1" s="1"/>
  <c r="I668" i="1"/>
  <c r="S668" i="1" s="1"/>
  <c r="I584" i="1"/>
  <c r="S584" i="1" s="1"/>
  <c r="I572" i="1"/>
  <c r="S572" i="1" s="1"/>
  <c r="I500" i="1"/>
  <c r="S500" i="1" s="1"/>
  <c r="I440" i="1"/>
  <c r="S440" i="1" s="1"/>
  <c r="I428" i="1"/>
  <c r="S428" i="1" s="1"/>
  <c r="I320" i="1"/>
  <c r="S320" i="1" s="1"/>
  <c r="I308" i="1"/>
  <c r="S308" i="1" s="1"/>
  <c r="I674" i="1"/>
  <c r="S674" i="1" s="1"/>
  <c r="I480" i="1"/>
  <c r="S480" i="1" s="1"/>
  <c r="I302" i="1"/>
  <c r="S302" i="1" s="1"/>
  <c r="I266" i="1"/>
  <c r="S266" i="1" s="1"/>
  <c r="I230" i="1"/>
  <c r="S230" i="1" s="1"/>
  <c r="I64" i="1"/>
  <c r="S64" i="1" s="1"/>
  <c r="I424" i="1"/>
  <c r="S424" i="1" s="1"/>
  <c r="I652" i="1"/>
  <c r="S652" i="1" s="1"/>
  <c r="I580" i="1"/>
  <c r="S580" i="1" s="1"/>
  <c r="I544" i="1"/>
  <c r="S544" i="1" s="1"/>
  <c r="I529" i="1"/>
  <c r="S529" i="1" s="1"/>
  <c r="I493" i="1"/>
  <c r="S493" i="1" s="1"/>
  <c r="I472" i="1"/>
  <c r="S472" i="1" s="1"/>
  <c r="I314" i="1"/>
  <c r="S314" i="1" s="1"/>
  <c r="I172" i="1"/>
  <c r="S172" i="1" s="1"/>
  <c r="I110" i="1"/>
  <c r="S110" i="1" s="1"/>
  <c r="I760" i="1"/>
  <c r="S760" i="1" s="1"/>
  <c r="I688" i="1"/>
  <c r="S688" i="1" s="1"/>
  <c r="I277" i="1"/>
  <c r="S277" i="1" s="1"/>
  <c r="I602" i="1"/>
  <c r="S602" i="1" s="1"/>
  <c r="I241" i="1"/>
  <c r="S241" i="1" s="1"/>
  <c r="I208" i="1"/>
  <c r="S208" i="1" s="1"/>
  <c r="I708" i="1"/>
  <c r="S708" i="1" s="1"/>
  <c r="I578" i="1"/>
  <c r="S578" i="1" s="1"/>
  <c r="I508" i="1"/>
  <c r="S508" i="1" s="1"/>
  <c r="I470" i="1"/>
  <c r="S470" i="1" s="1"/>
  <c r="I328" i="1"/>
  <c r="S328" i="1" s="1"/>
  <c r="I313" i="1"/>
  <c r="S313" i="1" s="1"/>
  <c r="I240" i="1"/>
  <c r="S240" i="1" s="1"/>
  <c r="I206" i="1"/>
  <c r="S206" i="1" s="1"/>
  <c r="I109" i="1"/>
  <c r="S109" i="1" s="1"/>
  <c r="I745" i="1"/>
  <c r="S745" i="1" s="1"/>
  <c r="I542" i="1"/>
  <c r="S542" i="1" s="1"/>
  <c r="I469" i="1"/>
  <c r="S469" i="1" s="1"/>
  <c r="I362" i="1"/>
  <c r="S362" i="1" s="1"/>
  <c r="I223" i="1"/>
  <c r="S223" i="1" s="1"/>
  <c r="I205" i="1"/>
  <c r="S205" i="1" s="1"/>
  <c r="I151" i="1"/>
  <c r="S151" i="1" s="1"/>
  <c r="I127" i="1"/>
  <c r="S127" i="1" s="1"/>
  <c r="I91" i="1"/>
  <c r="S91" i="1" s="1"/>
  <c r="I74" i="1"/>
  <c r="S74" i="1" s="1"/>
  <c r="I759" i="1"/>
  <c r="S759" i="1" s="1"/>
  <c r="I724" i="1"/>
  <c r="S724" i="1" s="1"/>
  <c r="I648" i="1"/>
  <c r="S648" i="1" s="1"/>
  <c r="I576" i="1"/>
  <c r="S576" i="1" s="1"/>
  <c r="I541" i="1"/>
  <c r="S541" i="1" s="1"/>
  <c r="I432" i="1"/>
  <c r="S432" i="1" s="1"/>
  <c r="I398" i="1"/>
  <c r="S398" i="1" s="1"/>
  <c r="I360" i="1"/>
  <c r="S360" i="1" s="1"/>
  <c r="I340" i="1"/>
  <c r="S340" i="1" s="1"/>
  <c r="I325" i="1"/>
  <c r="S325" i="1" s="1"/>
  <c r="I310" i="1"/>
  <c r="S310" i="1" s="1"/>
  <c r="I256" i="1"/>
  <c r="S256" i="1" s="1"/>
  <c r="I204" i="1"/>
  <c r="S204" i="1" s="1"/>
  <c r="I148" i="1"/>
  <c r="S148" i="1" s="1"/>
  <c r="I73" i="1"/>
  <c r="S73" i="1" s="1"/>
  <c r="I55" i="1"/>
  <c r="S55" i="1" s="1"/>
  <c r="I39" i="1"/>
  <c r="S39" i="1" s="1"/>
  <c r="I15" i="1"/>
  <c r="S15" i="1" s="1"/>
  <c r="I638" i="1"/>
  <c r="S638" i="1" s="1"/>
  <c r="I686" i="1"/>
  <c r="S686" i="1" s="1"/>
  <c r="I592" i="1"/>
  <c r="S592" i="1" s="1"/>
  <c r="I168" i="1"/>
  <c r="S168" i="1" s="1"/>
  <c r="I12" i="1"/>
  <c r="S12" i="1" s="1"/>
  <c r="I704" i="1"/>
  <c r="S704" i="1" s="1"/>
  <c r="I476" i="1"/>
  <c r="S476" i="1" s="1"/>
  <c r="I368" i="1"/>
  <c r="S368" i="1" s="1"/>
  <c r="I304" i="1"/>
  <c r="S304" i="1" s="1"/>
  <c r="I268" i="1"/>
  <c r="S268" i="1" s="1"/>
  <c r="I196" i="1"/>
  <c r="S196" i="1" s="1"/>
  <c r="I160" i="1"/>
  <c r="S160" i="1" s="1"/>
  <c r="I88" i="1"/>
  <c r="S88" i="1" s="1"/>
  <c r="I40" i="1"/>
  <c r="S40" i="1" s="1"/>
  <c r="I16" i="1"/>
  <c r="S16" i="1" s="1"/>
  <c r="I757" i="1"/>
  <c r="S757" i="1" s="1"/>
  <c r="I396" i="1"/>
  <c r="S396" i="1" s="1"/>
  <c r="I144" i="1"/>
  <c r="S144" i="1" s="1"/>
  <c r="I124" i="1"/>
  <c r="S124" i="1" s="1"/>
  <c r="I711" i="1"/>
  <c r="S711" i="1" s="1"/>
  <c r="I591" i="1"/>
  <c r="S591" i="1" s="1"/>
  <c r="I555" i="1"/>
  <c r="S555" i="1" s="1"/>
  <c r="I589" i="1"/>
  <c r="S589" i="1" s="1"/>
  <c r="I554" i="1"/>
  <c r="S554" i="1" s="1"/>
  <c r="I337" i="1"/>
  <c r="S337" i="1" s="1"/>
  <c r="I163" i="1"/>
  <c r="S163" i="1" s="1"/>
  <c r="I122" i="1"/>
  <c r="S122" i="1" s="1"/>
  <c r="I104" i="1"/>
  <c r="S104" i="1" s="1"/>
  <c r="I86" i="1"/>
  <c r="S86" i="1" s="1"/>
  <c r="I68" i="1"/>
  <c r="S68" i="1" s="1"/>
  <c r="I52" i="1"/>
  <c r="S52" i="1" s="1"/>
  <c r="I316" i="1"/>
  <c r="S316" i="1" s="1"/>
  <c r="I758" i="1"/>
  <c r="S758" i="1" s="1"/>
  <c r="I614" i="1"/>
  <c r="S614" i="1" s="1"/>
  <c r="I540" i="1"/>
  <c r="S540" i="1" s="1"/>
  <c r="I397" i="1"/>
  <c r="S397" i="1" s="1"/>
  <c r="I324" i="1"/>
  <c r="S324" i="1" s="1"/>
  <c r="I692" i="1"/>
  <c r="S692" i="1" s="1"/>
  <c r="I548" i="1"/>
  <c r="S548" i="1" s="1"/>
  <c r="I524" i="1"/>
  <c r="S524" i="1" s="1"/>
  <c r="I292" i="1"/>
  <c r="S292" i="1" s="1"/>
  <c r="I232" i="1"/>
  <c r="S232" i="1" s="1"/>
  <c r="I184" i="1"/>
  <c r="S184" i="1" s="1"/>
  <c r="I136" i="1"/>
  <c r="S136" i="1" s="1"/>
  <c r="I100" i="1"/>
  <c r="S100" i="1" s="1"/>
  <c r="I76" i="1"/>
  <c r="S76" i="1" s="1"/>
  <c r="I28" i="1"/>
  <c r="S28" i="1" s="1"/>
  <c r="I613" i="1"/>
  <c r="S613" i="1" s="1"/>
  <c r="I220" i="1"/>
  <c r="S220" i="1" s="1"/>
  <c r="I747" i="1"/>
  <c r="S747" i="1" s="1"/>
  <c r="I639" i="1"/>
  <c r="S639" i="1" s="1"/>
  <c r="I579" i="1"/>
  <c r="S579" i="1" s="1"/>
  <c r="I531" i="1"/>
  <c r="S531" i="1" s="1"/>
  <c r="I519" i="1"/>
  <c r="S519" i="1" s="1"/>
  <c r="I721" i="1"/>
  <c r="S721" i="1" s="1"/>
  <c r="I661" i="1"/>
  <c r="S661" i="1" s="1"/>
  <c r="I610" i="1"/>
  <c r="S610" i="1" s="1"/>
  <c r="I483" i="1"/>
  <c r="S483" i="1" s="1"/>
  <c r="I710" i="1"/>
  <c r="S710" i="1" s="1"/>
  <c r="I662" i="1"/>
  <c r="S662" i="1" s="1"/>
  <c r="I650" i="1"/>
  <c r="S650" i="1" s="1"/>
  <c r="I626" i="1"/>
  <c r="S626" i="1" s="1"/>
  <c r="I530" i="1"/>
  <c r="S530" i="1" s="1"/>
  <c r="I422" i="1"/>
  <c r="S422" i="1" s="1"/>
  <c r="I386" i="1"/>
  <c r="S386" i="1" s="1"/>
  <c r="I374" i="1"/>
  <c r="S374" i="1" s="1"/>
  <c r="I350" i="1"/>
  <c r="S350" i="1" s="1"/>
  <c r="I254" i="1"/>
  <c r="S254" i="1" s="1"/>
  <c r="I242" i="1"/>
  <c r="S242" i="1" s="1"/>
  <c r="I218" i="1"/>
  <c r="S218" i="1" s="1"/>
  <c r="I182" i="1"/>
  <c r="S182" i="1" s="1"/>
  <c r="I158" i="1"/>
  <c r="S158" i="1" s="1"/>
  <c r="I146" i="1"/>
  <c r="S146" i="1" s="1"/>
  <c r="I134" i="1"/>
  <c r="S134" i="1" s="1"/>
  <c r="I98" i="1"/>
  <c r="S98" i="1" s="1"/>
  <c r="I62" i="1"/>
  <c r="S62" i="1" s="1"/>
  <c r="I38" i="1"/>
  <c r="S38" i="1" s="1"/>
  <c r="I26" i="1"/>
  <c r="S26" i="1" s="1"/>
  <c r="I14" i="1"/>
  <c r="S14" i="1" s="1"/>
  <c r="I754" i="1"/>
  <c r="S754" i="1" s="1"/>
  <c r="I720" i="1"/>
  <c r="S720" i="1" s="1"/>
  <c r="I659" i="1"/>
  <c r="S659" i="1" s="1"/>
  <c r="I586" i="1"/>
  <c r="S586" i="1" s="1"/>
  <c r="I553" i="1"/>
  <c r="S553" i="1" s="1"/>
  <c r="I445" i="1"/>
  <c r="S445" i="1" s="1"/>
  <c r="I408" i="1"/>
  <c r="S408" i="1" s="1"/>
  <c r="I286" i="1"/>
  <c r="S286" i="1" s="1"/>
  <c r="I247" i="1"/>
  <c r="S247" i="1" s="1"/>
  <c r="I214" i="1"/>
  <c r="S214" i="1" s="1"/>
  <c r="I199" i="1"/>
  <c r="S199" i="1" s="1"/>
  <c r="I181" i="1"/>
  <c r="S181" i="1" s="1"/>
  <c r="I121" i="1"/>
  <c r="S121" i="1" s="1"/>
  <c r="I103" i="1"/>
  <c r="S103" i="1" s="1"/>
  <c r="I67" i="1"/>
  <c r="S67" i="1" s="1"/>
  <c r="I50" i="1"/>
  <c r="S50" i="1" s="1"/>
  <c r="I712" i="1"/>
  <c r="S712" i="1" s="1"/>
  <c r="I664" i="1"/>
  <c r="S664" i="1" s="1"/>
  <c r="I628" i="1"/>
  <c r="S628" i="1" s="1"/>
  <c r="I616" i="1"/>
  <c r="S616" i="1" s="1"/>
  <c r="I568" i="1"/>
  <c r="S568" i="1" s="1"/>
  <c r="I460" i="1"/>
  <c r="S460" i="1" s="1"/>
  <c r="I436" i="1"/>
  <c r="S436" i="1" s="1"/>
  <c r="I412" i="1"/>
  <c r="S412" i="1" s="1"/>
  <c r="I388" i="1"/>
  <c r="S388" i="1" s="1"/>
  <c r="I364" i="1"/>
  <c r="S364" i="1" s="1"/>
  <c r="I703" i="1"/>
  <c r="S703" i="1" s="1"/>
  <c r="I667" i="1"/>
  <c r="S667" i="1" s="1"/>
  <c r="I559" i="1"/>
  <c r="S559" i="1" s="1"/>
  <c r="I523" i="1"/>
  <c r="S523" i="1" s="1"/>
  <c r="I506" i="1"/>
  <c r="S506" i="1" s="1"/>
  <c r="I400" i="1"/>
  <c r="S400" i="1" s="1"/>
  <c r="I736" i="1"/>
  <c r="S736" i="1" s="1"/>
  <c r="I631" i="1"/>
  <c r="S631" i="1" s="1"/>
  <c r="I590" i="1"/>
  <c r="S590" i="1" s="1"/>
  <c r="I556" i="1"/>
  <c r="S556" i="1" s="1"/>
  <c r="I448" i="1"/>
  <c r="S448" i="1" s="1"/>
  <c r="I379" i="1"/>
  <c r="S379" i="1" s="1"/>
  <c r="I342" i="1"/>
  <c r="S342" i="1" s="1"/>
  <c r="I620" i="1"/>
  <c r="S620" i="1" s="1"/>
  <c r="I344" i="1"/>
  <c r="S344" i="1" s="1"/>
  <c r="I434" i="1"/>
  <c r="S434" i="1" s="1"/>
  <c r="I326" i="1"/>
  <c r="S326" i="1" s="1"/>
  <c r="I367" i="1"/>
  <c r="S367" i="1" s="1"/>
  <c r="I452" i="1"/>
  <c r="S452" i="1" s="1"/>
  <c r="I571" i="1"/>
  <c r="S571" i="1" s="1"/>
  <c r="I378" i="1"/>
  <c r="S378" i="1" s="1"/>
  <c r="I676" i="1"/>
  <c r="S676" i="1" s="1"/>
  <c r="I642" i="1"/>
  <c r="S642" i="1" s="1"/>
  <c r="I570" i="1"/>
  <c r="S570" i="1" s="1"/>
  <c r="I536" i="1"/>
  <c r="S536" i="1" s="1"/>
  <c r="I518" i="1"/>
  <c r="S518" i="1" s="1"/>
  <c r="I463" i="1"/>
  <c r="S463" i="1" s="1"/>
  <c r="I446" i="1"/>
  <c r="S446" i="1" s="1"/>
  <c r="I376" i="1"/>
  <c r="S376" i="1" s="1"/>
  <c r="I2" i="1"/>
  <c r="S2" i="1" s="1"/>
  <c r="I685" i="1"/>
  <c r="S685" i="1" s="1"/>
  <c r="I649" i="1"/>
  <c r="S649" i="1" s="1"/>
  <c r="I601" i="1"/>
  <c r="S601" i="1" s="1"/>
  <c r="I505" i="1"/>
  <c r="S505" i="1" s="1"/>
  <c r="I433" i="1"/>
  <c r="S433" i="1" s="1"/>
  <c r="I409" i="1"/>
  <c r="S409" i="1" s="1"/>
  <c r="I373" i="1"/>
  <c r="S373" i="1" s="1"/>
  <c r="I484" i="1"/>
  <c r="S484" i="1" s="1"/>
  <c r="I415" i="1"/>
  <c r="S415" i="1" s="1"/>
  <c r="I764" i="1"/>
  <c r="S764" i="1" s="1"/>
  <c r="I751" i="1"/>
  <c r="S751" i="1" s="1"/>
  <c r="I715" i="1"/>
  <c r="S715" i="1" s="1"/>
  <c r="I698" i="1"/>
  <c r="S698" i="1" s="1"/>
  <c r="I604" i="1"/>
  <c r="S604" i="1" s="1"/>
  <c r="I535" i="1"/>
  <c r="S535" i="1" s="1"/>
  <c r="I499" i="1"/>
  <c r="S499" i="1" s="1"/>
  <c r="I482" i="1"/>
  <c r="S482" i="1" s="1"/>
  <c r="I462" i="1"/>
  <c r="S462" i="1" s="1"/>
  <c r="I410" i="1"/>
  <c r="S410" i="1" s="1"/>
  <c r="I768" i="1"/>
  <c r="S768" i="1" s="1"/>
  <c r="I744" i="1"/>
  <c r="S744" i="1" s="1"/>
  <c r="I672" i="1"/>
  <c r="S672" i="1" s="1"/>
  <c r="I660" i="1"/>
  <c r="S660" i="1" s="1"/>
  <c r="I636" i="1"/>
  <c r="S636" i="1" s="1"/>
  <c r="I612" i="1"/>
  <c r="S612" i="1" s="1"/>
  <c r="I588" i="1"/>
  <c r="S588" i="1" s="1"/>
  <c r="I564" i="1"/>
  <c r="S564" i="1" s="1"/>
  <c r="I552" i="1"/>
  <c r="S552" i="1" s="1"/>
  <c r="I504" i="1"/>
  <c r="S504" i="1" s="1"/>
  <c r="I468" i="1"/>
  <c r="S468" i="1" s="1"/>
  <c r="I384" i="1"/>
  <c r="S384" i="1" s="1"/>
  <c r="I348" i="1"/>
  <c r="S348" i="1" s="1"/>
  <c r="I336" i="1"/>
  <c r="S336" i="1" s="1"/>
  <c r="I312" i="1"/>
  <c r="S312" i="1" s="1"/>
  <c r="I288" i="1"/>
  <c r="S288" i="1" s="1"/>
  <c r="I156" i="1"/>
  <c r="S156" i="1" s="1"/>
  <c r="I108" i="1"/>
  <c r="S108" i="1" s="1"/>
  <c r="I60" i="1"/>
  <c r="S60" i="1" s="1"/>
  <c r="I24" i="1"/>
  <c r="S24" i="1" s="1"/>
  <c r="I560" i="1"/>
  <c r="S560" i="1" s="1"/>
  <c r="I520" i="1"/>
  <c r="S520" i="1" s="1"/>
  <c r="I763" i="1"/>
  <c r="S763" i="1" s="1"/>
  <c r="I714" i="1"/>
  <c r="S714" i="1" s="1"/>
  <c r="I640" i="1"/>
  <c r="S640" i="1" s="1"/>
  <c r="I534" i="1"/>
  <c r="S534" i="1" s="1"/>
  <c r="I498" i="1"/>
  <c r="S498" i="1" s="1"/>
  <c r="I427" i="1"/>
  <c r="S427" i="1" s="1"/>
  <c r="I391" i="1"/>
  <c r="S391" i="1" s="1"/>
  <c r="I354" i="1"/>
  <c r="S354" i="1" s="1"/>
  <c r="I338" i="1"/>
  <c r="S338" i="1" s="1"/>
  <c r="I767" i="1"/>
  <c r="S767" i="1" s="1"/>
  <c r="I755" i="1"/>
  <c r="S755" i="1" s="1"/>
  <c r="I743" i="1"/>
  <c r="S743" i="1" s="1"/>
  <c r="I719" i="1"/>
  <c r="S719" i="1" s="1"/>
  <c r="I683" i="1"/>
  <c r="S683" i="1" s="1"/>
  <c r="I647" i="1"/>
  <c r="S647" i="1" s="1"/>
  <c r="I635" i="1"/>
  <c r="S635" i="1" s="1"/>
  <c r="I623" i="1"/>
  <c r="S623" i="1" s="1"/>
  <c r="I599" i="1"/>
  <c r="S599" i="1" s="1"/>
  <c r="I587" i="1"/>
  <c r="S587" i="1" s="1"/>
  <c r="I563" i="1"/>
  <c r="S563" i="1" s="1"/>
  <c r="I539" i="1"/>
  <c r="S539" i="1" s="1"/>
  <c r="I527" i="1"/>
  <c r="S527" i="1" s="1"/>
  <c r="I503" i="1"/>
  <c r="S503" i="1" s="1"/>
  <c r="I467" i="1"/>
  <c r="S467" i="1" s="1"/>
  <c r="I431" i="1"/>
  <c r="S431" i="1" s="1"/>
  <c r="I419" i="1"/>
  <c r="S419" i="1" s="1"/>
  <c r="I395" i="1"/>
  <c r="S395" i="1" s="1"/>
  <c r="I383" i="1"/>
  <c r="S383" i="1" s="1"/>
  <c r="I359" i="1"/>
  <c r="S359" i="1" s="1"/>
  <c r="I347" i="1"/>
  <c r="S347" i="1" s="1"/>
  <c r="I335" i="1"/>
  <c r="S335" i="1" s="1"/>
  <c r="I311" i="1"/>
  <c r="S311" i="1" s="1"/>
  <c r="I251" i="1"/>
  <c r="S251" i="1" s="1"/>
  <c r="I227" i="1"/>
  <c r="S227" i="1" s="1"/>
  <c r="I191" i="1"/>
  <c r="S191" i="1" s="1"/>
  <c r="I179" i="1"/>
  <c r="S179" i="1" s="1"/>
  <c r="I155" i="1"/>
  <c r="S155" i="1" s="1"/>
  <c r="I131" i="1"/>
  <c r="S131" i="1" s="1"/>
  <c r="I107" i="1"/>
  <c r="S107" i="1" s="1"/>
  <c r="I83" i="1"/>
  <c r="S83" i="1" s="1"/>
  <c r="I59" i="1"/>
  <c r="S59" i="1" s="1"/>
  <c r="I47" i="1"/>
  <c r="S47" i="1" s="1"/>
  <c r="I35" i="1"/>
  <c r="S35" i="1" s="1"/>
  <c r="I23" i="1"/>
  <c r="S23" i="1" s="1"/>
  <c r="I343" i="1"/>
  <c r="S343" i="1" s="1"/>
  <c r="I700" i="1"/>
  <c r="S700" i="1" s="1"/>
  <c r="I762" i="1"/>
  <c r="S762" i="1" s="1"/>
  <c r="I748" i="1"/>
  <c r="S748" i="1" s="1"/>
  <c r="I458" i="1"/>
  <c r="S458" i="1" s="1"/>
  <c r="I426" i="1"/>
  <c r="S426" i="1" s="1"/>
  <c r="I390" i="1"/>
  <c r="S390" i="1" s="1"/>
  <c r="I680" i="1"/>
  <c r="S680" i="1" s="1"/>
  <c r="I644" i="1"/>
  <c r="S644" i="1" s="1"/>
  <c r="I488" i="1"/>
  <c r="S488" i="1" s="1"/>
  <c r="I727" i="1"/>
  <c r="S727" i="1" s="1"/>
  <c r="I654" i="1"/>
  <c r="S654" i="1" s="1"/>
  <c r="I547" i="1"/>
  <c r="S547" i="1" s="1"/>
  <c r="I532" i="1"/>
  <c r="S532" i="1" s="1"/>
  <c r="I496" i="1"/>
  <c r="S496" i="1" s="1"/>
  <c r="I439" i="1"/>
  <c r="S439" i="1" s="1"/>
  <c r="I352" i="1"/>
  <c r="S352" i="1" s="1"/>
  <c r="I296" i="1"/>
  <c r="S296" i="1" s="1"/>
  <c r="I248" i="1"/>
  <c r="S248" i="1" s="1"/>
  <c r="I236" i="1"/>
  <c r="S236" i="1" s="1"/>
  <c r="I224" i="1"/>
  <c r="S224" i="1" s="1"/>
  <c r="I200" i="1"/>
  <c r="S200" i="1" s="1"/>
  <c r="I188" i="1"/>
  <c r="S188" i="1" s="1"/>
  <c r="I176" i="1"/>
  <c r="S176" i="1" s="1"/>
  <c r="I128" i="1"/>
  <c r="S128" i="1" s="1"/>
  <c r="I116" i="1"/>
  <c r="S116" i="1" s="1"/>
  <c r="I92" i="1"/>
  <c r="S92" i="1" s="1"/>
  <c r="I80" i="1"/>
  <c r="S80" i="1" s="1"/>
  <c r="I278" i="1"/>
  <c r="S278" i="1" s="1"/>
  <c r="I170" i="1"/>
  <c r="S170" i="1" s="1"/>
  <c r="I253" i="1"/>
  <c r="S253" i="1" s="1"/>
  <c r="I217" i="1"/>
  <c r="S217" i="1" s="1"/>
  <c r="I193" i="1"/>
  <c r="S193" i="1" s="1"/>
  <c r="I169" i="1"/>
  <c r="S169" i="1" s="1"/>
  <c r="I61" i="1"/>
  <c r="S61" i="1" s="1"/>
  <c r="I37" i="1"/>
  <c r="S37" i="1" s="1"/>
  <c r="I491" i="1"/>
  <c r="S491" i="1" s="1"/>
  <c r="I489" i="1"/>
  <c r="S489" i="1" s="1"/>
  <c r="I212" i="1"/>
  <c r="S212" i="1" s="1"/>
  <c r="I119" i="1"/>
  <c r="S119" i="1" s="1"/>
  <c r="I81" i="1"/>
  <c r="S81" i="1" s="1"/>
  <c r="I663" i="1"/>
  <c r="S663" i="1" s="1"/>
  <c r="I632" i="1"/>
  <c r="S632" i="1" s="1"/>
  <c r="I575" i="1"/>
  <c r="S575" i="1" s="1"/>
  <c r="I417" i="1"/>
  <c r="S417" i="1" s="1"/>
  <c r="I399" i="1"/>
  <c r="S399" i="1" s="1"/>
  <c r="I381" i="1"/>
  <c r="S381" i="1" s="1"/>
  <c r="I333" i="1"/>
  <c r="S333" i="1" s="1"/>
  <c r="I756" i="1"/>
  <c r="S756" i="1" s="1"/>
  <c r="I696" i="1"/>
  <c r="S696" i="1" s="1"/>
  <c r="I528" i="1"/>
  <c r="S528" i="1" s="1"/>
  <c r="I492" i="1"/>
  <c r="S492" i="1" s="1"/>
  <c r="I420" i="1"/>
  <c r="S420" i="1" s="1"/>
  <c r="I681" i="1"/>
  <c r="S681" i="1" s="1"/>
  <c r="I645" i="1"/>
  <c r="S645" i="1" s="1"/>
  <c r="I416" i="1"/>
  <c r="S416" i="1" s="1"/>
  <c r="I332" i="1"/>
  <c r="S332" i="1" s="1"/>
  <c r="I299" i="1"/>
  <c r="S299" i="1" s="1"/>
  <c r="I264" i="1"/>
  <c r="S264" i="1" s="1"/>
  <c r="I213" i="1"/>
  <c r="S213" i="1" s="1"/>
  <c r="I731" i="1"/>
  <c r="S731" i="1" s="1"/>
  <c r="I707" i="1"/>
  <c r="S707" i="1" s="1"/>
  <c r="I671" i="1"/>
  <c r="S671" i="1" s="1"/>
  <c r="I551" i="1"/>
  <c r="S551" i="1" s="1"/>
  <c r="I443" i="1"/>
  <c r="S443" i="1" s="1"/>
  <c r="I323" i="1"/>
  <c r="S323" i="1" s="1"/>
  <c r="I287" i="1"/>
  <c r="S287" i="1" s="1"/>
  <c r="I263" i="1"/>
  <c r="S263" i="1" s="1"/>
  <c r="I167" i="1"/>
  <c r="S167" i="1" s="1"/>
  <c r="I143" i="1"/>
  <c r="S143" i="1" s="1"/>
  <c r="I95" i="1"/>
  <c r="S95" i="1" s="1"/>
  <c r="I752" i="1"/>
  <c r="S752" i="1" s="1"/>
  <c r="I734" i="1"/>
  <c r="S734" i="1" s="1"/>
  <c r="I699" i="1"/>
  <c r="S699" i="1" s="1"/>
  <c r="I537" i="1"/>
  <c r="S537" i="1" s="1"/>
  <c r="I465" i="1"/>
  <c r="S465" i="1" s="1"/>
  <c r="I447" i="1"/>
  <c r="S447" i="1" s="1"/>
  <c r="I45" i="1"/>
  <c r="S45" i="1" s="1"/>
  <c r="I525" i="1"/>
  <c r="S525" i="1" s="1"/>
  <c r="I21" i="1"/>
  <c r="S21" i="1" s="1"/>
  <c r="I717" i="1"/>
  <c r="S717" i="1" s="1"/>
  <c r="I573" i="1"/>
  <c r="S573" i="1" s="1"/>
  <c r="I501" i="1"/>
  <c r="S501" i="1" s="1"/>
  <c r="I477" i="1"/>
  <c r="S477" i="1" s="1"/>
  <c r="I441" i="1"/>
  <c r="S441" i="1" s="1"/>
  <c r="I393" i="1"/>
  <c r="S393" i="1" s="1"/>
  <c r="I369" i="1"/>
  <c r="S369" i="1" s="1"/>
  <c r="I357" i="1"/>
  <c r="S357" i="1" s="1"/>
  <c r="I297" i="1"/>
  <c r="S297" i="1" s="1"/>
  <c r="I285" i="1"/>
  <c r="S285" i="1" s="1"/>
  <c r="I261" i="1"/>
  <c r="S261" i="1" s="1"/>
  <c r="I249" i="1"/>
  <c r="S249" i="1" s="1"/>
  <c r="I225" i="1"/>
  <c r="S225" i="1" s="1"/>
  <c r="I177" i="1"/>
  <c r="S177" i="1" s="1"/>
  <c r="I129" i="1"/>
  <c r="S129" i="1" s="1"/>
  <c r="I117" i="1"/>
  <c r="S117" i="1" s="1"/>
  <c r="I69" i="1"/>
  <c r="S69" i="1" s="1"/>
  <c r="I657" i="1"/>
  <c r="S657" i="1" s="1"/>
  <c r="I585" i="1"/>
  <c r="S585" i="1" s="1"/>
  <c r="I567" i="1"/>
  <c r="S567" i="1" s="1"/>
  <c r="I392" i="1"/>
  <c r="S392" i="1" s="1"/>
  <c r="I356" i="1"/>
  <c r="S356" i="1" s="1"/>
  <c r="I239" i="1"/>
  <c r="S239" i="1" s="1"/>
  <c r="I189" i="1"/>
  <c r="S189" i="1" s="1"/>
  <c r="I20" i="1"/>
  <c r="S20" i="1" s="1"/>
  <c r="I716" i="1"/>
  <c r="S716" i="1" s="1"/>
  <c r="I608" i="1"/>
  <c r="S608" i="1" s="1"/>
  <c r="I596" i="1"/>
  <c r="S596" i="1" s="1"/>
  <c r="I464" i="1"/>
  <c r="S464" i="1" s="1"/>
  <c r="I380" i="1"/>
  <c r="S380" i="1" s="1"/>
  <c r="I260" i="1"/>
  <c r="S260" i="1" s="1"/>
  <c r="I164" i="1"/>
  <c r="S164" i="1" s="1"/>
  <c r="I152" i="1"/>
  <c r="S152" i="1" s="1"/>
  <c r="I56" i="1"/>
  <c r="S56" i="1" s="1"/>
  <c r="I32" i="1"/>
  <c r="S32" i="1" s="1"/>
  <c r="I8" i="1"/>
  <c r="S8" i="1" s="1"/>
  <c r="I728" i="1"/>
  <c r="S728" i="1" s="1"/>
  <c r="I695" i="1"/>
  <c r="S695" i="1" s="1"/>
  <c r="I656" i="1"/>
  <c r="S656" i="1" s="1"/>
  <c r="I624" i="1"/>
  <c r="S624" i="1" s="1"/>
  <c r="I603" i="1"/>
  <c r="S603" i="1" s="1"/>
  <c r="I516" i="1"/>
  <c r="S516" i="1" s="1"/>
  <c r="I444" i="1"/>
  <c r="S444" i="1" s="1"/>
  <c r="I276" i="1"/>
  <c r="S276" i="1" s="1"/>
  <c r="I57" i="1"/>
  <c r="S57" i="1" s="1"/>
  <c r="I729" i="1"/>
  <c r="S729" i="1" s="1"/>
  <c r="I597" i="1"/>
  <c r="S597" i="1" s="1"/>
  <c r="I513" i="1"/>
  <c r="S513" i="1" s="1"/>
  <c r="I746" i="1"/>
  <c r="S746" i="1" s="1"/>
  <c r="I549" i="1"/>
  <c r="S549" i="1" s="1"/>
  <c r="I515" i="1"/>
  <c r="S515" i="1" s="1"/>
  <c r="I309" i="1"/>
  <c r="S309" i="1" s="1"/>
  <c r="I273" i="1"/>
  <c r="S273" i="1" s="1"/>
  <c r="I687" i="1"/>
  <c r="S687" i="1" s="1"/>
  <c r="I561" i="1"/>
  <c r="S561" i="1" s="1"/>
  <c r="I543" i="1"/>
  <c r="S543" i="1" s="1"/>
  <c r="I429" i="1"/>
  <c r="S429" i="1" s="1"/>
  <c r="I411" i="1"/>
  <c r="S411" i="1" s="1"/>
  <c r="I375" i="1"/>
  <c r="S375" i="1" s="1"/>
  <c r="I9" i="1"/>
  <c r="S9" i="1" s="1"/>
  <c r="I753" i="1"/>
  <c r="S753" i="1" s="1"/>
  <c r="I735" i="1"/>
  <c r="S735" i="1" s="1"/>
  <c r="I633" i="1"/>
  <c r="S633" i="1" s="1"/>
  <c r="I615" i="1"/>
  <c r="S615" i="1" s="1"/>
  <c r="I495" i="1"/>
  <c r="S495" i="1" s="1"/>
  <c r="I237" i="1"/>
  <c r="S237" i="1" s="1"/>
  <c r="I153" i="1"/>
  <c r="S153" i="1" s="1"/>
  <c r="I93" i="1"/>
  <c r="S93" i="1" s="1"/>
  <c r="I675" i="1"/>
  <c r="S675" i="1" s="1"/>
  <c r="I627" i="1"/>
  <c r="S627" i="1" s="1"/>
  <c r="I609" i="1"/>
  <c r="S609" i="1" s="1"/>
  <c r="I453" i="1"/>
  <c r="S453" i="1" s="1"/>
  <c r="I435" i="1"/>
  <c r="S435" i="1" s="1"/>
  <c r="I423" i="1"/>
  <c r="S423" i="1" s="1"/>
  <c r="I165" i="1"/>
  <c r="S165" i="1" s="1"/>
  <c r="I105" i="1"/>
  <c r="S105" i="1" s="1"/>
  <c r="P282" i="1" l="1"/>
  <c r="P186" i="1"/>
  <c r="P693" i="1"/>
  <c r="N1383" i="2"/>
  <c r="N1384" i="2"/>
  <c r="D563" i="11"/>
  <c r="K563" i="11" s="1"/>
  <c r="N1292" i="2"/>
  <c r="D530" i="11"/>
  <c r="K530" i="11" s="1"/>
  <c r="N1382" i="2"/>
  <c r="D562" i="11"/>
  <c r="K562" i="11" s="1"/>
  <c r="N1038" i="2"/>
  <c r="N1039" i="2"/>
  <c r="N1040" i="2"/>
  <c r="D414" i="11"/>
  <c r="K414" i="11" s="1"/>
  <c r="N326" i="2"/>
  <c r="D126" i="11"/>
  <c r="K126" i="11" s="1"/>
  <c r="N1431" i="2"/>
  <c r="N1432" i="2"/>
  <c r="N1433" i="2"/>
  <c r="N1434" i="2"/>
  <c r="D586" i="11"/>
  <c r="K586" i="11" s="1"/>
  <c r="N381" i="2"/>
  <c r="N378" i="2"/>
  <c r="N379" i="2"/>
  <c r="N380" i="2"/>
  <c r="D147" i="11"/>
  <c r="K147" i="11" s="1"/>
  <c r="N537" i="2"/>
  <c r="N538" i="2"/>
  <c r="N539" i="2"/>
  <c r="N540" i="2"/>
  <c r="D212" i="11"/>
  <c r="K212" i="11" s="1"/>
  <c r="N1612" i="2"/>
  <c r="N1613" i="2"/>
  <c r="N1614" i="2"/>
  <c r="N1615" i="2"/>
  <c r="D659" i="11"/>
  <c r="K659" i="11" s="1"/>
  <c r="N1208" i="2"/>
  <c r="N1209" i="2"/>
  <c r="N1207" i="2"/>
  <c r="D491" i="11"/>
  <c r="K491" i="11" s="1"/>
  <c r="N1291" i="2"/>
  <c r="D529" i="11"/>
  <c r="K529" i="11" s="1"/>
  <c r="N1450" i="2"/>
  <c r="N1447" i="2"/>
  <c r="N1449" i="2"/>
  <c r="D592" i="11"/>
  <c r="K592" i="11" s="1"/>
  <c r="N1448" i="2"/>
  <c r="N182" i="2"/>
  <c r="N185" i="2"/>
  <c r="N184" i="2"/>
  <c r="N183" i="2"/>
  <c r="D70" i="11"/>
  <c r="K70" i="11" s="1"/>
  <c r="N1641" i="2"/>
  <c r="D670" i="11"/>
  <c r="K670" i="11" s="1"/>
  <c r="N225" i="2"/>
  <c r="N223" i="2"/>
  <c r="N224" i="2"/>
  <c r="D86" i="11"/>
  <c r="K86" i="11" s="1"/>
  <c r="N1018" i="2"/>
  <c r="N1019" i="2"/>
  <c r="N1020" i="2"/>
  <c r="D407" i="11"/>
  <c r="K407" i="11" s="1"/>
  <c r="N622" i="2"/>
  <c r="N623" i="2"/>
  <c r="N624" i="2"/>
  <c r="D245" i="11"/>
  <c r="K245" i="11" s="1"/>
  <c r="P521" i="1"/>
  <c r="N189" i="2"/>
  <c r="N186" i="2"/>
  <c r="N187" i="2"/>
  <c r="N188" i="2"/>
  <c r="D71" i="11"/>
  <c r="K71" i="11" s="1"/>
  <c r="N1347" i="2"/>
  <c r="N1348" i="2"/>
  <c r="D549" i="11"/>
  <c r="K549" i="11" s="1"/>
  <c r="N1489" i="2"/>
  <c r="D606" i="11"/>
  <c r="K606" i="11" s="1"/>
  <c r="N978" i="2"/>
  <c r="D388" i="11"/>
  <c r="K388" i="11" s="1"/>
  <c r="N241" i="2"/>
  <c r="D93" i="11"/>
  <c r="K93" i="11" s="1"/>
  <c r="N979" i="2"/>
  <c r="D389" i="11"/>
  <c r="K389" i="11" s="1"/>
  <c r="N696" i="2"/>
  <c r="N697" i="2"/>
  <c r="N698" i="2"/>
  <c r="D276" i="11"/>
  <c r="K276" i="11" s="1"/>
  <c r="N778" i="2"/>
  <c r="N779" i="2"/>
  <c r="D308" i="11"/>
  <c r="K308" i="11" s="1"/>
  <c r="N1820" i="2"/>
  <c r="N1821" i="2"/>
  <c r="N1822" i="2"/>
  <c r="D739" i="11"/>
  <c r="K739" i="11" s="1"/>
  <c r="N1533" i="2"/>
  <c r="N1535" i="2"/>
  <c r="N1534" i="2"/>
  <c r="N1536" i="2"/>
  <c r="D626" i="11"/>
  <c r="K626" i="11" s="1"/>
  <c r="N854" i="2"/>
  <c r="D335" i="11"/>
  <c r="K335" i="11" s="1"/>
  <c r="N902" i="2"/>
  <c r="N900" i="2"/>
  <c r="N901" i="2"/>
  <c r="D356" i="11"/>
  <c r="K356" i="11" s="1"/>
  <c r="N903" i="2"/>
  <c r="N1818" i="2"/>
  <c r="N1819" i="2"/>
  <c r="D738" i="11"/>
  <c r="K738" i="11" s="1"/>
  <c r="N276" i="2"/>
  <c r="N277" i="2"/>
  <c r="N278" i="2"/>
  <c r="D106" i="11"/>
  <c r="K106" i="11" s="1"/>
  <c r="N765" i="2"/>
  <c r="N766" i="2"/>
  <c r="N767" i="2"/>
  <c r="N768" i="2"/>
  <c r="D304" i="11"/>
  <c r="K304" i="11" s="1"/>
  <c r="N347" i="2"/>
  <c r="N348" i="2"/>
  <c r="N349" i="2"/>
  <c r="D134" i="11"/>
  <c r="K134" i="11" s="1"/>
  <c r="N1616" i="2"/>
  <c r="N1617" i="2"/>
  <c r="N1618" i="2"/>
  <c r="D660" i="11"/>
  <c r="K660" i="11" s="1"/>
  <c r="N738" i="2"/>
  <c r="N739" i="2"/>
  <c r="N740" i="2"/>
  <c r="D296" i="11"/>
  <c r="K296" i="11" s="1"/>
  <c r="N1555" i="2"/>
  <c r="N1556" i="2"/>
  <c r="D635" i="11"/>
  <c r="K635" i="11" s="1"/>
  <c r="N670" i="2"/>
  <c r="N671" i="2"/>
  <c r="N672" i="2"/>
  <c r="N673" i="2"/>
  <c r="D266" i="11"/>
  <c r="K266" i="11" s="1"/>
  <c r="N857" i="2"/>
  <c r="N858" i="2"/>
  <c r="N860" i="2"/>
  <c r="N859" i="2"/>
  <c r="D337" i="11"/>
  <c r="K337" i="11" s="1"/>
  <c r="N1768" i="2"/>
  <c r="N1766" i="2"/>
  <c r="N1767" i="2"/>
  <c r="D717" i="11"/>
  <c r="K717" i="11" s="1"/>
  <c r="N257" i="2"/>
  <c r="N259" i="2"/>
  <c r="N258" i="2"/>
  <c r="D100" i="11"/>
  <c r="K100" i="11" s="1"/>
  <c r="N873" i="2"/>
  <c r="N872" i="2"/>
  <c r="D342" i="11"/>
  <c r="K342" i="11" s="1"/>
  <c r="N69" i="2"/>
  <c r="N67" i="2"/>
  <c r="N68" i="2"/>
  <c r="D29" i="11"/>
  <c r="K29" i="11" s="1"/>
  <c r="N107" i="2"/>
  <c r="N108" i="2"/>
  <c r="D45" i="11"/>
  <c r="K45" i="11" s="1"/>
  <c r="N422" i="2"/>
  <c r="N423" i="2"/>
  <c r="D163" i="11"/>
  <c r="K163" i="11" s="1"/>
  <c r="N1816" i="2"/>
  <c r="N1817" i="2"/>
  <c r="N1815" i="2"/>
  <c r="D737" i="11"/>
  <c r="K737" i="11" s="1"/>
  <c r="N440" i="2"/>
  <c r="D171" i="11"/>
  <c r="K171" i="11" s="1"/>
  <c r="N1069" i="2"/>
  <c r="N1070" i="2"/>
  <c r="N1071" i="2"/>
  <c r="N1072" i="2"/>
  <c r="D429" i="11"/>
  <c r="K429" i="11" s="1"/>
  <c r="N1248" i="2"/>
  <c r="N1249" i="2"/>
  <c r="D508" i="11"/>
  <c r="K508" i="11" s="1"/>
  <c r="N1709" i="2"/>
  <c r="D694" i="11"/>
  <c r="K694" i="11" s="1"/>
  <c r="N1251" i="2"/>
  <c r="N1252" i="2"/>
  <c r="D510" i="11"/>
  <c r="K510" i="11" s="1"/>
  <c r="N558" i="2"/>
  <c r="N559" i="2"/>
  <c r="D218" i="11"/>
  <c r="K218" i="11" s="1"/>
  <c r="N1174" i="2"/>
  <c r="N1175" i="2"/>
  <c r="N1176" i="2"/>
  <c r="N1177" i="2"/>
  <c r="D477" i="11"/>
  <c r="K477" i="11" s="1"/>
  <c r="N821" i="2"/>
  <c r="N819" i="2"/>
  <c r="N820" i="2"/>
  <c r="D324" i="11"/>
  <c r="K324" i="11" s="1"/>
  <c r="N1041" i="2"/>
  <c r="D415" i="11"/>
  <c r="K415" i="11" s="1"/>
  <c r="N177" i="2"/>
  <c r="N178" i="2"/>
  <c r="N175" i="2"/>
  <c r="N176" i="2"/>
  <c r="D68" i="11"/>
  <c r="K68" i="11" s="1"/>
  <c r="G1278" i="2"/>
  <c r="I1278" i="2"/>
  <c r="H1278" i="2"/>
  <c r="N1106" i="2"/>
  <c r="N1107" i="2"/>
  <c r="N1108" i="2"/>
  <c r="N1109" i="2"/>
  <c r="D446" i="11"/>
  <c r="K446" i="11" s="1"/>
  <c r="N545" i="2"/>
  <c r="N547" i="2"/>
  <c r="N546" i="2"/>
  <c r="N548" i="2"/>
  <c r="D214" i="11"/>
  <c r="K214" i="11" s="1"/>
  <c r="N1866" i="2"/>
  <c r="N1868" i="2"/>
  <c r="N1867" i="2"/>
  <c r="D757" i="11"/>
  <c r="K757" i="11" s="1"/>
  <c r="D558" i="11"/>
  <c r="K558" i="11" s="1"/>
  <c r="N1373" i="2"/>
  <c r="N131" i="2"/>
  <c r="N132" i="2"/>
  <c r="N133" i="2"/>
  <c r="N134" i="2"/>
  <c r="D54" i="11"/>
  <c r="K54" i="11" s="1"/>
  <c r="N170" i="2"/>
  <c r="D66" i="11"/>
  <c r="K66" i="11" s="1"/>
  <c r="N171" i="2"/>
  <c r="N297" i="2"/>
  <c r="N298" i="2"/>
  <c r="N299" i="2"/>
  <c r="N300" i="2"/>
  <c r="D114" i="11"/>
  <c r="K114" i="11" s="1"/>
  <c r="N45" i="2"/>
  <c r="N46" i="2"/>
  <c r="N47" i="2"/>
  <c r="N44" i="2"/>
  <c r="D21" i="11"/>
  <c r="K21" i="11" s="1"/>
  <c r="N1761" i="2"/>
  <c r="D715" i="11"/>
  <c r="K715" i="11" s="1"/>
  <c r="I1711" i="2"/>
  <c r="G1711" i="2"/>
  <c r="H1711" i="2"/>
  <c r="N1727" i="2"/>
  <c r="N1729" i="2"/>
  <c r="N1728" i="2"/>
  <c r="D701" i="11"/>
  <c r="K701" i="11" s="1"/>
  <c r="N1730" i="2"/>
  <c r="N1731" i="2"/>
  <c r="D702" i="11"/>
  <c r="K702" i="11" s="1"/>
  <c r="N1479" i="2"/>
  <c r="D603" i="11"/>
  <c r="K603" i="11" s="1"/>
  <c r="N1480" i="2"/>
  <c r="N959" i="2"/>
  <c r="N957" i="2"/>
  <c r="N958" i="2"/>
  <c r="N960" i="2"/>
  <c r="D376" i="11"/>
  <c r="K376" i="11" s="1"/>
  <c r="N199" i="2"/>
  <c r="D76" i="11"/>
  <c r="K76" i="11" s="1"/>
  <c r="N837" i="2"/>
  <c r="N835" i="2"/>
  <c r="N836" i="2"/>
  <c r="D329" i="11"/>
  <c r="K329" i="11" s="1"/>
  <c r="N1192" i="2"/>
  <c r="N1193" i="2"/>
  <c r="D483" i="11"/>
  <c r="K483" i="11" s="1"/>
  <c r="N713" i="2"/>
  <c r="N714" i="2"/>
  <c r="D283" i="11"/>
  <c r="K283" i="11" s="1"/>
  <c r="N296" i="2"/>
  <c r="D113" i="11"/>
  <c r="K113" i="11" s="1"/>
  <c r="N294" i="2"/>
  <c r="N295" i="2"/>
  <c r="N694" i="2"/>
  <c r="N695" i="2"/>
  <c r="D275" i="11"/>
  <c r="K275" i="11" s="1"/>
  <c r="N1869" i="2"/>
  <c r="D758" i="11"/>
  <c r="K758" i="11" s="1"/>
  <c r="N1870" i="2"/>
  <c r="N1871" i="2"/>
  <c r="N1872" i="2"/>
  <c r="N866" i="2"/>
  <c r="N867" i="2"/>
  <c r="D340" i="11"/>
  <c r="K340" i="11" s="1"/>
  <c r="N1143" i="2"/>
  <c r="D462" i="11"/>
  <c r="K462" i="11" s="1"/>
  <c r="N227" i="2"/>
  <c r="N228" i="2"/>
  <c r="N229" i="2"/>
  <c r="N230" i="2"/>
  <c r="D88" i="11"/>
  <c r="K88" i="11" s="1"/>
  <c r="N793" i="2"/>
  <c r="N794" i="2"/>
  <c r="D315" i="11"/>
  <c r="K315" i="11" s="1"/>
  <c r="N1794" i="2"/>
  <c r="D727" i="11"/>
  <c r="K727" i="11" s="1"/>
  <c r="N1529" i="2"/>
  <c r="D623" i="11"/>
  <c r="K623" i="11" s="1"/>
  <c r="N273" i="2"/>
  <c r="N270" i="2"/>
  <c r="N271" i="2"/>
  <c r="N272" i="2"/>
  <c r="D104" i="11"/>
  <c r="K104" i="11" s="1"/>
  <c r="N1182" i="2"/>
  <c r="N1181" i="2"/>
  <c r="N1183" i="2"/>
  <c r="N1180" i="2"/>
  <c r="D479" i="11"/>
  <c r="K479" i="11" s="1"/>
  <c r="N789" i="2"/>
  <c r="N790" i="2"/>
  <c r="D313" i="11"/>
  <c r="K313" i="11" s="1"/>
  <c r="N1122" i="2"/>
  <c r="N1123" i="2"/>
  <c r="N1124" i="2"/>
  <c r="D454" i="11"/>
  <c r="K454" i="11" s="1"/>
  <c r="N1285" i="2"/>
  <c r="D526" i="11"/>
  <c r="K526" i="11" s="1"/>
  <c r="N449" i="2"/>
  <c r="N448" i="2"/>
  <c r="D174" i="11"/>
  <c r="K174" i="11" s="1"/>
  <c r="N1462" i="2"/>
  <c r="N1460" i="2"/>
  <c r="N1461" i="2"/>
  <c r="D597" i="11"/>
  <c r="K597" i="11" s="1"/>
  <c r="N753" i="2"/>
  <c r="N751" i="2"/>
  <c r="N752" i="2"/>
  <c r="D300" i="11"/>
  <c r="K300" i="11" s="1"/>
  <c r="N1736" i="2"/>
  <c r="N1735" i="2"/>
  <c r="D704" i="11"/>
  <c r="K704" i="11" s="1"/>
  <c r="N101" i="2"/>
  <c r="N102" i="2"/>
  <c r="N103" i="2"/>
  <c r="D43" i="11"/>
  <c r="K43" i="11" s="1"/>
  <c r="N1428" i="2"/>
  <c r="N1429" i="2"/>
  <c r="D584" i="11"/>
  <c r="K584" i="11" s="1"/>
  <c r="N430" i="2"/>
  <c r="N431" i="2"/>
  <c r="N432" i="2"/>
  <c r="N433" i="2"/>
  <c r="D167" i="11"/>
  <c r="K167" i="11" s="1"/>
  <c r="N249" i="2"/>
  <c r="N250" i="2"/>
  <c r="N251" i="2"/>
  <c r="D97" i="11"/>
  <c r="K97" i="11" s="1"/>
  <c r="N89" i="2"/>
  <c r="N90" i="2"/>
  <c r="D37" i="11"/>
  <c r="K37" i="11" s="1"/>
  <c r="N2" i="2"/>
  <c r="N3" i="2"/>
  <c r="D4" i="11"/>
  <c r="K4" i="11" s="1"/>
  <c r="D641" i="11"/>
  <c r="K641" i="11" s="1"/>
  <c r="N1572" i="2"/>
  <c r="N395" i="2"/>
  <c r="N396" i="2"/>
  <c r="N397" i="2"/>
  <c r="D153" i="11"/>
  <c r="K153" i="11" s="1"/>
  <c r="N1167" i="2"/>
  <c r="D473" i="11"/>
  <c r="K473" i="11" s="1"/>
  <c r="N1168" i="2"/>
  <c r="N1722" i="2"/>
  <c r="D699" i="11"/>
  <c r="K699" i="11" s="1"/>
  <c r="N373" i="2"/>
  <c r="D144" i="11"/>
  <c r="K144" i="11" s="1"/>
  <c r="N1655" i="2"/>
  <c r="D675" i="11"/>
  <c r="K675" i="11" s="1"/>
  <c r="N1654" i="2"/>
  <c r="N1656" i="2"/>
  <c r="N393" i="2"/>
  <c r="N394" i="2"/>
  <c r="N391" i="2"/>
  <c r="N392" i="2"/>
  <c r="D152" i="11"/>
  <c r="K152" i="11" s="1"/>
  <c r="N1062" i="2"/>
  <c r="D425" i="11"/>
  <c r="K425" i="11" s="1"/>
  <c r="N1063" i="2"/>
  <c r="N374" i="2"/>
  <c r="N376" i="2"/>
  <c r="N375" i="2"/>
  <c r="D145" i="11"/>
  <c r="K145" i="11" s="1"/>
  <c r="N117" i="2"/>
  <c r="N118" i="2"/>
  <c r="N119" i="2"/>
  <c r="D49" i="11"/>
  <c r="K49" i="11" s="1"/>
  <c r="N1856" i="2"/>
  <c r="N1857" i="2"/>
  <c r="D753" i="11"/>
  <c r="K753" i="11" s="1"/>
  <c r="N357" i="2"/>
  <c r="N355" i="2"/>
  <c r="N356" i="2"/>
  <c r="N354" i="2"/>
  <c r="D136" i="11"/>
  <c r="K136" i="11" s="1"/>
  <c r="N1697" i="2"/>
  <c r="D688" i="11"/>
  <c r="K688" i="11" s="1"/>
  <c r="N237" i="2"/>
  <c r="N235" i="2"/>
  <c r="N236" i="2"/>
  <c r="D91" i="11"/>
  <c r="K91" i="11" s="1"/>
  <c r="N125" i="2"/>
  <c r="N123" i="2"/>
  <c r="N124" i="2"/>
  <c r="D51" i="11"/>
  <c r="K51" i="11" s="1"/>
  <c r="N692" i="2"/>
  <c r="D273" i="11"/>
  <c r="K273" i="11" s="1"/>
  <c r="N1809" i="2"/>
  <c r="N1810" i="2"/>
  <c r="N1811" i="2"/>
  <c r="D735" i="11"/>
  <c r="K735" i="11" s="1"/>
  <c r="N1345" i="2"/>
  <c r="N1346" i="2"/>
  <c r="D548" i="11"/>
  <c r="K548" i="11" s="1"/>
  <c r="H1282" i="2"/>
  <c r="I1282" i="2"/>
  <c r="G1282" i="2"/>
  <c r="N1090" i="2"/>
  <c r="D437" i="11"/>
  <c r="K437" i="11" s="1"/>
  <c r="N1089" i="2"/>
  <c r="N1861" i="2"/>
  <c r="D755" i="11"/>
  <c r="K755" i="11" s="1"/>
  <c r="N1848" i="2"/>
  <c r="D748" i="11"/>
  <c r="K748" i="11" s="1"/>
  <c r="N1846" i="2"/>
  <c r="N1847" i="2"/>
  <c r="N1849" i="2"/>
  <c r="N1800" i="2"/>
  <c r="D730" i="11"/>
  <c r="K730" i="11" s="1"/>
  <c r="N48" i="2"/>
  <c r="D22" i="11"/>
  <c r="K22" i="11" s="1"/>
  <c r="N576" i="2"/>
  <c r="D227" i="11"/>
  <c r="K227" i="11" s="1"/>
  <c r="N1773" i="2"/>
  <c r="N1775" i="2"/>
  <c r="N1774" i="2"/>
  <c r="D719" i="11"/>
  <c r="K719" i="11" s="1"/>
  <c r="D169" i="11"/>
  <c r="K169" i="11" s="1"/>
  <c r="N436" i="2"/>
  <c r="N850" i="2"/>
  <c r="N851" i="2"/>
  <c r="N852" i="2"/>
  <c r="N853" i="2"/>
  <c r="D334" i="11"/>
  <c r="K334" i="11" s="1"/>
  <c r="N1047" i="2"/>
  <c r="D419" i="11"/>
  <c r="K419" i="11" s="1"/>
  <c r="N499" i="2"/>
  <c r="D195" i="11"/>
  <c r="K195" i="11" s="1"/>
  <c r="N575" i="2"/>
  <c r="D226" i="11"/>
  <c r="K226" i="11" s="1"/>
  <c r="D646" i="11"/>
  <c r="K646" i="11" s="1"/>
  <c r="N1585" i="2"/>
  <c r="N155" i="2"/>
  <c r="N156" i="2"/>
  <c r="D61" i="11"/>
  <c r="K61" i="11" s="1"/>
  <c r="N914" i="2"/>
  <c r="N915" i="2"/>
  <c r="N916" i="2"/>
  <c r="D361" i="11"/>
  <c r="K361" i="11" s="1"/>
  <c r="N1531" i="2"/>
  <c r="N1532" i="2"/>
  <c r="D625" i="11"/>
  <c r="K625" i="11" s="1"/>
  <c r="N1231" i="2"/>
  <c r="D500" i="11"/>
  <c r="K500" i="11" s="1"/>
  <c r="N1232" i="2"/>
  <c r="N791" i="2"/>
  <c r="N792" i="2"/>
  <c r="D314" i="11"/>
  <c r="K314" i="11" s="1"/>
  <c r="N1651" i="2"/>
  <c r="N1652" i="2"/>
  <c r="N1653" i="2"/>
  <c r="D674" i="11"/>
  <c r="K674" i="11" s="1"/>
  <c r="N1888" i="2"/>
  <c r="N1889" i="2"/>
  <c r="D766" i="11"/>
  <c r="K766" i="11" s="1"/>
  <c r="N1112" i="2"/>
  <c r="D448" i="11"/>
  <c r="K448" i="11" s="1"/>
  <c r="N1087" i="2"/>
  <c r="N1088" i="2"/>
  <c r="D436" i="11"/>
  <c r="K436" i="11" s="1"/>
  <c r="N1284" i="2"/>
  <c r="D525" i="11"/>
  <c r="K525" i="11" s="1"/>
  <c r="D666" i="11"/>
  <c r="K666" i="11" s="1"/>
  <c r="N1632" i="2"/>
  <c r="N1633" i="2"/>
  <c r="N1634" i="2"/>
  <c r="N1110" i="2"/>
  <c r="N1111" i="2"/>
  <c r="D447" i="11"/>
  <c r="K447" i="11" s="1"/>
  <c r="N382" i="2"/>
  <c r="N383" i="2"/>
  <c r="D148" i="11"/>
  <c r="K148" i="11" s="1"/>
  <c r="N1593" i="2"/>
  <c r="N1594" i="2"/>
  <c r="N1595" i="2"/>
  <c r="N1596" i="2"/>
  <c r="D652" i="11"/>
  <c r="K652" i="11" s="1"/>
  <c r="N567" i="2"/>
  <c r="N568" i="2"/>
  <c r="D222" i="11"/>
  <c r="K222" i="11" s="1"/>
  <c r="N825" i="2"/>
  <c r="N826" i="2"/>
  <c r="N827" i="2"/>
  <c r="N824" i="2"/>
  <c r="D326" i="11"/>
  <c r="K326" i="11" s="1"/>
  <c r="N863" i="2"/>
  <c r="N864" i="2"/>
  <c r="N865" i="2"/>
  <c r="D339" i="11"/>
  <c r="K339" i="11" s="1"/>
  <c r="N233" i="2"/>
  <c r="N232" i="2"/>
  <c r="D90" i="11"/>
  <c r="K90" i="11" s="1"/>
  <c r="N234" i="2"/>
  <c r="N1569" i="2"/>
  <c r="N1570" i="2"/>
  <c r="N1571" i="2"/>
  <c r="D640" i="11"/>
  <c r="K640" i="11" s="1"/>
  <c r="N1002" i="2"/>
  <c r="N1001" i="2"/>
  <c r="D400" i="11"/>
  <c r="K400" i="11" s="1"/>
  <c r="N573" i="2"/>
  <c r="N574" i="2"/>
  <c r="D225" i="11"/>
  <c r="K225" i="11" s="1"/>
  <c r="N1423" i="2"/>
  <c r="N1424" i="2"/>
  <c r="D580" i="11"/>
  <c r="K580" i="11" s="1"/>
  <c r="N1218" i="2"/>
  <c r="N1217" i="2"/>
  <c r="N1219" i="2"/>
  <c r="D495" i="11"/>
  <c r="K495" i="11" s="1"/>
  <c r="N781" i="2"/>
  <c r="D310" i="11"/>
  <c r="K310" i="11" s="1"/>
  <c r="N281" i="2"/>
  <c r="N282" i="2"/>
  <c r="D108" i="11"/>
  <c r="K108" i="11" s="1"/>
  <c r="N167" i="2"/>
  <c r="N168" i="2"/>
  <c r="N169" i="2"/>
  <c r="D65" i="11"/>
  <c r="K65" i="11" s="1"/>
  <c r="D185" i="11"/>
  <c r="K185" i="11" s="1"/>
  <c r="N471" i="2"/>
  <c r="N849" i="2"/>
  <c r="N846" i="2"/>
  <c r="N847" i="2"/>
  <c r="N848" i="2"/>
  <c r="D333" i="11"/>
  <c r="K333" i="11" s="1"/>
  <c r="N1708" i="2"/>
  <c r="N1707" i="2"/>
  <c r="N1705" i="2"/>
  <c r="D693" i="11"/>
  <c r="K693" i="11" s="1"/>
  <c r="N1706" i="2"/>
  <c r="N674" i="2"/>
  <c r="N677" i="2"/>
  <c r="N675" i="2"/>
  <c r="N676" i="2"/>
  <c r="D267" i="11"/>
  <c r="K267" i="11" s="1"/>
  <c r="N645" i="2"/>
  <c r="N646" i="2"/>
  <c r="N647" i="2"/>
  <c r="N644" i="2"/>
  <c r="D254" i="11"/>
  <c r="K254" i="11" s="1"/>
  <c r="N321" i="2"/>
  <c r="N319" i="2"/>
  <c r="N320" i="2"/>
  <c r="D122" i="11"/>
  <c r="K122" i="11" s="1"/>
  <c r="N490" i="2"/>
  <c r="N491" i="2"/>
  <c r="N492" i="2"/>
  <c r="D192" i="11"/>
  <c r="K192" i="11" s="1"/>
  <c r="N220" i="2"/>
  <c r="D84" i="11"/>
  <c r="K84" i="11" s="1"/>
  <c r="N994" i="2"/>
  <c r="N995" i="2"/>
  <c r="N992" i="2"/>
  <c r="N993" i="2"/>
  <c r="D396" i="11"/>
  <c r="K396" i="11" s="1"/>
  <c r="N1833" i="2"/>
  <c r="N1836" i="2"/>
  <c r="N1835" i="2"/>
  <c r="D744" i="11"/>
  <c r="K744" i="11" s="1"/>
  <c r="N1834" i="2"/>
  <c r="D513" i="11"/>
  <c r="K513" i="11" s="1"/>
  <c r="N1255" i="2"/>
  <c r="N1829" i="2"/>
  <c r="N1830" i="2"/>
  <c r="N1832" i="2"/>
  <c r="N1831" i="2"/>
  <c r="D743" i="11"/>
  <c r="K743" i="11" s="1"/>
  <c r="D514" i="11"/>
  <c r="K514" i="11" s="1"/>
  <c r="N1256" i="2"/>
  <c r="N1257" i="2"/>
  <c r="N811" i="2"/>
  <c r="D321" i="11"/>
  <c r="K321" i="11" s="1"/>
  <c r="N599" i="2"/>
  <c r="N600" i="2"/>
  <c r="N601" i="2"/>
  <c r="N602" i="2"/>
  <c r="D235" i="11"/>
  <c r="K235" i="11" s="1"/>
  <c r="N518" i="2"/>
  <c r="N519" i="2"/>
  <c r="D203" i="11"/>
  <c r="K203" i="11" s="1"/>
  <c r="N1882" i="2"/>
  <c r="D763" i="11"/>
  <c r="K763" i="11" s="1"/>
  <c r="N501" i="2"/>
  <c r="N502" i="2"/>
  <c r="N503" i="2"/>
  <c r="N500" i="2"/>
  <c r="D196" i="11"/>
  <c r="K196" i="11" s="1"/>
  <c r="N707" i="2"/>
  <c r="N708" i="2"/>
  <c r="D281" i="11"/>
  <c r="K281" i="11" s="1"/>
  <c r="N1344" i="2"/>
  <c r="D547" i="11"/>
  <c r="K547" i="11" s="1"/>
  <c r="N24" i="2"/>
  <c r="N25" i="2"/>
  <c r="D13" i="11"/>
  <c r="K13" i="11" s="1"/>
  <c r="N1549" i="2"/>
  <c r="D632" i="11"/>
  <c r="K632" i="11" s="1"/>
  <c r="N1550" i="2"/>
  <c r="N1551" i="2"/>
  <c r="N1094" i="2"/>
  <c r="D439" i="11"/>
  <c r="K439" i="11" s="1"/>
  <c r="N1796" i="2"/>
  <c r="N1795" i="2"/>
  <c r="D728" i="11"/>
  <c r="K728" i="11" s="1"/>
  <c r="I715" i="2"/>
  <c r="G715" i="2"/>
  <c r="H715" i="2"/>
  <c r="P557" i="1"/>
  <c r="N1435" i="2"/>
  <c r="N1436" i="2"/>
  <c r="N1437" i="2"/>
  <c r="D587" i="11"/>
  <c r="K587" i="11" s="1"/>
  <c r="N1223" i="2"/>
  <c r="N1224" i="2"/>
  <c r="N1225" i="2"/>
  <c r="N1226" i="2"/>
  <c r="D498" i="11"/>
  <c r="K498" i="11" s="1"/>
  <c r="D501" i="11"/>
  <c r="K501" i="11" s="1"/>
  <c r="N1233" i="2"/>
  <c r="N893" i="2"/>
  <c r="N894" i="2"/>
  <c r="N892" i="2"/>
  <c r="D352" i="11"/>
  <c r="K352" i="11" s="1"/>
  <c r="N525" i="2"/>
  <c r="N526" i="2"/>
  <c r="D206" i="11"/>
  <c r="K206" i="11" s="1"/>
  <c r="N799" i="2"/>
  <c r="D317" i="11"/>
  <c r="K317" i="11" s="1"/>
  <c r="D511" i="11"/>
  <c r="K511" i="11" s="1"/>
  <c r="N1253" i="2"/>
  <c r="N12" i="2"/>
  <c r="N13" i="2"/>
  <c r="D8" i="11"/>
  <c r="K8" i="11" s="1"/>
  <c r="N534" i="2"/>
  <c r="N535" i="2"/>
  <c r="N536" i="2"/>
  <c r="D211" i="11"/>
  <c r="K211" i="11" s="1"/>
  <c r="N609" i="2"/>
  <c r="N610" i="2"/>
  <c r="N611" i="2"/>
  <c r="N608" i="2"/>
  <c r="D239" i="11"/>
  <c r="K239" i="11" s="1"/>
  <c r="N1745" i="2"/>
  <c r="D709" i="11"/>
  <c r="K709" i="11" s="1"/>
  <c r="N581" i="2"/>
  <c r="N579" i="2"/>
  <c r="N582" i="2"/>
  <c r="N580" i="2"/>
  <c r="D229" i="11"/>
  <c r="K229" i="11" s="1"/>
  <c r="N965" i="2"/>
  <c r="N964" i="2"/>
  <c r="D380" i="11"/>
  <c r="K380" i="11" s="1"/>
  <c r="N1272" i="2"/>
  <c r="N1273" i="2"/>
  <c r="D521" i="11"/>
  <c r="K521" i="11" s="1"/>
  <c r="N616" i="2"/>
  <c r="N615" i="2"/>
  <c r="D242" i="11"/>
  <c r="K242" i="11" s="1"/>
  <c r="N1744" i="2"/>
  <c r="N1743" i="2"/>
  <c r="D708" i="11"/>
  <c r="K708" i="11" s="1"/>
  <c r="N666" i="2"/>
  <c r="N667" i="2"/>
  <c r="D264" i="11"/>
  <c r="K264" i="11" s="1"/>
  <c r="N173" i="2"/>
  <c r="N174" i="2"/>
  <c r="N172" i="2"/>
  <c r="D67" i="11"/>
  <c r="K67" i="11" s="1"/>
  <c r="I112" i="2"/>
  <c r="G112" i="2"/>
  <c r="H112" i="2"/>
  <c r="N1099" i="2"/>
  <c r="N1100" i="2"/>
  <c r="D443" i="11"/>
  <c r="K443" i="11" s="1"/>
  <c r="N879" i="2"/>
  <c r="N880" i="2"/>
  <c r="D345" i="11"/>
  <c r="K345" i="11" s="1"/>
  <c r="N1592" i="2"/>
  <c r="D651" i="11"/>
  <c r="K651" i="11" s="1"/>
  <c r="N1302" i="2"/>
  <c r="N1300" i="2"/>
  <c r="N1301" i="2"/>
  <c r="D533" i="11"/>
  <c r="K533" i="11" s="1"/>
  <c r="N293" i="2"/>
  <c r="N291" i="2"/>
  <c r="N292" i="2"/>
  <c r="D112" i="11"/>
  <c r="K112" i="11" s="1"/>
  <c r="N1266" i="2"/>
  <c r="N1267" i="2"/>
  <c r="N1268" i="2"/>
  <c r="D519" i="11"/>
  <c r="K519" i="11" s="1"/>
  <c r="N709" i="2"/>
  <c r="N710" i="2"/>
  <c r="N711" i="2"/>
  <c r="N712" i="2"/>
  <c r="D282" i="11"/>
  <c r="K282" i="11" s="1"/>
  <c r="N279" i="2"/>
  <c r="N280" i="2"/>
  <c r="D107" i="11"/>
  <c r="K107" i="11" s="1"/>
  <c r="N1858" i="2"/>
  <c r="N1859" i="2"/>
  <c r="N1860" i="2"/>
  <c r="D754" i="11"/>
  <c r="K754" i="11" s="1"/>
  <c r="N57" i="2"/>
  <c r="N58" i="2"/>
  <c r="N59" i="2"/>
  <c r="N56" i="2"/>
  <c r="D25" i="11"/>
  <c r="K25" i="11" s="1"/>
  <c r="N1696" i="2"/>
  <c r="N1693" i="2"/>
  <c r="N1694" i="2"/>
  <c r="D687" i="11"/>
  <c r="K687" i="11" s="1"/>
  <c r="N1695" i="2"/>
  <c r="N165" i="2"/>
  <c r="N166" i="2"/>
  <c r="N163" i="2"/>
  <c r="N164" i="2"/>
  <c r="D64" i="11"/>
  <c r="K64" i="11" s="1"/>
  <c r="N437" i="2"/>
  <c r="N439" i="2"/>
  <c r="D170" i="11"/>
  <c r="K170" i="11" s="1"/>
  <c r="N438" i="2"/>
  <c r="N138" i="2"/>
  <c r="N139" i="2"/>
  <c r="N140" i="2"/>
  <c r="D56" i="11"/>
  <c r="K56" i="11" s="1"/>
  <c r="N41" i="2"/>
  <c r="N42" i="2"/>
  <c r="N43" i="2"/>
  <c r="D20" i="11"/>
  <c r="K20" i="11" s="1"/>
  <c r="N269" i="2"/>
  <c r="D103" i="11"/>
  <c r="K103" i="11" s="1"/>
  <c r="N267" i="2"/>
  <c r="N268" i="2"/>
  <c r="H110" i="2"/>
  <c r="G110" i="2"/>
  <c r="I110" i="2"/>
  <c r="N1498" i="2"/>
  <c r="N1499" i="2"/>
  <c r="D610" i="11"/>
  <c r="K610" i="11" s="1"/>
  <c r="N485" i="2"/>
  <c r="N484" i="2"/>
  <c r="D190" i="11"/>
  <c r="K190" i="11" s="1"/>
  <c r="N486" i="2"/>
  <c r="N487" i="2"/>
  <c r="N406" i="2"/>
  <c r="N407" i="2"/>
  <c r="N408" i="2"/>
  <c r="D158" i="11"/>
  <c r="K158" i="11" s="1"/>
  <c r="N1515" i="2"/>
  <c r="N1516" i="2"/>
  <c r="N1517" i="2"/>
  <c r="N1518" i="2"/>
  <c r="D618" i="11"/>
  <c r="K618" i="11" s="1"/>
  <c r="N1350" i="2"/>
  <c r="N1349" i="2"/>
  <c r="N1351" i="2"/>
  <c r="D550" i="11"/>
  <c r="K550" i="11" s="1"/>
  <c r="N1165" i="2"/>
  <c r="N1166" i="2"/>
  <c r="D472" i="11"/>
  <c r="K472" i="11" s="1"/>
  <c r="N365" i="2"/>
  <c r="N366" i="2"/>
  <c r="N367" i="2"/>
  <c r="N368" i="2"/>
  <c r="D141" i="11"/>
  <c r="K141" i="11" s="1"/>
  <c r="N1853" i="2"/>
  <c r="N1854" i="2"/>
  <c r="D751" i="11"/>
  <c r="K751" i="11" s="1"/>
  <c r="N1066" i="2"/>
  <c r="N1067" i="2"/>
  <c r="D427" i="11"/>
  <c r="K427" i="11" s="1"/>
  <c r="N1454" i="2"/>
  <c r="N1455" i="2"/>
  <c r="D595" i="11"/>
  <c r="K595" i="11" s="1"/>
  <c r="N201" i="2"/>
  <c r="N202" i="2"/>
  <c r="N200" i="2"/>
  <c r="D77" i="11"/>
  <c r="K77" i="11" s="1"/>
  <c r="N963" i="2"/>
  <c r="D379" i="11"/>
  <c r="K379" i="11" s="1"/>
  <c r="N1638" i="2"/>
  <c r="N1639" i="2"/>
  <c r="D668" i="11"/>
  <c r="K668" i="11" s="1"/>
  <c r="N1769" i="2"/>
  <c r="N1770" i="2"/>
  <c r="N1772" i="2"/>
  <c r="N1771" i="2"/>
  <c r="D718" i="11"/>
  <c r="K718" i="11" s="1"/>
  <c r="N514" i="2"/>
  <c r="N515" i="2"/>
  <c r="N516" i="2"/>
  <c r="N517" i="2"/>
  <c r="D202" i="11"/>
  <c r="K202" i="11" s="1"/>
  <c r="N725" i="2"/>
  <c r="N726" i="2"/>
  <c r="N727" i="2"/>
  <c r="D290" i="11"/>
  <c r="K290" i="11" s="1"/>
  <c r="N1546" i="2"/>
  <c r="D630" i="11"/>
  <c r="K630" i="11" s="1"/>
  <c r="N425" i="2"/>
  <c r="D165" i="11"/>
  <c r="K165" i="11" s="1"/>
  <c r="N1660" i="2"/>
  <c r="N1659" i="2"/>
  <c r="D676" i="11"/>
  <c r="K676" i="11" s="1"/>
  <c r="N1658" i="2"/>
  <c r="N1657" i="2"/>
  <c r="N625" i="2"/>
  <c r="D246" i="11"/>
  <c r="K246" i="11" s="1"/>
  <c r="N911" i="2"/>
  <c r="N910" i="2"/>
  <c r="N912" i="2"/>
  <c r="N913" i="2"/>
  <c r="D360" i="11"/>
  <c r="K360" i="11" s="1"/>
  <c r="N1186" i="2"/>
  <c r="N1187" i="2"/>
  <c r="N1184" i="2"/>
  <c r="N1185" i="2"/>
  <c r="D480" i="11"/>
  <c r="K480" i="11" s="1"/>
  <c r="N557" i="2"/>
  <c r="N556" i="2"/>
  <c r="D217" i="11"/>
  <c r="K217" i="11" s="1"/>
  <c r="N555" i="2"/>
  <c r="N451" i="2"/>
  <c r="N452" i="2"/>
  <c r="D176" i="11"/>
  <c r="K176" i="11" s="1"/>
  <c r="N693" i="2"/>
  <c r="D274" i="11"/>
  <c r="K274" i="11" s="1"/>
  <c r="N1126" i="2"/>
  <c r="N1127" i="2"/>
  <c r="N1125" i="2"/>
  <c r="D455" i="11"/>
  <c r="K455" i="11" s="1"/>
  <c r="N17" i="2"/>
  <c r="N18" i="2"/>
  <c r="N19" i="2"/>
  <c r="D11" i="11"/>
  <c r="K11" i="11" s="1"/>
  <c r="N1258" i="2"/>
  <c r="N1259" i="2"/>
  <c r="D515" i="11"/>
  <c r="K515" i="11" s="1"/>
  <c r="N15" i="2"/>
  <c r="N16" i="2"/>
  <c r="D10" i="11"/>
  <c r="K10" i="11" s="1"/>
  <c r="N489" i="2"/>
  <c r="N488" i="2"/>
  <c r="D191" i="11"/>
  <c r="K191" i="11" s="1"/>
  <c r="N637" i="2"/>
  <c r="N638" i="2"/>
  <c r="N639" i="2"/>
  <c r="N640" i="2"/>
  <c r="D251" i="11"/>
  <c r="K251" i="11" s="1"/>
  <c r="N49" i="2"/>
  <c r="N50" i="2"/>
  <c r="N51" i="2"/>
  <c r="D23" i="11"/>
  <c r="K23" i="11" s="1"/>
  <c r="N669" i="2"/>
  <c r="N668" i="2"/>
  <c r="D265" i="11"/>
  <c r="K265" i="11" s="1"/>
  <c r="N1044" i="2"/>
  <c r="N1045" i="2"/>
  <c r="N1046" i="2"/>
  <c r="D418" i="11"/>
  <c r="K418" i="11" s="1"/>
  <c r="N1415" i="2"/>
  <c r="N1416" i="2"/>
  <c r="N1417" i="2"/>
  <c r="N1418" i="2"/>
  <c r="D577" i="11"/>
  <c r="K577" i="11" s="1"/>
  <c r="N561" i="2"/>
  <c r="N562" i="2"/>
  <c r="N560" i="2"/>
  <c r="D219" i="11"/>
  <c r="K219" i="11" s="1"/>
  <c r="N607" i="2"/>
  <c r="D238" i="11"/>
  <c r="K238" i="11" s="1"/>
  <c r="N1679" i="2"/>
  <c r="N1682" i="2"/>
  <c r="N1680" i="2"/>
  <c r="N1681" i="2"/>
  <c r="D682" i="11"/>
  <c r="K682" i="11" s="1"/>
  <c r="N221" i="2"/>
  <c r="N222" i="2"/>
  <c r="D85" i="11"/>
  <c r="K85" i="11" s="1"/>
  <c r="N973" i="2"/>
  <c r="D385" i="11"/>
  <c r="K385" i="11" s="1"/>
  <c r="N1564" i="2"/>
  <c r="N1563" i="2"/>
  <c r="D637" i="11"/>
  <c r="K637" i="11" s="1"/>
  <c r="N1561" i="2"/>
  <c r="N1562" i="2"/>
  <c r="N1310" i="2"/>
  <c r="N1311" i="2"/>
  <c r="D536" i="11"/>
  <c r="K536" i="11" s="1"/>
  <c r="N861" i="2"/>
  <c r="N862" i="2"/>
  <c r="D338" i="11"/>
  <c r="K338" i="11" s="1"/>
  <c r="N1841" i="2"/>
  <c r="N1842" i="2"/>
  <c r="N1843" i="2"/>
  <c r="D746" i="11"/>
  <c r="K746" i="11" s="1"/>
  <c r="N1043" i="2"/>
  <c r="D417" i="11"/>
  <c r="K417" i="11" s="1"/>
  <c r="N1150" i="2"/>
  <c r="D465" i="11"/>
  <c r="K465" i="11" s="1"/>
  <c r="N881" i="2"/>
  <c r="N882" i="2"/>
  <c r="D346" i="11"/>
  <c r="K346" i="11" s="1"/>
  <c r="N1379" i="2"/>
  <c r="N1380" i="2"/>
  <c r="N1381" i="2"/>
  <c r="D561" i="11"/>
  <c r="K561" i="11" s="1"/>
  <c r="N1760" i="2"/>
  <c r="D714" i="11"/>
  <c r="K714" i="11" s="1"/>
  <c r="N1759" i="2"/>
  <c r="N1366" i="2"/>
  <c r="N1364" i="2"/>
  <c r="D555" i="11"/>
  <c r="K555" i="11" s="1"/>
  <c r="N1365" i="2"/>
  <c r="N410" i="2"/>
  <c r="N413" i="2"/>
  <c r="N411" i="2"/>
  <c r="D160" i="11"/>
  <c r="K160" i="11" s="1"/>
  <c r="N412" i="2"/>
  <c r="N1625" i="2"/>
  <c r="N1626" i="2"/>
  <c r="N1627" i="2"/>
  <c r="N1628" i="2"/>
  <c r="D664" i="11"/>
  <c r="K664" i="11" s="1"/>
  <c r="N1507" i="2"/>
  <c r="N1506" i="2"/>
  <c r="D615" i="11"/>
  <c r="K615" i="11" s="1"/>
  <c r="N1508" i="2"/>
  <c r="N1509" i="2"/>
  <c r="N999" i="2"/>
  <c r="N1000" i="2"/>
  <c r="D399" i="11"/>
  <c r="K399" i="11" s="1"/>
  <c r="N1367" i="2"/>
  <c r="N1368" i="2"/>
  <c r="N1369" i="2"/>
  <c r="N1370" i="2"/>
  <c r="D556" i="11"/>
  <c r="K556" i="11" s="1"/>
  <c r="N418" i="2"/>
  <c r="N419" i="2"/>
  <c r="N420" i="2"/>
  <c r="N421" i="2"/>
  <c r="D162" i="11"/>
  <c r="K162" i="11" s="1"/>
  <c r="N33" i="2"/>
  <c r="N34" i="2"/>
  <c r="N35" i="2"/>
  <c r="N36" i="2"/>
  <c r="D17" i="11"/>
  <c r="K17" i="11" s="1"/>
  <c r="N1083" i="2"/>
  <c r="D434" i="11"/>
  <c r="K434" i="11" s="1"/>
  <c r="N926" i="2"/>
  <c r="N925" i="2"/>
  <c r="D364" i="11"/>
  <c r="K364" i="11" s="1"/>
  <c r="N1746" i="2"/>
  <c r="N1748" i="2"/>
  <c r="N1749" i="2"/>
  <c r="D710" i="11"/>
  <c r="K710" i="11" s="1"/>
  <c r="N1747" i="2"/>
  <c r="N1294" i="2"/>
  <c r="N1295" i="2"/>
  <c r="N1293" i="2"/>
  <c r="D531" i="11"/>
  <c r="K531" i="11" s="1"/>
  <c r="N813" i="2"/>
  <c r="N814" i="2"/>
  <c r="N815" i="2"/>
  <c r="N812" i="2"/>
  <c r="D322" i="11"/>
  <c r="K322" i="11" s="1"/>
  <c r="N329" i="2"/>
  <c r="N328" i="2"/>
  <c r="N330" i="2"/>
  <c r="D127" i="11"/>
  <c r="K127" i="11" s="1"/>
  <c r="N327" i="2"/>
  <c r="N261" i="2"/>
  <c r="N262" i="2"/>
  <c r="D101" i="11"/>
  <c r="K101" i="11" s="1"/>
  <c r="N260" i="2"/>
  <c r="N1588" i="2"/>
  <c r="N1587" i="2"/>
  <c r="D648" i="11"/>
  <c r="K648" i="11" s="1"/>
  <c r="N905" i="2"/>
  <c r="N906" i="2"/>
  <c r="D357" i="11"/>
  <c r="K357" i="11" s="1"/>
  <c r="N904" i="2"/>
  <c r="N907" i="2"/>
  <c r="N1220" i="2"/>
  <c r="D496" i="11"/>
  <c r="K496" i="11" s="1"/>
  <c r="N761" i="2"/>
  <c r="N762" i="2"/>
  <c r="N763" i="2"/>
  <c r="N764" i="2"/>
  <c r="D303" i="11"/>
  <c r="K303" i="11" s="1"/>
  <c r="N757" i="2"/>
  <c r="N758" i="2"/>
  <c r="N760" i="2"/>
  <c r="N759" i="2"/>
  <c r="D302" i="11"/>
  <c r="K302" i="11" s="1"/>
  <c r="N1538" i="2"/>
  <c r="D627" i="11"/>
  <c r="K627" i="11" s="1"/>
  <c r="N1537" i="2"/>
  <c r="N1539" i="2"/>
  <c r="N577" i="2"/>
  <c r="N578" i="2"/>
  <c r="D228" i="11"/>
  <c r="K228" i="11" s="1"/>
  <c r="N314" i="2"/>
  <c r="D120" i="11"/>
  <c r="K120" i="11" s="1"/>
  <c r="N1102" i="2"/>
  <c r="N1101" i="2"/>
  <c r="D444" i="11"/>
  <c r="K444" i="11" s="1"/>
  <c r="N116" i="2"/>
  <c r="D48" i="11"/>
  <c r="K48" i="11" s="1"/>
  <c r="N1307" i="2"/>
  <c r="N1308" i="2"/>
  <c r="N1309" i="2"/>
  <c r="D535" i="11"/>
  <c r="K535" i="11" s="1"/>
  <c r="N729" i="2"/>
  <c r="N728" i="2"/>
  <c r="D291" i="11"/>
  <c r="K291" i="11" s="1"/>
  <c r="N1354" i="2"/>
  <c r="N1355" i="2"/>
  <c r="N1356" i="2"/>
  <c r="D552" i="11"/>
  <c r="K552" i="11" s="1"/>
  <c r="N1021" i="2"/>
  <c r="N1022" i="2"/>
  <c r="N1023" i="2"/>
  <c r="D408" i="11"/>
  <c r="K408" i="11" s="1"/>
  <c r="N687" i="2"/>
  <c r="N688" i="2"/>
  <c r="D271" i="11"/>
  <c r="K271" i="11" s="1"/>
  <c r="N1742" i="2"/>
  <c r="D707" i="11"/>
  <c r="K707" i="11" s="1"/>
  <c r="N659" i="2"/>
  <c r="D260" i="11"/>
  <c r="K260" i="11" s="1"/>
  <c r="N895" i="2"/>
  <c r="N896" i="2"/>
  <c r="D353" i="11"/>
  <c r="K353" i="11" s="1"/>
  <c r="N1130" i="2"/>
  <c r="N1131" i="2"/>
  <c r="N1132" i="2"/>
  <c r="N1133" i="2"/>
  <c r="D457" i="11"/>
  <c r="K457" i="11" s="1"/>
  <c r="N1502" i="2"/>
  <c r="N1503" i="2"/>
  <c r="D613" i="11"/>
  <c r="K613" i="11" s="1"/>
  <c r="N301" i="2"/>
  <c r="D115" i="11"/>
  <c r="K115" i="11" s="1"/>
  <c r="N302" i="2"/>
  <c r="D116" i="11"/>
  <c r="K116" i="11" s="1"/>
  <c r="N1170" i="2"/>
  <c r="N1171" i="2"/>
  <c r="D475" i="11"/>
  <c r="K475" i="11" s="1"/>
  <c r="N74" i="2"/>
  <c r="N75" i="2"/>
  <c r="N76" i="2"/>
  <c r="D32" i="11"/>
  <c r="K32" i="11" s="1"/>
  <c r="H480" i="2"/>
  <c r="I480" i="2"/>
  <c r="G480" i="2"/>
  <c r="I1375" i="2"/>
  <c r="H1375" i="2"/>
  <c r="G1375" i="2"/>
  <c r="N664" i="2"/>
  <c r="D262" i="11"/>
  <c r="K262" i="11" s="1"/>
  <c r="N242" i="2"/>
  <c r="N245" i="2"/>
  <c r="N243" i="2"/>
  <c r="N244" i="2"/>
  <c r="D94" i="11"/>
  <c r="K94" i="11" s="1"/>
  <c r="N1362" i="2"/>
  <c r="N1360" i="2"/>
  <c r="N1361" i="2"/>
  <c r="N1363" i="2"/>
  <c r="D554" i="11"/>
  <c r="K554" i="11" s="1"/>
  <c r="N466" i="2"/>
  <c r="N467" i="2"/>
  <c r="N468" i="2"/>
  <c r="N469" i="2"/>
  <c r="D183" i="11"/>
  <c r="K183" i="11" s="1"/>
  <c r="N1178" i="2"/>
  <c r="N1179" i="2"/>
  <c r="D478" i="11"/>
  <c r="K478" i="11" s="1"/>
  <c r="N653" i="2"/>
  <c r="N654" i="2"/>
  <c r="N655" i="2"/>
  <c r="N656" i="2"/>
  <c r="D257" i="11"/>
  <c r="K257" i="11" s="1"/>
  <c r="N465" i="2"/>
  <c r="D182" i="11"/>
  <c r="K182" i="11" s="1"/>
  <c r="N21" i="2"/>
  <c r="N22" i="2"/>
  <c r="N23" i="2"/>
  <c r="N20" i="2"/>
  <c r="D12" i="11"/>
  <c r="K12" i="11" s="1"/>
  <c r="G1188" i="2"/>
  <c r="I1188" i="2"/>
  <c r="H1188" i="2"/>
  <c r="N990" i="2"/>
  <c r="N991" i="2"/>
  <c r="D395" i="11"/>
  <c r="K395" i="11" s="1"/>
  <c r="N1306" i="2"/>
  <c r="N1303" i="2"/>
  <c r="N1304" i="2"/>
  <c r="N1305" i="2"/>
  <c r="D534" i="11"/>
  <c r="K534" i="11" s="1"/>
  <c r="N1314" i="2"/>
  <c r="D537" i="11"/>
  <c r="K537" i="11" s="1"/>
  <c r="N1313" i="2"/>
  <c r="N1312" i="2"/>
  <c r="N1091" i="2"/>
  <c r="N1092" i="2"/>
  <c r="N1093" i="2"/>
  <c r="D438" i="11"/>
  <c r="K438" i="11" s="1"/>
  <c r="N597" i="2"/>
  <c r="N598" i="2"/>
  <c r="N595" i="2"/>
  <c r="N596" i="2"/>
  <c r="D234" i="11"/>
  <c r="K234" i="11" s="1"/>
  <c r="N1878" i="2"/>
  <c r="N1880" i="2"/>
  <c r="N1881" i="2"/>
  <c r="N1879" i="2"/>
  <c r="D762" i="11"/>
  <c r="K762" i="11" s="1"/>
  <c r="N1675" i="2"/>
  <c r="N1676" i="2"/>
  <c r="N1677" i="2"/>
  <c r="N1678" i="2"/>
  <c r="D681" i="11"/>
  <c r="K681" i="11" s="1"/>
  <c r="N1323" i="2"/>
  <c r="D540" i="11"/>
  <c r="K540" i="11" s="1"/>
  <c r="N603" i="2"/>
  <c r="D236" i="11"/>
  <c r="K236" i="11" s="1"/>
  <c r="N1117" i="2"/>
  <c r="N1118" i="2"/>
  <c r="D451" i="11"/>
  <c r="K451" i="11" s="1"/>
  <c r="G1710" i="2"/>
  <c r="I1710" i="2"/>
  <c r="H1710" i="2"/>
  <c r="N1814" i="2"/>
  <c r="D736" i="11"/>
  <c r="K736" i="11" s="1"/>
  <c r="N1812" i="2"/>
  <c r="N1813" i="2"/>
  <c r="N643" i="2"/>
  <c r="D253" i="11"/>
  <c r="K253" i="11" s="1"/>
  <c r="N1408" i="2"/>
  <c r="D573" i="11"/>
  <c r="K573" i="11" s="1"/>
  <c r="N1409" i="2"/>
  <c r="N733" i="2"/>
  <c r="N734" i="2"/>
  <c r="N735" i="2"/>
  <c r="N736" i="2"/>
  <c r="D294" i="11"/>
  <c r="K294" i="11" s="1"/>
  <c r="N681" i="2"/>
  <c r="N678" i="2"/>
  <c r="N679" i="2"/>
  <c r="N680" i="2"/>
  <c r="D268" i="11"/>
  <c r="K268" i="11" s="1"/>
  <c r="N1826" i="2"/>
  <c r="D741" i="11"/>
  <c r="K741" i="11" s="1"/>
  <c r="N1825" i="2"/>
  <c r="N1827" i="2"/>
  <c r="N345" i="2"/>
  <c r="N344" i="2"/>
  <c r="N343" i="2"/>
  <c r="D132" i="11"/>
  <c r="K132" i="11" s="1"/>
  <c r="N658" i="2"/>
  <c r="D259" i="11"/>
  <c r="K259" i="11" s="1"/>
  <c r="I111" i="2"/>
  <c r="G111" i="2"/>
  <c r="H111" i="2"/>
  <c r="N310" i="2"/>
  <c r="N311" i="2"/>
  <c r="N312" i="2"/>
  <c r="N313" i="2"/>
  <c r="D119" i="11"/>
  <c r="K119" i="11" s="1"/>
  <c r="D656" i="11"/>
  <c r="K656" i="11" s="1"/>
  <c r="N1607" i="2"/>
  <c r="N1606" i="2"/>
  <c r="N1608" i="2"/>
  <c r="N285" i="2"/>
  <c r="N286" i="2"/>
  <c r="N284" i="2"/>
  <c r="D110" i="11"/>
  <c r="K110" i="11" s="1"/>
  <c r="N633" i="2"/>
  <c r="N634" i="2"/>
  <c r="N635" i="2"/>
  <c r="N632" i="2"/>
  <c r="D249" i="11"/>
  <c r="K249" i="11" s="1"/>
  <c r="N828" i="2"/>
  <c r="N829" i="2"/>
  <c r="N830" i="2"/>
  <c r="D327" i="11"/>
  <c r="K327" i="11" s="1"/>
  <c r="N1139" i="2"/>
  <c r="N1140" i="2"/>
  <c r="N1141" i="2"/>
  <c r="N1142" i="2"/>
  <c r="D461" i="11"/>
  <c r="K461" i="11" s="1"/>
  <c r="N1056" i="2"/>
  <c r="N1057" i="2"/>
  <c r="N1058" i="2"/>
  <c r="N1059" i="2"/>
  <c r="D423" i="11"/>
  <c r="K423" i="11" s="1"/>
  <c r="N1014" i="2"/>
  <c r="N1015" i="2"/>
  <c r="N1016" i="2"/>
  <c r="N1017" i="2"/>
  <c r="D406" i="11"/>
  <c r="K406" i="11" s="1"/>
  <c r="N358" i="2"/>
  <c r="N359" i="2"/>
  <c r="D137" i="11"/>
  <c r="K137" i="11" s="1"/>
  <c r="N477" i="2"/>
  <c r="N478" i="2"/>
  <c r="N476" i="2"/>
  <c r="D187" i="11"/>
  <c r="K187" i="11" s="1"/>
  <c r="N1611" i="2"/>
  <c r="D658" i="11"/>
  <c r="K658" i="11" s="1"/>
  <c r="N161" i="2"/>
  <c r="N162" i="2"/>
  <c r="D63" i="11"/>
  <c r="K63" i="11" s="1"/>
  <c r="N986" i="2"/>
  <c r="N987" i="2"/>
  <c r="N988" i="2"/>
  <c r="D393" i="11"/>
  <c r="K393" i="11" s="1"/>
  <c r="N1006" i="2"/>
  <c r="N1005" i="2"/>
  <c r="D402" i="11"/>
  <c r="K402" i="11" s="1"/>
  <c r="N324" i="2"/>
  <c r="D124" i="11"/>
  <c r="K124" i="11" s="1"/>
  <c r="N797" i="2"/>
  <c r="N795" i="2"/>
  <c r="N796" i="2"/>
  <c r="N798" i="2"/>
  <c r="D316" i="11"/>
  <c r="K316" i="11" s="1"/>
  <c r="N1523" i="2"/>
  <c r="N1524" i="2"/>
  <c r="N1525" i="2"/>
  <c r="N1526" i="2"/>
  <c r="D621" i="11"/>
  <c r="K621" i="11" s="1"/>
  <c r="N887" i="2"/>
  <c r="D348" i="11"/>
  <c r="K348" i="11" s="1"/>
  <c r="N605" i="2"/>
  <c r="N606" i="2"/>
  <c r="N604" i="2"/>
  <c r="D237" i="11"/>
  <c r="K237" i="11" s="1"/>
  <c r="H109" i="2"/>
  <c r="I109" i="2"/>
  <c r="G109" i="2"/>
  <c r="N1716" i="2"/>
  <c r="N1717" i="2"/>
  <c r="N1718" i="2"/>
  <c r="D697" i="11"/>
  <c r="K697" i="11" s="1"/>
  <c r="N1719" i="2"/>
  <c r="N754" i="2"/>
  <c r="N755" i="2"/>
  <c r="N756" i="2"/>
  <c r="D301" i="11"/>
  <c r="K301" i="11" s="1"/>
  <c r="N888" i="2"/>
  <c r="D349" i="11"/>
  <c r="K349" i="11" s="1"/>
  <c r="N833" i="2"/>
  <c r="N831" i="2"/>
  <c r="N834" i="2"/>
  <c r="N832" i="2"/>
  <c r="D328" i="11"/>
  <c r="K328" i="11" s="1"/>
  <c r="N1851" i="2"/>
  <c r="N1850" i="2"/>
  <c r="D749" i="11"/>
  <c r="K749" i="11" s="1"/>
  <c r="N917" i="2"/>
  <c r="N918" i="2"/>
  <c r="N919" i="2"/>
  <c r="N920" i="2"/>
  <c r="D362" i="11"/>
  <c r="K362" i="11" s="1"/>
  <c r="N129" i="2"/>
  <c r="N130" i="2"/>
  <c r="D53" i="11"/>
  <c r="K53" i="11" s="1"/>
  <c r="N153" i="2"/>
  <c r="N154" i="2"/>
  <c r="N152" i="2"/>
  <c r="N151" i="2"/>
  <c r="D60" i="11"/>
  <c r="K60" i="11" s="1"/>
  <c r="N509" i="2"/>
  <c r="N507" i="2"/>
  <c r="N508" i="2"/>
  <c r="N510" i="2"/>
  <c r="D199" i="11"/>
  <c r="K199" i="11" s="1"/>
  <c r="N1500" i="2"/>
  <c r="D611" i="11"/>
  <c r="K611" i="11" s="1"/>
  <c r="N961" i="2"/>
  <c r="D377" i="11"/>
  <c r="K377" i="11" s="1"/>
  <c r="N1465" i="2"/>
  <c r="N1466" i="2"/>
  <c r="N1467" i="2"/>
  <c r="N1468" i="2"/>
  <c r="D599" i="11"/>
  <c r="K599" i="11" s="1"/>
  <c r="N79" i="2"/>
  <c r="D34" i="11"/>
  <c r="K34" i="11" s="1"/>
  <c r="N80" i="2"/>
  <c r="N614" i="2"/>
  <c r="D241" i="11"/>
  <c r="K241" i="11" s="1"/>
  <c r="N665" i="2"/>
  <c r="D263" i="11"/>
  <c r="K263" i="11" s="1"/>
  <c r="N1286" i="2"/>
  <c r="N1287" i="2"/>
  <c r="D527" i="11"/>
  <c r="K527" i="11" s="1"/>
  <c r="N724" i="2"/>
  <c r="D289" i="11"/>
  <c r="K289" i="11" s="1"/>
  <c r="D647" i="11"/>
  <c r="K647" i="11" s="1"/>
  <c r="N1586" i="2"/>
  <c r="N1554" i="2"/>
  <c r="D634" i="11"/>
  <c r="K634" i="11" s="1"/>
  <c r="N648" i="2"/>
  <c r="N649" i="2"/>
  <c r="D255" i="11"/>
  <c r="K255" i="11" s="1"/>
  <c r="N636" i="2"/>
  <c r="D250" i="11"/>
  <c r="K250" i="11" s="1"/>
  <c r="N985" i="2"/>
  <c r="D392" i="11"/>
  <c r="K392" i="11" s="1"/>
  <c r="N283" i="2"/>
  <c r="D109" i="11"/>
  <c r="K109" i="11" s="1"/>
  <c r="N996" i="2"/>
  <c r="N997" i="2"/>
  <c r="D397" i="11"/>
  <c r="K397" i="11" s="1"/>
  <c r="N1589" i="2"/>
  <c r="D649" i="11"/>
  <c r="K649" i="11" s="1"/>
  <c r="D642" i="11"/>
  <c r="K642" i="11" s="1"/>
  <c r="N1573" i="2"/>
  <c r="N1574" i="2"/>
  <c r="N1575" i="2"/>
  <c r="N889" i="2"/>
  <c r="D350" i="11"/>
  <c r="K350" i="11" s="1"/>
  <c r="N1901" i="2"/>
  <c r="N1902" i="2"/>
  <c r="N1903" i="2"/>
  <c r="D770" i="11"/>
  <c r="K770" i="11" s="1"/>
  <c r="D486" i="11"/>
  <c r="K486" i="11" s="1"/>
  <c r="N1196" i="2"/>
  <c r="N1270" i="2"/>
  <c r="N1271" i="2"/>
  <c r="N1269" i="2"/>
  <c r="D520" i="11"/>
  <c r="K520" i="11" s="1"/>
  <c r="N1528" i="2"/>
  <c r="N1527" i="2"/>
  <c r="D622" i="11"/>
  <c r="K622" i="11" s="1"/>
  <c r="N1640" i="2"/>
  <c r="D669" i="11"/>
  <c r="K669" i="11" s="1"/>
  <c r="N126" i="2"/>
  <c r="N127" i="2"/>
  <c r="N128" i="2"/>
  <c r="D52" i="11"/>
  <c r="K52" i="11" s="1"/>
  <c r="N1438" i="2"/>
  <c r="N1439" i="2"/>
  <c r="N1440" i="2"/>
  <c r="N1441" i="2"/>
  <c r="D588" i="11"/>
  <c r="K588" i="11" s="1"/>
  <c r="N470" i="2"/>
  <c r="D184" i="11"/>
  <c r="K184" i="11" s="1"/>
  <c r="N1753" i="2"/>
  <c r="N1754" i="2"/>
  <c r="N1752" i="2"/>
  <c r="D712" i="11"/>
  <c r="K712" i="11" s="1"/>
  <c r="N1751" i="2"/>
  <c r="N70" i="2"/>
  <c r="N71" i="2"/>
  <c r="D30" i="11"/>
  <c r="K30" i="11" s="1"/>
  <c r="N1330" i="2"/>
  <c r="N1331" i="2"/>
  <c r="N1328" i="2"/>
  <c r="N1329" i="2"/>
  <c r="D542" i="11"/>
  <c r="K542" i="11" s="1"/>
  <c r="N1445" i="2"/>
  <c r="N1446" i="2"/>
  <c r="D591" i="11"/>
  <c r="K591" i="11" s="1"/>
  <c r="N506" i="2"/>
  <c r="D198" i="11"/>
  <c r="K198" i="11" s="1"/>
  <c r="N97" i="2"/>
  <c r="N98" i="2"/>
  <c r="N99" i="2"/>
  <c r="D41" i="11"/>
  <c r="K41" i="11" s="1"/>
  <c r="N1332" i="2"/>
  <c r="N1333" i="2"/>
  <c r="D543" i="11"/>
  <c r="K543" i="11" s="1"/>
  <c r="N1162" i="2"/>
  <c r="N1163" i="2"/>
  <c r="N1164" i="2"/>
  <c r="D471" i="11"/>
  <c r="K471" i="11" s="1"/>
  <c r="N533" i="2"/>
  <c r="N531" i="2"/>
  <c r="N532" i="2"/>
  <c r="D210" i="11"/>
  <c r="K210" i="11" s="1"/>
  <c r="N1342" i="2"/>
  <c r="N1343" i="2"/>
  <c r="D546" i="11"/>
  <c r="K546" i="11" s="1"/>
  <c r="N1341" i="2"/>
  <c r="N1074" i="2"/>
  <c r="N1073" i="2"/>
  <c r="N1075" i="2"/>
  <c r="N1076" i="2"/>
  <c r="D430" i="11"/>
  <c r="K430" i="11" s="1"/>
  <c r="N384" i="2"/>
  <c r="D149" i="11"/>
  <c r="K149" i="11" s="1"/>
  <c r="N325" i="2"/>
  <c r="D125" i="11"/>
  <c r="K125" i="11" s="1"/>
  <c r="N1686" i="2"/>
  <c r="N1687" i="2"/>
  <c r="D684" i="11"/>
  <c r="K684" i="11" s="1"/>
  <c r="D453" i="11"/>
  <c r="K453" i="11" s="1"/>
  <c r="N1121" i="2"/>
  <c r="N1120" i="2"/>
  <c r="N1395" i="2"/>
  <c r="N1398" i="2"/>
  <c r="N1396" i="2"/>
  <c r="N1397" i="2"/>
  <c r="D568" i="11"/>
  <c r="K568" i="11" s="1"/>
  <c r="N975" i="2"/>
  <c r="N976" i="2"/>
  <c r="D387" i="11"/>
  <c r="K387" i="11" s="1"/>
  <c r="N977" i="2"/>
  <c r="N953" i="2"/>
  <c r="N952" i="2"/>
  <c r="N954" i="2"/>
  <c r="N955" i="2"/>
  <c r="D374" i="11"/>
  <c r="K374" i="11" s="1"/>
  <c r="N29" i="2"/>
  <c r="N30" i="2"/>
  <c r="N31" i="2"/>
  <c r="N28" i="2"/>
  <c r="D15" i="11"/>
  <c r="K15" i="11" s="1"/>
  <c r="N660" i="2"/>
  <c r="N661" i="2"/>
  <c r="N662" i="2"/>
  <c r="N663" i="2"/>
  <c r="D261" i="11"/>
  <c r="K261" i="11" s="1"/>
  <c r="N401" i="2"/>
  <c r="N403" i="2"/>
  <c r="N402" i="2"/>
  <c r="D156" i="11"/>
  <c r="K156" i="11" s="1"/>
  <c r="N1155" i="2"/>
  <c r="N1156" i="2"/>
  <c r="D468" i="11"/>
  <c r="K468" i="11" s="1"/>
  <c r="N855" i="2"/>
  <c r="N856" i="2"/>
  <c r="D336" i="11"/>
  <c r="K336" i="11" s="1"/>
  <c r="N1430" i="2"/>
  <c r="D585" i="11"/>
  <c r="K585" i="11" s="1"/>
  <c r="N1421" i="2"/>
  <c r="N1422" i="2"/>
  <c r="N1420" i="2"/>
  <c r="D579" i="11"/>
  <c r="K579" i="11" s="1"/>
  <c r="N1776" i="2"/>
  <c r="N1777" i="2"/>
  <c r="N1778" i="2"/>
  <c r="D720" i="11"/>
  <c r="K720" i="11" s="1"/>
  <c r="N1146" i="2"/>
  <c r="N1144" i="2"/>
  <c r="D463" i="11"/>
  <c r="K463" i="11" s="1"/>
  <c r="N1147" i="2"/>
  <c r="N1145" i="2"/>
  <c r="N777" i="2"/>
  <c r="N776" i="2"/>
  <c r="N774" i="2"/>
  <c r="N775" i="2"/>
  <c r="D307" i="11"/>
  <c r="K307" i="11" s="1"/>
  <c r="N1050" i="2"/>
  <c r="N1048" i="2"/>
  <c r="N1049" i="2"/>
  <c r="N1051" i="2"/>
  <c r="D420" i="11"/>
  <c r="K420" i="11" s="1"/>
  <c r="N971" i="2"/>
  <c r="N972" i="2"/>
  <c r="D384" i="11"/>
  <c r="K384" i="11" s="1"/>
  <c r="N417" i="2"/>
  <c r="N414" i="2"/>
  <c r="N415" i="2"/>
  <c r="N416" i="2"/>
  <c r="D161" i="11"/>
  <c r="K161" i="11" s="1"/>
  <c r="N72" i="2"/>
  <c r="N73" i="2"/>
  <c r="D31" i="11"/>
  <c r="K31" i="11" s="1"/>
  <c r="N1476" i="2"/>
  <c r="N1477" i="2"/>
  <c r="D602" i="11"/>
  <c r="K602" i="11" s="1"/>
  <c r="N1478" i="2"/>
  <c r="N1604" i="2"/>
  <c r="N1605" i="2"/>
  <c r="D655" i="11"/>
  <c r="K655" i="11" s="1"/>
  <c r="N521" i="2"/>
  <c r="N522" i="2"/>
  <c r="N523" i="2"/>
  <c r="N524" i="2"/>
  <c r="D205" i="11"/>
  <c r="K205" i="11" s="1"/>
  <c r="P522" i="1"/>
  <c r="N699" i="2"/>
  <c r="N700" i="2"/>
  <c r="D277" i="11"/>
  <c r="K277" i="11" s="1"/>
  <c r="N1855" i="2"/>
  <c r="D752" i="11"/>
  <c r="K752" i="11" s="1"/>
  <c r="N1703" i="2"/>
  <c r="N1702" i="2"/>
  <c r="N1704" i="2"/>
  <c r="D692" i="11"/>
  <c r="K692" i="11" s="1"/>
  <c r="N1890" i="2"/>
  <c r="N1892" i="2"/>
  <c r="N1891" i="2"/>
  <c r="D767" i="11"/>
  <c r="K767" i="11" s="1"/>
  <c r="I479" i="2"/>
  <c r="G479" i="2"/>
  <c r="H479" i="2"/>
  <c r="P665" i="1"/>
  <c r="G1374" i="2"/>
  <c r="I1374" i="2"/>
  <c r="H1374" i="2"/>
  <c r="N400" i="2"/>
  <c r="D155" i="11"/>
  <c r="K155" i="11" s="1"/>
  <c r="N1648" i="2"/>
  <c r="N1649" i="2"/>
  <c r="N1650" i="2"/>
  <c r="D673" i="11"/>
  <c r="K673" i="11" s="1"/>
  <c r="N493" i="2"/>
  <c r="N494" i="2"/>
  <c r="N495" i="2"/>
  <c r="N496" i="2"/>
  <c r="D193" i="11"/>
  <c r="K193" i="11" s="1"/>
  <c r="N1665" i="2"/>
  <c r="N1666" i="2"/>
  <c r="N1667" i="2"/>
  <c r="D678" i="11"/>
  <c r="K678" i="11" s="1"/>
  <c r="N473" i="2"/>
  <c r="N472" i="2"/>
  <c r="N474" i="2"/>
  <c r="N475" i="2"/>
  <c r="D186" i="11"/>
  <c r="K186" i="11" s="1"/>
  <c r="N528" i="2"/>
  <c r="N529" i="2"/>
  <c r="D208" i="11"/>
  <c r="K208" i="11" s="1"/>
  <c r="D657" i="11"/>
  <c r="K657" i="11" s="1"/>
  <c r="N1609" i="2"/>
  <c r="N1610" i="2"/>
  <c r="N641" i="2"/>
  <c r="N642" i="2"/>
  <c r="D252" i="11"/>
  <c r="K252" i="11" s="1"/>
  <c r="N424" i="2"/>
  <c r="D164" i="11"/>
  <c r="K164" i="11" s="1"/>
  <c r="N741" i="2"/>
  <c r="N742" i="2"/>
  <c r="N743" i="2"/>
  <c r="N744" i="2"/>
  <c r="D297" i="11"/>
  <c r="K297" i="11" s="1"/>
  <c r="N1010" i="2"/>
  <c r="D404" i="11"/>
  <c r="K404" i="11" s="1"/>
  <c r="N968" i="2"/>
  <c r="D382" i="11"/>
  <c r="K382" i="11" s="1"/>
  <c r="N309" i="2"/>
  <c r="N307" i="2"/>
  <c r="N308" i="2"/>
  <c r="D118" i="11"/>
  <c r="K118" i="11" s="1"/>
  <c r="N60" i="2"/>
  <c r="N61" i="2"/>
  <c r="D26" i="11"/>
  <c r="K26" i="11" s="1"/>
  <c r="D28" i="11"/>
  <c r="K28" i="11" s="1"/>
  <c r="N66" i="2"/>
  <c r="N1741" i="2"/>
  <c r="D706" i="11"/>
  <c r="K706" i="11" s="1"/>
  <c r="N730" i="2"/>
  <c r="N731" i="2"/>
  <c r="D292" i="11"/>
  <c r="K292" i="11" s="1"/>
  <c r="N587" i="2"/>
  <c r="D231" i="11"/>
  <c r="K231" i="11" s="1"/>
  <c r="N10" i="2"/>
  <c r="N11" i="2"/>
  <c r="D7" i="11"/>
  <c r="K7" i="11" s="1"/>
  <c r="N929" i="2"/>
  <c r="N927" i="2"/>
  <c r="N928" i="2"/>
  <c r="D365" i="11"/>
  <c r="K365" i="11" s="1"/>
  <c r="N1151" i="2"/>
  <c r="D466" i="11"/>
  <c r="K466" i="11" s="1"/>
  <c r="N1212" i="2"/>
  <c r="N1213" i="2"/>
  <c r="N1214" i="2"/>
  <c r="D493" i="11"/>
  <c r="K493" i="11" s="1"/>
  <c r="N157" i="2"/>
  <c r="N158" i="2"/>
  <c r="N159" i="2"/>
  <c r="N160" i="2"/>
  <c r="D62" i="11"/>
  <c r="K62" i="11" s="1"/>
  <c r="N553" i="2"/>
  <c r="N554" i="2"/>
  <c r="D216" i="11"/>
  <c r="K216" i="11" s="1"/>
  <c r="N26" i="2"/>
  <c r="N27" i="2"/>
  <c r="D14" i="11"/>
  <c r="K14" i="11" s="1"/>
  <c r="N1828" i="2"/>
  <c r="D742" i="11"/>
  <c r="K742" i="11" s="1"/>
  <c r="N252" i="2"/>
  <c r="N253" i="2"/>
  <c r="D98" i="11"/>
  <c r="K98" i="11" s="1"/>
  <c r="N1414" i="2"/>
  <c r="N1413" i="2"/>
  <c r="D576" i="11"/>
  <c r="K576" i="11" s="1"/>
  <c r="N53" i="2"/>
  <c r="N52" i="2"/>
  <c r="N54" i="2"/>
  <c r="N55" i="2"/>
  <c r="D24" i="11"/>
  <c r="K24" i="11" s="1"/>
  <c r="N40" i="2"/>
  <c r="D19" i="11"/>
  <c r="K19" i="11" s="1"/>
  <c r="N1042" i="2"/>
  <c r="D416" i="11"/>
  <c r="K416" i="11" s="1"/>
  <c r="N1254" i="2"/>
  <c r="D512" i="11"/>
  <c r="K512" i="11" s="1"/>
  <c r="N1463" i="2"/>
  <c r="N1464" i="2"/>
  <c r="D598" i="11"/>
  <c r="K598" i="11" s="1"/>
  <c r="N454" i="2"/>
  <c r="N455" i="2"/>
  <c r="D178" i="11"/>
  <c r="K178" i="11" s="1"/>
  <c r="N1724" i="2"/>
  <c r="N1725" i="2"/>
  <c r="N1726" i="2"/>
  <c r="N1723" i="2"/>
  <c r="D700" i="11"/>
  <c r="K700" i="11" s="1"/>
  <c r="N1060" i="2"/>
  <c r="D424" i="11"/>
  <c r="K424" i="11" s="1"/>
  <c r="N1061" i="2"/>
  <c r="N334" i="2"/>
  <c r="N335" i="2"/>
  <c r="N336" i="2"/>
  <c r="N337" i="2"/>
  <c r="D129" i="11"/>
  <c r="K129" i="11" s="1"/>
  <c r="N305" i="2"/>
  <c r="N303" i="2"/>
  <c r="N304" i="2"/>
  <c r="N306" i="2"/>
  <c r="D117" i="11"/>
  <c r="K117" i="11" s="1"/>
  <c r="N1470" i="2"/>
  <c r="N1471" i="2"/>
  <c r="N1472" i="2"/>
  <c r="N1469" i="2"/>
  <c r="D600" i="11"/>
  <c r="K600" i="11" s="1"/>
  <c r="I1279" i="2"/>
  <c r="G1279" i="2"/>
  <c r="H1279" i="2"/>
  <c r="N1261" i="2"/>
  <c r="N1262" i="2"/>
  <c r="N1263" i="2"/>
  <c r="N1264" i="2"/>
  <c r="D517" i="11"/>
  <c r="K517" i="11" s="1"/>
  <c r="N970" i="2"/>
  <c r="N969" i="2"/>
  <c r="D383" i="11"/>
  <c r="K383" i="11" s="1"/>
  <c r="N1442" i="2"/>
  <c r="N1443" i="2"/>
  <c r="D589" i="11"/>
  <c r="K589" i="11" s="1"/>
  <c r="N941" i="2"/>
  <c r="N939" i="2"/>
  <c r="N940" i="2"/>
  <c r="D369" i="11"/>
  <c r="K369" i="11" s="1"/>
  <c r="N37" i="2"/>
  <c r="N38" i="2"/>
  <c r="D18" i="11"/>
  <c r="K18" i="11" s="1"/>
  <c r="N39" i="2"/>
  <c r="N1190" i="2"/>
  <c r="N1191" i="2"/>
  <c r="D482" i="11"/>
  <c r="K482" i="11" s="1"/>
  <c r="N585" i="2"/>
  <c r="N586" i="2"/>
  <c r="N584" i="2"/>
  <c r="N583" i="2"/>
  <c r="D230" i="11"/>
  <c r="K230" i="11" s="1"/>
  <c r="N1530" i="2"/>
  <c r="D624" i="11"/>
  <c r="K624" i="11" s="1"/>
  <c r="N874" i="2"/>
  <c r="N875" i="2"/>
  <c r="D343" i="11"/>
  <c r="K343" i="11" s="1"/>
  <c r="I1277" i="2"/>
  <c r="G1277" i="2"/>
  <c r="H1277" i="2"/>
  <c r="N1352" i="2"/>
  <c r="N1353" i="2"/>
  <c r="D551" i="11"/>
  <c r="K551" i="11" s="1"/>
  <c r="D401" i="11"/>
  <c r="K401" i="11" s="1"/>
  <c r="N1003" i="2"/>
  <c r="N1004" i="2"/>
  <c r="N1474" i="2"/>
  <c r="N1475" i="2"/>
  <c r="N1473" i="2"/>
  <c r="D601" i="11"/>
  <c r="K601" i="11" s="1"/>
  <c r="N962" i="2"/>
  <c r="D378" i="11"/>
  <c r="K378" i="11" s="1"/>
  <c r="N1540" i="2"/>
  <c r="N1541" i="2"/>
  <c r="N1542" i="2"/>
  <c r="D628" i="11"/>
  <c r="K628" i="11" s="1"/>
  <c r="N527" i="2"/>
  <c r="D207" i="11"/>
  <c r="K207" i="11" s="1"/>
  <c r="N1250" i="2"/>
  <c r="D509" i="11"/>
  <c r="K509" i="11" s="1"/>
  <c r="N85" i="2"/>
  <c r="N86" i="2"/>
  <c r="N88" i="2"/>
  <c r="N87" i="2"/>
  <c r="D36" i="11"/>
  <c r="K36" i="11" s="1"/>
  <c r="N718" i="2"/>
  <c r="D286" i="11"/>
  <c r="K286" i="11" s="1"/>
  <c r="N1543" i="2"/>
  <c r="N1544" i="2"/>
  <c r="N1545" i="2"/>
  <c r="D629" i="11"/>
  <c r="K629" i="11" s="1"/>
  <c r="N1801" i="2"/>
  <c r="N1802" i="2"/>
  <c r="N1803" i="2"/>
  <c r="D731" i="11"/>
  <c r="K731" i="11" s="1"/>
  <c r="N908" i="2"/>
  <c r="D358" i="11"/>
  <c r="K358" i="11" s="1"/>
  <c r="N113" i="2"/>
  <c r="N115" i="2"/>
  <c r="N114" i="2"/>
  <c r="D47" i="11"/>
  <c r="K47" i="11" s="1"/>
  <c r="N1629" i="2"/>
  <c r="N1631" i="2"/>
  <c r="N1630" i="2"/>
  <c r="D665" i="11"/>
  <c r="K665" i="11" s="1"/>
  <c r="N745" i="2"/>
  <c r="N746" i="2"/>
  <c r="N747" i="2"/>
  <c r="N748" i="2"/>
  <c r="D298" i="11"/>
  <c r="K298" i="11" s="1"/>
  <c r="N1053" i="2"/>
  <c r="D421" i="11"/>
  <c r="K421" i="11" s="1"/>
  <c r="N1052" i="2"/>
  <c r="N1762" i="2"/>
  <c r="N1765" i="2"/>
  <c r="N1763" i="2"/>
  <c r="N1764" i="2"/>
  <c r="D716" i="11"/>
  <c r="K716" i="11" s="1"/>
  <c r="N956" i="2"/>
  <c r="D375" i="11"/>
  <c r="K375" i="11" s="1"/>
  <c r="N876" i="2"/>
  <c r="N877" i="2"/>
  <c r="N878" i="2"/>
  <c r="D344" i="11"/>
  <c r="K344" i="11" s="1"/>
  <c r="N1619" i="2"/>
  <c r="N1620" i="2"/>
  <c r="D661" i="11"/>
  <c r="K661" i="11" s="1"/>
  <c r="N563" i="2"/>
  <c r="D220" i="11"/>
  <c r="K220" i="11" s="1"/>
  <c r="N203" i="2"/>
  <c r="N204" i="2"/>
  <c r="D78" i="11"/>
  <c r="K78" i="11" s="1"/>
  <c r="N1510" i="2"/>
  <c r="N1511" i="2"/>
  <c r="N1513" i="2"/>
  <c r="N1512" i="2"/>
  <c r="D616" i="11"/>
  <c r="K616" i="11" s="1"/>
  <c r="N1371" i="2"/>
  <c r="D557" i="11"/>
  <c r="K557" i="11" s="1"/>
  <c r="N1372" i="2"/>
  <c r="N141" i="2"/>
  <c r="N142" i="2"/>
  <c r="N143" i="2"/>
  <c r="N144" i="2"/>
  <c r="D57" i="11"/>
  <c r="K57" i="11" s="1"/>
  <c r="N1334" i="2"/>
  <c r="N1335" i="2"/>
  <c r="N1336" i="2"/>
  <c r="N1337" i="2"/>
  <c r="D544" i="11"/>
  <c r="K544" i="11" s="1"/>
  <c r="N617" i="2"/>
  <c r="N618" i="2"/>
  <c r="N619" i="2"/>
  <c r="N620" i="2"/>
  <c r="D243" i="11"/>
  <c r="K243" i="11" s="1"/>
  <c r="N1426" i="2"/>
  <c r="D582" i="11"/>
  <c r="K582" i="11" s="1"/>
  <c r="N1098" i="2"/>
  <c r="N1097" i="2"/>
  <c r="D442" i="11"/>
  <c r="K442" i="11" s="1"/>
  <c r="N481" i="2"/>
  <c r="N482" i="2"/>
  <c r="N483" i="2"/>
  <c r="D189" i="11"/>
  <c r="K189" i="11" s="1"/>
  <c r="N530" i="2"/>
  <c r="D209" i="11"/>
  <c r="K209" i="11" s="1"/>
  <c r="N1198" i="2"/>
  <c r="N1199" i="2"/>
  <c r="D488" i="11"/>
  <c r="K488" i="11" s="1"/>
  <c r="N1200" i="2"/>
  <c r="N1201" i="2"/>
  <c r="N1202" i="2"/>
  <c r="N1203" i="2"/>
  <c r="D489" i="11"/>
  <c r="K489" i="11" s="1"/>
  <c r="N9" i="2"/>
  <c r="N8" i="2"/>
  <c r="D6" i="11"/>
  <c r="K6" i="11" s="1"/>
  <c r="N6" i="2"/>
  <c r="N7" i="2"/>
  <c r="N1135" i="2"/>
  <c r="D459" i="11"/>
  <c r="K459" i="11" s="1"/>
  <c r="N1136" i="2"/>
  <c r="N1689" i="2"/>
  <c r="N1690" i="2"/>
  <c r="N1691" i="2"/>
  <c r="N1692" i="2"/>
  <c r="D686" i="11"/>
  <c r="K686" i="11" s="1"/>
  <c r="N923" i="2"/>
  <c r="N921" i="2"/>
  <c r="N922" i="2"/>
  <c r="N924" i="2"/>
  <c r="D363" i="11"/>
  <c r="K363" i="11" s="1"/>
  <c r="N841" i="2"/>
  <c r="D331" i="11"/>
  <c r="K331" i="11" s="1"/>
  <c r="N434" i="2"/>
  <c r="N435" i="2"/>
  <c r="D168" i="11"/>
  <c r="K168" i="11" s="1"/>
  <c r="N1210" i="2"/>
  <c r="N1211" i="2"/>
  <c r="D492" i="11"/>
  <c r="K492" i="11" s="1"/>
  <c r="N982" i="2"/>
  <c r="N983" i="2"/>
  <c r="N984" i="2"/>
  <c r="N981" i="2"/>
  <c r="D391" i="11"/>
  <c r="K391" i="11" s="1"/>
  <c r="N1787" i="2"/>
  <c r="N1786" i="2"/>
  <c r="D724" i="11"/>
  <c r="K724" i="11" s="1"/>
  <c r="N1788" i="2"/>
  <c r="N1789" i="2"/>
  <c r="N209" i="2"/>
  <c r="N211" i="2"/>
  <c r="N210" i="2"/>
  <c r="D80" i="11"/>
  <c r="K80" i="11" s="1"/>
  <c r="N1893" i="2"/>
  <c r="N1894" i="2"/>
  <c r="N1896" i="2"/>
  <c r="N1895" i="2"/>
  <c r="D768" i="11"/>
  <c r="K768" i="11" s="1"/>
  <c r="N370" i="2"/>
  <c r="N371" i="2"/>
  <c r="N372" i="2"/>
  <c r="D143" i="11"/>
  <c r="K143" i="11" s="1"/>
  <c r="N899" i="2"/>
  <c r="D355" i="11"/>
  <c r="K355" i="11" s="1"/>
  <c r="N14" i="2"/>
  <c r="D9" i="11"/>
  <c r="K9" i="11" s="1"/>
  <c r="N1128" i="2"/>
  <c r="N1129" i="2"/>
  <c r="D456" i="11"/>
  <c r="K456" i="11" s="1"/>
  <c r="N504" i="2"/>
  <c r="N505" i="2"/>
  <c r="D197" i="11"/>
  <c r="K197" i="11" s="1"/>
  <c r="N137" i="2"/>
  <c r="N135" i="2"/>
  <c r="N136" i="2"/>
  <c r="D55" i="11"/>
  <c r="K55" i="11" s="1"/>
  <c r="N1566" i="2"/>
  <c r="N1567" i="2"/>
  <c r="N1568" i="2"/>
  <c r="D639" i="11"/>
  <c r="K639" i="11" s="1"/>
  <c r="N1519" i="2"/>
  <c r="N1520" i="2"/>
  <c r="D619" i="11"/>
  <c r="K619" i="11" s="1"/>
  <c r="N1404" i="2"/>
  <c r="N1405" i="2"/>
  <c r="D571" i="11"/>
  <c r="K571" i="11" s="1"/>
  <c r="N1491" i="2"/>
  <c r="N1492" i="2"/>
  <c r="N1493" i="2"/>
  <c r="N1494" i="2"/>
  <c r="D608" i="11"/>
  <c r="K608" i="11" s="1"/>
  <c r="N105" i="2"/>
  <c r="N106" i="2"/>
  <c r="N104" i="2"/>
  <c r="D44" i="11"/>
  <c r="K44" i="11" s="1"/>
  <c r="N1119" i="2"/>
  <c r="D452" i="11"/>
  <c r="K452" i="11" s="1"/>
  <c r="P44" i="1"/>
  <c r="N885" i="2"/>
  <c r="N883" i="2"/>
  <c r="N884" i="2"/>
  <c r="N886" i="2"/>
  <c r="D347" i="11"/>
  <c r="K347" i="11" s="1"/>
  <c r="I1635" i="2"/>
  <c r="H1635" i="2"/>
  <c r="G1635" i="2"/>
  <c r="P31" i="1"/>
  <c r="N945" i="2"/>
  <c r="N946" i="2"/>
  <c r="D371" i="11"/>
  <c r="K371" i="11" s="1"/>
  <c r="N1242" i="2"/>
  <c r="N1243" i="2"/>
  <c r="N1244" i="2"/>
  <c r="D505" i="11"/>
  <c r="K505" i="11" s="1"/>
  <c r="N32" i="2"/>
  <c r="D16" i="11"/>
  <c r="K16" i="11" s="1"/>
  <c r="N1700" i="2"/>
  <c r="D690" i="11"/>
  <c r="K690" i="11" s="1"/>
  <c r="N195" i="2"/>
  <c r="N196" i="2"/>
  <c r="D74" i="11"/>
  <c r="K74" i="11" s="1"/>
  <c r="N947" i="2"/>
  <c r="N948" i="2"/>
  <c r="N949" i="2"/>
  <c r="N950" i="2"/>
  <c r="D372" i="11"/>
  <c r="K372" i="11" s="1"/>
  <c r="N769" i="2"/>
  <c r="D305" i="11"/>
  <c r="K305" i="11" s="1"/>
  <c r="N363" i="2"/>
  <c r="D139" i="11"/>
  <c r="K139" i="11" s="1"/>
  <c r="N1265" i="2"/>
  <c r="D518" i="11"/>
  <c r="K518" i="11" s="1"/>
  <c r="N1391" i="2"/>
  <c r="D566" i="11"/>
  <c r="K566" i="11" s="1"/>
  <c r="N657" i="2"/>
  <c r="D258" i="11"/>
  <c r="K258" i="11" s="1"/>
  <c r="N1427" i="2"/>
  <c r="D583" i="11"/>
  <c r="K583" i="11" s="1"/>
  <c r="N1172" i="2"/>
  <c r="D476" i="11"/>
  <c r="K476" i="11" s="1"/>
  <c r="N1173" i="2"/>
  <c r="N1486" i="2"/>
  <c r="N1487" i="2"/>
  <c r="N1485" i="2"/>
  <c r="N1488" i="2"/>
  <c r="D605" i="11"/>
  <c r="K605" i="11" s="1"/>
  <c r="N338" i="2"/>
  <c r="D130" i="11"/>
  <c r="K130" i="11" s="1"/>
  <c r="N1444" i="2"/>
  <c r="D590" i="11"/>
  <c r="K590" i="11" s="1"/>
  <c r="N96" i="2"/>
  <c r="D40" i="11"/>
  <c r="K40" i="11" s="1"/>
  <c r="N787" i="2"/>
  <c r="N788" i="2"/>
  <c r="N786" i="2"/>
  <c r="D312" i="11"/>
  <c r="K312" i="11" s="1"/>
  <c r="N409" i="2"/>
  <c r="D159" i="11"/>
  <c r="K159" i="11" s="1"/>
  <c r="N804" i="2"/>
  <c r="N805" i="2"/>
  <c r="N806" i="2"/>
  <c r="N807" i="2"/>
  <c r="D319" i="11"/>
  <c r="K319" i="11" s="1"/>
  <c r="N1668" i="2"/>
  <c r="N1669" i="2"/>
  <c r="N1670" i="2"/>
  <c r="N1671" i="2"/>
  <c r="D679" i="11"/>
  <c r="K679" i="11" s="1"/>
  <c r="N1514" i="2"/>
  <c r="D617" i="11"/>
  <c r="K617" i="11" s="1"/>
  <c r="N95" i="2"/>
  <c r="D39" i="11"/>
  <c r="K39" i="11" s="1"/>
  <c r="N1504" i="2"/>
  <c r="N1505" i="2"/>
  <c r="D614" i="11"/>
  <c r="K614" i="11" s="1"/>
  <c r="D581" i="11"/>
  <c r="K581" i="11" s="1"/>
  <c r="N1425" i="2"/>
  <c r="N838" i="2"/>
  <c r="N839" i="2"/>
  <c r="N840" i="2"/>
  <c r="D330" i="11"/>
  <c r="K330" i="11" s="1"/>
  <c r="N541" i="2"/>
  <c r="N542" i="2"/>
  <c r="N543" i="2"/>
  <c r="N544" i="2"/>
  <c r="D213" i="11"/>
  <c r="K213" i="11" s="1"/>
  <c r="N1011" i="2"/>
  <c r="N1012" i="2"/>
  <c r="N1013" i="2"/>
  <c r="D405" i="11"/>
  <c r="K405" i="11" s="1"/>
  <c r="N1392" i="2"/>
  <c r="N1393" i="2"/>
  <c r="N1394" i="2"/>
  <c r="D567" i="11"/>
  <c r="K567" i="11" s="1"/>
  <c r="N364" i="2"/>
  <c r="D140" i="11"/>
  <c r="K140" i="11" s="1"/>
  <c r="N1237" i="2"/>
  <c r="N1238" i="2"/>
  <c r="D503" i="11"/>
  <c r="K503" i="11" s="1"/>
  <c r="N1296" i="2"/>
  <c r="N1297" i="2"/>
  <c r="N1298" i="2"/>
  <c r="N1299" i="2"/>
  <c r="D532" i="11"/>
  <c r="K532" i="11" s="1"/>
  <c r="N1095" i="2"/>
  <c r="D440" i="11"/>
  <c r="K440" i="11" s="1"/>
  <c r="N1672" i="2"/>
  <c r="N1673" i="2"/>
  <c r="N1674" i="2"/>
  <c r="D680" i="11"/>
  <c r="K680" i="11" s="1"/>
  <c r="N456" i="2"/>
  <c r="D179" i="11"/>
  <c r="K179" i="11" s="1"/>
  <c r="N780" i="2"/>
  <c r="D309" i="11"/>
  <c r="K309" i="11" s="1"/>
  <c r="N822" i="2"/>
  <c r="N823" i="2"/>
  <c r="D325" i="11"/>
  <c r="K325" i="11" s="1"/>
  <c r="N441" i="2"/>
  <c r="N442" i="2"/>
  <c r="N443" i="2"/>
  <c r="D172" i="11"/>
  <c r="K172" i="11" s="1"/>
  <c r="N346" i="2"/>
  <c r="D133" i="11"/>
  <c r="K133" i="11" s="1"/>
  <c r="N1032" i="2"/>
  <c r="N1033" i="2"/>
  <c r="N1034" i="2"/>
  <c r="N1035" i="2"/>
  <c r="D412" i="11"/>
  <c r="K412" i="11" s="1"/>
  <c r="N1737" i="2"/>
  <c r="N1738" i="2"/>
  <c r="N1739" i="2"/>
  <c r="N1740" i="2"/>
  <c r="D705" i="11"/>
  <c r="K705" i="11" s="1"/>
  <c r="N684" i="2"/>
  <c r="N685" i="2"/>
  <c r="N686" i="2"/>
  <c r="D270" i="11"/>
  <c r="K270" i="11" s="1"/>
  <c r="N1661" i="2"/>
  <c r="N1662" i="2"/>
  <c r="N1663" i="2"/>
  <c r="N1664" i="2"/>
  <c r="D677" i="11"/>
  <c r="K677" i="11" s="1"/>
  <c r="N398" i="2"/>
  <c r="N399" i="2"/>
  <c r="D154" i="11"/>
  <c r="K154" i="11" s="1"/>
  <c r="N749" i="2"/>
  <c r="N750" i="2"/>
  <c r="D299" i="11"/>
  <c r="K299" i="11" s="1"/>
  <c r="N1054" i="2"/>
  <c r="N1055" i="2"/>
  <c r="D422" i="11"/>
  <c r="K422" i="11" s="1"/>
  <c r="N897" i="2"/>
  <c r="N898" i="2"/>
  <c r="D354" i="11"/>
  <c r="K354" i="11" s="1"/>
  <c r="N405" i="2"/>
  <c r="N404" i="2"/>
  <c r="D157" i="11"/>
  <c r="K157" i="11" s="1"/>
  <c r="D765" i="11"/>
  <c r="K765" i="11" s="1"/>
  <c r="N1886" i="2"/>
  <c r="N1887" i="2"/>
  <c r="N1160" i="2"/>
  <c r="N1161" i="2"/>
  <c r="D470" i="11"/>
  <c r="K470" i="11" s="1"/>
  <c r="N1030" i="2"/>
  <c r="N1031" i="2"/>
  <c r="N1029" i="2"/>
  <c r="D411" i="11"/>
  <c r="K411" i="11" s="1"/>
  <c r="N1406" i="2"/>
  <c r="N1407" i="2"/>
  <c r="D572" i="11"/>
  <c r="K572" i="11" s="1"/>
  <c r="N966" i="2"/>
  <c r="N967" i="2"/>
  <c r="D381" i="11"/>
  <c r="K381" i="11" s="1"/>
  <c r="N930" i="2"/>
  <c r="N931" i="2"/>
  <c r="N932" i="2"/>
  <c r="N933" i="2"/>
  <c r="D366" i="11"/>
  <c r="K366" i="11" s="1"/>
  <c r="N274" i="2"/>
  <c r="N275" i="2"/>
  <c r="D105" i="11"/>
  <c r="K105" i="11" s="1"/>
  <c r="N1780" i="2"/>
  <c r="N1781" i="2"/>
  <c r="N1782" i="2"/>
  <c r="D722" i="11"/>
  <c r="K722" i="11" s="1"/>
  <c r="N621" i="2"/>
  <c r="D244" i="11"/>
  <c r="K244" i="11" s="1"/>
  <c r="N1501" i="2"/>
  <c r="D612" i="11"/>
  <c r="K612" i="11" s="1"/>
  <c r="N263" i="2"/>
  <c r="N264" i="2"/>
  <c r="N265" i="2"/>
  <c r="N266" i="2"/>
  <c r="D102" i="11"/>
  <c r="K102" i="11" s="1"/>
  <c r="N1875" i="2"/>
  <c r="D760" i="11"/>
  <c r="K760" i="11" s="1"/>
  <c r="N1451" i="2"/>
  <c r="D593" i="11"/>
  <c r="K593" i="11" s="1"/>
  <c r="N1452" i="2"/>
  <c r="N770" i="2"/>
  <c r="N773" i="2"/>
  <c r="N771" i="2"/>
  <c r="N772" i="2"/>
  <c r="D306" i="11"/>
  <c r="K306" i="11" s="1"/>
  <c r="N197" i="2"/>
  <c r="N198" i="2"/>
  <c r="D75" i="11"/>
  <c r="K75" i="11" s="1"/>
  <c r="N1590" i="2"/>
  <c r="N1591" i="2"/>
  <c r="D650" i="11"/>
  <c r="K650" i="11" s="1"/>
  <c r="N1844" i="2"/>
  <c r="N1845" i="2"/>
  <c r="D747" i="11"/>
  <c r="K747" i="11" s="1"/>
  <c r="N1484" i="2"/>
  <c r="D604" i="11"/>
  <c r="K604" i="11" s="1"/>
  <c r="N1481" i="2"/>
  <c r="N1482" i="2"/>
  <c r="N1483" i="2"/>
  <c r="N1601" i="2"/>
  <c r="N1602" i="2"/>
  <c r="N1603" i="2"/>
  <c r="D654" i="11"/>
  <c r="K654" i="11" s="1"/>
  <c r="N1234" i="2"/>
  <c r="N1235" i="2"/>
  <c r="N1236" i="2"/>
  <c r="D502" i="11"/>
  <c r="K502" i="11" s="1"/>
  <c r="N520" i="2"/>
  <c r="D204" i="11"/>
  <c r="K204" i="11" s="1"/>
  <c r="N564" i="2"/>
  <c r="N565" i="2"/>
  <c r="N566" i="2"/>
  <c r="D221" i="11"/>
  <c r="K221" i="11" s="1"/>
  <c r="N1456" i="2"/>
  <c r="N1457" i="2"/>
  <c r="N1458" i="2"/>
  <c r="N1459" i="2"/>
  <c r="D596" i="11"/>
  <c r="K596" i="11" s="1"/>
  <c r="N1495" i="2"/>
  <c r="N1496" i="2"/>
  <c r="D609" i="11"/>
  <c r="K609" i="11" s="1"/>
  <c r="N1497" i="2"/>
  <c r="N212" i="2"/>
  <c r="D81" i="11"/>
  <c r="K81" i="11" s="1"/>
  <c r="N93" i="2"/>
  <c r="N94" i="2"/>
  <c r="N92" i="2"/>
  <c r="N91" i="2"/>
  <c r="D38" i="11"/>
  <c r="K38" i="11" s="1"/>
  <c r="N62" i="2"/>
  <c r="N65" i="2"/>
  <c r="N63" i="2"/>
  <c r="D27" i="11"/>
  <c r="K27" i="11" s="1"/>
  <c r="N64" i="2"/>
  <c r="D711" i="11"/>
  <c r="K711" i="11" s="1"/>
  <c r="N1750" i="2"/>
  <c r="N935" i="2"/>
  <c r="N937" i="2"/>
  <c r="N936" i="2"/>
  <c r="D367" i="11"/>
  <c r="K367" i="11" s="1"/>
  <c r="N934" i="2"/>
  <c r="N457" i="2"/>
  <c r="N458" i="2"/>
  <c r="N459" i="2"/>
  <c r="N460" i="2"/>
  <c r="D180" i="11"/>
  <c r="K180" i="11" s="1"/>
  <c r="N1239" i="2"/>
  <c r="N1240" i="2"/>
  <c r="N1241" i="2"/>
  <c r="D504" i="11"/>
  <c r="K504" i="11" s="1"/>
  <c r="N1081" i="2"/>
  <c r="D432" i="11"/>
  <c r="K432" i="11" s="1"/>
  <c r="N626" i="2"/>
  <c r="N627" i="2"/>
  <c r="D247" i="11"/>
  <c r="K247" i="11" s="1"/>
  <c r="N248" i="2"/>
  <c r="D96" i="11"/>
  <c r="K96" i="11" s="1"/>
  <c r="N717" i="2"/>
  <c r="D285" i="11"/>
  <c r="K285" i="11" s="1"/>
  <c r="N716" i="2"/>
  <c r="N689" i="2"/>
  <c r="N691" i="2"/>
  <c r="N690" i="2"/>
  <c r="D272" i="11"/>
  <c r="K272" i="11" s="1"/>
  <c r="N1547" i="2"/>
  <c r="N1548" i="2"/>
  <c r="D631" i="11"/>
  <c r="K631" i="11" s="1"/>
  <c r="N570" i="2"/>
  <c r="N571" i="2"/>
  <c r="N572" i="2"/>
  <c r="D224" i="11"/>
  <c r="K224" i="11" s="1"/>
  <c r="N1386" i="2"/>
  <c r="N1385" i="2"/>
  <c r="D564" i="11"/>
  <c r="K564" i="11" s="1"/>
  <c r="N593" i="2"/>
  <c r="N592" i="2"/>
  <c r="N594" i="2"/>
  <c r="D233" i="11"/>
  <c r="K233" i="11" s="1"/>
  <c r="D89" i="11"/>
  <c r="K89" i="11" s="1"/>
  <c r="N231" i="2"/>
  <c r="N1808" i="2"/>
  <c r="D734" i="11"/>
  <c r="K734" i="11" s="1"/>
  <c r="N389" i="2"/>
  <c r="N387" i="2"/>
  <c r="N388" i="2"/>
  <c r="N390" i="2"/>
  <c r="D151" i="11"/>
  <c r="K151" i="11" s="1"/>
  <c r="N1490" i="2"/>
  <c r="D607" i="11"/>
  <c r="K607" i="11" s="1"/>
  <c r="N951" i="2"/>
  <c r="D373" i="11"/>
  <c r="K373" i="11" s="1"/>
  <c r="N842" i="2"/>
  <c r="N845" i="2"/>
  <c r="N843" i="2"/>
  <c r="N844" i="2"/>
  <c r="D332" i="11"/>
  <c r="K332" i="11" s="1"/>
  <c r="H1713" i="2"/>
  <c r="I1713" i="2"/>
  <c r="G1713" i="2"/>
  <c r="H1637" i="2"/>
  <c r="I1637" i="2"/>
  <c r="G1637" i="2"/>
  <c r="I78" i="2"/>
  <c r="G78" i="2"/>
  <c r="H78" i="2"/>
  <c r="N1319" i="2"/>
  <c r="N1320" i="2"/>
  <c r="N1321" i="2"/>
  <c r="N1322" i="2"/>
  <c r="D539" i="11"/>
  <c r="K539" i="11" s="1"/>
  <c r="N1883" i="2"/>
  <c r="N1884" i="2"/>
  <c r="N1885" i="2"/>
  <c r="D764" i="11"/>
  <c r="K764" i="11" s="1"/>
  <c r="N1247" i="2"/>
  <c r="D507" i="11"/>
  <c r="K507" i="11" s="1"/>
  <c r="N1784" i="2"/>
  <c r="N1785" i="2"/>
  <c r="D723" i="11"/>
  <c r="K723" i="11" s="1"/>
  <c r="N1783" i="2"/>
  <c r="N1876" i="2"/>
  <c r="N1877" i="2"/>
  <c r="D761" i="11"/>
  <c r="K761" i="11" s="1"/>
  <c r="N1557" i="2"/>
  <c r="N1559" i="2"/>
  <c r="N1558" i="2"/>
  <c r="N1560" i="2"/>
  <c r="D636" i="11"/>
  <c r="K636" i="11" s="1"/>
  <c r="N1290" i="2"/>
  <c r="N1288" i="2"/>
  <c r="N1289" i="2"/>
  <c r="D528" i="11"/>
  <c r="K528" i="11" s="1"/>
  <c r="N238" i="2"/>
  <c r="N239" i="2"/>
  <c r="N240" i="2"/>
  <c r="D92" i="11"/>
  <c r="K92" i="11" s="1"/>
  <c r="N1701" i="2"/>
  <c r="D691" i="11"/>
  <c r="K691" i="11" s="1"/>
  <c r="N1698" i="2"/>
  <c r="N1699" i="2"/>
  <c r="D689" i="11"/>
  <c r="K689" i="11" s="1"/>
  <c r="N1720" i="2"/>
  <c r="N1721" i="2"/>
  <c r="D698" i="11"/>
  <c r="K698" i="11" s="1"/>
  <c r="N1900" i="2"/>
  <c r="N1897" i="2"/>
  <c r="N1898" i="2"/>
  <c r="N1899" i="2"/>
  <c r="D769" i="11"/>
  <c r="K769" i="11" s="1"/>
  <c r="N513" i="2"/>
  <c r="D201" i="11"/>
  <c r="K201" i="11" s="1"/>
  <c r="N377" i="2"/>
  <c r="D146" i="11"/>
  <c r="K146" i="11" s="1"/>
  <c r="N588" i="2"/>
  <c r="N589" i="2"/>
  <c r="N590" i="2"/>
  <c r="N591" i="2"/>
  <c r="D232" i="11"/>
  <c r="K232" i="11" s="1"/>
  <c r="N350" i="2"/>
  <c r="N353" i="2"/>
  <c r="N352" i="2"/>
  <c r="N351" i="2"/>
  <c r="D135" i="11"/>
  <c r="K135" i="11" s="1"/>
  <c r="N205" i="2"/>
  <c r="N206" i="2"/>
  <c r="D79" i="11"/>
  <c r="K79" i="11" s="1"/>
  <c r="N207" i="2"/>
  <c r="N208" i="2"/>
  <c r="N333" i="2"/>
  <c r="N331" i="2"/>
  <c r="N332" i="2"/>
  <c r="D128" i="11"/>
  <c r="K128" i="11" s="1"/>
  <c r="N511" i="2"/>
  <c r="N512" i="2"/>
  <c r="D200" i="11"/>
  <c r="K200" i="11" s="1"/>
  <c r="N1222" i="2"/>
  <c r="N1221" i="2"/>
  <c r="D497" i="11"/>
  <c r="K497" i="11" s="1"/>
  <c r="N1806" i="2"/>
  <c r="N1807" i="2"/>
  <c r="D733" i="11"/>
  <c r="K733" i="11" s="1"/>
  <c r="N1326" i="2"/>
  <c r="N1325" i="2"/>
  <c r="N1327" i="2"/>
  <c r="D541" i="11"/>
  <c r="K541" i="11" s="1"/>
  <c r="N1324" i="2"/>
  <c r="N1552" i="2"/>
  <c r="N1553" i="2"/>
  <c r="D633" i="11"/>
  <c r="K633" i="11" s="1"/>
  <c r="N998" i="2"/>
  <c r="D398" i="11"/>
  <c r="K398" i="11" s="1"/>
  <c r="N869" i="2"/>
  <c r="N868" i="2"/>
  <c r="N870" i="2"/>
  <c r="N871" i="2"/>
  <c r="D341" i="11"/>
  <c r="K341" i="11" s="1"/>
  <c r="N890" i="2"/>
  <c r="N891" i="2"/>
  <c r="D351" i="11"/>
  <c r="K351" i="11" s="1"/>
  <c r="N1227" i="2"/>
  <c r="N1230" i="2"/>
  <c r="N1228" i="2"/>
  <c r="N1229" i="2"/>
  <c r="D499" i="11"/>
  <c r="K499" i="11" s="1"/>
  <c r="N5" i="2"/>
  <c r="N4" i="2"/>
  <c r="D5" i="11"/>
  <c r="K5" i="11" s="1"/>
  <c r="H1280" i="2"/>
  <c r="I1280" i="2"/>
  <c r="G1280" i="2"/>
  <c r="N782" i="2"/>
  <c r="N785" i="2"/>
  <c r="D311" i="11"/>
  <c r="K311" i="11" s="1"/>
  <c r="N783" i="2"/>
  <c r="N784" i="2"/>
  <c r="N549" i="2"/>
  <c r="N550" i="2"/>
  <c r="N551" i="2"/>
  <c r="N552" i="2"/>
  <c r="D215" i="11"/>
  <c r="K215" i="11" s="1"/>
  <c r="N1390" i="2"/>
  <c r="N1387" i="2"/>
  <c r="N1388" i="2"/>
  <c r="N1389" i="2"/>
  <c r="D565" i="11"/>
  <c r="K565" i="11" s="1"/>
  <c r="N1402" i="2"/>
  <c r="N1403" i="2"/>
  <c r="D570" i="11"/>
  <c r="K570" i="11" s="1"/>
  <c r="N1400" i="2"/>
  <c r="N1401" i="2"/>
  <c r="N1873" i="2"/>
  <c r="N1874" i="2"/>
  <c r="D759" i="11"/>
  <c r="K759" i="11" s="1"/>
  <c r="N1823" i="2"/>
  <c r="D740" i="11"/>
  <c r="K740" i="11" s="1"/>
  <c r="N1824" i="2"/>
  <c r="N1714" i="2"/>
  <c r="N1715" i="2"/>
  <c r="D696" i="11"/>
  <c r="K696" i="11" s="1"/>
  <c r="N369" i="2"/>
  <c r="D142" i="11"/>
  <c r="K142" i="11" s="1"/>
  <c r="N1378" i="2"/>
  <c r="D560" i="11"/>
  <c r="K560" i="11" s="1"/>
  <c r="N1376" i="2"/>
  <c r="N1377" i="2"/>
  <c r="H1281" i="2"/>
  <c r="G1281" i="2"/>
  <c r="I1281" i="2"/>
  <c r="N341" i="2"/>
  <c r="N339" i="2"/>
  <c r="N340" i="2"/>
  <c r="N342" i="2"/>
  <c r="D131" i="11"/>
  <c r="K131" i="11" s="1"/>
  <c r="N1797" i="2"/>
  <c r="N1798" i="2"/>
  <c r="N1799" i="2"/>
  <c r="D729" i="11"/>
  <c r="K729" i="11" s="1"/>
  <c r="N1565" i="2"/>
  <c r="D638" i="11"/>
  <c r="K638" i="11" s="1"/>
  <c r="N723" i="2"/>
  <c r="D288" i="11"/>
  <c r="K288" i="11" s="1"/>
  <c r="D594" i="11"/>
  <c r="K594" i="11" s="1"/>
  <c r="N1453" i="2"/>
  <c r="N193" i="2"/>
  <c r="N194" i="2"/>
  <c r="D73" i="11"/>
  <c r="K73" i="11" s="1"/>
  <c r="N497" i="2"/>
  <c r="N498" i="2"/>
  <c r="D194" i="11"/>
  <c r="K194" i="11" s="1"/>
  <c r="N629" i="2"/>
  <c r="N628" i="2"/>
  <c r="N631" i="2"/>
  <c r="D248" i="11"/>
  <c r="K248" i="11" s="1"/>
  <c r="N630" i="2"/>
  <c r="H1283" i="2"/>
  <c r="I1283" i="2"/>
  <c r="G1283" i="2"/>
  <c r="N1411" i="2"/>
  <c r="N1412" i="2"/>
  <c r="D575" i="11"/>
  <c r="K575" i="11" s="1"/>
  <c r="N1206" i="2"/>
  <c r="D490" i="11"/>
  <c r="K490" i="11" s="1"/>
  <c r="N1205" i="2"/>
  <c r="N1204" i="2"/>
  <c r="N1621" i="2"/>
  <c r="D662" i="11"/>
  <c r="K662" i="11" s="1"/>
  <c r="N1027" i="2"/>
  <c r="N1028" i="2"/>
  <c r="D410" i="11"/>
  <c r="K410" i="11" s="1"/>
  <c r="N100" i="2"/>
  <c r="D42" i="11"/>
  <c r="K42" i="11" s="1"/>
  <c r="D474" i="11"/>
  <c r="K474" i="11" s="1"/>
  <c r="N1169" i="2"/>
  <c r="N1600" i="2"/>
  <c r="N1597" i="2"/>
  <c r="N1598" i="2"/>
  <c r="D653" i="11"/>
  <c r="K653" i="11" s="1"/>
  <c r="N1599" i="2"/>
  <c r="N1804" i="2"/>
  <c r="N1805" i="2"/>
  <c r="D732" i="11"/>
  <c r="K732" i="11" s="1"/>
  <c r="N1642" i="2"/>
  <c r="N1643" i="2"/>
  <c r="N1644" i="2"/>
  <c r="D671" i="11"/>
  <c r="K671" i="11" s="1"/>
  <c r="N444" i="2"/>
  <c r="N445" i="2"/>
  <c r="N446" i="2"/>
  <c r="N447" i="2"/>
  <c r="D173" i="11"/>
  <c r="K173" i="11" s="1"/>
  <c r="N1037" i="2"/>
  <c r="D413" i="11"/>
  <c r="K413" i="11" s="1"/>
  <c r="N1036" i="2"/>
  <c r="N145" i="2"/>
  <c r="N146" i="2"/>
  <c r="N147" i="2"/>
  <c r="D58" i="11"/>
  <c r="K58" i="11" s="1"/>
  <c r="N148" i="2"/>
  <c r="N719" i="2"/>
  <c r="N720" i="2"/>
  <c r="N721" i="2"/>
  <c r="N722" i="2"/>
  <c r="D287" i="11"/>
  <c r="K287" i="11" s="1"/>
  <c r="N1684" i="2"/>
  <c r="N1685" i="2"/>
  <c r="N1683" i="2"/>
  <c r="D683" i="11"/>
  <c r="K683" i="11" s="1"/>
  <c r="N1068" i="2"/>
  <c r="D428" i="11"/>
  <c r="K428" i="11" s="1"/>
  <c r="N1688" i="2"/>
  <c r="D685" i="11"/>
  <c r="K685" i="11" s="1"/>
  <c r="N974" i="2"/>
  <c r="D386" i="11"/>
  <c r="K386" i="11" s="1"/>
  <c r="N1318" i="2"/>
  <c r="N1315" i="2"/>
  <c r="D538" i="11"/>
  <c r="K538" i="11" s="1"/>
  <c r="N1316" i="2"/>
  <c r="N1317" i="2"/>
  <c r="N179" i="2"/>
  <c r="N180" i="2"/>
  <c r="N181" i="2"/>
  <c r="D69" i="11"/>
  <c r="K69" i="11" s="1"/>
  <c r="D485" i="11"/>
  <c r="K485" i="11" s="1"/>
  <c r="N1195" i="2"/>
  <c r="N1419" i="2"/>
  <c r="D578" i="11"/>
  <c r="K578" i="11" s="1"/>
  <c r="N1078" i="2"/>
  <c r="N1079" i="2"/>
  <c r="N1080" i="2"/>
  <c r="N1077" i="2"/>
  <c r="D431" i="11"/>
  <c r="K431" i="11" s="1"/>
  <c r="N149" i="2"/>
  <c r="N150" i="2"/>
  <c r="D59" i="11"/>
  <c r="K59" i="11" s="1"/>
  <c r="N989" i="2"/>
  <c r="D394" i="11"/>
  <c r="K394" i="11" s="1"/>
  <c r="D449" i="11"/>
  <c r="K449" i="11" s="1"/>
  <c r="N1113" i="2"/>
  <c r="N1103" i="2"/>
  <c r="N1104" i="2"/>
  <c r="N1105" i="2"/>
  <c r="D445" i="11"/>
  <c r="K445" i="11" s="1"/>
  <c r="N217" i="2"/>
  <c r="N218" i="2"/>
  <c r="N219" i="2"/>
  <c r="D83" i="11"/>
  <c r="K83" i="11" s="1"/>
  <c r="N706" i="2"/>
  <c r="D280" i="11"/>
  <c r="K280" i="11" s="1"/>
  <c r="N1138" i="2"/>
  <c r="D460" i="11"/>
  <c r="K460" i="11" s="1"/>
  <c r="N1137" i="2"/>
  <c r="N1082" i="2"/>
  <c r="D433" i="11"/>
  <c r="K433" i="11" s="1"/>
  <c r="N1779" i="2"/>
  <c r="D721" i="11"/>
  <c r="K721" i="11" s="1"/>
  <c r="N1149" i="2"/>
  <c r="N1148" i="2"/>
  <c r="D464" i="11"/>
  <c r="K464" i="11" s="1"/>
  <c r="N246" i="2"/>
  <c r="N247" i="2"/>
  <c r="D95" i="11"/>
  <c r="K95" i="11" s="1"/>
  <c r="N1338" i="2"/>
  <c r="N1339" i="2"/>
  <c r="D545" i="11"/>
  <c r="K545" i="11" s="1"/>
  <c r="N1340" i="2"/>
  <c r="N701" i="2"/>
  <c r="N702" i="2"/>
  <c r="N703" i="2"/>
  <c r="D278" i="11"/>
  <c r="K278" i="11" s="1"/>
  <c r="N429" i="2"/>
  <c r="N426" i="2"/>
  <c r="D166" i="11"/>
  <c r="K166" i="11" s="1"/>
  <c r="N427" i="2"/>
  <c r="N428" i="2"/>
  <c r="D569" i="11"/>
  <c r="K569" i="11" s="1"/>
  <c r="N1399" i="2"/>
  <c r="N909" i="2"/>
  <c r="D359" i="11"/>
  <c r="K359" i="11" s="1"/>
  <c r="N1152" i="2"/>
  <c r="N1153" i="2"/>
  <c r="N1154" i="2"/>
  <c r="D467" i="11"/>
  <c r="K467" i="11" s="1"/>
  <c r="N1357" i="2"/>
  <c r="N1358" i="2"/>
  <c r="N1359" i="2"/>
  <c r="D553" i="11"/>
  <c r="K553" i="11" s="1"/>
  <c r="N1215" i="2"/>
  <c r="N1216" i="2"/>
  <c r="D494" i="11"/>
  <c r="K494" i="11" s="1"/>
  <c r="N317" i="2"/>
  <c r="N318" i="2"/>
  <c r="N315" i="2"/>
  <c r="N316" i="2"/>
  <c r="D121" i="11"/>
  <c r="K121" i="11" s="1"/>
  <c r="N213" i="2"/>
  <c r="N214" i="2"/>
  <c r="N215" i="2"/>
  <c r="N216" i="2"/>
  <c r="D82" i="11"/>
  <c r="K82" i="11" s="1"/>
  <c r="N1096" i="2"/>
  <c r="D441" i="11"/>
  <c r="K441" i="11" s="1"/>
  <c r="N1852" i="2"/>
  <c r="D750" i="11"/>
  <c r="K750" i="11" s="1"/>
  <c r="N461" i="2"/>
  <c r="N462" i="2"/>
  <c r="N463" i="2"/>
  <c r="N464" i="2"/>
  <c r="D181" i="11"/>
  <c r="K181" i="11" s="1"/>
  <c r="N1158" i="2"/>
  <c r="N1157" i="2"/>
  <c r="N1159" i="2"/>
  <c r="D469" i="11"/>
  <c r="K469" i="11" s="1"/>
  <c r="N1840" i="2"/>
  <c r="N1837" i="2"/>
  <c r="N1838" i="2"/>
  <c r="N1839" i="2"/>
  <c r="D745" i="11"/>
  <c r="K745" i="11" s="1"/>
  <c r="N1274" i="2"/>
  <c r="N1275" i="2"/>
  <c r="N1276" i="2"/>
  <c r="D522" i="11"/>
  <c r="K522" i="11" s="1"/>
  <c r="N1246" i="2"/>
  <c r="N1245" i="2"/>
  <c r="D506" i="11"/>
  <c r="K506" i="11" s="1"/>
  <c r="N1194" i="2"/>
  <c r="D484" i="11"/>
  <c r="K484" i="11" s="1"/>
  <c r="N1086" i="2"/>
  <c r="N1085" i="2"/>
  <c r="N1084" i="2"/>
  <c r="D435" i="11"/>
  <c r="K435" i="11" s="1"/>
  <c r="N1579" i="2"/>
  <c r="N1580" i="2"/>
  <c r="N1581" i="2"/>
  <c r="D644" i="11"/>
  <c r="K644" i="11" s="1"/>
  <c r="N1114" i="2"/>
  <c r="N1115" i="2"/>
  <c r="N1116" i="2"/>
  <c r="D450" i="11"/>
  <c r="K450" i="11" s="1"/>
  <c r="N980" i="2"/>
  <c r="D390" i="11"/>
  <c r="K390" i="11" s="1"/>
  <c r="N322" i="2"/>
  <c r="N323" i="2"/>
  <c r="D123" i="11"/>
  <c r="K123" i="11" s="1"/>
  <c r="N1864" i="2"/>
  <c r="N1865" i="2"/>
  <c r="N1862" i="2"/>
  <c r="N1863" i="2"/>
  <c r="D756" i="11"/>
  <c r="K756" i="11" s="1"/>
  <c r="N650" i="2"/>
  <c r="N651" i="2"/>
  <c r="N652" i="2"/>
  <c r="D256" i="11"/>
  <c r="K256" i="11" s="1"/>
  <c r="N1624" i="2"/>
  <c r="N1622" i="2"/>
  <c r="N1623" i="2"/>
  <c r="D663" i="11"/>
  <c r="K663" i="11" s="1"/>
  <c r="N360" i="2"/>
  <c r="N361" i="2"/>
  <c r="N362" i="2"/>
  <c r="D138" i="11"/>
  <c r="K138" i="11" s="1"/>
  <c r="N801" i="2"/>
  <c r="N802" i="2"/>
  <c r="N803" i="2"/>
  <c r="N800" i="2"/>
  <c r="D318" i="11"/>
  <c r="K318" i="11" s="1"/>
  <c r="N1756" i="2"/>
  <c r="N1757" i="2"/>
  <c r="N1758" i="2"/>
  <c r="N1755" i="2"/>
  <c r="D713" i="11"/>
  <c r="K713" i="11" s="1"/>
  <c r="N942" i="2"/>
  <c r="N943" i="2"/>
  <c r="N944" i="2"/>
  <c r="D370" i="11"/>
  <c r="K370" i="11" s="1"/>
  <c r="N385" i="2"/>
  <c r="N386" i="2"/>
  <c r="D150" i="11"/>
  <c r="K150" i="11" s="1"/>
  <c r="N1792" i="2"/>
  <c r="N1793" i="2"/>
  <c r="D726" i="11"/>
  <c r="K726" i="11" s="1"/>
  <c r="N287" i="2"/>
  <c r="N288" i="2"/>
  <c r="N289" i="2"/>
  <c r="N290" i="2"/>
  <c r="D111" i="11"/>
  <c r="K111" i="11" s="1"/>
  <c r="N705" i="2"/>
  <c r="N704" i="2"/>
  <c r="D279" i="11"/>
  <c r="K279" i="11" s="1"/>
  <c r="N1064" i="2"/>
  <c r="N1065" i="2"/>
  <c r="D426" i="11"/>
  <c r="K426" i="11" s="1"/>
  <c r="N1410" i="2"/>
  <c r="D574" i="11"/>
  <c r="K574" i="11" s="1"/>
  <c r="N569" i="2"/>
  <c r="D223" i="11"/>
  <c r="K223" i="11" s="1"/>
  <c r="N732" i="2"/>
  <c r="D293" i="11"/>
  <c r="K293" i="11" s="1"/>
  <c r="N1522" i="2"/>
  <c r="N1521" i="2"/>
  <c r="D620" i="11"/>
  <c r="K620" i="11" s="1"/>
  <c r="D645" i="11"/>
  <c r="K645" i="11" s="1"/>
  <c r="N1583" i="2"/>
  <c r="N1582" i="2"/>
  <c r="N1584" i="2"/>
  <c r="N254" i="2"/>
  <c r="N255" i="2"/>
  <c r="N256" i="2"/>
  <c r="D99" i="11"/>
  <c r="K99" i="11" s="1"/>
  <c r="N120" i="2"/>
  <c r="N121" i="2"/>
  <c r="N122" i="2"/>
  <c r="D50" i="11"/>
  <c r="K50" i="11" s="1"/>
  <c r="N226" i="2"/>
  <c r="D87" i="11"/>
  <c r="K87" i="11" s="1"/>
  <c r="N1134" i="2"/>
  <c r="D458" i="11"/>
  <c r="K458" i="11" s="1"/>
  <c r="N1007" i="2"/>
  <c r="N1008" i="2"/>
  <c r="N1009" i="2"/>
  <c r="D403" i="11"/>
  <c r="K403" i="11" s="1"/>
  <c r="N612" i="2"/>
  <c r="N613" i="2"/>
  <c r="D240" i="11"/>
  <c r="K240" i="11" s="1"/>
  <c r="N1260" i="2"/>
  <c r="D516" i="11"/>
  <c r="K516" i="11" s="1"/>
  <c r="N190" i="2"/>
  <c r="N191" i="2"/>
  <c r="N192" i="2"/>
  <c r="D72" i="11"/>
  <c r="K72" i="11" s="1"/>
  <c r="N809" i="2"/>
  <c r="N808" i="2"/>
  <c r="N810" i="2"/>
  <c r="D320" i="11"/>
  <c r="K320" i="11" s="1"/>
  <c r="N453" i="2"/>
  <c r="D177" i="11"/>
  <c r="K177" i="11" s="1"/>
  <c r="N1576" i="2"/>
  <c r="N1577" i="2"/>
  <c r="N1578" i="2"/>
  <c r="D643" i="11"/>
  <c r="K643" i="11" s="1"/>
  <c r="N816" i="2"/>
  <c r="N817" i="2"/>
  <c r="N818" i="2"/>
  <c r="D323" i="11"/>
  <c r="K323" i="11" s="1"/>
  <c r="N1732" i="2"/>
  <c r="N1733" i="2"/>
  <c r="N1734" i="2"/>
  <c r="D703" i="11"/>
  <c r="K703" i="11" s="1"/>
  <c r="N737" i="2"/>
  <c r="D295" i="11"/>
  <c r="K295" i="11" s="1"/>
  <c r="N1645" i="2"/>
  <c r="N1646" i="2"/>
  <c r="D672" i="11"/>
  <c r="K672" i="11" s="1"/>
  <c r="N1647" i="2"/>
  <c r="N682" i="2"/>
  <c r="N683" i="2"/>
  <c r="D269" i="11"/>
  <c r="K269" i="11" s="1"/>
  <c r="D487" i="11"/>
  <c r="K487" i="11" s="1"/>
  <c r="N1197" i="2"/>
  <c r="N1791" i="2"/>
  <c r="D725" i="11"/>
  <c r="K725" i="11" s="1"/>
  <c r="N1790" i="2"/>
  <c r="N1026" i="2"/>
  <c r="N1024" i="2"/>
  <c r="N1025" i="2"/>
  <c r="D409" i="11"/>
  <c r="K409" i="11" s="1"/>
  <c r="N450" i="2"/>
  <c r="D175" i="11"/>
  <c r="K175" i="11" s="1"/>
  <c r="N81" i="2"/>
  <c r="N82" i="2"/>
  <c r="N83" i="2"/>
  <c r="N84" i="2"/>
  <c r="D35" i="11"/>
  <c r="K35" i="11" s="1"/>
  <c r="D368" i="11"/>
  <c r="K368" i="11" s="1"/>
  <c r="N938" i="2"/>
  <c r="I1189" i="2"/>
  <c r="G1189" i="2"/>
  <c r="H1189" i="2"/>
  <c r="I1712" i="2"/>
  <c r="G1712" i="2"/>
  <c r="H1712" i="2"/>
  <c r="G1636" i="2"/>
  <c r="I1636" i="2"/>
  <c r="H1636" i="2"/>
  <c r="I77" i="2"/>
  <c r="H77" i="2"/>
  <c r="G77" i="2"/>
  <c r="J1277" i="2" l="1"/>
  <c r="J1712" i="2"/>
  <c r="J1279" i="2"/>
  <c r="J1374" i="2"/>
  <c r="J109" i="2"/>
  <c r="J111" i="2"/>
  <c r="J112" i="2"/>
  <c r="J1282" i="2"/>
  <c r="J1280" i="2"/>
  <c r="J1711" i="2"/>
  <c r="J1278" i="2"/>
  <c r="J1188" i="2"/>
  <c r="J1636" i="2"/>
  <c r="J1189" i="2"/>
  <c r="J78" i="2"/>
  <c r="J1710" i="2"/>
  <c r="J1375" i="2"/>
  <c r="J110" i="2"/>
  <c r="J480" i="2"/>
  <c r="J1283" i="2"/>
  <c r="J1635" i="2"/>
  <c r="J715" i="2"/>
  <c r="G895" i="2"/>
  <c r="I895" i="2"/>
  <c r="H895" i="2"/>
  <c r="I1083" i="2"/>
  <c r="G1083" i="2"/>
  <c r="H1083" i="2"/>
  <c r="H1418" i="2"/>
  <c r="J1418" i="2"/>
  <c r="I1418" i="2"/>
  <c r="G1418" i="2"/>
  <c r="H1184" i="2"/>
  <c r="J1184" i="2"/>
  <c r="I1184" i="2"/>
  <c r="G1184" i="2"/>
  <c r="I1351" i="2"/>
  <c r="G1351" i="2"/>
  <c r="H1351" i="2"/>
  <c r="H279" i="2"/>
  <c r="I279" i="2"/>
  <c r="G279" i="2"/>
  <c r="P227" i="1"/>
  <c r="P279" i="1"/>
  <c r="P63" i="1"/>
  <c r="J383" i="2"/>
  <c r="I383" i="2"/>
  <c r="G383" i="2"/>
  <c r="H383" i="2"/>
  <c r="I1088" i="2"/>
  <c r="H1088" i="2"/>
  <c r="G1088" i="2"/>
  <c r="I853" i="2"/>
  <c r="G853" i="2"/>
  <c r="H853" i="2"/>
  <c r="P271" i="1"/>
  <c r="P485" i="1"/>
  <c r="P291" i="1"/>
  <c r="I801" i="2"/>
  <c r="H801" i="2"/>
  <c r="G801" i="2"/>
  <c r="I1194" i="2"/>
  <c r="G1194" i="2"/>
  <c r="H1194" i="2"/>
  <c r="G909" i="2"/>
  <c r="I909" i="2"/>
  <c r="H909" i="2"/>
  <c r="G1105" i="2"/>
  <c r="H1105" i="2"/>
  <c r="I1105" i="2"/>
  <c r="J1105" i="2"/>
  <c r="I1685" i="2"/>
  <c r="G1685" i="2"/>
  <c r="H1685" i="2"/>
  <c r="H194" i="2"/>
  <c r="I194" i="2"/>
  <c r="G194" i="2"/>
  <c r="I333" i="2"/>
  <c r="G333" i="2"/>
  <c r="H333" i="2"/>
  <c r="H1322" i="2"/>
  <c r="J1322" i="2"/>
  <c r="I1322" i="2"/>
  <c r="G1322" i="2"/>
  <c r="I1241" i="2"/>
  <c r="G1241" i="2"/>
  <c r="H1241" i="2"/>
  <c r="I1602" i="2"/>
  <c r="H1602" i="2"/>
  <c r="G1602" i="2"/>
  <c r="P297" i="1"/>
  <c r="H1668" i="2"/>
  <c r="I1668" i="2"/>
  <c r="G1668" i="2"/>
  <c r="I1541" i="2"/>
  <c r="G1541" i="2"/>
  <c r="H1541" i="2"/>
  <c r="H1020" i="2"/>
  <c r="I1020" i="2"/>
  <c r="G1020" i="2"/>
  <c r="P611" i="1"/>
  <c r="H659" i="2"/>
  <c r="I659" i="2"/>
  <c r="G659" i="2"/>
  <c r="H1355" i="2"/>
  <c r="I1355" i="2"/>
  <c r="G1355" i="2"/>
  <c r="H1101" i="2"/>
  <c r="I1101" i="2"/>
  <c r="G1101" i="2"/>
  <c r="J759" i="2"/>
  <c r="I759" i="2"/>
  <c r="G759" i="2"/>
  <c r="H759" i="2"/>
  <c r="I904" i="2"/>
  <c r="G904" i="2"/>
  <c r="H904" i="2"/>
  <c r="P125" i="1"/>
  <c r="H1294" i="2"/>
  <c r="J1294" i="2"/>
  <c r="I1294" i="2"/>
  <c r="G1294" i="2"/>
  <c r="J36" i="2"/>
  <c r="I36" i="2"/>
  <c r="H36" i="2"/>
  <c r="G36" i="2"/>
  <c r="H1368" i="2"/>
  <c r="J1368" i="2"/>
  <c r="I1368" i="2"/>
  <c r="G1368" i="2"/>
  <c r="I1627" i="2"/>
  <c r="G1627" i="2"/>
  <c r="H1627" i="2"/>
  <c r="G1759" i="2"/>
  <c r="H1759" i="2"/>
  <c r="I1759" i="2"/>
  <c r="P415" i="1"/>
  <c r="H1562" i="2"/>
  <c r="I1562" i="2"/>
  <c r="G1562" i="2"/>
  <c r="H1680" i="2"/>
  <c r="I1680" i="2"/>
  <c r="G1680" i="2"/>
  <c r="H1416" i="2"/>
  <c r="J1416" i="2"/>
  <c r="I1416" i="2"/>
  <c r="G1416" i="2"/>
  <c r="I49" i="2"/>
  <c r="G49" i="2"/>
  <c r="H49" i="2"/>
  <c r="P513" i="1"/>
  <c r="I693" i="2"/>
  <c r="H693" i="2"/>
  <c r="G693" i="2"/>
  <c r="H1186" i="2"/>
  <c r="J1186" i="2"/>
  <c r="I1186" i="2"/>
  <c r="G1186" i="2"/>
  <c r="G1660" i="2"/>
  <c r="I1660" i="2"/>
  <c r="H1660" i="2"/>
  <c r="I515" i="2"/>
  <c r="H515" i="2"/>
  <c r="G515" i="2"/>
  <c r="P75" i="1"/>
  <c r="G1853" i="2"/>
  <c r="I1853" i="2"/>
  <c r="H1853" i="2"/>
  <c r="I1350" i="2"/>
  <c r="G1350" i="2"/>
  <c r="H1350" i="2"/>
  <c r="P188" i="1"/>
  <c r="I269" i="2"/>
  <c r="G269" i="2"/>
  <c r="H269" i="2"/>
  <c r="I437" i="2"/>
  <c r="G437" i="2"/>
  <c r="H437" i="2"/>
  <c r="G56" i="2"/>
  <c r="I56" i="2"/>
  <c r="H56" i="2"/>
  <c r="J712" i="2"/>
  <c r="H712" i="2"/>
  <c r="I712" i="2"/>
  <c r="G712" i="2"/>
  <c r="P531" i="1"/>
  <c r="G1744" i="2"/>
  <c r="I1744" i="2"/>
  <c r="H1744" i="2"/>
  <c r="G582" i="2"/>
  <c r="H582" i="2"/>
  <c r="I582" i="2"/>
  <c r="I535" i="2"/>
  <c r="H535" i="2"/>
  <c r="G535" i="2"/>
  <c r="P350" i="1"/>
  <c r="H1437" i="2"/>
  <c r="I1437" i="2"/>
  <c r="G1437" i="2"/>
  <c r="H1094" i="2"/>
  <c r="I1094" i="2"/>
  <c r="G1094" i="2"/>
  <c r="G707" i="2"/>
  <c r="H707" i="2"/>
  <c r="I707" i="2"/>
  <c r="H602" i="2"/>
  <c r="J602" i="2"/>
  <c r="G602" i="2"/>
  <c r="I602" i="2"/>
  <c r="I1830" i="2"/>
  <c r="G1830" i="2"/>
  <c r="H1830" i="2"/>
  <c r="H995" i="2"/>
  <c r="I995" i="2"/>
  <c r="G995" i="2"/>
  <c r="P252" i="1"/>
  <c r="H1705" i="2"/>
  <c r="G1705" i="2"/>
  <c r="I1705" i="2"/>
  <c r="G168" i="2"/>
  <c r="I168" i="2"/>
  <c r="H168" i="2"/>
  <c r="I1424" i="2"/>
  <c r="G1424" i="2"/>
  <c r="H1424" i="2"/>
  <c r="I234" i="2"/>
  <c r="H234" i="2"/>
  <c r="G234" i="2"/>
  <c r="I825" i="2"/>
  <c r="H825" i="2"/>
  <c r="G825" i="2"/>
  <c r="P445" i="1"/>
  <c r="P446" i="1"/>
  <c r="H1232" i="2"/>
  <c r="I1232" i="2"/>
  <c r="G1232" i="2"/>
  <c r="I155" i="2"/>
  <c r="G155" i="2"/>
  <c r="H155" i="2"/>
  <c r="H851" i="2"/>
  <c r="I851" i="2"/>
  <c r="G851" i="2"/>
  <c r="P728" i="1"/>
  <c r="P49" i="1"/>
  <c r="G356" i="2"/>
  <c r="H356" i="2"/>
  <c r="I356" i="2"/>
  <c r="I376" i="2"/>
  <c r="G376" i="2"/>
  <c r="H376" i="2"/>
  <c r="P673" i="1"/>
  <c r="I395" i="2"/>
  <c r="G395" i="2"/>
  <c r="H395" i="2"/>
  <c r="I249" i="2"/>
  <c r="G249" i="2"/>
  <c r="H249" i="2"/>
  <c r="I101" i="2"/>
  <c r="G101" i="2"/>
  <c r="H101" i="2"/>
  <c r="P172" i="1"/>
  <c r="P477" i="1"/>
  <c r="P725" i="1"/>
  <c r="P338" i="1"/>
  <c r="G294" i="2"/>
  <c r="H294" i="2"/>
  <c r="I294" i="2"/>
  <c r="I837" i="2"/>
  <c r="G837" i="2"/>
  <c r="H837" i="2"/>
  <c r="I1731" i="2"/>
  <c r="H1731" i="2"/>
  <c r="G1731" i="2"/>
  <c r="G1220" i="2"/>
  <c r="H1220" i="2"/>
  <c r="I1220" i="2"/>
  <c r="P662" i="1"/>
  <c r="I1311" i="2"/>
  <c r="G1311" i="2"/>
  <c r="H1311" i="2"/>
  <c r="I16" i="2"/>
  <c r="H16" i="2"/>
  <c r="G16" i="2"/>
  <c r="H517" i="2"/>
  <c r="I517" i="2"/>
  <c r="G517" i="2"/>
  <c r="I267" i="2"/>
  <c r="H267" i="2"/>
  <c r="G267" i="2"/>
  <c r="P706" i="1"/>
  <c r="I1796" i="2"/>
  <c r="G1796" i="2"/>
  <c r="H1796" i="2"/>
  <c r="H993" i="2"/>
  <c r="I993" i="2"/>
  <c r="G993" i="2"/>
  <c r="H1706" i="2"/>
  <c r="I1706" i="2"/>
  <c r="G1706" i="2"/>
  <c r="H827" i="2"/>
  <c r="I827" i="2"/>
  <c r="G827" i="2"/>
  <c r="P59" i="1"/>
  <c r="P435" i="1"/>
  <c r="I940" i="2"/>
  <c r="H940" i="2"/>
  <c r="G940" i="2"/>
  <c r="P60" i="1"/>
  <c r="P153" i="1"/>
  <c r="I1144" i="2"/>
  <c r="G1144" i="2"/>
  <c r="H1144" i="2"/>
  <c r="H1162" i="2"/>
  <c r="G1162" i="2"/>
  <c r="I1162" i="2"/>
  <c r="P632" i="1"/>
  <c r="H1717" i="2"/>
  <c r="I1717" i="2"/>
  <c r="G1717" i="2"/>
  <c r="H1607" i="2"/>
  <c r="G1607" i="2"/>
  <c r="J1607" i="2"/>
  <c r="I1607" i="2"/>
  <c r="P232" i="1"/>
  <c r="P19" i="1"/>
  <c r="I821" i="2"/>
  <c r="G821" i="2"/>
  <c r="H821" i="2"/>
  <c r="I1768" i="2"/>
  <c r="G1768" i="2"/>
  <c r="H1768" i="2"/>
  <c r="H1535" i="2"/>
  <c r="J1535" i="2"/>
  <c r="I1535" i="2"/>
  <c r="G1535" i="2"/>
  <c r="I380" i="2"/>
  <c r="G380" i="2"/>
  <c r="H380" i="2"/>
  <c r="I1009" i="2"/>
  <c r="G1009" i="2"/>
  <c r="H1009" i="2"/>
  <c r="G942" i="2"/>
  <c r="H942" i="2"/>
  <c r="I942" i="2"/>
  <c r="P80" i="1"/>
  <c r="I1137" i="2"/>
  <c r="H1137" i="2"/>
  <c r="G1137" i="2"/>
  <c r="G1037" i="2"/>
  <c r="H1037" i="2"/>
  <c r="I1037" i="2"/>
  <c r="H1403" i="2"/>
  <c r="I1403" i="2"/>
  <c r="G1403" i="2"/>
  <c r="I1721" i="2"/>
  <c r="G1721" i="2"/>
  <c r="H1721" i="2"/>
  <c r="P222" i="1"/>
  <c r="I565" i="2"/>
  <c r="G565" i="2"/>
  <c r="H565" i="2"/>
  <c r="P763" i="1"/>
  <c r="H1238" i="2"/>
  <c r="I1238" i="2"/>
  <c r="G1238" i="2"/>
  <c r="P581" i="1"/>
  <c r="J1568" i="2"/>
  <c r="I1568" i="2"/>
  <c r="G1568" i="2"/>
  <c r="H1568" i="2"/>
  <c r="I1135" i="2"/>
  <c r="G1135" i="2"/>
  <c r="H1135" i="2"/>
  <c r="P373" i="1"/>
  <c r="I941" i="2"/>
  <c r="G941" i="2"/>
  <c r="H941" i="2"/>
  <c r="H253" i="2"/>
  <c r="G253" i="2"/>
  <c r="I253" i="2"/>
  <c r="P655" i="1"/>
  <c r="I523" i="2"/>
  <c r="H523" i="2"/>
  <c r="J523" i="2"/>
  <c r="G523" i="2"/>
  <c r="P385" i="1"/>
  <c r="H1329" i="2"/>
  <c r="I1329" i="2"/>
  <c r="G1329" i="2"/>
  <c r="H996" i="2"/>
  <c r="I996" i="2"/>
  <c r="G996" i="2"/>
  <c r="I833" i="2"/>
  <c r="H833" i="2"/>
  <c r="G833" i="2"/>
  <c r="P391" i="1"/>
  <c r="P117" i="1"/>
  <c r="I343" i="2"/>
  <c r="G343" i="2"/>
  <c r="H343" i="2"/>
  <c r="P734" i="1"/>
  <c r="H595" i="2"/>
  <c r="J595" i="2"/>
  <c r="G595" i="2"/>
  <c r="I595" i="2"/>
  <c r="J244" i="2"/>
  <c r="I244" i="2"/>
  <c r="H244" i="2"/>
  <c r="G244" i="2"/>
  <c r="P590" i="1"/>
  <c r="J291" i="2"/>
  <c r="I291" i="2"/>
  <c r="G291" i="2"/>
  <c r="H291" i="2"/>
  <c r="P730" i="1"/>
  <c r="P129" i="1"/>
  <c r="P731" i="1"/>
  <c r="I1876" i="2"/>
  <c r="G1876" i="2"/>
  <c r="H1876" i="2"/>
  <c r="P219" i="1"/>
  <c r="I967" i="2"/>
  <c r="G967" i="2"/>
  <c r="H967" i="2"/>
  <c r="H686" i="2"/>
  <c r="I686" i="2"/>
  <c r="G686" i="2"/>
  <c r="P579" i="1"/>
  <c r="P14" i="1"/>
  <c r="P454" i="1"/>
  <c r="G1200" i="2"/>
  <c r="I1200" i="2"/>
  <c r="H1200" i="2"/>
  <c r="P296" i="1"/>
  <c r="H583" i="2"/>
  <c r="I583" i="2"/>
  <c r="G583" i="2"/>
  <c r="H1254" i="2"/>
  <c r="I1254" i="2"/>
  <c r="G1254" i="2"/>
  <c r="H1741" i="2"/>
  <c r="G1741" i="2"/>
  <c r="I1741" i="2"/>
  <c r="P203" i="1"/>
  <c r="P451" i="1"/>
  <c r="P395" i="1"/>
  <c r="I834" i="2"/>
  <c r="G834" i="2"/>
  <c r="H834" i="2"/>
  <c r="I1059" i="2"/>
  <c r="G1059" i="2"/>
  <c r="H1059" i="2"/>
  <c r="P538" i="1"/>
  <c r="J1362" i="2"/>
  <c r="I1362" i="2"/>
  <c r="G1362" i="2"/>
  <c r="H1362" i="2"/>
  <c r="P735" i="1"/>
  <c r="G1819" i="2"/>
  <c r="H1819" i="2"/>
  <c r="I1819" i="2"/>
  <c r="I1208" i="2"/>
  <c r="H1208" i="2"/>
  <c r="J1208" i="2"/>
  <c r="G1208" i="2"/>
  <c r="P321" i="1"/>
  <c r="G289" i="2"/>
  <c r="I289" i="2"/>
  <c r="H289" i="2"/>
  <c r="H1245" i="2"/>
  <c r="I1245" i="2"/>
  <c r="G1245" i="2"/>
  <c r="I1339" i="2"/>
  <c r="G1339" i="2"/>
  <c r="H1339" i="2"/>
  <c r="P285" i="1"/>
  <c r="P694" i="1"/>
  <c r="G1806" i="2"/>
  <c r="I1806" i="2"/>
  <c r="H1806" i="2"/>
  <c r="J589" i="2"/>
  <c r="I589" i="2"/>
  <c r="G589" i="2"/>
  <c r="H589" i="2"/>
  <c r="I844" i="2"/>
  <c r="H844" i="2"/>
  <c r="G844" i="2"/>
  <c r="P709" i="1"/>
  <c r="P100" i="1"/>
  <c r="H684" i="2"/>
  <c r="I684" i="2"/>
  <c r="G684" i="2"/>
  <c r="I1505" i="2"/>
  <c r="G1505" i="2"/>
  <c r="H1505" i="2"/>
  <c r="P503" i="1"/>
  <c r="H1128" i="2"/>
  <c r="G1128" i="2"/>
  <c r="J1128" i="2"/>
  <c r="I1128" i="2"/>
  <c r="H1199" i="2"/>
  <c r="I1199" i="2"/>
  <c r="G1199" i="2"/>
  <c r="I908" i="2"/>
  <c r="H908" i="2"/>
  <c r="G908" i="2"/>
  <c r="I586" i="2"/>
  <c r="G586" i="2"/>
  <c r="H586" i="2"/>
  <c r="H1726" i="2"/>
  <c r="I1726" i="2"/>
  <c r="G1726" i="2"/>
  <c r="I159" i="2"/>
  <c r="G159" i="2"/>
  <c r="H159" i="2"/>
  <c r="H1665" i="2"/>
  <c r="G1665" i="2"/>
  <c r="I1665" i="2"/>
  <c r="P718" i="1"/>
  <c r="I1687" i="2"/>
  <c r="G1687" i="2"/>
  <c r="H1687" i="2"/>
  <c r="H1640" i="2"/>
  <c r="I1640" i="2"/>
  <c r="G1640" i="2"/>
  <c r="P32" i="1"/>
  <c r="H1057" i="2"/>
  <c r="I1057" i="2"/>
  <c r="G1057" i="2"/>
  <c r="P292" i="1"/>
  <c r="H23" i="2"/>
  <c r="I23" i="2"/>
  <c r="G23" i="2"/>
  <c r="J23" i="2"/>
  <c r="I116" i="2"/>
  <c r="G116" i="2"/>
  <c r="H116" i="2"/>
  <c r="H1293" i="2"/>
  <c r="J1293" i="2"/>
  <c r="I1293" i="2"/>
  <c r="G1293" i="2"/>
  <c r="P463" i="1"/>
  <c r="H1126" i="2"/>
  <c r="I1126" i="2"/>
  <c r="G1126" i="2"/>
  <c r="P749" i="1"/>
  <c r="P168" i="1"/>
  <c r="I1100" i="2"/>
  <c r="G1100" i="2"/>
  <c r="H1100" i="2"/>
  <c r="H1223" i="2"/>
  <c r="I1223" i="2"/>
  <c r="G1223" i="2"/>
  <c r="I518" i="2"/>
  <c r="G518" i="2"/>
  <c r="H518" i="2"/>
  <c r="G319" i="2"/>
  <c r="H319" i="2"/>
  <c r="I319" i="2"/>
  <c r="H1570" i="2"/>
  <c r="I1570" i="2"/>
  <c r="G1570" i="2"/>
  <c r="H792" i="2"/>
  <c r="G792" i="2"/>
  <c r="I792" i="2"/>
  <c r="P20" i="1"/>
  <c r="I1733" i="2"/>
  <c r="G1733" i="2"/>
  <c r="H1733" i="2"/>
  <c r="I944" i="2"/>
  <c r="G944" i="2"/>
  <c r="H944" i="2"/>
  <c r="P439" i="1"/>
  <c r="H1080" i="2"/>
  <c r="J1080" i="2"/>
  <c r="I1080" i="2"/>
  <c r="G1080" i="2"/>
  <c r="P408" i="1"/>
  <c r="J550" i="2"/>
  <c r="I550" i="2"/>
  <c r="G550" i="2"/>
  <c r="H550" i="2"/>
  <c r="J591" i="2"/>
  <c r="I591" i="2"/>
  <c r="G591" i="2"/>
  <c r="H591" i="2"/>
  <c r="H689" i="2"/>
  <c r="J689" i="2"/>
  <c r="I689" i="2"/>
  <c r="G689" i="2"/>
  <c r="P758" i="1"/>
  <c r="J1032" i="2"/>
  <c r="I1032" i="2"/>
  <c r="G1032" i="2"/>
  <c r="H1032" i="2"/>
  <c r="P38" i="1"/>
  <c r="H1895" i="2"/>
  <c r="J1895" i="2"/>
  <c r="I1895" i="2"/>
  <c r="G1895" i="2"/>
  <c r="I1136" i="2"/>
  <c r="G1136" i="2"/>
  <c r="H1136" i="2"/>
  <c r="H1511" i="2"/>
  <c r="J1511" i="2"/>
  <c r="I1511" i="2"/>
  <c r="G1511" i="2"/>
  <c r="I113" i="2"/>
  <c r="G113" i="2"/>
  <c r="H113" i="2"/>
  <c r="H1262" i="2"/>
  <c r="I1262" i="2"/>
  <c r="G1262" i="2"/>
  <c r="H1414" i="2"/>
  <c r="G1414" i="2"/>
  <c r="I1414" i="2"/>
  <c r="H1667" i="2"/>
  <c r="I1667" i="2"/>
  <c r="G1667" i="2"/>
  <c r="P334" i="1"/>
  <c r="I1074" i="2"/>
  <c r="G1074" i="2"/>
  <c r="H1074" i="2"/>
  <c r="J1074" i="2"/>
  <c r="P768" i="1"/>
  <c r="I130" i="2"/>
  <c r="G130" i="2"/>
  <c r="H130" i="2"/>
  <c r="I476" i="2"/>
  <c r="G476" i="2"/>
  <c r="H476" i="2"/>
  <c r="H1813" i="2"/>
  <c r="I1813" i="2"/>
  <c r="G1813" i="2"/>
  <c r="P476" i="1"/>
  <c r="P692" i="1"/>
  <c r="I1556" i="2"/>
  <c r="G1556" i="2"/>
  <c r="H1556" i="2"/>
  <c r="H696" i="2"/>
  <c r="I696" i="2"/>
  <c r="G696" i="2"/>
  <c r="J185" i="2"/>
  <c r="I185" i="2"/>
  <c r="G185" i="2"/>
  <c r="H185" i="2"/>
  <c r="I808" i="2"/>
  <c r="G808" i="2"/>
  <c r="H808" i="2"/>
  <c r="I362" i="2"/>
  <c r="G362" i="2"/>
  <c r="H362" i="2"/>
  <c r="P567" i="1"/>
  <c r="I1315" i="2"/>
  <c r="G1315" i="2"/>
  <c r="H1315" i="2"/>
  <c r="H1453" i="2"/>
  <c r="I1453" i="2"/>
  <c r="G1453" i="2"/>
  <c r="P396" i="1"/>
  <c r="P721" i="1"/>
  <c r="J389" i="2"/>
  <c r="I389" i="2"/>
  <c r="G389" i="2"/>
  <c r="H389" i="2"/>
  <c r="I212" i="2"/>
  <c r="G212" i="2"/>
  <c r="H212" i="2"/>
  <c r="P570" i="1"/>
  <c r="P678" i="1"/>
  <c r="G807" i="2"/>
  <c r="I807" i="2"/>
  <c r="H807" i="2"/>
  <c r="P606" i="1"/>
  <c r="H981" i="2"/>
  <c r="G981" i="2"/>
  <c r="I981" i="2"/>
  <c r="I144" i="2"/>
  <c r="G144" i="2"/>
  <c r="H144" i="2"/>
  <c r="P376" i="1"/>
  <c r="I303" i="2"/>
  <c r="G303" i="2"/>
  <c r="H303" i="2"/>
  <c r="I929" i="2"/>
  <c r="G929" i="2"/>
  <c r="H929" i="2"/>
  <c r="P690" i="1"/>
  <c r="G855" i="2"/>
  <c r="H855" i="2"/>
  <c r="I855" i="2"/>
  <c r="P182" i="1"/>
  <c r="H1586" i="2"/>
  <c r="G1586" i="2"/>
  <c r="I1586" i="2"/>
  <c r="P679" i="1"/>
  <c r="P550" i="1"/>
  <c r="I261" i="2"/>
  <c r="G261" i="2"/>
  <c r="H261" i="2"/>
  <c r="I1364" i="2"/>
  <c r="G1364" i="2"/>
  <c r="H1364" i="2"/>
  <c r="I51" i="2"/>
  <c r="H51" i="2"/>
  <c r="G51" i="2"/>
  <c r="P377" i="1"/>
  <c r="I1696" i="2"/>
  <c r="G1696" i="2"/>
  <c r="H1696" i="2"/>
  <c r="J1696" i="2"/>
  <c r="P209" i="1"/>
  <c r="I1831" i="2"/>
  <c r="H1831" i="2"/>
  <c r="G1831" i="2"/>
  <c r="I1218" i="2"/>
  <c r="G1218" i="2"/>
  <c r="H1218" i="2"/>
  <c r="G82" i="2"/>
  <c r="H82" i="2"/>
  <c r="I82" i="2"/>
  <c r="H612" i="2"/>
  <c r="G612" i="2"/>
  <c r="I612" i="2"/>
  <c r="P109" i="1"/>
  <c r="H1116" i="2"/>
  <c r="I1116" i="2"/>
  <c r="G1116" i="2"/>
  <c r="P492" i="1"/>
  <c r="I1340" i="2"/>
  <c r="G1340" i="2"/>
  <c r="H1340" i="2"/>
  <c r="I1036" i="2"/>
  <c r="H1036" i="2"/>
  <c r="G1036" i="2"/>
  <c r="P140" i="1"/>
  <c r="I5" i="2"/>
  <c r="G5" i="2"/>
  <c r="H5" i="2"/>
  <c r="J238" i="2"/>
  <c r="I238" i="2"/>
  <c r="G238" i="2"/>
  <c r="H238" i="2"/>
  <c r="H388" i="2"/>
  <c r="J388" i="2"/>
  <c r="I388" i="2"/>
  <c r="G388" i="2"/>
  <c r="H935" i="2"/>
  <c r="I935" i="2"/>
  <c r="G935" i="2"/>
  <c r="I1590" i="2"/>
  <c r="H1590" i="2"/>
  <c r="G1590" i="2"/>
  <c r="G1887" i="2"/>
  <c r="I1887" i="2"/>
  <c r="H1887" i="2"/>
  <c r="H1296" i="2"/>
  <c r="I1296" i="2"/>
  <c r="G1296" i="2"/>
  <c r="P474" i="1"/>
  <c r="I106" i="2"/>
  <c r="G106" i="2"/>
  <c r="H106" i="2"/>
  <c r="H1787" i="2"/>
  <c r="G1787" i="2"/>
  <c r="I1787" i="2"/>
  <c r="G1098" i="2"/>
  <c r="I1098" i="2"/>
  <c r="H1098" i="2"/>
  <c r="I877" i="2"/>
  <c r="G877" i="2"/>
  <c r="H877" i="2"/>
  <c r="H1353" i="2"/>
  <c r="I1353" i="2"/>
  <c r="G1353" i="2"/>
  <c r="I306" i="2"/>
  <c r="G306" i="2"/>
  <c r="H306" i="2"/>
  <c r="G928" i="2"/>
  <c r="I928" i="2"/>
  <c r="H928" i="2"/>
  <c r="H1610" i="2"/>
  <c r="I1610" i="2"/>
  <c r="G1610" i="2"/>
  <c r="I1892" i="2"/>
  <c r="G1892" i="2"/>
  <c r="H1892" i="2"/>
  <c r="G1051" i="2"/>
  <c r="H1051" i="2"/>
  <c r="J1051" i="2"/>
  <c r="I1051" i="2"/>
  <c r="G662" i="2"/>
  <c r="I662" i="2"/>
  <c r="H662" i="2"/>
  <c r="I1445" i="2"/>
  <c r="G1445" i="2"/>
  <c r="H1445" i="2"/>
  <c r="I126" i="2"/>
  <c r="G126" i="2"/>
  <c r="H126" i="2"/>
  <c r="H1500" i="2"/>
  <c r="G1500" i="2"/>
  <c r="I1500" i="2"/>
  <c r="H1005" i="2"/>
  <c r="I1005" i="2"/>
  <c r="G1005" i="2"/>
  <c r="H828" i="2"/>
  <c r="J828" i="2"/>
  <c r="I828" i="2"/>
  <c r="G828" i="2"/>
  <c r="G678" i="2"/>
  <c r="H678" i="2"/>
  <c r="I678" i="2"/>
  <c r="G1314" i="2"/>
  <c r="H1314" i="2"/>
  <c r="I1314" i="2"/>
  <c r="P212" i="1"/>
  <c r="I67" i="2"/>
  <c r="G67" i="2"/>
  <c r="H67" i="2"/>
  <c r="I1040" i="2"/>
  <c r="G1040" i="2"/>
  <c r="H1040" i="2"/>
  <c r="P173" i="1"/>
  <c r="P221" i="1"/>
  <c r="H1114" i="2"/>
  <c r="I1114" i="2"/>
  <c r="G1114" i="2"/>
  <c r="I1215" i="2"/>
  <c r="G1215" i="2"/>
  <c r="H1215" i="2"/>
  <c r="H1078" i="2"/>
  <c r="J1078" i="2"/>
  <c r="I1078" i="2"/>
  <c r="G1078" i="2"/>
  <c r="I1027" i="2"/>
  <c r="G1027" i="2"/>
  <c r="H1027" i="2"/>
  <c r="H1229" i="2"/>
  <c r="I1229" i="2"/>
  <c r="G1229" i="2"/>
  <c r="I1289" i="2"/>
  <c r="G1289" i="2"/>
  <c r="H1289" i="2"/>
  <c r="P283" i="1"/>
  <c r="I198" i="2"/>
  <c r="H198" i="2"/>
  <c r="G198" i="2"/>
  <c r="G749" i="2"/>
  <c r="I749" i="2"/>
  <c r="H749" i="2"/>
  <c r="P211" i="1"/>
  <c r="P370" i="1"/>
  <c r="H1894" i="2"/>
  <c r="J1894" i="2"/>
  <c r="G1894" i="2"/>
  <c r="I1894" i="2"/>
  <c r="H1426" i="2"/>
  <c r="I1426" i="2"/>
  <c r="G1426" i="2"/>
  <c r="G747" i="2"/>
  <c r="H747" i="2"/>
  <c r="J747" i="2"/>
  <c r="I747" i="2"/>
  <c r="H1042" i="2"/>
  <c r="I1042" i="2"/>
  <c r="G1042" i="2"/>
  <c r="P295" i="1"/>
  <c r="I72" i="2"/>
  <c r="G72" i="2"/>
  <c r="H72" i="2"/>
  <c r="P544" i="1"/>
  <c r="P360" i="1"/>
  <c r="G477" i="2"/>
  <c r="I477" i="2"/>
  <c r="H477" i="2"/>
  <c r="H1305" i="2"/>
  <c r="J1305" i="2"/>
  <c r="I1305" i="2"/>
  <c r="G1305" i="2"/>
  <c r="P113" i="1"/>
  <c r="H1538" i="2"/>
  <c r="I1538" i="2"/>
  <c r="G1538" i="2"/>
  <c r="H1370" i="2"/>
  <c r="J1370" i="2"/>
  <c r="I1370" i="2"/>
  <c r="G1370" i="2"/>
  <c r="P680" i="1"/>
  <c r="P674" i="1"/>
  <c r="I487" i="2"/>
  <c r="G487" i="2"/>
  <c r="H487" i="2"/>
  <c r="J526" i="2"/>
  <c r="I526" i="2"/>
  <c r="H526" i="2"/>
  <c r="G526" i="2"/>
  <c r="P318" i="1"/>
  <c r="H120" i="2"/>
  <c r="G120" i="2"/>
  <c r="I120" i="2"/>
  <c r="H650" i="2"/>
  <c r="I650" i="2"/>
  <c r="G650" i="2"/>
  <c r="J1840" i="2"/>
  <c r="I1840" i="2"/>
  <c r="G1840" i="2"/>
  <c r="H1840" i="2"/>
  <c r="P431" i="1"/>
  <c r="I1316" i="2"/>
  <c r="G1316" i="2"/>
  <c r="H1316" i="2"/>
  <c r="I1400" i="2"/>
  <c r="G1400" i="2"/>
  <c r="H1400" i="2"/>
  <c r="H868" i="2"/>
  <c r="I868" i="2"/>
  <c r="G868" i="2"/>
  <c r="G1900" i="2"/>
  <c r="I1900" i="2"/>
  <c r="H1900" i="2"/>
  <c r="I1385" i="2"/>
  <c r="G1385" i="2"/>
  <c r="H1385" i="2"/>
  <c r="G93" i="2"/>
  <c r="H93" i="2"/>
  <c r="I93" i="2"/>
  <c r="H1782" i="2"/>
  <c r="I1782" i="2"/>
  <c r="G1782" i="2"/>
  <c r="P177" i="1"/>
  <c r="H1012" i="2"/>
  <c r="I1012" i="2"/>
  <c r="G1012" i="2"/>
  <c r="P303" i="1"/>
  <c r="I1519" i="2"/>
  <c r="G1519" i="2"/>
  <c r="H1519" i="2"/>
  <c r="P329" i="1"/>
  <c r="H1334" i="2"/>
  <c r="G1334" i="2"/>
  <c r="I1334" i="2"/>
  <c r="I718" i="2"/>
  <c r="G718" i="2"/>
  <c r="H718" i="2"/>
  <c r="P698" i="1"/>
  <c r="P402" i="1"/>
  <c r="P29" i="1"/>
  <c r="I953" i="2"/>
  <c r="G953" i="2"/>
  <c r="H953" i="2"/>
  <c r="H1754" i="2"/>
  <c r="G1754" i="2"/>
  <c r="I1754" i="2"/>
  <c r="H614" i="2"/>
  <c r="I614" i="2"/>
  <c r="G614" i="2"/>
  <c r="H1526" i="2"/>
  <c r="I1526" i="2"/>
  <c r="G1526" i="2"/>
  <c r="I658" i="2"/>
  <c r="G658" i="2"/>
  <c r="H658" i="2"/>
  <c r="P10" i="1"/>
  <c r="I170" i="2"/>
  <c r="H170" i="2"/>
  <c r="G170" i="2"/>
  <c r="H348" i="2"/>
  <c r="I348" i="2"/>
  <c r="G348" i="2"/>
  <c r="P69" i="1"/>
  <c r="J683" i="2"/>
  <c r="I683" i="2"/>
  <c r="G683" i="2"/>
  <c r="H683" i="2"/>
  <c r="I256" i="2"/>
  <c r="G256" i="2"/>
  <c r="H256" i="2"/>
  <c r="G1863" i="2"/>
  <c r="H1863" i="2"/>
  <c r="I1863" i="2"/>
  <c r="G1159" i="2"/>
  <c r="H1159" i="2"/>
  <c r="I1159" i="2"/>
  <c r="H1103" i="2"/>
  <c r="J1103" i="2"/>
  <c r="I1103" i="2"/>
  <c r="G1103" i="2"/>
  <c r="G1804" i="2"/>
  <c r="I1804" i="2"/>
  <c r="H1804" i="2"/>
  <c r="I340" i="2"/>
  <c r="G340" i="2"/>
  <c r="H340" i="2"/>
  <c r="J340" i="2"/>
  <c r="J784" i="2"/>
  <c r="I784" i="2"/>
  <c r="G784" i="2"/>
  <c r="H784" i="2"/>
  <c r="I207" i="2"/>
  <c r="G207" i="2"/>
  <c r="H207" i="2"/>
  <c r="H1320" i="2"/>
  <c r="G1320" i="2"/>
  <c r="J1320" i="2"/>
  <c r="I1320" i="2"/>
  <c r="I1239" i="2"/>
  <c r="G1239" i="2"/>
  <c r="H1239" i="2"/>
  <c r="I1483" i="2"/>
  <c r="G1483" i="2"/>
  <c r="H1483" i="2"/>
  <c r="I1780" i="2"/>
  <c r="G1780" i="2"/>
  <c r="H1780" i="2"/>
  <c r="G346" i="2"/>
  <c r="H346" i="2"/>
  <c r="I346" i="2"/>
  <c r="P588" i="1"/>
  <c r="P345" i="1"/>
  <c r="P361" i="1"/>
  <c r="P76" i="1"/>
  <c r="I87" i="2"/>
  <c r="H87" i="2"/>
  <c r="G87" i="2"/>
  <c r="P26" i="1"/>
  <c r="J1048" i="2"/>
  <c r="I1048" i="2"/>
  <c r="G1048" i="2"/>
  <c r="H1048" i="2"/>
  <c r="H660" i="2"/>
  <c r="I660" i="2"/>
  <c r="G660" i="2"/>
  <c r="H1333" i="2"/>
  <c r="I1333" i="2"/>
  <c r="G1333" i="2"/>
  <c r="I1902" i="2"/>
  <c r="G1902" i="2"/>
  <c r="H1902" i="2"/>
  <c r="I510" i="2"/>
  <c r="G510" i="2"/>
  <c r="H510" i="2"/>
  <c r="H1524" i="2"/>
  <c r="I1524" i="2"/>
  <c r="G1524" i="2"/>
  <c r="J632" i="2"/>
  <c r="I632" i="2"/>
  <c r="G632" i="2"/>
  <c r="H632" i="2"/>
  <c r="H1178" i="2"/>
  <c r="I1178" i="2"/>
  <c r="G1178" i="2"/>
  <c r="P134" i="1"/>
  <c r="P143" i="1"/>
  <c r="H1656" i="2"/>
  <c r="G1656" i="2"/>
  <c r="I1656" i="2"/>
  <c r="H397" i="2"/>
  <c r="I397" i="2"/>
  <c r="G397" i="2"/>
  <c r="H251" i="2"/>
  <c r="G251" i="2"/>
  <c r="I251" i="2"/>
  <c r="I103" i="2"/>
  <c r="G103" i="2"/>
  <c r="H103" i="2"/>
  <c r="H1460" i="2"/>
  <c r="J1460" i="2"/>
  <c r="I1460" i="2"/>
  <c r="G1460" i="2"/>
  <c r="H790" i="2"/>
  <c r="G790" i="2"/>
  <c r="I790" i="2"/>
  <c r="P621" i="1"/>
  <c r="P460" i="1"/>
  <c r="G694" i="2"/>
  <c r="I694" i="2"/>
  <c r="H694" i="2"/>
  <c r="I836" i="2"/>
  <c r="G836" i="2"/>
  <c r="H836" i="2"/>
  <c r="G1479" i="2"/>
  <c r="H1479" i="2"/>
  <c r="I1479" i="2"/>
  <c r="P713" i="1"/>
  <c r="I171" i="2"/>
  <c r="G171" i="2"/>
  <c r="H171" i="2"/>
  <c r="J1868" i="2"/>
  <c r="I1868" i="2"/>
  <c r="G1868" i="2"/>
  <c r="H1868" i="2"/>
  <c r="G820" i="2"/>
  <c r="H820" i="2"/>
  <c r="I820" i="2"/>
  <c r="J1252" i="2"/>
  <c r="G1252" i="2"/>
  <c r="I1252" i="2"/>
  <c r="H1252" i="2"/>
  <c r="P169" i="1"/>
  <c r="P27" i="1"/>
  <c r="G1767" i="2"/>
  <c r="I1767" i="2"/>
  <c r="H1767" i="2"/>
  <c r="I670" i="2"/>
  <c r="H670" i="2"/>
  <c r="G670" i="2"/>
  <c r="P132" i="1"/>
  <c r="I276" i="2"/>
  <c r="G276" i="2"/>
  <c r="H276" i="2"/>
  <c r="H1536" i="2"/>
  <c r="J1536" i="2"/>
  <c r="I1536" i="2"/>
  <c r="G1536" i="2"/>
  <c r="I698" i="2"/>
  <c r="G698" i="2"/>
  <c r="H698" i="2"/>
  <c r="G1348" i="2"/>
  <c r="H1348" i="2"/>
  <c r="I1348" i="2"/>
  <c r="J622" i="2"/>
  <c r="I622" i="2"/>
  <c r="G622" i="2"/>
  <c r="H622" i="2"/>
  <c r="J183" i="2"/>
  <c r="I183" i="2"/>
  <c r="G183" i="2"/>
  <c r="H183" i="2"/>
  <c r="H1207" i="2"/>
  <c r="J1207" i="2"/>
  <c r="I1207" i="2"/>
  <c r="G1207" i="2"/>
  <c r="J537" i="2"/>
  <c r="I537" i="2"/>
  <c r="G537" i="2"/>
  <c r="H537" i="2"/>
  <c r="H326" i="2"/>
  <c r="I326" i="2"/>
  <c r="G326" i="2"/>
  <c r="I81" i="2"/>
  <c r="G81" i="2"/>
  <c r="H81" i="2"/>
  <c r="P267" i="1"/>
  <c r="I1732" i="2"/>
  <c r="G1732" i="2"/>
  <c r="H1732" i="2"/>
  <c r="H810" i="2"/>
  <c r="I810" i="2"/>
  <c r="G810" i="2"/>
  <c r="P401" i="1"/>
  <c r="P97" i="1"/>
  <c r="G732" i="2"/>
  <c r="I732" i="2"/>
  <c r="H732" i="2"/>
  <c r="H290" i="2"/>
  <c r="I290" i="2"/>
  <c r="G290" i="2"/>
  <c r="I943" i="2"/>
  <c r="G943" i="2"/>
  <c r="H943" i="2"/>
  <c r="P136" i="1"/>
  <c r="P754" i="1"/>
  <c r="H1115" i="2"/>
  <c r="I1115" i="2"/>
  <c r="G1115" i="2"/>
  <c r="P504" i="1"/>
  <c r="P467" i="1"/>
  <c r="G1096" i="2"/>
  <c r="H1096" i="2"/>
  <c r="I1096" i="2"/>
  <c r="I1216" i="2"/>
  <c r="G1216" i="2"/>
  <c r="H1216" i="2"/>
  <c r="I1399" i="2"/>
  <c r="G1399" i="2"/>
  <c r="H1399" i="2"/>
  <c r="P543" i="1"/>
  <c r="H1082" i="2"/>
  <c r="G1082" i="2"/>
  <c r="I1082" i="2"/>
  <c r="J1104" i="2"/>
  <c r="I1104" i="2"/>
  <c r="G1104" i="2"/>
  <c r="H1104" i="2"/>
  <c r="H1079" i="2"/>
  <c r="J1079" i="2"/>
  <c r="I1079" i="2"/>
  <c r="G1079" i="2"/>
  <c r="P536" i="1"/>
  <c r="G1684" i="2"/>
  <c r="I1684" i="2"/>
  <c r="H1684" i="2"/>
  <c r="P411" i="1"/>
  <c r="I1805" i="2"/>
  <c r="G1805" i="2"/>
  <c r="H1805" i="2"/>
  <c r="I1028" i="2"/>
  <c r="G1028" i="2"/>
  <c r="H1028" i="2"/>
  <c r="H193" i="2"/>
  <c r="G193" i="2"/>
  <c r="I193" i="2"/>
  <c r="J342" i="2"/>
  <c r="I342" i="2"/>
  <c r="G342" i="2"/>
  <c r="H342" i="2"/>
  <c r="G369" i="2"/>
  <c r="H369" i="2"/>
  <c r="I369" i="2"/>
  <c r="P568" i="1"/>
  <c r="H549" i="2"/>
  <c r="J549" i="2"/>
  <c r="I549" i="2"/>
  <c r="G549" i="2"/>
  <c r="P497" i="1"/>
  <c r="I869" i="2"/>
  <c r="G869" i="2"/>
  <c r="H869" i="2"/>
  <c r="H1807" i="2"/>
  <c r="I1807" i="2"/>
  <c r="G1807" i="2"/>
  <c r="I208" i="2"/>
  <c r="G208" i="2"/>
  <c r="H208" i="2"/>
  <c r="J590" i="2"/>
  <c r="I590" i="2"/>
  <c r="G590" i="2"/>
  <c r="H590" i="2"/>
  <c r="P696" i="1"/>
  <c r="P526" i="1"/>
  <c r="G1783" i="2"/>
  <c r="I1783" i="2"/>
  <c r="H1783" i="2"/>
  <c r="H1321" i="2"/>
  <c r="J1321" i="2"/>
  <c r="I1321" i="2"/>
  <c r="G1321" i="2"/>
  <c r="P330" i="1"/>
  <c r="I387" i="2"/>
  <c r="G387" i="2"/>
  <c r="H387" i="2"/>
  <c r="J387" i="2"/>
  <c r="I1386" i="2"/>
  <c r="G1386" i="2"/>
  <c r="H1386" i="2"/>
  <c r="I716" i="2"/>
  <c r="G716" i="2"/>
  <c r="H716" i="2"/>
  <c r="I1240" i="2"/>
  <c r="G1240" i="2"/>
  <c r="H1240" i="2"/>
  <c r="H1750" i="2"/>
  <c r="I1750" i="2"/>
  <c r="G1750" i="2"/>
  <c r="P79" i="1"/>
  <c r="H566" i="2"/>
  <c r="I566" i="2"/>
  <c r="G566" i="2"/>
  <c r="I1601" i="2"/>
  <c r="G1601" i="2"/>
  <c r="H1601" i="2"/>
  <c r="P73" i="1"/>
  <c r="G1875" i="2"/>
  <c r="H1875" i="2"/>
  <c r="I1875" i="2"/>
  <c r="G1781" i="2"/>
  <c r="I1781" i="2"/>
  <c r="H1781" i="2"/>
  <c r="G966" i="2"/>
  <c r="I966" i="2"/>
  <c r="H966" i="2"/>
  <c r="H1886" i="2"/>
  <c r="I1886" i="2"/>
  <c r="G1886" i="2"/>
  <c r="I750" i="2"/>
  <c r="G750" i="2"/>
  <c r="H750" i="2"/>
  <c r="H685" i="2"/>
  <c r="I685" i="2"/>
  <c r="G685" i="2"/>
  <c r="P131" i="1"/>
  <c r="H456" i="2"/>
  <c r="G456" i="2"/>
  <c r="I456" i="2"/>
  <c r="P501" i="1"/>
  <c r="I1011" i="2"/>
  <c r="H1011" i="2"/>
  <c r="G1011" i="2"/>
  <c r="P612" i="1"/>
  <c r="P317" i="1"/>
  <c r="I96" i="2"/>
  <c r="G96" i="2"/>
  <c r="H96" i="2"/>
  <c r="I1172" i="2"/>
  <c r="G1172" i="2"/>
  <c r="H1172" i="2"/>
  <c r="H769" i="2"/>
  <c r="G769" i="2"/>
  <c r="I769" i="2"/>
  <c r="H32" i="2"/>
  <c r="I32" i="2"/>
  <c r="G32" i="2"/>
  <c r="H105" i="2"/>
  <c r="I105" i="2"/>
  <c r="G105" i="2"/>
  <c r="P637" i="1"/>
  <c r="H1129" i="2"/>
  <c r="J1129" i="2"/>
  <c r="G1129" i="2"/>
  <c r="I1129" i="2"/>
  <c r="H1896" i="2"/>
  <c r="J1896" i="2"/>
  <c r="I1896" i="2"/>
  <c r="G1896" i="2"/>
  <c r="P389" i="1"/>
  <c r="H841" i="2"/>
  <c r="I841" i="2"/>
  <c r="G841" i="2"/>
  <c r="P457" i="1"/>
  <c r="P486" i="1"/>
  <c r="P580" i="1"/>
  <c r="P55" i="1"/>
  <c r="H1510" i="2"/>
  <c r="J1510" i="2"/>
  <c r="I1510" i="2"/>
  <c r="G1510" i="2"/>
  <c r="H876" i="2"/>
  <c r="I876" i="2"/>
  <c r="G876" i="2"/>
  <c r="I748" i="2"/>
  <c r="J748" i="2"/>
  <c r="G748" i="2"/>
  <c r="H748" i="2"/>
  <c r="P356" i="1"/>
  <c r="P34" i="1"/>
  <c r="I1540" i="2"/>
  <c r="G1540" i="2"/>
  <c r="H1540" i="2"/>
  <c r="I1352" i="2"/>
  <c r="G1352" i="2"/>
  <c r="H1352" i="2"/>
  <c r="I584" i="2"/>
  <c r="G584" i="2"/>
  <c r="H584" i="2"/>
  <c r="H939" i="2"/>
  <c r="I939" i="2"/>
  <c r="G939" i="2"/>
  <c r="H1261" i="2"/>
  <c r="I1261" i="2"/>
  <c r="G1261" i="2"/>
  <c r="G304" i="2"/>
  <c r="H304" i="2"/>
  <c r="I304" i="2"/>
  <c r="I1723" i="2"/>
  <c r="G1723" i="2"/>
  <c r="H1723" i="2"/>
  <c r="P414" i="1"/>
  <c r="P96" i="1"/>
  <c r="I160" i="2"/>
  <c r="G160" i="2"/>
  <c r="H160" i="2"/>
  <c r="I927" i="2"/>
  <c r="G927" i="2"/>
  <c r="H927" i="2"/>
  <c r="I66" i="2"/>
  <c r="H66" i="2"/>
  <c r="G66" i="2"/>
  <c r="I1010" i="2"/>
  <c r="G1010" i="2"/>
  <c r="H1010" i="2"/>
  <c r="H1609" i="2"/>
  <c r="I1609" i="2"/>
  <c r="G1609" i="2"/>
  <c r="H1666" i="2"/>
  <c r="I1666" i="2"/>
  <c r="G1666" i="2"/>
  <c r="I400" i="2"/>
  <c r="H400" i="2"/>
  <c r="G400" i="2"/>
  <c r="I1890" i="2"/>
  <c r="G1890" i="2"/>
  <c r="H1890" i="2"/>
  <c r="J524" i="2"/>
  <c r="I524" i="2"/>
  <c r="G524" i="2"/>
  <c r="H524" i="2"/>
  <c r="I73" i="2"/>
  <c r="G73" i="2"/>
  <c r="H73" i="2"/>
  <c r="I1049" i="2"/>
  <c r="J1049" i="2"/>
  <c r="G1049" i="2"/>
  <c r="H1049" i="2"/>
  <c r="I1146" i="2"/>
  <c r="G1146" i="2"/>
  <c r="H1146" i="2"/>
  <c r="I856" i="2"/>
  <c r="G856" i="2"/>
  <c r="H856" i="2"/>
  <c r="I661" i="2"/>
  <c r="G661" i="2"/>
  <c r="H661" i="2"/>
  <c r="I977" i="2"/>
  <c r="G977" i="2"/>
  <c r="H977" i="2"/>
  <c r="P682" i="1"/>
  <c r="H1341" i="2"/>
  <c r="G1341" i="2"/>
  <c r="I1341" i="2"/>
  <c r="P541" i="1"/>
  <c r="P540" i="1"/>
  <c r="H1753" i="2"/>
  <c r="I1753" i="2"/>
  <c r="G1753" i="2"/>
  <c r="P667" i="1"/>
  <c r="I1903" i="2"/>
  <c r="H1903" i="2"/>
  <c r="G1903" i="2"/>
  <c r="H997" i="2"/>
  <c r="I997" i="2"/>
  <c r="G997" i="2"/>
  <c r="I1554" i="2"/>
  <c r="G1554" i="2"/>
  <c r="H1554" i="2"/>
  <c r="I80" i="2"/>
  <c r="G80" i="2"/>
  <c r="H80" i="2"/>
  <c r="P197" i="1"/>
  <c r="I129" i="2"/>
  <c r="G129" i="2"/>
  <c r="H129" i="2"/>
  <c r="I831" i="2"/>
  <c r="G831" i="2"/>
  <c r="H831" i="2"/>
  <c r="H1716" i="2"/>
  <c r="I1716" i="2"/>
  <c r="G1716" i="2"/>
  <c r="H1525" i="2"/>
  <c r="I1525" i="2"/>
  <c r="G1525" i="2"/>
  <c r="H1006" i="2"/>
  <c r="I1006" i="2"/>
  <c r="G1006" i="2"/>
  <c r="H478" i="2"/>
  <c r="G478" i="2"/>
  <c r="I478" i="2"/>
  <c r="H1058" i="2"/>
  <c r="I1058" i="2"/>
  <c r="G1058" i="2"/>
  <c r="P247" i="1"/>
  <c r="P654" i="1"/>
  <c r="P130" i="1"/>
  <c r="I681" i="2"/>
  <c r="G681" i="2"/>
  <c r="H681" i="2"/>
  <c r="H1812" i="2"/>
  <c r="I1812" i="2"/>
  <c r="G1812" i="2"/>
  <c r="H1323" i="2"/>
  <c r="I1323" i="2"/>
  <c r="G1323" i="2"/>
  <c r="J596" i="2"/>
  <c r="I596" i="2"/>
  <c r="H596" i="2"/>
  <c r="G596" i="2"/>
  <c r="P532" i="1"/>
  <c r="J20" i="2"/>
  <c r="I20" i="2"/>
  <c r="G20" i="2"/>
  <c r="H20" i="2"/>
  <c r="I1179" i="2"/>
  <c r="H1179" i="2"/>
  <c r="G1179" i="2"/>
  <c r="P92" i="1"/>
  <c r="I301" i="2"/>
  <c r="G301" i="2"/>
  <c r="H301" i="2"/>
  <c r="P258" i="1"/>
  <c r="H1356" i="2"/>
  <c r="I1356" i="2"/>
  <c r="G1356" i="2"/>
  <c r="P442" i="1"/>
  <c r="P300" i="1"/>
  <c r="I907" i="2"/>
  <c r="H907" i="2"/>
  <c r="G907" i="2"/>
  <c r="J327" i="2"/>
  <c r="I327" i="2"/>
  <c r="G327" i="2"/>
  <c r="H327" i="2"/>
  <c r="H1295" i="2"/>
  <c r="J1295" i="2"/>
  <c r="I1295" i="2"/>
  <c r="G1295" i="2"/>
  <c r="P15" i="1"/>
  <c r="H1369" i="2"/>
  <c r="J1369" i="2"/>
  <c r="I1369" i="2"/>
  <c r="G1369" i="2"/>
  <c r="G1628" i="2"/>
  <c r="H1628" i="2"/>
  <c r="I1628" i="2"/>
  <c r="H1366" i="2"/>
  <c r="G1366" i="2"/>
  <c r="I1366" i="2"/>
  <c r="H1150" i="2"/>
  <c r="I1150" i="2"/>
  <c r="G1150" i="2"/>
  <c r="H1310" i="2"/>
  <c r="I1310" i="2"/>
  <c r="G1310" i="2"/>
  <c r="H1681" i="2"/>
  <c r="I1681" i="2"/>
  <c r="G1681" i="2"/>
  <c r="H1417" i="2"/>
  <c r="J1417" i="2"/>
  <c r="I1417" i="2"/>
  <c r="G1417" i="2"/>
  <c r="I50" i="2"/>
  <c r="H50" i="2"/>
  <c r="G50" i="2"/>
  <c r="I15" i="2"/>
  <c r="G15" i="2"/>
  <c r="H15" i="2"/>
  <c r="P272" i="1"/>
  <c r="G1187" i="2"/>
  <c r="H1187" i="2"/>
  <c r="I1187" i="2"/>
  <c r="J1187" i="2"/>
  <c r="G1659" i="2"/>
  <c r="I1659" i="2"/>
  <c r="H1659" i="2"/>
  <c r="H516" i="2"/>
  <c r="I516" i="2"/>
  <c r="G516" i="2"/>
  <c r="I963" i="2"/>
  <c r="H963" i="2"/>
  <c r="G963" i="2"/>
  <c r="I1854" i="2"/>
  <c r="G1854" i="2"/>
  <c r="H1854" i="2"/>
  <c r="G1349" i="2"/>
  <c r="I1349" i="2"/>
  <c r="H1349" i="2"/>
  <c r="I486" i="2"/>
  <c r="G486" i="2"/>
  <c r="H486" i="2"/>
  <c r="P101" i="1"/>
  <c r="I439" i="2"/>
  <c r="G439" i="2"/>
  <c r="H439" i="2"/>
  <c r="P23" i="1"/>
  <c r="P280" i="1"/>
  <c r="J293" i="2"/>
  <c r="G293" i="2"/>
  <c r="I293" i="2"/>
  <c r="H293" i="2"/>
  <c r="G1099" i="2"/>
  <c r="H1099" i="2"/>
  <c r="I1099" i="2"/>
  <c r="I1743" i="2"/>
  <c r="G1743" i="2"/>
  <c r="H1743" i="2"/>
  <c r="I580" i="2"/>
  <c r="H580" i="2"/>
  <c r="G580" i="2"/>
  <c r="H536" i="2"/>
  <c r="I536" i="2"/>
  <c r="G536" i="2"/>
  <c r="J525" i="2"/>
  <c r="I525" i="2"/>
  <c r="G525" i="2"/>
  <c r="H525" i="2"/>
  <c r="P585" i="1"/>
  <c r="P437" i="1"/>
  <c r="I708" i="2"/>
  <c r="G708" i="2"/>
  <c r="H708" i="2"/>
  <c r="P233" i="1"/>
  <c r="I1832" i="2"/>
  <c r="G1832" i="2"/>
  <c r="H1832" i="2"/>
  <c r="I992" i="2"/>
  <c r="G992" i="2"/>
  <c r="H992" i="2"/>
  <c r="G321" i="2"/>
  <c r="H321" i="2"/>
  <c r="I321" i="2"/>
  <c r="P691" i="1"/>
  <c r="I169" i="2"/>
  <c r="G169" i="2"/>
  <c r="H169" i="2"/>
  <c r="P578" i="1"/>
  <c r="H1569" i="2"/>
  <c r="I1569" i="2"/>
  <c r="G1569" i="2"/>
  <c r="H826" i="2"/>
  <c r="I826" i="2"/>
  <c r="G826" i="2"/>
  <c r="G382" i="2"/>
  <c r="H382" i="2"/>
  <c r="I382" i="2"/>
  <c r="J382" i="2"/>
  <c r="I1087" i="2"/>
  <c r="G1087" i="2"/>
  <c r="H1087" i="2"/>
  <c r="H791" i="2"/>
  <c r="I791" i="2"/>
  <c r="G791" i="2"/>
  <c r="I156" i="2"/>
  <c r="G156" i="2"/>
  <c r="H156" i="2"/>
  <c r="H852" i="2"/>
  <c r="I852" i="2"/>
  <c r="G852" i="2"/>
  <c r="I48" i="2"/>
  <c r="G48" i="2"/>
  <c r="H48" i="2"/>
  <c r="H1090" i="2"/>
  <c r="G1090" i="2"/>
  <c r="I1090" i="2"/>
  <c r="H692" i="2"/>
  <c r="I692" i="2"/>
  <c r="G692" i="2"/>
  <c r="G354" i="2"/>
  <c r="I354" i="2"/>
  <c r="H354" i="2"/>
  <c r="I375" i="2"/>
  <c r="G375" i="2"/>
  <c r="H375" i="2"/>
  <c r="H1654" i="2"/>
  <c r="G1654" i="2"/>
  <c r="I1654" i="2"/>
  <c r="H396" i="2"/>
  <c r="G396" i="2"/>
  <c r="I396" i="2"/>
  <c r="G250" i="2"/>
  <c r="H250" i="2"/>
  <c r="I250" i="2"/>
  <c r="G102" i="2"/>
  <c r="I102" i="2"/>
  <c r="H102" i="2"/>
  <c r="H1462" i="2"/>
  <c r="I1462" i="2"/>
  <c r="G1462" i="2"/>
  <c r="J1462" i="2"/>
  <c r="I789" i="2"/>
  <c r="G789" i="2"/>
  <c r="H789" i="2"/>
  <c r="I1529" i="2"/>
  <c r="G1529" i="2"/>
  <c r="H1529" i="2"/>
  <c r="I1143" i="2"/>
  <c r="G1143" i="2"/>
  <c r="H1143" i="2"/>
  <c r="H295" i="2"/>
  <c r="I295" i="2"/>
  <c r="G295" i="2"/>
  <c r="I835" i="2"/>
  <c r="G835" i="2"/>
  <c r="H835" i="2"/>
  <c r="P700" i="1"/>
  <c r="H1761" i="2"/>
  <c r="G1761" i="2"/>
  <c r="I1761" i="2"/>
  <c r="P64" i="1"/>
  <c r="J1866" i="2"/>
  <c r="I1866" i="2"/>
  <c r="G1866" i="2"/>
  <c r="H1866" i="2"/>
  <c r="I819" i="2"/>
  <c r="H819" i="2"/>
  <c r="G819" i="2"/>
  <c r="G1251" i="2"/>
  <c r="H1251" i="2"/>
  <c r="J1251" i="2"/>
  <c r="I1251" i="2"/>
  <c r="I440" i="2"/>
  <c r="G440" i="2"/>
  <c r="H440" i="2"/>
  <c r="I68" i="2"/>
  <c r="G68" i="2"/>
  <c r="H68" i="2"/>
  <c r="H1766" i="2"/>
  <c r="G1766" i="2"/>
  <c r="I1766" i="2"/>
  <c r="P633" i="1"/>
  <c r="H349" i="2"/>
  <c r="I349" i="2"/>
  <c r="G349" i="2"/>
  <c r="P736" i="1"/>
  <c r="H1534" i="2"/>
  <c r="J1534" i="2"/>
  <c r="G1534" i="2"/>
  <c r="I1534" i="2"/>
  <c r="G697" i="2"/>
  <c r="H697" i="2"/>
  <c r="I697" i="2"/>
  <c r="I1347" i="2"/>
  <c r="G1347" i="2"/>
  <c r="H1347" i="2"/>
  <c r="P405" i="1"/>
  <c r="J184" i="2"/>
  <c r="I184" i="2"/>
  <c r="G184" i="2"/>
  <c r="H184" i="2"/>
  <c r="H1209" i="2"/>
  <c r="J1209" i="2"/>
  <c r="I1209" i="2"/>
  <c r="G1209" i="2"/>
  <c r="P145" i="1"/>
  <c r="P412" i="1"/>
  <c r="I450" i="2"/>
  <c r="G450" i="2"/>
  <c r="H450" i="2"/>
  <c r="P711" i="1"/>
  <c r="I216" i="2"/>
  <c r="G216" i="2"/>
  <c r="H216" i="2"/>
  <c r="H1113" i="2"/>
  <c r="I1113" i="2"/>
  <c r="G1113" i="2"/>
  <c r="G1599" i="2"/>
  <c r="I1599" i="2"/>
  <c r="H1599" i="2"/>
  <c r="H1402" i="2"/>
  <c r="I1402" i="2"/>
  <c r="G1402" i="2"/>
  <c r="H588" i="2"/>
  <c r="J588" i="2"/>
  <c r="I588" i="2"/>
  <c r="G588" i="2"/>
  <c r="P732" i="1"/>
  <c r="H564" i="2"/>
  <c r="G564" i="2"/>
  <c r="I564" i="2"/>
  <c r="I1407" i="2"/>
  <c r="G1407" i="2"/>
  <c r="H1407" i="2"/>
  <c r="I1674" i="2"/>
  <c r="J1674" i="2"/>
  <c r="G1674" i="2"/>
  <c r="H1674" i="2"/>
  <c r="I806" i="2"/>
  <c r="G806" i="2"/>
  <c r="H806" i="2"/>
  <c r="I1244" i="2"/>
  <c r="G1244" i="2"/>
  <c r="H1244" i="2"/>
  <c r="J1244" i="2"/>
  <c r="J1567" i="2"/>
  <c r="G1567" i="2"/>
  <c r="H1567" i="2"/>
  <c r="I1567" i="2"/>
  <c r="G924" i="2"/>
  <c r="I924" i="2"/>
  <c r="H924" i="2"/>
  <c r="I7" i="2"/>
  <c r="G7" i="2"/>
  <c r="H7" i="2"/>
  <c r="H1198" i="2"/>
  <c r="I1198" i="2"/>
  <c r="G1198" i="2"/>
  <c r="P241" i="1"/>
  <c r="H746" i="2"/>
  <c r="J746" i="2"/>
  <c r="I746" i="2"/>
  <c r="G746" i="2"/>
  <c r="I88" i="2"/>
  <c r="G88" i="2"/>
  <c r="H88" i="2"/>
  <c r="H962" i="2"/>
  <c r="G962" i="2"/>
  <c r="I962" i="2"/>
  <c r="I585" i="2"/>
  <c r="G585" i="2"/>
  <c r="H585" i="2"/>
  <c r="P587" i="1"/>
  <c r="I305" i="2"/>
  <c r="G305" i="2"/>
  <c r="H305" i="2"/>
  <c r="H1725" i="2"/>
  <c r="G1725" i="2"/>
  <c r="I1725" i="2"/>
  <c r="P17" i="1"/>
  <c r="H252" i="2"/>
  <c r="G252" i="2"/>
  <c r="I252" i="2"/>
  <c r="H158" i="2"/>
  <c r="I158" i="2"/>
  <c r="G158" i="2"/>
  <c r="P5" i="1"/>
  <c r="P24" i="1"/>
  <c r="H744" i="2"/>
  <c r="I744" i="2"/>
  <c r="G744" i="2"/>
  <c r="P206" i="1"/>
  <c r="P191" i="1"/>
  <c r="H1704" i="2"/>
  <c r="I1704" i="2"/>
  <c r="G1704" i="2"/>
  <c r="J522" i="2"/>
  <c r="G522" i="2"/>
  <c r="H522" i="2"/>
  <c r="I522" i="2"/>
  <c r="P159" i="1"/>
  <c r="I1050" i="2"/>
  <c r="G1050" i="2"/>
  <c r="H1050" i="2"/>
  <c r="J1050" i="2"/>
  <c r="H1778" i="2"/>
  <c r="G1778" i="2"/>
  <c r="I1778" i="2"/>
  <c r="P466" i="1"/>
  <c r="P13" i="1"/>
  <c r="G976" i="2"/>
  <c r="I976" i="2"/>
  <c r="H976" i="2"/>
  <c r="I1686" i="2"/>
  <c r="G1686" i="2"/>
  <c r="H1686" i="2"/>
  <c r="H1343" i="2"/>
  <c r="I1343" i="2"/>
  <c r="G1343" i="2"/>
  <c r="H1332" i="2"/>
  <c r="I1332" i="2"/>
  <c r="G1332" i="2"/>
  <c r="H1328" i="2"/>
  <c r="G1328" i="2"/>
  <c r="I1328" i="2"/>
  <c r="H470" i="2"/>
  <c r="I470" i="2"/>
  <c r="G470" i="2"/>
  <c r="P620" i="1"/>
  <c r="I1901" i="2"/>
  <c r="G1901" i="2"/>
  <c r="H1901" i="2"/>
  <c r="P107" i="1"/>
  <c r="P645" i="1"/>
  <c r="I79" i="2"/>
  <c r="G79" i="2"/>
  <c r="H79" i="2"/>
  <c r="I508" i="2"/>
  <c r="G508" i="2"/>
  <c r="H508" i="2"/>
  <c r="H920" i="2"/>
  <c r="I920" i="2"/>
  <c r="G920" i="2"/>
  <c r="P347" i="1"/>
  <c r="H1523" i="2"/>
  <c r="I1523" i="2"/>
  <c r="G1523" i="2"/>
  <c r="I988" i="2"/>
  <c r="H988" i="2"/>
  <c r="G988" i="2"/>
  <c r="P135" i="1"/>
  <c r="H1056" i="2"/>
  <c r="I1056" i="2"/>
  <c r="G1056" i="2"/>
  <c r="J635" i="2"/>
  <c r="I635" i="2"/>
  <c r="G635" i="2"/>
  <c r="H635" i="2"/>
  <c r="G313" i="2"/>
  <c r="I313" i="2"/>
  <c r="H313" i="2"/>
  <c r="I344" i="2"/>
  <c r="G344" i="2"/>
  <c r="H344" i="2"/>
  <c r="G736" i="2"/>
  <c r="H736" i="2"/>
  <c r="I736" i="2"/>
  <c r="H1814" i="2"/>
  <c r="I1814" i="2"/>
  <c r="G1814" i="2"/>
  <c r="H1678" i="2"/>
  <c r="I1678" i="2"/>
  <c r="G1678" i="2"/>
  <c r="G598" i="2"/>
  <c r="H598" i="2"/>
  <c r="J598" i="2"/>
  <c r="I598" i="2"/>
  <c r="J1304" i="2"/>
  <c r="I1304" i="2"/>
  <c r="H1304" i="2"/>
  <c r="G1304" i="2"/>
  <c r="I22" i="2"/>
  <c r="G22" i="2"/>
  <c r="H22" i="2"/>
  <c r="J22" i="2"/>
  <c r="P181" i="1"/>
  <c r="J243" i="2"/>
  <c r="I243" i="2"/>
  <c r="G243" i="2"/>
  <c r="H243" i="2"/>
  <c r="P30" i="1"/>
  <c r="I1503" i="2"/>
  <c r="G1503" i="2"/>
  <c r="H1503" i="2"/>
  <c r="P705" i="1"/>
  <c r="H1354" i="2"/>
  <c r="I1354" i="2"/>
  <c r="G1354" i="2"/>
  <c r="H1102" i="2"/>
  <c r="I1102" i="2"/>
  <c r="G1102" i="2"/>
  <c r="J760" i="2"/>
  <c r="I760" i="2"/>
  <c r="H760" i="2"/>
  <c r="G760" i="2"/>
  <c r="P355" i="1"/>
  <c r="J330" i="2"/>
  <c r="I330" i="2"/>
  <c r="G330" i="2"/>
  <c r="H330" i="2"/>
  <c r="H1747" i="2"/>
  <c r="G1747" i="2"/>
  <c r="I1747" i="2"/>
  <c r="J35" i="2"/>
  <c r="I35" i="2"/>
  <c r="G35" i="2"/>
  <c r="H35" i="2"/>
  <c r="H1367" i="2"/>
  <c r="J1367" i="2"/>
  <c r="I1367" i="2"/>
  <c r="G1367" i="2"/>
  <c r="I1626" i="2"/>
  <c r="G1626" i="2"/>
  <c r="H1626" i="2"/>
  <c r="P712" i="1"/>
  <c r="H1043" i="2"/>
  <c r="I1043" i="2"/>
  <c r="G1043" i="2"/>
  <c r="H1561" i="2"/>
  <c r="I1561" i="2"/>
  <c r="G1561" i="2"/>
  <c r="H1682" i="2"/>
  <c r="I1682" i="2"/>
  <c r="G1682" i="2"/>
  <c r="H1415" i="2"/>
  <c r="J1415" i="2"/>
  <c r="I1415" i="2"/>
  <c r="G1415" i="2"/>
  <c r="P249" i="1"/>
  <c r="H1259" i="2"/>
  <c r="I1259" i="2"/>
  <c r="G1259" i="2"/>
  <c r="P174" i="1"/>
  <c r="P358" i="1"/>
  <c r="P163" i="1"/>
  <c r="I514" i="2"/>
  <c r="G514" i="2"/>
  <c r="H514" i="2"/>
  <c r="I200" i="2"/>
  <c r="G200" i="2"/>
  <c r="H200" i="2"/>
  <c r="P139" i="1"/>
  <c r="P616" i="1"/>
  <c r="G484" i="2"/>
  <c r="I484" i="2"/>
  <c r="H484" i="2"/>
  <c r="P18" i="1"/>
  <c r="P62" i="1"/>
  <c r="I59" i="2"/>
  <c r="G59" i="2"/>
  <c r="H59" i="2"/>
  <c r="I711" i="2"/>
  <c r="J711" i="2"/>
  <c r="G711" i="2"/>
  <c r="H711" i="2"/>
  <c r="I1301" i="2"/>
  <c r="G1301" i="2"/>
  <c r="H1301" i="2"/>
  <c r="P240" i="1"/>
  <c r="G579" i="2"/>
  <c r="H579" i="2"/>
  <c r="I579" i="2"/>
  <c r="I534" i="2"/>
  <c r="G534" i="2"/>
  <c r="H534" i="2"/>
  <c r="I892" i="2"/>
  <c r="H892" i="2"/>
  <c r="G892" i="2"/>
  <c r="I1436" i="2"/>
  <c r="G1436" i="2"/>
  <c r="H1436" i="2"/>
  <c r="I1551" i="2"/>
  <c r="G1551" i="2"/>
  <c r="H1551" i="2"/>
  <c r="P194" i="1"/>
  <c r="H601" i="2"/>
  <c r="J601" i="2"/>
  <c r="I601" i="2"/>
  <c r="G601" i="2"/>
  <c r="G1829" i="2"/>
  <c r="I1829" i="2"/>
  <c r="H1829" i="2"/>
  <c r="H994" i="2"/>
  <c r="I994" i="2"/>
  <c r="G994" i="2"/>
  <c r="I644" i="2"/>
  <c r="G644" i="2"/>
  <c r="H644" i="2"/>
  <c r="I1707" i="2"/>
  <c r="H1707" i="2"/>
  <c r="G1707" i="2"/>
  <c r="H167" i="2"/>
  <c r="I167" i="2"/>
  <c r="G167" i="2"/>
  <c r="I1423" i="2"/>
  <c r="G1423" i="2"/>
  <c r="H1423" i="2"/>
  <c r="P88" i="1"/>
  <c r="P220" i="1"/>
  <c r="I1111" i="2"/>
  <c r="G1111" i="2"/>
  <c r="H1111" i="2"/>
  <c r="I1112" i="2"/>
  <c r="G1112" i="2"/>
  <c r="H1112" i="2"/>
  <c r="P498" i="1"/>
  <c r="H1585" i="2"/>
  <c r="G1585" i="2"/>
  <c r="I1585" i="2"/>
  <c r="H850" i="2"/>
  <c r="I850" i="2"/>
  <c r="G850" i="2"/>
  <c r="H1800" i="2"/>
  <c r="I1800" i="2"/>
  <c r="G1800" i="2"/>
  <c r="I124" i="2"/>
  <c r="G124" i="2"/>
  <c r="H124" i="2"/>
  <c r="I355" i="2"/>
  <c r="H355" i="2"/>
  <c r="G355" i="2"/>
  <c r="I374" i="2"/>
  <c r="G374" i="2"/>
  <c r="H374" i="2"/>
  <c r="H1655" i="2"/>
  <c r="G1655" i="2"/>
  <c r="I1655" i="2"/>
  <c r="H1572" i="2"/>
  <c r="I1572" i="2"/>
  <c r="G1572" i="2"/>
  <c r="P165" i="1"/>
  <c r="P702" i="1"/>
  <c r="I448" i="2"/>
  <c r="H448" i="2"/>
  <c r="G448" i="2"/>
  <c r="G1180" i="2"/>
  <c r="H1180" i="2"/>
  <c r="I1180" i="2"/>
  <c r="I1794" i="2"/>
  <c r="H1794" i="2"/>
  <c r="G1794" i="2"/>
  <c r="I867" i="2"/>
  <c r="H867" i="2"/>
  <c r="G867" i="2"/>
  <c r="P111" i="1"/>
  <c r="P74" i="1"/>
  <c r="H1730" i="2"/>
  <c r="I1730" i="2"/>
  <c r="G1730" i="2"/>
  <c r="G44" i="2"/>
  <c r="H44" i="2"/>
  <c r="I44" i="2"/>
  <c r="P52" i="1"/>
  <c r="I548" i="2"/>
  <c r="G548" i="2"/>
  <c r="J548" i="2"/>
  <c r="H548" i="2"/>
  <c r="P475" i="1"/>
  <c r="I1709" i="2"/>
  <c r="G1709" i="2"/>
  <c r="H1709" i="2"/>
  <c r="G1815" i="2"/>
  <c r="I1815" i="2"/>
  <c r="H1815" i="2"/>
  <c r="I69" i="2"/>
  <c r="G69" i="2"/>
  <c r="H69" i="2"/>
  <c r="P335" i="1"/>
  <c r="I1555" i="2"/>
  <c r="G1555" i="2"/>
  <c r="H1555" i="2"/>
  <c r="I347" i="2"/>
  <c r="G347" i="2"/>
  <c r="H347" i="2"/>
  <c r="I1818" i="2"/>
  <c r="G1818" i="2"/>
  <c r="H1818" i="2"/>
  <c r="H1533" i="2"/>
  <c r="I1533" i="2"/>
  <c r="G1533" i="2"/>
  <c r="J1533" i="2"/>
  <c r="P387" i="1"/>
  <c r="H188" i="2"/>
  <c r="I188" i="2"/>
  <c r="G188" i="2"/>
  <c r="H1019" i="2"/>
  <c r="G1019" i="2"/>
  <c r="I1019" i="2"/>
  <c r="H182" i="2"/>
  <c r="J182" i="2"/>
  <c r="I182" i="2"/>
  <c r="G182" i="2"/>
  <c r="P657" i="1"/>
  <c r="I379" i="2"/>
  <c r="H379" i="2"/>
  <c r="G379" i="2"/>
  <c r="I1039" i="2"/>
  <c r="G1039" i="2"/>
  <c r="H1039" i="2"/>
  <c r="I1614" i="2"/>
  <c r="H1614" i="2"/>
  <c r="G1614" i="2"/>
  <c r="H381" i="2"/>
  <c r="I381" i="2"/>
  <c r="G381" i="2"/>
  <c r="P560" i="1"/>
  <c r="I255" i="2"/>
  <c r="G255" i="2"/>
  <c r="H255" i="2"/>
  <c r="H1862" i="2"/>
  <c r="I1862" i="2"/>
  <c r="G1862" i="2"/>
  <c r="I428" i="2"/>
  <c r="G428" i="2"/>
  <c r="H428" i="2"/>
  <c r="P171" i="1"/>
  <c r="H1715" i="2"/>
  <c r="I1715" i="2"/>
  <c r="G1715" i="2"/>
  <c r="G1228" i="2"/>
  <c r="H1228" i="2"/>
  <c r="I1228" i="2"/>
  <c r="H1785" i="2"/>
  <c r="I1785" i="2"/>
  <c r="G1785" i="2"/>
  <c r="I717" i="2"/>
  <c r="G717" i="2"/>
  <c r="H717" i="2"/>
  <c r="H197" i="2"/>
  <c r="I197" i="2"/>
  <c r="G197" i="2"/>
  <c r="P170" i="1"/>
  <c r="H1427" i="2"/>
  <c r="G1427" i="2"/>
  <c r="I1427" i="2"/>
  <c r="P7" i="1"/>
  <c r="I143" i="2"/>
  <c r="G143" i="2"/>
  <c r="H143" i="2"/>
  <c r="G817" i="2"/>
  <c r="I817" i="2"/>
  <c r="H817" i="2"/>
  <c r="I1007" i="2"/>
  <c r="G1007" i="2"/>
  <c r="H1007" i="2"/>
  <c r="J1755" i="2"/>
  <c r="I1755" i="2"/>
  <c r="G1755" i="2"/>
  <c r="H1755" i="2"/>
  <c r="I360" i="2"/>
  <c r="G360" i="2"/>
  <c r="H360" i="2"/>
  <c r="G1158" i="2"/>
  <c r="H1158" i="2"/>
  <c r="I1158" i="2"/>
  <c r="I1359" i="2"/>
  <c r="G1359" i="2"/>
  <c r="H1359" i="2"/>
  <c r="I1138" i="2"/>
  <c r="G1138" i="2"/>
  <c r="H1138" i="2"/>
  <c r="H721" i="2"/>
  <c r="J721" i="2"/>
  <c r="I721" i="2"/>
  <c r="G721" i="2"/>
  <c r="P651" i="1"/>
  <c r="H1714" i="2"/>
  <c r="G1714" i="2"/>
  <c r="I1714" i="2"/>
  <c r="P144" i="1"/>
  <c r="P25" i="1"/>
  <c r="H265" i="2"/>
  <c r="I265" i="2"/>
  <c r="G265" i="2"/>
  <c r="H1740" i="2"/>
  <c r="I1740" i="2"/>
  <c r="G1740" i="2"/>
  <c r="P37" i="1"/>
  <c r="I949" i="2"/>
  <c r="G949" i="2"/>
  <c r="H949" i="2"/>
  <c r="H14" i="2"/>
  <c r="I14" i="2"/>
  <c r="G14" i="2"/>
  <c r="I6" i="2"/>
  <c r="G6" i="2"/>
  <c r="H6" i="2"/>
  <c r="I142" i="2"/>
  <c r="H142" i="2"/>
  <c r="G142" i="2"/>
  <c r="I86" i="2"/>
  <c r="G86" i="2"/>
  <c r="H86" i="2"/>
  <c r="I1724" i="2"/>
  <c r="H1724" i="2"/>
  <c r="G1724" i="2"/>
  <c r="I61" i="2"/>
  <c r="H61" i="2"/>
  <c r="G61" i="2"/>
  <c r="H1777" i="2"/>
  <c r="G1777" i="2"/>
  <c r="I1777" i="2"/>
  <c r="P123" i="1"/>
  <c r="I1527" i="2"/>
  <c r="G1527" i="2"/>
  <c r="H1527" i="2"/>
  <c r="I507" i="2"/>
  <c r="G507" i="2"/>
  <c r="H507" i="2"/>
  <c r="P459" i="1"/>
  <c r="I245" i="2"/>
  <c r="J245" i="2"/>
  <c r="G245" i="2"/>
  <c r="H245" i="2"/>
  <c r="P289" i="1"/>
  <c r="P708" i="1"/>
  <c r="I1760" i="2"/>
  <c r="G1760" i="2"/>
  <c r="H1760" i="2"/>
  <c r="H1258" i="2"/>
  <c r="I1258" i="2"/>
  <c r="G1258" i="2"/>
  <c r="P716" i="1"/>
  <c r="H43" i="2"/>
  <c r="I43" i="2"/>
  <c r="G43" i="2"/>
  <c r="I710" i="2"/>
  <c r="G710" i="2"/>
  <c r="H710" i="2"/>
  <c r="J710" i="2"/>
  <c r="I581" i="2"/>
  <c r="G581" i="2"/>
  <c r="H581" i="2"/>
  <c r="H1550" i="2"/>
  <c r="I1550" i="2"/>
  <c r="G1550" i="2"/>
  <c r="G1255" i="2"/>
  <c r="H1255" i="2"/>
  <c r="I1255" i="2"/>
  <c r="I647" i="2"/>
  <c r="G647" i="2"/>
  <c r="H647" i="2"/>
  <c r="G232" i="2"/>
  <c r="I232" i="2"/>
  <c r="H232" i="2"/>
  <c r="P644" i="1"/>
  <c r="I123" i="2"/>
  <c r="H123" i="2"/>
  <c r="G123" i="2"/>
  <c r="P639" i="1"/>
  <c r="P313" i="1"/>
  <c r="P699" i="1"/>
  <c r="H546" i="2"/>
  <c r="J546" i="2"/>
  <c r="I546" i="2"/>
  <c r="G546" i="2"/>
  <c r="I1817" i="2"/>
  <c r="G1817" i="2"/>
  <c r="H1817" i="2"/>
  <c r="P294" i="1"/>
  <c r="I979" i="2"/>
  <c r="H979" i="2"/>
  <c r="G979" i="2"/>
  <c r="G1038" i="2"/>
  <c r="H1038" i="2"/>
  <c r="I1038" i="2"/>
  <c r="H816" i="2"/>
  <c r="G816" i="2"/>
  <c r="I816" i="2"/>
  <c r="I1758" i="2"/>
  <c r="J1758" i="2"/>
  <c r="G1758" i="2"/>
  <c r="H1758" i="2"/>
  <c r="P179" i="1"/>
  <c r="P392" i="1"/>
  <c r="I446" i="2"/>
  <c r="G446" i="2"/>
  <c r="H446" i="2"/>
  <c r="I723" i="2"/>
  <c r="G723" i="2"/>
  <c r="H723" i="2"/>
  <c r="H1389" i="2"/>
  <c r="I1389" i="2"/>
  <c r="G1389" i="2"/>
  <c r="H205" i="2"/>
  <c r="I205" i="2"/>
  <c r="G205" i="2"/>
  <c r="I1699" i="2"/>
  <c r="G1699" i="2"/>
  <c r="H1699" i="2"/>
  <c r="J570" i="2"/>
  <c r="I570" i="2"/>
  <c r="G570" i="2"/>
  <c r="H570" i="2"/>
  <c r="G1496" i="2"/>
  <c r="H1496" i="2"/>
  <c r="I1496" i="2"/>
  <c r="I772" i="2"/>
  <c r="G772" i="2"/>
  <c r="H772" i="2"/>
  <c r="I405" i="2"/>
  <c r="G405" i="2"/>
  <c r="H405" i="2"/>
  <c r="J1672" i="2"/>
  <c r="I1672" i="2"/>
  <c r="H1672" i="2"/>
  <c r="G1672" i="2"/>
  <c r="H804" i="2"/>
  <c r="I804" i="2"/>
  <c r="G804" i="2"/>
  <c r="I657" i="2"/>
  <c r="G657" i="2"/>
  <c r="H657" i="2"/>
  <c r="H883" i="2"/>
  <c r="I883" i="2"/>
  <c r="G883" i="2"/>
  <c r="I210" i="2"/>
  <c r="G210" i="2"/>
  <c r="H210" i="2"/>
  <c r="I530" i="2"/>
  <c r="H530" i="2"/>
  <c r="G530" i="2"/>
  <c r="P663" i="1"/>
  <c r="P176" i="1"/>
  <c r="I60" i="2"/>
  <c r="G60" i="2"/>
  <c r="H60" i="2"/>
  <c r="H1776" i="2"/>
  <c r="G1776" i="2"/>
  <c r="I1776" i="2"/>
  <c r="I31" i="2"/>
  <c r="G31" i="2"/>
  <c r="H31" i="2"/>
  <c r="H1330" i="2"/>
  <c r="I1330" i="2"/>
  <c r="G1330" i="2"/>
  <c r="J1468" i="2"/>
  <c r="I1468" i="2"/>
  <c r="G1468" i="2"/>
  <c r="H1468" i="2"/>
  <c r="P235" i="1"/>
  <c r="G1142" i="2"/>
  <c r="I1142" i="2"/>
  <c r="H1142" i="2"/>
  <c r="I1676" i="2"/>
  <c r="G1676" i="2"/>
  <c r="H1676" i="2"/>
  <c r="H468" i="2"/>
  <c r="I468" i="2"/>
  <c r="G468" i="2"/>
  <c r="P269" i="1"/>
  <c r="J329" i="2"/>
  <c r="G329" i="2"/>
  <c r="I329" i="2"/>
  <c r="H329" i="2"/>
  <c r="P559" i="1"/>
  <c r="I1046" i="2"/>
  <c r="G1046" i="2"/>
  <c r="H1046" i="2"/>
  <c r="P628" i="1"/>
  <c r="I367" i="2"/>
  <c r="J367" i="2"/>
  <c r="G367" i="2"/>
  <c r="H367" i="2"/>
  <c r="I163" i="2"/>
  <c r="G163" i="2"/>
  <c r="H163" i="2"/>
  <c r="H709" i="2"/>
  <c r="J709" i="2"/>
  <c r="I709" i="2"/>
  <c r="G709" i="2"/>
  <c r="I893" i="2"/>
  <c r="G893" i="2"/>
  <c r="H893" i="2"/>
  <c r="P511" i="1"/>
  <c r="I574" i="2"/>
  <c r="G574" i="2"/>
  <c r="H574" i="2"/>
  <c r="P623" i="1"/>
  <c r="P751" i="1"/>
  <c r="G1736" i="2"/>
  <c r="H1736" i="2"/>
  <c r="I1736" i="2"/>
  <c r="P374" i="1"/>
  <c r="J740" i="2"/>
  <c r="I740" i="2"/>
  <c r="H740" i="2"/>
  <c r="G740" i="2"/>
  <c r="H768" i="2"/>
  <c r="J768" i="2"/>
  <c r="I768" i="2"/>
  <c r="G768" i="2"/>
  <c r="H1822" i="2"/>
  <c r="G1822" i="2"/>
  <c r="I1822" i="2"/>
  <c r="P641" i="1"/>
  <c r="I191" i="2"/>
  <c r="G191" i="2"/>
  <c r="H191" i="2"/>
  <c r="I1134" i="2"/>
  <c r="H1134" i="2"/>
  <c r="G1134" i="2"/>
  <c r="H1582" i="2"/>
  <c r="G1582" i="2"/>
  <c r="I1582" i="2"/>
  <c r="P424" i="1"/>
  <c r="G1793" i="2"/>
  <c r="I1793" i="2"/>
  <c r="H1793" i="2"/>
  <c r="I1757" i="2"/>
  <c r="G1757" i="2"/>
  <c r="J1757" i="2"/>
  <c r="H1757" i="2"/>
  <c r="I1623" i="2"/>
  <c r="H1623" i="2"/>
  <c r="G1623" i="2"/>
  <c r="P121" i="1"/>
  <c r="I1579" i="2"/>
  <c r="G1579" i="2"/>
  <c r="H1579" i="2"/>
  <c r="I1275" i="2"/>
  <c r="G1275" i="2"/>
  <c r="H1275" i="2"/>
  <c r="I464" i="2"/>
  <c r="G464" i="2"/>
  <c r="H464" i="2"/>
  <c r="I213" i="2"/>
  <c r="G213" i="2"/>
  <c r="H213" i="2"/>
  <c r="H1357" i="2"/>
  <c r="I1357" i="2"/>
  <c r="G1357" i="2"/>
  <c r="G426" i="2"/>
  <c r="I426" i="2"/>
  <c r="H426" i="2"/>
  <c r="I246" i="2"/>
  <c r="G246" i="2"/>
  <c r="H246" i="2"/>
  <c r="I706" i="2"/>
  <c r="G706" i="2"/>
  <c r="H706" i="2"/>
  <c r="I989" i="2"/>
  <c r="G989" i="2"/>
  <c r="H989" i="2"/>
  <c r="P483" i="1"/>
  <c r="P683" i="1"/>
  <c r="J719" i="2"/>
  <c r="I719" i="2"/>
  <c r="G719" i="2"/>
  <c r="H719" i="2"/>
  <c r="G445" i="2"/>
  <c r="I445" i="2"/>
  <c r="H445" i="2"/>
  <c r="H1597" i="2"/>
  <c r="I1597" i="2"/>
  <c r="G1597" i="2"/>
  <c r="I1205" i="2"/>
  <c r="G1205" i="2"/>
  <c r="H1205" i="2"/>
  <c r="I628" i="2"/>
  <c r="H628" i="2"/>
  <c r="G628" i="2"/>
  <c r="P636" i="1"/>
  <c r="J1281" i="2"/>
  <c r="P738" i="1"/>
  <c r="I1388" i="2"/>
  <c r="G1388" i="2"/>
  <c r="H1388" i="2"/>
  <c r="J782" i="2"/>
  <c r="I782" i="2"/>
  <c r="G782" i="2"/>
  <c r="H782" i="2"/>
  <c r="P349" i="1"/>
  <c r="I1552" i="2"/>
  <c r="G1552" i="2"/>
  <c r="H1552" i="2"/>
  <c r="P198" i="1"/>
  <c r="P133" i="1"/>
  <c r="P199" i="1"/>
  <c r="I1698" i="2"/>
  <c r="G1698" i="2"/>
  <c r="H1698" i="2"/>
  <c r="H1560" i="2"/>
  <c r="J1560" i="2"/>
  <c r="G1560" i="2"/>
  <c r="I1560" i="2"/>
  <c r="H1247" i="2"/>
  <c r="I1247" i="2"/>
  <c r="G1247" i="2"/>
  <c r="P371" i="1"/>
  <c r="P87" i="1"/>
  <c r="P629" i="1"/>
  <c r="P245" i="1"/>
  <c r="H458" i="2"/>
  <c r="J458" i="2"/>
  <c r="I458" i="2"/>
  <c r="G458" i="2"/>
  <c r="I65" i="2"/>
  <c r="G65" i="2"/>
  <c r="H65" i="2"/>
  <c r="I1495" i="2"/>
  <c r="G1495" i="2"/>
  <c r="H1495" i="2"/>
  <c r="P500" i="1"/>
  <c r="I1484" i="2"/>
  <c r="G1484" i="2"/>
  <c r="H1484" i="2"/>
  <c r="G771" i="2"/>
  <c r="I771" i="2"/>
  <c r="H771" i="2"/>
  <c r="I263" i="2"/>
  <c r="G263" i="2"/>
  <c r="H263" i="2"/>
  <c r="P364" i="1"/>
  <c r="I1029" i="2"/>
  <c r="G1029" i="2"/>
  <c r="H1029" i="2"/>
  <c r="P352" i="1"/>
  <c r="P675" i="1"/>
  <c r="H1738" i="2"/>
  <c r="I1738" i="2"/>
  <c r="G1738" i="2"/>
  <c r="I441" i="2"/>
  <c r="G441" i="2"/>
  <c r="H441" i="2"/>
  <c r="P438" i="1"/>
  <c r="P565" i="1"/>
  <c r="H541" i="2"/>
  <c r="J541" i="2"/>
  <c r="I541" i="2"/>
  <c r="G541" i="2"/>
  <c r="P615" i="1"/>
  <c r="P157" i="1"/>
  <c r="P603" i="1"/>
  <c r="P564" i="1"/>
  <c r="H947" i="2"/>
  <c r="I947" i="2"/>
  <c r="G947" i="2"/>
  <c r="P369" i="1"/>
  <c r="I885" i="2"/>
  <c r="G885" i="2"/>
  <c r="H885" i="2"/>
  <c r="G1491" i="2"/>
  <c r="I1491" i="2"/>
  <c r="H1491" i="2"/>
  <c r="I136" i="2"/>
  <c r="G136" i="2"/>
  <c r="H136" i="2"/>
  <c r="H899" i="2"/>
  <c r="I899" i="2"/>
  <c r="G899" i="2"/>
  <c r="I211" i="2"/>
  <c r="G211" i="2"/>
  <c r="H211" i="2"/>
  <c r="P490" i="1"/>
  <c r="H923" i="2"/>
  <c r="I923" i="2"/>
  <c r="G923" i="2"/>
  <c r="I8" i="2"/>
  <c r="G8" i="2"/>
  <c r="H8" i="2"/>
  <c r="P187" i="1"/>
  <c r="I618" i="2"/>
  <c r="G618" i="2"/>
  <c r="H618" i="2"/>
  <c r="I1372" i="2"/>
  <c r="H1372" i="2"/>
  <c r="G1372" i="2"/>
  <c r="I563" i="2"/>
  <c r="G563" i="2"/>
  <c r="H563" i="2"/>
  <c r="H1763" i="2"/>
  <c r="I1763" i="2"/>
  <c r="G1763" i="2"/>
  <c r="H1630" i="2"/>
  <c r="I1630" i="2"/>
  <c r="G1630" i="2"/>
  <c r="H1801" i="2"/>
  <c r="I1801" i="2"/>
  <c r="G1801" i="2"/>
  <c r="P507" i="1"/>
  <c r="H1475" i="2"/>
  <c r="G1475" i="2"/>
  <c r="I1475" i="2"/>
  <c r="P341" i="1"/>
  <c r="I1190" i="2"/>
  <c r="G1190" i="2"/>
  <c r="H1190" i="2"/>
  <c r="P381" i="1"/>
  <c r="P598" i="1"/>
  <c r="I336" i="2"/>
  <c r="G336" i="2"/>
  <c r="H336" i="2"/>
  <c r="I455" i="2"/>
  <c r="G455" i="2"/>
  <c r="H455" i="2"/>
  <c r="J55" i="2"/>
  <c r="I55" i="2"/>
  <c r="G55" i="2"/>
  <c r="H55" i="2"/>
  <c r="P12" i="1"/>
  <c r="H1214" i="2"/>
  <c r="G1214" i="2"/>
  <c r="J1214" i="2"/>
  <c r="I1214" i="2"/>
  <c r="P229" i="1"/>
  <c r="P116" i="1"/>
  <c r="I741" i="2"/>
  <c r="H741" i="2"/>
  <c r="G741" i="2"/>
  <c r="P184" i="1"/>
  <c r="H494" i="2"/>
  <c r="I494" i="2"/>
  <c r="G494" i="2"/>
  <c r="P750" i="1"/>
  <c r="H1605" i="2"/>
  <c r="G1605" i="2"/>
  <c r="I1605" i="2"/>
  <c r="G414" i="2"/>
  <c r="H414" i="2"/>
  <c r="I414" i="2"/>
  <c r="J414" i="2"/>
  <c r="I774" i="2"/>
  <c r="J774" i="2"/>
  <c r="G774" i="2"/>
  <c r="H774" i="2"/>
  <c r="P577" i="1"/>
  <c r="P154" i="1"/>
  <c r="I30" i="2"/>
  <c r="G30" i="2"/>
  <c r="H30" i="2"/>
  <c r="I1397" i="2"/>
  <c r="G1397" i="2"/>
  <c r="H1397" i="2"/>
  <c r="P147" i="1"/>
  <c r="I532" i="2"/>
  <c r="H532" i="2"/>
  <c r="J532" i="2"/>
  <c r="G532" i="2"/>
  <c r="J98" i="2"/>
  <c r="I98" i="2"/>
  <c r="G98" i="2"/>
  <c r="H98" i="2"/>
  <c r="P28" i="1"/>
  <c r="H1440" i="2"/>
  <c r="G1440" i="2"/>
  <c r="J1440" i="2"/>
  <c r="I1440" i="2"/>
  <c r="P518" i="1"/>
  <c r="I1575" i="2"/>
  <c r="H1575" i="2"/>
  <c r="G1575" i="2"/>
  <c r="I985" i="2"/>
  <c r="G985" i="2"/>
  <c r="H985" i="2"/>
  <c r="P525" i="1"/>
  <c r="G1467" i="2"/>
  <c r="H1467" i="2"/>
  <c r="J1467" i="2"/>
  <c r="I1467" i="2"/>
  <c r="P58" i="1"/>
  <c r="G917" i="2"/>
  <c r="I917" i="2"/>
  <c r="H917" i="2"/>
  <c r="H756" i="2"/>
  <c r="J756" i="2"/>
  <c r="I756" i="2"/>
  <c r="G756" i="2"/>
  <c r="H604" i="2"/>
  <c r="I604" i="2"/>
  <c r="G604" i="2"/>
  <c r="G796" i="2"/>
  <c r="H796" i="2"/>
  <c r="I796" i="2"/>
  <c r="P61" i="1"/>
  <c r="P404" i="1"/>
  <c r="I1141" i="2"/>
  <c r="G1141" i="2"/>
  <c r="H1141" i="2"/>
  <c r="P108" i="1"/>
  <c r="I310" i="2"/>
  <c r="G310" i="2"/>
  <c r="H310" i="2"/>
  <c r="H1825" i="2"/>
  <c r="J1825" i="2"/>
  <c r="I1825" i="2"/>
  <c r="G1825" i="2"/>
  <c r="I733" i="2"/>
  <c r="G733" i="2"/>
  <c r="H733" i="2"/>
  <c r="I1675" i="2"/>
  <c r="G1675" i="2"/>
  <c r="H1675" i="2"/>
  <c r="H1093" i="2"/>
  <c r="G1093" i="2"/>
  <c r="I1093" i="2"/>
  <c r="P393" i="1"/>
  <c r="H465" i="2"/>
  <c r="I465" i="2"/>
  <c r="G465" i="2"/>
  <c r="I467" i="2"/>
  <c r="G467" i="2"/>
  <c r="H467" i="2"/>
  <c r="P260" i="1"/>
  <c r="I74" i="2"/>
  <c r="G74" i="2"/>
  <c r="H74" i="2"/>
  <c r="H1133" i="2"/>
  <c r="J1133" i="2"/>
  <c r="I1133" i="2"/>
  <c r="G1133" i="2"/>
  <c r="I688" i="2"/>
  <c r="G688" i="2"/>
  <c r="H688" i="2"/>
  <c r="H729" i="2"/>
  <c r="I729" i="2"/>
  <c r="G729" i="2"/>
  <c r="P226" i="1"/>
  <c r="P301" i="1"/>
  <c r="P646" i="1"/>
  <c r="P320" i="1"/>
  <c r="I1748" i="2"/>
  <c r="G1748" i="2"/>
  <c r="H1748" i="2"/>
  <c r="P160" i="1"/>
  <c r="G999" i="2"/>
  <c r="I999" i="2"/>
  <c r="H999" i="2"/>
  <c r="P158" i="1"/>
  <c r="H1381" i="2"/>
  <c r="I1381" i="2"/>
  <c r="G1381" i="2"/>
  <c r="G1842" i="2"/>
  <c r="I1842" i="2"/>
  <c r="H1842" i="2"/>
  <c r="I1564" i="2"/>
  <c r="G1564" i="2"/>
  <c r="H1564" i="2"/>
  <c r="I607" i="2"/>
  <c r="G607" i="2"/>
  <c r="H607" i="2"/>
  <c r="H1045" i="2"/>
  <c r="I1045" i="2"/>
  <c r="G1045" i="2"/>
  <c r="I638" i="2"/>
  <c r="G638" i="2"/>
  <c r="H638" i="2"/>
  <c r="I19" i="2"/>
  <c r="G19" i="2"/>
  <c r="H19" i="2"/>
  <c r="I555" i="2"/>
  <c r="G555" i="2"/>
  <c r="H555" i="2"/>
  <c r="H910" i="2"/>
  <c r="I910" i="2"/>
  <c r="G910" i="2"/>
  <c r="H1546" i="2"/>
  <c r="I1546" i="2"/>
  <c r="G1546" i="2"/>
  <c r="I1772" i="2"/>
  <c r="G1772" i="2"/>
  <c r="H1772" i="2"/>
  <c r="P593" i="1"/>
  <c r="J366" i="2"/>
  <c r="I366" i="2"/>
  <c r="G366" i="2"/>
  <c r="H366" i="2"/>
  <c r="J1516" i="2"/>
  <c r="G1516" i="2"/>
  <c r="I1516" i="2"/>
  <c r="H1516" i="2"/>
  <c r="H1499" i="2"/>
  <c r="I1499" i="2"/>
  <c r="G1499" i="2"/>
  <c r="I41" i="2"/>
  <c r="H41" i="2"/>
  <c r="G41" i="2"/>
  <c r="I166" i="2"/>
  <c r="G166" i="2"/>
  <c r="H166" i="2"/>
  <c r="P752" i="1"/>
  <c r="P517" i="1"/>
  <c r="P649" i="1"/>
  <c r="I172" i="2"/>
  <c r="G172" i="2"/>
  <c r="H172" i="2"/>
  <c r="P519" i="1"/>
  <c r="I1745" i="2"/>
  <c r="G1745" i="2"/>
  <c r="H1745" i="2"/>
  <c r="I12" i="2"/>
  <c r="G12" i="2"/>
  <c r="H12" i="2"/>
  <c r="G1233" i="2"/>
  <c r="H1233" i="2"/>
  <c r="I1233" i="2"/>
  <c r="H1549" i="2"/>
  <c r="I1549" i="2"/>
  <c r="G1549" i="2"/>
  <c r="I502" i="2"/>
  <c r="G502" i="2"/>
  <c r="H502" i="2"/>
  <c r="P319" i="1"/>
  <c r="H1834" i="2"/>
  <c r="I1834" i="2"/>
  <c r="G1834" i="2"/>
  <c r="P190" i="1"/>
  <c r="I645" i="2"/>
  <c r="G645" i="2"/>
  <c r="H645" i="2"/>
  <c r="I848" i="2"/>
  <c r="G848" i="2"/>
  <c r="H848" i="2"/>
  <c r="I281" i="2"/>
  <c r="H281" i="2"/>
  <c r="G281" i="2"/>
  <c r="I573" i="2"/>
  <c r="G573" i="2"/>
  <c r="H573" i="2"/>
  <c r="P337" i="1"/>
  <c r="P650" i="1"/>
  <c r="H1633" i="2"/>
  <c r="I1633" i="2"/>
  <c r="G1633" i="2"/>
  <c r="G1888" i="2"/>
  <c r="I1888" i="2"/>
  <c r="H1888" i="2"/>
  <c r="I1532" i="2"/>
  <c r="G1532" i="2"/>
  <c r="H1532" i="2"/>
  <c r="G575" i="2"/>
  <c r="H575" i="2"/>
  <c r="I575" i="2"/>
  <c r="P717" i="1"/>
  <c r="H1846" i="2"/>
  <c r="I1846" i="2"/>
  <c r="G1846" i="2"/>
  <c r="H1346" i="2"/>
  <c r="I1346" i="2"/>
  <c r="G1346" i="2"/>
  <c r="P89" i="1"/>
  <c r="H1857" i="2"/>
  <c r="G1857" i="2"/>
  <c r="J1857" i="2"/>
  <c r="I1857" i="2"/>
  <c r="I1062" i="2"/>
  <c r="H1062" i="2"/>
  <c r="G1062" i="2"/>
  <c r="P697" i="1"/>
  <c r="G3" i="2"/>
  <c r="H3" i="2"/>
  <c r="I3" i="2"/>
  <c r="I431" i="2"/>
  <c r="G431" i="2"/>
  <c r="H431" i="2"/>
  <c r="P298" i="1"/>
  <c r="H1285" i="2"/>
  <c r="G1285" i="2"/>
  <c r="I1285" i="2"/>
  <c r="G1182" i="2"/>
  <c r="H1182" i="2"/>
  <c r="I1182" i="2"/>
  <c r="H793" i="2"/>
  <c r="I793" i="2"/>
  <c r="G793" i="2"/>
  <c r="H1871" i="2"/>
  <c r="G1871" i="2"/>
  <c r="I1871" i="2"/>
  <c r="I714" i="2"/>
  <c r="G714" i="2"/>
  <c r="H714" i="2"/>
  <c r="H960" i="2"/>
  <c r="I960" i="2"/>
  <c r="G960" i="2"/>
  <c r="H1729" i="2"/>
  <c r="G1729" i="2"/>
  <c r="I1729" i="2"/>
  <c r="G45" i="2"/>
  <c r="H45" i="2"/>
  <c r="I45" i="2"/>
  <c r="J132" i="2"/>
  <c r="I132" i="2"/>
  <c r="G132" i="2"/>
  <c r="H132" i="2"/>
  <c r="J545" i="2"/>
  <c r="I545" i="2"/>
  <c r="G545" i="2"/>
  <c r="H545" i="2"/>
  <c r="J175" i="2"/>
  <c r="I175" i="2"/>
  <c r="G175" i="2"/>
  <c r="H175" i="2"/>
  <c r="H1175" i="2"/>
  <c r="J1175" i="2"/>
  <c r="I1175" i="2"/>
  <c r="G1175" i="2"/>
  <c r="G1248" i="2"/>
  <c r="I1248" i="2"/>
  <c r="H1248" i="2"/>
  <c r="P161" i="1"/>
  <c r="I873" i="2"/>
  <c r="G873" i="2"/>
  <c r="H873" i="2"/>
  <c r="I858" i="2"/>
  <c r="G858" i="2"/>
  <c r="H858" i="2"/>
  <c r="G739" i="2"/>
  <c r="H739" i="2"/>
  <c r="J739" i="2"/>
  <c r="I739" i="2"/>
  <c r="H767" i="2"/>
  <c r="J767" i="2"/>
  <c r="I767" i="2"/>
  <c r="G767" i="2"/>
  <c r="H901" i="2"/>
  <c r="I901" i="2"/>
  <c r="G901" i="2"/>
  <c r="H1821" i="2"/>
  <c r="I1821" i="2"/>
  <c r="G1821" i="2"/>
  <c r="I241" i="2"/>
  <c r="G241" i="2"/>
  <c r="H241" i="2"/>
  <c r="H189" i="2"/>
  <c r="G189" i="2"/>
  <c r="I189" i="2"/>
  <c r="I224" i="2"/>
  <c r="G224" i="2"/>
  <c r="H224" i="2"/>
  <c r="H1449" i="2"/>
  <c r="I1449" i="2"/>
  <c r="G1449" i="2"/>
  <c r="I1613" i="2"/>
  <c r="G1613" i="2"/>
  <c r="H1613" i="2"/>
  <c r="P584" i="1"/>
  <c r="H1382" i="2"/>
  <c r="I1382" i="2"/>
  <c r="G1382" i="2"/>
  <c r="G818" i="2"/>
  <c r="I818" i="2"/>
  <c r="H818" i="2"/>
  <c r="I288" i="2"/>
  <c r="G288" i="2"/>
  <c r="H288" i="2"/>
  <c r="H1246" i="2"/>
  <c r="I1246" i="2"/>
  <c r="G1246" i="2"/>
  <c r="I1338" i="2"/>
  <c r="G1338" i="2"/>
  <c r="H1338" i="2"/>
  <c r="H722" i="2"/>
  <c r="J722" i="2"/>
  <c r="I722" i="2"/>
  <c r="G722" i="2"/>
  <c r="J339" i="2"/>
  <c r="I339" i="2"/>
  <c r="H339" i="2"/>
  <c r="G339" i="2"/>
  <c r="H998" i="2"/>
  <c r="I998" i="2"/>
  <c r="G998" i="2"/>
  <c r="H1319" i="2"/>
  <c r="G1319" i="2"/>
  <c r="I1319" i="2"/>
  <c r="J1319" i="2"/>
  <c r="H1497" i="2"/>
  <c r="I1497" i="2"/>
  <c r="G1497" i="2"/>
  <c r="P155" i="1"/>
  <c r="H1893" i="2"/>
  <c r="J1893" i="2"/>
  <c r="I1893" i="2"/>
  <c r="G1893" i="2"/>
  <c r="P309" i="1"/>
  <c r="H1221" i="2"/>
  <c r="G1221" i="2"/>
  <c r="I1221" i="2"/>
  <c r="I1290" i="2"/>
  <c r="G1290" i="2"/>
  <c r="H1290" i="2"/>
  <c r="I845" i="2"/>
  <c r="G845" i="2"/>
  <c r="H845" i="2"/>
  <c r="J460" i="2"/>
  <c r="I460" i="2"/>
  <c r="G460" i="2"/>
  <c r="H460" i="2"/>
  <c r="I1481" i="2"/>
  <c r="G1481" i="2"/>
  <c r="H1481" i="2"/>
  <c r="I275" i="2"/>
  <c r="G275" i="2"/>
  <c r="H275" i="2"/>
  <c r="I443" i="2"/>
  <c r="G443" i="2"/>
  <c r="H443" i="2"/>
  <c r="J543" i="2"/>
  <c r="I543" i="2"/>
  <c r="G543" i="2"/>
  <c r="H543" i="2"/>
  <c r="J1243" i="2"/>
  <c r="I1243" i="2"/>
  <c r="G1243" i="2"/>
  <c r="H1243" i="2"/>
  <c r="P78" i="1"/>
  <c r="I620" i="2"/>
  <c r="G620" i="2"/>
  <c r="H620" i="2"/>
  <c r="H745" i="2"/>
  <c r="J745" i="2"/>
  <c r="I745" i="2"/>
  <c r="G745" i="2"/>
  <c r="I1443" i="2"/>
  <c r="G1443" i="2"/>
  <c r="H1443" i="2"/>
  <c r="H40" i="2"/>
  <c r="G40" i="2"/>
  <c r="I40" i="2"/>
  <c r="H529" i="2"/>
  <c r="I529" i="2"/>
  <c r="G529" i="2"/>
  <c r="P305" i="1"/>
  <c r="H1342" i="2"/>
  <c r="I1342" i="2"/>
  <c r="G1342" i="2"/>
  <c r="P348" i="1"/>
  <c r="I919" i="2"/>
  <c r="G919" i="2"/>
  <c r="H919" i="2"/>
  <c r="I359" i="2"/>
  <c r="G359" i="2"/>
  <c r="H359" i="2"/>
  <c r="I735" i="2"/>
  <c r="G735" i="2"/>
  <c r="H735" i="2"/>
  <c r="J21" i="2"/>
  <c r="I21" i="2"/>
  <c r="G21" i="2"/>
  <c r="H21" i="2"/>
  <c r="P118" i="1"/>
  <c r="P397" i="1"/>
  <c r="H1679" i="2"/>
  <c r="G1679" i="2"/>
  <c r="I1679" i="2"/>
  <c r="G615" i="2"/>
  <c r="I615" i="2"/>
  <c r="H615" i="2"/>
  <c r="P302" i="1"/>
  <c r="H1018" i="2"/>
  <c r="I1018" i="2"/>
  <c r="G1018" i="2"/>
  <c r="P670" i="1"/>
  <c r="P724" i="1"/>
  <c r="P164" i="1"/>
  <c r="I785" i="2"/>
  <c r="H785" i="2"/>
  <c r="J785" i="2"/>
  <c r="G785" i="2"/>
  <c r="H1764" i="2"/>
  <c r="I1764" i="2"/>
  <c r="G1764" i="2"/>
  <c r="I1191" i="2"/>
  <c r="G1191" i="2"/>
  <c r="H1191" i="2"/>
  <c r="P22" i="1"/>
  <c r="I742" i="2"/>
  <c r="G742" i="2"/>
  <c r="H742" i="2"/>
  <c r="P653" i="1"/>
  <c r="P566" i="1"/>
  <c r="P390" i="1"/>
  <c r="I311" i="2"/>
  <c r="H311" i="2"/>
  <c r="G311" i="2"/>
  <c r="G616" i="2"/>
  <c r="I616" i="2"/>
  <c r="H616" i="2"/>
  <c r="G220" i="2"/>
  <c r="H220" i="2"/>
  <c r="I220" i="2"/>
  <c r="G567" i="2"/>
  <c r="H567" i="2"/>
  <c r="I567" i="2"/>
  <c r="H1847" i="2"/>
  <c r="I1847" i="2"/>
  <c r="G1847" i="2"/>
  <c r="P354" i="1"/>
  <c r="H512" i="2"/>
  <c r="I512" i="2"/>
  <c r="G512" i="2"/>
  <c r="P762" i="1"/>
  <c r="G951" i="2"/>
  <c r="I951" i="2"/>
  <c r="H951" i="2"/>
  <c r="P231" i="1"/>
  <c r="I627" i="2"/>
  <c r="H627" i="2"/>
  <c r="G627" i="2"/>
  <c r="H457" i="2"/>
  <c r="J457" i="2"/>
  <c r="I457" i="2"/>
  <c r="G457" i="2"/>
  <c r="I62" i="2"/>
  <c r="G62" i="2"/>
  <c r="H62" i="2"/>
  <c r="P594" i="1"/>
  <c r="I1236" i="2"/>
  <c r="G1236" i="2"/>
  <c r="H1236" i="2"/>
  <c r="P745" i="1"/>
  <c r="G773" i="2"/>
  <c r="H773" i="2"/>
  <c r="I773" i="2"/>
  <c r="P610" i="1"/>
  <c r="H933" i="2"/>
  <c r="J933" i="2"/>
  <c r="I933" i="2"/>
  <c r="G933" i="2"/>
  <c r="H1031" i="2"/>
  <c r="G1031" i="2"/>
  <c r="I1031" i="2"/>
  <c r="H898" i="2"/>
  <c r="G898" i="2"/>
  <c r="I898" i="2"/>
  <c r="I1664" i="2"/>
  <c r="G1664" i="2"/>
  <c r="H1664" i="2"/>
  <c r="H1737" i="2"/>
  <c r="I1737" i="2"/>
  <c r="G1737" i="2"/>
  <c r="P323" i="1"/>
  <c r="G1095" i="2"/>
  <c r="I1095" i="2"/>
  <c r="H1095" i="2"/>
  <c r="H1394" i="2"/>
  <c r="I1394" i="2"/>
  <c r="G1394" i="2"/>
  <c r="P328" i="1"/>
  <c r="H1514" i="2"/>
  <c r="G1514" i="2"/>
  <c r="I1514" i="2"/>
  <c r="H409" i="2"/>
  <c r="I409" i="2"/>
  <c r="G409" i="2"/>
  <c r="H1488" i="2"/>
  <c r="I1488" i="2"/>
  <c r="G1488" i="2"/>
  <c r="H1391" i="2"/>
  <c r="I1391" i="2"/>
  <c r="G1391" i="2"/>
  <c r="P72" i="1"/>
  <c r="I946" i="2"/>
  <c r="G946" i="2"/>
  <c r="H946" i="2"/>
  <c r="P569" i="1"/>
  <c r="I135" i="2"/>
  <c r="H135" i="2"/>
  <c r="G135" i="2"/>
  <c r="P141" i="1"/>
  <c r="G209" i="2"/>
  <c r="I209" i="2"/>
  <c r="H209" i="2"/>
  <c r="H1211" i="2"/>
  <c r="I1211" i="2"/>
  <c r="G1211" i="2"/>
  <c r="P684" i="1"/>
  <c r="H9" i="2"/>
  <c r="I9" i="2"/>
  <c r="G9" i="2"/>
  <c r="H483" i="2"/>
  <c r="I483" i="2"/>
  <c r="G483" i="2"/>
  <c r="I617" i="2"/>
  <c r="H617" i="2"/>
  <c r="G617" i="2"/>
  <c r="P555" i="1"/>
  <c r="P659" i="1"/>
  <c r="H1765" i="2"/>
  <c r="I1765" i="2"/>
  <c r="G1765" i="2"/>
  <c r="H1631" i="2"/>
  <c r="G1631" i="2"/>
  <c r="I1631" i="2"/>
  <c r="P627" i="1"/>
  <c r="I1250" i="2"/>
  <c r="G1250" i="2"/>
  <c r="H1250" i="2"/>
  <c r="H1474" i="2"/>
  <c r="I1474" i="2"/>
  <c r="G1474" i="2"/>
  <c r="H875" i="2"/>
  <c r="I875" i="2"/>
  <c r="G875" i="2"/>
  <c r="I39" i="2"/>
  <c r="H39" i="2"/>
  <c r="G39" i="2"/>
  <c r="H969" i="2"/>
  <c r="G969" i="2"/>
  <c r="I969" i="2"/>
  <c r="I1469" i="2"/>
  <c r="G1469" i="2"/>
  <c r="H1469" i="2"/>
  <c r="H335" i="2"/>
  <c r="I335" i="2"/>
  <c r="G335" i="2"/>
  <c r="I454" i="2"/>
  <c r="G454" i="2"/>
  <c r="H454" i="2"/>
  <c r="I54" i="2"/>
  <c r="J54" i="2"/>
  <c r="G54" i="2"/>
  <c r="H54" i="2"/>
  <c r="I27" i="2"/>
  <c r="H27" i="2"/>
  <c r="G27" i="2"/>
  <c r="H1213" i="2"/>
  <c r="J1213" i="2"/>
  <c r="I1213" i="2"/>
  <c r="G1213" i="2"/>
  <c r="G587" i="2"/>
  <c r="H587" i="2"/>
  <c r="I587" i="2"/>
  <c r="I308" i="2"/>
  <c r="G308" i="2"/>
  <c r="H308" i="2"/>
  <c r="P162" i="1"/>
  <c r="I475" i="2"/>
  <c r="G475" i="2"/>
  <c r="H475" i="2"/>
  <c r="I493" i="2"/>
  <c r="G493" i="2"/>
  <c r="H493" i="2"/>
  <c r="J479" i="2"/>
  <c r="I1855" i="2"/>
  <c r="G1855" i="2"/>
  <c r="H1855" i="2"/>
  <c r="I1604" i="2"/>
  <c r="G1604" i="2"/>
  <c r="H1604" i="2"/>
  <c r="G417" i="2"/>
  <c r="H417" i="2"/>
  <c r="J417" i="2"/>
  <c r="I417" i="2"/>
  <c r="I776" i="2"/>
  <c r="G776" i="2"/>
  <c r="H776" i="2"/>
  <c r="J776" i="2"/>
  <c r="I1420" i="2"/>
  <c r="G1420" i="2"/>
  <c r="H1420" i="2"/>
  <c r="I402" i="2"/>
  <c r="G402" i="2"/>
  <c r="H402" i="2"/>
  <c r="G29" i="2"/>
  <c r="I29" i="2"/>
  <c r="H29" i="2"/>
  <c r="I1396" i="2"/>
  <c r="G1396" i="2"/>
  <c r="H1396" i="2"/>
  <c r="I384" i="2"/>
  <c r="G384" i="2"/>
  <c r="H384" i="2"/>
  <c r="H531" i="2"/>
  <c r="J531" i="2"/>
  <c r="I531" i="2"/>
  <c r="G531" i="2"/>
  <c r="J97" i="2"/>
  <c r="I97" i="2"/>
  <c r="G97" i="2"/>
  <c r="H97" i="2"/>
  <c r="I71" i="2"/>
  <c r="G71" i="2"/>
  <c r="H71" i="2"/>
  <c r="H1439" i="2"/>
  <c r="G1439" i="2"/>
  <c r="I1439" i="2"/>
  <c r="J1439" i="2"/>
  <c r="H1269" i="2"/>
  <c r="I1269" i="2"/>
  <c r="G1269" i="2"/>
  <c r="H1574" i="2"/>
  <c r="G1574" i="2"/>
  <c r="I1574" i="2"/>
  <c r="P248" i="1"/>
  <c r="I1287" i="2"/>
  <c r="G1287" i="2"/>
  <c r="H1287" i="2"/>
  <c r="H1466" i="2"/>
  <c r="J1466" i="2"/>
  <c r="I1466" i="2"/>
  <c r="G1466" i="2"/>
  <c r="I151" i="2"/>
  <c r="G151" i="2"/>
  <c r="H151" i="2"/>
  <c r="P747" i="1"/>
  <c r="H755" i="2"/>
  <c r="J755" i="2"/>
  <c r="G755" i="2"/>
  <c r="I755" i="2"/>
  <c r="G606" i="2"/>
  <c r="I606" i="2"/>
  <c r="H606" i="2"/>
  <c r="H795" i="2"/>
  <c r="I795" i="2"/>
  <c r="G795" i="2"/>
  <c r="I162" i="2"/>
  <c r="G162" i="2"/>
  <c r="H162" i="2"/>
  <c r="H1017" i="2"/>
  <c r="I1017" i="2"/>
  <c r="G1017" i="2"/>
  <c r="I1140" i="2"/>
  <c r="H1140" i="2"/>
  <c r="G1140" i="2"/>
  <c r="I284" i="2"/>
  <c r="H284" i="2"/>
  <c r="J284" i="2"/>
  <c r="G284" i="2"/>
  <c r="P739" i="1"/>
  <c r="I1409" i="2"/>
  <c r="G1409" i="2"/>
  <c r="H1409" i="2"/>
  <c r="P449" i="1"/>
  <c r="P760" i="1"/>
  <c r="H1092" i="2"/>
  <c r="I1092" i="2"/>
  <c r="G1092" i="2"/>
  <c r="I991" i="2"/>
  <c r="H991" i="2"/>
  <c r="G991" i="2"/>
  <c r="P255" i="1"/>
  <c r="I466" i="2"/>
  <c r="G466" i="2"/>
  <c r="H466" i="2"/>
  <c r="G664" i="2"/>
  <c r="H664" i="2"/>
  <c r="I664" i="2"/>
  <c r="P473" i="1"/>
  <c r="I1132" i="2"/>
  <c r="G1132" i="2"/>
  <c r="H1132" i="2"/>
  <c r="J1132" i="2"/>
  <c r="I687" i="2"/>
  <c r="G687" i="2"/>
  <c r="H687" i="2"/>
  <c r="P533" i="1"/>
  <c r="H578" i="2"/>
  <c r="J578" i="2"/>
  <c r="I578" i="2"/>
  <c r="G578" i="2"/>
  <c r="I764" i="2"/>
  <c r="G764" i="2"/>
  <c r="H764" i="2"/>
  <c r="I1587" i="2"/>
  <c r="G1587" i="2"/>
  <c r="H1587" i="2"/>
  <c r="H812" i="2"/>
  <c r="I812" i="2"/>
  <c r="G812" i="2"/>
  <c r="G1746" i="2"/>
  <c r="H1746" i="2"/>
  <c r="I1746" i="2"/>
  <c r="H421" i="2"/>
  <c r="I421" i="2"/>
  <c r="G421" i="2"/>
  <c r="H1509" i="2"/>
  <c r="I1509" i="2"/>
  <c r="G1509" i="2"/>
  <c r="I411" i="2"/>
  <c r="H411" i="2"/>
  <c r="G411" i="2"/>
  <c r="H1380" i="2"/>
  <c r="G1380" i="2"/>
  <c r="I1380" i="2"/>
  <c r="I1841" i="2"/>
  <c r="G1841" i="2"/>
  <c r="H1841" i="2"/>
  <c r="P383" i="1"/>
  <c r="P217" i="1"/>
  <c r="H1044" i="2"/>
  <c r="I1044" i="2"/>
  <c r="G1044" i="2"/>
  <c r="H637" i="2"/>
  <c r="G637" i="2"/>
  <c r="I637" i="2"/>
  <c r="I18" i="2"/>
  <c r="H18" i="2"/>
  <c r="G18" i="2"/>
  <c r="P215" i="1"/>
  <c r="H911" i="2"/>
  <c r="I911" i="2"/>
  <c r="G911" i="2"/>
  <c r="P288" i="1"/>
  <c r="I1770" i="2"/>
  <c r="G1770" i="2"/>
  <c r="H1770" i="2"/>
  <c r="I1455" i="2"/>
  <c r="G1455" i="2"/>
  <c r="H1455" i="2"/>
  <c r="J365" i="2"/>
  <c r="G365" i="2"/>
  <c r="H365" i="2"/>
  <c r="I365" i="2"/>
  <c r="J1515" i="2"/>
  <c r="I1515" i="2"/>
  <c r="G1515" i="2"/>
  <c r="H1515" i="2"/>
  <c r="H1498" i="2"/>
  <c r="I1498" i="2"/>
  <c r="G1498" i="2"/>
  <c r="P54" i="1"/>
  <c r="I165" i="2"/>
  <c r="G165" i="2"/>
  <c r="H165" i="2"/>
  <c r="H1860" i="2"/>
  <c r="I1860" i="2"/>
  <c r="G1860" i="2"/>
  <c r="J1268" i="2"/>
  <c r="I1268" i="2"/>
  <c r="G1268" i="2"/>
  <c r="H1268" i="2"/>
  <c r="G1592" i="2"/>
  <c r="H1592" i="2"/>
  <c r="I1592" i="2"/>
  <c r="H174" i="2"/>
  <c r="I174" i="2"/>
  <c r="G174" i="2"/>
  <c r="H1273" i="2"/>
  <c r="G1273" i="2"/>
  <c r="I1273" i="2"/>
  <c r="P237" i="1"/>
  <c r="I1253" i="2"/>
  <c r="G1253" i="2"/>
  <c r="H1253" i="2"/>
  <c r="P499" i="1"/>
  <c r="P11" i="1"/>
  <c r="I501" i="2"/>
  <c r="G501" i="2"/>
  <c r="H501" i="2"/>
  <c r="I811" i="2"/>
  <c r="G811" i="2"/>
  <c r="H811" i="2"/>
  <c r="P742" i="1"/>
  <c r="I492" i="2"/>
  <c r="G492" i="2"/>
  <c r="H492" i="2"/>
  <c r="P265" i="1"/>
  <c r="I847" i="2"/>
  <c r="G847" i="2"/>
  <c r="H847" i="2"/>
  <c r="P308" i="1"/>
  <c r="P398" i="1"/>
  <c r="H865" i="2"/>
  <c r="I865" i="2"/>
  <c r="G865" i="2"/>
  <c r="H1596" i="2"/>
  <c r="I1596" i="2"/>
  <c r="G1596" i="2"/>
  <c r="H1632" i="2"/>
  <c r="G1632" i="2"/>
  <c r="I1632" i="2"/>
  <c r="P672" i="1"/>
  <c r="I1531" i="2"/>
  <c r="G1531" i="2"/>
  <c r="H1531" i="2"/>
  <c r="P193" i="1"/>
  <c r="H1774" i="2"/>
  <c r="I1774" i="2"/>
  <c r="G1774" i="2"/>
  <c r="P746" i="1"/>
  <c r="H1345" i="2"/>
  <c r="I1345" i="2"/>
  <c r="G1345" i="2"/>
  <c r="H236" i="2"/>
  <c r="I236" i="2"/>
  <c r="G236" i="2"/>
  <c r="I1856" i="2"/>
  <c r="J1856" i="2"/>
  <c r="G1856" i="2"/>
  <c r="H1856" i="2"/>
  <c r="P150" i="1"/>
  <c r="I1722" i="2"/>
  <c r="G1722" i="2"/>
  <c r="H1722" i="2"/>
  <c r="I2" i="2"/>
  <c r="G2" i="2"/>
  <c r="H2" i="2"/>
  <c r="H430" i="2"/>
  <c r="I430" i="2"/>
  <c r="G430" i="2"/>
  <c r="I752" i="2"/>
  <c r="G752" i="2"/>
  <c r="H752" i="2"/>
  <c r="P452" i="1"/>
  <c r="P102" i="1"/>
  <c r="P86" i="1"/>
  <c r="H1870" i="2"/>
  <c r="I1870" i="2"/>
  <c r="G1870" i="2"/>
  <c r="I713" i="2"/>
  <c r="G713" i="2"/>
  <c r="H713" i="2"/>
  <c r="H958" i="2"/>
  <c r="I958" i="2"/>
  <c r="G958" i="2"/>
  <c r="H1727" i="2"/>
  <c r="G1727" i="2"/>
  <c r="I1727" i="2"/>
  <c r="P112" i="1"/>
  <c r="J131" i="2"/>
  <c r="H131" i="2"/>
  <c r="G131" i="2"/>
  <c r="I131" i="2"/>
  <c r="P444" i="1"/>
  <c r="J178" i="2"/>
  <c r="I178" i="2"/>
  <c r="G178" i="2"/>
  <c r="H178" i="2"/>
  <c r="H1174" i="2"/>
  <c r="J1174" i="2"/>
  <c r="I1174" i="2"/>
  <c r="G1174" i="2"/>
  <c r="P427" i="1"/>
  <c r="I423" i="2"/>
  <c r="G423" i="2"/>
  <c r="H423" i="2"/>
  <c r="P98" i="1"/>
  <c r="I857" i="2"/>
  <c r="G857" i="2"/>
  <c r="H857" i="2"/>
  <c r="I738" i="2"/>
  <c r="H738" i="2"/>
  <c r="J738" i="2"/>
  <c r="G738" i="2"/>
  <c r="H766" i="2"/>
  <c r="J766" i="2"/>
  <c r="I766" i="2"/>
  <c r="G766" i="2"/>
  <c r="H900" i="2"/>
  <c r="G900" i="2"/>
  <c r="I900" i="2"/>
  <c r="I1820" i="2"/>
  <c r="G1820" i="2"/>
  <c r="H1820" i="2"/>
  <c r="P386" i="1"/>
  <c r="H223" i="2"/>
  <c r="I223" i="2"/>
  <c r="G223" i="2"/>
  <c r="I1447" i="2"/>
  <c r="H1447" i="2"/>
  <c r="G1447" i="2"/>
  <c r="I1612" i="2"/>
  <c r="H1612" i="2"/>
  <c r="G1612" i="2"/>
  <c r="I1434" i="2"/>
  <c r="G1434" i="2"/>
  <c r="H1434" i="2"/>
  <c r="P528" i="1"/>
  <c r="G444" i="2"/>
  <c r="H444" i="2"/>
  <c r="I444" i="2"/>
  <c r="I629" i="2"/>
  <c r="G629" i="2"/>
  <c r="H629" i="2"/>
  <c r="I1387" i="2"/>
  <c r="G1387" i="2"/>
  <c r="H1387" i="2"/>
  <c r="H891" i="2"/>
  <c r="I891" i="2"/>
  <c r="G891" i="2"/>
  <c r="G351" i="2"/>
  <c r="H351" i="2"/>
  <c r="J351" i="2"/>
  <c r="I351" i="2"/>
  <c r="H1558" i="2"/>
  <c r="J1558" i="2"/>
  <c r="I1558" i="2"/>
  <c r="G1558" i="2"/>
  <c r="H1548" i="2"/>
  <c r="I1548" i="2"/>
  <c r="G1548" i="2"/>
  <c r="P366" i="1"/>
  <c r="H1790" i="2"/>
  <c r="I1790" i="2"/>
  <c r="G1790" i="2"/>
  <c r="P293" i="1"/>
  <c r="I1577" i="2"/>
  <c r="J1577" i="2"/>
  <c r="G1577" i="2"/>
  <c r="H1577" i="2"/>
  <c r="P514" i="1"/>
  <c r="I226" i="2"/>
  <c r="G226" i="2"/>
  <c r="H226" i="2"/>
  <c r="P643" i="1"/>
  <c r="H1064" i="2"/>
  <c r="I1064" i="2"/>
  <c r="G1064" i="2"/>
  <c r="P148" i="1"/>
  <c r="P316" i="1"/>
  <c r="I1624" i="2"/>
  <c r="G1624" i="2"/>
  <c r="H1624" i="2"/>
  <c r="J322" i="2"/>
  <c r="I322" i="2"/>
  <c r="G322" i="2"/>
  <c r="H322" i="2"/>
  <c r="I1084" i="2"/>
  <c r="G1084" i="2"/>
  <c r="H1084" i="2"/>
  <c r="P743" i="1"/>
  <c r="I462" i="2"/>
  <c r="G462" i="2"/>
  <c r="H462" i="2"/>
  <c r="I316" i="2"/>
  <c r="J316" i="2"/>
  <c r="G316" i="2"/>
  <c r="H316" i="2"/>
  <c r="H1154" i="2"/>
  <c r="I1154" i="2"/>
  <c r="G1154" i="2"/>
  <c r="P276" i="1"/>
  <c r="I1148" i="2"/>
  <c r="G1148" i="2"/>
  <c r="H1148" i="2"/>
  <c r="I219" i="2"/>
  <c r="G219" i="2"/>
  <c r="H219" i="2"/>
  <c r="G150" i="2"/>
  <c r="I150" i="2"/>
  <c r="H150" i="2"/>
  <c r="H181" i="2"/>
  <c r="I181" i="2"/>
  <c r="G181" i="2"/>
  <c r="P426" i="1"/>
  <c r="P56" i="1"/>
  <c r="P669" i="1"/>
  <c r="I1169" i="2"/>
  <c r="G1169" i="2"/>
  <c r="H1169" i="2"/>
  <c r="G1206" i="2"/>
  <c r="H1206" i="2"/>
  <c r="I1206" i="2"/>
  <c r="P192" i="1"/>
  <c r="P727" i="1"/>
  <c r="H1377" i="2"/>
  <c r="I1377" i="2"/>
  <c r="G1377" i="2"/>
  <c r="P757" i="1"/>
  <c r="H1390" i="2"/>
  <c r="I1390" i="2"/>
  <c r="G1390" i="2"/>
  <c r="H890" i="2"/>
  <c r="G890" i="2"/>
  <c r="I890" i="2"/>
  <c r="P539" i="1"/>
  <c r="I511" i="2"/>
  <c r="G511" i="2"/>
  <c r="H511" i="2"/>
  <c r="I352" i="2"/>
  <c r="H352" i="2"/>
  <c r="J352" i="2"/>
  <c r="G352" i="2"/>
  <c r="P767" i="1"/>
  <c r="H1701" i="2"/>
  <c r="I1701" i="2"/>
  <c r="G1701" i="2"/>
  <c r="H1559" i="2"/>
  <c r="G1559" i="2"/>
  <c r="J1559" i="2"/>
  <c r="I1559" i="2"/>
  <c r="H1885" i="2"/>
  <c r="G1885" i="2"/>
  <c r="J1885" i="2"/>
  <c r="I1885" i="2"/>
  <c r="P605" i="1"/>
  <c r="I594" i="2"/>
  <c r="G594" i="2"/>
  <c r="H594" i="2"/>
  <c r="H1547" i="2"/>
  <c r="I1547" i="2"/>
  <c r="G1547" i="2"/>
  <c r="I626" i="2"/>
  <c r="G626" i="2"/>
  <c r="H626" i="2"/>
  <c r="H934" i="2"/>
  <c r="I934" i="2"/>
  <c r="G934" i="2"/>
  <c r="P36" i="1"/>
  <c r="H1459" i="2"/>
  <c r="I1459" i="2"/>
  <c r="G1459" i="2"/>
  <c r="I1235" i="2"/>
  <c r="G1235" i="2"/>
  <c r="H1235" i="2"/>
  <c r="H1845" i="2"/>
  <c r="I1845" i="2"/>
  <c r="G1845" i="2"/>
  <c r="H770" i="2"/>
  <c r="I770" i="2"/>
  <c r="G770" i="2"/>
  <c r="H1501" i="2"/>
  <c r="G1501" i="2"/>
  <c r="I1501" i="2"/>
  <c r="J932" i="2"/>
  <c r="I932" i="2"/>
  <c r="G932" i="2"/>
  <c r="H932" i="2"/>
  <c r="G1030" i="2"/>
  <c r="I1030" i="2"/>
  <c r="H1030" i="2"/>
  <c r="I897" i="2"/>
  <c r="G897" i="2"/>
  <c r="H897" i="2"/>
  <c r="I1663" i="2"/>
  <c r="G1663" i="2"/>
  <c r="H1663" i="2"/>
  <c r="P410" i="1"/>
  <c r="I823" i="2"/>
  <c r="G823" i="2"/>
  <c r="H823" i="2"/>
  <c r="P530" i="1"/>
  <c r="H1393" i="2"/>
  <c r="G1393" i="2"/>
  <c r="I1393" i="2"/>
  <c r="H840" i="2"/>
  <c r="I840" i="2"/>
  <c r="G840" i="2"/>
  <c r="P677" i="1"/>
  <c r="P310" i="1"/>
  <c r="H1485" i="2"/>
  <c r="I1485" i="2"/>
  <c r="G1485" i="2"/>
  <c r="P516" i="1"/>
  <c r="G196" i="2"/>
  <c r="I196" i="2"/>
  <c r="H196" i="2"/>
  <c r="H945" i="2"/>
  <c r="I945" i="2"/>
  <c r="G945" i="2"/>
  <c r="P450" i="1"/>
  <c r="H1405" i="2"/>
  <c r="G1405" i="2"/>
  <c r="I1405" i="2"/>
  <c r="I137" i="2"/>
  <c r="G137" i="2"/>
  <c r="H137" i="2"/>
  <c r="I372" i="2"/>
  <c r="G372" i="2"/>
  <c r="H372" i="2"/>
  <c r="H1789" i="2"/>
  <c r="I1789" i="2"/>
  <c r="G1789" i="2"/>
  <c r="H1210" i="2"/>
  <c r="I1210" i="2"/>
  <c r="G1210" i="2"/>
  <c r="H1692" i="2"/>
  <c r="I1692" i="2"/>
  <c r="G1692" i="2"/>
  <c r="P487" i="1"/>
  <c r="H482" i="2"/>
  <c r="I482" i="2"/>
  <c r="G482" i="2"/>
  <c r="P542" i="1"/>
  <c r="I1371" i="2"/>
  <c r="G1371" i="2"/>
  <c r="H1371" i="2"/>
  <c r="H1620" i="2"/>
  <c r="I1620" i="2"/>
  <c r="G1620" i="2"/>
  <c r="H1762" i="2"/>
  <c r="G1762" i="2"/>
  <c r="I1762" i="2"/>
  <c r="H1629" i="2"/>
  <c r="I1629" i="2"/>
  <c r="G1629" i="2"/>
  <c r="H1545" i="2"/>
  <c r="I1545" i="2"/>
  <c r="G1545" i="2"/>
  <c r="P205" i="1"/>
  <c r="G1004" i="2"/>
  <c r="I1004" i="2"/>
  <c r="H1004" i="2"/>
  <c r="H874" i="2"/>
  <c r="I874" i="2"/>
  <c r="G874" i="2"/>
  <c r="P16" i="1"/>
  <c r="H970" i="2"/>
  <c r="I970" i="2"/>
  <c r="G970" i="2"/>
  <c r="I1472" i="2"/>
  <c r="G1472" i="2"/>
  <c r="H1472" i="2"/>
  <c r="G334" i="2"/>
  <c r="H334" i="2"/>
  <c r="I334" i="2"/>
  <c r="P596" i="1"/>
  <c r="J52" i="2"/>
  <c r="G52" i="2"/>
  <c r="I52" i="2"/>
  <c r="H52" i="2"/>
  <c r="H26" i="2"/>
  <c r="I26" i="2"/>
  <c r="G26" i="2"/>
  <c r="H1212" i="2"/>
  <c r="J1212" i="2"/>
  <c r="I1212" i="2"/>
  <c r="G1212" i="2"/>
  <c r="P290" i="1"/>
  <c r="G307" i="2"/>
  <c r="H307" i="2"/>
  <c r="I307" i="2"/>
  <c r="I424" i="2"/>
  <c r="G424" i="2"/>
  <c r="H424" i="2"/>
  <c r="G474" i="2"/>
  <c r="I474" i="2"/>
  <c r="H474" i="2"/>
  <c r="P671" i="1"/>
  <c r="P275" i="1"/>
  <c r="H1478" i="2"/>
  <c r="I1478" i="2"/>
  <c r="G1478" i="2"/>
  <c r="P382" i="1"/>
  <c r="J777" i="2"/>
  <c r="I777" i="2"/>
  <c r="G777" i="2"/>
  <c r="H777" i="2"/>
  <c r="I1422" i="2"/>
  <c r="G1422" i="2"/>
  <c r="H1422" i="2"/>
  <c r="G403" i="2"/>
  <c r="I403" i="2"/>
  <c r="H403" i="2"/>
  <c r="P372" i="1"/>
  <c r="G1398" i="2"/>
  <c r="I1398" i="2"/>
  <c r="H1398" i="2"/>
  <c r="P428" i="1"/>
  <c r="I533" i="2"/>
  <c r="H533" i="2"/>
  <c r="J533" i="2"/>
  <c r="G533" i="2"/>
  <c r="P196" i="1"/>
  <c r="G70" i="2"/>
  <c r="H70" i="2"/>
  <c r="I70" i="2"/>
  <c r="H1438" i="2"/>
  <c r="J1438" i="2"/>
  <c r="I1438" i="2"/>
  <c r="G1438" i="2"/>
  <c r="H1271" i="2"/>
  <c r="G1271" i="2"/>
  <c r="I1271" i="2"/>
  <c r="H1573" i="2"/>
  <c r="G1573" i="2"/>
  <c r="I1573" i="2"/>
  <c r="I636" i="2"/>
  <c r="G636" i="2"/>
  <c r="H636" i="2"/>
  <c r="H1286" i="2"/>
  <c r="I1286" i="2"/>
  <c r="G1286" i="2"/>
  <c r="H1465" i="2"/>
  <c r="J1465" i="2"/>
  <c r="I1465" i="2"/>
  <c r="G1465" i="2"/>
  <c r="G152" i="2"/>
  <c r="H152" i="2"/>
  <c r="I152" i="2"/>
  <c r="H1850" i="2"/>
  <c r="I1850" i="2"/>
  <c r="G1850" i="2"/>
  <c r="H754" i="2"/>
  <c r="J754" i="2"/>
  <c r="I754" i="2"/>
  <c r="G754" i="2"/>
  <c r="H605" i="2"/>
  <c r="I605" i="2"/>
  <c r="G605" i="2"/>
  <c r="I797" i="2"/>
  <c r="H797" i="2"/>
  <c r="G797" i="2"/>
  <c r="I161" i="2"/>
  <c r="G161" i="2"/>
  <c r="H161" i="2"/>
  <c r="I1016" i="2"/>
  <c r="H1016" i="2"/>
  <c r="G1016" i="2"/>
  <c r="H1139" i="2"/>
  <c r="I1139" i="2"/>
  <c r="G1139" i="2"/>
  <c r="J286" i="2"/>
  <c r="I286" i="2"/>
  <c r="G286" i="2"/>
  <c r="H286" i="2"/>
  <c r="H1826" i="2"/>
  <c r="J1826" i="2"/>
  <c r="I1826" i="2"/>
  <c r="G1826" i="2"/>
  <c r="P571" i="1"/>
  <c r="H1118" i="2"/>
  <c r="I1118" i="2"/>
  <c r="G1118" i="2"/>
  <c r="J1879" i="2"/>
  <c r="I1879" i="2"/>
  <c r="G1879" i="2"/>
  <c r="H1879" i="2"/>
  <c r="H1091" i="2"/>
  <c r="I1091" i="2"/>
  <c r="G1091" i="2"/>
  <c r="H990" i="2"/>
  <c r="G990" i="2"/>
  <c r="I990" i="2"/>
  <c r="H656" i="2"/>
  <c r="I656" i="2"/>
  <c r="G656" i="2"/>
  <c r="P552" i="1"/>
  <c r="I1171" i="2"/>
  <c r="G1171" i="2"/>
  <c r="H1171" i="2"/>
  <c r="I1131" i="2"/>
  <c r="G1131" i="2"/>
  <c r="J1131" i="2"/>
  <c r="H1131" i="2"/>
  <c r="P406" i="1"/>
  <c r="H1309" i="2"/>
  <c r="I1309" i="2"/>
  <c r="G1309" i="2"/>
  <c r="H577" i="2"/>
  <c r="G577" i="2"/>
  <c r="J577" i="2"/>
  <c r="I577" i="2"/>
  <c r="G763" i="2"/>
  <c r="H763" i="2"/>
  <c r="I763" i="2"/>
  <c r="I1588" i="2"/>
  <c r="G1588" i="2"/>
  <c r="H1588" i="2"/>
  <c r="H815" i="2"/>
  <c r="G815" i="2"/>
  <c r="I815" i="2"/>
  <c r="P362" i="1"/>
  <c r="I420" i="2"/>
  <c r="G420" i="2"/>
  <c r="H420" i="2"/>
  <c r="H1508" i="2"/>
  <c r="I1508" i="2"/>
  <c r="G1508" i="2"/>
  <c r="I413" i="2"/>
  <c r="G413" i="2"/>
  <c r="H413" i="2"/>
  <c r="H1379" i="2"/>
  <c r="I1379" i="2"/>
  <c r="G1379" i="2"/>
  <c r="P336" i="1"/>
  <c r="H973" i="2"/>
  <c r="I973" i="2"/>
  <c r="G973" i="2"/>
  <c r="I560" i="2"/>
  <c r="G560" i="2"/>
  <c r="H560" i="2"/>
  <c r="P263" i="1"/>
  <c r="P189" i="1"/>
  <c r="G17" i="2"/>
  <c r="H17" i="2"/>
  <c r="I17" i="2"/>
  <c r="H556" i="2"/>
  <c r="G556" i="2"/>
  <c r="I556" i="2"/>
  <c r="P244" i="1"/>
  <c r="J727" i="2"/>
  <c r="I727" i="2"/>
  <c r="G727" i="2"/>
  <c r="H727" i="2"/>
  <c r="I1769" i="2"/>
  <c r="G1769" i="2"/>
  <c r="H1769" i="2"/>
  <c r="H1454" i="2"/>
  <c r="I1454" i="2"/>
  <c r="G1454" i="2"/>
  <c r="P470" i="1"/>
  <c r="P156" i="1"/>
  <c r="I140" i="2"/>
  <c r="G140" i="2"/>
  <c r="H140" i="2"/>
  <c r="J140" i="2"/>
  <c r="J1695" i="2"/>
  <c r="I1695" i="2"/>
  <c r="G1695" i="2"/>
  <c r="H1695" i="2"/>
  <c r="H1859" i="2"/>
  <c r="G1859" i="2"/>
  <c r="I1859" i="2"/>
  <c r="J1267" i="2"/>
  <c r="I1267" i="2"/>
  <c r="H1267" i="2"/>
  <c r="G1267" i="2"/>
  <c r="P343" i="1"/>
  <c r="G173" i="2"/>
  <c r="I173" i="2"/>
  <c r="H173" i="2"/>
  <c r="H1272" i="2"/>
  <c r="I1272" i="2"/>
  <c r="G1272" i="2"/>
  <c r="J608" i="2"/>
  <c r="I608" i="2"/>
  <c r="G608" i="2"/>
  <c r="H608" i="2"/>
  <c r="P509" i="1"/>
  <c r="P496" i="1"/>
  <c r="I25" i="2"/>
  <c r="G25" i="2"/>
  <c r="H25" i="2"/>
  <c r="P761" i="1"/>
  <c r="H1257" i="2"/>
  <c r="I1257" i="2"/>
  <c r="G1257" i="2"/>
  <c r="H1835" i="2"/>
  <c r="I1835" i="2"/>
  <c r="G1835" i="2"/>
  <c r="I491" i="2"/>
  <c r="G491" i="2"/>
  <c r="H491" i="2"/>
  <c r="J676" i="2"/>
  <c r="I676" i="2"/>
  <c r="H676" i="2"/>
  <c r="G676" i="2"/>
  <c r="I846" i="2"/>
  <c r="G846" i="2"/>
  <c r="H846" i="2"/>
  <c r="I781" i="2"/>
  <c r="G781" i="2"/>
  <c r="H781" i="2"/>
  <c r="H1001" i="2"/>
  <c r="I1001" i="2"/>
  <c r="G1001" i="2"/>
  <c r="H864" i="2"/>
  <c r="I864" i="2"/>
  <c r="G864" i="2"/>
  <c r="H1595" i="2"/>
  <c r="I1595" i="2"/>
  <c r="G1595" i="2"/>
  <c r="P664" i="1"/>
  <c r="H1653" i="2"/>
  <c r="J1653" i="2"/>
  <c r="I1653" i="2"/>
  <c r="G1653" i="2"/>
  <c r="P359" i="1"/>
  <c r="I499" i="2"/>
  <c r="G499" i="2"/>
  <c r="H499" i="2"/>
  <c r="H1775" i="2"/>
  <c r="G1775" i="2"/>
  <c r="I1775" i="2"/>
  <c r="H1848" i="2"/>
  <c r="I1848" i="2"/>
  <c r="G1848" i="2"/>
  <c r="P733" i="1"/>
  <c r="I235" i="2"/>
  <c r="G235" i="2"/>
  <c r="H235" i="2"/>
  <c r="P47" i="1"/>
  <c r="I392" i="2"/>
  <c r="G392" i="2"/>
  <c r="H392" i="2"/>
  <c r="I1168" i="2"/>
  <c r="G1168" i="2"/>
  <c r="H1168" i="2"/>
  <c r="P35" i="1"/>
  <c r="P582" i="1"/>
  <c r="I751" i="2"/>
  <c r="G751" i="2"/>
  <c r="H751" i="2"/>
  <c r="H1124" i="2"/>
  <c r="J1124" i="2"/>
  <c r="I1124" i="2"/>
  <c r="G1124" i="2"/>
  <c r="I272" i="2"/>
  <c r="G272" i="2"/>
  <c r="H272" i="2"/>
  <c r="J272" i="2"/>
  <c r="J230" i="2"/>
  <c r="I230" i="2"/>
  <c r="G230" i="2"/>
  <c r="H230" i="2"/>
  <c r="P756" i="1"/>
  <c r="P481" i="1"/>
  <c r="H957" i="2"/>
  <c r="I957" i="2"/>
  <c r="G957" i="2"/>
  <c r="H300" i="2"/>
  <c r="I300" i="2"/>
  <c r="G300" i="2"/>
  <c r="I1373" i="2"/>
  <c r="G1373" i="2"/>
  <c r="H1373" i="2"/>
  <c r="I1109" i="2"/>
  <c r="H1109" i="2"/>
  <c r="J1109" i="2"/>
  <c r="G1109" i="2"/>
  <c r="J177" i="2"/>
  <c r="I177" i="2"/>
  <c r="G177" i="2"/>
  <c r="H177" i="2"/>
  <c r="P216" i="1"/>
  <c r="J1072" i="2"/>
  <c r="H1072" i="2"/>
  <c r="I1072" i="2"/>
  <c r="G1072" i="2"/>
  <c r="H422" i="2"/>
  <c r="G422" i="2"/>
  <c r="I422" i="2"/>
  <c r="H258" i="2"/>
  <c r="I258" i="2"/>
  <c r="G258" i="2"/>
  <c r="P264" i="1"/>
  <c r="P658" i="1"/>
  <c r="I765" i="2"/>
  <c r="G765" i="2"/>
  <c r="H765" i="2"/>
  <c r="J765" i="2"/>
  <c r="H902" i="2"/>
  <c r="I902" i="2"/>
  <c r="G902" i="2"/>
  <c r="P306" i="1"/>
  <c r="G978" i="2"/>
  <c r="I978" i="2"/>
  <c r="H978" i="2"/>
  <c r="I225" i="2"/>
  <c r="G225" i="2"/>
  <c r="H225" i="2"/>
  <c r="H1450" i="2"/>
  <c r="I1450" i="2"/>
  <c r="G1450" i="2"/>
  <c r="P210" i="1"/>
  <c r="I1433" i="2"/>
  <c r="G1433" i="2"/>
  <c r="H1433" i="2"/>
  <c r="I1292" i="2"/>
  <c r="G1292" i="2"/>
  <c r="H1292" i="2"/>
  <c r="I809" i="2"/>
  <c r="G809" i="2"/>
  <c r="H809" i="2"/>
  <c r="P642" i="1"/>
  <c r="P458" i="1"/>
  <c r="G630" i="2"/>
  <c r="H630" i="2"/>
  <c r="I630" i="2"/>
  <c r="P77" i="1"/>
  <c r="H843" i="2"/>
  <c r="I843" i="2"/>
  <c r="G843" i="2"/>
  <c r="I64" i="2"/>
  <c r="G64" i="2"/>
  <c r="H64" i="2"/>
  <c r="P103" i="1"/>
  <c r="I1237" i="2"/>
  <c r="G1237" i="2"/>
  <c r="H1237" i="2"/>
  <c r="I1444" i="2"/>
  <c r="G1444" i="2"/>
  <c r="H1444" i="2"/>
  <c r="I1494" i="2"/>
  <c r="G1494" i="2"/>
  <c r="H1494" i="2"/>
  <c r="G956" i="2"/>
  <c r="H956" i="2"/>
  <c r="I956" i="2"/>
  <c r="G1647" i="2"/>
  <c r="I1647" i="2"/>
  <c r="H1647" i="2"/>
  <c r="H254" i="2"/>
  <c r="I254" i="2"/>
  <c r="G254" i="2"/>
  <c r="H1581" i="2"/>
  <c r="I1581" i="2"/>
  <c r="G1581" i="2"/>
  <c r="P93" i="1"/>
  <c r="P384" i="1"/>
  <c r="P246" i="1"/>
  <c r="J341" i="2"/>
  <c r="I341" i="2"/>
  <c r="G341" i="2"/>
  <c r="H341" i="2"/>
  <c r="P631" i="1"/>
  <c r="I1784" i="2"/>
  <c r="G1784" i="2"/>
  <c r="H1784" i="2"/>
  <c r="P94" i="1"/>
  <c r="P607" i="1"/>
  <c r="H404" i="2"/>
  <c r="G404" i="2"/>
  <c r="I404" i="2"/>
  <c r="P138" i="1"/>
  <c r="P256" i="1"/>
  <c r="J1566" i="2"/>
  <c r="I1566" i="2"/>
  <c r="G1566" i="2"/>
  <c r="H1566" i="2"/>
  <c r="H922" i="2"/>
  <c r="I922" i="2"/>
  <c r="G922" i="2"/>
  <c r="I203" i="2"/>
  <c r="G203" i="2"/>
  <c r="H203" i="2"/>
  <c r="P599" i="1"/>
  <c r="I157" i="2"/>
  <c r="G157" i="2"/>
  <c r="H157" i="2"/>
  <c r="I496" i="2"/>
  <c r="H496" i="2"/>
  <c r="G496" i="2"/>
  <c r="J416" i="2"/>
  <c r="I416" i="2"/>
  <c r="G416" i="2"/>
  <c r="H416" i="2"/>
  <c r="I975" i="2"/>
  <c r="G975" i="2"/>
  <c r="H975" i="2"/>
  <c r="H1331" i="2"/>
  <c r="I1331" i="2"/>
  <c r="G1331" i="2"/>
  <c r="P597" i="1"/>
  <c r="G634" i="2"/>
  <c r="H634" i="2"/>
  <c r="J634" i="2"/>
  <c r="I634" i="2"/>
  <c r="H597" i="2"/>
  <c r="I597" i="2"/>
  <c r="G597" i="2"/>
  <c r="J597" i="2"/>
  <c r="I76" i="2"/>
  <c r="G76" i="2"/>
  <c r="H76" i="2"/>
  <c r="J758" i="2"/>
  <c r="I758" i="2"/>
  <c r="G758" i="2"/>
  <c r="H758" i="2"/>
  <c r="H34" i="2"/>
  <c r="J34" i="2"/>
  <c r="I34" i="2"/>
  <c r="G34" i="2"/>
  <c r="P635" i="1"/>
  <c r="G452" i="2"/>
  <c r="H452" i="2"/>
  <c r="I452" i="2"/>
  <c r="I202" i="2"/>
  <c r="G202" i="2"/>
  <c r="H202" i="2"/>
  <c r="I164" i="2"/>
  <c r="G164" i="2"/>
  <c r="H164" i="2"/>
  <c r="P6" i="1"/>
  <c r="G500" i="2"/>
  <c r="I500" i="2"/>
  <c r="H500" i="2"/>
  <c r="P106" i="1"/>
  <c r="P764" i="1"/>
  <c r="H1849" i="2"/>
  <c r="G1849" i="2"/>
  <c r="I1849" i="2"/>
  <c r="I357" i="2"/>
  <c r="G357" i="2"/>
  <c r="H357" i="2"/>
  <c r="I1735" i="2"/>
  <c r="G1735" i="2"/>
  <c r="H1735" i="2"/>
  <c r="H866" i="2"/>
  <c r="I866" i="2"/>
  <c r="G866" i="2"/>
  <c r="I47" i="2"/>
  <c r="G47" i="2"/>
  <c r="H47" i="2"/>
  <c r="P506" i="1"/>
  <c r="I859" i="2"/>
  <c r="H859" i="2"/>
  <c r="G859" i="2"/>
  <c r="G903" i="2"/>
  <c r="I903" i="2"/>
  <c r="H903" i="2"/>
  <c r="I1448" i="2"/>
  <c r="H1448" i="2"/>
  <c r="G1448" i="2"/>
  <c r="I1025" i="2"/>
  <c r="G1025" i="2"/>
  <c r="H1025" i="2"/>
  <c r="H1584" i="2"/>
  <c r="G1584" i="2"/>
  <c r="I1584" i="2"/>
  <c r="G1864" i="2"/>
  <c r="I1864" i="2"/>
  <c r="H1864" i="2"/>
  <c r="I214" i="2"/>
  <c r="G214" i="2"/>
  <c r="H214" i="2"/>
  <c r="I247" i="2"/>
  <c r="G247" i="2"/>
  <c r="H247" i="2"/>
  <c r="H974" i="2"/>
  <c r="I974" i="2"/>
  <c r="G974" i="2"/>
  <c r="G1204" i="2"/>
  <c r="I1204" i="2"/>
  <c r="H1204" i="2"/>
  <c r="G1553" i="2"/>
  <c r="I1553" i="2"/>
  <c r="H1553" i="2"/>
  <c r="I377" i="2"/>
  <c r="G377" i="2"/>
  <c r="H377" i="2"/>
  <c r="H842" i="2"/>
  <c r="G842" i="2"/>
  <c r="I842" i="2"/>
  <c r="J459" i="2"/>
  <c r="I459" i="2"/>
  <c r="G459" i="2"/>
  <c r="H459" i="2"/>
  <c r="I520" i="2"/>
  <c r="G520" i="2"/>
  <c r="H520" i="2"/>
  <c r="I274" i="2"/>
  <c r="G274" i="2"/>
  <c r="H274" i="2"/>
  <c r="H1739" i="2"/>
  <c r="I1739" i="2"/>
  <c r="G1739" i="2"/>
  <c r="H542" i="2"/>
  <c r="G542" i="2"/>
  <c r="J542" i="2"/>
  <c r="I542" i="2"/>
  <c r="J1242" i="2"/>
  <c r="I1242" i="2"/>
  <c r="G1242" i="2"/>
  <c r="H1242" i="2"/>
  <c r="P353" i="1"/>
  <c r="H921" i="2"/>
  <c r="G921" i="2"/>
  <c r="I921" i="2"/>
  <c r="I619" i="2"/>
  <c r="G619" i="2"/>
  <c r="H619" i="2"/>
  <c r="H1802" i="2"/>
  <c r="I1802" i="2"/>
  <c r="G1802" i="2"/>
  <c r="H1442" i="2"/>
  <c r="I1442" i="2"/>
  <c r="G1442" i="2"/>
  <c r="G1828" i="2"/>
  <c r="I1828" i="2"/>
  <c r="H1828" i="2"/>
  <c r="H528" i="2"/>
  <c r="I528" i="2"/>
  <c r="G528" i="2"/>
  <c r="J415" i="2"/>
  <c r="I415" i="2"/>
  <c r="G415" i="2"/>
  <c r="H415" i="2"/>
  <c r="P208" i="1"/>
  <c r="I1528" i="2"/>
  <c r="G1528" i="2"/>
  <c r="H1528" i="2"/>
  <c r="I509" i="2"/>
  <c r="G509" i="2"/>
  <c r="H509" i="2"/>
  <c r="I798" i="2"/>
  <c r="G798" i="2"/>
  <c r="H798" i="2"/>
  <c r="G1827" i="2"/>
  <c r="J1827" i="2"/>
  <c r="I1827" i="2"/>
  <c r="H1827" i="2"/>
  <c r="P436" i="1"/>
  <c r="J242" i="2"/>
  <c r="I242" i="2"/>
  <c r="H242" i="2"/>
  <c r="G242" i="2"/>
  <c r="I314" i="2"/>
  <c r="H314" i="2"/>
  <c r="G314" i="2"/>
  <c r="H1749" i="2"/>
  <c r="G1749" i="2"/>
  <c r="I1749" i="2"/>
  <c r="H1843" i="2"/>
  <c r="I1843" i="2"/>
  <c r="G1843" i="2"/>
  <c r="P9" i="1"/>
  <c r="I1771" i="2"/>
  <c r="G1771" i="2"/>
  <c r="H1771" i="2"/>
  <c r="G42" i="2"/>
  <c r="H42" i="2"/>
  <c r="I42" i="2"/>
  <c r="P65" i="1"/>
  <c r="H13" i="2"/>
  <c r="I13" i="2"/>
  <c r="G13" i="2"/>
  <c r="J599" i="2"/>
  <c r="I599" i="2"/>
  <c r="G599" i="2"/>
  <c r="H599" i="2"/>
  <c r="G646" i="2"/>
  <c r="H646" i="2"/>
  <c r="I646" i="2"/>
  <c r="I233" i="2"/>
  <c r="G233" i="2"/>
  <c r="H233" i="2"/>
  <c r="I1889" i="2"/>
  <c r="G1889" i="2"/>
  <c r="H1889" i="2"/>
  <c r="P546" i="1"/>
  <c r="I373" i="2"/>
  <c r="G373" i="2"/>
  <c r="H373" i="2"/>
  <c r="P524" i="1"/>
  <c r="P281" i="1"/>
  <c r="I133" i="2"/>
  <c r="G133" i="2"/>
  <c r="H133" i="2"/>
  <c r="J133" i="2"/>
  <c r="H1176" i="2"/>
  <c r="J1176" i="2"/>
  <c r="I1176" i="2"/>
  <c r="G1176" i="2"/>
  <c r="P84" i="1"/>
  <c r="J77" i="2"/>
  <c r="H1645" i="2"/>
  <c r="I1645" i="2"/>
  <c r="G1645" i="2"/>
  <c r="I190" i="2"/>
  <c r="G190" i="2"/>
  <c r="H190" i="2"/>
  <c r="H1583" i="2"/>
  <c r="G1583" i="2"/>
  <c r="I1583" i="2"/>
  <c r="I1792" i="2"/>
  <c r="G1792" i="2"/>
  <c r="H1792" i="2"/>
  <c r="J1756" i="2"/>
  <c r="I1756" i="2"/>
  <c r="G1756" i="2"/>
  <c r="H1756" i="2"/>
  <c r="J323" i="2"/>
  <c r="I323" i="2"/>
  <c r="G323" i="2"/>
  <c r="H323" i="2"/>
  <c r="I463" i="2"/>
  <c r="G463" i="2"/>
  <c r="H463" i="2"/>
  <c r="P465" i="1"/>
  <c r="P462" i="1"/>
  <c r="P57" i="1"/>
  <c r="I1688" i="2"/>
  <c r="G1688" i="2"/>
  <c r="H1688" i="2"/>
  <c r="I1565" i="2"/>
  <c r="G1565" i="2"/>
  <c r="H1565" i="2"/>
  <c r="P689" i="1"/>
  <c r="P33" i="1"/>
  <c r="I1576" i="2"/>
  <c r="J1576" i="2"/>
  <c r="G1576" i="2"/>
  <c r="H1576" i="2"/>
  <c r="P277" i="1"/>
  <c r="P254" i="1"/>
  <c r="I461" i="2"/>
  <c r="G461" i="2"/>
  <c r="H461" i="2"/>
  <c r="H1153" i="2"/>
  <c r="I1153" i="2"/>
  <c r="G1153" i="2"/>
  <c r="H1149" i="2"/>
  <c r="I1149" i="2"/>
  <c r="G1149" i="2"/>
  <c r="G180" i="2"/>
  <c r="I180" i="2"/>
  <c r="H180" i="2"/>
  <c r="G1068" i="2"/>
  <c r="H1068" i="2"/>
  <c r="I1068" i="2"/>
  <c r="H1644" i="2"/>
  <c r="I1644" i="2"/>
  <c r="G1644" i="2"/>
  <c r="P472" i="1"/>
  <c r="P573" i="1"/>
  <c r="G498" i="2"/>
  <c r="H498" i="2"/>
  <c r="I498" i="2"/>
  <c r="H1799" i="2"/>
  <c r="I1799" i="2"/>
  <c r="G1799" i="2"/>
  <c r="H1376" i="2"/>
  <c r="G1376" i="2"/>
  <c r="I1376" i="2"/>
  <c r="H1874" i="2"/>
  <c r="I1874" i="2"/>
  <c r="G1874" i="2"/>
  <c r="P213" i="1"/>
  <c r="P339" i="1"/>
  <c r="J1327" i="2"/>
  <c r="I1327" i="2"/>
  <c r="G1327" i="2"/>
  <c r="H1327" i="2"/>
  <c r="P126" i="1"/>
  <c r="J353" i="2"/>
  <c r="I353" i="2"/>
  <c r="G353" i="2"/>
  <c r="H353" i="2"/>
  <c r="I1899" i="2"/>
  <c r="G1899" i="2"/>
  <c r="H1899" i="2"/>
  <c r="P90" i="1"/>
  <c r="H1557" i="2"/>
  <c r="J1557" i="2"/>
  <c r="I1557" i="2"/>
  <c r="G1557" i="2"/>
  <c r="H1884" i="2"/>
  <c r="J1884" i="2"/>
  <c r="I1884" i="2"/>
  <c r="G1884" i="2"/>
  <c r="J1637" i="2"/>
  <c r="H1490" i="2"/>
  <c r="I1490" i="2"/>
  <c r="G1490" i="2"/>
  <c r="I592" i="2"/>
  <c r="G592" i="2"/>
  <c r="H592" i="2"/>
  <c r="P270" i="1"/>
  <c r="P430" i="1"/>
  <c r="P365" i="1"/>
  <c r="I91" i="2"/>
  <c r="G91" i="2"/>
  <c r="H91" i="2"/>
  <c r="I1458" i="2"/>
  <c r="G1458" i="2"/>
  <c r="H1458" i="2"/>
  <c r="H1234" i="2"/>
  <c r="G1234" i="2"/>
  <c r="I1234" i="2"/>
  <c r="I1844" i="2"/>
  <c r="G1844" i="2"/>
  <c r="H1844" i="2"/>
  <c r="H1452" i="2"/>
  <c r="I1452" i="2"/>
  <c r="G1452" i="2"/>
  <c r="P242" i="1"/>
  <c r="J931" i="2"/>
  <c r="I931" i="2"/>
  <c r="G931" i="2"/>
  <c r="H931" i="2"/>
  <c r="P468" i="1"/>
  <c r="P420" i="1"/>
  <c r="I1662" i="2"/>
  <c r="G1662" i="2"/>
  <c r="H1662" i="2"/>
  <c r="H1035" i="2"/>
  <c r="J1035" i="2"/>
  <c r="I1035" i="2"/>
  <c r="G1035" i="2"/>
  <c r="I822" i="2"/>
  <c r="H822" i="2"/>
  <c r="G822" i="2"/>
  <c r="I1299" i="2"/>
  <c r="G1299" i="2"/>
  <c r="H1299" i="2"/>
  <c r="H1392" i="2"/>
  <c r="I1392" i="2"/>
  <c r="G1392" i="2"/>
  <c r="H839" i="2"/>
  <c r="I839" i="2"/>
  <c r="G839" i="2"/>
  <c r="I1671" i="2"/>
  <c r="G1671" i="2"/>
  <c r="H1671" i="2"/>
  <c r="I786" i="2"/>
  <c r="H786" i="2"/>
  <c r="G786" i="2"/>
  <c r="H1487" i="2"/>
  <c r="I1487" i="2"/>
  <c r="G1487" i="2"/>
  <c r="I1265" i="2"/>
  <c r="G1265" i="2"/>
  <c r="H1265" i="2"/>
  <c r="G195" i="2"/>
  <c r="H195" i="2"/>
  <c r="I195" i="2"/>
  <c r="H1119" i="2"/>
  <c r="I1119" i="2"/>
  <c r="G1119" i="2"/>
  <c r="H1404" i="2"/>
  <c r="I1404" i="2"/>
  <c r="G1404" i="2"/>
  <c r="P195" i="1"/>
  <c r="I371" i="2"/>
  <c r="G371" i="2"/>
  <c r="H371" i="2"/>
  <c r="H1788" i="2"/>
  <c r="I1788" i="2"/>
  <c r="G1788" i="2"/>
  <c r="P166" i="1"/>
  <c r="H1691" i="2"/>
  <c r="I1691" i="2"/>
  <c r="G1691" i="2"/>
  <c r="G1203" i="2"/>
  <c r="H1203" i="2"/>
  <c r="I1203" i="2"/>
  <c r="I481" i="2"/>
  <c r="G481" i="2"/>
  <c r="H481" i="2"/>
  <c r="I1337" i="2"/>
  <c r="G1337" i="2"/>
  <c r="H1337" i="2"/>
  <c r="P614" i="1"/>
  <c r="H1619" i="2"/>
  <c r="I1619" i="2"/>
  <c r="G1619" i="2"/>
  <c r="I1052" i="2"/>
  <c r="G1052" i="2"/>
  <c r="H1052" i="2"/>
  <c r="P45" i="1"/>
  <c r="H1544" i="2"/>
  <c r="I1544" i="2"/>
  <c r="G1544" i="2"/>
  <c r="I527" i="2"/>
  <c r="G527" i="2"/>
  <c r="H527" i="2"/>
  <c r="H1003" i="2"/>
  <c r="I1003" i="2"/>
  <c r="G1003" i="2"/>
  <c r="P622" i="1"/>
  <c r="I38" i="2"/>
  <c r="G38" i="2"/>
  <c r="H38" i="2"/>
  <c r="P515" i="1"/>
  <c r="G1471" i="2"/>
  <c r="H1471" i="2"/>
  <c r="I1471" i="2"/>
  <c r="I1061" i="2"/>
  <c r="H1061" i="2"/>
  <c r="G1061" i="2"/>
  <c r="H1464" i="2"/>
  <c r="I1464" i="2"/>
  <c r="G1464" i="2"/>
  <c r="J53" i="2"/>
  <c r="I53" i="2"/>
  <c r="G53" i="2"/>
  <c r="H53" i="2"/>
  <c r="P214" i="1"/>
  <c r="P464" i="1"/>
  <c r="H731" i="2"/>
  <c r="I731" i="2"/>
  <c r="G731" i="2"/>
  <c r="I309" i="2"/>
  <c r="G309" i="2"/>
  <c r="H309" i="2"/>
  <c r="P250" i="1"/>
  <c r="G472" i="2"/>
  <c r="H472" i="2"/>
  <c r="I472" i="2"/>
  <c r="I1650" i="2"/>
  <c r="H1650" i="2"/>
  <c r="G1650" i="2"/>
  <c r="G700" i="2"/>
  <c r="H700" i="2"/>
  <c r="I700" i="2"/>
  <c r="P600" i="1"/>
  <c r="H972" i="2"/>
  <c r="I972" i="2"/>
  <c r="G972" i="2"/>
  <c r="H1145" i="2"/>
  <c r="I1145" i="2"/>
  <c r="G1145" i="2"/>
  <c r="I1421" i="2"/>
  <c r="G1421" i="2"/>
  <c r="H1421" i="2"/>
  <c r="G401" i="2"/>
  <c r="I401" i="2"/>
  <c r="H401" i="2"/>
  <c r="I955" i="2"/>
  <c r="G955" i="2"/>
  <c r="H955" i="2"/>
  <c r="I1395" i="2"/>
  <c r="G1395" i="2"/>
  <c r="H1395" i="2"/>
  <c r="J1076" i="2"/>
  <c r="I1076" i="2"/>
  <c r="G1076" i="2"/>
  <c r="H1076" i="2"/>
  <c r="P469" i="1"/>
  <c r="H506" i="2"/>
  <c r="I506" i="2"/>
  <c r="G506" i="2"/>
  <c r="H1751" i="2"/>
  <c r="I1751" i="2"/>
  <c r="G1751" i="2"/>
  <c r="P50" i="1"/>
  <c r="H1270" i="2"/>
  <c r="I1270" i="2"/>
  <c r="G1270" i="2"/>
  <c r="P640" i="1"/>
  <c r="P253" i="1"/>
  <c r="P261" i="1"/>
  <c r="P375" i="1"/>
  <c r="I154" i="2"/>
  <c r="G154" i="2"/>
  <c r="H154" i="2"/>
  <c r="I1851" i="2"/>
  <c r="H1851" i="2"/>
  <c r="G1851" i="2"/>
  <c r="I1719" i="2"/>
  <c r="G1719" i="2"/>
  <c r="H1719" i="2"/>
  <c r="P346" i="1"/>
  <c r="P122" i="1"/>
  <c r="P656" i="1"/>
  <c r="I1015" i="2"/>
  <c r="H1015" i="2"/>
  <c r="G1015" i="2"/>
  <c r="P325" i="1"/>
  <c r="I285" i="2"/>
  <c r="G285" i="2"/>
  <c r="J285" i="2"/>
  <c r="H285" i="2"/>
  <c r="P266" i="1"/>
  <c r="I1408" i="2"/>
  <c r="G1408" i="2"/>
  <c r="H1408" i="2"/>
  <c r="H1117" i="2"/>
  <c r="I1117" i="2"/>
  <c r="G1117" i="2"/>
  <c r="H1881" i="2"/>
  <c r="J1881" i="2"/>
  <c r="I1881" i="2"/>
  <c r="G1881" i="2"/>
  <c r="I1312" i="2"/>
  <c r="G1312" i="2"/>
  <c r="H1312" i="2"/>
  <c r="I655" i="2"/>
  <c r="G655" i="2"/>
  <c r="H655" i="2"/>
  <c r="I1363" i="2"/>
  <c r="H1363" i="2"/>
  <c r="J1363" i="2"/>
  <c r="G1363" i="2"/>
  <c r="I1170" i="2"/>
  <c r="G1170" i="2"/>
  <c r="H1170" i="2"/>
  <c r="H1130" i="2"/>
  <c r="J1130" i="2"/>
  <c r="G1130" i="2"/>
  <c r="I1130" i="2"/>
  <c r="I1023" i="2"/>
  <c r="G1023" i="2"/>
  <c r="H1023" i="2"/>
  <c r="H1308" i="2"/>
  <c r="I1308" i="2"/>
  <c r="G1308" i="2"/>
  <c r="I1539" i="2"/>
  <c r="G1539" i="2"/>
  <c r="H1539" i="2"/>
  <c r="G762" i="2"/>
  <c r="H762" i="2"/>
  <c r="I762" i="2"/>
  <c r="I260" i="2"/>
  <c r="G260" i="2"/>
  <c r="H260" i="2"/>
  <c r="H814" i="2"/>
  <c r="I814" i="2"/>
  <c r="G814" i="2"/>
  <c r="G925" i="2"/>
  <c r="I925" i="2"/>
  <c r="H925" i="2"/>
  <c r="G419" i="2"/>
  <c r="H419" i="2"/>
  <c r="I419" i="2"/>
  <c r="P613" i="1"/>
  <c r="H410" i="2"/>
  <c r="G410" i="2"/>
  <c r="I410" i="2"/>
  <c r="P344" i="1"/>
  <c r="H862" i="2"/>
  <c r="I862" i="2"/>
  <c r="G862" i="2"/>
  <c r="P83" i="1"/>
  <c r="G562" i="2"/>
  <c r="H562" i="2"/>
  <c r="I562" i="2"/>
  <c r="I668" i="2"/>
  <c r="G668" i="2"/>
  <c r="H668" i="2"/>
  <c r="I488" i="2"/>
  <c r="G488" i="2"/>
  <c r="H488" i="2"/>
  <c r="J488" i="2"/>
  <c r="P453" i="1"/>
  <c r="H557" i="2"/>
  <c r="I557" i="2"/>
  <c r="G557" i="2"/>
  <c r="I625" i="2"/>
  <c r="G625" i="2"/>
  <c r="H625" i="2"/>
  <c r="H726" i="2"/>
  <c r="I726" i="2"/>
  <c r="G726" i="2"/>
  <c r="J726" i="2"/>
  <c r="P666" i="1"/>
  <c r="P425" i="1"/>
  <c r="H1166" i="2"/>
  <c r="I1166" i="2"/>
  <c r="G1166" i="2"/>
  <c r="I408" i="2"/>
  <c r="G408" i="2"/>
  <c r="H408" i="2"/>
  <c r="H139" i="2"/>
  <c r="G139" i="2"/>
  <c r="I139" i="2"/>
  <c r="J139" i="2"/>
  <c r="P685" i="1"/>
  <c r="H1858" i="2"/>
  <c r="I1858" i="2"/>
  <c r="G1858" i="2"/>
  <c r="I1266" i="2"/>
  <c r="H1266" i="2"/>
  <c r="G1266" i="2"/>
  <c r="J1266" i="2"/>
  <c r="G880" i="2"/>
  <c r="I880" i="2"/>
  <c r="H880" i="2"/>
  <c r="P262" i="1"/>
  <c r="P378" i="1"/>
  <c r="J611" i="2"/>
  <c r="I611" i="2"/>
  <c r="G611" i="2"/>
  <c r="H611" i="2"/>
  <c r="P315" i="1"/>
  <c r="H1226" i="2"/>
  <c r="I1226" i="2"/>
  <c r="G1226" i="2"/>
  <c r="H24" i="2"/>
  <c r="I24" i="2"/>
  <c r="G24" i="2"/>
  <c r="H1882" i="2"/>
  <c r="I1882" i="2"/>
  <c r="G1882" i="2"/>
  <c r="I1256" i="2"/>
  <c r="G1256" i="2"/>
  <c r="H1256" i="2"/>
  <c r="H1836" i="2"/>
  <c r="I1836" i="2"/>
  <c r="G1836" i="2"/>
  <c r="I490" i="2"/>
  <c r="H490" i="2"/>
  <c r="G490" i="2"/>
  <c r="J675" i="2"/>
  <c r="I675" i="2"/>
  <c r="G675" i="2"/>
  <c r="H675" i="2"/>
  <c r="I849" i="2"/>
  <c r="G849" i="2"/>
  <c r="H849" i="2"/>
  <c r="P493" i="1"/>
  <c r="I1002" i="2"/>
  <c r="H1002" i="2"/>
  <c r="G1002" i="2"/>
  <c r="H863" i="2"/>
  <c r="I863" i="2"/>
  <c r="G863" i="2"/>
  <c r="H1594" i="2"/>
  <c r="I1594" i="2"/>
  <c r="G1594" i="2"/>
  <c r="P523" i="1"/>
  <c r="H1652" i="2"/>
  <c r="G1652" i="2"/>
  <c r="J1652" i="2"/>
  <c r="I1652" i="2"/>
  <c r="H916" i="2"/>
  <c r="I916" i="2"/>
  <c r="G916" i="2"/>
  <c r="P417" i="1"/>
  <c r="H1773" i="2"/>
  <c r="I1773" i="2"/>
  <c r="G1773" i="2"/>
  <c r="P753" i="1"/>
  <c r="H1811" i="2"/>
  <c r="I1811" i="2"/>
  <c r="G1811" i="2"/>
  <c r="H237" i="2"/>
  <c r="I237" i="2"/>
  <c r="G237" i="2"/>
  <c r="H119" i="2"/>
  <c r="G119" i="2"/>
  <c r="I119" i="2"/>
  <c r="I391" i="2"/>
  <c r="G391" i="2"/>
  <c r="H391" i="2"/>
  <c r="P471" i="1"/>
  <c r="H90" i="2"/>
  <c r="I90" i="2"/>
  <c r="G90" i="2"/>
  <c r="H1429" i="2"/>
  <c r="I1429" i="2"/>
  <c r="G1429" i="2"/>
  <c r="I753" i="2"/>
  <c r="G753" i="2"/>
  <c r="H753" i="2"/>
  <c r="I1123" i="2"/>
  <c r="G1123" i="2"/>
  <c r="H1123" i="2"/>
  <c r="J1123" i="2"/>
  <c r="G271" i="2"/>
  <c r="H271" i="2"/>
  <c r="J271" i="2"/>
  <c r="I271" i="2"/>
  <c r="J229" i="2"/>
  <c r="I229" i="2"/>
  <c r="G229" i="2"/>
  <c r="H229" i="2"/>
  <c r="H1869" i="2"/>
  <c r="I1869" i="2"/>
  <c r="G1869" i="2"/>
  <c r="I1193" i="2"/>
  <c r="G1193" i="2"/>
  <c r="H1193" i="2"/>
  <c r="H959" i="2"/>
  <c r="I959" i="2"/>
  <c r="G959" i="2"/>
  <c r="G299" i="2"/>
  <c r="H299" i="2"/>
  <c r="I299" i="2"/>
  <c r="P556" i="1"/>
  <c r="I1108" i="2"/>
  <c r="J1108" i="2"/>
  <c r="G1108" i="2"/>
  <c r="H1108" i="2"/>
  <c r="P413" i="1"/>
  <c r="I559" i="2"/>
  <c r="G559" i="2"/>
  <c r="H559" i="2"/>
  <c r="I1071" i="2"/>
  <c r="G1071" i="2"/>
  <c r="H1071" i="2"/>
  <c r="J1071" i="2"/>
  <c r="P43" i="1"/>
  <c r="I259" i="2"/>
  <c r="G259" i="2"/>
  <c r="H259" i="2"/>
  <c r="H673" i="2"/>
  <c r="I673" i="2"/>
  <c r="G673" i="2"/>
  <c r="H1618" i="2"/>
  <c r="I1618" i="2"/>
  <c r="G1618" i="2"/>
  <c r="P104" i="1"/>
  <c r="P333" i="1"/>
  <c r="H779" i="2"/>
  <c r="I779" i="2"/>
  <c r="G779" i="2"/>
  <c r="P604" i="1"/>
  <c r="P243" i="1"/>
  <c r="P668" i="1"/>
  <c r="P527" i="1"/>
  <c r="H540" i="2"/>
  <c r="J540" i="2"/>
  <c r="I540" i="2"/>
  <c r="G540" i="2"/>
  <c r="I1432" i="2"/>
  <c r="G1432" i="2"/>
  <c r="H1432" i="2"/>
  <c r="P561" i="1"/>
  <c r="I1008" i="2"/>
  <c r="G1008" i="2"/>
  <c r="H1008" i="2"/>
  <c r="I361" i="2"/>
  <c r="G361" i="2"/>
  <c r="H361" i="2"/>
  <c r="P551" i="1"/>
  <c r="H1318" i="2"/>
  <c r="I1318" i="2"/>
  <c r="G1318" i="2"/>
  <c r="P592" i="1"/>
  <c r="P495" i="1"/>
  <c r="I1288" i="2"/>
  <c r="G1288" i="2"/>
  <c r="H1288" i="2"/>
  <c r="J572" i="2"/>
  <c r="I572" i="2"/>
  <c r="G572" i="2"/>
  <c r="H572" i="2"/>
  <c r="G1482" i="2"/>
  <c r="I1482" i="2"/>
  <c r="H1482" i="2"/>
  <c r="P152" i="1"/>
  <c r="J544" i="2"/>
  <c r="I544" i="2"/>
  <c r="G544" i="2"/>
  <c r="H544" i="2"/>
  <c r="H886" i="2"/>
  <c r="I886" i="2"/>
  <c r="G886" i="2"/>
  <c r="I204" i="2"/>
  <c r="G204" i="2"/>
  <c r="H204" i="2"/>
  <c r="P407" i="1"/>
  <c r="P572" i="1"/>
  <c r="P520" i="1"/>
  <c r="I427" i="2"/>
  <c r="G427" i="2"/>
  <c r="H427" i="2"/>
  <c r="I1419" i="2"/>
  <c r="G1419" i="2"/>
  <c r="H1419" i="2"/>
  <c r="H1621" i="2"/>
  <c r="I1621" i="2"/>
  <c r="G1621" i="2"/>
  <c r="P563" i="1"/>
  <c r="H206" i="2"/>
  <c r="I206" i="2"/>
  <c r="G206" i="2"/>
  <c r="G1808" i="2"/>
  <c r="H1808" i="2"/>
  <c r="I1808" i="2"/>
  <c r="P304" i="1"/>
  <c r="H1406" i="2"/>
  <c r="I1406" i="2"/>
  <c r="G1406" i="2"/>
  <c r="J1673" i="2"/>
  <c r="I1673" i="2"/>
  <c r="G1673" i="2"/>
  <c r="H1673" i="2"/>
  <c r="I805" i="2"/>
  <c r="G805" i="2"/>
  <c r="H805" i="2"/>
  <c r="I884" i="2"/>
  <c r="G884" i="2"/>
  <c r="H884" i="2"/>
  <c r="H983" i="2"/>
  <c r="I983" i="2"/>
  <c r="G983" i="2"/>
  <c r="P714" i="1"/>
  <c r="P480" i="1"/>
  <c r="P740" i="1"/>
  <c r="H743" i="2"/>
  <c r="I743" i="2"/>
  <c r="G743" i="2"/>
  <c r="H521" i="2"/>
  <c r="J521" i="2"/>
  <c r="I521" i="2"/>
  <c r="G521" i="2"/>
  <c r="G1156" i="2"/>
  <c r="I1156" i="2"/>
  <c r="H1156" i="2"/>
  <c r="P39" i="1"/>
  <c r="P287" i="1"/>
  <c r="P314" i="1"/>
  <c r="I345" i="2"/>
  <c r="G345" i="2"/>
  <c r="H345" i="2"/>
  <c r="J1303" i="2"/>
  <c r="I1303" i="2"/>
  <c r="H1303" i="2"/>
  <c r="G1303" i="2"/>
  <c r="H1502" i="2"/>
  <c r="G1502" i="2"/>
  <c r="I1502" i="2"/>
  <c r="G906" i="2"/>
  <c r="I906" i="2"/>
  <c r="H906" i="2"/>
  <c r="P744" i="1"/>
  <c r="I640" i="2"/>
  <c r="G640" i="2"/>
  <c r="H640" i="2"/>
  <c r="G425" i="2"/>
  <c r="H425" i="2"/>
  <c r="I425" i="2"/>
  <c r="G1518" i="2"/>
  <c r="J1518" i="2"/>
  <c r="I1518" i="2"/>
  <c r="H1518" i="2"/>
  <c r="I1300" i="2"/>
  <c r="G1300" i="2"/>
  <c r="H1300" i="2"/>
  <c r="I894" i="2"/>
  <c r="G894" i="2"/>
  <c r="H894" i="2"/>
  <c r="H600" i="2"/>
  <c r="J600" i="2"/>
  <c r="I600" i="2"/>
  <c r="G600" i="2"/>
  <c r="I1708" i="2"/>
  <c r="H1708" i="2"/>
  <c r="G1708" i="2"/>
  <c r="G568" i="2"/>
  <c r="I568" i="2"/>
  <c r="H568" i="2"/>
  <c r="I436" i="2"/>
  <c r="G436" i="2"/>
  <c r="H436" i="2"/>
  <c r="P142" i="1"/>
  <c r="G449" i="2"/>
  <c r="I449" i="2"/>
  <c r="H449" i="2"/>
  <c r="I296" i="2"/>
  <c r="G296" i="2"/>
  <c r="H296" i="2"/>
  <c r="P66" i="1"/>
  <c r="I1615" i="2"/>
  <c r="G1615" i="2"/>
  <c r="H1615" i="2"/>
  <c r="I192" i="2"/>
  <c r="G192" i="2"/>
  <c r="H192" i="2"/>
  <c r="G1410" i="2"/>
  <c r="I1410" i="2"/>
  <c r="H1410" i="2"/>
  <c r="I1580" i="2"/>
  <c r="G1580" i="2"/>
  <c r="H1580" i="2"/>
  <c r="P278" i="1"/>
  <c r="H720" i="2"/>
  <c r="J720" i="2"/>
  <c r="I720" i="2"/>
  <c r="G720" i="2"/>
  <c r="I631" i="2"/>
  <c r="G631" i="2"/>
  <c r="H631" i="2"/>
  <c r="G1227" i="2"/>
  <c r="I1227" i="2"/>
  <c r="H1227" i="2"/>
  <c r="P634" i="1"/>
  <c r="I231" i="2"/>
  <c r="G231" i="2"/>
  <c r="H231" i="2"/>
  <c r="I63" i="2"/>
  <c r="H63" i="2"/>
  <c r="G63" i="2"/>
  <c r="I264" i="2"/>
  <c r="H264" i="2"/>
  <c r="G264" i="2"/>
  <c r="H398" i="2"/>
  <c r="I398" i="2"/>
  <c r="G398" i="2"/>
  <c r="I364" i="2"/>
  <c r="H364" i="2"/>
  <c r="G364" i="2"/>
  <c r="H338" i="2"/>
  <c r="I338" i="2"/>
  <c r="G338" i="2"/>
  <c r="P53" i="1"/>
  <c r="H982" i="2"/>
  <c r="I982" i="2"/>
  <c r="G982" i="2"/>
  <c r="G141" i="2"/>
  <c r="H141" i="2"/>
  <c r="I141" i="2"/>
  <c r="I85" i="2"/>
  <c r="G85" i="2"/>
  <c r="H85" i="2"/>
  <c r="H337" i="2"/>
  <c r="I337" i="2"/>
  <c r="G337" i="2"/>
  <c r="G10" i="2"/>
  <c r="I10" i="2"/>
  <c r="H10" i="2"/>
  <c r="H1703" i="2"/>
  <c r="G1703" i="2"/>
  <c r="I1703" i="2"/>
  <c r="I1155" i="2"/>
  <c r="G1155" i="2"/>
  <c r="H1155" i="2"/>
  <c r="H99" i="2"/>
  <c r="G99" i="2"/>
  <c r="J99" i="2"/>
  <c r="I99" i="2"/>
  <c r="H889" i="2"/>
  <c r="I889" i="2"/>
  <c r="G889" i="2"/>
  <c r="P299" i="1"/>
  <c r="I358" i="2"/>
  <c r="G358" i="2"/>
  <c r="H358" i="2"/>
  <c r="I734" i="2"/>
  <c r="G734" i="2"/>
  <c r="H734" i="2"/>
  <c r="H1306" i="2"/>
  <c r="J1306" i="2"/>
  <c r="I1306" i="2"/>
  <c r="G1306" i="2"/>
  <c r="P455" i="1"/>
  <c r="J757" i="2"/>
  <c r="I757" i="2"/>
  <c r="G757" i="2"/>
  <c r="H757" i="2"/>
  <c r="I1000" i="2"/>
  <c r="G1000" i="2"/>
  <c r="H1000" i="2"/>
  <c r="P236" i="1"/>
  <c r="H912" i="2"/>
  <c r="I912" i="2"/>
  <c r="G912" i="2"/>
  <c r="P608" i="1"/>
  <c r="I1302" i="2"/>
  <c r="G1302" i="2"/>
  <c r="H1302" i="2"/>
  <c r="P630" i="1"/>
  <c r="I282" i="2"/>
  <c r="G282" i="2"/>
  <c r="H282" i="2"/>
  <c r="P224" i="1"/>
  <c r="I125" i="2"/>
  <c r="H125" i="2"/>
  <c r="G125" i="2"/>
  <c r="P2" i="1"/>
  <c r="H794" i="2"/>
  <c r="I794" i="2"/>
  <c r="G794" i="2"/>
  <c r="H1728" i="2"/>
  <c r="I1728" i="2"/>
  <c r="G1728" i="2"/>
  <c r="J176" i="2"/>
  <c r="I176" i="2"/>
  <c r="G176" i="2"/>
  <c r="H176" i="2"/>
  <c r="P91" i="1"/>
  <c r="G1024" i="2"/>
  <c r="I1024" i="2"/>
  <c r="H1024" i="2"/>
  <c r="H938" i="2"/>
  <c r="I938" i="2"/>
  <c r="G938" i="2"/>
  <c r="G1578" i="2"/>
  <c r="I1578" i="2"/>
  <c r="J1578" i="2"/>
  <c r="H1578" i="2"/>
  <c r="P85" i="1"/>
  <c r="H1065" i="2"/>
  <c r="I1065" i="2"/>
  <c r="G1065" i="2"/>
  <c r="H1622" i="2"/>
  <c r="I1622" i="2"/>
  <c r="G1622" i="2"/>
  <c r="H1274" i="2"/>
  <c r="I1274" i="2"/>
  <c r="G1274" i="2"/>
  <c r="P488" i="1"/>
  <c r="G513" i="2"/>
  <c r="H513" i="2"/>
  <c r="I513" i="2"/>
  <c r="I737" i="2"/>
  <c r="G737" i="2"/>
  <c r="H737" i="2"/>
  <c r="P48" i="1"/>
  <c r="I386" i="2"/>
  <c r="G386" i="2"/>
  <c r="H386" i="2"/>
  <c r="P388" i="1"/>
  <c r="J1839" i="2"/>
  <c r="I1839" i="2"/>
  <c r="G1839" i="2"/>
  <c r="H1839" i="2"/>
  <c r="G315" i="2"/>
  <c r="H315" i="2"/>
  <c r="J315" i="2"/>
  <c r="I315" i="2"/>
  <c r="I703" i="2"/>
  <c r="G703" i="2"/>
  <c r="H703" i="2"/>
  <c r="G218" i="2"/>
  <c r="I218" i="2"/>
  <c r="H218" i="2"/>
  <c r="I149" i="2"/>
  <c r="G149" i="2"/>
  <c r="H149" i="2"/>
  <c r="G147" i="2"/>
  <c r="I147" i="2"/>
  <c r="H147" i="2"/>
  <c r="G84" i="2"/>
  <c r="I84" i="2"/>
  <c r="H84" i="2"/>
  <c r="I1791" i="2"/>
  <c r="G1791" i="2"/>
  <c r="H1791" i="2"/>
  <c r="P701" i="1"/>
  <c r="P175" i="1"/>
  <c r="P238" i="1"/>
  <c r="H122" i="2"/>
  <c r="I122" i="2"/>
  <c r="G122" i="2"/>
  <c r="H1521" i="2"/>
  <c r="I1521" i="2"/>
  <c r="G1521" i="2"/>
  <c r="I704" i="2"/>
  <c r="G704" i="2"/>
  <c r="H704" i="2"/>
  <c r="G385" i="2"/>
  <c r="H385" i="2"/>
  <c r="I385" i="2"/>
  <c r="H803" i="2"/>
  <c r="G803" i="2"/>
  <c r="I803" i="2"/>
  <c r="H652" i="2"/>
  <c r="I652" i="2"/>
  <c r="G652" i="2"/>
  <c r="I980" i="2"/>
  <c r="G980" i="2"/>
  <c r="H980" i="2"/>
  <c r="I1086" i="2"/>
  <c r="G1086" i="2"/>
  <c r="H1086" i="2"/>
  <c r="H1838" i="2"/>
  <c r="J1838" i="2"/>
  <c r="G1838" i="2"/>
  <c r="I1838" i="2"/>
  <c r="P748" i="1"/>
  <c r="J318" i="2"/>
  <c r="G318" i="2"/>
  <c r="H318" i="2"/>
  <c r="I318" i="2"/>
  <c r="I1152" i="2"/>
  <c r="H1152" i="2"/>
  <c r="G1152" i="2"/>
  <c r="I702" i="2"/>
  <c r="H702" i="2"/>
  <c r="G702" i="2"/>
  <c r="P719" i="1"/>
  <c r="I217" i="2"/>
  <c r="G217" i="2"/>
  <c r="H217" i="2"/>
  <c r="P429" i="1"/>
  <c r="I179" i="2"/>
  <c r="G179" i="2"/>
  <c r="H179" i="2"/>
  <c r="P681" i="1"/>
  <c r="I146" i="2"/>
  <c r="G146" i="2"/>
  <c r="H146" i="2"/>
  <c r="H1643" i="2"/>
  <c r="I1643" i="2"/>
  <c r="G1643" i="2"/>
  <c r="P40" i="1"/>
  <c r="I1412" i="2"/>
  <c r="G1412" i="2"/>
  <c r="H1412" i="2"/>
  <c r="I497" i="2"/>
  <c r="H497" i="2"/>
  <c r="G497" i="2"/>
  <c r="H1798" i="2"/>
  <c r="I1798" i="2"/>
  <c r="G1798" i="2"/>
  <c r="P558" i="1"/>
  <c r="H1873" i="2"/>
  <c r="I1873" i="2"/>
  <c r="G1873" i="2"/>
  <c r="H552" i="2"/>
  <c r="J552" i="2"/>
  <c r="I552" i="2"/>
  <c r="G552" i="2"/>
  <c r="P3" i="1"/>
  <c r="I871" i="2"/>
  <c r="G871" i="2"/>
  <c r="H871" i="2"/>
  <c r="J1325" i="2"/>
  <c r="I1325" i="2"/>
  <c r="G1325" i="2"/>
  <c r="H1325" i="2"/>
  <c r="I332" i="2"/>
  <c r="G332" i="2"/>
  <c r="H332" i="2"/>
  <c r="H350" i="2"/>
  <c r="G350" i="2"/>
  <c r="J350" i="2"/>
  <c r="I350" i="2"/>
  <c r="H1898" i="2"/>
  <c r="I1898" i="2"/>
  <c r="G1898" i="2"/>
  <c r="J240" i="2"/>
  <c r="I240" i="2"/>
  <c r="G240" i="2"/>
  <c r="H240" i="2"/>
  <c r="P759" i="1"/>
  <c r="H1883" i="2"/>
  <c r="J1883" i="2"/>
  <c r="I1883" i="2"/>
  <c r="G1883" i="2"/>
  <c r="J1713" i="2"/>
  <c r="P149" i="1"/>
  <c r="I593" i="2"/>
  <c r="G593" i="2"/>
  <c r="H593" i="2"/>
  <c r="I690" i="2"/>
  <c r="J690" i="2"/>
  <c r="G690" i="2"/>
  <c r="H690" i="2"/>
  <c r="H1081" i="2"/>
  <c r="I1081" i="2"/>
  <c r="G1081" i="2"/>
  <c r="H936" i="2"/>
  <c r="I936" i="2"/>
  <c r="G936" i="2"/>
  <c r="G92" i="2"/>
  <c r="H92" i="2"/>
  <c r="I92" i="2"/>
  <c r="I1457" i="2"/>
  <c r="H1457" i="2"/>
  <c r="G1457" i="2"/>
  <c r="P652" i="1"/>
  <c r="P648" i="1"/>
  <c r="P591" i="1"/>
  <c r="I621" i="2"/>
  <c r="G621" i="2"/>
  <c r="H621" i="2"/>
  <c r="J930" i="2"/>
  <c r="I930" i="2"/>
  <c r="G930" i="2"/>
  <c r="H930" i="2"/>
  <c r="H1161" i="2"/>
  <c r="I1161" i="2"/>
  <c r="G1161" i="2"/>
  <c r="H1055" i="2"/>
  <c r="I1055" i="2"/>
  <c r="G1055" i="2"/>
  <c r="G1661" i="2"/>
  <c r="I1661" i="2"/>
  <c r="H1661" i="2"/>
  <c r="H1034" i="2"/>
  <c r="J1034" i="2"/>
  <c r="G1034" i="2"/>
  <c r="I1034" i="2"/>
  <c r="P307" i="1"/>
  <c r="H1298" i="2"/>
  <c r="G1298" i="2"/>
  <c r="I1298" i="2"/>
  <c r="P403" i="1"/>
  <c r="H838" i="2"/>
  <c r="G838" i="2"/>
  <c r="I838" i="2"/>
  <c r="H1670" i="2"/>
  <c r="I1670" i="2"/>
  <c r="G1670" i="2"/>
  <c r="I788" i="2"/>
  <c r="G788" i="2"/>
  <c r="H788" i="2"/>
  <c r="H1486" i="2"/>
  <c r="I1486" i="2"/>
  <c r="G1486" i="2"/>
  <c r="P137" i="1"/>
  <c r="P688" i="1"/>
  <c r="P42" i="1"/>
  <c r="P617" i="1"/>
  <c r="H505" i="2"/>
  <c r="I505" i="2"/>
  <c r="G505" i="2"/>
  <c r="I370" i="2"/>
  <c r="G370" i="2"/>
  <c r="H370" i="2"/>
  <c r="P722" i="1"/>
  <c r="G435" i="2"/>
  <c r="H435" i="2"/>
  <c r="I435" i="2"/>
  <c r="H1690" i="2"/>
  <c r="I1690" i="2"/>
  <c r="G1690" i="2"/>
  <c r="I1202" i="2"/>
  <c r="G1202" i="2"/>
  <c r="H1202" i="2"/>
  <c r="P440" i="1"/>
  <c r="I1336" i="2"/>
  <c r="G1336" i="2"/>
  <c r="H1336" i="2"/>
  <c r="H1512" i="2"/>
  <c r="I1512" i="2"/>
  <c r="G1512" i="2"/>
  <c r="J1512" i="2"/>
  <c r="P342" i="1"/>
  <c r="P419" i="1"/>
  <c r="I114" i="2"/>
  <c r="H114" i="2"/>
  <c r="G114" i="2"/>
  <c r="H1543" i="2"/>
  <c r="I1543" i="2"/>
  <c r="G1543" i="2"/>
  <c r="P626" i="1"/>
  <c r="P399" i="1"/>
  <c r="I1530" i="2"/>
  <c r="G1530" i="2"/>
  <c r="H1530" i="2"/>
  <c r="G37" i="2"/>
  <c r="H37" i="2"/>
  <c r="I37" i="2"/>
  <c r="I1264" i="2"/>
  <c r="G1264" i="2"/>
  <c r="H1264" i="2"/>
  <c r="G1470" i="2"/>
  <c r="I1470" i="2"/>
  <c r="H1470" i="2"/>
  <c r="P422" i="1"/>
  <c r="H1463" i="2"/>
  <c r="I1463" i="2"/>
  <c r="G1463" i="2"/>
  <c r="P574" i="1"/>
  <c r="G554" i="2"/>
  <c r="H554" i="2"/>
  <c r="I554" i="2"/>
  <c r="H1151" i="2"/>
  <c r="G1151" i="2"/>
  <c r="I1151" i="2"/>
  <c r="I730" i="2"/>
  <c r="G730" i="2"/>
  <c r="H730" i="2"/>
  <c r="P380" i="1"/>
  <c r="I642" i="2"/>
  <c r="G642" i="2"/>
  <c r="H642" i="2"/>
  <c r="G473" i="2"/>
  <c r="H473" i="2"/>
  <c r="I473" i="2"/>
  <c r="G1649" i="2"/>
  <c r="H1649" i="2"/>
  <c r="I1649" i="2"/>
  <c r="P765" i="1"/>
  <c r="I699" i="2"/>
  <c r="G699" i="2"/>
  <c r="H699" i="2"/>
  <c r="H1477" i="2"/>
  <c r="I1477" i="2"/>
  <c r="G1477" i="2"/>
  <c r="H971" i="2"/>
  <c r="I971" i="2"/>
  <c r="G971" i="2"/>
  <c r="I1147" i="2"/>
  <c r="G1147" i="2"/>
  <c r="H1147" i="2"/>
  <c r="P583" i="1"/>
  <c r="P259" i="1"/>
  <c r="I954" i="2"/>
  <c r="G954" i="2"/>
  <c r="H954" i="2"/>
  <c r="I1120" i="2"/>
  <c r="H1120" i="2"/>
  <c r="G1120" i="2"/>
  <c r="J1075" i="2"/>
  <c r="I1075" i="2"/>
  <c r="H1075" i="2"/>
  <c r="G1075" i="2"/>
  <c r="H1164" i="2"/>
  <c r="I1164" i="2"/>
  <c r="G1164" i="2"/>
  <c r="P589" i="1"/>
  <c r="P710" i="1"/>
  <c r="H128" i="2"/>
  <c r="I128" i="2"/>
  <c r="G128" i="2"/>
  <c r="I1196" i="2"/>
  <c r="G1196" i="2"/>
  <c r="H1196" i="2"/>
  <c r="P647" i="1"/>
  <c r="H649" i="2"/>
  <c r="G649" i="2"/>
  <c r="I649" i="2"/>
  <c r="G665" i="2"/>
  <c r="I665" i="2"/>
  <c r="H665" i="2"/>
  <c r="H961" i="2"/>
  <c r="G961" i="2"/>
  <c r="I961" i="2"/>
  <c r="G153" i="2"/>
  <c r="H153" i="2"/>
  <c r="I153" i="2"/>
  <c r="P326" i="1"/>
  <c r="P695" i="1"/>
  <c r="H887" i="2"/>
  <c r="I887" i="2"/>
  <c r="G887" i="2"/>
  <c r="I324" i="2"/>
  <c r="G324" i="2"/>
  <c r="H324" i="2"/>
  <c r="I1611" i="2"/>
  <c r="G1611" i="2"/>
  <c r="H1611" i="2"/>
  <c r="G1014" i="2"/>
  <c r="I1014" i="2"/>
  <c r="H1014" i="2"/>
  <c r="G830" i="2"/>
  <c r="J830" i="2"/>
  <c r="I830" i="2"/>
  <c r="H830" i="2"/>
  <c r="H1608" i="2"/>
  <c r="G1608" i="2"/>
  <c r="I1608" i="2"/>
  <c r="J1608" i="2"/>
  <c r="H680" i="2"/>
  <c r="I680" i="2"/>
  <c r="G680" i="2"/>
  <c r="P251" i="1"/>
  <c r="P234" i="1"/>
  <c r="J1880" i="2"/>
  <c r="G1880" i="2"/>
  <c r="I1880" i="2"/>
  <c r="H1880" i="2"/>
  <c r="I1313" i="2"/>
  <c r="G1313" i="2"/>
  <c r="H1313" i="2"/>
  <c r="G654" i="2"/>
  <c r="I654" i="2"/>
  <c r="H654" i="2"/>
  <c r="J1361" i="2"/>
  <c r="I1361" i="2"/>
  <c r="G1361" i="2"/>
  <c r="H1361" i="2"/>
  <c r="P114" i="1"/>
  <c r="P351" i="1"/>
  <c r="H1022" i="2"/>
  <c r="G1022" i="2"/>
  <c r="I1022" i="2"/>
  <c r="H1307" i="2"/>
  <c r="I1307" i="2"/>
  <c r="G1307" i="2"/>
  <c r="H1537" i="2"/>
  <c r="I1537" i="2"/>
  <c r="G1537" i="2"/>
  <c r="I761" i="2"/>
  <c r="G761" i="2"/>
  <c r="H761" i="2"/>
  <c r="P99" i="1"/>
  <c r="H813" i="2"/>
  <c r="I813" i="2"/>
  <c r="G813" i="2"/>
  <c r="I926" i="2"/>
  <c r="G926" i="2"/>
  <c r="H926" i="2"/>
  <c r="I418" i="2"/>
  <c r="G418" i="2"/>
  <c r="H418" i="2"/>
  <c r="I1506" i="2"/>
  <c r="G1506" i="2"/>
  <c r="H1506" i="2"/>
  <c r="H1365" i="2"/>
  <c r="I1365" i="2"/>
  <c r="G1365" i="2"/>
  <c r="I882" i="2"/>
  <c r="G882" i="2"/>
  <c r="H882" i="2"/>
  <c r="H861" i="2"/>
  <c r="G861" i="2"/>
  <c r="I861" i="2"/>
  <c r="G222" i="2"/>
  <c r="H222" i="2"/>
  <c r="I222" i="2"/>
  <c r="I561" i="2"/>
  <c r="G561" i="2"/>
  <c r="H561" i="2"/>
  <c r="I669" i="2"/>
  <c r="G669" i="2"/>
  <c r="H669" i="2"/>
  <c r="J489" i="2"/>
  <c r="I489" i="2"/>
  <c r="G489" i="2"/>
  <c r="H489" i="2"/>
  <c r="H1125" i="2"/>
  <c r="I1125" i="2"/>
  <c r="G1125" i="2"/>
  <c r="P478" i="1"/>
  <c r="H1657" i="2"/>
  <c r="I1657" i="2"/>
  <c r="G1657" i="2"/>
  <c r="I725" i="2"/>
  <c r="G725" i="2"/>
  <c r="H725" i="2"/>
  <c r="J725" i="2"/>
  <c r="I1639" i="2"/>
  <c r="G1639" i="2"/>
  <c r="H1639" i="2"/>
  <c r="H1067" i="2"/>
  <c r="I1067" i="2"/>
  <c r="G1067" i="2"/>
  <c r="H1165" i="2"/>
  <c r="I1165" i="2"/>
  <c r="G1165" i="2"/>
  <c r="I407" i="2"/>
  <c r="G407" i="2"/>
  <c r="H407" i="2"/>
  <c r="J138" i="2"/>
  <c r="I138" i="2"/>
  <c r="G138" i="2"/>
  <c r="H138" i="2"/>
  <c r="H1694" i="2"/>
  <c r="G1694" i="2"/>
  <c r="J1694" i="2"/>
  <c r="I1694" i="2"/>
  <c r="P105" i="1"/>
  <c r="P110" i="1"/>
  <c r="I879" i="2"/>
  <c r="G879" i="2"/>
  <c r="H879" i="2"/>
  <c r="I667" i="2"/>
  <c r="G667" i="2"/>
  <c r="H667" i="2"/>
  <c r="H964" i="2"/>
  <c r="I964" i="2"/>
  <c r="G964" i="2"/>
  <c r="J610" i="2"/>
  <c r="H610" i="2"/>
  <c r="I610" i="2"/>
  <c r="G610" i="2"/>
  <c r="I799" i="2"/>
  <c r="G799" i="2"/>
  <c r="H799" i="2"/>
  <c r="H1225" i="2"/>
  <c r="I1225" i="2"/>
  <c r="G1225" i="2"/>
  <c r="P726" i="1"/>
  <c r="P545" i="1"/>
  <c r="P201" i="1"/>
  <c r="P512" i="1"/>
  <c r="H1833" i="2"/>
  <c r="I1833" i="2"/>
  <c r="G1833" i="2"/>
  <c r="P120" i="1"/>
  <c r="J677" i="2"/>
  <c r="I677" i="2"/>
  <c r="G677" i="2"/>
  <c r="H677" i="2"/>
  <c r="I471" i="2"/>
  <c r="G471" i="2"/>
  <c r="H471" i="2"/>
  <c r="I1219" i="2"/>
  <c r="H1219" i="2"/>
  <c r="G1219" i="2"/>
  <c r="P638" i="1"/>
  <c r="P324" i="1"/>
  <c r="H1593" i="2"/>
  <c r="I1593" i="2"/>
  <c r="G1593" i="2"/>
  <c r="H1284" i="2"/>
  <c r="I1284" i="2"/>
  <c r="G1284" i="2"/>
  <c r="J1651" i="2"/>
  <c r="I1651" i="2"/>
  <c r="G1651" i="2"/>
  <c r="H1651" i="2"/>
  <c r="I915" i="2"/>
  <c r="H915" i="2"/>
  <c r="G915" i="2"/>
  <c r="I1047" i="2"/>
  <c r="H1047" i="2"/>
  <c r="G1047" i="2"/>
  <c r="P225" i="1"/>
  <c r="H1861" i="2"/>
  <c r="I1861" i="2"/>
  <c r="G1861" i="2"/>
  <c r="H1810" i="2"/>
  <c r="I1810" i="2"/>
  <c r="G1810" i="2"/>
  <c r="P686" i="1"/>
  <c r="I118" i="2"/>
  <c r="G118" i="2"/>
  <c r="H118" i="2"/>
  <c r="H394" i="2"/>
  <c r="I394" i="2"/>
  <c r="G394" i="2"/>
  <c r="H1167" i="2"/>
  <c r="I1167" i="2"/>
  <c r="G1167" i="2"/>
  <c r="I89" i="2"/>
  <c r="G89" i="2"/>
  <c r="H89" i="2"/>
  <c r="H1428" i="2"/>
  <c r="I1428" i="2"/>
  <c r="G1428" i="2"/>
  <c r="P595" i="1"/>
  <c r="H1122" i="2"/>
  <c r="J1122" i="2"/>
  <c r="I1122" i="2"/>
  <c r="G1122" i="2"/>
  <c r="J270" i="2"/>
  <c r="G270" i="2"/>
  <c r="I270" i="2"/>
  <c r="H270" i="2"/>
  <c r="J228" i="2"/>
  <c r="I228" i="2"/>
  <c r="G228" i="2"/>
  <c r="H228" i="2"/>
  <c r="P273" i="1"/>
  <c r="I1192" i="2"/>
  <c r="G1192" i="2"/>
  <c r="H1192" i="2"/>
  <c r="G1480" i="2"/>
  <c r="I1480" i="2"/>
  <c r="H1480" i="2"/>
  <c r="G298" i="2"/>
  <c r="H298" i="2"/>
  <c r="I298" i="2"/>
  <c r="P755" i="1"/>
  <c r="J1107" i="2"/>
  <c r="I1107" i="2"/>
  <c r="G1107" i="2"/>
  <c r="H1107" i="2"/>
  <c r="H1041" i="2"/>
  <c r="I1041" i="2"/>
  <c r="G1041" i="2"/>
  <c r="I558" i="2"/>
  <c r="H558" i="2"/>
  <c r="G558" i="2"/>
  <c r="J1070" i="2"/>
  <c r="I1070" i="2"/>
  <c r="G1070" i="2"/>
  <c r="H1070" i="2"/>
  <c r="I108" i="2"/>
  <c r="G108" i="2"/>
  <c r="H108" i="2"/>
  <c r="I257" i="2"/>
  <c r="H257" i="2"/>
  <c r="G257" i="2"/>
  <c r="G672" i="2"/>
  <c r="H672" i="2"/>
  <c r="I672" i="2"/>
  <c r="H1617" i="2"/>
  <c r="I1617" i="2"/>
  <c r="G1617" i="2"/>
  <c r="H278" i="2"/>
  <c r="G278" i="2"/>
  <c r="I278" i="2"/>
  <c r="I854" i="2"/>
  <c r="H854" i="2"/>
  <c r="G854" i="2"/>
  <c r="H778" i="2"/>
  <c r="G778" i="2"/>
  <c r="I778" i="2"/>
  <c r="H1489" i="2"/>
  <c r="I1489" i="2"/>
  <c r="G1489" i="2"/>
  <c r="H624" i="2"/>
  <c r="J624" i="2"/>
  <c r="G624" i="2"/>
  <c r="I624" i="2"/>
  <c r="H1641" i="2"/>
  <c r="I1641" i="2"/>
  <c r="G1641" i="2"/>
  <c r="I1291" i="2"/>
  <c r="G1291" i="2"/>
  <c r="H1291" i="2"/>
  <c r="G539" i="2"/>
  <c r="H539" i="2"/>
  <c r="J539" i="2"/>
  <c r="I539" i="2"/>
  <c r="I1431" i="2"/>
  <c r="G1431" i="2"/>
  <c r="H1431" i="2"/>
  <c r="I1384" i="2"/>
  <c r="H1384" i="2"/>
  <c r="G1384" i="2"/>
  <c r="H682" i="2"/>
  <c r="G682" i="2"/>
  <c r="J682" i="2"/>
  <c r="I682" i="2"/>
  <c r="I569" i="2"/>
  <c r="H569" i="2"/>
  <c r="G569" i="2"/>
  <c r="I1157" i="2"/>
  <c r="H1157" i="2"/>
  <c r="G1157" i="2"/>
  <c r="P576" i="1"/>
  <c r="P660" i="1"/>
  <c r="J783" i="2"/>
  <c r="I783" i="2"/>
  <c r="G783" i="2"/>
  <c r="H783" i="2"/>
  <c r="I1720" i="2"/>
  <c r="H1720" i="2"/>
  <c r="G1720" i="2"/>
  <c r="P178" i="1"/>
  <c r="H266" i="2"/>
  <c r="I266" i="2"/>
  <c r="G266" i="2"/>
  <c r="P703" i="1"/>
  <c r="G1504" i="2"/>
  <c r="I1504" i="2"/>
  <c r="H1504" i="2"/>
  <c r="I950" i="2"/>
  <c r="G950" i="2"/>
  <c r="H950" i="2"/>
  <c r="H984" i="2"/>
  <c r="I984" i="2"/>
  <c r="G984" i="2"/>
  <c r="P729" i="1"/>
  <c r="P70" i="1"/>
  <c r="I287" i="2"/>
  <c r="G287" i="2"/>
  <c r="H287" i="2"/>
  <c r="G1865" i="2"/>
  <c r="I1865" i="2"/>
  <c r="H1865" i="2"/>
  <c r="H215" i="2"/>
  <c r="G215" i="2"/>
  <c r="I215" i="2"/>
  <c r="P447" i="1"/>
  <c r="I447" i="2"/>
  <c r="G447" i="2"/>
  <c r="H447" i="2"/>
  <c r="P286" i="1"/>
  <c r="G1230" i="2"/>
  <c r="I1230" i="2"/>
  <c r="H1230" i="2"/>
  <c r="P687" i="1"/>
  <c r="H571" i="2"/>
  <c r="J571" i="2"/>
  <c r="I571" i="2"/>
  <c r="G571" i="2"/>
  <c r="P202" i="1"/>
  <c r="I399" i="2"/>
  <c r="G399" i="2"/>
  <c r="H399" i="2"/>
  <c r="P128" i="1"/>
  <c r="H1493" i="2"/>
  <c r="G1493" i="2"/>
  <c r="I1493" i="2"/>
  <c r="P207" i="1"/>
  <c r="G1803" i="2"/>
  <c r="I1803" i="2"/>
  <c r="H1803" i="2"/>
  <c r="P127" i="1"/>
  <c r="I11" i="2"/>
  <c r="G11" i="2"/>
  <c r="H11" i="2"/>
  <c r="H1702" i="2"/>
  <c r="I1702" i="2"/>
  <c r="G1702" i="2"/>
  <c r="I28" i="2"/>
  <c r="G28" i="2"/>
  <c r="H28" i="2"/>
  <c r="P586" i="1"/>
  <c r="I283" i="2"/>
  <c r="G283" i="2"/>
  <c r="H283" i="2"/>
  <c r="H888" i="2"/>
  <c r="I888" i="2"/>
  <c r="G888" i="2"/>
  <c r="G987" i="2"/>
  <c r="I987" i="2"/>
  <c r="H987" i="2"/>
  <c r="I312" i="2"/>
  <c r="H312" i="2"/>
  <c r="G312" i="2"/>
  <c r="H1677" i="2"/>
  <c r="G1677" i="2"/>
  <c r="I1677" i="2"/>
  <c r="H469" i="2"/>
  <c r="I469" i="2"/>
  <c r="G469" i="2"/>
  <c r="H1742" i="2"/>
  <c r="I1742" i="2"/>
  <c r="G1742" i="2"/>
  <c r="J328" i="2"/>
  <c r="I328" i="2"/>
  <c r="H328" i="2"/>
  <c r="G328" i="2"/>
  <c r="G1625" i="2"/>
  <c r="H1625" i="2"/>
  <c r="I1625" i="2"/>
  <c r="P416" i="1"/>
  <c r="H913" i="2"/>
  <c r="I913" i="2"/>
  <c r="G913" i="2"/>
  <c r="I368" i="2"/>
  <c r="J368" i="2"/>
  <c r="G368" i="2"/>
  <c r="H368" i="2"/>
  <c r="I485" i="2"/>
  <c r="G485" i="2"/>
  <c r="H485" i="2"/>
  <c r="I58" i="2"/>
  <c r="G58" i="2"/>
  <c r="H58" i="2"/>
  <c r="G1435" i="2"/>
  <c r="H1435" i="2"/>
  <c r="I1435" i="2"/>
  <c r="P82" i="1"/>
  <c r="P223" i="1"/>
  <c r="I1110" i="2"/>
  <c r="G1110" i="2"/>
  <c r="H1110" i="2"/>
  <c r="G1231" i="2"/>
  <c r="H1231" i="2"/>
  <c r="I1231" i="2"/>
  <c r="I1063" i="2"/>
  <c r="H1063" i="2"/>
  <c r="G1063" i="2"/>
  <c r="I433" i="2"/>
  <c r="G433" i="2"/>
  <c r="H433" i="2"/>
  <c r="H1183" i="2"/>
  <c r="I1183" i="2"/>
  <c r="G1183" i="2"/>
  <c r="I199" i="2"/>
  <c r="G199" i="2"/>
  <c r="H199" i="2"/>
  <c r="J134" i="2"/>
  <c r="I134" i="2"/>
  <c r="G134" i="2"/>
  <c r="H134" i="2"/>
  <c r="H1177" i="2"/>
  <c r="J1177" i="2"/>
  <c r="I1177" i="2"/>
  <c r="G1177" i="2"/>
  <c r="P340" i="1"/>
  <c r="P737" i="1"/>
  <c r="I187" i="2"/>
  <c r="G187" i="2"/>
  <c r="H187" i="2"/>
  <c r="I378" i="2"/>
  <c r="G378" i="2"/>
  <c r="H378" i="2"/>
  <c r="P456" i="1"/>
  <c r="P661" i="1"/>
  <c r="I1276" i="2"/>
  <c r="G1276" i="2"/>
  <c r="H1276" i="2"/>
  <c r="H1358" i="2"/>
  <c r="I1358" i="2"/>
  <c r="G1358" i="2"/>
  <c r="I1195" i="2"/>
  <c r="G1195" i="2"/>
  <c r="H1195" i="2"/>
  <c r="H1598" i="2"/>
  <c r="I1598" i="2"/>
  <c r="G1598" i="2"/>
  <c r="H1824" i="2"/>
  <c r="G1824" i="2"/>
  <c r="I1824" i="2"/>
  <c r="H1222" i="2"/>
  <c r="G1222" i="2"/>
  <c r="I1222" i="2"/>
  <c r="P505" i="1"/>
  <c r="H248" i="2"/>
  <c r="I248" i="2"/>
  <c r="G248" i="2"/>
  <c r="P602" i="1"/>
  <c r="P409" i="1"/>
  <c r="I442" i="2"/>
  <c r="G442" i="2"/>
  <c r="H442" i="2"/>
  <c r="H95" i="2"/>
  <c r="I95" i="2"/>
  <c r="G95" i="2"/>
  <c r="I948" i="2"/>
  <c r="G948" i="2"/>
  <c r="H948" i="2"/>
  <c r="G1492" i="2"/>
  <c r="I1492" i="2"/>
  <c r="H1492" i="2"/>
  <c r="P4" i="1"/>
  <c r="P218" i="1"/>
  <c r="H1473" i="2"/>
  <c r="I1473" i="2"/>
  <c r="G1473" i="2"/>
  <c r="P491" i="1"/>
  <c r="H495" i="2"/>
  <c r="G495" i="2"/>
  <c r="I495" i="2"/>
  <c r="H775" i="2"/>
  <c r="J775" i="2"/>
  <c r="I775" i="2"/>
  <c r="G775" i="2"/>
  <c r="H325" i="2"/>
  <c r="I325" i="2"/>
  <c r="G325" i="2"/>
  <c r="H1441" i="2"/>
  <c r="J1441" i="2"/>
  <c r="I1441" i="2"/>
  <c r="G1441" i="2"/>
  <c r="I724" i="2"/>
  <c r="G724" i="2"/>
  <c r="H724" i="2"/>
  <c r="I918" i="2"/>
  <c r="H918" i="2"/>
  <c r="G918" i="2"/>
  <c r="I986" i="2"/>
  <c r="G986" i="2"/>
  <c r="H986" i="2"/>
  <c r="H633" i="2"/>
  <c r="I633" i="2"/>
  <c r="J633" i="2"/>
  <c r="G633" i="2"/>
  <c r="P180" i="1"/>
  <c r="I75" i="2"/>
  <c r="H75" i="2"/>
  <c r="G75" i="2"/>
  <c r="G728" i="2"/>
  <c r="H728" i="2"/>
  <c r="I728" i="2"/>
  <c r="G905" i="2"/>
  <c r="H905" i="2"/>
  <c r="I905" i="2"/>
  <c r="J33" i="2"/>
  <c r="I33" i="2"/>
  <c r="G33" i="2"/>
  <c r="H33" i="2"/>
  <c r="I412" i="2"/>
  <c r="G412" i="2"/>
  <c r="H412" i="2"/>
  <c r="I1563" i="2"/>
  <c r="G1563" i="2"/>
  <c r="H1563" i="2"/>
  <c r="I639" i="2"/>
  <c r="G639" i="2"/>
  <c r="H639" i="2"/>
  <c r="I451" i="2"/>
  <c r="G451" i="2"/>
  <c r="H451" i="2"/>
  <c r="H201" i="2"/>
  <c r="G201" i="2"/>
  <c r="I201" i="2"/>
  <c r="I1517" i="2"/>
  <c r="J1517" i="2"/>
  <c r="G1517" i="2"/>
  <c r="H1517" i="2"/>
  <c r="I57" i="2"/>
  <c r="H57" i="2"/>
  <c r="G57" i="2"/>
  <c r="P707" i="1"/>
  <c r="H503" i="2"/>
  <c r="G503" i="2"/>
  <c r="I503" i="2"/>
  <c r="P331" i="1"/>
  <c r="H1634" i="2"/>
  <c r="G1634" i="2"/>
  <c r="I1634" i="2"/>
  <c r="P167" i="1"/>
  <c r="P423" i="1"/>
  <c r="I432" i="2"/>
  <c r="G432" i="2"/>
  <c r="H432" i="2"/>
  <c r="H1181" i="2"/>
  <c r="I1181" i="2"/>
  <c r="G1181" i="2"/>
  <c r="H1872" i="2"/>
  <c r="G1872" i="2"/>
  <c r="I1872" i="2"/>
  <c r="I46" i="2"/>
  <c r="G46" i="2"/>
  <c r="H46" i="2"/>
  <c r="J547" i="2"/>
  <c r="I547" i="2"/>
  <c r="H547" i="2"/>
  <c r="G547" i="2"/>
  <c r="I1249" i="2"/>
  <c r="G1249" i="2"/>
  <c r="H1249" i="2"/>
  <c r="G1816" i="2"/>
  <c r="I1816" i="2"/>
  <c r="H1816" i="2"/>
  <c r="G872" i="2"/>
  <c r="H872" i="2"/>
  <c r="I872" i="2"/>
  <c r="I860" i="2"/>
  <c r="G860" i="2"/>
  <c r="H860" i="2"/>
  <c r="G186" i="2"/>
  <c r="I186" i="2"/>
  <c r="H186" i="2"/>
  <c r="H1646" i="2"/>
  <c r="I1646" i="2"/>
  <c r="G1646" i="2"/>
  <c r="I1026" i="2"/>
  <c r="G1026" i="2"/>
  <c r="H1026" i="2"/>
  <c r="P433" i="1"/>
  <c r="P119" i="1"/>
  <c r="H429" i="2"/>
  <c r="I429" i="2"/>
  <c r="G429" i="2"/>
  <c r="P81" i="1"/>
  <c r="P67" i="1"/>
  <c r="I148" i="2"/>
  <c r="H148" i="2"/>
  <c r="G148" i="2"/>
  <c r="I1600" i="2"/>
  <c r="G1600" i="2"/>
  <c r="H1600" i="2"/>
  <c r="H1823" i="2"/>
  <c r="G1823" i="2"/>
  <c r="I1823" i="2"/>
  <c r="J1324" i="2"/>
  <c r="I1324" i="2"/>
  <c r="G1324" i="2"/>
  <c r="H1324" i="2"/>
  <c r="P723" i="1"/>
  <c r="H1260" i="2"/>
  <c r="G1260" i="2"/>
  <c r="I1260" i="2"/>
  <c r="P618" i="1"/>
  <c r="I800" i="2"/>
  <c r="G800" i="2"/>
  <c r="H800" i="2"/>
  <c r="H1085" i="2"/>
  <c r="I1085" i="2"/>
  <c r="G1085" i="2"/>
  <c r="I83" i="2"/>
  <c r="H83" i="2"/>
  <c r="G83" i="2"/>
  <c r="H1197" i="2"/>
  <c r="I1197" i="2"/>
  <c r="G1197" i="2"/>
  <c r="G1734" i="2"/>
  <c r="H1734" i="2"/>
  <c r="I1734" i="2"/>
  <c r="I453" i="2"/>
  <c r="G453" i="2"/>
  <c r="H453" i="2"/>
  <c r="H613" i="2"/>
  <c r="I613" i="2"/>
  <c r="G613" i="2"/>
  <c r="I121" i="2"/>
  <c r="G121" i="2"/>
  <c r="H121" i="2"/>
  <c r="H1522" i="2"/>
  <c r="G1522" i="2"/>
  <c r="I1522" i="2"/>
  <c r="I705" i="2"/>
  <c r="G705" i="2"/>
  <c r="H705" i="2"/>
  <c r="P368" i="1"/>
  <c r="H802" i="2"/>
  <c r="I802" i="2"/>
  <c r="G802" i="2"/>
  <c r="I651" i="2"/>
  <c r="G651" i="2"/>
  <c r="H651" i="2"/>
  <c r="P448" i="1"/>
  <c r="P482" i="1"/>
  <c r="H1837" i="2"/>
  <c r="G1837" i="2"/>
  <c r="J1837" i="2"/>
  <c r="I1837" i="2"/>
  <c r="I1852" i="2"/>
  <c r="G1852" i="2"/>
  <c r="H1852" i="2"/>
  <c r="J317" i="2"/>
  <c r="I317" i="2"/>
  <c r="H317" i="2"/>
  <c r="G317" i="2"/>
  <c r="P357" i="1"/>
  <c r="I701" i="2"/>
  <c r="H701" i="2"/>
  <c r="G701" i="2"/>
  <c r="I1779" i="2"/>
  <c r="H1779" i="2"/>
  <c r="G1779" i="2"/>
  <c r="P443" i="1"/>
  <c r="H1077" i="2"/>
  <c r="J1077" i="2"/>
  <c r="I1077" i="2"/>
  <c r="G1077" i="2"/>
  <c r="H1317" i="2"/>
  <c r="I1317" i="2"/>
  <c r="G1317" i="2"/>
  <c r="G1683" i="2"/>
  <c r="I1683" i="2"/>
  <c r="H1683" i="2"/>
  <c r="I145" i="2"/>
  <c r="G145" i="2"/>
  <c r="H145" i="2"/>
  <c r="H1642" i="2"/>
  <c r="I1642" i="2"/>
  <c r="G1642" i="2"/>
  <c r="I100" i="2"/>
  <c r="H100" i="2"/>
  <c r="G100" i="2"/>
  <c r="H1411" i="2"/>
  <c r="I1411" i="2"/>
  <c r="G1411" i="2"/>
  <c r="P71" i="1"/>
  <c r="H1797" i="2"/>
  <c r="I1797" i="2"/>
  <c r="G1797" i="2"/>
  <c r="H1378" i="2"/>
  <c r="I1378" i="2"/>
  <c r="G1378" i="2"/>
  <c r="H1401" i="2"/>
  <c r="I1401" i="2"/>
  <c r="G1401" i="2"/>
  <c r="J551" i="2"/>
  <c r="I551" i="2"/>
  <c r="G551" i="2"/>
  <c r="H551" i="2"/>
  <c r="G4" i="2"/>
  <c r="I4" i="2"/>
  <c r="H4" i="2"/>
  <c r="I870" i="2"/>
  <c r="H870" i="2"/>
  <c r="G870" i="2"/>
  <c r="J1326" i="2"/>
  <c r="I1326" i="2"/>
  <c r="H1326" i="2"/>
  <c r="G1326" i="2"/>
  <c r="G331" i="2"/>
  <c r="H331" i="2"/>
  <c r="I331" i="2"/>
  <c r="P230" i="1"/>
  <c r="H1897" i="2"/>
  <c r="G1897" i="2"/>
  <c r="I1897" i="2"/>
  <c r="J239" i="2"/>
  <c r="I239" i="2"/>
  <c r="G239" i="2"/>
  <c r="H239" i="2"/>
  <c r="I1877" i="2"/>
  <c r="G1877" i="2"/>
  <c r="H1877" i="2"/>
  <c r="P537" i="1"/>
  <c r="I390" i="2"/>
  <c r="H390" i="2"/>
  <c r="J390" i="2"/>
  <c r="G390" i="2"/>
  <c r="P562" i="1"/>
  <c r="J691" i="2"/>
  <c r="I691" i="2"/>
  <c r="G691" i="2"/>
  <c r="H691" i="2"/>
  <c r="P502" i="1"/>
  <c r="H937" i="2"/>
  <c r="I937" i="2"/>
  <c r="G937" i="2"/>
  <c r="H94" i="2"/>
  <c r="I94" i="2"/>
  <c r="G94" i="2"/>
  <c r="I1456" i="2"/>
  <c r="G1456" i="2"/>
  <c r="H1456" i="2"/>
  <c r="I1603" i="2"/>
  <c r="G1603" i="2"/>
  <c r="H1603" i="2"/>
  <c r="G1591" i="2"/>
  <c r="H1591" i="2"/>
  <c r="I1591" i="2"/>
  <c r="H1451" i="2"/>
  <c r="I1451" i="2"/>
  <c r="G1451" i="2"/>
  <c r="P720" i="1"/>
  <c r="P379" i="1"/>
  <c r="I1160" i="2"/>
  <c r="G1160" i="2"/>
  <c r="H1160" i="2"/>
  <c r="H1054" i="2"/>
  <c r="I1054" i="2"/>
  <c r="G1054" i="2"/>
  <c r="P268" i="1"/>
  <c r="G1033" i="2"/>
  <c r="H1033" i="2"/>
  <c r="J1033" i="2"/>
  <c r="I1033" i="2"/>
  <c r="H780" i="2"/>
  <c r="I780" i="2"/>
  <c r="G780" i="2"/>
  <c r="H1297" i="2"/>
  <c r="I1297" i="2"/>
  <c r="G1297" i="2"/>
  <c r="I1013" i="2"/>
  <c r="H1013" i="2"/>
  <c r="G1013" i="2"/>
  <c r="H1425" i="2"/>
  <c r="G1425" i="2"/>
  <c r="I1425" i="2"/>
  <c r="H1669" i="2"/>
  <c r="I1669" i="2"/>
  <c r="G1669" i="2"/>
  <c r="I787" i="2"/>
  <c r="H787" i="2"/>
  <c r="G787" i="2"/>
  <c r="H1173" i="2"/>
  <c r="I1173" i="2"/>
  <c r="G1173" i="2"/>
  <c r="G363" i="2"/>
  <c r="H363" i="2"/>
  <c r="I363" i="2"/>
  <c r="I1700" i="2"/>
  <c r="G1700" i="2"/>
  <c r="H1700" i="2"/>
  <c r="I104" i="2"/>
  <c r="G104" i="2"/>
  <c r="H104" i="2"/>
  <c r="I1520" i="2"/>
  <c r="G1520" i="2"/>
  <c r="H1520" i="2"/>
  <c r="H504" i="2"/>
  <c r="I504" i="2"/>
  <c r="G504" i="2"/>
  <c r="P766" i="1"/>
  <c r="H1786" i="2"/>
  <c r="I1786" i="2"/>
  <c r="G1786" i="2"/>
  <c r="H434" i="2"/>
  <c r="I434" i="2"/>
  <c r="G434" i="2"/>
  <c r="H1689" i="2"/>
  <c r="G1689" i="2"/>
  <c r="I1689" i="2"/>
  <c r="I1201" i="2"/>
  <c r="G1201" i="2"/>
  <c r="H1201" i="2"/>
  <c r="I1097" i="2"/>
  <c r="G1097" i="2"/>
  <c r="H1097" i="2"/>
  <c r="I1335" i="2"/>
  <c r="H1335" i="2"/>
  <c r="G1335" i="2"/>
  <c r="H1513" i="2"/>
  <c r="G1513" i="2"/>
  <c r="J1513" i="2"/>
  <c r="I1513" i="2"/>
  <c r="I878" i="2"/>
  <c r="G878" i="2"/>
  <c r="H878" i="2"/>
  <c r="H1053" i="2"/>
  <c r="I1053" i="2"/>
  <c r="G1053" i="2"/>
  <c r="I115" i="2"/>
  <c r="G115" i="2"/>
  <c r="H115" i="2"/>
  <c r="P284" i="1"/>
  <c r="I1542" i="2"/>
  <c r="G1542" i="2"/>
  <c r="H1542" i="2"/>
  <c r="P549" i="1"/>
  <c r="P228" i="1"/>
  <c r="P367" i="1"/>
  <c r="I1263" i="2"/>
  <c r="G1263" i="2"/>
  <c r="H1263" i="2"/>
  <c r="P115" i="1"/>
  <c r="I1060" i="2"/>
  <c r="G1060" i="2"/>
  <c r="H1060" i="2"/>
  <c r="P510" i="1"/>
  <c r="H1413" i="2"/>
  <c r="I1413" i="2"/>
  <c r="G1413" i="2"/>
  <c r="I553" i="2"/>
  <c r="G553" i="2"/>
  <c r="H553" i="2"/>
  <c r="P363" i="1"/>
  <c r="P704" i="1"/>
  <c r="I968" i="2"/>
  <c r="G968" i="2"/>
  <c r="H968" i="2"/>
  <c r="G641" i="2"/>
  <c r="H641" i="2"/>
  <c r="I641" i="2"/>
  <c r="P676" i="1"/>
  <c r="G1648" i="2"/>
  <c r="I1648" i="2"/>
  <c r="H1648" i="2"/>
  <c r="I1891" i="2"/>
  <c r="H1891" i="2"/>
  <c r="G1891" i="2"/>
  <c r="H1476" i="2"/>
  <c r="G1476" i="2"/>
  <c r="I1476" i="2"/>
  <c r="P418" i="1"/>
  <c r="P461" i="1"/>
  <c r="H1430" i="2"/>
  <c r="G1430" i="2"/>
  <c r="I1430" i="2"/>
  <c r="H663" i="2"/>
  <c r="I663" i="2"/>
  <c r="G663" i="2"/>
  <c r="I952" i="2"/>
  <c r="G952" i="2"/>
  <c r="H952" i="2"/>
  <c r="I1121" i="2"/>
  <c r="G1121" i="2"/>
  <c r="H1121" i="2"/>
  <c r="I1073" i="2"/>
  <c r="J1073" i="2"/>
  <c r="G1073" i="2"/>
  <c r="H1073" i="2"/>
  <c r="H1163" i="2"/>
  <c r="I1163" i="2"/>
  <c r="G1163" i="2"/>
  <c r="G1446" i="2"/>
  <c r="I1446" i="2"/>
  <c r="H1446" i="2"/>
  <c r="H1752" i="2"/>
  <c r="I1752" i="2"/>
  <c r="G1752" i="2"/>
  <c r="H127" i="2"/>
  <c r="I127" i="2"/>
  <c r="G127" i="2"/>
  <c r="P484" i="1"/>
  <c r="G1589" i="2"/>
  <c r="H1589" i="2"/>
  <c r="I1589" i="2"/>
  <c r="H648" i="2"/>
  <c r="I648" i="2"/>
  <c r="G648" i="2"/>
  <c r="P239" i="1"/>
  <c r="P609" i="1"/>
  <c r="P51" i="1"/>
  <c r="I832" i="2"/>
  <c r="G832" i="2"/>
  <c r="H832" i="2"/>
  <c r="H1718" i="2"/>
  <c r="I1718" i="2"/>
  <c r="G1718" i="2"/>
  <c r="P619" i="1"/>
  <c r="P400" i="1"/>
  <c r="P185" i="1"/>
  <c r="P421" i="1"/>
  <c r="H829" i="2"/>
  <c r="J829" i="2"/>
  <c r="G829" i="2"/>
  <c r="I829" i="2"/>
  <c r="H1606" i="2"/>
  <c r="J1606" i="2"/>
  <c r="I1606" i="2"/>
  <c r="G1606" i="2"/>
  <c r="P257" i="1"/>
  <c r="G679" i="2"/>
  <c r="H679" i="2"/>
  <c r="I679" i="2"/>
  <c r="H643" i="2"/>
  <c r="I643" i="2"/>
  <c r="G643" i="2"/>
  <c r="I603" i="2"/>
  <c r="G603" i="2"/>
  <c r="H603" i="2"/>
  <c r="J1878" i="2"/>
  <c r="G1878" i="2"/>
  <c r="I1878" i="2"/>
  <c r="H1878" i="2"/>
  <c r="P535" i="1"/>
  <c r="I653" i="2"/>
  <c r="G653" i="2"/>
  <c r="H653" i="2"/>
  <c r="J1360" i="2"/>
  <c r="H1360" i="2"/>
  <c r="I1360" i="2"/>
  <c r="G1360" i="2"/>
  <c r="I302" i="2"/>
  <c r="H302" i="2"/>
  <c r="G302" i="2"/>
  <c r="I896" i="2"/>
  <c r="G896" i="2"/>
  <c r="H896" i="2"/>
  <c r="H1021" i="2"/>
  <c r="I1021" i="2"/>
  <c r="G1021" i="2"/>
  <c r="P46" i="1"/>
  <c r="P625" i="1"/>
  <c r="P494" i="1"/>
  <c r="H262" i="2"/>
  <c r="G262" i="2"/>
  <c r="I262" i="2"/>
  <c r="P529" i="1"/>
  <c r="P432" i="1"/>
  <c r="P554" i="1"/>
  <c r="I1507" i="2"/>
  <c r="G1507" i="2"/>
  <c r="H1507" i="2"/>
  <c r="P553" i="1"/>
  <c r="G881" i="2"/>
  <c r="H881" i="2"/>
  <c r="I881" i="2"/>
  <c r="P534" i="1"/>
  <c r="I221" i="2"/>
  <c r="H221" i="2"/>
  <c r="G221" i="2"/>
  <c r="P575" i="1"/>
  <c r="P21" i="1"/>
  <c r="P8" i="1"/>
  <c r="H1127" i="2"/>
  <c r="G1127" i="2"/>
  <c r="I1127" i="2"/>
  <c r="J1185" i="2"/>
  <c r="I1185" i="2"/>
  <c r="G1185" i="2"/>
  <c r="H1185" i="2"/>
  <c r="H1658" i="2"/>
  <c r="I1658" i="2"/>
  <c r="G1658" i="2"/>
  <c r="P200" i="1"/>
  <c r="I1638" i="2"/>
  <c r="G1638" i="2"/>
  <c r="H1638" i="2"/>
  <c r="H1066" i="2"/>
  <c r="I1066" i="2"/>
  <c r="G1066" i="2"/>
  <c r="P548" i="1"/>
  <c r="I406" i="2"/>
  <c r="G406" i="2"/>
  <c r="H406" i="2"/>
  <c r="I268" i="2"/>
  <c r="G268" i="2"/>
  <c r="H268" i="2"/>
  <c r="I438" i="2"/>
  <c r="G438" i="2"/>
  <c r="H438" i="2"/>
  <c r="H1693" i="2"/>
  <c r="J1693" i="2"/>
  <c r="I1693" i="2"/>
  <c r="G1693" i="2"/>
  <c r="I280" i="2"/>
  <c r="H280" i="2"/>
  <c r="G280" i="2"/>
  <c r="J292" i="2"/>
  <c r="I292" i="2"/>
  <c r="G292" i="2"/>
  <c r="H292" i="2"/>
  <c r="P441" i="1"/>
  <c r="I666" i="2"/>
  <c r="G666" i="2"/>
  <c r="H666" i="2"/>
  <c r="I965" i="2"/>
  <c r="H965" i="2"/>
  <c r="G965" i="2"/>
  <c r="J609" i="2"/>
  <c r="I609" i="2"/>
  <c r="G609" i="2"/>
  <c r="H609" i="2"/>
  <c r="P204" i="1"/>
  <c r="H1224" i="2"/>
  <c r="I1224" i="2"/>
  <c r="G1224" i="2"/>
  <c r="I1795" i="2"/>
  <c r="H1795" i="2"/>
  <c r="G1795" i="2"/>
  <c r="H1344" i="2"/>
  <c r="I1344" i="2"/>
  <c r="G1344" i="2"/>
  <c r="I519" i="2"/>
  <c r="G519" i="2"/>
  <c r="H519" i="2"/>
  <c r="P741" i="1"/>
  <c r="P394" i="1"/>
  <c r="I320" i="2"/>
  <c r="G320" i="2"/>
  <c r="H320" i="2"/>
  <c r="J674" i="2"/>
  <c r="I674" i="2"/>
  <c r="G674" i="2"/>
  <c r="H674" i="2"/>
  <c r="P183" i="1"/>
  <c r="I1217" i="2"/>
  <c r="G1217" i="2"/>
  <c r="H1217" i="2"/>
  <c r="H1571" i="2"/>
  <c r="I1571" i="2"/>
  <c r="G1571" i="2"/>
  <c r="G824" i="2"/>
  <c r="I824" i="2"/>
  <c r="H824" i="2"/>
  <c r="P146" i="1"/>
  <c r="P434" i="1"/>
  <c r="P312" i="1"/>
  <c r="H914" i="2"/>
  <c r="I914" i="2"/>
  <c r="G914" i="2"/>
  <c r="P332" i="1"/>
  <c r="H576" i="2"/>
  <c r="G576" i="2"/>
  <c r="I576" i="2"/>
  <c r="H1089" i="2"/>
  <c r="I1089" i="2"/>
  <c r="G1089" i="2"/>
  <c r="H1809" i="2"/>
  <c r="I1809" i="2"/>
  <c r="G1809" i="2"/>
  <c r="I1697" i="2"/>
  <c r="G1697" i="2"/>
  <c r="H1697" i="2"/>
  <c r="I117" i="2"/>
  <c r="G117" i="2"/>
  <c r="H117" i="2"/>
  <c r="I393" i="2"/>
  <c r="G393" i="2"/>
  <c r="H393" i="2"/>
  <c r="P151" i="1"/>
  <c r="P95" i="1"/>
  <c r="P41" i="1"/>
  <c r="H1461" i="2"/>
  <c r="J1461" i="2"/>
  <c r="I1461" i="2"/>
  <c r="G1461" i="2"/>
  <c r="P311" i="1"/>
  <c r="J273" i="2"/>
  <c r="I273" i="2"/>
  <c r="G273" i="2"/>
  <c r="H273" i="2"/>
  <c r="J227" i="2"/>
  <c r="I227" i="2"/>
  <c r="G227" i="2"/>
  <c r="H227" i="2"/>
  <c r="G695" i="2"/>
  <c r="I695" i="2"/>
  <c r="H695" i="2"/>
  <c r="P327" i="1"/>
  <c r="P601" i="1"/>
  <c r="I297" i="2"/>
  <c r="G297" i="2"/>
  <c r="H297" i="2"/>
  <c r="J1867" i="2"/>
  <c r="I1867" i="2"/>
  <c r="G1867" i="2"/>
  <c r="H1867" i="2"/>
  <c r="J1106" i="2"/>
  <c r="I1106" i="2"/>
  <c r="G1106" i="2"/>
  <c r="H1106" i="2"/>
  <c r="P322" i="1"/>
  <c r="P508" i="1"/>
  <c r="J1069" i="2"/>
  <c r="I1069" i="2"/>
  <c r="G1069" i="2"/>
  <c r="H1069" i="2"/>
  <c r="I107" i="2"/>
  <c r="G107" i="2"/>
  <c r="H107" i="2"/>
  <c r="P715" i="1"/>
  <c r="I671" i="2"/>
  <c r="H671" i="2"/>
  <c r="G671" i="2"/>
  <c r="I1616" i="2"/>
  <c r="H1616" i="2"/>
  <c r="G1616" i="2"/>
  <c r="H277" i="2"/>
  <c r="I277" i="2"/>
  <c r="G277" i="2"/>
  <c r="P624" i="1"/>
  <c r="P274" i="1"/>
  <c r="P547" i="1"/>
  <c r="H623" i="2"/>
  <c r="J623" i="2"/>
  <c r="I623" i="2"/>
  <c r="G623" i="2"/>
  <c r="P68" i="1"/>
  <c r="P489" i="1"/>
  <c r="J538" i="2"/>
  <c r="I538" i="2"/>
  <c r="G538" i="2"/>
  <c r="H538" i="2"/>
  <c r="P124" i="1"/>
  <c r="I1383" i="2"/>
  <c r="G1383" i="2"/>
  <c r="H1383" i="2"/>
  <c r="J820" i="2" l="1"/>
  <c r="J942" i="2"/>
  <c r="J101" i="2"/>
  <c r="J155" i="2"/>
  <c r="J1179" i="2"/>
  <c r="J1479" i="2"/>
  <c r="J107" i="2"/>
  <c r="J1768" i="2"/>
  <c r="J51" i="2"/>
  <c r="J1638" i="2"/>
  <c r="J1436" i="2"/>
  <c r="J1407" i="2"/>
  <c r="J1832" i="2"/>
  <c r="J439" i="2"/>
  <c r="J1831" i="2"/>
  <c r="J653" i="2"/>
  <c r="J69" i="2"/>
  <c r="J1111" i="2"/>
  <c r="J988" i="2"/>
  <c r="J1725" i="2"/>
  <c r="J476" i="2"/>
  <c r="J1006" i="2"/>
  <c r="J1201" i="2"/>
  <c r="J1603" i="2"/>
  <c r="J1625" i="2"/>
  <c r="J410" i="2"/>
  <c r="J1584" i="2"/>
  <c r="J1343" i="2"/>
  <c r="J313" i="2"/>
  <c r="J1877" i="2"/>
  <c r="J399" i="2"/>
  <c r="J298" i="2"/>
  <c r="J118" i="2"/>
  <c r="J527" i="2"/>
  <c r="J1583" i="2"/>
  <c r="J247" i="2"/>
  <c r="J1025" i="2"/>
  <c r="J420" i="2"/>
  <c r="J763" i="2"/>
  <c r="J1760" i="2"/>
  <c r="J61" i="2"/>
  <c r="J6" i="2"/>
  <c r="J1228" i="2"/>
  <c r="J1818" i="2"/>
  <c r="J1503" i="2"/>
  <c r="J835" i="2"/>
  <c r="J1341" i="2"/>
  <c r="J603" i="2"/>
  <c r="J1008" i="2"/>
  <c r="J372" i="2"/>
  <c r="J1397" i="2"/>
  <c r="J212" i="2"/>
  <c r="J1505" i="2"/>
  <c r="J1339" i="2"/>
  <c r="J1311" i="2"/>
  <c r="J376" i="2"/>
  <c r="J1705" i="2"/>
  <c r="J1092" i="2"/>
  <c r="J1803" i="2"/>
  <c r="J673" i="2"/>
  <c r="J1248" i="2"/>
  <c r="J1381" i="2"/>
  <c r="J1640" i="2"/>
  <c r="J470" i="2"/>
  <c r="J1600" i="2"/>
  <c r="J1563" i="2"/>
  <c r="J948" i="2"/>
  <c r="J669" i="2"/>
  <c r="J423" i="2"/>
  <c r="J1587" i="2"/>
  <c r="J466" i="2"/>
  <c r="J445" i="2"/>
  <c r="J67" i="2"/>
  <c r="J1445" i="2"/>
  <c r="J837" i="2"/>
  <c r="J825" i="2"/>
  <c r="J1641" i="2"/>
  <c r="J471" i="2"/>
  <c r="J982" i="2"/>
  <c r="J923" i="2"/>
  <c r="J1773" i="2"/>
  <c r="J880" i="2"/>
  <c r="J1734" i="2"/>
  <c r="J28" i="2"/>
  <c r="J89" i="2"/>
  <c r="J407" i="2"/>
  <c r="J1611" i="2"/>
  <c r="J473" i="2"/>
  <c r="J1300" i="2"/>
  <c r="J1855" i="2"/>
  <c r="J308" i="2"/>
  <c r="J3" i="2"/>
  <c r="J1875" i="2"/>
  <c r="J1221" i="2"/>
  <c r="J803" i="2"/>
  <c r="J699" i="2"/>
  <c r="J670" i="2"/>
  <c r="J753" i="2"/>
  <c r="J1784" i="2"/>
  <c r="J846" i="2"/>
  <c r="J17" i="2"/>
  <c r="J162" i="2"/>
  <c r="J384" i="2"/>
  <c r="J1420" i="2"/>
  <c r="J575" i="2"/>
  <c r="J507" i="2"/>
  <c r="J1686" i="2"/>
  <c r="J305" i="2"/>
  <c r="J396" i="2"/>
  <c r="J862" i="2"/>
  <c r="J468" i="2"/>
  <c r="J221" i="2"/>
  <c r="J968" i="2"/>
  <c r="J1872" i="2"/>
  <c r="J1288" i="2"/>
  <c r="J361" i="2"/>
  <c r="J259" i="2"/>
  <c r="J1539" i="2"/>
  <c r="J1148" i="2"/>
  <c r="J462" i="2"/>
  <c r="J1624" i="2"/>
  <c r="J1090" i="2"/>
  <c r="J891" i="2"/>
  <c r="J217" i="2"/>
  <c r="J234" i="2"/>
  <c r="J1836" i="2"/>
  <c r="J556" i="2"/>
  <c r="J1480" i="2"/>
  <c r="J1408" i="2"/>
  <c r="J520" i="2"/>
  <c r="J897" i="2"/>
  <c r="J594" i="2"/>
  <c r="J219" i="2"/>
  <c r="J629" i="2"/>
  <c r="J1746" i="2"/>
  <c r="J1388" i="2"/>
  <c r="J156" i="2"/>
  <c r="J1424" i="2"/>
  <c r="J582" i="2"/>
  <c r="J1379" i="2"/>
  <c r="J1286" i="2"/>
  <c r="J951" i="2"/>
  <c r="J915" i="2"/>
  <c r="J631" i="2"/>
  <c r="J154" i="2"/>
  <c r="J1889" i="2"/>
  <c r="J161" i="2"/>
  <c r="J492" i="2"/>
  <c r="J411" i="2"/>
  <c r="J1396" i="2"/>
  <c r="J1679" i="2"/>
  <c r="J405" i="2"/>
  <c r="J123" i="2"/>
  <c r="J1255" i="2"/>
  <c r="J1861" i="2"/>
  <c r="J63" i="2"/>
  <c r="J1727" i="2"/>
  <c r="J1399" i="2"/>
  <c r="J1241" i="2"/>
  <c r="J1642" i="2"/>
  <c r="J1365" i="2"/>
  <c r="J665" i="2"/>
  <c r="J1622" i="2"/>
  <c r="J938" i="2"/>
  <c r="J1728" i="2"/>
  <c r="J1809" i="2"/>
  <c r="J705" i="2"/>
  <c r="J433" i="2"/>
  <c r="J1230" i="2"/>
  <c r="J778" i="2"/>
  <c r="J917" i="2"/>
  <c r="J375" i="2"/>
  <c r="J1743" i="2"/>
  <c r="J661" i="2"/>
  <c r="J1723" i="2"/>
  <c r="J456" i="2"/>
  <c r="J1601" i="2"/>
  <c r="J275" i="2"/>
  <c r="J1871" i="2"/>
  <c r="J8" i="2"/>
  <c r="J1038" i="2"/>
  <c r="J1100" i="2"/>
  <c r="J586" i="2"/>
  <c r="J269" i="2"/>
  <c r="J1685" i="2"/>
  <c r="J1064" i="2"/>
  <c r="J497" i="2"/>
  <c r="J1065" i="2"/>
  <c r="J1476" i="2"/>
  <c r="J1401" i="2"/>
  <c r="J199" i="2"/>
  <c r="J1153" i="2"/>
  <c r="J1850" i="2"/>
  <c r="J1813" i="2"/>
  <c r="J1047" i="2"/>
  <c r="J970" i="2"/>
  <c r="J1227" i="2"/>
  <c r="J729" i="2"/>
  <c r="J300" i="2"/>
  <c r="J1053" i="2"/>
  <c r="J1297" i="2"/>
  <c r="J1054" i="2"/>
  <c r="J1231" i="2"/>
  <c r="J58" i="2"/>
  <c r="J1410" i="2"/>
  <c r="J1429" i="2"/>
  <c r="J1899" i="2"/>
  <c r="J809" i="2"/>
  <c r="J1272" i="2"/>
  <c r="J1815" i="2"/>
  <c r="J1586" i="2"/>
  <c r="J303" i="2"/>
  <c r="J518" i="2"/>
  <c r="J267" i="2"/>
  <c r="J1668" i="2"/>
  <c r="J1351" i="2"/>
  <c r="J147" i="2"/>
  <c r="J743" i="2"/>
  <c r="J268" i="2"/>
  <c r="J127" i="2"/>
  <c r="J325" i="2"/>
  <c r="J871" i="2"/>
  <c r="J385" i="2"/>
  <c r="J496" i="2"/>
  <c r="J1569" i="2"/>
  <c r="J1659" i="2"/>
  <c r="J1886" i="2"/>
  <c r="J696" i="2"/>
  <c r="J289" i="2"/>
  <c r="J1706" i="2"/>
  <c r="J1573" i="2"/>
  <c r="J1620" i="2"/>
  <c r="J39" i="2"/>
  <c r="J12" i="2"/>
  <c r="J985" i="2"/>
  <c r="J1579" i="2"/>
  <c r="J574" i="2"/>
  <c r="J163" i="2"/>
  <c r="J86" i="2"/>
  <c r="J1040" i="2"/>
  <c r="J261" i="2"/>
  <c r="J1602" i="2"/>
  <c r="J84" i="2"/>
  <c r="J338" i="2"/>
  <c r="J1404" i="2"/>
  <c r="J1392" i="2"/>
  <c r="J840" i="2"/>
  <c r="J1682" i="2"/>
  <c r="J1526" i="2"/>
  <c r="J914" i="2"/>
  <c r="J1571" i="2"/>
  <c r="J1021" i="2"/>
  <c r="J1110" i="2"/>
  <c r="J861" i="2"/>
  <c r="J386" i="2"/>
  <c r="J1155" i="2"/>
  <c r="J85" i="2"/>
  <c r="J779" i="2"/>
  <c r="J959" i="2"/>
  <c r="J419" i="2"/>
  <c r="J1270" i="2"/>
  <c r="J1662" i="2"/>
  <c r="J214" i="2"/>
  <c r="J1016" i="2"/>
  <c r="J1271" i="2"/>
  <c r="J1371" i="2"/>
  <c r="J501" i="2"/>
  <c r="J1290" i="2"/>
  <c r="J1546" i="2"/>
  <c r="J310" i="2"/>
  <c r="J563" i="2"/>
  <c r="J31" i="2"/>
  <c r="J804" i="2"/>
  <c r="J1572" i="2"/>
  <c r="J344" i="2"/>
  <c r="J1761" i="2"/>
  <c r="J73" i="2"/>
  <c r="J348" i="2"/>
  <c r="J1892" i="2"/>
  <c r="J106" i="2"/>
  <c r="J1590" i="2"/>
  <c r="J853" i="2"/>
  <c r="J796" i="2"/>
  <c r="J1091" i="2"/>
  <c r="J844" i="2"/>
  <c r="J643" i="2"/>
  <c r="J1384" i="2"/>
  <c r="J866" i="2"/>
  <c r="J864" i="2"/>
  <c r="J852" i="2"/>
  <c r="J1903" i="2"/>
  <c r="J393" i="2"/>
  <c r="J331" i="2"/>
  <c r="J46" i="2"/>
  <c r="J451" i="2"/>
  <c r="J442" i="2"/>
  <c r="J950" i="2"/>
  <c r="J799" i="2"/>
  <c r="J737" i="2"/>
  <c r="J889" i="2"/>
  <c r="J1882" i="2"/>
  <c r="J1650" i="2"/>
  <c r="J1671" i="2"/>
  <c r="J1735" i="2"/>
  <c r="J254" i="2"/>
  <c r="J25" i="2"/>
  <c r="J560" i="2"/>
  <c r="J413" i="2"/>
  <c r="J815" i="2"/>
  <c r="J636" i="2"/>
  <c r="J1398" i="2"/>
  <c r="J823" i="2"/>
  <c r="J1394" i="2"/>
  <c r="J1449" i="2"/>
  <c r="J1821" i="2"/>
  <c r="J1715" i="2"/>
  <c r="J718" i="2"/>
  <c r="J72" i="2"/>
  <c r="J1426" i="2"/>
  <c r="J1005" i="2"/>
  <c r="J662" i="2"/>
  <c r="J1262" i="2"/>
  <c r="J1733" i="2"/>
  <c r="J1665" i="2"/>
  <c r="J1200" i="2"/>
  <c r="J967" i="2"/>
  <c r="J827" i="2"/>
  <c r="J926" i="2"/>
  <c r="J509" i="2"/>
  <c r="J16" i="2"/>
  <c r="J1494" i="2"/>
  <c r="J902" i="2"/>
  <c r="J170" i="2"/>
  <c r="J686" i="2"/>
  <c r="J1224" i="2"/>
  <c r="J679" i="2"/>
  <c r="J1589" i="2"/>
  <c r="J952" i="2"/>
  <c r="J504" i="2"/>
  <c r="J879" i="2"/>
  <c r="J1615" i="2"/>
  <c r="J195" i="2"/>
  <c r="J463" i="2"/>
  <c r="J452" i="2"/>
  <c r="J797" i="2"/>
  <c r="J1046" i="2"/>
  <c r="J347" i="2"/>
  <c r="J1323" i="2"/>
  <c r="J1525" i="2"/>
  <c r="J80" i="2"/>
  <c r="J1027" i="2"/>
  <c r="J1059" i="2"/>
  <c r="J833" i="2"/>
  <c r="J1083" i="2"/>
  <c r="J258" i="2"/>
  <c r="J1442" i="2"/>
  <c r="J1004" i="2"/>
  <c r="J1390" i="2"/>
  <c r="J29" i="2"/>
  <c r="J810" i="2"/>
  <c r="J438" i="2"/>
  <c r="J1683" i="2"/>
  <c r="J913" i="2"/>
  <c r="J1742" i="2"/>
  <c r="J987" i="2"/>
  <c r="J1504" i="2"/>
  <c r="J1151" i="2"/>
  <c r="J1470" i="2"/>
  <c r="J436" i="2"/>
  <c r="J425" i="2"/>
  <c r="J391" i="2"/>
  <c r="J557" i="2"/>
  <c r="J1117" i="2"/>
  <c r="J955" i="2"/>
  <c r="J839" i="2"/>
  <c r="J1874" i="2"/>
  <c r="J646" i="2"/>
  <c r="J42" i="2"/>
  <c r="J274" i="2"/>
  <c r="J1508" i="2"/>
  <c r="J1206" i="2"/>
  <c r="J1548" i="2"/>
  <c r="J1455" i="2"/>
  <c r="J946" i="2"/>
  <c r="J919" i="2"/>
  <c r="J620" i="2"/>
  <c r="J443" i="2"/>
  <c r="J224" i="2"/>
  <c r="J1285" i="2"/>
  <c r="J999" i="2"/>
  <c r="J816" i="2"/>
  <c r="J717" i="2"/>
  <c r="J1585" i="2"/>
  <c r="J1626" i="2"/>
  <c r="J1347" i="2"/>
  <c r="J826" i="2"/>
  <c r="J516" i="2"/>
  <c r="J977" i="2"/>
  <c r="J1767" i="2"/>
  <c r="J1239" i="2"/>
  <c r="J995" i="2"/>
  <c r="J56" i="2"/>
  <c r="J333" i="2"/>
  <c r="J713" i="2"/>
  <c r="J752" i="2"/>
  <c r="J1841" i="2"/>
  <c r="J1236" i="2"/>
  <c r="J742" i="2"/>
  <c r="J772" i="2"/>
  <c r="J124" i="2"/>
  <c r="J1551" i="2"/>
  <c r="J1143" i="2"/>
  <c r="J869" i="2"/>
  <c r="J369" i="2"/>
  <c r="J1732" i="2"/>
  <c r="J1787" i="2"/>
  <c r="J1220" i="2"/>
  <c r="J1358" i="2"/>
  <c r="J1657" i="2"/>
  <c r="J24" i="2"/>
  <c r="J1204" i="2"/>
  <c r="J1545" i="2"/>
  <c r="J421" i="2"/>
  <c r="J1846" i="2"/>
  <c r="J1056" i="2"/>
  <c r="J349" i="2"/>
  <c r="J1570" i="2"/>
  <c r="J1744" i="2"/>
  <c r="J1020" i="2"/>
  <c r="J671" i="2"/>
  <c r="J297" i="2"/>
  <c r="J1173" i="2"/>
  <c r="J724" i="2"/>
  <c r="J1865" i="2"/>
  <c r="J1225" i="2"/>
  <c r="J324" i="2"/>
  <c r="J1264" i="2"/>
  <c r="J788" i="2"/>
  <c r="J1412" i="2"/>
  <c r="J568" i="2"/>
  <c r="J640" i="2"/>
  <c r="J1808" i="2"/>
  <c r="J1002" i="2"/>
  <c r="J461" i="2"/>
  <c r="J233" i="2"/>
  <c r="J1528" i="2"/>
  <c r="J1828" i="2"/>
  <c r="J202" i="2"/>
  <c r="J64" i="2"/>
  <c r="J235" i="2"/>
  <c r="J307" i="2"/>
  <c r="J1632" i="2"/>
  <c r="J847" i="2"/>
  <c r="J402" i="2"/>
  <c r="J220" i="2"/>
  <c r="J1382" i="2"/>
  <c r="J455" i="2"/>
  <c r="J441" i="2"/>
  <c r="J60" i="2"/>
  <c r="J1777" i="2"/>
  <c r="J1714" i="2"/>
  <c r="J1007" i="2"/>
  <c r="J1180" i="2"/>
  <c r="J1829" i="2"/>
  <c r="J200" i="2"/>
  <c r="J1259" i="2"/>
  <c r="J321" i="2"/>
  <c r="J841" i="2"/>
  <c r="J193" i="2"/>
  <c r="J944" i="2"/>
  <c r="J1721" i="2"/>
  <c r="J1627" i="2"/>
  <c r="J40" i="2"/>
  <c r="J992" i="2"/>
  <c r="J854" i="2"/>
  <c r="J1860" i="2"/>
  <c r="J1763" i="2"/>
  <c r="J1317" i="2"/>
  <c r="J472" i="2"/>
  <c r="J1234" i="2"/>
  <c r="J1331" i="2"/>
  <c r="J865" i="2"/>
  <c r="J812" i="2"/>
  <c r="J1246" i="2"/>
  <c r="J1142" i="2"/>
  <c r="J892" i="2"/>
  <c r="J1043" i="2"/>
  <c r="J1678" i="2"/>
  <c r="J1115" i="2"/>
  <c r="J397" i="2"/>
  <c r="J1098" i="2"/>
  <c r="J1887" i="2"/>
  <c r="J801" i="2"/>
  <c r="J1088" i="2"/>
  <c r="J991" i="2"/>
  <c r="J1145" i="2"/>
  <c r="J1554" i="2"/>
  <c r="J1807" i="2"/>
  <c r="J257" i="2"/>
  <c r="J974" i="2"/>
  <c r="J1859" i="2"/>
  <c r="J430" i="2"/>
  <c r="J431" i="2"/>
  <c r="J508" i="2"/>
  <c r="J1087" i="2"/>
  <c r="J1036" i="2"/>
  <c r="J277" i="2"/>
  <c r="J1648" i="2"/>
  <c r="J1181" i="2"/>
  <c r="J1383" i="2"/>
  <c r="J881" i="2"/>
  <c r="J1121" i="2"/>
  <c r="J1786" i="2"/>
  <c r="J1260" i="2"/>
  <c r="J888" i="2"/>
  <c r="J108" i="2"/>
  <c r="J1120" i="2"/>
  <c r="J1649" i="2"/>
  <c r="J1457" i="2"/>
  <c r="J141" i="2"/>
  <c r="J449" i="2"/>
  <c r="J1193" i="2"/>
  <c r="J119" i="2"/>
  <c r="J357" i="2"/>
  <c r="J1762" i="2"/>
  <c r="J482" i="2"/>
  <c r="J945" i="2"/>
  <c r="J1531" i="2"/>
  <c r="J1191" i="2"/>
  <c r="J166" i="2"/>
  <c r="J1575" i="2"/>
  <c r="J30" i="2"/>
  <c r="J628" i="2"/>
  <c r="J1527" i="2"/>
  <c r="J644" i="2"/>
  <c r="J79" i="2"/>
  <c r="J1704" i="2"/>
  <c r="J962" i="2"/>
  <c r="J1402" i="2"/>
  <c r="J819" i="2"/>
  <c r="J169" i="2"/>
  <c r="J966" i="2"/>
  <c r="J477" i="2"/>
  <c r="J1042" i="2"/>
  <c r="J306" i="2"/>
  <c r="J1135" i="2"/>
  <c r="J1009" i="2"/>
  <c r="J821" i="2"/>
  <c r="J294" i="2"/>
  <c r="J104" i="2"/>
  <c r="J1616" i="2"/>
  <c r="J832" i="2"/>
  <c r="J553" i="2"/>
  <c r="J412" i="2"/>
  <c r="J728" i="2"/>
  <c r="J1195" i="2"/>
  <c r="J485" i="2"/>
  <c r="J11" i="2"/>
  <c r="J146" i="2"/>
  <c r="J1182" i="2"/>
  <c r="J7" i="2"/>
  <c r="J856" i="2"/>
  <c r="J716" i="2"/>
  <c r="J1216" i="2"/>
  <c r="J678" i="2"/>
  <c r="J126" i="2"/>
  <c r="J82" i="2"/>
  <c r="J380" i="2"/>
  <c r="J122" i="2"/>
  <c r="J495" i="2"/>
  <c r="J1482" i="2"/>
  <c r="J818" i="2"/>
  <c r="J910" i="2"/>
  <c r="J1794" i="2"/>
  <c r="J564" i="2"/>
  <c r="J876" i="2"/>
  <c r="J694" i="2"/>
  <c r="J1333" i="2"/>
  <c r="J1353" i="2"/>
  <c r="J792" i="2"/>
  <c r="J1687" i="2"/>
  <c r="J1254" i="2"/>
  <c r="J1232" i="2"/>
  <c r="J695" i="2"/>
  <c r="J1797" i="2"/>
  <c r="J576" i="2"/>
  <c r="J363" i="2"/>
  <c r="J1456" i="2"/>
  <c r="J503" i="2"/>
  <c r="J201" i="2"/>
  <c r="J283" i="2"/>
  <c r="J1167" i="2"/>
  <c r="J1165" i="2"/>
  <c r="J593" i="2"/>
  <c r="J1502" i="2"/>
  <c r="J1419" i="2"/>
  <c r="J204" i="2"/>
  <c r="J1299" i="2"/>
  <c r="J1448" i="2"/>
  <c r="J956" i="2"/>
  <c r="J1169" i="2"/>
  <c r="J150" i="2"/>
  <c r="J811" i="2"/>
  <c r="J1211" i="2"/>
  <c r="J409" i="2"/>
  <c r="J1233" i="2"/>
  <c r="J555" i="2"/>
  <c r="J607" i="2"/>
  <c r="J1029" i="2"/>
  <c r="J1134" i="2"/>
  <c r="J1730" i="2"/>
  <c r="J736" i="2"/>
  <c r="J158" i="2"/>
  <c r="J924" i="2"/>
  <c r="J1628" i="2"/>
  <c r="J1261" i="2"/>
  <c r="J1540" i="2"/>
  <c r="J1011" i="2"/>
  <c r="J81" i="2"/>
  <c r="J171" i="2"/>
  <c r="J614" i="2"/>
  <c r="J650" i="2"/>
  <c r="J487" i="2"/>
  <c r="J855" i="2"/>
  <c r="J144" i="2"/>
  <c r="J130" i="2"/>
  <c r="J1853" i="2"/>
  <c r="J1759" i="2"/>
  <c r="J909" i="2"/>
  <c r="J895" i="2"/>
  <c r="J878" i="2"/>
  <c r="J66" i="2"/>
  <c r="J1542" i="2"/>
  <c r="J1291" i="2"/>
  <c r="J360" i="2"/>
  <c r="J519" i="2"/>
  <c r="J394" i="2"/>
  <c r="J505" i="2"/>
  <c r="J1001" i="2"/>
  <c r="J173" i="2"/>
  <c r="J529" i="2"/>
  <c r="J530" i="2"/>
  <c r="J1709" i="2"/>
  <c r="J44" i="2"/>
  <c r="J1102" i="2"/>
  <c r="J789" i="2"/>
  <c r="J400" i="2"/>
  <c r="J1385" i="2"/>
  <c r="J262" i="2"/>
  <c r="J282" i="2"/>
  <c r="J1621" i="2"/>
  <c r="J404" i="2"/>
  <c r="J18" i="2"/>
  <c r="J43" i="2"/>
  <c r="J105" i="2"/>
  <c r="J1507" i="2"/>
  <c r="J1160" i="2"/>
  <c r="J613" i="2"/>
  <c r="J964" i="2"/>
  <c r="J218" i="2"/>
  <c r="J1344" i="2"/>
  <c r="J1163" i="2"/>
  <c r="J4" i="2"/>
  <c r="J860" i="2"/>
  <c r="J986" i="2"/>
  <c r="J1055" i="2"/>
  <c r="J625" i="2"/>
  <c r="J700" i="2"/>
  <c r="J1487" i="2"/>
  <c r="J1802" i="2"/>
  <c r="J1647" i="2"/>
  <c r="J334" i="2"/>
  <c r="J1030" i="2"/>
  <c r="J1596" i="2"/>
  <c r="J1031" i="2"/>
  <c r="J1764" i="2"/>
  <c r="J1888" i="2"/>
  <c r="J172" i="2"/>
  <c r="J1190" i="2"/>
  <c r="J1372" i="2"/>
  <c r="J246" i="2"/>
  <c r="J1582" i="2"/>
  <c r="J1736" i="2"/>
  <c r="J994" i="2"/>
  <c r="J806" i="2"/>
  <c r="J87" i="2"/>
  <c r="J561" i="2"/>
  <c r="J619" i="2"/>
  <c r="J1514" i="2"/>
  <c r="J528" i="2"/>
  <c r="J1845" i="2"/>
  <c r="J465" i="2"/>
  <c r="J142" i="2"/>
  <c r="J1614" i="2"/>
  <c r="J1328" i="2"/>
  <c r="J940" i="2"/>
  <c r="J965" i="2"/>
  <c r="J1639" i="2"/>
  <c r="J1543" i="2"/>
  <c r="J125" i="2"/>
  <c r="J814" i="2"/>
  <c r="J1354" i="2"/>
  <c r="J434" i="2"/>
  <c r="J1013" i="2"/>
  <c r="J1451" i="2"/>
  <c r="J94" i="2"/>
  <c r="J145" i="2"/>
  <c r="J1125" i="2"/>
  <c r="J680" i="2"/>
  <c r="J971" i="2"/>
  <c r="J822" i="2"/>
  <c r="J1864" i="2"/>
  <c r="J990" i="2"/>
  <c r="J403" i="2"/>
  <c r="J236" i="2"/>
  <c r="J848" i="2"/>
  <c r="J1357" i="2"/>
  <c r="J1800" i="2"/>
  <c r="J1310" i="2"/>
  <c r="J1753" i="2"/>
  <c r="J939" i="2"/>
  <c r="J1750" i="2"/>
  <c r="J935" i="2"/>
  <c r="J1116" i="2"/>
  <c r="J1667" i="2"/>
  <c r="J253" i="2"/>
  <c r="J517" i="2"/>
  <c r="J641" i="2"/>
  <c r="J1604" i="2"/>
  <c r="J1062" i="2"/>
  <c r="J663" i="2"/>
  <c r="J1335" i="2"/>
  <c r="J296" i="2"/>
  <c r="J27" i="2"/>
  <c r="J483" i="2"/>
  <c r="J1630" i="2"/>
  <c r="J1785" i="2"/>
  <c r="J1795" i="2"/>
  <c r="J1891" i="2"/>
  <c r="J1139" i="2"/>
  <c r="J26" i="2"/>
  <c r="J343" i="2"/>
  <c r="J1137" i="2"/>
  <c r="J1658" i="2"/>
  <c r="J1718" i="2"/>
  <c r="J1060" i="2"/>
  <c r="J1489" i="2"/>
  <c r="J562" i="2"/>
  <c r="J506" i="2"/>
  <c r="J972" i="2"/>
  <c r="J1422" i="2"/>
  <c r="J137" i="2"/>
  <c r="J1663" i="2"/>
  <c r="J1488" i="2"/>
  <c r="J311" i="2"/>
  <c r="J1443" i="2"/>
  <c r="J1745" i="2"/>
  <c r="J638" i="2"/>
  <c r="J74" i="2"/>
  <c r="J448" i="2"/>
  <c r="J374" i="2"/>
  <c r="J749" i="2"/>
  <c r="J1114" i="2"/>
  <c r="J1610" i="2"/>
  <c r="J877" i="2"/>
  <c r="J1689" i="2"/>
  <c r="J969" i="2"/>
  <c r="J584" i="2"/>
  <c r="J1591" i="2"/>
  <c r="J870" i="2"/>
  <c r="J429" i="2"/>
  <c r="J621" i="2"/>
  <c r="J332" i="2"/>
  <c r="J1771" i="2"/>
  <c r="J314" i="2"/>
  <c r="J798" i="2"/>
  <c r="J1820" i="2"/>
  <c r="J573" i="2"/>
  <c r="J467" i="2"/>
  <c r="J188" i="2"/>
  <c r="J1411" i="2"/>
  <c r="J121" i="2"/>
  <c r="J186" i="2"/>
  <c r="J1634" i="2"/>
  <c r="J905" i="2"/>
  <c r="J1276" i="2"/>
  <c r="J266" i="2"/>
  <c r="J1617" i="2"/>
  <c r="J1313" i="2"/>
  <c r="J1336" i="2"/>
  <c r="J435" i="2"/>
  <c r="J1161" i="2"/>
  <c r="J179" i="2"/>
  <c r="J513" i="2"/>
  <c r="J734" i="2"/>
  <c r="J264" i="2"/>
  <c r="J1580" i="2"/>
  <c r="J408" i="2"/>
  <c r="J1471" i="2"/>
  <c r="J592" i="2"/>
  <c r="J1688" i="2"/>
  <c r="J373" i="2"/>
  <c r="J1739" i="2"/>
  <c r="J975" i="2"/>
  <c r="J157" i="2"/>
  <c r="J491" i="2"/>
  <c r="J1171" i="2"/>
  <c r="J196" i="2"/>
  <c r="J1235" i="2"/>
  <c r="J900" i="2"/>
  <c r="J1273" i="2"/>
  <c r="J288" i="2"/>
  <c r="J1613" i="2"/>
  <c r="J1772" i="2"/>
  <c r="J19" i="2"/>
  <c r="J1564" i="2"/>
  <c r="J65" i="2"/>
  <c r="J883" i="2"/>
  <c r="J1699" i="2"/>
  <c r="J446" i="2"/>
  <c r="J1158" i="2"/>
  <c r="J817" i="2"/>
  <c r="J255" i="2"/>
  <c r="J1112" i="2"/>
  <c r="J1747" i="2"/>
  <c r="J1523" i="2"/>
  <c r="J68" i="2"/>
  <c r="J250" i="2"/>
  <c r="J354" i="2"/>
  <c r="J1854" i="2"/>
  <c r="J907" i="2"/>
  <c r="J831" i="2"/>
  <c r="J1028" i="2"/>
  <c r="J1483" i="2"/>
  <c r="J1229" i="2"/>
  <c r="J5" i="2"/>
  <c r="J362" i="2"/>
  <c r="J1556" i="2"/>
  <c r="J1223" i="2"/>
  <c r="J1726" i="2"/>
  <c r="J1806" i="2"/>
  <c r="J565" i="2"/>
  <c r="J249" i="2"/>
  <c r="J356" i="2"/>
  <c r="J1350" i="2"/>
  <c r="J95" i="2"/>
  <c r="J1157" i="2"/>
  <c r="J558" i="2"/>
  <c r="J1833" i="2"/>
  <c r="J1067" i="2"/>
  <c r="J838" i="2"/>
  <c r="J1708" i="2"/>
  <c r="J1490" i="2"/>
  <c r="J1581" i="2"/>
  <c r="J1629" i="2"/>
  <c r="J770" i="2"/>
  <c r="J1459" i="2"/>
  <c r="J1377" i="2"/>
  <c r="J151" i="2"/>
  <c r="J1549" i="2"/>
  <c r="J1842" i="2"/>
  <c r="J205" i="2"/>
  <c r="J1550" i="2"/>
  <c r="J867" i="2"/>
  <c r="J1707" i="2"/>
  <c r="J514" i="2"/>
  <c r="J920" i="2"/>
  <c r="J585" i="2"/>
  <c r="J1113" i="2"/>
  <c r="J1681" i="2"/>
  <c r="J836" i="2"/>
  <c r="J1159" i="2"/>
  <c r="J658" i="2"/>
  <c r="J953" i="2"/>
  <c r="J1900" i="2"/>
  <c r="J198" i="2"/>
  <c r="J929" i="2"/>
  <c r="J1414" i="2"/>
  <c r="J1136" i="2"/>
  <c r="J583" i="2"/>
  <c r="J1796" i="2"/>
  <c r="J168" i="2"/>
  <c r="J1101" i="2"/>
  <c r="J469" i="2"/>
  <c r="J287" i="2"/>
  <c r="J1284" i="2"/>
  <c r="J1486" i="2"/>
  <c r="J1661" i="2"/>
  <c r="J704" i="2"/>
  <c r="J1274" i="2"/>
  <c r="J912" i="2"/>
  <c r="J364" i="2"/>
  <c r="J192" i="2"/>
  <c r="J1406" i="2"/>
  <c r="J1594" i="2"/>
  <c r="J849" i="2"/>
  <c r="J1464" i="2"/>
  <c r="J1068" i="2"/>
  <c r="J1645" i="2"/>
  <c r="J377" i="2"/>
  <c r="J859" i="2"/>
  <c r="J500" i="2"/>
  <c r="J1769" i="2"/>
  <c r="J1118" i="2"/>
  <c r="J874" i="2"/>
  <c r="J1701" i="2"/>
  <c r="J1387" i="2"/>
  <c r="J1434" i="2"/>
  <c r="J958" i="2"/>
  <c r="J1253" i="2"/>
  <c r="J1592" i="2"/>
  <c r="J1509" i="2"/>
  <c r="J135" i="2"/>
  <c r="J1664" i="2"/>
  <c r="J1847" i="2"/>
  <c r="J1338" i="2"/>
  <c r="J858" i="2"/>
  <c r="J714" i="2"/>
  <c r="J1748" i="2"/>
  <c r="J885" i="2"/>
  <c r="J426" i="2"/>
  <c r="J1275" i="2"/>
  <c r="J1496" i="2"/>
  <c r="J581" i="2"/>
  <c r="J1258" i="2"/>
  <c r="J428" i="2"/>
  <c r="J355" i="2"/>
  <c r="J295" i="2"/>
  <c r="J708" i="2"/>
  <c r="J1356" i="2"/>
  <c r="J685" i="2"/>
  <c r="J1314" i="2"/>
  <c r="J1315" i="2"/>
  <c r="J1144" i="2"/>
  <c r="J693" i="2"/>
  <c r="J1680" i="2"/>
  <c r="J1198" i="2"/>
  <c r="J697" i="2"/>
  <c r="J1349" i="2"/>
  <c r="J1781" i="2"/>
  <c r="J208" i="2"/>
  <c r="J1656" i="2"/>
  <c r="J1804" i="2"/>
  <c r="J612" i="2"/>
  <c r="J1238" i="2"/>
  <c r="J515" i="2"/>
  <c r="J1562" i="2"/>
  <c r="J1852" i="2"/>
  <c r="J651" i="2"/>
  <c r="J1192" i="2"/>
  <c r="J1014" i="2"/>
  <c r="J730" i="2"/>
  <c r="J1463" i="2"/>
  <c r="J1690" i="2"/>
  <c r="J1298" i="2"/>
  <c r="J702" i="2"/>
  <c r="J237" i="2"/>
  <c r="J1203" i="2"/>
  <c r="J1265" i="2"/>
  <c r="J1843" i="2"/>
  <c r="J47" i="2"/>
  <c r="J605" i="2"/>
  <c r="J1498" i="2"/>
  <c r="J1770" i="2"/>
  <c r="J764" i="2"/>
  <c r="J1409" i="2"/>
  <c r="J454" i="2"/>
  <c r="J735" i="2"/>
  <c r="J45" i="2"/>
  <c r="J281" i="2"/>
  <c r="J1141" i="2"/>
  <c r="J263" i="2"/>
  <c r="J1698" i="2"/>
  <c r="J1676" i="2"/>
  <c r="J1427" i="2"/>
  <c r="J1766" i="2"/>
  <c r="J102" i="2"/>
  <c r="J1890" i="2"/>
  <c r="J1010" i="2"/>
  <c r="J1082" i="2"/>
  <c r="J1096" i="2"/>
  <c r="J698" i="2"/>
  <c r="J103" i="2"/>
  <c r="J660" i="2"/>
  <c r="J207" i="2"/>
  <c r="J1538" i="2"/>
  <c r="J1215" i="2"/>
  <c r="J1126" i="2"/>
  <c r="J684" i="2"/>
  <c r="J1245" i="2"/>
  <c r="J1717" i="2"/>
  <c r="J535" i="2"/>
  <c r="J904" i="2"/>
  <c r="J302" i="2"/>
  <c r="J1249" i="2"/>
  <c r="J1791" i="2"/>
  <c r="J260" i="2"/>
  <c r="J1023" i="2"/>
  <c r="J1719" i="2"/>
  <c r="J1061" i="2"/>
  <c r="J1146" i="2"/>
  <c r="J863" i="2"/>
  <c r="J843" i="2"/>
  <c r="J1619" i="2"/>
  <c r="J1749" i="2"/>
  <c r="J1848" i="2"/>
  <c r="J701" i="2"/>
  <c r="J1219" i="2"/>
  <c r="J406" i="2"/>
  <c r="J370" i="2"/>
  <c r="J358" i="2"/>
  <c r="J559" i="2"/>
  <c r="J299" i="2"/>
  <c r="J490" i="2"/>
  <c r="J984" i="2"/>
  <c r="J1774" i="2"/>
  <c r="J38" i="2"/>
  <c r="J1738" i="2"/>
  <c r="J280" i="2"/>
  <c r="J203" i="2"/>
  <c r="J1532" i="2"/>
  <c r="J963" i="2"/>
  <c r="J215" i="2"/>
  <c r="J928" i="2"/>
  <c r="J741" i="2"/>
  <c r="J936" i="2"/>
  <c r="J57" i="2"/>
  <c r="J639" i="2"/>
  <c r="J278" i="2"/>
  <c r="J1147" i="2"/>
  <c r="J149" i="2"/>
  <c r="J1093" i="2"/>
  <c r="J1555" i="2"/>
  <c r="J1332" i="2"/>
  <c r="J1779" i="2"/>
  <c r="J1816" i="2"/>
  <c r="J1473" i="2"/>
  <c r="J1598" i="2"/>
  <c r="J569" i="2"/>
  <c r="J1196" i="2"/>
  <c r="J1670" i="2"/>
  <c r="J1000" i="2"/>
  <c r="J206" i="2"/>
  <c r="J1618" i="2"/>
  <c r="J1869" i="2"/>
  <c r="J1256" i="2"/>
  <c r="J1308" i="2"/>
  <c r="J1644" i="2"/>
  <c r="J957" i="2"/>
  <c r="J181" i="2"/>
  <c r="J1790" i="2"/>
  <c r="J637" i="2"/>
  <c r="J1017" i="2"/>
  <c r="J1391" i="2"/>
  <c r="J1737" i="2"/>
  <c r="J1499" i="2"/>
  <c r="J1623" i="2"/>
  <c r="J1330" i="2"/>
  <c r="J484" i="2"/>
  <c r="J744" i="2"/>
  <c r="J252" i="2"/>
  <c r="J50" i="2"/>
  <c r="J1812" i="2"/>
  <c r="J1058" i="2"/>
  <c r="J1316" i="2"/>
  <c r="J113" i="2"/>
  <c r="J908" i="2"/>
  <c r="J1646" i="2"/>
  <c r="J1493" i="2"/>
  <c r="J654" i="2"/>
  <c r="J1697" i="2"/>
  <c r="J824" i="2"/>
  <c r="J666" i="2"/>
  <c r="J1127" i="2"/>
  <c r="J1446" i="2"/>
  <c r="J1097" i="2"/>
  <c r="J1520" i="2"/>
  <c r="J1425" i="2"/>
  <c r="J1378" i="2"/>
  <c r="J100" i="2"/>
  <c r="J802" i="2"/>
  <c r="J1197" i="2"/>
  <c r="J1823" i="2"/>
  <c r="J75" i="2"/>
  <c r="J918" i="2"/>
  <c r="J248" i="2"/>
  <c r="J1435" i="2"/>
  <c r="J312" i="2"/>
  <c r="J1041" i="2"/>
  <c r="J1428" i="2"/>
  <c r="J813" i="2"/>
  <c r="J961" i="2"/>
  <c r="J642" i="2"/>
  <c r="J1898" i="2"/>
  <c r="J652" i="2"/>
  <c r="J1302" i="2"/>
  <c r="J337" i="2"/>
  <c r="J345" i="2"/>
  <c r="J427" i="2"/>
  <c r="J886" i="2"/>
  <c r="J1318" i="2"/>
  <c r="J90" i="2"/>
  <c r="J1811" i="2"/>
  <c r="J916" i="2"/>
  <c r="J1751" i="2"/>
  <c r="J1395" i="2"/>
  <c r="J731" i="2"/>
  <c r="J1844" i="2"/>
  <c r="J1376" i="2"/>
  <c r="J1237" i="2"/>
  <c r="J225" i="2"/>
  <c r="J422" i="2"/>
  <c r="J1257" i="2"/>
  <c r="J1309" i="2"/>
  <c r="J424" i="2"/>
  <c r="J1789" i="2"/>
  <c r="J1405" i="2"/>
  <c r="J1485" i="2"/>
  <c r="J1393" i="2"/>
  <c r="J1547" i="2"/>
  <c r="J226" i="2"/>
  <c r="J1612" i="2"/>
  <c r="J857" i="2"/>
  <c r="J174" i="2"/>
  <c r="J165" i="2"/>
  <c r="J1044" i="2"/>
  <c r="J1380" i="2"/>
  <c r="J493" i="2"/>
  <c r="J587" i="2"/>
  <c r="J1250" i="2"/>
  <c r="J9" i="2"/>
  <c r="J627" i="2"/>
  <c r="J512" i="2"/>
  <c r="J359" i="2"/>
  <c r="J1481" i="2"/>
  <c r="J901" i="2"/>
  <c r="J1605" i="2"/>
  <c r="J899" i="2"/>
  <c r="J1552" i="2"/>
  <c r="J1597" i="2"/>
  <c r="J464" i="2"/>
  <c r="J1822" i="2"/>
  <c r="J1389" i="2"/>
  <c r="J1724" i="2"/>
  <c r="J265" i="2"/>
  <c r="J381" i="2"/>
  <c r="J791" i="2"/>
  <c r="J1099" i="2"/>
  <c r="J1150" i="2"/>
  <c r="J301" i="2"/>
  <c r="J1716" i="2"/>
  <c r="J1609" i="2"/>
  <c r="J160" i="2"/>
  <c r="J304" i="2"/>
  <c r="J1352" i="2"/>
  <c r="J32" i="2"/>
  <c r="J943" i="2"/>
  <c r="J346" i="2"/>
  <c r="J1334" i="2"/>
  <c r="J120" i="2"/>
  <c r="J1453" i="2"/>
  <c r="J808" i="2"/>
  <c r="J159" i="2"/>
  <c r="J437" i="2"/>
  <c r="J222" i="2"/>
  <c r="J1506" i="2"/>
  <c r="J1022" i="2"/>
  <c r="J887" i="2"/>
  <c r="J128" i="2"/>
  <c r="J554" i="2"/>
  <c r="J1202" i="2"/>
  <c r="J1081" i="2"/>
  <c r="J1873" i="2"/>
  <c r="J1521" i="2"/>
  <c r="J906" i="2"/>
  <c r="J983" i="2"/>
  <c r="J1432" i="2"/>
  <c r="J1691" i="2"/>
  <c r="J1799" i="2"/>
  <c r="J190" i="2"/>
  <c r="J1553" i="2"/>
  <c r="J1292" i="2"/>
  <c r="J1168" i="2"/>
  <c r="J973" i="2"/>
  <c r="J1588" i="2"/>
  <c r="J1478" i="2"/>
  <c r="J1472" i="2"/>
  <c r="J1501" i="2"/>
  <c r="J511" i="2"/>
  <c r="J1870" i="2"/>
  <c r="J911" i="2"/>
  <c r="J1287" i="2"/>
  <c r="J616" i="2"/>
  <c r="J1018" i="2"/>
  <c r="J1497" i="2"/>
  <c r="J873" i="2"/>
  <c r="J1346" i="2"/>
  <c r="J502" i="2"/>
  <c r="J688" i="2"/>
  <c r="J1801" i="2"/>
  <c r="J893" i="2"/>
  <c r="J232" i="2"/>
  <c r="J14" i="2"/>
  <c r="J1862" i="2"/>
  <c r="J1655" i="2"/>
  <c r="J1423" i="2"/>
  <c r="J534" i="2"/>
  <c r="J1529" i="2"/>
  <c r="J48" i="2"/>
  <c r="J1240" i="2"/>
  <c r="J326" i="2"/>
  <c r="J1524" i="2"/>
  <c r="J1199" i="2"/>
  <c r="J1329" i="2"/>
  <c r="J1780" i="2"/>
  <c r="J1863" i="2"/>
  <c r="J1340" i="2"/>
  <c r="J1364" i="2"/>
  <c r="J981" i="2"/>
  <c r="J1037" i="2"/>
  <c r="J1731" i="2"/>
  <c r="J395" i="2"/>
  <c r="J659" i="2"/>
  <c r="J681" i="2"/>
  <c r="J320" i="2"/>
  <c r="J1263" i="2"/>
  <c r="J83" i="2"/>
  <c r="J378" i="2"/>
  <c r="J1183" i="2"/>
  <c r="J667" i="2"/>
  <c r="J418" i="2"/>
  <c r="J761" i="2"/>
  <c r="J894" i="2"/>
  <c r="J884" i="2"/>
  <c r="J655" i="2"/>
  <c r="J1544" i="2"/>
  <c r="J1337" i="2"/>
  <c r="J921" i="2"/>
  <c r="J630" i="2"/>
  <c r="J1433" i="2"/>
  <c r="J1373" i="2"/>
  <c r="J392" i="2"/>
  <c r="J1084" i="2"/>
  <c r="J444" i="2"/>
  <c r="J71" i="2"/>
  <c r="J475" i="2"/>
  <c r="J617" i="2"/>
  <c r="J62" i="2"/>
  <c r="J241" i="2"/>
  <c r="J645" i="2"/>
  <c r="J1675" i="2"/>
  <c r="J136" i="2"/>
  <c r="J989" i="2"/>
  <c r="J657" i="2"/>
  <c r="J723" i="2"/>
  <c r="J647" i="2"/>
  <c r="J949" i="2"/>
  <c r="J1138" i="2"/>
  <c r="J143" i="2"/>
  <c r="J59" i="2"/>
  <c r="J1778" i="2"/>
  <c r="J216" i="2"/>
  <c r="J440" i="2"/>
  <c r="J536" i="2"/>
  <c r="J486" i="2"/>
  <c r="J1366" i="2"/>
  <c r="J478" i="2"/>
  <c r="J769" i="2"/>
  <c r="J1805" i="2"/>
  <c r="J510" i="2"/>
  <c r="J256" i="2"/>
  <c r="J1519" i="2"/>
  <c r="J1782" i="2"/>
  <c r="J1741" i="2"/>
  <c r="J941" i="2"/>
  <c r="J707" i="2"/>
  <c r="J947" i="2"/>
  <c r="J197" i="2"/>
  <c r="J290" i="2"/>
  <c r="J279" i="2"/>
  <c r="J656" i="2"/>
  <c r="J1154" i="2"/>
  <c r="J1089" i="2"/>
  <c r="J1066" i="2"/>
  <c r="J896" i="2"/>
  <c r="J1413" i="2"/>
  <c r="J787" i="2"/>
  <c r="J453" i="2"/>
  <c r="J1085" i="2"/>
  <c r="J148" i="2"/>
  <c r="J1492" i="2"/>
  <c r="J1222" i="2"/>
  <c r="J1810" i="2"/>
  <c r="J1593" i="2"/>
  <c r="J1537" i="2"/>
  <c r="J649" i="2"/>
  <c r="J1798" i="2"/>
  <c r="J1643" i="2"/>
  <c r="J1152" i="2"/>
  <c r="J1086" i="2"/>
  <c r="J1858" i="2"/>
  <c r="J1166" i="2"/>
  <c r="J925" i="2"/>
  <c r="J762" i="2"/>
  <c r="J1015" i="2"/>
  <c r="J1851" i="2"/>
  <c r="J401" i="2"/>
  <c r="J1788" i="2"/>
  <c r="J1458" i="2"/>
  <c r="J498" i="2"/>
  <c r="J13" i="2"/>
  <c r="J76" i="2"/>
  <c r="J922" i="2"/>
  <c r="J751" i="2"/>
  <c r="J1692" i="2"/>
  <c r="J934" i="2"/>
  <c r="J2" i="2"/>
  <c r="H1904" i="2"/>
  <c r="B77" i="17" s="1"/>
  <c r="J664" i="2"/>
  <c r="J795" i="2"/>
  <c r="J335" i="2"/>
  <c r="J875" i="2"/>
  <c r="J1631" i="2"/>
  <c r="J209" i="2"/>
  <c r="J1095" i="2"/>
  <c r="J898" i="2"/>
  <c r="J773" i="2"/>
  <c r="J615" i="2"/>
  <c r="J1729" i="2"/>
  <c r="J793" i="2"/>
  <c r="J604" i="2"/>
  <c r="J494" i="2"/>
  <c r="J1491" i="2"/>
  <c r="J771" i="2"/>
  <c r="J706" i="2"/>
  <c r="J191" i="2"/>
  <c r="J1039" i="2"/>
  <c r="J1019" i="2"/>
  <c r="J850" i="2"/>
  <c r="J167" i="2"/>
  <c r="J579" i="2"/>
  <c r="J88" i="2"/>
  <c r="J580" i="2"/>
  <c r="J129" i="2"/>
  <c r="J997" i="2"/>
  <c r="J1172" i="2"/>
  <c r="J750" i="2"/>
  <c r="J732" i="2"/>
  <c r="J251" i="2"/>
  <c r="J1178" i="2"/>
  <c r="J93" i="2"/>
  <c r="J868" i="2"/>
  <c r="J1500" i="2"/>
  <c r="J807" i="2"/>
  <c r="J1057" i="2"/>
  <c r="J1819" i="2"/>
  <c r="J834" i="2"/>
  <c r="J851" i="2"/>
  <c r="J1094" i="2"/>
  <c r="J979" i="2"/>
  <c r="J978" i="2"/>
  <c r="J1217" i="2"/>
  <c r="J115" i="2"/>
  <c r="J1700" i="2"/>
  <c r="J432" i="2"/>
  <c r="J187" i="2"/>
  <c r="J447" i="2"/>
  <c r="J672" i="2"/>
  <c r="J882" i="2"/>
  <c r="J954" i="2"/>
  <c r="J37" i="2"/>
  <c r="J92" i="2"/>
  <c r="J1703" i="2"/>
  <c r="J231" i="2"/>
  <c r="J805" i="2"/>
  <c r="J668" i="2"/>
  <c r="J1312" i="2"/>
  <c r="J1052" i="2"/>
  <c r="J481" i="2"/>
  <c r="J1119" i="2"/>
  <c r="J180" i="2"/>
  <c r="J1565" i="2"/>
  <c r="J1792" i="2"/>
  <c r="J842" i="2"/>
  <c r="J1775" i="2"/>
  <c r="J781" i="2"/>
  <c r="J890" i="2"/>
  <c r="J223" i="2"/>
  <c r="G1904" i="2"/>
  <c r="J1574" i="2"/>
  <c r="J1469" i="2"/>
  <c r="J567" i="2"/>
  <c r="J845" i="2"/>
  <c r="J733" i="2"/>
  <c r="J336" i="2"/>
  <c r="J618" i="2"/>
  <c r="J1793" i="2"/>
  <c r="J1776" i="2"/>
  <c r="J1817" i="2"/>
  <c r="J1359" i="2"/>
  <c r="J15" i="2"/>
  <c r="J566" i="2"/>
  <c r="J1386" i="2"/>
  <c r="J276" i="2"/>
  <c r="J790" i="2"/>
  <c r="J1902" i="2"/>
  <c r="J1400" i="2"/>
  <c r="J1289" i="2"/>
  <c r="J1218" i="2"/>
  <c r="J189" i="2"/>
  <c r="J780" i="2"/>
  <c r="J937" i="2"/>
  <c r="J1702" i="2"/>
  <c r="J1164" i="2"/>
  <c r="J1477" i="2"/>
  <c r="J1024" i="2"/>
  <c r="J1149" i="2"/>
  <c r="J1595" i="2"/>
  <c r="J1454" i="2"/>
  <c r="J474" i="2"/>
  <c r="I1904" i="2"/>
  <c r="C77" i="17" s="1"/>
  <c r="C57" i="17" s="1"/>
  <c r="J1765" i="2"/>
  <c r="J998" i="2"/>
  <c r="J960" i="2"/>
  <c r="J1633" i="2"/>
  <c r="J1834" i="2"/>
  <c r="J1045" i="2"/>
  <c r="J1247" i="2"/>
  <c r="J1561" i="2"/>
  <c r="J1814" i="2"/>
  <c r="J976" i="2"/>
  <c r="J1783" i="2"/>
  <c r="J1296" i="2"/>
  <c r="J1830" i="2"/>
  <c r="J1541" i="2"/>
  <c r="J194" i="2"/>
  <c r="J1447" i="2"/>
  <c r="J1495" i="2"/>
  <c r="J648" i="2"/>
  <c r="J1669" i="2"/>
  <c r="J794" i="2"/>
  <c r="J117" i="2"/>
  <c r="J1752" i="2"/>
  <c r="J1430" i="2"/>
  <c r="J1897" i="2"/>
  <c r="J1522" i="2"/>
  <c r="J800" i="2"/>
  <c r="J1026" i="2"/>
  <c r="J872" i="2"/>
  <c r="J1824" i="2"/>
  <c r="J1063" i="2"/>
  <c r="J1677" i="2"/>
  <c r="J1720" i="2"/>
  <c r="J1431" i="2"/>
  <c r="J1307" i="2"/>
  <c r="J153" i="2"/>
  <c r="J1530" i="2"/>
  <c r="J114" i="2"/>
  <c r="J980" i="2"/>
  <c r="J703" i="2"/>
  <c r="J10" i="2"/>
  <c r="J398" i="2"/>
  <c r="J1156" i="2"/>
  <c r="J1226" i="2"/>
  <c r="J1170" i="2"/>
  <c r="J1421" i="2"/>
  <c r="J309" i="2"/>
  <c r="J1003" i="2"/>
  <c r="J371" i="2"/>
  <c r="J786" i="2"/>
  <c r="J1452" i="2"/>
  <c r="J91" i="2"/>
  <c r="J903" i="2"/>
  <c r="J1849" i="2"/>
  <c r="J164" i="2"/>
  <c r="J1444" i="2"/>
  <c r="J1450" i="2"/>
  <c r="J499" i="2"/>
  <c r="J1835" i="2"/>
  <c r="J152" i="2"/>
  <c r="J70" i="2"/>
  <c r="J1210" i="2"/>
  <c r="J626" i="2"/>
  <c r="J1722" i="2"/>
  <c r="J1345" i="2"/>
  <c r="J687" i="2"/>
  <c r="J1140" i="2"/>
  <c r="J606" i="2"/>
  <c r="J1269" i="2"/>
  <c r="J1474" i="2"/>
  <c r="J1342" i="2"/>
  <c r="J41" i="2"/>
  <c r="J1475" i="2"/>
  <c r="J211" i="2"/>
  <c r="J1484" i="2"/>
  <c r="J1205" i="2"/>
  <c r="J213" i="2"/>
  <c r="J210" i="2"/>
  <c r="J1740" i="2"/>
  <c r="J379" i="2"/>
  <c r="J1301" i="2"/>
  <c r="J1901" i="2"/>
  <c r="J1599" i="2"/>
  <c r="J450" i="2"/>
  <c r="J1654" i="2"/>
  <c r="J692" i="2"/>
  <c r="J1666" i="2"/>
  <c r="J927" i="2"/>
  <c r="J96" i="2"/>
  <c r="J1684" i="2"/>
  <c r="J1348" i="2"/>
  <c r="J1754" i="2"/>
  <c r="J1012" i="2"/>
  <c r="J319" i="2"/>
  <c r="J116" i="2"/>
  <c r="J1437" i="2"/>
  <c r="J1660" i="2"/>
  <c r="J1355" i="2"/>
  <c r="J1876" i="2"/>
  <c r="J996" i="2"/>
  <c r="J1403" i="2"/>
  <c r="J1162" i="2"/>
  <c r="J993" i="2"/>
  <c r="J49" i="2"/>
  <c r="J1194" i="2"/>
  <c r="O14" i="16" l="1"/>
  <c r="C44" i="17"/>
  <c r="C46" i="17" s="1"/>
  <c r="L14" i="16" s="1"/>
  <c r="B57" i="17"/>
  <c r="C79" i="17"/>
  <c r="W14" i="1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B0293B-0A20-4CAB-80CA-949BB973D9D8}" keepAlive="1" name="Consulta - cocina bueno" description="Conexión a la consulta 'cocina bueno' en el libro." type="5" refreshedVersion="0" background="1" saveData="1">
    <dbPr connection="Provider=Microsoft.Mashup.OleDb.1;Data Source=$Workbook$;Location=&quot;cocina bueno&quot;;Extended Properties=&quot;&quot;" command="SELECT * FROM [cocina bueno]"/>
  </connection>
  <connection id="2" xr16:uid="{67F7355B-C466-4438-A37E-58664D9703F3}"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024C93D-1372-492B-9AD2-D46D89E68C6A}" name="WorksheetConnection_Datos cocina!$A$1:$M$1903" type="102" refreshedVersion="8" minRefreshableVersion="5">
    <extLst>
      <ext xmlns:x15="http://schemas.microsoft.com/office/spreadsheetml/2010/11/main" uri="{DE250136-89BD-433C-8126-D09CA5730AF9}">
        <x15:connection id="Rango 1" autoDelete="1">
          <x15:rangePr sourceName="_xlcn.WorksheetConnection_DatoscocinaA1M19031"/>
        </x15:connection>
      </ext>
    </extLst>
  </connection>
  <connection id="4" xr16:uid="{D2F27FC3-45CB-4968-82C7-DD217BD3E453}" name="WorksheetConnection_Datos sala!$A$1:$V$768" type="102" refreshedVersion="8" minRefreshableVersion="5">
    <extLst>
      <ext xmlns:x15="http://schemas.microsoft.com/office/spreadsheetml/2010/11/main" uri="{DE250136-89BD-433C-8126-D09CA5730AF9}">
        <x15:connection id="Rango" autoDelete="1">
          <x15:rangePr sourceName="_xlcn.WorksheetConnection_DatossalaA1V7681"/>
        </x15:connection>
      </ext>
    </extLst>
  </connection>
  <connection id="5" xr16:uid="{0EDB4F4F-821F-4718-98FA-4FF86A65EA53}" name="WorksheetConnection_TRABAJO FINAL.xlsx!TablaCocina" type="102" refreshedVersion="8" minRefreshableVersion="5">
    <extLst>
      <ext xmlns:x15="http://schemas.microsoft.com/office/spreadsheetml/2010/11/main" uri="{DE250136-89BD-433C-8126-D09CA5730AF9}">
        <x15:connection id="TablaCocina">
          <x15:rangePr sourceName="_xlcn.WorksheetConnection_TRABAJOFINAL.xlsxTablaCocina1"/>
        </x15:connection>
      </ext>
    </extLst>
  </connection>
  <connection id="6" xr16:uid="{9A24203C-2C87-4CE8-BF59-DCA6D59A3818}" name="WorksheetConnection_TRABAJO FINAL.xlsx!TablaSala" type="102" refreshedVersion="8" minRefreshableVersion="5">
    <extLst>
      <ext xmlns:x15="http://schemas.microsoft.com/office/spreadsheetml/2010/11/main" uri="{DE250136-89BD-433C-8126-D09CA5730AF9}">
        <x15:connection id="TablaSala">
          <x15:rangePr sourceName="_xlcn.WorksheetConnection_TRABAJOFINAL.xlsxTablaSala1"/>
        </x15:connection>
      </ext>
    </extLst>
  </connection>
</connections>
</file>

<file path=xl/sharedStrings.xml><?xml version="1.0" encoding="utf-8"?>
<sst xmlns="http://schemas.openxmlformats.org/spreadsheetml/2006/main" count="11439" uniqueCount="1325">
  <si>
    <t>Número de Mesa</t>
  </si>
  <si>
    <t>Nombre del Cliente</t>
  </si>
  <si>
    <t>Número de Comensales</t>
  </si>
  <si>
    <t xml:space="preserve">Fecha de factura </t>
  </si>
  <si>
    <t>Hora de llegada</t>
  </si>
  <si>
    <t>Hora de salida</t>
  </si>
  <si>
    <t>Tiempo de permanencia</t>
  </si>
  <si>
    <t>Hora de Llegada 2</t>
  </si>
  <si>
    <t>Hora de Salida 2</t>
  </si>
  <si>
    <t>Mesero Asignado</t>
  </si>
  <si>
    <t>Tipo de Servicio</t>
  </si>
  <si>
    <t>Método de Pago</t>
  </si>
  <si>
    <t>Propina</t>
  </si>
  <si>
    <t>Estado de la Mesa</t>
  </si>
  <si>
    <t>Número de Orden</t>
  </si>
  <si>
    <t>País de Origen</t>
  </si>
  <si>
    <t>Platos Ordenados</t>
  </si>
  <si>
    <t>Minutos a sumar</t>
  </si>
  <si>
    <t>Cliente_724</t>
  </si>
  <si>
    <t>Mesero_3</t>
  </si>
  <si>
    <t>Almuerzo</t>
  </si>
  <si>
    <t>Tarjeta de débito</t>
  </si>
  <si>
    <t>Reservada</t>
  </si>
  <si>
    <t>España</t>
  </si>
  <si>
    <t>"Plato_7 Plato_2"</t>
  </si>
  <si>
    <t>Cliente_538</t>
  </si>
  <si>
    <t>Mesero_1</t>
  </si>
  <si>
    <t>Desayuno</t>
  </si>
  <si>
    <t>Efectivo</t>
  </si>
  <si>
    <t>Colombia</t>
  </si>
  <si>
    <t>"Plato_17 Plato_6"</t>
  </si>
  <si>
    <t>Cliente_911</t>
  </si>
  <si>
    <t>Mesero_2</t>
  </si>
  <si>
    <t>Tarjeta de crédito</t>
  </si>
  <si>
    <t>Libre</t>
  </si>
  <si>
    <t>Brasil</t>
  </si>
  <si>
    <t>"Plato_20 Plato_17 Plato_19 Plato_9"</t>
  </si>
  <si>
    <t>Cliente_129</t>
  </si>
  <si>
    <t>Mesero_5</t>
  </si>
  <si>
    <t>Paraguay</t>
  </si>
  <si>
    <t>"Plato_11 Plato_16"</t>
  </si>
  <si>
    <t>Cliente_938</t>
  </si>
  <si>
    <t>Mesero_4</t>
  </si>
  <si>
    <t>Perú</t>
  </si>
  <si>
    <t>"Plato_12 Plato_7"</t>
  </si>
  <si>
    <t>Cliente_965</t>
  </si>
  <si>
    <t>Cena</t>
  </si>
  <si>
    <t>Plato_8</t>
  </si>
  <si>
    <t>Cliente_306</t>
  </si>
  <si>
    <t>Ocupada</t>
  </si>
  <si>
    <t>Venezuela</t>
  </si>
  <si>
    <t>"Plato_15 Plato_19"</t>
  </si>
  <si>
    <t>Cliente_974</t>
  </si>
  <si>
    <t>"Plato_5 Plato_16 Plato_20"</t>
  </si>
  <si>
    <t>Cliente_740</t>
  </si>
  <si>
    <t>Bolivia</t>
  </si>
  <si>
    <t>"Plato_2 Plato_7 Plato_12 Plato_15"</t>
  </si>
  <si>
    <t>Cliente_33</t>
  </si>
  <si>
    <t>Uruguay</t>
  </si>
  <si>
    <t>"Plato_18 Plato_20"</t>
  </si>
  <si>
    <t>Cliente_881</t>
  </si>
  <si>
    <t>"Plato_16 Plato_2"</t>
  </si>
  <si>
    <t>Cliente_890</t>
  </si>
  <si>
    <t>"Plato_16 Plato_19 Plato_8 Plato_20"</t>
  </si>
  <si>
    <t>Cliente_873</t>
  </si>
  <si>
    <t>Plato_9</t>
  </si>
  <si>
    <t>Cliente_780</t>
  </si>
  <si>
    <t>"Plato_3 Plato_11 Plato_14 Plato_2"</t>
  </si>
  <si>
    <t>Cliente_728</t>
  </si>
  <si>
    <t>"Plato_16 Plato_13 Plato_8"</t>
  </si>
  <si>
    <t>Cliente_175</t>
  </si>
  <si>
    <t>Plato_16</t>
  </si>
  <si>
    <t>Cliente_200</t>
  </si>
  <si>
    <t>Ecuador</t>
  </si>
  <si>
    <t>"Plato_8 Plato_4 Plato_5"</t>
  </si>
  <si>
    <t>Cliente_190</t>
  </si>
  <si>
    <t>"Plato_9 Plato_20 Plato_10 Plato_15"</t>
  </si>
  <si>
    <t>Cliente_290</t>
  </si>
  <si>
    <t>Chile</t>
  </si>
  <si>
    <t>Plato_20</t>
  </si>
  <si>
    <t>Cliente_972</t>
  </si>
  <si>
    <t>"Plato_8 Plato_1 Plato_14"</t>
  </si>
  <si>
    <t>Cliente_210</t>
  </si>
  <si>
    <t>"Plato_20 Plato_3 Plato_15 Plato_1"</t>
  </si>
  <si>
    <t>Cliente_88</t>
  </si>
  <si>
    <t>"Plato_4 Plato_18 Plato_9 Plato_8"</t>
  </si>
  <si>
    <t>Cliente_427</t>
  </si>
  <si>
    <t>"Plato_12 Plato_6"</t>
  </si>
  <si>
    <t>Cliente_424</t>
  </si>
  <si>
    <t>"Plato_10 Plato_9 Plato_14 Plato_20"</t>
  </si>
  <si>
    <t>Cliente_824</t>
  </si>
  <si>
    <t>Plato_18</t>
  </si>
  <si>
    <t>Cliente_107</t>
  </si>
  <si>
    <t>"Plato_4 Plato_13 Plato_7"</t>
  </si>
  <si>
    <t>Cliente_775</t>
  </si>
  <si>
    <t>"Plato_8 Plato_10"</t>
  </si>
  <si>
    <t>Cliente_358</t>
  </si>
  <si>
    <t>Argentina</t>
  </si>
  <si>
    <t>"Plato_4 Plato_9"</t>
  </si>
  <si>
    <t>Cliente_377</t>
  </si>
  <si>
    <t>"Plato_1 Plato_4 Plato_17"</t>
  </si>
  <si>
    <t>Cliente_361</t>
  </si>
  <si>
    <t>"Plato_10 Plato_3"</t>
  </si>
  <si>
    <t>Cliente_229</t>
  </si>
  <si>
    <t>"Plato_9 Plato_12"</t>
  </si>
  <si>
    <t>Cliente_27</t>
  </si>
  <si>
    <t>"Plato_15 Plato_11 Plato_10 Plato_4"</t>
  </si>
  <si>
    <t>Cliente_103</t>
  </si>
  <si>
    <t>"Plato_8 Plato_6 Plato_15 Plato_10"</t>
  </si>
  <si>
    <t>Cliente_1</t>
  </si>
  <si>
    <t>"Plato_18 Plato_10"</t>
  </si>
  <si>
    <t>Cliente_828</t>
  </si>
  <si>
    <t>"Plato_2 Plato_9 Plato_11 Plato_17"</t>
  </si>
  <si>
    <t>Cliente_874</t>
  </si>
  <si>
    <t>Plato_2</t>
  </si>
  <si>
    <t>Cliente_999</t>
  </si>
  <si>
    <t>Plato_13</t>
  </si>
  <si>
    <t>Cliente_167</t>
  </si>
  <si>
    <t>"Plato_17 Plato_8 Plato_19"</t>
  </si>
  <si>
    <t>Cliente_606</t>
  </si>
  <si>
    <t>Plato_19</t>
  </si>
  <si>
    <t>Cliente_710</t>
  </si>
  <si>
    <t>"Plato_9 Plato_11 Plato_16"</t>
  </si>
  <si>
    <t>Cliente_870</t>
  </si>
  <si>
    <t>"Plato_15 Plato_10 Plato_2"</t>
  </si>
  <si>
    <t>Cliente_230</t>
  </si>
  <si>
    <t>"Plato_5 Plato_20"</t>
  </si>
  <si>
    <t>Cliente_814</t>
  </si>
  <si>
    <t>"Plato_15 Plato_18 Plato_7 Plato_17"</t>
  </si>
  <si>
    <t>"Plato_10 Plato_1 Plato_13"</t>
  </si>
  <si>
    <t>Cliente_640</t>
  </si>
  <si>
    <t>Plato_4</t>
  </si>
  <si>
    <t>Cliente_623</t>
  </si>
  <si>
    <t>"Plato_2 Plato_18 Plato_14"</t>
  </si>
  <si>
    <t>Cliente_72</t>
  </si>
  <si>
    <t>"Plato_11 Plato_14 Plato_3"</t>
  </si>
  <si>
    <t>Cliente_963</t>
  </si>
  <si>
    <t>"Plato_6 Plato_5 Plato_11"</t>
  </si>
  <si>
    <t>Cliente_929</t>
  </si>
  <si>
    <t>"Plato_7 Plato_15 Plato_4"</t>
  </si>
  <si>
    <t>Cliente_708</t>
  </si>
  <si>
    <t>"Plato_15 Plato_5"</t>
  </si>
  <si>
    <t>Cliente_631</t>
  </si>
  <si>
    <t>"Plato_14 Plato_11 Plato_5 Plato_4"</t>
  </si>
  <si>
    <t>Cliente_894</t>
  </si>
  <si>
    <t>"Plato_11 Plato_17 Plato_18"</t>
  </si>
  <si>
    <t>Cliente_63</t>
  </si>
  <si>
    <t>"Plato_14 Plato_2 Plato_19"</t>
  </si>
  <si>
    <t>Cliente_144</t>
  </si>
  <si>
    <t>"Plato_8 Plato_17 Plato_4 Plato_11"</t>
  </si>
  <si>
    <t>Cliente_390</t>
  </si>
  <si>
    <t>"Plato_11 Plato_7 Plato_19 Plato_15"</t>
  </si>
  <si>
    <t>Cliente_886</t>
  </si>
  <si>
    <t>"Plato_8 Plato_20 Plato_5 Plato_19"</t>
  </si>
  <si>
    <t>Cliente_510</t>
  </si>
  <si>
    <t>"Plato_5 Plato_3"</t>
  </si>
  <si>
    <t>Cliente_878</t>
  </si>
  <si>
    <t>"Plato_12 Plato_14 Plato_4 Plato_20"</t>
  </si>
  <si>
    <t>Cliente_977</t>
  </si>
  <si>
    <t>"Plato_4 Plato_11"</t>
  </si>
  <si>
    <t>Cliente_553</t>
  </si>
  <si>
    <t>"Plato_20 Plato_4 Plato_2 Plato_16"</t>
  </si>
  <si>
    <t>Cliente_792</t>
  </si>
  <si>
    <t>"Plato_2 Plato_12 Plato_17"</t>
  </si>
  <si>
    <t>"Plato_3 Plato_8"</t>
  </si>
  <si>
    <t>Cliente_265</t>
  </si>
  <si>
    <t>"Plato_3 Plato_20 Plato_19"</t>
  </si>
  <si>
    <t>Cliente_946</t>
  </si>
  <si>
    <t>"Plato_16 Plato_17 Plato_12 Plato_20"</t>
  </si>
  <si>
    <t>Cliente_614</t>
  </si>
  <si>
    <t>"Plato_19 Plato_20 Plato_4"</t>
  </si>
  <si>
    <t>Cliente_352</t>
  </si>
  <si>
    <t>"Plato_20 Plato_19 Plato_10 Plato_2"</t>
  </si>
  <si>
    <t>Cliente_784</t>
  </si>
  <si>
    <t>"Plato_14 Plato_16 Plato_15 Plato_1"</t>
  </si>
  <si>
    <t>Cliente_118</t>
  </si>
  <si>
    <t>"Plato_13 Plato_7 Plato_11"</t>
  </si>
  <si>
    <t>Cliente_61</t>
  </si>
  <si>
    <t>"Plato_1 Plato_18"</t>
  </si>
  <si>
    <t>Cliente_440</t>
  </si>
  <si>
    <t>"Plato_2 Plato_14"</t>
  </si>
  <si>
    <t>Cliente_258</t>
  </si>
  <si>
    <t>"Plato_13 Plato_4"</t>
  </si>
  <si>
    <t>Cliente_742</t>
  </si>
  <si>
    <t>Plato_6</t>
  </si>
  <si>
    <t>Cliente_865</t>
  </si>
  <si>
    <t>"Plato_10 Plato_18 Plato_15"</t>
  </si>
  <si>
    <t>Cliente_79</t>
  </si>
  <si>
    <t>"Plato_20 Plato_14"</t>
  </si>
  <si>
    <t>Cliente_42</t>
  </si>
  <si>
    <t>"Plato_2 Plato_4 Plato_7 Plato_10"</t>
  </si>
  <si>
    <t>Cliente_374</t>
  </si>
  <si>
    <t>"Plato_4 Plato_7 Plato_11"</t>
  </si>
  <si>
    <t>Cliente_636</t>
  </si>
  <si>
    <t>Plato_12</t>
  </si>
  <si>
    <t>Cliente_753</t>
  </si>
  <si>
    <t>"Plato_9 Plato_11 Plato_3 Plato_13"</t>
  </si>
  <si>
    <t>Cliente_632</t>
  </si>
  <si>
    <t>"Plato_5 Plato_9 Plato_7"</t>
  </si>
  <si>
    <t>Cliente_969</t>
  </si>
  <si>
    <t>Plato_17</t>
  </si>
  <si>
    <t>Cliente_574</t>
  </si>
  <si>
    <t>"Plato_1 Plato_2"</t>
  </si>
  <si>
    <t>Cliente_292</t>
  </si>
  <si>
    <t>"Plato_6 Plato_3 Plato_15"</t>
  </si>
  <si>
    <t>Cliente_148</t>
  </si>
  <si>
    <t>Cliente_747</t>
  </si>
  <si>
    <t>"Plato_16 Plato_19 Plato_3 Plato_15"</t>
  </si>
  <si>
    <t>Cliente_501</t>
  </si>
  <si>
    <t>Plato_1</t>
  </si>
  <si>
    <t>Cliente_733</t>
  </si>
  <si>
    <t>"Plato_4 Plato_15 Plato_17"</t>
  </si>
  <si>
    <t>Cliente_36</t>
  </si>
  <si>
    <t>"Plato_20 Plato_12 Plato_10"</t>
  </si>
  <si>
    <t>"Plato_14 Plato_18 Plato_5"</t>
  </si>
  <si>
    <t>Cliente_1000</t>
  </si>
  <si>
    <t>Cliente_607</t>
  </si>
  <si>
    <t>"Plato_8 Plato_13 Plato_5 Plato_6"</t>
  </si>
  <si>
    <t>Cliente_378</t>
  </si>
  <si>
    <t>"Plato_9 Plato_7"</t>
  </si>
  <si>
    <t>Cliente_612</t>
  </si>
  <si>
    <t>Cliente_452</t>
  </si>
  <si>
    <t>"Plato_2 Plato_15 Plato_11"</t>
  </si>
  <si>
    <t>Cliente_244</t>
  </si>
  <si>
    <t>"Plato_12 Plato_15"</t>
  </si>
  <si>
    <t>Cliente_840</t>
  </si>
  <si>
    <t>"Plato_11 Plato_12 Plato_7"</t>
  </si>
  <si>
    <t>Cliente_993</t>
  </si>
  <si>
    <t>"Plato_10 Plato_3 Plato_18"</t>
  </si>
  <si>
    <t>Cliente_29</t>
  </si>
  <si>
    <t>"Plato_3 Plato_9 Plato_12"</t>
  </si>
  <si>
    <t>"Plato_2 Plato_17 Plato_12 Plato_9"</t>
  </si>
  <si>
    <t>"Plato_7 Plato_5 Plato_1"</t>
  </si>
  <si>
    <t>Cliente_313</t>
  </si>
  <si>
    <t>"Plato_17 Plato_1 Plato_5 Plato_8"</t>
  </si>
  <si>
    <t>Cliente_520</t>
  </si>
  <si>
    <t>"Plato_16 Plato_9"</t>
  </si>
  <si>
    <t>Cliente_388</t>
  </si>
  <si>
    <t>"Plato_13 Plato_18 Plato_4"</t>
  </si>
  <si>
    <t>Cliente_384</t>
  </si>
  <si>
    <t>"Plato_14 Plato_17"</t>
  </si>
  <si>
    <t>Cliente_517</t>
  </si>
  <si>
    <t>"Plato_3 Plato_6"</t>
  </si>
  <si>
    <t>Cliente_711</t>
  </si>
  <si>
    <t>Cliente_651</t>
  </si>
  <si>
    <t>"Plato_15 Plato_9 Plato_18"</t>
  </si>
  <si>
    <t>Cliente_545</t>
  </si>
  <si>
    <t>"Plato_9 Plato_4 Plato_3 Plato_16"</t>
  </si>
  <si>
    <t>Cliente_116</t>
  </si>
  <si>
    <t>"Plato_18 Plato_14 Plato_5"</t>
  </si>
  <si>
    <t>Cliente_170</t>
  </si>
  <si>
    <t>"Plato_9 Plato_10 Plato_6"</t>
  </si>
  <si>
    <t>Cliente_92</t>
  </si>
  <si>
    <t>"Plato_15 Plato_5 Plato_7 Plato_9"</t>
  </si>
  <si>
    <t>Cliente_552</t>
  </si>
  <si>
    <t>Plato_3</t>
  </si>
  <si>
    <t>Cliente_627</t>
  </si>
  <si>
    <t>Cliente_588</t>
  </si>
  <si>
    <t>"Plato_2 Plato_9 Plato_4 Plato_5"</t>
  </si>
  <si>
    <t>"Plato_6 Plato_2 Plato_15"</t>
  </si>
  <si>
    <t>Cliente_949</t>
  </si>
  <si>
    <t>"Plato_15 Plato_8 Plato_19 Plato_18"</t>
  </si>
  <si>
    <t>Cliente_863</t>
  </si>
  <si>
    <t>Cliente_140</t>
  </si>
  <si>
    <t>"Plato_4 Plato_14 Plato_6 Plato_15"</t>
  </si>
  <si>
    <t>Cliente_523</t>
  </si>
  <si>
    <t>"Plato_10 Plato_19 Plato_4"</t>
  </si>
  <si>
    <t>Cliente_916</t>
  </si>
  <si>
    <t>"Plato_17 Plato_10"</t>
  </si>
  <si>
    <t>Cliente_416</t>
  </si>
  <si>
    <t>Plato_10</t>
  </si>
  <si>
    <t>Cliente_346</t>
  </si>
  <si>
    <t>Cliente_381</t>
  </si>
  <si>
    <t>Plato_7</t>
  </si>
  <si>
    <t>Cliente_791</t>
  </si>
  <si>
    <t>"Plato_3 Plato_1 Plato_11 Plato_9"</t>
  </si>
  <si>
    <t>Cliente_697</t>
  </si>
  <si>
    <t>"Plato_16 Plato_18 Plato_3"</t>
  </si>
  <si>
    <t>Cliente_516</t>
  </si>
  <si>
    <t>"Plato_16 Plato_8 Plato_7 Plato_2"</t>
  </si>
  <si>
    <t>Cliente_541</t>
  </si>
  <si>
    <t>Cliente_830</t>
  </si>
  <si>
    <t>"Plato_1 Plato_4 Plato_7 Plato_17"</t>
  </si>
  <si>
    <t>Cliente_656</t>
  </si>
  <si>
    <t>"Plato_12 Plato_3 Plato_9"</t>
  </si>
  <si>
    <t>Cliente_486</t>
  </si>
  <si>
    <t>"Plato_20 Plato_4 Plato_13"</t>
  </si>
  <si>
    <t>Cliente_774</t>
  </si>
  <si>
    <t>"Plato_14 Plato_19 Plato_13 Plato_8"</t>
  </si>
  <si>
    <t>Cliente_26</t>
  </si>
  <si>
    <t>"Plato_15 Plato_18 Plato_17 Plato_4"</t>
  </si>
  <si>
    <t>Cliente_273</t>
  </si>
  <si>
    <t>"Plato_7 Plato_15"</t>
  </si>
  <si>
    <t>Cliente_798</t>
  </si>
  <si>
    <t>"Plato_17 Plato_20 Plato_9"</t>
  </si>
  <si>
    <t>Cliente_8</t>
  </si>
  <si>
    <t>Cliente_31</t>
  </si>
  <si>
    <t>Cliente_658</t>
  </si>
  <si>
    <t>"Plato_17 Plato_12 Plato_10 Plato_2"</t>
  </si>
  <si>
    <t>Cliente_773</t>
  </si>
  <si>
    <t>Cliente_158</t>
  </si>
  <si>
    <t>"Plato_1 Plato_8 Plato_4"</t>
  </si>
  <si>
    <t>Cliente_569</t>
  </si>
  <si>
    <t>Cliente_286</t>
  </si>
  <si>
    <t>"Plato_7 Plato_14 Plato_20"</t>
  </si>
  <si>
    <t>Cliente_199</t>
  </si>
  <si>
    <t>Cliente_712</t>
  </si>
  <si>
    <t>"Plato_19 Plato_12 Plato_9 Plato_18"</t>
  </si>
  <si>
    <t>Cliente_56</t>
  </si>
  <si>
    <t>"Plato_5 Plato_2"</t>
  </si>
  <si>
    <t>Cliente_670</t>
  </si>
  <si>
    <t>Cliente_909</t>
  </si>
  <si>
    <t>"Plato_20 Plato_5"</t>
  </si>
  <si>
    <t>Cliente_402</t>
  </si>
  <si>
    <t>"Plato_9 Plato_18 Plato_3 Plato_10"</t>
  </si>
  <si>
    <t>Cliente_709</t>
  </si>
  <si>
    <t>"Plato_18 Plato_2 Plato_4 Plato_9"</t>
  </si>
  <si>
    <t>Cliente_533</t>
  </si>
  <si>
    <t>"Plato_5 Plato_11 Plato_3"</t>
  </si>
  <si>
    <t>Cliente_953</t>
  </si>
  <si>
    <t>"Plato_14 Plato_13"</t>
  </si>
  <si>
    <t>Cliente_380</t>
  </si>
  <si>
    <t>"Plato_11 Plato_7 Plato_20"</t>
  </si>
  <si>
    <t>Cliente_964</t>
  </si>
  <si>
    <t>"Plato_19 Plato_4"</t>
  </si>
  <si>
    <t>Cliente_939</t>
  </si>
  <si>
    <t>"Plato_6 Plato_17 Plato_3"</t>
  </si>
  <si>
    <t>Cliente_536</t>
  </si>
  <si>
    <t>Cliente_5</t>
  </si>
  <si>
    <t>"Plato_1 Plato_16 Plato_2 Plato_19"</t>
  </si>
  <si>
    <t>Cliente_115</t>
  </si>
  <si>
    <t>"Plato_12 Plato_10 Plato_19 Plato_8"</t>
  </si>
  <si>
    <t>Cliente_580</t>
  </si>
  <si>
    <t>"Plato_9 Plato_17 Plato_4 Plato_11"</t>
  </si>
  <si>
    <t>Cliente_788</t>
  </si>
  <si>
    <t>"Plato_19 Plato_7"</t>
  </si>
  <si>
    <t>Cliente_892</t>
  </si>
  <si>
    <t>Cliente_406</t>
  </si>
  <si>
    <t>Cliente_295</t>
  </si>
  <si>
    <t>"Plato_17 Plato_2 Plato_11 Plato_5"</t>
  </si>
  <si>
    <t>Cliente_547</t>
  </si>
  <si>
    <t>"Plato_5 Plato_19 Plato_15 Plato_7"</t>
  </si>
  <si>
    <t>Cliente_156</t>
  </si>
  <si>
    <t>"Plato_7 Plato_13"</t>
  </si>
  <si>
    <t>Cliente_768</t>
  </si>
  <si>
    <t>Plato_14</t>
  </si>
  <si>
    <t>Cliente_359</t>
  </si>
  <si>
    <t>"Plato_12 Plato_18 Plato_17"</t>
  </si>
  <si>
    <t>Cliente_131</t>
  </si>
  <si>
    <t>Plato_5</t>
  </si>
  <si>
    <t>Cliente_485</t>
  </si>
  <si>
    <t>"Plato_13 Plato_18 Plato_5"</t>
  </si>
  <si>
    <t>Cliente_493</t>
  </si>
  <si>
    <t>"Plato_3 Plato_9 Plato_19 Plato_2"</t>
  </si>
  <si>
    <t>Cliente_282</t>
  </si>
  <si>
    <t>"Plato_10 Plato_9"</t>
  </si>
  <si>
    <t>Cliente_850</t>
  </si>
  <si>
    <t>Cliente_301</t>
  </si>
  <si>
    <t>"Plato_6 Plato_15"</t>
  </si>
  <si>
    <t>Cliente_124</t>
  </si>
  <si>
    <t>"Plato_15 Plato_7"</t>
  </si>
  <si>
    <t>Cliente_741</t>
  </si>
  <si>
    <t>Cliente_610</t>
  </si>
  <si>
    <t>"Plato_7 Plato_10 Plato_13 Plato_12"</t>
  </si>
  <si>
    <t>Cliente_681</t>
  </si>
  <si>
    <t>"Plato_2 Plato_8 Plato_5 Plato_11"</t>
  </si>
  <si>
    <t>Cliente_173</t>
  </si>
  <si>
    <t>Cliente_55</t>
  </si>
  <si>
    <t>"Plato_9 Plato_2 Plato_3 Plato_6"</t>
  </si>
  <si>
    <t>Cliente_653</t>
  </si>
  <si>
    <t>Cliente_628</t>
  </si>
  <si>
    <t>Cliente_715</t>
  </si>
  <si>
    <t>"Plato_15 Plato_10 Plato_3 Plato_8"</t>
  </si>
  <si>
    <t>Cliente_321</t>
  </si>
  <si>
    <t>"Plato_16 Plato_6 Plato_3"</t>
  </si>
  <si>
    <t>"Plato_13 Plato_16"</t>
  </si>
  <si>
    <t>Cliente_442</t>
  </si>
  <si>
    <t>"Plato_6 Plato_15 Plato_17"</t>
  </si>
  <si>
    <t>Cliente_752</t>
  </si>
  <si>
    <t>"Plato_18 Plato_10 Plato_9 Plato_6"</t>
  </si>
  <si>
    <t>Cliente_727</t>
  </si>
  <si>
    <t>Cliente_548</t>
  </si>
  <si>
    <t>"Plato_18 Plato_10 Plato_7"</t>
  </si>
  <si>
    <t>"Plato_4 Plato_20 Plato_8 Plato_14"</t>
  </si>
  <si>
    <t>Cliente_30</t>
  </si>
  <si>
    <t>"Plato_1 Plato_9"</t>
  </si>
  <si>
    <t>Cliente_412</t>
  </si>
  <si>
    <t>Cliente_646</t>
  </si>
  <si>
    <t>"Plato_10 Plato_19 Plato_6 Plato_14"</t>
  </si>
  <si>
    <t>Cliente_151</t>
  </si>
  <si>
    <t>"Plato_11 Plato_2"</t>
  </si>
  <si>
    <t>Cliente_318</t>
  </si>
  <si>
    <t>"Plato_3 Plato_14 Plato_9 Plato_16"</t>
  </si>
  <si>
    <t>Cliente_336</t>
  </si>
  <si>
    <t>"Plato_18 Plato_6"</t>
  </si>
  <si>
    <t>Cliente_560</t>
  </si>
  <si>
    <t>Cliente_367</t>
  </si>
  <si>
    <t>"Plato_9 Plato_8 Plato_13 Plato_6"</t>
  </si>
  <si>
    <t>Cliente_765</t>
  </si>
  <si>
    <t>"Plato_12 Plato_1"</t>
  </si>
  <si>
    <t>Cliente_679</t>
  </si>
  <si>
    <t>Cliente_512</t>
  </si>
  <si>
    <t>"Plato_19 Plato_20 Plato_7 Plato_2"</t>
  </si>
  <si>
    <t>Cliente_701</t>
  </si>
  <si>
    <t>"Plato_17 Plato_13"</t>
  </si>
  <si>
    <t>Cliente_331</t>
  </si>
  <si>
    <t>Cliente_83</t>
  </si>
  <si>
    <t>"Plato_15 Plato_9"</t>
  </si>
  <si>
    <t>Cliente_339</t>
  </si>
  <si>
    <t>Cliente_323</t>
  </si>
  <si>
    <t>"Plato_10 Plato_8 Plato_17"</t>
  </si>
  <si>
    <t>Cliente_678</t>
  </si>
  <si>
    <t>"Plato_15 Plato_19 Plato_3"</t>
  </si>
  <si>
    <t>Cliente_74</t>
  </si>
  <si>
    <t>"Plato_14 Plato_18 Plato_1 Plato_10"</t>
  </si>
  <si>
    <t>Cliente_146</t>
  </si>
  <si>
    <t>"Plato_13 Plato_2 Plato_7 Plato_20"</t>
  </si>
  <si>
    <t>Cliente_212</t>
  </si>
  <si>
    <t>"Plato_13 Plato_4 Plato_1 Plato_3"</t>
  </si>
  <si>
    <t>"Plato_2 Plato_10 Plato_13 Plato_16"</t>
  </si>
  <si>
    <t>Cliente_3</t>
  </si>
  <si>
    <t>"Plato_6 Plato_2"</t>
  </si>
  <si>
    <t>Cliente_176</t>
  </si>
  <si>
    <t>"Plato_18 Plato_20 Plato_3"</t>
  </si>
  <si>
    <t>Cliente_551</t>
  </si>
  <si>
    <t>"Plato_18 Plato_2"</t>
  </si>
  <si>
    <t>Cliente_240</t>
  </si>
  <si>
    <t>"Plato_1 Plato_13 Plato_6"</t>
  </si>
  <si>
    <t>Plato_15</t>
  </si>
  <si>
    <t>Cliente_759</t>
  </si>
  <si>
    <t>"Plato_12 Plato_6 Plato_14"</t>
  </si>
  <si>
    <t>Cliente_959</t>
  </si>
  <si>
    <t>Cliente_744</t>
  </si>
  <si>
    <t>"Plato_15 Plato_18 Plato_9"</t>
  </si>
  <si>
    <t>Cliente_189</t>
  </si>
  <si>
    <t>"Plato_14 Plato_16"</t>
  </si>
  <si>
    <t>Cliente_576</t>
  </si>
  <si>
    <t>Cliente_474</t>
  </si>
  <si>
    <t>Cliente_990</t>
  </si>
  <si>
    <t>"Plato_11 Plato_14"</t>
  </si>
  <si>
    <t>Cliente_67</t>
  </si>
  <si>
    <t>"Plato_3 Plato_13 Plato_6 Plato_9"</t>
  </si>
  <si>
    <t>"Plato_7 Plato_17 Plato_16 Plato_11"</t>
  </si>
  <si>
    <t>Cliente_445</t>
  </si>
  <si>
    <t>Cliente_984</t>
  </si>
  <si>
    <t>"Plato_1 Plato_8 Plato_19 Plato_16"</t>
  </si>
  <si>
    <t>"Plato_15 Plato_16 Plato_17"</t>
  </si>
  <si>
    <t>Cliente_877</t>
  </si>
  <si>
    <t>"Plato_13 Plato_18 Plato_17 Plato_11"</t>
  </si>
  <si>
    <t>Cliente_494</t>
  </si>
  <si>
    <t>"Plato_7 Plato_6 Plato_2 Plato_10"</t>
  </si>
  <si>
    <t>Cliente_264</t>
  </si>
  <si>
    <t>"Plato_2 Plato_7 Plato_17"</t>
  </si>
  <si>
    <t>Plato_11</t>
  </si>
  <si>
    <t>Cliente_142</t>
  </si>
  <si>
    <t>"Plato_11 Plato_5 Plato_8 Plato_15"</t>
  </si>
  <si>
    <t>"Plato_14 Plato_2"</t>
  </si>
  <si>
    <t>Cliente_599</t>
  </si>
  <si>
    <t>Cliente_856</t>
  </si>
  <si>
    <t>"Plato_10 Plato_7"</t>
  </si>
  <si>
    <t>Cliente_722</t>
  </si>
  <si>
    <t>"Plato_17 Plato_14 Plato_4 Plato_15"</t>
  </si>
  <si>
    <t>Cliente_935</t>
  </si>
  <si>
    <t>Cliente_961</t>
  </si>
  <si>
    <t>"Plato_10 Plato_1 Plato_11"</t>
  </si>
  <si>
    <t>Cliente_924</t>
  </si>
  <si>
    <t>"Plato_20 Plato_12"</t>
  </si>
  <si>
    <t>Cliente_579</t>
  </si>
  <si>
    <t>"Plato_4 Plato_17 Plato_20 Plato_19"</t>
  </si>
  <si>
    <t>"Plato_6 Plato_7 Plato_8 Plato_17"</t>
  </si>
  <si>
    <t>Cliente_567</t>
  </si>
  <si>
    <t>"Plato_18 Plato_9 Plato_6 Plato_1"</t>
  </si>
  <si>
    <t>Cliente_927</t>
  </si>
  <si>
    <t>"Plato_5 Plato_4"</t>
  </si>
  <si>
    <t>Cliente_539</t>
  </si>
  <si>
    <t>Cliente_872</t>
  </si>
  <si>
    <t>"Plato_10 Plato_5 Plato_14 Plato_12"</t>
  </si>
  <si>
    <t>Cliente_425</t>
  </si>
  <si>
    <t>"Plato_1 Plato_10"</t>
  </si>
  <si>
    <t>Cliente_700</t>
  </si>
  <si>
    <t>"Plato_1 Plato_13 Plato_9"</t>
  </si>
  <si>
    <t>Cliente_665</t>
  </si>
  <si>
    <t>"Plato_17 Plato_10 Plato_18 Plato_16"</t>
  </si>
  <si>
    <t>Cliente_978</t>
  </si>
  <si>
    <t>Cliente_577</t>
  </si>
  <si>
    <t>Cliente_429</t>
  </si>
  <si>
    <t>Cliente_811</t>
  </si>
  <si>
    <t>"Plato_1 Plato_3 Plato_15 Plato_20"</t>
  </si>
  <si>
    <t>Cliente_228</t>
  </si>
  <si>
    <t>Cliente_249</t>
  </si>
  <si>
    <t>Cliente_326</t>
  </si>
  <si>
    <t>"Plato_5 Plato_17"</t>
  </si>
  <si>
    <t>"Plato_15 Plato_8 Plato_2 Plato_7"</t>
  </si>
  <si>
    <t>Cliente_281</t>
  </si>
  <si>
    <t>"Plato_8 Plato_15 Plato_2 Plato_1"</t>
  </si>
  <si>
    <t>Cliente_686</t>
  </si>
  <si>
    <t>"Plato_14 Plato_17 Plato_6 Plato_2"</t>
  </si>
  <si>
    <t>Cliente_418</t>
  </si>
  <si>
    <t>"Plato_7 Plato_1"</t>
  </si>
  <si>
    <t>Cliente_397</t>
  </si>
  <si>
    <t>"Plato_15 Plato_16 Plato_2"</t>
  </si>
  <si>
    <t>Cliente_477</t>
  </si>
  <si>
    <t>"Plato_7 Plato_5"</t>
  </si>
  <si>
    <t>Cliente_300</t>
  </si>
  <si>
    <t>"Plato_19 Plato_20 Plato_18"</t>
  </si>
  <si>
    <t>Cliente_928</t>
  </si>
  <si>
    <t>Cliente_132</t>
  </si>
  <si>
    <t>"Plato_7 Plato_8"</t>
  </si>
  <si>
    <t>"Plato_15 Plato_5 Plato_1"</t>
  </si>
  <si>
    <t>Cliente_53</t>
  </si>
  <si>
    <t>"Plato_10 Plato_12"</t>
  </si>
  <si>
    <t>"Plato_11 Plato_17 Plato_10"</t>
  </si>
  <si>
    <t>Cliente_673</t>
  </si>
  <si>
    <t>"Plato_5 Plato_10"</t>
  </si>
  <si>
    <t>Cliente_243</t>
  </si>
  <si>
    <t>"Plato_17 Plato_7"</t>
  </si>
  <si>
    <t>"Plato_20 Plato_8 Plato_4 Plato_16"</t>
  </si>
  <si>
    <t>Cliente_730</t>
  </si>
  <si>
    <t>"Plato_7 Plato_14"</t>
  </si>
  <si>
    <t>Cliente_617</t>
  </si>
  <si>
    <t>Cliente_827</t>
  </si>
  <si>
    <t>"Plato_4 Plato_3"</t>
  </si>
  <si>
    <t>Cliente_184</t>
  </si>
  <si>
    <t>Cliente_345</t>
  </si>
  <si>
    <t>"Plato_3 Plato_6 Plato_12 Plato_11"</t>
  </si>
  <si>
    <t>Cliente_277</t>
  </si>
  <si>
    <t>"Plato_15 Plato_14 Plato_2"</t>
  </si>
  <si>
    <t>Cliente_981</t>
  </si>
  <si>
    <t>"Plato_7 Plato_12"</t>
  </si>
  <si>
    <t>Cliente_24</t>
  </si>
  <si>
    <t>"Plato_3 Plato_10"</t>
  </si>
  <si>
    <t>Cliente_463</t>
  </si>
  <si>
    <t>"Plato_18 Plato_1 Plato_8 Plato_17"</t>
  </si>
  <si>
    <t>Cliente_746</t>
  </si>
  <si>
    <t>Cliente_409</t>
  </si>
  <si>
    <t>"Plato_16 Plato_2 Plato_19"</t>
  </si>
  <si>
    <t>"Plato_17 Plato_19 Plato_4 Plato_18"</t>
  </si>
  <si>
    <t>Cliente_729</t>
  </si>
  <si>
    <t>"Plato_15 Plato_2 Plato_17 Plato_13"</t>
  </si>
  <si>
    <t>Cliente_565</t>
  </si>
  <si>
    <t>"Plato_14 Plato_19"</t>
  </si>
  <si>
    <t>"Plato_9 Plato_4 Plato_13"</t>
  </si>
  <si>
    <t>Cliente_195</t>
  </si>
  <si>
    <t>"Plato_6 Plato_19 Plato_5"</t>
  </si>
  <si>
    <t>Cliente_211</t>
  </si>
  <si>
    <t>"Plato_3 Plato_19 Plato_7 Plato_4"</t>
  </si>
  <si>
    <t>"Plato_20 Plato_4 Plato_10 Plato_2"</t>
  </si>
  <si>
    <t>Cliente_385</t>
  </si>
  <si>
    <t>"Plato_17 Plato_10 Plato_9 Plato_3"</t>
  </si>
  <si>
    <t>Cliente_986</t>
  </si>
  <si>
    <t>"Plato_3 Plato_20 Plato_10 Plato_7"</t>
  </si>
  <si>
    <t>Cliente_994</t>
  </si>
  <si>
    <t>"Plato_15 Plato_13 Plato_20 Plato_17"</t>
  </si>
  <si>
    <t>Cliente_648</t>
  </si>
  <si>
    <t>"Plato_8 Plato_14"</t>
  </si>
  <si>
    <t>Cliente_702</t>
  </si>
  <si>
    <t>Cliente_846</t>
  </si>
  <si>
    <t>"Plato_18 Plato_8 Plato_17 Plato_16"</t>
  </si>
  <si>
    <t>Cliente_620</t>
  </si>
  <si>
    <t>"Plato_20 Plato_17 Plato_8"</t>
  </si>
  <si>
    <t>Cliente_672</t>
  </si>
  <si>
    <t>"Plato_10 Plato_2"</t>
  </si>
  <si>
    <t>Cliente_735</t>
  </si>
  <si>
    <t>"Plato_7 Plato_9"</t>
  </si>
  <si>
    <t>Cliente_268</t>
  </si>
  <si>
    <t>"Plato_15 Plato_8"</t>
  </si>
  <si>
    <t>"Plato_12 Plato_17 Plato_19 Plato_7"</t>
  </si>
  <si>
    <t>Cliente_161</t>
  </si>
  <si>
    <t>Cliente_600</t>
  </si>
  <si>
    <t>"Plato_1 Plato_16 Plato_9 Plato_13"</t>
  </si>
  <si>
    <t>Cliente_654</t>
  </si>
  <si>
    <t>"Plato_4 Plato_13 Plato_6 Plato_20"</t>
  </si>
  <si>
    <t>"Plato_5 Plato_18 Plato_15"</t>
  </si>
  <si>
    <t>Cliente_269</t>
  </si>
  <si>
    <t>Cliente_12</t>
  </si>
  <si>
    <t>"Plato_15 Plato_8 Plato_20 Plato_17"</t>
  </si>
  <si>
    <t>Cliente_294</t>
  </si>
  <si>
    <t>"Plato_13 Plato_5 Plato_18"</t>
  </si>
  <si>
    <t>Cliente_659</t>
  </si>
  <si>
    <t>"Plato_16 Plato_5 Plato_14"</t>
  </si>
  <si>
    <t>Cliente_47</t>
  </si>
  <si>
    <t>"Plato_15 Plato_13"</t>
  </si>
  <si>
    <t>Cliente_544</t>
  </si>
  <si>
    <t>"Plato_5 Plato_9 Plato_7 Plato_4"</t>
  </si>
  <si>
    <t>Cliente_633</t>
  </si>
  <si>
    <t>"Plato_2 Plato_6 Plato_10"</t>
  </si>
  <si>
    <t>Cliente_154</t>
  </si>
  <si>
    <t>"Plato_13 Plato_17 Plato_8 Plato_15"</t>
  </si>
  <si>
    <t>Cliente_489</t>
  </si>
  <si>
    <t>"Plato_8 Plato_4 Plato_16"</t>
  </si>
  <si>
    <t>"Plato_18 Plato_4 Plato_6"</t>
  </si>
  <si>
    <t>Cliente_350</t>
  </si>
  <si>
    <t>Cliente_797</t>
  </si>
  <si>
    <t>"Plato_13 Plato_20 Plato_17 Plato_14"</t>
  </si>
  <si>
    <t>Cliente_436</t>
  </si>
  <si>
    <t>"Plato_1 Plato_16 Plato_14 Plato_13"</t>
  </si>
  <si>
    <t>Cliente_597</t>
  </si>
  <si>
    <t>"Plato_12 Plato_8 Plato_7 Plato_1"</t>
  </si>
  <si>
    <t>Cliente_823</t>
  </si>
  <si>
    <t>Cliente_690</t>
  </si>
  <si>
    <t>Cliente_216</t>
  </si>
  <si>
    <t>"Plato_13 Plato_14 Plato_7 Plato_2"</t>
  </si>
  <si>
    <t>Cliente_546</t>
  </si>
  <si>
    <t>"Plato_2 Plato_16"</t>
  </si>
  <si>
    <t>Cliente_524</t>
  </si>
  <si>
    <t>"Plato_13 Plato_12 Plato_10"</t>
  </si>
  <si>
    <t>Cliente_193</t>
  </si>
  <si>
    <t>"Plato_7 Plato_16"</t>
  </si>
  <si>
    <t>Cliente_794</t>
  </si>
  <si>
    <t>"Plato_18 Plato_13 Plato_15 Plato_3"</t>
  </si>
  <si>
    <t>Cliente_602</t>
  </si>
  <si>
    <t>"Plato_9 Plato_14"</t>
  </si>
  <si>
    <t>Cliente_296</t>
  </si>
  <si>
    <t>"Plato_20 Plato_16"</t>
  </si>
  <si>
    <t>Cliente_568</t>
  </si>
  <si>
    <t>"Plato_16 Plato_5 Plato_8"</t>
  </si>
  <si>
    <t>Cliente_897</t>
  </si>
  <si>
    <t>Cliente_816</t>
  </si>
  <si>
    <t>"Plato_18 Plato_14"</t>
  </si>
  <si>
    <t>Cliente_221</t>
  </si>
  <si>
    <t>"Plato_8 Plato_17 Plato_15 Plato_5"</t>
  </si>
  <si>
    <t>Cliente_755</t>
  </si>
  <si>
    <t>Cliente_289</t>
  </si>
  <si>
    <t>Cliente_476</t>
  </si>
  <si>
    <t>Cliente_940</t>
  </si>
  <si>
    <t>Cliente_707</t>
  </si>
  <si>
    <t>"Plato_2 Plato_12 Plato_8"</t>
  </si>
  <si>
    <t>Cliente_644</t>
  </si>
  <si>
    <t>Cliente_619</t>
  </si>
  <si>
    <t>Cliente_833</t>
  </si>
  <si>
    <t>"Plato_5 Plato_2 Plato_8 Plato_18"</t>
  </si>
  <si>
    <t>Cliente_899</t>
  </si>
  <si>
    <t>"Plato_12 Plato_15 Plato_4 Plato_7"</t>
  </si>
  <si>
    <t>Cliente_498</t>
  </si>
  <si>
    <t>Cliente_470</t>
  </si>
  <si>
    <t>"Plato_1 Plato_3 Plato_6 Plato_5"</t>
  </si>
  <si>
    <t>"Plato_10 Plato_4 Plato_3"</t>
  </si>
  <si>
    <t>"Plato_5 Plato_16 Plato_9 Plato_10"</t>
  </si>
  <si>
    <t>Cliente_191</t>
  </si>
  <si>
    <t>"Plato_13 Plato_2 Plato_10 Plato_15"</t>
  </si>
  <si>
    <t>Cliente_183</t>
  </si>
  <si>
    <t>"Plato_3 Plato_7 Plato_4"</t>
  </si>
  <si>
    <t>Cliente_499</t>
  </si>
  <si>
    <t>"Plato_2 Plato_7 Plato_19 Plato_11"</t>
  </si>
  <si>
    <t>Cliente_495</t>
  </si>
  <si>
    <t>"Plato_16 Plato_5 Plato_1 Plato_9"</t>
  </si>
  <si>
    <t>Cliente_54</t>
  </si>
  <si>
    <t>Cliente_923</t>
  </si>
  <si>
    <t>"Plato_6 Plato_8 Plato_20"</t>
  </si>
  <si>
    <t>Cliente_453</t>
  </si>
  <si>
    <t>"Plato_10 Plato_9 Plato_3"</t>
  </si>
  <si>
    <t>Cliente_14</t>
  </si>
  <si>
    <t>"Plato_11 Plato_7"</t>
  </si>
  <si>
    <t>Cliente_611</t>
  </si>
  <si>
    <t>"Plato_17 Plato_14 Plato_16 Plato_10"</t>
  </si>
  <si>
    <t>Cliente_666</t>
  </si>
  <si>
    <t>Cliente_505</t>
  </si>
  <si>
    <t>"Plato_17 Plato_19 Plato_16 Plato_14"</t>
  </si>
  <si>
    <t>Cliente_858</t>
  </si>
  <si>
    <t>Cliente_882</t>
  </si>
  <si>
    <t>"Plato_13 Plato_8 Plato_5 Plato_3"</t>
  </si>
  <si>
    <t>Cliente_275</t>
  </si>
  <si>
    <t>Cliente_871</t>
  </si>
  <si>
    <t>Cliente_841</t>
  </si>
  <si>
    <t>"Plato_18 Plato_15"</t>
  </si>
  <si>
    <t>Cliente_789</t>
  </si>
  <si>
    <t>"Plato_2 Plato_12"</t>
  </si>
  <si>
    <t>"Plato_11 Plato_12"</t>
  </si>
  <si>
    <t>Cliente_141</t>
  </si>
  <si>
    <t>"Plato_10 Plato_11"</t>
  </si>
  <si>
    <t>Cliente_992</t>
  </si>
  <si>
    <t>Cliente_622</t>
  </si>
  <si>
    <t>"Plato_4 Plato_12 Plato_6"</t>
  </si>
  <si>
    <t>Cliente_508</t>
  </si>
  <si>
    <t>Cliente_676</t>
  </si>
  <si>
    <t>"Plato_17 Plato_19 Plato_9 Plato_11"</t>
  </si>
  <si>
    <t>Cliente_667</t>
  </si>
  <si>
    <t>"Plato_5 Plato_10 Plato_13"</t>
  </si>
  <si>
    <t>Cliente_609</t>
  </si>
  <si>
    <t>Cliente_471</t>
  </si>
  <si>
    <t>Cliente_196</t>
  </si>
  <si>
    <t>"Plato_12 Plato_8 Plato_13 Plato_5"</t>
  </si>
  <si>
    <t>Cliente_563</t>
  </si>
  <si>
    <t>Cliente_991</t>
  </si>
  <si>
    <t>"Plato_3 Plato_13"</t>
  </si>
  <si>
    <t>"Plato_6 Plato_17"</t>
  </si>
  <si>
    <t>Cliente_330</t>
  </si>
  <si>
    <t>"Plato_16 Plato_11"</t>
  </si>
  <si>
    <t>Cliente_943</t>
  </si>
  <si>
    <t>"Plato_11 Plato_19"</t>
  </si>
  <si>
    <t>Cliente_285</t>
  </si>
  <si>
    <t>"Plato_20 Plato_16 Plato_17"</t>
  </si>
  <si>
    <t>Cliente_905</t>
  </si>
  <si>
    <t>"Plato_1 Plato_12 Plato_5"</t>
  </si>
  <si>
    <t>Cliente_543</t>
  </si>
  <si>
    <t>"Plato_5 Plato_4 Plato_15 Plato_7"</t>
  </si>
  <si>
    <t>"Plato_13 Plato_3 Plato_20"</t>
  </si>
  <si>
    <t>Cliente_239</t>
  </si>
  <si>
    <t>"Plato_10 Plato_20 Plato_3"</t>
  </si>
  <si>
    <t>"Plato_3 Plato_8 Plato_1"</t>
  </si>
  <si>
    <t>Cliente_315</t>
  </si>
  <si>
    <t>"Plato_1 Plato_7 Plato_18"</t>
  </si>
  <si>
    <t>Cliente_166</t>
  </si>
  <si>
    <t>"Plato_13 Plato_20 Plato_16 Plato_7"</t>
  </si>
  <si>
    <t>Cliente_157</t>
  </si>
  <si>
    <t>"Plato_3 Plato_19"</t>
  </si>
  <si>
    <t>"Plato_20 Plato_4 Plato_6"</t>
  </si>
  <si>
    <t>Cliente_912</t>
  </si>
  <si>
    <t>Cliente_736</t>
  </si>
  <si>
    <t>Cliente_328</t>
  </si>
  <si>
    <t>Cliente_919</t>
  </si>
  <si>
    <t>"Plato_6 Plato_18 Plato_19"</t>
  </si>
  <si>
    <t>Cliente_958</t>
  </si>
  <si>
    <t>Cliente_395</t>
  </si>
  <si>
    <t>"Plato_9 Plato_20 Plato_12 Plato_6"</t>
  </si>
  <si>
    <t>Cliente_287</t>
  </si>
  <si>
    <t>"Plato_1 Plato_17"</t>
  </si>
  <si>
    <t>Cliente_479</t>
  </si>
  <si>
    <t>"Plato_18 Plato_11"</t>
  </si>
  <si>
    <t>"Plato_18 Plato_3 Plato_1 Plato_15"</t>
  </si>
  <si>
    <t>Cliente_160</t>
  </si>
  <si>
    <t>"Plato_17 Plato_4"</t>
  </si>
  <si>
    <t>Cliente_109</t>
  </si>
  <si>
    <t>"Plato_10 Plato_19"</t>
  </si>
  <si>
    <t>"Plato_16 Plato_15"</t>
  </si>
  <si>
    <t>Cliente_342</t>
  </si>
  <si>
    <t>"Plato_5 Plato_6"</t>
  </si>
  <si>
    <t>Cliente_332</t>
  </si>
  <si>
    <t>Cliente_689</t>
  </si>
  <si>
    <t>"Plato_11 Plato_16 Plato_1 Plato_19"</t>
  </si>
  <si>
    <t>"Plato_1 Plato_8 Plato_14 Plato_12"</t>
  </si>
  <si>
    <t>Cliente_518</t>
  </si>
  <si>
    <t>"Plato_20 Plato_14 Plato_1 Plato_17"</t>
  </si>
  <si>
    <t>Cliente_348</t>
  </si>
  <si>
    <t>Cliente_259</t>
  </si>
  <si>
    <t>Cliente_869</t>
  </si>
  <si>
    <t>"Plato_3 Plato_13 Plato_16"</t>
  </si>
  <si>
    <t>"Plato_2 Plato_7"</t>
  </si>
  <si>
    <t>Cliente_842</t>
  </si>
  <si>
    <t>"Plato_10 Plato_5"</t>
  </si>
  <si>
    <t>Cliente_349</t>
  </si>
  <si>
    <t>"Plato_10 Plato_13 Plato_2"</t>
  </si>
  <si>
    <t>Cliente_316</t>
  </si>
  <si>
    <t>Cliente_732</t>
  </si>
  <si>
    <t>Cliente_807</t>
  </si>
  <si>
    <t>"Plato_11 Plato_10"</t>
  </si>
  <si>
    <t>Cliente_900</t>
  </si>
  <si>
    <t>"Plato_14 Plato_12"</t>
  </si>
  <si>
    <t>Cliente_143</t>
  </si>
  <si>
    <t>Cliente_405</t>
  </si>
  <si>
    <t>"Plato_18 Plato_1 Plato_19"</t>
  </si>
  <si>
    <t>"Plato_14 Plato_15 Plato_10 Plato_16"</t>
  </si>
  <si>
    <t>"Plato_14 Plato_7"</t>
  </si>
  <si>
    <t>Cliente_473</t>
  </si>
  <si>
    <t>Cliente_404</t>
  </si>
  <si>
    <t>"Plato_3 Plato_12 Plato_16"</t>
  </si>
  <si>
    <t>"Plato_12 Plato_11"</t>
  </si>
  <si>
    <t>Cliente_717</t>
  </si>
  <si>
    <t>Cliente_783</t>
  </si>
  <si>
    <t>"Plato_4 Plato_19"</t>
  </si>
  <si>
    <t>"Plato_8 Plato_14 Plato_18"</t>
  </si>
  <si>
    <t>Cliente_589</t>
  </si>
  <si>
    <t>"Plato_17 Plato_5 Plato_13"</t>
  </si>
  <si>
    <t>Cliente_284</t>
  </si>
  <si>
    <t>"Plato_6 Plato_12 Plato_19 Plato_1"</t>
  </si>
  <si>
    <t>Cliente_207</t>
  </si>
  <si>
    <t>"Plato_20 Plato_18"</t>
  </si>
  <si>
    <t>Cliente_531</t>
  </si>
  <si>
    <t>Cliente_420</t>
  </si>
  <si>
    <t>"Plato_16 Plato_18 Plato_11 Plato_5"</t>
  </si>
  <si>
    <t>Cliente_989</t>
  </si>
  <si>
    <t>"Plato_16 Plato_10 Plato_1 Plato_7"</t>
  </si>
  <si>
    <t>Cliente_421</t>
  </si>
  <si>
    <t>"Plato_8 Plato_9"</t>
  </si>
  <si>
    <t>Cliente_194</t>
  </si>
  <si>
    <t>"Plato_10 Plato_6 Plato_5"</t>
  </si>
  <si>
    <t>Cliente_876</t>
  </si>
  <si>
    <t>"Plato_1 Plato_14"</t>
  </si>
  <si>
    <t>Cliente_365</t>
  </si>
  <si>
    <t>"Plato_5 Plato_2 Plato_16"</t>
  </si>
  <si>
    <t>Cliente_185</t>
  </si>
  <si>
    <t>"Plato_11 Plato_5"</t>
  </si>
  <si>
    <t>Cliente_558</t>
  </si>
  <si>
    <t>"Plato_12 Plato_3 Plato_16"</t>
  </si>
  <si>
    <t>Cliente_535</t>
  </si>
  <si>
    <t>"Plato_8 Plato_15"</t>
  </si>
  <si>
    <t>Cliente_18</t>
  </si>
  <si>
    <t>"Plato_7 Plato_4"</t>
  </si>
  <si>
    <t>Cliente_696</t>
  </si>
  <si>
    <t>Cliente_704</t>
  </si>
  <si>
    <t>"Plato_8 Plato_5"</t>
  </si>
  <si>
    <t>Cliente_720</t>
  </si>
  <si>
    <t>"Plato_5 Plato_8"</t>
  </si>
  <si>
    <t>Cliente_624</t>
  </si>
  <si>
    <t>"Plato_18 Plato_9 Plato_17 Plato_16"</t>
  </si>
  <si>
    <t>"Plato_7 Plato_18"</t>
  </si>
  <si>
    <t>Cliente_434</t>
  </si>
  <si>
    <t>"Plato_7 Plato_18 Plato_15 Plato_20"</t>
  </si>
  <si>
    <t>Cliente_149</t>
  </si>
  <si>
    <t>"Plato_18 Plato_14 Plato_7 Plato_13"</t>
  </si>
  <si>
    <t>"Plato_2 Plato_9"</t>
  </si>
  <si>
    <t>"Plato_4 Plato_18"</t>
  </si>
  <si>
    <t>Cliente_125</t>
  </si>
  <si>
    <t>"Plato_8 Plato_6"</t>
  </si>
  <si>
    <t>Cliente_618</t>
  </si>
  <si>
    <t>Cliente_527</t>
  </si>
  <si>
    <t>Cliente_71</t>
  </si>
  <si>
    <t>"Plato_7 Plato_19"</t>
  </si>
  <si>
    <t>Cliente_437</t>
  </si>
  <si>
    <t>"Plato_19 Plato_3 Plato_18 Plato_7"</t>
  </si>
  <si>
    <t>"Plato_18 Plato_17 Plato_5"</t>
  </si>
  <si>
    <t>Cliente_719</t>
  </si>
  <si>
    <t>"Plato_4 Plato_14 Plato_17"</t>
  </si>
  <si>
    <t>Cliente_354</t>
  </si>
  <si>
    <t>"Plato_10 Plato_15 Plato_18"</t>
  </si>
  <si>
    <t>"Plato_9 Plato_2"</t>
  </si>
  <si>
    <t>Cliente_363</t>
  </si>
  <si>
    <t>"Plato_11 Plato_13 Plato_7"</t>
  </si>
  <si>
    <t>Cliente_778</t>
  </si>
  <si>
    <t>"Plato_20 Plato_6 Plato_16 Plato_11"</t>
  </si>
  <si>
    <t>"Plato_11 Plato_18 Plato_12 Plato_17"</t>
  </si>
  <si>
    <t>"Plato_2 Plato_20"</t>
  </si>
  <si>
    <t>"Plato_10 Plato_2 Plato_1"</t>
  </si>
  <si>
    <t>"Plato_6 Plato_5"</t>
  </si>
  <si>
    <t>Cliente_637</t>
  </si>
  <si>
    <t>"Plato_20 Plato_13 Plato_16"</t>
  </si>
  <si>
    <t>"Plato_5 Plato_4 Plato_11"</t>
  </si>
  <si>
    <t>Cliente_948</t>
  </si>
  <si>
    <t>Cliente_172</t>
  </si>
  <si>
    <t>Cliente_70</t>
  </si>
  <si>
    <t>"Plato_20 Plato_1"</t>
  </si>
  <si>
    <t>Cliente_835</t>
  </si>
  <si>
    <t>"Plato_18 Plato_19"</t>
  </si>
  <si>
    <t>Cliente_821</t>
  </si>
  <si>
    <t>Cliente_509</t>
  </si>
  <si>
    <t>Cliente_951</t>
  </si>
  <si>
    <t>"Plato_14 Plato_18"</t>
  </si>
  <si>
    <t>Cliente_819</t>
  </si>
  <si>
    <t>"Plato_10 Plato_12 Plato_3 Plato_15"</t>
  </si>
  <si>
    <t>Cliente_334</t>
  </si>
  <si>
    <t>"Plato_12 Plato_14 Plato_3"</t>
  </si>
  <si>
    <t>"Plato_7 Plato_12 Plato_5"</t>
  </si>
  <si>
    <t>Cliente_787</t>
  </si>
  <si>
    <t>"Plato_6 Plato_20 Plato_5"</t>
  </si>
  <si>
    <t>Cliente_616</t>
  </si>
  <si>
    <t>"Plato_9 Plato_18 Plato_17 Plato_2"</t>
  </si>
  <si>
    <t>Cliente_422</t>
  </si>
  <si>
    <t>"Plato_1 Plato_9 Plato_18"</t>
  </si>
  <si>
    <t>Cliente_930</t>
  </si>
  <si>
    <t>Cliente_218</t>
  </si>
  <si>
    <t>"Plato_14 Plato_8 Plato_17"</t>
  </si>
  <si>
    <t>Cliente_257</t>
  </si>
  <si>
    <t>Cliente_112</t>
  </si>
  <si>
    <t>Cliente_95</t>
  </si>
  <si>
    <t>"Plato_3 Plato_20 Plato_4"</t>
  </si>
  <si>
    <t>Cliente_866</t>
  </si>
  <si>
    <t>"Plato_18 Plato_19 Plato_14 Plato_16"</t>
  </si>
  <si>
    <t>Cliente_232</t>
  </si>
  <si>
    <t>"Plato_4 Plato_16 Plato_1"</t>
  </si>
  <si>
    <t>"Plato_13 Plato_20 Plato_4 Plato_9"</t>
  </si>
  <si>
    <t>"Plato_13 Plato_10 Plato_15"</t>
  </si>
  <si>
    <t>Cliente_113</t>
  </si>
  <si>
    <t>"Plato_7 Plato_9 Plato_8"</t>
  </si>
  <si>
    <t>"Plato_20 Plato_9 Plato_7 Plato_13"</t>
  </si>
  <si>
    <t>Cliente_785</t>
  </si>
  <si>
    <t>"Plato_4 Plato_9 Plato_14 Plato_2"</t>
  </si>
  <si>
    <t>"Plato_2 Plato_14 Plato_11 Plato_16"</t>
  </si>
  <si>
    <t>Cliente_554</t>
  </si>
  <si>
    <t>"Plato_2 Plato_6 Plato_9 Plato_4"</t>
  </si>
  <si>
    <t>Cliente_320</t>
  </si>
  <si>
    <t>"Plato_4 Plato_8"</t>
  </si>
  <si>
    <t>"Plato_12 Plato_11 Plato_9 Plato_14"</t>
  </si>
  <si>
    <t>"Plato_18 Plato_10 Plato_6"</t>
  </si>
  <si>
    <t>Cliente_996</t>
  </si>
  <si>
    <t>"Plato_16 Plato_6 Plato_15"</t>
  </si>
  <si>
    <t>Cliente_392</t>
  </si>
  <si>
    <t>Cliente_615</t>
  </si>
  <si>
    <t>"Plato_11 Plato_17"</t>
  </si>
  <si>
    <t>Cliente_968</t>
  </si>
  <si>
    <t>"Plato_15 Plato_16"</t>
  </si>
  <si>
    <t>Cliente_206</t>
  </si>
  <si>
    <t>"Plato_17 Plato_11 Plato_8"</t>
  </si>
  <si>
    <t>Cliente_669</t>
  </si>
  <si>
    <t>"Plato_18 Plato_17"</t>
  </si>
  <si>
    <t>"Plato_1 Plato_8 Plato_18"</t>
  </si>
  <si>
    <t>"Plato_2 Plato_7 Plato_3"</t>
  </si>
  <si>
    <t>Cliente_705</t>
  </si>
  <si>
    <t>"Plato_2 Plato_3 Plato_4 Plato_13"</t>
  </si>
  <si>
    <t>Cliente_462</t>
  </si>
  <si>
    <t>"Plato_20 Plato_13 Plato_3"</t>
  </si>
  <si>
    <t>Cliente_809</t>
  </si>
  <si>
    <t>"Plato_2 Plato_1 Plato_5 Plato_12"</t>
  </si>
  <si>
    <t>Cliente_21</t>
  </si>
  <si>
    <t>"Plato_14 Plato_20"</t>
  </si>
  <si>
    <t>Cliente_110</t>
  </si>
  <si>
    <t>"Plato_15 Plato_13 Plato_1"</t>
  </si>
  <si>
    <t>"Plato_15 Plato_1 Plato_11"</t>
  </si>
  <si>
    <t>"Plato_4 Plato_1"</t>
  </si>
  <si>
    <t>"Plato_4 Plato_14"</t>
  </si>
  <si>
    <t>Cliente_454</t>
  </si>
  <si>
    <t>"Plato_20 Plato_9 Plato_7 Plato_17"</t>
  </si>
  <si>
    <t>Cliente_825</t>
  </si>
  <si>
    <t>"Plato_19 Plato_20 Plato_3"</t>
  </si>
  <si>
    <t>Cliente_134</t>
  </si>
  <si>
    <t>"Plato_15 Plato_4 Plato_11 Plato_8"</t>
  </si>
  <si>
    <t>"Plato_16 Plato_11 Plato_18 Plato_13"</t>
  </si>
  <si>
    <t>Cliente_555</t>
  </si>
  <si>
    <t>"Plato_18 Plato_13"</t>
  </si>
  <si>
    <t>Cliente_887</t>
  </si>
  <si>
    <t>Cliente_913</t>
  </si>
  <si>
    <t>"Plato_2 Plato_5"</t>
  </si>
  <si>
    <t>Cliente_41</t>
  </si>
  <si>
    <t>"Plato_13 Plato_18"</t>
  </si>
  <si>
    <t>Cliente_738</t>
  </si>
  <si>
    <t>"Plato_10 Plato_19 Plato_4 Plato_13"</t>
  </si>
  <si>
    <t>Cliente_280</t>
  </si>
  <si>
    <t>"Plato_11 Plato_17 Plato_19"</t>
  </si>
  <si>
    <t>Cliente_117</t>
  </si>
  <si>
    <t>"Plato_4 Plato_5"</t>
  </si>
  <si>
    <t>Cliente_988</t>
  </si>
  <si>
    <t>Cliente_372</t>
  </si>
  <si>
    <t>"Plato_12 Plato_4 Plato_7 Plato_20"</t>
  </si>
  <si>
    <t>Cliente_283</t>
  </si>
  <si>
    <t>"Plato_13 Plato_17 Plato_16"</t>
  </si>
  <si>
    <t>"Plato_15 Plato_8 Plato_4 Plato_1"</t>
  </si>
  <si>
    <t>Cliente_857</t>
  </si>
  <si>
    <t>Cliente_208</t>
  </si>
  <si>
    <t>"Plato_10 Plato_1"</t>
  </si>
  <si>
    <t>Cliente_443</t>
  </si>
  <si>
    <t>"Plato_14 Plato_18 Plato_13 Plato_15"</t>
  </si>
  <si>
    <t>"Plato_18 Plato_3"</t>
  </si>
  <si>
    <t>Cliente_138</t>
  </si>
  <si>
    <t>Cliente_177</t>
  </si>
  <si>
    <t>"Plato_5 Plato_1"</t>
  </si>
  <si>
    <t>Cliente_832</t>
  </si>
  <si>
    <t>"Plato_20 Plato_17 Plato_11 Plato_19"</t>
  </si>
  <si>
    <t>Cliente_480</t>
  </si>
  <si>
    <t>"Plato_11 Plato_5 Plato_3"</t>
  </si>
  <si>
    <t>"Plato_13 Plato_2"</t>
  </si>
  <si>
    <t>Cliente_351</t>
  </si>
  <si>
    <t>"Plato_14 Plato_7 Plato_15 Plato_1"</t>
  </si>
  <si>
    <t>"Plato_16 Plato_4 Plato_20 Plato_7"</t>
  </si>
  <si>
    <t>Cliente_344</t>
  </si>
  <si>
    <t>"Plato_10 Plato_15 Plato_17"</t>
  </si>
  <si>
    <t>Cliente_564</t>
  </si>
  <si>
    <t>"Plato_18 Plato_17 Plato_8"</t>
  </si>
  <si>
    <t>Cliente_782</t>
  </si>
  <si>
    <t>"Plato_20 Plato_16 Plato_14 Plato_8"</t>
  </si>
  <si>
    <t>Cliente_165</t>
  </si>
  <si>
    <t>"Plato_8 Plato_5 Plato_2 Plato_20"</t>
  </si>
  <si>
    <t>Cliente_608</t>
  </si>
  <si>
    <t>"Plato_3 Plato_20 Plato_8 Plato_2"</t>
  </si>
  <si>
    <t>"Plato_1 Plato_6 Plato_10"</t>
  </si>
  <si>
    <t>Cliente_657</t>
  </si>
  <si>
    <t>"Plato_10 Plato_4"</t>
  </si>
  <si>
    <t>Cliente_224</t>
  </si>
  <si>
    <t>"Plato_13 Plato_19"</t>
  </si>
  <si>
    <t>Cliente_680</t>
  </si>
  <si>
    <t>"Plato_6 Plato_19 Plato_16 Plato_3"</t>
  </si>
  <si>
    <t>"Plato_12 Plato_14 Plato_4 Plato_8"</t>
  </si>
  <si>
    <t>Cliente_513</t>
  </si>
  <si>
    <t>"Plato_17 Plato_14 Plato_1 Plato_15"</t>
  </si>
  <si>
    <t>Cliente_973</t>
  </si>
  <si>
    <t>"Plato_15 Plato_17 Plato_4 Plato_19"</t>
  </si>
  <si>
    <t>"Plato_6 Plato_10"</t>
  </si>
  <si>
    <t>Cliente_592</t>
  </si>
  <si>
    <t>Cliente_575</t>
  </si>
  <si>
    <t>"Plato_17 Plato_16"</t>
  </si>
  <si>
    <t>"Plato_5 Plato_8 Plato_1 Plato_15"</t>
  </si>
  <si>
    <t>"Plato_19 Plato_7 Plato_13"</t>
  </si>
  <si>
    <t>Cliente_511</t>
  </si>
  <si>
    <t>"Plato_4 Plato_20 Plato_13"</t>
  </si>
  <si>
    <t>Cliente_772</t>
  </si>
  <si>
    <t>"Plato_2 Plato_7 Plato_9"</t>
  </si>
  <si>
    <t>"Plato_7 Plato_20"</t>
  </si>
  <si>
    <t>"Plato_18 Plato_3 Plato_4"</t>
  </si>
  <si>
    <t>"Plato_17 Plato_20"</t>
  </si>
  <si>
    <t>Cliente_605</t>
  </si>
  <si>
    <t>"Plato_15 Plato_11"</t>
  </si>
  <si>
    <t>Cliente_197</t>
  </si>
  <si>
    <t>"Plato_2 Plato_7 Plato_5 Plato_4"</t>
  </si>
  <si>
    <t>"Plato_5 Plato_20 Plato_1 Plato_8"</t>
  </si>
  <si>
    <t>Cliente_19</t>
  </si>
  <si>
    <t>Cliente_586</t>
  </si>
  <si>
    <t>"Plato_7 Plato_12 Plato_13"</t>
  </si>
  <si>
    <t>Cliente_687</t>
  </si>
  <si>
    <t>"Plato_11 Plato_18 Plato_1"</t>
  </si>
  <si>
    <t>Cliente_415</t>
  </si>
  <si>
    <t>"Plato_10 Plato_17 Plato_12"</t>
  </si>
  <si>
    <t>Cliente_456</t>
  </si>
  <si>
    <t>"Plato_10 Plato_13 Plato_11"</t>
  </si>
  <si>
    <t>Cliente_820</t>
  </si>
  <si>
    <t>"Plato_9 Plato_1 Plato_14"</t>
  </si>
  <si>
    <t>Cliente_698</t>
  </si>
  <si>
    <t>"Plato_13 Plato_10 Plato_9"</t>
  </si>
  <si>
    <t>Cliente_59</t>
  </si>
  <si>
    <t>Cliente_799</t>
  </si>
  <si>
    <t>"Plato_11 Plato_6"</t>
  </si>
  <si>
    <t>Cliente_52</t>
  </si>
  <si>
    <t>"Plato_4 Plato_17"</t>
  </si>
  <si>
    <t>Cliente_278</t>
  </si>
  <si>
    <t>"Plato_9 Plato_16 Plato_1 Plato_3"</t>
  </si>
  <si>
    <t>"Plato_13 Plato_9 Plato_15 Plato_8"</t>
  </si>
  <si>
    <t>Cliente_595</t>
  </si>
  <si>
    <t>"Plato_20 Plato_13 Plato_11"</t>
  </si>
  <si>
    <t>"Plato_17 Plato_19"</t>
  </si>
  <si>
    <t>Cliente_2</t>
  </si>
  <si>
    <t>"Plato_16 Plato_2 Plato_8"</t>
  </si>
  <si>
    <t>Cliente_880</t>
  </si>
  <si>
    <t>Cliente_626</t>
  </si>
  <si>
    <t>Cliente_411</t>
  </si>
  <si>
    <t>"Plato_14 Plato_3 Plato_12 Plato_19"</t>
  </si>
  <si>
    <t>Cliente_123</t>
  </si>
  <si>
    <t>"Plato_20 Plato_14 Plato_8"</t>
  </si>
  <si>
    <t>Cliente_910</t>
  </si>
  <si>
    <t>"Plato_15 Plato_6"</t>
  </si>
  <si>
    <t>Cliente_483</t>
  </si>
  <si>
    <t>"Plato_12 Plato_2 Plato_20"</t>
  </si>
  <si>
    <t>"Plato_14 Plato_17 Plato_1 Plato_16"</t>
  </si>
  <si>
    <t>Cliente_642</t>
  </si>
  <si>
    <t>"Plato_7 Plato_1 Plato_19"</t>
  </si>
  <si>
    <t>Cliente_962</t>
  </si>
  <si>
    <t>"Plato_4 Plato_9 Plato_3"</t>
  </si>
  <si>
    <t>Cliente_883</t>
  </si>
  <si>
    <t>"Plato_4 Plato_12 Plato_5"</t>
  </si>
  <si>
    <t>"Plato_1 Plato_6"</t>
  </si>
  <si>
    <t>Cliente_593</t>
  </si>
  <si>
    <t>Cliente_368</t>
  </si>
  <si>
    <t>"Plato_10 Plato_7 Plato_1"</t>
  </si>
  <si>
    <t>Cliente_693</t>
  </si>
  <si>
    <t>"Plato_17 Plato_6 Plato_15"</t>
  </si>
  <si>
    <t>Cliente_226</t>
  </si>
  <si>
    <t>"Plato_14 Plato_8 Plato_19"</t>
  </si>
  <si>
    <t>"Plato_8 Plato_1 Plato_15"</t>
  </si>
  <si>
    <t>"Plato_15 Plato_13 Plato_12"</t>
  </si>
  <si>
    <t>"Plato_20 Plato_8 Plato_2 Plato_1"</t>
  </si>
  <si>
    <t>Cliente_834</t>
  </si>
  <si>
    <t>"Plato_12 Plato_4 Plato_17 Plato_13"</t>
  </si>
  <si>
    <t>Cliente_104</t>
  </si>
  <si>
    <t>"Plato_1 Plato_3 Plato_19"</t>
  </si>
  <si>
    <t>"Plato_17 Plato_14 Plato_16 Plato_13"</t>
  </si>
  <si>
    <t>"Plato_3 Plato_8 Plato_18"</t>
  </si>
  <si>
    <t>"Plato_9 Plato_12 Plato_8 Plato_7"</t>
  </si>
  <si>
    <t>"Plato_13 Plato_10 Plato_16 Plato_1"</t>
  </si>
  <si>
    <t>Cliente_35</t>
  </si>
  <si>
    <t>"Plato_4 Plato_3 Plato_11"</t>
  </si>
  <si>
    <t>"Plato_11 Plato_13"</t>
  </si>
  <si>
    <t>Cliente_837</t>
  </si>
  <si>
    <t>"Plato_5 Plato_3 Plato_20 Plato_17"</t>
  </si>
  <si>
    <t>Cliente_514</t>
  </si>
  <si>
    <t>"Plato_19 Plato_17 Plato_10 Plato_9"</t>
  </si>
  <si>
    <t>"Plato_17 Plato_3"</t>
  </si>
  <si>
    <t>Cliente_725</t>
  </si>
  <si>
    <t>Cliente_114</t>
  </si>
  <si>
    <t>"Plato_14 Plato_1 Plato_13"</t>
  </si>
  <si>
    <t>"Plato_20 Plato_17 Plato_16 Plato_11"</t>
  </si>
  <si>
    <t>"Plato_8 Plato_2 Plato_4 Plato_3"</t>
  </si>
  <si>
    <t>"Plato_19 Plato_13"</t>
  </si>
  <si>
    <t>"Plato_3 Plato_4 Plato_20 Plato_13"</t>
  </si>
  <si>
    <t>Cliente_90</t>
  </si>
  <si>
    <t>"Plato_14 Plato_11 Plato_2 Plato_6"</t>
  </si>
  <si>
    <t>"Plato_6 Plato_10 Plato_14 Plato_13"</t>
  </si>
  <si>
    <t>Cliente_496</t>
  </si>
  <si>
    <t>Cliente_58</t>
  </si>
  <si>
    <t>"Plato_11 Plato_4"</t>
  </si>
  <si>
    <t>Cliente_468</t>
  </si>
  <si>
    <t>"Plato_4 Plato_13 Plato_6 Plato_16"</t>
  </si>
  <si>
    <t>Cliente_714</t>
  </si>
  <si>
    <t>Cliente_950</t>
  </si>
  <si>
    <t>Cliente_663</t>
  </si>
  <si>
    <t>Cliente_801</t>
  </si>
  <si>
    <t>"Plato_15 Plato_13 Plato_2 Plato_19"</t>
  </si>
  <si>
    <t>Cliente_804</t>
  </si>
  <si>
    <t>"Plato_13 Plato_8 Plato_11 Plato_1"</t>
  </si>
  <si>
    <t>Cliente_716</t>
  </si>
  <si>
    <t>"Plato_3 Plato_12 Plato_4 Plato_14"</t>
  </si>
  <si>
    <t>Cliente_786</t>
  </si>
  <si>
    <t>Cliente_594</t>
  </si>
  <si>
    <t>"Plato_11 Plato_9 Plato_15 Plato_10"</t>
  </si>
  <si>
    <t>"Plato_18 Plato_2 Plato_11"</t>
  </si>
  <si>
    <t>Cliente_396</t>
  </si>
  <si>
    <t>"Plato_2 Plato_6 Plato_1 Plato_4"</t>
  </si>
  <si>
    <t>"Plato_13 Plato_1 Plato_17"</t>
  </si>
  <si>
    <t>"Plato_5 Plato_2 Plato_6"</t>
  </si>
  <si>
    <t>Cliente_954</t>
  </si>
  <si>
    <t>"Plato_20 Plato_12 Plato_9"</t>
  </si>
  <si>
    <t>Cliente_263</t>
  </si>
  <si>
    <t>"Plato_11 Plato_9 Plato_7"</t>
  </si>
  <si>
    <t>"Plato_9 Plato_19 Plato_7 Plato_6"</t>
  </si>
  <si>
    <t>Cliente_438</t>
  </si>
  <si>
    <t>"Plato_13 Plato_5"</t>
  </si>
  <si>
    <t>"Plato_16 Plato_8"</t>
  </si>
  <si>
    <t>Cliente_353</t>
  </si>
  <si>
    <t>"Plato_18 Plato_5"</t>
  </si>
  <si>
    <t>"Plato_5 Plato_19 Plato_14"</t>
  </si>
  <si>
    <t>"Plato_4 Plato_6 Plato_15"</t>
  </si>
  <si>
    <t>Cliente_770</t>
  </si>
  <si>
    <t>"Plato_20 Plato_10 Plato_19"</t>
  </si>
  <si>
    <t>"Plato_19 Plato_7 Plato_6"</t>
  </si>
  <si>
    <t>Cliente_888</t>
  </si>
  <si>
    <t>"Plato_15 Plato_7 Plato_12"</t>
  </si>
  <si>
    <t>"Plato_14 Plato_15"</t>
  </si>
  <si>
    <t>"Plato_5 Plato_16 Plato_17"</t>
  </si>
  <si>
    <t>Cliente_635</t>
  </si>
  <si>
    <t>"Plato_10 Plato_16 Plato_4"</t>
  </si>
  <si>
    <t>Cliente_484</t>
  </si>
  <si>
    <t>Cliente_297</t>
  </si>
  <si>
    <t>"Plato_16 Plato_15 Plato_19 Plato_14"</t>
  </si>
  <si>
    <t>"Plato_7 Plato_9 Plato_11 Plato_16"</t>
  </si>
  <si>
    <t>"Plato_17 Plato_2 Plato_10 Plato_12"</t>
  </si>
  <si>
    <t>"Plato_10 Plato_4 Plato_14"</t>
  </si>
  <si>
    <t>"Plato_8 Plato_7 Plato_1 Plato_6"</t>
  </si>
  <si>
    <t>Cliente_446</t>
  </si>
  <si>
    <t>Cliente_298</t>
  </si>
  <si>
    <t>"Plato_15 Plato_10"</t>
  </si>
  <si>
    <t>Cliente_304</t>
  </si>
  <si>
    <t>"Plato_9 Plato_1 Plato_5"</t>
  </si>
  <si>
    <t>"Plato_15 Plato_14 Plato_7 Plato_19"</t>
  </si>
  <si>
    <t>"Plato_7 Plato_6 Plato_16"</t>
  </si>
  <si>
    <t>Cliente_743</t>
  </si>
  <si>
    <t>"Plato_13 Plato_1 Plato_12 Plato_9"</t>
  </si>
  <si>
    <t>Cliente_428</t>
  </si>
  <si>
    <t>"Plato_17 Plato_12"</t>
  </si>
  <si>
    <t>Cliente_750</t>
  </si>
  <si>
    <t>Cliente_808</t>
  </si>
  <si>
    <t>Cliente_376</t>
  </si>
  <si>
    <t>"Plato_11 Plato_6 Plato_1 Plato_9"</t>
  </si>
  <si>
    <t>Cliente_721</t>
  </si>
  <si>
    <t>"Plato_7 Plato_16 Plato_14"</t>
  </si>
  <si>
    <t>"Plato_13 Plato_10"</t>
  </si>
  <si>
    <t>Cliente_227</t>
  </si>
  <si>
    <t>"Plato_6 Plato_18 Plato_7"</t>
  </si>
  <si>
    <t>"Plato_10 Plato_16 Plato_13 Plato_19"</t>
  </si>
  <si>
    <t>"Plato_2 Plato_12 Plato_3 Plato_14"</t>
  </si>
  <si>
    <t>Cliente_757</t>
  </si>
  <si>
    <t>"Plato_9 Plato_7 Plato_13"</t>
  </si>
  <si>
    <t>Tiempo de preparación</t>
  </si>
  <si>
    <t>Nombre del Plato</t>
  </si>
  <si>
    <t>Costo Unitario</t>
  </si>
  <si>
    <t>Precio Unitario</t>
  </si>
  <si>
    <t>Cantidad Ordenada</t>
  </si>
  <si>
    <t>Observaciones</t>
  </si>
  <si>
    <t>Ninguna</t>
  </si>
  <si>
    <t>Sin cebolla</t>
  </si>
  <si>
    <t>Tiempo de Preparación</t>
  </si>
  <si>
    <t>Descripción del Plato</t>
  </si>
  <si>
    <t>Descripción del Plato_7</t>
  </si>
  <si>
    <t>Descripción del Plato_2</t>
  </si>
  <si>
    <t>Descripción del Plato_17</t>
  </si>
  <si>
    <t>Descripción del Plato_6</t>
  </si>
  <si>
    <t>Descripción del Plato_20</t>
  </si>
  <si>
    <t>Descripción del Plato_19</t>
  </si>
  <si>
    <t>Descripción del Plato_9</t>
  </si>
  <si>
    <t>Descripción del Plato_11</t>
  </si>
  <si>
    <t>Descripción del Plato_16</t>
  </si>
  <si>
    <t>Descripción del Plato_12</t>
  </si>
  <si>
    <t>Descripción del Plato_8</t>
  </si>
  <si>
    <t>Descripción del Plato_15</t>
  </si>
  <si>
    <t>Descripción del Plato_5</t>
  </si>
  <si>
    <t>Descripción del Plato_18</t>
  </si>
  <si>
    <t>Descripción del Plato_3</t>
  </si>
  <si>
    <t>Descripción del Plato_14</t>
  </si>
  <si>
    <t>Descripción del Plato_13</t>
  </si>
  <si>
    <t>Descripción del Plato_4</t>
  </si>
  <si>
    <t>Descripción del Plato_10</t>
  </si>
  <si>
    <t>Descripción del Plato_1</t>
  </si>
  <si>
    <t>Tiempo de permanencia en Datos sala</t>
  </si>
  <si>
    <t>Total general</t>
  </si>
  <si>
    <t>Tabla dinámica cocina</t>
  </si>
  <si>
    <t>Suma de Tiempo de Preparación</t>
  </si>
  <si>
    <t>Copia en formato hora</t>
  </si>
  <si>
    <t>Tiempo de preparación en formato hora</t>
  </si>
  <si>
    <t>Tiempo de Degustación</t>
  </si>
  <si>
    <t>Cobro de la Orden</t>
  </si>
  <si>
    <t>Monto total de la cuenta</t>
  </si>
  <si>
    <t>Ganancia Neta</t>
  </si>
  <si>
    <t>Ganancia Bruta</t>
  </si>
  <si>
    <t>Porcentaje de Ganancia</t>
  </si>
  <si>
    <t>Total del pedido</t>
  </si>
  <si>
    <t>Etiquetas de fila</t>
  </si>
  <si>
    <t>Suma de Total del pedido</t>
  </si>
  <si>
    <t>Suma de Propina</t>
  </si>
  <si>
    <t>Tipo de servicio</t>
  </si>
  <si>
    <t>Análisis de Ingresos por Tipo de Servicio</t>
  </si>
  <si>
    <t>Análisis de transacciones por Método de pago</t>
  </si>
  <si>
    <t>Desglose de Ingresos tipo de Servicio y día de la Semana</t>
  </si>
  <si>
    <t xml:space="preserve"> Desglose de Ingresos por País de Origen</t>
  </si>
  <si>
    <t>Desglose de Impagos</t>
  </si>
  <si>
    <t>Desglose de Órdenes Atendidas por meseros</t>
  </si>
  <si>
    <t>El tipo de servicio que más ingresos a proporcionado al restaurante ha sido el servicio de almuerzo.</t>
  </si>
  <si>
    <t>Por otro lado, el servicio que menos ingresos ha proporcionado al restaurante ha sido el de desayuno.</t>
  </si>
  <si>
    <t>Para analizar el número de transacciones por método de pago hemos utilizado la columna de cobro de la orden.</t>
  </si>
  <si>
    <t>Método de pago</t>
  </si>
  <si>
    <t>A</t>
  </si>
  <si>
    <t>B</t>
  </si>
  <si>
    <t>C</t>
  </si>
  <si>
    <t>D</t>
  </si>
  <si>
    <t>E</t>
  </si>
  <si>
    <t>G</t>
  </si>
  <si>
    <t>Día de la semana</t>
  </si>
  <si>
    <t>domingo</t>
  </si>
  <si>
    <t>jueves</t>
  </si>
  <si>
    <t>lunes</t>
  </si>
  <si>
    <t>martes</t>
  </si>
  <si>
    <t>miércoles</t>
  </si>
  <si>
    <t>sábado</t>
  </si>
  <si>
    <t>viernes</t>
  </si>
  <si>
    <t>La semana de la cual se ha realizado el análisis es la primera de Abril de 2023, del 1 al 7 de abril de 2023.</t>
  </si>
  <si>
    <t>El 1 de abril de corresponde con el sábado.</t>
  </si>
  <si>
    <t>No</t>
  </si>
  <si>
    <t>Sí</t>
  </si>
  <si>
    <t>F</t>
  </si>
  <si>
    <t>Desglose de propinas</t>
  </si>
  <si>
    <t>Mesero</t>
  </si>
  <si>
    <t>Porcentaje de Ingresos por país de origen</t>
  </si>
  <si>
    <t>Porcentaje de órdenes atendidas por mesero</t>
  </si>
  <si>
    <t>Porcentaje de transacciones por método de pago</t>
  </si>
  <si>
    <t>Ganancia total</t>
  </si>
  <si>
    <t>Número de Impagos</t>
  </si>
  <si>
    <t>Tipo de servicio y mesero</t>
  </si>
  <si>
    <t>Nº de transacciones</t>
  </si>
  <si>
    <t xml:space="preserve">Analizando el número de órdenes que ha atendido cada mesero, podemos ver que el mesero que más órdenes ha atendido ha sido el </t>
  </si>
  <si>
    <t>mesero_2, atendiendo un 25% de las órdenes. Por otro lado, el mesero que menos órdenes ha atendido ha sido el mesero_5, habiendo</t>
  </si>
  <si>
    <t xml:space="preserve">atendido un 17% de las órdenes. </t>
  </si>
  <si>
    <t>HackIO Restaurant - Resumen de resultados</t>
  </si>
  <si>
    <t>Ticket Medio</t>
  </si>
  <si>
    <t>Margen</t>
  </si>
  <si>
    <t>Análisis del restaurante</t>
  </si>
  <si>
    <t>Análisis de número de transacciones por Método de Pago</t>
  </si>
  <si>
    <t>Desglose de Ingresos por tipo de Servicio y día de la Semana</t>
  </si>
  <si>
    <t>Desglose de Ingresos por País de Origen</t>
  </si>
  <si>
    <t>Desglose de Propinas</t>
  </si>
  <si>
    <t>Desglose de Órdenes atendidas por meseros</t>
  </si>
  <si>
    <t>Análisis de resultados</t>
  </si>
  <si>
    <t>Número total de órdenes</t>
  </si>
  <si>
    <t>Nº medio de comensales</t>
  </si>
  <si>
    <t>Facturación total</t>
  </si>
  <si>
    <t>Coste total</t>
  </si>
  <si>
    <t>Promedio de Número de Comensales</t>
  </si>
  <si>
    <t>Total</t>
  </si>
  <si>
    <t>Promedio</t>
  </si>
  <si>
    <t>Suma de Número de Comensales</t>
  </si>
  <si>
    <t>Promedio de comensales en una mesa</t>
  </si>
  <si>
    <t>Número de comensales que entran al restaurante</t>
  </si>
  <si>
    <t>El número medio de comensales que va  a tener el restaurante en una mesa es de 3. Diariamente el promedio de comensales que entran al resaturante es de 382.</t>
  </si>
  <si>
    <t>En las tablas a continuación nos encontramos con el promedio de comensales que hay en una mesa diariamente, y el número de  comensales que entran  en el</t>
  </si>
  <si>
    <t xml:space="preserve">restaurante diariamente. </t>
  </si>
  <si>
    <t>El ticket medio se calcula de la siguiente manera:</t>
  </si>
  <si>
    <t xml:space="preserve">No vamos a tener en cuenta las propinas, ya que están consideradas como liberalidades, y no se tienen en cuenta </t>
  </si>
  <si>
    <t>El margen que vamos a calcular es el margen operativo. Se calcula de la siguiente forma:</t>
  </si>
  <si>
    <t>Margen operativo = Ingresos netos/Ingresos totales de ventas.</t>
  </si>
  <si>
    <t>En este caso vamos a coger las columnas de ingreso neto e ingreso bruto.</t>
  </si>
  <si>
    <t>Totoal Ganancia Neta</t>
  </si>
  <si>
    <t>Total Ganancia Bruta</t>
  </si>
  <si>
    <t>Margen operativo</t>
  </si>
  <si>
    <t>El coste total lo vamos a calcular mediante el sumatorio del coste unitario.</t>
  </si>
  <si>
    <t>Suma de Costo Unitario</t>
  </si>
  <si>
    <t>El coste total de producir todos los platos ha sido de 31.418 euros.</t>
  </si>
  <si>
    <t>Ticket Promedio Cliente = Total de ventas / Número de clientes</t>
  </si>
  <si>
    <t>Número de comensales/clientes</t>
  </si>
  <si>
    <t>Ganacia bruta</t>
  </si>
  <si>
    <t>Ticket medio</t>
  </si>
  <si>
    <t>EL número total de órdenes que ha recibido el restaurante durante la semana es de 767.</t>
  </si>
  <si>
    <t>Total de Nº de Orden</t>
  </si>
  <si>
    <t>El método de pago más utilizado ha sido la tarjeta de crédito, mientras que el menos usado ha sido en efectivo.</t>
  </si>
  <si>
    <t>Ingresos</t>
  </si>
  <si>
    <t>Tipo de servicio y 
día de la semana</t>
  </si>
  <si>
    <t>Ingresos por tipo de servicio y día de la semana</t>
  </si>
  <si>
    <t>Ingresos por día de la semana</t>
  </si>
  <si>
    <t xml:space="preserve">Para analizar este punto hacemos uso de la cantidad de  los números de orden. </t>
  </si>
  <si>
    <t>Órdenes atendidas</t>
  </si>
  <si>
    <t>En este apartado vamos a analizar los ingresos obtenidos en función del país al que pertenece el cliente.</t>
  </si>
  <si>
    <t>de la semana.</t>
  </si>
  <si>
    <t>% de ingresos de Latinoamérica</t>
  </si>
  <si>
    <t>% de ingresos de Europa</t>
  </si>
  <si>
    <t>En general, vemos que hay una dominancia de clientes de Latinoamérica que entran en el resaturante. Un 91% de los ingresos provienen</t>
  </si>
  <si>
    <t>de clientes de Latinoamérica, y un 9% de clientes de Europa, en concreto de España.</t>
  </si>
  <si>
    <t>Para analizar el desglose de impagos vamos a analizar la cantidad de órdenes que han sido pagadas.</t>
  </si>
  <si>
    <t>Impagos totales</t>
  </si>
  <si>
    <t>Un 13% de los pedidos han sido impagados.</t>
  </si>
  <si>
    <t>El día que más impagos se han producido ha sido el domingo, seguido por el jueves.</t>
  </si>
  <si>
    <t>El servicio en el que más impagos se han producido ha sido el almuerzo.</t>
  </si>
  <si>
    <t>Impagos por día de la semana</t>
  </si>
  <si>
    <t>Impagos por tipo de servicio</t>
  </si>
  <si>
    <t>Impagos por país de origen</t>
  </si>
  <si>
    <t>País de origen</t>
  </si>
  <si>
    <t>Para analizar el desglose de propinas vamos a ver el tipo de servicio y el mesero.</t>
  </si>
  <si>
    <t>Propina total</t>
  </si>
  <si>
    <t>Reto excel</t>
  </si>
  <si>
    <t>Descripción general</t>
  </si>
  <si>
    <t xml:space="preserve">Este conjunto de datos ha sido generado para simular las operaciones diarias de un restaurante ubicado en el aeropuerto Adolfo Suárez de Madrid, cubriendo una semana completa de actividad desde el 1 de abril hasta el 7 de abril de 2023. </t>
  </si>
  <si>
    <t>Los datos reflejan diversas interacciones y transacciones en el restaurante, incluyendo detalles sobre los clientes, órdenes, platos servidos y las interacciones financieras asociadas.Trabajaremos con datos provenientes de la cocina y la</t>
  </si>
  <si>
    <t>sala del restaurante.</t>
  </si>
  <si>
    <t>Pestañas</t>
  </si>
  <si>
    <t>1.</t>
  </si>
  <si>
    <t>2.</t>
  </si>
  <si>
    <t>3.</t>
  </si>
  <si>
    <t>4.</t>
  </si>
  <si>
    <t>5.</t>
  </si>
  <si>
    <t>6.</t>
  </si>
  <si>
    <t>Dashboard: resumen del análisis de los resultados obtenidos de manera gráfica.</t>
  </si>
  <si>
    <t>Resultados: resumen de los resultados obtenidos durante la semana.</t>
  </si>
  <si>
    <t>Análisis: análisis visual y escrito de parámetros analizados.</t>
  </si>
  <si>
    <t>Datos cocina: datos recopilados y tratados sobre la cocina del restaurante.</t>
  </si>
  <si>
    <t>Datos sala: datos recopilados y tratados sobre la sala del restaurante.</t>
  </si>
  <si>
    <t>7.</t>
  </si>
  <si>
    <t>Monto total</t>
  </si>
  <si>
    <t>a la hora de generar facturas al cliente.</t>
  </si>
  <si>
    <t>(enlace a cada letra)</t>
  </si>
  <si>
    <t>Para analizar los ingresos percibidos por tipo de servicio vamos a hacer uso de la ganancia bruta.</t>
  </si>
  <si>
    <t>Nos encontramos otra vez con el análisis ya mencionado en el que hemos visto que el almuerzo es el servicio que más ingresos genera. Esta situación aplica a todos los días</t>
  </si>
  <si>
    <t>En este apartado vamos a calcular la facturación neta y bruta. Para ello vamos a hacer uso de los ingresos netos y brutos.</t>
  </si>
  <si>
    <t>Notas</t>
  </si>
  <si>
    <t>Cobro orden</t>
  </si>
  <si>
    <t>Cobro de la orde</t>
  </si>
  <si>
    <t>De media un comensal se va a gastar 32,4 euros cada vez que vaya al resaturante.</t>
  </si>
  <si>
    <t>La facturación total neta ha sido de 34.882 euros, y la facturación total bruta ha sido de 86.489 euros.</t>
  </si>
  <si>
    <t xml:space="preserve">Por cada euro de ventas, de media 40 céntimos se convierten en beneficio. </t>
  </si>
  <si>
    <t>El mesero que más propinas ha recibido ha sido el  2, mientras que el que menos ha sido el 5.</t>
  </si>
  <si>
    <t>Vemos que los ingresos máximos se han obtenido de clientes provenientes de Chile, proporcionando un total de 9.904 euros.</t>
  </si>
  <si>
    <t>Los ingresos mínimos se han obtenido de clientes provenientes de Ecuador, proporcionando un ingreso de 6.065 euros.</t>
  </si>
  <si>
    <t>Los clientes cuyo país de origen es Bolivia son los que más impagos han generado.</t>
  </si>
  <si>
    <t>El día de la semana que más ingresos ha generado es el jueves, con un importe de 20.160 euros. El día que menos ingresos ha generado ha sido el lunes, con un importe de 5.749 euros.</t>
  </si>
  <si>
    <t>n/a</t>
  </si>
  <si>
    <t>Hemos considerado que para aquellos órdenes que no han cobrado la cuenta, la propina será nula, al igual que los ingresos. EL método de pago se ha indicado como n/a en estos casos.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</si>
</sst>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F400]h:mm:ss\ AM/PM"/>
    <numFmt numFmtId="165" formatCode="_-* #,##0_-;\-* #,##0_-;_-* &quot;-&quot;??_-;_-@_-"/>
    <numFmt numFmtId="166" formatCode="0.0%"/>
    <numFmt numFmtId="167" formatCode="0.000"/>
    <numFmt numFmtId="168" formatCode="0.0"/>
  </numFmts>
  <fonts count="24">
    <font>
      <sz val="11"/>
      <color theme="1"/>
      <name val="Aptos Narrow"/>
      <family val="2"/>
      <scheme val="minor"/>
    </font>
    <font>
      <b/>
      <sz val="11"/>
      <color theme="1"/>
      <name val="Aptos Narrow"/>
      <family val="2"/>
      <scheme val="minor"/>
    </font>
    <font>
      <u/>
      <sz val="11"/>
      <color theme="1"/>
      <name val="Aptos Narrow"/>
      <family val="2"/>
      <scheme val="minor"/>
    </font>
    <font>
      <sz val="11"/>
      <color theme="1"/>
      <name val="Aptos Narrow"/>
      <family val="2"/>
      <scheme val="minor"/>
    </font>
    <font>
      <b/>
      <sz val="11"/>
      <name val="Aptos Narrow"/>
      <family val="2"/>
      <scheme val="minor"/>
    </font>
    <font>
      <b/>
      <sz val="11"/>
      <color rgb="FFFF0000"/>
      <name val="Aptos Narrow"/>
      <family val="2"/>
      <scheme val="minor"/>
    </font>
    <font>
      <b/>
      <sz val="11"/>
      <color theme="0"/>
      <name val="Aptos Narrow"/>
      <family val="2"/>
      <scheme val="minor"/>
    </font>
    <font>
      <b/>
      <sz val="16"/>
      <color theme="0"/>
      <name val="Aptos Narrow"/>
      <family val="2"/>
      <scheme val="minor"/>
    </font>
    <font>
      <b/>
      <sz val="24"/>
      <color theme="9" tint="-0.499984740745262"/>
      <name val="Calibri (Cuerpo)"/>
    </font>
    <font>
      <b/>
      <sz val="14"/>
      <color theme="1"/>
      <name val="Aptos Narrow"/>
      <family val="2"/>
      <scheme val="minor"/>
    </font>
    <font>
      <b/>
      <sz val="14"/>
      <color theme="1"/>
      <name val="Calibri (Cuerpo)"/>
    </font>
    <font>
      <sz val="16"/>
      <color theme="0"/>
      <name val="Aptos Narrow"/>
      <family val="2"/>
      <scheme val="minor"/>
    </font>
    <font>
      <b/>
      <sz val="14"/>
      <name val="Aptos Narrow"/>
      <family val="2"/>
      <scheme val="minor"/>
    </font>
    <font>
      <sz val="14"/>
      <name val="Aptos Narrow"/>
      <family val="2"/>
      <scheme val="minor"/>
    </font>
    <font>
      <u/>
      <sz val="11"/>
      <color theme="10"/>
      <name val="Aptos Narrow"/>
      <family val="2"/>
      <scheme val="minor"/>
    </font>
    <font>
      <b/>
      <sz val="18"/>
      <color theme="1"/>
      <name val="Aptos Narrow"/>
      <family val="2"/>
      <scheme val="minor"/>
    </font>
    <font>
      <sz val="24"/>
      <color theme="1"/>
      <name val="Aptos Narrow"/>
      <family val="2"/>
      <scheme val="minor"/>
    </font>
    <font>
      <b/>
      <sz val="20"/>
      <color theme="9" tint="-0.499984740745262"/>
      <name val="Calibri (Cuerpo)"/>
    </font>
    <font>
      <b/>
      <sz val="24"/>
      <color theme="0"/>
      <name val="Calibri (Cuerpo)"/>
    </font>
    <font>
      <sz val="11"/>
      <color theme="0"/>
      <name val="Aptos Narrow"/>
      <family val="2"/>
      <scheme val="minor"/>
    </font>
    <font>
      <sz val="26"/>
      <color theme="0"/>
      <name val="Aptos Narrow"/>
      <family val="2"/>
      <scheme val="minor"/>
    </font>
    <font>
      <b/>
      <sz val="36"/>
      <color theme="0"/>
      <name val="Aptos Narrow"/>
      <family val="2"/>
      <scheme val="minor"/>
    </font>
    <font>
      <b/>
      <sz val="12"/>
      <color theme="1"/>
      <name val="Aptos Narrow"/>
      <family val="2"/>
      <scheme val="minor"/>
    </font>
    <font>
      <sz val="9"/>
      <color theme="1"/>
      <name val="Aptos Narrow"/>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3" tint="0.89999084444715716"/>
        <bgColor indexed="64"/>
      </patternFill>
    </fill>
    <fill>
      <patternFill patternType="solid">
        <fgColor theme="1" tint="0.249977111117893"/>
        <bgColor indexed="64"/>
      </patternFill>
    </fill>
    <fill>
      <patternFill patternType="solid">
        <fgColor theme="0"/>
        <bgColor indexed="64"/>
      </patternFill>
    </fill>
  </fills>
  <borders count="1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style="medium">
        <color indexed="64"/>
      </right>
      <top style="medium">
        <color indexed="64"/>
      </top>
      <bottom style="medium">
        <color indexed="64"/>
      </bottom>
      <diagonal/>
    </border>
  </borders>
  <cellStyleXfs count="4">
    <xf numFmtId="0" fontId="0" fillId="0" borderId="0"/>
    <xf numFmtId="9" fontId="3" fillId="0" borderId="0" applyFont="0" applyFill="0" applyBorder="0" applyAlignment="0" applyProtection="0"/>
    <xf numFmtId="43" fontId="3" fillId="0" borderId="0" applyFont="0" applyFill="0" applyBorder="0" applyAlignment="0" applyProtection="0"/>
    <xf numFmtId="0" fontId="14" fillId="0" borderId="0" applyNumberFormat="0" applyFill="0" applyBorder="0" applyAlignment="0" applyProtection="0"/>
  </cellStyleXfs>
  <cellXfs count="161">
    <xf numFmtId="0" fontId="0" fillId="0" borderId="0" xfId="0"/>
    <xf numFmtId="0" fontId="0" fillId="0" borderId="4" xfId="0" applyBorder="1" applyAlignment="1">
      <alignment horizontal="center"/>
    </xf>
    <xf numFmtId="0" fontId="0" fillId="0" borderId="5" xfId="0" applyBorder="1" applyAlignment="1">
      <alignment horizontal="center"/>
    </xf>
    <xf numFmtId="21" fontId="0" fillId="0" borderId="5" xfId="0" applyNumberFormat="1" applyBorder="1" applyAlignment="1">
      <alignment horizontal="center"/>
    </xf>
    <xf numFmtId="22" fontId="0" fillId="2" borderId="5" xfId="0" applyNumberFormat="1" applyFill="1" applyBorder="1" applyAlignment="1">
      <alignment horizontal="center"/>
    </xf>
    <xf numFmtId="0" fontId="0" fillId="0" borderId="6" xfId="0" applyBorder="1" applyAlignment="1">
      <alignment horizontal="center"/>
    </xf>
    <xf numFmtId="0" fontId="0" fillId="0" borderId="0" xfId="0" applyAlignment="1">
      <alignment horizontal="center"/>
    </xf>
    <xf numFmtId="21" fontId="0" fillId="0" borderId="0" xfId="0" applyNumberFormat="1" applyAlignment="1">
      <alignment horizontal="center"/>
    </xf>
    <xf numFmtId="22" fontId="0" fillId="2" borderId="0" xfId="0" applyNumberFormat="1"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14" fontId="0" fillId="0" borderId="9" xfId="0" applyNumberFormat="1" applyBorder="1" applyAlignment="1">
      <alignment horizontal="center"/>
    </xf>
    <xf numFmtId="14" fontId="0" fillId="0" borderId="10" xfId="0" applyNumberFormat="1" applyBorder="1" applyAlignment="1">
      <alignment horizontal="center"/>
    </xf>
    <xf numFmtId="14" fontId="0" fillId="0" borderId="11" xfId="0" applyNumberFormat="1" applyBorder="1" applyAlignment="1">
      <alignment horizontal="center"/>
    </xf>
    <xf numFmtId="21" fontId="0" fillId="2" borderId="9" xfId="0" applyNumberFormat="1" applyFill="1" applyBorder="1" applyAlignment="1">
      <alignment horizontal="center"/>
    </xf>
    <xf numFmtId="21" fontId="0" fillId="2" borderId="10" xfId="0" applyNumberFormat="1" applyFill="1" applyBorder="1" applyAlignment="1">
      <alignment horizontal="center"/>
    </xf>
    <xf numFmtId="21" fontId="0" fillId="2" borderId="11" xfId="0" applyNumberFormat="1" applyFill="1" applyBorder="1" applyAlignment="1">
      <alignment horizontal="center"/>
    </xf>
    <xf numFmtId="21" fontId="0" fillId="0" borderId="4" xfId="0" applyNumberFormat="1" applyBorder="1" applyAlignment="1">
      <alignment horizontal="center"/>
    </xf>
    <xf numFmtId="21" fontId="0" fillId="0" borderId="6" xfId="0" applyNumberFormat="1" applyBorder="1" applyAlignment="1">
      <alignment horizontal="center"/>
    </xf>
    <xf numFmtId="22" fontId="0" fillId="2" borderId="12" xfId="0" applyNumberFormat="1" applyFill="1" applyBorder="1" applyAlignment="1">
      <alignment horizontal="center"/>
    </xf>
    <xf numFmtId="22" fontId="0" fillId="2" borderId="13" xfId="0" applyNumberFormat="1" applyFill="1" applyBorder="1" applyAlignment="1">
      <alignment horizontal="center"/>
    </xf>
    <xf numFmtId="0" fontId="0" fillId="0" borderId="13" xfId="0" applyBorder="1" applyAlignment="1">
      <alignment horizontal="center"/>
    </xf>
    <xf numFmtId="0" fontId="2" fillId="0" borderId="0" xfId="0" applyFont="1"/>
    <xf numFmtId="0" fontId="1" fillId="0" borderId="0" xfId="0" applyFont="1"/>
    <xf numFmtId="165" fontId="0" fillId="0" borderId="10" xfId="0" applyNumberFormat="1" applyBorder="1" applyAlignment="1">
      <alignment horizontal="center"/>
    </xf>
    <xf numFmtId="165" fontId="0" fillId="0" borderId="11" xfId="0" applyNumberFormat="1" applyBorder="1" applyAlignment="1">
      <alignment horizontal="center"/>
    </xf>
    <xf numFmtId="164" fontId="0" fillId="0" borderId="0" xfId="0" applyNumberFormat="1"/>
    <xf numFmtId="164" fontId="0" fillId="0" borderId="10" xfId="0" applyNumberFormat="1" applyBorder="1"/>
    <xf numFmtId="164" fontId="0" fillId="0" borderId="11" xfId="0" applyNumberFormat="1" applyBorder="1"/>
    <xf numFmtId="0" fontId="0" fillId="0" borderId="6" xfId="0" applyBorder="1"/>
    <xf numFmtId="0" fontId="0" fillId="0" borderId="7" xfId="0" applyBorder="1"/>
    <xf numFmtId="165" fontId="0" fillId="3" borderId="1" xfId="0" applyNumberFormat="1" applyFill="1" applyBorder="1" applyAlignment="1">
      <alignment horizontal="center"/>
    </xf>
    <xf numFmtId="0" fontId="1" fillId="3" borderId="2" xfId="0" applyFont="1" applyFill="1" applyBorder="1"/>
    <xf numFmtId="0" fontId="1" fillId="3" borderId="1" xfId="0" applyFont="1" applyFill="1" applyBorder="1"/>
    <xf numFmtId="164" fontId="0" fillId="0" borderId="10" xfId="0" applyNumberFormat="1" applyBorder="1" applyAlignment="1">
      <alignment horizontal="center"/>
    </xf>
    <xf numFmtId="164" fontId="0" fillId="0" borderId="9" xfId="0" applyNumberFormat="1" applyBorder="1" applyAlignment="1">
      <alignment horizontal="center"/>
    </xf>
    <xf numFmtId="0" fontId="0" fillId="0" borderId="12" xfId="0" applyBorder="1" applyAlignment="1">
      <alignment horizontal="center"/>
    </xf>
    <xf numFmtId="0" fontId="0" fillId="0" borderId="0" xfId="0" pivotButton="1"/>
    <xf numFmtId="0" fontId="0" fillId="0" borderId="0" xfId="0" applyAlignment="1">
      <alignment horizontal="left"/>
    </xf>
    <xf numFmtId="165" fontId="0" fillId="0" borderId="9" xfId="0" applyNumberFormat="1" applyBorder="1" applyAlignment="1">
      <alignment horizontal="center"/>
    </xf>
    <xf numFmtId="0" fontId="0" fillId="0" borderId="1" xfId="0" applyBorder="1" applyAlignment="1">
      <alignment horizontal="center"/>
    </xf>
    <xf numFmtId="0" fontId="0" fillId="3" borderId="1" xfId="0" applyFill="1" applyBorder="1" applyAlignment="1">
      <alignment horizontal="center"/>
    </xf>
    <xf numFmtId="9" fontId="0" fillId="0" borderId="9" xfId="1" applyFont="1" applyBorder="1" applyAlignment="1">
      <alignment horizontal="center"/>
    </xf>
    <xf numFmtId="9" fontId="0" fillId="0" borderId="10" xfId="1" applyFont="1" applyBorder="1" applyAlignment="1">
      <alignment horizontal="center"/>
    </xf>
    <xf numFmtId="0" fontId="1" fillId="0" borderId="2" xfId="0" applyFont="1" applyBorder="1"/>
    <xf numFmtId="0" fontId="1" fillId="0" borderId="3" xfId="0" applyFont="1" applyBorder="1"/>
    <xf numFmtId="0" fontId="1" fillId="0" borderId="1" xfId="0" applyFont="1" applyBorder="1"/>
    <xf numFmtId="0" fontId="1" fillId="3" borderId="9" xfId="0" applyFont="1" applyFill="1" applyBorder="1" applyAlignment="1">
      <alignment horizontal="center"/>
    </xf>
    <xf numFmtId="0" fontId="4" fillId="3" borderId="8" xfId="0" applyFont="1" applyFill="1" applyBorder="1" applyAlignment="1">
      <alignment horizontal="center"/>
    </xf>
    <xf numFmtId="0" fontId="4" fillId="3" borderId="11" xfId="0" applyFont="1" applyFill="1" applyBorder="1" applyAlignment="1">
      <alignment horizontal="center"/>
    </xf>
    <xf numFmtId="0" fontId="4" fillId="3" borderId="10" xfId="0" applyFont="1" applyFill="1" applyBorder="1" applyAlignment="1">
      <alignment horizontal="center"/>
    </xf>
    <xf numFmtId="0" fontId="4" fillId="3" borderId="0" xfId="0" applyFont="1" applyFill="1" applyAlignment="1">
      <alignment horizontal="center"/>
    </xf>
    <xf numFmtId="164" fontId="4" fillId="3" borderId="8" xfId="0" applyNumberFormat="1" applyFont="1" applyFill="1" applyBorder="1" applyAlignment="1">
      <alignment horizontal="center"/>
    </xf>
    <xf numFmtId="0" fontId="4" fillId="3" borderId="7" xfId="0" applyFont="1" applyFill="1" applyBorder="1" applyAlignment="1">
      <alignment horizontal="center"/>
    </xf>
    <xf numFmtId="0" fontId="0" fillId="0" borderId="0" xfId="0" pivotButton="1" applyAlignment="1">
      <alignment horizontal="center"/>
    </xf>
    <xf numFmtId="165" fontId="0" fillId="0" borderId="0" xfId="0" applyNumberFormat="1" applyAlignment="1">
      <alignment horizontal="center"/>
    </xf>
    <xf numFmtId="0" fontId="1" fillId="0" borderId="0" xfId="0" applyFont="1" applyAlignment="1">
      <alignment horizontal="left"/>
    </xf>
    <xf numFmtId="0" fontId="5" fillId="0" borderId="0" xfId="0" applyFont="1" applyAlignment="1">
      <alignment horizontal="right"/>
    </xf>
    <xf numFmtId="0" fontId="0" fillId="0" borderId="0" xfId="0" applyAlignment="1">
      <alignment horizontal="center" indent="1"/>
    </xf>
    <xf numFmtId="165" fontId="0" fillId="0" borderId="0" xfId="0" applyNumberFormat="1"/>
    <xf numFmtId="9" fontId="0" fillId="0" borderId="0" xfId="1" applyFont="1" applyAlignment="1">
      <alignment horizontal="center"/>
    </xf>
    <xf numFmtId="0" fontId="1" fillId="4" borderId="15" xfId="0" applyFont="1" applyFill="1" applyBorder="1" applyAlignment="1">
      <alignment horizontal="center"/>
    </xf>
    <xf numFmtId="166" fontId="0" fillId="0" borderId="0" xfId="1" applyNumberFormat="1" applyFont="1" applyAlignment="1">
      <alignment horizontal="center"/>
    </xf>
    <xf numFmtId="165" fontId="1" fillId="4" borderId="16" xfId="0" applyNumberFormat="1" applyFont="1" applyFill="1" applyBorder="1" applyAlignment="1">
      <alignment horizontal="center"/>
    </xf>
    <xf numFmtId="0" fontId="0" fillId="0" borderId="8" xfId="0" applyBorder="1"/>
    <xf numFmtId="0" fontId="9" fillId="0" borderId="8" xfId="0" applyFont="1" applyBorder="1"/>
    <xf numFmtId="167" fontId="0" fillId="0" borderId="0" xfId="0" applyNumberFormat="1"/>
    <xf numFmtId="43" fontId="0" fillId="0" borderId="0" xfId="2" applyFont="1"/>
    <xf numFmtId="1" fontId="1" fillId="0" borderId="0" xfId="0" applyNumberFormat="1" applyFont="1"/>
    <xf numFmtId="9" fontId="0" fillId="0" borderId="0" xfId="1" applyFont="1"/>
    <xf numFmtId="165" fontId="0" fillId="0" borderId="0" xfId="2" applyNumberFormat="1" applyFont="1"/>
    <xf numFmtId="10" fontId="0" fillId="0" borderId="17" xfId="1" applyNumberFormat="1" applyFont="1" applyBorder="1"/>
    <xf numFmtId="0" fontId="1" fillId="4" borderId="1" xfId="0" applyFont="1" applyFill="1" applyBorder="1" applyAlignment="1">
      <alignment horizontal="center"/>
    </xf>
    <xf numFmtId="0" fontId="0" fillId="0" borderId="1" xfId="0" pivotButton="1" applyBorder="1" applyAlignment="1">
      <alignment horizontal="center"/>
    </xf>
    <xf numFmtId="165" fontId="0" fillId="0" borderId="1" xfId="0" applyNumberFormat="1" applyBorder="1" applyAlignment="1">
      <alignment horizontal="center"/>
    </xf>
    <xf numFmtId="168" fontId="0" fillId="0" borderId="1" xfId="0" applyNumberFormat="1" applyBorder="1"/>
    <xf numFmtId="0" fontId="1" fillId="4" borderId="2" xfId="0" applyFont="1" applyFill="1" applyBorder="1" applyAlignment="1">
      <alignment horizontal="center"/>
    </xf>
    <xf numFmtId="1" fontId="1" fillId="2" borderId="2" xfId="0" applyNumberFormat="1" applyFont="1" applyFill="1" applyBorder="1"/>
    <xf numFmtId="0" fontId="5" fillId="0" borderId="0" xfId="3" applyFont="1" applyAlignment="1">
      <alignment horizontal="right"/>
    </xf>
    <xf numFmtId="0" fontId="0" fillId="0" borderId="0" xfId="0" pivotButton="1" applyAlignment="1">
      <alignment horizontal="left"/>
    </xf>
    <xf numFmtId="0" fontId="2" fillId="0" borderId="0" xfId="0" applyFont="1" applyAlignment="1">
      <alignment horizontal="left"/>
    </xf>
    <xf numFmtId="165" fontId="1" fillId="0" borderId="0" xfId="0" applyNumberFormat="1" applyFont="1" applyAlignment="1">
      <alignment horizontal="center"/>
    </xf>
    <xf numFmtId="9" fontId="0" fillId="0" borderId="14" xfId="1" applyFont="1" applyBorder="1" applyAlignment="1">
      <alignment horizontal="left"/>
    </xf>
    <xf numFmtId="9" fontId="0" fillId="0" borderId="17" xfId="1" applyFont="1" applyBorder="1" applyAlignment="1">
      <alignment horizontal="left"/>
    </xf>
    <xf numFmtId="0" fontId="1" fillId="5" borderId="1" xfId="0" applyFont="1" applyFill="1" applyBorder="1" applyAlignment="1">
      <alignment horizontal="left"/>
    </xf>
    <xf numFmtId="0" fontId="1" fillId="5" borderId="11" xfId="0" applyFont="1" applyFill="1" applyBorder="1" applyAlignment="1">
      <alignment horizontal="left"/>
    </xf>
    <xf numFmtId="43" fontId="0" fillId="0" borderId="10" xfId="2" applyFont="1" applyBorder="1" applyAlignment="1"/>
    <xf numFmtId="43" fontId="0" fillId="0" borderId="11" xfId="2" applyFont="1" applyBorder="1" applyAlignment="1"/>
    <xf numFmtId="0" fontId="1" fillId="5" borderId="2" xfId="0" applyFont="1" applyFill="1" applyBorder="1" applyAlignment="1">
      <alignment horizontal="center"/>
    </xf>
    <xf numFmtId="0" fontId="1" fillId="5" borderId="1" xfId="0" applyFont="1" applyFill="1" applyBorder="1" applyAlignment="1">
      <alignment horizontal="center"/>
    </xf>
    <xf numFmtId="0" fontId="0" fillId="6" borderId="0" xfId="0" applyFill="1"/>
    <xf numFmtId="165" fontId="13" fillId="6" borderId="0" xfId="2" applyNumberFormat="1" applyFont="1" applyFill="1" applyBorder="1" applyAlignment="1">
      <alignment horizontal="center"/>
    </xf>
    <xf numFmtId="165" fontId="13" fillId="6" borderId="0" xfId="2" applyNumberFormat="1" applyFont="1" applyFill="1" applyBorder="1" applyAlignment="1">
      <alignment horizontal="left"/>
    </xf>
    <xf numFmtId="165" fontId="12" fillId="6" borderId="0" xfId="2" applyNumberFormat="1" applyFont="1" applyFill="1" applyBorder="1"/>
    <xf numFmtId="0" fontId="0" fillId="6" borderId="0" xfId="0" applyFill="1" applyAlignment="1">
      <alignment horizontal="center"/>
    </xf>
    <xf numFmtId="0" fontId="11" fillId="6" borderId="0" xfId="0" applyFont="1" applyFill="1" applyAlignment="1">
      <alignment horizontal="center" vertical="center"/>
    </xf>
    <xf numFmtId="10" fontId="0" fillId="6" borderId="0" xfId="0" applyNumberFormat="1" applyFill="1" applyAlignment="1">
      <alignment horizontal="center"/>
    </xf>
    <xf numFmtId="0" fontId="18" fillId="6" borderId="0" xfId="0" applyFont="1" applyFill="1" applyAlignment="1">
      <alignment vertical="center" wrapText="1"/>
    </xf>
    <xf numFmtId="0" fontId="7" fillId="6" borderId="0" xfId="0" applyFont="1" applyFill="1" applyAlignment="1">
      <alignment horizontal="center" vertical="center"/>
    </xf>
    <xf numFmtId="0" fontId="9" fillId="6" borderId="0" xfId="0" applyFont="1" applyFill="1" applyAlignment="1">
      <alignment horizontal="center"/>
    </xf>
    <xf numFmtId="10" fontId="9" fillId="6" borderId="0" xfId="0" applyNumberFormat="1" applyFont="1" applyFill="1" applyAlignment="1">
      <alignment horizontal="center"/>
    </xf>
    <xf numFmtId="0" fontId="8" fillId="6" borderId="0" xfId="0" applyFont="1" applyFill="1" applyAlignment="1">
      <alignment vertical="center" wrapText="1"/>
    </xf>
    <xf numFmtId="0" fontId="0" fillId="6" borderId="0" xfId="0" applyFill="1" applyAlignment="1">
      <alignment horizontal="left"/>
    </xf>
    <xf numFmtId="0" fontId="17" fillId="6" borderId="0" xfId="0" applyFont="1" applyFill="1" applyAlignment="1">
      <alignment vertical="center" wrapText="1"/>
    </xf>
    <xf numFmtId="0" fontId="12" fillId="6" borderId="0" xfId="0" applyFont="1" applyFill="1"/>
    <xf numFmtId="0" fontId="12" fillId="6" borderId="0" xfId="0" applyFont="1" applyFill="1" applyAlignment="1">
      <alignment horizontal="center"/>
    </xf>
    <xf numFmtId="0" fontId="13" fillId="6" borderId="0" xfId="0" applyFont="1" applyFill="1"/>
    <xf numFmtId="0" fontId="1" fillId="6" borderId="0" xfId="0" applyFont="1" applyFill="1" applyAlignment="1">
      <alignment horizontal="center"/>
    </xf>
    <xf numFmtId="0" fontId="6" fillId="6" borderId="0" xfId="0" applyFont="1" applyFill="1"/>
    <xf numFmtId="10" fontId="1" fillId="6" borderId="0" xfId="0" applyNumberFormat="1" applyFont="1" applyFill="1" applyAlignment="1">
      <alignment horizontal="center"/>
    </xf>
    <xf numFmtId="0" fontId="6" fillId="6" borderId="0" xfId="0" applyFont="1" applyFill="1" applyAlignment="1">
      <alignment horizontal="left"/>
    </xf>
    <xf numFmtId="0" fontId="10" fillId="6" borderId="0" xfId="0" applyFont="1" applyFill="1" applyAlignment="1">
      <alignment horizontal="center" vertical="center" wrapText="1"/>
    </xf>
    <xf numFmtId="0" fontId="9" fillId="6" borderId="0" xfId="0" applyFont="1" applyFill="1" applyAlignment="1">
      <alignment horizontal="center" vertical="center" wrapText="1"/>
    </xf>
    <xf numFmtId="10" fontId="9" fillId="6" borderId="0" xfId="0" applyNumberFormat="1" applyFont="1" applyFill="1" applyAlignment="1">
      <alignment horizontal="center" vertical="center" wrapText="1"/>
    </xf>
    <xf numFmtId="0" fontId="11" fillId="0" borderId="0" xfId="0" applyFont="1" applyAlignment="1">
      <alignment horizontal="center" vertical="center"/>
    </xf>
    <xf numFmtId="10" fontId="0" fillId="0" borderId="0" xfId="0" applyNumberFormat="1" applyAlignment="1">
      <alignment horizontal="center"/>
    </xf>
    <xf numFmtId="0" fontId="1" fillId="6" borderId="0" xfId="0" applyFont="1" applyFill="1" applyAlignment="1">
      <alignment horizontal="center" vertical="top"/>
    </xf>
    <xf numFmtId="0" fontId="15" fillId="6" borderId="0" xfId="0" applyFont="1" applyFill="1" applyAlignment="1">
      <alignment horizontal="center" vertical="center" wrapText="1"/>
    </xf>
    <xf numFmtId="0" fontId="8" fillId="0" borderId="0" xfId="0" applyFont="1" applyAlignment="1">
      <alignment vertical="center" wrapText="1"/>
    </xf>
    <xf numFmtId="0" fontId="19" fillId="6" borderId="0" xfId="0" applyFont="1" applyFill="1"/>
    <xf numFmtId="0" fontId="19" fillId="7" borderId="0" xfId="0" applyFont="1" applyFill="1"/>
    <xf numFmtId="0" fontId="1" fillId="6" borderId="0" xfId="0" applyFont="1" applyFill="1" applyAlignment="1">
      <alignment horizontal="center" vertical="center" wrapText="1"/>
    </xf>
    <xf numFmtId="0" fontId="1" fillId="6" borderId="0" xfId="0" applyFont="1" applyFill="1" applyAlignment="1">
      <alignment vertical="center" wrapText="1"/>
    </xf>
    <xf numFmtId="0" fontId="15" fillId="0" borderId="8" xfId="0" applyFont="1" applyBorder="1"/>
    <xf numFmtId="0" fontId="22" fillId="0" borderId="0" xfId="0" applyFont="1"/>
    <xf numFmtId="0" fontId="23" fillId="0" borderId="0" xfId="0" applyFont="1"/>
    <xf numFmtId="165" fontId="0" fillId="0" borderId="13" xfId="2" applyNumberFormat="1" applyFont="1" applyFill="1" applyBorder="1" applyAlignment="1">
      <alignment horizontal="center"/>
    </xf>
    <xf numFmtId="165" fontId="0" fillId="0" borderId="14" xfId="2" applyNumberFormat="1" applyFont="1" applyFill="1" applyBorder="1" applyAlignment="1">
      <alignment horizontal="center"/>
    </xf>
    <xf numFmtId="0" fontId="1" fillId="5" borderId="1" xfId="0" applyFont="1" applyFill="1" applyBorder="1"/>
    <xf numFmtId="0" fontId="1" fillId="5" borderId="17" xfId="0" applyFont="1" applyFill="1" applyBorder="1"/>
    <xf numFmtId="165" fontId="0" fillId="0" borderId="7" xfId="2" applyNumberFormat="1" applyFont="1" applyBorder="1"/>
    <xf numFmtId="165" fontId="0" fillId="0" borderId="11" xfId="2" applyNumberFormat="1" applyFont="1" applyBorder="1"/>
    <xf numFmtId="165" fontId="0" fillId="0" borderId="14" xfId="0" applyNumberFormat="1" applyBorder="1"/>
    <xf numFmtId="0" fontId="1" fillId="3" borderId="17" xfId="0" applyFont="1" applyFill="1" applyBorder="1"/>
    <xf numFmtId="0" fontId="0" fillId="0" borderId="9" xfId="0" applyBorder="1"/>
    <xf numFmtId="165" fontId="0" fillId="0" borderId="1" xfId="0" applyNumberFormat="1" applyBorder="1"/>
    <xf numFmtId="1" fontId="0" fillId="0" borderId="9" xfId="0" applyNumberFormat="1" applyBorder="1" applyAlignment="1">
      <alignment horizontal="center"/>
    </xf>
    <xf numFmtId="1" fontId="0" fillId="0" borderId="10" xfId="0" applyNumberFormat="1" applyBorder="1" applyAlignment="1">
      <alignment horizontal="center"/>
    </xf>
    <xf numFmtId="0" fontId="0" fillId="0" borderId="1" xfId="0" applyBorder="1" applyAlignment="1">
      <alignment horizontal="left"/>
    </xf>
    <xf numFmtId="0" fontId="18" fillId="6" borderId="0" xfId="0" applyFont="1" applyFill="1" applyAlignment="1">
      <alignment horizontal="center" vertical="center" wrapText="1"/>
    </xf>
    <xf numFmtId="0" fontId="15" fillId="6" borderId="0" xfId="0" applyFont="1" applyFill="1" applyAlignment="1">
      <alignment horizontal="center" wrapText="1"/>
    </xf>
    <xf numFmtId="0" fontId="15" fillId="6" borderId="0" xfId="0" applyFont="1" applyFill="1" applyAlignment="1">
      <alignment horizontal="right" wrapText="1"/>
    </xf>
    <xf numFmtId="0" fontId="16" fillId="6" borderId="0" xfId="0" applyFont="1" applyFill="1" applyAlignment="1">
      <alignment horizontal="center" vertical="top"/>
    </xf>
    <xf numFmtId="0" fontId="0" fillId="6" borderId="0" xfId="0" applyFill="1" applyAlignment="1">
      <alignment horizontal="center"/>
    </xf>
    <xf numFmtId="165" fontId="16" fillId="6" borderId="0" xfId="2" applyNumberFormat="1" applyFont="1" applyFill="1" applyBorder="1" applyAlignment="1">
      <alignment horizontal="center" vertical="top"/>
    </xf>
    <xf numFmtId="1" fontId="20" fillId="6" borderId="0" xfId="0" applyNumberFormat="1" applyFont="1" applyFill="1" applyAlignment="1">
      <alignment horizontal="center"/>
    </xf>
    <xf numFmtId="0" fontId="0" fillId="0" borderId="0" xfId="0" applyAlignment="1">
      <alignment horizontal="center"/>
    </xf>
    <xf numFmtId="10" fontId="0" fillId="0" borderId="0" xfId="0" applyNumberFormat="1" applyAlignment="1">
      <alignment horizontal="center"/>
    </xf>
    <xf numFmtId="0" fontId="11" fillId="6" borderId="0" xfId="0" applyFont="1" applyFill="1" applyAlignment="1">
      <alignment horizontal="center" vertical="center"/>
    </xf>
    <xf numFmtId="10" fontId="0" fillId="6" borderId="0" xfId="0" applyNumberFormat="1" applyFill="1" applyAlignment="1">
      <alignment horizontal="center"/>
    </xf>
    <xf numFmtId="0" fontId="11" fillId="0" borderId="0" xfId="0" applyFont="1" applyAlignment="1">
      <alignment horizontal="center" vertical="center"/>
    </xf>
    <xf numFmtId="9" fontId="16" fillId="6" borderId="0" xfId="1" applyFont="1" applyFill="1" applyBorder="1" applyAlignment="1">
      <alignment horizontal="center" vertical="top"/>
    </xf>
    <xf numFmtId="0" fontId="21" fillId="6" borderId="0" xfId="0" applyFont="1" applyFill="1" applyAlignment="1">
      <alignment horizontal="center" vertical="center"/>
    </xf>
    <xf numFmtId="165" fontId="20" fillId="6" borderId="0" xfId="2" applyNumberFormat="1" applyFont="1" applyFill="1" applyBorder="1" applyAlignment="1">
      <alignment horizontal="left"/>
    </xf>
    <xf numFmtId="9" fontId="20" fillId="6" borderId="0" xfId="1" applyFont="1" applyFill="1" applyBorder="1" applyAlignment="1">
      <alignment horizontal="center"/>
    </xf>
    <xf numFmtId="1" fontId="16" fillId="6" borderId="0" xfId="0" applyNumberFormat="1" applyFont="1" applyFill="1" applyAlignment="1">
      <alignment horizontal="center" vertical="top"/>
    </xf>
    <xf numFmtId="168" fontId="16" fillId="6" borderId="0" xfId="0" applyNumberFormat="1" applyFont="1" applyFill="1" applyAlignment="1">
      <alignment horizontal="center" vertical="top"/>
    </xf>
    <xf numFmtId="165" fontId="16" fillId="6" borderId="0" xfId="2" applyNumberFormat="1" applyFont="1" applyFill="1" applyBorder="1" applyAlignment="1">
      <alignment horizontal="left" vertical="top"/>
    </xf>
  </cellXfs>
  <cellStyles count="4">
    <cellStyle name="Hipervínculo" xfId="3" builtinId="8"/>
    <cellStyle name="Millares" xfId="2" builtinId="3"/>
    <cellStyle name="Normal" xfId="0" builtinId="0"/>
    <cellStyle name="Porcentaje" xfId="1" builtinId="5"/>
  </cellStyles>
  <dxfs count="222">
    <dxf>
      <fill>
        <patternFill patternType="solid">
          <bgColor theme="4" tint="0.79998168889431442"/>
        </patternFill>
      </fill>
    </dxf>
    <dxf>
      <fill>
        <patternFill patternType="solid">
          <bgColor theme="4" tint="0.7999816888943144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bottom style="medium">
          <color indexed="64"/>
        </bottom>
      </border>
    </dxf>
    <dxf>
      <border>
        <bottom style="medium">
          <color indexed="64"/>
        </bottom>
      </border>
    </dxf>
    <dxf>
      <numFmt numFmtId="165" formatCode="_-* #,##0_-;\-* #,##0_-;_-* &quot;-&quot;??_-;_-@_-"/>
    </dxf>
    <dxf>
      <numFmt numFmtId="165" formatCode="_-* #,##0_-;\-* #,##0_-;_-* &quot;-&quot;??_-;_-@_-"/>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Aptos Narrow"/>
        <family val="2"/>
        <scheme val="minor"/>
      </font>
      <numFmt numFmtId="13" formatCode="0%"/>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0" formatCode="General"/>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0" formatCode="General"/>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0" formatCode="General"/>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numFmt numFmtId="0" formatCode="General"/>
      <alignment horizontal="center" vertical="bottom" textRotation="0" wrapText="0" indent="0" justifyLastLine="0" shrinkToFit="0" readingOrder="0"/>
      <border diagonalUp="0" diagonalDown="0">
        <left style="medium">
          <color indexed="64"/>
        </left>
        <right/>
        <top/>
        <bottom/>
        <vertical/>
        <horizontal/>
      </border>
    </dxf>
    <dxf>
      <alignment horizontal="center" vertical="bottom" textRotation="0" wrapText="0" indent="0" justifyLastLine="0" shrinkToFit="0" readingOrder="0"/>
      <border diagonalUp="0" diagonalDown="0">
        <left style="medium">
          <color indexed="64"/>
        </left>
        <right/>
        <top/>
        <bottom/>
        <vertical/>
        <horizontal/>
      </border>
    </dxf>
    <dxf>
      <alignment horizontal="center" vertical="bottom" textRotation="0" wrapText="0" indent="0" justifyLastLine="0" shrinkToFit="0" readingOrder="0"/>
      <border diagonalUp="0" diagonalDown="0">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top/>
        <bottom/>
        <vertical/>
        <horizontal/>
      </border>
    </dxf>
    <dxf>
      <alignment horizontal="center" vertical="bottom" textRotation="0" wrapText="0" indent="0" justifyLastLine="0" shrinkToFit="0" readingOrder="0"/>
      <border diagonalUp="0" diagonalDown="0">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border diagonalUp="0" diagonalDown="0">
        <left style="medium">
          <color indexed="64"/>
        </left>
        <right/>
        <top/>
        <bottom/>
        <vertical/>
        <horizontal/>
      </border>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27" formatCode="dd/mm/yyyy\ h:mm"/>
      <fill>
        <patternFill patternType="solid">
          <fgColor indexed="64"/>
          <bgColor theme="5" tint="0.79998168889431442"/>
        </patternFill>
      </fill>
      <alignment horizontal="center" vertical="bottom" textRotation="0" wrapText="0" indent="0" justifyLastLine="0" shrinkToFit="0" readingOrder="0"/>
    </dxf>
    <dxf>
      <numFmt numFmtId="27" formatCode="dd/mm/yyyy\ h:mm"/>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top/>
        <bottom/>
        <vertical/>
        <horizontal/>
      </border>
    </dxf>
    <dxf>
      <numFmt numFmtId="164" formatCode="[$-F400]h:mm:ss\ AM/PM"/>
      <alignment horizontal="center" vertical="bottom" textRotation="0" wrapText="0" indent="0" justifyLastLine="0" shrinkToFit="0" readingOrder="0"/>
      <border diagonalUp="0" diagonalDown="0">
        <left style="medium">
          <color indexed="64"/>
        </left>
        <right style="medium">
          <color indexed="64"/>
        </right>
        <top/>
        <bottom/>
        <vertical/>
        <horizontal/>
      </border>
    </dxf>
    <dxf>
      <numFmt numFmtId="26" formatCode="h:mm:ss"/>
      <alignment horizontal="center" vertical="bottom" textRotation="0" wrapText="0" indent="0" justifyLastLine="0" shrinkToFit="0" readingOrder="0"/>
      <border diagonalUp="0" diagonalDown="0">
        <left style="medium">
          <color indexed="64"/>
        </left>
        <right/>
        <top/>
        <bottom/>
        <vertical/>
        <horizontal/>
      </border>
    </dxf>
    <dxf>
      <numFmt numFmtId="26" formatCode="h:mm:ss"/>
      <alignment horizontal="center" vertical="bottom" textRotation="0" wrapText="0" indent="0" justifyLastLine="0" shrinkToFit="0" readingOrder="0"/>
      <border diagonalUp="0" diagonalDown="0">
        <left style="medium">
          <color indexed="64"/>
        </left>
        <right/>
        <top/>
        <bottom/>
        <vertical/>
        <horizontal/>
      </border>
    </dxf>
    <dxf>
      <numFmt numFmtId="26" formatCode="h:mm:ss"/>
      <alignment horizontal="center" vertical="bottom" textRotation="0" wrapText="0" indent="0" justifyLastLine="0" shrinkToFit="0" readingOrder="0"/>
      <border diagonalUp="0" diagonalDown="0">
        <left style="medium">
          <color indexed="64"/>
        </left>
        <right/>
        <top/>
        <bottom/>
        <vertical/>
        <horizontal/>
      </border>
    </dxf>
    <dxf>
      <numFmt numFmtId="26" formatCode="h:mm:ss"/>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indexed="64"/>
        </left>
        <right style="medium">
          <color indexed="64"/>
        </right>
        <top/>
        <bottom/>
        <vertical/>
        <horizontal/>
      </border>
    </dxf>
    <dxf>
      <alignment horizontal="center"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1"/>
        <color auto="1"/>
        <name val="Aptos Narrow"/>
        <family val="2"/>
        <scheme val="minor"/>
      </font>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numFmt numFmtId="165" formatCode="_-* #,##0_-;\-* #,##0_-;_-* &quot;-&quot;??_-;_-@_-"/>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medium">
          <color indexed="64"/>
        </bottom>
      </border>
    </dxf>
    <dxf>
      <border>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alignment horizontal="center"/>
    </dxf>
    <dxf>
      <alignment horizontal="center"/>
    </dxf>
    <dxf>
      <alignment horizontal="center"/>
    </dxf>
    <dxf>
      <numFmt numFmtId="165" formatCode="_-* #,##0_-;\-* #,##0_-;_-* &quot;-&quot;??_-;_-@_-"/>
    </dxf>
    <dxf>
      <border>
        <top style="medium">
          <color indexed="64"/>
        </top>
      </border>
    </dxf>
    <dxf>
      <border>
        <top style="medium">
          <color indexed="64"/>
        </top>
      </border>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dxf>
    <dxf>
      <numFmt numFmtId="1" formatCode="0"/>
    </dxf>
    <dxf>
      <alignment horizontal="center"/>
    </dxf>
    <dxf>
      <alignment horizontal="center"/>
    </dxf>
    <dxf>
      <alignment horizontal="center"/>
    </dxf>
    <dxf>
      <numFmt numFmtId="165" formatCode="_-* #,##0_-;\-* #,##0_-;_-* &quot;-&quot;??_-;_-@_-"/>
    </dxf>
    <dxf>
      <alignment horizontal="general"/>
    </dxf>
    <dxf>
      <alignment horizontal="general"/>
    </dxf>
    <dxf>
      <alignment horizontal="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numFmt numFmtId="165" formatCode="_-* #,##0_-;\-* #,##0_-;_-* &quot;-&quot;??_-;_-@_-"/>
    </dxf>
    <dxf>
      <numFmt numFmtId="165" formatCode="_-* #,##0_-;\-* #,##0_-;_-* &quot;-&quot;??_-;_-@_-"/>
    </dxf>
    <dxf>
      <alignment horizontal="center"/>
    </dxf>
    <dxf>
      <alignment horizontal="center"/>
    </dxf>
    <dxf>
      <alignment horizontal="center"/>
    </dxf>
    <dxf>
      <alignment horizontal="center"/>
    </dxf>
    <dxf>
      <numFmt numFmtId="165" formatCode="_-* #,##0_-;\-* #,##0_-;_-* &quot;-&quot;??_-;_-@_-"/>
    </dxf>
    <dxf>
      <alignment horizontal="lef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alignment horizontal="center"/>
    </dxf>
    <dxf>
      <alignment horizontal="center"/>
    </dxf>
    <dxf>
      <alignment horizontal="center"/>
    </dxf>
    <dxf>
      <numFmt numFmtId="165" formatCode="_-* #,##0_-;\-* #,##0_-;_-* &quot;-&quot;??_-;_-@_-"/>
    </dxf>
    <dxf>
      <alignment horizontal="center"/>
    </dxf>
    <dxf>
      <alignment horizontal="center"/>
    </dxf>
    <dxf>
      <alignment horizontal="center"/>
    </dxf>
    <dxf>
      <numFmt numFmtId="165" formatCode="_-* #,##0_-;\-* #,##0_-;_-* &quot;-&quot;??_-;_-@_-"/>
    </dxf>
    <dxf>
      <numFmt numFmtId="165" formatCode="_-* #,##0_-;\-* #,##0_-;_-* &quot;-&quot;??_-;_-@_-"/>
    </dxf>
    <dxf>
      <alignment horizontal="left"/>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alignment horizontal="center"/>
    </dxf>
    <dxf>
      <alignment horizontal="center"/>
    </dxf>
    <dxf>
      <alignment horizontal="center"/>
    </dxf>
    <dxf>
      <numFmt numFmtId="165" formatCode="_-* #,##0_-;\-* #,##0_-;_-* &quot;-&quot;??_-;_-@_-"/>
    </dxf>
    <dxf>
      <alignment horizontal="general"/>
    </dxf>
    <dxf>
      <alignment horizontal="center"/>
    </dxf>
    <dxf>
      <alignment horizontal="center"/>
    </dxf>
    <dxf>
      <alignment horizontal="center"/>
    </dxf>
    <dxf>
      <alignment horizontal="center"/>
    </dxf>
    <dxf>
      <alignment horizontal="center"/>
    </dxf>
    <dxf>
      <alignment horizontal="center"/>
    </dxf>
    <dxf>
      <numFmt numFmtId="165" formatCode="_-* #,##0_-;\-* #,##0_-;_-* &quot;-&quot;??_-;_-@_-"/>
    </dxf>
    <dxf>
      <numFmt numFmtId="165" formatCode="_-* #,##0_-;\-* #,##0_-;_-* &quot;-&quot;??_-;_-@_-"/>
    </dxf>
    <dxf>
      <alignment horizontal="center"/>
    </dxf>
    <dxf>
      <alignment horizontal="center"/>
    </dxf>
    <dxf>
      <alignment horizontal="center"/>
    </dxf>
    <dxf>
      <numFmt numFmtId="165" formatCode="_-* #,##0_-;\-* #,##0_-;_-* &quot;-&quot;??_-;_-@_-"/>
    </dxf>
    <dxf>
      <alignment horizontal="center"/>
    </dxf>
    <dxf>
      <alignment horizontal="center"/>
    </dxf>
    <dxf>
      <alignment horizontal="center"/>
    </dxf>
    <dxf>
      <numFmt numFmtId="165" formatCode="_-* #,##0_-;\-* #,##0_-;_-* &quot;-&quot;??_-;_-@_-"/>
    </dxf>
    <dxf>
      <alignment horizontal="center"/>
    </dxf>
    <dxf>
      <alignment horizontal="center"/>
    </dxf>
    <dxf>
      <alignment horizontal="center"/>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alignment horizontal="center"/>
    </dxf>
    <dxf>
      <alignment horizontal="center"/>
    </dxf>
    <dxf>
      <alignment horizontal="center"/>
    </dxf>
    <dxf>
      <fill>
        <patternFill>
          <bgColor theme="1" tint="0.24994659260841701"/>
        </patternFill>
      </fill>
    </dxf>
  </dxfs>
  <tableStyles count="2" defaultTableStyle="TableStyleMedium2" defaultPivotStyle="PivotStyleLight16">
    <tableStyle name="Estilo de segmentación de datos 1" pivot="0" table="0" count="1" xr9:uid="{7D10406B-7D6F-4EFD-9A89-AF31871FF945}">
      <tableStyleElement type="wholeTable" dxfId="221"/>
    </tableStyle>
    <tableStyle name="Estilo de segmentación de datos 2" pivot="0" table="0" count="0" xr9:uid="{35D3963E-BA73-42C0-A4AF-97D63B86FC34}"/>
  </tableStyles>
  <extLst>
    <ext xmlns:x14="http://schemas.microsoft.com/office/spreadsheetml/2009/9/main" uri="{EB79DEF2-80B8-43e5-95BD-54CBDDF9020C}">
      <x14:slicerStyles defaultSlicerStyle="SlicerStyleLight1">
        <x14:slicerStyle name="Estilo de segmentación de datos 1"/>
        <x14:slicerStyle name="Estilo de segmentación de datos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ustomXml" Target="../customXml/item2.xml"/><Relationship Id="rId21" Type="http://schemas.openxmlformats.org/officeDocument/2006/relationships/pivotCacheDefinition" Target="pivotCache/pivotCacheDefinition13.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microsoft.com/office/2007/relationships/slicerCache" Target="slicerCaches/slicerCache2.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3.xml"/><Relationship Id="rId35" Type="http://schemas.openxmlformats.org/officeDocument/2006/relationships/powerPivotData" Target="model/item.data"/><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12.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microsoft.com/office/2007/relationships/slicerCache" Target="slicerCaches/slicerCache1.xml"/><Relationship Id="rId36" Type="http://schemas.microsoft.com/office/2017/10/relationships/person" Target="persons/person.xml"/><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!TablaDinámica1</c:name>
    <c:fmtId val="7"/>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8D52-422B-8686-002699FE1D83}"/>
              </c:ext>
            </c:extLst>
          </c:dPt>
          <c:dLbls>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D52-422B-8686-002699FE1D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'!$B$17:$B$20</c:f>
              <c:strCache>
                <c:ptCount val="3"/>
                <c:pt idx="0">
                  <c:v>Almuerzo</c:v>
                </c:pt>
                <c:pt idx="1">
                  <c:v>Cena</c:v>
                </c:pt>
                <c:pt idx="2">
                  <c:v>Desayuno</c:v>
                </c:pt>
              </c:strCache>
            </c:strRef>
          </c:cat>
          <c:val>
            <c:numRef>
              <c:f>'Análisis '!$C$17:$C$20</c:f>
              <c:numCache>
                <c:formatCode>_-* #,##0_-;\-* #,##0_-;_-* "-"??_-;_-@_-</c:formatCode>
                <c:ptCount val="3"/>
                <c:pt idx="0">
                  <c:v>49765</c:v>
                </c:pt>
                <c:pt idx="1">
                  <c:v>18872</c:v>
                </c:pt>
                <c:pt idx="2">
                  <c:v>17852</c:v>
                </c:pt>
              </c:numCache>
            </c:numRef>
          </c:val>
          <c:extLst>
            <c:ext xmlns:c16="http://schemas.microsoft.com/office/drawing/2014/chart" uri="{C3380CC4-5D6E-409C-BE32-E72D297353CC}">
              <c16:uniqueId val="{00000001-8D52-422B-8686-002699FE1D83}"/>
            </c:ext>
          </c:extLst>
        </c:ser>
        <c:dLbls>
          <c:dLblPos val="inEnd"/>
          <c:showLegendKey val="0"/>
          <c:showVal val="1"/>
          <c:showCatName val="0"/>
          <c:showSerName val="0"/>
          <c:showPercent val="0"/>
          <c:showBubbleSize val="0"/>
        </c:dLbls>
        <c:gapWidth val="100"/>
        <c:overlap val="-24"/>
        <c:axId val="901527328"/>
        <c:axId val="467147856"/>
      </c:barChart>
      <c:catAx>
        <c:axId val="90152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467147856"/>
        <c:crosses val="autoZero"/>
        <c:auto val="0"/>
        <c:lblAlgn val="ctr"/>
        <c:lblOffset val="100"/>
        <c:noMultiLvlLbl val="0"/>
      </c:catAx>
      <c:valAx>
        <c:axId val="467147856"/>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90152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solidFill>
      <a:schemeClr val="tx1">
        <a:lumMod val="75000"/>
        <a:lumOff val="25000"/>
      </a:schemeClr>
    </a:soli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643338291107499E-2"/>
          <c:y val="0.11828235264569097"/>
          <c:w val="0.86810882463426531"/>
          <c:h val="0.64443466606321964"/>
        </c:manualLayout>
      </c:layout>
      <c:barChart>
        <c:barDir val="col"/>
        <c:grouping val="clustered"/>
        <c:varyColors val="0"/>
        <c:ser>
          <c:idx val="0"/>
          <c:order val="0"/>
          <c:tx>
            <c:strRef>
              <c:f>'Análisis '!$C$78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'Análisis '!$B$79:$B$107</c:f>
              <c:multiLvlStrCache>
                <c:ptCount val="21"/>
                <c:lvl>
                  <c:pt idx="0">
                    <c:v>Cena</c:v>
                  </c:pt>
                  <c:pt idx="1">
                    <c:v>Almuerzo</c:v>
                  </c:pt>
                  <c:pt idx="2">
                    <c:v>Desayuno</c:v>
                  </c:pt>
                  <c:pt idx="3">
                    <c:v>Cena</c:v>
                  </c:pt>
                  <c:pt idx="4">
                    <c:v>Almuerzo</c:v>
                  </c:pt>
                  <c:pt idx="5">
                    <c:v>Desayuno</c:v>
                  </c:pt>
                  <c:pt idx="6">
                    <c:v>Cena</c:v>
                  </c:pt>
                  <c:pt idx="7">
                    <c:v>Almuerzo</c:v>
                  </c:pt>
                  <c:pt idx="8">
                    <c:v>Desayuno</c:v>
                  </c:pt>
                  <c:pt idx="9">
                    <c:v>Cena</c:v>
                  </c:pt>
                  <c:pt idx="10">
                    <c:v>Almuerzo</c:v>
                  </c:pt>
                  <c:pt idx="11">
                    <c:v>Desayuno</c:v>
                  </c:pt>
                  <c:pt idx="12">
                    <c:v>Cena</c:v>
                  </c:pt>
                  <c:pt idx="13">
                    <c:v>Almuerzo</c:v>
                  </c:pt>
                  <c:pt idx="14">
                    <c:v>Desayuno</c:v>
                  </c:pt>
                  <c:pt idx="15">
                    <c:v>Cena</c:v>
                  </c:pt>
                  <c:pt idx="16">
                    <c:v>Almuerzo</c:v>
                  </c:pt>
                  <c:pt idx="17">
                    <c:v>Desayuno</c:v>
                  </c:pt>
                  <c:pt idx="18">
                    <c:v>Cena</c:v>
                  </c:pt>
                  <c:pt idx="19">
                    <c:v>Almuerzo</c:v>
                  </c:pt>
                  <c:pt idx="20">
                    <c:v>Desayuno</c:v>
                  </c:pt>
                </c:lvl>
                <c:lvl>
                  <c:pt idx="0">
                    <c:v>lunes</c:v>
                  </c:pt>
                  <c:pt idx="3">
                    <c:v>martes</c:v>
                  </c:pt>
                  <c:pt idx="6">
                    <c:v>miércoles</c:v>
                  </c:pt>
                  <c:pt idx="9">
                    <c:v>jueves</c:v>
                  </c:pt>
                  <c:pt idx="12">
                    <c:v>viernes</c:v>
                  </c:pt>
                  <c:pt idx="15">
                    <c:v>sábado</c:v>
                  </c:pt>
                  <c:pt idx="18">
                    <c:v>domingo</c:v>
                  </c:pt>
                </c:lvl>
              </c:multiLvlStrCache>
            </c:multiLvlStrRef>
          </c:cat>
          <c:val>
            <c:numRef>
              <c:f>'Análisis '!$C$79:$C$107</c:f>
              <c:numCache>
                <c:formatCode>_-* #,##0_-;\-* #,##0_-;_-* "-"??_-;_-@_-</c:formatCode>
                <c:ptCount val="21"/>
                <c:pt idx="0">
                  <c:v>677</c:v>
                </c:pt>
                <c:pt idx="1">
                  <c:v>2993</c:v>
                </c:pt>
                <c:pt idx="2">
                  <c:v>2079</c:v>
                </c:pt>
                <c:pt idx="3">
                  <c:v>1689</c:v>
                </c:pt>
                <c:pt idx="4">
                  <c:v>3240</c:v>
                </c:pt>
                <c:pt idx="5">
                  <c:v>2477</c:v>
                </c:pt>
                <c:pt idx="6">
                  <c:v>1992</c:v>
                </c:pt>
                <c:pt idx="7">
                  <c:v>6027</c:v>
                </c:pt>
                <c:pt idx="8">
                  <c:v>797</c:v>
                </c:pt>
                <c:pt idx="9">
                  <c:v>5010</c:v>
                </c:pt>
                <c:pt idx="10">
                  <c:v>10858</c:v>
                </c:pt>
                <c:pt idx="11">
                  <c:v>4292</c:v>
                </c:pt>
                <c:pt idx="12">
                  <c:v>3302</c:v>
                </c:pt>
                <c:pt idx="13">
                  <c:v>8636</c:v>
                </c:pt>
                <c:pt idx="14">
                  <c:v>2676</c:v>
                </c:pt>
                <c:pt idx="15">
                  <c:v>3088</c:v>
                </c:pt>
                <c:pt idx="16">
                  <c:v>8629</c:v>
                </c:pt>
                <c:pt idx="17">
                  <c:v>2790</c:v>
                </c:pt>
                <c:pt idx="18">
                  <c:v>3114</c:v>
                </c:pt>
                <c:pt idx="19">
                  <c:v>9382</c:v>
                </c:pt>
                <c:pt idx="20">
                  <c:v>2741</c:v>
                </c:pt>
              </c:numCache>
            </c:numRef>
          </c:val>
          <c:extLst>
            <c:ext xmlns:c16="http://schemas.microsoft.com/office/drawing/2014/chart" uri="{C3380CC4-5D6E-409C-BE32-E72D297353CC}">
              <c16:uniqueId val="{00000000-D4BC-4F62-9ED8-CF5F94E6D634}"/>
            </c:ext>
          </c:extLst>
        </c:ser>
        <c:dLbls>
          <c:showLegendKey val="0"/>
          <c:showVal val="0"/>
          <c:showCatName val="0"/>
          <c:showSerName val="0"/>
          <c:showPercent val="0"/>
          <c:showBubbleSize val="0"/>
        </c:dLbls>
        <c:gapWidth val="100"/>
        <c:overlap val="-24"/>
        <c:axId val="202752160"/>
        <c:axId val="202753120"/>
      </c:barChart>
      <c:catAx>
        <c:axId val="202752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02753120"/>
        <c:crosses val="autoZero"/>
        <c:auto val="1"/>
        <c:lblAlgn val="ctr"/>
        <c:lblOffset val="100"/>
        <c:noMultiLvlLbl val="0"/>
      </c:catAx>
      <c:valAx>
        <c:axId val="202753120"/>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0275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!TablaDinámica2</c:name>
    <c:fmtId val="1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'Análisis '!$C$44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362-4E44-974E-D490F4A5BDF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362-4E44-974E-D490F4A5BDF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362-4E44-974E-D490F4A5BDF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'!$B$45:$B$48</c:f>
              <c:strCache>
                <c:ptCount val="3"/>
                <c:pt idx="0">
                  <c:v>Efectivo</c:v>
                </c:pt>
                <c:pt idx="1">
                  <c:v>Tarjeta de crédito</c:v>
                </c:pt>
                <c:pt idx="2">
                  <c:v>Tarjeta de débito</c:v>
                </c:pt>
              </c:strCache>
            </c:strRef>
          </c:cat>
          <c:val>
            <c:numRef>
              <c:f>'Análisis '!$C$45:$C$48</c:f>
              <c:numCache>
                <c:formatCode>General</c:formatCode>
                <c:ptCount val="3"/>
                <c:pt idx="0">
                  <c:v>82</c:v>
                </c:pt>
                <c:pt idx="1">
                  <c:v>461</c:v>
                </c:pt>
                <c:pt idx="2">
                  <c:v>124</c:v>
                </c:pt>
              </c:numCache>
            </c:numRef>
          </c:val>
          <c:extLst>
            <c:ext xmlns:c16="http://schemas.microsoft.com/office/drawing/2014/chart" uri="{C3380CC4-5D6E-409C-BE32-E72D297353CC}">
              <c16:uniqueId val="{00000006-8362-4E44-974E-D490F4A5BD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!TablaDinámica8</c:name>
    <c:fmtId val="1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'Análisis '!$C$164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84B-4C3A-9AA6-8F78EEED7E6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84B-4C3A-9AA6-8F78EEED7E6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'!$B$165:$B$167</c:f>
              <c:strCache>
                <c:ptCount val="2"/>
                <c:pt idx="0">
                  <c:v>No</c:v>
                </c:pt>
                <c:pt idx="1">
                  <c:v>Sí</c:v>
                </c:pt>
              </c:strCache>
            </c:strRef>
          </c:cat>
          <c:val>
            <c:numRef>
              <c:f>'Análisis '!$C$165:$C$167</c:f>
              <c:numCache>
                <c:formatCode>General</c:formatCode>
                <c:ptCount val="2"/>
                <c:pt idx="0">
                  <c:v>100</c:v>
                </c:pt>
                <c:pt idx="1">
                  <c:v>667</c:v>
                </c:pt>
              </c:numCache>
            </c:numRef>
          </c:val>
          <c:extLst>
            <c:ext xmlns:c16="http://schemas.microsoft.com/office/drawing/2014/chart" uri="{C3380CC4-5D6E-409C-BE32-E72D297353CC}">
              <c16:uniqueId val="{00000004-384B-4C3A-9AA6-8F78EEED7E6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'Análisis '!$F$191</c:f>
              <c:strCache>
                <c:ptCount val="1"/>
                <c:pt idx="0">
                  <c:v>Propina 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'!$E$192:$E$196</c:f>
              <c:strCache>
                <c:ptCount val="5"/>
                <c:pt idx="0">
                  <c:v>Mesero_1</c:v>
                </c:pt>
                <c:pt idx="1">
                  <c:v>Mesero_2</c:v>
                </c:pt>
                <c:pt idx="2">
                  <c:v>Mesero_3</c:v>
                </c:pt>
                <c:pt idx="3">
                  <c:v>Mesero_4</c:v>
                </c:pt>
                <c:pt idx="4">
                  <c:v>Mesero_5</c:v>
                </c:pt>
              </c:strCache>
            </c:strRef>
          </c:cat>
          <c:val>
            <c:numRef>
              <c:f>'Análisis '!$F$192:$F$196</c:f>
              <c:numCache>
                <c:formatCode>_(* #,##0.00_);_(* \(#,##0.00\);_(* "-"??_);_(@_)</c:formatCode>
                <c:ptCount val="5"/>
                <c:pt idx="0">
                  <c:v>4221.6399999999994</c:v>
                </c:pt>
                <c:pt idx="1">
                  <c:v>5692.8000000000011</c:v>
                </c:pt>
                <c:pt idx="2">
                  <c:v>4745.22</c:v>
                </c:pt>
                <c:pt idx="3">
                  <c:v>4500.09</c:v>
                </c:pt>
                <c:pt idx="4">
                  <c:v>3822.5699999999997</c:v>
                </c:pt>
              </c:numCache>
            </c:numRef>
          </c:val>
          <c:extLst>
            <c:ext xmlns:c16="http://schemas.microsoft.com/office/drawing/2014/chart" uri="{C3380CC4-5D6E-409C-BE32-E72D297353CC}">
              <c16:uniqueId val="{00000000-219F-4B6D-B328-8F3B8745734C}"/>
            </c:ext>
          </c:extLst>
        </c:ser>
        <c:dLbls>
          <c:showLegendKey val="0"/>
          <c:showVal val="0"/>
          <c:showCatName val="0"/>
          <c:showSerName val="0"/>
          <c:showPercent val="0"/>
          <c:showBubbleSize val="0"/>
        </c:dLbls>
        <c:gapWidth val="100"/>
        <c:overlap val="-24"/>
        <c:axId val="1729528255"/>
        <c:axId val="1729529695"/>
      </c:barChart>
      <c:catAx>
        <c:axId val="1729528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1729529695"/>
        <c:crosses val="autoZero"/>
        <c:auto val="1"/>
        <c:lblAlgn val="ctr"/>
        <c:lblOffset val="100"/>
        <c:noMultiLvlLbl val="0"/>
      </c:catAx>
      <c:valAx>
        <c:axId val="1729529695"/>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1729528255"/>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!TablaDinámica7</c:name>
    <c:fmtId val="5"/>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'!$C$220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4E60-4E12-9091-0621970D7C6F}"/>
              </c:ext>
            </c:extLst>
          </c:dPt>
          <c:dLbls>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60-4E12-9091-0621970D7C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'!$B$221:$B$226</c:f>
              <c:strCache>
                <c:ptCount val="5"/>
                <c:pt idx="0">
                  <c:v>Mesero_1</c:v>
                </c:pt>
                <c:pt idx="1">
                  <c:v>Mesero_2</c:v>
                </c:pt>
                <c:pt idx="2">
                  <c:v>Mesero_3</c:v>
                </c:pt>
                <c:pt idx="3">
                  <c:v>Mesero_4</c:v>
                </c:pt>
                <c:pt idx="4">
                  <c:v>Mesero_5</c:v>
                </c:pt>
              </c:strCache>
            </c:strRef>
          </c:cat>
          <c:val>
            <c:numRef>
              <c:f>'Análisis '!$C$221:$C$226</c:f>
              <c:numCache>
                <c:formatCode>General</c:formatCode>
                <c:ptCount val="5"/>
                <c:pt idx="0">
                  <c:v>138</c:v>
                </c:pt>
                <c:pt idx="1">
                  <c:v>192</c:v>
                </c:pt>
                <c:pt idx="2">
                  <c:v>158</c:v>
                </c:pt>
                <c:pt idx="3">
                  <c:v>149</c:v>
                </c:pt>
                <c:pt idx="4">
                  <c:v>130</c:v>
                </c:pt>
              </c:numCache>
            </c:numRef>
          </c:val>
          <c:extLst>
            <c:ext xmlns:c16="http://schemas.microsoft.com/office/drawing/2014/chart" uri="{C3380CC4-5D6E-409C-BE32-E72D297353CC}">
              <c16:uniqueId val="{00000001-4E60-4E12-9091-0621970D7C6F}"/>
            </c:ext>
          </c:extLst>
        </c:ser>
        <c:dLbls>
          <c:dLblPos val="inEnd"/>
          <c:showLegendKey val="0"/>
          <c:showVal val="1"/>
          <c:showCatName val="0"/>
          <c:showSerName val="0"/>
          <c:showPercent val="0"/>
          <c:showBubbleSize val="0"/>
        </c:dLbls>
        <c:gapWidth val="100"/>
        <c:overlap val="-24"/>
        <c:axId val="901527328"/>
        <c:axId val="467147856"/>
      </c:barChart>
      <c:catAx>
        <c:axId val="90152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467147856"/>
        <c:crosses val="autoZero"/>
        <c:auto val="1"/>
        <c:lblAlgn val="ctr"/>
        <c:lblOffset val="100"/>
        <c:noMultiLvlLbl val="0"/>
      </c:catAx>
      <c:valAx>
        <c:axId val="467147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s-ES"/>
          </a:p>
        </c:txPr>
        <c:crossAx val="90152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solidFill>
      <a:schemeClr val="tx1">
        <a:lumMod val="75000"/>
        <a:lumOff val="25000"/>
      </a:schemeClr>
    </a:soli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[TRABAJO_FINAL_Excel_Gabriela_Jiménez_Conde.xlsx]Análisis !TablaDinámica1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ES"/>
              <a:t>Ingresos</a:t>
            </a:r>
            <a:r>
              <a:rPr lang="es-ES" baseline="0"/>
              <a:t> por tipo de servicio</a:t>
            </a:r>
            <a:endParaRPr lang="es-E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'!$C$16</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94E5-468D-91CF-3845CE985715}"/>
              </c:ext>
            </c:extLst>
          </c:dPt>
          <c:dLbls>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E5-468D-91CF-3845CE9857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'!$B$17:$B$20</c:f>
              <c:strCache>
                <c:ptCount val="3"/>
                <c:pt idx="0">
                  <c:v>Almuerzo</c:v>
                </c:pt>
                <c:pt idx="1">
                  <c:v>Cena</c:v>
                </c:pt>
                <c:pt idx="2">
                  <c:v>Desayuno</c:v>
                </c:pt>
              </c:strCache>
            </c:strRef>
          </c:cat>
          <c:val>
            <c:numRef>
              <c:f>'Análisis '!$C$17:$C$20</c:f>
              <c:numCache>
                <c:formatCode>_-* #,##0_-;\-* #,##0_-;_-* "-"??_-;_-@_-</c:formatCode>
                <c:ptCount val="3"/>
                <c:pt idx="0">
                  <c:v>49765</c:v>
                </c:pt>
                <c:pt idx="1">
                  <c:v>18872</c:v>
                </c:pt>
                <c:pt idx="2">
                  <c:v>17852</c:v>
                </c:pt>
              </c:numCache>
            </c:numRef>
          </c:val>
          <c:extLst>
            <c:ext xmlns:c16="http://schemas.microsoft.com/office/drawing/2014/chart" uri="{C3380CC4-5D6E-409C-BE32-E72D297353CC}">
              <c16:uniqueId val="{00000000-DB67-45CC-A5F8-E1BDE65F685D}"/>
            </c:ext>
          </c:extLst>
        </c:ser>
        <c:dLbls>
          <c:dLblPos val="inEnd"/>
          <c:showLegendKey val="0"/>
          <c:showVal val="1"/>
          <c:showCatName val="0"/>
          <c:showSerName val="0"/>
          <c:showPercent val="0"/>
          <c:showBubbleSize val="0"/>
        </c:dLbls>
        <c:gapWidth val="100"/>
        <c:overlap val="-24"/>
        <c:axId val="901527328"/>
        <c:axId val="467147856"/>
      </c:barChart>
      <c:catAx>
        <c:axId val="90152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67147856"/>
        <c:crosses val="autoZero"/>
        <c:auto val="1"/>
        <c:lblAlgn val="ctr"/>
        <c:lblOffset val="100"/>
        <c:noMultiLvlLbl val="0"/>
      </c:catAx>
      <c:valAx>
        <c:axId val="467147856"/>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90152732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[TRABAJO_FINAL_Excel_Gabriela_Jiménez_Conde.xlsx]Análisis !TablaDinámica2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'!$C$44</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94E5-468D-91CF-3845CE985715}"/>
              </c:ext>
            </c:extLst>
          </c:dPt>
          <c:dLbls>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E5-468D-91CF-3845CE9857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'!$B$45:$B$48</c:f>
              <c:strCache>
                <c:ptCount val="3"/>
                <c:pt idx="0">
                  <c:v>Efectivo</c:v>
                </c:pt>
                <c:pt idx="1">
                  <c:v>Tarjeta de crédito</c:v>
                </c:pt>
                <c:pt idx="2">
                  <c:v>Tarjeta de débito</c:v>
                </c:pt>
              </c:strCache>
            </c:strRef>
          </c:cat>
          <c:val>
            <c:numRef>
              <c:f>'Análisis '!$C$45:$C$48</c:f>
              <c:numCache>
                <c:formatCode>General</c:formatCode>
                <c:ptCount val="3"/>
                <c:pt idx="0">
                  <c:v>82</c:v>
                </c:pt>
                <c:pt idx="1">
                  <c:v>461</c:v>
                </c:pt>
                <c:pt idx="2">
                  <c:v>124</c:v>
                </c:pt>
              </c:numCache>
            </c:numRef>
          </c:val>
          <c:extLst>
            <c:ext xmlns:c16="http://schemas.microsoft.com/office/drawing/2014/chart" uri="{C3380CC4-5D6E-409C-BE32-E72D297353CC}">
              <c16:uniqueId val="{00000000-DB67-45CC-A5F8-E1BDE65F685D}"/>
            </c:ext>
          </c:extLst>
        </c:ser>
        <c:dLbls>
          <c:dLblPos val="inEnd"/>
          <c:showLegendKey val="0"/>
          <c:showVal val="1"/>
          <c:showCatName val="0"/>
          <c:showSerName val="0"/>
          <c:showPercent val="0"/>
          <c:showBubbleSize val="0"/>
        </c:dLbls>
        <c:gapWidth val="100"/>
        <c:overlap val="-24"/>
        <c:axId val="901527328"/>
        <c:axId val="467147856"/>
      </c:barChart>
      <c:catAx>
        <c:axId val="90152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67147856"/>
        <c:crosses val="autoZero"/>
        <c:auto val="1"/>
        <c:lblAlgn val="ctr"/>
        <c:lblOffset val="100"/>
        <c:noMultiLvlLbl val="0"/>
      </c:catAx>
      <c:valAx>
        <c:axId val="467147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90152732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[TRABAJO_FINAL_Excel_Gabriela_Jiménez_Conde.xlsx]Análisis !TablaDinámica7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ES"/>
              <a:t>Total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outerShdw blurRad="57150" dist="19050" dir="5400000" algn="ctr" rotWithShape="0">
              <a:srgbClr val="000000">
                <a:alpha val="63000"/>
              </a:srgbClr>
            </a:outerShdw>
          </a:effectLst>
        </c:spPr>
        <c:dLbl>
          <c:idx val="0"/>
          <c:layout>
            <c:manualLayout>
              <c:x val="0"/>
              <c:y val="8.35614383578865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'!$C$220</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94E5-468D-91CF-3845CE985715}"/>
              </c:ext>
            </c:extLst>
          </c:dPt>
          <c:dLbls>
            <c:dLbl>
              <c:idx val="0"/>
              <c:layout>
                <c:manualLayout>
                  <c:x val="0"/>
                  <c:y val="8.35614383578865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4E5-468D-91CF-3845CE9857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'!$B$221:$B$226</c:f>
              <c:strCache>
                <c:ptCount val="5"/>
                <c:pt idx="0">
                  <c:v>Mesero_1</c:v>
                </c:pt>
                <c:pt idx="1">
                  <c:v>Mesero_2</c:v>
                </c:pt>
                <c:pt idx="2">
                  <c:v>Mesero_3</c:v>
                </c:pt>
                <c:pt idx="3">
                  <c:v>Mesero_4</c:v>
                </c:pt>
                <c:pt idx="4">
                  <c:v>Mesero_5</c:v>
                </c:pt>
              </c:strCache>
            </c:strRef>
          </c:cat>
          <c:val>
            <c:numRef>
              <c:f>'Análisis '!$C$221:$C$226</c:f>
              <c:numCache>
                <c:formatCode>General</c:formatCode>
                <c:ptCount val="5"/>
                <c:pt idx="0">
                  <c:v>138</c:v>
                </c:pt>
                <c:pt idx="1">
                  <c:v>192</c:v>
                </c:pt>
                <c:pt idx="2">
                  <c:v>158</c:v>
                </c:pt>
                <c:pt idx="3">
                  <c:v>149</c:v>
                </c:pt>
                <c:pt idx="4">
                  <c:v>130</c:v>
                </c:pt>
              </c:numCache>
            </c:numRef>
          </c:val>
          <c:extLst>
            <c:ext xmlns:c16="http://schemas.microsoft.com/office/drawing/2014/chart" uri="{C3380CC4-5D6E-409C-BE32-E72D297353CC}">
              <c16:uniqueId val="{00000000-DB67-45CC-A5F8-E1BDE65F685D}"/>
            </c:ext>
          </c:extLst>
        </c:ser>
        <c:dLbls>
          <c:dLblPos val="inEnd"/>
          <c:showLegendKey val="0"/>
          <c:showVal val="1"/>
          <c:showCatName val="0"/>
          <c:showSerName val="0"/>
          <c:showPercent val="0"/>
          <c:showBubbleSize val="0"/>
        </c:dLbls>
        <c:gapWidth val="100"/>
        <c:overlap val="-24"/>
        <c:axId val="901527328"/>
        <c:axId val="467147856"/>
      </c:barChart>
      <c:catAx>
        <c:axId val="901527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467147856"/>
        <c:crosses val="autoZero"/>
        <c:auto val="1"/>
        <c:lblAlgn val="ctr"/>
        <c:lblOffset val="100"/>
        <c:noMultiLvlLbl val="0"/>
      </c:catAx>
      <c:valAx>
        <c:axId val="467147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901527328"/>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'Análisis '!$C$44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5B5-46DC-88A5-0D80E440578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5B5-46DC-88A5-0D80E440578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5B5-46DC-88A5-0D80E440578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'!$B$45:$B$48</c:f>
              <c:strCache>
                <c:ptCount val="3"/>
                <c:pt idx="0">
                  <c:v>Efectivo</c:v>
                </c:pt>
                <c:pt idx="1">
                  <c:v>Tarjeta de crédito</c:v>
                </c:pt>
                <c:pt idx="2">
                  <c:v>Tarjeta de débito</c:v>
                </c:pt>
              </c:strCache>
            </c:strRef>
          </c:cat>
          <c:val>
            <c:numRef>
              <c:f>'Análisis '!$C$45:$C$48</c:f>
              <c:numCache>
                <c:formatCode>General</c:formatCode>
                <c:ptCount val="3"/>
                <c:pt idx="0">
                  <c:v>82</c:v>
                </c:pt>
                <c:pt idx="1">
                  <c:v>461</c:v>
                </c:pt>
                <c:pt idx="2">
                  <c:v>124</c:v>
                </c:pt>
              </c:numCache>
            </c:numRef>
          </c:val>
          <c:extLst>
            <c:ext xmlns:c16="http://schemas.microsoft.com/office/drawing/2014/chart" uri="{C3380CC4-5D6E-409C-BE32-E72D297353CC}">
              <c16:uniqueId val="{00000000-C5C0-4E72-8D64-23C77661AAC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Ingresos</a:t>
            </a:r>
            <a:r>
              <a:rPr lang="en-US" baseline="0"/>
              <a:t> por tipo de servicio y día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'Análisis '!$B$79:$B$107</c:f>
              <c:multiLvlStrCache>
                <c:ptCount val="21"/>
                <c:lvl>
                  <c:pt idx="0">
                    <c:v>Cena</c:v>
                  </c:pt>
                  <c:pt idx="1">
                    <c:v>Almuerzo</c:v>
                  </c:pt>
                  <c:pt idx="2">
                    <c:v>Desayuno</c:v>
                  </c:pt>
                  <c:pt idx="3">
                    <c:v>Cena</c:v>
                  </c:pt>
                  <c:pt idx="4">
                    <c:v>Almuerzo</c:v>
                  </c:pt>
                  <c:pt idx="5">
                    <c:v>Desayuno</c:v>
                  </c:pt>
                  <c:pt idx="6">
                    <c:v>Cena</c:v>
                  </c:pt>
                  <c:pt idx="7">
                    <c:v>Almuerzo</c:v>
                  </c:pt>
                  <c:pt idx="8">
                    <c:v>Desayuno</c:v>
                  </c:pt>
                  <c:pt idx="9">
                    <c:v>Cena</c:v>
                  </c:pt>
                  <c:pt idx="10">
                    <c:v>Almuerzo</c:v>
                  </c:pt>
                  <c:pt idx="11">
                    <c:v>Desayuno</c:v>
                  </c:pt>
                  <c:pt idx="12">
                    <c:v>Cena</c:v>
                  </c:pt>
                  <c:pt idx="13">
                    <c:v>Almuerzo</c:v>
                  </c:pt>
                  <c:pt idx="14">
                    <c:v>Desayuno</c:v>
                  </c:pt>
                  <c:pt idx="15">
                    <c:v>Cena</c:v>
                  </c:pt>
                  <c:pt idx="16">
                    <c:v>Almuerzo</c:v>
                  </c:pt>
                  <c:pt idx="17">
                    <c:v>Desayuno</c:v>
                  </c:pt>
                  <c:pt idx="18">
                    <c:v>Cena</c:v>
                  </c:pt>
                  <c:pt idx="19">
                    <c:v>Almuerzo</c:v>
                  </c:pt>
                  <c:pt idx="20">
                    <c:v>Desayuno</c:v>
                  </c:pt>
                </c:lvl>
                <c:lvl>
                  <c:pt idx="0">
                    <c:v>lunes</c:v>
                  </c:pt>
                  <c:pt idx="3">
                    <c:v>martes</c:v>
                  </c:pt>
                  <c:pt idx="6">
                    <c:v>miércoles</c:v>
                  </c:pt>
                  <c:pt idx="9">
                    <c:v>jueves</c:v>
                  </c:pt>
                  <c:pt idx="12">
                    <c:v>viernes</c:v>
                  </c:pt>
                  <c:pt idx="15">
                    <c:v>sábado</c:v>
                  </c:pt>
                  <c:pt idx="18">
                    <c:v>domingo</c:v>
                  </c:pt>
                </c:lvl>
              </c:multiLvlStrCache>
            </c:multiLvlStrRef>
          </c:cat>
          <c:val>
            <c:numRef>
              <c:f>'Análisis '!$C$79:$C$107</c:f>
              <c:numCache>
                <c:formatCode>_-* #,##0_-;\-* #,##0_-;_-* "-"??_-;_-@_-</c:formatCode>
                <c:ptCount val="21"/>
                <c:pt idx="0">
                  <c:v>677</c:v>
                </c:pt>
                <c:pt idx="1">
                  <c:v>2993</c:v>
                </c:pt>
                <c:pt idx="2">
                  <c:v>2079</c:v>
                </c:pt>
                <c:pt idx="3">
                  <c:v>1689</c:v>
                </c:pt>
                <c:pt idx="4">
                  <c:v>3240</c:v>
                </c:pt>
                <c:pt idx="5">
                  <c:v>2477</c:v>
                </c:pt>
                <c:pt idx="6">
                  <c:v>1992</c:v>
                </c:pt>
                <c:pt idx="7">
                  <c:v>6027</c:v>
                </c:pt>
                <c:pt idx="8">
                  <c:v>797</c:v>
                </c:pt>
                <c:pt idx="9">
                  <c:v>5010</c:v>
                </c:pt>
                <c:pt idx="10">
                  <c:v>10858</c:v>
                </c:pt>
                <c:pt idx="11">
                  <c:v>4292</c:v>
                </c:pt>
                <c:pt idx="12">
                  <c:v>3302</c:v>
                </c:pt>
                <c:pt idx="13">
                  <c:v>8636</c:v>
                </c:pt>
                <c:pt idx="14">
                  <c:v>2676</c:v>
                </c:pt>
                <c:pt idx="15">
                  <c:v>3088</c:v>
                </c:pt>
                <c:pt idx="16">
                  <c:v>8629</c:v>
                </c:pt>
                <c:pt idx="17">
                  <c:v>2790</c:v>
                </c:pt>
                <c:pt idx="18">
                  <c:v>3114</c:v>
                </c:pt>
                <c:pt idx="19">
                  <c:v>9382</c:v>
                </c:pt>
                <c:pt idx="20">
                  <c:v>2741</c:v>
                </c:pt>
              </c:numCache>
            </c:numRef>
          </c:val>
          <c:extLst>
            <c:ext xmlns:c16="http://schemas.microsoft.com/office/drawing/2014/chart" uri="{C3380CC4-5D6E-409C-BE32-E72D297353CC}">
              <c16:uniqueId val="{00000000-B09C-45AF-9254-E90365DF2E41}"/>
            </c:ext>
          </c:extLst>
        </c:ser>
        <c:dLbls>
          <c:showLegendKey val="0"/>
          <c:showVal val="0"/>
          <c:showCatName val="0"/>
          <c:showSerName val="0"/>
          <c:showPercent val="0"/>
          <c:showBubbleSize val="0"/>
        </c:dLbls>
        <c:gapWidth val="100"/>
        <c:overlap val="-24"/>
        <c:axId val="202752160"/>
        <c:axId val="202753120"/>
      </c:barChart>
      <c:catAx>
        <c:axId val="202752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02753120"/>
        <c:crosses val="autoZero"/>
        <c:auto val="1"/>
        <c:lblAlgn val="ctr"/>
        <c:lblOffset val="100"/>
        <c:noMultiLvlLbl val="0"/>
      </c:catAx>
      <c:valAx>
        <c:axId val="202753120"/>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0275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!TablaDinámica9</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600" b="1"/>
              <a:t>Ingresos</a:t>
            </a:r>
            <a:r>
              <a:rPr lang="en-US" sz="1600" b="1" baseline="0"/>
              <a:t> por día de la semana</a:t>
            </a:r>
            <a:endParaRPr lang="en-US" sz="1600" b="1"/>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'Análisis '!$F$78</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'!$E$79:$E$86</c:f>
              <c:strCache>
                <c:ptCount val="7"/>
                <c:pt idx="0">
                  <c:v>lunes</c:v>
                </c:pt>
                <c:pt idx="1">
                  <c:v>martes</c:v>
                </c:pt>
                <c:pt idx="2">
                  <c:v>miércoles</c:v>
                </c:pt>
                <c:pt idx="3">
                  <c:v>jueves</c:v>
                </c:pt>
                <c:pt idx="4">
                  <c:v>viernes</c:v>
                </c:pt>
                <c:pt idx="5">
                  <c:v>sábado</c:v>
                </c:pt>
                <c:pt idx="6">
                  <c:v>domingo</c:v>
                </c:pt>
              </c:strCache>
            </c:strRef>
          </c:cat>
          <c:val>
            <c:numRef>
              <c:f>'Análisis '!$F$79:$F$86</c:f>
              <c:numCache>
                <c:formatCode>_-* #,##0_-;\-* #,##0_-;_-* "-"??_-;_-@_-</c:formatCode>
                <c:ptCount val="7"/>
                <c:pt idx="0">
                  <c:v>5749</c:v>
                </c:pt>
                <c:pt idx="1">
                  <c:v>7406</c:v>
                </c:pt>
                <c:pt idx="2">
                  <c:v>8816</c:v>
                </c:pt>
                <c:pt idx="3">
                  <c:v>20160</c:v>
                </c:pt>
                <c:pt idx="4">
                  <c:v>14614</c:v>
                </c:pt>
                <c:pt idx="5">
                  <c:v>14507</c:v>
                </c:pt>
                <c:pt idx="6">
                  <c:v>15237</c:v>
                </c:pt>
              </c:numCache>
            </c:numRef>
          </c:val>
          <c:extLst>
            <c:ext xmlns:c16="http://schemas.microsoft.com/office/drawing/2014/chart" uri="{C3380CC4-5D6E-409C-BE32-E72D297353CC}">
              <c16:uniqueId val="{00000000-5B60-40E1-97DC-56674770F536}"/>
            </c:ext>
          </c:extLst>
        </c:ser>
        <c:dLbls>
          <c:dLblPos val="inEnd"/>
          <c:showLegendKey val="0"/>
          <c:showVal val="1"/>
          <c:showCatName val="0"/>
          <c:showSerName val="0"/>
          <c:showPercent val="0"/>
          <c:showBubbleSize val="0"/>
        </c:dLbls>
        <c:gapWidth val="41"/>
        <c:axId val="497886400"/>
        <c:axId val="381143504"/>
      </c:barChart>
      <c:catAx>
        <c:axId val="497886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381143504"/>
        <c:crosses val="autoZero"/>
        <c:auto val="1"/>
        <c:lblAlgn val="ctr"/>
        <c:lblOffset val="100"/>
        <c:noMultiLvlLbl val="0"/>
      </c:catAx>
      <c:valAx>
        <c:axId val="381143504"/>
        <c:scaling>
          <c:orientation val="minMax"/>
        </c:scaling>
        <c:delete val="1"/>
        <c:axPos val="l"/>
        <c:numFmt formatCode="_-* #,##0_-;\-* #,##0_-;_-* &quot;-&quot;??_-;_-@_-" sourceLinked="1"/>
        <c:majorTickMark val="none"/>
        <c:minorTickMark val="none"/>
        <c:tickLblPos val="nextTo"/>
        <c:crossAx val="49788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Ingresos</a:t>
            </a:r>
            <a:r>
              <a:rPr lang="en-US" baseline="0"/>
              <a:t> por país de origen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'!$C$114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'Análisis '!$B$115:$B$126</c:f>
              <c:strCache>
                <c:ptCount val="11"/>
                <c:pt idx="0">
                  <c:v>Argentina</c:v>
                </c:pt>
                <c:pt idx="1">
                  <c:v>Bolivia</c:v>
                </c:pt>
                <c:pt idx="2">
                  <c:v>Brasil</c:v>
                </c:pt>
                <c:pt idx="3">
                  <c:v>Chile</c:v>
                </c:pt>
                <c:pt idx="4">
                  <c:v>Colombia</c:v>
                </c:pt>
                <c:pt idx="5">
                  <c:v>Ecuador</c:v>
                </c:pt>
                <c:pt idx="6">
                  <c:v>España</c:v>
                </c:pt>
                <c:pt idx="7">
                  <c:v>Paraguay</c:v>
                </c:pt>
                <c:pt idx="8">
                  <c:v>Perú</c:v>
                </c:pt>
                <c:pt idx="9">
                  <c:v>Uruguay</c:v>
                </c:pt>
                <c:pt idx="10">
                  <c:v>Venezuela</c:v>
                </c:pt>
              </c:strCache>
            </c:strRef>
          </c:cat>
          <c:val>
            <c:numRef>
              <c:f>'Análisis '!$C$115:$C$126</c:f>
              <c:numCache>
                <c:formatCode>_-* #,##0_-;\-* #,##0_-;_-* "-"??_-;_-@_-</c:formatCode>
                <c:ptCount val="11"/>
                <c:pt idx="0">
                  <c:v>8377</c:v>
                </c:pt>
                <c:pt idx="1">
                  <c:v>7416</c:v>
                </c:pt>
                <c:pt idx="2">
                  <c:v>7489</c:v>
                </c:pt>
                <c:pt idx="3">
                  <c:v>9904</c:v>
                </c:pt>
                <c:pt idx="4">
                  <c:v>8141</c:v>
                </c:pt>
                <c:pt idx="5">
                  <c:v>6065</c:v>
                </c:pt>
                <c:pt idx="6">
                  <c:v>7775</c:v>
                </c:pt>
                <c:pt idx="7">
                  <c:v>8541</c:v>
                </c:pt>
                <c:pt idx="8">
                  <c:v>7960</c:v>
                </c:pt>
                <c:pt idx="9">
                  <c:v>7650</c:v>
                </c:pt>
                <c:pt idx="10">
                  <c:v>7171</c:v>
                </c:pt>
              </c:numCache>
            </c:numRef>
          </c:val>
          <c:extLst>
            <c:ext xmlns:c16="http://schemas.microsoft.com/office/drawing/2014/chart" uri="{C3380CC4-5D6E-409C-BE32-E72D297353CC}">
              <c16:uniqueId val="{00000000-2C22-4532-80A3-54F82A10CBF8}"/>
            </c:ext>
          </c:extLst>
        </c:ser>
        <c:dLbls>
          <c:dLblPos val="inEnd"/>
          <c:showLegendKey val="0"/>
          <c:showVal val="1"/>
          <c:showCatName val="0"/>
          <c:showSerName val="0"/>
          <c:showPercent val="0"/>
          <c:showBubbleSize val="0"/>
        </c:dLbls>
        <c:gapWidth val="100"/>
        <c:overlap val="-24"/>
        <c:axId val="194232496"/>
        <c:axId val="194229616"/>
      </c:barChart>
      <c:catAx>
        <c:axId val="194232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94229616"/>
        <c:crosses val="autoZero"/>
        <c:auto val="1"/>
        <c:lblAlgn val="ctr"/>
        <c:lblOffset val="100"/>
        <c:noMultiLvlLbl val="0"/>
      </c:catAx>
      <c:valAx>
        <c:axId val="194229616"/>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9423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!TablaDinámica8</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Impagos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'Análisis '!$C$164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4B8-40F3-AE5E-2C0059F00EA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4B8-40F3-AE5E-2C0059F00EA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'!$B$165:$B$167</c:f>
              <c:strCache>
                <c:ptCount val="2"/>
                <c:pt idx="0">
                  <c:v>No</c:v>
                </c:pt>
                <c:pt idx="1">
                  <c:v>Sí</c:v>
                </c:pt>
              </c:strCache>
            </c:strRef>
          </c:cat>
          <c:val>
            <c:numRef>
              <c:f>'Análisis '!$C$165:$C$167</c:f>
              <c:numCache>
                <c:formatCode>General</c:formatCode>
                <c:ptCount val="2"/>
                <c:pt idx="0">
                  <c:v>100</c:v>
                </c:pt>
                <c:pt idx="1">
                  <c:v>667</c:v>
                </c:pt>
              </c:numCache>
            </c:numRef>
          </c:val>
          <c:extLst>
            <c:ext xmlns:c16="http://schemas.microsoft.com/office/drawing/2014/chart" uri="{C3380CC4-5D6E-409C-BE32-E72D297353CC}">
              <c16:uniqueId val="{00000000-9CB4-472F-AB84-83B0D86706A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[TRABAJO_FINAL_Excel_Gabriela_Jiménez_Conde.xlsx]Análisis !TablaDinámica3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Desglose de propinas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'!$C$191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'Análisis '!$B$192:$B$210</c:f>
              <c:multiLvlStrCache>
                <c:ptCount val="15"/>
                <c:lvl>
                  <c:pt idx="0">
                    <c:v>Mesero_1</c:v>
                  </c:pt>
                  <c:pt idx="1">
                    <c:v>Mesero_2</c:v>
                  </c:pt>
                  <c:pt idx="2">
                    <c:v>Mesero_3</c:v>
                  </c:pt>
                  <c:pt idx="3">
                    <c:v>Mesero_4</c:v>
                  </c:pt>
                  <c:pt idx="4">
                    <c:v>Mesero_5</c:v>
                  </c:pt>
                  <c:pt idx="5">
                    <c:v>Mesero_1</c:v>
                  </c:pt>
                  <c:pt idx="6">
                    <c:v>Mesero_2</c:v>
                  </c:pt>
                  <c:pt idx="7">
                    <c:v>Mesero_3</c:v>
                  </c:pt>
                  <c:pt idx="8">
                    <c:v>Mesero_4</c:v>
                  </c:pt>
                  <c:pt idx="9">
                    <c:v>Mesero_5</c:v>
                  </c:pt>
                  <c:pt idx="10">
                    <c:v>Mesero_1</c:v>
                  </c:pt>
                  <c:pt idx="11">
                    <c:v>Mesero_2</c:v>
                  </c:pt>
                  <c:pt idx="12">
                    <c:v>Mesero_3</c:v>
                  </c:pt>
                  <c:pt idx="13">
                    <c:v>Mesero_4</c:v>
                  </c:pt>
                  <c:pt idx="14">
                    <c:v>Mesero_5</c:v>
                  </c:pt>
                </c:lvl>
                <c:lvl>
                  <c:pt idx="0">
                    <c:v>Almuerzo</c:v>
                  </c:pt>
                  <c:pt idx="5">
                    <c:v>Cena</c:v>
                  </c:pt>
                  <c:pt idx="10">
                    <c:v>Desayuno</c:v>
                  </c:pt>
                </c:lvl>
              </c:multiLvlStrCache>
            </c:multiLvlStrRef>
          </c:cat>
          <c:val>
            <c:numRef>
              <c:f>'Análisis '!$C$192:$C$210</c:f>
              <c:numCache>
                <c:formatCode>_-* #,##0_-;\-* #,##0_-;_-* "-"??_-;_-@_-</c:formatCode>
                <c:ptCount val="15"/>
                <c:pt idx="0">
                  <c:v>2774.17</c:v>
                </c:pt>
                <c:pt idx="1">
                  <c:v>3511.88</c:v>
                </c:pt>
                <c:pt idx="2">
                  <c:v>2960.01</c:v>
                </c:pt>
                <c:pt idx="3">
                  <c:v>2770.86</c:v>
                </c:pt>
                <c:pt idx="4">
                  <c:v>1946.64</c:v>
                </c:pt>
                <c:pt idx="5">
                  <c:v>673.24</c:v>
                </c:pt>
                <c:pt idx="6">
                  <c:v>1071.73</c:v>
                </c:pt>
                <c:pt idx="7">
                  <c:v>676.02</c:v>
                </c:pt>
                <c:pt idx="8">
                  <c:v>1129.45</c:v>
                </c:pt>
                <c:pt idx="9">
                  <c:v>1130.48</c:v>
                </c:pt>
                <c:pt idx="10">
                  <c:v>774.23</c:v>
                </c:pt>
                <c:pt idx="11">
                  <c:v>1109.19</c:v>
                </c:pt>
                <c:pt idx="12">
                  <c:v>954.11</c:v>
                </c:pt>
                <c:pt idx="13">
                  <c:v>599.78</c:v>
                </c:pt>
                <c:pt idx="14">
                  <c:v>745.45</c:v>
                </c:pt>
              </c:numCache>
            </c:numRef>
          </c:val>
          <c:extLst>
            <c:ext xmlns:c16="http://schemas.microsoft.com/office/drawing/2014/chart" uri="{C3380CC4-5D6E-409C-BE32-E72D297353CC}">
              <c16:uniqueId val="{00000000-7C29-4C0A-8DAF-A3DE7458CF34}"/>
            </c:ext>
          </c:extLst>
        </c:ser>
        <c:dLbls>
          <c:showLegendKey val="0"/>
          <c:showVal val="0"/>
          <c:showCatName val="0"/>
          <c:showSerName val="0"/>
          <c:showPercent val="0"/>
          <c:showBubbleSize val="0"/>
        </c:dLbls>
        <c:gapWidth val="100"/>
        <c:overlap val="-24"/>
        <c:axId val="250983040"/>
        <c:axId val="250984000"/>
      </c:barChart>
      <c:catAx>
        <c:axId val="250983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50984000"/>
        <c:crosses val="autoZero"/>
        <c:auto val="1"/>
        <c:lblAlgn val="ctr"/>
        <c:lblOffset val="100"/>
        <c:noMultiLvlLbl val="0"/>
      </c:catAx>
      <c:valAx>
        <c:axId val="250984000"/>
        <c:scaling>
          <c:orientation val="minMax"/>
        </c:scaling>
        <c:delete val="0"/>
        <c:axPos val="l"/>
        <c:majorGridlines>
          <c:spPr>
            <a:ln w="9525" cap="flat" cmpd="sng" algn="ctr">
              <a:solidFill>
                <a:schemeClr val="lt1">
                  <a:lumMod val="95000"/>
                  <a:alpha val="10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250983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Propina por mesero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ES"/>
        </a:p>
      </c:txPr>
    </c:title>
    <c:autoTitleDeleted val="0"/>
    <c:plotArea>
      <c:layout/>
      <c:barChart>
        <c:barDir val="col"/>
        <c:grouping val="clustered"/>
        <c:varyColors val="0"/>
        <c:ser>
          <c:idx val="0"/>
          <c:order val="0"/>
          <c:tx>
            <c:strRef>
              <c:f>'Análisis '!$F$191</c:f>
              <c:strCache>
                <c:ptCount val="1"/>
                <c:pt idx="0">
                  <c:v>Propina 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'Análisis '!$E$192:$E$196</c:f>
              <c:strCache>
                <c:ptCount val="5"/>
                <c:pt idx="0">
                  <c:v>Mesero_1</c:v>
                </c:pt>
                <c:pt idx="1">
                  <c:v>Mesero_2</c:v>
                </c:pt>
                <c:pt idx="2">
                  <c:v>Mesero_3</c:v>
                </c:pt>
                <c:pt idx="3">
                  <c:v>Mesero_4</c:v>
                </c:pt>
                <c:pt idx="4">
                  <c:v>Mesero_5</c:v>
                </c:pt>
              </c:strCache>
            </c:strRef>
          </c:cat>
          <c:val>
            <c:numRef>
              <c:f>'Análisis '!$F$192:$F$196</c:f>
              <c:numCache>
                <c:formatCode>_(* #,##0.00_);_(* \(#,##0.00\);_(* "-"??_);_(@_)</c:formatCode>
                <c:ptCount val="5"/>
                <c:pt idx="0">
                  <c:v>4221.6399999999994</c:v>
                </c:pt>
                <c:pt idx="1">
                  <c:v>5692.8000000000011</c:v>
                </c:pt>
                <c:pt idx="2">
                  <c:v>4745.22</c:v>
                </c:pt>
                <c:pt idx="3">
                  <c:v>4500.09</c:v>
                </c:pt>
                <c:pt idx="4">
                  <c:v>3822.5699999999997</c:v>
                </c:pt>
              </c:numCache>
            </c:numRef>
          </c:val>
          <c:extLst>
            <c:ext xmlns:c16="http://schemas.microsoft.com/office/drawing/2014/chart" uri="{C3380CC4-5D6E-409C-BE32-E72D297353CC}">
              <c16:uniqueId val="{00000000-FAD6-4B5D-B797-A58FE02EE0E8}"/>
            </c:ext>
          </c:extLst>
        </c:ser>
        <c:dLbls>
          <c:showLegendKey val="0"/>
          <c:showVal val="0"/>
          <c:showCatName val="0"/>
          <c:showSerName val="0"/>
          <c:showPercent val="0"/>
          <c:showBubbleSize val="0"/>
        </c:dLbls>
        <c:gapWidth val="100"/>
        <c:overlap val="-24"/>
        <c:axId val="1729528255"/>
        <c:axId val="1729529695"/>
      </c:barChart>
      <c:catAx>
        <c:axId val="1729528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729529695"/>
        <c:crosses val="autoZero"/>
        <c:auto val="1"/>
        <c:lblAlgn val="ctr"/>
        <c:lblOffset val="100"/>
        <c:noMultiLvlLbl val="0"/>
      </c:catAx>
      <c:valAx>
        <c:axId val="1729529695"/>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ES"/>
          </a:p>
        </c:txPr>
        <c:crossAx val="17295282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E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E20C3C2C-4D96-4E01-89FF-9336730CEB1E}" formatIdx="0">
          <cx:tx>
            <cx:txData>
              <cx:f>_xlchart.v5.2</cx:f>
              <cx:v>Ganancia Bruta</cx:v>
            </cx:txData>
          </cx:tx>
          <cx:dataId val="0"/>
          <cx:layoutPr>
            <cx:regionLabelLayout val="none"/>
            <cx:geography cultureLanguage="es-ES" cultureRegion="ES" attribution="Con tecnología de Bing">
              <cx:geoCache provider="{E9337A44-BEBE-4D9F-B70C-5C5E7DAFC167}">
                <cx:binary>zHrZct24ku2vVNTzpQszwI4+HdEgt0bLkm15fGHIkgxwBgGCJPhX9/W+9o/dlO1y2To+VXUiKqJ6
+8EhTgAyE5m51sJ/3m7/cdvd3/iftr4bwn/cbv/42c6z+49ffgm39r6/CU/6+taPYfw4P7kd+1/G
jx/r2/tf7vzNWg/mF4Iw++XW3vj5fvv5v/4Tvmbux6fj7c1cj8PzeO/Ti/sQuzn8zr0f3vrpdozD
/PC6gS/94+erG39j4k36+af7Ya7ndJ3c/T9+/u6hn3/65fGn/mnYnzqY2Rzv4N2M0CcUC55TLNGn
H/75p24czK/3uXqCRU4ZV+LXUZ/d9PDmn5nLp5nc3N35+xB++vL/t29+N/Nvb9RhLD4vvRgfpnn1
7tO6fvnetP/1n48uwEofXfnG+o/N8ke3Hhv/v715sPpw86sd/gLrU/YkzwXLFUb5p5/83voC7gtJ
FMfis3for4N/dsKfmtOPvfDNq4/c8M2dx3747xd/vx/02NVL/Vd6AcsniAslcv7FC/k/eyHHhAjy
vfX/xEx+bPuvLz6y/Nfrj+2uL/9+ux+Cu/mf//sX2p2hJzRHGCNEPgc3mPfb1EOfcM6oEA9PfPpB
avqc9z4H/5+Y0I/N//XFR+b/ev2x+Q8v/37zF7bu7n81wF+RevATKTClksjPqedR0EsMhUFJiemj
xP+HE/mx0b+89sjkX64+Nnjx9O83uPY3oe7+QotjiPdPP/Qo0Dl98nkHyC9Z/nGe+cOZ/Njkv67g
kc1/vfzY6PrF32/0YuzG/sNfmd3Zk4ek/tDDfJ9dJHmSI6UwZepzdnkc5n9iJj82+29reGT43248
Nn3xvyG/38abu9H/lQEP8Z5LISR7ZPr8CaR1kefkS+J/nNj/eCY/tvzh1xcfGf7r9cd2PxR/f8hf
3fv/+X9/odXFE+hkcpEr9qVsPrY+f4KgnecEuv5PP7j/bVn9w/n82PZfXntk+S9XH9v96vD32/2V
j38xlqLkiZKcc4of5RounkCPgzlF7LPJ1fcm/xNT+bHRv774yOxfrz82/Kv/BUDq9f1wv8f77i9s
JdUThKBZgU7xs33zxzhKPHm4B475cv+RA/7UlH7sgm9efeSEb+48dsPrvyT+/zXW/Qr5y5v55vCJ
K/gG7v7+3U/LBALj0au/Rzl8Th+nd//4GSPI5V8ZiIdPfJdbjmO6+Q1Af33h/ibMwEXANmEKYywJ
U5xyzKEkr/efbgnoRhWRGNpRAlCNcuhWh9HP9h8/qyeccZLnsLsQyQlkvp9/CmN8uIWfwAsEiA0M
EJrDQ+orPXM1dsmMw1dTfPn7pyH2V2M9zOEfP3MFUeI+P/cwVS4wogRLRYXCuWSUwlrd7c0L4IDg
cfx/OCNKtMNiC7stPdZ1TuVQhHZkrvCbqHI9mGZ/v+yYvdqdxZ0eVN7UBd8nO+t1m5eXa71tk064
pe+DVfUVIr4KerJDdp3and6tu8tJGcxwNqHKvVg707R6zrZ10WM2befU4QFpQxfzYqwYkUU27O3z
GGf+FLNKTmW+ef56a2tfabcP46pV51ZeSJZYp7sWB5jwbtDL1aDcaVI15m1AcX5W27qmZVgrPB+h
2cCKZNWGtxjJai3ZQPvpQDYkbzyL5vnkqmXRNtL23gS7W+1HQ3dYYevjoVlnrjMfwo1HduuK5Huz
aC6CYsfZMMjziVTclD3JZlO6rhez9gwGO2AyKlyKFZt3czDxYplN1+pK5YnpxfTpucVDzY6FXcNZ
j1QWy75fsku/16w7CnJujCZTPiy6lRHvuo85X8qBdlv14Jeen7odkRNjhHTPVmPZrg3f5DvM58oU
TBqXlVVoc3uarQPvdZRLw8H262C0AUaCF2HywR7POc9PnJAtP6Urf9mOS/Uia5iJx2ugUWnXzfhF
1lvTlZNU8oLB/Ey5zpLHwlC5vzK+kkwLZNUpEn2V6UZOqtE2q1LSGbOkKcCGbtBdn+UfhN+oLZzg
8we88W3WtMVuOSGo5y/5XKdaq6xbrte2k4vGLKQjZ+JU6c02qiCRn9VDux/Wta6SHmPuLpZ+5bzs
5hXieMsk/qgymvW6SnIbdJxwCGDtrmo1WvOs0XtH2FTMjReplMtCXTGmDF02kaU7GsbxftkF+riN
O7oUPu3TcTUQ6vSMqqUv3NrZ6dC2Xb5pwrIZXDal+oMV67xqT/a0606F5f2yVe69HEZrihS5mfSQ
2H7SCdEzvfP1YkdbVh9QGHxWrKpRsya79++bVSmhxRoKMpKlPsKsndlhUlKc8Xnu8lKmSu56N5aw
Qz/1ftCCjM5/SFnVPav2vIuH3cpwGmsjwZBL17ND4oTzY0mWbtdIRLKXJPBz3NC+Ohjn3DVDPVXF
UNvZ6oaIaSi2ehlQkUzb78ejb5bnPk99cyoZylMhho7iQmW7+uCGHYvCsxoTnS94FM+2jMSo62Zf
LzGexlkjE7u7Gavgz30u7VMnOrpphrYNHWPhUn2Y6Y5Y4XbwhU7L6D6ifrD3Lemqt1CG9ptsBNcX
JBPi3dBFBL5DzL3rbOYyPZpmyUq0JpRp1PC+0dOe132RKrtdK7LwplhbsjxbnLW1NjuO7/nW0Ju1
ZSkrbWObWffr0F4O+57dyAi9ULlhld/NbuNSG7GF69xiNZ9SSH/2kBq/vGzqbn0OMUaDToG0qPC7
XYZDl21iKlTKM1dsVNSvVYXqoZh7CFztJ0TMUZS2N4dhJC6ez8zl+Cwit27PFlZvUs+rVHVRbUuc
z8SYgznY5Keu6Dm2togk6/oi63YvrsfJttTq2U0C8ZI1DSS5KvbjVjKG4/mK0Ng+4y7U8uBtQHW5
zK1MF81qDbvEvUEfskYSpKvOVuq463ZBir1GuCm5mLftcuJqbE4m6lD7dOR+HMokHL+KXZbm5+Me
0F6wMNRVWSXB5AuGM0vOvE0jOsumeqvOfOy5qPReCxyJZsuUxKZlP9SZzj2uwyGkiF7JfRW+THvK
smJgckWFNRnEt7V0iM+IMsm/lhzN3X3btZvVORNqPRLgV1eoSal03JroIEukjr1RtldXAWIx6JzA
+2W/EfzB8DH70MO+b7SvnOO6pfWKSqz6+XoF2+xlx6YhP2qmILejjNViK0Oy9hlH7XoWhmp/Wzd9
FQux583FDj0ZPq7Usoy6SSqbinUd3a2ZzX7LQ+svx6lt3rtpk+fWCvymgg19i91q92Kd841qSDrS
l2u7yzu5rvEV5WZEGrZbPxd0qGKj41LZRjvUKF/6UKmgScvUG7ps+XgufCZDMe/9vB2m2YcDUdPe
Q5WAlBPX3VJdiRGyTU4Y3csm7SMulhxtO9RL0TytZR1fEjGwdLIGx1+P69qtRbPF9Iq4DmJvaTtj
dJgMWzRd18HqeqaEHLW97/dyRAoMOPndTGe4NlurxV619ggvpO51aze5FrGa4mskNkaLTDJWaY5j
3ehuV9jpuNLmVS3XoIok82nSM/CpM5SLBkZt8qp9uuc9rAfysThk3OwQZvVI3pPIXK1HSCgLlP+2
W46aPufvheH9R2nyagCiQjh/lEXavBvGcXvNScOjdhUSH2bl5mtKKIEKyrau1x0JOVTxbQ63cszy
02XOw52qU3uVT3GEhMEWMpSeh7w/OMu752mom3E7hmqbD+h86F31OjbVlIpg5inqfc7yj+3Yp48L
MvlHzByC7NSzZzXdxaj71odLPmT9iavSeBH6bX47qKmzJcXzeF0HPrV6Tw2adGSYnNY1dvJEZQvl
xVAp/7Sbqam1rwc6HyQaSCzx3s0nVSVpPOCd9LSwKmWDni1Fd2Ld9lRuzrLxJHFZ+ZI2pjtF25K3
mjaEXCsa2fUwNiY/IqkZG72ipkJFZhz0XFujrudQDaKo89ZTLd2QjQVde/QWDWJ5m6NhpgcjfFvr
IVBaa0z5/gzzHMcyxBhOa1ErpmvXNc8iM93yrO+bFZe86c0rqCioPW3yFr+WciJrQbdQHdkgQqe3
DM2sTFYRc6AyJnpEtqHLDsPgxauZDigc79A5vfXSdltJqW2v9wa5q0astSkWlKGgN9N2TyGp25s5
Z8tdH1tzB91s+tDFZnyv9naHLDQ/uI7WO4FZSnB1AXteeo2dC7DNRTVf1bKyr8LWqaowEdoxvcqE
UFFlbXu9NrFqyweC7l2KzX4OyiOfjjhd8/zMyRkL7ddqxqehrtwINcng11O/jFcmT2N/Mrpuu8ME
21BSQdw5ruJqS88GvBTeRDtqW03ydI7NQvSMG3y27nvTlTQ04mwfTL8XsaZ00cEGaQqI4RaKJlkQ
1dG46ljRBXLjTqA92BHn5si4bR60GTf8FnqE3uo4QpNYqikPb+wssqUIVVxa7YxvpQ5z3m+a1nXW
nORVqJsiYxWR5eD3/EUa9mQ0U3K9Zs1k34w0d67I+qHyehyIfTNkab1XsulMObTQOukB85gX7ZjV
5y3r7fM4hWzSZl3lde8aPGqo8eZZ7ZW3GiOXmiIfto3orNvgbeVs/myXuKaHBrbZQGP2lg6ZpCdN
RndcjHEdzrK1nWyx8MRP20mwV83SOEiwPsEHRh6qy4USmMM6VLnXS8KG6JWutC3yaJHR37I63yGs
29ElXxv7RQP/+ud/XfwqrH9Sbn+7/qCi//bXpbsfXs7+/n6+uHGPn3yAwV8f/U0CfgCfX/XgR2D2
sx7/L5Du7978kzBYAQHxr2HwdxTbJxT88PwXFCzUE8Fx/qD5KsYlekCZX1CwAhRMFHAYgisCNwj/
ioIzBKwekxj4DSlBr6fQyXzFwRlWTygHeKw+MeE5wfm/A4SBIPwGBgs4DICkgM5I5dBNICkBpn8L
gy2vTGZ8Yw4TAuznRr4fC9xWF9+Y5Adw+3uw/WUUoIhzShUjAOO/H8W7lUB7YMwheQcASx27vL6B
onnBRpuXdbtcZXT8+PtjPnzzN4D/eUzJ4Z8A4CARQ9+POSgH6dOGrFyrxA8oq7IXRsXqKQ/7zQYN
98U2EPKZU/58VOEH6wS3/NOYCrgEYDWA+0DiwdrfkArr3Jo0BmjLXVa/wbmdz7pgdg18R3f0+6v7
kUWBvBAIeIqHMwePRsIjr6VRc1amLayvxwFlJTWoAzC8YJ2GCp9QtM5HqR+6098f+Z/WCOMRYGkk
ERSp/EFS/HaN+d5Q3jIyHZZGLagc2Yxf9iPnqGwrYuMfWPSf4hP2Dsf0gXAVFEP8fD8aB5xuAmb+
IKXkhavDctRjaU9+f00/HAVGkghEJAlDfT/KnGTqukb4QwSG4UIN0KFAW+8O/94onINAyyTsNA5N
qGAPlv0mOujgaGB15Q/dPKSrfCHZEcFi+AOLPfbPwygK9poSDMAtyh/FvcMW8ElnwiHOO9Vjj9eX
I63EmZtwdfxvL0jCMJjBkQsJRfshSL9ZUEv5zKEIhkNKuShyQ0e99ov8XFr+5aZ67BxYkCI8J+Bg
kDqUehQCPm1dVLULB7diWWbAcOk17ebfd44i+QO1Dw3xA7f8/Vo6H8aWuCkc1gx4iNA3FFgnNf6b
o0BigFzP4POQ2LHCjwIt8YYBddEAhJny5qSp3AaYas4m9gfp4eE73yY/OAFDlXpIDgQx0JAeJVxw
gl9iPiHomsN26NEWTkiG2neGqQrIkZYNV78fCviBL/1uxByiQD4IsBCzkBce8am2H4e4LAod6tCM
upsoKiPO2iNBUHPGhLsxrM+P99niQ7I8nBPW1U/latIfrBx43IeA+HYqkkM1faiOiDMwgXzkysDk
vsilXw6rIUwWcBZw8TpbdjmcuqZ3ri25g1RTsrph5Ghtfd6/rlxn1PO5iiYdZ91q7hNioTsj3bSF
i2lb1/0tJ5Drrkaopf1ZHjILPS7tPaT3CF1dDTwf8S+yrW3qknixmqIf2e5PumZ1VwG363I0rM4/
RePSQ7dO7aYAq7r2msL+6k+sCJIc12aOdbGlWtly6QWZD80chSwRcDjhMC11joHXXdNdqHyzH5a5
2tlbg6ewOW1FX58jM7H2xcqzkM5Da7bz2PA110jO/VKYwa6+tMnt6Rlu97HNzgltZ/UUGOWWl8Zk
8elYj3umuxxgWhE4Gl8pldehqFFwh3zgFXDCrKnPmyH5pmwNoAKX9wTY8YjCxcAjdc/33bUM6PK+
l1rFh40r2lo2RbdUHhV7xGM44p0NLRyhmnvo9TeRkQNdo3wTpGeuJGT26pCJDTFAvpYqzVngVy3r
xFhIn7FzBvVOabrHtikRn9nRmAXgGwdDiS37fDIDdPIEYHBg2cjLAZN9O5CwyReol8Osw/bwFdRu
yh8Aq6eP2e5zWyJWD1IvoQq3zTyte1H3NpoDR5t5b3HIXyjq6PvMrnLQuEnAm2+s7aJu2IrWY9QS
APp1g9fteXBufRcAgXzc2QD1GeDg2zgxf1MDP1WVfb1WtKhGEwOAkE28ZUCpGD1VOQN+mAX5VPgc
QCvJVHaJculu28VRe9IgifajGcjZrhiBtwYiv2nCmfEWmI9ZCgjJaoTg1rK14YimEZjuhfBRZ0ai
Z34S/nUYQK45posAIn/wtUPF1lT5MbCEgmpEXDWVFdQLrt221C2wZ7Y/ztpGvp9N7d5mfRJvVuqA
TLhSi2jU+DxHVdgvYo7HGA+zJMNxXdUrLmpL8hfgMsJKylegfFtojlY95Fv+WrTRrYc+C8uu63Uj
zbnK5qU79lLsw1Hr2yiAflFAx5KWT7isYhhUsRouL1lbMao7ILsyzVIi+1NjTYMvFo/buXrXqt1f
GrOtEXxjxN1OOnft5o1bHfZ5Q1rl65bpgU3L+2yNHEC2w/J5Gpu90ZWXNdPVsg4v7TpOHSDSyl2O
IwF22M0YQBOxZmgKjO1yLWMjgJtQTX7d2rXjpxuN7TPre7YUVc/odNR1w9Re0FWxd9m+AI+P5w2j
8zyzG6BLLwg9VNnciCICvUJLO1h+Qfoe38va7aqMoKScrYKQrsitTOmIYz8DZ54D41NkrRfBXEwN
xlmh6j3uGldYrkcgvFRlVpM612IYlg6okcyGAtWcnssWstYhKCCgDrnNgONqMpW47tGQpiIO2fxx
ZRuQYQlSTXNAA8+XM8vl8nRZ/JTOQLkbISjXzG96JN7cpVxNqz9gj9gFd85+GKGgJT3Mym468Y3f
R7b0r6lnwRz7SNi7pJh933JUv97xTN91+zbJ4wr4Fwycey+a0lmzveyAUV/11GTA3uxhxMcqNdBh
oHrshgNPJuM6ScnedStNH9Y0jS+UbZumpKiaJz2uG+gnxu68LoAe7NiBjqS6RjSvyVOgvdJSONvm
FZBOEt2OLEzTIZoeNk8Hu2LVleGgGYk6iI8A0zrgovwydScVS3bRPTdyOuVLpCcLyDSQLno7vemC
bKyWcu23Ijk23vs6Zud72ymsacrxO77L/W3v2y0vGugznG4z0rVFNPUKfCpLsBslbZk9VW5hxxDL
kgF9OW03O1oDLjoyD0HzFJdwHilKL9TQqo/5MDkGCRl6gaKz9Z6VZuncBw454C5r2ixoyjLxnEwz
N8DtPfDmJn8QghaoRAfgBUM81ONir+DELOgp1SZ34DPascn1ulD7Ic4hqwum6ryGvRHjesiaHPvD
WOH2ZQUxb3TVkGw5rn1ngOOkY+zPHSg3ly3wovx4pmIEvtN2sTtU1k8fsa3pUnJmxiM5y7rS7VZP
5ApJxZ9T7tZn3YD623lbgNvKvGqBg0sqAUXo4fj+gDzQUbHJrh94vrebjfNcTBWB0O+Jo3dmrWU6
7VBCg26qHshxl/rEjxJz2BcDRUPUOM6QL1uzMw9smG2ulm4AFaNvIn6OQOd1Gs46ZdMRCNjzCvRN
416ABDMBE40sZ0U1bN3HHHSWpLswsgHYxyw9DZEu8ogA9HtOZuCRQYrNsdV2FYmfCGbdG1VvIN9u
HgPFNGVz/RrOzhIgYuQoZWETTR9Z8JSXcYijf8qGviInmehyA8Ivp3kpPKoXLUbZTucBTh6+UJ2F
rZ28kGd4y4TT0qbhEs8tMF596rvnOY1cFP3cUXExdVRmutqB6wTaDC/nIKdmM/jFVs83KHEz5NqI
LjwcIGV6aqvwCnIOkGtQ3vNnzYooKpBcxD3oOOtx53y4F3QHTqlLXZOOzVjFl0vsdqltN9v2QuZ2
C3r01ZiDSLRm7z3r97cRyd0VicXwoqI1u2TT1vLDvnmoLMp2p2lfoE4NApMM9hj275NIKJZAp88V
GHRmb0DuI7c7qsaT2LE4FK4l5PWYBlEXu6+zSzcmEbSsqb1n0MhfQhuAPjDakkn38G2rKYFwKF3F
0AccGL5y9TzdQ4fHZm0Mn19l1dSBbFpBJ0OMC/4wK1Xt5bSA6gDiGqPP8Vxl11mPe3yak9U9jV7u
XQE85vJh79U6lZGssMkCTe1pNc2qKTc5Q/vXKtboec7nFjpjHE8Hs5AKqm3VvgCYue9aNI69BO5P
+KKq9hFEXo+AlFQiAzKPwTmKoXRu6TudUzKtIJPmzWnwFsHBBRBSrVZbA/EqK6WuOgkZroAuS7jD
zvL2usEcJtli1n3oCe5nvVUBX9l12rMCzilUSlu/7kyrpgG5gtA0oHJfQ3g1T7268KxL0/GUTVV3
YH3A03XcKxKKpkdVPMmgb6gP4KqQNOurRZRw0oCAFrNknYV21g3bgS15X0MZUhZOO7Sh7ks+hnw/
MJZFfvBROKv5g16s89mzCRqPTM3FZsP2GjR2N5NNi2rqbdGStoezE/kqjN7pwN/NakaX8z7mQau1
gUYsRQ8bAKyffUDITUzDaYv+VfR9/hyUfNzrbcJDKJEgy5XsDa4OHMinRS9DOx75FHd/8FXdNUeD
3ex4hNrdRE2nFo4TAHrCSK/5Ml4oJjZSUoX97eQtCOSCTH0D7XLKoKKucidQ3fMacBb0xneTXOJe
LI6xu7E2uyimCXOlRwVt1CGIVUotZAaqGttIi4/YTCMCYTDMAC9M49JRO03yBfRzEWj4aahfLYAR
psOoAj1lY1+BGm+2NGg4PDLc+rD4pxmwAmPZcOk7OKsx2nsQRobLZfThLaJ+ewVW6++n2k2kME21
O82kdR/2YP0LUJQqUVTWQh9cd0P+fhyButMh+cBByKf5M8BAaC5yMQ62XOuGLCD7bjLBkYCtD2VF
Z4TLBtT9V8uS+mskgX3TOZrk66pX3d1WkV48EPHTab4oSMItnXl3angSkDa7FdZRQ266INEjrplt
5Us3WYu1yyag/nlWdzsIGNXwHnu2goIZt8kVzMM5Ix1wl3/oEKKxyLsFJI6xidsr2F+ohT5n2D7a
DoSl4zbfw42g3aoKChgOUmy7dPXRNK3NU+plD5my3ZIFJa5JNy6uatHr3sR3+6T8W2l9C5LVTtKd
2ZCbCzsofDHgFp1nlKRr3riVacRbMp7PMyjNh2Ex6k61U39G2b4HqEYkvo88DRyymqmeZqHtLk3i
9Jrlbr20QkRRYNlMV9bMUOAoyUDrAt0/nFgGol9usi0U2RJGEBj9uL2xY15RXQ87g2MYdLCg/S2B
3kaIBEAjNVFISxDgb2rTZpfZ2C133kIToOc4QEO79A04LJiGH/q57qF3W/16nYYor5fmYWf2TWY/
KgCtLzccO3sWEmg10IqvDKBLrua6TPPYkzLhfvAadJDheQOnKqqDVOMGMo1Z16bo1zE/HaZq+NCq
tDjIa2LCuuFjanWLkk8gQY0YTvsM1ZAKm8nhlrexxQURXkHHJGa0FX000Ifw4NNNJUdQtTNl8rc0
q32AwrkndvC8lz34E46n6Kp2+VmCYwXg/Lrez4Ualvr/c/dmTXbyWrb2L+IEQghJt8BaK/s+3d0Q
dtoGhGgEQgh+/Rm87/6+stOuzNi3JyqionbYZRaNpDnneMbYKS0K8bLoIhxTo8mIrp3o8IINow1z
Do3yE9NLtV6qAURuilNyjg6Nk65LR0fwISSD7aBQA0V/Hjad3ENCXDXuYxqbvB9p8HmAwvtDGjqj
GOyb+RYnih+O2Kjb28qM6+cNyuozp/0K5br19c9iNONwcL6zL9Ta8sfsfDPhMWydzUUZ1E0qk8X8
XPFIq9S5hPc4vxIcmWMUPy6AiKps7PryDEooqTLBV/eFJ7L6OIexVmk5lpi1Tx0wjiwUNomw68ii
PiYzFLS8UJJeWcAHdZag3CZZsJptxeFF5XJhBzL4TFQlx/FQM9QIskswuBgtCLlDgsN9PTRJC9ld
9z1BU6BnqPvR1Hmej+vkHjHtVHNqSIDjefEETRw1w9SnrpgYFjI+huZsFG25HLmf9PahCcpyyrek
DXVWLg236DAE/8HR4dyHvPY/gmBQU6aZX+odftsmfPNlCO5Nx35LXd0CFzEuiVXGxk19KQwIt1hN
BihJMpMxnSKhkjxE4U+zcmidPvS0goA2o4PBz+JWt9CLTbkOV7Wc6HUCsfs5VsXS0SdLTJFEz7y0
4ZYvs5PjXKezF5V42iyrx3vMICqaS9VZdeD404/cbOF51VRliZNjNN+2JvYkl1E4lVeunnAgilYb
ltW6tmdhvww+9xXx0PNWgQHnMPaxv4jVkNSHJLGBBfZWRViN3KuXJFJa4wBOxJrVm+pkWlcd/rd0
O/Ylax9eB/1qPgShCXGgD2v/ARxE/KimVrDMJvtCDX1Rf/RNNUpMB/v1yqnR/4xkEH23qsNBF60a
PVAs/DSmw4RWP62U0g3qGTaDZiOLclkEbVJmbdIsd5ZWdzYgYCeGthrv9EqTJi3nWVanFuLFJz8H
rDmEnusSHwxmxhlgw5Ghj1+r+IBtQOKcrWfdnZdcJ+YTUbMIr+TWsfrQx+2KHXCChnVYOcGbSqNR
d8m4n68b9o44CuvwiKnJgq1FJ4Gi6AkLoa5a1RVuzDfROnHuwsqNc8pEW8QnMVfeg2Jgi46Ay5Xi
Z6dx6mV9TwFuGVWJi2VY5Pjk62rub1RHe5Ez7TVmm2FQTvai2ASbn8Zq8aD7PPWqzbcGc8B0kDae
7zsvt+Jy8LyyV+PaurHOg6QT0y3GRlPo0tVYDJzB38VU3Y2Wb9M9BSe4fBFTkuibclisK45LVFB+
iqtEgtuZ8fgOc7GMGGxi0VpUM11TigDroJLrmCa62+r7YbICeJm2XIK5ogTtpV2lhCZlAYbhmAwA
aZj2ioA6G9csTCSoq9wlhqOpsd3Yuzorq9rjRkdZKrBZkqJr++5n/MfwCNlpxCMLAW7So4i3QaON
pl7ylDXBWB3NtrcgodbJjyoKx2vqFoZtzXTddiDzErAXMJHxdlrnHoWj7ws8hHahmE6yOuZovnEX
HYY1talXG2auR5fwjO1QQfIPtni1zck2c+VoNkY9QXHs26idf4jF1RzTz7XDsNCyvv0RuULQMVe+
Tfgl6bjUl2FkFJ7aVPYQkNSEB/FS84nQrAsdMD5827U3V16UZnlirmfJjGkahIC7uYtDjplZpFmR
gcUpKUlBiQVzky5B3NWPOLem5gOM2oDJmirZKmC2zKjnNZBRfyqoEeayGRmrH7zyK0lJ4qlEcz4X
4tL36+bRTwIgaRvQexAD8q4L+2gFVRn3Cc1nlHNdkRpjCT+jfRLQ8wZaS5SxFrPXT20xFg/QfHoa
HfxEpa5PJRtV489XMnmyHaxLfClO9Uxs4MA41SXF8Lih41xgqIyGieuMhpMFhrMuCTbb1A+DHq8W
PlIcyi5gJmkOJVbCtB0S3sKg9a9m9R+o/e7f4fy/fPav6v6vYv//o/QAMPU34IHT+OPlfwxyOz2w
//1/4YFI/h9IhIAHBKxVEYkFdLF/2QECzxV0RAY7Ob47eJmh/vwHoI/hBI0FZvLg/EK5Ewf/PzgA
f7qAjIo/+v+Ig/+GGyC7jPg/IguPiEjA4XMA/sku+/BXYqYogJorzgIA8EV7gRn2dosyvzoLvLQH
EL3zDahGd1/PSQEFnpJzYQf6jmz7u9T572/AYxCSEQKVhO7K4S/6o09q7Byj2UHjmJwBWzY3nATj
5bDGIv/lvfznA/3VMPC7CPnvpYRAoZyQHeRIXqmqHrNq5kKUzeXctzmcAwuKXTM16h2xk+7i1G/P
FU5GTCIllDSSYAT86kKbXZahTHBPQxCtEKfEei5iYeqTxjK+WXir4pQVBvIkekH0yeHaJsG5ATX2
wtiqrp0vg2eQANg3aDIOoHK3BBPqlXhytrgOc1aTzH1wtIWbwFtz1zSHXi1rkq7FTE26DQW5jVtM
EwqGX3LwmtDpUBq7fOddwg+TX6CuONUg9qESvN5LBc/Wg3d6p2oXTA5AVGF/SiE8bHIfjvDqMGK4
Fl9g4ti/J3f/8WIkuFMJ+J6AlwHl8ep5eQqQigdhCX7WvyTGl0fMHpqLt9/+PzjFr28FSxALEV6R
ncXBh//qKsbMS1QHTZlx0AhnQRkvl2vh42zFOnkGrowZeMBWmyaTWTBToPV9HERlVo/QtzwGj7eL
Et+DtsQjevuXvV4CUQRHPTTUeHfUwDOzC8G/LIExaqzWA37Yhvo2L6A9rambIfdWGoPSt68VRa++
TVwMOxIBW0Ox5mT4SlX2rcetFWuQRqgSnknbCJVV4daelb02L2UTDwDfMPD/yKNdHVVhtb1EpfPq
4A2KpVgASD0QsjrQ7CvgBFqFUKNd0yYsg6ITwCyhh/Urhm5RdRqiBt1hOE0V9MthMOKdJ/e7RI5t
EzeDuI6QUxpHMo5eYQUzagrbgCvEHbTP26jtCd6OOp9tfD1E8vvbj+4vr0nGsM8inkVQBpf+768J
PWqnt30KiyF8cV3EW3wCmbPedkFB//XP/++4xP4t/v6tEolXlMBfhZ0kYq9urOqKJkjmAE4ZV4f9
odWArY7OyOTAGhKsZ4McMAnnLTQQaDRx+WNjo7zz5Sp41kINYyjfytAcY9AK8hBZHmCkwKvk21gW
G5q5sut6tOQ9nDDKrrbKvWqGGxdw7wBUl6XL4YSKvqJWq75S6tc5w6gQlRrcEN1FxTEYztrJRv2F
jeGzunU44O6XbWXfPBMaYzAbDBc93CEY25YT9iib9JvKUH6ENxM+j+rMoW1b3kFZot/5hX8+B6xw
8Ew03vEM9opfaIQ00QbIHEOnvjAZiYYWDUbkq3246lCD9nr8VLaAfVPM5pLT5shQHQzog1s4RNR3
rycGDjmm9h4bLMYQ0Cy2T400+ponLu5SpmDHOGoH9d5vpYddw4jm69ufGdlX4Ot3j80wSuCLoVDA
Xp3KVo8YZjFdZj0o5/aIMZO7pEHR56Wc6izsKr6PBCNxsszYHENwD9lwhblGA6XeXKd0akqXXAA/
BKGfDDRfMBVXeWsbKBpv/9jXOzcWIDCY//mtr7Yu8N1YoPueqhq65EQVOmOQ0Q5vX+UVmLK/WDA9
DJkBAFQATopXLxbjIucqPUAA0679pmnT5COJmtvWK/NUjpDO1lUU93FN9U1E6AqulwYeEEfI5ru3
f8ufbwc/RcRAUoCXoA57xUsNtU/KwvRlRoaCZxOg6wc6LolEP4uZ+0Ax7s46kYzvXPbPnQ6AqaB7
/AcHjhq9etDcFCyYY9QuQbXNQM6VuWK9wdh37Rr0ah18TG/f598umMSoWHf2EnjCq0futw58JSYd
WbRWNu/WPjmziYG06CeSesvbdw6mP7+kCKylAE6LHVb+Yyj99RC0u/g6r3Z/xcblA3EwRiZC/tff
K67CgCOyJMQG+7ri1V7KUS+4KwxN4rNpCccckTj8nZr2r/eSMGi2bGdIX9d/i+g4fFS4FynB6rOg
MRgg4VJvv6G/XYVHFGV7CFIMH8fv51Fb1M7BeVVmjQm2PDYblBBYNN9Ze3+9igCPiKqZxeT1E2Nl
G4cCvteMD7PG0M9SfbbY2T+8fTP7svl909v5UGxbFPseMMRXh2sY+ZphNonX3yzLsaeeHgf81VOj
muQcy2n9IFU8Z6Tp6Ds3SKI/Lw1glEgG7g0wrnh16cEv1IwF9rDV4B8PoUU9WRPMRw059tBDJ876
xm7ZhmH7cY5fJi2fVI0hQlHU/TuLbt/aXz0FJHRIkey9IoDJV4uO+Wiqqxj4GB42aDvT83Sl8XAm
49Vfvv3Adzb91bVigr0EJyVSnQiYRvz5L1VnUpcj4Ky2SPt6kx+w2qHAdWp2gO0GHscZXFnjdJq7
JbpmsMtAyNSquGppD6WCQD/4oIqo3o0ibTNlPp4hi6PsZsGxnatG5/M4b6CYN8y4Mgn/Rwcb3boz
fCDTp3RCeVumYE4cdCgTsvIUC7f8x9Dwv5ZRf7lFVGoRQ4eNMyOh+5v/5Rb9OFQYIkYyLV0IdA8j
H9iE7Hy20aR9ZzH+uV2iakDBhkY+5Ague/XmiAV1HENaToN2CH8s/Wqv4KduchvJn73p7Dulzp93
xmS8g5FoGXAM7XaFX+9Msral24LLwSgioIwNGBpbq0gaTCR8D979y/GLm+IUmYMw7hNMDX6/GkjU
Im4mVcB7Nm4w9/HuwoppuNgnh8di68LjAjzhQ6tF9DBPcjwPaQOUnLDm/O2P9s9dAuljEY8lBgV0
J6R//yHUidoBvi1S7tbhY1Qu06n2o+hTM0KvwRCz2M61DtmB1C17pyb/85Hv23kESBpdagi7xe/X
btaYtO2MR26BRmZAzWJM4UYDpQvz1bdv8/Weu6/HGNEZCDBACB7+5/dLzTA6NVOgUHSr+YV0MYzw
PCr/y08IxAGwb4b3StF04oj//SIEpCExszOZ4ltzU27KHVdfBVfQV/t3LvVPH/brvrZnMwAxAc++
z5oQ/vD7tVTD+qjtwwE26dZVacBlcVoLismTW73HwJg2jJ5toWfbObDHHeuCVQo+QOcJoFYFfjXT
rRE6C5tJkmwYO3NlbIPIBAzvHb/HbsPmvGOahZntYNxwwF9BGIzb0t/VouH6pJIo+PjfvifcVoIO
FGsf4PQftxXHAyxt8EsHU2vPfBDIvHeImXj7Kn97erFEu56ElNN9d/n96a0VhjazHm3GOmc+ew0V
BzEMS6COMiyjz4PbapOG0s2PowugxxPaawIyRZBPDZIDXOZihCssskaBwAp10DWp8mY0oJc11C3s
3iDCdLZgYOBvN+iqDJPxyML87mlBUqnHcHhnu/xj9IgvAsYGGA5C7Mw4Tl7dk1xquxmlxsxq9URk
i8i1BcBovNb8Ip5iHLyeRQ9+aOunonLmCm5D+m9o1/96Ovy5yrDOsL5wfYpO659d75fTYW6B/ukC
AQpL4fSxBiaKbWMr37nTv1wFReBe0cRIUqGvt6zSWaWWvrMZMRBahyhi565w4eHtb4Tsxd7vKyzm
SFtBLUhRpMndbPbrgdBsDgU78WOGEmL5aHgrf84112e1KcQTPJdNDsd6NR+aOgnzeor99bKIMOOO
iWsFMPULsat5/K9/1H4Y4tDgDNMt1DW//6iKtHAadcwDgHhoihTOb0RZZKgl13eWyF8+J+xje6rM
7vz509A0rPAKlMjdyLjs2Xy1xQy4V9IxzBSBWPEmA95VdtnI4249DNEMSDWZWw5scS6jp7dv+483
jkIjQReDL1ziuIj3P//luwKeA3doPenM2qK+Qh6FzTGndce3r0Jen4XoLigOCQ5PTYhT8Y9GFFJo
XdgOaRe69scBxpgjJivj92AQxXOAcVA6sAR2VbKG/5gfoFbHIvgSjlHwyOAVOHlkdEDwLILtsgJe
cKE1n06TF+wxTtblnQ90//5++z73XwtmCcnGsDuGyauCBTb4SXQhYPClhtqLnS4AF4q+aGLTe0PB
P9cCJmeYp6KZQM0C7vRVueInIN8rIPYsWopun4E75FhsIE3iHBrufCi1HaezQEMFzyBJV8+LtHV4
8KjuBKIvwDXDxARA3Q4wU7z91v7ybUg0oPvvgxkeo73fv41IbaQvVA1sdOrUpW8Xf12o8Z3SHtFy
r5825dhuGDhXbAjYdl6d7XMLmbAsWw0rtZog5RQbA6oYDk4dIrg8zn0V4wXAVT6ZFLkNakxjHCif
le1ANzYNDz639Ro+27mPPsZdoh7bZh0PXnb6WSOBRectbBZfh3UA2IuBqyAHOq7kOtIV7GMouAHV
e1zhKS6moLyrvdu+hx5NTIbq0peXbPGg5PH2vjQ1CX62dNRm9zgAMZaiKD7YFZIxoIeOn0/EyhfU
1mIAABp7eqjEFou0bHtKMwGmPk4rVFNQQWSrvqEVEBcFZJIVrvKeoE7ULPhRA7d83JSNi0Mclhss
1Ib1A1gFRBkscim3Y8er7oth0+IwpibVks6hxhwc5BJ3R2JW9gJpXdt8FaKec4UZY3Ls2BpGadNL
Hee2Fz4EiQDJ5cq7UNfnApjqF1YhoQKzuqr7EEPQQC5TmYTuQiJHyUBaQQhQukQl7U52sqQ5Uwbx
BClhES0yWwEjyrdRbB+nrluDU63AMYPOHp9HcCl3RVIivgMtKsoNwLvNDShs+4HiaBlyJ6bmxxAt
9ouoVnXVF1O1ZGU4w5CUtFv3EvqkO4CjbdfzuIRLPJVzn0z5KNlOyvZ98MPAzuYzZDZsHwIA/FGK
gKsgOp9YhMggFyVWp2Uspg5Wd1Y2WVIFMByZeOHfYD729+tSyHvG4ak6iJUAL4QsNX8FvY0JMj5I
WmbUjvpry7phTZXatuuuaaft5ObQ3mDK1H2q6Ea/JJDDAZmsI9DvqqSVviNJAAa4snVcHX28omH0
Ww9Yj4y9rBH100ogOD5K5jyUBWTydW7bG9maSRy2jqKqCHU/jzfzTNs1RxJHOQKYKlSXM26RA6aE
MTZDAthORyAxhRxgea7gj6Wy6fJ2mvmPfmMIHYj7aGkxn21goigA+wG3jMGL3+puUUBBO7hdz5zo
kiT1a4CoCWbGBrA21IIcCSsE/e+CkJA0EgVk+Bn2ImBXuNmb1stxf3oALXpLwLMpFm48Ddd6aYAj
TNNl0MvYHIO2QdyLbwv7NNSBg5jTqupTPw6WZ0hccF/aQo8iS7g31RHms+Ia8i2NropNVc8OVpjx
w+zCNcgYHRZ1kA2Q7sy0cHdDzxHdfNB8UPD5QDxIsqohmIE4n8jxEgPw4bmuoStlxEXAZtstGu41
r9DTo3Zbf3gn+GUzTJE+8W5xTw1AJaCOA8pz/Jy2+2wdASVsPZ+uSiGGBv9OG5yTmvHPuqzmT34Q
CFjaa7MQyoayWNnEAmPiGzDoOURgz2WzJjaCmUd0VzBBAE/SzQx1oVaxBz4cx1Ar7BRGU0787D/3
rEKOFx/cio0oDgcY6cY5vgAdEYUX8GAu6gK8PFasjlx36r2gKm1c0z0Auyz682VALlKOJSzppexA
+2ciFG73GcEknxtETpxs0MAD1Xokux2nBE7XrALoOuYQF/rrVXsYfvyigOYE09ySvEZcyUmSkvBj
BdQUm6JYq+++NPDDdtDkjwFAnoukk8EVQG6J7yYohm97dASuioHtnS7dIHORYN/OGtFGLwhPg0eS
DkEg4EAC9YK9c99hVYdQmZJVNDMeTu9DWRK/QvnsVHGcBYDh87CyqPCtcO1wFoZt/WxtFFc569ox
TnlBGzjcJoRUpFRaeKmc9BtE5rZGDs1aoeHLY9t0kJnkiKiYIjIUPNAwT99rdCZ9FkULBbSHSLnw
zJsmNAdDWffAN7P+0B2vNRwkln6K7VrBulTS3Xs81RIYto+QXtMkzZTrftwckuUQzpSi04PqZbfa
Nfk8NfF21yF749vMtViumMSxdwZwagKHZBcoP7VEu5kqNNFFruawz5vQCZtWc7393PpkefQR2HKg
16yUqU+gWwFGystAnJyazSO8FuxYGXINPyW8SoW75DAYp6YNsU5reA7Lb8HAv7UsOHUldCRV+LzF
ck/hejwMwFfbZn7qan6HCJMn4fDNQK9Mt+62NsNnHTfn6CoPS9P8CGt1RP0MQ1K4H5C3oJZuCpTp
s5U6F6TNW3zLgvVzmnh5gor3qEz7ccLxHg/TJdgN9dir+mZZ3SVL9DfFyU4VI+3pcz8/NWV7EPSF
oJ2D6f48xr8wrfURLo9D3dIjjlZ+5OiQ8zoeCZ4q3AsbRQdYWdxGWnYF/VKCgUy7AfNsJBLdzoEO
27Qi1fxQdDxBrBWT/gwKxCXmq/i74A94yAgYwSls78qC+zw05gRK62l27TEssTCQ9XUN7xG2XVBi
CNC4R7LRuQ3QpSa+fbTj+BG1xtMU7PYJWy1fwo6PZ+HKT+CsviQVO5hJXpcRu8T7f4Al5JkF/Rmr
3Zo2NnoQQ3mvEn7OmmdRXlPWjrAxQ6FpcdZd4iuzh2H52ZjyAl6Lp6KVMISV9pkM5TXC/oZU+WU7
0a06nzyEJZi7HmGZOC0uAMEe8/MxpM/FpL6SscuMjRDd54YTpqTHAooT7LDdESLOJwTJ3ZEKo7kK
mk3Yh49RbRG7g6ynQYBfV0HOcZtJGmzRyfbVIwXzjaA1moPuUmlbbQcT6BI/4y5p2SdHlo+B+UQB
+JaBgrFVwz28AB6cOqxyf4VUyoNcAA/L9rbQfs50QM6R3UO/iBovHtaCjAaLvyBVl5fFerlsPqs2
lS9R+L3HB3Qwevte0y8LNPuFrbdLyT5qrKd0TmrwvOFZOTPzsBAhHOZdyOjCWl8Ooei/x6hbVu9u
eFeemDFs9zss+WDHz1Ew9XlfN3e6Hs96hq9ClTAhbfM3LPzbXqz6HMaf/jBzbHGm9w/zuJgU5oMX
UOMOIXxwv9mUtCOqJAQcASPsrhc7hFdjWMCp1RvxscKnE5+HC7sGa3Um1uksLDw9E7BoNw7SMxdX
hsWAJ3sL3pgGN4lqNhzYKED62p8VKGdO8DB/71RTZVs7/lBR+7QI8pmPlc+QmAlaOxhSGIF5eL4g
MQy4vo3DIkNIV3HVtMx/SDoafIlkSb7DQV2uGfJK1xmDkwj+lnZSoAU0KeW9FEOkUoZGHEUk7aTM
7bSaBy8rI88nW0V9FobrCiPZFJEpS/BfflOn1aRrCseM3T6prSUF3F5r3eWuGOSUjZVrbrgwCbz4
BgMvTfezZYpg5cpC1O0kNZHnQUZVv7hMjn14QiJnDB1jCEgeT6S+LSR4zazFskAWX0ID2Fr6BOc0
W2V3y5SCkw5OZzhwLJ22+AACdydUBSq+lPQ1Sp+wiCiiNCNqEGInSH9uCjTbB+ftiMubHumIHLoe
/gEr5q/oGbp7E1X+IU4Wp45NCZgXuKoal4zFzQCLWDD0MjejEN+rWVVfbOwKfL20N/fcYXnlRjdw
tsJUuGADswHLloGuInWYGF3YzpsJ38/W6RxZTM0MitOOCiFZW9GjRm56uOG1RtpTPBrTZh7Hy4MA
IrvhJKyyMJDTYWvgek67hgZDPpvEWXiSZjhQSexRiDAPt9CA2Qn+SiuSB8lM1wIXSPbIVBwoPgWm
DesgdwNZjxXg4zgF4E1+rrA7t3hOo2NpabSLYYWRfM7pQpnCQbKgwF1gjFqx62rlLg1HQAugPEcf
qAb/cWOwxTZZiCqNHyBXlZdSjTVofPhKW7CdM/upOhNAuTFz+TF2GJOkjOvqG5EBAenf2PFDANPg
Vb8i8w1vZl4hSxYzyHlYc0N46aNJXXPR4nBPlA1g6Sn5BpJalRtOcWRtYv+WPvq2QdY0hxpA6rNW
AP9zDCmKD9xM3TfYeiJEX7GOfI2KSuL/RDYkILTZXjcrJe156zaYiwjVAIVqs0t9VTdLdUSh6cqL
3rRyzQXsITM+TgNQAXbq8ApBLFacYYjUjFmZyPqhWUh7GRjdf+TN4G4waMBtr4HF84UyGezTXwy2
0glhfxroR7CzchvEKtZ3HDUG4m3gOuoimRVkw6kukHcBqgV0uYDKF/Yd/PtDea5aV38qfQeja6Bq
Dn9Um8AL5iM6fwvhfL0LR0WxqGO9G8dU+wFxr0iiU3rXe8HdMJ8iGgzuHl124pOSgHZggBVA5nU3
LOcTJXqvjsL2ErhxHWaItEv2jLmivgeYPss97whKbp3M6raAURCZqWpN6BnbRncz0hY5A8vYLd/Q
Y9QgXOhm7XFwTX9NuKnQ0rdB9W3A/8OnpKG8xfkrIpMbKcWcDW0vUD9MQZ9yPG17RwrdfUX0KuQ/
NwfR1z4p+muQDzPJQJxz5A6g6H4JUDTf16Td0BWAHhandoqVRq8kMHOEk2KY4UWJKjzRBW3Y0SIi
giNHONT0GPQIjk4lYBvEv2yOsTOQ8a67g7A5DjlftvkF45YQZpmWysekXLo7/LPusyaAw2Etkutj
JVHiAn6fQWuLydifxHTFg+nV9NmOCUEm1aRglFOYGKABGgDbp5j9SIfIUFudjWNX6WMZruVwgCcD
1WxSNJAhpKwx7ljhexxgg4sDj/jYDeYPBKMg+ams9MdCgoKFtc7jz9ahGSFxJe3tGGi9YN1rFJPB
UA6Ix8WcgMM2sTsZqG2Xq3oMquYAH0iE8AZbmiajpcd6cSgBzkWJhgZtxNCBlILH5PvCw5rnjoXj
xx7Gc5tFFmkX2Rry6mJrii5GMPBiRc4VPoAU5jHYUJqoTU4tZ5dwhGB4MjoFR1fdBZchOlRoOpjr
6nCu5wxt7PyCEUwHeyEUeKROd6gapzBgyLWcgxmRFdhDhwwY2j9/uxkfuqVD+S+6pUBV2/j5A6rZ
YDog0RoVVrkxQGKyYtXdunblUxkm03M/DRUOr7JdYiQervgmgOnj0EZQBHKXbbBye4QtDrGaMDzJ
c3xzDRyhrUcg57g0K6zGjFXkxHoRXhAL5ij3EycI90wqMeXLJss7xCf0CBZWSFtNkQe7ynRyDH3I
JHsn0i0O7CVACBofNJzXBhkEjl+HsQpK0IqGfzZdAv4eeGj4dTXoWo9uGMPPczJuPyLY2b7BxxdP
53uUwbVdkoqndCmL+7WqZXTS62gfA1QRmLgglJZnxZgMOlcIqTYnNNDwj2GI1n0p4KEFjOUd4mmW
CaOnVNTt8q2oFjDG2LPWOo+9kTW8evMUopaY7Ylqh0SVZdrm6SCSeVsPGEwPY1oESVHh2OrUPUYB
cXiBmE+4sywvyHgyvNnyZorLW0swCjuIsEBhU5WOBgf897hp2C4NTq68n8vyjo0DPoZkAtmdNhJc
a4Zk1TlK52DbENg4Ev2ptTP7TkIcLziZ5gj1Mh3Q4QTcYM/b6u0UIwr0i2pkSw9ABBFQrIPNnM3t
2rxg7p9cU9/Ym35K8E0h33RIjivV5oMaJv7Yua25RgIINrGQxcgRfXui+pfBMmLdwY4j8SlCZNur
Ya9Tte1Nj55RFAwto0UgBnw3n+MGltS3r0T+FOISsMmAuiMJBh+Cw6uxKtJ1ZwtYArWD9KzDIpvJ
08DLlWZtE8B2XkXohvHlY7qVTcgk+M6LCXOOgoTBAkdzjGAYhlyTFakpg/iYENUhz7MYJ9S/LUd3
LJArE2AbgQ8TzUCMbrEYdfXC66plEJs7uPZ6EU/JOfVgghAlYZrPGIsFPI3rZvXXTV2gY0HxBwc2
8kdGDze5FbiGROhMPsMCXQMW8va6stzEBwev0yOZkeeUQQhOWvzELgov/y9nZ7bbOJZt2185P0CA
mz1fRVKy3IftsMPxQkTLvu/59WfQF7hIUYKJOKhEIZFVGRS7zbXXmnNMQ7WX9Uplsdi1iky1aBty
8IoRTPk7Dz57qzjU3hrcPf0O5G/zt8nn5mfGQbor5i7jCD4TtbsDdNf4g55fxNiPrLFyNdZE+61f
7IdOrLS66dhyoePZycHu0iYdovdWyat3PobtY8LHCsK5rqVvQCKoz8G7lEhJqP2UfdEwP7ydVQBG
bN+1UHdESl/J9XO9tZ001dJvdZQgWChqHWqRDPI3uRrYaEg7NJCdhOWub49NCSlbM+viKZgYlnqw
/Od3ZqE48qV2zsVengZKY8VsKh/NfB+xd2Jx2YH5kRS0oWX1Jgtt+IrDp5foCUIi3uFeFJVr0tbG
cswoKtjVWOFx20lNyu3II3GvpaCnPXCkY+CiKUpjp+/C/DmhPKIApFq95eziv1HZUxC2+M4kr+m0
6G+SZt3zNCbTXRuM4UscQBHdJYMV3ER9iuG0hCAEJVpj693aFXPgLjdTKAkmDKRW71823oblYT+d
6Gj4UEh50HkfmGas9BBFghw+ViOG32Prw1ehe/xmIRTxPfpos+51iSo6R8Fn3zyKuYtYGIHJKMAT
JORBZjJKLNVlX90rM+2sXY2C/EGZLOOlb/B18YnO5g53YBK8zr1sDBtKK+18YIrkiSmRoWiYNCxz
PZtsiyji4rcOdkz2BIE1cPVbM6mfNeYM73iA+4ca6+RTiaPsnh3i+LUcDXU41GivGU4gT2GiJqEb
o40rD1dNb5XlAXSL/Lfq5/rOn/3U2KNn9eV9o2jZo1/3A7vuVIkw00u6TttcSXyoUVEfu0FIZb7r
kBv3QJdE+6Z05oQ9FZtci81yHO+6JtMtJ6Stb/ANxXQeN8wvjvoojxlMk6r/mZXq/Cstxog+Fq8Q
04bezr+mAa1rPhIUcp8/ABcWXub3qH8Z1iHBX7sW2FTkkphQd0VFod9g4fE9o5+R+0vA4jeOdaZA
QmOBwlHGEWUyNFNN5XRuZtd2XTd2UsC9jedxLybeIFjP3V+9TIr0aFZMl+gSgO8AUdRS/ll0+jpP
Ez58tGSJjPj85MX52WNVwuaDFgkVAXf49Adh6A/BHjcEjcRBeTehtKNmb7S3fGReoISpuCmxZj+o
OSNF5sy5B/3+RelGurn0MK4rzdbdqWloyGm+v/HjLv82fhauGgPLwuozNeaFlWc0LZxJj8ROgS2y
1wv/KbdgFm5chvMhNPJBJoyWYqGDQaZ9ehmQucVKDfqJQm9gKDQ1tfnXhljt6BkoclvtC1dfNuEF
9v+9wePktECt32cB0SBomOcvpm35tgnUyevGJL+2WpmpBBEF+6JW/K8bP/fCmqXip0MeoWIG+kDy
/nc0jw9VTflSFHChw+wqiqsW3pPd7Me6UQidCOs9X9PIhcHMaIAf77Ht664j2X+zs8B2EzaaTwwS
AtpPqnxnNQGYlDnTQq+AJ7BLschvLFNL9bJaZGldAU8lNAf+7VphRF6HGNoBm1Y5F+Ye9kjgBHbB
nVWMX0UnR1v3c1m0V8dDYY+IYtF8qzTwT+9nJ0sLsmEsHEP3+/uYghrrtlZ5Q6bXR5R2+r4CdPY0
mEpJ4gYkA9Xs6wNLZ/aPendeeAbYLM0mag4dTezpD5HFlEGy4igA+Ns/Utz43mwN+d6gJ37MxtzY
kKhdeGdQhCPsoznL2X98Lv4j2hh9WQ9hfi8LTJ0/GFhxv2VGb95C3Io3xvOXDoWemnVDwwEqaysp
hCWF9AEHBklyEBRA3BVYLIlPdbjLI9vekImcKQF4LRG8ozeAaMPaubqOgHwCeJK8oLLJ/CYabVxa
ejL/cxG+rIWCIQUXj3NbyRqkMoro1YUl0JNZd5VxlO6jXORUvp3x+vk7fP5GMP+m7YOMBB8szpPT
B6PQ7YGshzlzZoBHUKTk8kiDJDtWKhP4Lkr+VdirGTo1Cr0YND34B9fHi/3CLzsaH0RDTPphIMOO
mTOUYdnOrIdoxkC3sXqfr1EEY6G2X/YzCGbWsv6+FYMpGr6rKRYFtr6K/xyTk3Fn1sI8JE1CH7kL
2udJWNAOs5zEgH++wGRw2khcGGQKJGWnF7j081JjU5A5WZTr9+oQg8NXqvo6AL7mBiqV7ufHg3W+
XnNwY3IsjHzgm+W12rWI875Turx03O/Hpz9Px+Nh5zlXw879Muw2Xr2P3eDp+nZyrLUFmACHyJeX
Y93sX/Yc6HA4/H2++bJxmPOX7vQoq9KYcU8m1z1HGZu3saCRDwTu84v28WE9PxGNEhYBIzdpVb4W
gwzAYjmRymu+jreVMz32V/pNuoex4xRO444HdAtHRsaBOz9Ke/v98x9wvogtyk1o3ooh415VV8dn
ow9nUy4hC9LWgkYGnMNWIjA57Wz989XkUMTIQdvGsqMaqyWsxNJMSdkuREsleANtI/M5sv9VUc8y
KS9KXgubGb6itQsE+hfTPjIT2M5E6Qv0Wf1pghzjVUm4Jeg9VysuNhPINxwFCrsuL8/Pfz42szEg
XtGrhRJsdNcjugunhijsVogZUkYYcvCdrLHBjbEc7GOyKTo3UkpjA+h/6Rba9E4UdGKLzXD9KzCn
L2apmPatIJpl6oajFuevNqSjjY/r+fvAtxULGdZZPCd8JE7PF1NSXBgLPjiWouGIEHY+luOsbi0k
558GEgHZ1XEwy0KTvToMkhGilcwmgYiX9d3BnMFV44Wnf7VTRyXzlI5ApgK+P/FfSSa/A861njM8
tM+gNeY3Lajs3z5kjBiShjkoOzEP4RI+UoHw+ue3h5YdpTkudOyE6wvSxAxg0LLETpnquhebg7yz
w3Y6VtB4NlaKZbk+XSigHXBdmL8t6sv1Xe5kuxETMwrmvX126xu5+SVU+8ZjUxx/rRWI/czM4WP/
+wkaREWwrCvEmq+p8gJoYYxqijtuwgrM4kBxLWuku2jN9kbtcf75wC212NM0lgi+I6vHOEn6IjGh
FTghxtjMZUobj06gVTHdg8xobGrlMlQ8MwCCgMCjiB+HoUr0jct84RFXVBtXIfxcVeEDevqIQ/lq
xIfQmMC+7GYqBotANWXaeG4uHQXzC7eSZZf/rJ7walQiO4tCTLb6CLFfKIpnDKqycS5nPmrWQoVn
haOg1GB9X9VYgd0DpcHh4mRTVbuNZCQ/gIAyacrQ9RzpiJN6N6cMUyxr3iuCxKORya3DkM68ia1m
vGvRgzslEibylZpAvsWMjiyxtku3zWoCNTpRupVUVC5Qz6164sKyxuaObwUtO2qKtZNQRcs5ilBE
jtKY5j6v0fWhP7phrvbvqnNE3grNI/Zm7FR4uU5vOvbYHqoa7LVRnSmx5x75E67gEkRfRJu014Kj
Mof1l6SejSMaeSZ6Um7ff/6qKRceCqTmpmEu6ziRM6sXoDRGdC0Wrd2xTYCnTihX76DyaUjf/aZ0
JSv8W48hqVekVx0kZYi+sPhov0drTBZth+C/KtttigzbbZFqx3rGdykQeJAd2at83VFejD2mHYa4
QMsir0dJvJOzKn4dJ5FvPHwX1it1EfBja8XwAhXj9Jq24LAygAMJ+E01+spEwXqOEjQ0GbszxoeJ
9KIz/9yoeS88M3hPZQx81vLxX2A8//0gp0WLsnfggwz5AnFEJ2KAwBClK3inG4dSPoxiqxWZLBta
R9aHEH7dy2LIm4SEKkqATFGxkDDXMx0IgdRDZEkRdcl9wey6wf0HyCCDzh8ls+3JgVp9yUOgq+iz
3MnupNu6I9mNMh00A3j8OX6ZDTwfjJVStJP2XAEZUxtTqQ5YboXmQN1V9esAEMsPJSnEj9KY1Z8F
baTMk9pJue9Rk0s043UDmy/Zp0iVaiB3aKeKheOpDMGPKppz6BEpsbs7E6rlI1EQoCFFZ6f3eEmN
b1JCoGyRlDqATV8e7xNYYoXTW5W4R4UdtK5GYkromG1V/ulg2BQL+6tYMMRmAzZXk8p0VwJlf+la
Xbz1wVh+U1FlV4sntZyeZi3VlGMlkU4I/KKSrtuhZPjHIhZf23Y4MQhhtPqUyoGh7XDLI6SG7lb3
O7oWkv5QJKA7PHmYzT/YYNL6ClJgdReye62IKIOa44IRaHiFrIHABTTJfugEhcAnJahBzX3mZ8jm
7AxRkoNxHlWcYef02XQliGUMV9kEFgNd44MFfRxI19QQ5Go3w3TfGVOi7lsRye9ZyZ+OqSqIX2s/
CyaXkW/9wygyKBW1GiTAB1OJtE8gavyhJIrNiksNV98iRbIklwBNMJKZn7el00mtEu2lFLgekjGm
bTw1ZQ/ycWzn9jDXAZI9dONz4Qo8Kddsk/0JBrHVfxVLY9qR6FFU7jDG5REqmpndZmNfXPsZU9dd
Qg/kNyMXQgyrRo5SN2mN8K7vIqPwEMp3d2llT8qhQfSEuGyUkRsj9rT+hAyuuJ+c2q1ZkkXgaWln
83zCxAQV2PQ9csSxkgnMG6QCoYBWjpo3yYn1m8bMmFzXylRDRcOj5updScopKu1R9yxpmN/LMehG
p5X7IXIjWnmM5nNK6F2YRzQ3lBElJCN8i37joNvBg9xOKkJGzVcZzQ01ePwSuGXsFbKR/sr6iq18
VSS5tJuH5VIXhujbg0R+R+aJRIH5OWMuBCtfApe/8jFxWWicmyZ2mOFW8z4zBg1gel70xhWpvBHT
r0aUKk97iDaKhw/U8xQW6s3cS1rrVnIyfa9r4ffXulK2nSMlRgoMMCxFSw9dTyFtq2JMd1KVa8zs
6pReTRUGCaC9fqyNqx5BRHlvdajLD4yejeROaSbzK7JfU8HOFxGNMpdwmr2AN3by4toangOzCLQr
PkwaLOA6Gm4LxOpvPd+oH6GUFLUHshOoiCBvQ3ZRWpbCkwKjUx/sLoFXFY1KgC0hCn5HrZy/DMSN
DC64Pb241ZqBtbGWO56V2GBo5lm91qGOrn3/J6EO7WtjJoqFHmQw/1TUYExL+iYZvGSWhsKtm64P
HnqLdvmO8agGq7fz7Xckgj56mT5+hCasfpWo25/CbEj3mTxQs6HTxPAkWemMjEFvxXXcZbXqJbJB
jgHm9a+oDorXz7+vF+xEhDEBP8BozUYXy/Xpx2FJX2XZ7aB18kNxH5Bd2LJJS8rkoMdmwUyexOof
Q4bOmQ5ei3qSWfW7FKrG9aSWWncIlLo65GnE1dn4aeeffpOAKBVYwNLVpvV2+tOK0OrqEXgUOolG
+zoxkZCvp17vMFEo8a8m07RfQ5eWAF7ROck7IwCvvIPcXWguu7WaaKnQzt9INzU7CCrhEhX//1P0
Hv/fN+1//pPQfqE0MZmv2RrTDJl58doKx2htAvaJUFYkepzfJhOCNZgAATkts1Qxz4LIpaPItHyz
3ulqk5Iggd7ORG0s6S0p12r/AztO/dj3zVwRj+NHCkJJQ3nQtT5HhhCO/IFwUNKcRGdds3dmBeb8
INlhcmxLpmk7iAoQzKquKhv387M7v/gGxnukAIgC2NyuWzC61oZ6NtMCwRhBdgObjPsMwvjvz49y
Xppg71seQJWyRMbAdHqLo4mnpx85irQwU6vbANpVFe8/P8iF+drpUdYPEqPZgeDWyMl2P592x3fH
+/Jl4xBbJ7KqserS7OpgOQSlwy51/yC78/6QX7N7TvaRi+Vqo5D8IAee1lmn57RqZBrkL09zywEn
Z/Bmt3VLJ71Tj8BsXNXN99WdfS8O0lNyNV6Fe8mZ9vah2Kee8Iq97mGH2uV305Xl1a68UbGfPzjg
KLRlkwV2kZVlVeKSmdLS7qd0K3FEembV86VR7S2r4YXrjU4KFx2PqE2XaXVL4wZ1YgibyUGaUh/1
Vpf3BiTVx6YsCvfze3u+BQeuiNqRZgEtOmGurnSiEzIjAOugVS5QdOlDy8a/juRvUHTruzgjYAHS
sqy9VFIdDFd6HEgbN/uCG3ZBmVgYPmkisw1aNQlj227HwRhzxqtKOdDSSNQ7gK79b2OQu/vJHwC2
9Jlid44GHupX3vBguASPp9dERuN4mREvvtUUjIRY2ZZ01EXSPS1xXBjymkU/n9RMObZeu+VOrx5R
PJoK6N9lhGzZq5eb3mLVjTbDhXSZfSqtPT9batY5lZknz03fTUhYZfGL4N/oO5bNeD8lvZJt/Yrz
oR+DIZmxCmgsWlJrxE9XAsAJALjQQUl6/yahxVE5JjQPpkZ6w8RTYUviJJqZo3NLrRptfjmPBMkE
ofmlDlTtz+eP04WJAHsjyC0aWzIGS2tGIXku6CpiMJN+LPeHSUvsq6yB6VwPZu+SBzdex2ppHoVF
OF6SR9NjG4fjV2A3OGIEhHwz9wGWYvr3mCJNV+ytkr0tfOOAUkW7a5m4bbwAy9q1uo/0wnmlMRzQ
nlnTDISE2XcgEZIEclVbABTtEXEJNsdpTl80Jd3qcVxYQZheMxsSfH6YZa/e7b7DZkhqROoY9IPu
EcuWV1U7jf/cWUO6B0+PTioYQnO9UU2HymAuYyXoBXUiXhW2TxXz2DZ5BZugUOTNo+VoVWPkJKnb
vubM+C2/fv4snF9ZaxHp0NcTTGbJdDz9/M0mWcpM5WJ0A3b3LRKF5TVpO73qZOpcI4yMNo53YULE
XpgGxIc8AGHDai0ze+IXKkwhfGSF9dOe7fg3a5v4UsXssqsw1e50Q63Q4mu928Z6fPRJlHa1xNK1
nW31kMg7otg1MH1HQptBq3e5sUEy/eiBnD5u0IzY/y/TA6aE6wmy3eVoylT6c1ZdiOIxtoY59LLa
Nn4Zapkrux7NxaMskua7ykQZtDwoSZMNe6HdIXAaamSBatFgfJB9dIXF4sJiMFL9CNI6+EJwavW9
7nB/gW1o9OsQp1y48b5cqDdQPrN0cVdpvLBen97WKa5tJQhpZDbEa2dXOc4KCrsQRZ87tMZirxxE
F+8s1OxPTTcEr/AUxID2W+vv4KQX48b3Y3lhVldU4RfZS33PmHzd8Wxg+gP1JqWtZUJ+RdwaASdG
q90wpdhS55zxHTUAZ0t/y0IDsBTFyum5K2o0YfiAlNjMsbGXR6u9zmcjfdbNJHoWoF66HR/Z4MB3
odsllmgeUlUPbhphlFcmMWZHhv35fWK39i6JquIoSfF8JdiUJRvbi2Vjs7ooC6gA2ilfB5a3VZ3S
hghBW0iUzqQO8rs6Ni3uPbm9ITCjvTVJz8TK2pdHG77LxhN+6S2klKBqsFQFsMf6w9jJvlrPapHB
cexKsQ91O2Kvin4nQKlXmA8hrgBk2PHcInM0K/tnH/fDV1vuG9nrkTBb2Mfy5lZqCAlwURNU+LD6
CYmrEdRC3Xiaz1djwIxsxFTmZRR069XYJAFxDqMIAHtipbc0NwLXEHD5P18JL90NOqIsgrpOyPH6
o2hXbN1hAiSOFRT9c5KZmF0ZuP0eSQR4bJtqXB4ljdgJTBwbpJwLW2C+aQxHAY0A0ObTc/rImvqg
jtrAl2Bu/OrAnre9ifH5OU1I4scOcRB0YLvwxz0G4OkhtZGzEN+mVl+1wuL/T6PkSW9C4uk+vySX
fpcONZxyz1za/Wv5WaDYNVPMInXoocSam2G6eS5m+i4mCSHI8JT4J7lCWG0yhV53nYuXLiEx1NMz
yyTcKyuxvwXNv0vS0THw2jA44SvCG3R6teCBkQkb4o4hcmh+zmjMeLQP9SMJYtnGFbiwbrGHgDG5
6G9sSB+nhzImoYI48RunsAE/1GWXuUoUJXfFYGzVHB/Ez9PlAHSJ9dFm+Jj6r9atkABPvwo1Yr3K
VJsesOVlns3INT6GIijv8V93sCjDEruUVLTMemrDx7LZ2OpbEtf0bYpsDl8q9MAknsld+KhaRYCK
3eR/dDXis3DbxXN1bZrx9DYDFyh2NlWO7ph2Jpv3Vt+qxr5lGvUdRZp4AyTRvKUYIl+FJH4pdim/
YnGTv9dGc80oNN0T15n0HlLo+LWrIuttbiteD79Nq+BQxGYj7/2oVb80diPriOZlFNttxfNPczW2
ZzcWGVADKZUohqWyNxlgSVlIXGxp+3/EgB/xkKT2yOLEVI5MEkav9FPyzAbIIQPMprGfJ4SGEftI
ExgB2yux4eTYYRoZf/o+eucdReM00jPq5zd9GuEOiAxjFP96RDhm0xoMg3H7jX9ThfXkoCHFmXBy
GumLGhjG1iZueVRWtxe9pSIvOFG0Th/b6f+IEvCXY4rSaJJyOf1j0wnN1Wp72JeJrlzBCgmwEJJa
tfEGn9d3NondjBlBb2oyLK7TBzgZxm5uagoqe8LDpqOyv9XxpT/OsWzQrx1Nw20wTuJ1kPqrgTmX
G4m0O6RqpnypZXveo83XCJyJ8a1qcmXfkj6ob+zXLywzHwJ3E6g0AeZizZFUdT+TOtrrjon5nThu
O3FpUcZeDqz3exSY/T3CdgtXBwMIlcL0oZAm6TYlsuMwZwqhd6JgYvD5lVPPX31CIDRyG0CY0axb
3y/CTk0twu+Hcbmt7wR5tKC1cD3l7kj+0h/s0+NIs9KKo33cDATcTFYRKZ4lchE4VkeK6Q4Mz0ik
op5FCKbTCFCJXRbxSxgtqG9JJpSVeqhu7lTRgzXxy1qSXKFDtMByzE6Usac66K5WdZF9hT3eNBys
oFNElq2t/o7mAWvlnCTxQz0Z/q+mzbtuH9jG9ABdubpmLlm+V7w17Uan6cKDzHwNESI7Fuhb66ks
bpEArkrVONosdfBs1PY3O1Xh1lngk/MlSI6tw3ijBji7GyYNYjQny9ySv10rIP0mQk0M78OpUyk7
+mbcXOOJyxys41u16nkByQGYHS4DS3aAZzHtfFcZsrC6OATIJqbnj1L1mzGGeIn8MP4uaR0VpB6A
ZQeVNjwng0TAAz1K/S5UZvG7VsRfo+7kXTap84temdOf0GjaL8wL5rfPn9GzyAWm0UthRINjqfJR
FJ6+3S05YXpUke4XNLrFbHzKITh1wzToe01UU3QnYrswXXZZFQlxeYRgwlfGgUEndRv9MZCKsxNk
wNuJKyCF7oEcgmrj7f4QNJ4sfCa7PPa3Msh96GTy6kfmbVty91QMxnQafoz0jv9Oeob5iWAe/83U
Z5C45mhMv4Iyjl/7WV7yd5SGEgfaj6U5AV5N8JRmSjp0IYYsOMp9iXJ5IOKoOsKDpHa3lx2aZrf9
AwJzsEA0zMwGlUqJLwucS9K7QIcIVlAYcBKtJyG4PNhqMWsbj+n5xsukUYdcj1vP7UAvc3pHNLPN
zSEZscL3mXbsYxHeypWm7bMKClONspYELObGnQCvFXYMFWx8q15N8MH/6ZcgB+MFXfq0a9kn0ViS
mi6Z1WGXvVuMR3eK3hxCRboOokAclH7co+U5mlM+uNWcMWlL7Y1txsfCvbr1tC354KGQRmqwvvU+
C1XRmMtvUJrhHjUDX5qwj+V3A7yVT8pUJhxUJPDGTJkZVACPZZAF8SSIHx4XlYnbhPl8HHLfvGqC
UL6zNUaTPqTF23rQu32U+xUEm3E8pBWNocmnt8eQTcY3n6Qe8Qv1HrFP4GVVjYu9aau9lYMeKOQW
YnhhKTdWXbevn7+U5ysVJ8o0Bp3/IkH7wGH/5zsfx5ieGlunqGls/wXmKjVS0Zn7dJKrp38/FPtb
HjRFBS+lr6pTsDFJ3UaYIjqNkZ9IDTiFLcZrTILF1eeHunAr2XzRelmamJyZuiq6W1Oaggr9nJO3
uu8m3ZS7MvnOB/jTiqfoweDq0BnUnTH4SCypBF0fzzfROLyYA7HzQASIXWFOaeJqVGOdPYMUXI/U
QU4/FNWbomKnxHRPJKkI0+d0HIMnn2LKaxOG3E1SBkBTtfhGIXVsPyZZxyCXdM6jakzVMSfQ47aa
inJLTHLWQKbxvnzklvIJtfZ6iy4myJe0CTMnMSfjjxzmae4CPJIeTcK/Xkl6DzMHTWYvHVJOBbcv
zbToin0yEM4hLRkkgZEnDHCqJaXdJ7NufwkZS5fuOGjyVSks3JzVYIbZrkCq+Kq0pfrr8xt3VgBy
BuTR0MRcXkJ2+6cLkmqz0Q+JvaXf1kf3ovPHhypupndzsmmOzNHWunPh8ed48ATw8SKbWlcHeMZG
u+r9zJFJl9N25N76jjYYgFH0LG42tmdnbHmgrOxOl+kxFS4e5dWeSYs0ZtuJlDvY5fy91TbdTdBF
0msHqecGay5cygT36G6UctOdFmjMIIeQJDpRYwsll/bw+dU+a1V8DGr4IPPU0Hxbb00zqxsUOwGN
GS1Mp4qx/0EKFXXjKJdOm7feYPxkMOWiJ356U4mUSIh5xphYTLV1CyI++DopZHtiZgqPGNl1IqYz
7b4ABPY4aRnz6bgfb/VR6oHajfX75ye9PEKnqzwnjBGOgol+/1kcVzdHwwB4DMsIWFzS5we65WOp
7Ju66q6qRrX/yoFNkfL5US9c6pOjrnY22DgSH4II75+N5gQRruwO4VhtXWr10slRuMCHBohOIMnp
pW6JUa1BOeVO16ivdTYG32K9Cj2EUUTd21HMshuZbxEuw+emnRJv0op8n1Kw8YxN4qsV+mJD+3vp
xCmFMTbxTeUpWzWLpLonoFsNGZkJ9C2BIelXOjz4jQX/vEWI5hfbqU19yf4RS/7piZvaTJhqb6N9
YJP4jVjUhhx2MbyClQ7IqJ6Ud6VUWhJisyw/KNmMnRbqCt8HSrQl3j1Jn+IKdfIuHSbxVmstId7Z
FEVbHskLl+Pj44fYf5mlrAf4Ycc6lJvcoIBZGigqQiyNpNKPnz9tF5Y1Wtfgj8F6K/zN8g7856uO
L2diO4gMYrIgFc19NHlzGqP6Nmzhfn6oSydE+cg+R8Mvh4vt9FBWYc8oOFhDJjOIbvMpRbkIC3R+
/vww5xZbtnAfA2Ua5lSJa2G3HkRlbmswc0aCOZ6RlQlSJRTQzi9IVYZ+H5OfbTlRHw7I/rpqhMpW
mKWXGk1E1HtXVhHsv2zhJhGIVe4qzB2Z65dkwPz7m64i98MMj+xYPXOVEv0AEa3FMVXMqGOZUdg3
kF+20q0u3GHanDR/8Qxgz1orzIuQLOU2opkZiyCHriY3nippWYUwd956hS9de/DJ9DuIPKDfu54w
1TpAnTDNUEyUA7uBZcuS1SJ/yDP6vWkhoO7N6uxaeWHeKSqRhUmRS44faPbDXAWS28k91W9tt19G
tF8bZfulX4f/j7UcqY9K13P1VRXlZIeY53I4m7XfEeXuy3+UOTB+UqoL626iLjOOMcyB+zJWtcJr
07x/MlTLh8DAq+EDSJLJwbbMEfitijmfbPBKFluihAsviqWgyoLZyAgFzcfpi1IEMLMW9ZJDn6I+
dgq+2VndnN5f+ABQ4aFaXpZbZODLc/OfN18rGPHlJPs6uVzDbsx4G0bbb1yFND6GAVHkmqCy7uOi
Ce8LOLTAm+05fAdD+zYLSXURH5Vba/Oy9q6+uAQ5Kri4l2eHzfXpbwJBWqNnZVrcF+bwpdRaPO5y
lfwFkDzvtWHqrlCLeFKc/WnZTnvaaJeHgSaZt7GELHXG6e9gdKVRhpj0rfkxq28E0M28gg1LxkWU
V09FFxeHyo/jg90r1bGFXf9TK1N511tx+Br304QKfvidWMoXZYB/g0MawLMgf0+FJLovLPxtIxsy
r9VGxevmJNhYWc8LFcbOYGdw0KL40vTVcw1H1tbLnLsoSShhCZe27oCV2jepOhI9hN3uIKWDtTHc
OX9KEX3wYnxcI7pJqwJiGIKFLtxVtD/k9m4qdO0elY62VQmf1/kM9BTMwfSENIXi+/SRaIOot5K+
gaDk2+nPslWVpwL90zerHLR72InwKWCq2T8MIwTXSk9FEU6ug5IC8OKnr0bYhj8bnPj3FaAmxLrN
CIaQBCLz7fNn5sLvZBvCdgrJHaO89T0o0q6RWrmsqF6Ef5ViD9tLYaZ+HfJG/Y5gfSvS5kIdQxIG
Rl8UVEQVMfE8vTDwXdOIUplNcpmlyU7rkVnzRSGwLxXa/M1S6gBljqFkP0stnh6JODHnvan3auHR
g028plL5BwVlTuzVYVhe136c/LGETjHw+aU5/wItHzfUnGw1Zb79q6p+mbWQU0rHWeBcoLsahPdB
S+OiS+jN//uhSIGje4vNid3a6qL0etTFkUpjpocN5IEhJM3AiolcN8atEdqFNYJ1E6sQw01ugLEq
Z5TGmEatYALRdlqKynJWnugbWD9nVQmuJVueoOlCk6aUilPpW8kt3FilLlxWZGtUbUs5ZfAjTh+A
wI5S4IEyQAVRV17Q9Laba3mys7U+2KgSzwlWJjgJDgS1g1IRIsDpsaw8Rq6jLcfyk9xySvTXf/Ia
B+EOfHnb7pJRlTIHevRs79kZ64NnsgzNV2VqgKaXJHCSO+pM4lyNypbgxDIjc4zMCgMHwlytHAOC
A8FWB13l2YFS+a5kD/730gBFvesR0tskDbBD2HgyLyycDIAZiyPIxSC8Ng1FUkbyZOBjwUqn8V2b
5OJoZQPkSZDHX9CLoG0XY/L8+TN6YeEkiwf5JlUqE7N1lgMR87WZzlxLRBi+V9Jo3KnxIG/spi4U
Ox+4g0UPh82MvI/TWzaKbkgaYXMYWNu7OoP8v5NDCJAS9IF5FzF7PbLP1I+2VlbXpawzWrHjyIOr
riFOguWBfk/etX1tHow+Caqtlf38+dXkRZ8leLboqKxfIDNceqgp9p1Kzqwe4rFho6wsdXRHikB7
HYcD8v4wyw2ZsAjV3E+BOQgAlhXuWkPxzWCXN6n5HTo+2Ig+RAIUysnr5zfrfFnX0LAxgmISQSTc
es5opRrzqVLGY0SqwXcjDbFJQDZxJwOI665NjfDw+QHPh4ZsTPkLigkLGWOQ5Rf9py5L8Pb0rURQ
aFZUqgcIyADyHfdOM6nJOwsosZ2lX1ueiLXqWk/HYV83JBz2oxo8dXJj3DBy/nd1GzNMPPs6PRmD
YdX6/VdnK4yDTpF2NcMQAlIay/yVlGH87vPG/1leL8vDXRXl+0grMh1Vh1w905zKir3vW0QR8Clj
hh01wn9TEalC/yLDIb5ue4nv9edX8HxhZozGikgJTSOF23d6AYeqaQa5liUUdT1pHX2TDo7oB+kF
w6MCAkAGxi4HpN04fogxaydEbe4//wnnj7auGmg5aCqjsqNDefoTSmi2lNdwHJug/GFKtrixO/XX
MFbtvzIOiC0ykI7yUUURhjL19EBSSCOCh4kD1YPvCJHETEqZQHx+OucrFqs+2xENSRXT0bXtXGol
AKIm+xw18SkZqhb+aAR0/V+PwprIE4aRcFmK12ZKfRpkuW1E4phNIfaLvHAPRDLY2ASenwu9AYMx
FJdlmS+srljFdnihtZOxmuT5Dc2/yrUID/A+P5cLqy8zQUrWpTqgMrdW1UFrd7MqKh9z7ZDYd1E5
Dn8Cmsr4lwC/DN2kv5EmFO8w2BL720FvS0XXu0BLqafzegYqHPs3aUCbCZabufE5P3882SQIdNJs
GtgArvO1WJCF76cpTlKt+u0nqQKNrFGfYitpv29ch/Md3dLh4OvKuE7nrVy9jCqURBaLRNqRbNXu
RT2LZBcLpbnu9Ln22piJIoMWXXUMeVRc3wibl66pg1fQx8o/4yTAJrCvowXFufPRX92TOKcrMDDu
4cOGcEGT5/FoKEGyUYKeUzo4X2pylkmeHiw+q1MOpG7yk4ocr1ypk6823/tdZDFfgViMCkWTYxoP
UOaTtu9+q2wcXfg2/c//pezMlutGsiz7K2XxjmzMQ1llPuDijpxnSi8wUqQwOxyjA/j6XlBlVzcp
mdQRb2EkdQcA7sfP2Xvt33/vP19hxM2cmfgPizm0uY/rAp5kjIwZ3rMREtkunTkC0rMYwNo3f/pW
f7Fhrfwdon4ptwlq/eziIAyPdbbqy42P5HeInLqkg7ZkZW+cESmC9l+ljvO9rBcvC+lT2RdGs2pi
HK8RS2iT8GqiXBpzUhcRnXh/2Ax+MbhmaWThQtJI4Lj12dafqj5JY6vkKOTYWb8hgqje44dN7xfD
0b6BMoUhWQ4kA0x5P17bIifhxyFMN1xnEX+b9rA2+3gWzFWADevn02UhoqFMtb6oNt00lGjS7Oro
Aq/+u7vPqiDE00JbkfMhOqmPF9/gk+icRwUuDF17lWVWnzEHX3Z+6uh/dzXlpRDa+xB4bV7v87WH
D2pLpk1iEygrjcbcSvacyP925xh0LjQtKI7oNWGDmB8/kIi1bJoV6PMkK+VhokLfeK3vRb9/Zn6q
G2io03qiAcWDizj003Obld4ywQKuN6UvpoemyKwHANfJo2d1+hHtshsmrt4eJmDmuBmW+u9fNZrA
a7Ikj67Om/j4IbN4DGrhcoqiwlpbp4HgPh2IUqlBAf/+k/507OF6+asgeJ3jr0/ux5dCHFalWkea
nGnWpPJUoTANwpxOyKXBkP8xV2+9qz9001aaCxdQ/6E6g5P08eU6ADKBHDkJV9jCQzZ/Ebnkuh4b
V/lMMBc3Mot83MO2szaWT6gNRi/ORD5iBiMgdm2lCax06/H291+D8aOk+PmdMSVAAsDA6fPu5Cs2
Hb8h1oP2AMEPagCWvNGbVrcRVJgq2DjFRAjEVFnJFW/ArTczevGXsqUPx9jest+yBJXhPkUn8LL0
1nzGTHrYN1BSzA1EIBMhfiXY8hLpzJAFGKUvqH+CpWdzKCu0xYkx3CKocHtMKY3u3JEJMSAVAGBQ
bWi/EqCVGnN7n8Zwjzd2omxUBr2CUOy1aq5OFJ8IPwUL8AbbN21HPdGIWu4VyS9b0dtFFqV815ed
FsQ5oJGxOxsAVRVh3YM7CdMFuMM+bfIFnj0qVSzZo9teMpfy87AD567QjQ5WuokbU3vJvUydBSmK
Pdz2mcVNmiQEYg/K077Wbi+eEi82ybRr5+fB66y3JK+1r1LPHHQClpPW4WAWHlZbY9AuCcDVQCrY
SkJ5pjpqzseVMRTJsYf+S20FRrnQFwhKqGdy7bjoabafbNhH+ypx04WUEgnRzq8lRAEy4PRI68zg
a4XEHEx/aZnPshNQEl3Rz+fY8ao8tAYn7q9Egv1rYxqJjfh5NiSmzjFW5qMt84oPl4FtT3QXmoJp
N6Qv5Mw+QQewYV/JpjW7cKJmuUcLbGKFhl7w0ApViWgIehJH0PO2Hl9tuzRR3K6TDceYoUZ1gQf5
RM1yeFyIKLyvdD/1N7lsekaq3CVJ5KMegwZqLtNyWiQVNuBOUTF2GNjYiBqghx+NYFnHkLvMdUhi
LRnXEQREUNUkJIQ9zsnmFPHGaxEVGCff8qWbeLrpepphMhFOYxl1AJYqcAgKQpg1PA5BtXDAT0aq
TBrMBQrmSdVvnNSG6S7Qh+axgP6FXBBxlUbmmE12clvoxqY3OmTaGQVUis7KGq8FUb9ouKsJHALk
8WSdiKYEs5A3B62C5ykNk1h5D+BD8npjpYF/KZd2PLf4No3N4NE8I6bDVtN24VoRd9ssistTrlkD
3IzeHA554W9niMFTOHQNa/Hvl4JfLVEOR0VMAdj9OO5/XKJQAS2MjW3Qs7r0r2pRTnddpwd/eJWf
SyVWQp9VngpxxUN+Lg3pIZiVnubYU1S5zdWyi+2AWF/93kmcnSecRyQ457m/AFDCfjUTjBg2iX7V
VuMfukM/1YegoEiZxbjEQJDD46cl2TCl3ysT509szfErHrwuEvXSnTVuPP/hKPTzVwtcjT6PD1KJ
TSf41MBXdqNKyr41ulR6e2mV8XfZeX/KLv3FqxjriYaSFz8lw+yPF9AOZsfriOvYGG5f7JSd2PdZ
1iV/OG7/4mujBqGgZOiBZOzzaBkmOcE1Eo5uG48FyRLtsiOIa4Wye384OP3i86BsYkqJ3A6K6Ges
YGsxGfeIlt44PvtjkXnzLpaIWn9/2/8suOGKMA9FD7Fu0DScPn5tA+6aLs9IIoeR3ZLqI9Bnbxa9
WPztEItYwkiYhgbQCWzmUMtn9dRYrqo3k6NysiZkMxwHayjHPzwov/j0FMgMAl0OFOD/Ps3furQp
bbDnIDta4W4x8vnbwgCk8/tP/4tXwfuNzAr1C6OJzx8+Xqa8zQtGNkFC5gXNBwrMgMSW37/Kz62A
1XSJcIpNEzgrTYeP33HrkcFUup6kZo3VtVkQVBOOFss3z5+1YYaWbmfGqzfEYFq4N2SzYyLrXNII
DG46UmZruuvLOxa2XLB3lvnD79/fz2Uv3zKnVBoigcMkw/z49uzcd5ehpO9gNBgLN9mK/eZRZa3P
MvtmmZz5AcUfACgPS2PFeO34+9f/xTNFS9FfWRUUpAhyPr5+YTYdCZa0gREXWodaEN1KBNW00Uuo
Hn/7pRis03KnY8YB6bN02BkKd1S5ITf4q4gzBB6ypY+M+6z1/tQy+7kLsDrsaeQyW1gFZJ8VlqS9
ljG56pwm8rk7puSsPOZLMD8MmZMeTCD/18NgFDdJnGQMh033CR1Wnv/h3vtBGf5Y4PIuLHTKyB0C
LKqfLm7K2EmPM7QwLmyw7DTHi/6cFkP/WvoznxlThteHqlHCP4PqZT1WbdFWZzqjQChwyOsfZ80x
7/zOLa/BnJnthvjRBtgKi60VjotDX9rqU++yVZXtbJdF6W9FryaLVM6E/jzJG9V3P1atGdVJnWoh
XUP3D/fvz/cPODRGHRTwgKTZVj/eP33uTtKIZ6AuMLAiThf2RjS5+YwX0v/DS/18blr7uTYuMJwm
aCE/LUuOLi1sOiCWZ8vKzFOrm4sfyry2L32LkdiB/oNE0K2c5k8891+88tp4x51Ck5Bh76dXdttm
BkpCBM9kqv5R5GSC2MbU7Syvsb6aaTHt7Lj527MP1CcMNl1c9LSyfxLkERPScfcAevWXjuERLAzn
CTKXc9HF2UIJU/zJOPyjkfzhdl19MKz3XEYmH8Hn8W3BsUKH1CY3RWE0dxXQT3dj4Mu0dk3iD9Zx
TqykJc3M0tDsBVj8/EKWd14gBlbTvkyvMxVzoKilBp2r5Gxz7/WVHeGHMJvN1ELIPRpD03yrO9He
puxqelQ5afaFXKMAnilhHdcdVmWCGoWvj4RGaQPHBi0vtzKpi+J8igtXCwlMbLA1DbJtw8bXKiNC
BmxoEScd+7vmzZ045CQmEy/ddLBxmxYMYbYU83OrtV4aySWPh8OUUJ6EglVq+LurHJBzHnVGi2ho
OFmsD8z/M0BqHbAj8JJI8Fq67pzW2IDHgIhhG3tB9PsFdd26Pl4vxKNrTYdfh6fv8/w0wSTl69k4
0ML2yovCxOy2srZaoj2T/rBqpvA9eOZlXBeQ/X7/2j/t3rRJIOFCG8XEymzi076BU0tDG7IAPWEu
cgLO22z4A+u/d6f/9W36z+S9vv7vD9P967/4/2+1RMqXpP2n//3XRfaN3Mz6e/9f65/9z699/KN/
Xcl3cde37+/9xYv8/Jsf/pB//9+vH730Lx/+hzM5pK+b4b2db9+7oex/vAjvdP3N/98f/sf7j3/l
fpbv//yLOAfRr/9aktXir3//6Pj2z7/WveJ/oFzrP//vn12+VPwZgbPZmL18/oP3l67/51+a4/0D
ldFaCPO9I9hatZzq/ceP3OAfzNwAQ9MLxl8AZuKv/xCculP+jB8xbgB3iyiT09YPQGxXk6vCz0zz
Hz+w/JgT8WLgMzH/+j+f/cNV+r9X7QNBDA/9h3sTgCvFDEr91ebI8Ipp6sfHwFdjayrEDNsR1lmy
jd2lrlzyo9phvBBJZqp7zQQsdvJKpVlMxmt3icBi2POrM/f2a5JAZP3a4w9Ptl2gaf3Gct2Z6DuX
WTRxiPNCd7ivNXGLNDfNdrqUhO6EPaGNa7r8hEGyXmZhXDXE/QWbZZJqCZ3WcppzwlFtGDmV5aXq
XhgsqCpXjTjEI55zi3gtfC5AUfqm6bb9SEX+iP64KVhJ1ohEu/XUd1XJ/mue0IfCHECLPZuB1gji
4iK025eTbk337cC2H6e1t83y+kob7G6Lu0Txq9kjrIj6m8YBMOrGto6IInvVMx/i4ISLSk/iTeqB
fUt74ucWUTShRFJLvphh75ecpEDDl2c0x/G1JgVDHVfGx3kMzpzOKa+sQiRulNLKY5W66eYlgzEo
mwh4RbIdy368XAqrDLFZuFHtpTdxpTCR5u2lM9BN6NO5vaOb5UIFTPwjOGNzY8xOv7Oc/l1UxhSx
9F4lLqkizaidpF9/N7T5xiKaYuPUibZrp+yBecSwJxwUudOc1zdGab4GeW5v2qDEm8yh5UFWKxbC
rMQ214tXLfG/igmPD/dlvXf15ZvlptqVbg0Y67Bnhna7TFGxprebdQZDAaLMzENwKyUftfXZJEqR
xA+FORdfM+6AQyZdudU6UCg9NEWKpqpskI2qYbrPDNCFb2phtzZHErxDbDKDe9eAIzq6gDatE6zL
3nqLx5IOd1vXmrbprMpR5iXKJjvYyczp+32uufq5RNXsb0GCNukJvbh3R6SWMMqeXt5YouC3m8xQ
9LcMfx4u/J54y2tv7gOf4L/OEI7/XepJP8/niTd0gXmd2ommVi5DrxvZqWvRFEb24o3NvnEqCx9i
sgy3iS7r+cyvdaMl8rw17pR0zBdv8fwN4WfTgfzd5gZlVnAzqq49ZEyp0H25y0z4IlhUl+DSZ25b
a4PJ1g9rmllEYupVf8Dz1VxQeMrvVmL1oUgEonsIWO6JGCZIqEnhdR2BOTGRaI8dVmO18fIi3hSj
oHmUKExAk3UNuNKKGhf7RO9rI8bkyiUBtEDaxgVQgxzPKtYL/2Qa5Uw7omu0aTmAw5Q0VyftTBml
fvCDfkJuxFCS+Mp5GzAuDvE2N905xyLqj062uR51gvwvAoKLOXgljhnNnzNKeshpjB7KTpL4MMRa
Es5N95C2tfMVemUKWXykDyqVpnbzINNru3bnvYc8akviboBUVOg7CgZq8gAwtB/71DWVXYZpnT0v
EkFB3IvmaChHi9q8WcIibWNYr1lxk+XLcmKg5Nt0m0F++VddZmZnbSzFUSYtD6wDXdTXW7XzE7t9
romcP6t7ZUWq7v0Lf1H5S5KALSO3U26TeeHLsBJkV876KwuSG6Xsck+Mnr/vOoPIOKjdGUbD0d/r
devvfYK7jxAHdE5XsBm7TAbnAIj9y1rYVkTSon7QgdedqVRpZzTJ7IfMIcEG+yP42Q5Z77zkxw6n
y53OcxL+eMmin5s7e45B9QY/3lXwmLSsWKEagwyHv2x43axvn39cQYzT+qEGvRP5dDBDpbnqvZ1a
cXCq9AVeUHaGO007tXWqjkkqpntyG/i1XMVXfW91G8NjaJu2MjuKEahAZ7t8vkapndLrYM/pkeGF
pMIAiFrhgZ/Nq8Yb1dYvuXsy6aT4jt0vfjznLz9evw7c9EkBFyN9hd/QmyS4/PEdchSa7olf649+
a6fTRVI66RNRj8nbane+wANjva0zvBvUTfkLGikRde2SvxSD1T4LES+vUzVCx/dQ5ABHnVn6ps79
QodkOvaJFtx74BDu2kVoj5kk1rckvZOhu2+SJSr8c2W4xaYyffU9U1pyUaDlOQtWwRUBxwH5kszO
A807yjif9GL9julP8agvdTmerMmVBMYWmNYSRCAcl9IiLOXQn2zd6NpQek5x1ERd3HcZoK3Jm6c9
sahXMUn2fVPczq44IDpbotpX29RRe7PsjsIbduYwHwbLepW+T8AR85/ITzpx0tf0oZSWLKg5bnTf
uPaT5WnEfgs0p2lhxdvFjozzbr+gUoESPXAzzcuMhwDCT5B0BWWvI7dx7VubeeK4BvA82aKwx8fu
p/ZZB9Bqj/+RmcNIaDojCCP0Eic5tC63eKdcnLwYbF+8xjA3qOUZv6j5keNoxvdf3xdm/HVo429O
E2BUFdqd0armkr0k2GBXFwe0IdU2H+j2zh5L8bCkwXZc/PIQwFx/mGhnQ5tZuuc57eXWGz3trM0w
XXY10wDRGtPe7dKjQTo0C7ftf5/0brfM3kE3RjrspWLLypbbjoDjM62d6GhY0ahcK5KzUVyZheZd
SEgNCFwAOnde5p/NpdA5XPXbqnKRxsr0IRaMAzRyo2kDdKemz5+aftlL1yRnFxLFvgcYFjZG8S2z
CSCkd04WdW2233savqFmd3oUdPEYEisOndOYD8uggT5mwrjVgwnRgxsQmqb8XWLXR3sezWjO3fI8
oaPUAACaolrQ3IMdxjLoeNppZKgQ6u1w5HnN91hrXTzlEu/fulbX6aYHG/2Sz9nEpthbN4p+7D4B
qkIseRNcV07f3BodqY+WV+qR8Ev/rm49Rjpitg5wuZmIaGU2RUnVkaYLZWyJSs8WB9I3g5s4sY5U
g34eZYEyj0VpA9xOZZpdLl1VXgWlUe1YqzEiG7Om37R+3D61s+02YTtmw9HPvCCiIGV0ltRsI+5s
9icviN9QsM+XMR6zC10gkwCHZ0SEPlY3md7Um6VpkqPBJr2Nq5XuRcwMHmN7sPatx0jGt8f0MqYx
u2v1vL2vZGG3LG2wOAe3Wb6KQGh7b3DaaHLajiNfoo6wsleEcD7usqnRzrLKL44O9Oczy829g2K9
epuGWnJL5tpVXrcjt2lSnEPiXHasi8ZxdO0ZRvlE7qRMtaCKFph9qyUMzJrZ48hkO/TMheGYnKMk
0xRiezcNzrPFSyJPegO1Yi0v6gzIcV4UZPLNSNQE47I7oRg7gzeOj66/KnHwH38F7d6TgW5mhNS1
XnLL6QBatDMuWzGp9D13amerxJDvGzh6ULtRVmyH2WjDvpIOE08yIuJFzdcSj+qNjLu1hJ52nVto
l6pW8Tf+4eI6IGdwC8lnvcX65WGc5r0b233oAjw5Lio4WWq2mZ/N83tCRPabLz1SD1xv05AREmXw
Gcn9A+zjxLHaT0ZOE1e5HuPVmsGfzNiT/Dz+HlTrqLr0IBFnxXNfqO7CaLP6xi5EsFGifmyyttjK
VJ9Ooi3S+4CSMaLpkx3d2pnppVGA9vPgbvOZf8j3xHd29NvFBIEVs5WFUCgux2DAQY40VhFqzUOk
zOHQtuwmcZBWN/ZMvihVDataM3lPZdDf55T2p8Tp3rxg+KaXLrWXg4EHFaa9KZXBZpaYi0vUOsqz
HXP6V1flQTQk+Qs6ZXa/pVqTQZurlmcMsJyN+9kZ2GnJSwdFwcaZ0PgO3UIngyDWl+3YexeVEOY5
Z5FqD4ge8rlepo+wD40slEHpnyUW63EtaRJk0tzgQ2I4nNZqNwnW0ZazHWnlQu4y3Xzx85LPl+vi
pV/vCIr40yyZVGtpHRxiO5M3E2iKzWCUzVmVFoLLZMYRFPTxNOgTGbb6fDcL3z3YTaOHGblG4dip
MopL+5LMghe/7B5yYZs7nXDs7UyiNdRpV1sBQatiuix46Bd5q3nUlH7irxf13cp8uOiNO1wnNUPL
vmjeVadR6DZtFbYSEX5njeLOTL3hZtQEekkUZ+Zp0dZgwsbPudmG+LFrJNAGCix3p6iWSIpfmmOR
tfY+8NJ2M5XBNxLOAPG6aHlsm+vUkW15HNnqDqWl3Re1dbQ0vznFttIPvZW5V2PRXAAVXXBnV8mJ
lnACRkIErCJI7zsgOjupQUzErLLsmUfDb6R9LLYc0pNjgkAqop7MI8Kq9ds4tbQn1Ys8HOPpZhbD
i7HI8kEo6Pm9LW87zcrvE/qk+9FurS+cq8jD9PW3Bm/XKbAUa6HXXOmTdrXo9WXlib3yqbREwrRJ
ylwcC7eaj0ZtMUcK0tdiys51vtenmHFFSLnOdTRU2JVZcKJt35FQ3DF5dgg+cMqu3I5mCUe9pydF
JoK0CVzsxa2y/X7XaNAc5pgs7MIs9N2I2uJQlEu8tUWCwzJOKM+0r55IhwsvGKfIqrTxPc799tEi
ry/yCavZ2ZpyDqxfDLULGT8yeBSXZaar/ULA5YUyNLaw2MeZPfllZGXUPDFfpqur5BoVi4iWuXOu
sjpF6OzWxM9nolcXDnHUoWCKeYFSA0FaNfSXOYvzJoVXHy5z1RB2MVf7Vk6YJgxO8ZtUX96EvVLF
pnS8mYhP30/rOZRixWU+3DscvJvh1U7tifLNnPH+kCXPqQcb9aT1r+mYUSl5LjBrRj97N3OG85oH
WxXS+OIsqmK+mBunzGls7v+ZWqe3n5FarazwCU0Ia/aT0DyiOpvYuy87T79BnW6f54GkuUAUA4U5
ySJjMpMmLYqbsVm0MOlda4e+5cnPUvfg29JB1uF7m7JvxqMafRyUacN8P3GzZoeLJr7m02Xbpqsv
7aUqILaAh7qjgfqlpbEaTm6RDuEg7eBaCLFskWh0r7Vb0efPfb70yoiL0NGpRIZBNNRnLtZOlZQH
p9f0M+HmceRj0VmrjeDGtsrxrvNNMhywOZsk11jzbVonpHjrSEFr4aTUf/lwzhG139Ze4h3H1Oii
oVXFfR1U9a0lZrYBm3X2orHK5VCVfXtm1U5xOQDUfVuDtjdW1ZgHjwSKu4oxZwgoX2yn2taeEW9M
hxoxOEkXQl5VWtF8gaMjT95Q218zoce71KvUDjVJT8kUdORSAOBOB884VEsNlsosm3OiQYirb6RX
npezk5+bJo0Pc5TbvIzn/dA6y7ntiHc9GI2zRKXLOQIXFRr2MB2sgijhZRm8ECvIHAV50h1syF5b
B08wxoLkWz1Z3TbO49ex6QCmtRV4H/3QLV191XqTuPHc2f0eu0TNWAmK0p5K7kZr42zvZRATQihH
8qsQTnnOV4KHtPTtvTebAfPVtLvxKLKvBw5RB7+O9TNJM2FD/7LEK9UMbqS5PARhbzvomxA2Gryh
RXjc6JjR9RTdy5JCfwrnvMlvVdpNhzET3l7RpdsETqX2gfA0FEuN9hxIuMK6s6RR3cTV3aKYmCRp
IvliUtwulDm7TtI75PtFTVigeeHmsiYnNIpmBIo7m+O+tvJ0O/Rxc1nkQ3w5BUW3oVCtCCUR9td6
5k11SDo7+heNezBlU90ulMtbkRrag9tz7CDQo8d77hV7sZ7+9WTQd1rOLjoX+pHojP7A+0qPwUST
iB5CeWGPZbtP7D77XqKgfREeEFNV9OXBq6tuPzbV/KWTLCqAJ9qSFJPE/uaajbWR9eK/gOIrtrkU
w4EhlX9wEUDtZtoxz6U+kOuR2UkaZkNvvAWDLh57X3ZlaGRDcGtIX79qQOd9E+iYts7ot5u+9+z3
gTZRlBRzEtW5j/JmzsUuGOi8mHHp0BiZ5COtpfh1EHl9GeeotUTv1eeJ7JGxox77lgXDk5XYxaVK
suYw9B0FixNM9dd5muxbc9JVaE/59AWLbM/SYPuvY7akZ1LTx0PBhlyhn5/d287R8ruxi1lcCW3Y
qGo9QItZO9WTsURdk5InKdlc6pTTcJhUQrdCu8bSXRR+RqL2kL1ahSL3he0kcUNY6Pk1Ki0YWqPF
yALnv09R0HqXFuD7+UwtQSb3qWt1YVa5W83si8iW68jTSDM2k9wYkdEFzdGOmY7wHDTBlZhy75Yu
WnFhkD3/UpoNySUw3bKQvNl2M6b++FQZiR7FM/t6Sy/t3k7c+CyAsRzhYDJ3JjKEE+ny5PPAkqaG
07T3QdZVaOrZddck47VJMMapBiIFFqbO9rFB+ApdiQtmv8l+pI94nntFfKNx2Sg25+DanBhOFRhW
icco5YWM9fjEmlldpoVhbSunma54PAiznpP+LaDAkXXyiob6VXP0O6L48nNNiKfeiO8ya6HOGfUx
0h3YPh63CbKwt6oahg2Sma/ukG/LMubTkvx1RtOwvO/x81LdmJFeeA8uxugNmAtvoxODbZBlECqk
L5HB07C1ZjNCAQU1U2IIJOp+VazlOwG3cu80I0u3VBSOszyNABPuWs3ntumKizFNTJa7ctmNOVJF
vP3mqbHMMVpJ34kYnmsCdxB+D9tOjDtUXZzcYn28MAw6g3FcHXjAVyecFl/Ivjejheb1macLD5Fv
KfniFWWY5ScRwSMe08A+PzIt7ZludfN+bucyQjV3qtu4v+D4g4LdmOzX0cvzKE3Y0bPBvLHqRh2w
PO5sQt42qCaTPfEi9rury/bOLTptC8iHliuhWFQAJRGSreEeAL74odbnxcZNHTxLJJnRkh+KCyUC
eqqI7VXYOOQK+Xn+POiEF3uprV/nea9dZI1mEGe0DPaWlJfgyvVo3QbZeF9lpREZHWN/bVZVSDql
sWlIQ9oh+kpvxp6ugI6UM+qs7gJdasbDQlt2IH3jGHRufUFUWLBDdsr5yOLwjLFjD6PE2WAD1U7W
j0/G7XA/ifk2EJTA2VjYIfUk1VzTtOF6YjJRj24bR/c2mTOd4gHFYucJeany+mjW+ZPskgswzG9y
zEFxZOa41WcvuySz9kafdYLOvH7eMJ/1DgsOy0gH2LiFQP7qu+hHEl8807rB+4vPg8ORnx5nK8Gs
Gq/1eGXu6om+7jIQWwaT+WaUFjeAwgAmLH2DRXze5ITLbEpt1EIwwDXaZEzzKQ/3hpE08XV5UWEP
9c77vtt1Zv2sZt0hNo989bnxyTnIntBS1VuOBTE219LfNfbS7ZzCRcfcoFBl6HBh5/X95PzQ79Jr
BQR6LoKiDa2WSYBIU7XFlY0Kspqybe7Lncs0PGxSSVhNPJkhhhLr3tO6L0NA+w2Spb9JNECRva2f
MWMdIO77KqqwEZ3Zvnro5gDFAIjaXSX159xH6DxYxXhwh+C+dimlmt6aLsw0A1vPGRNyoLRO0hlu
PVcy9ZjK8RLWVwJhjwyxbVBP2Q5n/S4wx69jGtw5Ma2OvM73rPRDVPRmzNor/eMwFfo9ZWG+z4Jv
C9oU+nKCxrIe3FMfPiXZdMUBog4Tq07voIi9zcxpLgtGzLtB98QFlss3L/ZoIElm6ktotL3ck5wl
Dsoa0pPlT3t2TPDiA7eEZ2RqP6/lfVCiprXl29hXR1xeDzGE16gu9NsltutTnlT5eVtxYg2MPDID
8eL6UHnbivOMkY2MrBBBHgvLobyI2T404YvzJc9PnH6Sk0LAuzfhBZeGvCcM+mXMMuOUSM04FCov
D9B7mRBRiJ6RnebsLcq0c1TELXlovjp0UJa3M1kHV7NlvlnVWN4Vujkda62ZN04q5Y3lN2Poi7SO
knRINxzK25tkMee9EMOXbGIbOVeg6LL0niVdHctK4WwshxlAEQObEY7MV4kMJhqIXAwXoPSYGOwj
QvGcT6PlUeeMe0tUx5I0tGowzrtkIDtmmkLkfaeyGK7qgRswc+Jih8Lsy1zbN3zfx8mytw4ObIv7
LsRWr2/ppu47ePNTF0dTzkivGUR8naWrTXuoztqmm1Fiy1smaLfW1O4GMz1Kx48QjiE6b+KtAd8r
XBrZn9kxkTrgnIfAeNQSHnU5HYvCSvnp8FaQbBLFmvHaVfrR4WkYuTX2asgvpO4fNdO/Q7KCvcmu
YO0lJ8cqtvgWwwVI2fWU10bI3AwePp3HiJToU1l3AefExn2EJv7s5D3lrwAjO2nXTpGipenu7Cad
QesbR8WEMeUUuGV+K5/1Jb9M4wkpcx+xRUVTKR906BocSIKdcK1Ly5Dd1phn80he3XyZxPWh7jMC
BH0wgVlVxUxcmWGZGlqIZHpdVrWC1vrFifjGgTIrfv4hpnI0Kii3HCLSDVUoh6Tbrp70KtXVdlpi
aDk9hZmub1tchVtmP7R2PCazdXCVMBjY+Y13Svw0OGs6A33/DDvqiUaXg5cgz0KBaeAKlOlZs1DH
uRwht5XbZztaCPLZbuf+evLs/KTlWXYRaAtugsHL6ZK6RPJZ7p7+SXZMQWjverMceXK9QT4Slate
7YaCvZvop3CTi/Ilcx1O4dTV6JEYB1izttW7Vm4hG0LDLt5cd4SdjgqDQYs+RFOwJCP1F7NafLnM
6WgppaPtbS2uDDJqWMmBxe5NaWLHRuR17dYZ6BAndCmy0bvLfL04jB4sSrwV3+yioKOwBoOxYA5D
duQKgoEVNc3y4X+TdybbkSrZtv2VO26fHNQGXXe8VBGSQqEoOowTFXWNgcHXv0nkuS8lpCcf53Zf
I6OjzDQHDMNs77XmKoNmrNolJ8w5m2PxYBTuQKsCYbucnuywPDci6zdS1+9cEC07ExLitgibpzyW
d+NgfqLFibOgpq+vuXYaNEbUnsq5nQLyyH60Eao4penyMKRu9SirQZw9O33oZ/fkhb61lw2ZkpYy
ULLb871ZzzXBG4QmtsMcuPmU02c3vg69123Hpk63DkX3ztazewJUruDwgFFKHDaukTgA7yg3HoVX
ZPTdFnR9FigvvM2K6IGgncDqxEDnPu43fH2OQwymJozCfSWdb51nfJMD6S8tvcLdUCfGpk37p6iS
P3ydoMGQzGPlOjvyZxPmsXUXg7zbV3lHiyfXf7hZUhw11ytAkdN3I8ZSsHUwd4OH3UHm+VXbk7Ij
R/dUifQrKPddgbWUrWJ/22qjdbDjxtjPXfPghQZHaeehd0X7IVJCBW2o3Ou2smUQ9pSth4KvMsun
dfZKGLpjVAX0luNzPyT2fjaa6uhnbNtpi1MkDzmECmIwt23kPRkA029L0OM3cZ9cdWUnd6KMjgZ0
SOIla7YTfGhCDhgIf3dF1e3oSCYb0ndaKjt0ZjMz/YBiKYETo5ubFIjsdoSLv5c04ncx/JctlJ+Y
t25KTrlHMRobugg0jgWbMAdBntsfh3lwd+ij7xvSNzbgnZ6IftQBK9c2/1TxKRnMvyxFeaIqbvqo
LHaTWeY3emTnbEDh0hk2BxVsFZxuCk2UVGc52CWUe1PqmdbTYNUqL+6qqDasX7NZQ4oNMQlwipnz
ajhZMFmzK6Vmd8JG0eXWDb1WA+GmM2TtqfM0w7huAFlrNSWIhg5TGxEEsndADZNI2BApmtZxTv29
7+bPMSU4dY8tE3xHQpFxPPDH0bnpOX9WO+Jcp/iO73vYfmi1avo9Z8prd7TQa+rwhRD6sSiclpi2
sBwic6NogVT4eRpkd6nTasY1qg42hO4k4q9NPUbWbY/Cv34waXaxm2beZ8m1cpJKPgxt6LNxBQ2S
BhLtUXkuo9iXe582NkV5QgTcbW01g36oMOnRQ85mQievImqq0+2okKAGYQiBjjfL7voghdxkmBt/
GIxEbVokq/aXshln/exPxgxRP1U24fbse1zvQ4Iognk8FqS7GJoHZ8JIceIYheffoZLwbvGBf1eN
c+e1WJ3sYXC3uVsmhz7rxgfPstF44PU5dmGIB2tMZPStSMf6TgN/A5ij7DG/QHgYI+T3hndCwPEA
Otp5LKLsSwSawE1jCttGuDULOeyjzLrzxuKnFcpAQ1lTbFLyG+9piFfnSPNqb8tqKOcnO5Ge93to
W1wtm2Zwr/yy+zTWvcsCQ2xdFP6IbWkcilwc/LQ91AN74Da/xmNkBGFq9JsirRJaHPFMcwVXnBLm
nqZEfuoG/lim/XwyiioP2sZHziN69dTMzrFuVXUV9iaHN7a9V2MxlZvCV+YVMksCVZabBJzJoqTd
HkhNq06d8qfDaNXfS827RdMJRCZpziNq2gOnI3IDirlRvJZOTGwY66hr1ijFY96QsRcG6D4yiDRl
ujc55NaAquSERCENT9rQ2p8nBWKQANjPdZ/9BBpKjLhqD2k3h0cBw3Yb9T5EU1TMn8va/2lOXnqS
lbytRJsdqmF8jFWirgYqX/dN4+U7ZxTtPk30b2VfxpBQO74ylkaduZ3raJ9yQCMvdkirv4THgRba
4d5W9L9V3J3CPla7Ek0ah6qGBkMznWnGWUeBzSogD5e4W2OcDnmUu+wSxBco5pyUy07dR+SPbVyn
wKNo+jgADATjKBX8G0+0D3bp1Y9YZvHUy9m9R6vnH8cmEgFNk+ZHOMKFGhM/2vmNo+i5dMaxG9Bu
tW3HWQLeJ8czE5IdV7/hO4uytW3KE2879VTPu0oQyfyElJdStJ8hkYzj/MEzJ53AdjCgoaOZmzHM
vmYu588u4dNWmelHnJxqC3mdvC3d+Dirorgh1oV2rd+wGxSy9wOAueqJAOmCzQzapzONbDmhoODe
b2K9mpyN8Pz5L2Rf5vfcz53qvvc5HJpU6419mRsKFcBUpd2+12P97KRF/X0efOqBm4ELvbZzKqVb
0o0/Z4mR0Dms6k8o1pwrxIyk51o0LuXcnudlydr0XZjd2F5d0uYqr3NkgOBoqLnUPrmf47K5MTpt
PrLnSJ/wisRomeLxDMVdnVnA2Fh7YZ5t25p5sCvDdoy3rTTYdWGerPUzgnXePquXyvvJoa/stoOE
A+WpsLxuSYOo7GY8K4AyD5pD/IgnCzNQhEjd+YWa9vQa0tueeNWHuC5/wPMyb3iJ4aMWuXZfZcU9
LqX61Laa/ZF2x8EU+S+nTb1Aa9Nrd3BYCmfbvq/lQpZIjFALZjdKQ7Q98dxfeW70zcqrT3QUZTAl
8042unZKQ47IJME8qIwGnT1Rm+I7fMQjq/0qG7QDlS8g0VSH1CxxAWHTO7FC7B0HfZDHS7IrMAlJ
Jnlmk/gQGnyZyRuGgv5xwOBIN8040NGqN6Y9XoH3M0+mpXXbEHvSdkjG/exl3PsRHscdFCrMjn5J
nxGDARTOIgocGv+fyEAWt/hORcfBsOu3VdrqWzB1/cmIs2nTxWb7aU6zJ9hLfLxl85MDUP+AtA71
QjV+JL5Ym9FTKfWLeLFHCkTJXtJHoQP/EGHOA/TjC/bf4yNb0HRT6KwTjczGfSbrz7Nf+JRn8/Ec
djqPxujpdY9uuZwuxnbEBg0Y2u/T68ghB4DGuPhkEYh9k49OvkeggIXVN3cp+p4J7+WOw/KGsalv
EWBDHVySkV2gmyUlKybMeW8a2nepe+6OOpF3MlWiE+OMj3gMmWGhgf5kbD0kZ1akb7rUcY8WXf9x
4/ZTj2w+M27nqv+WOc14IzMjO+TwsXdQV+0rmozdraUaezPo5c+S+RhAfMyuGqKOUHCX0S83TlAA
NbuxV3sq+teTyZvmNx/HoUKmBrL+WDTDtdAEFu0hPhYWQg2rnw024yS9V5aeMNWxy2LFQXLhVgj4
u2OHooeW+tmXxlHSajOnHqokSvWhRenQpcZHP+pvRVFfFyZ6ViLgh31dRAhnSWPKgtwWcgfSrb5O
05bgVVCjGwcFUtBCa9ziq0KIH2PXJrQnPHatXR8lhTeuF0FX4k9PhYHDKxcx5XzuUtYB8ezTFMKK
SvFga+TUZBN9K7/e+I4KN/04zXzqnbuqGLKrvHToVdEJT8Kiu9Kysdwj8jzSglNBbCzpOxWFSivD
NlBn3tc81lMqKNoPy5g+zrU0tz3l912G6XUcU22vDQ7GrmnmeOh49q+l+Hxa8uWNtLc9TIxDv8vY
KmxGY55PJTfrJixlyQnkj6j7b3n5C+H0/9Wt//8hb1+8/v9vefvuh/zrZ9U+l7cv/4O/5e3C+Ret
ccLy2G2CNnEW29Tf8nbf/BdIF0pRtGhNcniXP/0tbzf+5S5eCB+mgm0vkT///V/0zf+I251/0UYH
twP+cAl6+SfK9lVirUPmiND5VYC7cYV6Yu2X01Ql48ycl8JxxQc1e7T6cdsWv0vHPsIoPlXlQdI5
Kp9yce2JYWdwhu9VdWo0eQAfRlJGu9PVdMHFx8165gRZfhVsHwtGGPIPyEprZyxZFaFHmdvfsV7V
wMgA849d7++62JK7xMUB8+xx/T1vnwv8/7gm/2M9YUAPXANNwOVOIEBc4zLC2U4HXATuLpnzTts0
bukUxJfPbrgZaLtbVBdt/Dkj3WtIgzqy5E1E2M3HzkgpxRpE/JYbFTX5rYTw3eJaCSnm6tLp0s2o
d9q90cT95wb8Q7srM8hIGwvgJDRoZZtfwBxyPImGeDkh9Uh7pVDRIfSnibAvzxvTjyXmOWMH2Gim
8F0lTbhfrsQlg5TeDNoWupAHF0pZzkajTbyz1SxPM0/LbCDlwuwfEDsIA0ABvY1aGYNzSGYvQo80
pU6QazK397kZyz0qD93F70RmfFPl5XhIIPw4G0VD7nOEaJvSrR0bblCmZToTZTjKr43tIktOaZrt
kXgOEbkUZt4Fcc0hGp2TjYKldJSPxsCnCY03NmqolgE9Qdg7VGW/R2zgwqIg6+mHFzbUQ6AGN4g0
YFygg+XYR1MVrlEWlNE4fegsD+Wuy7bR2SBLRiUxa3lFKcMTRb+LSAoLKXxrqGelxiZoo+u58wn0
LjmIqvLcJ0KKSpvMidHoj5xy01tDM8mHujCb1rN38eXjgsapiblP91Y2aCqh9qBno0VPS+j3bt5w
nK40wwZNnasaJHQsz7FG5S0Y62G6lJD30kW1TGWiwXTc5PyH1WYdCN+Z7APQbRAg3goKwnnSo0PW
ZKNNp54MiMe+KqmAhApB10axNe7271/9CksAWxdTI4xDPJTYb22cyi+tMnM3aS01L51G02gRddh0
d2ncjQGxvO21HGR5wmNQ7kMjwcgSJt41ir9xI0IMJjO0hyBG8XXBxPbS3cVPWvhc7OiBFICo+WMw
em5iE5pbJ5OeGnxbw5x4nFZ+oOPTXjB0vjkKJPvF/47v0Fx5hCIVmSnNYSMwISVfLZzaXR7O1u7C
/X2ZtrJcDJQOCL1cB45+bO0v7y8RwH1YcahGbZJ5d/7gOQ+y7e1fBvIsOXv2rT/5X1iT7aC2o26L
UDq+sDwvZrhnq+WrX8BX6/ntRJNe2UlCM3igpneea1c7p439jZhcTshYzut9TbP151S6SbwtOIPd
vX8LVlP81firGeYZFXV0lRkIpozfCG7JKur6Abz2vKncRmzHCAFy2kzlBUj16rP0Z1wc90tEF+hC
WgIvr5vyblpHtra0yRvil+wCaxP94DuhuvxMjc39/v51/jHirm807kswXybub9bolwMmpBKHiCl1
OkwIPcmqE8iMa/MTwlV9awqVnhzk+DQfNYxQhqN+ES4rPjp5pPoLa9rrub2A7g3Eo+xGeI+Wvz+z
gZq2VUtyEMivG3Px3a609kNs6MWF9/SlMfnP1OYNhWckuL2sUcvfn40yepVhVfVgBClgu8fen9it
Zko8OjHo5Qk7Hd/JOA8v4EteXxvVHCqrHHCpuVprdCzaiynLa6aTUyPzT8lp3+E1vUQHXoyyL58l
XChAieA+jOXfFbmkqiLSI4uQ1C3RxXsCZhqqQqyIhZHmX9+fN6/nKXGvPvZUj8+PqS97x+e3cfZi
NleeryNwGsab0h+rJ02V0KNqzcbzFKUXCGBvXZpgl2ZSx+FUuo4Y0JRyynJAwIjGsTk4A/GUM43M
QKoivjCUsVp7WJZZ9JaPK8JPdtTrmONYuAjIsshFfU3iMTI/9lRUSZ3kOzsm+2Gij0T0qWvSBjdo
gw7BmNrjsVZmVG17tkffh1Hl3/OhQQ9ZiFqHox816m6MsD3ssrrX7RuVIDHbROOir33/wfyxMD+b
BPx6gfUdQgjfZssW+nJ1zya4MctZltkEt9+V+reROhAkp9DpAD9Jv6UWUnLon7M4tw6JgsHLOdSz
z4ZIx2nrQXdBc9RnGWSmZPb/oqaaeXs7Cz24VjRXH7suR+rpVh04qVk4ITJvY8r/GWIDYoArHMcl
kIK8aRPWyeoaZNTbcDhTc5fkIXrXfqro1qcEP1tldGHVWU2sZShIHrZLghn8Xc4qL29XlhFd4ZSJ
RUfU8q7NHKsdyoLpSgyZfHj/0ayWnmUoFjf2+ChXOXmtkwHKJu4yAFjWzu5j4zAb9NWcOezYYKYt
HVm0lI9Ok8r790ddLT1/RmWZI8ua1cfCXPzyAku4Sd2os7mnHtff4ErzKWsjM3x/lNfvjBAkCXBd
LtrGV+tBWBc4fIF27XLcvRTzpPuzclM32iW9hwICCdg+c8b5upS2/yixCF9YYN8YnwASx2BpxQ1p
rxfYgk9WV6UOa09EpbK1rmrTPseiuW3c5FchbbkpPfHEJ+bH+9e9WgeXu8urBpMAZIkgMnzFyqkb
f4i6cVpQIn13Mjig7JBAzpSMZXWkW+RcuM6X0xUSMPFXfLg4SpLAzi1f7Q9GrHj2WLgioGSsH62o
c28AyGS3eiXyT+9f2suJ8z9DLYWB5VgKkvTlxJmNuqm4dobqcJU4lJrRg06XaEMvN1p/j8Jmk5mz
JJatXwpCs9ratkIRxErk6d5MDeer1UXllSpgOKN89OUHtyrnK2+AwP/+Ff45J7xcK8FB0O+jJEn9
BIbHy0uskINFTV2gLCyT7gHVV0h7BYz+U4HiGIuGm2anvjWGeCuEjVcxU8a44H9BN6RhTOU5s7rS
PfZzi5nMCmf3nLjpXB2KtvB2SYQYdTt0flKejdHMnSsV5bgKyCulJ+j1A4rkzEjRP71/Va9fBaix
8DSo3uAv9Nc7usJuXD/SKnOHMba99isr/2gjr0cOUUS07QsDB7ZmagcQZDiSE9uNLyypK5TQsnxT
VNEhm3E8451Yf6xDOEyJKRoHnWRWA4K386bd1X6PEroyxEBpxzXGfFP0zRRuTIHBf+tiP/nUIMYY
Lzzjl7P4z2/hZEY6G3OY+/IHKPbsc9jGnHC0FlkQfwW/0pS/YcPnFwZZTSRm8cKVYO3hWExlB1be
y4kkHK3vaErpO51e3kySi+v8qLsY+78XloLUWT7Kd0lpOKSw9dT+gy6zPfMw6mX82yVm/iuQ8Yqu
pFRzjXIHVDOIYdFdxf6cAM0h1cekLlYZqEriOf/cZdlcHKOMzGsUEf5YHuaun369P49WocZ/LgoO
GA/QtZbd5PrW+SiD6jKxEUzkxb6LTM4IqYssXxbuD7iPSiciXnkPWRXzczVsHYe+SknbNmay5boZ
n5SdlM697WnZhaVpuZ3/eW/5ZYQcLfebIojgJ65raVjPMeNh5w48kTQBKhTEqyZlsXsvMpyn92/D
ywm0LFB8qZflj9qlYOu+WnG1JZUHTasI1FQsbtWQlryJkvb9UV5d0XIEc6EXLR9pXpnV1t2P7R4X
sPQCynPWdaZGsaMQNhwckYsLR9tV9WS5IsaiIMx654Masc2XkzVHY6pT4fcC8uJuIRbpu16TwxZK
kPjho43YeRYluQpUzV6XvnmOWQY3fpPpoIXSet9kkX3h1Pv66jkUsTeCPracRddoHLNvSwuhL1ev
2dO+M3qH+ii6HK+dLpH6LgzlrG60sFsd9QpDJXHV7iZqReD7c8xd/RxdWBVe7veW+0y91zD4WLPv
gva12huYXlr4oQQbMpf6cDfo7fSEP0d7mNXk3Q9dhNI9L60LG4TXb+0yKjsxJq1OTq67usB2KqfY
J8Y+mKJRINtMtY2v7PTkz515jPIQfbGo0AHEU7Vzk45YbGFXd7GbtD8HHFkOPWlneJgBxv7zh8xh
EcbTUnWH8b76YXM5pFmZ9SIYPQUVBNd2oFpJGkgS6rv336ZVVePPrfegrC01Slh29C5fTvEuymY7
jqSgg2zJM7V0iQ6lsT+4RVgHeRHTFPUc54n6BmnXoslP7PmTv4hraS6lxrz8Gv/9SyiW4g8VlNWs
1S/R4azU+MoFleopv0HJkf3o3EbdFsrrjlapT3tRmfUnMeryse5keQEA+sYcJDOCu21SfGABW1a3
Z5+/DGNkSk3WDQj3UFeFpltPypbhPpX9I/9tidpbxl/+N3efRib1SYgKVFleDprrBjAYvHeBUbvj
Bwi50Y7F0/wQ25giCPzaeW3lb/NG4B7vEmu4aWFW5ETTXFhU37z3z37Hagfrlu6keapg6a7yeZv5
JlU8zt+nOva073yVoF/bRvE0dohe0sJVj+/fhzeWGjIN0I56nPgWFvzL27C0sFNfNSLAdNPsY8+S
d1C7wxs8oPLn/2YoTgY86eUUu3q3JnsibXlklulTM6KK46XXo+o3H+1LKa9vX9R/RlptmWctwiqx
hDiXOazvkFrbrjQQZuaD3lx4fG8OtWwlqQqScrlu0UmXDRdLhgAINLXB7PDlxftm7ZWReBeG+rOX
ebGj4FwFH5cOpUNXg5yol89KryuUCTkGq8Ep2g0FCOeMYAdUA22Nq8mNW9yRMIDCfB7uHTGGWDxU
9rW0KhepwhTv/vnjtCwK/Ia91ILXy5fmon8b0EUuL5C/z9ve2ZuNwnzUKOf4/lAvD7D/Xp+YNY4P
kRuiirP6SGFF9jRyhliVSxqMEJfKbz44iyug9+2eYlz5jwIY/mc87jGbOApta3B1NEl2s7Li0hqD
RL2BiIvKNNU///SiU+SS+NAsTaLVm68QFYt2WFZdhwp63sXePse+fUALiiKWPRbyUjM9vH8r31pu
ng+6upWisAuzMbi0GRDlGXGmdmsBidpoemshm8yI8OkT66awrfLWQjN04dhlM0VfTWGHciwFEIqv
622dM0R6pbGo8iSRe+d2mZ8mPrgXLvKtlxJlACceixI6ntaXL4qWEJZrC+5smuuwjErlHHCJIn3F
NvX+7XzzegSdAOq+S4l5tdLoMWZuGt4iyGJC4ZqeiAWT7JELo7w5/5+Nsrqe2m5F33aMkg6cdPQR
phc57f5Nl1qIxMdent6/qmXmvXpKFP/I8UarIf7sXJ59kAfExgRFsQtqBTUGTlBevbNGsznk9dQf
iVoZbybbouH9/rBv3UybphIlVewjHM1fPrYe6L+RzDWvnTvHB0lGx76r50spUpdGWSbPs4sLi0FD
ScWHv8NI+mC0aRRoZNxduIVvvWdsIokCpuJH7Nxqe9EpCjClxnuWUFc4L+Hc+N/wdnwdJhpmINoQ
5FoAR0wyJxrDOOTmIC8s0G99L+h9UG8krHDZaa4WGKDD4Fo4MQaZn7N6aQ3lRqZNjVgX30wZEkuu
zKHazzbPVNZfGkfMf6H10CcKIe4/40T/WVRhz9rUA5nJPOHljj2777mfWuFQlF6gxkheyVgC6m/i
bEvSjf30/kR6Y/5CLkZJZPOhJO55NZSrhy2IjIqhTNK5cX9jjqKw0nVV/Q0Oir7P8cnv3x/zjWnF
mA6nYocTDavPy8vr1KRp+cSYeLLnIE4BQJDLdql79uYoJm8HLTrs8+tpJQZ3nqc29wLZlSVEtuq3
BS/hwnv41smEVis8ZipkPn7H1eRNiPMl0Sny0ACq7KmfkzbEyqjZJWlSC3Qw6nXMJmZp/6Xl9NZA
BkGz2dWzE+mc0JGtX/hBbz7PZ79nNZHzzpITjCzOw1axOG11L9sx6cXXWUjzAz2D7B4CuXVh1Dfv
9YKW1/lWcTpa3QWOJPjtBkZFzprdaGaCxDO+2Nt+cxSH7HTqKou3dLWp68w5kYVm8JKOKjvMuZXc
YrHsbjGUz9e11kMaItz9gEwYuwlfMygQ0RaxMb6u2pxOHcQWZ6M1zaWS0hsLGFBs6FPIwPh1zqqk
FCex0NjPiYAIwW5n1kP4a9Zqsct6vwmwm6Qof60Wha4HYqlX8JHef59WHc5/rxe8Tuy+2B2hAFzt
VHq3j7F2UdpnO42CRLp6tgFHrd1yWvZuk1wzvihps5ZB/wJORA/UkdOmle70OI+2/atrw69C5OEW
/519avwo3YNjTT8kboLvPfbCS/Efbz1JBHu0WFhClriplyvA5OSaB7DdC5C9AL2LRHzSw9D957vG
JcuKTQ2PB33RahRiWhvi+BCkt2AWYGSNZCv4Ihz3hhWBBbRQNW88CcX2wriv91Q282ApZ1Jk9Kw/
JZ1ny3cJ0S4F0OcFnkHOY4zKZwd3O9+nfR0F7z/65cm+3H4wlEWPjPWNE8a6OzymtUaKjuCgOJbF
XTeC9MfoPkBIiFnsi11m6em1JDG++CYymGMXZt7r50jUCbUQBEw8LYIGXj5Hn/aqWaacNjInGaE4
ifShpS71jytNjLLoE2iDs1Stq/G1dBIn8jN6Sq2kAl+CAXDm4Rf8XHVBK/DW7QQoThgJfcClh/zy
ejzEdn4nGQnRZn0SqWV+0gnS3Fs1TBt8PrL5jWZ8N2qOdff+g3yjzsdF0rty6DZQanwll+kzG7Ma
dT6OFwaAUYWrdzEHHCwQBF/CMWoOuOJrzHii2w8JC2BLE+qKd9rYkRm4STXIG04djhf6zW9sjZbT
HVv2RcEEe2O1uvWdM6JLGyh7wJTC4Wx05kcXPeQjRXv7VjkkaaE/MPIfwPE1DO29h4Zw9piDW6W0
qNkWrpz+cRmM30S2GIV8zrhEyL18TkkI7sL1JxEwK6vbPO1D7LbD/NOw4RLiCpnzTVNEl5Qkb73X
8DX+SAN9qp6rb2trwpsZyJgLkrkYt5HplHuOGz/xA3kXVpA/JbUX77VDliEA/YVfTh/VM19eYBsa
nQ+iUwsa3cvPHoLdTW2p6GGCcHGdeEkq4c+N5re874q9TB15qErPphQKmMgkbPGH19jxTzQsuIk1
1VSbvAOu9v6UffXyL7+RiYEsiHcFOcLqNxLaQaZlqQVS5sidY//TPIANfX+QV9/W1SCr2RdGkRbX
qNWChqjpO4lr80fYhuFfXebOPS6nJNaBhcbqt+T6v0zm3B3e/wGvloTlB3AsYXtn8H6uK65pL3Dr
s8xi2dQWN9E5y0mIUZp13TrDVW87D07XXij6L9ulV0/fZUvJ14Pyv7W6s2Nj17GrJVrguXR6N6TV
Ryx7bsvpqzkkEOy+vH+Nqw4vG4jlIumcL7sXg2zQ1YCOhpIPL00YCF2GeKgjJ0g7X+WQruz2txqK
5nuJYxqRWzFAlEZP5xaXTu5/ijivrvrZj1g96qJFO5BPMeAVGSctZMjUggk6RXcpPN8a/mRVX01M
s03oTtZ5mPr5qDX5cPREP945s9fARkggBbmVdtI6MR99GYmHAlILH44kvCrbwdk4w2AdKoIPDhDZ
TShF+sKZkTJoZ8Ig06zDFVM3n96/v2++KWwFFlGJySF3tVzRBYuQ2vCmlKWyz6mIH2jb58f3B3m1
Oi3P8Nkgq5Oc4j2NI6fSggS16ybmg0HPT3duZS3rj+8P9db8hKyzxK4uGr71QjgJe1CRBiLHNPM4
3JVzvYCNG08/4E3SPys7sX6/P+Lrt5AwBeocBMHQ/+CFfLnWEH/QNFXa+FDPtRhUO7wMLcpxY85F
e8gn2thz3TzajZ5+fn/g1+sPAyM48FjiWALWoawtyve+E4WPx920f40+X8MAHZD9EZiPDr4rKR/j
0sq/mHI2DvCUzaf3x3/9VBkfLS/tcaBAxnrqzHqZeYAC/QDZV/GZyIaFXohK5cALeFFc8eZgfNkI
5zM9NBCru5yFZDHmU+sHg+9Xe9ymc7QB39nfaRPss/cvbPlYvnzbubBnYy1z7NkmWesmMIYxT7QM
w+7K8PLpRnQiv88JpiG+WaY5D9cpLnyz6Ie/Ghf3EmH1SwQiHYf1WWk0igm7wxDtYquHA4viwdhG
qprlLhW1rm81nS1UJWrnQxqRcLRpnV7Bu0tGQBZeY7rAlT0NYw+2Rtc5lLImLjK19PwzTzD+TGnp
rgotHwIxbRR7F3dx62zizCqJKA6rBs1VpU3JLkwq+0sspR8flFVhq/Orrr1r9NCyN6VmjPc2rJUP
Eu5Nskn1opWYbjVea7/T8ixoOm8gDVhliI9lYaFCqUnIgSjeDtZPrAvqd4mE/tqfs87fZaJNP6t+
weiUdEoplavZ/mjVU/XUKoFLMKqn5snJhH4TQjIpgbT7EFuhR/AvsHfaQlMpcuLEUY//mHsFf8Jx
e5DJuGlcKDVwM9RZ6MPQb/qwnbAoV2OtKCiDqvMJnnC2YgZns4ldqDLXGmoLHP4wEr4TxhRFgQua
6oRCQX5WKI7TXV/D8gpcojXieyJCcOB7ZG8+ZtbUZsC7RjyiW8oQ3jBsHU87Llh7Wu+lbJHp1SwH
wvxkdASrJpQLlSiawENL14xbp6jDT0lkUbGH2lI9EiGAMeYgRZ8XtNhGCMqQ7xtgPESC5DvMvL4F
Txj2SeC4EtpzlMcU/rVGF3/1Ks6+tWCq022q+02+tXJbQecPIWVsRty64Ascxdl5hoWzgP0T9WtA
t3Zf09T9FY8ZqWe6WwAszrUo6gIPO8D81Hl4Tfdu2YTZsXNtiEzzrPf1RimaK0FtaGBUW+mx92um
bvhokABBARhSThvUncPJz8wa6MK51fbzTiyM3TMbcA+8nrBBz9VQAcACxFakIWYzEIH05K38hqqU
bpQzGJSl7Ki9o0LVUgDMBJTRkf2Htofq2TPVrcG99Zx5BtosdSC+cYVzuK1pw1S52+Eki7XpJ6V3
wD2TBUa7sVJgUEYcirsB6RqYykqVwEImSwdn5BTZl6mM2GMMrZl/YI/q3ZO2UH+ksQ+ba26qmtKd
WRp3E6gEVMymaoHOWc44XDdh1cEsFprB/z8NeagGegUlhifnwppzlP7V5GX7RAAQ+QiOSVVkO0du
S3KCrg8bgN52G7DJUt/p9Q1/WX7H/xEdNZx6JMbOFoa2YQYvFukf6WWa3xxKSks0cYZhf5Jz+1jm
naN2VJQHG81g6JIgLRNgYJJYHl7x1Et+9VY4ndOBsi37iyS+IwZX9WfLKIpzppENfOj4vhJA4sSq
hS2qAdRid5fSoYxQazeCgINrr7PVg9Zq4ttMKM+d04k+PoLjwAYIdscJitCDahVz1IFZloIlyksh
fozA2Szm3zjoJ01zwQ2gBksBC084f7YFPcGZGm9sg7zWrQ7zfWnZv5o+m/O7QbOgO0Rxqo1HV58M
jxAzCgAbYaoKAFOblV8bsy6/AoGwnjotngDMNC0UEdE5/jcvjUY8xSYJN5AwIoinRTHC5u+TrAT6
qtXRSDixw8akteID27vx0VWZeeycWMMM6cMcquezzPLku5rQEMFCzdMvsaMD/o/rrGUBdpz2e4Ef
HAYa4s1t77n9F6PPXePoOmICWYHbz91mMos/6ZHrfjJTmXV7kPiqC6YxKdRXKk+WCgZlO9luSmLz
XpF8rg68FIBs/MTS5Y+kbXLisycE1lBIkk5cJdGkwTe3MfjQvqW6A5VB0b8memBha08h2NdaQ727
m6I8S/a4nCpg5L3Sz0vRLt+4VF61A79L/1bb2SyPk10VxmbItT6hTMQpZpO6gz4ForMRoxGBAkLM
BUA4BKUOwQ/gUi++DaDGnmwgPh3V5TgMt/UApwtokq5R4yTXgJx4QnTA2iPNdcgbEOPBS90UOOCY
ZvJowF5/MrVBhoe6ctviBKtJ1lARdHbViG9C/oU1I/ZSD4vkynSVdojjTv9ttos7zyaPQ17ngG5b
wI9sK7eys0dyh3qtK+8EwJvsSNAolc6kh2gGdwLFJBU2lKIYyxYgkAfj9nNm1zRxR85T+hHUR5V8
srCSFj9Je/o/7J3Zbt5Imm1f5aDumeAQnIDuBs4/6tdkS55k3xCSLXEmg2RwfPqz6MyqkuhUqpLA
uWugCw1npikqGOMXe6/d9zvIK4AJc6eRF0br90cgzc4nvfKnO8HOwNozg8Jkjq0g/uJYYMwod+Fh
uE4VPqB9KooieQi0Oe7IMDElIzLwW5qwzah3YoXXN+kkW3/rupF232mNn1PMob6xy9KkHnYTLMJv
yLyG6wlETnpL1+5LYJrS4E1j7XstRNuerDYo73XK7OkWv+5UbJQThMwdvvIn6zxuIYZsCN9WJHm4
fi8OPdoUe4/2jhv5tK5VurdHZ/wCRhPwnDWH7IZxyjyhsQ+59+ClXIo4rc1NkeYs7bpQ4iOkVu2u
akTHud8aZjhl01kdaRQgN7cJJP8v8NaMkGyHpviUo4Axd1XZGU9a1anH3prGr7iOewZeJZILN6hd
tgzF6HYbfxKkW0eaLi+mmmrsoQjKMTxmbpydbLvhmw1FId5Tjcm+mW5kXoMYgpo5EoWtPll1El+p
YrLqnQ/e5rrhvwo2XO+Sn6WTzPIQWUYEqSYpcns7jt2EqddLukc4TCzWcDSdywQE87e2rFttM+gG
CFDOddh4vXKwL1ThN+oUx1OljkKmGlyCrDCRjrSDW2/JpWD+hHJjw3UpUnEjiNT5EBSE6hxdGXvy
upt+4vd6YvfYxrVgNbDssBFBJU60U932o9qw+S6i3Yj/Ktg6Wjfep6ooYBsmOVyQjna50txy8EF3
4LzGsA3iakaTnwdm3QO+yB+tDkrPVhLscJVZUZLukNRs7N7BIxzThVhtKER1x0iVMBw8WXkH3e+T
ryXjUYGoIA1kV9SynaCTw+cmF4tBCJWqua/HcbC3HWUAew/+0jsvSqtUm1rTsUgaSNDui4HoI4u4
rRCKcL7JYRweidPQm4d8cEMd+B+ZFlvh5QG1fzhH2Dsd17O3eUWAJou/O52D65hhWJPWX9Qcu6/R
9RfpTleuuM2g+FGrBGXj2ILfmih1tseiMllKelNm2Ou6kuW7DKB8IH3U+nETDLIAp1uGw4WXeHpA
TBhu1D0ENaPdMPPDVOSI4+6rfI6Yh/FR/RD50D55esWOiOA2YD0I8UlfqDt01xlZLZBFFBmX4Fn8
2trW5kTgFOxmH6wcWE2CISo7bLf4HqFSs/NlOvO5sYbCb5GUtzMRogL0hnBU7v/6/PLrmZ6jKKWZ
mdGAzXN5GVWl0+QMEUkPIondC6EXziUpJtnpr3/Kn5x72QVYXHfBc+DWaz7NPDsl9VTYvMnsgl3m
wzeCXosDOhKoPON+cubfKw+POZkhLKzst9+oKPyqLLb5HZ/99Pntnv30VGMDl5V2sBt9M7luMq9x
t12hqo+QqS/NimiiIqvkaWwi94PMs/xH6sISc9D/nteGH13YTfXWTeOfHFGFzxUA5zeDitWy8usO
YOJACPo7YWZq2+tJe8tcxHa9GKs32t6aC06LIyo/C6AGzkfqzEvnRS9byq1eGOzSNmjFNo2r9DHV
WoQkXDuJaxJj/BDIsu5c2jTUtHdU/0HTcxxgjdVw/oiNuvum8eePWZin56C2cm9Hlh/wl0bZ9Z3p
9oW1C2wiHglL6cR9PFFg3kLbDNSB63jzmogaIhCxVNT9HohRfYv8CaYzguH7JuyIYzdg7pWHvGhq
sSlzcNqFSpoVXR3zyWyDQB8guNd62Q1IOqh7rngBZzm1uc/StNprADbeGFB/+mW5Qqe6g+CR2ufL
n+LDmBZ1TPFBJAMZLCV3lWxeb+Hh1Zu/HlS/lgAopzz7SYtKWZnXEbplSg98uuEsciGmemRzIUkk
CAxOIk6hiGycv/6hv9bM5goWd9dzOq7LbcrLX89u+yCSWevvxqk2diNM/h04pUheGkHwlmPnz2YN
buSAwXBtNnuGXv4sEhrjuphpEUntewyNMj0b0LR/DmpDBVthlvZVVTg9QQImS/Jf/55/UkvG8832
EisdU6OzVAtXUzf1gdKD3Wz4OBpOK07CmAwyV4R95fgtaGAjSK45p0diSzCjdd20TvR3ZYmYhKi0
moAlDDFfXL1sgd4JODuYVNAts3c/V1neEgcad79fTP4vvegfHmPidXrRMbov7p+zi+b//Hd2kQG5
aPYq62ghBOpbnauEP9BF1m+z2xtCz5y+6TDEUQD+E13EX6O4yy0SIwRv13wB8Qe7SPyGug2FgIHn
Fc0w4b1/h14kzJfrNrfHuC35H2oA7DJ4TBfTjI2DLYv8+0iWwMMjqYsR+zMpr4hiYu1TXZnaZeln
UbLtHIBe26LR2cmNcP2I0hxLecojShA7rKsAK7u4Me8J/8jNY4HkJzvPlOmRDFvVcbS3rZwOh1PW
7s5B+PksCKRQTcTadqRaXQZT5YGtHzqA0+DD0u4iIFIoZovWqtnMgqK+BSdZQkdMEv00Gn7Tnfd2
QNWLPDJFukGgbspgJKyNespj4onAv4i9gUQnPIJtcnC9OP/K9rbRN1h8XXVhRqVMz6aEWtF9hjtJ
v54q+K3EjXIQ2jihzOVuMKy2RCNidE9erbvV3oc0yqmSU7BFnigXoDsCTmfCTttRfHOoQhyJH866
nevX4ijdDm2eN7mcisl6rJuzpIkKwl2yTJobabRxhZmucy4HQC9gU7vAfiwQ/13YdkGEl5aBcdta
flJBd9En+5PX5Mj+psaQ5yVGA3KkJJzRMzuthjlXOaq+TU6c3+uJ2WWkO1TOMQw0iq+kNOW3/kTw
xSbO/EjbjJFIP1mJkTwKLtPA+ZYynkne+Y3rcpDd6JNOQk+s21F9OUyhVh1I7Ase2yqoNPTGjvZJ
A6HJap95Ogc9yEn0GDNz7WNUVrG91f2gho5kpFxJAIqt2AsI9SASEehkWiTuB91IBoolsQkGMQiH
wtn6pdnl+8lFpnXWjez+NlbuqZ0tmkKQ3yrqB5VbpuJig6zlrelrKTHxZf5Nuho6soqoNqhT8Whx
RBig4VChgrmchzUU4aLwu8NcRj4FMNIhNcPmanGsFNo7064nbTvEc8XBoGdd9ClZ1OQho2I6pZKb
m43TtbxqojW0nhFpUDardmbLOapJte2UFjklIg9w+jT5yYMFib45hcJwHzsUItN2pN724ARjcVdb
TtvsNZ8sMGLYoyDdD+QuXUju2B4Ir0ysvSrIppulRu5Wg/z62DrSuba8Osz2qZFTdyd8loV57Ih5
ZecU5j805YJJ70bXJBsly4d0a1m9+8kNREr5K+saAIqpp8oLu1TGlwy/3TWkTy71lCGGAkZz0cKB
D9r0g6yB0m9IiCrlkRP9BcTK5sHqS3DsYSqCO0JAewdfr0OiC9AFwgF7VVtPOnB7WJM6tFVqCSLm
UIhAMNmkTtJS1NLxXcV+l/J2PhtVwkCzgPSVlDibLY7nUG5YEcOnWk+1bBsSdgfye8r5oLHeVJdB
YE/6MbT8KToRuhGkW0InAz5J6HeEJaUInY7kJdYfphLyGzFWjekdgk5wiVmhAkv31JYA2ZC3+gOW
lwMZVlDAONQKwNM2rUW/r6uSSw0CK7VzQ/TFEzRXphQtLcwfgWsl6QfEbP2T68b9U1RxkOLuQiuZ
73wRxBAiPePOS4V7x3amK7d1anif2bN15CPqbvZN2En53ilrmFwTjOKnOErM+BBMpn/PPEWmjJuT
ejZXWv0rJwzCR6uhCHsbSAhUVLsi6uEatxnneaUDCG8JRN4EgAqbk0nl7FTnNZrqTU867LdJs7Ub
ifaLnJVceHdkoRANM3W1s80LweyNM8shHtwNewvGPQHpx8wfhvysyKVT3yrLdMavWRek1bln6e6J
WYMjsV2iGiXHu7QozE6l+8UNTC+7ttxWdw8aXruntKH0vylaZUO3VpN1ZaSx1oH8jf0Hw+y94hA6
EdmVft3X7wzphxh6oeYe2PulyGQ6LhDojhFzWsEP28RTSY7iSHHxvTdRU9269kQdO7RngmbaDmOx
o/rnDdAkO9nvmsF1Ptqg7sptp6rwXdwFvbe14JncFihq3c1UV/YEnF8DRz5lmbgh547iRRezU9pG
iiWH4ncz+yg8nUjgrADitiWcK8+3SVGjn/Rckl48BzvzZmyM8Dqzg/7ndy8vW8drYrpSXv1gMXAL
kK52SH4blYyRCbfmnsNkogHGasBt3UuHSW2jpEsRtRzrCMuaVlLqIruF0mBmNIl7Z3paxSzpCk1d
jXnaR6eQ/tmfGuKkGG5lnkBqrkgw5tq3Ep+rAL7Kvk16M73oyXL9QlnaauH162SdpIYRZZSrZfLd
6eOQ8mlgMtwuic9ojM/g/xPyc/Mytjcqi6zpRsIVBj/DAlPtsrhTX6ZkHPpjTiGrD2HP4a/buOTS
UgvSw+6SWwmmZcsKI+qDVHf5DaR5E8LofBq8NKccFeXk2Gy6qcq/hRwNzwyCN9vrwtCM9G7gtayP
maFNKb0Cx8cOxB2ZWAiHrcdKDhCHe9s5xs6Q3DjUZQRZ4XbLvVAqLvMvhbKE3LiF0X5s3JFJxaJL
xJc1cy6LfYbOkVhuKP+48afhKSCakfjwhABrGjugQtOywfJPXpPgzzOKIPpS6mH20EQJld+IJEJv
LN7XqnblGSSc+kMQVVK71KQxT3kBoTZV2A+UgUbo/z6mpaBp+6fEpKboc233Iw9zkI9oVhyos77F
LWQBIoEfiohp+3OX+b/77X8YOrtSrqT/atd9eS9VdJ8933f/+6/9vvv2dPbYMxaUdjYoS3lssX/f
fbv+bygIvLm+53n8v1lD/Mfm29J/w3eP5HA2AaDyczgu/rH55l+BJQGmYfMvoMfpf2vzjd+NY9e/
KyoaMgY8XIipFptutGzE/lSVdsReWm0pjqQbRs15kULGlYQck2rxlayEoxiNrwP6JG61+8tqkCe7
a1D+pCSOtVb5lQLbRcMdDnEzd9idCaQ698xv0dhQ32xvTOiFm87In4J8+qiZ41009WyTE6AdBFhO
eoMfTklnGzZxQ3pzdF0G4WnQqGDWSXSgeH/d9k3I6gSpWBaEWLiUQuXYHHptvGdN2UQFJpW0di4n
yV26wf3HlD35CdXKMr4MuhE1nnFGKC3Xa8ZHsyF52iKRZ4uM5szBoqaS7hYN0m1o1HdR43wflPg6
6mx6qJSNZlttYtP8knTAvmt4ccp7yCoGsjUS1hQM7lFv3XcJaZ9N1W1LGX0YKt6i8ZxN01Ubz0z6
XRnF92VmfAxnEvFo14+N1d/i3zCuaKwiUuSb+Tcml+w7j+ucbZmXV1wJ5uyBVLsJyTnszcg5jFV3
rRvcMXq5QQ07Dn9IUKgboWPVEMaRWDkuwUFYUwBlK1tpGwpxxICz+ayNW3uQRGFnfUQmkLrxptJn
Y3TN3tU4Oal11HQ3+pSSguDH/leSufo9sdSbzK2vi1j39oOkyDRpIzdzI+6pkqizcEzRkeq4myfV
Hyh4dGorw9I6Vi5Sv7iNh8vIVvFZ1aRHvcu5zfTb7t0U1vaPwavYxlrfo6HyzpqIJJhwsLQzPyCl
PO76bSb1934DyFmaimzbDB24N1YFOpCMULXArM4E2ptoo1LnKUpL8rdG//r/14T2scz5v/+ap8rv
JRcWJNSo/3n5R7jKf8yku3t1/+IP+0LFarxpH+vx9rFB3fY//8WDwsdy/i//03/5fx5/PuXjKB//
+x/fy7ZQ89PCuCxeTEmM+dcrB/+3DuenvKwezKaaP8jHtvWbI+BNedQPAIFQef3nBEa+8W8o55jC
+IfUlexn5GMmlt8Q9SCFn+EMOt2Rv/bHFKbZ9m8zW8nxZ7++rzvw3/7527//fW76HUhNa/zx5+fc
35flg3/OYM6yBio4AoHQjLJ9mLVg2MeHoH1D6fXKk+1FNTLDCaREy5MxcGwS0kCm2nujJvfaoxfT
bjyRpovPmOHku1zhae8zg5CFZ9/vP28Qe1ljbF2zCDih4LG0piuEb8OWZElnt+7pi2ppQP0G1QTe
JaM7YLDkgrR+o9z8WpvMZehndxploifwOgyAjUPRnYPyaLn7Hf03FJKvPX3+58+ebgbISAuX+wjZ
14QMioR0JU18Wdcoi6KmO3I0Eygm9m2eOmdhoe57PfVWtgsVuOdvPrG5F6hOsr3VkGEcTpdxHZ6t
e+95V/CsUWheKfGOpPsmbMzrxi7a75jG9bdM4q+1+eJ6wkUS1jscZQgsbIeLMmmNq8DTfp+pf58F
//NuvkTZ2NyEtvXIu0fm9wo3jxP+PV/0v2aU5X0HoiFWdWpIe07qG+RuxOmiW1g3Opewt7hr0kag
K9zHsnoXmF14Zsvh7/k4//3mi8GJxqaUlOSyPVfU2fepzsNTk5j+aVVvWXqKREYlp+xIWLfvyIGz
5MoWWYxMlHnmGCc8tm9kwVaFWA0BRXHdOy9GZmF5QIQLegmxsQRa9eaGlMG1b74YmV1qAEiOayLn
3ZCTM3qlbe+1b912vjJ65qL888EZFQCnw56Z1vOzo994sNuAKq1s9MXQnPKcw3QzZXtM3fkOtk+x
GcljW9dTfvEum20LNpGny+SyaT+W8m9dIv2rf897kOdNwp0CsHptzPbor67yIEugPcg3PG2vNPdP
efKzudCxpkhHcwMzR1gnMnTye2SU1rdV3XBpw62o0BCFaCX7hNSbb7WjU0tih1sc1j1+sXROuR5X
8AWTfUAhaOpLcTYa2nBc9/DF+MzKsSWdmoYxswzYvF2Qq+j8Taz7vz/pYoAm2HtUkeTBrq4p9gsC
xLsf6957MTqB0VYJodzJvmkFNxqtIBntLcjZa51lMTZJZku0LPLivSdJ7x3kt8hAO7DuvRdD0whs
t5os4E1wn8SGPJ6znOCb3aqHLzNC1JyTXBNASoZMCEfBTjZZkt6se/ZidHZeVJBrwYsnPBaC8Kcm
z9+ve/RiT1sM3Gx5BY8GIuKeFEGpOhLydaNnKQBIsTYJyCQEn1JKsO1dLVa+9WJYDo1o6pz1bE+O
2TYymbwdNzHWdZOf16nP5qsGPdmoOxHdpNLEtol0yJv++Gldey9GZRZoskjbPNk7SSYy8uT90f5K
SFYp1+3ezMXgdN1SyUhlyZ7Esa2nfUHAv/JrLobm6GrtEFg8GTvHuUIgusmb6eO6ZlkMTWlH3K66
U4Svt38gRvgysGW1XfXsnyiBZ98TCmk7DBGJ7J01OLeJPnxCT2y+YaN+Zb5alvmCoopjvC/xPjSi
KwSwHCL0vlm3Ki9NZyZXjAnWw2jPfSEQ8aL4yoHoLeXMa2++2NIGMuUkpQh5jBXCJg9hMHKqet2a
v7RVFRp1Di5Lor2Mv/qR3EdvInRee+35nz/7mqh2kyS0RESDD96mlobPcdMoV37OxfBUdQ8uTaOv
DOE9a0W64dp0bYMvRmbmxUbf5vPXzJBmeqH63IS+t+7AuYQy9V2MFBa7zt5FSprYR7NcuSL/FD89
a/DW5qpsGvmUCOK2tq/3m9ZJk3VjcwlzIAUCkjx6kH3uVfgB8tIkLF7r1+2Wl/jSJCFOcNTMaG+O
1HzR+SdbOcTduu3bEqBko/voBqKJ96XeX2dp/1hNpNWumrOWeOAEw3dnRnm0rzVPbGDx7NOpCVY2
+mL1xJnbY9LBNuSgbMaKoRNdmFdvoQNeGaBL5iGujzbUR17d07gtkO8debeuTRZjEyD5pHBqRHtU
S6QF93530/Wet/Lpi9EZln3Rp1XJCgTafKzPsumtxKvXGmSxbtZj4PeVz5NzrYw2kfUwtJQ/1rXJ
Yt0E9zxmOMJJOeyRWEajXWzJE3nDm//nL277izItwn3SSsuGDt76A9e8HSZZz1z15vbSlBo12Wy0
q3i4uozHY96tWjOBQr5cH1wTlQjc52ivsIPKLLuauv2atgZg/vLJeu1Ng+cr3jjDgrdpVi2V4N5f
PrYQfdtETc067A0nx1AXVvAWRfa1Dzj/82dTt18peBVRx4iB6w+WzxrjN6gkrz15MRaz0dJ7/GTR
voJldhtZzSeiMtNVizDc2ZevPeQgu9yBT1iS7V57V7IKVg1yewlkHCBPqBoxyl6MH8OWC8KVnW4x
DI1M4I9uGIaGML6TZo6L1VpXUAI59LI1lO+ESuV0O+4Z22OQjtwm96jwV3Xqn5mPz7oIeQppow9z
pyataj+ZZbDz2rfS9l7pJd5iLIJjs8ayKnh4WMh715MGN5cTyst1774YkJnv1F3i8/i2AsaAKemo
Qs1atUja3mJYSih2XoVUaW+ndfVlCsrWOaCKItR73csvxmaoI4dLQskKnyU3KabBxBtX7QVxMLzs
MWUHeatrGD95bpxF2UgiSA5NZN17LwZnWTmdW/fz4MyPrhjfjYNct9zMQo7ns9WYWDZRDQxOq/DO
0mKqcHoNyarD6y/epRQrV+NYzLKjMiXE8nAam42btCgDV7WLuximtZ7jqIv4AWSDTxdp1v5IKlPc
rnu497JpWjlJVP0685bx0XZJ4R7W3Tpyabx4cpCZ4PBodDPCZmURUENst76yTRYD1K3KGKEuD8/6
8iyKryYtXrX3xoz28rUzssepgzFtpV7zPvM044AG0d2ta+3F0HTHyTCJfnb3na+6y1bXi8uKi4h1
24glXsXRZZjmanIOcVKHu7oTxWnsSZpZ9+6L4ZkWRsJSpJxD2Mn86INFOIE4GVc2+2KIIhxXg6Fi
ZsKg77YQD8Y90RpvAdpfWS6W8ELcrtPY+7VzSCHSndXhZBwGDuPrJvQlYRZ7t+bXReUcCMfNr307
nHaYLdW6dncWI1T2c9ZUSMuoFoSZK+x8O5K4s272muVqz6dGH+Mb+WeJc3DQ3u4tM3BOteWlq6qp
IM1fPp3EL0BiUKoOwYCJAyh2iPvfWbl/WaIMyzEyh34snUPuO8VNJSrrlGb+H6nqf/Oy2l6mpjko
LsFo8nS9cvRbYs7YHXWFs7JlFitp7GGpg/cGeIMQFLKYlXeXY4dft+DN6p7nX7XOp2hI28w5FKOZ
nGlpZL3vKqVuVs0EP4WJz3Z2bp77ylT0mTI18UfoaX7Vm7a2bvuyFAeR8mpBhaFl8qT14IeBtLnS
FQr1VS+/VAjpTSC0UePxnmmUh0rzjB221HUioV/gZK4xoheNJZ+1im5QHOaXsvP6dee5pUrIi5vJ
1GO+KqXJcI8M0NikZueta/cl4tnWjdwvQmYxWwwVwvjCfIrK2F23YC9TG9qmJWB6YAb2YYLvgtLv
NlBds3Vz5BKCram0q6Xi3ckU0C7zrNSgG8Rv8WFfWT2WSOIhGaMeaKpzmFRg7JE7kehleOuustAG
vxyrCUlvlicD+5DrKjpUPQeDNHPsdefHZYqfQI2V1IJVWyWpeYBzofaNyNd298XpdCDJE5IgOte8
FuNxmPTszA2t7mHVUF3KhTqvAO1d9jy9zdxNmtnZFktduW4vtpQMOWlVYZvI6e92Z56xgfRgjY/p
unV1qRnyzbop8FI4B2PU2mvwdhrBKbZ2u65lFutqxaagNBLWplKZsNWK9MEcJm1Vbdteaoaq0PCL
Bjfe3N2LHfkL3R5mRbZuo7cMW7Bx/xRV27FJtcV7063jK9vpnXW9XSxWVa3zeweVu3NAEj7uMhlP
0OGbcuWrL0cq4DCNPFAmd6MIL/XYAJg2ESG5WfdRF1tgwA+eqjq6OxwmWCVBBYVAGH8vSfyfog1b
LIZqZ7Rmq0zNPoxeED/6ohSQxsryrUivV+bIpXwo1NMKTTGVDEqkxr7q7PHUG518Y9FeJAT86+2X
KqJC9T7AeZoeu4y/NwhenjmB7RlWRfJVIlDKmd00p7GtL3wDB3GdJubHlC3+ypluKTXqOS5IDTQb
Brw2uStHt3nKCJtdN+SWWqNW9FFOxKANe6dJz+vIDpFegmz764417+V/NYxAxX65wmRVZjWNsO1D
0mnFSentMJP2iHXdNG2V7dI5QSpTfbhu82nNXeTZ9jAjNY1TFhNrJDRnLxoz3qNZNdcdtn5yRp49
vbODMneRNhyAjDRbHNli2wt7ZV1xCQsmzyRymonDlh/I4B372wKnCVFXf/0hXhskixEezbJ6WFDu
YYRZxSlO887Asqy7DQKA+LLdoVFg1UvYpugqlz8G2TgXPcbrj6ve/RcVkp0GHRHO9gG7p7k3td4/
qxWwnnVPXxxyyUejJ2ts4BLVgWzTErd+xJlCKN26589D41mvwepZ9/bI8yGlmhgCJ9c9YvXFErTu
+YsFGVBAWnDU5aAbSvUFW3t8CUyme6Ps+soAxnTx4u3RIXaxM/fKBudXCNyqw/Tjl/67fKZ7BnCW
Ny33dW9ldL7STZcypY4yfQJSxT1Ypkx2jajldYkDed3J92dc8LNPgTJh8iChUkfKCJQ0EwGAy+Aa
et2HWKzRztA7+EPZd43cnX8q4qEG5QWidd3TFwPYpsOMYmB/0eh9d8HVmjpM+MFXCaygQb/8zHCT
6nQIbc53Sea5eJ2V3sD/Iqxz3cy81CsZ3DxnIVPPocrN6XPrBeIJps2w7sMuBUsCxY/sTJ6OANrf
e6a8i+1sXDeAl4KltLD6rgNIcpjzOD50hTDeiSZ8C/v9So9fYnZyszRTV/P4rqahAHeOxtblFLnu
LLCULAH+1mByNi62yL4MTiRelh+gG3rauj6/jEjRcLJI3cwJ8qhbgO6YfQ4alOF1e+ol/SepROsJ
WfqHhti3a8Bk+qUP0PZu1Yj6GZjxbDYQqe0VUeT5B6/BPKS1rv8prGW/ssMvxmujY/8yWss/uKJK
TnKMcgDNQ7eywy/GK3DHqSUg0mdPCI8AI3r+PQqt8nFVyywFTCOScL9rTdrd0cbPCKNUDjU3zG/X
PX6x4jouSObYHf2DlpoVpJQpc1Ko2v64rli11DBB0cwBrMrggCG43uhF7rzHCtqvu8hfqphyrPhJ
VxfBAaCZuYudBvimkM26yQaj9ov1ttSdxGncMqBeYqORovC+6S2rW/n0eRJ61uWhJvilwIF5sGC9
Ys7WtTOpMn/ld10cgcMUPygKmICieFHfSvIRrlulrbPk/QRSPX/3PMOvFKZ1cIgk23oo/9a1Klqx
UjOgL8ZrHAV+7kVdcKhKXd9rlpbc50WuHtZ1+cV4ra2GJGCz0A5xj2jP6RLzYHfcH655Oky8l58V
mGIZJKLRDpGfG58cq8x2so+aH+uevhiukyR8in29dgjycdi31N2OvdKMVXM8nMaX754XWk1ESRYc
wgY2vVaP6XvXSq3v6959sTkehzId5kuyQ2Zl5lVkaNVHQuayVQdCIlFfvvukR7kiFEk7dFU33JlD
mJ4H8K5Wncx/SZISbiLh5TCNFdNkHnqZXMdBvq6gRKbBy1cHjW9UTdkHB9fW5N4YB2is05upP/N8
8uuxHyLF4umdU0gt7bSD6Gy5V5qeHHuTsIV1H3UxVM3Aop452dpBFVk4napMVh+At0tr1aYGBO3L
tw9zZTUZIVgHw00tBBt9L43tDIZfN6CW4qfEJbijonAwl92dHQnYwRdLxPG6AbUUP6V2WwzA2rRD
O9bVRTSOyUmEw1vnwVe+7FL9ZEQCDJu0g0PHGn5uYpb67Hn9mxLheVz+ScdZxnBKySFzLHvt4EUt
oY9BO4CeDOz2kALgj2fCnzutG7xLLRQSNC+DSqYdxsYFuxtaJu6Ssln59Ln9nq20cQktPg4npmRr
sM51OHCbmvLCqs2lWIqhYrRQvpaH4bHp7V6cA2J0PpXUdOpVxwawjS/fPvLLUQ3AnI+qNYIDZb3+
DNzgW5lgr/WhxfhVmgk03y2bY5mG2a4du5SU1TKenlZND0uis2jtKDZwNh9dn0gGFdnNLo/SZN3k
sJREJfBH4Pnn2lG07F2jMuuPVWKvs/WwFXvZ8EHkawHotOBoj0UXUaLQnEfR1eGqWhfBxC8fryPt
j5pUhWepqenFDsj3dOWk9bCy1y9T5Dsod2UA9u/MlULfdGbXXiqZhut65VIfNYHWjglfrM+aFsb6
TmahBMsQ5et8sSCOXrZO2hZWnrZeddandr2VHl+VyPZpZcdZrLgVgZF6kIb2GSUW/4gSQN6kllp3
KiFS8eW7l2nLJBwP2llcyS9jbxePmds3X1eNKHcxYGuvS/o8zuWpm+MDbCORP6SCrv/XT39lzl+q
XQhcH8k/GPqT72pVf+goPgHKC4z+qdSVke4gSFZvbJThjNMef7LA/CLHanVzFGYrT9GorPDCpqYW
GEdXka1cXI7kV2gwUfMm0S8ILnLFVdr3mgfuyoIi2gPWskbCWRK4sBudaO0WmJQ2Qb3ThFt0BfzF
0XIPrqNFyUNV9GNO4oo+jICWxtwxz6OyTWW+tabA1w8AWa30QRssWYIRFE5vfHXnvzKwVyVP+9YZ
SL0+h0Ia51du5CbFuR16MvzaFm3VxhtZNkP9Qa+qNpPbdFRKJGDtyLp50MyeMJ1Nqptl8kPrNdVP
28GHBfopQE1AGpEQWkT/hubHPYMBpvsyV8Pk1NvG6CCXGiJPg1vZAUO4KvXJAw+VIC9Nbt2qTY2O
SNNQJ7BolKCpPmd1nUUE8dEdTr7XekC0FOGC5Q6YX5bz+xN6Xp2mWvj4C3Qtqu6IHLCKa680CEXd
9rVwFKDeDgr9tu8Hz/uRC2lU11ysVfpdrrLO1HfAwGIOeuUweARGFGYUhvyyykvH9tTxzKqCpkUQ
2sOUQX6tCGiuklhuR4iKer5B3my6JOl5OAdqIpcSXe7DoA/K62QslH1Th/DtiZeyQaTaXOYB5xz3
oceq9y5pijQhTGHqsjOfY5DkFyKtYDyohqSzi8nz4uwmGXLZmzv2EuV0jOzRbq6a1uLqa0Pkg919
ILiQEOetAocfVhsbLK08i3TD1r7mlhqhmcUIEF1IWwMylZJizmCDUlOe7An1QfpozQkVbT5a1sWY
ZB31Qd0gNBGYWEGm5REUUEZ4TDU1mh3Ao/QC4qVAigt531lN339qY9OLPlWBXXU1DnS4KoRJOKQY
AWu1Qis6OW1pO99gIGfJExHD2pQc0JxPZgH8S+OvEfDQJcNZMvBbGccxD5pM2yS48I2ZPevyc/eg
AkPw53pftt6T3oSRlRCbUQWYDSuvLbQ7bVKtnWzriGTv7wYMD+2HADWa7zBcqGobJZIIF0v21VBc
FGM6DzC3UlFFLNlY+sQgF2XnDxciLi2jPiS6C4cUJG2kLH1rt1aEXGAGJfePJqWN9lbpSKO/VtUk
9ceyBox7IM3ICjaqT/4fc2e2HDeSZdtf6R/wMszDK4CIICkO4iCK5AtMIimHwx3wAQ53B/6mf+O+
9o/dHZU9ZOa92WXVT10PMiuTUgoGAMc5++yzlwaUgizf1xGlpSOZvASjxHQFD4UCXcSFoUN9gsc8
MhEeBqNLZt9jgAD8hx6XRFF8xVO8Xc3QlcprrFQvyUOldYnNYTSy4n4qCnblY45MsqQW2Yde1XJl
4Mm4TpM1bVNdjkdVIIsiZjHqB8b68THjsacf4Byl2YmW9VDuDU2RsdvfANtg+bW3fMv82gZkQ3P6
sg64B/lNtg91wq7mzUx4eJClJ80zEjdRXB3MGEo2dLBUenklRro53Y1ypKPusjNl8XtBomX/BLSG
mm+LK1U9NnaAMh81a5rZ/X6IexQKncA7K55b4Us+7kBEwVamGwkvJVNHlyEuM7kAMA4pRiesOhZL
D95PH/QvrJ0poCwogkKsgjkdeSFVY7OtSmC9WsdRv7LZ9lV6BB4KDIgWwTbcSVBgQfqsm52A/6ib
aEOM0UuOk7d+MMnsi9cU+ao0aRB1hzjcTnjns18CWb7yng1LpV8CkvDiqclCptbbHmHS4YenboSB
Z9wiheTYPncG6UWIvluRlLwOE4uPnhZlcDhBTcqTa+7iyCHJLgNy3HWm6lMWWpGQ5Uxe91t0KDNe
ZL9WgvZQXC6S1lIcS47pyTGOksXcajeuCPvmLLhzgiqCFB+RI5tFP3FZgQ5oqlDlCKnDm8TXX4Ni
WR6Oy2Cd+NjHoMmbsYMF6YQmiCmdQRKaQ7KeuFaWaOTcqILeFUNKdJfYfI8uI5ZZvF3KwlUURDvf
f2xcuOGel8Kvd7LXeXLCV0Ozd1FlU4wFQ8RK0m+oQFZg4wQCTynyEZdp9pcADe86wChfeQDQMHND
bmhrMzcnvi1XsdJvSB+X9gKJ2Yt/WYQHMbjVORu4PwgbtPWt8iFy96vGqXSzjIM4x8XAqtICABLx
joq9rqZmkTK+L4cMUYWz2BgSl1Xmg/hO+rXY5T2ajhGTG4NNtRGY2FLt5cHHiwpfMD0ledQkyTlg
Ej5wpNMCHQMwYdVMoCROPwEWzhALO9eD9303aJOpsVkH5NRwZAbQ4W4sV0AcRd+H7Adyq8Q8IWl4
tLFHYndpVNHMCf6O7wtw8MvdxPmIPNQhGgdenebYmSo6xDQm4GnJOVq2O1+585C+BqSJ7jfpvuNa
NRoUM8Ogqm5Rj1jahEzA7MwFLwGO1KAL5QTAnpSoe2VBYRmbHgHuiT7sHuojAFQmp3N1B8whfe2J
zFFABGOT8BnjZ9/7Bhyb0X1k3tfwjiEPd/aNIGG2F1lSISCZnqGXukE95auHCAz56YbWC3MgEYkN
WsMv1u9u00eFaVz9DedllLDGZawmR4Au1rU4mUI5kErmeUi2nxuOT/OlT/gWXY3IafTg5e2Lu8mi
TdqotZqzPEUlsuMM4I3C47gP34JfcIO0yWLL2LRpnlqGyNkAxvsz3gEjeVvBd0sQ6JhMfXmiI2ib
n2ONjPknUyEblJ4ymQ5geWpR6Po6j3RFi3ZdJXdLy2Il2cU2BxbVXe3iGcRATXA4PXhSOhzNWaaz
+WsKV9d62dfBFvd7xCOHHOCS5fvYJtbSeWkNvpMKRkqalucOel59ywdEDSMpGOGp4rGeJV78Z6Zf
bt9I8I5+qrHPFgXH8eTXrXFwOIyvNVfILwHuT4zp99jVIxAA2kh0Vk1frTuRTQAPDZ4ksMUUx/O2
oXzMAYvLtvFLXiDk+gED77R+ZHuuEb7pgOjVUIcLzWboclWBv6/YKVdXgALk47PY13x+LxOmkq3J
5hQ4yUbUJi7eYRGVyBNOWCHYd7rR3tAz3hSVUhMg1uhLwGtGBGPjvTYkz4vQLOINgAADQO+6sBa3
Vr+xkp5yhqo3aRmSGRE9IlxOYiyMIJlkRb1l0K83gFGp/nIY1gXfIN9CfI0KJaueU4Gj8aj2+Bxu
Ne8ILkO0a8r5MejEGzAdF0xOXkFxlss9PkpOB8QQiGn54oF8TL4CTlORpi5CEZ/TxQEvIDVYcKId
kQjXP8g+C+YyDkIkxz3D9UF57mT9DSnywWCXcqHba7+Xhq9ABJB0ski8j2R2Q8AAiO6jbURuM3jQ
IKnKBmsAuQBVdBQWVmC9SYro1yy4eZpRwCAJnh9AkqTl58KR2aUa5DzX+PPTiKH1RY5UZARHghRY
XoWxkvkLjXGevO/AUMT33Njc3Q1ySt1tQCb2cNUD5Yg9PvT1vrqy4PvYX7HaZ3eIAJjJ18at8SAv
eoC/1heukIzxmGpAPh+cJyA4NBIb0NszZwvXFxhDDz5GZH1RAvkaYVT8sU9VPMeHFAn1QCcnmI36
J17rBOW/o17ll5sePSsvJiRZY6OVDWSdmrhXa/4Zr3zM8XrldHr2OETw/UAqZDm+g0B6XAU8z1p/
Cfsk9h+RUuP9hh4wvy5XYrA3bdfoa5CAJR9TZlj9jTE2OqSIb5nJbwivOX9NkHk03nGoI8nRjHgO
f9BF45lsed7XOda94jrFcmacfbpeItEWAbkmoNXyBMxDgG+9vMTsvbJPUiR2+LnVpsKPj6Oeb3cg
LokJT5vY7HxDyQaWakIHP7+kAUVnA3BdGV2Oiip9baIhpCe3Ms6f8lwNE28c35LpQqgMHkSC2u4Z
SL9C3a29c/y0jJYQBBBHc0WeBqVp8slhUVtPePPpgLxgcG8bvBZL3JXxmCxdZN0YIcV77evnWc0C
JAFT5aqL2Vqpb2HOVnGJb3nHQ7CAqIG9hbVARXZPFm+hia+8n8eDyzXhnaucLR8AoAzJlXE0Ky/G
3QuBbYdQI79e7Bwk52nH6fMEDhywcnI2q8TbhgLyuhfjsn6JIj8UD0iXmxxvewB/LYVvvFqzB26B
qnWdz5Asdsz2Mo9OaplAcYvU4gCvxdYzwAJIaBjma1SdpbsqKxoXh2lZKT2OKZ7Nq2mfix6e3H1E
U1yyGKgDx0E8wLMsGf/CpswD2YhryO1ltNm1ArnNzQIIv1wtl+sAhACW2oScwFjFZysuyhn7RbcB
YdfpNTi6qejygozqOAZslJVNSqs9+tKbgst3WkzV8rKW8MLexSLNNjR62Hoq7qhauDmYxRp3Xfik
UJdZry1O+3gF84RlJg7XWEpF9ERTjDar38CqVOFYsd3NTxzPL/Icxj3WJ5Oi+bkrHGgGKKpAswDP
wSVJPd0IgBX2W1fgK55Fu5IQJeNlvtGM7J0rejaztidbWSMFMinIP4Kl/YVQ+uftrnyC61eOGb3E
Fs08NjWvK91MGJS//ffKy1/9/X9SG3XS44lyZrgUIdJf4CcAfxOQqf/Z/OrP+13JZNcSFdJ+mcsB
qIol1k8btg3u/2ef/awm/U5gB2DB6DkFZEAXLL5KBjF+P9fK/+Cz/93f9v/Rif684DXmKZeUDBwg
1j4v6CEr9nPPhjD8yxzOrqjBBtVIO1skBLf9Nu35MUJg8ierOZqsUdL8luFGstBwUXTtoc1UbbaG
ZGZL8QqqsNHYZStAMYDMAdfcnxIta9WMXCVl06d5RG+rcmXuijoWD7itF4zpxpVt/zAB568u/p/0
yKB5StyyLZcO4WjkSjBZk7xDwFEkzxRQaCgNqKtZ3kEKIBXwDBgibg1cgDHJoWft0dbgAPfLIc4t
Mccg+sWAE54m+XUBLAlvFQCjfj1klp9RPqU2Yl5u0YoXqI+sVSuA1j1dFmXu4In02FRQ/YBaHl50
fXW20EmsHPYcPe6BjWQFeVUEEHi6xAybH1uPwyA58YIm4eSoif3TJBfMQBpRuGkITS96EQGC0aOb
3k7gTcdQUfROAZaJ+k3LLjnjMg4TJQFApqwKtbudqoKu/Jb7xc+s+/t9+k8xD+7U5/xozeenvfmh
/hj6/fco6/9KBL9h7wYf95f985/6Q3D4/5Kk8PNW0l9Hhd/8QDdgP/+QLX7+L35LCs/yvyV1nadl
gXq2RnwjnuPfSAf4nQhG6hRGDvyaZOfQt38nHZA4+Rv4BlDiasSLn5U4/N5/5ITj94BtLBAiDg8I
fvefYx38UZQ+/8NFiTT6qI5roMvwOf94zBAduyTlCOWSaT2cRsgRAKgM/JjDogBYx/QPhOk/Pozn
fw50RrATMQEGYC3687GTgaeV96sCcGXpE4gS0KR6QADb312Ar78dX78PP/8T2+/f/xms14DFhm1P
4CL++FMNguyaoPxtYl0Xh9JpesV7BDlHBGNo9Pr+ol+W+RyDSfByZvEvGbLktwfir5db/9+vtirO
EAkAKQr8tH9eCzFBYx1A+bqZlJE/RxHR+52f9rEff0kp849ldVmDxYflCto5JoTx4I4jmY05zIbj
lV1yEN3ZgmLM8XQ5JNmoHh2Tw9VEQ/ai3ZQ/WDSzLbC2/JotBBSBCFiFLzEBT74tkalaDXVfHddg
skvqXACWFq/bVg+Y0xzOWwot9OfoozI9z7qCISi98cVylDRZ34Z59m+72b5mtepvCyXiFowBeYTE
4Z9KAl0ghrGlm1w1ge5ZejP8dg3/qfPkL08JXIT/Okv+21Pnf+F5ct7L+uvj5OFT/dv/+SnY+49/
6T4n+W7+7V/t+f98fIp/QblL5e8PmvNf9ds5k8Z/A/UEaJY0iZPqjA/4j3MG58UZIPi7Q+g/z5n8
bynMcJCagKkt4jI+eyn+85hJ/5YhGC6FTQDPKibsyT+DI4jBdcEz91+VRoWHoEozHIHn/yVYeT0f
Db8raLBy6AgJ9dAw8ItA3QQxA2oZ3vhKYhCG5JNm2ZSYcRCdqehb7eO+Q0uSvKqC4F6OCxDfm0nU
IJHlUcr7DlXzcOksNuqaCTKZ6cBT2dmpLqLya0aZ/gHFhz5ia5VEhxQr+BDa+rDuzYiJDnBXfRSn
jUtVBH44B9iNIRt7aUa0qwUeqahKOwpA03VGR4tuCbQOlPTQeb4DoAg6lpFCfFtKKulBYm6StUCr
Z9CDHJYFjxvZUXQCPWZBTTvLzi0t9uJ9GPrwii/dVl8kLzhI4rMUH4Ccc3t0Ug43azQyeuZ4gOZR
o9u/kum4Q7XfUJy16A7ldpi3JcKICtDUbyxl8zsOwX29cHnFxmZDiRNjbmfF09n6RFCNoUVrUVrN
b2u2b0UHSS05RdgwBypuU/PRYEhimjo/A4F5UBvqlrrUzVx6/V2ntVFgcozI+IuXCNJkbFMwErGo
67cWoMltO8kJe6lQnYJaG+1r/+LRN0IL4WNw2ARh4q2CFSLuXGLw75TCZb+2iO93E7ZBceLRoQoN
JG+eNn0syyfLavULZnECOBNnLlxqtZP5gvQR24/1punc7tG5rsqyTCJ8B3JicsTJJ/C9JOP6GIU5
QmwyxP8nNfL8jZVOnGtOWz3nblgcAhbH9Fni7H/nGVYBm6gMEXjyYvxMDXXPyBrdsP1m+n1pqrhI
7geZZR/l6nR8BsxEKxh62TicxyiYbawKzJvD7uDCbRDxDcJN7OK4uB9srxcDASsj/eXk0SpzMJk9
szd8EVHcZBNmIB3I4iDJuL6KjsUUKXTwU07etA3bbTTCBdSfYjUP80VhFMVMtrfjlUlpXZxlLWid
NxUlDCOFdafABYm1xxAAxErTuNIjg73pYZKq7vul1ODAZXw20bWegp15G/SU97dQXXV/cFGGX6ta
b+x5NgCXHyGJcX9ZJIzD4KDQiuVv2OrBzwnoccwOkuOW/LKPde2ugWLsEVRiahkdVaLJik+MCeoB
YqcsW62RYHClKtTgyGAo0qpFnVwuXdELDlj9vOXJSzpnGX3c0xlkyh4A3rxdkNfmOwA8RfTNCVHs
4HgnQ/8GhDWbnlddJP42GlA2fEFiB/SdWbJafJl94Du4natW9c+dQgx7EJhXD8eAoid7iKYkYATn
VQ+zGxiU/lYptG5fsFiU6A5pDuhrm74m6GvdCp0Z0fubjx4RegFaZzKOGA3N0G7uRlxE/DMxRjwM
JLM0fwVMfqeHFX3s0s0LK35O2aSGLkohI7xSwYYEc0Qvnj1JCg/FzwTWUALzBWAEW3W9FYtvxtLm
UTt5EdvLeF4s/DB8qm6g+m5zQ6c0A9HbyEDuagKGctPjsLFH0w/p+gODl/2xB9cd3M2iGlmHYRN4
oRBZs/5QOD0tD+C9cyCEZJXdl15WHBba3t0XIQHQoaoHHE15knro9Db31wzzNP+LJjuw3r3DM83A
fPANsnJxLp83LFZUayR5xFtqnB7zkbEHxg2IKgh+ohcYH1WzaaHruBg0Iuj5UN3j/J6jCXvfWbW+
ZHxQ76wco/Xo8+B/ViXZADVNI4OTFmAj2f+kYZnGi5QXEJ5A4zLn4FKGz0CtKMnBeCaW+3pmSEeH
DZBHjQD+p2/txvA1kTXyAKL2AN3i6dPbHa4+kFsMJuqh4TqbbgaAGFlHimEv25kmgAPWq5B3tsoh
6P1dQN1+JWcJ7YSAjCq0GPqGqnUw0onjIlmlTg5z/yuuRj1D8+yzHoKC5d+KBAL/IRSgpjZ1HxVf
BYeIiQFQSFmra4IhLsUo9AVLyOmrKLdztkcRq1eE1BdgUm4ztH1ZiEU/6Aio7XwvMFCP46nAcE4m
c9buG4ahHZAT8zNKWhD5YjcYONwT5l9nCm4rsYVZOoyl4+0mhrR0y9TU/5ILy8tmruj+JKldYOWK
cctdFClGjNDwB4o+P16np56WoG2xgFKxMXjn1MAfxKFsM+wZA9maOnlK9VpbiMrnj8oFoDeYaVuG
UK6V5B4zAoUJPxIYUBgOvRLuwJE6DRTEVG33scmjVykYor/jpFShzd3Wt0z17p1lJKJXGhaSojGh
rpcWg+F8aaG/l98QQgV2WbKVjjUpSe3Q4r5NLyRSj/GKDjjNoCSsfjoM42bxK5HR9aQiW4IqWM81
jBRsKVqb7Ka44D4o3TEVubkD7IHEbYZldoCEjShPAcupZWexFvyUSI5riFFo/SCQxd8jEJ6NP7HN
Pcyt30ccZlO/y69LAhx6uwHG/M2pHavQ3IvlDvdF9DZqrEt3lWLgsS74Rn6iqoEX1pc2vIrZTz+R
b1EOeCsnaA22VEMVgTELUuySDS871/WHSLiHhIASAZTQlOJD5FDxbVsi5AuvzqG6HAuDz8NFpvPr
yGhcxhV6N4bPUEBROlR+x70fJmBdkzqZD5gDk/yxwnPju2iOAX4jVJkBnE69TNelmMHHRDQ7+eR0
KeRRwUWQHakl6nJH7Gxy3pXHkApaWv2CKZC8WwNHVFLFz4C6sZbmDiHGvGoBo5jZIQnj+rUvoVCe
gkola4NFgdWMPZ3rQwIWbtRCLV4ejMX89pDCM5Q2nMAD1a1ujtgB2iT+eM/2yrWzPM9xmVaoVTjy
wOGi54O49nVVqYsFXra08wW+6NNO936+3RnZXsEundwJQb/7r9SUKW6GBSGdhxzT4+l6CVURutrK
/bowqfrIAyPfeZ/QJ0yVMCGtsA3/EzRrcEVxQm6fU1T2a7cvSr/2gdTT0e8kvTb9iq0Yi1kAGrh6
YhcuLPuP1JztQYkgmW1NnxLco1WE0NgFw/nnFV5r12zJUt4Kt6q1ZQEHSusF+JnNYMz4Bcq+TQ6a
6f4qyp1OD9o4ew9vPPvwdIL9YmfL9LgYod9qF8YPakPNu8iVk2tA52ZvGKp60UzMzN/WYd4+gWdT
XzEe6REpv0f1kylrfqW9X3+ghO1x/WJv3vFONvdSFQHwXxmXDtWPGp9Zjp44Mdv+WEu9X3gySXxi
TZI3F5HpYSUxnEYxkj43jKPQy2SLlajKsID6UwtHv2+lyH+UMDvg6q/L/FPtsFG1KxJTrm1aoLrq
h34AEhkjj9cJd8pNKNc4a+WAMQ7SB7yd2tmK3YBEngiAeHdVXfsSKmSzwUmnod8RP7XRVKqfhdbe
tBtXZYrx8qqeIHj5CyhkgTczDdVXk8EPB2SgWXWTYS78uM0iZ+iP9+0yxrGPUW3F/XecawgSoUFA
xZxxeNOW7GmJcildnDyMmcjNATnU5HvCgXbAVJEJfignU2DVvzK5P5pN2U8Fj8RbRqCit7Cm9OPB
D1qOTZZY8r0Pk3+Hwzt6GnFiKHBuLWHAL+/lt23EZA3Tk3FFh22L/WLf4cxoqJA1bVO6kL7tbSi2
Q56DWdFwNTAIJ31kMBvJMS9sEr9RivmxQSr8TLitL+xoUpTL+jy03UtU060ZeYHzXsI2AARaBq8C
qmPy1C89vA0xydQV/pP+WUONFE2CKot01Txvsol5RdMDtXrLYNjp5+nC1HuRYzR9BihmhSu+F3EG
oSLNHejxlUO9DvDvpJKGVwAZN24a5WcIrqgPvUe124E+n6Fg3Wq8XUiRjj8s7pKpUWnAC0hZF70F
TJ3Rdg0YBeF0mJa8qfrSVq2K8I8emA/pC66z+gqucf5qKhi9MEQ3/paQWrz0NlmTptxrWx1sVg3P
w0R1dSx3Muxf0F/KqUMXBgb4zHv/uUeYfeMjxRGSxhdt6RGPy3qBIKU1B/dR+O1MQVYSEzhYYPB+
jJTsqpChicTSPoI6JxHD2wBDXDEcs+CnrUPCCJrLJZkW3EZWnOH10QSJROY2sk3B55I02Yqz5rjk
Ao6thNGASzNAke9EHk/qtGzBxE0c2+o4jtkWGliNAnoOuiGFrcqIThqR7Ku5JbldNKDRC1yUWNxL
jiPFEmyrMeSUzZTjKOvsupWAjrsQM6RgZKg2SxeL5cCLfqaNEgUrHkUKFnCXEoq2tPQ7oxcylXhN
hR4Wp8ZLrHSdpp1jxh5gcFGdS6cCgReVqOaWzhwNwui21ANQnwtU4nCArh2g5nPa5GmY5xMKmuWJ
YMyFFaIiAkQsFYrjyOCxKpAmg5TcztE8v633Ka26mXryECYUtqfFrKNstmLl9c26yS20Ma3wo3Ff
1x+jIcq1ujz3xPAnYZdIodcQ7ZAXywbJL9bsQmTWfdMCiSUnVShMxGW9JAkmKlFNv0WIW47AO+Be
N8UmBMrXIcdS5SZitnR4Xgb4tZat0l0JFQ1bnBSvoWbRrJYnLXBrHU3hGER5V40oPVOB+xfBnEPc
LSIWBM7OWPcdkjWgEJjVwdzoBrFWpyleRH+FCOYBPc8kuLoQMM4Nl0k50PIC81Etb3svzHixV1RN
NzCTMIbpQ8Qonm+LGHhIx5u9VJGQc7v0W1k0Vp9/14YwD8cqZrjMSI5b7FdaRV41SYG5+UeflkrB
nwdz3y2l2T5DEkVYwC1QG3hTxmLaR4jAfhoulCsGTN4XEEWP3FCDUXaOAWZr19yaA1+WXnUU7eGv
MfI7HMbn13tnMedOrzDSQO1jd5lXdys6dXFLYDLcu7BrGEztBmroZY1J+tpRvQV2IPsG/HrmHTxE
LsHdf7/AFcs6LjhCMRTmlHGHdKBenjLEBpZrV88oBoGh1aY6unRd/KUPsvR3sOxG7lZYuU5fYpwR
4r6WyrCnvsQOVWtBkPevLqe4HxsW73v5gMzxfriuU4Fd1M3zJRzdhiN+U86MVx53tWh9ohDvktas
759WhWFVhXp6hXlkX/W8HTUaXIMmHerJATeUrpsw4udvp23Y12tu4ZdqJ53uEtMdZPgDlFAg+EFP
hR0uENCgYnCkLHxctdgHuHyx2bEcimKux59cSfJSIRFQX8ELvVcddD8Zug1f8YTZ7mzt9Xnt0uKN
yjZyshtNt8OuV69ORTqhx6wwxYYipdyM7S4o5bSBWQJuimyMq61L9mQcDotdFEhqGubQS8an9Twt
IyvutNzAvaOB7Bgf1nKGESfNd2STnhfG4mPu2RpaF7M56eIdc/xWpvgqT2kd0mtSgRjegfNayBZ+
PgY3UZKahxGe0B9+pjCIqUWJtUWgEEpfs+xkauQKxaGDyrzcVsVcfo0CnaZmc2J9q2xsTjtmWGeX
ukDqTTC7kd2MTywPcsamFh0k7nU/Z9sjhnt91fSwGmbdlgiNK7NX6qmIYLGFABDbqIEEOW+HEaIg
OxjY1qqWybiSh4zt4ivEAUthJgvFJeQ36dtNjgVtt2WcXqsQZI9Gp7a3bJfTdiRoc1+Yqern2s2b
gj8Bdy1WumT5FsNk83OLt53gO68kei2ClH+cEhh4Im2cGaQL4nvGaQkdEa/zCf0svFQCDi8jNtUh
caB+EwTbARgLFKhWYhRbeJVgd1o3BqtFH3j4ienq0ujtyrkl3r4bhv7gcqtpeF7XyTF8+cagc6RV
QCnKnV8ltDDK1/EGD9NsgLhzwQKCoVbYRU9MmgWFlIzQPaftOg+0AKNlYiI0RBWQ1079GgdzgYHS
vI0PDls7Gh6IDHXEZtp1yrhCBOyk7DEq4IS2Dcnpoh4xotxFk0NDKg55P3L/vlbwxFjAlFeTfhKS
ZX1Xaj2TL4OJCAr3nmnoETM24+anWE65PlRAAK2dLnjGOoDoZ5hz4e3HlLNZsKS0iWYZEpVhGbPo
IXciOt+xozOMrHgD1PBgiDLtRee0LNQVekG3HzKOBm5o0hXK+Cmb47wyp9GWe/zDCaCmHwSNpuoi
w2g8w8UuaPkw82gLn4vL/o7ZE8j72r/AeZTLE8SBCC3MpBEvghoXrAEcF1wBffg+1IPzN5Ey6Ozg
vTg7b0sZRxm88OVEk7TxPklgR1z1tOmf/QjqxJtNCr4+8R6jGdWwqEeX0KyygCzWwLVnx60p5zrP
Xs57CcsTAnErTIASOOA/Ekb8kDc4vEPxKKH+rB2CCLKAm8rWLIGCmbnxjuLWkA94IcH43kxmVKrD
a9Iesl3oqzGl2zczxKBDuiqVdmyqtbyFU/ysg5UJtEvkZF+g/ddFpxOywqBDzXSJtIZCX61ktQP2
0eAMxg7FID6jrdefcDTGz6CbRzDMex3NB/i/UB4yXQwKh2sY1YlaPg5dHc/I2cs4m+fOEFteI7fY
xFdC1Vga8KpCyrWPzwbYgKjxcKowyc8aShXq5Bh9OE4xorbHhcAlDzOG9vYq3Vdh4CfLBtSwmleo
ivQcT11V1zxBWxYvSauQlHnmc0f6pY7V8EFGkdfQkzh5VIOsJQYCakoOWKToEQzE8WBfYolh+OoS
/E1tj+2TG0hF1Ddee4JfpWUHyJkh/zoj+YTCSGZhXTYUqQoNH7z4kNUcnpe99qRjolKIwCdDWHGu
LGrHo92zXzE0UPwI5UA4LlAeIAIkYUEUAzlbD62s3LtOLfZFdJICUF/1No4P4+bNi5xTsNYr7JQ8
jN4G18V2i9/RptEjQ0LEA5/DAJdANZBmt4X+VklsObTrnpeuszZZ0Dsk5/lK7PxYdZGq6NEvFnsP
uJvRjYc0hoN6hx/2TQafq6akifl05VrYTsMie7+V0dmNtZfjHUxsKW8HFsVJ0/Myv4NVq1oOG2T2
hwxtiuzQ6g2fcGbWDxBF8B05cJyQ3bJh5whHWw8XG1nyr4RRBTzKHnqcvSOeZ7iMp5EdFdy0W1PM
8GfDIiz99ymPMEx2KttvsEYHm6kJO8pMohCW3sAGjd4RU5217GCciMCfs2MWd2zn6c//S915bceN
ZF36iVAL3lwOXDomk04SyRssqkTCe4+3mmeYF5sPVE01mVKRq/6Zi3+6e7VokgggEHHimL33EWJr
nDB8Vf5Shln3PChh7AakilwAwo1+AUWEQzzuC+KZIawFdqBgEW0FgtB9VfGJZxcVaTL+ozCPdwFF
mGhnZUI4UpCKJxBi9LwbHVUwxuNkCXppM3TyTDQVa8xxaV4oUWzmlF2lgqStXJkUVFigOzlWzdrJ
wGa+aIUI6SXp6LRoa5VGlkVVErzlZJRod59UooFlyVI1cel7WaseAu44bw02MNo3fVjiKHekkcrU
AobL3qIKt0ig3GzK5NJdGGaDaJdAxjsfmDY0BwvjpNqVEOLvUxUrQIxGJYUh3WwIPCv4JQNLU9dv
g1ERv5pdYC1+vijRtdKINWspWRJaKZJv+pFi7UmKjGZXkc0ZCMpJZqjivqmq+k9rqqcvEvtJtYdA
ai+rPpdrx9BL4TpbwjgmN067TTtsO+pffSYHd40qBT2pW0WaHaURCOlri0LIJY6heV0B2FTdiUzj
mp5vLWgGZICN7aLnuuj2WR3dW/UUCk4+KPp2CdSx8k2THLEjyjW8sU6f89QB7djnOyJA+Zb4zdgH
IY6y16qJNrliUOWoR01U6Gx5SKTFSfRi0R2lVprkoaUS/5JQmE9tMc+GH4a65OmN3rWd5crimgom
GUMxyDRLGDzVYgkH3SiQ+bC0ybBrtUvudWRArkeisG6jVmoTX7Tc30VtJpYBGDBYvqqUnir6G4Ir
IetTVC/oBy29I44yvkYrAHWyFUMCX5u35ZOuaHXqzmLdfqWXUTjZYpWVf/4/xv38N6zA4+1+VIL3
2urpf/3Pp7eF9te/+AvR84ciS5JJilFkJmmJR9H8J6IHZeI/JAMRGFHVFNgifOzvUruq/GEYiiqJ
hmUABsHJ+7vULht/6CLAINPQ9LXQjkTWK1oqfC7/wrqAg/pH2Mmr0th/6uxAAOh7DH7OFC2VRLIh
AkV6W2fH72jCCIQ9buya5S9CalRbA1luvDrQpKRK01Z0rBF5H9sYhKl3J1wiYrF0Dhqv6wPOTCh/
/EQONKvx1CwPW2pcsdl4sRYZOPsQKyuXFo30YbXyMTJv3sz2b+E7r8r77x5CURXJUFX4CDLsmXMl
O+K4Nobp89JrkjlcM+jAorfGTnSnzqJoZkA7gDwwz4snSPVwIOM1bklVq8+BJWeQS4qgVzZ6kyu9
U9KhIP0W0kaWqFwu8shN5yV1pEGhhNZbKuC9hrpI6jQ0vtEdrTIagptMQ3FVot7X3FZCAGlWzZTy
iiNYUjZkJvTB66H2tZtl4EBBW4QDkBi7xlMqllzPHU4AQ6PBMYjkOF8w5JA76iv62lm4qDIyaC5M
oAZ2kphMnQ0qCNNVB5XwJdLnmpxKHgfNhsJU8aIUbaSQNZKT+jKW4vrBlFNdOlAptjZBtJLb9bGw
YG52WZkhbptUkd338dJ7cWvISOXA2JA9LnIBbUKVPYoQ883IcRfYCjX/B0EuxRBowNALt0sdlqmf
aIOl74FpjLOXpUl8F0s6nFLIF+MmKkIYWaXZMI+NkBZUEWBHTY/8NdnMHgmw8Q59BV24xtZWPZVK
DXdPjErxJqFOqh2HOCR4UqhGgQfHBuLHtEH90OEp9A7V4iKwo3loftR5FBi34JCUVQBMq5at2YvD
5CTjND5wBAIbj8xZCp1qCqPlqsc5SX0TlPlIuUQCK7LEEvlntZOivQYUo18R2cZlKGKsb4ylHjjk
k5in6GD/PpR9HVm7dAzk61EytRLHNur2VbdQ31UH2hT5szUTTtXhMNWXXaRUJGDHVp1dM7RqqJ3a
INa7TNfLknpmvuzptxwTFYiZed+3qmy5wxo7uIrWR9+iwqBen6lVqhIUjUW7WyHxoz0kRV4/jHEO
QqyKiAbLQg2lH6XWTFdGF0Hw6YdSoIZMSfBJqk1ekilriNwEbZdTYDfnePbatgeh27CnaFpZwkP5
UlHS/w70gZxoKYscxG224DbEaVDRHDIIevm0NBIXCyeJi8FBxTcGdVKw7+tYaHLAHTwYszssenAo
qRqJTq2OpuQXljVdFVYtSm5tjINwS7bNVHf0dmGzdZK5kG7Lcy7az1IWuVIzTVeTLEL3dH5uxQ5Q
O1zYJBm4BJ5NOz0SZmvqNgKCixNRoi9CLr5Tyij/oaZQBKAOQ/YWGtg5cUlunTa0lvV1ArZD0B/r
EwMv1lQ9mAhByKcszdG8+rlcFyAP2j2VMl56LqSYhp+Lrhq1ONz0NFPuXBkuU3EB6Q8yraJnaeck
rflkqOGguWpM6zuX+rZ2Lzdmqe9oA5fIdjgbilNpSUufjJFoJI5m9UHogvRCy4zupEsjdAucXfU7
SW21sxG3+5GkmbgFLZkcIshM3tDK2q5vUWfRCwTLiHLlYRvmxUtIRdZdClkPfYLx9NLIZCNx1FSM
I5+WxytVCyAC3AhRGz1ACuK3CTlqTH8qezhh88NUmcZlaYjFF2sw0/U4CMvHMROtA+TEWHHo10BI
0Ke9TMwf5G5TltlX3BxrV2tjedT6GaJrHlbJFVUZylZzYirbUKJeCoLIiL5kE4XFaM1VlxS4Q0cV
iXiuTXnsSdNxBcq6oZEQZ2mtMTNED19S14TBlcvMCl1QoPHipFZIfDprsNQryZhv0rIRYPfOg3al
S3l5IREnPRmK0N/1k1WT7my1PSntxDGJAuhj0Y2guLUmvpmrKIXjWZjzaUFG4CIcy9QzNZxFHN8v
qdEll7M8v4jJ2HwjS15qJDUDIXF07KywG/Iy+DalyW2/NOGuq/vmgqcnc2D2/cNkUVyLhzjYpdYI
+Dvry02VsnSHrlJa14gRMFhUNnQ8RB1VjQmOX1lZleIAhGXnJtJQj95C+RJrlkUvfTnnt1hsmCLA
bPTCTqg9bEghUpCqjDw6jVZtpR4cpcYnk5Jb2At9AcbCmSA7SZ0nF4sFsMFB8aT/06QKl1DniSvB
teoheCoXS9lKeSE/9jltBAjcjfp7HEOB8Kgbzbf1WOsb8sU1uWtwyKlrILFgOsCbZBq/6frlkmXp
ToQ/s8GS9Bf5mAKZaNVwDyS53q6sr8eBqNgJET/P/TqqdMUOxaT8ztFIAj2tu3gLJbvb5qRg3XCJ
pAzOf6HK+xj3xdhmeQKBkFIoAdxEk4kfAhjcZ5j4LwFZsSOlL9gHeFNfZtUKHiDYGo9kFsfYVdvq
e1fAwKZ+FAcOeSAqWSEVDTdmXTBUahmHBAyQdRCzob5R1Zn2eJI5xW5jjdUz4Kn2xUza+goLX9c2
MHvtUlN0WPBSZ9z20dC7zShRAyth3F1QMFkqt8nkzFECmSADPMJT3sz1Ndo18Q0GM/dalJC+wXHX
Dp0ZSVibKjiaWbr8iUqm9A2IVurLbdtda4ZqOdUMLrmAYurmehUODx3sGuyHYTXtJcX95W7JK4VK
VGqu7ljbVMM2VTTNekDKgg6WciaQt01SCQIniUQTAUgqL8eoDPSHNF3Y7Kg5ULRA72P0BFWSG4oW
ffZCZVtVacBatV/NRufsxxyYmRPHFJhtGUyDHcWd7BdRPvQEoNRMOWlZRBRDCzQ/xjiZJp/TIP2W
6h09Brp0GQ6qVgyGW4lWtiGTbEaUYga6mZY1/NnruTTbLV0Qtec8Ccv9EmHcqQaRzHMySc/QkgCS
Gq2dIeLcs3DG0Juf1orXl8GSaPRmFn1O1igzSswcHEbzXq65aWcStURzcxIj6jaQVSSWCEej1sMJ
St1SZXO5EtRZyy2DQniWjT4S/RFKfwBFm+SeA4Kppinq1PnjFISLg7RubHHcvWaSBIMKEbEf7dTq
1uovKq3sqUQEDVoVbQ336WaEFta6qDXQXMzk3AR9qkuZ9FjGqvTYK8Y8XfXWDKJrVtUKwimuEGeA
SIRdjHTw9ZoFZNWVjqcUX0CtJMVbBbPc7UNtbdgqY87TCyux2vt4VqtrTmQT+kY80hoazBeVAiGL
OblmAugfPdID2UYsDQumyKRSPDYmheMjsyRlqyRjHm6SgZy3GllG5QyLSeZxHCGg2a0i4rWqQaJL
11mtZuAbrWG40kYjr8lTSdWmV1LrkFe9ZXrgO+vW7YtR3ALxEi2MSawf5qAi7R6nE3CtIExuZHrY
Ri5Rq/aCc3Sp5wlVg7qVa2MvKS36e4YOL9S2KqudWJKxkPsCUqOHEUjhIW/NSt2IPZ27HdQ+UvVQ
5hPrH8gb1GvIpU1sR/gZD0YVkuFXl7G+TDlDaeYwlddqEOWJK/YieQ0AvTgdACKoliI1hT5KIaiz
AlplZrNnhG5wYtZ64YIb8NQUYXebJQvH8tI26bGRev05lIwWDG80O6DdqE9NiS5cpllePVpSaBEd
gU7kbdQ9LFJkSMbcjkkapDaAvb5FAKCayXmhKT4jPUDzq20BjAXM7hCDE9LysUj9XFzqGoLhmgMm
/SZciEVi1i78Z3QnCXwgkVZKH1NYSFqNmlFh3o80WHVp7DGTZyJf9LVWUGfkprE9Tqdb1S4ZImVP
9ghkgZUbbN9GL7jNSCnlr6iiFBdWMTH/s9JpKYoHiQGNaY3vgLWqX5QuLR/UrBo2RFLJoxorOPNS
Vk4/5E6qr2mqmaJGUCPMsYMyoewKGcGQnZiJAEq1vhcfAxSjIcG9BgFRJk3yxZymX2n6bgYeaIF6
8YcF/OG2M0e4h6SRI4FQJRjJV0vBCwJs8UGMxWnH+W/uJFixKCEXK1lByPoKfTNlUdweBCS4KKsH
H7bIyvItkpoFZM3cq56k98utMTRG6yESqhxolRD/kJUAWEqNrM7VaLLCAOSpkiOuxkKTGkV2SkBg
20YOm1vc7wGurGDY5jyibxCsAWEEdZp8OuvCova2ayO6rVaAt3YRmWIK8mCNl3jaselGyclMtCbS
hsKBDWFMp3VikPqCWUXXJK2T50bN0dWAcH6TW3HzaE2RdRvOQegZnK+ubAi54GgF2XxbbKiAAYoY
n4NxEki+ErLcd31YVABklkhxgXFl9aZuZuNBakp0PPQWspqwxl9gtHS+L03Qj4NsRY4clZ1vUudC
bDejEJVNA9Q1BUjfdpDVYj938bThsBwpsUsHMzPAkgZKKFS2Lk5XIp7HJrGab7FhhF8kUKwHmRQc
dQmFvj75tMV7m08rGuFeq0YS2Hk9RgeJcqUCYDhsNvosF1eyoMADZrWn4WZSp343zVnrR7M0fJky
ydgYIQ58LSo+1Z7h1ALegDvfKhY6/8aPcpKExU6DCODEAjrgYBZxskWmnz0SwGZLHGob5j4uJ3nH
6fMcQRP4oQv1sJ0jSfFMjCooz1LQL8TEaBRKZjqCDZ2WWJLTZV10g5XMjrnZ595YxeQMoU0LKmc9
HbtsRbEsf5wT/R6cMQiTNkxcpZJwbRHrdXICP6dOhuYqj+PCi5RxOI5L9qx1/NVAgW7X6Ep2UBNB
3g6B7sQcaKoH5zV/NhPUPGOjrU9W1uooqSBuQxORJh+0TQSk9FIt2/a6CIJ0Y1SSsG8EkrReawV4
lj1qWYgthqJmN10NHDOzFoDbQo5/jXRR5FBxTPZgF4drUvpPyDFNe9yLbgvdqrnIekO0TcVUT2Q3
s69wCYfam8jrcjZz0H8bk2lG5SlYKRdyB5LNtOLRV8AyAycowHtTUFe2UwFOTi2oJBWt2PHylWAg
Lxxl3UEaMxCUY1yLltch5/GSNTWBC2V9BTtppcDnwVtskHObvxujmp3aCjj2XtO14ao1hFWwBcRm
bCPT1PwQpwgwu5h2C85sp3xrOmJCtemlYpMaxvQ9SAsw0QleB7t3DkvBzgUCFJbxgk/eqCAjxynu
b6lSCjuc8TZxIlELqIrTO54TUdS8Siki8ru9Ovh1ID+odS0digRsXl5InQ9skG58kyA8ipNobOTB
gPmUJNMhCoRwBxG+t5Garui2PnO2NvTYsM1UCnb1jBoBjIli3gJClL5AtIgBTwi6lnp6xz0jBCF9
q2jX0DkA+UC1DFZ6FU5l/YhEip4RnbflHbK1d00bdicq0kazGxuBjWOkap/cNQWEAduwerFzej0Z
r6juCcFp1gYAy81gfS3EDDksXRw3cxumiz+Fo6oTrYiUK6Yku8EfXHxpVOQaVRCt+Z5qRfPUp2FD
xqwe/qQSnjZuryweiIgMdkKmbvA8BdM2LSQ5p6GuvDYfhEsOwPp7LwnpFb11apCPQ0kItozyUSb0
LzcC2cIdJP9xVxIkXefD4BtGZi4ujUiz70vcVbPD0WvtpCg/pIoJ7RZ0+xaVNgxFv0RboySHMuKs
k/jXe/O5GcW5dWA0mZrbGTNFSGS8GtCmor5cG8vQ36/clG3Zy4Bf5iad/TLqHjmO89uE4puHKlB2
BT5j1/O0G6qWbHSTouuzOuqjtl+SbhH3IdWq0YMyIcCC0+p7M+8uKzRdvJL8LZUwI76Pw0K8AbmJ
KsSSyiTQxBjJlLbaCiG9AhJDuF1VPUAXgvXf4jNbM2kMAW+bOLmk4KfnF0O/pDvCyWKjNIH+SLld
clMky44Jb6krBz2BgR2gfBItWrEj19O54IZnhAZU4YYWazyDaGlsBeUGVkK/J+kXgp2GrtxQWT8G
qCdd0GhQoFPw0hW1bbVAGu3FlGZcAK2PKe1a0kPQ49mNbdkEHqyK8mCtdRp3qIpHI1Lw4bL5Rcqn
0a/lLP4qZ0qPYxXELmWLZA+hqzmm4aJfykb2ZRHw/hFE+GGUpngHDpod1OZtccqs0VbHqf3aqUUU
gxEpuq/0TRL2dWF2D2YhUmjSoKTLVwl+xPRYIONEEtboxcztgj7pXeIhnXQXfXjo1F7lKs9Iqq+o
r+KFJs6ugaZQ5EaUOu6MXMcDpCAzAhddM0GBGiP1GikA1OxaCfFSAQAD9owzQfwy04TBrQEaZnYY
DepBQAKHDHEc6VdokuV3nLjN4FNoxJdCsiPUbJAYpAcGgpHclaqmrg4dUObILSOcKmT40jH2tEma
qgs8EwuwT9dgZibVIOjinZokn2AYfMZzX7UMzjPmkL00HEpYFRQB3qf96XoejLJiPZu6Me/NvEdj
ZF5UQLbov3SOWvYBlPCgmS+NVKjuP07YW7+MrZuWDGHZkiDXwYx6P7aJEEAtlcuTiazQMbaUfhPO
UoL4VAepQKp7sIRZfyNAM82dpBdE/+Phfy15mAYnloVs3Xpw0S/2/fiRoUXCpJNJXkQJje9cLAwS
iFYcz38GORWzuwrxRBHLb/EKJkEUv0PqUVu/MchuemPTk5/B568Td0b8IN0FvTBnh74MA3mjRXKO
lEGKtMtVuUgry4um58InzRZe2Y/vXh9+h2poVJUsjX/Us6qNEOmAsiSVsqIUIDdHT3Ly4EJRgCiC
/tvLXkdP0gxXCVE6IiGTYkwIwpBgBBjsV7VN83yzNMJa83+t2gi1oGefNOP43U2a8MQ1vJ6VuXMu
UKsoGFuA/ZmtV00ybFaMe3nIh5D74uC+7ujl+YyqEbWaJF2Y5NcqklVaBHIyOjM6RI0wJt1jIHFA
+lCDZ/LJSljf9NtpNCVFQ47d1OCbQjY1z0imJLYjWF4oaXd9Bo7n56ZDsCuZIKeRo7rEbmitr8fk
612jhFm5g3G0ZJdWAWI8Qy2pQ2KhhU7WulldsFzaSWGlBPUkzYc8rpURgubY6eYnStfKe8FWjXae
Mm9dYxfJGrx+8UyUvUpoE2JFdWrLKkpTMKDmzHzMwroaPGFmYz/lNe/bHYVITY+hLId0qC3lKLkM
Z72MDpqhIL2boV1FHUuO4synBNaG7qi1lPk1dCltGlZQDSITAOZ07Gb5q6YFNIy2mgzghNkmqUrP
3nqY3Dwn1MCXrs2NYKI5yAVz4YWIKblBIJZca4z6jOyArxCeqmg0x+uxjfQ7wH8auF6kL8pPdof8
nkq/To5qsAFU0TIsvjpvz7tQmMgNijroEkVTdElDUUKbvosXaET4TKVXAGtXjqhPEVA1cSzPh8XS
aVegiQVfqwRtJ7L/LezgghKtA+JLrbYY0TQ5iPpsqj4IAZCJVHbhndVpT+nGBKE1H+TJLGM8pEK0
RtcEi2w+VXqeLjuyLsk9CX7xsy5w740perk6UHP0HdbFIGKWzpYwKMV5VtMgsXNzLFYPOoQ9OmW7
XMyrvR435APEUseXUKGLzIBB20820WsTsv9sIu6ASUZ8AhY1zHAdAvh7c0qDa1DtSUs+OYrb0tdD
ScWJXExyCj9LOkyzoe6gv4F/FMoObHnUrJZVCuU/0ZQDsJNVWgymnuRs4MgZuUo/V8b+sUg4BIk+
g2AnDCP0H82y1I3Wp1nl1gS7sV1o4EEBl8CkQ4aJROXmYwvx2kzv7cNRYVcguqN1oUN+1xV48m/L
41qkhyKY9h9EJvWRTAtyRzI6bYFNhsA6EkX2AeBgQ6HTRRo9VWJBOtFAeC3wRBO5TG+0ik5CI1S3
TjOZUXeYk+RWhow2U1OStFvIeclB7wtsihhoBeC8Qi4aVxRH6QgayHBICZM2N2clSd2qKGC4zZgk
L7eq5kYNCIZ+Cin8MyDgPfEeVB6xKK1TZQPVbJCM53rxoKNg40A075S1rqZQ9SCGKGF0OwOohMIx
ST0NPmusPMLdmeKNVpJ3xScnrKGBcjR5H7+Cs+L+ekMmGsMSmicGJGrFOHMXclWNcSLm1ZBynO/K
vhJuExh7hh0ixw8jV9HnL7QcQbhS67Ig9kaNzqoXFniimGxTh1jfSKEauaJQs16KyEw6L8lF/XJt
rCL5fZXmL02sUarUqjo/Qiurs1txpBvbzwInhqZ6kKtWu9N68vX2LIpk715/KtDPg2S9OAiGMyNN
NKAOZKaQPwOBJVJ2q8bG0BK+aW0JYVSrcpzFGTQ/WEbK2IDCFiWON3k5taxoYMFkXHDKIy45qrOT
Y0W6e+T9uFj2WoGUc1UJt4XRo3+nqxLA7qAhkEQkJfBKk4iWMmdQTh70DDR9CiO3ACDOyVpqF+T0
Ys4q6UtrzWSEtZLYx06TxsjsIbeOmVjpEhxIKbM8pctxXzUI1VTLmF3BnqWectPri/1Xkh13Zc7/
zlV93ul1/KOqx39DpBB76Z+lOv5H039/eosS4tM/MUJ0JvsDoRvc8XXbqW9lfwRD/EPUFQqkqg6n
YpXq+BsktMr+yIiYY3JFydDYBH+DhPiVKiGYY5koWxsGLti/AQm94mf+YwW5LeQ+DA4aAEJghazz
aEFgy8yGkBpuMUr5tSaOqW4DddiOmqJFu1yi/S6U7PyOJmzhXprrftloOamPSljSu7ithr2IUKYb
NqJH9QDSXjyhWlfFSdW7UA20fVMG8SVKd8YN2L/idiD9Wvqy3gQ/D6t/teb+cUG9W3b/v8nErCfT
P689u3lq4+zt4ls//9fqk80/TNwkJCzwJkQNR/hviJqh/MESEmVVA4emG9b6q79Up7Q/4ABpKCaZ
hgIuUlkXxf9Rg1GAr2kIt4iioVs4QbSxOsOkfYRRO/d10U0jgGD90+VM1tTz7vMwEEUQszUa5HJY
cfRItWjseyqt5T4RxKHfvpmZ3+DJfh2OwJA9xTPLCgzzM48qqJLJyBoF+GOKbsojR9ysPur1XHc/
BB0cdPRzTf7jibte783m0tF6woVna5M3Y9Bzb1WMi7SZM7Q0a+oVN52h6Hd1rCefeDKvUfWbYQyZ
t8vuBSjHW8ZRWh3JN4I6IC3AekXStXvv3vkb23O8rfvxxK14xbdP8n4IXTwPSlBSqBMq99dH9/Fu
xwDO7ccDvDZO/sdnYID1Bt48Q1u3VWQwgG/7/v3u5sbf2c6Fw0DO9nB0D47zSWOYjyeNAdk0bwek
nr6KrTKge33//RTaJ9t7uHRE+5OZO/OhtV9m7iyez5OmVcWEmfNPjzv/zvd5P0/Odu/cfjKS+hoQ
fDSH63J8M4eYekmQeKTD7uSfti5D2f7h6Puu6x8dvj+6/L/rOvaWr9zjgTne8ZnjkW/3rsvvtu6e
33l7vuTT/m53crf89sgf7/io4+y4GkuMS3L59SN+yd/v7vzTbsfVbC5ne+uv/Z3vPPIRbsF21p/w
Nd94tu1snS3j8lmueLU5cfmD63KpR36y82zP44r37tHe7e5s1hp/43nrknOc9WMef8/11os5F3xx
5Em4o5t1+M3W2X/19utHvf2Oib50XL7mqbebkod3uDvf27Ku/N2RF/F6bxv+8sZ54qpbPrq/vN1u
b9dpYqLWv3aPx9xeh711+PHHqx5T+sm+Wi3Wm1dGmwUjgEp4fbw++Id1svzj63/59/ToM+8n5uH4
ePQfj6fa5qUcHx9ZRPbFhpve3Wx2m83G22wu7Evufu8ctkzVw8XF66Ne2M7lloXGW2XKXef64Ni8
e29/7RwOPNl++4l5RU3sk8c5c+jTwTCGksV+4EXxsk6ndZ539qtNsv3aPvHavq9vmAc5rr/hg0f/
xr9Z3wVri/fDVzf8wc6+ZBn4fLXas91uc8m/21ue0d0716/L+cRMrRuJF3Xp+P7udZFs9/s9r9E9
MINst5O/Pmhkb5lJ5oB59F1m6sC1mJX7I+vb3Z5c/ubjN/vpi+UIfftizRClZ4OZYEiekbuzN0eX
lcZU2DzCz7XlfLKetLMD7hdjcx6wh2A1tdUC+I+n0GNDsNF4B6/L6ob/MD6Ttu6n0Ob971+2hCv2
i7vdbl9G+/r2EyOrnCdkf7mhs6NpMeZxHlcre8/rPd5unfWl8IV7cp3Dbsfm3T6ywNm7GACMxsbz
anab7295xUd3uxoF997f+P6juzudWB48zOkmtO1vPJrPW2XdeHs2zj2beG+/WvLdZnfa3TzvQvv5
Zr3o97vTY2zfLfb30N5h6jleTjd8+/zMFGGets7lLfaYf6+3t97t9oWFhhGw7zAqk22H9obd9e3i
8vLb5X7rfdnttz9urx1v41xjHRzPu3Xtp4t1RbHub9lVtrffX2Df91tev4txY/+xG3b+C/9iaxkR
U7M9YqaPB2frXbIyXz/49ZYfr/v41j1c39+77q3z4+N1qa3HzQdnxKtg5huDk4IaVmjIwo1tj/Y9
szOsU/qw8dl16/bzeCPc7GHdQdfYXu7+4zsgO/zJLZwd9XlnKkm+ronTjv3pvGx3sc0bXnciJuHE
U7Px+Zb9zP/ZnEjsbn578u/cu93N0b0vueWNfX/4vm5wlvdpY2/urob15rEjN6wi59bDDHiV7V0+
JfaehccBJ9vuNSb00bK/eJer4XHtrevxlPZ+NVefmAD13WPqimmqlrkWYHRZh31x3u1rQGEERA2a
hKYMynXu0CeAF9J5H0/n+wPkr1EU/D+CQjRiz/ueI2FX0V+G1B/a6ohqoMFkN8WU4dsuqByllnD5
8Xi/PpUm4vyD7pJUk7jizJ3JJOTULVACdt9Yqh+b4+RHtGr6V47z+lTkHDVi0jUBKv/SmFTqUTEk
ZUhRQ43kbyIsvl1XTcsnS/HXuVszm7jlBAW45+catE2diREUOMRlUjUynAh+KUX8RkOIp7TmsoUr
OkZ3H8/fewv9+mQSJAXZJO4njjpvGGsVCrTFgWxQWRfyXhRqzaWDRHJEzVD/5PF+MxSRn8ogCO2i
PLv+/s1Wlyu6xeQ9UO8yGyBEWsXi0w8I0H+SZ5+0YP3NTOr07VUJqTRSCedFKw1eOE04KEgNcZvs
+jjRtzrU7wtanFinsSmNTzyN3z3aWte3REJYk6/eP1qKcjB6djO6+JBPFTmNLlohXi6ruFE/Ca5+
s951zSQ1KbMYoWWdjSTl8HvbHmiE1Rmpu1AoonCSBp/Yit8+z5tRzryFIIeZFJcao8BNHEAbivHs
0rpyflTC4bOegO/t7+sS1OGZrUlv7IV+3npzWIyqaSUeSVvKUxTRDGWFRH6dTSm9mLJCegTLcv+v
V/27Ic/cABihXUmRA32b1lg8ejLrl3qTAfmr+vD/bqjzJDf0C0XsoADRQjdOnAnBUacz2tCbJ+X5
44f63dJAzkhf83uKqJln+6u1qqhBSAidotjqr9ISNSXgDMrpvzAKJpDdhXw1B8n7pR5ogQohCcpt
2eao302l7sdDqf8XljlZGPJBNDtcN9X7UdDUJIkwYCsoSWT6Nfj+qN2hLJm3n+zc304a7X2wESQ9
yUi9H2hGcA0JISxFU0hLtc3pSSGgGKTHn4zzO4ukU7JiicvMnGS+H6eB+t0gLUDbkwZdcMe0snSf
gXZ/yWnve2dhEbtPRvzdHmYtYHCRoyRDf+bWJEJEPywdmExHRm6DttsDCa/vci0b3r9fEQY8UXk9
G035XE5c18QoHDWMBcgzg/YArUmvO4Q0Ph7lLOWzmgnyBVBHqf3pr0fV+xkE4IUaCFAwkDLIHLeF
MgJvihIPkF64KcYSlUxd2wBMTDeK1o0InAxFD/BC/UsA/B+zaNJ7n/XnnSgU6NbFqYGqOvM5pjak
ODOBWQVJl+7FTAagV1fKXTlAD9GFad+0SMAgJSCB0+xzZ5rTyGFqOqmzdnStrz/xgX5dWxavFxFr
qtCSQbX+/cwUpRykrYEYdIqIzw3FGdQL0zYBtZ4l37u4WfyPX8WvBpvx0MtXwYRQKztvdD4PlbWE
a6dAIqnB7cNMpsYUCJsc6YcZOkgy1u7HI/66S9+PeGavgRlMOXDq2p6U0nSaMkmdRemLT069347C
a139SAjU5+9V1di5iPShPiJA3gJlkqOMO6mfjLLu9P9EPOvq4VmAgoCqofb5CyZopKiPNBOjVCKS
vqgOWLluy90YIhkphnKFfkEUP6IJnFy3fYdU5sdT+buX92pUxf/N2Xkst61E6/qJUIXQSFMAJJXs
LcmyZHmCckQjh0Z++vPB5w5Milcsn4FH3tvNRqcV/oAqu27+Sdn/isKcIZlbMFnAicuqu82mur5u
5LAiFqJ1t+hEihAHT+PCFXFp0JNbturWeV18nniCbGeKAHBot2asJ6HnleqDOS5+H9VIaaQXJnvu
ZGyxpg78g9Lnn577X5OFYwg4pQNfmKeG/aXXhnnYmXAXDlByEOSWKJa9vP953966NJANg7cEhIQN
Zur4LA5WMlW2SlAIjFUVOZDkIqvMwABX86Wg88x2hf1lcv/YWG68ebpyNCPzyRENAmFDsUO9fNij
aPrvoTSiPfCdaIx4pg7j7nhCyLrXtTBRkdLcZjpYIOVo5boPepvj6NhdQsydORz0EF0EDDgZPmnd
8Wiihz4tJdLyCH+oG+lp5aGuSv0GAL4Hw8EZn+ZJ2+RnqOJM/75ZGJEWEntwy5K3TfzXZnHz2Vvz
ngdz1Xr/E/yE8mdj2u113TkrbF40ly6cijN7BYMTElfGYhFpXR0NSKThEBki8GejHUL7G7FvjOjQ
j6PLf+HSOXMA/T+5KwH2hj472ZZeg9S1wJQt0GQ9ggJph+sSvg2UR9+8AjSDal3RAl94/zCcWU1K
DtQBeLYhs56O2skWdG/PqBYyatAB0tSLJkjcN3ZtYTskIElXHtLKLfTVC0O/ORx/+ngCRQyCuw3Q
cfxtN/J607ac8SSDXmPqlbUnCBwvgOPOjkJd5c92hXNhHo8yJaajZoc7m4gRSoKTjFoZxWa3Lv+6
VZiOrVMW4BQSBTkn8XC5KhjqPecixQYO0bUhf/QVbD8Tk9SH9xft3Jy4VwgKPYw3OBHHc0LLDFpQ
0zdBDi+rCdpBg1CrmYV7YUu+2f3blIi62RpUBDjtx+OkK6rWkz407P58iVSzCGixCNy0CPNeCFjO
DeVyzgAbgQMGOXY8VD/FVQ3kn6FahKood2hRsy6vSD8sV//+8QiKOGoG6AXjFKHWlp5MZxMJhg4t
sV2nEYFKlHYv7IY35woWDw8MjzEfT3ftkyXykjJfplhSRNG9O2+d6Vc7CmX7eRyDpDWu8tW7wqr5
+v25nfmK+KRsdT3G9MzTPB1Fi8bMFAqnEyrQ3FRod9Szlz3EbbK+vj/UmT2ITg3z4+2hmWxZxwtW
1Usbr0vW4Es6PntuZaH/FTf/viuOBtl+xN/3vVm2EkGjJhDtEEMb7lWYW+PmXuhf6DucWy/KlEyI
osIG8zseyYCmikE2rHIbAbaQfLNDIDAfHiCow0yz8Nv0k030qp7m+fD+l3ybrLBXbMRqfPwYjC1b
OR57bYusmFrGFonPLFtDRsiM4lCJSMMPAr8excqRckRq+weePOM/tMNRIUXuJFJ21ewhj+WP7/+m
c6vLuuK3BXAIMaKTnwTPScJ636RyXfnVhZm5a6UzXigBnhvEBeUEdp2UkUrC8bydFq1gBUk6mNPO
TEOc6xCDU7rfOBfuse3XHsXzfGBwqRSwTJ/r5bTsEmN9oFvIfGPFUSECIzEM0Cdtb9jjVdVry4XR
zk0LPgl7CZgWrtMn79owK2cuRwQzMeeIb3NMpa8bLtno31cIs21fEIXxgvrbhv77aBQQEhe03YNM
ld1djVXQbsZx+t+XiM9GssWFyUKdfjkcL/GrTbnGFjQFPxaTL0LUgeW/FqyABemUDWAHAKvw/kC4
/5oLSi8aHu4cgDy1yg8lTklRE1fehSv5bXliG8Y1STNosWzb4fiTQe1B7LXEWyMb4vSuVhgVOMl0
Y+G4EmJ6dD8O1V2DTTh73Y0xielu4EY3F56fN2EeP8IAwEqAR4mE+vDxj0DrCZnPBH3OTfLVwOqi
Ka3rDMla/aM9TJMVzhOqfdew8MxLae2ZY0CaAERro9tgGnvyxmq1tPWhRJdyKbNNYBH0egRv9c4S
qPAOIFAvDXjmJPAWISfnEXgBGTvZo4PpwuJAexkRAZkirGl1e8S3Lp2Et48exA13K2t5FoHDaUJi
4Mk3dy7L6kj47IXn1tdLtboY3frywhZ6+wUZyrOIVsmAePROFm8DWeqdzResczvV0FMuWg8etzQ+
w46zf8oJuaIL53xblOO7CwgI7CRA/Vxfwj1ZNJm39py0+KI21cYlwjvrGZ3m9Xs7uEWEVoX5nXLJ
fNvA1SegMNUF+9u329XYlOrMDfBOsGSfvItl1erJOFFrgRGaRIXj/iw696tdURBpfWT3B3Ep6Hy7
abYRyWZpsm2l0ZNvrFALSZG9xOVGM8lm22FAhHGsLqzk2/feADto8cKxP3l7TkYxsx50XN3XQZdp
3RpCDE+/tOtSiqhrYnHf5iNky9yT+MS4RaEuvRFn9iyaokS7hIg6VdOTN6JbGxch/xGEdhG3MLjz
pQ/92JBPtcJD58KDdObio6VO+A4PBmaIe3pCLFPLBfp3mxS+uqfylT8ZMXonI4LRBpo40v6UWyXJ
+owq2WbfhFB6oCnVfpYEGs2FtO/Ml6cnASIetY8/hfbjC9AsVN+t7cRl30qO6zj03ydQ5VGlz+gU
LXH+QXnPRpvIf37K+Ah01ympgeO07ZPbXy/9wm6brWq4iAIWfxJb68FHiFxd+Nzn1pa8DBFHyzI3
qsLxBMsKLS0AqTXao0P8GY6H5e4Ww49v+1QM7uH9MODcYNgzUten+kPlcvv7v55OtHZMqSHAEazC
0W8aox4+TjhEYLxdT0/vD3Xm8nMYAg4ftddt4x4PNWM2tmZ2yZ7NkEvPemP57PUuqh9VUVyRGTc/
3x/vzNSo4ANGpk+2Nb9PplagFFPi2sC9XrteBMsRwaYuodHO//PvS+bRiSb4Z2psy5NbLnXKJkEf
uw58fHnQvJ4HmDz2WlnXBr3cKnp/YmfuVI+YCgYLN+vmj3n8IbMZjn4yaFVglCV2KjiAo8zTziiD
xQhK/eyXbtQPLW/NhRzn3LjUIRkSfcwtQD0ed+gno4BSw7jIBqKXNKTio7no+Dchhfx5qkV9541S
uxDcnVlGcAuEAC7Bl0u6eDzq6I6i7LWNjNJTRMBb0A+avK1D18We5f0Pe2aHetxzEDgpJtNpOfmw
KzQxd5zYobFa17AYVvOwOKN3NXRxFuEfcIl5e25q0JG2NosOiPqU09pObtLOWGPRaBXOtamtZlQm
dv24eug1vD+17XY6CQOI2CwLED0oe4KQ468onNbskXypAj1Ji4+iy5BuFrbc/x9G4d2FwEcLDyD/
8SiwBPMSlYka54Gi3bWx7t1KTU4XSnJnP9tG9gaGQbnaObkglaQx52DdijoA4sUhCPViuRIZXTc4
1B50+/cndW5XUMDa8hiCCk7dyaT01emGlPtY6/tPY78+YJ85QUMmenHbrL2wUOdGIwbdkFUUqsUf
9sxfF3JTqcyxGg43Mm/JDW6D1l7liXuNeWRzu044Xbw/uzMbgxvZ2e5lpLretHZz12wgP6JtNI1I
oUC71E2IZ7URX4oizqwaQ2x1M0rFgg7c8WecG2HIflOfoITlllEJgiFy89rbNCni7tP7szrzFfmI
tDBpj/s+wcLxYEibzVWf4Izk+NKuItqq7Y+qE3aMGwbZML0HIf/9duTF9ol1BY82r/fxkGvtlbOc
8bHOEGoMcy2JhEm3Sw22thMx2tjzbEzR+9M8900JSMhdCNIpFJ5M02nAcHUO02wgJI/XXKB9gU1v
Dgs+zRs+8P9hOELerfBOlcs8KbigW681JQZugauKG5OW9K4oLSwZEey7cBOfeWq4fsnlt9iEdHNb
379OQdl3OH4rA8Wtee0P62Jr98i/+lFrqxaFeX+5cds0fnl/emcHBZxEUu1QSjstI3Qlvs8pHh+B
mpgV5q7553JxEEWuur3utBaGBFJcGPNMeubTrNn41mT1byjBylupI1gYopApGaiAVDd+MxcvSyyz
H3VplV8xPuoiG3H1a3OaywuXzdtYemtO2Vs2utGxTnEduqjdGXmlKhjc2XgYzAq3X9kl3zQE5j5A
sY93yCOrD1qjLrDqt415/BxtVVJOCl0BCgqnzY4F1c863ryQJtpvD1qcmGif1cPz+wv6dnob4gwD
VXLureN48lDIvtSk3vGel31aTgHC5Pa9j+wNphj0QPa2VaFiVCXQU7EkQbj4/dHf3kGMvuGNgPFR
yz993VFrGlADwP+DcF5+RYV0RO+5VnW1F/Fcf+0HO/n2/ohvrwPKlGwkXilyfSKK41PjtHTfhMl1
YM65dc2fb3kDfR7XTm///kjnvizwMOxC6bwTD57cBCN2p1igEPDqDWLRkatx2dA0qNHzRas2RaWt
ijFTbma9ya+oTRu/3h//zEwJtnmv0GMAk+mdrCy5g4m3D69kFfs46c4LWvmEpaq3dygLLvLCUr49
pRYrSX+TEuOmlHESPalMw1W8VzwnGDv95AGJ8gkKvYHL267vq/qArHj72kxuc8gWS1zYxm8PC6NT
SgehjJkGzMnjZe0HB4UoxejAvbJbTOuw68sq85+P5DaKBwKA5s/GIjwehT3qAd7G/JXStn+TLeLj
6M3a9fvrdnYqaEVx6sG3UlA4HkSBm9OAkvEhp7W5B6uOkVKqo4p44WI7c/YobsMxNvE8QDnDOh7H
J25E7HLAxBrRTVSJYUD6RplcA9Kbbzyv1/45JAX0o2/NDheCKdTL4/EUch11uy2RpmXWDke+4qNN
3Qu5z1ncv/8Jz+1F8J/6/xYsqYQcD4UBDSKN6cIj7E7qWs9aEVJMKCNzmYrrRnX6DQ499oONvdIr
/MbmwlF4+0hukSL5CvV85GJOVxB17xFMCMF3jJuJGbRUFO8F2o1e0LQ5Fj39WKJrK9Jk6S5M/NzI
SGfQMrT+KC2drGmtrQ3d5gI/Jcx0XlmI1Akq7IpRppcId4FNzPNHwF32pcvuzGVDSg/EgQWmGH1a
9+/TVCG9TwKwGK0KNX7h9eit8ovhDvmn9xf3ZI7UWHirbBoyvMVEA2/eRUPhpIWnAA28eliRPswz
DN1o43+slqTwPivNSrJruurLpSr4ycncRt66dWDiKBIDCdn+/q+IKx5lhb4DDuX6pOzI8HCmMuox
+7d3439HYYZMj0wAuvfxKKLRp57YMo3SriuD2Xa7w9C3OGrZlYhktWKzrUDQ2sDkdu9/2dMi5puh
Tx7HihBATy0rxbKouer9YjP9XLVdrWda2KJi+pEmanWTW9p9PMfITdPsfYiH/tLxPdlMf34G0EOg
OgCSidtPdnFXp4DEXXSdvSRBebLFWFdPhnFfp+P/ZUn/HupkSR08hBcby7Vo8P1011sFflA4P19Y
0pOrdpsQtykySSQFZD6nECfsocom9RwEgl0YEtke66AFwU5pFwivBTmPSMGjXLWICb+/omd2LHou
9BYhvMMP+sM7+2vHWotoOxuT4gicRPKhnzX63OzgC6Ocm95WNXHg8Tv+GwJ/Y5cWZk0moVs/ueI7
BV9ZHXoLleMrtGar9bZZlOtc2KxvpkY3n2NAVxasP6/lyV7txt4VWlyJ0MYS+Erv4gWflfYfKSBA
1BmBmIKCF6kHFYDjwyhXga2V1pjhkosxKCZ8PqsMrXkbD4Lo/bV6s+sNKtn0Syw2PGj1013fQHvq
chPZ25goeBe3FY6svFJR7rfdvy4YQ5EMW5QzAEMQeR/PaigwAShr0wix/0zGcLGK+r+snf2dsUj6
QeaaXHiXzs0Ntg43p0PFnjrR8YCY0utxnmFcaei1NO5Nuxnb5xRPO00EKnFVf6GldhIAbMtGyk9H
nT8ule2TcBAn7daYh4llU3qNFmzVHLR4LUMTg6BHnt/NHGbA9KHEEHWy7OnCdN8ciG14OiHEcOB2
xOl0Tc33CXmlGbI1EWlbezMQTkcdWteQuBS1/vD+1nk7Hh+VljNvLwkH2M3jz5uj56G1uRWj/4J6
WuJh7VrMBlGA9B/G0bIvVB7eHr2j4U4zmyaZ0T+LxSYdlgvsJqsRHxrZX9ik50YBs0PyTcBNVftk
z0wjWP7aMbRwMef4k2fQPDMHU/xby4qdwqXF3cj9tfV2TgOXol4KidyPCBfu4ldfr6uI5kFzofD1
di5bpZdgfkP6bfWv4wXK1mKIkxmx0cZNSsCESX/QgCRdYECcHWUrzRByUq84Zdeo2ppk42nIZE6r
fkhqr9+nurq0+m/PMnc8uCVg0JA0ge0ez4UKebxYWN5F2rjgSiF1CKeTkV3NMT3y9/f12aEQD7W5
6TdKx0ko1K3MNWmZUJbKlqYpKG9sibC20Yzpwm57E1Uam7gOPQ3SE6p2b4bC91XX0zSPWtUnP9Z8
KJ9s9JL37eYriDiSdpNQJr1wkM7Nz+E6FD5pAqDCbUH/ep5pl7ZiHGicoMDfvayxYV/Xnq1dE2X9
PyGm/y9d5+3eoN1PILLxHaim/dG3/GsoDA3SpRk8NO2mtT74qvjdWc6ljv/bjwgCBcgG7RqeFlS0
juejLCPvBTzTqBHu8nmo1zXqm2q+mygxfdDR8P2Ah2x3qSV1bmqMx/ToSvHGnIwaO0sNvQnFY8sY
16tJgDaTTen9816klwjMBngb3CuigeO54dG0CY7LzcdijYdDPTXK3KOBnpdXbYkS+/X7W3/b2n9V
/7iXGA48COEA/HOsY46Hs+clzVuNUFzzhvS+zAfEkt25CkvRmLeGzGJcLabYwgS5j7+9P/S578mZ
I3+FuQ4h+uSAz6tqNBxKyQIcZ46cAR27vNcv1YvOjkLpmuvQ2PqJ29//tSHtbKB0Fttp5JpIjlsN
/mVGi2fv+3N5+zKSR4A9oXMInZx88XiUMakQjF8xXo3XVhySvF0fKjtFGY18dcKOYfYvvCdvjzSg
Jdrbf8rVRHPb3/81rV4Dg4njYRYlFAb3CEwiyY83LbLUEHMuccnPnLejwU5mJ3shtNGdsshzCTH6
3qAv5WrYeJCP9PsRaPnd6CpV7v75o3IhO2iDbQpawNyO5+jjjoRdPXLMqu+TGplK9PBCmv4eHgqO
r+RVLmpcnt8f9NxcqYVTe9vqDETKx4PWsRtLhMHSqJz1LAZmii/6GrqrmjDKzGd3xhbak+N0SIYW
YO/7g59ZVaRWKV3xum6YppP3W7jThG/fUEYV8RfuXiJ+cqbeulqtevzx/lBnzgXdoz8QWthxKAoe
z1M3mgR4XV9GmDxMO1npOiKA/nrhNrswyil/uR/cqhdyU0i3iRhHY7TDYvV/vj+VN1+NtaKzSMZL
o5bS7MlXm8nbaChmdWTnWvtQUACPdNXhUbkYzsv7Q725Lulgb5ALnxYN0ITTr1Z1VZdURdlGWW1b
TzForPga7xOY0thMdbof8ZZjrB2KiRLc12waqIW//wtom76ZL9cY8EiC4+2n0M44WTph5tAz83a3
2HoOA11bLXzJ7sdixeEhdEqhALo72I0WfrB4ncqwzvAQRsXslHYdcrt+qhul8WktrUV+S3PwFwJr
Bq/RnqVbuU3/Ei95VmXYxY5K+1lh0RZ7oYYLvYbCYz5WebbTJ/RzrVAu1djqUT/S4s0OeAZ11tM4
N75Wh46U0/bfy7W1XltXlv1vo9eb6WU1V8f62JVuV/5sc4GfgzksKd7lGhLLGU7rfVbeDE2W3uhu
5mQ0xHA2+zLLCuNBnJskHnB7Hl8MoBcjHyc/oKvm8e4Xi5lHmSUL75kCiyluIQgp/aevoF19xiRK
WvhIwsgyqjD1RjPZqQooFsaoflz6t7K1ybdpn1bTJ2PRHDibGN/HcVTSGM/DDLu27vMs8BP4r6tt
DXMR38doLmIutf2KOQIeGRF9EjrqV006wfze0cCwcGNxEGlp9atOKm069GWWsTgFP8CNIKykqbsZ
yODbuixNrOMeEFvLIwVHo/pZNJVjpoce0cCXFm8Mbt2iqxvtIxjZOv7Yp/4KwHkwVEqJZ1T8VAc0
yRdjSHToyUChq/VT4zTgWP1EeMsOa4oWlxDXLrIHtUnSlJGGm6L/YseLq742Q1dIBGR1UQ2fFJ59
+GePVVZ0WL5gfWtcSQsLsEcnxaePFCZZB6Qbi0zXBO5sJur5Lw4Ci8nn1PbGVtujXTCNxXUxjIN8
cOXQQJdxJWWWh2nCywP/ziLBUyfk1XYJ8NPFmeuXDhlVnYoVvm3987pYUzzDjkAM+sFTVlL8wOY6
N5Ow1DQvUdGK04rp0eXX7eFT7UB1+GWuq0hyitGqlUj9J6ObyW25O+y9l6Gtuz5K/HpKGJ6D7D9l
8VKCUx8ax1sPS2JX1WtvlkaeBxn7dtpsHgZ3+sotNpo6cvIiX+/bwQP6eNAQ3FVWYGZVZyPOnfTW
0AUpRufxL9VVps1Wjh0FVUFbFkP/4okFb7FAinntxjDJtHZ5baS/GjeTiV39Z1Fh0f7J8uO+eoK9
OBeR7cfaFFJfWbGjwsinisY6XXRcipIYZj5F+PW50ECMQOcdHAbvpta9q2Xdds/EdamJBaGkUB8C
tVNSx2WzNhLtql0K+p1B1Yplea1EyUHFiWxxPCtwc30FFlJlWtXptxaC740frjHyy9OhkprtFlj4
ejHuL6uZ0wO4HTT4oz6uNeWw/sR+gc5VFEsF8icw6kWvxR5YUOXVgcK+CTfZTF+r6RVUpZYlAbz2
uLpDw14DmYrkD1DkALfAJP9mt93cpKGb6Kv+6BBlKw+6zhL7iJH3wGIGXEQae/hRZksmZaCZ+LFh
CwPaQqkb1yDd6T/mNQab3XXXF7IZDt0MT1iFIxmJ60SN5cT2XWVlTjkgY5TKSl733NYZuGjDh41n
IWdjh6bQNIza02HyGvN6tUqur89xYS/D8FjlVpv73CG+Oxmfu7gGrkSE7tlWtvUhNfcDDMJ5vvUA
Cilz1ySrmILJXwZjp9QCSDLCzi7DMypDgfSqRUkE507Mjeo8C3zbnPyfXolbwrjvs8X53XOluLeG
jmf3Vzc18QRCCF9vQfoBUAJsCIe1xueMOzkwR6KFELujcbzVHRQGnxay8+FZ7+uuOBRF4pi3BCFg
ZXFV0r67fYnWUToszXUXr8UBzWmsD9qpxVkASkXywYlN+Z8P22BvFn7+H720hj5P6frKfvJSu8x3
1Jy62QxoP9fyP6cZJyjDjdUK7Qv2cEvzgzmlWJc5mQKxCwHJP/CzaDwYMh8QsJ+rwjoAsdaLW7VU
sR05E0F7mGe+2X6xBtPT9EAry7a50+zcLx7NPC3aO4MXOL5vRTovd9x3zZdVUFV8TnAHjH+4a+qV
D1muee5D3+qr/wX8T1vvVa2lbiSNZlzwWMXrNBjnCqDorkXX+1cNybO7B6qaltgkpbP/nS1bs+di
A4jLQ+eYVfUTufvMgWvY8R129Tp21q9UjMSKgVZ3qPTThp/0+SEXs129lEWGj2y1YHx3I8Ha4qYl
5rjIn+PE6/XqSkzKUe5etzskya9mkr14DtfJy7rfIwZ0+q8xF201BbI3xKCFqteE+d3s5nmwoNNX
s7NGsDJGVYRIqyTJHPi+TG34GbXckKgdvj2bL/hStdUvFxtNHTdTD9tmyPiJ2fvfWpHpzbObijLl
UarZ6DIADbY6ZpjXC96hwWaT3FdcpN7cHTxvLCCk+4bffkg1Gz0FwDGDCLx65j4H7qCG1xIsKIQ7
B7strkYjN0Jc5+j+1kat9YE91ylQIj1Phfc8JzRLn+NJK3/iapd5lCyLcTMSbIxnQ6Neh/2aoVmh
2yZd+UMNq/cIqGvAx63U5fzgVNN8lXC+4rtcWrIKuX1waDJo9gbKGvNXBZDnsVjq7KeT2n151dSz
9dBMk/MAFxU3nO1ZeE08uL6wEJVzU02tHD4RKWCIin+BXx7aFXmNA6o4cb/TXWycQqv2O/tqVTiZ
B0B8y+facFmsZcXlrVswr6ZiKfVANsgfhIDv0CawW5Sx95ljx3e6rS8ltkXF+i3VeL+vm95sxa6R
arrKMkxSd11r5Htn84DZC71KDmQ+iFI0S97oANmwXoyasqpxgwEoHnU0LobDxDxeLfCXRdjGvDGh
nY8sSooofBaOIFl7rAWmIb9W6egugRg9kGnEJD4Owyl+h1G6aGq+SRAwWXDgrtwrzGX6GW2ZycOe
XuMZCoxtqHCozRychzHEIuwMHE0jazZnA2BdIh+57swXZdWYS5qLrz6LDK9AO5nj3xLS+oPRoa7B
F9Hw/ZFpDQBHdzud81BnmEL5niJYRX2oce6auJzzh7peK3Uwhcqa67mGl7MfrN6cP+eQ3NtItC7a
95mtJpKymq3pKB9TvXjx9Bqr7qz5b1sHyuFLXo9hH8emGRKj1G4kVmIRsIgLdub8REwmnGowv/mT
Xd4mFrIY2DzwoQKYOL11SLW1hdC+ptnXmqVJw3QqtL2VKuSrKuQT9tQumwrsXZljbp145T4TmG6H
1ICJwZPcq7AizYzkucuzLL4SCe5MOKBKQJ5O5vl16BtF819eOJ7cuyZW3nhzDU6/tzBmgI7kr7kf
1KuqKTWNoHkDzTak4OiXWEnhXNo8Tq4q7U9lnmRGOCG03gfl7DYqyCV+lx9sN8EJukksXAurZHKN
CMMru/nYrrp5hatlSSHQKjBlxeBMEF26A65aFmygMehxyU4Ctaai2FcYvP1nAuCqvxubA6jmcWdi
Bj8PSSSTln/Wyl1cqkei3+LacVM7AR1eubd+kbni4BXc4YTufpX/yldrnn45SOh8KYuG9yTDLxwv
S+X73b5fE525GAo3CgG1A6tcGlg38dzZz6a9KO+misH+h3h4JY+rm1R60IC2v53HmOBynCaCvHFt
fBPrS4FxGCI+PgqMck7vl9Y0vyrhy7sUs20R9LqV9FyGfpaGVTxyMU6rIT53pr581eo89gNtFKnx
aA49agk20IbyS961I5WyXPVD9ZFjuazoLs68fE6c6tq9JK59WgdNNJFem+ltbdiDH9aIgK+Byus8
iZJEbrbpGWzVPW4Qk2KrVv7jCMUk28Vz2sdBQpdYXqV4xTv7HHhOHoxQl9x93McUiFctLmUgMcP8
IiZtA0HB4Mz2VEDVzrdGsKbxLOPDao46Wjd2kpQHjXi6eZGZNQWN5+ZpqJKBu4uesJuXwQQtsrzC
b7K+pxKHLxBNpNHAQbM3YIVp5CycLyfVxgMoJSx+K+F1zS2xCllbzrJkVxQZ+Hf0bLBVpGaxzgGk
FflCY738ZRpr8lM29fQTLRj5bUry4q6yQQCCptCa+zUb8qcq1oo50tlQXwar0tVBz63qqcs1nTuz
NLC0dGenICjQY1+LbAIK6+AY+CVfW0WpnmKccAC5kO+XfYi5nfXYwatbdrCOmkhibMxboPFqhWBp
EbKKC+GlBIMVCepYWM69teBOHqwQmPw9uHwdOzm3c+fPWeV7+XUvcsLhftTd3VqMvEOBSiur3zV+
maSBo2nyNUvgtQeQ/vTyKRuWSUVj2cbWgau4/uDSsYbWa60YbriD7+BYnCEdAKTC/6135vxb7zX/
Nw54ZLZjFrdYd+qDTWvWU7xngOqKNBBGae5im/QcvMumHYkJUvttmibYLYm0yjxQGH/+gPVHDtT7
GEmvvdZ99mK3/l5Wi2bdWNDSD/RMvTSkx921yIBQE97DVsmx6LJj8BdStsbzWMcjx6Vek69O1Uwf
nVXE3/x+0R4GyxwefA2LwkNDxANIs7dhErslHa9dmmXtfhKlSne+MXtxIId0+TC1xazvCzHN313U
SfPA1pb+R2a1dYm+TGU5UTyb7qHQYchQuEnWb0oXY8HLiTnj1Zgr6/s0icGFx7PU3xouj3XnDl72
wcxM/Tdc/unjqI0NW6lVzjfMx7IniaV3AY2xUDeDkxAi2bRXsDoGLTHiBWq7WF7iZvF7bnXtOy7k
mcn9tiyf0hpvQQyb10L+l6WtoHdajtUvo1DdEk6Ln+cYLGFvAYayGG61cm46EoSl/Z04Iv66YCL6
gH+9uncK2b/K3saIfuSr/XDbvrudy9Yg1sc1GzKSz2sZFrlGHFgUcqPqCkURURdLMdNFlcNHvyMN
D7I578mqFrmlCZ6d3htmOVf7Rk9t6vMG8kb7US3jEGRtarsHMB/Gq9PnNu4dqdIQFbA57iZUS5dC
FTl8NENl7wLhzi5ZKY13j/6Ttvi7yZqhbeTzjDE7jV+xn0wSe2zaegAjvej7g5vxrdG/LDHaxUtz
SIJBuWyyeBTiv7j15DN10OJpMgfqQCR+g8J722/1IEaEwcEU3Zsf8yKxf421X3yYVKqSG/IOS+x8
jyBm382l14f5sLVz9NhIro3WLfr9PPv+E296nUajnVa3maOP/XVXF87XerS0D3Omrfbe8KR8SQhY
hxs36fxH6cfLDN8xh1egrBmH10W27c4zZje/ag2BD1OCNflPr7Uw9O6rGFvetVufxTQ0eNzaCh+k
2Fw0bJBZmUNJt3Xaj6Ncv9BWXeY7bgu73Ptmbu5K4fVT2IIwIJxtEpK7mMnzdRZ/+ULZz3qycyv5
lHeQezG8pboUJBoxQGTmi/67SLPyForfdoVTvXL23Zg2bghzpr93+2VExxeEGB9gnZwQ0V39PxTY
rJmG0+pUwehpTrtLCNvtUCuEfm2PE9P0IT6gQllOLv6TzPYHPc34s94I9SKA0H+lR7HcJsWQAQ2U
hf/iTWP9k0pgcd8NTfkd6znrumaaXUjzjfR3pmeETAY4f1Bokx9fW5UqPMbF2yqatbifdrFujWZg
iLjly3JnUAcxbfVYoCRCsm8CjeD2dNv7kSx1CtD0zQxQOpr9dVyU/cF1su5bkebixXKxAkemo+i/
5yrFnHQuqH+GqqwdZOHsrDCDblDetziZCJIH6Sd3q93OXbDwET9gF6+n0Knm4Q5JUYIU3RiMaInd
oobKhQVisJB3vGq2TF+91BH8brOBBgJ6oz6IJovzYBm7mRQIKinJ/5rW7SEutelD7BkrPoc0ZzEQ
l3hXh0rW3rAjalqqUKg1+wI0P743B2fCroz8aA0BXRK10XGtryoHlcJgbBy3DhMLkv6N1y3dNyTY
xJOz+oK7W1urh7rqvRc7sYzl2s+T/Knps/pHD6z6A8yIetmnTurPQY3yxRdy9rIPTF5gCP9pazwW
Y8UTEEs0LrliHfdhrnT3ZbAaUjmQw+JZjiNPx1QvMH2cLp+Lm17PcEZHi5UnrLLqIbIqQ/uSejWS
ceQMMQmpJ9CRUkQtd+Va9Sr4H87OY7dupGvXV1QAQzFNyR2Uk2VZ8oSQZJuhGIq5yKs/z/7OpK02
LPSPnjTgdnOTLFat9aalZdXNMZ+4/ybEUmX7vFuqM7ekI06qTKnbhknZGTgQLPqx6tLyqt8IRzim
IrLPw0EFP7OaMeNo5qliqpkSwx5D8wiyHHQ7pMfpkphQMBM19DRSdoZvs0VJvPLXBeTT+1KNkX9g
vqpz8PyZir4Zy61InL4fXqxuie585HWo3htiSGLl1VWfRCRCXkJstl4MeVp8IcVn1IkeG6c6FMNM
7RWSWeXGI5NgvzBSPliSetHulozSNlcyzNaIo3AsHsJy7YK41mMRHNxwsg+8Y71RuWFvrp1BvCCh
wuKO0Z2ZgV7lDVcVjrjlTEFRPQZi6fMLJvNwOOaU1XnMXiTOotwy89HKdBDsei/Eme5lbDISsOwi
tauN6edVF+03k6vLlelhHg2Yx9jaSKzDbcHI4DluggxSs5r65qwIIIr2m/LyZy/V22sXGavb8Q7V
1WRGx95Fy8DirlRafxuF0m8RU5yzxKdCeYdkWK/LYBnzHT1zczOaVVR3FvELY/YQaUDgnWndsV/j
dCr6F9tda8qOYpLTjUydzN+FTditb2oT1hA3auQrEOHIW7Ao1ekMB1e5x7mIAmzNRR+9+17RN/uu
H7blZUkn+0sIkXi2zlbOh7PN03NbL9F7PbVVfgjtpnkiR11+m1pR9sniivrFKjh1Y4uOmzHDZZTT
hkTtwe59VmnkT0u1F8MUhXszpbo468G6h9hppL1dZQzWJKuDtviLLwfgRds4pAG4ANjM2WawMPOV
3Ykha2FYtgqYw62/KENYAknqWyNi0+fmZZQlZagT2E2wryt+zK6dOy5twi4Ydta2mmuK545edq3W
LqlB9Io9jvwaOQ6c0KtYZz/M3qvtBCmsVtfdh6UIw70TIndJlqVbl2QrvAZkKphGKxGr2VoOFd3r
pIXh/uWsgUXoMO+hcM68aNHfu3Qi+zQNps5NwJhpa9bAnUB6GMuqLwbpiIqgUJfBR5gA2I76Xud1
0mybdzeVi7qaLbHg2xgXWiEmOPv0V6YnUz7vR70cHIcaA/lN5tJa6roHGMfQ91D2EzNps21ub2y3
pG5by82qDxuor0wYk+zf1xUaAsa7ThrETdXBDYl4bhCP2p9+oCkyUwwYYukdctZG7+pe5ABWOsru
5pUwnBigRFnHGd3ssvMMWauJV0eMu+1AIq6rNB0eGJBW09uvbcPsvrmvXgsjJ7Zp+Hn+ekE1HYvU
nh+dTUa3ujajOSLRL++GJrOdnUcuxP0YkeZI7PZIAHzjLw50lZ1PVALW4NjiMEVARk8142q33VZm
s520bVNs10oqWjWPY7COQ8xDZq83QaimqLaluiz60D7rtWYGvEbD8Zizqka0RFWYg1XINmMzLvig
CvwSWWzaQdGI+h4zyDOXeeikCGuozLQcmUdONnia+FNqXmVTjdYxp0s9B1N1b9tg8X/lTImb2Ley
keHpLKDgNNxvsw5qY9T7rk+d+XHxRC1i2y7WgTwMWQWQMEVQJ7rWyL7XrjQmRILhbghrb5HCqpuF
WDUvgQxeOqr9JbyGJOq/poiLLQQAQCFx0S8bqJ89QgQUS7ehnUsH5JZ2wdlUMb74TeTFBigpI/WY
okrQ+zoQDD4X9Ad3kSmpnJiAx4RDyxo2cOa1YtoyI+hhZQy0TOxhqWp2AZVrn0xwfDVvcmtpAIz0
+sQrtfwS9TZ9tY3z8QHKxwbC6OyJQohp7vGoQjipNRj13VRQ8u4YLabOa5VTY8yZmLvdvOTzm5Ou
VkW9t+irkmHw9rkzpuKx36R7j+x3q2NvTCMQVqvp+30N23e9tR4AWJ5549f/kQxxNEf6pzP15lY0
6fgk0rar9lHflT8ZY85xqmezvS2r6G/dtcl/di2xHTQHbnqr18ZnC0pb52muJOm6M+jTWeC0zns6
seVxq6wxeNFt2k2m6b8HjQCY37aZlC3mVVbYkIlvIU2t9Pacc/IWBm14oFXddMIQ4PUZyYL43sBM
cJBFuRniarJFeU18KXxSNnbzF72G+XoM3I0pCNoJ+p+9RU4L1br/U5AhaSU0o+GN4ywlSG9vhq/C
1FTW+ThZ11V52mlMnqf3DcfnmCyjPV9CjuC4Re0biDgtBtu/Nt4mfaiZuro39kq9yyWbW8cIpg13
M+ddGMxsVj3GxIcubMruckgDx0Aw1bO3y4IKmJK869A5mzpJPJZHqoq3G+1m/cUTOm1WlJoq0cCp
T/aSA5aqiW4r9iSwR7b4q3fGIWiDa9cpRLiz1e29OqULHCJmAl+x7bkN7QflfeyHov3FhE8pk8bk
Ha3w7LYPpYmGJYEvL4ZDJBuCXhxT2Pc9JYiV+Ci17gbK/57tIMwhnzBvTLjhjUXyfJ4Z71CktWYg
J3sdlqS5CNZziTfvZ+gxezyu7Ylh6CyS9XmeSvGY2WVfQAX3/WujUtDamQh/FU9m1nc+yajvPSfP
LUizfUdwcOvcdShTUiC7WjGJ48QQm7Kx+28pyJ91LJnUfVdb9lBfMut22+KOz8s/YAuE/yvFKb7a
wJHv62GglnfDImJi9sgwhQQ1b/7WKLBZrJo9Da3olYIm0iq/c3DATvt+nJk9ng5Q/EYql+e7OhQV
fWX59wr+lLT/LaNWaB2nfbMUxPS+GdiKk7U0rNiwtYJfo2utD3Kd5uFShz5HzorjxU6C2TOv4OCB
TAaUyEefHNz8vJBoyE/HnNFQTa1L+ddm4HZEzzhpAqy7PZdmtl9WVTGYdXaUuMTo3v70gwXgmchu
sl5LKOBvUxXMAUKCGg7fy4LuvB4E/+e6nztKWhlUXtKp0PsF7+HBdqAiOJHFNT6rRg60WSS8W+9g
J8DiDZvanCjoQ+dq7WvrayUkxL/INq9IlgKWHxw5hYwPcvDfHflx7YNa3PXNIER+4YYY2EKzUTX7
YC0jP5HdPIzHhRD+CwAfa4lbltAXqqUGKZmbCitpw024x9Ue3RfLa4onJLL59wls9oWETzs/wlPX
T11ZeD/7rc1NTNFjgfnDzb3ptpPXJgq7pd97c2S/ox7XW+ykJcZ/nJ1SnVuqWr41W9Z7Fw6T5/vd
iBqEhUxy8y++R9OBHnbwxMVcrZR4KG+6va9ErvdDX8jLgYQJ6CbTyJ+pW4ME2G2Y7vJ+8ZdDUGxo
C4vJswQdQyuG7Drzypp7hhkQiWG9rod2mtwqqXl3F43dWnDJmDB/Kr2M97rZKGpFOqResgJXu3uv
8UyZaKtyrcstrZgpShiR9yIcAyPUZKEzHkoa2IdACVsnkSfEel70ufPIUBjSACw7pzYIWnJb2tEG
nclOdUCcpam+rRpXV2zuS/NF9NBjnNIlqcSbrYN7a/Dn7LCIsf4eaKqjpGgAq5njm3mcZ06lH8fO
eD9Qz4PPNGpqg7gfccPIZ0l6oX3trquzXaleFiJ2VQraNGdecIugW6tdyDm87fIx7NiUhDdhq5tJ
hDhkzHKpjmnVBeWlw/YB8px3o72XUV88lipbgXu8RRT7Fl0S9q3cAVbWo78lzjqhJ7bVpp5ci84h
rsmwyPjr/bbzG2cbY45IOI6Jk+bnQH6v3MH42Bf+UqcK71vkX/gqFAZAfzFfch7lk942jM2mjIo2
EYq9L5lzJyftuGk7fQASyu6G/JTJUS2+/SSsfPqGq4XPr5lSBChrrc2wy2U4yCQTGimGTEPnfCj5
/l7RCbBByqCB6HJcNltFmcXH2Ti9ju0CiIFAEwSuZCUONLGF342MCapt91iN5DdxGgTpXhqaiFiq
NTo08yjKK48AVz8OjWWKOJtJI0qqBkD1LFx976f2uvxbw5aS8xCC6by1KYl2IRoo+bCparpapdUW
V1Rn/tWiraA5enMzM4LaqxHVUDmA1tj2bPc7xsUIAJgtY/Hknte+zOvEjXRukd3XNF3fDD0BPhjR
EmqwhTr9qsJMr7gotwAZEEdHuYfq7S+1pkw51GDqihnqaz9hmXX7G3ta2ndRCa+4NNixz3BcT+/+
jKnLcvKpuwG6h/MaMUOubEqd/yua6+LHCrf6swJ9fZLaRzqRalJ8Elcx0joeO0rzXTFreTsi90Ah
BgdLdtK8GiiHWSpcEWSSE7S59K9B2bIJTjloOSfJGPRJqYqBV7EELP0x1I2Mm3yQTxHSo9e8ss2T
1QXhxBj3xrw25FPbuzKfxT31xPY0lh0/Pgjrr1JO/ZMyrRXF7NV2iVEI3QnKMdlTtKyZLvCT+81G
77YNY1wQ+gLUQJw8MJcO+jC2JyNfPXuUX7EiTfdS0KDGQzgP746VNdQjNEF6l0JrMtO4k5R06eRe
FpSkflIRvtqiWSEym4BPlxTcWSOy4NOv9ZGzMH8L5OKNJFuvm0u2U1f4O4kSptilPEA7QRPMQGSM
KqpOCsctEDGTEwZ/rhFsxac9GX8ML1jGPROmrpoQuBNGTukn4m2qH8rMfYvvYKtum4rKc7/OmYbW
gt6td1E5S3MwJbR2Z/y6S9ZASe4sxSm531IOGLjx0HzXylKvNAR4t4tabI+OvVpTHIpueZTZWj44
68yEEMdeYOE4PlqdoNeAma7Csb2dx7S7qaXjfu0bOv17YCdXJh3Kq+8rOteXrF3rL4OvKLHRg5do
worUfcq9tcV1vxbujYDmzs/aJute87k9KRDpQVS8EN02HierUSKep4jzQqxTCZ0Emfjo+4hayhzN
b7x0zfhzxu3x3acFzag3XL5PlyIhA4G0tzXOQyPRXkVq8hMnH7z7Itg8+qeaFOp4mhz73riLua+Z
TaaBK2X5ioqOxmMd5x+GMTR1nA+nlTsMsmjPNq2a5xYSmEUcVaZIBGCAxcx5N49igCbgp81X+XWO
pSBIeun0nL0Lf+nQ5XLKGRuRA4hXllirM1mniIWGzIz32ZAiqyhPUvtYyiVf0aBN4pl+vLp1PeBt
nnYpbnU/ZncYdwjJTe1Gnjv2CO7bn2RJfGSeRxCkaqdwFwCkPQEk6hcrI5hjH1gVWOzcF/YNOsnG
T3CXAFbRo/kw0aUdrAl7K4INyq3mfp2Y37ITnctLzkfo4x3LHi9LhkrvWeSuNjs3X62zRUC5s29n
5jXUXvroUbnwnHwxvdnuBrNPUmfBDBjbW2nOxZI/2WnhpRdEry63TUcyzIHlz2aGHI/zsfUQcsO6
zl1Gte72YEy19jke1ra/EpL9JA7GbFS7sZLdFgt/TW+dyJkfZicc32Y5yv7MJp3jsqmg36nW2hQq
UnqvYHcLW17QZ2eti5Me/LVoj9bSoeYxUuhLbnVAzhA4eZ6sCHd/Fswt5wqpIbPJqv1fWuaVvxf9
3LyetgQ6M3gOBh9QPZwHqamJL4QjfelCBqGz87hZw6kkQiAZcImbqsdegCTGT2+2oGKg3wb4hv4g
39p5F6VtpimDZHGxeQ2otU7R4wNaoPg4dGJVNypqOTDrrl4clk/vXigPnolsG6ut6Jt89WCNpnxf
2i34nqMBR4SZu9a3YetohLyKdB1pchQ2mWNhLswmK6UU92f3G6uwvEKO/27SoeoSt9FUeEFBTR5s
oUPyY1NZZ6Wj0TCZDWKTTbrs8n0ZUqbHs6D7jEsoOgRG0eKcI8TJwz2Jdti+/Ua4rw0COHYol6O3
bGbrLB86PgnA/uhucLR7p0Gdm126uMtL53BSsvjk8uY0zAKKET75l/OA3ituorZ4WlYoMnCoxbvG
+bywwhFU5vsJMV9PBpSWdPCBgrnwe9u64MX16DOUEY8qMhnitZPosPUYVXWcu7lgk02blx577PPi
Du1NYxXGPSsrbR0aYUZ5ZEPtVBKM7ZhLlBLAgAwFAkOo5gvVwHnaJ/YQHV0Y48B35zMTeTUcQ134
Q9ILB4CXCS2YHYjMh9KeXcX3xEtIe7RLo+dDdszhtVoKqwI3BRK/xsUGYtAY5QdMBurR5AJFgFBw
VuTjftZB5R6YQAOMXU5u/9yWzvIT+1Xuk7wFy7wrx7X7go9WVFeIe4vLkt2iToLl1EnBK/MjkMgU
WRxQbz2TNyou8XhDXQfbUr7KXC4/4fW4aq8GFe3Aqqrwtpc1IDADDjd6AHJuYVqb0Ou/YbzT3mXu
tcVXhAbjSJE16wmZTCHQiRgsSCrpNaqrswwYbbjCKDxcz4jLpyQE4trOGJCoi/wWftU4j6gqtjeK
rRkNvAlkOjyNmcIOsu+J2grOBfT9K2ney7PJXDMd4eHDdhfRCaOrmAQpkPTUANpZsImXiOgz4rlC
P7rJJxXlKMDykIK6bb8MUPeIqazCehNIIprdVigv3SMIiZBD0Y7WOzmgC4LdPn0AcloJJXSacO6S
sBeDT1UdoC6D3Ysex7YL77fJXSwIyo3bxHvdHVHXLtfbPGxAbhs7ww4yZHrIEEpPcEK26sAxQ/VU
tFBTu6ltezJ3UP5RWKp6BR8ePLac3lY0+iFiEBuZ2DiOaFFErqAVBMsGzpa4RqW3ID3rwJML4o8o
apPWcqAJod0a/0Del872JZFp4QG0XnE2uQ50nEQ6TkpTz3SKpOlnB6LKFdkXCsZl3ufYQi8IjbFB
VaxGCBrigeW7GIssg66s1zRWK9s73CEgzznp3zTQiEwC9Fxbab96ylEYhxviMklVnZXZ1e4sf+Rb
wx4oCsbRxMKtwWWjEt1vPLFZP/RVV31FjOjqPZ28eZqzvM7PBcU2fEah3fsgc0jSMrZmRY5+M9ow
hbZ9vVDQvHblHH4hFjhCcMSYpHRfRRse0s11xps+LJzveesE3q4sjXW+eVmrb/uo7e+XtfEs9Boh
qvX2VM7Xqav6RFoTSjCqcIHluvGHb01e0duWxH+yySPcTHeg4fKe7QDeCJcZMly3qYRA8CamO7ap
bU7cUqFr1KUYD0v3v3NAjtEct1Y7XrM1wg2jHUqfcV9UZ6v0VrND5AAliLSne1lxyA27DpFbd0FI
kvUrM03oHi0BrpcADdgcJZZfrjs2FxHu7cWl5SRgfPxRZ86wUESr7Iks3fl+zfuZE0b72WveFdsv
O4UtOag+Um8Rh3S/9/mwYB+6MuyImikDtKArZWbCiofglrngu8G5QLFHu63eweWb11YHxRLbRMA/
wdyCyyzDuF637RK94r1CwQNL7HUg/1uJTNkV4Y+qrLe3gn6Ku7IrdGxTHcwyKYvSG08UnjcnVhFU
3wsyXBkRZG8ECUjQOZjO4uTjGOYIgWjTbjWCE8vi5WdQdRfDsjpjbAUO2noisUSOsqjM+n2oI6TW
nC3MVAozuWUJJGx3w7wza90Flm9deVnDUIHCXqr2SM2ovnUtuzJFHHKjydFs/Ygc63ckpuUd7t0R
bWHh1GKPCjy9G9mf8oTS3qY1K9rpi4M+/KuGr3n0GEb5Kjkdr+q2ch/KypXNfVcuE5E6UTGvZ044
my9DPgzEnW69S9yPrsb0uLZu+TBpdwBtWlaMKqu1gTBSuxCOujmhCvd0RsLfF7KlRTRD5/c7Z+Sr
2WdjYdgfo6VvzhtpnAnT8SLDCDzVY3/w3JE/zrHwvOti0yIh1awlq6G01/ItbBFLHDGpzen1TF+D
iIsp8g8GrdxPSTvAq7athUFOGfh6KnMkZCuqFyQNo1W9Lb1JH1Oq+x+EP52g1dUsko2AGnCP/cZ9
wQOCuqPGEvTSFYaDvB/t6NhVi4JZxRVUnxk0nQ/0J5q5xqUzIJn3MAQt9tbZyVBhfYyV41QVqhKA
kV2aYo2hjgyCO/Boqk0PJ8Bl2SO52xUMtAwhDCaOJwQ17pOzdsWbCVHzJlUVUOXicuy7pLPC9K4p
JdqidlEUuVCtuTq0bu1/EbWDeGfCtnc3CHvcki5MJyyXoY+CSQdW++gUQf8dqdkmDiZY+2OONXjb
hVmXXrCkZLVXfU1lWgm3ubfDMXxgsmL7ErqdJw4zQoKfk12YtzmHbgJkKeXNsAn1MKwLz2lhPbxq
yHVDv7l05z2mq3lvk/M+Jvwu61FukT4zokwRxACe/hhUkb2sOiu/1+Pqfq1pen9MnakL6FjWXOy4
tVjjDF02YJJHUkc8oIP/VlWwM7aqUzDcet4g5INQH9Had05Cj5S1nIbwcJTMiPPjySUlbZ/1Y3Az
lp4wbOCV7YECluVzr1XxGKUquoNABHtZ0nQTJ6jLtHHoC0wuppA0ASv73SulBA2Ig94yZoQr7xGL
Vfrm54AWhyHqSrlbUUVEKL7G9UJufk30hXU6d0qrq4q9nHMA2gpth7u36zC4PXWgHlvNtJ0P7ZD1
SToxVGdHgpNzNcyb/Jop9raYIM2C8UQ0K4ew1xQ5RDf3vxZSYa6Krh6d3dxbMOdFiL8gJsLIzIk3
dlkVz9sqnsmq482blUD0sNjsR9cE5LV0KDAd3h+FW7yo1sGCo5roflTp5sW07TmlRGrbfCaWI74u
hbt9TYt5spGGnxBnZiNMr7Ic3C7ZFhCZZGP+RHrKMVyh3kCP7mreqkBIS4Mdr25gX2Mc62/CKEN6
HNg19X4mid3ewRgthv0fot4ZVkjfzaglPSAZldlZZQ/RvWhyUi6iCO7+0p0XeA2I8WGXjus6YLag
Ajh3ShmJeBgZsDw2vaBDHSHg97SwTYkhsWzbe2e1EQigHhuw06QsJ2iSedp3Jl/1rreMLZNwwxqd
GGuaXmd3Ect+mXq7PER5pPjS8sin/kKKuiGky7JyZwMOFj9MBkSznzZhz0nd4sOnXFsV4ouoc4oL
0sei+nqZi/DOK1TV7dx5qzBstajtbjH/QG9POBZ4GJ1b/7BVYw+HNd9Ss1sN4NUhyymXdzZPsd9t
bO1UHCV8FQ+20sIGH3LSh6ILqDA6Bl8IJJ8zpcnKJ/yzagxT1gscIA/tuJJo0zEE4JpxCOMz6lkJ
HdkO/nXnwUAn7rZqRMahLslHlKmNBpf9jJbdKR9Gu/QpmsFU0eQtCLR3FU6iH22q169tZZe3En26
dZIOgiKDywa0p63+FaYzLSEIL6ghOCJ1WOlB3YxBZX2nDlzGhMaloTCd+/DW1m5nH1MZbt8zsVjX
xIfM1iW2MvfH4tnuCaapEGqS3ZGdAxHnG0yp1dxiM3Bt1PzulEO4M94gQQ7EFxWY0rrPGXmgklZa
vLDZsrzHaeghmLvJh+hV1hCdryIbl+PC+/6yca6bMwnGcV72OUy4O4MmkTU2XSGN4Oxs0aHcUDNw
iFTW0M7xNgBtHMOi65FfRHmbPdZTBO2EwN5BOdWo8N6vW2SxHELZbVehKY5nnvI3tOrz7an9Q5Rj
VTjDhGiHOxyT6bvSYMnJ7Br6DmnCCsEIA1VeopyEtTjT+Rqg1KoAMeqSnNv9KV7wvQJ2IxfW0flj
LpuRftiKuhf8434F3NZU75nd9eghUgW4FEUA8qjTG/1ot2gB2GlRYkiPxOO4GJhUvuMrXr9Hq7/N
VPcuqpAF0NZDj0MxiWJaVg+ywNWQwEf5b17YB/ecTIN7aNMMxpul2++tMesp/Hvt6uS0O68HpwTy
2ZdmBND2wg2JZB7Wtyc16rrLTWeuqWeawT/L4LbXfU5CQUfEWyeuh5mz9Ey1rXsegpQQxUq8PI19
a7R9O2AL/NGn1nbrF2E1xgsSi+lMtltYXIa6aGzg+WwMrrbRr/QTHYJ4EhGwKCSQtlDn+yX17rho
+6VqNhA1m7q+fI+ychYxjRgKxdTGMnXUHZrxbwGDSyMIl6jx2BhcQDJUthkQPPKfYv2KtnRmwkaE
cengapw8cTutzIz9u9v5Y8ASZm7CPoluwI3lSLL4frc6V/bqRR2yH+hg6XxnUGwaT6qbjoFazJ0Q
1WmEQZrxusZpV6nJPv798h/t3qfLM7YVM35IdKz/cWILDtZ+RLRSxxivaIwqhMzTmYVG0MXbqW9h
KKJ482R22ZsKUfDfL25/9Hn/7+qOZcE54jT3rQ8+b2lrqivo41hVc0ko7wj3McE093i99tW4eGSE
heuxaei1nSVDeL3S3KPWiOKsleyNEIw7hbIkAUENP/l1f/xxTBJ0iBCwSYX+kAnRGXbCSdKQNnUG
2IlbLUNKUYEFqqH1290nz8LhRf8zp+T0LALGIPNhEPwq7dOf/yPvorHAOSExm1illBz73k7ZSGpm
Ju4VvVaBwAtsMcOjjpKgoM/ELbtXDbobajug/84fn//+iz4mfvz/HxSxLEg1dZyPg1j0IpsFnrth
H/bCN1kELhI5LFNBXBjPvKWUGJ+EQ/xpMQaQAr53ytkl+ePDI0Dz1KoBLh5LoHPnIzWh7LXR446W
OUdBFx11g3+7df1Pxj78+8LSR23sn9Yh3Hb04dmvvsAsojVmwMZaTuGm6/UKh3aJRsJFv92Nuy7s
uofIq7LD3x/yvxfZ71f+cMthi/8R9Q1kIwl8GL4Aogv9tZa9M5+DSUGs//16H+Mq+NB9jzgazyKF
m8Da0+/5xyobVq+1C8l2w2Qk6yJD38qRq9tPMnf+vXS4ChMCWTa4Mvi336/CpQs36ljL7mKPF95J
/hbW9gXE/PIlQHP9ybr500MkcfsUCQYpSPzT75djoGoa1YKV2o+cYyNQcQIC+Q2DjX323x8f27W0
mGNK5O/H7XJhTIKE2gQ6JwhiScplHcNEB8PcfLIu/vQEQyawW5jfcSV8DIDCN9b3puAoSjunO6dI
wviFV7lIUJNige7BkT/JPPvsih9ykmxa+66e2O50Lpb3dAVhi8byBGH2ubojFfKzHKg/XlAiA+EO
T1nQH06+JUBFq3JucYS/R8CeD9sF4RYTVv/Fu0FpMX0SJvintc+sI/K0bMJDCZ79fZkUk79QvHDB
rQs6BNZjhNDJdP+HNxeRrMsgCJRL7Ca/X8Vvey9bQ67iphk43hzl50tD0kJisiwQ+6mipvnkoz4d
k78fHeirHTZqot1On93pSf/joybxJCub06pMHWUbhNNqKI9I0KPugMOF+AAMh9hqcnsqo/3fP4g/
XtoN+Bh8Hqj0Ply6jaaK6hv3M9CP/f3Uho6g60nJf30WDs1pIrMY56f/fFHCqFg6LBuPWMgPSzVF
sG5GRleB+M/WMzYhBQuh0uKWNWS/Ue8g0lywIKaffP2nm/nwnAmBhe9mggJb28dIqtkp2jzs2GeG
dApfHKzfJfWKPZ8xIm06ZDi0P3m6f1ixp6KQgTCuzYH4r916iUZUfhXMGgLVnUfA5mES7n8ckn6a
+8tJwIWYMM9owo8rdkvDzfXQ/cbERGDStYP0OKzA6W5dHroqDQGZXHmULhrWTxbuHzbugDs7XZ7N
G5P07wu3x/seYDXl/pQ2F904BQnKPQ9Zvpw+yWn6w0JlJKDLOBHCTMky/XDEd5XlbItXs2YwAe5E
j8bMeD0O3AJW6V6jV35WdvTZ6Ik/3GB0CoZneJDHDOePQxJwThOHPPNoC77AndWjS8Ljkh4zC7vC
3z+KP6yV6JRDy4gNZt4wwOr3Z1niPgdO4gZTkoF20Yigaem8z2Lg/n0VYruISyKEKuIc/DhXzZpD
Rnh0TGURJAncqkUh7MvL+ZN67A9XOUXm8Q9bKEFUH/qCCeNK3XgRx2yAWFTbjYdsJ/+vwcchA0Go
F0jG5kBgzsLp5f1j2zRWPhs6DaZVoh6pb3tSdtpd24sx/2Tf+MPtsN/ZRNlbbJFMrPr9QtBMMms8
BkhsC/moRe30CcrFT5J6/705nfIoSfckSCQIpfdhU3RwbCymAeN0LE9dsIcV674YEIVog/1/j9Va
ry//dckRzUuQMlMiMJxxb7/fF/T2FAQAIDD4YoA+Y+omUsBqS8Xh/3AhRkIiiud1sfZ+vxBD6pk1
UlElu66mNcpDfdCrMbu/X+UPT5AJLlRcFkcZ8y4/3M7U4mNty46zbA6GBH8OUUOBGdBYKngbtP/P
f7/eH5YF1/NPgyU5TJhz8Ptdtb6Tzuo0jkcgQYvRcNiHgd13/5+vQiQPaJjnsg9Z4Yd6BMhdiVFT
HMCyhfeEUJATgTng+PernH7r70cj3w/7OCejJG/+Yx2Q+jlpU6csTZdpdgi1CWXBNLN8oXDtrjCc
zonsi5OfppyzT2aJ/HtnZzwEBfmJYeEE+zgNXQ0YOSyDI2ZahvlMld4J3EIz9b0S8IVXwqF9v6Nk
0NUn6+UP7y8kl5pYXfZbx/uYjc3cyTJ3CBiM53wUN6Un63jQevmkaj2t7Y9PlmlJMKp8Z+Qefzgj
W23w1YcIsqIqbI54DNMRMn3yrb1EETR/8qX96T0S/Aced3qi9kcUYnIZSYVmlP4wNMURPA+XZKH8
NckCx7mjexT3vud3B5ci9/HvS+hPj/NUvzLtI2Q8lfvhcwgK0OPM91DiIzK6s8lf2rfkG37SK/7h
I+c8pkimPPf+H2dn1txGdm3pv3LDz52+OQ8d135AAmCSkihqHl4yVBKV8zznr+/vsMrdxAEC2Szb
YVtFChtn3sPaa/Hf0tMC/1JtQJYOStjOnF0HkOC7McMqCha2oYxld8H1UV1aPhHSQkHLTenKvPcr
1CYV7Xq02hSxBU7RjKgV2pRNwWDBWrXhBFwcHSG3cAKEVy4F3lBFgdOEMgFKlRBQP/K81C26ypvz
ICsstXu/0orjvdyoUCvBnJjRM474VQc3XK80vizIplEqoqdq4dKsIJpBKnzj0F2YT/w3dOh4b/CK
5cC4mDLaXuG5oUepp9vHT9a5yb/SjOU0My3by6RvRVdnYh5sFCREbF24xhp+uHQC58KLI5sKwc7j
7BWHZOzVN9MMpZeX9GUQulRwtKTpKLtSkgY6S5VoFy0OdbkC0rqN/XvhlHgwkbiQJzMFjpzriCdg
k0g0VQBf2uiAmi34ukjfCjwuj/mZGbEMz3yj1O7zUQ2RoQnXdbZ37SDYrtBrNC2/MLz+LbtZuVUn
ylxuDn9tnUMGBI25izxOqm5c8Bc2NUMWAYLgfFdNyXWvYHcLHZMhR4C5eUe87rEDfvR2oPYajB0R
7/Uje2mKyUfzoLDYFhnu07Gb9oq2AjyJO8cyGojQaOlxlmLaGNWljeyg5k1YAJoKftpTK8B2zXwe
8Nfx6JLHMrbjgwXOhtbLadmgUr40gQ4oMbLKlGXPYp8xUZOmQcVrV9lm9JUeWevrOnhmd8wreK12
dgb+9vg35pBwS1Ckq1Q1pDWDMRmggIbX0SIevg9bEIKUa+KNgV1cKRpLuOvomMAZPZ1DepvCWkcu
FXngKHGPUBWZw54giy7o68O5tFi8hjzplALE43FqqMX3dWlsxZDSq0cFdPreqUbnXU3X8Ie/Ywq5
BuIrXg05CV50c9d7Cvuinvv6rRv2MeURF1gv6KIp/fQ3jKEjSgCkkkNypE0IpU0MPTUe/Ejp4TgM
PYKXIMb3Y58Xf2NH4Bcyd/Cwi7k8nUIwTabdFSRPDMMq3kFn4d7b7uhuXI/iUyRvSRAlOyJBw6Pk
SlbKfLSXZGXflR04yt0AdvSW+3j6HJPSONYDHT8vn0GSfUAW0ZbE8ZX8CYP0WlTYFNDg1Cr9dKVF
rk0RCEP/Kd5YrPOxkeIz2RS8tSQx5LFNON55B8ZadFQD8gmbd5Xb3sFKZwdqm4wbA7tgzRWqUQb7
XSdwlQY2DYaCyjiFdWtS7Luo8JSPqUdXBlnE9QGavnDDzz0/y7BYa0gE4brgTMuaG4lqA+BXKhrb
qa5/q0VbRGHo0/vry3XRCuqGHGOyGFg63YWKMtrzCkMTCDdYWM0xau+BdG6xnF+YO+F+UWghKBHJ
4FMrZNHpkHLB2ZfjMj5oWijAEnT+3pnFZH/RmzD//eJhsQV1KlckMohdpWEZdt4mUUwoAssYQUKh
/0pK54Xa1OQJiUMQceJCFzVR+V3UFQgnynUkxqsMmHQ7+GPI7pqlDwiDJjWVNds4zeerJXLKlkNa
Az7Bs7uwGWu6cEYPfF/eDK+dNQ3fqMME89P12Tu/3WmxwFlGOJXbnUTJ6XK5BUgfoB8Z7Bh9dSiy
4nEVILPWTrdUsM4GhEgJYbhD9UjT0cCTgnHYfltlUGlG1Jol+VZUSn3I+ngrP37Jiji0tsmzZKAJ
cTqenPhGtNyCGmpzMCpJa8SvzcQqNl7fs1iRwVC0RwELH4mStWQG/CkgcwczLR2/zS4rXVh3pmXK
jDfjUIMSTDsPlB4t+dwxkGo2Ly/H8ZwINTEeZl5mU36+VCjiB1Nk8GgNc/eeMT2WgI43IrgLs2lS
ZVCpz5MXAoh6Opspef3ZjjGiD1P4io4YUDNKFG6Iegqn8uTh4kIXMiX4Z/hMUFGfWmmTsmv7zv4+
0I1ciyg7CQrVOVaaviOjiBtFexlqGBs7/yx3IqzS4kTe2ISaSL43wCrCCzzb3+fhzovd18V40KvQ
z+10v65frx8y+U4kOa3qNozwRC6Eb2eqpVDELHazAutiZ36BVyX0h6kYXykwux8iM4wP1+3Jh1q2
J3nxbVWhHmYJVGAcTjuYj9z3PC+8X3MfbhyEi6aQAkIehSo03ujp2lHqjiAeXuCtpLkKW54icr3w
Nfl0sG8BReTt+DSuZ8bEz59FZtGiOS70eLSjIuT1Oi5poF1HI9+YvQtWRE6cHjuR1zsT6bHsMHTW
htmjAXKia6IIb2BwealPyFgIRyykMUww+LZc3xoGLQbqDwUkGBTrZqLuTj1tdY7Xd8L5WMgX0HZB
JYY0Gu7M6YzR4rCmlk03ZJjUNZF5Fx/APL70an/KSjyzIq0LEQ/EA/MIEwIg5h3kXN/UTPt2fSTn
G40UC/yvLtwxHCFb8snmXOn1aIWvrepG+5c2QxqR0wUsyCucLTEoTbxFz28kPBiMkfagEoMOhy69
ihNEDOYyUiErVne58yKVZnje6u41HO/FA3KrsY87V7+CYVb35yTVb6HizV94+RKz8iKjQqiSjVR1
OUoumqHsitj56iW0HDRwOfqzTTb++rSebRBhxCS4e/I8z6a1gFsGruLoW7Y0hXcwGsO6K0tz8W6u
m3lKnj6bUTA3/Iu5xIu3qXbKdSB1tfTWSRXkL/VJ24P7017DuTbcW0Nk3cSElvREzRYtjHQ+TRmS
I7QVD9GtF0GNpaL//bJzISBA4tjpeD6ui/infEOWbjnV9TztVsDIr9s5gxOpM/qNPIc0uX9awaOn
RqRjQy4SGaGTZCWOPEVzuttse7T3Q65oG1fwJSs4bgRieCMml9bpGS+KYaSoEcO0UMKVQ/PF8qpY
2vr99RWUzt/TWDh2tIqzU/BIJTc7cUsdij6oKGiHoKsYHt57u8mmfUIf3YY/IL7w6V7B16DGCjaT
gFmVS170StBv60J4r2qtZzwWsLlmd2VHqfJhatBlOmbJWujvYXhLfq4J3NIbcCAZm/k0VtAVOD0a
go6mXFYxTaj9nYV1i9P240AjE9Rgxs0aZgGUzIFVtd+HZPo+aMgDmeGH0hq+zhTWFzzaps9u4d3f
ysFcWGJAmLywukj7ApI8XeJGW/R4oaeVfm9buc1Ypdf4v8OH60u8ZUW69YpxmAAs0BTXVL2zM7TK
OGRQ3b/86DEWTyQz8Ya4DU7H0tI9G5Y523VYo/ioe7NyrHVorP7GWET6jSvcPMcWewg45LC6sYRV
mn6n+bq7V0bF3jgUF3YqLzdR4VNa3nGlGQPCEdVjQfN2lmjAjoo6dmgx0SKcuqh/rdYQRuhDXd8Z
Yzp+uj7AS6ZJGqigukRi3pS2BB3cpTYVLJZBzu/NrFnTDyQXlFs6yq2HAsI6WNls+wHg8Rbk8Hyb
gMQnjIOVBO8ZJoLTBVQmKlVKm0IN4prNmzQrqyD2uq3i0fn4XAqalMMo2zJA+VaL1Wa01bpYdnT/
vVdt68douh/D1b4bIYeBDrYPHLN9GVCGcy/KfpASkL0VKWPJx6ChaSKaLxcaXOFE+OrVcI4HtWYk
tg97bR3vNTcZ4CWZQkd5vL6cUojwZJoEP1gZCkmGLYdzwHFiz8sw7dognI05TA9VHTcHZJTonujb
rYSGFP38Zc9kaontyD2J7/PMlYY1XU8GD6qdUPRJaBDrfcmjKDwCMk/poXTqoKzcJLg+yPM3RFQ3
gXlTzCDpKleTEMJO6b+GuhGuJMXP1ErZw97eH6N1GjZumUumbNAtIiqhfiyjVeGAWxGGhL8GUsJJ
5+5WM/UQeklZHLV01eyNkZ2dCUCcoNDJNwjtV+qB0nTOtGi7Fi0d1gxFiNJCnVVnaLK9cP4EJB8T
orLA7pRxTkZOe5+LcoFPe2e918zsMXW0fl80+bhh6Ww8T+B/CzPovXC9iZ8/2x7xusQq1Edwhi7N
cAs/SeHT+VPur4/nbNNjxbDZfWhOA8KTfXovBJO3QtcFp2DhdodlitNyn9ux9YvmORfauDo1N/bF
+cBIl8AwwBLxmvJ/TwcGYemYOg3N0F7WWYcmHmkWDe11w92VTxduA6cKWIBJ6oQzJp0uWr005KRA
BA1hqKJpBDGnjQeBnB73tecZ7xXd2fACz0yS1xVvHRKZlAsNGU+YoyU4Gx2NQ0nXavsZanTL96pe
edAgbXrrub2gwlv6w/UV1KVIidNs4w1S+X461BQ3TudztruY7jtEpvQbIAU7lDUO2j0ELHvUSHzr
QBFs96rd3UFmv1u+XLctF2rPbEsuKd7bYDfCdr3//rnco/Wx+3X38GPDiviU596oPELpuTOSVjNT
YeVNc/gj8z8+Wjc/Pn/YUn6UcmBnY5EOXD5Pw6hmWEFuezf406G6Md7o+63M0FNP1bXRiHvz2cHu
XaP24hQ74x6vlvVKDl/W3c9P9/Huodv/wCvbwaS4cZs8IUuuWZXOQ9GVnQOjZbdrDpA6+aQjfKRv
fHdv73/cfOv2n6C/2bhbNLEu12yKA/NspOCK80VLnmwCP/UhJ9h9hn3zLXqvnyD0vN3YJlvmpIvF
gHBCz4W5xf9jPao3KDodumN8n9yGu/xm2HBv5QzF2X6RAtjMpAuQBjmxjrFf8G9zB2OlD7nYxjxe
uFeeH3BPetlcJ+3cUmx/1/o6hEECA2+NlqZVZpBdbJUwt7anJ10nqavoFpRWfw4rfwv7/945oizm
f0r2yf43DdxcKOru9+Z8yk+RdMrl4tgUFTDUNxg2Puh33efqvrkz/ggfyC+1y67+sXws75K3xoP1
cWPbbE2vdLtE/ZzYlVhHmCL3dPGza8aAB9EPd45fH8pDtHd919/C/56FuPJ4pftm0css78R2paR1
TAJt/7Hw191juKuZ3uqo77ZuHtkhkw1KF4+pIMkUU73daSUU52NIJ0jVDndj5myu5caNLfu2Hmqy
vL+Ymvw/2Em7n+Xu7rf/4fP1pRMH+sr9IgO1ITZJc0VYWY8oK/nQrvqlv3X6toxIt8qcl5AElRgx
34U3DVwrn+kquQs3XvGt20R2zMnY5mYrxqIEpj/59FvtfjpvnLutoO7i+abOCAxRNOHZunQpd5lb
lKrYBegbHzSuLmPv8eCZvveq8FEHfNc9QJZ9096Yr72tG/rStnhuW5pLaGuW3Jqw3e+ng/05P8bH
6bjss2N3qwdbKfFL55oqgkH0SsmHws/p65PCgZ2ShOt2LcTyiLnDUD0iWPc4lO0+Xd9d34ry2cJN
FjB0ncI+bQPgEE+N2X2ih3Furr5i9MYRGiYIm7U2Qb5tWTeeA3EvPN/1mAKoCn6AIMd1iB9PTeWu
bs/6iChXSNv7q8orS5BURr7xvMmzJ6yQtDEJQGjCJTt9asVEABupSViVetqP38Jn6dy1Y46o6aIX
b9O6KD7Ro6Q9vHgWQQGZlAJJPFAUl4ZWwbzQdjUykGhZ1gcoX7mmzL54BxN+vrUX5eeGARLDaRQF
nyIEOaGH0E+7eo6y+E45lp4PmUb3CY45qJpaqzKyj7k29nDJFg6UuCSRO2UHBWPxkKdL+Nnqy77a
tfBIjbdNYevvAKk0yBe1Se3uahVJpuvzcuZnU2RViW01Uk0U+Ng+0mqgz1H2joNopO5kVr3X29hL
/VaogO7nDglZGKatcU6PiKeOP1oI0H5GnRe5e41y4HpMa8Peap+X70XxlfgmFrG9AAbJ1TMFLqgE
lfvZR70hg8PY0HfoXBTfOiOB6WCqR/duqXU8omScNy7L88NmsGig3jxx3qgPns4GJLHKtNBv4re9
+70BE/Kph+PoLcSeW3jXC5Z0ipA2eQyyCkT+p5aiTqjpefoKa58gLYnpntpXSwopKdWpx+uLfH6u
6f7WPXEngyVAPkay5ahzUcGY5Ttw6xz6dv7FpRVtxKjnux6wBPkLShUkEC1VOtbLOk5R1bCxXRia
7UNUhcoHM1NB+Xk9vDa3kBJDy/LigYmGVHqpyOdTCpUc5QoqG2pM6MmvE5TCjdIlQdL2y/66lbMX
lA1JGyiVQlesFc+MNH/Uz4x0HUY/VOJwNyPDukuLyNjl0VLcJcNaHZw8zA+6mppvACbkj1axaBtf
4sIaesC0Rc6LhDCZFek7TKNexks6whuDVCjUShAYo9O9YeV8V5qq4VAWFx0vIBqlRcwWI3N68CZ+
MtXlm9zsNJTLNfu2GOaXVulEixXGRKIZBDRZ4NMB6Yva5Sjcwjq/JtFdWinrbYjSi3997c7vEhcc
D+0QFFfoIHta2meBIn289LIsbuejOlvuVRUunRyqoIDClHJwC2uCe3buxttQ6f4Cef33z/l/R4/V
w58PZ/fv/+HPPyuIowQQTfrjv9/Wj+WHvn187N/8qP9H/NX/+6unf/Hfb5KfbdVVv3v5t07+Ep//
l/39j/7HyR8OZZ/0y7vhsV3eP3ZD3j8Z4JuK3/z//eF/PT59yselfvzXP35WQ9mLT4uSqvzHXz+6
/fWvf4hG7P9+/vF//ez+R8Ff8+Mk54L685P+8+uPP7r+X/9QbPufIErBk4LKYe9Nj0//FEzwP7ly
absEL24Am+Dzy6rtY/6G5vxTgBvwR0iNkk5UOXxdNTz9zLL/yS9Tz6eawOqKEs1/vtXJ8vy/5fqv
cigeqgThs3/9Q9r75HA522xI8snsSl6g0w1pwPOaInOzomU+q8YKvxoCF9/1EjXET3GUVn88m5S/
zD83Jy6NZ84WNX92JW8ulwv1iDNcqLnURbN6mXu3Ht++9fybexSEN07z0xm6ZkO6uNB/11Q49927
LJz2dXXjFHC2rvERaPTOoVsTrYe95wae8wF1YJ+k8E6ZLR9GYr/PYPc077LC2w31sPG9Nob+lHd8
diibBV6pMOdrFbvvsf+x393rpDeuT6+cIpLnV4Z5LPZ/5rc7vPv65uNDun9Y/W/qbqvXe2sw+um2
QUYEcn6Ldcx2X79/jHavw93Gyyr7aGdDkW5laGmiIoyYL2f3Ntq9//L6/sO7rWHIj9yZEfEAPV8U
s80Xa2Ecr7wdGYN4z0CK/dayiE95tiPFRUxPIeBKCJFFcUDKONVRuNJ3BL18BTk/PFuNe9tEivMy
b//JCtB/m9ZaWtM41qdjqZVQn3Ov6W+M1Rm+zUvSf0YUq0deCnnT6/tMcnsAJ1O0p9hKpU3wYsj9
99lipitMTUXQdBDirepk75CyQlFC18u7QneSm+v2nqozz2dQGBSzSEOvCNUs+UwraaO3uo7BAi45
vTXtg1m2SLxambM3JnfZj+Ng3fRp7CFJ0TivLKutg06bXD/zouYYwcj+o65VsDe9pg0+2Gd3nycJ
jLzoiax7hfLke8Uu3B0uqvfGCSMbAlno90HrwDA2jz3t16NzC6968UqBePdApGfsjaFpjvTkghzJ
BNOdU+QHyucv7b+hBoJ7CdUPHqZAkEhHga5UB0yMF8FcFqtHjzaxI1S4W92i8i7VIWpilkUFi/IY
btfp/lkUywgzdW2OdIzq/mSF4xF8c3u8vpTSg0PjEr1++OR45RDvEIKdWgEyjeQq1H9HGFvaz6gn
K3d5Y00fBvIBwYtNwXMJExTtoTyncgkT7s8CIaPQPKLvVe4zLH9ain44AIUb3r/cFE85fEWo8bBT
pVFVxeJWCVEWioIRRTiUxvfmWsZHhGa8jTv+bJkIWEnA4DawXBrdjKcTiIbpWocQHR9F69cBWZYJ
fQIl3jjhUr6CPA94FqjLcAnIH7A1Tq2E3ZB0/eQNgRNq+u+SboAYsSwz+Z2HHnfY2jn1Bw/O5K02
bMl1BdiiYtql9UY0BwKZOrULeavaIAoFqUYEKdwOtZj2K4S9U3aEMz/50ltO+y3Bp0INROv0Ld9B
vte42HC56DXCVePKke81Wi3iejS7PIAVHdEWiGo1K5g7AOm+02bUPUcv0l440wBziYg1QxTBRVeE
dOzcAvVKFKvsm7GpkoALN/pao2bkd61jvFpd4iw81X7jaMjLS56BowHYHgYLEHZyejStmtlZ47IO
+rkSLX3QksZHdRxX96BEra1BZB8p36KGHtgXbl9hGVA82FraGRi1WIJnL64FJ3ABfUcVIPYekQGw
qjdNFScbgDv5lnmyIsiTeHYZqTw+WuSihaNfBYidFq+0AuUIO7f6Y9bNysaAzk3Rb0IrP886OSU4
GU4HNLhVOGd6PwfQgYDltYz4lWtAkFwi7roB45OPPoslCN9cziU5FJAMp6bWQenpZbWXQA3D9t5C
ROxGrb15w/O6ZEWQPgDQFr3JMqBAQZA0cqisBxoyAcd+StpAaco/rl+YF4zQpENsCtKaNgzZJZpW
2i/cPJuCPhlGntBqAR9raf2v62bO9zk2CDMIuAVgVcRRz3db5UIJZmr5FCicwrfd7KYHBTWsY6Mm
6Xv0JFefuGf5ed2o+NDnzgrLBNYeD0y8qLw70hbXrLyOhqWaA7s0o3d21oMggPWf9EnR7BtvQlCm
7vWDm4b2bY8yzMb6XdiQgjqD/JAHlI0zfjpmMoeaE+vjFCDwoByQFYaJcELBeZc39hZm78Iy0mWF
EdHDCCxE/PzZaSaoKfJy1KYgKsn40g0CIYkAl2+BCS6NCVQ3JkSW7QxMFtadkaaGtwQzLXE/mFGn
C9yyS7SbCmNbjIdy7GHibzF7YDoJvZ9SKKfD6pIBKLeRK8EYTYYLA4rduA+qElWfy0hR7te1LLpv
KQK/H9nF7vuyrQwX6A1gO2hlc28LPvyErjnZUXjaPBCMnLYHXCfj9PtEs52a6aSqQcQ8INIIhbh3
ozilkx/1NTZbhBwWqzskOp7pnq2hascstsfaN1HTcW4yckxUNSxHmXcIbqX5nnSa8lmLkuVBn0sj
3V8/ABfm7wmDJ4gdeFChyjr9vrPtpENhrEsAmsv5VaIESXKtRAwISqDozaRHsHaDj3qjKXrzeqYr
+h1aJvV9bzpbue2zC+ApRiGPKRqV2DvSN4GQrIbKpVkClCdD9FU809eg+74xiqL9GoI8e10yDbfX
x3/JKFUy+6kBlhZY/XT4XUOf/NSwWz0LIa2BQAKBoSUZApSFwMGgF3voZzOyNjyJs0PCWJ+blXYJ
gpX9rJfKEnR62n/uENyYYY3vICEetfI/mb6TRN/zVM5Fa2CwgD56ooNFevfqKZvb0baWAHHB8daB
8RqijK5x0DzT1Y3nXC7ucyAZmmADpYcJEmzZv441OMWdbl6CteoR+FrjfLjR0SV+MBIXQYhULYN8
GY81/ARfUCCr35oz2fjSyHwjbslZz2PyRiPWyH0lh6d6w5s6cxv5dk8kNPSAcu3KzrKSOEo+qamK
zEpv+XRxLR/zAaL0ndL37StDzbfCjUsbTLTRQtpGIAAO83SDhU6auOpUqIGV2yhXFKX3BkWx6lNt
NtFhaCH4qyZbeRmW+GkNAJ7iHQt+ARiFTo0iPTYiDqWvAeoaOUqfqSmEWfXmQ+EtykM89svvFKFb
5+W7mlwDeRNWn3yN3Es5NzqBUJ+oQTLBJIhQpNcphzwc3V82a/vlxSeXCJgYgCwKDdhyf4sye2EO
G+sSxJmqsIn6HAWQxB7up7iDHM/uhR7l0L3Ur4OvmF5vk5S9JfD9YrmfvaI2us25gcpHoJJVowNX
M5vGhx/CiQ7Xh3f2XD8ZskmjUFWnoiJdTC7a7gY6l2tQpOqwJwjKAqSft+Aql6zYvFMMClfjjC5E
bUJn1vpKC/q1RXAOWvJS3ZPKhsr++nDkdKfYkjRg8z/wNeDiybET2m+eEqKXG+jG4AwHAyROB1Fi
7OHXhWhL7p1iSj5VXrK4+2ntE/jzWkjKQRu3Tuz3U646dLpbGRU0N7G2SrqX5uGpF50rkqyfLt2Q
oReWdVLUGkJvyAXtqzSzuqNtxutWSuDCVUzkiD/9lyHpkSO+zMPFwJBVziVSrWWjAJuDSum91jYk
9a/PuvjakjMiip0qEQgFLKhbT3drA7MnsjYll4+iOH4UG8oXO+1RxJ3n4kNhdc7bpNXbvVcYRrJh
WgxENs1oaLQRPBZnV9ASTtmSO9wFC1zqH5Eq6FW/bbz5Pc+CGe3y3lNfR0q4wJho1aiX0cm18Q0u
rCkcBha+oSace7kqiuD90Hh2pwZ2AYQW/s+um6iGdrX3sk47sbXBwAiuOIuoktvvdJbLBVHSMusd
+Pstc5/naGACdi5e/nIRqzwBIbgToBY8tdIZw9R7c+gEoaUAafCKafb2aLig5GTXMGnQ3GB+vb59
LmxWWDQETgRCZRsUwKlJhKziuolzJ6iUyYHfx0EHZlnUO5Tct1q54Zo/3zA8kZ4urlecFFmTIFRS
q4AL26b9vs9+6V6lfMlmHuVjr/XNO0WNTPteUxHJunGtuk9v6CABJJPNuvWzjyj9H/Wst1H4JWa0
DvBWZp/TKG6qfcdNWt3SJrsgUpnDYXkYU6P/XJZJO/hJAoAETUNA1r5aruGHStfyL8hXFPdqjK7W
V2PNWiPwoHd+C9vMVPtuR6JkP5IasW9ohAjro5LDs+AvkD9Mr+KsgZh8NVtz8pE6dlLfgoD9F3iZ
/nfeK031OtYtpfPzSc8+N0oMk4dXAG85JHlXvbcQv3PQn1bUdVd3nTMeKr03f46eOy0+ZFzwjDSl
xpRMSA1+hdwOWIxlzlm7R2ZRcY8zO2TylTGdW7/IjPAthYyxep9C7AmU1RhRxFPI4lhHI226fGcS
FmmIh7p6eFgRC/uu9bHSv02ToX0zTha8HHRDIHBV4zD6uaMpP4Q+sHu7FMm0INBhLZ971B0/1n2J
+gwElDCvJanyuLS6+TMmDGpvtFxZ39leXiNbPKeIW6yh7i0IJhPr4GfPlvEu1+w22o+LHr5rE7Rv
d54Z2e/D2krRESmj8GdcQm29G5HFuO/VcHQCxjR+AvFihW/R9+MWtWxUoQ551Rb3Q6nVnY+Mjg5G
BuWh9jBZZfF9AjVh3Bidm3+aJ0vLDgiVDb9MdVzQk+UzhMxcFwNZCFXrpxtpsJAYTV2Wr+KiV0vf
gewOAfcqI51vmwOYI+Sl0vDYFZHbHAmX0vyduk4VgtRlo+nkQudOKFoaanirFCksnL2uTuBajTED
31jEepAhP6XezOzz0K/0ojP2UTOpqANBTfqzsiLLgz1cmxw/c9qxuHOVOv8xA3P4iSu13iLX7ALG
1AQhn6U3LWoJ7hz+Eblq9Ydp9IV2BN+aq74TqkoJnaOrfFUi1e72WZe372qeU15TFFKDjH0WHVy1
n9SdpRgTKEx1pjw05XNhHiIei9//a8zmae7SxuAZ6cRHL3aLEMiS1Ll//cK54J0TMRjkzYhSwGjq
pxcOcYqrobZuUjvq++9FFpUPhheiius1BWRZbeW0w0YAeOGJ5GmgdwR2J5FKky7vlJaERgk7MzAn
A0WiVkXd9ZDNc/y1jeiL2EVWWwawVke4kwhab8bfwhWX3kngMjhgRCO8I3IASj9vvWhaZAaFDj3+
sVtWOGnjpsgeWi1uXq1TWb+Pmmj4bfbGVOwAo2jvqjHf1EG58FrCuYcfTXs8NRgZiALReVhOaq0H
PY3Y9y2JwH2R5/H++gJfiIYoJFEZY7ii2CNl0OdlQCnCKPRA75SxWlAOzXn9XXWAxlDlFc0RkMid
P2IHafjf101f2luA2WBcgUuV/SU2wjPP3RyqSFAe6cGSp3B5lXRZ3nSGur63ate5AUr47bq986FC
uiKAXxCikRCSS1phHZYKTCFWsIYFqleo06uJ30yarbxOTBM9VwVtgPkYryhjbxyjc9PkuAGw0L9K
Jgo1kNOh0nsGL6Yyp7d11tmoYGnagtjZMIb6vqiccjgMAD5QBIxjbyvylMv0OEOCCFv0zJJNITcn
2e5R9zORrCxu7QQ1v2C03RjNh6REU8aIcLMPPWIGGpLfSWcEi4tS7iuY1Ix5hxxL+cKeRfFlSGvh
AJNfpSIrJz4yBd3JOU9oi287CsZe13qvlk6z7pA7d39cX+/z/YUtlpvsAnuMxujTSa8jqykrNc9u
EWcdDjHCfwfqw8Ob2Jy8o+WiEXrd3oVFFlVFkWkke31WfpsKuylCymMBNMGIM5dtGEzhNBzq3plv
jHTRbpIu26qAnTtpQvsBFi3+4zFUaZBo8QKbQKgh4K3K73Fd6EBA4eyAcri6Mb7zCwkWRkbHdoCk
05FRtm0U205vdV5QWbV+RCUru+tBtR+vz+KFVeOj6V2EMw44r1zE1MKVMKEewBipqcKjCSi0i1E9
TiZ14mxq8Ub+QBf7//S+h21KtH8yUfD8yG206bwa00y8Rn5YR6PdiGlw8slkGM2reWqMd1VTTvbt
1Gdd4U9aGIY3aazFb7updR4SBRGcnTvNlOPSsFU+houDSqrWGUX+JtVN6JRDI1mHm662+nep2o/h
vVMu5rc+XLxPa4TztzF9l/YDxHTcqBCS0QgvXaqDhY4n1BRuoNdG6/lxZZrlEfLu+KFZjd46XF+s
C9bAZOJfI4xFAGQYp0csWXRcd6sPg1nVZw14CHSIB7ByDsQHkTW/lGKS28OlNZh9bunoYsmNAAqy
hDWCrGFQN4NLc3xZovlLcrr9aNL9puyuD+7CfndxQah3kleifiJ+/ux9ahatVZxYC4O+6HDfo9H+
NthFu4E8umiF3S6ARxwqOd3vtVjIEUgMKluJcfYyIx0+qTMX+oahc78KxjYeIDgiqLeSdj4dTuaY
Y2ObdRisTuKse8IRHe8aoGvbDYW1a0N7OtTuHL9OlrXYSj5c2igCuUtFjUNG+uPUeM6PlLHTw0BV
+uQjGYZe/5qlRvlJV1qz/nh94S4ZAwEB0gkYhOhLOTUWdW40efOoBErbK7uxSb10h8C0ejtqXrJx
3i5cV4CfyWdQXmZnytcVhEFlRoOKEkS5V+zzERF4NdKnIzDZPxaOx8YdfOGNoXT9hIIWqVb5DrbU
vp+9QqMxC3TMW11t2r292vnrLkMbp6xH5bbVCntj55xnjkCqUaXHjwBlAafs6Xz2sPrPOAkKd0ph
I1FfqHHoZw1CLofB7uZ4b0Pm6aGsW04/FD10b/SuW8wXZ9Ah+xL+IN1iTxTOp18iK2e7gLtMCUiQ
FloQVyGgsTGypulo5CO49tWLos53w6X9cH07XTqhhAK87WR7dFPO2XEU43HoCiXIm9V+VaSr4kek
CzbGd8kKvjBVSjCI2JIu7k6pV6t1K1Y2W+CNmSj8GXtEczpnw9ClHQt4hBIIjKJglSSPwR49M7PC
mOE4ZK1Sr699pM9/mRG53TYqtmCilw4jGBIAEQA4eV8lc72XpHlNhwKYlc7cm0bVHWanR+UsHf/G
4RBVezxsIGscfMmUa1FS14c8DAaoRD1/cNPhHe0kZrPPiqEAMWzWDC9tPO/ll4Aga4EjHaZqNDCk
C2et2Pr9yhiHsIeJRnPy3aqt9ic4mMk3dc4WKf2FORUZexiQqUVQjJDsWTnJezTzXDSkrXmnh1q6
X2LXIMnZbekoXNiWgvPDofwLWQtlpNNjB3igNLS88YI6tZL7nJaSu8Ee05vrR+xSkIKnTtQt8Dlg
ASVHwlbGKS+t3gto8ejXHcLfRuEPemyuhyVUW+UYK8hq385NaY63RdSN1SEuDYS2vYIOpY1vc2l6
if/JsAKy5IhIRzECGjFBN4pHmOXzK7dL+0PUaNGjF1lbnCcXqv24MyRzOSKIYpz574rhJVXapl7g
Kmp9Z5JNO86LnkLW6RX1qxxtUx9ZYKCE3QjbKoiZL62xRjdO2qwb0JcL/gGOleCHBIcFFaW00jkZ
rKKdhSPS1RmFUbeqb6qhHe8iEqZ+okT5IWltHF1e1mZ/ff0vzTh1HsILcXA9OVRLQJo5Q4Ftiktt
+nqyZ+BgLmvt3NrKPI8bnt1lc3RoUQAG2aSLB++ZZ5cYST2UhoXbqnj1bWzPhrsndJ0epnqxog1j
Mt2FiHmFuAG+D2gqnlFpO6WT2ZmQY4VBl04Fvc3kXJq7LBrCL2aWwUpMNTrTD23VkmSO89QND4nh
1uqtvdjD17h2qx4u0NyOdgjR0MTVRlpR3Kj94Nwt1Hrg6AinZqsH/MIjIaIIPChOo6DdOp2hKVy9
yR3ZlqsDPl2bZ2WHv2ggwtkvuy5XtwjaLtlDNgU3G7gJdDnSHJVhEs3qGocBaqLtY41mF6ShWfUN
iF6+oH08WvrGljvf7k98cCSeyA2AvpKcGoejZcVa4QbkbEk30UqUfAytsFH3htv3CImrc10egACZ
H9au8/SNXXF+r4I2+RNgyWOMidMJjgHqDn3kOkETRe6NgrTh7dCbW+2O5xsdK8C3KSUTt5NjO7XS
/R/OzmRHcpvZwk8kQPOwVY6qqq6eJ28E221LouZ5ePr7sf7F7VQJKZS9aBg2bCYpMhg8ceKcDD4q
MjKMksbZWVuw8c4bqNUwFKedoLk5IVkbJ1NCo/SVHctc9jG0YueahfBYPOj810of3tgEy1liQlLT
CEVI3hFr5X+YqerSzrZzjZ2mOLaeVh+aQTUCR2nenrgwFBkZOSeyvCiv3q6dbkRWMlUj1Q0uoINb
qPMJsZzpsMyltpPVb34maTVFtZJ39Dr3K3JyXgBg57rE03fNDEd402N7cdNq3Anyr8+Z1NED2ybx
k56hqyCfWFANF3tyoHSVXZBohXtW83Q8TF6h07tl7AEEG+PRsUaDNFxA9rmzOmVhbOgFvCJOWWmr
D6Uapn6dLe2pMNrhoNnj2+MImnJIBbCMmIUCq95+tCKl5RUCl3ul0qd+6Klyf+RZWrdPIfplf6th
KfSdx9HGt8MIFYohSgjy6lw9q6Oxa9JeqdwrNr2zn5RjiVuD4Rznat6T/9gaCoiehxjZH5Tc1bXl
dGXXKbAlr0uxuA8x0jhHql7TsTCLPc+LjdMMbEhHhkwGePjJf//bDZl6tWF33D1XYwCm7Zo2PU6N
Mu7s+63d8fsocsK/jWJodK93c+teMUKDgenpM2XOefiCa3B3nXJ7T+dmczxK2TgoAGkTTG7HG0lk
ZgrYfKtywVKzKL2Psz3NfjSVxdk0hfp22ANPI4pIHlZDUuFhNUHFHRxAvtK9OkMYnZzW6882VDwK
e9Ne88frRzoVM84Z6ACa+a9aW3pLtOQFBWvZqPqhqyiMpSY7Ms0XdNFHQ71WLgX3GrjraIlG/3U/
g1tLOsvIDF9JEhN4zMkWlNu17UosrFF2cK+jI8zqmmhR+o9XL715RKXQyQ65brflh7lOm/HiNjq+
095ktJ9RrGgfKioGFNgR/NszSdu45enS5WUhcy+y49UXL5pZ9A0OU0BB1lz5VOm0d6IJnT/7vm7H
A5V2Dy0rY+j/1WqLqvf9RZFzvoWWSfgkyYpNQOfdWhQohx9t1x5ZlN0o7XHKKAvQ46sE90fZCgvk
aZKeJrPMNU4ZR445JcrCJkvr+RkLanESA6Qtd6r+vj/SxjMNkWxDqluCrHGNrPKJDqGUBczFvcLy
GN4jsYEchWZFrn2YkHD4aRatwGXDi8ZAVXn/etpIgbtT9qpIG+tKM7Rkx0GUAzVd/YzeSAy6Umbv
Wnhx+owk8+APc/Fmfj42PJIwT/rHp4Phc7ujG9tM9bHRvGtYiCR8ASzGQzy73Rv1beTRQVSNIgQe
qPL+X8X1OI8klSSiXBSrKEdnrWLUxyZr0m9ZFtrJwyiy+p2hdeoenr4RDykwU2fhJQTzdq0SOSPO
gjN5xv7MUhTYWe2HyYmjd2bUdIdidu2dHHFz/6CpSw8jqu+AXKvj6JQ6OWKqAVyYxvAzdcPqHZKR
LkUS4HyEdKeTlZCj0pjqXdpU5OdR6/Y2z9aksUAAHpG+MK884iezw4oyoYzVN1b6c0KH0LtgWyU8
vyoM0zjxD5b0dP/gbBxRUnDgWoQJ5IWw+sK8/Ucj97jo3M7pD80SJ1gHedVZNHO5M9RGxIM5Cs2O
2xtLE3UVh1UV72Nr5mFh4wpoHhQS45/9krXBBI2j8OMl0j5AOXEdv4SvO13fPtHfR5cL8fuNbs19
0VsxNyw0jq9Z4pkIOpSL5ce5FdVvf0NR3TXhpsDGBYNfHVCd4qMJfdq9KvpYPidmOj5B1td3Uuat
b8cbCmhP9pEQ9m6npKY4Ylb9THhFDflkGkl0mGbbPMV1Ff6HCVFM4wVMcNMAhm6HMmMsLdSMrCvs
RR2k4ZIc3cIo/8MoUhcD1SIquf/j/f32jbpOjKpZpPY1zvL4gspUeVySutrZhxt9N7LbRsL1MN6p
TK/OOpjyhLBVbl/LOqvoutPaT7OhIDE6mBHXYGofqnCOL5WOy15bhaqvQNJ9gi9HHdHslaOqjJrv
OHXznItI2m8Ka+fLysfH6nrWbRA+klwQDhDx2+UOB6yv7ZguVXw7cKgp8wwdg5NaxOppYrftLPtm
8Pt9uNXZoGMUlaoosq/VMGh/hp1p/KKJT9DBNzm1euhhYl5IXJcfjlFn1uPoUg85TqUrqp0KwNaO
5o3OPpN1W56Bt/MuTR2tC+wnrsoouh9erCUHKGvR+9Qq9nQet25qEi+XyhH5CQDP7VB8+djGRtmh
wVMxDqJVl2MUQ/O8H3W2QjoC7TogKrJkoIi3o8CgHhOXmHaN49kJ4tbVjwZkMWCOsvhQm0O8s4Ab
G8egGATYwfcg615tHDrfqq7yQpu0fukfwwHhhGbJlWduWmxZLKuANdbuBfaNrwZtm7WEqyArqKun
rZ56YeQqDGp0WYjHWKUfx1GxrnpvJTv86c2hoGAA/lFFQXHvdj0ztV/EIIRzjewEJkui689O2U5k
7LXYuTA2Ph2dDv8/1GovxpiIobERs0GSyjvwaMNysyqjS+xi50TTYHe8v1U2pyZFgyiySQfO1U1c
TU7WQzGG1FyJ3I9g+b7HSHj8WtrhzkhbM2OXkNjxLsIdXf6S38KsZxhtDakrCsYyGRDWH3HQbd3u
cRldcRBQYHaSK/nLV9EMw1DAbCkAwMFeHYKBlg0DikcUGI3jZEEXDsVXUWhaeUhLY/zDtScvO8mG
78in8q4/dukggvuLu3HaJawkbUehI0Eav50yiq4q968bBX3Vaier4vHHHVTvnHa5JdYTpdWfvmcS
UirSK2zaQlg5q2sjIqPpqidkPYZ3trsgUNrY9lMUdqV3ZIW6yHc6L/p0f4ZbY6NRwcuHZIAmxdUi
93DPjcryKPcjERAjiaQ457CP4w9ZsnQPngrhx01b9YRNsnu6P/TWzoU6KFuG0ZQAAb1d3NApw8zt
JuWq5up49PpFv4S5NR3Tchp3vuPL02a9xFxVsmkM9iC51e1YHahFrkxFHMRO6dXkOxDqqf7krvnU
tyPcca0uQUGnijcz6jWovj9Y2UCJdVDyqjzqYW9emsk2l7MUoVj82hVOfxkV102Plls1yENokoLu
jGa91yOxdQ7AUCk30+NC0r36RA6HTs2LJQmKPk69Sw0JYzlA7s66P+zQ0P9wB0P7OSkmpJAkNt2n
VOMF9P7t34rQSXqFRNjrXjEj87rGTPo4cLUpOXluE55mJ/q7neM9BdYXCH/1qaRCqSR3EmNAf24/
VeouCTmCxadCHi3/VUepljyiO0e3nZkaieInhh55D3PnFdOlV51FCcp+tCBPUy4XQaQbmfhem2aM
JD+Sp+NjWAz9czwmdnfojKGyDvOC/RH0XLufH3ThVM2nhGTM/kfhkHX+mFcTn7Oao71e/I1bFo4C
6BludbRNrvm6IhWRas4JNB6v6m1sSCKav5JeaZZDnPPA8wfb68ZTUo/9nkT9RuwmCeeVyGNNtgWv
biVMyYgAQ6tcDaD5/l0+uKL2m6EEzij5d59aM+7rt1+6RDUkVXm5gRRaq/tiihO98kSqXGF9f80w
nvmKz8bXvHOHnc25ta6wMaCacEwoR66idOZYvaLhbnnNsgb3RFXJeRXSoPpQj86Ayi1EhgKORpnv
wQ0bEQyTUpR12Ky4k60bRLFC6vouG6kwZ13sHtNKKVSfwovAQ3dq3l7Plg2+ZGfyzY2lp/zGv92/
qTLEhAI3hI+hK3Idgfe0sUJLoiWvmJ56/vPyarqibIJ6GQfl2/0YsBGHiJ+Ys0CLxKlw3XYNFllq
cyPiQOSDM/yiPaWLH5DGtIfjoo/0kcByFwXdJCmqXPjeNXjhem21VzTYaP8GwOfGkE5tHKc1Bl0W
SIUsiqNcm9pWondeZUTqmY6AGNGQ2TCD0ikrmg17pUURIbbVvP3u5ZGYDqoeZc65HvJGXBx6Ix+s
SVH6x1FR5uepp6Cz8xzb2h6YbJNuYkPFg2F16cDQq+e0gmelTG30mLm98N2sp0fMifL/cNZcAGta
W4APEIq83RsWJqiq10TK1U3G3kKwMI3+UIahMQ9h2iCddH8nbEUTCf5TcYAtS7Pt7Wh5GiKnlcJH
jAubR5dVl0j7u/FiBJFRRX8maDrN5/tDbmRiEqogBSOKEUtWEwTHQs4ALZHAnLX83FZOeV5GWz+9
fRRuWjgyyPiSVK/uHltTWnU07CTQnLAKktquDnEGn+z+KBscGRcyODIUktOEiMEqYI2mNqVE6ySo
dNGGgUHT2wRaALfDr+fZi971Qq2agx6innLokdcqz7lltvrZbOrsD70W5l4b78ZWlVJllCXATqEQ
rCZe17o7NLabBLljiQeVfPRD2i3VxUkK7ef92W99SdI+qUDO9c6evd08Sy6apFmYvB5F02WCkHDQ
aHnc2aIbdwK7BByElFaKI6wmlKl1qgLcJUHXw3VWHBbOHxuq+WVFj1pl6t27SIury3+YGwsJYCnd
415qSr+F6Ay73qLu2KV6pEUvlu2KOGKlne2s4cYBRDRVCj9JY2lqp7drGNVLNZkpUiXm3PAuwTv+
UOd19Vw0angtui6+3p/X5niIzEGDgKoKieZ2PPQOogpIMQ5yqxPnBarq1Vwq45jM8fxdncSeaMDG
VQMBGR8+AD1o/+sQH45uW9pRJgJCTaOf4yg1Cj8Ri+gOCTrHlZ+nRThdvNBNqmeKC8NXZF3E26nQ
tFpLhU6wNOjQ7updBmXPgZ5fR/yKtjplsbD8USTFBRWl6arWxd59sbHKjEfgkfQdEprVnhWdo5ik
MVHgmEvTn4Y2NBp/8dw+PpMKT86fhUKTyp6438bRp4KsS01ii2YeV56k3/asY4zoqoZVFMxDAxmk
y6rzTKw90y6715qyPRR4MEkhNoTrLJTEXoxxnTLBgsLo0kzl+1qttKBCViy4v2M3h4KnwWBgoeQL
t7NaJqFlpc67dhjprl1Emz2GdeQ+KHk/7jTcbA3F0whOiGxhfxVqUnptIGkM3nWsregQ0YN2pf6W
PZDt7snLbUGuFMNfUHt4L/oag1FMqvvUKD1JlNWfk6Y2yb3K8TToUXnI6zg+jXk7neowSY51E6uH
Gkm14/2l3YAMkIMDBafeJHMNuR6/bZi2dcdGqI0sI1bDv2U5DQ+oPZjHECnNw2wm4yfXyv8JRT18
vz/wxs1Bhs+AdMFRlF/TRZbYKhFppX6ZDmF3ReTC/uBM455+xvYaU72UzaOuS7fw7fxmNy7Llhzm
ikRHjTh6q5i43yYdx1DPjeYnrA7xPZ8MDf2sCNpRoCxxal/M1KQAdn/Gm0sN3CxNQqE+riVanF7J
SC6hkTZTpUcXr3Pi2Hdn5PevpbCaEg1h1/4ndrLoc6FE7byTqGwFJMl0N2SJ00YC9HYlMi1rY4rf
kJibJn2XONHyr+1FC3pCc+xXc1j9ePN0ecShjIy6E2nzGhGKRyeCtki5aGwoXXj2v46WvI8b+10d
2d8bzfizLGB83B9Tfs0V3CBfVJxdg8IJoel2ju0I1b1JJ4ihkVH+bMN8PqgugnzR5IB0LtUvNbXN
t0cMmCXkz1LeFLbmKv+zjTzugBdoIfDET8Ca7tCi2oQczdLsnNWNixR8jVRTpkAwulazsxvLRhXZ
pDacmAPGmp0OjNLaopr8uqZT2y/tzhqOZazVf0XN0mJclzfK2xlleLDyToDoJQ/VarplkylDUrOL
tUrRc99JVfu5dayQdhe7q8udTbsRjolNUqWWMenik2fqt/A0JMoQTfmAl1srikvdKz+NSuCEpKXj
zuncG2l1x1jttAymyfN/TPoM2kgZfWusWBwSY6h3lnDjJDrkXXBiNJ5Ar2JSjqKELkIM6vp8Ung2
xOoTKUJ8dueyO7hTa17un4rNqUGJIf7RX0cj3+0iVvj90X5bh1dDTZFyQ9JY7U962+X/GNqi75Ec
t84gQApHgdoCx2KVziaFWqttZxNxbauNfEzjcvHscRGkR32eK3AEoWP6hGRFslfV3ZoohHnIG2TJ
ADmrEOcZkz3GaJ1cF1cMJ+mQ8FyUuXowSrM+vX1NYc5pILnwpAByb9dUwQqPu4VunrqMlnNPqRLb
5Ui9ar27B6JuzQpgndqaRErIom+H6uJBrSaqz9e0HLMPOZbdnL3ZOQxLxY12f1obd5QknCP/RAmW
N/pqWhFex8uYW7ysYtxgA70Oi/688Dj/R82i8N8aEeX2GI2Z8Z0EIdtjpG3NVLaXIfdgS3bTanSP
KhRd0J5zdfI5f9/l9nSu3BYFeljQ3+9PdHMo3q0y/0AvbS1v6pR1nFiULK8lOgfnRhjLsR6S9EFt
9f/AMnY8ydKSA0lI5/b7GfoM51NhqNZzl6fKNpB3gaZ1iGsx+UPa7O2XjWuCsij8N+BF+pDXdB6k
E6wQwh0s40S3WthL1vK1hofXALaX0U+70Nv44Oi5+BfwoHzwwn7+dX9x5UW0uoYJMygJ0pzMEq/z
9TnqmsUoob7oleUcmrbLjgOC7af7o2x8QiAXKm1MkvvIXAUaw0XDT48hHPeT65zH2ozhwevTRTSp
vXMsNiK2tMwmSefzgVKuLoe5GRbRy08IyqAcxlFUgWIIxJAKawlwMrLffu0xHug34DBdV2tHEYxx
otAaaaGzRtX5WGJN8NBVMFEG1fvn7YtIbobgFdkSRIjVdd4NaF4guhkFsWWm5dnpiyg6aGnktmc9
EcUeKUqe4PXOkNm4Tn1SPk9Xr/C5pvpLrFOuPUyJMy/Z6Is1T60vELU9CtM0j1Djxp2vt7VReGvA
9CcZ5byvNkptN3WL9Am1i2FsAz5e+IyOkv2eZsw9j+nN+fEYpjAjxXz11VXbOpM5j21DM/ICpf+Y
ihZJXtdqEtsXXb+o7+sW2bCjiGHRXO9/yRdywHptpdABIQY+E73At3EmTxrH6FD/vTZcsPPn3ivK
P6hnOJVvNqk3HQH8Mcfp9bDIHpdEEU9RB6qN0Etq/yi1whoO1gKx/hC6Tjwe0bCyKb9YUCBoj1BM
8TGJbK844N7iJL4S983XOitS9zC2nYoYVJcq+aHQ5uRPKq7iGzlAoZxpxdEe8EfJYn9ED+GxicLk
P3TCEFxJDTU0NhGSWW0peoVzaPJAZVU8Rl/hShYHEBf3W67o7c6x3KpWkELxhIO7SEXTWyUYmpXW
ugV5PCgX9JgvcLvReZpcr/zVxp3+mE7Ubs79UofGEU77jO8QHWP22Sni4tk1mqH6WPe989TbRmWe
bEskz5FqmfG3+zthY7/DPpBgF+3wZEGrjTARVhRUVxVESvKvaWp4l2q2kcpVJ2Nnz20EevJKeHRU
HHEQXTcPdoPQPTreOc5plyFInqPzVlbJ3rLLT7ja2XQwv4xAyvUKYi+ryvSa3GRnJ+b0VJcGugKW
FD/2NDadKEzzr4pm5tNkpz/GIU7Ql9F24uTGDcBPkM0S1AYhJa+/fA/yVHgKMYR26qtiptnol0m1
nKB1aGctLaKdOujmR5QVeodWX1nAuD3N7WKnY9Yi3ZBCRvaLcMgOpqckl14J3eP9/bL5FUljicnI
eUFauR2qXiZDWL2hXC3cVK7oMM3X0WusHVra1grKZkWikzRFeyV7Sc14kNSNYMyi4lOST+Nza03J
n7oZpl9yM5/2NGS3psX+l3wf9DYBKW+nlRQ1nh9jqFzbyJwPbQNvWu+geN5fvI2Ij2IMKSsKM6DV
a9L45I05Ji0JiGs6xdeZ7r8DfkniRMKFGK839RfDoG7w9kFluVQKC3OrrWkVNQWL3IxGKoRxhBq2
qoQPhtbicIigJMr2Rf1J7+vufH/QjbxStouQbUGLggiw2iZNWyf2NKEBEcVJ9U1DJ/MUdTXkscVI
jpPS5I8TjcSHeOIC14r/woxHeY+SBY0IdMWuGx5U5HykaBYnkJLNu6KriqPmVf+ELvCVbIbcWeLX
u4dIL2WeJHbPF17tHqF1WqXrbXiNF0f/4hhzLNsQ551T/uq9BRCA/hUjIJNHlVD+it/wjVmvu7ob
B/Tjq9b92AxN9R6mbXvss955rnPDoTmqgiwG+eLN6TNDg8wBQZA0QARYTRDXqVCg9d9fpyHuVX+x
4/qPNlyW2XcKK9zrKN6YqHxo6S/7lQfmajQhOluNRDEwWoGuaAqFOT9FjP9doJb0w1Xr3jxHreGM
/hxb3t7NvTE8wCA5EXUosLo1jtQvsTGMVH+vZEnGoezAB/xusVu/SJPhqS1gflVZ5jzofb7z0Nwa
GXlaAHYEeNA4kmHxty/s4SIzoMY1ElzDBt2CKntUC7NGwC4vxou2RO5j09T9EVJrGNw/sC+75+be
RIwGlxwQZxIjnoSrE4t8Ej4InjVexeIMD2nTmelxLpD104d4uUxaqzxVojd+ejNmsHmdtGeBb69f
2+1CLz36KwiDxX/3YbEnSfIalpe/TOqws+lJWa1VSh7NrrnQCot7yzAQQuq+VDIkQsUSvR+cqbaP
WsViHpaiSme/1qpM9zN9LBaf/5cQO3yLVyFcavZQ6+EPmvBoc7r9RKVBw2os9OHa4079zS1QCyqq
xbnADV++NF5sfO3NbPx6/+O8ug4hjhGoqLu4QBpAx7eD1groICzp/jqKHuVeJfREMKuz+DKZxWic
GjRei52r6lVIY0h6qXh18RfvILkOv21F3OxY8qgarl5RdZDqk/mkgnie7k9sexSIr1KUCa+xVUhr
nU5LSrflpHuZ95fhkfp2+hLtXEavaRdMhroREDTXH/WU1WSqOqGvkb7pqzk67qXXy6g5FqGtfcgM
h791xNip/tgW1vOSlOUH3AVL90jGZtDlmHXmeHz7rEGuIL5KdQFoebdrW5uZWzRJOlyb0bUu7TCV
+Ld4e3D41tp6Uk0RyqG8/1c7tZ0rnAzRB74WVakcqkLYh9ltnJ18+9XWBLoBb8cFkj9Z2tXhLB16
qx2tXmTTeKr7RtHREdZlahn7tlfqCi+e6c2QkRyTwpiU0EOD7VV5virjoYW5eVVIRD/0Ztc+51U4
7uzNzZmx/8E5ZN/PWmAAJz/LGhJzIYVBRbU0ccETfVJ/og6pX7Qk9vZarF9Ffwq7aBNBdCLWAVKt
rr1oQg4aAYf5umSmOHnwUJ+cohGfJyOu/EmLnIuulfU16pLorWUpObJ8LXHhsazrB4udUGGgQK9e
FaWuzmZuJB/NGYDa9pTuzawDORa3K6Ri8mwCzO3m52XrOl2lLFd4meapCb35qWvs+PPYmPleF9rr
q4PBJJuYyEId89VOmSg7OZ2NWcmYKfV3Y9TjR/JRNznnYzN4/mAikOR3rdX9PUae+ewO3vReiMlr
d26NV2cRbO6FPc0PkeJzqzinKAIeszkY10JJ46MZU583+3avT+PVM1COQifxSx8YajcrdEOiSfCD
0NLGALU+6HM2HkZjqj4nvVnspAuvDweFDFp3KKBCs6Lp5fYrcjMaE92QBgXiPr3MS+ueujxPjuYc
ew9GZ3lvPoxSJkJixGgsSxWC2/G4FNCl7mPzqttZZ/llKdB9jKooOYkMZ1cfype68wbdWk06sUgd
SOk1CsW3Q5Z9iTtIjno2hKv4CKtkOGQaJalSMdSdC0H++pvcixehxFQhxfGsppv4dqjR8Yp0UWkd
qsze+VCj2hz0oal+zLyyyP3SmbV3dIy1AcKT48+RPpE9gdDNH+BJ7j0XMZ90NVcLIcakimmTGvWk
+RNVY6d+oEsRYq1R5SXqmmhqW5esyfF1ApENCuhKf9+/FF9aal4tAhsHciACorRr3C5CnLt9afWe
dx16lbvRGhPJ/epIV//CKGL0vpPZAWdkfZ81/0RKZz0tk5k8a1VoVN8WE+H5kzlUzvg8os0/nceu
nrNvyjg4TZB2s6NhXlBG+btci/PPZQXC4IumWZ7toe2Vwzw26fI0VJr6eYLc3ZwUnDH7yzKH8y9P
VCgsJ2GrG2d9nOtjjxhAcRhnrrqgzLB6lfRjDTiL1DF+mMfQb0hnfmjOOE8fFTS5hF93ca36cZsP
2rFI2uyztrSYC7fIeA5HvfXKf1uzz9C4qFrSLZEXOu4mdtL9qZS1HuKP0VPEd+s2/mSn7jz5lZ1y
piPPSpJHCYf8bWShovlqL8hkUAOvx5OWVxY5cOWaz8KbRfodcxRD3TmXq3SYog81OFij4CZAT9xd
tx+N9lvYFUlXBUufKse2H+YAl5v+NJZmfkSpkPM5dcbOyVxFUzmopEJBSccFBiry+riIMsIVYiiD
MVKNsxH2pe9N4xuZsS+jSPMVUDVOP0DG7dQMJEjBv8IiiLXM9NOkqi6VoSPuoSjDzipuTQicwpb9
0pLJLUPRb8n2lMdRv2gzQw1T8Xetjx0dPfQ77+Rqm8NQuWHF6PREc+p2mH5qkdWI8zJI67b5GI2p
E2CgpewEs424yftRhdzykjitq0ShPrZZlRRIQIWa4veeg/9gGmon1xVvVuoibvImhOICJ4AXkpzw
b+s2M5lCj2jMRrcyvtBTZh8X8ISdr7Nx17Fk3KuwJHEPXJO2jQbPqgGcl7ysdogRFmIOldUfof9X
F8wsMNa8Hwo3vhM7TtISUPwFA10dKofQX1DSywIwJPfJCtEw7sx47129MQoKKAR8AGNZplzF26zp
cdJss4yujrR4xv6wOS6lu9dmuBEgdHzbZAM9fdp0Gt9+Ises07SiuhGYWtH7WZ9qJzQc/nIGbaHW
NKN+4kdcfzsruLrP5NmVRGxYAdQqSTNXG6PvOo1GsCYLRispvmAG0z4MId6hiNGK0vPLtJaNrH0C
oRjRF+ND6lLA/C+/AZFheRLohFq/oBXDnCfTnLIASV/3E8De9B6LJcevo1Ac7GRp3imKV/v2LPIf
mdlUX+9voq2FRxsbphmLj+zVKkhWGXfQUDZlwH2H1OI8Gj9Dx679rhq6g67oxTs8l0hn3jwqtvEy
QFNkh7W0+tzL2EytN9dlsNCS9DHqVP1S21P7rVUn952o0n8SOBQ/7o+5sZHpYSVlcBCaADVbvSi0
ssi6pRmKwCtr431dKrUfK2p2vT/KxpYCxpYml8BQECZWMRqtIFhftVIEkAzcP9xaiPQ01mNaXQu4
idEx16OixEooEraflh4CG1UbNsnH+79iFVzlxoYGRlEOHEjyGFbrO3au1+MsXAZFGLY/QnP4ey5m
y1eSXv9yf6StVWU4JovVI1SG1RGKtWrBKo/Log7D7uxlkXXGSiO93B9lcz7QPrgq4NS/olDHbRI3
ZrMUQSt4ZFNpbvzSCB3eZMpejrt6Xr8snezo5jjSWWCsWydayypFgftN4DiT/m00Mhr3eoWz+w5h
VqsNEr0c7CASsUAyE4+qvRLTWlfsfz8AyzjKzig9gfPehkL6GcLWitQisLqkq/1Wxa/rEReR/EM2
gt+cK1jOT22N9cCxCRd3eNRph1VOuHlO6XmctCk+5E212waw8aEBxeRjTjY+vWrL8TCyipR2aZAk
to0vilWOD5rX6zu5xxqDk7PngQEllTeVCjNmdamBqo9Y0OdNECmm+tVTmvB91ajORWm09lClJhAV
FmEHzOe7Mz5N3kFPp/qLpeTpzlt8Y8uhsAE3jKcWFIA1mTyZ+kbv4qgJqP4Xz3jXFt8BIWq006Jh
Z3dvLa2sAnOC6BJg091+cVEly6QJuw56KianoUBFgKTrjQU+IgF9KjzawDZZY33dV0XPY6jwjE0D
1SnQbMyIy8xm9IbWTwhZqjTNaD9Eeji+0Uj0ZWTiLpkKZTbooquEMitA6URNtw5oWPTJ6OhzpFut
3+mmXPfwvwzDdQ40RvBF8XOVqYRV0epO3IqgqGZj4m2hcm/NZpRTfprg+53UPJyDqikXx49d4f1t
cO2GPtwLVTyGcSIrF12a+mqD+54/2Ub7U5tpZDhjnxR/aZsqLRDoSJM9hvmrz8+Hoa0Hk0N5PVEX
vP38odd0haulImhtp/cLmsT8Yq73svrXJ0sOA78EDReoJoBdt8PkWZSQzoRJEA012fycQ/j2rSb3
quchzcfwqx53i/owjnprnAd1SCAO51ahnACil9T10Q8QevDGuM5vIuWRuQfICX97+5vMfihiDFXS
AFWE6VHYRRJMZYYNX5Z7O6/BV+dZDkX2b75I88Pkvx1K8ShB5t6SBgYi1NeljXV/KlPnmizZ17dP
6iV8A3RDsF3bSEZ5WYkh6gQHLbf9zmi6IAsng5bnTDndH2rt5fOy5xGsgG0HFgz3e3W0BnRKI3yD
0oD7Xf9VmlRh6PAxvK8KjS8zHqdZ/kfNwvwhhJqKB5smONfX8Er6SS9Qkx3qpjcNamWp0r+zqsH6
2IGbKScnS5zyMOlu8ZcahqbmD+1kfCtdTCd9PcsBGcbImPdms/WJZOUYGQsQLjy8bz+RXkM+poAn
AmfElwjeJYCI2tSHAdh+JwHdOnPcsLIdC+oVrO3bofDViwu4niIwE7z+ln5OnqAA7VWUtkahYxYH
ZQqSkI9Xew4cpvMyxxGBLTwXhh4yIGUy28f7m2BrFAkIwkQkNaLL7HYuLZpMKJH0SWDls3WEfmCc
XdN9oy+C3Gngt3RV8ZjeQFMSKPZxiXFdgHZ79GFy0eLFnSTfCeIbc2EU6nCIbYIZrdG9WbHHwugj
RlHn5kSXRnpGHdrYyTI2NhpYlBQqenl8rEdpFK+cBS/OgG7c2Tk50vfeDyfXLXyU71xxvv+B5Gb6
DbJ8WTqgL1kNxuwEgZnbD5TmMcJr3SICys3ztR9c0Foto5HIww/1+6TFSAGrwvhTzcReNiv/1+uh
CXikzaqu0QomV+I36COj7GcgYZ8GsTrkF2NqCUGy7/xTp4nic5yKRH+ozfaNSLWcMRAVyQx4s+TW
rOK6HVppUTReGgxFXs5nkj23gZeY9W5ge2kaYRVWNx9byFT9aZ4XwzjPABx7rPWNzwxdllSar0wl
cJ3KI0M8ojlpYQQ4WsYMCbWoLT9B0BdWKRjy2y8YmlahLQLfcsusq2N42bdObBVFUOJMp/saFryf
areOfk3GbO+lVBvf9WYweY5++66pGdaW1YS8Uvo0f1RcER1Rx1b9VnxVhPqjDK1yZxPLWLXaSbzu
ZOpIDodpweqT9kk31l5lpoGFTuvgp5kYv7QFGp9Y3SaqKzVG8und/YPz+i3EPiIDl6JscHHRN7qd
ZtkiojdgLR3kbr18RF05QhVnmq9oL+FWaxfjecAs9TgJW8PNrhwOIqqbE0TB5q92LvYo+6/e9vLX
UHcBooKdhwjE7a9pY8eWiJAISq8xjo0R1QqdTxrlrQnX23daPI3fCuiA/yIA7PyqVevX/eXY+ujc
WOTwaGugc7F6G7F7k6nVXRILS7Dg6tA/TJ5bPfVRLI4h76Zzj2H2/ParEnhKvk14o0D4WV2Vlqqm
ha2UaYD58/KxKyE71ari/nV/blvbC9U43lqQ18D/VoGq0ResozsSmSV2lXOBH+4ZonP9uaG2/SnF
D/p4f7yt2ABgLyVqOa/Ir9x+S7sjy209hbU0wPiGZSpPVtRjTGHne5Lcm0NB3JdGmWy9tVGEOtkT
cvl5GtiNbvlWPf1VmdpymPFQ2bnX5AZcn1HuTOKdrB7TxXI7KdEmipJBhw/iXhRPqqOMDyF4xvX/
ODuz3rhxLkz/IgHal1tJVeWykzhO4sTxjZDNpCRS+/7r51FmMOhUF2L0d9tGhyWJPDzLu/z91V25
zpzf2HgQaIT4f+n8mF0/BjP1Cu7d23RfZb1Y4iXKt/aQo8Xd4bsqHDuNsqUNbitZy5e/r/+7ILp4
TJd0d3fL3GXtLyHzm9sHQb+RypdViP7cZMr1XOMqG6TKlcMDx8FYMb0eo+bOsfJAfanaGmPXkJ7m
HOfGivx0PERB/bjmBYqjuIt3fbJ5hVsdKtzt/GPURNZrFjxXvg0/etdg3D8PsoV/fhsArZUjO45R
31PglCrXd/Q5XjlF1xbh09O+wliRBPpiA4SVFRjAQsQ5xBf1lMlyjIfcEa+0Rq6c1X0YsLOTSWbY
0X8+SgCSDd/4SZyNum7TIUeYb1jE+jY0tq8OQ/7DK99773hdfm864/bOXAJ7bV50xOhu5aCD0Nkw
sy44RxjI3FSL495PPlIRXrRsLwg+mX6c4332TjlIbqXoJfr/tacKRhmJRwTYSSX2SdKfT13blRsK
r4CosbrrYQ4xEdlF09Js6NdXgtO1F4wmFPBOpFToQl5cewrbsJnpHMqHi2WcRn/IPrb9VD0HI1Jw
eWnYrwmyX18QHj+hl+n+JU4j4225WuA1OFtjkIraeScsl+rL7afbbTOaV57v2jalzoNQv5PESPT/
fJWbLs1xMmEHZKbZp7njibTBoOKVOHVtFYBZoCG5spmaXmQssIOQDQ2R+OgdNSSuUepTUCPP8vfd
eeVS3jWa/v8qF+calzi1uQtqY47hNkkjZvu7N7XWXa879J/XnoS/7V9L668+Gn08mmp8LSqZP1+g
72+LnPYTIVTXxSVH9MRE4TWTuiuBnnyPU4cOEynApYyXyuWikFAX5yxwkMcvLeMAtTQ/gjKwb7Xf
yZMIlZkKteavYNiv7cffhQMwKJL3S7+/0RxsaBactXFZc3gWojzhOG/FUcnjzpP2Xrk4f1NfLkIM
wwUUtH4PiIGc/flCmwyHjrme5HnQbf3g+Jt0Y0Ac0ktBD1UfrTmb6rdhZvqgRPi5N/O4TcxT3Hm9
9dfN9o7OWIZFWiES630rCu1o0FWFXFN/0JMTm2spsmQoqsVNxsW2ACZbjhQHP8qdkjFC6NCEhTtn
xJUuLCOpeWI0c3fhnaMydX2MgsLobtssdIa4W1ThpLoIuvJRzFEdHDtrqfNXzuiVff1bU5Se8e70
egmlisC1UrIGSDq5q/Hg9lZ4LGmSHleBBRUKEQrozfoa8e7qokxkqZOJRYTPPz/DwCxMFV4oz7Nl
Z4dy3qZk7KR3RnAjSKfaG24iupjx30/wlfyMbJqWE01Y4HeXErdB77eZYfSwiLg/3zWlP5DKB+Nn
Y4qc4/+wFFAUNB5JA0jh/3w+dDj8Kdzv5yrPw+PoZyrWhhbvwnb6+T+sRJN/B/busNuLDV1UkfZ0
g2pT6LXtmFi5cps4b2v9VWOf9xoI9kqkgNVCTgAjnRnDpXSBaNqgrRXyubnVsjVLOeA4JI17vbQT
y1p1mKD5QyTOxu5/yA7A91Ab7uC4f0tfrIuQzVBKee6HcXzjhkZ5DHDHxqU8FP7HfkYC7ODpbdOJ
m/XuM/7l7Zt20/q1wd2VmLUnRVRJII5dasQ/vy0sgmr2FlSa+3KEwVkEP7Vj96jUlB61oh/8D7uW
GS/Ncy4AtKUuPrCqZ9fO6t3zee//pfUy5rDSBvl9AJ37mlrelfuGG4CB8u+027psmC31hvdD3Rg3
uZ7nBF5Yd7uWpnn+73uW+d9v6yKwzZeV5qpbf/QUJNOlyfsp9cDQ3KwlpKJ4Iov9+vfFroUaSBJg
jCFws3f2v/+jgyJn069rG77b1MEzjkVdiVNXD0vSZ9Z6tqiwUzHC5Hnls11bFogx4x4Y3R4EyT+X
bdxgAQUCm5vCxmlvAVYFZz2N8ltQWy0aCk0beYmndGC+csVd+4SMQGjeoAdI2XvxvG1jcNWrUZyL
vOAoaDcCrO6/tsq1x8M7iGyIHgXIrosAl8FxoSqhNOgqY2RM7mNZe+qgcR3DyRnuBuYVWAU70jv9
/WteieGocQJ6AGaIVMvl14xm2mCyMtmgXmHdSlnnh9KZgzijeHjlC176fOzNzZ31xayOdh99xf1N
/2PnoKO1rVEx5edJ4gx+snU2tKmuVLYl42x3xuds9lr/6Ghb5zeV7xltklU9uAV7ywAumIUZfjRD
gJ5HZAvrm3LU06PSfeEfCy/zzFdSqWtv5p+/dv/7P35tZ6yFGnoNBBUEJMDrCWWuebBjYBb/0Y76
/74YeEewxHf9mssOqOoLNiDTbDpF2/TJXLY6qSuGzI7Rt/f12LhpPwzjK19+j3MXmRsdQtDIv0vD
fwn5od3dtXVHyhBUUfEwzNYa+4YlkxH71iT0lZHSmnG/8nnMdBoj/UpVeCXqc5oJv3tX1OE3/Pl6
p1r6w1wIefbtyqlS0Smmy6E3aPskFoT749UMxtfqwyvX7S6ARlGz55Pge/5cVKO2BEwOtfXIsPM7
a6z7I7bwZbwZymIT0Qy2sAgDyCX/IwXk9yemu8CSxGmQ9hcJ2iKaorRByJ2NJvPv68BsGA1KK7GL
Lnjlw157sxwun8KNyMRx+/Mhg9UHSaX3qUmR7UVO61gn7Zf2yW/ocQqz3V45KdfeKt1VyoAdHUHh
/eeCxagLB/xWcZZiEl/mvmxADrfFofOsNbjN+zGqY0JmdCTVN/Qri/9+nMt9jJOh9f8ETS8jmDda
GfPvljc7ymKETmlg464qmlu3To9a+EEU9cRkdBIydYZhqA/MME077pywujdkPz+KzgC0WAq7r+4h
YnYe1aiV3QY0RMqHLMuHh7ZR1Ze26zczbpqw2Y5d6NXVKyfiykVDl4veHPtkF9fcv+s/As7SydZF
21Ge26ZY7jEhtEQ8YlFz/HvEv7YMIm701LhFOQ371/zHMtBvSpTclDxXk7G+CUew95UbyFdWuRI9
KX0gBLIFUei4pFT6vbeN/uzrc+O505Y6oomQ7TUaoN4uDeTnvz/TlR0ICoKrE5YV4fOysdbmyu6W
qAX6NUWlE1dcP37q6LGwjoOQ8y20mcWIi8koTrWNt+fh78v/HrBf7MEdpsPj7qIN/3JPnvC8QS6e
qVLm9KE4Zn2DEznr2B9z7c5j4sumEjGnZOAUWnPkpgJi6RnX3gnGhO0V25G3mKt0Ldbxp4Oe15a4
i92pm6AO+P8XbWCgMEZh1p/qTSwPM3yc+d41pZg/Dr4vysStkORPxjYTxi0CpS335TSqO1eM1QM2
a1v73z8whhV7UxbxYjhKF4ce4Q89BqOjz5NVqI65YKZvMrGoDkBs776aO+zp3eUb3hUAKFSAGDK1
/3PXbqoaJrzHeMP5ZIUJPAxlJaM2Ox1XHr73dPfMklnehj1x7IsgNxOAhn0YG1NnjQwPHHTu5k03
/9GQfg/sJG3EdHgFUEEvW3KVaeltmQBgV0XINzeb8Wgsax97Sv1H7cDfS+0SJMiIg/cGJPPnOxjc
WkqcGNQZ4UnrCE1n+JHprEpGe6te/r6jrxxfJhXwwYCmkmtfdo7FPnpv0Dk5m0MdHtfS8dOBZnLi
l9Wnv6907ehyKzpABum2RZf19pyVY7n1Wp1piT0rnYeHCDW/2KQz/eBG85Sgx1qms9UUX/++8JU4
uGvNsSKiZcDIL95mNoAV1R5vs66H5uCsa/B2BeD134fbJFgkHEBmgOeEF1mk6l1V9V3P9sBB6mYr
jeYgFyyIjNF6TeX6SgnBUqRTtB13fc6LE5kPZqYts+CBQiFvpZ6rpPMpB/NxtbjzDJmoxqwf//4W
r2yUiFyKiRaPCIzqoizLBuY23gSXIl+7HqRWn90VFh5SdZC/gnC5JJvu25/vhe78ntcw1rj4YENu
R51lWYBPNlmYZ3fbcKmcxtB8isqiqWF/LWuTtM4C9H8r6mV5N4GJ9T8KEdrZK0XhtVpml5phlMP9
Rpmwf4x/3KLD2mlT1CbsDtPNf2QG/UWsbmXxyfKVAnwc+PoT7GmaY20xFt0HY21gYXQk3H48em5+
bw9YDJ8mWDF3gNEw2WxmIdxYZZP+j0Jo//fFBaCDQQgzdrzMevPAncaiZOyHK0J20vbix7VZbje1
52yJ0pQXWb5Mr3Cer5xr0t1dlZbahcLyImCHTT2bWTCV5zFQzld0M91Pq1i3FJWN4ZQpr7vTzOK4
30zv/PcteW1lFC2opPZNGVxeFdJq1wqfyfJsB6us47VezbOFVUCUKoS125R4rhQV1Yii3iTDsXtl
b1w7EnvXn6b4ztK4nDGwI9XEEVVnLQIjiDF5tZ9y4bb2cco64zXD2CthbOeBUD1SxhPJ/D83InW9
lnXD/QMsMUj7sUcJEVm59O/v9Noz0c0GCLXTmYjUf64iyFFoF46soqzgAeCJE0tzrQ6Ca/Hw96X2
H3xx06MWjQgHfV6gf5eoPJzCytYYfBhNXlaeeq2DPHEWGXxZylk6zGzG6vHvK/774XbyOPM0wEd0
6i59wGAGQ1ePCn2ugDtXySINJglwPBlUdOSVr6x2JXTQ6rWBNFCiwXe7VKGpXFqQRkboCKcQkeax
LnZp3mqW9wIE9XJydR+2yQBhrHmI6lmKOMsioO1r5xnryeceXuM8GLfsMDdRXRz81p2rQ1vZQxZr
z2nd//xB6EnsIrBMcBkkX55ku0dBo0Jn8+yBzDrk0eLdemWDUWtol/dDNGyvrHflc8AbIMwzU4X2
d9mgBevX0Ompi3PWFU5C1tElRYgyf+VMwc3fv/wVRATxibJ1x4CSwf9rXw8tLkvWoM68gLVPDZJr
O2G2VJ2aDqRaEo2mLuNM9W192oIuJ5UX3QBqo1YlioxV25Rwj7X07yQaQmWsW0bdqS3mWaT0+/05
nYqZO/iVn72X8H+ekb1HiKozypZc9ZdAjgVFy7lruAq1WYCJnDOiIWw/e/OTLvPcX1SnEZxhHRF0
ysAtPuqy1Osbv1K7zC018GstgH8fWjRQOEDgdOjuYXX6Z3zgFY5YUvGDZqtuPlm54cfOHEWHCUL2
YzMuX/7+Aq4sB6AASs2eVTGmvhgZ5IY5z2rKFeSpaT5JdJ/fjcUGviry6Ry5W/FahffvO4XTSv3B
iJJ5BOqKfz5f4Q6VY5QeUKR8yD/MEoi4Va5ZCq0qOhQNbrib3+aPqEYXr6Q9/47v4KwJ64it7dH9
MlpAzqihfZfTuSnN9rCFvUq6yg5euTMpkfcL+WJP7eNqSjlCIHD/i3fq6zwzp1JF5150jjz6MGvE
u2oNvENkrYaM9YzNcjJjl/LVGua6P0hv6YMUTYxpjXVoTD/xz6D4gsntPw2LJ+6bTIEr8doe27/O
0lP7hinU0Cdztaw1uIJOCrBFtgBws2aIjbViWKb3/VwpICkb9uDJUmYKH1QOYYdweBB960xlPLmt
p9/rcvAFDUM7ewqFkFvsKzKoFCim8bKhLLam1TbV7ywthm/ruij9JtqW5YdnTVMBU8WbqsQpoWwk
PIpUMRpzqOQBYus/d9FiynihAesd28GTa7JFwVq+RylMfTIrXT4FhV0/WctWdCdpq/6zDOmgH6x8
27ZYdfM86HjMyvIXoiiyPo90oYw4jJSc48bDXfLjnFUDPgxw5Er3NM8+45rIGNfmm8gdupHr2nof
DLMOv+dz1HqHHIWg+WTjmlWik1EO3ZvSYCb7RkPhEunoLaq8G7WxmncA2R3n+6Qi3Bxh/Mzbj8ls
SvSlWmUDobe2KkvyaFX0HHyDQV9HEHmvqqz9qD0jExPknSUyf25LG1V4pbez87Zwatq42HUupk1I
DoyKEh/LXcC6P+1Qjn4CIKxaSG0d7yczjMq/o1hfT+W6tX0yggYNbhZ6W9ONCif1U2b2+MRkmgxF
g/R4HE00IW5oG8gpBnk6V2kxrPYSoykY4PkCD6DBrkvObQJ0SryEVeO4CRIBxRaPlVbP9SpmSL5a
zIxH2jD8gKKwpYCmafkF7e2mhfbWqa8DaqUqscOe9Ht1qC/A3QEmPODhoNsYkIG1xXpT3Puqq6Iy
9mBO/8wEgmOJZQG5gSIgVpGCnYtUSqK0fMaR3HrHCHn4CrZhqA6y6cvuMCkxd2QN4TTGPrLtKgkj
lH2Tztv6F4YwXjqBp3lY+6jK43wd/DdGNYbA/wKGnbq2SithUFMmRdb4YzJFMn8w+g6RXw8h4zGG
7j3elUWoagzv6u6zaEt1V3hcV0alm++r4+voZJer1aQ9fDKVRGgOP+RD7RexUdnTkrD9ywJHTzrU
cbd5wS9rcrKnDcuw27pY8uUA0wejospUjkoHc8ucN7JtbQgvZePeSjrjdWw2c3835mhfxWUgsgdr
M/OnaKQKROcjFx/rMis+mV67PUuj6LfEy6W1JoWdiR+Y2EiMRu1J5UmJVIKIDTyR1jQrgyq8aaxh
+ezYrfM+aoCjxXktys9LuXmPkXDHOdna1X83atCuqczD+UftGqsdj1NNp7QLw1pCzhodKOB9U6Cc
HeCinsp6Wsc4qrfJ4L+PRGsy/gzB/rq4B/wmLJ4sD9oiHfvaa1Nn7fP1B1RCjnIf5Z5M6y101Y0x
tO4bzXDufstklGqYykjV4I+6xuAf3S1Bf3eq05peio41anWJVv38wXD8Dle0MXTvzaUsvqJLnxVp
pCrV4uc4ZEY8YZP6FLRB+YLKM7me2Gl1WNGIYGAXVriSr5heJ96aj1+kUL1I2kXoLcZGggMydcuA
DrRXtd9LD7+iOCOY6bRvaRUeB+n7n32zmF96P1SfnWosl8PgT4OXRL0v33somIkTGHvISWvVjiKV
qvP2Vhr5eUqiH1kkNyLr41kY9sntSy2OTs24Kp5E371dStssiXR6fsxsm55X5da8tjoonB+5mQt5
WLt27Y9luYZ0dJjzfHW2qpBpSIcMH0lY0Y+9IbMx0bnvfaGX1w2HwhBdHcMV3V6Maqh3VuESbvFm
GesX/IurLomEoW86l/o5mdvSQnQAJdIy9dkzUWwZTfUeymHxBJIDJN7UD9MSR5E5PAuRtXjQVLX5
zacT+0UB6oDK3tvls/JWvz0IhOP8OJoHdBeDnLWSIs93qDoMOC8usrx5mXPgW2nn+YU+TNMSBEkb
murehiLxYMEXWZJhkXJI/EI6n5Hko/Vo5mPYPGaD6Q/gAqfq27YjWTiOltEdNlHhrmYHWL65lh7M
FFHroUtQ/V4+NzCH+pRb1vAwzalwlC1Jz9HFQFbHirfORrgSxhGqtn61bcEhNOYAsE9gAJkAMIts
qOs2AHzNzMtOfd3sBMzAzXkp9sJsIfHK0jYSdA8tfShmw/5MJ6BuYwBkwCTHunZ+9jqK3sKIgv0Z
rPBu4lbXY4XJn1ofnGVq3nil7IPYFR3AMq7I8n61u/XRrcvtsVYte1XgzfESZiRzh3ojiyZ2lPbt
UpSonKpOhO3RXVDojqNmHFbQXshxxkahXfXGaSf3nAsG/KImLGAQJ2WZrMXUPvauI8tjMcEVmBgo
1LdoK20tgya3Py/4iX/DCQ2p96nhXxhRHs8J86MpDlUXzC/NtDnIRVsuBPRK94RBs6+jtxA/MpGu
4xqcLLvq28TJPL9K0NwcfnkV/Yp4a0wpj8U6BJpTJqIXpg4dbsdEEyPeam7LBEfrTeI3meOJyLRb
v4y5P23kFrKmBV0rl6wRFMOQWKITKrbmKrqXQiKeYa7ekqwKj6DYddriaVKj/FU39jylWaDDlWa2
4T8Ix6w5/57hVsy2lEeCgaooSCgu1rLlO8fuWPX3W2iPfbIyq/uA+cS4Hnti/3n0lyxKF52RITfc
RDYtwnUMwXXnqHtCH+TW9f2s+2K7tb1BThHlp27dsIKvanB5Mf4/4X2DRM+UBkvGnqztYelvShh0
v5zKqN6XRuXo2EM+ek5EGDZlMhfRtKRruUctJhbrwyLq3L8p7CJ/iw4ZUko9TmteUnnd9L7EumE9
rTVKPUeihPk+xMB5ISmw1kM96iZ6h7pe8YDUUiEPndsGOq28FUzdauzADO6blYi8CdUczBxZybgR
JtcOxlcyQBhFmfkbwxD0CYeuVk0yQwDhfpyWhiNKtP9VbUPxfutX5M8sV2KeiUzWZt9sQ7X8jKxR
nHq/8iLOy7B8qv21vpOrM3wyTc01iMB+McdV27dZXNtE2AQjBz3H2jW5/I2yRC4jDEA4+N3sf1Vh
wQkzt865zQodDjwBDc846wjKiaXmpopdQ051LOzaf0tBly9xgIBsk7qFM5qHraxtmzZFS1zsnMXz
UiDRQJcUWgc2RyQK7wEeYYkRZDIrY2Nes4rtJ403PTpOOm7ARPPHfIrua0UHj3sm0EaczdE8n6aB
6SSTOkXiVeAR8KuxvTFHLYAkFiirxqtR9TZ7JVvH8idGoEuGHKy0PmrdiEfDG6OnAOkFgEGKmD4W
i2eeZimz7thtg0aiBmhWR2O6Meqk6xffYMNXBpMTv6qfpsicmkQxE7jBgFNWN2rJnU+6G5VD/WHl
Ttx0NuDJaOys6mi2hgvO1AMNkiL/P3BXzFV274ZbsMTSZSZNresh7kiFpbq4WW05HyUTmgGROaPd
s93AHGPUX8vvo11t3U3lSuOD1iZiNT0Q/Udrh6IkXoc6Xlz4oFpjcBj2TYXlPbM6NEZxcFrm8WOU
N62ZlDhwP/emJd7IgGOHlbyj2hsk7K0igebBTWJQ7JSkh9p917lZVcRlKK3beTWs+aQB2fWxCufx
E3IZHr/a9BR+SatvPpdNUdzOfjaXSRUgz5kMbbN8aYHoDbG0en+OI5j7SyLHbhpilKOyBn/iuZQH
ayQRT6KKyiZlq1pVwgSp+yFLd0K1JsqDIuaWMcy3lgHk5I7iIFCxXdgku85k6w9tntd9jASM/QMV
AI8UJKoQiw7aRh/momKTuTikzLEZVe17AXayjlFDyL47ozV83hrdLelC8lHxnvZKoENLrUuntdwF
OsKl7OKMASU4n7bNP/bFFt0Da+D+3/y1m4/9Fmo3LtpI/BhaJ/vGiNPSiRe25pT4mduwLMK572rG
Rz871yPDlqb/QaMG2cWV0ZXvRGM2uNVX3vINhTu00CNrscPErZt+TtdorL7DDe++7EpTxnEmH3ky
Nmt8oUbeuz4LnVyCtF6HuCR7+abVxOPZ/ToViQKe/C6Dxj4fbUPlPyjRlhfVKNnT+1dsUVc3XUk1
MbVzXEiXIJwtHj94ni10zhQ1hu7tr1nmDG/BTnhuUlaN+oEJUPfDFRG3hnIR+opb2W95OhSG++SO
1GYJkPn5iYKWQEbAAiQaEp7flEK7ebJa+SRT0rxmfz+aGfiwqfXZW/y2ifHNobb07M15hm9H5mPk
07CkpRcxvl2jqX7Ks3z+6Y0a0EihKZ1iYDDGPRm7R/k6tio7Ta225ngch4XPrLw2P2BL3QNcBds5
cCsu61edI0YWD0FnGgkXfHGb4X1CtOnK9bsxi/yutpe+eKgsQEe1of3PEvJ6eWzmNYISUjeRc4cA
ed6kYa/FKcwAGabknQ1QGWudmpOeUF6Il251BHl2VlcAXOyRylm7NsdaLyoxM39vFGvBNY4RS/cL
f5CwjOd1y6kBxdCqw35pP2+GuwyxDwipTInR2buldfIX3x/cIvV6Q32YbDOv0n1T39U4p3Sk/b7Z
JrA77DcOOHK6bf0ATm8me/wYrj6jhH6eFzMBfGJw/Rnl+LPMNrCQkbFh5U2Ru9xURdRaMalV9yjC
NVySoEBcIja6zvimuDS+Z4tfP5eO2KJ4VtFI7Pdqj4rYJ+uy3MUKCX+NESWFavovqwq8PO6MpQuO
3Pvrx8Ks828ActoHdHj0c+dvVnBaJqsdEqZrFEq9vzbcGLoa60RuOiD8a8C/sabCoTgupfttHLvh
nZOzbpzjdvFzaUqtqLq3OUPboHC4arirvcRsl/m94m8fVG5ExsnX1vo10zr6kE1DEaWZAcSLk9B2
3MwujfsYUBYZlwTCcJ6KbJOJoUYH4Fm4eXY6z1X+WJL7niIdRs/z5rvE8agqPOIdMvFgb7LoF8J9
bRmTDHbdIeoyVx3RagiLxAklAXXNZv2FrNF6M6MYPsZu41kUYIHV98fabMNvS1asz+5sD7eetWuV
4YC5/iRcs1fCwWPBSI8VURJsoogtWgA/h9UL78dga7fE8Yv8O/lR5MZraFS38FWGgC7FCNCAfkCb
nWWz0UfqW3ObT0U0F7TqzYLbw9+6IKKgdfSpoDJfbjpELw2I+p5hHWSv+rcgZNY1yYcwr7mYWlpQ
OI/y9dHk71Tc25XiOnPWObwzmtl8HGU33sOcJRnaXC3fkDRTrq0SQw8QEf2k43Wyadjlm+GQF4Ip
VLFs0L8/aM8WDyZOGTeVbdcf5q3vDewbsFSJMytc6nTOZNDEKCTNFaIVYZgnUq6cjhE6C+2yyV4P
oSvV922yomfTGLoC/7TIYvbabtEYT+Fq4+4a0htPxrFxPjnmVD8XQ7Tg4NiF8xzLpW/MM3XjOJOx
zl2e4FJmWomkuyxiL1yaj8JtqDf8qZXvTCOiWiajk8YRsiRTDriZ3odC+laVKhuLH7ZVi7ina/no
zxTBUv/01TT0sZiCjbs+CvvPZbFkH+bFyTB8YnDxq+dp3pWRDbExsFT4sOTDwm/Uxc7QtoPnDPCX
jsuCoizuMzrbsdtF4tuArJ9IdN023DBChu2haQznl+3MoUyHpq65VobJ2WKvcaCq1pEdvcsczZ3a
0qDpj9bahOp22Nrp3lCFliAPh+h943cjAdowNxobQecMqUG3tTpsXm2wGfD5tGJTb/ZtPda+yw/O
/CekdSDZMGrUD4ZrybcYYjDXDbul/hKsY+8mpp8vn+bCFrwvsfq3RlcbwS3UxNBioDSKBQVjEfi3
eGEvLw0aXdgugNR7adyVtoxwTQSctRcROLtBjT+rKSwp3zLdvyUzW8eT3kmOcZTT40mWqlnuO9LY
5yryR2SDmLs/Rvi0SQryvqjRBRzD56aK1KcJbwOuigXdWxCXIbVYudXT+4hJlqTSrm3r4OpN+xDb
AvMjg0CjO1dodrVxlNn+O+Vlzm3AwbXjcBLj8yI8/Z0Mzn5x9MpAQGLHiitc46DR02QBQ5ph2Kzu
lFW5eQeZtemAcGf1koazaL7lzriGjM4i0SMsEfn9YdhE93mi12aTvIuyOZAL0Fpk3Jb3sdSyfVEm
flqMfjL9Y+oE4VPRsw3TOawNTt626Pd9ackXgDnU2HY7Tp82q1/uV1fOX9kfzgdoyO53fGrtMl56
cKhIJGbts0bD4q0QtbBPWzmJbysZY5h0xUpPKAooxuKttOsvYp6qr1tpmU9TZTUfO6Sbngzdd/5p
Bql4j4ZB8C3PRdYcmn4ti7SlA1elm8FcEQiaaeOM2du/NvDmX3v0iZ5UteglQcWIwpVM1f6pV/r8
KepWPntu5JCMoVOiNWta5SffzVCcLe0MLInL/W/GEbrbUbxqFXWJZy7Lcoo6OiykLfXwmYG1/VAE
Uf1x9GR9Z7V5UN4M2jRlWqJX4iYzl8kSD9IxcSGxra2P19kVnzKjXUW8BHbxZY6kQdhcZtM51HXn
/aqMYKWdytznactHlBelyhuX1nZpNgcGP/Nt489LAMAhGD5bwpYtQU04walCHzyM2ZeAq3k65BfW
0XxDICK85VmdMXFtrOkF0CJRxVwlgsZMmGrjyPvah3xs809rEyzUCwNVztlpltkDXMD8MG6icglj
Uo/puYWkUMV494T04gpy2VgxFajitsldjEUGIkysgXrnjExGNpYjbPWrp8FAP9sygX12vVMdXWCE
VuIOo0P5LLuCdgIANhG3hqIk3hqUXmKvatBEhnjBu1KZUu/HssX5V87ar7lz6yhKRNF2t7ON5Bw/
sZiKVOMD/Va1OvIT7InMz9nS+S8944uPlZjIMYaS/TmiR9zRJ/Rql/DUG9H/4ejMluPUtTD8RFQx
D7cM3e32GMdOnNxQibMNYhIgQIKnP1+f213ZSbsN0lr/mHsd8ld30QSlGhGJ9231Nu+dIhX/dUJB
Ng6neITs/glXrf5bJ9fijFfxSsPlWXHXBWcS8MfH1oVNzbypnx8cgXbjggdr64t9k+XvlbPjjsnQ
9KdmjIIu68JF/vNF2RyFLLt4JsczBHqm2C5hdZbb+j4pXYOycmbX5y1a1sdkWTClU6a9fdWTvm1s
LIjfgr0dX3bhRAPpC7OnGf6b/lGPjvvSbsYWxYQTTKSxVPtX04fevayj/S2AXP3Z85QGJN5O+mU3
3vxHNlP4Y4BgB0ETIevm4DXre4ewWz5E9NbMbESdZq2cXIbnrXcaIKFtC9glOEjF9DSCrs7OpZOx
t7WAMMEeeED79i4XCuXRrfchYMGsqgJWYIiYcpqdyd1GgtwW9eyU7FyOJ64jbX/854GKsNSKjWPn
M+fre2O13ksMcsq4germP2277s+1VdbHzGdx0sFOyh1eSDlYQ9nW/0WLh/XWZUWG6Za6uS5gWmNe
q/GGA3LKPBEw2kksaK6eiqbk48BqmPCKCWPwT3btJc6/zsFEmfrNvC6nOCw3JpmEgZKUMDZ6DgfU
Z0u0pmUoyqfA+LbJtr1Pvg96MtPFJbJ1P289aZ83cMEeL65miSsCtzdb0XlD9XOw0MQCX8xAOt2h
6zCzif9s8nqvj+XeDqumLIx3REk+DGG8pEIRUp7LW5A/Y8kyvOIN2Zt0JoMQ0Xek+SLaZNbfASKk
ypqks+N/td0FsIJxPdtXtTpHkEbcnnWmRo/xbInLruVlYkw/QwwdF1etLA5TOE59PvX9tIOfYhIp
PGewWQAFOg6gpR1hx4n8cuO8YMPYUGxyx/109zKOydEJbjLk0fd6u6BGxPzYonVJaCqMFnzkIVRW
SveMPp759U1utoQwbvmyxeM9l3b/sc3auyRNN3223GD1ZVPt0J5ivffNKZym5LnfVN/mvCxACI0b
3RxSTdgmhXSwpaZiDRgQBQD7eLpdj85dpYWMHhsWhc+y8wkGmDbvl1zqXeZN5wxDakiskVnS4Yoh
BPBwvoLBZ7JJgcOW8OxEo7u87IFYjw9AD6MeDyDwsPAZY2r0E7r6DwtjtZ8dqLv+vqfkh5VgraP+
h8QU5Z6ciRSDHFDQn+68ym+q0xbNtXzy97E0aaWPaLjTwOkzm6hP4TLvBUMwaLTYr73nK+eDY4uN
JhnxO4hU6HkN005wBz8ZuxPBi5UQxuKlVrKbpcCl2r0xVZXhnQuMXz2H08Zi18bB7ua9LY9/UgAF
/llvLtHzwoO28MrbEHe1sJ3C48hrClEh1s22heZpTt2hd06IP1Z2U54fqFRHEywniJBd+JOy9K8k
ZIXLPfpkV77TlBGbz6azVsUbzOGTtqyPfF9KKPPU+fHK0SbtZiaztfO8x8iYUFzZdvs2s7kYmcS0
rpG6l9z44acMgzE5A+X3VdbFCn6kDqpkK+Amkh/1nljI/qbD/fR2X5nXrgzVWkjdtgms6rCoR+1v
2KnrxJ/sc1e7rvNIJrvlnK1GQOpZM0fviXNu+jKeNdv0+5YEVixwoafucPS/sWrAQdpyN5rhJXG+
Nv7y7QEIbmpPHiDm8k722dClLV0A5qEOms3LRmwQDLekEnkZP/S0fRBZtD44JFTM/7hIYp3BNA3O
i1VOsZfV8ZhYLz4D23jy1mPdnpJSx1CSvO/6myPXWT+CTUf+h0MSSVQoo3yYFbm7+trssV4eeead
JWOrHMkKXXgBcl/GkZtumwrsTwdee85jARR/5+muG++Accl0QFvPpbEEsas4p7gcLnOwjHUehEKr
s7siG0pprNndtw44SKV9q23AHBvoPJt2aYbHIVKc/R17q8r1PKBDN+Tn9GlHAnCXIoyw721nawCZ
hDfvmTv6ycIqREjrNQFo+3eMO5wy5kS1FCyqpXeqppI0QiwEensYkonnBkr7MPnCqCO/N+QCuNxN
gmges5rVyiVtBi0fcy2bpEADEJqslMv2222Pzc8w1/hHygO2hJeqi5rlpNojZGtI6Bkv3GEblmz2
qabNFR18e1GSOOLm9eJP+8827l0bctJfw7dAjU50TeBSWQrJVsw8a+CD0zS3vM+TKd1spCJBZpvj
8QEUJcpHLrpto9p22ZfFXG95zntuDl80BX4dlx8rPHDq1Nas5VOih+CVv5wLUfLD/VCLVk5+LGtC
qAg8/j82J0W5vVvtl5mX/UcoyIlOqbaI7Qe7NrY+jYlmkgg08yUMncVYV4dVP16bauEebGvrCHMU
HwdsN7rmcc+ATSfvSkuP/91nnUVl1yyE7KWAk+3AmlCuxw/kpVOfoh2KS+iEQbvPMlnL8mQjeR3f
IR4Uv5it6at7gAtYfyWWBUwZPissOlM7vMOdUlDXVedsP4Dd6+p0mJLgUOLSwikfY8zJ1zqIF/M0
rJH1GCCniO+AD8IxtUZbOPcBWMc7t1G55Qu4Auc7GNJ3l28BJM5vfSqAogGKzm7XeM0qV036ukRV
2KeNYG28jkdAIDH1e84rECy7hLsnGFhUaGG75HfQ/K59Rx651Icosz48RqrMJ+mLvBkQ6vwa+54R
14OHatLIg9y+zFIo+zlpsWWe+q2P7Uebxi6O6g1sAPISQoTxBum/FxQEpjZkZkJzdUVsBoxq66xw
C9VNB5rrIOe1nrwSefm34BaA8rNd6rqG9d2gZYuxKVlwfdTUwfcxFPaWrxvpxv+apYwnWAEOzI5B
HKAGFNbmCSddrJzO/gw2+XS4TiNyC2WrVyyBTpbLUPlqPSXIlevv62xm5gYkWcPJWLRsjN22y4vW
annrkS/ez3MTz7krlgP6EEFH7tVOMDxEXiPHO66zvryERoCFiEXBCM7C2+hN8UT/AbBVhpmY4rJO
4zJYv/pjCQWRA93q343VTCLUhtXj3zg66lnDcn2QCWP+D5DYIP7LsnsnMGHLvauE6wzf+doWKC3l
R1Pujo1VpsHB7GtIYIbdQkbgnYaBqLU3sjOQoUfU7P3XrMoc14HTTxeWFjFyD846gs9H+BnNe+a+
IrSQ0s76Fpz7P9nprjkTBtL22QxhHeXuEIXbafLh43GqGWudZBpRxkzBtm1v2/hYWduwkZUMFvOA
qFVsp7CR02+eUWY5YlAM7g4SRelzcSqqzpV7uDAg2zH/ZGHot+c5SOoHLMpzda7nffNOEhwYIGBr
oWZVcjgDSprBK/PRbdswnYlvR8ATzuB+arL9KA2wuPWpsTz9KKDlk7PQnB+Zo2AFs6A37n5xp5mF
bbWUWE9DO43nBT1VlXkdLoMHF16sz8sV+/ElJpcLge0+tHuOj3odM+nuzpEvVSDXDBqBS5mbXHhQ
1/6t8iaIqkdDXRTJ44OOAe+Stn5akGoiFqrXgB9MOEcRCmfxznsyzL+aYa6eNizQyF0En9shgrk/
HaxKP+p6Cp92PveQJSVFPsCWQv7UpnP/kK3QvvpBN/6uSqdHXLEd/vFyE9fEj463gasiT1KkBYFr
jxn4kzxSTXDtb691o/Y0d5QBdTaawvNhrOE/R/AunzpTLsOJFr0gOPP+LXHh1tHWnciAQAC1yH0f
z64VtuYcohZQmRJVFJzw+KjybVtZhPPZ92+H/7DYP/nLnPlhYRh1/tCgmgRnKS3HzWWtj/o0xqFK
TntDYcXrWm7i3W983lYh5/JXSysT6ITxvd9QOWi0mrnV35cdMLAwlQ5+zxWmkHRieYMHZiDhLecs
+qHA0+qsrOfpizwou88FvM8TaF+LZCZcohdSBmaEC3GwNSeYc7ODDNSlndqeFGiJ5GoPhCNWIah3
bw/vtTTJe7OH4xdCYL979HdbIEjuMTC4m+z6LJI1+FlgU36GB49P9n0JJllfkGXR1Gc2UOm3NboR
EkzR67dQT/tfB51NT7hmzD4a00P0D/KtEQ9U/HG5l2Go/HtvX5T60Ggho1PZuso/zzVHynUf5CTO
7dBTtTspb0MP4+oeI2vJ0tIAF5m7VUTLd6KAeTYtKxx/99jT/mrU1N+shOTobKhIqgERphv50hhC
B/Iw0qN+96phQzvlrWK/1DudTmdrm8zrZjRsD0A+yTIL7HuSu/EOL1RZHZ74uBbbno8jqytCDb2r
CyKlVef8r/YLmfUgYRJLIoGm7LL1CaV0/5/cYgPxtEcQzRNSh+n+cN1FZiHFba/9uhz/ynIz0x2i
Pr4IBocxVVRB9Ke43YdGpUBje/8DFht1hIrbmZc4lnDVKfYOSRLz6Kq6WIFWm8dWNuJHrduuzSdJ
EEsxRFMsP7rOqz8wGQzo1uYwadAH9quT7aVTcpYTYbFcbGfxNeFNvf13KTX6HLT2wYFySm9/1WId
xDNMYl0IpWjoGYiCgAatWFO+kkduGzzbUT3rfx2Vqn66erBwmbYVluRusGqZTaAv4lT7Nwl3QuwL
wYDeOP7QLiHbp1nPFNVyLrVe0XrdjqbosJMuU6HDo62mfqGdtwzH5aEbnDVEwOkiExiMrByedpeS
VjuxwqszVNI8cn7dxk7SPsnIiAJUHxU+dRDSyi6RFcGiDHcDbWhTvg1xBTi6uHOdT44b9uQWqVsF
7RgD8e0ymVACAwehJyTNOkjXEf8X3DwEbm62GqIHtaSNjIEDmHLKyhxufqxdNF8E9PifQwkAsAj0
d2Myq1omCFFPb9smku3O1Mb5L1R1WBYzCPa35lDIhLgD6zvY1Ci8EYz9WiBfDzGDmNrPYQSDtwlB
TFhgRij/I+EQdQ32e+flCN2+Oa+iDKO7ml5OVLye8lxugHFipw0OGxUQG3l9qhgE43PA7/TLjibM
W1WzROLcITXu/qiZ/P2UWQJWGdfF4F4A9qsrLnprvfPdIGlvSpZjzMLesKG7gIjTqwzBw1N3iIHp
VBM75p7TsdFZkIxxEd+MXukCJ+BcAuJo+zOrTo1Nr2rr7or2uDXIKgOFiT0CKzvxNA/to4NEtOc9
A6coMPeX12He58d6CUumxXC1v0N/ba+YN5LfMxqK+Ubk1dIGYbZrPzWHtr/EnFhtukBN1jlUjuOd
2sRAT4Cjd2i6DFD2Oon5NdK+rXP6TwxezHUY43RB+qaRHivtFuDmLbSdI1wU4KDs4r6lyIu3b3aW
CioeZOojGjxpPQhvXEWeTBC5mW+3xP65tWsd31BdgJ0tU5mEue7s4LFDxVW/7pJP3NAE3as1Q1ci
HrvFOMOzd+gZmk7tdXL2LCFu1QTKebUxUJL6ZQnXfJsSWek0tMflPyOXRt8bUFz5zKyx3/IP4pJB
d7ClfYY8Zdrww2VyX8CWJEgAigQKtFwzPUilWz/1SkJw3w4QXOaktgLdLRkUrJ/ONFnbw04d3YDa
K7GCJwCsbjsR9R/475bsDi9HmGUAf0Phxbe9Q2PBQHZU54qJVaStbhaLr2lMXhpWLgBoqE37giQ5
+eWh325Oy+rz3CRJZxAjet7+uW7Jzk3XTpDHFVoYHqpyqb4szCnba+VZsG1x2fbei1/HOzpQ4B79
cnjr9htJbDsjSkV7l07bEfZnf0HOREt8YqncO3alMmmi7eVYG3djQi3lr4U5p8JGIq1flNsyBXaB
S5ZD4vWbfqPwIlk+Q2BdxOC+XvC3yGM03w/SuuyXBcgH0YO7+v50EXrjGqrQtH1zo933QTKC5Ofg
dPafKZmjHx5a+/W2uU2/+qprku9u2SD/xtTSJA/aHqvuxRzeDXOKRTyd3crD6w2qg/ZtdKFrvx0C
bOhhnqcpeXDGCIbAX7b2e4A/NHyyltVtzgw4pVu4LVQInTPJZoFUWeXMrhpWwjw0AYhSoddw+0y4
ULdM1ePIKaykPVBeOrG8l46jQO9Jz3tuUBX2aSjGFQHFwG77sgMByZxYsKFMmSf65eSPR7elCFtn
kj0pFwN9N7fkAxaqjdlkPOjqnZcY8d3iH+WSRfMuAbOku3pZxfdO4NU6ackMEcZjhl9tvk2oODpz
SbmiAppHBXkteQWTbBegkFk79bFkShmnISPcmU8YJ6M9fx2m8dz6pnBe9wIXU+BmDsD2L9HqTqc4
aD23WKM68h8VuU1V7isiqR/JwEAEPSbuqN46UNbjtNN8cnsaE2A1vBVNlx2hGrqTj9hkR0zJ2tKQ
+oGqyQMM4NwPgw9nBCrKGGSd/txaapzv9daKN2cee5VtqtmtfDXobOFUPVTHPgj080E9hnWifq73
imGsqvGqnamp7/143JhHvQ2VJV8NU+Yg9P40EHFAMNjUSXNWppEN26QaFJN1sl9xdDTdB1bl6EIU
4fo60e3bAMiP4x8dRN0XbGL8RucNoPbqlgjoD/d4xIXYPndYll/0IOmmNHANaDTX3X3tGHdhrSGs
X/2NSwhWkrgkJiA9L1nZuQiY7VVtJz0oL3kAaHSifI1r9Zu3YTJ5z1IPue1ouiIks+avPt427A77
jKBtr4L4qzKJWxWNUK3JkLap8ZLUk/fVWwhUi7BDFsGGSHsaKbxTM4Ywyq35uyLi/2kUd8SNlQ7V
yT+m1n52ds75DCLCne88sZbHufUr7xc6J2wM7t7Hbw5tvfPziMxuAYSKHA1yEpfyeY13DmkVbyTe
bSYO/tSibaIz4AV8l6yUuHrRnmBLIMq7u3CpL4hHo8ouoiCa+wJVKvI31c3O/TEecAwN2aX1tScZ
85tclLyUg0SS5E4lP9QudLkUpbT9axz1nLLeLNWvrbdc+xTVDec7CzmHLB+SHagVXTj9cbhQ3k0d
qjmridLxCjuovfjSC8b4Aj+TP6I1GQJypMpKRjhXRrRhTaj7T9PF6899t6b1akW2pqq02vzX0QnG
3U/LfnX/VVEEP+YPLmC+Jnzs13a44HgTidDW6eD4IhOXZitctUSMnY41YMkCgzV1f3Is4wisCHp9
qS1r+EdKB+vubtvzbym6Rp6QXKE7brYNiF7SEx4wiw/2T6qwVP2Gn0a/s41gkDPxnuT7we2J+sGz
ccnM3MY7Y/lfquu0wZi4cpxR7YzMyvZiZMw9e+RTg3bynRhKaDN/qqdPvATtksYtAc6RJ+l/jssV
rEYdrbgH2eApIlDTqCymGus3ldfNj13EIkoVxEedzjtyjVT04thSv6sFeqobCfgQU+ljCqdUaCyi
xUHxvUFETpn2LBeARO3khS0EYbz5R1/BP6B3+IxW3Mp30aaP7q61j3A+RS6C76y0jTedPYa18sbP
JyLbICSKyaqZwUjnl5+C17G+LgP2M0BC1+1yS3scs6slfdAofqDmoe+hJlDkT2hEUAYihB/cdTuK
TsWWKsakMk9kLenw78E3STYKc6N9P0Z+j9upWd3tVItk9YpQe3t76SLjT3xfASdFd3QLzp2tNiJn
hSGbPzWMkzwONpwGYPsof5PWhXmLX4UncjjOm3BotJO/9oiCKkUB3omnw1bdVFhhjEaLucT3+XL9
gRN6mLZyPc2YXtQltgDPoWQP1K/z4vDMKTSsKsfvKROUMztSXTF6gFxJRX5NQVq4i0SlXp5aNrXH
KFpUlUf1UkUPobc7fz1DNCoM6ab9M7iR2c9KJHr806pIuZnY0Lpfb6qvMXeQUI5nELx4y0Orwq3F
gBHHF+Xopnk8Jkd+sgjvr5xqrTjjiBGPlgpX2jhNJYJ7xN7JG4FW4jPSC8p+BUGtHxlTRc3aThp4
2kcbVzO6qEEUpkY4mmEXwFAEAVuBHkmWwRPpanTYTsLjakZKFxxn3WyL/4I1yhGn0l2aB/Jdj6VQ
jLrtk2LDOA2rR0ZXYk0zpyVldl9UA/nNFeng9pH4pXhyN6i9XPXB+onCN/ldR6gSHqy10du1Nyic
/3T90iu0A/EUYtxM0CVHLhaQnJVwS7iiOhPdUbQ1/Mex57wbh7RgyLqh9DOu+aNNuftWwkdZlhQp
vs7gny29+laOz2B4BYwWX9LarM8RCd6Qsr+g3Zrrtf9j9QOzIbEB03GB7wlFEdRdy+DUmLqgHfNG
V8WeQFzEHPswgxgM+WQjsU1j32v9onUiKwCBP6K/g6kh3pwNlw9zy9QeuRlwiBZdJNACboS1eZfQ
Qv1xbtbD/RWtqKFyB1F1d7bDqPwbUq/8Oq/lipsZLu0ZxwcyqdUgabkF2KDDWfphX+4CcOxTG+5m
Qq3A89NjZhvmn3WzWe4FCSI5hbMXaHOegDMnDoI+/oMJ2PuGNML9y3m+hTcdVFudwA+n+rtT2+uI
Lp/beflWt1rCxqAQLYumN7vm4glEe3HcymXCDnfWSpb7QeYWUPeHnGp/PXs7SxZ8VCX7x9qlRwJf
XinXF7sORpVv0749tFs7oBVF2MjS5MHiPWKakDaSVnFA3PfeSJGyv4jVXCwHxDoFNHUu7tiFNhot
gzMHw4VqcjJ8hvugGSb/mQ6Nej6F1g1mUVsiXvhAw280wnw/6QHHxaS2OzU4AW2543evNBAY5Bwv
SHTJxcfRouWurk0kk74gRi363eKVQ0dP/nF85lyzt4tVIz5F2JAoTkTw7zfE5TuTczC51WM1r8Py
pJPjWMEoIp5C/KYVi9BM8fZZrdjjz/1cltErH2oAksV2U2a6tL33UkLKZqMjWHSjuk5KhHQDB3BS
I/fb7RXf+Ab1/1C6VhCdBgwL923LQ/8tsilOurChI65nu0IAF06OVX50rVkBOgepvwJEBMcdC9ds
zhYUrXdF6s6IGQ6td0Km3vEgNaJ9XKWjUZaib3/zby9EdgycRd8YO5NP5Iotnt+oWqcMO5bLrrrI
qn4Lp7r6g0Yo2k8jqZ8BOwRdf7it/Mg9Tf3/F07y9DzeO2D0T1ePs07RwjaP2wFseaU5ot8y07fq
y7g1wHUbAUtypt/0DNY08NsWjOzHyQ7W8bhKXuWKFgQhXkTVN7grIl7lH9zIAzp+WP3qsUbpHF8R
hQsvX1uspAgdoWDzcl+m+77zmjIDoYt/TqTltGd8f8wwa08yzV00O219dVwhdQZo32GugS4iY7MC
70urEs46mztfjT+1bHnLXLch+pIsUroUgsFelgIYO+6eEdnSERCaHWfJ7o7VMy18kpt260wBru+X
Rd9osOvR8uL3oUKbxE9KXfojLxnyiNsa992ufGe9dEfMtFJGMUdEGGAyCjHqxrlyFNd94o0yfFhN
hGUgAgDg2HV09Kjb8PgQc4DWTYG2J1nvlTBoSWuzzbjNtr/0/Dt8K7gMBC/wyA4CwjyIzIb6DwqP
Jg9d9B6evmJwfMtmsFwl586MSopYBddvz0hp2vjkirj3z8aC+CRGa5jPdiyQxk5q98TFD0vhnzZR
ezftV9A8L4suJfq0Nhyfj34WwzfeXxnelY6lzR0mCODgzl+f6wgXbCbHekPsyZfIFE7ilGuPzvpI
kI+Jr8k4D08VlfTlXbKTFIJ0pT3YHsQeo1wpm68Dl+p8B1XJ4gQYlQj7pbeCeEyJQmt9nrbm6PJ+
qQOZz1Cif1UPDV9EypJzNkWgR4xVR/VNoek3f6bFoz1DMKW1RYmwIzyPGwTWZdzmiGmREMsvj8sR
f0ZE8VNuh24znLfV3/TL4sg2xJjX7T8iTRMC/0TYx5gNvPk+lqayz/aCZjVdjwregcwGDvahwmsI
AjVx8/QtMpbUtKHDBy0bCA1guQ6psW2F/5I6qmZIQlOLLJ73ySl6cq/vTMLxmaGUJAw1YEKeub/M
rN7VVh1hqhVtUZJBycdeVa37u2rL+FsFd+MwLiDHz21/oZfZQVSEVlnWWJYH4p5xZHSB0mlQRtMf
OA4o+GRIPLZXv0YmyJcjQCuYBdsLQnCnLVwvOgBpwtUXEFsYggsib6ro5MyA+3c7MhjgqgHpKGNX
aytgQKRx+RRpYWVNq7jbSvIh/TtzIAa/BKaP/8EpYKSySowAhWcm4xWH7Pd33mIYQoyUexo7u3TO
3kBiLWEIm/82oR2UDzLR+3KtpmD7wQt+a/zb1qroEyn/eYu3fyG1Fbi/JmtHzxUzMANtuxilMYue
uGZ7UdiJXGCvMcQlZ8uoY85MVZZHMVOv+03yuL9I9E1fEOJJjn7v5iMCbp4/jn07Gj5cyPyrWTGw
hWzV9Az7NDESGvQqd0zrOmYWn+c4leXBqeclxDNk2GYGWVA9EqBduS05uanJjk8ZZPefWxIs373J
Ub9MH+2XjmghcZ1U595H1MTfDKga40xHGwsa3IjeBNCssnmY0K99uPUcD4yT0hmRUHNw88hHkymI
nirBMulsiS6xtuI2370aW0+i/fhcxwgXziMiPeIYrClGXRBXwwv1a9MvQnHrV7G31i9nHSBu+ojb
5IEIq84rgCi3IEO0Hj9EjcEEQoOPj4jJpiTQayPEDn3p6suN14SzQzCvU/LNvUflm/GvTRGwLlbj
EyJAGAJ+7yiWVXg2VAIk8CnIhV6XPUxY6rh7Uhak5IdCRyfwvJRrmCd4Q98ClMjNGfzAvDEXTj9D
v6VGy3Nk/Wfh1DNF19vR38lCrZUiEK7Mmeh6+w+PBPmirCY2u1CkzTPhEP4t5O4IfKoJ5rYtVLIq
9TJMy4wg2jucz3Diwkwx4aPklRHp23l1RON3QY+NV0zjWr0IYp/+cZlHYW6tHZ54FlNyErBtdX8H
mDiDfHyK2GUO7aOQ81ooq3mTSIEOb0eEPuI3Rdcat8ElclnIshrNPLCRS1IzRC3ZEpnr1NAUvqkS
8iUEEUQL4q313FZyK7nmdfhBQqfGm+L1wXMVVew/TpN4H1sZuTD6MjLfGtFV3X2ICOUrjDbxoayR
d7nn3fo/OHqsOSF1fZQRZ1T/iKRstsskDrwWURUlFyvxXP2Et4vesi0xK1pIV3j7NQ5RjDI8buAg
sqUTNW0XE/7atYH5N2uylOd2ZWtxMNyJ00j/jM1opG6AMWZG/3xYx/6wTote71zsc0ketiyquAV1
Et3Dgqqel3DiU1irBILGY9m0cJzkQeSBszTj01CVxFPw9NrvLafFcEZuRXeU5bW7em3DtXlp1X58
OjgV7oyDIxLWbd2xEm5yqmj+3oMDY1EMVJ2UYeJm/sgUcDeEk28jK7GIhvNF3VbngFwFePbAl1Vu
fObLM1h87fw2yug36W+WOmFIDB+Ppernc0icwy+xslkArI79K2LMQac64IvjMUgGMEbO/w6zR3i8
ym4N9hTwYEd5O1sxU4kTokxZrR2MiQ1/ry4V6GTh2kbw+Ire8Rlctunf4sYsCQtqgSVddGh8tp2j
/NavvWedPMT/nzY0W3jna9f7bz3GoAdOCe2X8mh75PIyXj9uldQKrdc8Mir4QxJcD0SSomhI/Hge
yJvyMelXPFq3QJPnKUF+X+xUrh4nPOMDgldMMWlAZdkfjQ8e5DwO1J8k7GvrbgVj+z5hM2hSnM3i
aUEM3OSON/ovDng4D9zuQQi4uxTlIzZCgV2znZNn5XSdOWOvpNrYvdEy6GOm75azgE7Zg5vURbB0
E2+SNS/rc6IrUxW77mgpU0TFywsnFcNX0jvUJPNkdhSTmLjteLQiIkHEgDKkrqDIOJSW2DuPrh/g
h/w/QNTfDJ5AG9xY2Y5N+z6QZuPh6xEnMUPV0DFEsawo/ByIq7/tXCfPDTcdIS/cKb9DXFrzVdRl
5RaWiYAfwCO0V0REhYgcB2306paHg3LdG+ueeos5elnqiQNfrcx7Vj9hciXZZuQoJ9kwgRqgm97L
j7YcAdncMTrZkFNIl4baC7L/kXYey3Uj25p+lx5fRACZsNPtQYoUnewEIVOC9x5P3x80aRJEbIRu
16DiRKiOcgPIXLnMb1oGMDQhVTV/Il8jp+tzVYOxVhOxzpMhx4+JRjjddSOztN6Iwjmbrmg6T50Z
0RjLw2AfDsB5d52HVcutLNSknlklZJU/KW8sC2EPQ3zkPXOtGIaKAxmz4vFRR1fri5eXNRoKgQRO
P4UEk9OgOk11o1LMPPm9Bb1UN4oQABC8qG6XR6DK7+g90Afz81r/7Nmx99D4k3enMq7xbvXcnKw9
0hlKf3ScXkt306iZ423h68ifDY2a/sFYsfimBK33eQQDOrmzutYfJiAhBmkZaIed3UwdMuJlQGtM
85z0Q13NrDKpd8FPZIkC64xtED6Q45iMJhUu6gauYhXlRy8oNdrwJjXY0aiY9/EZggw6kmF68mIp
YOGh1cMjO9hVWc1RzhS7BoLRjZ6lYFdxbzPwUgoZWgCDibyDPlk2wDRQy5iIxEmbPcFfaB/GqO0e
ZZrXhG3A6TXI+mD4UulzvQIXpLtBVwFkmB2nVn9LzPPUZ7YkpAhzlFkHHA1pzqPv2eg1WBXYtB2F
6izXrzb9rWcP4CANxUDkkjFeujdtX1P9XYxp1X8lY/QZjwZreEf7vvvWajZobuqW6iloCuD3KNvc
5gChjKM3MoxDg8mHW+ZJP/ztl602HIB/I+My61+I3QTEwzsZ9GEayP/S+WJ4IviMwHv+HA8hpyfU
s+YymrmqMpAJ9FvINr7YRewcDAPIf6KjEUsUIsZQdc65E8kPzGebDKNzGt4fszYBfEPL2nhpHLur
d0UrK04DOB+P9oLPDaqTTtb3kxeWzs5HeMrY11o2M7J98pyj4mvRV7OOyulUMnJpH/ipw1PFZYWc
P70puqimIZvjBHUArCR3mcnrMph1pvpUf0a+iTlQktjFr9rprGqn+abN1ZG0sDAAbYAR0atGaXb+
bKmwj6SXhudKHQrmBW2F9QfdIVnfi8kJX2j6m8Y9uzFB6lOYrXfUSoM7jjEAQ3S/BTlN49Io/aMa
96i78H/tyiMKxmgQRNZU8acODY497xb+FO0kmq/INFjRoer6JjrVhuUEFFxBdy9Ep86CAHZwN01S
sZ99Tx9f0vlE0q6IqHqL3DFf1IpmJhCpIr71KzuRqOU49deO8edwTuHL36dcEDg2ZZjv+gygcq6K
tv/eKFH/H+oH+gddSXVkiizbs/e+DiD6BlaaighzkQ8uSkPGTVVh6biDpOI3+4lMi/1K3W9812iK
ftFAX5JGgTGiqQlk0no2RSKLY1d1Jqo1XND7GsKQi6hEV575syDe1f3AoCARZqEeJCwhkCh6O35P
rJ7u9tQFjn8QVMTpdxqz9hG67tzikSAPLpR7iryAGWxvOtnRV1Ls0uAEW4bzgzmaSCDUa8F8SSDw
DPch6eULqmrq81CL5JfCPvlWp0N+F+j+OFNAPMKo4Y3ZL0j36sw21mifOajS/RekCn5ZTGLMYTdy
id067PTxNtHT5EGJo9jYT2B+o51hATr4isqFD3MNa1aYZigs07ufqBy5bBg7H5qh6J+GKJqap5zB
HRwop2o+p/QoQX8auvEVrEVvn4GLyRLUT0a4RKjUMnZlSSF66dVcqb8zIlezvejDsvhAnyO/ycm3
pnMF9kUcA9VXoCcA2UJwJx2Cx1m9+7vme2Sj2QSABDx2A9htUqOyQRoHv4hdyYQpp8Esi+g8Tc4I
OyxLSKYLU3XYc0GmkzYTAIfT6ADt2bdaMDYPTqbH9xBjquhDXyTGMbbUFJBV7MsMJHCk+0eDrnJB
StnNE9HSs/RHFM2goRtaaGcuYBlT7sFheT9Q0/Kjh6I1quiEgYbIjpVwenCXtijv8bQty50Wqvxq
SDNC3AgbaDcIbDs5J1qaBDc0THPyOOyNAMFn9ah+bexC+U11nvF2+9x6HM1UB105RpW5QwGyDZ9L
f6pP0h/G9piIgQ7AJLoajKv08hMouuhBQ7UI2ac8L6b7sCwltrbQZnDvA2Drp/f/AwTQVJqw6V3T
7oIbJDYL664ToefsJmsctMP/CE9WOrjX1J28DnstLc2KDPkcPUuOPWK+wwmEuZrzV03AE/KoGC9F
NWbWMWm5tsaWDwcJIu43FDpXxEBN00INFildoelyoS/NGHRk2FO0rtJN6l4zcglCBIiuoO7c0O3V
VlQ1EfxQcV6YxU4h6v2fN5rO0YAYMeyc1m2RPDh4CBgdQ1PY9yNCL3s6RtZ3xZuoLxySQabbQJ5z
snNIfZHcUA1fE320JIYGjIYsTBoW6tIKW5r2mdq6tTU1pxaBy5ugDrvzdRXN+W9ZKj4iJs/D4r+C
dv1CMFzxaeuOlCVu61XPfED/iwyoHVVpKy79BIqqMoFcfX3R9besz9eXNNGY1xfPlkFn7D2akG7f
ddoDgAb7zH+t7HUrYY95CipEIG2OaW1Oh6KHc9xYk7Mv+nzL9Hdta1mvfsis+flKwhvlpMqqTF5y
l6Yo6QG4sm0tvIX62W34vq5+TgB12GAjkgqN9u1KljmYiaVXrWsyQz5Ltt69WUz20/U3u/o5aS7z
SBI/NWtxVGTjmyClhtYtoB67eD74R5s5zhf0rrKbqALHSDbW/W926qtFFzLfHfCYVqsltTPGtrTI
dOOS95VxvP5oK58K/XJ7lp5WLU2Vi1Ucslwaj3rrWmgbHpndN/dt3HsIsUHhu77UyrdCZx6PCRPg
kiP0hZ52i3ASyJCodXHcE3BhGXCeQEwyQP/XdYQqVdtEfFjTdGt5DIKMcA6chd0X1fI+nwR40Gnw
N/bEe6FcVoGhIPF3wj9MLnR5EV4EAG6w8zykE092XopPnjMow80URsKlL+iJDev590q5uFip6DbP
Xwr4x2JFgUWJhbZQ7ZIitJ8DgzJDiZL4OGSm3+6qWaI/NnOU3DwhNkRs/6o1vw1ozE2kzQuFeKqy
Y96eM2SAJCSvcHKbTjE1N/YyKDKMGhyq4CITudtZIBDdqiUfuzAlMEvKFM24aVtoCKdYdUqKKw9+
MHN6NFiMxBrTPawHz7hkUGMBEqRoejJ5tR3/JrUMJvFFjbRbAr0+PWIi1aAiin4JmEG8bV+sapLF
Rvh8vz1RquZ462Bn0PKX85+/Clqak+RhGIoRTGtsviD6BJZhCtTH65vz/XmbV8EWA1VsVKaXN2EV
K7HOjGNkdIVkQKD0zV7pAuH2xVRvXEKrD+TQqnT02UZ56ZCoQjudbN9iqc5jyq3TqZ1BhBuneu2B
HNUwHG5TsJVyeekolVNVjj66M/ZpP9YGMgYTRR0chX83KkRYT9W4uKF/YjS5iFV0N6O01cvBpWeh
0NJLmZ/mPYA5yv7bslSjgynzYuOGWTl1tqbR5NJwZjbtpTcG0OoMIqQ9uD5VWb5L0h6BqbafNZFQ
QBTBB3Ragx+904L6FYkyBhvRbOX92hpiIHggCRv928W2LLwijKymGt1ICZObwOyTo1W1/VEiYfPv
n9JGG54Io6tCF0vDGN+MEIKP2ZuRPnwFuNtC4GL2SwhMN1Z6f6HyJf/fSkuV8aZUkINp09FtSEKf
wG+Z95mTj1BhROeWKJYwo7XN0z8fPZuDLXBvnv0jlubbwNWENMOEgZswS1QaUuUQgJo54STzv3k+
TjjRBNiJRi72NpbArqNWt+GK1OBGfkqQF7/SgjopCKPmsWls7cvI0Pfnvz+fTRkIKs/RhPXXHeFV
AENHmhK1Lwa31xH47vUSslHY/dcOvbNxE618PqxHbNqDBDH+WWRd5ajnWaeZvRvVXfOAIqg8je2U
f2LUW36wPR8gY6j+uv50q2vqYna8VxGM/2sU9urpwpG2ojaPSzsAwilT4Dq5TdCMP4QDIkjw/VWk
fEZw5frl+sLvL3qpzdUCPhZgeEiR3n5L8HBZjMZRyaVnBFCjGb4nepf8ztM2/08iOOJvHI73cZsF
Jfm7DQ0VxaRFRK04eH0AkxRdeqWmZkQXLo3DeuMbrq6Cu45QmXxY7zx/tDpDqXFoSjfNB+AkDgD+
RycyxcbDvA9fPAzZuU3qLUwMKd++PY3Wqd55TeVWPdpkoHnq6WzST+wPAUrEf65/qpXFZgcjkmZC
JU5/izydaddolWHQuIjnKLcNpoWnYPDS+1EttjyT3l8L0pw9RU0TJBH2sgtNf6c3DKYKXu2a9NBG
ZEHUAS13hAbBTncMIrubDGnOB0yHEqpcjWv++qOufD7EjPAdQjqRrPpvLfjqOKDkOHkx7VTX8IL2
g9q0QF+gHH2+vsraC+V8E6y5A6HczGfj1Sp2OOWYQ+WtG6QiOHlT+gNibnq0dDDH11daOWWcawIK
y6mGbi+SW6YLfaANVuWa0aSe28H2I/rXiDozf+7aM9Kpzb/bVVMPcsuppqrxHZduQkWOKYJEcsBV
K2V4IDyjDmROzq2Ad3u6/nTavB3e5s+S7r3FOmwXztwiYsLqC8DEIG6kw/NMb2a/uYrpOSSdHdwK
/aY2qvw/+K/9D0wFxJEYqL4I5Lo3YtnK92TDqAZxTJLiLk1ZQDYPohQzhgFM7wsatIws7bBWLmMK
yP76M698UYdbWpJMqzy5Lt/uHctKE7MNw9YNQXrdKn1hfPLKNoXRV9M3Qc4Ri5fDvy6pAyNnH+n8
2+FcvF0S1E6WJWFUu1hFoNBgmEfmsPVBRb58n/UQ0q8v9/4MspxJFo88MqAlbXHLTz2NyaCxKzfQ
gtZFyAJGJ8+6scr7b8YqFu6XMFIwgl2ukoAr1r3eq9ywcaZ7ZHPsc+I7gKtnyZbrD7Rcii9FF5mN
CuTJpDk4P/Cr466UOgr8rcIwHXHVmzqXNahVKz/5RvivVl5/lyJbkTb9FP69CNUMX0CUVYnq4giS
XUhYvkIf7Gdulr/x/pZfabnSYh9qo3TiuMkxmgiK/tS3nnnQFWQ5rr+6+QC/PuDzKtw5EG5pcLxv
bnTRqGlA+jRXIxNBOdUwP9N6tVzydeuIbkJ0RN3RucP7pD4OaBVuHbblfcT61OVIgan8AuGYi/cJ
rEmGtRVIjK59fzwNRRWKR6PF5OoWYWAEYpBtam+Faqm/M9QN4MYhAwIgtY5fkLhTXxyd+2pfpVEJ
NBJ5/CzYAwm2IBWhtQVRv2606hB5jf0Z9CLzTC0Q2Z+Jevm5K6j5Th7yicotUpDeLzOhP75TjMD/
RPcxTz/YIG7tXdRaQsMZA92nvd155q+kjQ15xk8m/mUZDPHhYCrGfyi5yl8Vwm4f0d20fzZwt3C0
CWbtjbgTBcJ4pVWfA6dorRf6l4ihxEATuqd6SKLsNobe/zhlRh+fvK6YfqOwV+GemkMAP4w9Ww2a
Rileeiau7G3UjvM9ESPTTkMfoxSCpWQvdz7z519J7AXdMR+jBjQKrrd3MZ4O6h5GKmgDxYiHDsJn
4/yMIcM8gp+ogn9M0P5+UUo/tpRpOmRobw9jjF823lKoeQowNTeZYreXcOaPXN+3yyg9r6JRvhNe
bE7h0oIMnTVTD7ks3Cw2kBZIIRiH6tRj8RM6ewOnnn80XZrXg2ZCRBMYtTl/vZJehZh2UkhuPUV1
mfOq3R7cf/S1qiykAq8/10oow0R9Lr5YiCH14tR3gLlGJTMFtKQWSL+H3B3yVw19echT6FJsLLcS
ZGiQCW32q52Lr0XkNPISWgCUErogBuyyMoo+4IxnbbTh/s5kFlGGwIxkPQcVb8KlNbBozIjeCCBL
wkDtfA7zLKBfpef1S1koQPxsDPdCWmR+cMr0esSYpBSCDGpCwBR4cif2Ci4owamxWys8+Y5aXQhX
Wr2vyHE92qQBJ7flpkRVgPHsY15ljXJA+8h8mIBi0YlLFKmfzD4OnW9oZo/196AQHfB6iCKCGSce
NDeDhxoOuk4TMQQDJRVqAIDecSOlWvvANqeCzas6lq3Of/5qIw2+QCIIQVk3UO3InSCS7iIlyWnT
cMiv76WVM0IX3JAmfna6Sgvq7VJRhAAJUv+Tqw5B98XCXMiFZ9gfWr0t/hvG7h8ttzkiktYyWakA
2Cf1RVphV32bTSrL4ZyIBNTkp3+w+7Q/+ZiI7NElFh/RZMH+O8VK5vqDavOpWOwvskOyNhrn3CLL
aJAmflSXJWg6WvW+cVtkevgVeIvz1Cm2Mbvf2sgNBq3/kTl8+dKj1X8DbcN8Kb1cfOmbLv3Y0QE+
Xv9VK1+a4QTtBvp+VHbL3nM6aJofxvpEVVcbF0wC6xv0WvJPACSjjRewvhQhlzSIY7a8RR19Qn5C
MfnSjYqcZ16BwDLC7C5XAA39L55KkCELwyJltRebKu1EGeEaqOIuWkJHQ7+8OSRKEDwhJdA8XF9L
rj4XTWBqYuodxGLe7mDT55lUWOpurgyigCAe6j8qBzMGt7FKuzpjGmrZJwxz4vDYV3EARbkEyQ5O
ajC+9nCfs48AyGOBwnMIM8HL9d4+FBgnYTMHRzg+1VA31UtedtGnFJ2iWe3Cm/26gZHVQOMFKuKA
aqdPEWqAgAxGwwQIBvxE/974cCr3kAyaX1MzTVC/bWb8B+Dw5cvYRxZKqXY5ALNtUaW6RQBDYuJx
/fUsW0scuFlPglTWmU+dNr+9V6HEQe0PIkI6uDq83wCusaopACNTnOfQ3YuRbA6m6UNUj9GP6wuv
BBapsdFIg+mcc8e/Xbgcqe2j2p5cYDhT/Nk3LPXTAGbnrk2Q1/olxKhs5YkrB1yzdJUGr0QRftlC
D5Q09LU4m1ytLyxELVBhBWyKOVLrM+5I/C0P95VXyy3MQJrIadCyXWy8ulMKq4yb0Y0DXxwGAc24
K0AtgoJKAWj7v1RHmv9Y5M7xk+ki7qMmxQXv9u1bdQLg06lvcDFmVv4EBgsCNcj7c94n4f/nUotr
v8mBifjI5LgTOzw8Zvh1PKYxELydkqhi3NinKzUGJbukC8m40aab9vbBUABoM7vkZY7I+94ACxpP
esbULJysds/AJP08s1cu/lQUnzms4vn6bl0LIsKi0oXZSTxeJh8zFLboaXa5Bqy/+wF1znNDmXGe
+ygbWeJKNSMFLCyNFg8iHeriCmzQ742UMWMpULn7MrUA/TkjurhD5lz0QWt/d0ENlKYy82wj7d5a
etGpieoKdYfMGRDnEAwk/by8QEvWoEfHCPn1pMbY2fm7DPD9xsp/K/nl7Su58jl2JvHWWTR+S6Po
QLzEo+t0VZWTazVeB454DLsDGtuRvQ9bTy8PfQpAE41tYHs7FOlsbafCuwn2dqb7qMIjR9Ag/6Ab
nw1EwDEkbw2ooZBTtE9oLjr+XdsjrHX8973BfIrrWRDGGHu83ZppkHraiISgWyZ2cuodxTqg2pGQ
36v2xilYC5rG3Lwi00ZRadl5VTv00fV+mtyuKseTnwf1Ba+p/KD64/QBZZ7xfP3R1kLYPHLHEZcF
6U8uHo3Olu+jnOx2jueIk97K9g4wmec/dDIXtpt6s6CLFtfN0/WFV3aizmWk01w2/56CtwsXeIAE
XaP0LmjR+ifH3foB/S7+zaAe8nwgkfcDZ6mhTF4HHW2u66vPoWuxGXVavig8sB11bKPfro4CpOw8
5PxdP8UFAwVnnn4HOzfYun1XvictIObtuuFIMoFFDK18hg5DxWOOuuWRGmiA5RtOwMlQhuG5U52N
17oSxhCmQzBMZxoIHGURW6Y+qk3VYKAq0GnHX8MMR+eI55Hsjp0wxMb4du3pdLSVybkIZETtt69R
RwNpLGGzuWUztUhLNSir6qEihoPVTMjFmCjAb5zFtX1jqDCSBCUmndDFknYe+I0MygkYGDqld008
c7TNIDbBmaY/UB69szJLDvvMbryNuL32tMBEMBOxddMiY3/7tEOU1SYSBgNlMOFpj9Z7QlMoDvrv
0A+i5FS3bVierm/UlVtRx5VEqprFnJy76e2ayNxlak3h6pKBlheCTnJMG5CYla1HLjbA+sXEa+yQ
VZEy7YqurDa+8Np+Mh0TeAA5HB3fxTNzhFLSdo1nbrJHG/8nF5eKnxPWORuB6C/UYHkkqRUoQQl+
TC4WkSjOSsg0ZTnSVISkDKERA84naCZKdkCYidEXol02XTw8erLvZV1mF4B49mc1zSRIU9isP8l0
S/MmBJvUuLAXvGKjQfG3qb/8idwCtDoZ0YKjWeReitDwYkR909W4ApKz16VtcQvo3b9pcVqCNt71
lYTlpEW3FpamqG752fSNTnqOz+sQwy6CvpCdVSuEcmFZlfa7VsHVo1EtJHYxk7CaPcpuSnZGNwmW
DxUhpmleOsK4iRwnsn6aSo1cMOLaqrilnEvGi12X2Ffj9h73KMWmFvrLRTMWhzCMC6wMGoLnh24c
o58DbcZHPfT9P6Iw0+bg9bNhbMdWBxoLvhX+QNdVN9LHH/aQKuaY4TXUixup1mn27fquXgm/QPtp
JeliHj07i0MMoquxnHSYXD2A+SzaBg38Gg7/9VWM+a9ZfC+UCYFPUu9bFtDyt4eHCBJ5eUJznKFA
XJ2bDvYOIiYtNri0UtURmVFT3E945z07UYAgaK7b4xdI7jiZAEPw4F7atmce/WmybRjPBR5UqML1
EEP6pg52xVQO4W50+ko7gHIuqmPdI3G4r3EGM892nA+zWsAE882XnvYndVBXgrDkjxYWi4X1rBW4
he0mMPr3XqsZf2JLU4KTMUCpdSV925fcx41t1+HSwOau22enB1h1cuhYQW9pDAXn+mpEZLWzsCaB
zWLGLkIaUG0NJm6uiTRp/ycPIG64DKRwnELZyMgOFUQqb6+hcz1g3pJCLt77ZWAaG+HyLzx18fr/
wunYPLx/Dszb14/Kac7I2jbdHoF7ZQ+B2biXYP/0vV4K56UNRfSHuhlDVa10xmI3Hw6c0Ko+MyG1
0Wbc9aZvFSeQjkp+xiKi1zBn9aP41NktfCYEzCr74DtmUT30aSPagzYbdjxkSI4oH8dpYhBBET5T
zpmqw+lh/tPvrcm0XbSCMQMoolj+or3eil/Xd562svPmC8Kaa995DrvIsxMUp5Fm8Q26OjzmL113
iv6/FlGxL6g5BPWDqte6vCvTwBkuUIqQl24H1IczetXBnubu+MeCh5Ierv+slWAOnJMDAVLBAaC3
iF+2hmZuUmq6K3OINTvf0D7RedIfsCodNsqplbuSpWZUF7U489HFCVedKuvzwsCKV2HCiG5kU6Lb
FVlYkvsNVPUnppnBRiNoJZeltcdMgZBFVrkErfpTKEKcQiQCNKlpXriOnfDUCyyrvpq9XUDCCjEt
JFnwh9/XX+zqynNaQJscGNuyQR7UI3CGSZNuKlGQkHCkzpWJeQieDekXyCL9KVWLx+trriRCtgbZ
gPwVlhqx7O3psunydU0W6GBoLNDuCKyJet/baf9QcZrQ+u/oovpTfIsAg79Fr1gJ4LYBNhhINdcg
YJG3i1OkofiBUysYeLT+YVci24cjw9aFy9+yCCC8TVodjB6ZqyxRUX2I6xKivaYbt0aPq62VHKJA
izbi1MqpAH9Io5JOOxj4ZfswagzH08nT3QHjjIODhiAmjY1ylDlYhevfbD72ywdiwgFOgoEUOcT8
Wl/14ixksFCHrk0q/3x0TggwON1JQZAv/FhXuqPsCGDWRTOREEQSwEKfDF3CyNtKteatsfwZDpuV
V+vAx16OqeAeoV6AxbxbdRYKG2ZqfNDtJjyGijFdrNHiYtTT5qvedvIQKHZ0mGQnN77tSoCYUXac
Um6GGdT39lWY8K5Q1Iss14Bq+SWJjAaTBs075XZvfBlrHCw2soG/B2Lx1OxXopEBTEUyCXi7ol0n
XBRQ5edSLHtRMwOK4JRBU3eM4sAMHd/REXuvuB9QmvbDHnPZydqIwKtPTdX5NwyrFN5vf0M8quMQ
JKqFMLGjn2KUCfa4faHTB5TqkEsr2uq6rBxUAFRgLGjF6tJe9hMQ/0jMyGstF55nZCOS5MTHEk25
Q2NjzWQVertnfB0+AfZi8Gur9d6xGIqNRlTtOuYiBwbp9jlEh+vz9aOwEjI5c5xuYhfaS0uqkoFw
WxqqoemqseYfuSa/204jvgy9/qNDfvym7hu5cdDX3sXrJRe1sZbj4tGrikHQsvUn8hAsTNvO33jl
cu0bU39TL9HYAKi3uGWx2oDkYHP3F1XaKrvCUtrqlGdDgZ0Tjua7BhsquIkJWd7HrA5q+JkFImt3
Imoz+SFWm+4bUtXjBZcur/sWJoqOf43IECEbUYtCKAl0KgKz6BT4+6rv4yfP7HFji0Vn7rkwZsUQ
JRk+M+hUcHD1/drAXdSorYNXkg4fJK7lEKxxJMHtqoo074CpkuE92d4ADDOXc3/Xh3nkH+oeaZtd
bRr6FmplJeQybRRMBSSQXr7/22PghK02e0SZ7sTw6xiZPmaKkcAK0EnVjRO3ck2yFJ0tjjy+J9b8
tV6F3NiIITLSbnY7Pwx+x7AodzaOmsfUr8Y7qLXDpUX55IZMztgIOGvbDbgyuSX3pANAdLFyWpZO
NE6mW09ITGaG6Pb6EG6Nb9deJRwIRsQqMAcAom9XQep1jEOe3u2nAWtVX0uJI5H8gij2p+sndm0l
R1D40sVizLZs0OO1g6OUTLmNIcju4jjMf8xN07uwAbR1fam14EDQojUOfJeGwCK9UDJ0TIuC/ZEO
lrzxDaV8MdNUfAjpMH0QAwYOlllt5FOrj8eUDHwdA7N3kdKPBhlHIS/Skn5rHRVoUSljva44ougU
fbv+gOuL6aAHaYWDnZr//NWu1CunTDH7Mtwwk/NhzGdHBC26ICqnbxyA90tpoLcYa5BvMPj+W6q8
Wmok6cW0nUDriGS6pV5EGt8zpudiCraa1+93PEsBS+FQzzetudiLKMzEhDBhuAZyHugvcKWmSKue
rr+7d0xQMBsMyuehLbUFc99F9AgbVcWzI5Yu/LDQ+1HMXcidWgYEK6zPNf2uK2QPDCSOsEoNTCdB
pZ9eL3L8CJei+GEXTrVxm610r4AQq9DHNB59nua//aADhg1xA7bIrfLo0SziCRmaCME8TKqH6s4e
reaoBagWEdT/Y87hHAI9iFDEkpLZjxIfRNQMLxvvaQ4wbxMekPY6LnhzmkfCs0ixpjRH7zTJhasn
YxsjZYP19IcwQyMGoJrjf6ES1p3LkIW6uqtR5I/2qaNOyg1UsSa5SXmv0UkPU+xPN37Y+xuSoSns
Qs1WyYZhq7x9WRj3AX0ec9TUgjzvEM3ziuiYjH3p3I2O2v6YFCced10d2/ketVG12WMDhpHaTsei
7rNIm0G9KEiRyQOlZ1KgUtI0P4AXjB+LUOt+X/+1K5ua0oNUDZA/zER7sdsMfGNx260kQ+VUfY4x
wx32o0RndOOtzF9j8bUEzSoKWOoDKrtF2tC18ALtQJWu2mfOt6TzMQ0BV/xRkkUgvYRBUor2eI8+
1lAnaHJxmWfaxgD9fdzFgm2+K+fLBMDA4lkVpAhQsSo5wPyPZ369jYBxKpDAwcrAR215dC4JSN2N
lGntFc+7QVKSMPtdRsOwQGSsbia6JVMncHdOoxu4YmLjjK4EQjIOCi96URQBxuI4eAnCEvCWdJf5
CJ409AKdX61T+I86oP1oK0itvEpqVrg88HngZC35SmodRpUHq8eVPe4fBw66mT33cVG1t3amDFCY
hsBJ98lQtC8dwsY1MnIqQvFACsLmWwCntD80ChJ1F2Yr6Aeq8DfL2zLqLXkclR7RMg192a358MqX
4FeTTJC90iASi/qEPLEbMkTm3bxIDXckzj1OTeRvDBVWV2GqAZKdFhF0x7fnv+ztLEKLWrqkTv6N
RxG8Yy+W99cP7toX4DzRZYYEAfB78b2zqbE82Zc94Y/u32OG5tGA2okw4wMcHR1l2ZrocZcxjt5Y
eSW+Mdu0qKy5BokY8/O/unKzyRxsKy8HN1Cs8mzjZogAZxZ9EErmu2OOueX1J/2bDy1ix1xvgOyC
xgVUf/FCa4mTezjIzu1i7H/uUlGCUcTrgmkYMLLqgfeD5xvuu82sy+wzuUZIzzj6Rh0Us+sCFLe+
CLDiCdM00g4+QqX+xwEpgE99OAEXavUkubOSMsMIJA4K7SXwudd3A0R4bMhjLoofEiOi+FtBE+OH
0gRafokJdPWpRizEOvVJjP5ySgrpPyV2l5q7IN/mOK8ccMwACSDwvWgBLqllAXZJhXSixkVoFZIl
ajK4gAzZ6H9DR78WH6+/9JXtRd1KAmLTv8BcY94Erz6yFYB+08umcaNIjs+eggZ/CGK7BBzTiNPA
tYezkVb2T9eXXdtbwJkZBzLfpY5chOggK1Fh1CGeaDAfHxIf8wIDO9I9PHX7EWBBs3Etva+fNKpY
mvfMIJnTL1NxKPstOSkMkHAIjMc+0+pfqO8Fe6ROUA+umumXyb6apZmzjV29EiVmUj7wbRh8sN4W
ObJRiLrwsNlxWx3rAEYGzdnwjeF8/X3+DcSLs0N/ET7NHIyEugzU5WRHfVmYEEvDFp2hxvDU+mJG
mnDNgvkDxyOPJ8Y+tqIcErTDplujZk88t7gAx7uulV7ze0g0Mz+1OABXD56oBNihXOk/Cfzg9Y3f
u7LtDKIzbTuUbQBWLt4K7kCYh1cRA1kYLmD6zOJhTBK8M7pGxu0urLzEzYcmcQ7X39PaujYkcTrO
sDZpbbzd7kUkUXvCo8NVcqu4JG0TPupVjil3F2sfSSZqVJWr8PP1RVc2OxMULEuIbWAwjEWi2HUD
Vggz6VfaU4HMqYoRm93Zx6HNP3sYwbnXl1vZccRs5oRkIaD4l0OLKotVvcNL1q3rFr0eq3NwUdGL
ZAsUslbBAIJiiswNwT/Lq2kySqbIuMq6Boj36dD7MvxhlRCRkIHQjeY0BJXuaohwd4AK4vBZVQJd
nDu9ND4g7aWPP64/98q3taheMFfhutKw4X37bQcvUxCFVmuXGrQcbmy9LmkICiamrchvY7QBxVFL
gvzfexdzGINQAIGWqbpcZBtTHKshnX1owB1q/p6Hq2kS+/WlIws5Xn/Elex6Js5aQITJbSnU3j7i
6IwAecOidvMp0PaGb2q7slKdvRqFvG5ZeGfNU5tTyFk6BVhdvlxffu1qkjppFfNA2u5ysZEHqENo
pEJzG/BdP5gOsPKdThZYHeour9SNfbzS6gYGC8J9BonOOegiH4gm+BKhKBoXDZ/JOwirRbUsw83k
Ifc43/vCSr3wVFrcUUcZJjpNyUjzv6gBYuEb98fKESbXBlgJK5N8b6mLk5YNWPymhpTZ56D+mqC9
UIy2OwcLrAM+F9lGk3flvmKwyXiTsSuohyUkCWRGgSJp1UDMbJt9q2h4XRha7raRppysAeHtgXbM
Y4mo2kaEfL8yrSrYoACeafqiUfV2i5nR6Aj+aHTRRC/051nQw/mDYVobnNG9B+cQpBUkE6ND83uv
g93JN37A+2M8/wDAz9T7KnXHomtW+gEmfZYyup5vp+oLTAdR3vl0qs802qN7ECL1xxFi8Nfre/v9
F6avxMXJhIFOnbPc22HN6GCK5YSMNhFCtdCLVXEF3PXo4JzGnkvy+nrvzxKDsxm7B95/7iMsjnIS
W0E5vwaoQXV2DBGlPxqV+l/Ttf3++korL/T1SsvhySBEFmJEoroNvvTHZnBa3LQ6fA3yBIv4ACcn
YxjL8/VF319CPN58eAnERIvlYKSJRiQFAh5PeKCd+lDaN90QVxshYmUV3tw8OrbppAFSeLtZy7yb
RjjpeNaUWXSZlUJuJzVrN3bkSiCaBXr4GNwsBsF38a2azIpAsBgsY04DKptV+NCOVfwNzxx8WaVo
NMmYKWH4EdfcuKIq83PdtP3G06605ygCSfLknEm8h0XacWGEURLaEEhDvwSUE9gnPRX6D8zozWec
zuX3wjCSu6qQ1V0Y+vap9oXZ76zKCL77XTZ4/5ez89qNG4nS8BMRYA63ZFOtbgVbsi2HG8KSZ5hz
rqffj97Fwk0RTXgwNwbGcHUVK5zwBx/rQttyUUVXdl7fjfNDjkqPAl4yZc11n0AyY9Weegk2bRDU
XmWo1c3kONNdITfznTwUxs6u3vj0aGJwISuEOGSLq29iZlVulhp2RVhMLoarSno352q4cw8v/8pl
WP27UcB9iOQU9/5ytv5Ij3qA/p0TsMGkTAN0AeU/mLD7GLXHAuPpl6aOijsdTPg9qpDhJ+SCg7fr
52jj8Dpg9cgG0XExKWpc/oAuxFqsq/jkCQ/9U2PhEut2upbdBtGC3Spi0/k8l0H/cn3YjduJYXlz
MblVUThZxTTUgxK1axgWr4vu0OJzhFsu8JoJM5/b60NtbRzCYvQHiMfRBFl+yh9LLEOxkqdeZYlJ
A9wA02CeOklxkcJ2HhUA4zuneXNqv6lzVBgILVbvix1WNVVA3TpZw4wlSWjWZ3vQy+fSQfz2+tS2
9igngdYgPDVYLqupQbdWU5W07wToH5BbNiqPxjDOz9dHeb9FlpBQo9dMIQss8eoSDGZTrQdlsk9G
K8l3SRJKOCJGFqvYVbeUWkpvVNm11wd9v4rwHynML8hEkoA1H8sUdh6nA7mLissLgnEozxMbG8A2
B2VnFbeHAmywEAn0dyUKTAbqQB4b+1TOuGejVae5kW7MxzwJopvrs/otIHd53pdpkRlyxfJ6rYHK
8Dhbq6l7+4RgWvcAUtiiX41751OrSvw2L2hnicBA7tTaLbsSsYJcTgvtlBaSNsI/kUMFp1VT/ATJ
Cg8ekGSouW2ZKKUL+ajL0XMXBQrWRMuZb6dJc646Ou0ePl7xQ00dCs+ftG++mwOXEXYHkd0PB1Dk
teyDFXbebKVD9AG3Nu3RyXGccYGWS6UH5xhbSE0U6J6hW+zsXELv9zF3AaPQOwCVD77o8ojizRRH
GMfapzoCmVsD8nuo9KzeKUW9vwgYhaCXYB/MP4jKy1EsnILmfuBgZrkxyD6grTBzNQh3aEglNiIz
8yJleP2Db+0tB6UWhdLqUixe3XONGeF6oiXOSZ3wDMHtMGkVz8L53TNio94pGL9/TBZ259LFpKFF
PWB1l0tgnGuYQsapE135AyGPMLodMdgGvDMCCztMk2bjDz3hOjqjyRQclKFS8p0tvvEtwQ0hS4R4
yFLXXX3LTFhSBYJIJxpUhB8nSg5IHXH56+tKZ4mvtTpJJEtIli4XBOOtVrbI57GjGbSgs5JifNEG
/CR+iL7Opp8WWtv5naxH6niE+m8h5B83ePkEeMpgyZShX+7rrerUJyoKKf01+AKJW5lzJw4Sj3x6
LMtcGK6mdFXtZtjvLuLUVZXcJU5GOzg006pH2xLy6wGwc1+fWrbr8JESgFDx2rKHX5UeoDwTxXWH
z0sUCAmrLUUp3G4xp73BuKJIjyE+0QM05lnrP0qRRYEI9lY0fQYEK30x4wSt+TAL+/DOGGzsmp1g
DP/Fbz21DnqFBcSh7mNQLboZta4YUfL2RFLEyVGWzeoRtFSc+Ut7TKBIGJsfdJABETJ+XfFWUr+5
0Y1AebJh1X1s+MF36ugo0SGMQpknshmb9iAETQn8bpKkvkckyEB0A0+lF6VT7NSLcPedmFKnPo6d
IpJvreD8uqiCdKiMBLPlkLnmTfXDTnq7ee2yMgCgPWROdGegxD0/CllKXrp5joJDXbdjeYOFgHMc
1ELr3hxtiD8hxJ+nR9PEfeXWxhK3/CiX5C9vBX5dDfOVqhDDc7PF56wT6ie8slDgbcc+yfyKZlH5
ManRBvDkybDjn2pLf/fc2g2QdomF0Twlb1RUwo1icG655oL4BKkEgyiBnR3KTFWHuVPaKPN5qOl4
ejCeOulD1g3mCE25wKTNxlMv+G5WiXnuOhWHXIRBkDbR6Fd/k4ymHdzMVNLpcyYq1TnY0Fy1D0Gc
6JUPszBPPQtTFPtlDK1+vBd1P5ovJh435c8wTYlNVKvpbrVGZfthyGJNrp6gun8vdQHGOpxfrm4B
HEq/a0SsJ7dhXjaUOlvo3S5OG5JyALtoxq6BKkp7gwA5aPvMbtA/kRNDq74ObWyNX4mCWtXNUIf4
GdZa1N6VcYG3XthGCIROJMPy7VxL/eRhdMKATqeVHyi6krPSnrXkGyzfZATSzX54mnJI0wc+RNEc
OrAEMYYOpqInftcEOO8kncjOcpnnwhNE7j8wrQ5wqcCaGiJU1s1PWNPiWm0D9Hx18ELR+KM5PZR5
OsNnQUOi91KAUq9B0Jg1vvF5Ut0VtjP9clorzn1qn3x2mlWTdldFliGdrA4mopslcRTfCJNih5/h
u2bymhkYXUMJUDOvHexO8TRsQV8bA8Cbj+oN6LEA5znZy4l+80OoNnJ8KCYpzm+VvFdysNkBdlhx
5SQv5VT2dyZOybh+2UH2JBtQVn07gfB0BhQ8zOfKUeL2xhJWcCIhTscPRATxA15+cnnMRrNrvHwu
OFi8B0BppmjOw3tZ6UbtNsvk8VOGqOgbglId/skZgv6eMMw+OozjsJhTVlKCirrZ9ClBA6L7R/y8
xMPc2PUdq8aig9dCxqdGfid3Z1suFF8kDvbpAB3N/mWSu8b6pclyb/p222OhS5IeNJT7VAohs1Es
dtQkLfC1qR/8KqrBVN4mVR5eprgrPiqZqnwx4N+GxzjK4tM4tblymEvsgu/qvm6aI/+EdhpsiqJu
2RiATlDD3GsubbzopP6E7Tr4yPf8gUB0OCZBrocgg0+GkYnxRh6xt4MbMvkNji8fr786G28bFSt6
LdRvqHyvmQG53EyDPo7WKaXx+ygwAfYAJNg7OeFGvI3MCBptMKhwCV+L/jiZtnhGoBvFpe58x+E7
dHAZVLxeABKy40G5xehm+A+RCuUiCjlIAqAwK6/TFm7NrIEGcsom3AjiSqIHO4fYWzmRvRNwb3y2
RckWlNwyO0RmLwMxSqBgNwrZAcgwlo47Smn6r6RJ0yOcIvlU9baxA9jYKLBQu/mtarawWCk9Xo44
hTWLqOXBiQcV8jNOk78Az2hfOfLO5wlMzKFIO64QHdoYjl31t2TGD34nMvpNjl+FLBYIM21h+pga
EiuXvyJBYzEUTi0RcLTGW2TYBadRQvphUHCzc9OR8rtr2a38jyxZ6ccEphkmLc4cf5Ax0/upKsIQ
n/MoTQLXBOwQEU4aYnos47zM8Tqak9YDER4vFs5Dh9NAKMXKTdcpVoD/SCLjh9GHDhcN5snCH6BL
3Leg9xHx6DP0RVszw+8mMmcbs2Bs5NP7IeOddwc0s4zbKgyVz8BxnPFWkRK441k4aM/t2AZfIeDH
z11TZOohjZGM9wllou44w7R4EghNYBgyLg63HbmecLO51rFVTBcHzSHWp09mClfRSytdnrAF7pUP
KKib2O8YefY8FFFuHnAFLD4PfWThYGZXPEVdIOHAYsTgUrxmyhuAEXVntYd8cKrc67BVMt0uVHBP
MojJnntZGVAWqyKsdqJ+qomlyql4MsoIBxK0xTHHtYtsUj8WCVoCYM40DAGT1J7PhdnV/+ZGp2KF
DUKsmp0w8cewz3+gypU67sRz0noyhLVX2Cza5yaP81fqu8H3vgmbNztDS/yc9In4ApIXkyebqTZI
ifT2PWQNGASJJWU32N/A7goWLiXOcAshMQOFrn/JJcuMdmp8G1cY4AckutF31paO0uUexCnQzqQm
ck5hO+S+hpTDjVKWxc4J30h7ON3glNANhd/0u9D4R82lk0WQ521jnZBo6z+nY0L0rWrt5BKm1uHf
51hclUsdBKQj1/PqOhlxynaa2DFORUGbv0uzGBukGI6cqDN1T+NvWZ/VGaZ6D/7V4pqyOcmX65dg
VtaFMpQeiVjX651p/jaIJYu3QWp/1KmW1nBvLfk+1rpdvaCNjwde1FyQFHRFkZa+HFyTh1BLTbgZ
taW2h3A2U6+bjb0ixdYoFNXJ4lTsS6C+XI6SD3kAeCaxT3bfZv6cTtotr+EevHFji/DJ6PUtKSut
mOVX/LFFSkcOzHCinhujG+FNncUFQX3hQ1LP486DujmhBWpE+ZQ5rcHf8WQVJbB9+2RmbeSnejIc
aKVOO3CmzQn9McqqYEwWmtS6nrJsaizAzVX5TTgFw+cEm7mdQ7x8gfUmpH5EuRbol0wgfbl2cxop
mjBC+zRLTfrANV0Txyvt8OrUYEDg3veH64HPRmVhQTsCLaCWAXhodWtAfC8R6CvDc2lWVnnIrWS8
E8k8IUqCVMNLRJvEwREuSiPPUYsQWUSlqOKdc75x9BDgWJR6lzY8HLTLWesGernR5EjYRYn4NIF6
+FjiDekN8dzcxhE0MJKYll2Ei+L16W+sNyMvFyYWcWDeV5/WinLo8whhnjpFFrPryFI+A6eV5n8L
EXAyIjMqd0piv7/h6hv/VhMgugWPRJf2crZyF1P5kHXpZAideg29aLc3jeqYKljKymn7IGYZd0Al
fHFaEj6rQ4FPGRLJC5rgCVjVj8BI/h4kTwWLUgzK62SzyNFe/qa5t1tN6XsJZmz8tW9j9IslI5N9
XS/inVB74zQBooEQTW2HNV+j1Grcn4Fsq5ymuumfKNlIj9YgqlOM+a1//etuXA+ogJgGhSRuI+Qb
LmeVTnTfcNSzTx3p7m2K7enjnOAe9vejQNBcitr0Owh8L0chOAsTSiWQqmd0IiRrGB4yFYbZ9VE2
dqpNYAn2iIaAA8HgchQTL6+iHC0bhylF+lblmvxApwWf0sXCLDpMpV0OO0NufSnOBiA7unI8+Kuo
1o5GpY4thhxbRRzSIZ8Oej++afKY7lx72yPRU1nUzpcvdTk5Ce5WkRUyPQG9zbwUmYgj+XjsdZDj
bq+v49aeoAn6/0OtdrpuSplpRnwtC1vwxfcTd9kq+PsmNg8sh5h3CQYU+OfLCfVFbac4GzokAL3h
txSRf7WSlbxen8vGsoHb46wsaAtaHKv9rQYDeOqOhwnIT3CAQgpCrx0m5KBwPL8+1MYVDQ0ZNwES
SSC9a2xFaBbcz+pMiZ3SreRh2EmBLkjtBHVQyPyFX/CqYTSANeejQhvj6frwG7ufuAjgukrni6d+
tRUjDfGgXNCpwp46d6VZwuNzjCodVls1f0ZLINzZJhupOh+OJi3kURLZdcVdZJThE0rCpwgWiez2
htnofjh1xQcpA5wFMlx+bIcm+A/BEzGgTq2flJQawSoKFQjsxP1SiAD3J87LpO2bxfLpAwVnXd05
4BtngWoEnA6wMsAt1tzAlnMWCKu0AAeFpt9oTv5o52q2M8r7XYpmHyu4VPP5cuuYZtB6rBLbNjg5
FFtvqau2bt9G5YfJ2nXz2HhbqW8o6D+xdugxrU8EUY5CjSwKTkVNz+xAuj5Hh6UDFxM9aPYXQphm
9LCBNcdD2+Xt5JU5nuaAHPUCk9sx6+vYrSuEMA9SVEdfZUPgoXp9L7/fWstv5PkDHU5Pcs3DsPJS
Ss06lk75OM3gaBKL7LWuQE55idx2uqfOYRNTPGm02L8+9PtTzNA6sro2TB4quqsLY7JLXDRkJTjF
fW/kHlbY84BqDhBxVwrb8m4YZe1rqWpZcKA4tftSbs18wcMsTxj5x7qDpCLnNg8JxZoIIgoCLvZw
iLtWPwyJLh2EFIef9Wrao3RslIiI7xYiGEoNzHm93k1T14ASyuAkazilD3qXyy7EXvM497iY9kon
+4aSKJ5a2eNHnIkxjtTH6vn6ym8dArClmHFyvFH/W51rvsrQtk4jnaJp1LzZmZAwz7rCVwvL2Dlv
70/1Es+S4wEdAIexxtNYaWuG5VhKdCYxoNATYnlLzbX/sJV4CdjHdF45R6snG3/NvioKe1nVZL6R
lQyDxq5I/ClFwaXHGOWQpaN2iC3UXa8v5dYuooxJjoQK2eJsePm2Rj2AhkDowQmpUZPcxHS8HqWm
Y5hNAkcDiSsagtFeLWJrVWGqsmupSbOHVzlKglxLju+tg1FQbCt+GSFrflvIdd/uvDwbMs06ApzE
DSCDgRKs9ysOcrpiGJ1zEkhYLPWyPFV/oHUV1s/GIMz8psj74qvVddoX0WC67XFQy9gXKH1Hvojz
8DRAXnrSyrbYw25s6Prw2zTww5R5gRStgbVGaotMbipARZmR5jfDmKafZDNRbdfstfpFa6JyvMEy
oPghS06ou2iyF09abKnNYeytRHi1VCnpzoZ/n8OSnKNLR8nZIINdiw216aIw0FjWKYnl57nP70tA
PMfYaY3zHCqZX0TVr95WxSHM6uzbX29GkiYgSAvMCj7MaluYhRohzUpJP1TMh75ID2nUeDRgsses
jGj3Dc68sz82bhJUDHSDBxvwGtWcy+1f9qhBhWntUM43pgMtLZQNDSd8TeZR3wnLN/Y8Qy3QdC5P
wIOrWLmvZigoaFOdYitHkEVq+gMslG7n821OCKmI/3sY1iplaaxRO6T0faI9GdLptVKM6dUSs+ZR
Ixu4/r22BoM7SYZLkc1EhO1y9dB1UfVgIvsMTXJreu7FAZkJwzXVYC9j23p4gAQDP1reWkL81d7Q
wzi2W4mDXOdynyO/xq9ygwlTBhf3qqn0ZDNWAvaIHX7q5t78B5vt8Ovs9MmX65N+Hz1zY9hk1UvR
FpTAquJAFdcmzOOHyLYkDjaSbL7QuvpQWkPmwajZkzLe2jcIqgKPWU4GeNPLRYaKpyrzkqv2rTE+
LHBBhN3jPaTI1qxMG8APYG+A5erqIMyDRNuOzOgUzo4Zn41QKT/lscbNL1dW0PsUBv8eeg3xCKgc
+HreVpRbLic24hfZqiGPgDVq/6hy29xXuQge6IVke7yzrY2KyxFpJNULYvTVKzdLee+M7NbTVMmj
P6jIsDd0hTw5Qlzr+vbYGAqwF2hoRLQWZt1qe8gCcJY2m9opsgB1+2KkUUnTwpD+raI2zf3ro22Q
f2hFLk0E6l8QvdfxyRBjOyjRJD2lPPK6F+Rh9h2X1MxAhCRpyietGQWS4mGDFMTgjPJwSFO1Sbyq
hWTnU+bIzZ1LYWO/2gujcFGGW3DSq3sO45s6zUP415kuNV+FHH6djEJ6vj7vjUEoOvBuEovygK7F
M+Uo0BQcps2TUqkhQjVlfJJm5Mmuj/L+UCwwariRYHioeq0JzG1QK72ekqf3dlk9SWbvzHiAxaar
1CL5Gc+hvrN2S8pwWc1kQIT1qVbTKtDWpzBF0s5qFXSsoBcFT52p53AekvYreAwKmdHwDXnHwnMS
o92p/W/OFH2Zpei2dACWMPGPNkOrBJ2WyANoXPANRwCeFU1fzfRUaIAgBrQ9Rvv77/e7TE7UQ6ix
SOpcjjenjglSswZCHwzTsZwC5bYZRuuvX3eKsIthhCozK3bK5Si9ioqeRtvp1ISU2WdZC++LRrw6
6lD+/foxl0Wvg00PRWr5sH+sn271Q6qOoKeRgFYf1d4BEdK1iKg2knIjZMCG13fm+7B9KZKidkad
AVzH2pCvsYYkMhONysYiHpyYceNP0O29QQqmMzxhB4GQLvkPy4liLVk2BsYUZ1cvEQBbRxVtBfah
ccxDXGKBAG6h8hcvii/X57exPxZPWD4fZw9u42oosJE9vbApuJ3MOHoa2rE52ZUy7lk6LRtgdd4Y
hrcVqhUtr3V2MGudWZnIqd6Wti5VnqQo5QEpRBpDspruFdA3ByObBO5OO4ry2+UeQe9X52bMg9tZ
NrNj21dU+8w6uI2Ueo+V8RsgfTExDRNFANQKQArqN2tOqIJ3mp2bTXSWZhuscIQ6geXLfYqGTTPr
3ducV+N0KDHxMF25yVDp742u+FkIJyn80DIKvESmqf5aGGX+z1iQxN30op9L6htZ+RoRBFFrAUcb
eLrRW5mHZRTchEmzJeuDFvLNVDcMsb51M5HolruYwmReWZQoaeYqMkgH0adhcKCJO3/V6qD+Z5zT
BNFWcLD4M+S0ArnYZzRMF7K9p+HDxv8UxUhptKeH41VjUH8wJEF9LRchQuut0PKv/AW80URTDP+K
JGxuwYcbyiEqHAXT97HPwLrJIn2ehA0C8C837LLgMHA5FkCKSeYuP25NoRUDKSXEdrq1vC4Wzu1Q
R3st2ndbCOA3J5A6xCJCTK/tchQYT63RZJN0QqpTeubVAwtCTvGS0rbYeYrencDfQ1kMsyhZ8gRe
DmVHkNMNYwQk2LSxrw2NeieKfLr522VjQmRftGghdhGbXY4isr43UR2gVTZmzhHBSskvgO7uzOXd
bYlkxf/GzgstH/miy1Eq4TTJYBvBidac6gdWl4F4lRYR4YIye2KryaGeHPFyfW4bH4udALeeMjs3
2JolTAOrNQWex2eMwpGDbGXrGBB/u1E07GZH795vZkh5g+4FLQxir9U6lsqs1pFM0zdQ5yhiiGYM
vK4Ozaep4pbw46zPRpDdYuSoRGZ3xq4ufE7UZHpWi0n+NBlaF+GGNkm9W5ZqYvsc3OIV1E+z183Z
XBYOCcZ2C9doze3A1rQLJUuTTqMp9U8SsKFvkYzmdTPFtX/9C/zOqS+vQXI1yFMI29ILQ/vh8sMr
YSpltekALLWlGBBUFI4OD7NGgjE3YIVv02GyhdsGMfKHM/Y+0m0IaKq7VZXO/pnHjhY9aUUoDWiY
D8Y3LFZAjEZo/Wi3aZE2s0sLr7P8UeYGvRuQLkk9IzKa6EkJptRAxyI3EyQa1c44Ele1BZdVMmI8
Egr7k6PPbeJjmN1qvmH1dX0TaSiLUWaXQbnJqgDspIZpM7xdX5SNg41LIrVb7FhheKzvEMlIFCOs
5wDjMj3imq3nsxbUoOivD7P1mRdOKOJ+DPVOV21o1dEo+iI41bpUvPWGFj1USjbprhkP5l+jMtn+
FkwULkZAWyDIV995QHRAHrPglCVDCtZaqK6hZvk9WNdhZ0+9L0QsY2kk/wtyy7TWdRxnmoa4JQE5
2YiFu6MJET1PM9ufZTHctyjgH6UCVy9hg7AdzcwBSt/vhZtL+LPe15QgmDFleOS9luvgj3CzaHL8
x9OJWhL5W+xWc2rcxjmvAb6dtYezweCrZqZ4w2ga9+2wayyztYdIKrnYKBDafN/L8UdF4LPdt87J
KILoPEam8GCl73Fktq5tunZUHRYcKJr7l6OkcAKiRg2cEwFB9mWq8UPPjCj7vnBvbyVp/NmMVrvz
VGxtW0hPcFkpg1IxXgeepRMJfLuDkzEK7Vg1mnycwJdCEquK49+fEOQ6WD7VWHbS6nJq9QFxtmXT
BnaT3hcEEHdF3Vs3TTXs5ZUb34vtCpUf+w9C93U4PS9FOqQZwjM6ve1LrYUL1j0fdpTX3mWvi+Qa
eQnSqNQjSIMuv5dZhtE86YhwaYOd/huqw3gcMgt/I81qNagYSq5ZrmYU0TFPq+Dm+mpuTRG0JpH1
ItfA3XY5uJVKtt3ReztXuDgdoRtpI8oBkCMP18fZOv+Ed0iJUn0Ay7G2FjHxEgrbjlmWRdsOvlJb
beWFcatlXm2NcFacXImNowJrrPPauTYyuIBF/qynTZHvXLIbzz4v/hLcADVc0F6Xk3Y6kRa0McKz
gBbsQ168FfngO3E33eIWsucZvvF9uVsXMvJCmyM0vBxt1uZYV6MwPkdaVftZZjk3VT+beMiYyRet
VuuTaufNtw4W3c5R2bgJKPTA3V1aJXS/VyNPaemgZtjE58wE6z0pg3Hssiz9DNVeu8tE8y88pWCn
+LM5ps1+QggNisFahLN2CqUfM3hOlJfpGeVC6RQ3V53RcNs8rMzjOOO/6E1J3Wg7e3mZzup6xwoQ
TXceUNr869hbtFKM2G8enROrz7pjNqQh2Os21I3nMm2bB0U3x1dJTY0PhJK9eo+gJT2hnX2+BMXr
H7GwIznUqKPSY7782vimL/X4PD7rddtLL5mhwfPNwPih4lw2o+P2yEgKT8Ly9hXzF+NL31WIa7J/
WoQAamv4BJmn0FxsZMrT9d/2u9i//m3sA/pE1AYAci3f7o/3T2hxxboR7jp2M83nGAkNxS3N0upc
8IZFcwdoDuYbDkqG8mRUpS55Wsp5dFtjaeOqZIi5m6pJLnlzkk6fglDoQPuBFk3u1MvduVdavT+M
yEOVrorpSX7j9OTJXhIWWeOF02w/xFFPNj2blSwgu6XxW9rpPRtRmK95L7Rno5xHsIYdtChXbqM4
8VN1ss1D2EtGe2gzOy59pa9N9TAOHO4bOBHTS9louc6zPYe3ZWmMnZvHivyjruLgn7wKzEfFnPFw
wSLM/Ixvj/ZKowRLlK5wKucuKKBQudVYtcHNnIrheyOiXHLTOgbMloVSMvp5j5LlvRVW4eyWI6CI
g4N1wJcp6qT0RqD7d5rTTP5lB4U1upLedK95Pcy5V1JGCGFEwE102a+x8pDo9fSiNGjr39j0cI3D
mMxavLMHt84BoTvmJ8sGxIfv8jPrPTAS6hThWcWu6LC0YP2kmoPHLKNpHOQm5phSURziaWoOKe3z
v4+UadgRgSwlYO6B1e0azEM5Nk4engu9qV1bmo37gED/8/XNvBFxIHEMqIdeEk/0OpaabVJTQPKM
EpICgwSDp8ooN2Mt9q7R7aEW5XK0YDAvXoXJFC9bK3BSnotUdfyun/QnLVHGA7zCvdRreyiMgZkW
Mc6641KFPfFVEobnJB87/KNk/ZAXQrj90O91rLdeZNSZeP+o5GGMt0ZzNmMWFSX2f6esSM07uMCF
LwWa8VmTivZxikvkm+SClB9BxZtuUpAS0ILs5fpXfN/MpwnBJoURQN2eDuXquqzx74ojhRCrV2br
Oy3YOHSruqk+tHKWwC7FKjM/TqlOdt6lPB8PszKW4lCG2vi91BXJcVUTi/mdE7T1iKEHQ/VhUQFm
kS5PkJzmwuKWDs/cosNrVA0T9KYslL9YQdfeoUCIn5I6juZOXPJbV2h1QRMLUlSl8kEbbK21h9Pi
gE6GFJ/pBtU5OntO91rCVfpZTrP8vVD7+nmYrax4VpOhhE1ay73swtRI4DxnjYRxRNdZz5NhJ18E
GqeZm1tC+okV31B4heiVz1rlAPCOi7oeXFkbJd2DWaz0B9sEFXWIpaq5GUpdRSDBaTu35lJE7qFP
rE+ostMc02pA2oAeG6xCIxG1P+irFNldjsfgL+gsww+Qe1bl47v2m74k6t6DlR1BZZqz5BnaW/1L
SuJy9Eq4YZCm4KAasKWjRPNTWBQwzOa5/NnaSqm4sTPXeHQlWv7RATFbfmtto7wbA6fVPoViSv1c
b0V7V7dT8lbTufsnDqPx1/XtuXEcL77HKoDivrfnVGN3jkb6Ux1iy58bq/YKPRW3fz3SEizRuzKx
KqCRdbnj+plkbuzi5DzrQAGNAbegYhysQxFPxsfrQy3372qT0bFeaulL3wpk8OVQRVsjjCt18Xko
nfKuE6irmGWzJ4S2sXSUXGkdkxQCP1i3dixwweasTcmZWn3/VQ/S+LFwELwrcMvYCTl/69etZ8ST
w/KRYSy6OJczmnMThqOVZWfYS1XgA6+QkNqzy7B1rdHuJ782KO8BELMG9RhMcFnOOWQ6GHNDFH7N
6iSZ3Bnt1jdI/KrhDnpcVD7IFxyyVKc33KwtOQ3aQJ7mtroUHhVpwrGvcRrDJoM35A9VO7fDHejO
Vty1URN0LkGVrXoxyt2/7HxGE0VyYkBRfaO6VenEj3WCCJwpgvFbEMrjv3EoY00a1jAF3AiV5DeQ
ztn3Ag+c0DfbXo4eDWNuf3SpoT93CAI/WiRsJIdCNmcPU4H68/VN8r5DvjAjKGaDswbESvJ7uaZw
FpCUNcLkPEpO/VPG1vEHApjim1Fa4mNfdeOHsanyn0o9xNVtLEcjXjWj1lf+CM31x/Ufs3EdE8tg
37Wg3uhbLzH3H3FrZED0G+oYfIVuNI92J+DaY7hB7GdavlEm6jfHyMydY7K1gSGiLDexjJTgmrI8
YgjZFbGIznOXq2eoqOhEhkF1ForQDv9hfkvDlU4ggec6Lkd7ohchEzwncUxFcZHm/hQqhcUfszj4
DrwDVKFOzVHbeXC2rgJyNSCMCL7D+VolBJ08KJ1qsbAFbmL/SMr4QDvG2okH34MJ2UqLmyjdF2oo
zPDy882YW3cWBfazqs3aJzu0Fn0sPUOeugt0dD2qMPsowYh/q4tgOrVDlaEl0uIs64/5WHtdJyfK
TS2G+j984QUITPDDLmerX/6uUIVO0vQRqaqqpI+jZI3HMbCd+1Skex3TjYUG9MRVyLEBBry+3ku8
m+wMvbXzpDr5T6tRtZsy6aUdkuDGOUGOmE4pxdwFDbg6syDGa0c4eniuVe6rSRMH/Ly9WU5mL0jJ
0XrMIHe27sYpwV+S/6juLhL7K4jQOLFzwIkShhtZdtDNUD6aypi6Jspaf/9EIv1BZxZXBHzo1npk
BPYR/t99fB5Nq3oScSLNXpbpSncjBHJe3vUzuWzK1ZsCJmHRxaViRRFwNbG0w3tDyROORl2UTzUZ
zKfWsuc7rDrlc0QWe2eYrS15aVApexD5rUWlXL5QZIGLU6ZabUy5nDurNqNzldSO79h8tTFxKI7N
9n/ZmAwBRY3zyQO42jJzCoJsWM5miezsB1O2f8ogSnZgHlu7fylwgpNGmIBL+XI+WL6MmuCtPStt
UtxNiJVGfqTpjXy8/s229v+ifEY9kwrxu8p3q+KHmIQjp6zQRheNV3GWcH6skAiQK89JuyH2YAbX
/+EMkLqQLywCDIaymp5ZYGmKlRr3iKQHH5tqzD1bwbcFD9E9K2hlaykJcuAz0cbmwK2eQuhAWhua
VXaGGzoFN2rf1smHjA7d7FtTF+oHjVIy5WJTb/9xVISfaBBGzZcW5NebHIb9pyLrkA/KCwP1n9Gp
rL0c5v0PRG9x0SiXaX9T6VrtXSWO9XbO5+xcEQy5ZR8oPna91c7p3BqFdJEdqwFR52a93FG205Mj
WCER31jEhwRZMH+u08q/vp/en8Ml2LBoxyH1RTFz9WGrPqLE09WoCwkzu2F3Z8emUapT2kDduT7U
1oSgXMMMWSgiFBkuJ1Q3dqK245icKfwbhyprK78p8z2RuvcHBBYer48NSHzJtlethnzu+jzskuQs
d8iXuWpXi87LNTN76LtQI5euJqXxByBEe9CajWoDGL0l14c8BwRjXZxt2qZDQaFIzopdGtkhTiP9
LWnMQHFnuEipKzszOqSo278ObUaxdHEBelPDGk/l6yu99VEXurW1IGhpf65uPHgCwEo1NT5XRZcc
Mxy8fbWsUq+0Umfn3tta7sWzfUE9s+jrCksVzNEoaVN8nlC6cgHumq+0M4A7W0PzCUqQ4tlT+9eQ
ZLABlC+5jSiKLTCwy5009J2i1VQvz6pQldt2hm8kl47igtyVDv/D2Xnsym107fqKCDCHKclO3EHZ
tjwhLNkfc868+vOUzuBXcxNNSB4YhgS4uooVVnhDVc1Ht9/bh1JwAIhuQPFxxW8/bJPGmdSFYxLI
dVqG3hgu0WeK+/lTt0zFs9nLzU1X20H2SdyOGnR735LFZVsxZRGA3M+1BRK2qBNjl3nuwFwbUQ8L
Jx1pslw62DZ7B9QmD+DssDsgr90PlUkNQXjBtwxRcjvNdllfK6foD24csfnuow6ee5DWADwEhGir
C5wv2prkq5kFqkT5OC+KS0hDw5UbxKDMQ1EJfWdSQopDcNMZESbV/aRMCkMolyVFAAhTo0G1dKrt
jerQzn6N/wwgH2XVncmNc4JwgHBO9oT+HzbhkTmu/1rs+m8lGnQj4ckA23wlLda9Cevv703RK7or
NVGELTK2FdGzUyUxRAM4Of+R8M7vDET6TA++m/5Od+LkY6OYKIw2qtMWrl0V2uyvvZLjpNhzbk4I
4mnwd+JIXS6AGcrFY53Q0jfC0c6R6en0Fhkipeg9uxVipnlX6IlX1bL+x6pVaAKNjgG8Ia0WKlp6
3to4QBn88eO75QfPfvv92MdUvml/ybDx7xc0wg1PMqDHBJE6qDpUZMWEOlta75Ny0vOzGH72jaiD
kG2P1MPctsmk57EAMNYmSe6V0tBUV0MrCtuzKqd5SuWoONCrUndODbV5EUQLmirvwP2PnCOWGHQF
z1qEJtZlBdkEyElLElyHeoQun5Vci+RTM9TDuyic9d5j94zVKRnq/LOyrPl/WZv06pMpJ9UN+Hcv
xBpbHfPYJLVOZrI4qS8DsYfYmst1dcupIEqBA9Fj9Gxb2B2F9prNpyI0uyyQ0nQ8giPs7WviWTJp
8k2A2ZvwwKRukSwDn0EpnfyzXuiOq6GOeCD5uvemUbkGWAh7mV7LtkSwmDGWKCgf3tpuVl09lgu/
yJPkBgZXfnW6tKLN15cvhdQPfk/+4lnWcGRn/aMWvd1yJk7WgjdBDr8VnkUjXSuyabFvqENp+smJ
xrj2m7Rr2lczqZzBlSjUZk+Z40zppeh5/ZDylLLk2qVza7h970zOBTxWuJw1bUJss7DQsMqQ7jZc
g3q3/UwvYhn+kxU+uqcWJrXkgo7cF3kwuvza2WuMNmbUQuOZpVGuPtaDPdbnqs+mb0VuoX2KwKNS
vdj26ryY62Lqfhub7fvUkNK/7FoyuGVyPUNjLJ87fnlfLIsnddaUuhKqTl+RJTas6xrrxfQRPjN9
yAXVxzIYF/BBU5cMOISyz2Y/dxblnaytmGJZDg/gwQOwc2qERQpq/TyuZISbd1UPQ2vOo1Ic1KV/
Noqh/yz8g2+qOWbXx9fI7lBQdIk5BUlj2wVCpJFSzZBJt5q+63+G1f1D8zNL6OBn+cGNtfPg0KcH
hC9I2aLzcH8XYIEj61VaICHckSh4JhBmf1IgdEpZ1/gEk9KHx3PbKSxyJQiqP1x84QG4OZthJTDG
rYSqAVoObmoCOJmyovKTeqDPNVS5ZxcdKMyOe12mj/mEoF970bpFPYjOdgIXoGBUFIFigUvbhtzo
YhYpTRF+CHw4f2qy9VVS5/7EBjBe+0Ge0SAtrLNhHJUzdz4vA5OfIg5AJ34rwWhR6nW0WpxY2SnP
YZfKHnm+fhYCXJeD1d4dyxEvEVxZ+iSbaLc1Fgs49xjeVEZ9QUkH35PUBjbudtpKd9gssvVDmowI
pFqNTI8T8tqQfB4maf0bcfA44p0Kp+WLFkLPcnlPzQVVgiU5EiTYubF5kiBUE0OSN5piHj+VeJcZ
45JJKMfZUpufsqRYA22eitvj5dgJyAXMlx4axUio25vn2dKMoliI7cD75ij0zupS/Q9STSsAB4MT
zENm2W5qxMlR9PgjcNvc0oR0GiKM9JFJOzbnjELjpKA9wJFeucdAk9I6NlKUGpG7LfTnFa3TD7lK
76yuFPlpDiO1dYGHGh50MP2V6g+SstIovXO0WTqv9iB/ipZuugKpkf7S9G6+xLl0pIjzA/+5/dH0
ZgWOgByYpvT9R0lzfM8dHAxvtpGOH/uq0KuTiYh8Rs/OMeiZ2JOlw4zoa6TzjXH5NhvJ/B+vQv8R
FXF6x2W2KBjdxlrvnEwlNBpCG0wF/NCqxz8XEH70Kq1UOveLpd54lOLoatdLNBzcpzuXHAqdvNOE
7wQF23ra4KxW58Rgp7ld8lu6FvFlqvXiv3Ses89JISkfH2+znUNHgYWET5QNQChs1i3OGsgxPePB
A8u/51BlGq8ah/Z9RD3hiEKxO5iQ/aQzgqDFdrAeKw18wUzptsxD6lN7QWk7UdMrcp7G+fG8dg4p
44iKOSVDRFQ26VaFhmgl1cyLxvPsKas6+NViHHVDdr8WYES2iMnNvFUItA0ZME4sHtocqErdrPlJ
pzZyiYDR+HGlHuHz9haQnqGo8dJxh9J0v8slODUtEs/hbS7MwTfA5ZykUSXH6Sr14LXdHeqnh31z
/yCtrcRzlLIREYE50xHqvRDe8JcoTH7Zd4J8zkFMkvsUUjsN2PtZWbQ9J1U2w1uKAHnsDovWemqT
zFfER8aD87VzrVJUglVKvVq0U8S0f7q8pbZXU9Aazq3IhujU6Wv6Ghdj6lvG+nczxP/pnTIdPGw7
K3k35OZdm8rVyGZjdW6KmcAIK011/lQhazwSoXZHzXmxrzf3IARPkNsIJ6NFtm2TNQrRv4xPza22
zfJVQo/7KWs6/alQUqBmUGQgXEmfrbFY/pwRGjqIU/amCsQJJxuRaiD+cb+6/OHad0No4/ooZ4EZ
D9TpqlU9Rzi8H+zPnaMnPGyhRjtg4aCj3Q+14CipdD2xWTVKvb+ihutPWh968NYSj1zuyGJmbzxQ
d1iQI5X01oQYYnA4jCXiDtkwpuekn9Z/p874qiN6HyTm6BwkbDsrCYIRMT7UF4DEbp//RElKKW8F
nCOO82fuU/xw0Ru/oOh75Au0OxTCXT+eHNLs7UmvEjiLNfEU99X0rJXG8kpZwHw/2NqRdsUOhgrS
M58NPQBx1rfTMswcswcz5Fom8jgjkw41J8myy0yb/iIp1kJEv0KqhZz22mp1/0cxZaWnKrX0FEXU
YB4/Enszp3cFcYsAizrvZuZasxRSRevhtiI2fVogv13hu0uniLrkAfBj594R8jMgWnkpyGI2d9zY
EppaI7w+LCCW57qroquSSPK5XaP81HbG+1mq0r8fT2/nDWRMhwYHETVh5Oa1kLsiR/d3kW5pV0Yn
ZymzD5TI2oMaze4i/jTKZhFruajM0UYLczTThOxcpXSWOkIXLBnBBz2e0l4dg0YNtWIbCNJbrMcQ
5qve43pxU4AN/YMeSXpqrNXxdUxIF6936vxkKcn6Tmky3fKSVQOo1YS/TG4HwiOya8ryAo6wdbPR
WjL6VCOQqRc5D3rTygMnco7EZndXVhx/4BZoomxLnpKcWlFa1FGALRg2q3mDHYQR96+OU/xGT4fl
5BDQbtEoUm/CwAm8Xto0QFTtOQbgqDrlNR+LT48/3u4ZIGrh3Aupvi0dBv0Bp7VDYeGOf6C7WEt7
MswMb5UU4fExTzpvyOJ/Ho+5t4Y0klSgxVCN6UPePxNgVZTZQpI80Jeo86dRrdx6ZTWzEK7wbwxF
E0PlaiOJ3cLIKm7OHJ00UhDod96yZIWXd3JxC9GKOz8eaqcegD4g1UL0RyjBb0Gf5EFtJTekaAip
5pdhwC3AmobsPCEt4RfDlH4l7zK+9NH8G+XKH0gjoYJoCTr0/XpOMzUK5Pm5wOPauVSIbflWMiwH
6JC9m4sGvqjzC1DrtmeaRbEyGTanHFgvCiCtJN8yVT3CTeztDS7jH+ESyfxWL11V13iGXArXepSX
YLXb/LtTqtrJtGblN7Y+wQNYaXqB1JM2y6YscktfP5duUVXYvkCouIkpD5e6L8dzluGPV1RVesDW
2jtvNLuAYYsognfg/lsJVdy4lUHySOE0otyoYJ+DBvcpM6QPpr0Aq4dG9BuHAOEDkbpya4EM3oxJ
sSJWMQcOLCXSP2VVm3i4CLTfF2v9+stngGIR0CEUd8mGtuWiIl2VuktBEEklGkOQIPT2SUsi5RWO
nIM1jREVn8xer9cL/MrpII3Y2aCQzIV0jCiz2tsaiZX2zYR7VBQYMyBRV2llwHCI+8sHy7k7DvUf
mtECTbSVgNSr0IybzoBh3mY1OBFjss4TztDffn0tSSnh8lIBADywyZbjAimGVR8pqeVGE9AjRQ5q
KRKXNmUYYJnRe04Ezy7J66M0c2+CzI5DTvpHurLZo2otLWYXTuGtHYrxIzScBlpEe/S8/biWNmmR
YM1zCOClA/TdDGMNCl0+BxFEqTXWyEWGrqE4b+mxcUqHKAkF+Fb9yNmlf9euylz7bbeM7aXIV0NU
eWdsZugH9Y7P6gFLV5VSSc5myPUMgadQj5qre6VnbiS0umwVaoW9rfiGaOhbSyO0P2OhAFu03dD5
ihSzCaR6WSn9TWVtnYrUKUIXzseE6HsYTzRMVm2wPK0ttfoghN37VOABufPxjSZzFn//U+pc2XNk
pBVU+0KXl9dOcmag9vNRTL6XInBAFVIEmiXkkZursuqjKO9y07mhBVJ7zWqU3qy2dWCXc+VHJgQK
LZdUAIJF9Eo/eHadeBhvcu80WDSlR2Jfux+CAAyMIvKzQF42F9pkDNLIVWPfcgkBE7+IwQvA+jaS
xi/NxTKvKA8NyDfKDb56KjnKqUabpT1r9PVtN5PMKb09Pqw7z5a47lgfGDEArDbfgau3aBcjC2/Z
kuTnlpbxs5bOypmCef8bn1x4gTKI4PhvS93FWoVIiiWcTkuOT0bfpCdpbo7oPeKLbg+nRcAkEFKI
Vm/LgvNShlrXYAdkZvT046aOrqOsZGBd2tCv1/T7r68fxW1BJxIBzDbfdcijq7wSXmTmrHtyixhE
XY4YPI1Z/usvMGaqpO98Kxx3t7BdShMNklSRhHRZEl46rUslVzfb+nnsVkMjEo0Vzc2M+EiYZOfl
5xKH18qFhd7mVmO/Qnu1x8OaLIm799IOUhvY1hI9hamN2RCKB8HcaUd31g9y2fY7iqhQ6EfJiFhv
Tm5cQ2tXoA8HlDVS7dxV1OK9JEagkfJ7SToGDXUIBlwMNTfV4vb70No4rVoNsI1RS0PCEzlD2hiK
h7Vce0D7mTvAN668pm2X4WTH+fRhWR0JXEKbzZOrJMOcAvAYyhqDoyTEcrEAX3vukT36C4PcLPLa
0Wy/yj3EjvedM46YcYLjuqZ1a1veyEUWeY83l3hItmsgwhKqCoTISGndX5IWN3TS1DUVWimusPmZ
rey5WWrn3FgphVqFnvalb3P9n9mok8vjsfcuaCq29PmR5+OC2IydG/C1S6VBOVxVk9PQaP2lSMIj
GPXeaaVaS1vwx7u0rWRUBZ12eeLFlpo0vxpyK4NnxOcurA1cpSotO6gp7qX8xAb/N+DmvmvrOB9i
TPNunVXhcpp0hadVa/QumoHC8V+Oqy8Yl+Vg9lw1RN/LSmgsPF7a3UmLAIz3iP7zlraDmSIqKtC+
uKIs/NYJSS/C+dWTR717iZyqPLjj3x5gcLOMRRhNFA3I6n4bVSmQECclXoHUt3oVzo0va7FOnoO+
kUc3TXuV12r8+HiSbx+W+0E3Tx2kNeBc9JBvca1MHocZWifMHW8c8uz8eCgRUN4fE4ZyxDPG24Jv
wKZoZNohAIWObxpLbfRhDp3Ew0W2P2ct4mFubnbVhyyi8udIHXpt5nSk8bI3VcEm5f1Ep/eNvjir
C8ajH4Ctr63xKZ7X8tkemnq99WOWyQev6O5gkNdQ1bOQzdhqFBnqBOUKUYygrp06sFajukpWOL+n
QqAe7Ju9oVTxkILFoJCzhf7NerToaZsD4zSd2u9TG183KFqnLtN/WRqYvJxB8JG3bZp5W9VauS1r
OeohnuK0LD0tipT/22lj71uLNn9+vFvenj64zCJ2p7hApX9rkYUFrrTQ8wD1R8osdTwXhjZF5yyc
Mt9R7fX0eLidmI/xxDEnsUPuxBar/FOk23bpkkQTIrno2tqfx7YM3XkNwd1KhXIah2GB7m9qZ2wg
Fh9vwey5xjnQmzNFO6iDvH1N0HwFoQ7cgIrSG8qDmU/xiOEoSM6pT987leF4mklKraWS5enzYrhJ
g6tpU47Gh4M1EDfM9oT+PLS4oX5aAxSOcmMclixoVlnugLt0dW+cZCPLXlYbbT63xnJ3dOnHw88t
lFYLBtKuOhjyUD53vMw9q9doR9piO6/BDxsozhIcd3RMN4/cjKBbN1JWCHD2xa2y7MxLL63JOR1n
stQir5+0sUv9fhxtPlobX9Jqkg8e+b1TRljH3CivI58vbref1qbTFTwy2CNB1huWF5at/FUZht4z
MZQ8+A57Wx/5Nl4/0kGVTXk/1ChHDekl/JqsXv9EqaCUPRvhF1/qautTSQHk4K7aXV8CGEZCZxoC
zKZpoMX62BA5xkGYDvlZjRUS32QpNHdQQtOvtFA/GW2fPlWqEr8zGoq2GPe07uPdtzdrIhmBRyCA
Jaa8nzUS9XbZRVOC0Glq/y23vfluXLLyjChP96QTwR3Ji+0OSHEOswKQNazz/YCWkqZh7nBvKjZb
yyjk/OMi4Z1uTVIM2MU2D0K1vfedph4voMik3yhDVfGQabUNZasYEIKwpgn3thLMnFsO6UJuO4Z+
m+rawQO/O0tOoQCBUuffVkHiiNA/HZH3aZ1x/jrXce+WUpy+TkZIoxaFo/Pjz7j3yjtkqNxcQLfB
5tyvqtq0hdyXdhzAEMPwdELpRinGr4sZGjcnxIMcnHXmYf3cumW+/Pt48L2dLM4N9V2QNLKx9RAx
xkoIteLVF9KjwtA1UhC3VBRY1hepN9dzgdlUoLaqdY7wpH6hd6B9LMc1tg7eZHFENzepcKgTGpvo
u4Olu18FszHmOJ+HKMipebg5+gWfMLaXD8Lk3VGQ4QDay6OM2sj9KDYrbOc2zaIlabR/oZF+acpZ
//Pxmv6gEm7nApQL0W9FFCS3NiYahY9mKBMS2oQqmWu26fqtnpzsb8URVMpkTfqXQa5rimsUCwLZ
jq2/OMN5hqPtTDcQAkqrU/ru+SBSHK6tuzhsSxeXRALN1Zyxnc0gc/f+UI7C2LfCBv7oeRfb7s0k
wDyplDsJD7ag8lz0+JNCYRKm3jieNMXrczrHnX2p+iKdz227TqGfm2r/VzfUjeVL8pg+KWFW/xP1
Q/hsVrld+EQF1ZFhyM4BRcOaJONHseBNTDVBcM9LQwKNJUXTeW567RwvU/ivmlfyh7lcj1Tz9zYN
Ymqw4HhIgc9utiabxpJGZJ4DFc5yYKihXroDFMv3j7fNjuoB2DzeFKEWQiSzzYoR1pFiCmJRUORp
brswOOJ/4tDUv3Sr2mSuVIRIGcKziv5RB0uZX6RFK66IA7WjtzYUh161pcqsk1qIHAhC4Pw1tkxw
Appa2pHfgPbDL9rI7RYNn3H5C4kl61s7pr18UWZuAN+00wZj4bUoPlV2iKez24+L3V8nlBWcUzVU
OPIaUBVtd5VhgJ6nWTfa69Lby+ouelU9AY5zIncalexTGDa9FCgplNC+K9SvcpwONWXaIWovKgiK
vy3+d9n/+hguM8jVNrJOXU3wdIJm0USfDlZ2ZysLvzyd5pLAim7fLXXNqnXp4XPKixbIjWO+Tl1X
Xh+PsvNa0VJke4h7DP6U2LY/xTujk1SQxWkk1WklP7X11DyZZdIF+ZoVr7BkvjhVqPz1eMydGAuK
IYgJmGG8y9sXuR/rTsX6C6xgirn1XOjFraE97CPkdcRh3jt1qLojQgUxTIjZ3E8P/GCaNytQoqWp
vteOPb7IcbZ8wvfDeRdGTjkchI874yFo9iPFAPVGA/d+vCW0I6AmBeiBUFtUV9GWGkOx0p6oXLUO
pAdoQXL65fF67g0KUJHWO3RjLhix3j99QyzT82YZQFf3iaSc1kn9ZsVr55pLjVhjvR6B9Xc+nxAF
EnLZCEUaWx2Mxko6eC30L4a2mojEI3GbUzc0dK9KtPT0eHI795gueoB8O6SoiOPuJxfpWh3JjUCF
VA1qAjIefUAKtYMnVhymzbsBYVsTIAlIaLQR70fRdGi8tUm/uJVpspznDj2BP6xaz56cUdZj9BLN
/mlx2rU61W0Vmf7jSe4sKXxUoPjCywtt/s0LjxWr0aG0It2aSW981erSy+BEkzutUfHrQ6GypUM9
RaFfQ2LufqZ5t6QxumGgWpqxOlukuC95RvzkTeWSHFxh6s7HAw0GJozqP9iwrbA6pExTUlctDyzk
mMvTGCoQJM1VNkbXMMbWdBNSze/tYCV/J0UxFMiLjHNG2y3X/8uytHnh7q1XX2vh2p3qTEX6eY5i
4QOZtJUL6ZoyMgRvkAoOHG+V977vvimjKv+r2ZGZQbRLp082bltHPs17E6M/jYEDAT6Xp0ixfzpy
+jxQRpilLKgTp0UJf6n9EJuRg8t5bxQkZtmPNM2oV4i//3kUnidjjkjUDX3Nr/Vkr56jLav/ePPt
jQI2l2oEUSzvuDgbP42CMViU2NqYB0AF++cEGpfXVf386+cY2Or/jbK5iYeGYSa1y4PEACahzWZ8
Vs1GPhhl5yBxTYAeI5JFAWALHQXyDvkS7kZQF7LkTRpFJbp01VkHvfrLVwY4CDpo9JxRyaaWdL9s
dJznrlvTLFDCKGk9Uo72FJqF/XHELjzytcmwzugCXzUriw8y+bezZFjkVIUqgA5vdrMvHEJGU571
LFhLvcTuKZFdTR+XIJaG5SDDeXsxiqGQMsWxQIB2NkPFCMCVpOZ5oMVw4i5xl3bDubVmO/LyEj75
d9UaodjqhRYG/bxA4Xy8OXfHR1yBEiH1OmQW7lc5abOJpjWr3NdG+aSvU/Qadr3s2p0RX4t4Tl+L
xpHPcLe6g5F3FxlVGVps4ghuA9tetXropWLkVVZWr8YL4Rt8OyNybbU+2rdvzyBpNC8Q+TTRCm/l
/TTLqc6HDpn/ICHbdmFBxs8IaAyXx4v5NtiDyUdxHko0WPw3kJNUKye6wSWUW2TtShT0ZqPwoeV3
lTuGDZdrE/fhi0l15qiztFN3ZWixYxEA/iEEfD/BVo7KodOyIqhgTX8Jq3Z+yfPUlE8FElPf494Y
P/Rdafko7w9PmYavn5eVeZW7po3X2G98WpGu4Dxri/rF5saLgFyn0MBzCqD15yYurFtsxKqPDmz8
+ddXnLoTQQVGGTDKNtsXGLLaD2ZcBEDXc4TXHPnDAunZdfK6+9xiYXG2wEoetKZ3yiOisU8TRJDA
CX43r1M3NhR4i6gIyrGqz4sZIbmgGPP7ycZRZbDUf5dmcC5Z2yOMmONYTWHkqGO8t6GhmFHko7gi
HI/vv3ciTSHUeCsLWqrol6GxNS8F+Ht6vLy7MxUKNLh/kn2Cm7gfRtLtSJFDIwtmp80/YLs6Oq6s
zk7q5kodK+d5mZZncCfxyTaTonLL2py+rDgcHqGX38bgPG3UgFhxZJfJt+9/SKhOvT5AjA0wXMlW
t9as6VudQbB0GzRwT6WSHR3mvRWmpomOF37VyG1t3h8q1UpjdGke2JW0vupTYwa4GrcHRerdg/vz
MJu91A74Bw2EH4Gu5dq7lBw/QGtQ+2dG3/PJaaf2X5tn/WnqACV42RSajTtkyZh5rTpC7H78vXfn
DLucIiex65uNPVNZjYom5HN3jlEGkLdC9EeTaHD8xwPtfk6as8QQgB3fgDpjeeL6dHj2Ql1tzob2
r24k33AGU73SQTH+8WA71zK0E1vEkgJxvqXWDL08R1ampUE2qWr6OZNG6Hl1D6n/OTOt8IJtQnWT
5WG+Ph53Z5Jw6JASEZcFSkni738K/Hp90elvGwizdwPg6XElZ/DClJJZombdk1oO40G1aO+88pAz
FtEEHbjtzUSePtZJS5naLCcK8+7UTGrzbEu91J0KDA0/rrI6aueoXiP06YtItoIO6aP+XExRr39+
PP8feIb7rA9GKdEbQjzCYHLbqu4avQd316VBM5bWh7nS0++So8FzB0Q0XklTEuOSx1LyQn2ubq5O
byUnUuLBN+cu+dytMb0p9EkOoru9z0JfEHI6lzdUBHEIfvos6JaoGeuSBDZI7xcoupVfq+0ICLCK
nmNrOBRFEkf4zTLAEACLABkePNNmQO5wWj7o19jagOlXHNb+mCz6c0sf/dJaZuM3cYawyaJ2non3
rYe771MmRcpXItFfZ/EBs6T7B41AfJYtqh/t/EHXKUsFVZyNhp8PulScjc5Z/mhaO/HHQe9uTq1E
w8HVshNogudCOgi5DuSDnM11Gk1YQ2QF3bgoCgtfX8vcb+2zUpwMPG+ex955r6XWkSO7WNntylMt
AnSJPyzlm00yDgKqtq3RoQUoh2iW1L316qzVEb9tJ5Ileif/pkLEftrW22JHLRxyO4Q9DUmAMaL2
vCpL6C8FLryPj9TeUMBaKb1D0gEls4msSoA6KLOir+WsE5yupm/XEckpB/xWMWKI+Xi0vZPCjIRt
CeB78rD7jdtIkI27WEqDQp5xnksiFZnO1L46a/JtBS/m/8ZwP/pNGJHhXbDdIula6UmrpoHaFc2N
9r3tl5OG9kaXZ6c0NLqDcH1vMflw6KLS0sMxYXMuS2RSBlVivHHq4iCewvXUIyXjVyB5DwKp3aEE
eY3IRXBpNhsxV+ZFSlBXD6SCOKpeS/WUzZ3yZ4+71MEqvt3zNCV4byh4cb/BZL3/aF0XOU5az1mA
mD0hMcnySe2heD7+VjsvDcPo2JOC7xV1Lu1+GBgRJhtfZZgW1QJcc7MLGZh+qp3IRqZAs98j6tZc
LBQ8XUmZdd/U2/bgYRdB7v3xFr8BBjSBvyMKEve/YU57/CgWgmDDGNgw3OLXeZSW55Tv7U21Mxsu
93nlYmCGQcOSWgen8e2dJsanOQtLCsD59nzIfWSisGcTLqGrkrqm2T5ldteeIvqW3gCiyR3rdfnQ
W1lycDJ3PzJIXMp+GsIm2/pYr3QD6uwFq1/E/WlFbf3Slbr2y7tWlPUFcZdtSwQsdvVPLyU42TJp
MtSb5lgKgdIpsje1iuVHXSv9xlIKXht9XsJOoMX3QzFRVP77mqHCvrpOltWfe2OuXUteHQhhs3wG
HTqdjb7D+e3xVn57NpklDD4KgEDq3uyiSBvHUtIMwsPIbBaQX2n4cUXkrPOltgV1/Hi0vS9HxYOe
oZA9wMHmfqJzVOcWLtNpEGIypbmYmdifG7vvjgQQ9/YmYFZkMP4/53MzTmLRuF+TKqUgMLQjmmR1
9sUe1XVEHsOen2jXkvbz8/LIzXUtPEhr9taUF5fiKm2at5Rvw0rCoiqzNGhltQiKbJ793jbya79q
Rwv6w/d5ewsQyAFVUAQ+Y1uTtPQxr3unSIN1XZvso1r0M142WrRGviIkCf/kO0jD1QxHZQzgnmA8
M6WTuvgayDsNPgpKZm5i63UMZhIHgIVIXj3NRmd313xdu7/6Wa3xHRnqEaHFJTQJnJc5ucryqIXu
uuixdnCv7RA5sGUmqUeYmOIGS3i/SbB1U5puHNMgBpD1ronq5ow3yeRJpRyfa6mIPeRsWi9B6eHF
NiYElmDS/Gf3MfA+Be35X9+ydPtRz4bGQBlOvf81aZ8MkWGgWgposX+d11HyrKKwDi6bvYMhLlGA
rSLc2Jbo0LyNy94G+VBkzXgzrFa6IkVmHxUS9nYmbCkT9T6HgG2LKF1He6wUEynkulVMP5YT0+t6
+J9OHlkH9O634RPVfohhiG6B+4Cfcb9u3JQTNBeEiuO17l/QYFewfae0ObMR/VWzl995k2lm8w/P
Mku5iTKGbEblD4U/usua/A1JoWU89VY56k+5YpW4iFI0b9wcX6jcdcqsQrBwKO13ctbDinq8Z/aW
mV6bUAolCnkL5u+TSLIXFMNjKEe+rbdhEKeOdU6xuTuY9u5Q0J3o7zEiEnn3y6wDRIFwBka4ggg+
+koud8rLhPKWh9EKreLHE9v7qODYKbmBguHh2ByGGBsT2ULDKIh6Qa8CH/UUpcAVnCTUv4PoPMIK
7wZaTI3atUgykNi/n55ao9lNaQ6XmnBScxe3kvxJ63W9vqLjuWbeVFFQQGop+ryUcdqc6rCNrtlc
a0c1m511Bo1msI8d+gXm9p7tTNucNGSzKKOss1coK+4voBDS61hOza+/H1TqRS2dWh8iS5udrOYD
nxrfmACstHo1nbQ9ORYUvUyB0vL4g+7cO/SESQIgZRigCjdDRVOrx1AV2T7VKl+KoqvPoRwekVt2
4F/QiVAIsTmWQvZo8xm1ZYa6DBsjMNEF1V2sxObveEApf4ONsl81pazwgZhCtXwaqrFGLlFr1Pkf
c+XUnJADr79UrWlmX6Y6nTKISIU6IjSqTvU1Bf04uimJbutil5EJ9I9tnfSlxl718VLt7QD0aURN
VFA0tkrHWJZz3aHjHEimhplvYysuIs7ZNTNz4+BQ7xwzpNtYKaJ7tvf2qxRjoo3qlORBhZz1iyIN
ve1RDK2/JoM0nzU9XJSDg707OTJrGhaUP0kn7s9Z3K8IfhQEu6ohLy9Dp9uXRop6aBaDcxC978Rm
QicfKxtiTrAXm4ehXqp1hB5In8iOkvdS6aS3tc3M6iKy1Beod1Tl1rQ51zA1j/DBe9udvibCtUCS
KKZvxkaXCpxHwdgJUiAnfLbsU28k/cEM9xZT2MrwmHNRAr24X8xKG5WwF/02pyka0wUDZaA+LKX/
M1c9vTzelXtbheQE9ArcMZNo6X4sBWlZVNX7HDc1Mz0lalw/zVL0sVbHyi8tezqQF9obTiffpQsh
uAVbJdYJ/aJ6AosXlGDn/I535o9oqFUcAcfsUmjGUYtrbynJs4m+UHWgiL0p+dDo4R1CZi+IYuvj
GnbDjT/54qjVkX7e3s4QxR5BYkc3YguDJSdDkQVAVyCHY/ik1GNzSqPiqOG8Ox0yRZoqFOQ4bPdf
C4z2MOg2NaV+iSwPu2gkk2pHd1ccFb883hhik20SA9ErAqvAYwFsd3PlZmMFkKrOs8Bu+/UscSvS
I4vtd6W0Fpeu67Jb3oTyQXNwdxUd3i5K/9yS27NdAvZrmijjGmkIkY2InENu638fz2xvDwKL5omk
ZSA0G+8XcYbw1aoQbwMtGoHp1K2LivRyjpax8SWlPFjHg9G2TUC9KTuALegsj1ViPNd58U/aZNn7
noPn1ehEnh5Pbm+HUE+hjS2kisiB7ifnqAvkjDLKgmWErDAASfCkGA5rVPWK/3io3ZlhWALASMUD
anvn45u7oo/MZtQlyTknmppf1S7qvSRN5FMbz+P58Xh7mwNmPvVDkKAUwzffTVNXxyptqhz4x+Zn
dJrqIBQizY9H2VtAytG8UwggCU/g+wWs9a4qnKFCRc4enZMBl/e0UBa8RoPa/sa3oqtBvZF/K28y
Dpv6bD6ZXIZRqibnKkxizZfmdT6hJT0WB4PtfS1ke9gWQCPh6G4u+iparTbSijyQYnmkAR1PXmKh
ES2vtO6sqjtCqOzdH1RogDBgSUYYItb5p/IXqBToKyWP2OIU5Ze26DsX/drknNSd/EXGsPOkJtIR
wnVnUMJEgaal4S46Z/eDsg+LNhNFaYorXVDl6Be7ef//ODuP3biRdg1fEQHmsGXnliXL2eMNYXt+
M8divvrzlBYHbopoQjMYwAtjprpY6QtvsNvdZLfhzlZynOC6Rny/v2VWR6UPJfWlqIEtyY+Ko2ND
4szJVRTYEcZkzqeMfswRzxnnAQmQAvelUnv7PgX8AxuCyg3/LJ+CqvfmvkoaBp1E+tQVc/Qx0eJ0
n+ujuQEmWzkS5Pu8BKSJvD0vXfi/llJ3ItPrA3zuRifS3GNgZ/X7MOUQXUqblGYjpVjZqNwniGZB
PYMpsWSTjxiaZEYUkIenmfOjjurg1He1OFnxoAiffuuw8eisLR+ZNqkZgodogS4eVT7iXPQ9Noxw
65RdHGOnopvI7BqR3h8LkPQ7U8VH8P6ekYHH4nklHqWCIg376DgvBtVrt+ttbNWvdaFVz442PpG+
2sfYwTvTier4NIXFeBqxgfp8f+C1xZR3qFTnI8hc9m20oulSgCkUF5EHS3ZYUNDPzweoUL1tB/9h
LdFhx+QYMhZRkfwKf+0cYAJBZFMmunZOmHfHqQvNj5VRRdTASmhZzxHIZnfjWVp5JmhMA35EOv1F
z+V2TGxhcetxXSh1sq9he0X26IabALy1UeCWSEVAENF0Em5HSewaalVL3bvOrWqfTrLcWPXFxqW9
AnCBxkYJCBktrLOY0WKYMBsq5J/Ta2+I0vNblEN+eXWlPDecwmSXIn1R+AL/NSQeutjch6FpRfs5
BnOiOka7UVhY/znoT+OlQGhBVe7253DxljkAR6ILA9RH2Jf5rsDw/J02F/a3Siur7wUq4ViiKPk5
o8e179K6fQxHVCfv7+K1Ii8MDdJoCp5UkpbhaeSNGQdXI5vOUqvBPT3Pz23Q27t5KI2SD5V51zCd
5i99M4TnqbSm9ygmq49RM8Uu5jft2wmzsqLlEJTT8CWyXEQnWPjac1FS523S6HeGeg15WyJ8lFv1
05Ao9cb98VLyWF4gstdDKYl7EhDo7VII3vkyzNiAKm4B42EOHRo+9mzn+WGuS+wp+jiLhutopKUG
1XGwPyZWG8Eatqjl70an0r5pWojCuusOf9QhyrAyEHrf7jBsF49pFYQZ1FDkkP0Gazzn1M9j+CHW
xtbEbb6tHoIynVW/bJMwgT0iyu9mU2rTicgNAwb6a+1PitJ1dKSk3nzFZzE2/YLeSbSfMi92z4Vl
T/E+18LyuclzuHlThNzuN4pwhJLQz+fD3HZmeB7rMtS+6Xo7fcZEUWw1QdeOMXsZUCvhHp3fxaqh
+ASux7KJzrVk/mg5dfo+AmKxcQ2u3LnoiGC1SimX/sdSVAsxFHsKJwOVSzseDsJwf08iao9kHdXG
U73yrFAdkyJ4Dg54rwAqYVr2DlIWcE/zDKEaMyqT8ZK7IntSEbuofBHlBWCdGj+SSUtiYyNEXxte
tucAYyMOSaR5uynD2a1ERuHnqlC/pnMNTiipRXnUMM44o5RnnxrcFA56BHb2/oWw9olR1ZA3AacP
v6bbkbsw1KYpy2kXqOl0SBzF3UdOkJ7Kpi03LmW5JxYnD7Q3ZQMYhWiFLfNHpHUyNRZDeE1n0V5V
tW3Ows3zXS7C8TM0moKNbk4nJ8LR0ac7/HayJqUMirtcMxSzCDpvp4oZxoBZuQrjtk8PEIPm49zO
0JtaEe9Z2Y0PuxId0R1E2Ecmk6R5i9HweC9RxWyCS5F46GMpVv/OxRdk16jNtE9pOB+iQQ0/31/N
lX0ktc+QjqQmhdjBYjUptKSYiifQCxEVeZrjWZxA2xXHTKmS/yUV3RgcoyIuPS3cWNyV6VIboOhG
EYekZakjGQVa3RQDHS69ispro6F1p49R94HSB0obfdigrZpuAexXdhRB/MtHpt/zirBTZ1jydB5s
yrwLq4M3Z+o+RXT7W60b2TGes+o0hkW/Ew6Ir34su3/uf+2Vs0Mc6qAnCRVK6n7cbqjS6ZMUGimu
sU6qEoIWuILNoTTZHrbup5X7FlCnSjOUy4kkbTFUlY+T602pbLL1ZejjFtvvy6wYN8qM68NQV2HH
8jQuxToSMbtEH4AGrWEucj+fwvxnEZVbvhLy1y5uAmbDkabhDIVsCaEJpewNrxI+iZFnPVZu7Z1i
Yei+sD1rXw7zVrd+dVov6wQ0geqpXMi/wmljwILKKwini1apronbZp/GrN/qtqyPwpRIaKmZLoW2
6lDt1BTLhasQFg4F4aRasDFo0Lz9VaQ/4UrpC6mMuZyNk8CFBwAUXY3BbEO/10oyr9IRsJ4HBTj8
/U2+NivA6DJkAiUHovH220Wlpid5DVQtK3LFbypw2lGzKVy4dnFJGTRw2XQInCV+zG47iPsAf65m
aChPnClnnyAW9252U+ELZ3T2XCvFTtPGt4t207umtABsDI8zDtjt/GbFg1WWgtbUZlqYU6lmu2RW
ug/wC7/f/5Jr14VF1sPpkvWOpXwxW8EYidniKya7/T+lVdTMLBafR8DTG4u2dsC4LThbvLTsRrmo
f234xOsNN26xDcYRlX5E411bPct2djF/baP22/15rQ5GSQWrTlJtHvbbweDru4qRmtF16ML20bPi
yM871T1WOEAfRr7F5f54KztSRiwUTinm4xYjX4W/JhfPpp4NRoniTZ5MR5CP02WGdrq/P8rKavHx
IGFwTcEmWhqPxG02jJM2RtdOR55+FHjR2HQF33Vi2AJPrmx+hIltquqcMFj7+u2EbBXnHkxVoquZ
Z555TdQ0S/b23DXn0lU8yy8pdp4aNulXr57tjSt/bZ7sRU4dXQvo3ItMuTBKLXJw+bmOQ9ak+2DI
tU9BMiTVXo306Xj/o64lwmQNcJjodtLPXxY2lCwMCru2i2vG+h60yQj2qTpmfuK0yrF39OAca95n
qXzsK1bh7WoKrnu3SzeO4sqWZVVJv2Stgy202LJo19dBk/T5NdPL8FIgrLMbgYgfrdwjgeqTrUBl
ZYXBSyIoCuNdFpEXW1ZXS8WsCRCugzGqzd5x4+i7Oiq62DtaMBG+xPZ7kUbxftIhct3/5ivHRWL+
ZIJNZIiO6u3uqt2Bxzww86vIQfyxwIH1TFDYbkkyrUSA0OEcRK9ANvMALueYz62lwOe8ZkMfInfc
Q6IFHH8oBJi/GmHznWhEfv4PkyMcIpvnISU0up1cmFTIqzVacTUDVTzkZpNfmiGpN7LDtalJ/UOu
bbhvvFC3owD/NKtUmYorPSLrt+hn/RxoTvqPV8maSR+iDLXvhnQLKr62ckgYE1uCrGL4xdGEdw3E
MIgK6uNpd0gbJ0bDUx82AGMrFwCITYJ2WVSluLn4hAElcPhIWXlVjapUfYA8xj9NIsoe78uQGuf9
BVs5CYj4cPKoUhNRGPJT/3V51y0RWq8ExdUNej3cO70R4QWq2v134WlRsXcMsI07TF07DXzkNJbW
6f4PWJmuR+yJjgdYKoM89PYH6ALoNEKe9HNC9E/V0J2OjpGZZxI5dWOotduOHYNgD6BpYD5LPIkZ
aCk71GWseYR/Mndmqvqg0pqfIvISPOxqq5rPPVcUWhtJ2kpuhe4mFLLbUPMViN/BxudfufjAUVk8
Z0i1ga9eXHwKiHmb0k1GDFdXewtN0ne4E3YYkkmvckjZG5fPChsL2yD4wZLuQOXz1YVvZSH8Y5Af
nRe0TyKxrWdi/to9Yt86ESNE+jj71EI99yiQjravRmY3n+yqRsN+aB09uUxebT4AeUcV8+07AQQ2
MGwoevy52Am5XjiFXXrZ1S7d4hCNCiKtGlInmRiVDV3ItU2HqgquRbJxDkfudtMpupuNxBkoGBjx
HyswvXdu0/VHg4Lgl7dPikLzC8qGm3h5Z4wQdIJYt7IrhYByP6lxTFaFTl2uT85GHrIGEgT/Ag8C
XzbJp1+kBonSW1MU1/m1zYLkx1A084d2yObAH1IvvWiDZ57sps5t30xyhHrc0joMLSXVjT39+uOS
NsB/R7OBJ453/fbjJlqheElp5Nfa0AZzV8RZl+5BuUk426Q3W2qja8NpnOaXNE+qfN4OV6Zd76oR
yG9HXpdlOmVfJ9v+OReR8ebHDd02rn3iUGmJuEz0en5DESBif9Ux4eKSDOZLXWZbpG75eW6TcUbB
4kv2SgC+LfmSAC8Ho3djehPI+H5hn6jnEgmGH+hHmOFOjezu0Kto1W+s2uubiAY+bSB6SiBWgGzd
fsaUtzqpE0zvY9Wun2anSN4PohRP9mTW4ak3Yk0/3j8ar59TRrTJnKl10sdfmmY4ZUNiZpmUa+LQ
2lMTyPdK5Wgbl/7a54QABeFSlsapKd/Oyyi57AQN+6uos/DclKV2mPLOfYqxZztSGm0/SVXQtx9F
GvdslJeEj0+6OIpRTIKizWSxcVLofhpw9Gavw3QZJYJPDQK5fwb6pReta7IjWoahX8HtLjaW9EVi
YbmVCKdRRjCJI+gL385dAl7BobKmSRpnzS6F1v2uzod88mejFjRo0xCnpdBB9OeYcHo+40WWh7+a
sIyAjOviW2/jC6+2bd7sW7vujZPriFBm5e1s+3NUmpqP6JtBS2SkxnZ0W8864LxRiZOCiuGhEq6Z
ncMIiZ2jNs7gNTwtLh0UrKrE9EMEYpWN1V7bU1zsJE8v7aslg6hyzYFtQPeKknd+CiIveCBO26r4
yNB5+V0lGJv3mi9I3nT7XQG1TBquGcm1UpSpO02x6Z0VYofPoZ7Y3lFve1WFmh9lH0Ebx91Ox7jr
+e2HB0lsKsu6AQl0Wc5G5jBscz2CKBH04cUwFG0/IDO88U6uXQqSQwCdVTLbls25jo/ctTgSXXU3
nHdTPnbPaaOjJB+Gv5IMhM/9Sa1d5dRHZLnuRbJXnuW/gtECaRtSYrgSqsZ9rjSGgQ1R5F5aW7M3
zsbatQAaUJ4L3uZXdBag0wYnzgHHHmXVvvMs8PSouM6H2LEjqU/dhue5mLqv92e40u9lguxPqC0E
YBS4bqfYTUo1qCW1hdCqx2Dngi7ajWOgvgtB+f6xctHQuTQn7WTR9fV80mIzONTz7L7HrkyhD1OE
7u/7v2ntzMiERlbOSTiWTYocxUi3mfroKobY+JWGbvFs9pGz8cFX1hYCDGkouFIUgpePp+Iq0FKa
OLq6VhtcnQFtGk/vp0e7UbfMBlYmhJKXxEQiUCWBKbffGMFqAjwF5MRYep+1LrMfM0TdN3LQtfmA
JiUPhIlNI0C/HSQ0Mr1NWyO+wiVq94SANAD0uX6w+kHdeChXTqGG4oFLM4dQlWThdig9SqupllAX
c1A19Ojn4f3Q6tGjM8/6z0IF+H9/Q6yPR3YtV4r6vJz6X8ewdwpdmR0eZiVDRjGO7e8FPIJzT6ny
Peq/7sZjubZciJZRzCang0a7WC6l8nr0MSL06xq1o1GujYcwmduNUdbWCza5LC5Jg48lyrMOZ02U
sC6v45QhRtvZ1b5UdG0HE6zayOBf59SwFZgLRVH+pLp2+/1KFBtxMKEZHzXW9DtFjXLX8dadxy7r
dpXiJu8cvKae6Qlu+XStTBLSN7se0Wap77C4XazJnSFAo1mG7V9v+COAAfT5vCp9MsPC2zpnK/uE
Lh9FHlk4JL5YXNd2Y0wIM0sWgTrFR0wgynbXmcA3ilQojd8Upr6h2rGyVXSKsqRs9PekPfPtl00N
Yy7GuMqvc6SUO7svjJN0rDnc3/9rX5H7A86a/IYwF25HsRULEuIc59dGmBS0w4igGNWKHQD9LUGM
taEAzhEqottFI3HxCRHE6jx8SvMrAl3zz16dwmBH/83+HkPK+/f+tFaePN0CoWshZieLc4uYtCcw
MxMLv9VSH7JHbRymZhfkQv8UB3pc+KOulSiqltnpvwxLnA9jCPTlMrHoJDe5mgDQNu5YdH7HxVL5
fZRZpPimYu0alKavE1pAWx6Da9+WS0VKRUlnviX9ZIK80b+wh4axs/cxpoqfCwPj1HxU9Y/357g2
FORDWUaX9MNlQVJJLX1Mc4fHoC0sdF2Qp/edyswO+WCAPLo/2Nr1QomVhw3OnwR73m7PoUXwNrdx
81AHy/4mslHTsYMSzsXOGuuSzJVx1iANPSZFYm6xgNcmijm61Mmg0EC97nZsE8jsZLZkFJYL26Ws
zfmg1nF9jGM33Djra7fLX0MtW5BZN2RhNWo0id08ORaJK44D78ef2YhxLKqj4O2dVSqhkj0ELAUV
1WUtzlBEXcUFHgadNvyJzT54l4l4K0Hh/8YnWiQPUkiFZBQsFZf1YvmQG4npKoDwCarIMj/nYM/n
0ofArkDE7XT1mM2xcPwg0NN2h2SN1WEg5GnXsA6yxLeMosh3jtYp08muXbvaTaGlfhC9ML45Ig8d
H0pN0uBGkI/WXjUzYT9Pc9r8SWEmJXgwNt7nMLWK4uzZiDqcDLcGeyKiohS+gpz3NdM0/OC9PA3U
XVSMwx9bLVz8W0pX/a7ZhafvQ/CRH/p+CD6mvT2Lw0Dlrtrb+qiVvpeE/Ttl9ER7rL3E+O4Wytjv
zbQL612RGXO+zxDq8fbCqvvOx4NXUXBXneenUTcq+1INHSD3QQFrv/Pgtf62BMnVxwAaHXdGYKfa
Sa8aoVFImqni9mjR7aa4TLNdGyjO6E9WSwd+BquIr+KUF+IJphFGxXXmZjgHNeX4K0eJEBVsCj2g
UYpw/DqGY/qFW8qZ3wvPoQ3lA/LPrH9RoRwRghBa9I9I6ni45JXpnfIesshFwZIoPBDRasnOSFU3
OwRqltoHNQ9NPCjMUDe412JD2ZVGEj/NwAOyPaZU4n/cHqP9oGdjrB9CRWmUd+mQFP2XZCLQ38+u
mRfPc1mLT1VS24/o7oW5P9vD2DxPdhVVftbY83fXSr3fgz1PR28EQ+d3MaD+s6LZjXMq1DpH+nDo
+6cuLfT0cRBDP/gQTkEok1sNpPa5lYb7Oe97gYTAYM5nFWu90A9VXr0D0v5Ottemzmx21WBjjFhR
khLnVO213A+zqjb3TevFD8U0iM6HBOp9pxw4uLt2LKwvtWeJwpeBs/uoK8NwtSptyNAcpgS0U3lo
xnMflVPtF5qbmzHmKCLX/JbCZg3DpxrafQYmqr5oaWTXu4rHovbdPmz/rU30//wgUxC/6w0azDuB
/7z6ADjb+topQQQW00qKXdYVqC3aKS1pf8LbL3zuSaiwAHXtWvlajI1u70L41FelEvMnI0EY/7nA
W3j2idqSnk3pTf1ljOvmSz8Jq/XNqjW+VbU+a0cUWO3yD46Wer7TseLYrBu9ul+pfdu6S0OEFwtz
rUXoqNuKXSKnSIspyZJhL/P6h6nxxK/ZLNz/2ZHJllJzN9X9gsrtL6VyedACFJOCh8msDLz/lBDb
uq6vQU2qQaHS3xgIQu+/QKu/Et1LUixY/ZQMb18BJDXroI46pC/x9Lxy92gXJVG1HWDq7O1pFg84
iqZA6ECxLQs6YzKKORtqNKBrr/wwRuN00fRgINdqtjzVXs0KVpHsPRDIEl9Cjr2dFRTqIvRUSHvB
0BX7vAhnn/qXddSVYMuXaiWO5fNhZUaRHsGbJZ0zjuZSdG5BR7Ye6n+lPddvraPR9MZlkjQpThod
S8TPSOVuJxTGiJ4lIdTH0eg5ac08Jt7OdRPrp5SCnd8elhhSql4qoOFTsRzNbCtj8gqynhQ2/Tsv
NoZTD/R9PNnGSKRZe/F4MftCO5SqNm4dnLW1I4WkDkRCgkLo4twUNfA4UBXJ1RJ4Reat2ai+zriX
Qmnbtyvbei8+HNI/i57OUpu/sGO1jWbKf7oGLz/VuVXcdjwJPEc2vulKyC5rJbJORIuWBuntClbp
GKZOAyPL6nLjGTR+8NmrPfd3Tr3qUy20f5uxmjbGfPUpJRPLoEPK13QocS5CPJG6g1NDJcKca4p3
QsLgq1hJDpNi/bq/P1+VUTls7BUgNhw82rmLxL/MdLWdRje/RmHW8xKMXv6B28sGc+gl7feqr7xT
l4qSp3gav2ZZPxn7+7/gVSzGLwCL4dIOlmzu5Z7FY3QyMVjlFwRNscO7nqdLzIOxzyrvZx86xsF1
x2wXBMUWWetVdCsvGvhSlCKATvPFb1e21OJoCGuu0EkNxoNiFPkhq6r+ZKXO/E6PrWmrqPNSkLqJ
O+WIdPPpyNEqewWgwjJnAp7r0InU56D39QEqOc7QgxXuTaNteCCD2i19QhfJq6yLOrsOU9L80NOk
/KDiBfVZt2Jz2s8TzMVz3yGn7RexJaKz4dXOl1wIe8A1okp/gBLI/sn0AMzSNPJQHHq91ObDUBvz
72JU0Nas+gBQgx73WoYDX9PoXzlJXesDeB37D01E0e7gCGildNlg2PvEPzb1NdB5/9RhaI0+eYET
7zAqTTyfM9C3flhiFfNEBzb91CDPFPja5A7f7m+XV9c2nxBhCPDqslhKh+520QJVqfFHRV6/Avy1
MwlFzi4SjBubcnUUSXCVlg6oeS8OoOokmGipWX5Vs1bn9oyVxyavt0QkX4MhmAytGcRZKLxZr6qk
MSrDdgaW9Do7QXzKsmA4EPio+zFOOtZfC3ZRppvvo7iNMauz5h9R4xjvkczaku55dcnJH0JRghAQ
Ba9XgCh7CKSSIaiMODWnA05GPCGKoDetGuM+dRX2JFfuRlyxdvKp0sGw4F8YhIubtZxUb5YgEIoh
YfG/0Mr7S6KEruOTaDrHwCzNH1DEkscA2e4tSvHKDSu/OJPmzuHyWWwjtlbFIauKq91Nw0OjZj04
swCHtd7rN9pEq0MB6EZFh9HoSd7u2ESpyPskZAnRaJdapxLCr0AuYExn93j/cKwsIwGhin4ejxWk
A7mt/6oak06ExoRSz3USXnmazLS6VqljHzT6jbuqjsoH1QmKjUFX5gcaS2ff0FIBQaTfDtoYtU2I
PudXJLHbHwbGlqe46aDuxfrsbCHqXqBXiysUvQ/Cc9kMAxW9uLSpoJFK9GyahvzRb3pLu9hNk/tc
CWgWx5OKl0yRHJq0c/8M9M32VQzWLrVVcU4gtp2UYrYulMNaKQ45+0GtbukYrTypLtVYwj6ebpqT
i/Xu0QzSxpFnJbYcoExRJ/Dw1vMpecAarfyMc5D4PoMbPo4p6lDobWTT+f42WHnYcJzE/ZIzBRNj
GRzVLnCXhpz7Ouup/aB21jMWFghhDjn8HjxQNqKVteEkZYG3mzIqr/jtBqjsuphpO+fXytWUL24p
kB6wcoQ+qz47zM7UjhsDvkbZSOc7CauWVh1S0u12RNFXhZflLVjVwK6ewBGFh7ytInSXrDT5B/ui
4ZjVbeXsjMKbPgdt0l/gH5a/73/mtY3PIhPyIiwO/3nxSOijkjW5Ccgmt0X8kMNIRCa3r/1WyeON
92j1E0tGGvVGEpYleD3P1Ll20yG/uvgzHZww9k4opmRnrwqdh3ZunH/ePjWK/IAW8AXhMy+uRz0a
q2GwOyixYSR+MJI1w4ZNzC9W30OwvD/Y2uRkLQLQlJQCXG5X6Vkd4ndFFjvn9SnV0vmk1Xp9KoHI
7DpnjP7D5CQ8AeydxJ8tOUqZVqROMOOlUHFSTnNQfOy9cTzEpm1+vT+ztR3y90iLzwiqRAtnwqFr
S8d1DywspQBGAQ4b2q3K6epQiEnhly3PxlIjQ4dgE3kaieYkqtIvo6F8zESL8dQYR1/+w6xMJAUp
i1LSX5YeJlpDePqCjkrUor3GDod9X7rpSG1YpzZyf7CVSOxFnpX2AUkY2/H2qKfUzFTKRcm1i8Ju
N7jG9BBV7rwRiqx9PbC+fDwoXtKM8HaUQdix2QJNRRZ6Nr4kc5Qextaaj9UstnK71/BPLi/eLco2
pK5c0YsZBR2SjEUE2tb0Wj08JHpgj1RHE/PYJzDKgQi5OZRrBaKvXxZe053KMkehNk3x7cQlKc99
2sPdheDpzTUR+dNk6CBvcYpf8qT+FT/0mUeSW9NNFGGGZlLk1FdQNlvoupW4j00Ky410k8x9qSuE
x7idjDVmaRC8UaJVReSb7iQuVm9Hh8ilhhzXvThhlrR1ja4ts4T9gyCEP82lfTu/3M5AQPHgIhmW
xHBI1OkM0SXdZWNaHt++bxFQBh8EA4BHavEphT1ikSVXmdAf/vDUovTZO1vAy9WXkOxVwv3hEatL
FWM6zdEoHHzA4sDrDolIZqq5avRpMubkSImTdgXqTe3BSGfKB0Mn8GR2yg2+zNqC0qwh2CGHYVUX
z3HTh0kR6HQDCuDSD4Nd082wHeU5j8tfQzCqPz3E2n709B42Xo61ywGxORl0SATW0tBBD1xbMbwq
u45qbz867RB/kzzgjcd3bXryXeK5oSLzSn0f7we9SKscTK/ddJ/rMHg/00dAAFGoqD9o8wlMzeh7
Y7plFL+2XSWG18D6RnbFFt+1NTHacVtEnazcUh9zbcorP/Cc1vTBKOm/7m9YuSGXgTUsnBfrZVLB
pdG13Qh3VnMG48dApzXioTqR1QTEyE1knooANP7G8q0OiUwODk7UK7DvvT2OUZWFKHFy3dBUMj/W
mvJvOmbeH3y6ItLfrm822plr2wVD4v8fbxGwNVGg955sg7eZ1md+obfTL2/W/0PxAKgrVHOQ9GzO
JXeNEjqMxsgAAVKWyqNSQ1EmVXt7EANRg9cXRJLkLizmojppw3EmQsM5+IdhpVj9up29A/BYvv1t
xEGMMgU7X+pU6rerpAZmYyQtso5dl5df29KlRlSUcPCyyf4P7zDSAOCP8Mx1GUqu4N8PED11o8so
e7loEXyqnNR6HyVVsHfG3jnf3+9rVydj4QMnKx4SBX07Fpr+Ks1f9Bz7SO/7MzJNlOEmJbH3dpzZ
2l6x7VjzraKzdT9q2qbwYwyfsn2Om9tWT3+tEoQIg6xHyhoo1a3bH4PhRqHYAkk1S5gdtJNJ7/7k
aVX+atS6ejcmWnDUMlFD3sdg7QBerL/oRtFp/gACb+O+W7l2PBJYgCLUoGVgfvtbJtFUrqIRH+t2
FH7rmknbWUPZXLMsnA73F2FrqMUuLrFD7mcPsFSE0+mu7Lp6j2JV/qQY+VbSuFIbgTLgID1Bmg34
ZrHcwsA0WMhYPEo1cEsO1IQxSuKLN7bpqQa0dp6iLfzE6wsH9BLob1lepyeyDAJGPa7bpGiobY8B
9mxBaH0mZVS35IDlgtxe3QwDrpMUijPDY3i7YKlJw2WKgGTZSpv82yZ1F+ycVrVObjBSX0YE82JZ
lO9jF3fCN9/hjI10kmxEEoYsS05GFDrW7FHC7Ht3OsRhbDyKQSn2gVLY72IhtnQLXr8ZEhVGiwmy
Ar5RS2aLntalwZtLdSWqNF9UWvCoD1H6pBu9DX4Ke5z7O3RtCcFpSZ9VZJBgi95+28IevVbU0GJF
0DufOkVLn1pVqzdGeX0OwMoiGSf7qzLBX9yxsUkJwUaD4TqQcfxGqjc4pl00PhpquqFQtzoSZW1o
HSQ75B+38zGDKMonvWC9rFZ9DvUphXA2Tce0jrZwNmufDgGd/x9qMSlgI3CZDTB8JV5JFzGO2rt4
rLagq2sbArKMbJVJk7clqDTpiHmJ+VE4nqp2VwyKk/jYSYQPsd2Jk+C/+XB/R7y+SCj32AAgkcMm
+Fxi2mxhaMEAP/LaaPXo25EDxAbJhHPQpk3kO61EO1TC27q/XiayPOWmVAeBwUZvcGmSPJK5deQp
+XVIphZciEPk5Le4hWu7foyKz1WdatyeKigUI+iu6dgp70CtYxWFQ+Q3qNT2T3RV04YmX57kKCoF
/cbeeo2sh38LzYekjghShj+3m8vVUwtnP5PmDDiQjyhIpceh6YPPSIn17zCSns/Au7C2zorSr3NX
9ZFpNnZhL9zHrHSijUP1onqw/GL8DjSpqYO+LkxaKkiouO2hmMPdL/zOzgPk3VLDvA754DZ+F1lF
vMf9MJ+OylBW5d4dkf30Y83I3B2QJjP33aCx3R30beyoB6yjgvfDrEXNrtTtcfKdfAZ3FUcuRf2x
bXR1YwrydlnOgGsOsCiuwFJT+/aDRrUblbFn51ePKsHBpG507FAU2jmd2zzqAWo+9Gp+9hEqIXC5
tvRrV46WRR2AdpDExgJbvR0dY14PE3UdYnLfKO8HtW+PmpVZp6acaL257pbE4wtpZzFdi8ScujmN
BHoKi/3DuVKKMMSopsDC7pJTEzwEofkOYdDDSIHk5KXu/AA3uz520zw8FMLVcCbqoVnu1FpPnrtK
bT5FgbsFXH+1DBSZwe2CCZI8n1ccnLKwsZOno3nBb/Z73Zj5M9R3W7ZerXNTNfl7Y26AhKlzJsFZ
1uWNFw7VA2pfdMnBtkqw9+0yVGVvYxQy2hdPgRRWAiJ7T/+of+Qzjsdcx46UAuoWK/olubxZC6rM
1EjgHkjJc+AIt6OOrje7iZp4F89EePAdtzxsNTGkZvpgWqP3FdFp92rMWRf7duPWzz0f3/Yxt0+i
fYrc3nv2laqcA2+iezgHafipYDc/qTbqqLMp5geecn0rjn61Y/nRKH6/0HvAMC7Z5RSrxzErFffS
19G3BE+3k+mE6VFwWe1aYdYb4evKcJQ/geGSRtDUXwpy48MnggjY9AW9xvFj4Aixo0uMS/gUKr/c
uvn81o0AW4qqtdQUo1i+7H27Tqj2Jo6wl9IoDJpaadC9M3r9u5IF5nOOduUZWGh7uj/oq4ABQQIA
RTLcAnSMHPJiH+RV3UuDiAswpunimrW7Myd08YYBWb77Q8mNvNhyJEBcOUgbQqFeSv71XTmGgRjZ
cjYKdHsX1cfwbILO+Pf+OK+XzSQiB2LMEy4V4RYxUG9xmqhXOZd6yNx9Aojg4nQAh4I5jo9tVWsb
2+T19SEZ9ZITTlUAENHiHm31wa1zXbgXqwubD15atucaUMU5tKryqo1e7ytOWT65I4rnk5FvldBf
BSx4RZF7cB3Q7yDVlSv8V1Jdm5mnzq3mXHJDDd4jtZD9Q+uyY1SrsH4gyccr7Tl1uL//lV9vnBdl
ELpzcNqogsqf9dewXdOiHQ/h4hI5ynzCSwoQNRCTI7lEsrFxVhYUujYlA1XSacEU3A4V5iFqoEav
cOzVL6C19csQq86RIKrY99WYfb0/s5XhKBlw5qVeLLihxQdFRTQv6ZtxJOxmyH3YX+KfwU3jp7HM
keMfpjcjlVg2kyIPQCWsh4g7b+c3Cfh0lAS8izsU7ielrlQ/QYv1Oxh0Ojxa8+f+/FY2DLIM6DmT
KoNZWD7DHVbAJK2adwlkejVAPn2a0k57byhO7Tee1l1m1eiO9wd9lcTKOXK9sVEkY3uZSMJJAaIy
N96lzU0vPIX4nFW+l0voxwzSKL2UaFD8sLJC+1nmTbtlDvz67mF4WYJBb4pU2pZ//9duRUW0G2yb
q7xh0sfJNdJzwCQ3amlro0jRQgmmBfVjLnaOmxhGF7Sud6mb2vxWo355LeNwqwC5cvJkX4kbFJwU
nZzlKI1phlThkTqbPHGovQo0X2CoPsn51oO7MqGboeRR+euz5aEYQ0+BuOrEBVV/ReiHrkq3IvnV
UUz2PnkXq7MsQYYl294M0YJ12rnea92kX4zODfb3d+DqKJJ7ApMUeZ1lOXqMKm9QNKQzkb2dL9qY
ApwP5y1PwbXFAbCqgiiVEcqyB6WFmpbXDUKPRlJ8ndvg/zg7r964kXQN/yICzOGWZHdLLcuy5Ti+
Ieyxh1XMOf3689A3x00RIryLBXYwwKq6Aqu+8IbskjeaDGrHHg+SB54YVv/2QSVy17k1IHTTFn6p
P1WP+iRxKW5H13lyyjr+OhiK/aQtqkj83khRF5KFNCd/LHME1sCG6NnnYrDgmEdDb1/LWQgQw+Yo
7xD1wHfBpDr5JJQs+S/VYwghfNIAiVdaWfoobZTDQpH06r9qKezeh7ehPzudA3yzoL4nAHYN5qNw
82z2c5M6qp8S0uKbrODy4YDnlYHXyUE/Z1pX6x+5eHM6LOjwDCdUyB0CzSxXk7Cs8QgM8FqlTTo7
pf3OXtJC9edKcbKTMpq8bF6vuT9NN1UrqAwx703aTOY7d+6R0W7jxVt8MdbL/JYg13qw2ga1yGFy
1e/l5CX/CWE472H8xhEZH0Y1vo3/yS+zyYrnLENu7lJw+z+hWRSV4Wg7YDDVXkmNYMD75UuiFOW3
duhzLxgtK3fDbKii0V9mR3xMXWg2YQcX72RE7tjfRf1kP+IQXwzv7cU1PlSWN5GZt5HxNelgZVB3
NlbwjkiV09gbU+zbCDEq51ST9Zt8GlsZjKmSfpMoVsm7At2vyXdarfHO+FGLInA9pQZIigepBSNm
Qm+s1636CYszrQ6jqdMrEJR5bd4vbZz/XHCI/1KiEV9jwiggvShy6WvfajvX9u1UDEoIx8zpg6Tk
P76rWNUTVsNKGtYRBOLQJnZT2SlboS7R8Qq/nRvAUOHozMaDkztT86iAg2rft7Gh/irKRTOCtEbM
1h/qeqnf6VGaXhK7xGgjBvyl+IBemn8rNnsIxiWNkqBuC1gkpjuV7xdnGh3fSry6uVN0vf4Pfn4m
7huGZD906DW+Jd3Ee2cnla4+DYNNsYbspH3DhYuwAJC4Cgyrkznf8UkRKbSpIU+eI5im5YGCw4uv
kOcMlzEiPx4YXJ024V9kinwQJj46Sua26Kpr0fs26vvnv7y9fo+yBj+Ax7nzNzexZzSLYqcu33qv
V6GCxNRbO0+Gn385ChcWEQgR+kqufuGoYctaU6HOyevcxeODZrQRvvFFc5Dx7t2RxB34g+hYPvCM
3b4qM4/XhPkK0i39KEO4SwsN7D4Jm2g8cgLaG8pDAhC7SkgLCLTcDoXjIKKgMkNmfFEwOSKVAvkh
0wtpXXvASd8ZCnATDQiUxtYOxKavouptOVpJrdxHSWcESd3k56q24zdGN3hHcKB1tzc3P8dgLRVC
vYV/u4mIO8vG6g2cNs4VZn+yZzU9WaWVfVfyOHszaubYHITgLw45kTw8AnJgRgTGtU7+j0Agg9ar
l0MR3S9OO4U5PhJhzZVxVGHcHQboPEjDVTB2W/7vAEBneLkSQBEahlndewEGvE3gImbh26Nu/msN
TXpnz7kR5nZcPgz1/AO7liyMF7u4Gyu9D7qmHO5e/yx2ImbeV3rLpDx8f9sAfdUxMwQ61/etXaGJ
H3sC8H2touDjlt/M2bYuBJhHEJOd80SyAyDht7g5F8ztkkdcrksGVvq+pyocRlKrz8MS07XvFefg
Cnt5nDhJa5uUbhYrv6WAzYvblJiT6PdaHGe9L+Ipkp8bFZrzWIhWfi/H6EjB4eXsaKPCmaSujwIx
ili3s4sLeLNTO2j3chrdsEHS8hTpQNKToh7C13fv5aEiqoQCQny5YrK2s4tc0KsmFhT3pF/WP0Mc
dZ+J/Y9GebGGTAQbA8BAOHStgJXbCdlonfbFqlaCyDiQ5FhNhpNrUXGQdWH6Hm/VwSf5YgV5EWhs
0/Vcs2+wnLcDjqrATbWD4RYnMEs7RTUekBhbghimzUFeszO3tQYGFIETwnZtrjZniBS4H5i55HGd
39VpkZ6arOsudalWAXzcw+rken/d3G/r3NY6MXTxlTSk386NpoJld3JMr2YnszmskfRRwhSN+/e5
kizNL12v6l+uMvUf5zmB220Vk3PXO6v/4OtnZ2+RwbJRF+OXgOvbPFVDX1t9VSBPYVol9r/1/DNz
5iIspHFkx4dp1YtJr9u5omXWjYVUeDvpCj3w2a3pEibm4NYnTMfts67GkR10AhkQf54q57+06DQi
xKxLXF81c8c9G2VUJQFWLc4nnQZtHFJBllE4jfgo+WQNE3Fa6ZR+auhtHYreSVcz41J/kgg2TFhz
l6QJ6Eub6VlpR+ud1+BZfUlbNAhCBwLwG8ubY/3i0e/x7tUYm5g3Bo+qGeTAGgjGvEn/aXeN1Z4x
Dxm/OqU2zXcVOkvOKaKU/E+Bh5SEBZ+1y7kzsuy8aONAb7cpLed+1SCozpqXzG5oDzQPHpS+JcyN
nbExQ8vMpBeoytgje9J2anQS5QTeXCO9+JZDQS8xCMnrxKerZlihdJVO9xvTaz60LfR5wlQXXAcK
kY4WlFFPdQpPAQN1NGegl6dMXRn5imfPum9mcar9M+WlXcKkaDM+YFwlfliykVFABJn+G9PsNM+F
9LyvcIIhQnlxkT20mhc1l4YouQwy027FuUe94Ueaa1F2ht7ePWtp1Sf4fMhy8gv4kplfGr3xZlyW
cXkwKk/Ej16quEMQAdb4ao3SJhESDtrluZcuD0Kdxyx0kQfqgkFtDMU3+6j82WFnjCtkic5kqMko
VWD9G9Ub18vSIUCwaDb9ZIqNX0uW59/SrjMe8JUpx5OexVPrO04S13dJ2qp3OLeqnd97OWCYsVB+
6jb6ma7WWN/m0VPu0kHPfvRNW39tirbzINA8o8VU9pE077LI8D70S9XL0zhpMzKivNfw4IlLC18s
yfCLTa8fE6NftHdqttj2ydWHPnuPiRpOuAPE3CasdWX+OMgJylqeDcNFSWZpnMwo71D5qKT3hHCW
UqNmMEon6OylO+Wunoj7ojeiMgBbV33LMij2vikbqzu33qKmd44dmb/KqfLqkLKQAqJWtGYaZv0C
/XFKrehcq3FVBDoYPBkWbR9zBFRlamZ/1Kb2OUIUYrWOL436jRqTefpd0VpOOKqRkfq4ViJhMC1K
d2cP2eLd0e1C/XPCRfipVoTJ12CPz0sZeY9taaofZkEv/q6Ku0z6+WBnn+jqZjO7acbNqe5cN760
jtF+gxsFO7CCaTt8j/Vl1MLcqzVS13S26ouQsEty2Tapv3R1KQKhudUYutWQ301Sq5qQMEF/7jRh
LW89ZWr/aUrb++FgZqE8TMugdg9CxOSnSizLh1HYwj3FXTKCe5qMTPNh1HRPTWpk0GwRJVAus4JG
GezUyPuEd980fkCYkKXUE0443ydhyFNJkNt90CZy2feLXrRx0GcIrl/ZFR1extJ9idB+sy5msVQf
q7Kpl4On/SXaGoEWSpm8ftCGIMWsL9cfcekwOFZZVhHekZ1TT5e8kLbnG7XqVSeniorIN6goOu8b
HI1+uV2lpWHnURfBiyyCUJmlLtTbTtiOH2uKdcRCWy/s21eMH0eCu4J3obtv7Q86pH/RTkUDF9tT
6wRnkk7ZWNsXg3vx0lHE+4SA5RKko7ho4sh74eWbveY7GBrzXEMZ27p4OsaIqVYFardWrPITxqyK
HydK50e5kaY+Evjq3+Y/bAU9Y6zWCEZW9PvtVpjJuLSI2qXoGcO0GwqqFxA+FB+j6KNO8t7CEodw
p7OogKM38UgHCkJFMxVQSImeWdxDkPGgZWH6o7tfytK2P/FmD/eVjGGoKUp8lPK/jApos3DaqO+R
hWEufjtVxFc8o7VswpM40a7VYpsXakLKpcRq7iAAeZF6sKo0zfkvnGJk1TZBAUojM8USpooF5HR2
cy17axdIjo0jXUhfRBSiynY56grujcqxpekC8WlVkL2dICZvaqR0gCcny4o+DyJWAiwMIj/txvyx
r5JljSOqg4Lm3qr+MehWjgjWpOOoCV70CxqyFwvh1oexXil+9aFk7YuUYL026BBCa6QVaW6lBUHU
1b0L5eo6TDoBBhn9kxqlzd8C53+PgoABxQCAvFsPREP0ENgiJkTVUn/GhDA/t4NVBKibmJpfTrl9
ScT4VdFa7/R62Lo3P9gJq1Adws1UCG73rxIUi/ByS69YSqdvE3THvznS+p9GoaXDtqAO/cIONR9S
JXKoSl0HqvUQrJqeMNnL/jb5ZhV/K7hTbKSGszU8cHMALFDRgejVMpiiKUO1vTdPmWxQ81la+zSU
f020XYfkA2cFYczAJbtdPqcEUQTqED5ePo7nTmKmVbWNCAHTNPfO4shwMJP54Pjv7Rl1I9aSJwOE
1aamU1Tlb9cK1AOmNvrc66n5nuLvkaLg3kcGwIBOGHckJJ1tc1wz5NIgU3zNpjoPgFBpAaI99XNv
lsPl9UO43sLb54+MmDt6VRJkvNtVJNsG0IrPwpXUAfGJsa+wRGtS+A3IMkV+h+0dSOgyO6eGjL++
PvbeBYbpKOIPnEuqjJsdLCW9vrYHcI3HphO0VefQhDenU+Z0JMuTTJWAYF/99vqoO4sL0+H3e7uq
zqjrr/ojGslzgULXyJurVNJ9kynoLdSOknxDKf2o6783FFkpSjBUHKG4b55AobgdOS+LuyxmGgwz
VhyakRdhj2fVQfa/czA5kSvRaX3ueNpvZ2W4UWtOGS5YeqE9SepvDw1STQelv9358KKiB24bayX9
dhAMGTlDls4gqfsfFgriI1lYe4G6Wfz9fUIBE8wgoDtQd1vkU6VYMs50BXP4qG8eBR6mAYV10s80
+pXquFM5ihvd//3BANcDmAgnbhWlrdvZRSl+NCk0tGvU6cnjPGXW+yhfxsnv0mmUB4Whnf3i+lqr
tbSI6XivS/3HKUTtwPDiEXln3U7VYDSEPBtac0Tz29kwnZYkUTcXCcyRzVmf7XQp6dQmeKcr39K2
yMNJyfV7hJfH59cXb70nNveITlti7dzi9Q1g7XY+YAVLehJzfG0ru/8VUzhZeDwbDeSADjzYX7tQ
8UeP0LMN0YFbppCM0D5ia+2tKtVvQCGrNSvMkttfoQ1GDUO7iDEbt2cU+kR8NpXyiMK4Mwp2SSt2
icNOZ3ezd91STpQZ6VckCCE8eOMkrMBJKvco1todBzrYWmZaOzGbNQX0MXU2WnqQsqWG2WwWP2Xw
VQ+etPVYb3YOTCVFLfoUBJNb5oLmprY+5opyr/d5EdAG9vAP1xaqCrX+1q0SPRDouL+LAacdhF47
p5O3hXQEbCVk1G3opVtCHSRyylcZR0jjWUp0QiXMDft4EQd5z85SroACri22DLmTTa0yNoZRJzjH
TxZ9hHfN6GjfLbDJB6PsPGggoIAtIHeMju1vI4I/PupF1rJX+ii+li52lSetjvVfVmp7iApNWeOe
KRNX030ZU2j++5sZkP+KbqMAzM28uf6zYmhKVwdu0o3UUzyRNqGclyqcCkX8/TUJD9O2YEtwRaME
dPuNjVorM6BySLdXEktVyrkFMMhYnrFP0v+HabFZiNOv1l2QbG/HSocUW4XIiVFPjHsMXDJh381Q
XWlay2I84kLunUfyVeBWiIasl+btaGNjeY0iW3lNa5I3BxmocKwjK3SlctSs2juPJMeAQnBOW82Y
bodyda1zM32hEVFE8SMFqPmiGON/r9/JL+l1qzouBXH4detGbT+w0mus0abcgmiqqE6JkTbvEabC
5L0ZjdOUdHVIboDJaaLYp0iOFkqg819jbfgNq/4Cklu8c8a2OC+k0ydqRHF+VPP6PjNq7WKM6LfX
cTsfnJa9RSUhWG8zIgauittFhRrgqUmBeGuaie7OnZL5MqWuPGCw7q4qanQryhG1MA7n7TCkI3Rx
YS1c1UrTQ1Hqzrlc8sV3YLQHvdpn4YgAZFCideM3c5+/ryPzr8lK66oalOlWCXAT2fjb3yDnechi
tZLQdjEVkXSfwHSWow+uJjtY1b2vguiV5hwa/wC/Nq+QwCK66tsGt/MpxiGsnx2kxqbm29wetud2
h1rzfUC6a2tpM6vaMYRpQWW/wp9PTjria6ExSajW0jhCxr5ke6LPwaOzGq5RPTG2AXOB/IPhZVp+
xc1sCYt0Ev6Uq0VQG8UYOsVkUDi1VN+hLfE2kj0EUPqKF3tBheX1r3Q9Lpv3l84gwEcuU665re+E
a8Wx0hkI6QjDFX4bzeVVbxLlwiPsfsiteA5fH29nkRmPUgAwEvK+bc1RVfok1lXG66slx+DN1bs3
BlXWd+DFooOzs27Ydm5AbgDDrMh12pK3x3QwqxHSxEq+BAiQhBahYIgUglegkJDm/AszTS7I7Tof
Xp/jTkwD5hneEUYKJNLb0pFqlUaFlC284qpLTiISUZgYavZkDOgFFFrS0tjo1aciy8e/j2nWZjmX
ANbfII02b8iU5wr8CAsdhm6cQisWIsSYMTtN+aE58d5FRA0CqP6q2wgUY7O6rT0jJ5bha0530Kx9
R9rTqdK16ZwUto18gKFD0rFL56orgL7Ccqp7+6H2jP7L66u9c+9SUMaqmNRwLS5vPtsyXYy5sinU
iVz3HtGmMB+7KpGn/2GU1WlIB+DCfbSe6z+CK0w8B2eitXPtpsoOPW3JQkeFZfv6KDtfB0Hw/4+y
udyLOKt5ruii61R4PmpqP571eF5FXw7FWnc+fKoQ63xW5iQPyu2EdGMeGpWK5tVM8+KETJZDlUdE
wcrN9yUjH6ScOx/FzXibbQJZK6p2rRen45h/h7sbf9KhDV0qApF7Mylk4neaVdDus/vi0+vLunfd
wtyF8EETA+j1VrCorJN2bhUEpgCAxoJecJzdJ13qfqE1hCPg2CNt5bdgi0J1jmJ+iZcZb6y4XB4h
xuRHOJC9XaYlgbsF5SewxpuzlJgLuQL2fFfeZwT8HZpjjyhRN5VvGmP/8fW57+0zECEyRToEWLBt
HlD6HZPh0Z1Gx6f6VlBGO4sE6WbYjzLMtOmvIUnoNqBYwp1LsZfJbW4gUuwagOqMqLL0qqswzTZI
HFMJRWxbB5CkvRMFcA9utkbfm+96c4JFHY3CwFHXaGiSgxiNxPtRKRFSFz2ohdGJgX000o6mEEhT
enCmdtaVmJJCDfVLGEtbFDdt5XmykBa8qnKxQVvUv9QZ2RtLr/r3iZNkB5/PzplBMpYwlqfs9x10
O1ltNNw5A4F8HZqhe4dKk/lfHY/1P9Wg9EdIvt2x6AlyoSK6heDG7ViutaQCax5UUhxrelNEtnUP
nMm67y0kpF8/nXtDmQ5HBRIN9fRtTa+I1s6WxoUnukG8XZRxOdtxPnxMlFq/vD7UzjtBIMpZ4YOj
rreVt0mL0VbLCKWJbLKSdxPY4Dv69v/DPhE7Ois2CTmmF4RALaKuXLvqCsKtxT9z29VBB+7icehb
42BCL50FQRwhWIa4BCBAvrXNp60gJ5dESC9cR3dxFPDLldOc8EU3vfMEUkIGRpMnfQDnDLgMxq72
j6gwEftNGkP91i2YM5M/lDPAUEtLP7b5xP9FdKONY4oytGj6ZjH/3FmzBa1zJFh18txNTgZPvxeq
Tps4gSc8RYZYEHHg4zI3fuFpPSZn1Ypa5D87FwDG67u4086HkwojEak2TiYfxOZwzpbRyBHdb7Os
0q+0yTLLH+WyAOhHpfcEuwfqUNKk8Pg6Txl9STD6OWrb8m2NV4Lut5wCPWiHTByFCDtneYWikVT/
xmdttwO8UA94H64Faq/1CdLZfPLQxXwS7fju9UXYufnAIFEDXMViqLhvLlnFTaO2QcsdrRgdAWYy
/Is72ekFT4kSP8k8D4w+nny1xbbu9ZF3bj2aodwLGim9xlt6u/q90zVRrpes/pDkp4T18Os0HS9J
F3d+XqhH0rk7Hy1VJT5Xk8cSdN22ciaiGZMpcOC9bcansoyWr+D+vQ+vz2pv58CZ8opgqsOVvpkV
Fo5iASEnr9EChTAZ9PFZGZHdQx/4KDfYG4pEi/QHnhv9+k0YpFBnJOVSKUg0dhnWMm7O0FgyP0Vg
4GCv9k7Jmn3o1KO5ibZZOqaY46zqEW4yZqKMF7szgGj1ffulNtXulNYzVJh8SvL30GGr+OA73Z0n
JwUkOAEmgPDbg1KPmrPEicvgAvwZwprTP3k0ve0jp37++80DeU3PZMVAoKl+OxK9BZDBloX+gRIn
iCnGZoAyqhnMWnn0he+dfh7936NR+9hqRnfjb0TALBErmvPAhtP7PYsyNbC8eH7j1FRhXp/a75d2
k8Gu1nUg3eF9r/jk27lhgGYDIUSyyBmF9dWYC/1LDTjzvQp48otV5eLjlNU4CkmnEQOq8ZH+Xwn6
9QMOdIUaqL2jzAHxGOaazlAX95NHP8Z3W2z+RpxLu3OfOMP3wWrdCtBTPUHHmqw6Dxu9tB7MpTD/
WkaBF4tK4MqDoXqEH+PtfKDRDyaSRMm16N0BJICS/6z0Sv4onaQZAnMxXYpIjT6FC9HJJ2N02+Xg
0dy7UDC/BCiAXuHa3bv9Ba3lTk5TOygQLFb5xbBpbpdpPB30Q9e/st03oBUrFOG378dmnvCYusFa
qThKMxfg4WR7mWT+yfOm+g5MahN4ntTvXj8se18cdHY4knD1KcptLrHF0cw2MmkgDo7yA1aU9lil
ibjTs64/qKvsfQZcXihDrD37F2u4xNQxCAihMy2q8s1VTO270WZpjCrcUr4Z2+JIqW3vJqNJz35x
eGAebaYmPBxLbGt1FxdN9cQnMQeexCCrUlzTV6ux+2y0ynzKMs7u64v6ciNXBYw1eaIqyGW2Lvof
aX9rwNgpS67rzhuzE27RI9hcdzq5eMIGU48NZ51b4q9PD4Oi4EvVk0zK20rB0dbDAG3gefdqu0bf
LTWDbIl1nJky68lS2zj01BjLoden+lK7h9gFw0qacdCFqE5uPo24RiePtJCMxkqcz2Ali9i3EFWP
Qksbil9KmakTVhBp8nEh0PjuAHDHu5Cuvww6PSfSo8OXZwfvyMvvlR8FnwACCIklT9ntBmjlVCpZ
Tzyt5n13ZwyI5NoNzMTX5/7yRFPVQL0UpYJVsHFLpMFnHcBVSVjjRbl1tYyl+lr0efxuTA068L3p
5Uf2NS+PNCMC+2Iw0jooLrfz6rVcur3CTZgKqTzkGcVeT82mEzmleslVYz73cWk+mMj/HIQFL++J
deSVFkYEzde0uZsgEMCB7OnKgw8E3D2AkWpqXgtFQ5Pp9WXdm6ROxQ1uDbVI1GRuJ1kbbZLDqSSu
ikV+L4Dzy6CIPMUM3UwpcIqbI/dzHbXVQ7Kg4npwdPY2lRoEe8q5WZ2ebkePk9hOzAorwdqY22DO
ZPreiR3hL+WYXEw9FZfXZ/tbxeP21odyj9QFD7aDZM7WDhxc8SzrcvVwHozkUerdWEIJrooO2HyD
Ijx0ibxhc8HJB0vpVhjJ0V387qRe654UrdGz73Tm5q/ZJLwHV9Rd9WUxXLi0YpTj28FYOvfLIEel
O1UjRbQ7O5XR19gBYhcg+AffjXzPUu4aO52iCwbFMl0L+poXChOPvPNUe61xygdYQUi8RkXrU7ro
DX/phvpxtIekw50qspEH07XoIU8HEOSlu9hfaCG7sa+KulhZEKX5GFW9UAOYREOFpEBXPmeORDVz
nBSjPHllnctTswB7952soYYW8w7hdmFmw4ppNhAkG6iOKcxelnApwM1h8tXPxhRYsz38sOAp6eFo
TQ5tyWbI+OKlOztB0S74zepW10CwaxUaJQsO4YDtpyG1/WqxBj3M2sh2z3ovheZnlZpP1wG4fXVV
EmzTzz1C+fUdcZPxKS8qtX/MQfFXYT0N6juVtrz0+8geRLh0o2Y8v3469j671eOEZg9R/4v2bo/m
Ay8FPfI5iY2QMg/WhYRjl3rsuoNHa3coEl1YjSAq0I26PfgdrYla2hk9cm/Jz4PCNY0OS/TQlurH
1ye194lRQl5tA+lc0z+6HcmC1L7kcqAZicSE4feNnTwT9NuXbnK7H1atHmHa1j+4/cQwJVh9ldeq
xzbY75xlGMu6hn2cO4XlK1FcY/uo8E0dXF17M+PxhVqJSy+f8mZmqt3btBWw317UpAlGeqhhr9Wd
j2zqQDA9TweX1d6egYJcF5HyP75Dtys5RSY63i4OO4a6VBesluqwTIf2uacheXp903aHolNCzoSU
GN2b26FiXpxBLURytdV+eIhRnL9qldGe5tk2w/9hqLUOhqIL67jFZRUzpIUsmVjFojBPSpuafh2L
5iRM+I9/P9RKrCYtW+OEbeurs+3JEBVKy3M+odenjFNyh7xYFJHvoJ3/+mA7D9vKg107CgRMtKVv
l1CaGmhEdbXZM9w0MBbP7X2IDL2vdLA1IBsZQYfM9Fvy6iNEw/qnN18AgFU6XtAKVhnbzZtaZSXa
oCqBQz6Z8gdtlfqUmlrt+o01YcJNtT+if2GDPobZ59mfYqX3jvLglzJ9qwYRHz4yw7ywLzjzjtpw
L/O+XAFeO9RJilp5q3gj2rKVqLM3iLS4+XPMCjaIz4N4DGZKjjweqFk86Z2VPtWGG+untuvLb7nS
iYPOwM4JB3hIAE0tDgDb9lqatFwfbFly7Fx0XHA/w/BHNOnJ7qIj9udOawkxBGIcGr5rwVzdBHJe
PYKAdIgyhJ7ofjd7013dL66fVMIJU6tO72ynrM5mvMSndFkSyrR9xA/DT/D1M7lzNdILobeFbDMI
sG3XWRssVeYuSVKSZf2dE1nyvZeb0fn1UXbavjxhtrdWWlYPpu3aNjTuWhD8eH+43XDuFfQzXQ+6
F5Yc1kM7uMW9MQ6DT4GyOafd8tmkKH0QaO1tL3HWKjoMEobw8vbrQ+uuLB2EFK7TPMXh6vLl11a6
BNhxH1Vgdp4BcG0cot+XGAyt26GmCtczvWJR06oGmQhwIZjZ8bcJ0cZPO3aGj68v7954nNvfSQGR
grX5unOtXDqllpQnFBkLBAwcWL0R2d7PoVDb53xwq4Njs7uhJNbW6oJI7WCLqMtbGckcfP3VjGpj
8NWydS1ojHrzk0ixeoI6kXwqZW/dOY0yfVqW2LjPZudIaXRdyM21xr0NbAI3St7brYDbpNvMdanY
U6tVIE2KbHig39W/s3vZX0iBm8/k+dPRA7UzLIVfwyJcX9HD2/5T3HXUxKhh3mvFhF1hubgCB10U
T88NBYkigKKMsFBbuQg7vr7TOyOD/6HYTKpAcXYbpFVO3NpDl3r3ptU5Z70qintvdKaLYsK9TBAA
wnqm+GsZLZ4NgCGr+AiAHwwUb4+zgdSJIwoGlTg8nAGvZCd7oLLw+tR2vk90pVcsBsItLyFqsKRc
OocoPicgTkOlTuKwMY1zCzf24PDu3HncRA5OsNjpmPRib+cTL4sAYVjiWQ5Cwp+MRn/XxYl+MMrO
fIAnc7VzPikS2OtH+0cRCKHXyInULr5GpGrnEgb4pzF1LF84y5HO385zAiyT7ICuHlU8OAi3YxFP
Z4DDwEPbBR6khRctc2Batv7F5t/mPl1Z5SnRvJocsFqiD7mZIGzqCid6E/dkmQdxzs7lwM8hzgBR
jjcBfZjbn+PWgxh6rvwrrPcIj6dSBk0DisCn4RYht9Bq51ZUc6BLfQ5zOem+Hpn2r789T/wILgYK
m4TjYCNuf8Rcl1aFD61y36vVEsb8HmSbXDuokdc6OLq7E0ZsmR4e5kdk8psTVZW5KYbYUu5TMJ5c
BXGdGL4sDcxaM4AMdxC19e5SClVJfCcaLHEGJNdc68ZFc+n1ae+eBSCeXEw8syjGbUILhvPSzrJi
ekWtAOZcVvaHBOm1t3lcDf8miiHv6LKYz3PWzPd9iRT1Cc9O0/CLRaCY9fqveRl3AlT848fot5tQ
aSov4ALFQi/U4lnwnMAw1WbnTZ1UY5DNmovIEFxpz43fVah0HXyDuxtD+gxccpU05NK8Hb9uK6Mf
EKO7JqSAIXW8FK13kMQ/MFbIW2Luyns7D2V0Rl5v1ZxTvCtroRSn15fh5Y2DsSP4UGrfJE/Am29/
RmJyGGO7j6+p5XR3uWXPSrBksu0PxnkZCDAOmKUVyUcXwV3vpD/unLJzPKGMGuwLc4KW7SQgFa2y
Py+WLXwkypT3r89r/Xu37y/jAVugxkvrAHD97XgCsvZiehN3XF4pYTtV06VZht6fU8M74CnsDUXr
k/bZb2z99qkv3CEu3JE7JbEU6cf0r8LYXdDMK5A7OLjAdsdiHdkwsIoIid1Oy0msIi+KNL52iWh9
K4PTZbXqBMzLOuos7Q5FT5zi39qa34YSRUpOOgkbCdpMFe+R5zA/5fY4vMW6zfv6+mbtHUJrlUNl
RqRhWzXMNlKwWreT+Fqbw3gyq0g5O2mWn18f5WWEQoK2PkYgWZHZMdYJ/3kEE2Mk8EFzU3o6A/TT
h6LJym8AvOxgob3lW+M8i4MN+12V3R5EBEXAT8FtcoE43I5q5LFVRuMc3Xuyn+TZkTSrH2cxY6rQ
WVr/RTZppgW5s9DdHaq6+y6h1yQXNJuKNBClV1oBr9IswfB5ycd8ntrkHA82jaK6m9WfU8Or7VfR
VLZovDQyxQimy8xLQxyxhMMyU6lshR3/J80EQB4PILY0wpBTEpRN5gxh1ypIJCyOJUWAR4n7X4EU
kR5yf0/vsCmbIp+yVzY91VHJN6Sii9kFo6cXeqAljePcxa5am8EghF0ECaJhZ2i1eY2GXm834dBN
k3eikJEOmDSAJXpU9cX9lGjplL/B0rdDsBplzNNsJlgutphm3WVOkQPCcCqR3C2pbXyzM1wC/Kjo
4+iUTkO+XJxsVNqT1pUod1ZqlblvCOznuzhGs9NfJTzeGkoJNHkelf5z42Z5dC+MpvmpqrknTopa
pY963dWI5Yw5+icw8Lv+1AHlRr4HcDqKwIg+lX5LZ+oDbSMopiKWeuO3OrZvflFoMxpAbUMxUCpm
+Z2iv0wOXqedjw9JJKIDEDEo1VtrweaPsxpJzqOOjMl9Yo7ZA+cKZ98sBlexUF0+PKP8sc0RxRQQ
PW2CzhUIs4kRoqYpjbho6M/ZsTzRSJh8dMOXMF/AVSBtExZ5hmihI44G3vkidb6MtfIC6JD/vZ1l
r5e90TiuuJpqmn5O8GT4Mmpjgh677nb3U54SAHRVbB98kztPP5kKtyjXwUo63Cyua4ior1OT0rUo
2yfA594d6vNPo4kXQ+KZ/7qzpVyaaaDwXvb1wWuxA/iClcC0f0MHSCvWy/CPrfUw2DPzrpdXOJyF
h0zSUF0waqLY1ncQBdvGHMorMpR668M5zr8B5unf9YZH6ohsa4pLfWNcpOjHu9evx50jB7SGA0fl
57dIxO3vcvI4X2SjAk0qca3kvSZbTPopnOiGHZzuvX2nPuatCTJaDdvYR6KipS9JIxAbkDa8z//j
7DyW20batn1EqEIOWwAkBQVblpzGG5Q8tpFzN4DG0f8X5t+8olhi+atZzoya3ejwhDtsMqqD5rdu
ZV1YyiA4AHi71vm+ND0atnvbDs8jVCtfTy8vVVMvPmxCdHHMIxeIkaRoS92XmnFN+PvSUMCFkcXe
c3Ey09dDVQKMF1Ed29qgz+rQ64nn0Zixx27V6f2Ptp+Qs6ML1ZSzC/uErPs8n0mXwAf8YfNyliq1
wq4OsvtFdrMAM1iKUwF/S79yei4MucdTJNO75B/b+PXsMuxbcJDzM2zH+vyA14DzmX5TdgxytK0q
Z9WuHJgLm2XnuuwJzA5LPi/Q1SCzPXcNyCCLQUbjbLofNdUu0bJOdYQUsojWvv9rY8VdOBEDcNZ2
9+Y6l8PY8mXspgGaluqXFIFBapz4jvl5ek0w6dJq7k4UNqqGlK/Pe6xGNnUuGl9aYuEVHdIwySOr
7Px4V+Y6dUWtHd7fMBdCLYimO51mB7ODO3399dIqbUpPrFoyVmP/w/NbGfmVc+2bXTgBe0EdAAbt
BNLcsz2iFfNWepWvJfXUmqdFyTbqttaPpm50/v4E7JMB/ERYB7jk7A0pwfe69EpJpvOgCPPcMU7K
akXs5LV5ABn11/Zw7Iz/He9sAdWqAlkHTM02s+5h0eCZNFbwvSwH/4DP599LXkIPJmzknWIZUfx6
/b2ElU/KS9cgUfa2hMjAdLdoldqRnDVxBYV76aMB34DhumMpqJ6+Hkr1MCqM0Q6SSVX70nX9jd2v
zErCvn5/F/5HLzq7tygG8epTh6ZYe552TqPbZ5WXY6LWmu2Ni/C3pJ9fLsnaemUX4epnfVyqMagO
ODiXv0Zbjku47CbMIZxJhCBtS/nbjWgttLVrkmf3WS+CTXz2ptUWBxtrFz0y6SwNcdNtuvOIqZl5
8tvK+VbaolsiB4zMXV637rPXbc43tCUJo113q60PYtC89MiL2/3qa6tBpnD2xUNKLpT99IkBVQgF
A/etYgVDFa2mkaMaCZxcDxct9YOwt0GrhyjvC/8nSu9CP8D6zH4U+IeosHYW3U78sdWXKC30+Xtl
los8wUp1vlKV470gWUC43sqRirE1I6vC2ZsUbX/llX+aJTVpSr3/MfbvevYtaL2REe35K4/5WUCy
uW7pFj0qzrlZuXf1UqWxMtA9R5TcJQ8gadYAafyuocReObsXdhx9F9gFdNp5l8/tcSaDWEbHJReL
Cqc7LiDz4jqfqPcoZ316f5KX6i2Q7KFOM9xOa7Ze727Ra8JtO0tLNMz1bhS5LUwxrVKEuuxArVZa
SPq3RGPu2h/t1npBxW7466IE/ir0F7EuAGlIHez1b2iwDpROC/quEX0QuSBWo3T0ts+WqLYrr+bb
ex6U9P5KcycCyjrn9zWN3XqZSyt8QRDjhkBTu6mrQf55f1UvjQKYjaeE4hHx+9k972zAZ/qWSBoX
ROO+U4udoAtqXsNd/RcTv96iuzou0AUgwztwcd9I/xMzt3RYgB+RumfwXV9mamVN2FFPqk6pJZcX
F1XgPtKAOGRhMM7TMzgKenbARsSLSyop7kWGJsBqT7MN7IYMO163wPzZA6PBj9eHBRCibrWtxzzT
BTUcrRuqcJit6TNWesU3f2yWPLRoEN4ocy3ruMxSY093u/UHoKjBIjUc4aT09FSD2HI3JLMnzUBt
qmlWpBeNzOkdGCu69SKouVPoqztnDGduiz/r0uV+KJBNdyk9q3KIzHn1U+qOXfE85FtwtQb+NuTY
JWXMfXe4AGvP3erFOiDRCHAMCKIvPxk0/V6qed3cCEnheo6AZk+4z3loY5Kliy8YJ2wnVcC6LTbD
fYEbW/xbLmPwUxvd7a7Y9BZDHd398v7OutCSJ+wCwYiq1I5T1c+aoiAoa9Nvl/wWBfDptqPwpXCl
yJs/s+ZnN6RLSEybUB7vVZvN5PPN9rnZquXQl5oXO7OnH2dPuh/n3N2S93/a21uLnhPCbNCu9lab
dfbLcrkVK743KNH703zCUnG8cVLse1rXqOO/HwpSOWQyBGv2QPf1vvc1n2ZejaaL0KQe67XETqId
0kNtVdcklC7Miqs/2IXYiHmhBL8eSqPXVE05QiSNX8yRuW7twQSi/Gm1umvYoLf5904xROyeQMPg
8j87zTKoHSsNSMW2tvxhSCs/bZojIr+xxtj0J/0xAPkf4xCvh0UrrjH29zU7u0tQlSSd+M8XCde0
1xM1wDD4sqYyPFqVHjdjIGIoukOUBQHOu3AggBQO17RsLk0Z0gp3JPROLuSz1c0Wr6k0FJdvV730
DyMNmES4k6lFtlzSpzZNFYCXtElPed+R4w9y1Mwrz/x/r8v5xKnw0MUk64YbdJaWoi2zqCA1U4SE
RcV1FNRNQh8oDf4o7BqMfwOKPjKc6XwkgvujuMEFiVdxo4GtHcbWNoEPl/5Xc2udP/bSLU0MatxE
Ollv7MP7+/7CFeUgG0PdeRfG8f57zP/nvm9yaxBGWRIYaMA2YkcL8qc1o6QTdaobsdNRrff1/SEv
faE98t2LQoRD50ctGGyQad6YJg3GNUPU+2DkkBouiDt71NrdUBSF6UGN2dbxpnezXP9iFJPtX/lK
F15UDjyxMT0ZmLHn6Uxb6GRj1cjMrUBFyCzVj3Yr+r9mPOB44NB7pPKGFNB5MSSrCTKRO08Tq8KJ
Mx613j1NzayCA8if4Nmnrf7l/eW9cL0Ab6FmAOsHOafznudkpOC/pyxNYGw9DkTVB2FRcl/rqrlS
xwrexrNUefZWPTpYAMvOUdpONQDhV4IMbW2MZ6rMhQNnGzeEqOjX9Sdff0OLHXQTAK6+bVRSlUbx
c6GO0sZa248vyJ5bQwi9LPidusg1hrbmGg9OhVI8piDrEk7GUBrRZugrWruNpk/HcdZa51aZPRUs
b6Ka/duY9M6LzGxZebfSPgtuemcdn7B/wV/UVGvan0Rl9l+cYqLACXYmb3BQIXU9zPMw0/xPpfhJ
vwVtIXPV7M+zAYQG4begfdRolSYBtSUyFqHZwdMOzLjDUMwwYnu23e6B63sVn6i7gnD2ZdlscWrU
AK9ne9g+2cTcWuS3QQUltmm18aaoWqTB/XYw8lgzRxtjNZwOTzni3OtT06UGcvOdQiJi9IPViXSr
90RUSFOX2FP38uOgi7GhkunRPc1r/YuElPos0UEaQy3X5oeiHvos3Bqu5GhbgU92TeA/WxYZFaDp
2ftggS776htT5wNZQeMxLjpvsI85XRzA5lu5oimzbesQNuNMtwvDyWyEpLFqc7hlGCSFQ5vmfuzn
LqIvW5PWMsaDppQxlAS9RqNkCxy4YF0NA8TMNIRoqr79B7oCNkmoOJdX7pILycauQYNptEeFBcLN
WdY+lbUjhJlhr6vESqmKlPKpJFwAebtkhRY2jsGyzEJWNUKF/dAjXe83/kHpVLuvdJrfvnewqBw6
N1DM9lrW2Xs3j8Lx6UQ6iU6V+SA0s/heY2xx1JsZdePVWY/Iz18LXC6Qb3YrUhpfZJUOb81Z5JIL
UivHGd1EoduFxpE92KhU2Z1y6JCi1BG61pj9zvy6XQ+Qo1X1vKB79cex5/abmY+qvvNL1PqvfJi3
t9DrX3W2FvxMtoyGE7NRNVncYlx46NzBPKz6Ve+9C8sOe4Ig27Bgx4KRfx1meG7DcV9MOzF4vCIA
//qtdLq8wedyC44bx/dBWIiE/e01S2a7h1Z72Q1K29myw40ThWxmK5m5zE+pqw8x4gfQNpZrcrMX
lnKvF9AH/C+cOLfULISL00uJm40Esh4PwimfhJ7rd4N08u/vT+pNNLCL4/3nYbjD2vxzijzdvqKf
zSxIelN72ljWW2OZPgdTgRTgZmXXnqpLw+2VNpiqzPAN3cBo7c41dp9osjz3sOXCjjZsFKOgTK3I
brZrRp1vVpLpgZOHX0koDJTt7JthCZE7qb6B2Uu95ks6ixQLcA0z1L7dtGsCFW/CnH0wMmnQZeB8
KZm+3pa2BAxUExIkTlUU6U0LvMmJ6tZsDoPpTjLa1LBm4YwNQ8bdndcfJ7m1VzTfLi3wzlUFwkAE
Qj7/+jdsJg0LDFC9xKex/ZAp26tP82SYAxlH3d71XOyf399Bb5tuTBsKIO1NFKDhkO8/6X8CSps3
pQFvFCR55bvTzWBM9RZbdNlw9srSwYgtWY5DJAPZWjGdosCNlD+LEYXLKvvSF/kC2qKfqgliey2u
VeDeBH38OqC/QEhQ9+LLnO0Azd94CzWcYgfQjJ9NNPV/e7P11/K1+yjEfRRcQYAiavN6DQIT/hoa
2xjCtsP6o2/we/dSRfM/Q8roy/sLfmlGhO0I9PD47cWh12N1VkDbBA/PBBmU9UC0LO+KvjDj90e5
dHI4n1x2O2KdBPn1KISaTUPmxGYulyqq8Do5Ue3twzSgwvv+UJfODZBaKswA9nb82uuh3GXCjRH3
wGQyWj0LPWe2vvcEEZ+kbNJvNXCFHDubbCSOTlfwhC5NHHUlN7h0bnjDd/of/Hkora9/g4FhESZI
yk8UaMXdL5TaFqywaS4pK7eanuBWem3e+7xeJY0e+q6IocEKQeKB1tHrMRVeIuQJppuQ7Phx2zbD
jYVUdfL+6v6XcJwPs4dMbAlqwW9govZo+Fqp73ZztMn6EjzcqKYTUPjyuYHJLw4lFAE/NqZhElgD
uQhw4qlUj4+254Ot2QqnGyLUzzXnx4jxzaNMEUEPqY5mWaQbm1AfAvRy8g+pl3ffRecI7W6TKGZF
KvCyX7NtNwT8WrsdEcsNpkh3sH+yUw0TJYn1F2ZGk2HVSb906VdBh+KXL6vqGZtsy4+R/FH+jWnj
AxMt4zD/0D0F+ATrFx9zwrLokNmW3l/3hXA43Tui1BJMoJTO2WGWawCRuW2DpG4M1OWNOo9nXOBv
+3K4dl3v2+rs2+zxCxhrLm3O2VnQ1NYqH10Nr25F+B+BFQnCyc7L2NDA4jhmQxaHytjh/R3xtv7H
BIGrevRfISw45/V6yspV7yBumKDgox1pkbVkKLTmnjvQxrcFAWUWtfQZH9Z5cD5uU9U8aNRYPgq3
KhN3DtQWCt6BHwGSuvnN+z/uwqFw+Elc1jxeDlfp60PBq+VsZU+twNTc7t9Uc7ZPKluH4/ujXFx3
5DkAzJq0yM6lLEtr8kQx+EGidUjKlYj0dNDTc3u892A2yKTUpu7foaxQBf8/DMyJxwgFrVuumtfT
S7sgRQ5nTpM5EEG8rUEaKbdsD0vZ6bdircFnmG327f1B/6v6nW8z/MMpfAAz2/Hpr0ftRaD8tK3T
xN5JrKFwgDrFuSjxKGo9fYJdXfXid7ktOYtdef8MTm7fAXJYDMR+N2u9ETQUf6SpzfPc2kX2uEIQ
7q8szYVnwKF+RtQLaY166dlZwFVYVXgKBUS9jkz4zUWklXVzU4+yR4jLqO/HoJGHSS7msa8d80pX
59LwJHG8eRRqeYfOojdluGVtDAWhqe+PX0k8rY+O1elsCw+RQ2Nq48Gop5B8e4lWT7+GJr/w3pJb
QKzZoTtQ0M+HHyucr2ci1bYYhx+rWXpAFkpFMWCxsiV+f0NcOGRUi4DpU5XeBWPOltrL1lUbM6J+
E2wt/Vrh/HFXXf7z/igX3lSCeeDPZGmAB85bcm1u1LqmdX6SVZt7g96V8SVXQhz11Nb0SAx/zWrj
QKOJDQNrj0O5vV/v8soSY7+MeZAsVZueJuS/y4PXyLE5vT+vC58K+ApS8IC5drLD2erhiujhFTj4
2A2O6oiWevrJxBT4MOjAWd4f6tJV/Wqss5O7mWiYpSWxEdBPvQlV0GRPspbACGm4Zh9bSvw/MO/Q
uucgVfPPybRRyqVMLV7MurCxywpsqu5eW/S3pdcX85Uz+7Yaw5rvecYeYQOiOHdlQYPYG7te95PV
TuVpyYFEFZCRQ68L+puG0xxB/LBCrg6UP/KVmpls6+rKdr74QTx+AM0VEM7nGGfe5a3S+okYH/X+
B9vVIKWNXXqLru41L59LQ1HYBVGJLhFc9v3f/0+y08ptVE7DHutskf2ZxCwPGJmLr57bfX7/0184
oxBF0RfZCfNo9ez//n9GMhwKewWwumRyJvvQpFn3tE25d0UF+MIZ5YDy+dD9JDU9z1k3n96fMxL3
ogK1fdV5E24W7D4eC5Y6i6pAuj/fn9aFa5Y4h0t+VzTdcZqvpyXKRniZ3vpJN4FgDnfPwB8TrWn1
PTeawAvtLshftrGWT2sNGzmakVe9tmsv/QbgU5Da8ezisjj7Dagq40TaLl6CJujyw+rteg392WrL
MCX8z0P4fO1Gm2Ic70ArbLfKx3LrysneL4mzJ5lXDv4E35e6xLkPgtpSWlpSd5Igpw6bSd8KDWep
DqWRw47qa/FJyU2LnCntrjx0b7lCtMloEFK2JN0hJDi7Uzxs/LwlG9zE93pvO9jrZB8H/C/90JxN
a75H+bKnugzo57QsTvstF176uQy87YOaqvTa4d0X+3whQFiSOpOaoKd3dpumpFd5XadOYjbjhAUd
nyZcoGDEbuEGR6Mf+4PfjNvL+9vwwumC1LjjvlDY4Ck82wKkgiDnh8ZNGun+GDYCe1gR+ZVizIXL
AtwoD4TLCd4Vml7vdVLKWm8mpiYKzMwafR3Q9FZS/dyM1B0O78/o4mB02NBAAodDgP96sLTMdn9v
RS26bLqkRb/ldjf/jINpsW/eH+rS4nED/telB9t0voFGvXHT2l2dhAoO0IamF0elO9WVE3Jxn4Ip
3j0DiYzeNJtWvbGWVJVOstnrUB18vW2IVJu6fKKqVIpo2IzyXhZdWUX0CvIPCCQj7tKuC263rd4g
0/z+tC+tMAE0txclEZhhZ+cm8LppqlXFTjW7/G6mqNSFCwzAKtZn35bx+6NdWuSdHATD0CN2Oqcp
UJ60182f3EQjt48ETa3d47W+kghdnBOVX7IgkFMQ9V/vGht/oLntGIX2LbRBy1miyh7UEeiK/L8s
HyLMoJtBaEFXez0U+oG907cMBUmgCmvciJKgXIM4zUbjylCX1g6FBXhPO5LaPidM58Wobb3puonu
ac3tzHhgLtdrZpoXgp9d2A7IL3EPJ+5cXyOgTOJDCefIFU3wS2CTnEbpJsQSbq5C/9gAtPqL6MhF
6KjZaoyYu7aKLXuhoPX+Znn7jPNL9qsMoDr813P39imjj+4XhpN4IJAe5qpCbWkRbjZjAOw196YS
5rUc4tKQXNg26jogTqivvv6cLtjZIiM4TEw4czeQmXbtG3hYxwwrytvVktcquW+3KvwZ0Ph81L00
c06ao24+N5ZfeAmsgjkumzFDOzhzDu0ItvH95bw4FCsGbhLbP57I13OzVt0Cq+m4SY3xJSxuHe9Q
dEKPw1TqV1qIb2MRZoUOGHE0xVb8GF4PRexFxxtjz8TqR++gp+t8VGJ+MYrVPlSlRzk091P0swbM
E1R5Ff53aQ/v5EDM0HY/WA7L6/H10tJycEhesuIpBDIiG5/xujLu9DnFA3AwltNmjZ0MKzyTitBq
8+UDAj395//DghMIgZfYIfTnv2KGP1c6duYl+mQ0RxPGRQQKub4xTIAD7w91IaWC8rBb0lDm3TfU
2TWOpJvvwT53E+DfqJaiAmb+W5e5Il3xtc81UIqT5jTB8ziubrKuLVbmEsLo/Vbry93oW8NJFnP5
5Mlq/fP+T6NXxGq/DoZ2uO6uUoD6AlCms43XaKa+zfjOoPSQay89OhMpopUF6oruNlo1hHqpV5Fo
53mOsGTVt7Capul+SC2duniL0ttBZYCwkW/FWiuRYK9fzAmBlbAkzixDO9PnIR71Rao4na0OIeZB
D16UNW6w9XfCclx7VYYdkG2Kb3Y2a+u3pR3MKurt1vk+65XNA6EVFZ55W+8iE5aipg1IaSvxr2uA
V22j6IcQKmRaxGA2Cu1QmYFIb/kr6XbX29wWYZFmxhjnPf3dCsmlxf+YUvFTT9Pg+cVBm5veP61D
nT+Ova7sH6NhrRYK4yaCdYYojWx3qneg6uUC+8247gPUDnRQrOmpExqGSvB4x9sgmLpdzWyXMf9Q
NoZcbygkmTCvinYl1B0azY10XaQytgsLTRO/1DXjxFO+VvGsZY57LILVaOOunlsJg84dupth9XJx
zEyz7D/MrgHDCmjLUH7xUB3QQh8Jn+IOFPuw+4XbPWxQTNbQTLfAAn2xC1P/uK0ALqLSFZaMellu
8F8sNP1Cd6LKxrlT+uPa+HP9QBfded6cAMR+HoBhPmCbjHGsEWQdZmko8GUhHS/HvunnbntZ1834
mkK5tA9j0/fZvWZ4UxuSY1T41TVdA+GtaIrxRB9leJSB3W0hVLEmCGu8+/b/EEGMg4kGMCBVAo48
VKm2+eRgWa8dxDwWIvIgEBfhLJ1yito+mD5plt9gdV5rxH+aGFiDqOqU9bnt3VpmYRO4i8CSUtbD
hyYthvFPuY3tN1cvXBAujq38u8Lws3vUXPASKcu+kshXmCkCCVVfoIeu+QiB6HU33TeLOTk3SnNJ
zgDuN1+Dth5cMD2mwzmgQvJtXqR72/f4L58mZZRA7ZtM3YraGbuwL5x0PmFhaeBX7/r1d1mADEaW
YrbzEBtN61k6ffCPTPPyeQ0G8y4jGdQimTtNfd/7dCnDsWu14Aa+hHyobQVedKk2r7xBt3BKo6ki
WDuKujSXsKEH3MWYk8g+5KjqEGEH0/9Q5ZBN6QW3MMunIWt7rGuL5oOP0P4nP5itMXRGO9VjO2vy
hdOz9fYBsK1OZphlIJbgqhhbZIKNclDS6OYnqbd2da/XqJuBeFbpN7tptgZRRL/4DgnJqyO3drbP
AQHKn3kb9O2Awfn6udrWXp40KAgCKTxr/5sl9rXHapzdp2wTO4hH9wT6yq3TfujneuhIQR3rVz0P
m/aglkA+Ly0yOziyB5p+qP1iqEB2Kc87pb4s6nBqkAw9dlQafmu12ytAT6u9hLPVWA0aj456QgZh
aKOc294MsQ+WTRL07XgqpiYIIoEKHBwVFWQ6nDCI1ndrQaMAWrRe8MmkAOezBdLqwlyzcImu+jQI
dc0dqmM/1Rbcbhy5+LSac7SWXBJnGul6J81ZlhEh4NoAbO4pK3idWD7PxeiTbAbm9LkcO8+MKe24
bmQ4XZGQA9Qy3NDM/p5NmW2enCFb47Sce9jhQDjzSGSTnlSjtc6HZhw1GVWKKnuymhnikMaclo+o
frs/GlPm45UE7MIzscuOwOg3kMsjFnr9aM/z3pnKKyNpvMZOKq2USyz0CuiPpQgawkxPs7sJSdX7
UnrGcCVkuRAd8VI76EbvxJY3/TFIl3qdZowe1IE6rH5WPDpd2YS9W17TFbgwFGoMsLSRGSawPW+X
4FXR1Joo7ATh1yXO1iqNvDSdbpTo/1qtY1e0wDqA/rPh7G/v6zXtLD3r8gX5t3aynEOKPvEx4xL5
9P4TfyFq3lWISGt5/PcS2NkoopG67BYnaRCY4OV0ZP91Xeb82UqX8egi3/Xv+wP+/2D1TUxBh3Hn
ZdNeOI8p7NInnILRkqRVFswvXUDB69Pi1IYWWZrlDUd7c5FG9VBDNe+hDwt4YEpTKtylW43jmsvR
68PWGRAVKyrg+e4nHrt26u+dynaqR+qHU3EYGv58OI9rxxvhVcMfCBx+91u1rsiOgwE/517obWne
DwEgsc8Oj2EWSmdd/FvuswwstNK77Z+8DqY2cicbQVrNCRTmejBPyhca28MSz5aS1knzrMa4Eb4h
rCjoU9eOMBKR6R8P081mDs0VldeIvZuVD9O8jGiNI76zxjPmNKS4didfajcvq6NYXADqeYPibZRp
Tq6i1peNiOFDgnGY0MlXH/PSnAECaMHE1TaWw61UxZLydrb+GuIXhDIuYpLmo190IDLGaUCrr6qU
0USmVUzUsyB/+WCa1/nn6HSzGxVmLvNYHyT/51ik+aNndoO8rYrBSG+Ay+jmAU9bWGlTFizT10pa
jenGHs1272VbRiM7tvbkpYfegrbG4SsUHlQwhLb6G9hTH/e/sjDau6V0VHcca8qMP5euWfUI8p47
R+1q2t2haCXymh3mKOMnve61GtHwTf0YB6e1Y3is9bPA7kb7iQd49yHrKkuP0QxqnSWZtsnoRSjd
TLcfajVIPRpsa73fSdhARWfh/PSk6aSPhjtl0xHp3OGb4w5zFeMTADLeEDl4b3RjTD1EZxb5fuTM
9PmETx0wIBVM2ReBMK8Ttua63jcDshAnt2f/PCH10byAmfCG0F6WKg+RnDO+q9TUpo/QwlcjHI1W
WPcAR6wPzuxuC2KbdvlLOm7Wf82zulYnWtfLvfBRbnrcCMTzQ5E5ZhmWc6UmuqLueosr3pwel62b
vyIxZwbEsNryZKSOc6frlfY1UPyD+4BSJPaF10RS5ek/HbViJ9THtJrjRagNwafAaAEmyMLLtwhW
a/fSgAnLItvurceRnsl85yIRiFSyYo6h1UhLRb014MSZk7R88ZZWvIjJl2YcNCVQCB00sryr0rGx
TgTglrwpZtn+9gyPi7EVbfWzCWQ1hFXgjFbYU94+bsItXgrQsj8az9Cc0NVrFEgzbQm+FFOOdZtL
g1uG2SzXT1qvUWAiCCumkCgHvrQc3MI42tBWgiMCyhjZafSB4jVNAW3ls2dQOC6aNhEljdubymr6
lB9pFw/lqNJfYvGNITaMfv0iM+XmMW0b/9FFfredY3dcLe/TaqSNHVlFKp0jKD3YmKPdE10bvTT0
b9aELnFS127W3Y0QPlMtGl3hqdhCoAUOQe6AI2/7nW0x2h5x4TLlQYri1+JQTpKWpT15dt94dwTf
4ksjAA69+Kqqy1BNRHoPxlga7te1VNUNFTDYgkWXT/DThnpdxN1aZVb60TOLYnwond7rIrSrgzvH
Jf84ZFqgHvpAX3/O5UbLDzGhcoaxNtif+rwS+uPmBZiMzSOac1yltf2vAZqiilDGCNZby5/s+QSy
abpf6S64Ya23ILg7EkIyI8hV4rEAsZyIdB4wSN7gwIapZczg6sey/bZg3Qyf05bbQrBDK/JREvh8
0LoUyOGc9tV8kDSoMjZdoxzUc4vuqe9aA7adYsUGZxuep6Hqlq9GLtP6kHG/fCSuKj3YvJr+w+39
4aOllcIOrWnSDVRkOoF+Bl0uFeJTsXmhL4T36CEpa0Nntj15b/SIiH1C4kd830aN82Fl/vgwuuzt
Y86DABVmrPxId6EhR/h6DCpyLew249bhIH3D77JSx8wCrH/XbUaB41y2Ft23XJuEcbLRwnnOJayU
I9/WDz5QQVAycnN3/tinXbZGMB6W5aFXHkD7yWw8EVvFuFUoYSGgHNaFmprQHvS8Juojjj3Wlelm
x76lRscbZ8j6YJlY21DlMLqj0+BpGhXZDLZ9rkznX2mvwghbadZYuVAaDukLsnkVPqGhp+ruaQVB
+9PQZPHb80brsW4Q0kfvqC1/FdO4/NIrzy3jfs4mDxYsnL6Y5Nt+pgVfQoIxNh0OMPvvGy/y1MSB
7NQ/gTGkz7O7Tnfd2qo/xMErMLRayS8zxXzuiXYVIsQMefi2mFtd32rEEuORoLD94llT/0+fGsUz
neMca72q7g8IhxtYbxWz/8Op6AtjeN8WVdyiT/jH9QEc3KZ6PneJIdsujwlH9I+dr1VDgg1W8WGT
/uJGWE1naSjmwM0jItL8CxYavUelk10dlbrX9ImA3FLGAOlcdS861/mWAy1O8XqSnh5ix7H+WXwA
Fih04obpk6Y8jDoVRnIfByOD2nWye7tu+yqEtJvjuKLESJVi4j5zKm+js0y+zyeD/PCpWacWwJTI
yKa1tiz+3fp0sw9UKnEttIU9/Zizzui/rWD/vwJTWjSY1h2ag62Tc9Pi4ah5iVR9nvhZnnbcG1bw
Y5lV/6+NXx5ZNHeH/o+a18E5pmNqYL2UK90+iKFvP5heM/5jIRjMK7+Y4kFqo/mdJoXYIgcc6Bpa
817m6Ez+3qnvVOHGw7QCnw1FvfX+rYcqiwX1fZrHsBrrAgEqZHKxJ3G79tOyZatDJ72pZZROeppQ
n/K+u1SQq4i+XfrZb5HIj3w1TOMjdSmT96UuevRBgjLoYqVp27+tN+tO2Ens3OIR9i8Fac9V1u0q
TL+MUQVSxmHV6lU/mSDbbiZDeE6sdeWc39emtz2NczfYJ/Db7HHg0+tXii+WiKQwPRnlfkBRASoQ
VfwKKY8d0uzgjkvA0H/AuXVTN8iU8vxWWbp9EVnOLANYQ7BdisWIbHdBdXpVVqPlSI6km/urFeiB
fHs/7r2UOezKajuaCOLZuVDMbI9ds9QBaH2ChYMxC/N+aT3UJ+vqmsz2hWwM4whQfBA8QTCda36u
M+R2E74a+6kzhsOGBcEh7VXa3ohUm05It/rY5Iml5cLrjfyaUdLblAJKKcCpvTUF8ts+66s01UR9
sOtgC4jMPnp6kd6ZNcQLO5j1mHK6upJ87hXh1/kEKoPUFShYg5UCwfo6hakNaO8oxVjJtgc9dISn
2Jyz4FqZdv/Zb4YBVw7TgxI80JLXwxheyzUylHYCOFaW4eJM08egLdEtFdXS/qaC2n5UU+ucqlwz
jDBwy97dOa3m/2PuzJriVrJ9/1U69rv6ah5unO4H1QDFUGAw3rZfFGBjzUNKqfHT319S7m5T5lBn
n6fbO6IJQ4GkVObKlWv9B7QcrezL+7Pp91cMzwdNDZ3/qFHrarb9AsbwFzygPbKWHfZC9VUQsaNo
ptlfkKp7H8jKM4Qdgz707TI/e//Kb71dJV/NAKDFQ2X49ZVlITrT6zpr17Wm/2HqJ4OoMJdbu/er
/WhEWvj+9d58UgVjx0uIjcw7elI7QW5xbIS1U+fXsA5kDRXVSrdFVH+NgtL9TFArOV60w/b9C/++
YFG1AfgJOJKFBC/p9YNq2QBJEo7Vzi3iBXksp19PZu6Th+rziUupvvvx1IKuABgI2L5FZ/P1pUhG
8ixzEKcG9bCsi7KLryWVtJtYWZ/kFp3PwfXcEy26N5YNMFK6ZRDXqJocL9PBnbu6XzJ9J20hdkEf
fXNm/ZRfwxuzBdgIi5L2PADmY2RLMyR1ipmAvpsM6YqV34/lE5RReY2afSA2nZ86J+iub7w2dNVt
ijOUEEASHY1l6vYdlnbWsptzyne6k6QXk1OlqL375QngiprqR68NLg9gpQDyFzH9CE6B96E51E5v
7DBDWTZL65pPSnbsDDabfdGiarAC2d9C4O/Zl9FzPRGR3hhbpVvFmqBXRqJ3VCBKk7zwCiosuwGF
uE07DGx/bhbRGVmyVT/a/4sFgcUkUNAXkgdQndeztMxpiJVSX3aD2eqrZsnrM3q8w85xhuIECuwN
Dg/EHUpfNHQNwJOWmry/xLfWccfK6V19hzcXK1vXvO5RCfSL0BiT9ltQ4JsTxplVwabMAi1bUcea
JMzV1tj3UuSwHT19wEJ5CqoP78eFN4YdcSakIDiooXp1PKVtITu3p/yPVmrq3LV4KT8Zw5Tl69Fv
7G+NQapzYqW+ER6UmABNQoK+Dzvu9WCIAn6f6+XwMgBd7Aa9m9bzYmGG6DT9hTIeXPXQaN9/yjf6
sCbdGlYQSjxovx1vdzA5TXuAE7gjz/YU7L+lhlS0/vInjFcQBWJsnWjdsfNum3RCnsmQZbnOq847
5djxxopWyCgEY+HCeJRCXz++JsHcG6Vg452XfBuRee9MvXM2huhOISjeuBRdZ8IHV2KaH9vIVZ6U
aanOkbZo9lHqy31uSIQjKs3cvD++b0RfH5gXWEceyQOD8vqhjE52dYdgxs7kACPWWuRwcHfq0jgR
o35/Is6UpGOmSsbYQI+uUwfVZDjLYu2cqJYbY6wo540UeAKEH09MmTcu5VPRRVeSOA8m4igcKtHf
NCrIDIzKiShsjn1xlovenTd5jwDFiUXx+wCisWszAdX+haSpWqa/RAiU8rH603xztwyQIji1udeL
tJ0Tw/f70gOUCFQODUkobuiXvL5KZuuOKESso5elp9etQ7ssNUv3ypmhqQ+63qxmqzAe/+rceEFC
vrBOANC46tF/eTS0QiPPTnV9B4SvvOxske/qoPdOJFZvPRpYOXg+MPd8hJZeX8WHEWXaOG/ucKf1
b0xQK5Q3ZXeb57H9UYhAj8I5YUL9Ly7ro+GEjhQ7JoDi15eVbCHpkvb6zrAa/YOWZoj3FE66HSg/
2isjrxAxroNsECeu+/t8OVyUUIIKGX2q19c1p6RIS6xrds6U1VfA/qv1PJj6iTWg7v4oJSAZgDQI
YYKU7DhppEFTaU5j6zt3YiOAT9NmaIHOWWZuUR42RZj6JrWwKXfrGB5slZ96qy9cqeM7wLOKRFlx
fjkdvH5OiBp2H7uzQVrHITPs0FKGH5JX9J0pFhZN6OjzqIeA0s07drcAPQph2d9QrQs+B25jfdPz
afwc4Zm+oFKjlftecMpeTYkSOB8pOH71k7a092OWQHB3y7FBMMLou7ugpfwe6j1eDDsL9YUbi9PR
Y574zhctRo9sg2rGggJz5/VfWydbLq0ulxrKenA/1s0MguDEG39joybxBMwMhYYG6DEr38n8ussJ
wjsL2wXq5hPS6VpM2Zam7wrGWX/+/rI9jn+ktwC0oDozA9ArOs5ZMvChRgfPYDdMrrgLYGmeFTP/
NGpvOvFov2kqKq12WJqEWohBINCOoh8KXaUPSGZid84o2HWR0e0LzZvM/ZKjd7MK2kleosCAlYIW
p8kX3XK1OnSGwL4hdfGvpoWeVQirDO0/SQXbXGVj3dafMzuavb0AJrxqwSs/4j8VpN9bpwiu9FF2
mKj6InFdgAyjg9zi4Bj5GpUNJ7npksmh6N02fb2aZhzGVnHhRjGsc0//sszBgs0hGqdyOxU6Oq5m
I9pprXVu0a00xXUKcVuDcq0vrYjP+0mf/nQ0MwFJW7o8oCx9P14n2dhUt+M4dltnksO8t6OSlnqH
lHtwbo9Bat0KM86I0fGQI8hCxtrsgJyk8VlNp949p882413oA0N6eP/lH0dTXgiKtWAe2c7Z1Y+F
aNB/KTTWSL9L/cbfDdXUUcbCSFJcdTj3iC0oGPNzUCdTfIop/FumxqVfGCAUlcDNoer8esVj8GLa
muYOO8tv4xxDlQYrqWSs4696nXvDKsHfRLtwJVLUO0NqxicfPcw51HD00k+Yl70xCmpKciiieQ3l
/+hWvD4DKQ8abId0fLvKAA6Fdd6Zz4FNQ8JtymZle118Yo/+DZfNAGBCBFEPHF2AGIZamL/sl7Aa
gaA0db8bwc5xbSu29kh0ojIvKc2Xq8gd88dkjmr9upxiOIYiFtJda1nT0XEz4uyUhuFxJODYQlqH
5q7i0cIqObqhpEqzFGnNeWdXdXAT91q28/XRWi+iy09EguNtjUsx2IqtwOlAZa2vn70gTnAQHhdq
fX12bssSWjDd87P3Z/dbV1FJEE1q4hvHgddXKfNgiTRz0HdL0ZfrZMnbM6MtTlFQ3pjJoCoQwMc+
SFW3jilGDoJUo58TsVNokUqRXEd3z+82nuiNtZkry3i4N3UqLgNNuHujqk4Jo/8+gbkDrk8lEd06
MP6vH7QeO7pu9qzv+rGIzmmYp+cCZu429SJvl1vtvKrdeDmRNPx22lUvEZKxQi9zyvOOofXWgBhf
MSJeiIQG3TUz8rCv1SA7J9u+mvTd0OTCBkIH7sgwZ8CTg60zBpnrYBJAYP8yOJb8MXiIp5y4tRe2
y6/pxMutcYBQqozU9Y81yoo4QMAjkcuuMArzss5GV0EbffHkLTjq0JEaygkhO2CE605B6GjoBUu1
04fWTlaAsONqBaYD9SrEtas07LyuNM9bSd6x0iS2oaGLHlm7siSp7ipKRvdPy+rcKWwb0zLWvSm6
W5fz9rTS6cB8wYO4a9AAFwNwPhBmjyNr/2Yqk6wNI5XYhK0UZRXqsT7+wP0ipSwqvSwNHQlsLSxA
3t/aiN9/0XvZZJv3F8lx7qeGimIsByDeEkgo8/Xcsd0mSgPZLbvWMaK97lTeVZnFmG/YSx58r2ip
/8DquG+3Xt26H9+/9hsxUKl8UvOnIIG8yHEtKqB+0LF8lh0ns7TeeLPp/MhjlCtCOy/JP+iURjci
67Ni1ZUASNcqhfizkBOWD4YtKZy/f0PHtTEGw4S0RNlWpUMI7LweDJyfULYTUt95jjNqgP3mbEC5
C9M2w0LkOpRJDlLRoF1brmfbSsktdc06cZB6Iw4Tq2CrAK7mNHVsFz7ZWhVHczvumrrNgGzp80bX
8uieNLA5ESHfCByUOdGgo85PsfolYftlD7K7KCLvX6bdAlbwRsgc4HMpmtUYN/pFReBfl3lWHAb5
/3yb/m/8XN8e1mH3z//i39/qZm6xTZRH//znTfNc3cv2+VlePzb/pX713x99/Yv/vE6/0f2qf8jj
T736Jf7+z+uvH+Xjq39sKpnK+UP/3M53z11fyJcLcKfqk//TH/7t+eWvfJyb53/88a3uK6n+WpzW
1R8/f7T7/o8/ONv/Mt/U3//5w/1jye/tH/u2/+3zz4+d5Fdd9+8q52fi0Q4COMesGJ///RNsVWls
QhHxfLVCq7qVyT/+0PS/qwo1/g2U+zmXUg7n4EQB/F8/xB4A8wV4oqjUUttw//jXs796S/95a3+r
+vK2pr3T/eOPFzWH/wRVlgWsI5UwAjFBV+K3ogxE7iLBbT26JZ+z12bC0ui6p1m083njm+ekMxod
WFxBuwzlzcbTr1J//ALBFzqqA4OOqi9CPm3ypzOD/LLwAQIytfU9+89eQ45cl4iPvwzvX5pp/+38
eTXn3p2P/x/ONFp57800fHwfv9fd3x6qlC+/TrmXXzxMOU1NOWVfi5wnEYCaFInvzznnmX9XGgpw
oAhCmKGxa/ycc57xd0CrhAwiJZPh39PN8P9OFKdNrDpCL8pkf2WyHRUE1BXJpFA7UBsDfJZjTcAC
uEplQB569o1I9sHGbGwFsNObIV0+OeA980dba51uW4kZ+MxamhzkphUAHv0JpyC70la1OeXeRZA4
c09XX6sEnOyy6K4LqJbaTIo/Oc2Tk8tsqteMVZFZqxidKOPZm+q5vyuSySseocc10Tdg12RuMf4e
jRWWCA1xK3bjtOVNYui0pNcxEPm8CYGkluUVNGzBLcdlacyXZgkj+ofWDTW/88s7/blCf12Rr6M3
S5CooFY19Dxe32+Jp2eUaZ+4if8cjXWViXNZ2gX2VDZYD+8cIRCZjqslbYr0R6FH8Dq271/+JTX4
T0Dg+qCmIddAeIeMiEQFgenXE8wCoA4ZTTf9jlsWcs8rWZONJyFhBAfSbTuNcSvXbUI/PcH0Ci4h
p2D4SB3GXIBlR+tCuknF2aJGn5wOCOGRLu2JMVJnt1/uUXUmaYaq/U0JiQfHpa0J3z7EGi3tu6u1
g26u48WLAesWvi0taMStdN2vuaNHcvf+4By9m5eOKDsr9RsO14Tmo7FpADF4NdSO7zFU284NB1zA
us+JHaFLE44ZEqs3CIJKAEhJUnNEOkS+V1vsr1PjdSID/pr2h688aSh3QHTyjo60pFCppk+J9V3z
Ck9YK2ekzv7IQtLkrl5Sr9inmlEb11Yu5v4+73Qd7F+XpAWD8v5AvM5muBMySwq16PkhcEE6czQQ
gCd10IFV9C0iw3bas1o0KKJttKjsgvls9tuJt/L+JX9/ePwEXpxLyeI4nRxhHhIviYps1tvvgGRY
5VsKNYuRbx3gzWhApD5+qV/bnlEXYQfI3P1a6/PQBpshrfVmPDERjo5JagBUYeVloaIyik3K61US
B0vmBI3UnpK09UrtfJKJWhDlxJmtpuOZ0QtbpWU3m5iswvvlrpxUT/r7EiYAJT/NaKv7oEzKFu0c
B21pPKnTqnt6f8xeHwM4OXL4pxJENYK+BKuF7eXXtYzGtw/weZmeplbiHE9FNNcZLH0aLUcLpxac
9D3EcKEWDYYC6kvaxP1fHSywP5QFOfyTY5CPHt+GL8xOzp1bP1WFoxHDM6IXrjLDrMvZubTIVvPH
Lu7b/BFoQ0VEbZuyNZxztNk0eqsiIdqqyD8n/FbFaWG4tKccpPKJsPJyEvg1rnA2oCRMCQtTTYxv
jtt7kzVC3qoW6wkbNFcrN5nsmqK/FYtMwU+OYhbcnOaVAz+rZ1HW89rPl1m7H5smQkOuLbJ4VVLL
mi/LRFQyCiuKphHoMEfXiju3DGKISJRTJ0KiqWWzUV2gwIlE8ipPo1GcajQcHcVUl5I8Uslfc+yg
5fabb2fJBjlUA45LTu1kzqrROTMKJGdwO4ODvXgaoZ0y60v0LHqbn/Uv4aQxIqjoIXhfyxWAS63T
C/qlMPzraNO/JxlR0DCkpQgkR7Mzn/KujJK6+dq0rCKxoQjv29dgeq2Zgnw/MxxBNBTLpzKZ5tkL
4QqNIoHpb44QsgRloHOq/9nyCYJR5+791FUJwmQP6Gie5SB9eT11ZwVMoXlAOfGuaRHB/bQUbj7m
oQ5olLeQMvq8oLoKEr5pcfBZPvnlNPHuLCeb+dIteiz9deNAGtq6Xq/eXT7FKQmGeLl84Mcax32/
npCDxB/E0LnzVKtUbiAbp8wfp86tRLMNBpgA97aFOf1V24JXB7hatmZJXTwqp/PYZnP9UvlVZH8a
9AGdu43nx+QZg6hqUpT3Y8NxCGf0PZSSwYqgH6Ekm17HBivCwMIImuIrDe0OIsiEflDThWOd1cXO
6sVIoHj/isfRiE4snXplrqHMHn+7YtfqXTKiWwE8FKIkqoU9HhbVmmJBzubtDsJxv0aZtTAJR5Ma
eXyN3rrHPH3/Nl6aLb/OO4UVM2nec+hRSIZja9TFGnqhBW75CbOaUlohhp6O9lyLRBCNqAVUxqal
7JXeDp0fE3HA09fxJvYlEJsQ0dGxGEJUtsVlEfnu/WS1BZKb3Wi4w530kYZZASSf6ksmkZ6EmW5H
aRPakWuoxZ7ozMN6SMgudlFG04mVP9iOdQPyxGvm0HohzZ0oCBzHNYjjPgoI6ql5WqqKR7tV7kZJ
NYrOe4AWoZPEOm1rksQOi5q3UCpsDLmNcWLaTnlg8SWWL5mt5jZqSiNSO5rRfTS5akqbIl3wHkmp
iqkQKRaQ8FuAIU2Xni3ODM11DdtW5dTG7JesTlh2LKMTL1EVk395iZx+VUnHJKrxBg2QY6+nL+Ja
5VJnlfngS1wbmi1+neoGpGb1aum+rGOUo2buLUomtcSJlSqktHR78kctMUjjjclR38J1p8sfi0AZ
k6djocZBzGPt7iMx8ak0sdQjznHpdttcA8i+bfx2sLrVzH7B4554tKMsk0cLcKXCrJPKA+Knx91w
OeWGV4B1f7BoHTH8shVMraVY0vqb1P3crMJZ1mL55JmV2h9LRJt5IZNbFvG8WUp6q9giWlo/PpCl
tgzH6GVImFxYA84nP6pUCyZYRWPRqOjWEzbPU7MZCWuSjIQLpjLS+RdnLIOhKGOEqffwGhJNrpwC
YvYYJoGZ8a/D+KhQmP+lchmlBtC6SlwCICXVk99SXboItju7Qvs4lB6a/NtDemsmPmCrFSfLhGLu
iWE/OlSoS75oLdGnBm1J1vR6RukZ2k5uM3kfu95ghkj68kwo9n7Gx84au4b5OGr1BKutwP6tPS8G
vJIfS4IeozS2UyFvPbfzo2wbSdsnGLAghzu8nvnUhEQs35nQeNn/fG2xGCuGcir8irXCKlKvI6bj
zdBrENX4AscvGO50qAjciZPn7E25K9U59f1nR4T7eDmBEFBVSROnshcJ8tcPTzrYabE+zR+TZHYL
aqJ9bjWraNSjbO+aC7K4G5HgnueHGKMEGTpgrUjFBdZA1uSEDdmOdtnGpWZfRyWedyuYMVP8TU8L
/XyMettd515VF9/trFhawO5u2T6OC8rCN/aAncWy9rMqgCMPX87Gkm+EzDLsW5HgL01fn2b2laUD
1kcIuA2MVTbJvo0gavhQCsOkosA/rSDAKtjhsLTjXIST5mR2tqUA19v3biFnG0HeyejxvGuCMTEi
8rcoljuZeGRmK28pxmXhWMtUbHZTPkd9CKQrc7cDQr3W2im1afk4urWZfurx04nWFlxQYzVzPq0x
5otlF6xRWUAOGp3z+ByUFfY+tT4ul1FQ6fqZMRqJuY21zk/0TZPXpf0wO8gjaQ9BrU/TxwkSlryG
1FNpd+wYXv/daV23fVg8XN6h6YNhT7oPwURj+iyCSTJtYaP6ZQ17oFaEa69dOuE/Geh0VN8Ts6mH
ac1UmcVz0Mtx1Fd5MYLgBXVfCcdfcw5wCvcsKrXc3VO71PL8bHAbsyuS58THlZhRngyauPb1YtXw
tbeLQbsj+YBspnT1TVXZTQNJJIjSpLiqnCkX8SYbYjkOVyN8tTTdarVdp+6dI7F53rmZncT+lrni
ImvRDGh0t6sCyO0Y4HpmuwKuadQu2bwb405L0rMxLdltENkbQQ6shybtnc81TmtOt2NyQHlD+pO0
BYRlQ9YVhHK2/Mm9gaHh8UUevqmliARCgUdxlsstNfClp6UXsKwuMrdtYvPcmDTN81YIaaGVfDZV
mUHN0rGhj46h7uA/OFzFFqrNFuiD2dUh8zhJ4MQ3swKCe7dZpGVjsfVySzObXd7PgT/cuJnlpEEo
gkBl1V4rnST/5MURohGXtl0gcbDRZkHIviZqi8S5hKzfesWVAXvNKG4zfEH8CNFbAkG8qVM6de2K
kKVuaR60AhKsHidzKtYYimct4thYiDvVZxNxXK5XZsiFwyv0hVi1nIMZWRPxAXaQleEm6o9w/6Qs
IbAqldPbKL2og0FiwLeDyDOqEbMKeARBWHf4adxXJZwc0oRBxj5ojhH2kr5ZKvKNMxngUIfz5OFR
E7RzGT6RgQjy2Eu6iKsVicEhszJS9XqMxk5M508DxVo+WNlBRi1JgyLEq9Cq3E/sZyE40IBRSFMy
rRVMydkT2FgkTq/xBu1e9J9khspCxXhp6CGc4YtmG9M1lCl1yylvulnuIW6NXAGSqyGeIg0QjIRZ
ianTcOHMOOQ94fushmYYDD7KFuuLkXsYMOnjGX8+TwugVjxRcEv4njM1tXsPiiMKcGMYAwpAYeMl
sBM2P2dPtHQohq+9DBGOIoyguvIFzKGa6j9zXEy4URLiANg5+TWyNK12/3OotcPH/zXIh89RKTDz
a89sSm7AqLRkeMpTF28oDJatmYfGqFt5fsamFaf6PQfwuA5C5/Ci6mWQTDVO3n0b7yojmGEOG3ky
zO4NWsE1ozSYJYBCqrDU2NoVZY5oCMJcn1XSG5e0DFijCFKKp+AwgnXDCiKuHZ4pMVPOaOjNVO5o
nM+9r07n+uHVHqaHG+UF4+PaKb+xoaWuHn5y54R5isqNukxiJy7fnGuhe8kDVkN2Ly94UksN72Ei
LcAJuEseUv0VI207fg/XBYvZ1clE3fphQLVlxLZwVRdWbXsbja4nktwLwmBTcxaripa+QYSrZk0H
Geo990038n6hlZriCTZXxfQBj1Sqh4d7xXTtqGWrP2gO6ouNfgZfikpXywE/DnX/WFLHyfjQF3ER
p9sKdRTtPhGWEVvnOSpghry0DnMlzbpAemc/hxxQIRTQzZRaOX+EHaDm4hCM4SudDYZYXP2BzC3z
hzUceVmlKx0PKy7uZEnNkQnsHLXNgoIBJRteU9LvPNieLOee/ZXv5XPvZv42J1mc5gsLhv5Un0sl
kwtwOrALpACiLqZsCEGs5/OJFB1fSBqdYl+Knv+fy5EimqOPBqUiQS2/2A+5jCgKjG3G1Y0khgju
VtHEKQBtUDX3R6CvFIknS5hEGL9Nit7fFCVbbAmnroqCbgcisl2mL/BdM+JNXNR1np//LCdnskja
bNvjj1s332a7A+F23mQJw3FGK541I2q/YMC6CEjL8slK/HqUDwI1k9E9hz+oHn0K4o4hspppyXmi
PB7BZ7uLbhDlZGur4TOmRs0a6lVqih/qp36Xj/y20YNkpOOF6RpfWiY4nxcppVDggQWetV/BTeQV
DlZJOrvltdUYLZ8A5KjOsIPTd8yrQ5FlQaa2xdC3Em1k7pAvwC0a0ZSX0lvEsZyqoXDsnHpphDkg
YiglZ6dqJQsKE85lmbtqPUl7TCnCx7kvCZWWSwvZ2HczkSbbctZTg9enlioVmL0Pvf82K6qYX8fJ
iKf8MpKeRdrFiMpVm+4DK1NFyrpnu7v28shy5QebMhYq+kjUaXOydccGqi3kVw2xudCjCOR+tWMA
pkKZ8Qa8/EWzF57KxcCMAS0dzOz1sDVbGp3rw0hmEgDa3kr11BouxsUpI+9DvvSjdt+STFNVWBoR
uF+Jt8wvbWwWRgBws3qGqKmQq9lyvFRVqgKhXVULCMp6bL66wZwI48meCrfYu66ARLi1zbqT2o8x
NbIp2rCjWQWsO1wqldFYYXjtJyqSYy4/6rHIsGSInNlKprvRI7cR34MhHYT5pYt8ShNnbd4jo7fS
TDT9Py12jxZE2LM7TBz2DaMmpwTnGvRGzywvs8BcDXxT85BzHulMgR88PMnhXYomo0C8chxrVo/1
Em6KYlDxL5hjFU3I/tXiTbtSfaJ6qd5HGfhX+NGGrvGJGW0AvuA06/AJTu6qt5EWUcNSjskWo/0i
sc7eZCxUtSqDUv3k55QlpyQSAYxXPzrUw1U41eJVO82IAoYGxBn/tk+8GLmnEcUkXjTCu4G5GzE1
45dibVHlwI4+EV9s0jK5E4vO/LahwBR76pbqznPUqlgUhws5bcCWJpRv8/3hxAb8bPHyMKua3v6Q
HwJWfig0CrjgzAatEKoI2bVua9u44pQ0o8MEa0ztvk+dhmeWI1284SI1Y5XGJfbENbyhULfVvyw4
rc7ZR0Dd9GqRN6ZqM66rUbGK1160mJiWgpavynKTZAWrcXsYEOrAKujhzKNSLLszNKy5Tavw/BOF
r6MDPbUc4gMzGEgMAJDfysqJBKpDvdq8T+ra5a69OJ5YDWNNmBWarVZQMVB4QbcjFereT5zuXp/t
1OVx9wFDBkoXJ+PjOmvbT7U2dh6lqkNozBR8T8kd+Kyk9y911KRhNekoBivRRgd9SIozr4+RIOaE
H5FK/muOAOCu65VoItu+QWRVzW448uql9mnGG67tFtPC1c/g+P69vC5wOjrOPMqch4enHc48P+pR
IeGHtCdL7/4Fqvo1ddBtFduuQ95os9SkzqfG+fcLAqagcKBIJxQXj/FpedLqBmDj6E5MFRtFnLPj
77wZjQPKmi8r+/0HPMIoqiekdqs89lAYNWhHHZVwpwI8XCULDlmHiDEmiyraz641O852sjt/2GZw
/9sP/WjN2brsKxXPLVwj77VusdmPTtzR65nOHXGUAkOs2BRAkEFPvn7/c6Brozdb4q44LCpMqtUa
n/ocUedt6g8pryCx+5mVGVhsDqQWWqJuJEPgpV9Wg+Bkj9CEVTts5YQW5DBEI/g46yMy9ulsmZZY
jYd+VnMIs+8/xPFr5MXZuqLUAZ1T/MKjUWXfhWWAX98+6XIVmZaXRKjp0K37MGt+b5/ADL91PQeY
p67+p4yyXo+ZN5GNQCPt9z+3vSlORBaCl8ZcKEQ+Kv5LpTXARli++VQWFVcbONxxOEA3mkr0kGb7
w7ZEkqzeBmKIrIsKmUke+f0BPepCcdgDywCvx+R6ChJ93GqodJlE2dQE3/SMgu7PCWi6uUqqWqtU
B69RCc2sEMtsTS/02oKeQFgsutGtpFVN3kM26oSLE/d1AFP8p4qM1a+JjxGmL4pArnRej6rIuk5n
xUuT7qxdTD3pNqYzKTxBD9urr390S0VLeoWMA9XRICyjhfMeaKhYGtC8gxLMVryqsYeZrCvTpnqg
35aRE8f1+czu7tT7CP1AY5pXaDl1JBpClBxk2sy0K7FBw2Ix5UqvdRdtE+QCKJZdWZNRW+5tcOjI
5S7HCesmqkpDTNc5ahEBoJd+QHyIqkYG2OKco4KXlusCADnx7GeK4WE2yVvMD4kBObZPuHdfAtHh
sJC/jCY6GibBl8Od2sjHwcRT9rwGSlnsK7NnuEmS3B6X1A5HGRLAQwxraG/y3nSlq5UisSpL2DlV
1wZVunYbr8h6UNGHogXIdm7jZyrykgPRGxsZ30X4ahv2xGCJHaeD3DU3jV9zyTLnXDBc6PQb0nhV
TCWw5zMq8kVWPFgkroG1d2cZwKXIXB0Y+IWDUAiVUrxE1UkqGOfOEusk71FEvqOG4tEnCLNE+nW0
0np8yjAKEcof0LwNsOnxxk0scAcSH505GJb6Ix0D1ZMiiwPmvq9lRxvgY9pQL47XzHMAAdukFQai
BqXyVf0xc3js/AvHnUbzq+FMs/T3djlGzYcqCLLc3GRVpyGX07D0J4koS0I3fFPVM+92PU4mlhlI
NFJbGJBs1+GDrmZ7jsYrdE+B7yLsmo0p5+HAb+lsponendk6lNcnVy/zOVlHNilzFZZeVbafK2on
GkILh6bZz2gi6GjH7pVfEnmzLXYCrol2yiFTonStMr25kmrbOEwNiMTkc5VX5By62gBMSxMOre6W
aIh1ce1xG2aem+GYa0PwkTBc+/cNepfFtkxRnA6TOB7vnTl1srVSgztL7cE6T3VI8GU7DefUIuo7
D3r6agqcZO+lslAqaUP7MWJSn9sohEK8sc3kCdnj4nOMsuW66nUdGdaktbccVykKmZVz6Tf61zpn
OeIE7F65Y9qsPVvRwISO4GiGBNMmq9P+ZoEhrG/YfeUGbUarYMa65bek6e/hczaXra3Fl+XQyY3T
UUQGShKfD3UfrBPkQT9gryfozDcpckUiWhcJYlSzXVVrJwrEhb+Y5RYpE/q4VePY/Gl/rlZ2hhrT
yJ/c+ZyonhD9689ALkTfBdIwZzleTQDQgwxdr0yv7xu8vpawoMjShZpVxw8jwvaPBfw0DuN9+XH0
zXSjm1K/wMMuScNa06wrm0LbtpVd9dxlXvSB8l8K4khawXeDZg0nEqMx7gYzS9JtM1faxuhKedcN
NiUDQsG6m6f+wuraOQ+dcvTxDwxwMf6cDqjz7sAQ9N86086MTd03koNKWiaA66FKPPvSASKN3Fh7
gacyesg2kl8fpgHUp0O3/dJBk0qsIj+pH/UMDcTJs/XLzoUbQex0VBc0HsaLiYT0Wvdy2DGoal2k
uZWYa5/o990YR6tCoNSHeCBBBn5BbGN8Fpo2rczUWB67LqtNMAENAMBl6Zi5SdEUIZintl83y5hP
Fy62sAjHGU26nw2PQMyhCBdaq7Au4FoUzUU7iXZrNr156RRYJlCr/eSM8ze9j6K9jVJVOHS9XFMc
RDQ6nsrBWyMWaG1sT6L5ignal7lBhjzTaVDHXYgd35RDDEMrD0vu3rIf6S3XoWUW1VnNUT809VKi
5lblHzr8nTCLlDJ+EMksPrdTU5qhQLVkhYQSzMWM+6Nn6lM1Y+FNaOPZkz/eBmaHOle1DNljVjZL
SJum/FRBPAmbZjA+oLHvY1DbQrxv9ejCTiv7sUMU6yqjYo/EPSVTLhrJMOo1wZmyR1TY1xCiLIw8
eGw10hJETBoyDrSLxa07uvmWQI/Ua5AuHlT6OrkFaQM6A7GDB7OumrMBoZWzrBncx9aKHkZOug+L
gM96Jhp7DjNRxs8zA3KWSK/vNyRyM6DxwIkQoxP0XPNYhihqDTs3yJszQSZpIEfWBQ9BJYMna2os
FGej+mlYhuUZZ4RoPXi1eW0DDTjT2SnWYhLyngxRU0piw5XWdvnXRa+rM+jPEdgqCsJ7JUjFXgbF
io0y9V8wzO65R2tl1XRVdpY7ffsAOsvi/gfzwtAra5u5VveFypq4/X/MndeS3FaWrp8IOtjwuIVJ
W47lWKwbRBkSHthwG+bp50tK0yOxZ0ahODcT0R0daqqYlZkA9lq/9RtiacVa+Q819SrndCi6eKHX
7LLI1vlNY+njqZ+s+a4Zkv6xp0P4wywVDwejW9WNtdbcPKBSt8Icp/PSu/MxnwmSB3nxGtqRayti
wUUjCXDhHzetT64SHm9fNsPLnjzAj2/d5o2PHPjpgZvNvd6ENqJCcoia8RP7Co5amMRM+FXkbWtj
cr33zW5LtRbHtJfdpUsrO+I/K33Xz0X3TY4ThtkE7z01cSQlIjUisUKr20fCSfyaZ3Z9acMuvQPB
pGmo5Gbdeio1wdZ77VNLDFRkV6ttbbkfrvXCtBq5E6C0d1XapnLHWG/7shrprZDJ1azJ9A6chNw9
a22eq7F/42dSoNpcPJNjPEXk7hY3i18goLSlyE9+K43XSUsmUqCzWb9GrDM95YZS3T4zKtMK/Uy4
Z4v0DW/n63Xjn+rMkxFMrLWRr5XNkedvpG0X2+iroDaT5qbVYOzPhCmTARw5+jz2ZKsqqBqx9GI+
NlZX35p4Mr64jZ/L0Fn6rI0zX/b3RZqrOoa0XbNznZdtHml9Y6NpTBKh7V01DNv96jX9lO0vo4ce
+R397m3Jp9bOaXkq2ar7KhQukwv1L1OirsE7iAU3J5E+zu7W4tvSK+cKwV0iolkwIp5HVunx2c7Z
3yiV13pJ3iaDU9ogDDqo0XFPtrGQEPtI1EZiqGClLcefTgYPO/3oWWD6+65aG3Lj1WBPD76W0h06
G2nl90GvJVieQ83yl4fcRPcSGJlVfWlXoW372WEvDHW3M/SrmcaRJjR6kPhrt+JxGiFx26IWbOpU
GGMeOsItT6O2LkNxWxE47m8mH3+jL3UE0lKXF52VNOz6dhwJ1h0jyhudilS5aWi5HzwIynASK5XP
FrmC2VWZwa8SgAdQG27j0jUkfa5QNzg3y0OTW3Ybp1B912UO0BkRxb0czNQSXuR4euYCahW9OJZp
TyaenGx3DYwZ/toZjfGGdNzFxbSXWEPgWnjlwhXU7VlIrf9UlLtGZi9XY9+2iTDjVGXGZISMcJnW
hrDriMlmqiWc+1WzWkyr3eSteRXyJKVLji9Py5f8g4dQ5zlxJi829rQTix9jbhJuFksK8Gz7WmjK
mZ6gY+vkUHSe9ZYq9UqDVvqUZvI19aVN3GY31w8z6ow48ZJ+r3N40OA6OT0Elrudq9Wobnozn3Yq
6/1QdpKSYRehpQzq2q4f+qZyor531mDycovnqxrrj5FkOWxdFdxTuiTXcISeHoplmKlk57Cx7vwh
Mx9cJEB9lCvQGq4HLpgARdv8KVpZfiEgdfDiwXXTq6Ft2oepG8Y0npaUak5wX5wfWr34x7otusho
umpXdon90JS6iP0xawlitbVro1yssyGhHdt0gH72WYsiw0jUG4mH035bDAN3iMshHOm+6oZYCqe9
QQE4j0fZEyNMN5O+hB21l6HlDATo+qIm6LRF0jgdB4c3F6/A1A9b0uefCcx1ty9gyKKem5JMv7Xs
bzjlOfxzp6wiXLDVJ79Ccs+pQwITbp1wamT2XOSpeAU7W3bIbvx9q/v1zpVucUcvcB8q8vdf6FZ6
qgq0XCmL2841kuJbS7QhHnazbb+ZetKfJsNMliDpl8ILc+DNUyIN3jRZ4zvrkrh8Cfa4LVhLTmoW
+UeZme5rSdPDSynM+UrBvUa27NqjCej7DHxulJdn2iIDs9C7a5ouTOZWHo6Xi9D6wEYHgrZSisyp
vRjDe6s8LY8rJ4fKBA5unSMR9XkbDn2+jLBFWwvc586FCIkWZZZ2yLqwr6lwNt6zLCPg2qj4HYKi
olAlLPl7QwAsrolslaRxEzHkRqzwqqL5jOP7VMt2/CrZ2rKwlJh0Xzl4Z4IMNW9WB20snQhHo3bI
O9t4ujD/O7GpcgryVZO3NpkX75PyJMcDm+eunRL0TG1im1eQb/1ZrshCgj5lpLlahkm+l8a45OEA
UKiIgK2WDxxF3CvclOxpkwSH/FTwTiqAU1NxUyjzBMxMtOZMFBDDPMLP7zjzSC6u3YwgAlqF2WUZ
R8aoSjrNjrUOa2RIt4j9PA5V9c2VagnLwRwiKjo7/WaaXfEAP+b56HqY4QJnnLNqPzNUnXj6NXO8
dFlWMMpdyuvRYWjtjZnNRIhPyUVLt2L/lnEvFR4BNCVcRKGVYRO1SrVLlQMZQnplUTKk9fFljVVh
snY5tSK22STbSzNMTXlrtGLGt6eGhGACLl4aRsJeTCnBzZpOEYx160xm4gUlNa3mW4XwU2tCpXlL
keygvMpFv8a06rTEkGncmRQwbFk9TKHLgWuvUQYD5VXBhB7bWqNGrdTWn0nsB9IJCe30hbzDsGo6
ZrAg1PanXT/JLn9J09Jq02jmVoEIwU9jEkGoqFlyKAJhVmuOU4YN7Af12YsicBcFU93Edgdb9pDo
BuzJXiJ1Iv+kX+k9Le6KiZBe+9nSEDwRbDhNoPgKoTpv/3ut+a7O5zgUzRr5koyHF7u3jezhd7hV
kxfKYKz8C7hp0Gwgzz7pCCD7MP4XJoP7cHM/U6okFmePZn/jfuvE4OffJjlnWhY03kw8NZttgrWY
I4LH8fg8ZQAK3tXIQLnc6IWvr1Y4pcPUlfsNfopviyOvaIt305saVUd2NZLHezYn3h49Ii06iYEa
jsGskwecxTJ3YgepaW6e9Gnq1hYlUT4y47A7pN1OSo8IE4R2bVSiI7o2kGMxukufJ+bq41kePWuf
j269rhIcVYGF5iGiqImO9jhtyB2uYjmjmfHBDprWu9oY/UjcpG4igcdSiS+nQFidb2HL3UxrD3NX
P0tvqp409DGX1DLsY4FFC8gWoxepP/WmZMpCv571Zdw6g0/hd4/SZAk2o4M+3Jxp/amTP/kkXdwR
MqsOILn5VasnZkia8HRdiHWtY2nWyK2UD5Urteqh8JfZPXaMcPSlN3K1gqWhm3bfjzo6xMXDoo29
RpWfctOTkkerVSeBwzk6kaSw0YeTa/PCgKBVMRMoG2JSSNve9w65A1FSe8u7tiXLKgORzp2498q8
pPk0b5qPnryEPhgKxWrQbBrBNDp511nMONEPB5pNSvWZassFcWGiphRnK7N0h9NKJdqunoSHvMbo
/Cak9aptYxz6w0EMrfutUpUFYOkmRtqGAIo5ISQrpew3Ne2sU4QRdBpfEC8gfAh6iU4uRJXRKQYk
YaAMAty6Sdm8L4HMzOHXC5TZEsxm6cYErhFknA4tYvTJxh6BOk7WiC+MdRropbd9SCVtzPY4D/hi
3IXOABN13KGTFbHSE4DZ+4bkgGsj8b9Mmt7yPje5c4Rc7la+7MjyE8+PC9QR3zXkR4CHxaUph8fw
8MpySfm1W9T9ZeoyjfzABOOQKuja+TuPSHPdm8oq7tvZTK4ROqafaS/45L15ox0brwHIyLblC2Uz
+vzkLfZ0N/dVxlvAiAa/69YtT1OXct6ltP17AXzoRpT7zEcBaJFHlDznX2fTwglol4N1aKyiQGDY
2w8dza+70Wj0F6cfyDl1URJmBPujsR9IBMDBtN4I7Fx5ZExUqrKhNEjc/Vz56pg6PfqyodkQdKbJ
TJrM7FcXcQPbMCnSuNZ3F4u7G+DVzYcoVabi0avhWCCSWLoIBM106BgKmnW4Nic5XaWGUITR26l0
d0gZ5OO8uCO64bHhXcLnu69Wn3mkBTCA33baZeIdyOxoAmbqlYqqMvERlJRdnkUc6AXaKeCSu60G
ASBaQUonLhUSucjU6zzeuoWfSW0EcQg/ahkpU/4g572JDeLIw3m0128uTwt1Xsaml1HVKe9+sHvy
ygmxszsWghwUqDbaa7NKjLOXVaWL0CdZ66AXiX/WtMx4X6u8PC30B9+htitCVFzGG76WqYEpcP2V
qqKBajt3tvI1mua1GAJi+cYknrLcq3j+9mZ1LgRFzbvRme1nLcnkcgNyVdJZZbX1GlSyFt9yH80C
xQeiv2nRiOixO9srS4Fv4EvoEtJT4loU2WNpL/0ccm4y1TGfR5nZd97lc3NuZ/MSEmUabXLjVbX5
0qGTIHx5qr6ZQ92+9GNLK07egD2iiUTqlCou+ar/RuI/XRvlsGhE/2ziup8w6AzgLq9NOmnHvuCm
jvq8dG/HaWxPo93h1ujd8gpcwD1oie49gxjn1Mo0qfMujc2MF4syENWvxrEc2pE0I+URcrXSuon4
pQHicYfBOwxmRubx5msMTjVlWvvGNlR1j981j3rArajnUrfCzrSnmPFFnJu1zVD3zeIlS9blxU9I
XpcDdUvpZpdx7VXJD4TB1CTZ1vhEcVi3F1Yi3ls05C86P2IHpHgApJnaC64Z73qBpt9LNXLXedMb
EuPxTk76mhBh3+qC+2C78wlOYKIRVr3nPOgb1ozBjHC5n0HRtKu5M/qvBWBH5C0sKh0W9C1YMtE+
a15lPRSZadUhlSLaUcqG4qAArWRpmh/rBPrfx6UED+rfOaDKWkWw2PiQXtho21re99ZAjdktVbcd
T/nB8y7qor7DwQzNT4ZZ3cE1QBm2t9aKGGbdz0RqQSyYrb6M2VGfsrogwiTBwPOU5Mtsf9De0ZaH
ovXq0QoTq9dHLfKUbc09D68SPYpLvcV4LHyKy/QI6ZzYGBs9faX7rXR6fSHVZgHFDBxjsXeW1cze
q9M0Iw+VTpbVUvEcszPdJs2+QWkQaauTUnveWaikEBQzxqOLWnEzc9MgRLdsxJyZbL/rnba6A1nU
OlK7eJDzWmZwjnlaoveRKWFaRsg12EGDpNTY6t0XZXojK0xuLk7fP7fenKgigkr12Psw/eRLcVMU
7TC10TCT0CRiXZrT0L1PJfGEK0mlqczXcG4tRrJgkxlPhkOCI7nwQxDryzuxaDDxq32WLsrtvk5a
uhk2xXReyZ+hZned5ayNAwvzuVgH2m7DhSAD959lvMIakvXp4DL1YSrRS/+azpfbKyYeShw+y1Ze
XED17xIJAoCoVtprLbTU3xCVf2WvL6+I4Rmy8uKyhRz9tWkRcM4bdZwF3+vfX1H9rj8x7aaHxB7c
zJqQiyl90TBH5AWk4O5/ZyQvFoM/0ZG8Vx3nB1oFnPsW3o9f6EjGz4V2Brs8uI3Wl3bINemar06P
tODvxAr//lKQ3HyuVJtfIvp+ZYHrxKhXwvnSw++iLWWjI4dxp/qP//n5rv5RYMP+e3uJyxh+zfv4
S17DY1vzn//1X/kfgx/+D8Y5kMDzp6//34JDrt+qEer+9wySn0Ejl3//j+AQ6zfi3T1szugCIKI8
vr4/Qhys37g2sQgR1IB7ga/wXyEOpvObfiHZ8cPjq8QjjWcKCvoSG2Lav3n6RZNC5v8lYJtspX8S
GuLxN/3pQuXvvyST4Cd26W9hpP+1IlyfsXqkpTYCgeTkSLqxMVvRZCfgBtOXRqowX99G07wT1duW
3XnT09TuR9qE0P5+0adibxZEJxVX9VjGw/AwM+C3w6HXn7FFETmCzA0EnZMg5PyNku3gCbDxkTXq
ZZPXTl5QszkGs3w0lv0ogF7PmvygnMOH6loP6ZOz0Ny0d3suNlZmN8wWqnjSLjDJcjCmIGHpatvD
1lXUJ+0JBgR27k8t/5fL+enk8FJ11BvQSOAref+9Ipeot3GMDncyRStufbfaO4dxNe/6B9UUUSl/
bLMdJP7LKuuAfOB3eIjbUV+PGoQj+GMwp4feNq9Lvd7lWh8s9YtXvrs29tM2hT1y4I6MgFL3SCQh
UuC4X01Spj4MKa9a+0FPjH2m3mAQnm0vRas575iPSJqd20OdPJO7vxMy3dU0b6ddFrtmCs5NFHir
+BDH3SzUrk3NeCSSq3TlYcZRIZYfy1zvVYaI/cuav1rdUZGAZbXfpvScdQjmXDh+OkLX/qbOu9D0
0zjBRDcnH7BWNVuGbRwq/bvYPrztUfPfhDMhrzVjUdOCsb7bG4UeaX4Hs/iIMjwu3YPdo33AZ6IP
a7i4LzoBUQD0Ict3TI4EK+Z4Te1HWIl90mYo9RjDRMTAFKYb5pR0ul0aPnKLpWdYSKIXlFCa+1Wh
QHeIHJcqRud9Y4JuDUYkjDbWqznOCMmdeVoLr4uz7q2pUqxVXDq5FepnulxOF+1HsQ2AHEWk1vws
2T639oGBfSk+G+Ks0Y2GjTtHkKeLZwV9/6ovrBMtlJzN+Mr0qzUO36+5BxYPSEGLGzcNL7qHhr+K
FeHoDBxWekT6N547l0pPdcZSFODyZc3AMundytEOTTcGgKXaqzqBVCv17YL11tU1hV+8UX4H7oTL
K6b2q5gm/MooEJpvtKnxMXGlmkd6XtxljmWPXcZcoo67zZOEnwDhK70PNhpJ4A5C29J2Q2cCS26H
JqPjlp1jRhq7iSXKxyVqzI+6zKmJnYGEAVqQE4eAHzuckIEzsyi6zCPuHaNHqOkglw+yXG7rv4v8
/pmk8V8n4R8PGBt9L/FhOqLCi2jqTxlWJg59Pxvp0jSqH5QeEdX2VFKCNic1GuVoM+5S0wRwFNHW
e1dWVxxXlwJYBfq+LTstmfdtlewWR+6UKXYqdYLUQpuDwNlnTdSweIj3ZsFTGWxeNH7PDGqN+BnY
a+E3gbVWkU6RFCFZfekHhjq32f2GCRH1A8tbuHo0HUGhcTazgxkmu6P+7GttbHA3OwqLusc93gXe
duVYnxmZb0WjnZ3hTGJAVA3HInsz8Rqs6D3LvTY/VvwSjTeERO4FDraD7L4eVxwn+z8dL3e/f3p/
jg8RfzX5/fuH+ouybXLXumxZ+4KtetLH8s5qC5qG6SVeMJE2r6sU4WWVprjI24sVNLKr/0aK+rM+
4tfvldwMEiJ/imX0X8RujdIAiQfA4FK4sUnU6gqGvETpcFdlUeG8QynVQ7hlLh7lWPdC27i3QLO1
l44W7iQuGfh5LhnPen7FXa+tVHNTSbuvfNxueaA7B0lCqzb9TQfA5YP55bf2dUPnWrz85v+WWyS4
YmBq6Tzt/fdprNCHOeHmXq3l38Uv/tUi//Mb4oVMFKt0DlCj+us3lE7VpM/1FHCXGbC7Fe7b0Fv2
uXdIu7/5Ln5XMv7lbQmGBCI5SdRH4ySMy4z4p5ts9i6TbJJhddSuvMa5dxNBo8x8SOv2oBwVNdYW
kYsQiMJ8mSW1uba5F/axbGO7Rjc9X1euG4zNRsD6WrBzYp8oq11a4E8m0E9PtSjlnM80h7OzPmDq
eCjSGjjnOePmnfPxE2o15vlPSVN3zOkqoIA7lAiOZHozDx/Cws9tr9QRRoM3X7PunJZbS//SeVNs
Gn2Qrl/6TKB2sSPf+bHaZtibfphyY2ou3dnkMNIxRYqvHyIZeVW1eWQ7vMKmGwDTBTOLJULDg5E+
Vw7qiayDd0ojLdMOaRUX249au0PCe+qzvTfg//IMujKXaFQ3gh5NVEppbUS5EMwqBknELAbJo15d
MncDe2SA/9LSpWW6cjdTG0jjdNDzMbjfVNrvZvlVs58vx7Dbl3t7/ZpZTmDS/JbU28HPoJ2sB0kf
Uw5mturX8zLRCfUp9KvSY+9F5pZpj2tBzkD1icP+pNexU9indVI0HP7wxKfLR2DqEBt5ODdvE/6R
zL11xX1R36rxQN55Od4rTg5HbXz1X1OaGfXu5wlQt1/ZB6LOs0OdVrRJk+FAOZSIzAIKeR0CFDtB
5U3BnK17yOgIMTd1c25sMbSN3qmkB3hoCbfGFKs5YDX0r1v4QxwcmtsSdIT/j1v96FUj2yWpCajN
IkvNFKtbB8DraBiLsEC1w5s3Sd7yOdq2aeKS+jA67vtKnDeoZMQPfn7I+n1aAa8kYu+uHyAFUcHA
Y3KftCQvpZx9bGvUppEbGrX0WdJaFvByTebEfm8dCwXH2D9T4XCanZMx7BtzP2SUa7agzXDFSYrn
oju4zh0IBY9y93A5Us25IOSHzjoGGa3pDzo0C0WMoe/c2NCQU/JlKeMEF4ooxj2X3k4vd7XxglYy
gCaI5JQe0B3sU4R+yj6D8kXI+E7s3kcbBcPsOTR/XvKncwLPG2SV96zeD5X5pGx1bVpTQJbHScg9
PZNe1mDLMoMhNUOygwuvov06R2h1X/JOPO0uS0Qopi/d9IH2hOlrDpVOy71+UisjQZIDWOxmbzgN
PtJIplij/jHNDvOIE3utcd9Y1MUQnATrGhryR6sfnPFeIikqTAgfMk5NQCIq/1CcBH6Kegx7ql5E
la8R/WUcM/+O8W/2vm9OTQ40c52Py5ojUjx33u1ki8jeDiYTV022KhgnB7VG8+3XaXlEnH3UPL6d
OXsoERBsKsX9iHjSuE10LXZlf5iGDwCA/WC9ECJCCTyZ6vN8ypL04TJSzsUQT34T14MKEEfsMvnR
DF9lKQ8Gs+Za3lqOvhunb3qePREkFOG9R2Wexsx35gCodz2Q8+Y9I0MJtj6j8PCHIRk1iWrXczfU
ROh5LSXfu5WBdB1h7G12i9oJwXu5VO+qkvuFVkJzvd8YR73pq2tcpzxmB/U1QbFo5VyXwgpHa4uR
/4XU5RIJ/9Lqp0GLpc09r6Yoa49Ng0tPG3emcScOZTZFdO8Z2TOC+VNKgf3als/+rOI5qUK6i+LL
KoHs5hbePna6dWc2276r68BuxthcYVMm7DVZFWlVTugAstNkuO2EF6bOcihQAVXO0eyZW0jVdRxu
4/417dedX3dHvi2SgJ6n4kk0PxpmJa2gC92pIjKyjgkCkrx4HuDmtlZExUO1fNqsPV07HZZa8tL3
JILv8beeshrFD1WqcElftOG+K7djQv9e42YB5p/QyQ/EQkXCMYJ0gopq1mAzl9hrHjgaBjSB1Vg9
6vOZHIL9Vh2Vd+60NwFPdPlVxnaMhHZXzlXksq+kJGE4lFVqLcZWYrYt+2Oe7dAT3LZ6H5lcraMe
rouMsXJghdF2XEhIe9E7iiacOIdKNluvpwTUtgPDJd7ygbiYyBsq+KD2VHifgiRhHnlTIs4c7Hui
7YPMRn8auu/edlL+YbbssLSvLcM4J+NTqR8Icg5Uvy/VQelY8zg2x6su71nBmqNt3Wr2fiFaaP7S
aygzDqm+lwj6RkThD0g1u+RQMRV44soFzjfGOoTcPAydHg3a92F5Sdi9mH18u4qGEruEcZb0vxbO
fu5et+YZ13Aga8ydffGqJV2g7O4VIwvFq01YPHctNFK58XgxdsPy2CP9yFcWCS5aulyR0CHjoXV+
Wm5L2OJ5hjiWabhK9wZBQDjOePYySC3Vvnr5oVRGBLtxHucirradxQ5bxqm+PIr2SJKIKr8p91UY
1ZPondASP2qTMXDbyYKGxswMqoXrdNtlWRKQvMQsiF78dVF9WG67BNaNhSjLSShCCpnERHIHE02Y
FtG91DquLg/wkieRbAL/y8YXVmw/hUsRsVCBwaW6TJAprK7Sodo4WgSHDPoDrx93XdKGpC3AhZ96
Hqa23NejeVDiafOtLzQ0UyidcbOU+5IWqMW72N61rx2P+rlVu5X1KpMPy3AFqwtBT8BzIq9E9TBw
Ko8a6VBzFvvuC8v9jemBk3RPyfJd09YbmOGjZs2hYVjU75Y/9NwOulGysB0bPwaV4Iv5RqpNMPp+
3BBObFdLSF34tQ8hmiw8iMsJPTLr/ONMDyXCIOCFKYa13rVc1ihwgn6xw8v791b2oyyFAEYCohN6
1aX7CVVZjjxkbS+HXHnaem7rEX+zSuJi0WJHp4IVfS6GR9RhNZ+PviVxz8Ve1DxH+HRN3qENu9xt
zbVhyNjJsrjiiMHuGGiK8xyJbuvXUaMfQOVPo24FpVyjMsvjtWKSa8+q4fBtw6q0GE5mtPwYS2Hb
Ne7lDFxlTH50aMwGozpkTRLZ7t3ikyzfBx5ZEnnJezHD2tr2KbVmLpAPzbR78uMI5ALfrrcrk41f
S4rvSrdDpdBI1HLfm/JgDYjWde8mu0wp5nBb5MuTKfUot9B+ouwecF9XXD26vAbFj4iHYWmHmJ+e
l4Ry66GInYQrtQhwW0ROsdxUJWNnWV/L8bamSXOq+3i5bK1L82YU3c2ED98g9iuoszEq6Ripp0+k
cZGC3J2UgJFMd9hVWVdxyXd325rHQ10gS92OPoNo5rPQp7Hr1J+mm+0Uj/2uEYAur8Oy7AxozJLv
sa3sKHE5HWoB+870yWfk2TVakB0P41E/m/oWLdqC/jPfWc632nuYYESoS+ZB+8LVjEJWrPreqoeg
GLOo1MhuSTO0Mq/khzB51gdrZVVut2hun3tj2zUm33f7tDVPLAWGHHb6BkFSbTzDdr18Syt336jr
etNe0r48TZY4d8VL6r3UCKe1We3n9dqkCBnBV3ULG3Yzm8NxG7s9aSp7QDiE9SfF6FQ3+f0/x6X/
fyDnv2DX/xPA/X8Rl/ZAU/7ff+K//4ZL3731b+n0tv4Fmr78yB8Bw7b1m2G7aGcsQ8fMyn//E5um
5Pw3iCrHIXGQPyES1vgXOK0J/zeD4Dd8itYff/gvdFoz3N9+lofyl5Klif/uH8HTfzXUsclCnxm+
SaCxoJXGti8m1T+ttbjoPWN20pJdoCJ5BMTXQZoUyiR1/2aF/u9fyXEvtA1pAb/W7FiqdIRmFSXw
5roiN9Ttu5nSmxhp8j/s8fj5pkwdQAyKin+wfwFOSICmYXjkTemZuMuqIWcOte9xUf0jqOP3D8+8
xMXhEgSG+LWKk+bTbmipS45LhIUE9C8FJ6qRibPE/RHYRVp+/dPF9d+gUn8l3f54QUTRpPLBI9jO
L5CHIpIgt4q8jGHZqlu/9V4JwOmvNUiQXYky9WLdHsL//TX/cHH+F/bBy3rUAfCdea4uAHR+ehb/
dJEQVEsGICR8TACbe6eptfqOCimJOU+yg5ll3oNa5Hyzlis41TjIQy686rRI5d6QzmRHNtIGZoSy
/gpjPOyKtJ9Pimq4OxS+XkiwoX2VkbxyxBErDyJ13IdCUXnfovcOhmGokpClJxcs1HI8S1V5J4cU
tW8V+unYRZFLLiDexAHyWY4RFRZJDaiyiJeEWBdwjhIkQU/qfWZqtNEP86Ch2Le8j0RPrFeLry4P
3A0ted0TVUma17heuUk9viEM/sw4e0IMkTdqcItzbvhInGXps4aZY8HnAaiz5LYIoQKXs9eDkXii
YjEdc+2rsDLvxna7GaBfjTvHmQAZlsFdnhvXHvY5uXu3JaYlhB0QKVbvjwfaNN70tjMOCYFn6DnU
kD7rTive+qkEPh6xfOERLMcJWgEjjidahMGzV+02m7QuzUq8NCCwRBHnPaGoQq/PB1wZxXRrw6qP
gdMt1fvo+HqYjE53lVV2C3cw6WVU1lr/oqqhvBdWNT+6mRRHby3sCGmeAyDTGO/OZpJHm19YgybN
qcVJcu1qMVIv0nLmyX72po/UWTXsZ4l41Ew5acwVmJnCdayLKwfjw0HVVXLscw+b2dalUdL7HNYp
ZSBF1ad3tBQnR0HtiEKKZhLXUetskEVdoStpEcaUeQH6k3hLgnLYUCeJGe1hre0ObXzdzIIA59o9
jQRPfUuF6QjAWQbVTQE6gOkvO3PTzROJ8MwY6SXHsx0L40MlkAQMOsNE/Jo35rjDeieoUHIdRJ4X
iFWxf8XTlIrIqlu119v8Nh9ciJBumz4Ru7YnJN5MsrozD6iQzV7cjzrVD1jxhnORpM4R+2X/stmW
ucuHjVhWvZwztGzkhqKIhKzAd9e9EDuVHqlTM6kqBJwnWjZzIwbGy3SIK0zV+RaZq5oPPtWQz6SH
tXdoxuFq0qYMk1YmX72RBllhFM6LZtX6yasJ07J1tdHu0lWv+LHduGtdCYnjfR9xmu1Iy3FfROsA
MJB/9pj7dXrfKNu5cpTlP6FrZeNMHW8/pHp6Qq/eXOvcfUu4JkJ/MrdMv51MmdwItE4FoFWzPGSJ
rUdlOyefOa0Yt1T4Umm9uuXZz5fyi2YPw4tnShcx5Ci7Ktb4NYAnMktmsbGSFXIYm/VCJzSK/k6X
rpoRB0eGxekejY/Z7VNldN2BfKyl/oL7uMhIWEJ4/Nn4FY4VU6kp2VPbcbEO2R4LgOmjO7/GC5oc
SnPwi6cSVQ0eqrXSPwcswu5uhaBd4ZMEpZCd15bpNUfKf1B3HstxY+m2fpWOM25UwJvBGVy49IZM
+gmClCh47/H090tV922KpZaiz+ieqIpSVVFKmNzY2Pv/1/oW93sBkoffb+7Ul6UW9M7FgGoYfpHm
eN6EIFXHrR5X1Cr10DyLXb42Ejypq0xW8Ww1VqXSeoH6kawLxB/5q2nM/V08lCrBa9aCTlGjqH0w
cXpQTZixwW4jbQzKbWHNw2NBpuKwomc+veYDNnC7VltkaLChpy+9mGBG6YtWeRj7wDK2KVLtb3nV
zhdW4hGGsDSgR1bkusDOM5fZGzWCkLJPNPJq2kXQLTt4Akp224ShCaomuI8DgqHESkWuraoCu8Zu
r4mN5c7EwdtNi6us77AgDwPt38YyKmh94zY0I7aBPQOumIMHZYibHhdJ8k2NkKMNSGVwbGCronSn
T/zGyiQEQyg7ynnKtinY1qW9Je7A1DFfcD82+LDfE80YKIIK1bmrYsmBmKglTkn3FCgHvNd5uECq
d0uqEWMopWuR462kyWDsRRYoyvbU6PoaCzh1ZVUwRT+v21UV6tsY1pQ3o5C+dhKlk6zOD/31Hi3R
tbTqUZHeGd24g/m2yStjh67nYRzrJ62s4xUwuy9aLb0qRFsmnbrCKbiX9OoeY81A97xc1bO+hiaW
bejzaXZW0zPqxy63KdeEdgghHF/IitKkYA86TMqZx8YOwpB8kOU1ixs2/ACGeu0KiPvGFmdVKupJ
VSs3z6pLWWc3BYGMVBbUqwFpFRtR/9IzN7AxClo6jPrGGK7e8qJVj0MRfIvU8S5uOkrYDBKruKnk
/lgZcuOVkfXYgN6jwD+XlOLoDoZte0Pf82EclrVBMhXyphV6+sFZkugLOiX6CzRRrfe+mul7aBh9
l+yhrCq0odrAlJmxWUxj+G2ol6W62ONXeI51Y40kwxkQViol824qeVmCTrfrXpuBM16kfZTOJ+gF
tAta7AUzJeoKs6baQRxpRs9IEBC2I8U4kcSJUua9r/QHDWbCRTUaT7MwTw7TXU7zgi5LUx7AqKzz
Jmccyfkat7Y/VxbKwWx+xlxTORirtuPYeSoySxuxO2ijkjb3OFgl2zJBXfWI8F0oMzrCw1F3sGes
0L5RmTDoIeP0dgBpCdS1MEFhXrCTuTkLUVI/SuZgOpWiNqc+Ns7IeunGBAgP9tnS4xSq1cwf+hib
6WC5SU3/GG7EXayxNBTT4gBiL1ylWeH3S7wRFxNHcPSKOe5roYj1baSG3mxgJqYiBoDxajRU7DDW
44uVm7u5DrHICEnhmKNgrTkAF58UnhHMbtUooo/Ku/HRZT/OwfyuViULFLzKDqZ+qrBRT12uHQfM
GZJxIxtJdSSiADBCVlK+EvECVXkHG0zob8SusjZWqT21EA2csZ13loFLQicZvl5ycRVWHe2Rpsc4
UdajnwvB2lrk8VUmVPFQG4ux7efxHMTFehaD3oFYsRxSQdtgvi/BB5O5FZKKPRnCCwZucS31OBhy
UzoMi35TTCO0MzmcbGIIk+eUDmckVMcssoiRAEwL2CSDjdPK+A3H2yJvU6Ba8VNnQR5upuhp1jki
AvLWmczpph3iB3wht7mp7qyxDSlllQiSrWBVjbKM8lk4jIZVOxGOFdYF0WWaxaOkDBslr24sZd72
cUsLv5kmu9CJwLSgRK9ArB0kYMOeKeYv4AF3utqs8TKfylqj5N3Le1Wb7qpZ+pbG4xoB9y2Y1gd6
ILeKphyRLe6NLDqnVj/4w9IjyFmgG4m9giRo+qKLsTvPAu0ic2N1xFKOyWq55snxuCLXnn1iUg9l
FB6zJAVwZsbHcpDwBOfu0kPGIysTFxFTkCSYL9gYbsOZJHBNNU5JmnnAr305lU5Ni99RxKkuRYuw
18XirlvEt0KilFVkgxsJCDiwbF71LWO0bWH5shQcV9D9kEhMEzjXDBtLNPapM3NfeC8te+QPexT0
LWXxhrmwFFAGxZpya9TdUbpqI0y1l9YduiRnaq61wUqh7leRlGxV8r3QShvcGJUnohq2c3HAZz+q
Mkpi+Su59Q8wRKh/CAAIpFT4UmWq6Gthr28TBeVwHrX3WaleCqw0aIWoG8kjUIsWtRcYXqWJbzTA
anTKDQuHmrw4aYnioDeHLwN+N6cYqkOvjxjtyT5beLQZKtZTmxUvE6JCo02WywKD2K4wvJBUz8up
7dA6VKMl+d2QPWqEm/KR4zMVpQPQkgIHosS9rXINWForrdWlLd0O9ctXeTDe5C5bza2wm5vyNSjM
2Zvk4MQ0RaeD2wsmsaMkiaii1qUF3Cglr8asqHiGw6UpDV4ulb7h+rkUvTgmcfWeTe3OFHEkDDra
WbFWYiduA1QZYRrtJktl/ZZYhq3lLSZvOWt3iIhUv+wm4ZoQiSYnkMpirSd4S8pFT0TqkFXCmpU+
oVRTVlXK+T1f+spNM9RQhdLHTJkVMvqsrldd0GsQ6vsEH0krTmQHzNMWcKL2JbTC9C61miNQgtnp
5ia/LH0Ox7kSCneMAnmfpx0bEXC5/YNYGFTjctbHYt6Ob0Ujm6Ej55HkYWM3L7GMCb8M2fNdn0VG
XYgghxpL+S6BAdgLVaw9DKFmfTNAwKy6UaF8p+dJBWEjrWiupZ3lma21OOGQRbcRKaCvKSDOdaMq
4HtRvYxQw4+4SeP3pF8MOIJWC3pPt7CoqYLG64FltYNxNCWkubY2hRlNsh2RUbeJewmeQTLJ5mop
CjZNoZTLe7jM10KuFDsqXju3iLvlDCpwQJujoe9Py+4CPFs74SnPD0honstFKZyY0u97kEkSdeu4
Y3ujhzpkQ8ZoaXXlHkuItVK7Mt1XKK4vzVwkngj87ggTGX2gnE1+UDe1WwnXTjk+oxMmYf1hHtol
wFHXs4maq/agj4Oxa2Op7SEqtMEN+BNKwlIpOEoQ8zgNdf8Yz5G8I4NFuqE4AHrBipT0IC95fIeq
keVvIIojHSAtSH1GrPEFMETp0Z8wHydG4TfD6BtvSEb5bYI4uBdTzHi9Ple7KMcqYDfkRtA3SSII
FXU45iBZefa36TiGFDQHGslq0B0wIGYeiMN3tNm0DUWrc1UwHHfJNCmnmpzey7jIgju3I8uzXNpE
2hLY6WB+HbBneCETybZdLL7oScb3LcKh30Ek7W8b4FlUNYxkqldtIteFO12/qW2s4nUIecAiVk3y
ORMZt/NezGWIXt+KFn5y6Zmow7SzEcnz3B9EFR7x6Nb6kiaukXci4BnYYuaoePUMPs3JRlAG3pQZ
WUnFS5AObaMF6llPTemxU3MsXXg9FZWE0DK8zdV5L2nwIfR8bDeorHH0ynGZIgutzccC9QabLZA/
ajDSszT00tM5exaikeJDWJF9SSLAuDLlyNNjk24VoCYY3nXvYVycPanOg1Wf65qPqGZcD/giSCYY
vEbB7sFnuCAkCz/NC4MSTKLSwQXQTZ3Q3CuobzG8Bed6ZLUkTVZLnwg/BkbjYHFIS29olPN1pdWw
4lKnbaqatIay4DIP03j9gk16oEg48QxghBvDQ9JOz6q5vOtI8e0Zoir0lE7wBqi226gKVsPQbArW
sTQ+R/b7Ew40C5vGnjxmPKmLBLoNHoE3VH2/Renf0E8wxxVk12wXzVTD46SWWGIqylNg6V+Iz2YD
ImqgnMW48MsMXVQcYMorC/UukFkFzwSqgduz2FLIYedUkwUvvAv0Hc4pFFaaMByaHKEKKKFm05Ua
6AHk4bwsl0k49ohLoDD7U1fSXaloRGra8gZylqGnTqKTY84ni6nmyZrlPnfySL/RVHXXaDM6AmXZ
cz6AMGdLxtaSJjWtIFpalUl+b1wae57liTcmxHghRZQjA3I8NVV1nGLSyiOaVH6o0u2prRHrAlWs
5LEtc5JE8dGOm77J3qqy1V0A76mnm9KAVSQtV9Ncq57ahoAFRSV347F9jeel8CGb49+HBuKjFIg3
0BbqE21qmA+hjhQnfBhEzEDGPKZeU88vU1ergJtohOGSstY88MY6BF8MTQgrpjWIfgn1BCGApDzN
eVH7ATZ9B5Qv3mNTORqaOR9rSrUu28rcZY/R77QU2AE5NwJrIk2b/WvTr2TJAU2KkYllFhN/jTTD
CIVgx07tFYfpt0YvdpHJ3DxClD4m02weYis4mXjnba2Rh2fFItUZPCr2jHJQvkmqTIO3lvriXoNm
Q/EsvKk6FHOmUDCrLQpiCzGJ1gRRiM8SM/OmSumJd0VtHJjjE0erzXbNPgYtq0kHmBpLhlo7lr25
MbSN2GJJymRpelqor3qtbs57CuH5KZnGmZ1OUrwJQTDeEAeIlCXBWPKsdUUK4EsKNgEXj8sFd2kt
d+pId4f/2ZODtZXF2fBF7J+3VzRChvAYJQcyc/HerMGsyYKie7iH+0tRCMqOzXjllY1RP4ZCODqS
UNeHZCysjRBYtKnUJaGymVRYD+UErzCtbzM4CvqEXLauH2a8MJs5oEc3KAajExyEixQ1J8kyewU1
xIu4JEywz2tIsMpRCivxFJYt7DDDYllm1EVCA00ZMwTVs2U8EIYBYmCRw9VkNcKWYD2EpUKWU4Uo
7y09lUQWjqhpJ4hdSYloxhQEpNSq7M6TYtqSttB505I1Ke2qR9uctldSolSVB9agEY+HrQ2MFJWV
ciu95NhO10onUXVWBDKSStTo09DakZmbfp9SsMfOmjqWWennoc7yI4TRY1MVGZ1vY4ZYEos64vD4
vsuke8lEntYWETt5SD0I+WqE7ASmVxNDwmws0cYe5Sidju5EaWG2o6ijO7+wTcSuu7GwAqpT9Wwk
5joJlLMymy/5NLyxltJY4ybDqh7N7hSp01cVrIyfqC08XNVg30HMaBSObkczeFPHAru8WgQr3Yza
mWeuOcDoJCaJd/w6T6TWreJsXkdX7INeKamPMUgQz4Stp9t5jA9aPD+ioHsVkrpnyzbOlwJW7a06
UuGoCVyenazJdU/u5FPV56wzyVoy7XyUANvH466X+9GHmWA9BtCxHjWlYiOlmMIBBtahz2JYyNXU
2aGpx06mThd9MB9w4e/Kq+Axy1M3SzVecQ1CY6xxz4U+g8ZAhQxKYGsYEWrKyaWiu5+xHr3UMy/S
NBIJfivgE/SXsYk9LM/E8i63OkAR6DGGryXUQmKxPJjLILP4BWmtJZ1TQMa/GRvgBDKuBP4QuV5g
rPp6Q6b1xpg0mGrWk9WIuwS9S6XKqyVMtmGtrk2Ed3gTTT+LIS3G/bpHLof9/aYV+ju8aPdN0Tvg
3NYUVf1oyr2eeoiVD4iNYtBnug+v5r2jQ9Biz5319lwIi/aCgNttEAhmEm/bpWpdhHpeGTZeW87L
Y2Lk62VAoRNpuNhmr2KlnmVEhdQ8vYW1UwzJz4NhdCg7+BMubkbGGRC9b2nY0nPcvDHErfBK/GZv
fN3bLOE2LCIn1yqfx8pXhbl7htLhN6l80evWrhq5Q/woW9vZ0u+Dqnew0niZ2jOKiKtNa38mOc5O
UJcYlP51cDT696CBifCV/GuuVPVxyq12Pcqly1tjO8pj9TQqyjYn5zAaxg0+ZDZ/wbQJCQaJkE3I
asoaoRj2HQwqdqaM1UC58n02VAycCe3bwJmmYflcJQ2SWMzLVkw/uzrTDn0yEH/YZshLW9T3uVbc
Fi0VJEvEWGgUTN5BB81Foi2AcB1vRWLocNXaVQRZhaLHWVGuIv8kwsNC46gzfcFKiz238gDi4q7r
mm0qf1FGed+SyQFr6KyOKg34PnXbrL3Tg+w8mxHlZQJUEsrP7HYsefD7MNyHVkmnKc4hNdQHkOTO
wBtd6a70RvyaE7II2HvKDcI2tKPWy5wLTsbDF/LyoEBKJKKceIqyyI4OjSxt2kNrVswX5kHoqx0x
GG6m8SwL6NwC9v09zxhIAISF1dhjzy/zmyoL98qQvIxtf55DEttjudvKyeJEcBJvqazPLAMydBl9
5+mafuh7/PKCcK1ggvgoiEC5UVBCCQHeHXXpkjMv/JtM7w4Na8pFTKkgyNTWuPr0SvzQrA4lSnRb
xxVCb2PYVVnrRT2V2GwUV3Fk+RXaBbQ1hdOO2P+pO50LLd+rZBU4ejjeDmjEoiwgAULexb04OIXS
jl5/DdvoLGbTQECVFJVK73exuI6jq4WcccXmFv2u+oIsyKQk0T/DeHkAizyshAw/e9rCvpJngzTa
5qs44tm2+m9TNG1Ae20APbhTET8PkXFDy+he1gqT0nv/kinDbklNa0Mz4k5l1qpoDtLkPHRW9DYP
8xaWqB8k+hkU4To0A6ZLuj1SjJKyCSzfkJrbUaOqII9WjO172tWqtNHSfBVY2r25CCewqi00wgWw
V6hC6i5aJ2g6Rw2zwzjk70kJKqSWV9UknCA+v1rtgMN6ijeBys7vupcrufRRKLFJoZYUU3B8EVk5
022q17c9EaDET7Vb7PpH3n8vZWyhD5TM+yyMplUuI7q8YrpD2oLkLRYndNT7Ru7JxhGWR1rY9phP
O1hjpyzCk9wtgbg3FzG+gICWHKFHq7MstOVGswxZaQxyf1ni/C5NxsmJAuokKbHsMzpMCFOku0ob
w0J9I4npjBZaRNtlLceqibu12fJc8Hxkm3aujVU4qeYR+3m17mpDuicjJNgQ1sJKXzK7GVF/Z22Q
t2Fhgj10lRcW0QpUpPJEFGSCfs6wll0Mb+Aga1oHtq/NEHGh9/SkprkugUwSE3SDLnKdpeu0y6JL
vgTJW6rIqE7nmrIPcQJoUcdAdHsiDFB5x9oZtZDIxcRWiFssFd+HwaIUI0io+GoCfBLw27AgajF6
Ix05aNZBrKqKXSZh/yyMBKHhdSnHs1RflfqTRZiM18kpzN45futBB6BaL5qbmvbhukxl46LE1vKo
Cxq+pnwwj4IFzcKhcNR4EEIWtx1U0QPSMJ2pHSrPgRCJL0DqonU5Zha2MnRzvl6LgZPQh8u8OLRq
2jxd7gdGPKIZRQE8s7whK6Bdrj4vmD9tGL9ataFQslh6F87q5NBWV1iPz8w+STfttH5SfPoJOMEg
DNxqASELttiyccTcJwF0EGTFlyiTMLEP4wGwSnwwZw1LiVnI40NGyoUTsHVHiTSar1Fu8X6WKYOG
6VUbbvaDO6rZdC/2Hdw1JXwPU94CJVSHGno9LwAyzqp1Kxf91uzZE2EJ+JpE0YvRad0ppnzgSWNa
3/W5ioJTLdthb01puZmXPr00GpXVaoypylBYxe8kSY5RagWJTtUFuqTFnchCupJUUDVjeUNJV14D
2qxxMwlttqrajvlHXAzfgGyxq6EB8QAxtdUhsIBSOpYU3f2JututJS7pLu5Qz7EqoDek3EbItma7
bvjtIrIedzKLwiOZsn6c2mnZkLRAoYzQqtZlDTt42lWQP8bz4HXUUF38NETskGZ/rnGPHwL8U0co
BqVuGwOIQhJxJ0oX5ZCd5HmkZ1ao4U5tppF3xwjqK0OdjK2eQNpj3Cro6TQp2QWRmtyIpfFSNzJE
cdBgfggdZcXaifAGQ0OUKJa82Puw647iQIwjI6Bls51aGuozLbUuVpeiz8Qg335dpADKV9g3uQ8f
qz9Blc3ZrulF5EJn7leQpRYW/Szf2OMb6mpRW2z58ZzQTW+ikIkGHLl6APylbgmL7LZqimSQ53MB
yoY3AsRTPk3JuqcD2rhWiFnBNuVGvcOvKVeuNimLQ8swH6m+LdYpz3sht6tZmFkxdvNxSnvaWlLY
PUmtlCOsBQ1iaWNESafTDjGdOj5T0I9V0MIpFRLKlNqcL3hf4KT+fcHOrlX9FW0jAfuzu3ZCrAGr
SeKlE4oy4X8hmkYVq5z0ZOmJHj3B0b+i4CK6XC42f2yFf+8iqZZq2pKA8jCo0eowQ1T/dPfFo14b
bbf6e5qnSasr1CwqgjEkQBsc1pkZ7hPqzzl6CAOF7fF3Dc9/5Cr/t27wH6R5p+q9uKBNeO8Or9Vn
d/n/h/o8XZNIF0cGdw1KpRClmWim/r1eb9Nmr387ls23Mks/avZ++jH/sJfrxh/XqAIZfzk6OTR3
/5Twofn6w5JQYmkopIhzuP6kKMFS//d/CbLJH1KJZIQer0saA/uDgs/6A/EJDUsEYpZBLMp/4i+/
Sr7+pc0CgqB//yRADAjdMH9+wiBkZogMNqijx347k5Frt0/L9sMd+ono7FN0wl8P8Ukj2EFmbSRk
K4+ueR++Dk/ZaWBnYo8uy4VfH+pHjeBfjmR+Eu5hkUNOZ3Kk0mvW598lN/78QqzvckcRd/93z+cH
HVtYQIdTozF6HFmr24QIPAa+eEf388/H7d9mz8s/Rnv84zo+HOiTWVCVJjOp5Cl6LFSHAjOzjOEj
srbeIn8D+22rbbtttQvO8F3tfjO7zVHxZowdLjFUG90tfTw+eD5/fXOln97dD2d1/fmHy8+SKdRp
ykSPKJsWlkxrv3y3PFbY3ug2r9PD8DKpti79Vj/4sxH64bCfRIuId2S1NjisuJXc5m7aLHtEVcJj
ez/spC0T67kdyAq0i+3WuPsfXDLcBcuCs4tcUrkKKj9cslALia4izX6UvmAQwmlcvpA4/2xGtnqH
/ks9pcDKPG2007dfH/lHpeafI+DjgT89ltCY5EaUrkONMh89WEzlD1/K9a8PIiER/svD//Eon57M
VmEvo/KPRwT+RmxXzyL7khxNxvWA10wmIAACdbvfPKbKz497paHQONVJ3/3xtg5xCatVsqJHFfxv
0VJ4DufFG00LO6omWyyCYSEiYmWfda1OThtFpOaWN3q3MyQiRNFLkJs84DkUo6k8ZJJ6ZKGBCHFC
+ik0L0JhPqS5mXh5gHEjliA+ycK3EkHEmoRbdhcDgvxJwbmDV20B7+BJSxX+RrAsXZ/Sz1OrYf7r
Kq8W8Q+Dp5AiY55EOXqUV8KpO4eH6Zb93RFU1sP8Jj2z7N/95vv80XT+z1HzryN+mjeKJJyHAcXW
o3IBpyCVtmCrXu6FtnkSIsd8Qiv66yN+V13/6ho/zQnBnDUDGQ3RIyEbr/U68Gbsvd7k06lzjNYR
LW84w9x36V0RUQ0S1SVo08KQmbIpB4Zgj+toxY5unbHrt9OT4GLg+s3EdX1W/nKOFjB31oeKBuHl
x+9hMQcxKjrOsdkvO+uYu8nLr+/Cd9305yMQf8Q7QURUJKqfxvNMQjQynjh+RDjs6CuMm4f0Fsnh
1w5vES41wfuCl7W+N5+XHfbJU/cIME3w4pduR/OPQpK+mc/yhT6aXTnzI7pWj7pXQH9kI/jSZTrX
a9Gwg/fEsZ6p439tVLqs3g1VzXP/NT0HNjuh3WwjQcbOd34d7eQ3k7Dys7n/4xV+GstZVEskywjR
o2b3XrTBr34iYM+vSYC0F5ewx9ur1WgbXcyNamOIXJzAlt3cV99YvDvRC5I1fq0v6FJty+1/c3qf
Qtf/HPgfT+/TVzzPtJzobkSPxNvtZ6LfnfYB+e9qWEP3vBrUu9W0lbbiPtoqZ2tfab85Ae1nz/rH
E/j0HCD8GCmkMwIAZO/VbfScucsaps5uPKfOnbFOXOTdbuo8NtvWtZzroKi3tdNt20PkN7vppng7
v36ZbtiE+5mTOE+9M7jKs5lztyJqzofyUb5td3T+qgMl9N88xvJ1gP5lAMuWzjoUOAEopB8fkYjY
NmGSo/gRgrFbbBrZ1VfWFxq8buEnPsghVDaeflm8/hR/7ZzuPnS//foZ+gTM+MdXyLJWETkHlVP5
8RTkKBRmU0/ix/hBfpDfhVv1K81RAkrJvVtQToM/otL0mwv/FJf016N+WlwsbZii1s3jx8SvTtpa
sM/tHr/8dtz97hH67aE+rSWayqisQOBQ6bGABXNgRgh8Sg1ecGTiLH8z6X0HSvzlK/1wPz+tIGrF
KlOjLOJHdRVsCah2g2PgoELew6txhCPMVm9+Fjety/LRHjftJXUNN378zbf6s5UsXen/961+WmFA
QckWI+eieShX9GjWyyp7i07RG/zVreYpXnVAZJUcgiMNv3n166PL11npL/eAzDYVdw1D+/vPP76B
s2LCUs896D1U8C4ofTfeYXR0BYcq7bfxuXZ7N7CrrbwLXYoNB9OhKf3rk/gT7/aXs9BFqBUGkVww
vH4c2XNvhUSDcA+eNm9gEeyny+HtwY+P1M1dRhwV/F1pv20Ob4a9g5hqS27ueLLtbVeVHdnnjerk
zkl26P9vc/tJX73gFvTz1R1zSOTfeqmz3keuD1aGz9ucPQIv3MF+ewj9S26fgg1vYcffOYXTuGCs
7APSRbu1X24Ohr8rVy83qX1a+LOa7dP6dNWVaN9Mbraf/MOJUptHrdl1MttZze753T8/337x5hNy
fdlb/Ng+nEQHz7ZT2rvB1beng+q93EWOYn/DLmofHl7c2r57AAhtf2nc2TkdkB5ucntd2neZzfFt
yVfsJz/YCF7+/QZIvu5ELp+KQIFp8v30gojPvind3L4cZ/vr4WXhEtyd4Hq3J7ux9wTK29rG9W+2
D4Rr2geu52tjx/79+isWT04ucyp7fU8Qk/P1KfAeXoINRSPnjF+VmfaC2skpnRP38jo6pt0b30do
E6LDNZeOYG80++ZwcQf3sOnsu9Vkv8yrl53zdXIV/tcLNAFu78Ksybvc4szb1emFnRprLsvxc2e1
cIXpobNvdb7V+azzKYA6XZ47n8/vbE+1aVBe/+WLp3neyrSdaas4zsXbHvEBrTZnf7Kf1/ecquKs
BmfT2ufYBgDn7h+Pl13mHO3zfmE479dbinJO7Xrb/da73Zv21nKfanu37u1L4200b89BHFZathMw
vL69mm7rsCJduD+rZ2pTjLhz6HVb02Z6P/T2sbC9NQ1uvlzZ6Z3jRbbXXmR/XXyNG6psv0TuavRp
wW9t2X+1j/cYje9C+4WO4Urnxnm3/FLZ2/D63SX2g2UbLuV5B4WAvX83HG8LXGPnbSXnembvpeO7
+IrcwdFPxz0H4jydyjmcYtf75rnb1ft1oeMdvx56Z9t7ln3PhCba49krvNU78qF17R367c3sHAYX
QayLptJdp/b6QDSQI28feLpnhtXhdDe4/uzMXuPePxxOmv20BrZsD665Elfemlhx++Gwu+HMU5cV
mVc5WHztXe+dHlLXLt1vin15+spIvj5Ghv0td731/YPjnbczA/C4eub25fa3h/XTaHN3Zzc5vu5x
UNvH59B5nv3J23rdzeya9uINnrAqXUThu8Dm3c5fq8JmEeevudnVFoWxy6deP693LFdzhesJ3Xv3
nF3nbQPncvP0Nto7EBLcEMPmyfMxW23uHgAIsBLFgOLcGC4IKjtbV8dmWzjb9je7SPWns+yH+e0K
MPwwy15bJaDimN+gi9tPwu5pcd8OLaPmgW+KB3YTOQfVkbn1pfN2t+q8fPOFskG9eTTt/XXtOni1
rziX/9mqEHgiW1wslob66Y1bUQHWBKGJqRwUGxGPjoNaexMijb0kPhIfdzzpa/Aihac4BQPu1xO/
dP34v8z7Hw7/6Q1MGyvSVVLuWRPKNy/lcdoYzIOr2FOOwVo/6T46xVP9m2/jZy9cCwWaJsI1Rfz1
6ZrFKCVoRBnjx7aJKy8zhX0Uh19g4iCPi2mnFktVOoVUp8CbEv03y+CfLuIsqpb6dVOv6eZ1nflh
KOS5WY6SwNFHb9mI38xv6vP4JD+xLakOOD/vzD8P+B8Vpv9P35JrlMWvxd/AT7y/9n8rv/3t0r12
MTFHX35NQf1f5CQ3eKz+fWEaCgRV99ePNenrH/izBK0qf0jytcxr6Aara1NleT++tx2sUv0PitIK
aGLkl7qkyIzRf5SgJfMPEf2miQ9akfBzXa3d7Z+EU0n+Ax4p+12MvRik8S3/0+B+/nP8t5/++yMp
78edk8EhJUkyTArkV8CqIn8asLGGdisSTF6DpiD7+LJAr09Ct/pwN/5x1I9Hua7j//Us8rGUmfib
4ygGuF/50xqMeNlS7kaNBmKa1Xg8UGwbqBbA5PQoxY1u/B1978cN8/cDso3SVERG1+bC9w3jhycB
pWidGwtUmIkcEtQWRrXp4rHbpoj+3F9f21/uoKUrcGi5PJKKYDdff/7hUPPcEUQvAOAgKKN4aYu5
Ikyhiu5+fZRPxcLvV4Q/G0eYxC2UFfnTNC/pcxhJU6/ZSmpV58II4EjIo9BcZAH1YJSV5XvQ5ej6
yXNX/Ekyej+T2uKpBcHnq9hcflN1+ckdZuwCqELix+j5PNO1SjyWVs/5JKpGTpdsXBOL2q4FuAA2
6dcX/9Nj4a/VNIwtMgnrP95iHLL4gxF5kclgGaeqHvu7yiDkIjYyQfrde+MnY5WKs27ySBIAApv4
x4ONcTPPSKh1WuyJspUaK7jTNWyGTSmUB23At5suWr2NRHrvIwJ1lO+i1DlxQfDKQMEaoMuA3qWU
k2FHNsLsq1XQ/abU+JMxp0tXUPiVgSxDDf/xHDFkD4uUwpiqyYjyAkhwdiWXvfvr2/6zo+jcBbCk
/5e789qNHMnW9avMC7ARNEFzy7RSyZZRVemGKJWhJ4PePP35qJ6ZrUzlVkINHODgYAY9jWkTSTJi
xTK/oXkHE+VwFVHEHS5JKTPsyoZa78zW59SxkQp9e5nlxx4FB3YQ0cxGWYLb6yg4QFuuhzwFT4g/
KDz7uQsvElc3fpbMnuFvgdHzI93yNp40jE9vL33qVLkCO0wDSQb21vPQ5cXhNSw1JG0YWb7AFk/B
EIX/6IUid7Y9EpHQ7kPk7GAtS1gPLny+0MM4pbAdANydPZS/ewkj6O3fdOKts+sYLDq8eySxzcO3
HrpFZUMqJVbmMrhPEZ1dq8bNP7+9yoldjrwnSZlcrKEJLIerANAfCstLiPs6OjdDPuuGL+Laotyz
sVxldhD8fHvFU8/lGrpuAOnkyjlucgVVJvBNCKUf1qiV8R5hRVpSrt+/Cg0sFD2QzTWsRRj8ZTQe
gDQ7c+iBsEttgUQuRl54p7nbf7AKQzGDk0Hkd49OxgytWx9z8MNxo/o7ZBxiWMhzdUag5ETYY8hs
486OPYDjHg+HNQN/MJVzsxjkFDsdgSgI7Rq0V01z3v9AqLE6BicBgZdXQc8pdGVrLYJauTMFME7S
YI0j1zlll8Ps+PkO8wRCK8sUYJFtPwpbYqxzyDUwaPMGOmsuBmcV64jXBAxNa+NTNMVgjk33ro+8
MwHzxKv0dOTiuUNQekHT/XBbuLLOqoVcxmwroQCWTQ5xt7dXRl1oZy6r5TI6CmeEZGADrhQ40C85
3csd6OSp045c5X6flNusQ1zWgxEWiRB6QWFcVg2s7HfvRnANrkBoGNkBFG0OV5QoybRt1iLpOJmg
35ocCL6JA97bq5x6hQskQpoIHgGePooYhp1XcIMdqE4FPtdIhEXbrs0Rseo688whPrVPpCAoIf4v
XFCAhw8UoqfQw+PEKAtm/oUXusZFLrphx5xYv0pM4LeGBhm7nsN+K5Qlzix/6kkl9x4DK5eNah89
aVm2VoG5JjEE3p4Pajm7tr26ZdAZqjMv9dRmQbaJ6TZdUpL5o2SjGMSse7Ln09XD7RgUH6c4qNdp
Pf+xg+QKrHR6ZsHltx/uTpR5FtgKXDdbiGPRI1zmjNhFx2LRF8cHOMUPKca9cPP2Xjm1iiupK8hP
qEYd8/ADjqnV4DJdWAx/VQ7ztjVgawXO1durvP5O1FM2Ng82cVgI92gVGPfFHIYKqfqysj9hW+n9
xNWr/ZUF83ymgDmaMC2hi+6xMMm7wQwZhnO0J2BrQcyHNMhtMjiM0xA/7vCzM2cTZeRe3iJPCgQs
whay9HPZmw2whL7MIN4OAsERq48f54B/i28zGCj8GIAtqHqqsnVV1PWDipnibsYBlNkq0TsqdtPM
8++wtsNF6ztr8TXw6vh6cjwzXRstPt9+nGjVL4jsGYTzSEAydDi3o9+Whvy8CJ+kyEp0Kf2V2Moz
gNixfApsvf1jcjNiTlkkX3HUseF9KX46P9qwhw9Sh0oXFZK8Hn/BAsQhv/p7pEH43RhFLK88UHM8
Jxqyl4EDHxc3I+mAJvIaYHdpaEmUWU0J7VxkWC+dwTKd2FY6GlUka7TzSRWXDfEiW8vGxIkjiG44
l0vjOu/UoztBqnr3rtJ1lFI4lhSs8viqSFVUNghtm4hmptOHxDSKvavgEVZ51pzbVa8Po25SP9Ex
QlGNIvzweZIqFnUpYwtZ+jzbpTaAcJi9kn4j+HV55pY4kesyilkGMZThVA3m0TVRZEYE8JgqqsD1
9ecAxhQQdaa8O/zZGe2RoOFJ4aC1CTdbABtNXGP6ZUaLHROuTvcVrIEzr/oI0/R8qniThi7AAYL+
O+4+dMqEBU2e6yv47JetstE/C8yYSWDiwRIUReZeV5Ld5sMIcuBhNeF40/To0/mlmls6tbHEn3E0
C4oxLF2D+2p0xXQmZr4O0nxvCxsa6kJweuZRkIY7WzbFSNoSVLnx1FT4R6RKk3+o/I3fw6SjcxIl
3e/3b0MqAEoSeHnAF4++lhNBmI5QzcLXXppXedIhASRiHehXqt28vdSp56NNCxgRrUPXeMbDvThW
qZ4kFFkFmncR1axwZ3vxF7yv4/L3JJMbZyjnM2/0ROSmI+zRcsKY0LWPo6kZ4OmchEvPpBuqfQPq
6CHj/1zN3Yho3NtPd2otek4em57LXD7DCl88XVFA/sIkjFxdV92FDvV5JQdTwcedzw3yTy61QFrR
pSKCPMM4XizlcuXNPZo0/tzqw97JBbsjo3xrIYP/g4diL1qSP4BtPbr6oMdOyYRQAgYewkS9Be6U
r+tugvuNV6dnFjsVdhe5SjY/EoI82GGYihzTk8Wi9D44Kr2eRmvGMKS1n95+pBOrGNyuBluQDg9T
g8NV9DDXe70hPAF2yW9TpBX28Brzf/AwBqKewpO2cBYE7+EynkAyXRvYDiO9jYsiMswr2Oti//6H
ITUhM/GodpFWOFyFQEYbTJgcqbbp70fPmNZh5RlnDu4SeI6SOYMeEBqgLnUojcHDVeQgStlmGuLD
i81Eb+V/EMO702PnqtTop7z9SCc2N1HIXG7eZZbvHAWkZO4m5JFYjAvGRHbOcbeeiIZdHRnvb2/R
T6WCF5QbgLOf8UYvztGI+pedDLb0HRG6V808uls3as657p14e6ZOyYQ2JtRNTtLR22v0sExmChoX
E+m9q9XdxZiP1qeqdfMVlGfjTMf0OdIcfS7aaCC+2Xk8nzi6R9BbcCbeFs0mVQTxyilS46vUrfYS
X6Xkflb6/AuGjI4QXApxpA+7fj/w+3Zvf8dTj43bLP0Enc4XJf/hY8+mPQYBKZ4P+2/eVwk61k6i
GQ9tixHVFLTDmaNwaj0iB35tHAcT9djD9XLOSJDNPHVYC7BNSLZssTuIvkBVA43gSe3+7ec7sU8Z
izB/s6G+GgD8D9er+5GO+HOzWGu6rduh9qljiwT31f72D1aihUY4AVdCZ/pwJdQsRYBMBqmyiCAD
SV2ucGYvPmRdP7y7f+HQcnNobLFVlzh8uBQEVU0PLc50Jay7xiycBw27q2vbHc+NapbPf7RJubiA
XDNgIs0+DvYyMrzEQPXSR24hhbZrfnIdGOsZhr69HyHJve5Fbe+Hnvzs7dd54gJYbDBpw9Lqd2hs
Hz5j3aIYxoRF+tizuV94B2AYs2g+sz1ObEeoHlxZtEwoTBfCycsagr6G5yKwQBhzEJFwtfkbEq/I
IejR7yYY3h+gaWIQLOkiuKT6R42MahHZ7A1iph0uhCW4sSsZpdgJJAL/MloqZ7bJqVfIuGUZJy7a
0sdDomye8ZxCEdhP62r8mIVOthu66NyJPrWKw+XFMNOhpXZ8uZFsZcoo2PfZHH3BkrjbDMnZ2uDk
IoZgDkOOSLA8ynDyICgbBColMu/RdG0r1JGA5Oubt/fcqWBB658WK0/jvLppitKsoPi52ClQze6s
2LYux8pK1ijnaP9ge9MQkSYzUMa69lG0iGADk5uR0M8qSCiVR+8q6TR5pmf8unVGQKJMoUlhUbUc
T1rr2k3Ja9kByMrgXl5LxO4bp8RzZp4vhqqUa0dTVzWqqauptM+2SU4ED7I30gPurYVbcHi4kGGd
wk70HOE8FQ+ZasIfcecZt4VnBu8uIYCVYF37HOpxHTmKFiLpwnhqJOli74Ir0uL+U1R22W40+/DM
jfk6JLIUM3idVtwSf49ulKEycCmSM21rrUf+d8Ald9VVlfwBatdp/X7pmONtvswNt29vzxMrU7eQ
EBNA2KTPoNYXiRBid7ONyoIJ8VYGu5Qi+FNaSvcLNSgkGAj28YZsL17Pk8Eo5+21Xx8NCkISMGY1
z+asR0+NHSWG11QXfhsbMX4oY4zoXxJeTCW07LeXen3WPcGQ0cXHFVoJfzjcNkHg1rK0aGk5Wufc
pcXQXgQtLLV3r0I2DiqAri5n/jhs0WlVyZjxQNYUeis5STQxPPT9/sEqC9mBpICzfkyucctoIjCT
jhuZ1u7tCvaY2eZi8/YqJz4OW58owvCdsv14kiLtEjMp5Zo+PmpiY7a953sTxPmmseYzTZrlQjxM
CDxERCxa69g105A4yt/QjxtyuEG41eiy+IEqIl3IqO1+WEE83Q6QgLd9ZOjvvshYlMkklxnTGoLz
0Y4IHS8L65EmZxiEj+OERi6GiuHT22/xxL4jzQCXYi8ewyTlh6vok2bFDkb2vkUZvW3myVozGZre
vyNYhZBM+UTNd7yKKu0UJ1ZWqYsk2PDZwDGAyz6zyqkdQd+S0mwZrzKgOXyWhteDOqKBqSQCoxva
lqhvee6M4KE5nAm9J9p2REMKQYeUhgzbO4q9A6OzCRk706+csqKZXYpigxFhB3yaxPJi5Ab4Hg+W
jX6OVuOhZOS/KFU9pDBHq95lWpRt7FoOH5MGv51BTta7+8RLtMaZA0QAkdM9Srtqu5yskXwZeYgO
E5cSw65Gj89FrdeZJKtwHmj4MDPlZR6+8bAOgthLOYOhE9pf4ZMXl2kz17j7iAipVjwdz3ziE9sV
agad0mVRroWjTzy5LVD2ik+MKLa4HjIT6ygEGM9MVU6tQjK0NBSo2szjqYqhtS2axraJQmpufuFn
fOuC7tzJO9GMXgKx9BaoDT2sZ/Tmi5ttZMtMsl2mGKWyrvPERWZ/LtQnRAcKzCPjsPiKa45a1XlR
YiYdZr9mfOHS9dAnzbV0ovxMlDtxfOg0LHAxek+0eI+2zFS7MsUPgo9JcfnRyp14V9pV+8lqZ+PM
pX5iKS4fendLOPBe+ZtYmROK2gDgkeRtdJsnTXZlT1mzHeagPnMQTi1FGwo8ClBBSqqjHWOW6Co9
z+GQOq6eEHtodlMSVOu+z+LkzPV64jhAwWNE5tFRwflm+esvvmg3aFMAGobuho6ySjWPyU2kOR7e
SDY+zFN8bkp7Yp8yOKXRSsxbysKjL4Yc7kjyklt05QO5Sco43ttiqs/EuuM3yDuTFNwIUtO8oM96
9FRDK6vWqVkFOehiX7WRvRZuGH9OMu29QEJT6GKBKNDu51MZx1vQnhj7NWnG1JupHSKRItmMDRTG
t++8I14sm5tlaAVDoWe2YAPEOfxORdvMfdqzjJuGvszlLu0wcIxhzI2Lj6izmRcDtBStWJnoW88K
vuBNh59CvUYb8t1vl9/CFU9XHvUD3JIPf4uRTf0sHCa4sshKLMQtzPf61t2VHpqlbz/38XZZgHK8
X7ooQDNg2h1/SLto0zwGluHmKrlEqKn5gM3auXn+qVWYNTBofR6zH1NRzSwDic/R96vGHh91OTVf
K6v49u5HYUvaqEqSkEl25uFbQwk2Ul0D4xNxnmIdpUazslAFfO8LW/YH20On+qbxhM7FwXm21dCi
4c4LS00s5W3y2g+oBqbnVrGO4wYtQfTIuWgMIBeUOMsrfRE3jKbPB4bapr9IdfxEZjDHwNjJHme7
dHIMDB31Bxn78UuqAu+HOejVDxMCO3OxIUHAOgLDhneojjATPpzOdEfAk/B1hwwFo1LUzuehS0qs
Bgrl1Ls4yLWLcC5VuHdi1d51eu+MiGwzD7ogBy6uiiLJmdGPvflzylJtRpRp0vZFX2Ldqs2T2aF0
FqMuWWOh3WzGvHa6dW0MePHIoVJIfUftd7MOyPPybMQBVw29wi95Ntx9Vjfaj6bzstTv+xxh3tGw
Y7ktRIbpHE7D0xTu3UDDb7skKUXmyOsWJWtneugtvexWrSzlbcTBbbZZWiQGYoz1jFi3mOb6Qlh4
7/hjmedfy7aDBzzFalp59hxf53VlfhZuq/9Qg2E1OCtUIyqDmZ7nu5HUBWdJObbXJATpIwKW1bhF
eMzStzVGNd51lQTEvSg2yuQiSSNEj2oyu3AXuImltqaLz4CfWgZ+T5quihx1dLtw1woPn36HrrgW
fomqYURdz1a4/oZen33IRwb566KN85LY3ZWwrqGJYK5sV8MPJZT+YE4DNhZpFHiVjxa399mSo91c
RE05/4xMG9xd442dsSK81fcyypD662u8F5tgzL+RtqBMjbweattTLXEcalPlVCsZ1/B3QzerrlFY
tR6MsmhKf5R2+iD4c/Z529v7RkuRQfZGlFi3COkhZdR7AeE/AdqM9Wo+pyQGM1hsVPeGoQHIobBr
jivDfsLCwXiAhVyX+7Ar+DuQZEJiv3Jk9asI6yjAH1XO6So3NfMzArhi3Bh5Enx1qqkP9o6uoo9O
37l3CrXWC3S1vYs4wmZDoKe0MsHO4UFsmvgABfYDLfzGxskA0XFfM9uhXgWzifVQH1eoeZtJr2E0
5ej5uGvobPwSo5PGa5UPI5sdqwGMnfJae+JuS7+lIvBw2eiqrFu5QD7GledFA9ra/YxTDJLiym+c
qsov6Z4hFGfrS3uM6hcX7AmZsIe+KROcmvjnf/b9mOW7GYOnq8Jz68avWiT3MqEyZIINK+FzJ7Xu
+YVbjb9a1LSfhhZ4zyYZRVBvTZVEX0eaDcU6GGyEXkHbuOtMlLWJMNToYhKdFcrS/Amx22jDuGK+
qt04H2/BUdg/ojrGDxa1Qllt29Ru203Z2iAcrKpw7avEcJPhVja1aX6WCHhGK7R8Qw5DlbXhqrCS
3FxntjfUeHmnOJqDk2i+R8uIagd/IjbA48g++J6Yjciv4zkaemwm6/RbjaqR8sOxkjNGpyizZqjj
QcovcCZA/nTWZlS647G8Kuw8HfYK+GHBtK7pv9fRHJVsDiQcVm1b9KjmSxUhUIv/67dOjP3HUJc4
eni8i4vCTNwYZF/jxpdKdgaMR/T90JXHQGHwhUX6DF4HvT1fwPgYULMNYxdb4boFRDH3QX8lI5Hr
+wQO0lVZ1TmG8W3Cx5sz6zHPbfGJ+N88qjZnWuKaldwD8lMLhkmp76qfGm9ranblbczIQDnOHOoU
LTFvaG9R85NYrgo8xXzwo/xFCbvjIYrT8A4VzRgd9daYOz9kRI2WSOJOOJQOtfyTeSWC1072Q0eu
/S4NKmngL4+b+i4YM95JKJLCgzRVYkKkkEKDNz2jYbjKvbEKNi0OZrdtXhnGus3moVx5aHDhnx1P
Hjq7IH4RAHQQvQs3Y6s644K+aBbiZeUVw+epDvr7UO9SmCdR7VoPldVPrp/IVn8MdEt/xK2t7S87
Hc2yH7ZdkFFd9IHJqFO5XnA9cX4H3OZr47um931B/I8NZwXsM5UbRBJT1P489mZl1k28TaVm87Kx
HQj8ysua+9iJkgaQRdq5O6OhuvGrDJHCzaAn003tzRiGyZ50dFXqoho31VhYN7g8qc/x7IhFktxw
5KUddf1vIFxzhbytOXxKpxG0xteuyKroompr60uer5Wq7csOWfA/U1irCV83OV+maT/MfuEFcDaW
QZOx4Wg0eMtQzxe+QtPV9L0Apw50Z/T00oykN2K+argXstXQryxEJR6HmSiwTlAMeNIi4Ps835j9
VlZgIBwsR2PcNjS7EWfLLeC9cdmjVuyV0Rf86toc1UA3szYhB4peeIaH0mqeVcIGzrPY3oA/dj7O
MVNzp9NNeOFRGVyamsBCtRIuv90Kk8nbIBeknuKhK7udCxanWNtWRe0x5118ESMiH23NKm9ozuKK
TmvWmzHVHjUvH/1hDFKkmtP4vtXxsNlwhdVYDqOBuO+9yvvkijQP+ZD2iG0K8ye51kNCxsYi5N2r
MUbiMUo7hZEs4nucfc+Z+5UldO1Dimei5qu56rK9TCJcmYN+tLCLq3DEzcb6pmsdK8LAAVthARje
W2FGbd+x0dGkLQou+J86foxYPNDF72+mEZTfdYM8YnA7B/owomvXBc4fK4NWue1G5YpbHWwsMsXw
TKzHEcHXbMe2dtpb0VkxsUNnl14bdpQYQOHtyP4YWw2xL8bMcNpGcWDZ3xojHaeN1WldtTPqDEwV
JncyudYyY9I/oq0o0c9Jg8i4oOQpO6TknUxt9SgeJKqqDYrkGuZtP2rVIio4oWT5Uc1BEExYM0eW
uy+zsdc3gROwVamIZfG9ixFufzshflWkoZnh0BIBtMf/vOJGmWm6SLNPkBmmodxEBn4tqRWmt449
hHdvL7VURy+7oWSry3BlKVpA/wPLP8xWNVMHN2LOqGQDNeVespHkr032utV647bGtAi7ssa4aBSS
Sk2DZvjb6598VEALNPgWIOQxhmBIoZhGeUMZE8/etmql+aUKzHHtZnV1ZuzxqpbhUZnGU9Iv5EUS
2sNHjdKiNCasNv0yYACs6da0q1Q7vrNFwQt16TYJGECMVwC7Ha6iYVoUOAM3l4EZ6yZxyL5QN24B
TaGG9fa7O/HtwHMu/QJgTEwbjrohs3CzuZ3B8GK/jX9zbgKOlXE8+W5kmzcEsnibzCq67hJHXQ4y
cH++vf6pF/o8zAHygKDZ8fpVojkFKRy4cjeodtMUqM0gGaO+vcqpHQL3ha4F/CEgSEf1PZrvM5XU
YPlaXaqNhTLqxnJILKYh8N69Q2jOM8xgAgGU6lWJWLdWl9aFC7QjxkZ3ZipwbTfS/f32A71+bcsq
kBu42egu6UeVu44XXh/QccJEBXC10bvjehiT9sxre90XQQMbiPdi2wwTlyb64UaMYxf0QcgySMkO
t9TfuOFmYb7lOvD6dd0o9wYlWHQAMEO5sXMd7fcpTTUfMdLhwm36nkZzGDNe9Yozw5DlCBzGHCb5
Ns0nUuwFDnp0RPKpaqySBBppb1v8CFEc3wou4G2HmPHahaiGM2wXnQOCnHrtOvCgBSpEpxaj6oO6
PPCmruRKXSKdjg54XpLEI5d6Jp6dXAXiHSM5Zv328SAL2dehJXJafofv47bJh69CjOcGFq9bDBBU
YYNBpIZ6xOMcPgoXWuyGNvcDIH4Pg1i9+4bhsPD1JnXuy1wf/36od/Hi//8UbGUW9+LwvjJUXwRa
m399+hEX7b/u4t91/ftf07+u46r7nZXFS3b887/nPy7r9l9cAIByGKbQ/gSb/h9+PIZcf3EzgNyl
vSsZRv+XHm85f4FlJ44vDXuI8tL8Lz3esv9ibkEbleJsISoBQjjiw7/Fj/+bGvY/p49sgljKrcEi
tE0d5muHm8fSOjOKix6v0dls9g7qCqy5rZr8yonbyrdwJfYTOgKbTG9xG4o+tun4YS4CMIt9souW
GqSrp4iMkM4SaqyPcsBCqRPVxircjqCWf7Dy+TKow60oxaeuzB6xRvxjkWFO0vmAw+plOBYC2JWH
ZveY/OoS42LwrAcXPWlfD8Z2Y3TlN0qOB09X3mr5kySUuB4kkVpZY/iUUzbu4yVNtS139HvTeZr1
5neeetomsDWKjN5dhOBD6CqWfs8D35hW8RgLnFtJetdJEITrRuKeEpmoyVmNt8qKuVzj2DNfo984
75Msva5HC8tqc+AXxMkfTKsSH7cIBiqy+gaN8dEr802hB5dtZza0Z4LLqXfII1k+b9MnIWtvl8Nk
RnO7UH//rJgGLSZBuPL2hVqh0v7F025HZd7Ns5tuerd8HCb7JgpH4aNF8SsK3M+hxS+ZBWrRhY0S
Nj5sD3jRqTurwnFAsxCvxAwFbSPadtgd/ApGisIyfarzED+nilp6UN0NUuFf8dhDuW547O3poWn4
cnFqjz4OvU9AMi9mBGJXgVGrzZTFatUE9k0z55skqpFXKbI7DV34eeA9GZJvBHjDl11337XqLhUV
DB9s91aph4z3QOjdGbPlrFz9qh679jJDJocmzjZ33G+tJVD4w14yY4bCTul8RP/FarS+O0jzO4MW
+XpWYN9Sxk9BM04fXC1TG5DH2sabLPQAywp/DZqJPqPtexwp/cTuOziXGia+zZhdxEHUfrQSs90W
6HGuuH/HyyyYrlsEG6BtLUKHkT1uppkar6AeMrQcQ+cZcfkUp2Myf/wopOga+Ea8naKC9lS3sHs5
zDA54S/4hRVcJrWg8TZamPFiUhhbJnYPPf3evL2ZnLaFdsDWzAZgcrhYXoa27HxH6ZvB1GlleRdI
GawtvXicVY9osbS3AMQvdSv9mCX1nSP4+lHV3uX6zRQmW6NKz8B2Dy8Pzj9IumVuwLxyQZMepx92
IUor7Jxw52YKV9lSMkKz9zKmYw0z8Mzw9Qgj/O/VQCZC+WBVZtiH0abv0C/X8OzaOW7JtR56u9rB
Gr4svlHnzUF6M0gU1FsSoThtzswVjjTy/r04QZXxyPNU5ijUFbmOor7E2wn++RODy3Jta9PKmFBA
nDGc/ftD5A0exNmVW+RXGlL7L66Lu7/D6kuhkMNU5+9fwJSGkE6kBTJ8lKKDTLWgVetY6/Y97dL8
KozsC7qPK9zgNmWQnnndz0TEg+BOLQBGgPUMARX+WcbvxfABs96m7gM+bgCp3Mc5fhVND3V62yqO
fD20GCY2tJ/TCnExOTzgX3/dqiejqvcZTLe0HX03iLeYfn0ASfsASnedd3jO9A9uiUGVke5NTHZy
r9rNv7Q2K1a0G9fOhAkCXVK/6Mz7YnIRohqcC1XGPxL8ArUQX88K1WmM3YQb/bZhNK2bLqO8RwhB
mfoVDcalIUwNGPXtJqn0deBGuLhGww9kBz/nIVEzFWb9wahn5IMH65dT1d+SBoiaxRW2Qyf/PrKY
BGQwCndZyKQPA6MHzAk/003A4tr9HM3iYapiNlnt3oARmzBRji7Rg9iWStsrcMN/DwL/L2RMn8uc
/x5r2x+o4P+vqdf/gwr48AFenJBXCdWXugu7H9NB6rT8E/9Jncy/lm1LLcL0zGAWyIn9W1oI05G/
LA9S1zJKZhGx6C38R97eFGRcFIjP0CdXMm/+b/bE5OMv/hnXFf/5l9rvSZ+WzPp/zhdIY/B2NBAY
xIhFysg6KkZLu+0ta9BQK8wL8b3JFn/GOaw+t2LEQPDFmzkRO5aC5NVaVG/0YxdEl3201iRohcZV
am6cwmnW4JLjux6G59ZMrW7XhVr3KU2Yo0k672dqx8Mi5t9PyZpAc8B5Q1g/DNruSK8RHxVzk4ZY
yJaS2KEwyH378Y6i879XMXlAF1kQ5xUQT+/LBmt0VhnqPr5hwuT6Q1Vrn5mJIBmOMUa3K0cHqlmU
4aUhs/RrPE/3EWPIMxjjkx/1xQ85qpRzq2tpnfBDYul+asgoi6C/RiX27ec9+VJNGA/8h37Xcbek
KARobC0zN/0QlutKyittpE58e5FntsurTfNilaNPN2SovLsDm2ZASNJEkrG8Rp0UpUe50/mjXq+G
rb4yUE/OkG917/FvW+VPOEdfgla9+Leg2v9qPXD8Zh2OCOx8VA8gCHk03Q43EjDEYQi6wtzYhpJb
zciyG4UhDHn3eE59/vj1OnBxFi67Rd+Ucul4vG+ZTYi5VDJvuPWNDb2+W3KxfP/26zWfS+uX75dl
HDoIVPcA8UBFHPUuRKdhE52wTFqPSeBjYhfNe6Pspsa3aHUXO6vvominYtN6MrHgmn3DDkz12GIC
bQAEY3DdX6AlEuCXNAyCJr4bBWongnxM79O+qkD54Slt3cpMg1gRmwqr5hpWPAbUVgMjZ+L6bz7U
WYxtN15rGUZHhbLL+85MWrmypkmgNArVGyFTWt7udT7xYhh1I1KdxuV040b4jXmSCSLugn5WiTj2
tbRyVo0Xjvp2KJzeWg9uN31xhra0V3VfMbaEwtZm+3j5406lcePtI1jWySfY5OhZ1kPV0sGtGAGs
cUrzHhiDB8FtZ3bkexCWGIVFk2SWYGixlvzMi5l+ZTco/fuct4HGAVci3YSB1Bmm5Up7cJFfR8fS
a8Z1HRZNsmsti7kKLZWw2c4zpJ6VyGtMfSovR+9X4onuh4FNJTJM6Dlha29+GyN9iNemG7fQ4LK8
24ezpl2jHwx6Aptr95dVjkq/BZeLC57XhkwKxj5g1hlleow3cSe06xiySLWjwsIAcbAz95cnEmw/
dw4D9Q8oTPO8njM1wVYDUyJQmmuzH8ytcVmtUbSatkU8GlRGWObNvqqrYpMPDQItKgj1O4M5W+Db
9uTeVUVT3AEedO5rPbWfqExNUJdZm330+kjv/SHyWvi+qanQnJzsGS1vbWr+RKNZd2spYw/XuzHH
fFnhJ/I5lcAL/MkeFoR/hKUAclNVrfu9MrKfTKFxOB30vvoeW0Wbr5rIiMix4EtT1wnrp4a/7g2K
JVrgc14R4opUNDkb5YQhZlRtmH23gNLrfmeOWrgaNFf9Se16usb7NviJekVzh/PUjI1bPIb1isK0
vx0mVXydMkEUD1UY3samSaUHXdC9bwC9Aigvml6tnFjrP414Mf8aGhUrXF6HsfSbSqvpcNuIxc/V
GCSwxpulBo2HGm04vc5uWhW3KcJ4bnvVmX2crXqbaZvRmWgllUAvbszQHPE77+PuEzjFNl6Hhmi+
uFnqXdSdXedA2x2EUQbyeC4fgfBDPOVWuoKDIe4nNP2Y6yW1ClagOLvIh5REJZey0W8N5EARX88c
bS80Jha+1cVm5zepbv5CvKAXH0ovF9cantKPhoKbs2ObubegQQosndt2aFedk4lHantk5QVGFMov
AQV89IKecxkoq/yDP7f9o50nvIW9ukwwd8705LYI1PSFLZX9itDRAygQTsMIhoh5LayDKsEZWec1
JVjgfWyIITq5Mp8B2zhoMquZOd11IHMrW0Hvab9NvZvjVT21aNCxYz7mBaO/1ZzW+e/CjEAE1ImZ
sm8n1+p4OUJxoxRgRPZWleSIbFhzvXKtJJP71OBw+7JUVYrFW2HmGytFaG0z1UOTrzqjw9c3bhnr
rvV5SruVEany0RykQxTQZX836stoPHPd6rcQWtf5wMXiEC9ufbySzIPlVZxWLbl+hFnZ1qELlG6b
KvQsRg+4424qO2AgUvTSwK5CcRDuVaJA4MZdOeGMnKsqWCN/IN3LoFE1Piiywl8hwDDL2llzVc9X
eq05D3iHgceZw4WF01gCo8nGxAYgYNaH1D6KU9kmKpN6vlZhgiWFFoGo0Cc9gyZRNLcy7BK1kXrj
jPj2YYG+2KtKvAODrkr2YqIhssJbcjQXLDdFeCLaoluHtqWa1UzsYzcj9/pJOnETrimx+NsLUQh7
Z+McSRisbU3zlz4vmCQvnB2GdWYwrMKpjBlHh0bUbka3SzFwqGZuoMZRNCwmzKgFE1eVq62bOs6w
SWPRVZgRugMVoXTAY0TZ8NGuVYyFY4CL1IcZwuKAR/c0NlwEUebuC0Yk89qcR3k3GgMoJ+WMptxE
TBWG1VzEVbXWS378NpeloX3QO0PWfp6UwAAqh4ia6LX6Qn4ZWhs36vsbwJ2avQnTJHM30EMshbW7
6YlN1ooOJevF1nIVtq1erWyR2MaVTP8PdefVHDeStelfhAl4c1soFKronUhJNwixW4J3CY9f/z3g
9PawwFrWqic2YjdafSOGmEif55zXlLbApdYg+CzlSMu8qkzU9mlxah62XJzaizHWo7XHJXh0HiRk
h4QrFQUwMKAeYnR7fNwHIAG9UbrsnA69au7t/oDpoiZ5XSlpMsktpWg2itMm1xyriYNVT2Ue9Ekt
93IVzo+KVWEv4vSB8Zglqd5uMBUqeJlOtdgaXeVQ+x8jw+BXqJlA9sjuh18VuflsK/KkrsB8RAVu
cjNeNb6FSF1zkWFfo+NOly8mzfSt3kyFpb7gU5fdTqlqfgVSU01XUiQ1JSeZVClgj3QNUEYTcQzG
VpvuRJDq/84V/V8IY/9/c2pbMiP/e/3bzc8s/uPncZT6d5BqW0Si4DsJyYiPFk7Z30Gq7fxrEWOA
ykB+DTgrP/mP/q3u6CSBkLlcmG8GQe//0r81/kUEtODMqRgviiX/PEAl9IWRAhYaVt9CZv1gwNZx
WKKVJTd+K0UHO7K3cSHwkJ5/L6/172aAuUIgRFgIKvDxw37i4eWo89T4nSRdlq28y6bXQPtTG6O7
TE/P1AtXfix/dWohT9EUoHVn1VpKl5RAnRvfFtZNyNvQBRf4NZYs4eIG4bhCr7yRTDRMODy97OgO
wOB3JcgfCyu+ruboMIoH3YzSXRA2r1CbntpGen63Pk4E629su/8EBn99I7Hdov+Dys1aAkYZtEAd
nbEh84bky8RLXaswiK8QINmCNHnkDfZUK+reCKWHKkVbdZY4+aVkvNMT50pWx0MKjm5TGZm6jeoS
cb0xPzNpb9nG9TeyxhYeDCw7hKyOZy3SjXJGk6nxIXiTe6+njdKJXZ9E+L4l6oWkl1/1sd3YVR26
czJeIySKIzfuuKOW70XUGS5X8rdI1N+Honicw2JflvNIUBOo3ufDueQ2Pnwp9TBnESkjgbsKyaVF
UCWzGM1Q1XO/Iojx4hgHIyKKTVo6HO+m0sAKJyyah99jYvx7KsmRU/aiemep68SL3NmVmWJS62fk
EwszYB9J3z7vHwfBUf8McuGogbCeTbg5AIWOZ4KkS6xHWtL4uWxfEjzuYyP1ldI8kw9ep98p9NEO
Ih0LweoNl7Jqp1UQ1imixheO+BkWdnXdpHHslRoerwaodD+1k5B7Jwu3c4yUfZ2Ih897+saTeT+V
yycgjiRz/HF/89/xJxh5YWVAz4Wf6k56lcbJQHBU9a/2ME27Ni8FJZJ2mF7iChxvLwXKN0x0dADd
nX0lG8iXuSZAup99laWV51glJhy5hm0fAc5eMfhVO9OQmu+jCK6D2rmpaiu/NgrL8ZW0P8wJkIJI
VxYtWEjqfaX4SmfedpXU+VqIje4QWrd9Wu7GZA6+oJSobNokvILppO35jCtJFr03pRLYMGUMn/RW
Budu49k+6Dxk9aDEd1a1PD3mXW6k+MMPgod8I0dXQypl3mCVh3aSlc2gyoR6VuhGyF29SIOU7mQn
LLxQH1/1vMKSz4y3doBDstnvyRuonta3zpXhRGc21ptEw3o64KYAb1lolRzkx9NR5p2d9XkDbbEO
Ik9NotTtkiFyORoeIOC7xRA/tJET++TpxwLQZdT5ViH0Q1Rr8s8uNp67Thtuhw7kQcnKdvU5t3zg
FNMGcRsJS+7wugEJGYqQA5kuSy+j4IeVIJYUtRJ+D5NiQuyv23OJGNtQIzYOZfvX58vu1AZbtKQQ
3WQBfkguTqE8GnOTCQ6QRsJ7PG6vw7l5Asr48/OGjrO07GCWN0SOhVPM/2BajsdzgG4i0LkXfgXx
YV8AkQZ3Tm1joiTOqZWBB/H6JvuWsA7OJPtO9RECMzkIGbkztvdx07JWCqVqK+E3cZn+rBv7muKm
8i3gGX6mpaUTq0UDmAhpdFgTUEPXLQVzgy6TTJ5qLqw7o6vJB2f6Y8gzQ5/1O9C8f/72oKKBibYt
ZSwbDa2l5+/KWIrUBwXQQOHLbax7jWZdKKBFY8Nst0GlXOup4rbZOfeuE8NJo9Yickuhjtk8blQq
myQbSSv4eYgmJa7KV/qARLaqj8WZ4Tx1LAOZY+KAd0JEf/NBfNc/g7SJU6e18GED/Qyn9IdmDbPv
GNi0OSLcGsN4GLr2Vw0MHaRS+sfno3uyo+SIeUkBuUTN5bijZg3GSjisGwFyITeMa1g+BNHjmV6e
WDSIdixi5FiwsUyXjO27Tjod+F3ImgJ+idrv1Ll4jkWGtTrEFjNTniqlcNzPO7bCvL1tRtjvBnc2
JV8LrsVxkwp5rnkUEsjf1jFezDBz1QqeTexw+k7ZwzSNmHVpZnUASKt6tiqSb3YDarE1y51BwuwQ
TZV5RjPn9GSjA0cZWqV8tF5XZidVNvQZJjuQd63VQRu3px+V84cYiwwV+lHydLm7Iz8MjqS1mzOv
vpPTgOo2ZJylCr2U1N5PgxVoiSEGSrbGkDy0zuAH+XSlmsXNpIavCXCe7eeTsEzr6qxYFGGQbyao
IUhabaPJlEJOTKP2s9m5UOvyhfLxmXk+1SW857m8CLUWKOFxl0Iz6dDEHWofFpK+09u+cMnETbtB
mb6GcnjZndPA/hCBcMpDl/27RWt11IYE7KMoJlosq8BLAqm/rURFMrLofzQG5sqesIrE10sbQZqh
2Rs85Toz/dY36k1mVnsnMUY/sJoffa5eh7WEUa2ljXv0X39+Pvqn9jZ4T252qneL3vPx0EyNQqao
B/uORsMzYl7Xg1bfAN6//++aWS2qtOsi0+z62jebWt5KLf4/2YgpoDyc8z1anofr5fS+Q6vlVGbC
ieeRDsXz/Ees9V7eS7fIkD+3+XhmWZ3cqW/3HDXoRTFsNcsIIauRTrLeT7SF86RfpR25HJEqN41t
XAO3PiDTvZdjvfQtI3z4fEhP7RuT+5UCOEoC/DmeuWGM40GuWGK5WsheYdr9a5OP1RlMzLlWlp+/
O5TLlooEksPAte2efLbiTeE5zM+JF9GicY7SMAc/wdtqbYwOBPam1ipfdON1Xw7fnHF+UJrkDj3b
RxnZ4a3hoAL9+eidnDu0zhg5WoV/vToTCrNTx7my8ICbR8WXijH05umh4Fl7GC0OvyBOXNls4Iwh
MH2AF/V05gOWnbVeqNzn9Bu49SIqfzyyyYicpIqJgp9Xyveyzl7QLwldMx1cpEC/jHX6Ta/iX+gC
F16bYoudl+ekepwTm59YeWH1Q+gALLpav2W8kF6rovJLQwT+LLKf8aw89MVobYQhWQjRTZOLvPV9
PQjtIofB57e96kWxbnkjceqWZEp630xB5Ct1cRE2JmjCps92o2NvtcqEszam6SHTJ1cUgDFFOd84
Rh/u2l5C6QIKuhIOz5NERh0xg8txdFK/bXEUqZUk9S0NkUhF6+VtO0iHrC7mryRdienCOHALqcEl
kRkzoSUD01IAO6qUPFBopZalpY9DlGVbs9TvKmEdkqiMLiLHGLbA7BU3GvLrIqzaK11Os406x17X
hk9jn/VulWoXoxivQjvW/DSqYe2EduLCKeiRvwIMqpNboGCAaXcSxWj/SPWjGU/qbkJx9AAL9ZYq
G/zcMsbSLR2KbwpyAhu5DC5rbF78ZpbyTWPbV31pZLuJXLZrVh1CfwqWzHrTKhepsGEUi+JXbliv
cZPeaMV0oAqabcPGGTZKKYzLBSR3KEP9929+KnYLFB2lgKV4d7wi4e9qVJ+mym+HAq7gMIcbikX3
chPfhU7ywL86swlP3MsYDABhRhEKLYt1qI9E5yglUV35RQeasspsxNMj2Qsg3tlzH7sw8M908UNK
i4sZcUAVQzGwQcAqVrsOFcdsgi1V8sisVVAVU+qR+Eoey8KCLFfEPzrcZ3yzTx2vcox7iqQ/q7K9
4tOK61BFqSGoouygoBG5NeJxugX6VrzqEpZTnWLijGpn8XBmlFbAl7dXqq2pHBOcUhCq1pJak52n
kwMR2W+q/MqGm9PhUHYx59GtrVEBEghUkt2fk61Tq796yX7UxXDOC+nEUQFMgheCRQhCgmaZynf3
gD7UmtV2Vsltg7YPJSaenoYLGc4+09sTFw549+U8hF9GxmF1JmlNVXVDOZa+ihCCmRgUhowzL+zl
aF+dvLjNARYDWYNO4PqFS7ai7hLRl346qM/NIBo3KornrIz25GViZD+iezPU7q2Gisznh/6pqw5V
NN4MML0gYK0vHcpWjjbKpZ808UVqGz+zKnhCcutuioo79A0mt0j668/bXFb0h94aS52ecIKc0Wrm
UlvYs9wq9DY1BAK382Nt5J4Vp85OD4YzjZ0aWgoJ5IOXaseH7EY3ZUE52k7lZ4Z5JyXYd+hd7qaa
eVlZ5aWkW49ajVVFJJ8BKZ8aWKoXCH+i6MKDaLVqjMGM0B1XKr9XNmR6vUpFYzIr425b1YpnTAuQ
Pk1fPh/Zt4h0NbQkKXEUWESoyTwvm+bdpkh7rGYMLja/n530oEvNlaIQrumN8aqlOIYhnmFu7DF/
jc12T3ppW6TppTKZvSsBl3dTy6k9kqr5Lhym2Q2FZtibFqkfT8I5IxTJH7pO4W6AwRZKQ+MWpma4
SiMeYVq/Omn7zaqw36hm5YuWgjnoFOdmtlLJbyQn2iDE96PS1HxD1hidm9S+JE/Tbzo9jbaJk0ae
aGp7Y1lC3S1EiC3SCY+fD4+qflx5SyBPUYmoDiGy5efvhsfIdBPhkqD0xybnMYWRzEZdArAK6pGY
S+NCnzprVwXyxbS8DiJJrb9nU7FLm2x+lKlvouTReFaZH4y5TDzFWmxbpFp3k1j/ZtpJvk0g3u1K
MzqXKTtxMaE7iYgsbESIOfpqYgFfxVEqKm4JjN/cke+BnzUr26EZwyu7Yla72rbP7J0TQaNCnYWa
kGOaoODkVSyGfoEBZNkofTHoLQTn0XLVjAxExb1MCqSSd/Gc5y6S0cGuymLF1RUiiyShTO8E2hdw
bq/j0D53PQVrjHXuk+pNzjWrPcTnpDM36YlbaXkkIBVG/gRW4nrLVU0b1lanF76MSolokyetgIgX
l4Czazkcl7/mM9uFolHBte9qbNbUQdl+vsg+Hjgo5vBWQQkLsUrKP8drbKQ8rgT2UPjSlF5mk3wj
A7tIm8lrI8j6k3MF7MM17OZcmPkxftB4SQDqI8kJtY61ctywIcbYAHRT+llXgYhTHL+K5hS1h8XE
/VUE0SOrFHmV7hrI++d9/nAXr5pe9bluYiXK5Ywrsp32aTAiSUr9oDqnD3+mmTUA1e4Bc1h1yiZw
+usi60iuNj5YmDML6cOFv/QG7ikK4kwhvhHHA4nZoAkWkYGEBC0OgVmXl5mi597nY3Z6vvB3W0rm
sI/V1cNPne0OieqkpE6R7tRWf4xM/caMo9fece66EMgyRa3LWtR7tbP/UeMLwQ9aLe/OtYJulfUt
wUBI45V0sdAeuiD5c0rbbjNVP+q2PoRJlLm2eCqm8nCm4x/izGV837W96ngiSXEUhbQdQl9AnMQT
5lKpJeibzG3R908I2nwdbelpbKorsJdnnjwfjtKleZQDqVuSYaXqsZrewhrnIXUKv7dfowkgcR5e
DvWtmiV7ELNnGlv6cnQhrxpb5URmKUS+ZrAKHzkst7fVDXQvBDZVstbnXDvPNbVatoFM8ZDQsPAb
udiUA44JnH5K/6CSlP98Bk+3ZCjQFRaXtDVSWdO7qkbJp/QX+QyvQpFlKRWNhLLzdAMpov8ng7hE
HexIBIPXKUE0vVI4bfRsQhhkF6vI5IkezYtA5Oq2G7XszAo92b937a1WiDWkfafmTFocVneWMlw3
oj6AznRltd3/g6HknIFHxYv4Qx0F4RRVyRJQ1wqM1k1l6zcO+CiR5QPPw3PF9A9v0mUxvlHJgKLg
brW6IRpJLQJkcenXBNnINHMvFuZN57Qe8F7URMAjSNqXzzv48Vamck8+0HwroS/ymsfbTReyJLfB
Mnld7JaTKm2bIHpt69zDvO8g6flVHdXxJswmr2itx6wXZ4KrE7fG0Qes9kWno/Ekj+x3RKncOAPy
SYUis4eHzzt64tZgyRDBLWLWPL9XD/6sNmdsaxjcRlGiC97m9SZMu3NLE8DVxxOFJCFManw7ddQH
lsX77g3btDPHdsob1lSl73EsB9BFcxw8VNPNmsJrgOTfT9U4eJM2/TFVCcVbUn7bFDYMyS/5MZXq
Xzbo1k1sqz2kxkQc2o78WlZXjykimDtrFvtJbS7rUrtORvUeamy5SWJzPPRK1O+G2ADp2tfDputH
2eWNL0G8rb6Qn2quJtyO/JZ09y4UhX4Z5EW7QF46IBBtWiLSHrDOKZY7AuIcwm1IDdq/yl4O9yKL
jKuyj/d9Id31nZZfprS0RREf+vIgXyidZm/nXrsMhrTd9Y3T3c2F5A29k+57oag+FKPCS/P5z6pN
9Zs60L+G5Le2IzXf2hC4RuZt79u69EVLsuyKSfpuZOb4iN4Zyk5gUDeqhvsKkG+w0ige7c2qLDaq
kdWHoZe6rSS1pavWyWU3j3sksDK8KKH/WVlX30eJbvsdDuC3up4rPig5+H4mGAsdAbQQh79tGBnx
Jg7kb1XTPQ0SjAGtUG8xND6kSjVV1PZUYyeaCstlCp7fItp1Y0NtrnJLa0n4SdP1lAIPjdI5uAfZ
2rtFnIgLiuW2W7PDLiIhmxtjSR4OUZr+lGatvjDVqbqRBU/Prg2QSw2F50Cx8MxQBdJphCUUBP0g
5MjwdLOVD0MRXkFEpvaTZ8MB5kDvFZryqE3hjyAfYCkMj7GiDRexggwkKoql29rpH4WeVTf9LF4J
szEcNJ2tRv584+hz62talngITe8HsAWeDiCMOzCdNgvQZ48carpRE2XfV7aLgYGD+PukeWGSGFvK
xtpeMotbMu/M3RDA9o9HtNPmrjS+ThXMlg1M8e4ScA46fLYW7DIUvQs3UcvBy0V0MYi4+aIAcoEd
XfdwrnPVV/LQ3ILlLi/0rgHYTC4xdJNaeDiffS3tJtuFWpK6gz0M97BcAqJDrTtITXBdmZP8Mkih
cRGqYXonggqobYkszaJ7uJEmPbgybUnfBnDrvhuFSPyCgW88GRSAtusLU673/ahI14hipYL0sTAK
lAKmjaNGcN/DaLGDaO67olN9ZAFSDmczdbPeAO4rIehtzFV1mVOqOEiIFBoNhJKkxJLIUctnS273
Sj6UP4wOYbogMR6Io9NnapuyuulBQB7q3mx/RFoFH14lh70ppmb4aUSL8RFqdX194aj1YG+lSUrc
NOme4knZWyQsUOSJ3DYYvQp9tVxz2l0WtebFqBrfrGhULmtZAXdXZRY+ZNZ8CygQclaIEpZgTmat
I0Kum05slY6IDUorenPF7PR+ptTIISbSMFypYfijlQfTC1ru1xw/BW2rinCG7wu8zA/tCXghYc+N
lTcBZwZKcJtKgRHkajk60PJckva0QwEIWm2AKIVhjTqW1Q2JW4kRmXErKatbSSr6awvVmItGYc/s
lAQZqNyUmscYXP5Bz0q8OYdcj/8YkfbChgwUe9+YXtnryK7JgXwvLQpwm6HkJJtys7gKkJjph+ZG
i9DbCuriT6OTRgMkdhx6Ve3AJpBig5xkkAXmQWmMsIHCLYYbozAeUg3SSksE7ZCFuUzTaEA2MNC3
tTQiTabfIv97B1TxHqnXHdSql0okf4qpkjaWI10aMNDsUEYtdbjQZ0TkrBiikWVFkdsJ5UWaZ9Iy
MhCMzk7IJGfZxQTMxp+b8tI2s/tZnsjExKLw5kbKtsQfX8EjNFsTf91dKisvlsGNUfPwcadQu7MX
oYURDrw/Ru0dObs/c5t1MTbTsIUFeIDrMLhcOc9qxl87rfWLhjo3A8rW1v1lUMVfCnwSB+2lb2eQ
mKJ7acz8JUJDkpNAIkiWq4fBaR9Rbb+WcmgOaVte2bHlDZIO6Kl+6Fv9VbfAAw3m4AXzRFEaFxVG
Rpmce6lFty14djqkLSXcxdE82dl2d12YIeqYOGopzqBsFHJR26kmkWqK6CooMO1u859JzwA6z9Ei
+lY5X4oi3pHrPpR69CtIQj/Jm+swiy4jqFBQEX7KWfEF5vY2GpThYk7VJVnKK94ENJZojxZic9z+
rkJQOsWGT/Ic0s43BToV2zx66SvzWkst1WVh1u6QFneqNu8dk7NgDLPiQVLY6emcP2v9tBkm20dp
EpYR+iA9vCmEHv6I0IzkdA1vdAwy9Fj5JunNvZ6O5YFzZtPZaFtK5fe0n1zLSr12VIpXh4RfGOWX
MlqLfug8mIG5g4Vi/8jL9LrNzWvRKpmb9CzHQUj7KdMvWhhse42/GLWgvEvCKNvWUFC2lixQw+y9
mAfJtoBWsNUns3VhBfl63TykxfhzmJr+oqZ2j2JGM4Tm6EdmHzdfp2js43uYOoUo74PSGiMPjKS5
C3FWuyCD+evzZ9ipsHoBtsOlttEVMvRVzioYA6uTJjJliSqurD4CDwjOz/6mDreTKt+Cxn0O9WHf
2fG5mPpEYEnNnXQv5rEAftdhSl2MPTwNwqKmEYi+IDDcSrCsHstsuHEC806rpEMgU1Ftata5+VOJ
jYtJWPetYl3OzQ85kxDrPROqfXz8gtKFYbQkhZbwYvXkH3SEN0O7K/ww6N1B7dBjLFwJNOjno/7x
UarQaRTjwPLhSLhGSqWpGkBIyQoWfgvHSN1IsO/G+aEfso3cR9uyPpcQ/dgxGfQMGvqw7Bee/fLz
d89gGE212S7Zk8EwD7bSuzy2r2fJ2H7esROh4AKQRGuCCiQ89tVqipJYRpSYOe2b7iJ0DD+PJNCQ
YifX6pko99TKpS2yuzLmAArWr6suleaQtBZtWXnJAyDYmdMPtXjWmwrnkAIj3kjTtxOp5co+V/dc
fvUqTfG+6TU8ssxFUMQtozll02UYUz9wsuXqrw4DXC7UfRrqoOh36/bvh9pHDa/Gt5FGSeRDVPpa
4DwpotkZRbXr6uJGHdvf0jUkNlsCUVL/i1Yk0gdr0OA4G8iBFqSdpIJQU1PuCVFQ0ejOcPFPnAIG
oul4K1IeRUZxtTBDtVTMmfK+3w1w/5wXNRsoOWn7qEm9VDrnuH5q0aBWtGizIBVF9nu1wWWzs9Qq
a9kHU3Nhyv1FXvbSHrnS11lUpBAZXhystS9hHV2Y1jkc6IldSKNUrm20v/iKVaYE+fG0L/OS6Ztz
KgLtlO4SC6Uh0Sn6mZ348YiR4R4t+Tq0B6k7r3bHVDV9PIq69KN+Ni4rI593ea72FB+GeJ8agLhm
fEk9e27Nx8/PgBOR/buWEcM53peVVHA2WHTSauzDUj0M7N+zAH1bm0sOiGlcRAagZh03Ec5mnc0x
+8+Y2svC3NsIfhFOIMLgf96XE6tz0Wcjb0chDPL/0td3x2ZuOsieD5wxdiq+qvWDmNI/S8n26ia8
tBrzzO4+tTzgoZBFhyVCTXK1u/E+HEXK69qnZOaK1tyJEofw8dzonZigJT7EfA5bBEquqy0n4gy7
tYgtByThu1igiYZ+//m4nWyCkgDJethZHCTH4zYiryZXyGf5Y4z3YZ7XG7W1n/67NlaZnVAdCzNy
OKAS5HIpOyKTf67ocGJCUF3kADQAM3CnrfYrqJcBAwTe3a0jo4gU/9lX+j6Sp39wO/P7Fz4ggSqY
4dVw9aOdj7JJO4U1P+Ot8NprqKKBGvc+H7LT/flPO6shs/Swr42K3B5QHWkzpz3CD/ZTTUb/83ZO
T/9/2lm21bttIw2TBgaP/kDxu8fX517Ko3OlgpNtGNCLFj6VY6wpA91kCtMJlvvJCrwuUPe1OPfE
ON0ElUkSiBaHzSoXW9mTPQJLIAHcShdJW1z1vb7/fKROPJhINQLqgEZo0JfVYSn3aCtwFBTAmZBM
DDrU2aPXGm3G2TlXzj/ZG4v6HM9aRIvXdTpFBJnJ9Bf+yPvkTakuQaPs97sDOkbDNhw8mLWWI1Oc
MnX61Cx8cEg3jlTWm97ud3odu3Jin0lUn+rP8viDUmdB41jb0plDmxkONlxUUeX7uXkIkU/8vDen
tosOPQS56gXd+uGZp4jSDI2eyZnyqyWqXATccNY6g3051QwQFAf8Cx6F2roQnwEgscOAS0azkJws
kavHCNFEqfLz3rwJJ69erVyXFq9zqicKWPrjXTmTC7eDjAVAEvoW7d+NGu1Qm91UVb21FrmeBASa
Y21bYRwM0jlKqPq4SKSL4oyp4BFSuOkfOVKHjoFceL142zh+WsLgz8VFMeiPRTl72OjtBZIYinbT
G8aZC/LEdXzUg9W930ToODSOVvhZq5Fdfm111U/k8lrVhaerwv98wE62ZgBlg1DJ/KxjptDpZPQ5
WMyxiLfyfCtNE9YXNS41v1BgOTM7pxYBL42/G1sdzfi2c5PGNCZH5GrtfBN11sYyX/5Jl1DWXh6G
oChXL4wiSlv0rhjA0ZgQ0LExvoj8ENw7SiGlec6w9HSf/tPa6vrse3LOVUlrc2ntLG3yDek5Us88
N083Ao4DHSRuz7WgfNBjgZJXwFhsafKk4l52yi3u0WeizVPnNC/2v1tZ1sq7Gy3D5qvBXJSyHCJQ
snM5vyknjp6i/5fdWS1x/GrifkJlye+1cmvnf2TqN6NWzyy2kysbpBKeVUTQvDePe8NdZ/c5mhe8
AxpfGn5pZu2XkoVG/uhKtXOGlHxy7P7T2ppLA3Yh7pqB1kIdy6nQ2c7wQSeK+1H32+BTIJnOcpsC
E3lT5D7umFnLFWLvE4tBVvG3GHa5bZ0Zu5Pr7V0Tq5XQdKEt99LISrDULVllu+y2kfaP1huEXR6f
XG5g/I87Qj0nDqhuFMSp10Ykw9wovUomKj5Hgjw5OVxwNlcP2g7rMD/UJwsbJm7RlpLbaJnepLRu
qyK1mZ+5TT+2RG5t8Y1ccHnqhxRUoVaIacU8dQokcDWtPjQNFZK6u00IvD8/5pbROb7paAryFlBx
LDo56o5Hr1crhF6gvPmBZO3senoG/uBHSnQjpZGfa1eUa4vknAD/x4VBo+TYkL0FqAtW5rjRdHYy
E6UzXgvp7MnWi1NmN3lzTgr+49alFYP7yCRRudAtj1txlA7Mds58DWjSQSmhAJgjff0S9ypZBfPM
nJ3sE2EzGVGkdD4g12tIZUZYs59aCXkniCaZRL1w+Etv/v9QNnCJ5+Fe6Yho0AqqufaqU1QhszRK
ppyHlury4r6i55saq6fPl8Xya1bLQoEjzmqHNgSKbOntu0NcnkH4xqmd+2Ejp+bWruT2yU7M5BxK
/MSoQREHp2YBtsf7eXXLhgXupK2DjkVe6o+6UW2VwbiD3PLbD+AFXq/BhSCOB5+yOiOUOc20zNJy
EKS4WdkGGMlYMs7cRyfWm4HFMv+j5qjzEDoes9ZO+mps5xzhqclDZOsql52rfqo9FQ2WQi9eP5+i
c82t+kRoPQTUbXO/HqYdJYlbdGM3SxXAqeOtKJtv/6A5FEfQ7yFZDUjkuHdFVMpqb/Y0h8shCjt+
YMx+VOAVjv1YQm3w8+ZOnEtAXjgBTZgRxPurhTE5TTQIGd/CYc43GDz/MObaA96HcPlNPE37brL2
Eip6n7d64uA9anV1GnZmlc5TWeQ+aAS3Qr9O6ZFEb2I/zU3vranf0o/yf5Y3P/KfzT+TOD4SQkYo
mT/rX/T/oAoyxhzv5uSDCvJdKdou/JG9F5h6+yd/ySCb/0KBAFsf3q84OHPQsnD+kkHWlH+RRiNk
58giAymzYf5SmNJVLCQ4mzGfJsdrwcD8W2Fq0UfmJUQQvuiwL5K+vyMxtVq1i84q+Cw2muPwlv+Q
0B3KIkO/M7HcEEmzmyiZ4/u+CWrsIcL4IqeCl20qXccerkjja7kzozNH0JrzBZVdASFOXnSpR6gU
Co536VCFcRFBOHL5UumL1LQSsnagMXj1g7ISZBerckI2U2+b+MbIJUQVqZM43mz3uA6WkjRfjoZZ
PeeT+S2Iqwaf01EbnlSk/GZfqjKj34nC8orRbPx303z377vlvRz8ut7ApwONprDBuMFq4bw+/vTa
nEqLU3Ny0f0c8/0kx4q5a2IwdptpUq2vU6122c4ZJYU+BbMaH0ptVNLLaVSb4Mw5sBzV764/EmXA
VVSTkg5kPYtg6fhbpNRpslrFQnM0DFiMaFsq5t5EUdZ2qzLVy01aAHWCvRrjQZhGcnXOLfmNZHb0
BdwhQPzJPXH58jRbTv93F3A9TU0eRpxCZTriXOf0HZkoSCSpvEMHMnlN7NbYoaOZ2NsAbFq5QycU
a1Hh5K3sj1UeRxclhhTTTpWMYHIzSU4yLxvC2vH1uImbS1Uehnp7Zg5XzwbGTcM8gTLDIuPM6K2W
Xz8nKaC0ZHBrIwoIzPu5wMYR7a9NqmW9FOLb6yRgGAN0+u5yfXL0bNN35Ri2m640g4eUmlbjtXqG
8KGmZFQIJRw/2+ff/0yWm6kyu3wj9srHg2sDjwHeOHcuOwkObdHY3aMsynRXdTIXqKzWreIKrFbU
fTJLanRTzWOUYKFbVUCX5BmzxmYWiga4BfDuBk3aQT2TF35LZx4tgEVeiycYhT6btB3n0tECYJmr
E0UN7C5LIxS3Gaxx4SZRWzqbbhpMrCOrqdzlvaPHnjXlNiqQqBftdMlWrX3RVT1GnENiX8xl0L1y
mdY7vRrT4bI2stcEfzIKwWMqHkqwRDYpNCSIt0UtURoS0hDIiJI66FB2ZpL3twKDNMMX1MuDLyPx
6RcrMDJjI3dWA76nIyV3bh0t9+xR5y2obeRFUWDhcynLHXfemjO1gDCFXi1pkcRlr4TdJkcaGjCV
nCPOXAY1/sTDoIMCBHzxEtm9doUfSRhs+9IsArdWQaSd+Sy4favvIiPICx9AFnp7qOCsQQ+1g/Oh
rZMP1EWZWQelHABxthMex85Q1sVrolLv3lhBXHSXWd4esFGAzZUggLewZe6cQoa3rfTjcLCqDARe
L+2aRIjnTu6Gp0lzvuJpqx2yIB7gZpJ2oFKeV5bXCGjaTlsMm7jAhsJSi1vszTssidW2uBB2DiBS
FomHE4X8VPbFn0URFC4ycQCd/oe6M1my28iy7b+8OcrQN4M3AXCb6DtGkMEJLMgg0TrgAByO5utr
QVVpJoZUoqXVqCZUSspM3Ivr7Tl7r735t+swwOSErVodDCjOiWei4c96hLxmQPaoq55k4MzHoVl/
6t7vEd61XxeTBl5qi05ezcYwEnItXfOMp61J7WAQV0M48EkM0zy2vSLpmOFSvNcDKrFY93xehmoQ
HkbY/0VslL13E63NeFwJT9rBx9PluiyPGyiuU47o47zJRT5Zfv40brgAc0bEmeDo7cZdGmJtyAOu
jyLHPC0XP3wz+sZKqtwpbjJS3hH1Zf5XltLL0SHEJqCEc147dL9ea7eXC7Gbsc4DhP0LahgrIctD
i7TJbe9z7+dIowLjaav6KCZYs71orDU/WcoUR1EGQ9qvJCUHap4fZWc/Iz6t72wZ9LFVDhYN8B6v
vxhORtler7kRfBnEYnwdtEsetDArxJUmylHzEsfm7BFDX08/gHX07wK0tLeMh9AZ69PYLM29Earl
0IdQGWWhvpY28ZLm1P5wFrsfD1G/5FDG6xGv/Wr624NhDdU3E77Vliyb0mgD56z6SWh18N5Tz76P
3Mn/PCxZ+EMOW4u3wCfQxVeFcetWfnmSI1CjJ9RK04UfbAR+d6RbemZ7ZXpjdCEhE+sk4Hc40OVz
0o2eVJRWSxEgScvLh1mpmVj1IbtwSCBHHFB1w63WVUhkjA+Neldh+nruLpwx9BF+SpoO2i/I+c5O
ebs5V1WezQeyRt3LvC7QOc+icU+TLtoLpfPmDIkZkarh6e5Z9vq7rvMB1R/C1zfwksM3e3ZsBujs
bsewtNsnj9jpFHCE58czJ5safDNm0KjN19NUQNIuVVnFcIzUZ4O2SMJmXhIHSWRkE4e2YXYAsav5
PqR+rRKL+Equ0gRYxT45EhUzqW7HY734wUAg+VKeporkmEmUX3LDc55CNWQHgwveNxbW+jy7eDqL
uWvuez2THUDQNdzjSqe8dGwIAo9AzQL7qa9ycOpr4NeHInQLyuV2RRa1XdvPXqlnguty1nJ/2TG6
tZVdiH6qr9e6327ygWTbCS02aOjyhmjYKQaNG52pEplXjg7apFxgNffz9E2a2/Rs2YzYOB/t5ZIc
MmiW4QjeAbI1wU/zvZj1q5pcfVzMcLiI1rDwuFz53mGzrfkVGmb5AMY3QyNfWw/h7BaP+aiNC1vP
bbruhcNBBNF5nIvhE5nY5piKoHbPHGru+bvypTLb6lwHGs9Oq43gghTn/FMTBMs3bfjVF4V92k5a
3LKxCGR3u2prO1u14g/iQrAwZ+vwbnX1COcC2+erqld9XsGuE+Op13OGELgmBzvzXQTvQ/Ncb8sD
mnBxtxj++i3acpX0q/omXO9H1BMBjMLXKK6cwWyexNDXt5Nd6Z9L2ZucfZ2quzZc/AVZZRTnMdz8
s705/HxOjWI7zZa5TTL2uWcxbu9DWU5fgP13jwJtdOw2TnhZGtCTiQ/mJSy8x++igpcFfhV75p5q
lwatJQ5Ltaok97Jx3z0IWM2tIqcoHjlnC/b/EkOBmHv8Mqp9sRGt3tVkZcVeIJZrByT52SIN9tLO
5JulyLRu1VJdeqMk9V3WwY55rG+HBaGqnIc1mdphfMlamV0382BfrGG1viyZVvd9M9Z3BKgRjcx/
mwA2p4xrock/0iQDB1nTUPBBuskJbP5c1q26hXOuvZOfw+I4Zs3ob8e1Lvu7cOEqUw6zgmDt5fkP
s5QKlxFizqoW5a0/cpGYfRVh77bP/DU6Llvzg/6uvhFh2x5K4Q/3U6VFUugwTKCpVDHVsxfZKuib
Ha6Cblz8L2iDdus+8zmuIefERCcQAD4ijAUcsnoWFyuN2squbzxdFI/WbA8XFa3HLrZE44ODjnR5
ESye+YIKxr3OOsMnE51dryDluKTjGtqnphRkEnhlcLbgyX8fAv2jjDr7ArFheMmJf12w1vFHkLGi
xYQzD2mER+I8rtwDhl52h3pUw3EZQvuTRIlP5PbkvhujE12HAPJBUCtA/+UEN6WUaNPl9EwWOGYO
hN+fJBlcR7XI6WKrO/trEInjCPaC16I26wcCBIb/arf3mZsPJw6hy+syye1WZtZ0W3r5GoNvHC98
OUtY+7I2k7aRy5VDGsydGlasAYr0blqSNqEDvnNVCp0/60V+xsUfXRrYPyQK+7W7RiVuTsQ71AEa
7vqq3LPmN8bJaajm9tJtHX0WiFDrJGu6gWOH/QPD9fxkIMM8uvvaQpekSkLAmJ88Gup5go3Ox+Zq
W/QV3O6Jmd1cbf2gYHgMsH/o35UwQp017o0dgd/R71IenmZwjcErTN3gnPdYeg5OlkWQHBaXkIaa
i1Bv6fCTmXXDS5+bzhdjXva8BKeaf1hcTO/9lry+eBRTfgDXS4Y8s/nN1u6TwEQEpD87LYGKnrJ6
Gb5OusmfNCzCn/MGJDKPZPEASbc++spAKDVmTRhnI3FbtcQgnFhbuVz4vpJxKYt35cNO3jETfEKT
pLsyork7FMif99/MdjHWwFhhr6qBt54ruiRxXTFFnNXsn5B9jtwsXE4XCwqEU7Vs5N/pxZIxKQ35
g20PnWJi1eU7ejX7yrZHsOeyNbzv0iy3p8xBvH5Qc7a+zFoaD4XkgJ8am0CTLqPV+7LNlZeIVdRP
2vH6z31XroB6RPiO/8cM09BxWQHcYpxi4iZXcBxy5KotpHO5Ok14Z5Q13121BUQAJlZDr5tZj01/
La4FSNjHCTyQlUbm+o5rBgn9IlbgCl7ZB692PpdBbFodf3L8C59dKwvMuHSiKksZrFPseEOljpEh
luWymKsqfPG6tj2icMe8RW3AY7bPO6GRRXsQ7nzkOh71HFhX/sWwdH30oEu5rg4j1JfFuc8123nW
29I/ZwD57xkdNaDacs3nY9XDH0hnc9Xe0S6pXya5HXbnaVTRs1VM4t12lMTnZU8/897nsDrNQt0s
JFfdi82q41BPE55/Uj8n1p1oypIi8DvMKW17UxAM3iaFFb23pgI4UTmaI08e9K/svMW1pPcGEa2K
sAItpatPk+lmKw4kxb5Bu8Kn51JKdjFHFtdVZPVGMlSTS9Qc5xvkRnP3Kvo8oHMatNmzP4TjdDTD
bSNVxm46bBKbFTD2Db+3j3mkm3c1O+Fz04/G7TIP/B8T6gt/Y6g64y1j22oSjphdDbgnyD/Vi5u9
mRtYIhBShjgheVkIVgn78HkugTmdprEJXtt6qMdkMRylTlaESTYllRQLikkUxhuWryEVzSdOhP5X
n4QSQhUCBZPA7GA5GVPh7OEU+FKwGdhFePTnoXtcOGxzJgkdX8SmUZhtOvegw2JZ2sV1g8L0FlwU
BvF9u26SdS7n+bLO2vDZ6p3FO201peIrwi8kAvipjqqvrTMV10zl1rjcUzHUiePBtJ2qlZCFAwUL
MSWqGIbmai42VSX9PIe7oSUzX4hGkTZZEaa2WUYNxqvdBqHD2b0nAAFZujHELgFChG5ybimvHFME
L3BZ8SgYC7/oIZSTNx+DntyguJ0FKWdZpyJO5WYTPIAzKW/XeW4OflTxazWNSVqCrFETeHbf3hjT
EsILX4wlzabQgWrX+o/dthCKWfj3PdzwS2lXxptdWGKMlbvxwqqmGo1kliSEdsVcnHReL09eNrA1
CB+qljW40Wc5VR5IFB8fbLesw9U05c7bwuJ920Gn+BlRi3SZRkZ3huinWPKKAc9uJQR3zmlAxneq
fTWphPSmCuUbcUfekY/u+MfF1YgfjNFojVQWnhj/qyT+P/a2PgKYwWvQn7HhLsHvoHb5EcDc14Ue
dQa9PMA4YyQbSJSozAfCLio4O+QZLWHcbEbksMVW/puuNsdM1NwMK1u0HakkaAgruuuyzXAP9Fdz
kDDW5qkDvni8UFuppldYeI2fGPWMfWXNZcDowG4Vdwx/N/YNW9ENN/vmcm4a1zixtNDMCZ2pyWOz
2CIV90r12X5eqL2kFA1JU/9mcQqZKaVtio6oTgA3feS7920ZdCZ36BgQTP4dFg++Cp2N3Y91DvIH
PgrxZY5EZF5MHPjZ0HfLx7a3or3aumn8tbqzGhDqsVO6y2/6aH8p0vLh0PfQkaFwBif744cz+3BW
sufUN4q+es4zi4vfYG5RxQgkGO96hiB3atzFLA9qq+C7BE2vx8Rwe+5m//yiPvRqKIntOhbEzXvv
n7Lxh1pjLm27QJYnuGStMu31cCWiaTnkPhG3W115vxmcHzqVfzyOzDOqhoicrL/4Ndw2GmdM0bvm
3X1TxiJflD9uSaf86O2fv9jfPomMCJw+gOL+otYTeWdUXb4K6iYkvJRrZF72oiAKNtLuxR+P+rea
UH/fOfqlufR/KWVz7xT+z+klSdd0MKj4RX60qlTrxfv//3/7/+Jf3SX/P/iJdwkjN11auXuS5n93
l0LrP8BRoZmhG/6vxtO/Akz2lJI9ocSjPghwxaOc+d8BJoZL6gm9IBpLnNQYNuH/ImOT7j8l0d1e
G+wmHpP/9GtdFP64DIyiE8eyiU6rcxycPFUc3P/0Sv6mFfNhZu1PCUkjwHdl8RTMJr8+pQyXuQmn
URxRIBzbsL6el+BkFctto63Hf37Uxz4HcnGLJY6EF6SWNO7CD32OcKpKJbgSHN0OPOJnrH4+F6K2
m7vPYW2I/pbVqPOOnrFl/U8hw8V/8kcvkheQs8blRTZzjxgv2IiwupLCUPrcLVMQkPanXP0iotZx
Dq4esun+nz/4h0m6f25GiGchYXFxyJgfyvMbwjBctaI64vBsmjujsuO6/vTPz/i42u4PYRTSpyBt
lGrbHxStPzWBSBLps20jdXg1ynfbX8/ttt161Meonh6p7aWkcRJdbFFD+t3v8pcx8Mej9xhHeiSw
ED+MNIzgbdXZUXl04q9cPa6d2EzmRKf0Iw7bKf9EWHXS/mZF/4Pu+Key/399X0yOHIxZ2pmIvw48
app+J6KmOnaH7ShTbLkpeMxUXnmXdto+//Pbtfdh/PFptIppVu0WRrBBvz7Nl7D5/MApj/3B+76k
5WN+3tJHOAdpeeHHYwri4VDEPwFKxE8P//xs62+Gj09/g5GDBnzn3fz6bIeAi1CNPDvI04yr2Utw
Lg/6Ur70FyDgHsYjV6PD777xHz/aX7/xv56KUOnXp7qVRaOhsssjbcXYSq1z2ccq3uIsDR7zQ/nc
pwRRIAolOSZRNxQ3U45aVQJD5TiewyS4b2/mq+phPOfH33GjPva7/vjtAcGhrbNZeuyPBL2g7ZaK
pLbySLv17BxJyzyGl7R4zuGBy8QX40t5pe4yCZQ0du/hYRztK+OCkJLr7lN3P1y6Z1IlfrMO/vVH
wue7T/BdRAY5+MOPxK+mx7mZiiOEVrMjcSUcHhVXWHU1oQT4TXOJneXDaERcw7kK3ihznZDyX3+b
zmgoSfl1dSy7aWnStbEBEuzD899WkO0RXOjIOGWSr8BW8uuD5tHuBa1fHpS737kehYlmjiTTtv1O
//mXNQSlBcZBZJmuz17yUa3PLmMQq7MaB6junN79gx0RLF5jOf3dNvKHHu2Xkb0/am/I8Zcdrb9/
lD+tlBsIvLwZJx715l4uF01qHKpUHqm1+kl+RYc0GdPgROrorby13rbn4rBeVaf+6neowA/CAfK5
iTcDFAgFbG9efpxhhiPRKxFxcliObSpOENLjOm1+s05+HCpEcSBjQR2FpQMD3Me1mTycDZAMU6Ut
h8NQJptn/GYwfvzl9oSRPYuN4wziAwLEf32dxVTYxHmubDxJl4T3zfnfiyRmsrsWDVQuEhitgRp+
lJ3myC/6YDVItl2AfBTeBkpUzfLwz8vsxxcV7BIc1ndCbpi+gfdhAkeICbRaUX621QhcVA4IE8Ih
+83L+run2BzXbVj8rF8fzQ+y3/QyqJYKfxYYXTqMzIgEpw1l5n/+Oh/Xo/3rIO7xaHdzMQQB++uv
ok3Exj6xToDRVhZtugKpKLgtT77/OyXH330nKinBrjalIvhHpNuf5pMmYZf0Kd4cBcP+2ZhMedu0
+fabL/TXp+xSQky3qEa48n50caKd0FY0qeawdX32ZbdJ3bqB8bs5+XEwk27vwCYDPL/7+cOPao9q
pOZAFaA6ENSzfTLnQd/IQJDo3dgEndTe/Bvpxl+/Fc/bj08Ij1kNPjphA2ULOxN+dQAqUwLmrAh9
5TT5m83pb7+Vj6CNNYccpz8sTH/6haaqx7rkoH9oFdFYtW3Is+up6oxw1znL0XHSfx58H6QPu7Hd
QpQF2417DjbCD9vGKrfGC2pQWUKNTby47i1wHUQkikKj7Rt3bUGJ5J8fyXfZTyR/Xtd3phznFUoN
xB3hw/mwEAU1oI8mKonPyPIG8AnJn8WdP7ZqDcu0F9SHY1R/Adgb6bKQeHUOenihzWvEBjqkT82W
k8naiAGhAqi/DRpZXowURQEagmEPZv+nWqVzx33LuvBaolUp+YzWN6foguJAgci8r3xHErgd5CJM
ae6REGsGEGcqF7o/3i6b4hOUH1oNCO1COs6FQzprQb35E1AYa4qrIbTOudjm5ooErEilkZq85eBP
ayWA0kzQh3xgENtVIFhe0rao8i21G7NfXviNMz8RtRMtTzRVNiuKkeZTm6scEvLisFFFQOSbWCY+
SK0fxgLVUEqFtbpvan9aTtbmRnfbVM6fgGPxQSVuf2RZi8tHXPTQvPWwu8x4DBuWxjrLxkd/yj0C
q+GfHppAuEGiKWNrVD7NaJ14mYWIS78hwJw2OL3YEKV72jjakqmiFT4hJJD63cmlE8SROQe3vpx0
e4BvQ4MP2I7/oCWNDyIUN0QWXmFpQsU33d3Sa3Blsl++P2e9Q2+3LHJHsciZ9M7LQcn5iEmfSmix
+X6QWHgw2PhgFbWprub6uts27z6U4HGTYlWEbG+R4yzUTW2DMDrRt/JypfzJ6X7LUZsJVjQn8bGs
AdGOZvm1d1ZR2mdrBUgDRq4JftpeMZK8veGai6dgUmaiq5G2DPkAG9Aqi3x7mFaDkbMNG9l9valM
HYpgyMryogl0lFenYZb9W2WvxI/TAVYcQ4xo7cmpd2QUW9u63MBkDLlpICzaUTuawEGqtx2KH5Iv
OX3Tln2FzNYacUVReYBm7YgnyHpU8XMH3dyhkHW4IGgw3AZ2MlIkgNHtuvO1xPCcS/okdBomZ0OH
7iLenyfASefARxxy8Ga9ENXcMgLjvq/l0bM6+7SKdg5RTFg01hsXHVky030ljVNtzufAAh5vuaJ5
t0PhvVGnDOh6qUk4FB87kF0BG+B5dkrriTm9eefBdyoLNlgo3oQv9rhh7s3fp5KsQnQJgf7J2Np6
XE4Z/b2ti1Z0ErVCrjLaoznG0eIVwYVq3XAHqDkwWKqlicSu/6jWdA1Gi/c1m/1r5HULwzuiakzr
NBzD5972mF698kSe7I3R9mz3hKEn88QWixYq68K0sHV0JZtszaGZaXNKABIO242jW3lXeXzS2MQ5
u5xyYxkISs0pCMTos8zvYyWgcVElNp5MR3lFPBalaRCeHZAuD6Mjg+G3FaGToKYiaAONCo31EgKc
pENAZjFcN01vk9aX+VrbnW3zXpbg2Z5L/Sq9SuZpbrjmwTBErRMi15pTazTTbRisJndFXv21J7xq
ShDvqefJsfVjqFpt8R598u57YZIOCupWXY1IdreYrdf8YaM9mpM5GIPbSlLSSB0jGqckN/pleSqW
iUyP1Mpyr7joCzssk2otq581txXzYNfunKWMN45OvR3pNbW0JYaDN3mrnaLeFFY8lBliYRSLLlo4
c+plmglxuSibBkVrGQ/2qGcBeV0Z9kF3hvcjN1oXuVHtFsM5jJTvQFgbS5XClHRbMq7BgSOvLEdi
KICx0iDqN+vWRg9cJFEbgTRdWrQn6Ep7/P8FLXQipc2g9dKJXGmgXVmYDUdkC/2GLE6K/LTmuHRT
VQ2Zl4wGgqMYYAU3BreQ1XRBAE92GnNZW8iJymZNHIIevw5bGdWHyKW1eouITAAR3Tt2qCmB2Ifz
QC2+0nQEMLqKEmMJIZqsShvodARq3fiWT5PrHRYkN87VtBZoIdwefUtSyCL8MaN7ZKpV4zClFX1K
+ufrMOnEc3A1H3Xpb5+jUUZWYqxRj/GhlvK6GaRtJUguYb8QwNEgHLJgoN/MOivrQ08HubjFdge1
CH0Xkk46S0hW1zoqR766DboSqxz5u/NU/kQEWvgHZnoWxpOycrD+rUbLWYVwL1gnJ4MGXB6OTrxq
c/xB/hJBg7TrOyP21sW5bwrEDBAUXWakFZqljw1kzd6ncJc6cQXVQ1K4sxemfpFjYbSXkKUVRSRd
mdptvY3JHEysT0TDFMg9GunSdIt69B0i6l79oFJOjJZ90fGa5TDWjMmzZawbO7hiQdF7PolQLv88
rK0egV85RPo1n5ylO1QiXNkIIM6RipD1EA/Hbii/dKpm4cnAnL5ndHjbXbwqrcsCVeGWgOA00YDQ
l6kSe27ch27S0yf0bPhXN+7t71WEqjMKVb2rkhlRHHscw2YnEPOdDiVqH4k87X3DQyJPM4WFPqmy
NdIpcsEM2J2Yyk89vaUqNgZg/HThR3RJzpy7b4JU1h9rEGULj8bOzHEmXxxi1AcOEBAR11PX7/94
nrzuWxRsCFEkTaAuHa09QtUhJJbVy5crQ0uMlgWvjql7XlpaeEXi+Np4VYG1wTkcrdo5FhEKT6ML
6GzbpbBlwohDkkWWio5Nv+fM4S5D9VUvHetP32+crPgm8of2peRlzCYyLdX84b/XPfINzNrmTzpw
Yx8HszvYqC4iAl1dc1Ovg3DEDjkdhRNT45xeGkKIlkSEzgaGhsz7p4qN1jqQYa+fsmUi4B7W5bIl
/sY6hzSseXPLbJ8cwQg5NDGacn2vzMXM4xHGn5/HUdi08nYoYYPQxkZacZxKu3wbFmGBt2JKXUz0
1b2EhdX73NRuiaBQqeKmV2KNkmCItsc1yNsmCWbLf29VMX8vPZREiVcrQE6q8rJH2oMZ4zubg0+l
79HEz52wPJZW7amjO5atfd6yQcN6LUoq2td9VExfdc8LeWgnE3YhV5SCsE4frHQzKzGdUOtbFjLm
2RlPG2uFc+hmx71Gq8Z50B5MTyS0WEvskVSDniMVyu3kgAn9Uk9qWWJa7EVx7Aaf4uGE5mGOnXwL
19gdg+W+gaYFgEC4/fd8HTeVStpVRIstjv2zL1bkqcTORu3BnzNvQKRa6evJ8vbu9Co85KqNxxLX
Q+W8anjwFYNdl6nlwzON9SYj5zjnNdIur3Gqn1koB/9IKzI7dKWS65GuaXZvanh8+GNX8eI74WTd
l2tl1Pk5W+eh/6n60lifqdU7a5VwMDIvW7Myvm/CUh2MXEfpGeRSQx4j6dauZvCVpfZvOwFY/ka3
ZihvHZFn9YNWE2kjY6Hsmab1rJ147LP5C6GWkXsYQ6PAKdKRTXjqh9BRaVUz7ZKq6U0OCXO11Eld
1kH5EBoDB8a1aU3SJZAAR3TDMVWktpMX34Nchz8W1GtLmi9dQX5aL2r3RaHJkInABv/q8knzi9YC
5HPj9ONmgSlE7zEma5Q3yBTAh/Kz13mrxqsx2iRcSMFOfb0RncNpHNGijg6BLg2XOHSLJi4qmDAL
owM4ifWbtpfIOWxq2r4ib3dfYKOQH1dzu9HokFGU3lQVi+wZaXoGJHWbPIQAncUWD1wxVLaHAsmY
yhP+D0t9Vsh51sQu3WwXVhaD9aUO4XkSubE1+cmWm8jvtNbOfDbcjYWa430A9WjyEP55C/LUSx+Q
yC5sDX0ol2M/tKdAZjnrDjI9UsgmaGsqnLbyS5u36xfDoQx0ymZoPZdLa5jfo7Wi6Cwq3CdnP0Mr
nYyNN+gxhho7e6dqy83yoscUWBwnBDjdYVTLaj1QodTBrd3WfXTQu1wyMdXgAi5FzdCgryRG4bES
Jjxp/FYCinAk3PEHRN0WCdvAEeeyzeysuayszeJO3rIv38G4BN07I6x+8HvOIbcBvXMTadwwumk0
Gl49o9dA43URcjj0X0sitzljzVz+44xzqLoZzYnVV03OOLxF/ayIpqZfv/fj294/4mFw83tU9cXC
nWmb5kNTmXUYk/661AdzbrM+rTbb4CQpaisn580fmTrOiEQf1NyweyuWOuOaJzE0DNW66gPrSFi+
TlPWiKRV3To9LotBxNvC/j/dRcIyuM8Io3NT32mDJ3it26OOpvB+mUZgrcI3h++eCLbp0tNO3Tx0
lTN/NlegDYepiBTS+VEo62YyO20eevIMdi22ymcgl6ubn2u9U5BbMfUAQN3Msh5VXbZfRWeX1skO
s+inVW6ygR/Lzeh2NPml0oBf07wMahuW+DwMuXWng6HeLrQYOs7TZohVLi4jo7GaFClyz/nQiEgw
Fvw8Og0Lk02xQlr87jgQxi97mRVuHk8bvKmrbjNK2Jaliy++MDUbbL5Si7v1nUE1sYOHmQZHB1bh
YCH78e46omTyq7EqtgXfqg3j2iVnz0LnR/uBw42ZWULHRM9M2aVjN6H70rkmmyLZVfqbm/kcP0on
fMmMFeZ5ibrqGTFbPz15UtYCqrJT/JAohZsjTKLxu22EmMeKdt0um7A0amLVp+2pk1r2iVsV+Q8i
01GTuoZonHcxdjp7GeZK4HQrijLdtlLeEPBpo8FDFElE+zBzR3EpHLyHK/rfC7zt5U973BCOESrk
dV/sznSmFGpx0F5BmjFeDU5R0QUmiFbupGehuYWUk3/VTkvOhLam+tltVRQmxIPNwz2Fx+K58Zq8
u7TqoKkvWqHQAKGQCj+TSdh/1jJT+sjltM9i5Zl9luJQL+tYe4ZtcG12lxklzsyR0/dln5/3BUrc
Ke2zu9qDnK1EDJr7A5695boRrB5xUTVw0hv2Fb7bWOuA431nPReCBQHdSFnDjs/Z5YvaG9WNay1+
+7SMqi3vYb239mW1bWq81gbXEATbfh/l19Jwu28enEbqKEpq/wDKux3TXMiti5WN6eHY2X7xILgp
qLgNOjrpbolcJaFbgYxVe4NhHFCNhzg3TRgjZBz2rn1Tt8VqXZU519TvnMxqZgvRSLvWVWp1vVpe
ez81OJESmcPTTbHeEEGFW2tov49D7t9j1RfZqVILZq1gsK2fVFzWnshj9MMnN6xQH1YwqeANTlC8
Dg4brGINcIhC5pTPzZqd2F4TQxNlAkgj640z1betiBufk0qcr7Ou0jDITHjE3DnvV7sbtmsaWCbo
eW0Iv4CunctPa+EY1VnnBteqlamKr2RFu34Z5Io4pdWQ+Rw39o7h5ZyudRxKEmyTBfE59KMqn6n6
0YL/OqJ5rOPB4EQRL/XkvMxFtb36VFW/zLrp84swqCxqn+bKBDNyqNxnuL95mcDR35r7dWldZoAz
Tqn2QKdTbih8aEl1lUcJL31t0szw7S1uqFSYFzn3JwcTTx9+7yKH+ZsDY7uxywnW+5i1Fiz63qb+
uerau88GI/iabUX26FdZll25hVGjs6PrddoKY6aFONXMvNqpQ8zrhhxxM3BrvwRtCB10rFVxX+q+
qGOQVttlgTTYSAu/3eWhzsJFWfKu3Rj1F4U8tKLDpxJVLKcvKMUsRPasv1pT6z5xdkGsK+qNDw4e
eUzsaLSwTVWzfpPY8YhOE96Qgtg3dawFSm6rb9wm2Swm0cHKuv4ZvYf56lBO5vhoe/SzpF6gzusA
AE1crnpHHzq8oOtwAI4cL7LHTGKHq3XvBJgTU/yTbIrjSgbD3HfhwwC3+W5pabvEgzLrL4DxzYXx
vbQ9nYtiHJG5ZcG9dCqcZosT5I9DHwRV2hXG+t42PrXfFgbzTT2ZnPMDb6OYBxbFvy2bTHkn7YOx
xdM2GSMSsW3wksgfhvvZ02zlS49SGpSm8bPMBbeoEIUosPtwte0USVxDflZt4qesQppPF9lAX+rg
FarlZl9QGuC8klOTGaUll4QbVDRfMn029JTaYmUZWzcoE8pM7rU3jfTVa3O38uBjk3D8/TIgkKeN
Cm4QfV6FJ5tDA+cePyoQmhTzV0s42O36tsvP/8neee02km3/+YlqUDkAhi+KxaxEKuumILValXOu
t/k/i1/MX2nGPiLZR7TOlQ0YPehpodXa3HnttX5BHTPdn1WlrN5mrm4AFNeNzOlDpIH5QV3xYYAW
BUeLgkntkOsn3SDXtYfwt1r9ssqizOfg/oMPXUENDQRil9yDCu+fC19Mrq0i7vOF0Gn1dQ/Vyp/u
p+p3WirCc9t0ReREWTjEpKl1bZchfHmv5XXKk1FKjMYGpjzmdm0JDccDrDIR/knnD1vdHbInwNCN
6ARSLG6CyEVIro1dQjXZdc1fRae25FGDYNzqBSL+KMTn1iZWKk2wCwKCBLT3OKhzLmzijlFpoCIa
GTlbEyb0i17hFsmrNUX0SAKIbM1UwLeQ6bwy+1UNUTrMCL2glZs9KG070CbJNFjVhcRcDuCCjb5N
3+Ius9boIbchVFWO65kC982dj0Oa7gaQdSW7OyNSLnljB07rdYTQYgO8d9ZJnKsbK2uTW8iDwQfg
Ty78QvSNuxDJ7bsGU53BLj1Afw2hpeT0AEOxB6kTC7vQLG7ffd90HaEwOmK/zHv14XYQ61dCeCsl
rjyPlULd6KXnLQrkJBs7aAWls70MrzkbjlH3aBDMQewErX6dmKb1jIBx8pG72JnLsqA0c3LKdT2j
ZifMplflHL04DxdwePhW3l1nvMXuRr+Nr8mwuRcQHQBFF37cvsgq2aKFwS25Gb3eeIc5FRtzbLSV
bKuGOYcMKNDxrjRrcQtkRLoUOjGv0dmOx3fBN9lEJGerJw8b8Oes6QChYzM7vMJqRo1fLg3qIIGq
hRc85GPAJuSWMUhU4s6chRbK4EiZqGxaQ+k/EEgQ+Wlh09/3baSodkRlFYY0JM03tW7ZeOy7Moew
gJm0M+ZV9qIK6KPOJGRIWpv8hC9xAHbYXjY8X7nV8uYyEfwRfSRoJZNat6HHhNKmWpJuyop13Fcp
kXRbJu+mWBgPiFdbgDjaIbkLsOm4l2syGY6k9gm1+6E3IFQEIbq8vYt3gJOqNZy9MArcq3ooK83G
QlrJoLCk1ovl+6lBXsglk6GMUrFXDD9/84if0DMowylBIYTp71Ep+3sDVPuT1vU4ghSq/5sMJUec
S2UcGIyllhehOKa/EkrueGVkidsDCZeUdSi1YQE1Mw3uQ2gUIph32dirsJUHnAvdOmPxKexGD2d0
aaEZQgtXSMfMwk7NTsnnWHVigJkGxAizBkmI98GT63Fm5FbyPpLoYK92xijPohzfR1s3fVyKyxKn
DWhIUfULT9Je5vO12aUR4/htyyTwBWeMRnjS8PeCbFG4AUAqIWJw5qFqpUQ4EXc53DuZPafL7U1X
SERFUS3huF2XibUzMiu5R422UG02kfvWN5S1sUCRY6hBZKd4pOENej0oqfasylNQxnXWAJUKpU6D
mG1JlQyvBKrkA0wqXDdgSKrFVB3zYf43055VVLJ4c6xD3XHeyRm+ln3TQcnMyCDQZzfQIOcyiJDq
gXgPMyuqZMVWEhdmRa8P1cB6wQoD/pjoNqt6dOVqZqo8Ry45/fWfqppSx4WGPqmjIUFPMfyo4N4Y
uQ/yPY/nwoiJlEH2ZtXrwcP3Vc6TcjFldrCPqE1MBr28Dw+r+kKkl3EzJJIzCKO3UIrC30ZmUK9+
2ooFJgXoKIBChDo/hUO+lItDzjPwM1E8lwshvwwNyd17CfrJ37dyjFCYpEeo5GOywwpEzOMIxBQG
+Cg2VG2cLAvcVSYkZC/rSnMUMU3P1KNPmwI5AHZU5IRCA/oY8YOr7ABJFv8NQbbSmVrkFHWxr6Ks
iTTB9706niHgKRa4DlkHBwn21zjCqLJu9aHWVdURXBDnEHRhNpeFRHz8fTunXUI8A4QwgAXe8UiQ
HK6EeFAwuXID1Yk6RVlpBjeKRK3YLuQoONPUaTVfUcHeoJytACUCz37YVD5UlD7BADnklpU929rg
8hbkZIGtVrFTugwvEKXpz6k3n44kDrMk8aE2oHeN//xhs2FsSm43kJ1I9Sxf8EaX1oWW+4vvx/FP
raBCPUH2p511PF9ByFFjjBGWKmbZbiKD6CYspeyHMI9PqNmEXAELMakCHg2hUJkeCY8QphYuBnbU
5M0iLbtzyqp/6IvF8sN7lWMcqsPREaR1hdaRd2KiKMIshCws74ys739/P2LTT/kKs6AvoA9ZcWBu
2bzHQJygJkBv6hxBk3Lsyby70iKw0AknA6o5iRgUZ9DTp8tvEgtWGDqgYGhQTjvhy2k0ZvC+yW0p
ZO50+TrAdXfZaEV156aGcDNGFBl80yQ4+L6Xp/uLYZQ4L+BUAG47XvRWM1peG/sKEBZptBGs6G1X
rZHsbXE7+mzqR8SKf8uaOOBWXOe/09u6/P27vnzN/x/Q71JYof+eX0Hk9j/+K/3Krpi+/292hYUK
F0hQassquNrJlP5/kStM8y8oX6IMF0BB0ss0mLl/uBWy+RcnlAnyhdMetPZ0pfzDrZD1v0A/Tr/A
JHFx8vP++387IJtVR19/1Z9SPrfSvzaBIEsqhXAwpEdbzHNBH/S1Jq80XehQTaI0FyhWJM8CUv0r
H0+rjVyIxntJks1EPFDh+aRqqFRBaqVkcR+gU/QgiNqjT6RNGdLKa8uO676KFkblm+EMLIG/AyDY
xjMrMSbnGl2QdmZkyrnji7H1PJVtX6g46XtTmCD5FMrwf55JSiPBks5y83bsKq2za0kwvIukDLVN
hWLw3gObk9tiPNSSnQq8NqIQIipyVYFqOJrU52R5Ze+hwFlrWBG16Q3FIh9DsFAuyoWk5sNeL7Uh
uMG/MwCEoBRTQbk0rJyIZwhTePlDPVXUK1QTA4pKd1EihTuNpNONCkdjo1hxtXKVGEaoWpBwHXVY
sVIfv7S6N2w0VbUu5E4OVlzU3SzOO2HmpxX2fhLWYm9uU6WLAZWPWVGOFHAkP7us/KTfEpj48xrn
xZzX4s4zNGp1gKOoOgCt41mnjM1SK3p51U2UxTTKHUvQHkqVgLTgBUrQ3JmrQdN4fMd6oD/HAbmz
yEO8uTf6YpsUSbWrDe2WDF++AlhG4rERx6WlD+WMxy3CSaqG05fS/3LbyclOHoYrNcKECnrhMI8j
Qb3LTSO9HrWiG+3ODNqloguWk5ht8VjHorYp4hAIk9TVBobVyBTaeW6ka+pGPWysVro2kQ+7J72B
1vOIeLWODupu5LAErhzFFX6GWtA7gxhW+3yEo9ry2ojsorKyCuqpP1UCkTjohZgrThSLbRHWqwQ7
JlIbubjO0QZz0C5Rtz4Z2UciDcVpVfFR8MR2O0iRetnBGnx02yaFOFJbuR21hTIrc/RsvBpGZOuX
/kplAEjr+SYVZf0xzCjvW52vAh5qmkl7nTDQLnpssGxEALoaGBp65hQLOli/LkTjzslSOkOiPlPf
az9FbqHzBnxZuyyYD4EpLa1SDUcbHYHh0g0HYas0OHrgw9jguQZajVdfUHSivCL52GPtGSbNTacL
7j4YJyufUcPlECdiKj8QRQvluhnIAM8xFnOzdQ1IwLQ1PP8CJ6c6uk39RLr0jG58MDTBMKHCJm2+
ajxPAlKhiXeBpQvjMuBxNgfRmMoIbwBb3ZeWVhAZDcSH9UIoQliWQkX9iX9ZeBs9ivTITnwt23Q5
jJzUMxPP4QYC7uIhHyRDcllysU/brivES8jQ9SPwsfwykKlO0smsKWYapYmlYepoOFFgSFb5GKWU
K9QQinAH7INC0TZuRdVyiKdHFZx0jkhDqhb+Ihk9BHTSwa8pk/nCPVyu9DJuebbZXS3uVSjQHEpg
/ChCqA014tTq1rrWamvFzaUPnr7uzpPcpHSGvJbvaqWqO7sDeyM5PhU+Y+5qQp8Bv3DL6wKsH4VF
V/I0W/dzOVpihtj/agQjXgOfYOYQG4xv/LAeNk0cjtDhg44kTF9VJK5QuMuueZgKu4woZCFQTCC5
6mNeKHZNts71RKeQHXbUS/Iwhg9uWmEPEUfxpBeEVTPUXCyEKIahGzeiQq7TRpyCnRp2pnrD4hou
5MKYihLZmIcOTyqhIPMXWk7B7ZJS62kRdmkDFGAyRb6p45A1B28+nsVppki227TyBZljUZrhPAqm
NjfNbmlVoIRd5NBUG6RGfKW5knEBNXeg1JPg6FdZg+oknpbNrd7XwIMUTbJrvQo8kCXWwloS2pJa
cmoGW1PDwzah0PxY1D0FkFZt25T37rDPKvneCIzgVreS/jk39eLNxAARmAo1lVWL+Mzfsd6PQpP/
A87nv9Mm/b9QUvRTH+7fxyT75jV9f/0ak3z+g7+DEvQ/JzsJLB7wygbgPJEp/mZ8EnmYkH0R3wN1
j7HIpB/9T1AiSH8BzeL2QuaTfzHdY/87KhHkv/huuAa86Cfx2inMOQpDvgtLiEAOY3OiIZ2gHLY6
r11CoGOjkKz13aG2jNs68jUU3yyUOUTPtdZF3pUPsowQSGXp8ZVPTnVHDte87LB8fMMtUQOw6hJi
+0nkAIuqrsoaOKncu93tAJvhTssUHNG6alhj/Rk+jIN0J0jeeC91lPN7v/J2btyMW/Js2twfBHBY
SusNC73g6zSM6rXSgA822jq+UALf3CQIE4loMrFpF6FQkv3KZc2dF37dgjIoBrJKvp8bTpAa2ouW
SH3jeOo4uUvrSnWN5Im5DQutJCVIgm+jN51FjaLQa4OqRj6ai0RH0W5GvBShy9BVgoPoWrASVRFE
HpEj9RetVvNdomB2tK7FpnmodCkABKoO6i7pImPJR6kuE1fVZgUH2Q3xD/R/VeKqGrR8jeSWAFoi
rQFgFGLPuwA4bg0+rELmY+kqwZWq++I2VCWeRHl/0xlPltLcTApjoFsAfhbFR6G8aBSYdh6yFW1l
vpXRcIHD3txNtmMWbLq2vkeSHGRRU85h1dqiWN5ScHkXXCxki7J7yjM3WaPeKF+XKtVpI0KbSakM
Rw71Nxk5lYuqLjYM1bXpq7e9VSDT1jYLHw3o+eD63hsex7FDnPpLk4Hb+prRv4pJ/a7rVTTLE0t6
7rXqOSisdScLm6REPMDnDt13KJVNMVWGlAkM27T8UEfp3sSzgVQoNTVpHpXlonLNCJgCfwLapDpN
oKhIyQb86BHNlUWYm/lqmPLppaDuucvuykQqLkK5e9WUgSohOaGCw6/Om8bpwAAs2wQdbS5+ops+
C+6qsJuQTLLm6QRPojx3u1L8yDrmi/KySjE7mgl+78vgVZTULiJszYTECdpmXSh1+NChr7LpDeJg
VHvi9gkai968C0FzW3qG46XPhUY+ZVa3oEqrhAx5NpiVPC9AYyJyopa+4/qlgeqWVoKJ1ARF+jyj
m01qCTJaOUqBxIFUhNWrANT0pmo9fY4gg7fWfBmtmBL/YORc+imTGaZOgAXBg+AhYChTAtH8BPEI
r7nCxZWvDOvGCJEdxFwP5bjqUZbVeakke6UbuFLkWzDmdhFzv9Ryvms8kvdIBoq2RkJ0Sw2Sirka
PItDuNBlrUHuA1w+1ggbSNHynFTERQo+bJU3wQVRVWKb9TjMEtW8iFCdsIHiogaaigtMYqqrJCrF
zUglFKSSlzkI3Gs2Oiyi3Rsjv6lwJtQoN5aJXF0XEvlYuy/ci1TsVYCa8QXAcOD0aQkFQ0haEO6p
5SB7NdhoGNwmfmCuU6r9dwIyYTvSrO4MM2c0gNDVWlhGR80POsR7HHiPAGjXQgwdI5LuYhO176TQ
hYdUV6eqqLXy8+IxT1V5EVMLxUVWWkWJ4TS62SAzxXiIoKDmVUhpsNVxZ0esawQg6CezsRarwq5M
nkejoq5UsO8LKe2kpVKpxhsFGWPR+B3Zw3yUn4fe2gMaWrmCSL4/D1d+2r9RrNyht4I8iKg7fujg
wVjfVi3gQRSWiA5Fk6JK4obLBjgTGnu/XIbOIXioAJ9qGOxG64HCXuz7D15e/ZpUfN9QFlyFU3a8
7ORZXzQzF5NoRwWTxvhfB2pzlUraHthkPhOFFgsftVkBoH0SS7YjxYlVEDV2JjMHQdc7EXg7Gxm8
FcKf2lVoxPkN3SlnfTYGV4lGgSqUQhdMFyCkzFQ2Xj14c93tVoYnGSvVDx4QlgTJL8vPViB3zDh4
6DtKgt6mSoBiQY2wbFLfwKtq17uP3fgxLNRlLZJMUfRn1GsTu6OYlK5yOVDcOYetSuRpWTcoFij3
eUeVwDW9NwnlMFtXJ6vrQbfjIizsbDRaJIk99KrALf7q2sLh6IFII9easM4tWEVK7/M6EAFhvcZR
nWxVqakxhdc7KtSypv1KZbDkjuGqnQLWlsyPbUZi4SRjYSwDKWivsqCMzEs5A1fSREZBDSsUhGUi
alexFTZXSZuWvq2XrnLTl5OQSllKDie3tUDFq1x3pRZuSZhjwVKACLQzSqJXZdr5iy7Vk0lKJmZj
VqITCtRq+tbCHRp2ygpgxbDsUfh4zAEgqUlypbr1qmw8YI2oFLQxwn9hulJGInZ7euDpldeusWJZ
KbH+IVhZsVV6kRoSgjUwIvCKXgSFKqzMuoMhL0buwqAvldWOW4S9pRssT2ee3jEE9KHt9Ye6nx7I
fZDvx4pSsVu9ItAcLKigGFD6BnfR433uUEbjuehVoDNUdF5ds9AfPDHKXgUFupxnGgHExjYB2hiF
D0LQ+WsKvsJSVQJvg/qnv4lkS7gSEOHZCYGZPweD7gk8OJB6daBpuetITWQu7Frf16WQXqDAmT5g
+J2++fiZ3gYYQjui3ldU9FxxYSame4O/GFBCxHLX4JvHX/8/Nfe3kIk8haH/Pg5++E1Js/kdH4bC
07/5R/1Es/4yRZ1aClolJNyMKXX3j/qJofylkB5DkonQVjM/hVH+pX6CVDVtG2SpJz0DONH/ZOjE
v3TMNqYwGV9LgmnIkD+JhY/llxEfRdRe57Eta6IhKceJfTWqIXhqcFGcxaWzunSm/y9se75eLJYz
e2bPZ3xhr5yV82Wcbv7OAX7NDdLvg/T4cbtHYh9iIvfCGA0uZa0HSXwr/d33P/+Evn7cwPQG+JIP
F9O4AbRJAw/Xo53Y7y+BfRPY15595dtXN7+X95uPp/fN7fetfvLv/5XwJPN+OJzmkRzEmLiulrQM
50thP+wy+478mf3EF2+/L3i4T1//Xs6fH1+vtg9XF6/3H7f32/ddZ5/5HNZx9eH4cxxVheReBaY8
fY7MfnrYJXZmvzw8PWzffuNIYD/x3wsGevbd2/V+ff1yt/bs9d6+We/364ur/f5idjW/WO7Xy/1+
M/1pvtnMty+3Vxezze1m9nx7Nbu93V7vZpuP7e3VZudstx9nZu9TrOO7cSRF/XX2UHOMINx+fv63
aSj5/G9vd79vPPsuowejvf99F/D5CQv5Yzb9vvx995su3fXTDD/ynY+5ffOM2sjr89XH+/Przrc3
rztG/PnmgxHf3X48fLzDmePXw+7jAQS1/bS7uHh+fd9+3Pr27v1Mn5RpzL/rE8/ir33KvayPAyzv
HRpiBnbvH9u3a0C59tv+t2fvr/jIqX3xvHl4vXm9OlOrnrbTd21P2/HLbqg71YvMgfFEhrPQHwPx
xYtuAghbPBzsTHz4fhtM6kzfNndUjMKUNzNItbnO5cvl026zuny5ftk+PS2Xd9vLJ8+eX+wv5svN
xXy/v95fL66nFbbZ3e62t/OrzZmey38aduqWOkp4KgecNP39l67r0KjgUaKUGXF7NuZdSQAbdBdi
SYpwRIeFJyOp8HmnRC9j/xoI6Aa2e7V9VNXEbtWNML4O0X3X33nNXWjIZ9TfjjIRn+cFmkcamkDw
hKlKHn640S8LUycd4VQixArt0cL5pxHW/XBrWp6N0MIyi8+swz+ejF/a/JSN+TIgUTymotHRJsfT
W8b5tA/st7eb14ub1+ebq/db0X54P7ehj+uEXIGUjlXkuqhXTamcw36iMt14QlMQEBce0CMg7QAI
k85zhrr9Jxo5KEN9vVpONJ4MamFgeidNB5woqI4fNpZrgRIh8csLH8Hjha8qymMHF0OZpZrhboKk
hPOWuWhOFpGpOZM1zq8w1YRzsoPHff78GDoaLTo3P/f8yRmmBKKFjLsTI+d/q6GfHc4GARA9zJDk
/vsdd3zef7ZlyRgpEG2gqHk0vjXokULPfBOIe17MQe2qToUP8murdvI+b+rgzK46vr6n9lBIYFbB
O8jasY6PkTUoMpeG4ajwi66tiqQUFmHxmd3xpxFEHRGmo0YZHbTR4US2ZdnDVhQNx6gHFELN6jWt
826G7He0/H78/tQfKp8q2HrcDPA/P2zJaPxCBW5s8OAYeZBaLerO1XgOjXLSCh3Bg4ZYTxYBpOjT
Kf1l51UaqZDUbRSnqUoMsMwRrdQu93/aF9KoEx4EGpimMEETUuBLK1iUtJ2vG70DOFhEloHSi+9b
nvP9iH3aj3+9UiZNJYrLk9cgyjyyOXX2SzOWBW0c+3WKamVoK360n9wui6peQaVZhwZiB0LymIE9
LiAgeGO+omwzFyDxkKVcSToP5bifa/34ivSPY4jyIlTankqkdN+HZ7ARJ+vo6KNOf//lo+qVXoVa
y0clR2Ft/EKyZk2t+A5mQ+fMH//YFJAwTP6Im9EoPGwKjB/C2TJNKYi9LWpTeVJMOHNBWJ5Da50u
JsYf6z2R8jquRp/z86VTUW3CccGvyXGVBPC4pooXAufh7PtpPjlYGDoWK6+DySPaUo6GDuH3oOwL
FS03szXmqGp0i7hr5SvkchCnhwC0/ll7kw0ZaDoOMt4jGiqkh+PX+orqN9iAIJsGUrpOVxD0FrIG
iKAwFt83dbKCj9s6OqAhzlPdk0q49xfljXbdPKSX5ZP1rl6RqK4fy234MNyMV/7r+BHcWBsUap3u
zDF6Epwcf4SjmLDrETzAUGBwsgflVtwb1+pV9qEvvY2y60K7uzEbmxrkTYio+7paKdfKnXrmjD1e
RhRqENcyLLQ2TcQnJwTJ172BxWYu1hQpESAA2SyFWv9Y9m356/uxnio7BxEhzaiUWziUePRSdjk6
YFEvcSUQZIOj+snapNDikAF/Mns5tP0cP4sSEkG08fN7sP3LvsYTxCKtX0Drd9F2IPFomFvNKpBh
XzR4xUr+Fn2VFYxEJxFIQ+nw3EcqnIKthK+Wj8Nv9VZ3z9KUnEdfNl+jaLscxXeZURUFCvgxjMJ6
bnTY1QTvWZ2/cHsttBIhiTMdP+03xS5dRb1ONieh0cPhzcAJx6NLd5NstN76yFNfsiSe/7gRgiuM
aDiOZYM/HDYSSnpDnnHoHHVIxEVbtjsjzvrNf9IIFz9oVx0PraPzvgfKUQlq1TlajYOyFZnUgKkj
/wddYbxQKEImlU4dXfkIx2iuIYdYwMWVcqEZ6jAjuWueOWWOwXKsRoTS/nb0I/t+/CZQOj6BX8CJ
xmWmsZG7tm4tJUSkvgAHk+GrMovIsF9+P4DT0f/1wvxs1JDQxVSBa6E5djhLrpcAkQCx41DFyjZG
Wb4WqawgbhELlAaqwgLeMvoktd1G+vkqBHJN+G1xX3MTHIUEmpIIaRKljKqmRA45Q9fB8Ew+c5r9
YY+jnIcOHXoipklccNhBxYRyMpZC60QJFQCqZs2Guul4BiR6BCrjUmXyKA9PaoD0xTzOsQhI2peg
HTsnRDfQxp2DWtYgezdtN5gI2w8mxMYe0w89lfkWRZpXHdatVh+v1LZTWE4k48M4ucs7Y478wRmb
309A9vE0U6YmNiY6lilWH46CJ4PCbLgtHUmpPHnmInjwVlKSvqbKSoXNjWDQ6W26GvFG4sUvedWu
6uGsIVWSGLiTNd4P1a+nAbNw45xggCo3+HGkBiZIz02JAqHRNeoqGRRUvaBvLOKmO7d9j8Of46aO
wgVfsroG3k7jIH5DncXMsn4XqqCwV2LmVu2Zw2K6NA6HmhSoIaFnNgEHGPPDodZy08slirWI4JgS
rCyoEnUwRKtWR1TfzdPgAtLSyu95AoliP/t+O590VQKZj/EKG8tCd/YYRIBTVWk2eJI5qMmP3gyy
HbdQabQxBHg/LqUzfZ2WzUFf2VVACGDlg4DgzXV0gYoSJf14EHNnCIvrWKifcoVijWsML3FVnAOV
nxxViBChJilCcOBOwbbzcGBRSUox3zHQiAuNGs02ob1Mm7FZ63XV7isjaLnOuhhzJ89cfD+qJyfz
Z8tTWMTwAjQ4WkCxYDVtWVmRow8GQjZCflE2uTcbQXOWVr5KM9wvv2/x5NSiRQJ2g5iEExKWwGFf
A6WCf4V1mFOoUmaLRhQtSnTanO9bOVotk1+6AhYXXC2ZAAUE/WEridZIcW2MaHsRYingloK4wrkj
ForrIRxK4UxUd9ocMhkAX5hCiA/gfA+bS7UcahsMJMfIKY8GcR0tE+42ZNc0X3n9vmtHA0jXDA1g
JSUMInYYMUeLpeX54SoR7Ia6DqSdG+buHXT//GfT9NnKBCdmMRLqGMeFCncENptXCF4ppRItRwxb
X0tF8c/c0SfjNrF5pm2GODFj95lX//KoCvrC07ORcdNyFKEWiVKlj7I45PGiKYvqzCSdDJyCozD8
A3pFCUY6flsVnRUIYOvo0hhayOxTH0+w2jpzKx+/MXQKT5CsJYycuZQ0wrfDtTCMmPwWLc0EJI7M
tZGrZMVST7GCmVlqqDKJ4CcA/qUocOnXQKDS5zE3hRYWK4KK81hKwQrKgWH4L0kZl28C1fzwtwlo
5TKL/bRD8A62A0R735MypxhxkFi1I3BMxwsja/f9Yjs6Bv/uzPQSRUWVp4R+tLB1dLvaQSjxT0ID
fCcFvVnPUfwI3XntNvmHxLWj/SzwpUlJQld8sgeAl8KL8HD8asFsa/CxiNdoZjHvQhiVYInP2hNP
0/DlgP9sBtl+dTI3IIQ/dqeNJJQEkThMHDTB4DGavnfVmaBzQEeOGwCt+S2Ga/LM8wOkw5seOLdZ
9bYkFf3SKCqE1q1Bevx+sE8X6BQkE+1j0TEFXUd3TmKiBZaEfuJY0IpXQYg1Dyg05ac7m/Elx0rQ
SGxinrB++n4IkqSglRALmFvT9/2bLgRs+vO+cHpMWQzEi8mcHM4i3CIhVcpJ0zGQx23QCM0ShZX0
P1grRNjy39w28yQp42eaEIOwILxuwwWuD7IDU/UfKsy/zXD/aV5IvFpkmGhIPb6yxskhk/ARcRdX
ij8yRezmlTdpK3w/ZEd38eeKhEIyyUmjFmt8Gk18OQy5MCuhnpqJq0zYCWgtQq9FW1Kq/XpJ7i9a
G0F07hFxegJLoFqInfEtl7hRptDkS6MYCnlZwGWJDIrbOFLUiys1EnAuCsvk7vv+nQ4j9BiCRwId
ekm69LCpSNMqpJR63yGNyotISov0IhxjyA/ft3PaJY53yIwSUTUy8ceXMXBQVawyMrApIiZPeUf0
D3qqCmR9bmm1rPz+vrnTaYOnR9gmI9HMe++4W7FUoiWCYo2TZq2xweOs1xZDN1gpdneuuoyGLlqJ
TO3yp81+MmFFrmbCHK60w9EMhxQLyQF1Ll1MMULWpUoowD8K2XXdlAMAHs6sEMWYpDyT3T16BbBM
OUBMViPkNwb38/77smLAF7V1L/oCJ2XnblEZTtaRgVTs2A+wGdKhWAoQTK4KSQkdES3WM/0+nd2p
eehSHF7Uio4zlli2hRV5LHfWl+3YXZRBSvaq9gEfOCg2oVDy/TCfXoBkkgAtE9hRUVOOX79ASco+
jgUXFgMSbraMKirWynCIQM0lConnXDbRLf2+0dOdQqPyxNgGpsLT/ugiQKwrS1Qd51pXM4W50ESF
jW5Df6aVk5FUWbYi0eokkY8c1/T3XybSa3pVa8xRmKndKC6RnXiIqfKhMguh8If9YZ2AMTfIRFLF
ojh22JJQwYhBqtRE8gzNPwwAZVxIo+5Mf0424tSKSXGMsIFD+jgt53lZkeGshhtEV6R72WyCl4Jg
4lkKVLzE0DxKbQA++t33fTsZRVrlhiPVONUBT7h3GUQ7pUQ3G/HpPt2kOuD2qpWi3SQUduaxdvRM
1MnRQ3Xm7pZ4rpF5PFoWOhBGFZkhvF9lo3zgNdK3O6S6hACoaoRcyCVPWQNMY1h7iWUr7Zj2Z+L1
k4U5oZYmxXZ8G2TrJNki1gM/tcGwW1ak6qkyS2tb1GZ6jtt9rpmj9RIFuPqOAtI7gpd2+65Vc3wY
4yr56VEy9YZIiHuCgstJpF6jcotlEyyDnmj+QwFleqn7g7XvVeStvl8lJ8cITZEtluABc26hBn+4
A7wGbSAOaG0WWaXroUcWKy91ptQ7N6hC3RYszpPvW/zDupxuBlYna2XKfx62GFdqSTkxnpRyiYqE
XEENCen0+iErTPWnT1J6x1kyqfXzi2jvsK1BaMIkQ9R55odNvmkiIbuU1SA+s7//1KOJqM7aoxhK
9fiwlXBo0wRRaXWWAB0t5oIqWMncI/MuzgrJM84lcU+njHUumeAnJBXTMuXogi2gALtmWqiQO8q5
VKXNokOWzlZzda/08Q8LF+xtWqM9/GwwoiR2Oeyc4MuNLJWxiv6lJLkXPUJRyTJAJDY8sxJPT0ka
Ukj4c5bz/DnOlwLizdvRQ6mYcpy6sFAwve/ivNijMD+u9XEQHpXcMvc/XYw0ivyOqvLgkLjXDnuH
DKbfpoOhEjMo2LFie4nSlyHnMSLuo5Cds104XSmTrAabe5pAXlLT1H652Xq1BP5BDDoLG73dhuiX
zty0l66xA0jm3/fs9KiiKTAMiEFM2fHjS0dCTBsG/qDOvK7tFrmcwnFOi5+fVIetHC19j0y2D0ea
pS8UItw7rVCfh0LQ8kXRwOX8vkt/Gj1uF/pC8Mw5f3T6EnsM8iC3KiLdBnSlsC7x1vIN80IpTZxI
/4PGiHYMngUoaxzrNoxBDPijoWeoAWoLFe7xpB0lXCDeN5457v+woTFroTYIfn5i6R/1a3SHKpRD
mpKMptr5I04gIzD7TYNYulNmafLjyxI3nYn2T7IaBpx1BE5t0L5W0HJWZ8gKG3dtInory0iyM6fi
HxYgDwH28aQiMB32h2u9kqw868JInQWBGl6nYSyvkyYMd99P0x9boZgG0oWSk3VcJ+z9WoYvzfGU
oN1hR1XqL6VuHM4shj+1QlzBg56od/KhPOyLWDYVejiBOlPzqmq3vWGOwboMIuFMO384A+EwM1gc
gUCEPhFtX86HEpUaD3NXdYaK7iZMFfStWqT00glhVeUpeUGpODNNf9hUNKkQ07PKpy4eds3CGlLr
MNKZ5X0XzYXUpSimCndBKpwDqvypJU5ZNjBpSABJRy35vouzMzl4jBFyNVn0ljYgMNuolW+PFdK7
P18YX1s7Omp1VR7DrleVmSZgSp5gsr5HNLpa/AetYBX0P7k7k+XIjazNvkq/AMowD8sGYmQwSCZn
cgNLkknMM9zhwNP3Qaj6L0mmv9S1aLO2Nm1kUiaDgdH93u+ewyqN2CYRmT8ePb13m0DMrhUZZW7u
FM3qE6M3w98smf7i8luvBxe9HNV1bx2k/f1rw8hHh+mc2ELCPJfbUU72FQ0x429ewH/xGOJTAj5I
X5dKf67ygUDvRowHfJfAnI+20QL4H5PlObYa55wOsr79j4+dvVZUPQJ3+spm+uO3AmHgTigj+Fba
7N3mfpJuGl9Vf/PS+KtjBweAyhXNaNadf/oU0VhpSgqZ60B55hGl8wCR2C/+5i76y09ZR5kv1QdS
vH/8LrnK8xmQmhUFkzGcB00zj72bpX9zxP7iDlqhS6uSmfJz8OcXIK51L6aDy4SisaCI1nMm9Po5
KyELo2jS/uaq+6vr4fef9qeHHs/TZWCU0Yq0MfG+SAy1WwF7JCw6GOwI3Qf5Nwdx/YF/qHxzitZ3
OxUGm0v9z7g2U3h9Aw3Yilr8tBtEE+51XYF9CPIJDkDRBcO2q1QjN32+AsH//dX4F49ekkkmAUOb
xy8+tD+ewYKpZx9NBVdjP3kxDIwkJc44NVbGfKnhQKOkvx6Emtf6zd8c6L+6eCg76msnA5LeJUX/
u6c++/QUd4ppRYvrVN9qhAKJCjv7D4M760p+zc7Sm6MmuK5q/vgNm0T2zOHOqHNmQ2Nkl2jC4EPh
/PfH8S+/zO8+Zf3/v/syfhWkwPUXK+KkiSsKOfEh80FG/vtP+as7gTUgM1VkGoiY/KniABa/R0RW
E+XW6qEGpTnATJlogK8qd8Jy//7T/uraIKdLG5qN8kpY+uN3ymTpOV3Cp+F5CCKXrTnvZDkF52QC
idG7wa2Ex/E3XUEehetC7A83BA97j3o7M2AXp6P5x88d2Y6YSwGX02+68bE14m46jFY2XpMct4aN
2Tods6nmoL1ZdVOedbdi4hWbiL+ttCX3dkXAyiH0mjG7T3IL+cJgG+paDLm9RKJ3/CkSVlI9FHhc
LExpjRqi0e2tckehdGwjCbXzgeF8zBHYkJqT3zKKGCU+HgHYMq5DF1lT5pPZMfcOzXzJIiNpgQWC
IDV3ibfEhO5H2/60+cvnorUXHyy0l4Oj5oSmGxslEPE74cE9T5E3PVaIO459umaJGwdQuo415leg
BQawdCse90UX59dONic0sa04SCKGrPNbktRVHSXdVB56bSqS7djp7kdj0+sMhSCpEI5D0VwPbc+4
eJp1mrebe8/swjzPkzd8bLznnGTgOw16bp1mF2b/1cRI6jr9jnwmaue8eSlSSXkE5LV4pOVSvAmm
dcuQ8dYKX5gGrV80LeKsYqaSEepgQl8d0x8WJu7dZt4Zixq+EgPGXOhMQ/GIV8Waj3U9+i+9ttQ/
vCUAZ17hqXiUVpO9qKEcs5NogSNjQfIk1AQcA4cyWYogNI22wqkTQzsJIYpqd86w5K+JQR0xGtPG
F9vOhaAXgaRVI5lJYwFyXmnTeRncqtt7Y4Lolyn/FbCkkgIM1tIipTDbHn52alvTNnHT7G02gJpb
WqdhWh2U6Ry1wueRLwj7/hqI/V9T/uWgzUCnzjp8gz6M9SW51hIkLFsr9/yfuW5TjoAOhURwBMHH
e2vIIBmNdjl+eO2E3avKCvtF9nP/k2l95wzo2n3viHF6pwYY6QSy1uvumGqfzLAKXGmEQKyH+wRy
TMLcdtzhExrmVkFd9WIjbDBZ5QBtZeVv5dBaRywvKWtMyu8ER3WLwl1S8GERI/nWcRBt9VGYqrwL
Jtl8ibQMXtJS5ArkwjKfEgyI70YLQIDYmPaUdYb9SdXP88J4aUCPuVRzu63nAVBPM5sak5tJe97a
0MnJllqQBKI6lfrtGCyTGw2UPh79EXdh2NTBeAcxBxwUtSvf3XVGM9CUSd3yZHEBfafaOqakEg0q
gTvFDWersJIHyQ7oUc4B6g9fBzwUDGIWYTmrqQXwzuhylHooHsw5d6odK6+EUWZqSC0HMV1eS964
025etGHP8k6bmGkqvJoinAB6PNn28syQeHdK6NdkW2S7cHM92eSRZyivOLiB7La9pRxsGdQ2bKrW
8QyXI+mDey0NkF7oNGxf6Ncuzq6WlnbumtJ91+pcjUd2TvVJj7M227BUHn9kvl/aEC/G5FgsXZ5v
yL2BtFWlLgo4jJaSIDTYce+WYSnPgyedX6Xrq3sXUYIL4l328MY5BAP2wbHXN6a5lI9a56fPmrTt
WxMPMzflDImL5Hg1uhHgFP99MVR3U+Xcj5RsqwSQtFCNs6t6o7qSllJe1A7owLaZZfKgsrDG5eHo
xn0fZo2scyw9smbOhX06xw7Q0wfVqqlHsrCoZ15CrrcXw8y4uTK0Wu0MzXSW0DQrVe8U3KM7c059
nNrCcR6FIYdl01pzOsDl7sXNsCCa5IQMNSQR00vsqCg0gPQ2N70RTRBaknBiDl3f+N3Ynzw9Tb6y
0YEM4JXp+CaGYbhbrDb50dS19m7S6kKLtDqFOlUKetxGVW64cArUKOXQz/Dm4vpXxsS7FfbNUqa3
nc5UVjgu8/yQVxXh5xE48mc7ZZC4ubTmjWLZJA/GnK52uNQN+N6jfDZHMVwlwJTKMB9U/mh3g/uT
AleH215U0w1RV+M7VlV9q+UBPH9/npufU8dNHYpisD6CqmnVQdDXAZQGBuo9LcGSkeQOvH2i6DRB
qeqa6mrMMvFpxTaD/O2iqQ/S8krfBRzvs5NDEufQVVy1LjNPOyD1Bp4r1fMzjUSDnw34byr2ZpXJ
H2keaz8IBWo/Z32Zbtauz/vUxDhyRhj1zzjaEGoFVYYH1HSX1NqpTJFASB1FSMZeOqJuZZHaVxae
lk+KDePjpAQXm+vX8kHPcvszTS3eCNABem7Q0uh+Jq6ceTTm2JzgkVUmr+a6XM1qQ1pHUscpFNGl
iZ87aOC1flrqjPfwfhyLCjPPGFfbZh6setOqss2BEAbFXW8P45e06vio1Dh8pn0Rl5GoOXFcb1y8
Ydub4yMvNvcjSC0HtD1mhOdEWvlbW7ptv4P8pdWRl7DYRL/ovgdlUcpdUrQ9HCIB7JtYqCbfjSKz
FuAturvlvlqYguyb8hpdSgL0DKHXGM7N1HN0vGnwqckVxVOx+DxvglED3BMTUI9DvePJF5mpjZ0s
Vd4UtTG/KcaUuEh3Dvg5Tmm/JN0VrP3OCXXV1gt4PuZcdoubNFgBvAUSzoLFhwOaSejvNvibKeL5
7jzH/uLMB1cT4sHUWNRvEy1t9ChmDG9hxLXBrhlPcQLmuhvku+V3fIveT5tmD2nMGyJbqqDhoWv7
LwMEHi6DJA36jajBoUMjj8HxzZmsxshmPaKTjArEkyoW7wt6IxQ6DR2gxWEZAhWxSfE/y6k2X7pO
eSdbzvk7zdj+VhuS5VNNTfupYVLH0+lLiOXMesYGg6dBfu5qLRZRm7eFFvZzmt7EdsYSyDRFNu9i
NL3BzszcHHcJKpzHokmVvpG91jqsBKYCeYDdaB+ons2PFvaD2ECUpAKB5NbnoVPaLzpDbUAuRmyc
e7eQE9fhkMTM75SFovQCri72NxkLPpwExFXG7NMMCtsLA9UV2q6QTdO8BdQnsw33AslFKOcmklXd
pZt3dJpYM+8KbFzNBupkn5+qFOARboqGC8QGUuGeGq1tnompLhgYKAL1EPUKbhoDVLpx7cUrz1rJ
xQVcNDd4i0jvWB7Jvtp6yaWjix2+rCbZ9AsQj7vJt6DjMPBWTh2oPhySe0nOwd4oINwaKzQepR59
F9RXV/TPB744aqj8JIYkq+BO9VOeCvCjog3ufcQKSCqnsfZeFcqTR69QyHoJKfRFsmmwryVHkkTa
8gxdrnNvR2J6y7GtsfZdobhYJP4vwQojyqgLlCetdBttK0Qzpnsl9bn4kVqpvEpybR43iaVr+pVk
vW1eYRgtxi87XeVQodFrRRlVbA7KrWig+1D7G/N5Pwk/Y+SFKFoQbzU905NNKrHFXdkFE9xvCQOe
sToQZ+panCsWNsQr8ubVcN2DF0wiHim2eChZ44iTQkxm/7BG3pX6qhg2+y0/28p3c5NMwdNSlUxX
gCn2g8PEY4I2EsueOJpIwuU4lZK+evIns+CsGp5eJC+e8MFXj17m66+4TIYcV0YtSuwzg8O2gT/p
+MfB7mQX1lWK3ddIiMiHBU5JMPW8S43INQvEOSzUKp16Ao3bXebxytzDyp+KR6PjxF2LpUrdKy8b
erkHUxjrm7nLPPlkGMWy3GG0cY32CMGyZQIFu4efeeBZvVT+Qk5Qwy/M2qnedZZW6cz7wXB89nCc
lrfEe2m2eH0i8GS6rRPrVxSMrWAnBZbU97ElIlmxLmLrYkQeOuc0cuakf24mu5q3iSAF++gnlgba
VNIB3nQljNuHTAYtyCGVoLcIZdI0r4NAR8pKITWKnRUvPas911k3ZQNaktBqVcIHc/qyY9sKjSVV
4MWdERqsMIabVkc6u24knLLbScCmy2mMqbN/U4OgBGip3DJ/unXd++fGrUZ53/q4nvYjetF15Th0
8pnGobcuAaaqnF9mY5Q1mhdPwJtEkUcwBt9o3vRRXaY9274ga8YvFGqw58RIGpSqvZPeNDmjKhEc
x/LYyEwuRzPXHJP3lgHja5NqXV3usjQt8usATy+Fryn35J2hq6Zn7WSLN2+V99xaiGH90Op7XXwx
x+vUW9+R8kXlJo9pH68lYCIfKmmYlEtwTxTLqLfWDMgW4TRzgFvkNlO9F11qmElojxhDwsB2en23
qF55Y7jGP9MttcSuZVnXLdL7RpJoxDdq0FjiyXmxnmIlsymqWdnPO4FaLbmvzMqzNqOJNedE9IMp
Xx1NOH47zc7x9nS5NB9HTmKNlHGVCMRxXusfRlDa7sHrkska8fyMXrNfgLuVP+bBN/pwdoaxOhe5
H2eIfDyWEw4ibXVwlSf6M6/yuLxVRRU4j5yQynzpExPUGU7dwv9sdd/MdgFjEhlOpkKUUJAnS9uN
U99+x0DKXg1vwbMVQwD0ju7sJJDJEmzMCKem5D4IoKIB2CUhF3W6NZUnDMRFE2VtAuBBEL64Ivdo
jZCSBTspmk2acTfUpKNCw1RsW1s/Uzxx6il2oX+xQEJYlYtgN/ZGe1uie3RClYui7aJGzfJDASsK
7grGW+KPjMd1epWzq/RP4Lv84kXBLvJPWa7P9XVqDaZzI/mNlxvNNqfpXDWDw84zKHtRb1nPYmay
U8aTDq2uuO6HqbXdu7RyvBx1TY4siXUd0sRnR6Ra+46GXf3K1OQ49QH5IF1h/Foz/LM6M6ot1lik
eH4PZpnmnePPTyK1mu4b47yFKDMbUWvcuXpZPVPtxqWphB7f2W3NPj1bZZuizZlO5kjl3wm3UrDN
m9zH7FqrtkeUNApehHPhn0rqr+Mp6HW27iVB8quYKnAQFsoR167T4/8ch9qvtx0wVkRiem1+j5PR
lBuKC7wRBg7kJ6J7fKJQCNVd7jHEwV2zGkcbt4jhJQ5Nku74eQx44DJ0XtneNst+WbWl0PPTZVvN
vl1F/sVsajujfT3/5juVjTnsB+aFjZDNR4kTFZasSb7cM9NtLwu0qX2+l1jM2r1wW3ndCMMvw3Z1
q/JSrqZwwT0zbGeqKBqo4rw4YZjvM7iEQTFtMxO4gIFw98O6CFqbfL2/e72D9eXnXpDtyP/Nm2x1
uhK/oILA3HV8P6YltbrUmRDA5t0sP90JK6y6CGI1qZb7dhX8kBs0urPXWx5X6mI6L+NFMYsPCxTh
RTw7rg5aJCzoaLuLmpb95Kqp1fQWTvWaTYCTvLpsvd+8ttZFcqu5TvHTWc23ZhBPSxRchLjO6sal
OtIZW3s15pYXeW51EelOtECeF1hdTJdNTLFtJmY33sBYI+B1p1XGO2cFADzDavXvTtVInpRBPz+a
LxrfXDNoSWp93v7ixCH6nWetkRFEiuTdd0qNooDdTzIE/pS/QtNEFuyZIy9NnGj1e3PRCbdSW5Xz
q2V4+s04XFz0w6NDKmM7Y6ZNKbS2i4iGoTaMUCppcIjVYNPdrZv2w7PypsL2FqfbQKjq12BmJBxk
I16Niw2ZRBNssxlrHTpFtgtP4BtQJ2Opd0BHYNmEIgid7lG/iJbHkRxFZM7yO60p7kTzRcgcYIr6
6q2kTmlMYGy2YpVAt2BVTOXyInWmEClOs43pWUOujsgm8MSjsZqgVTFbrCsuguhSYLaPnIs42kS+
VW+wv4LNvKil+9UyXY/Uj9jrsOBHv4Y+iHewPTfbdPVTQ9C8yKoD1hl2xoCdj8harE5rbERWG6qL
6jqxVu01D5aRze9qw1amATbdjmlKRnTc4cxp1ghVsqgqwH39pPGUNZSv9ytU2Td5wE6ItykjTX3E
7D1C7mx1c+OAJy8lL8ru4qLvDoi437EIajUKnjE1fRaFw68uU3yy3VQJ+JmLDtzGrg3P7aIJRwev
+WhGs9zd9m2cfeN5MfEr+7nzqi6q8RhDaAw2UkwoyBuD4nDXyT69kRdNeXxRlmcXffl4UZkXF625
W2A4Z42I7DytpG9EuT4sL7a16tC9ixo946HHBnMUHexY6AX+WlnyfiUihpRNrhRBT+CQ5jvZPVa8
bZbgYJ8JqlFnvKjZR3tMWU2MgK7DgkjIxCT2hGs6pcpCNcaxy4cWnH51o61yLSxeOOC5GNHB+7xq
DUzmWOKtizBedu6obX2K/DUPjlUqr5JVMO81LbL5KWjaZYt5DQm9wJ7GVucip08uovr8Iq2npA49
3b/I7AVG5pSVa2PcBH2Fl7FLxh4H12jiHRZkKOutpvXZuPGCES57g662P2hxbQdH0WjOL5GNGrt2
1EvMP/hJcj/RoHkIquqKElTXbvjxNgiZLB6gyQR9iapLOLO50aVR9dvWDMCymqLp443Z2RKtZ7G4
+lY6c/Zdyc7PIgzIVnosIUmgP2SXItVDj4lKRHKNO26mwfJuCHyxM3GJ0/3yq7hkj88y8dRWuhr2
1sLICzIgVoyb0TLl/Sg864nbox+jnvDbddE3hhNWWiluoN9Qw9BgaxL+0PRtg7k72RhTxu1Dxesp
NxsTO0Pu628xg/nZNsA3BzfEIvQPDzEvS7CPir+t8nrtqS6oHUOj8RwV9mmmaxu/jCnrUinRHvq8
yhJe7o3+acSZi6iSqkx6XKaxVHvEJGDkTVm3KBOpAJwJROmCnYKYIXGZMjjlC5ygUzWxEI/Y+OoA
MEenSqK5xm0VJv7gP/ltoPH6a9e96cI8zJjc09RIq7ueXcZN5rHq33i2RpUIid9nq3lARKuxK78D
zOuPDs3MBcnBYBnU1bLyGosX8QoDLiuoJyd9pZoHzwaecH3wYjDjvNA4yNST5uFWCbGqJ+uZRZGu
0uKEcQeBMj1Llru0mq94ci6vkN3RfJFqI7+RwiCWe8qpqEUV6r2wUUFP0Uqb+vS36ZP/iEP+/6ci
xTPXfCCdy/+exfiYVU3/P2777Fc9/ix/zyb/r7/8G5SRbBfkRcDkNPTIsrtr0/43JiNsKijkpIht
Bl/hNq3orP/NJ1+lKWTq6J/SKyZeugbD/slk1IJ/MCDl0MhlxFP3V7D5f8Jk9C4JiH/1/xhAtOFX
8ROZCSTE7fw5QmVDpq2k1bYnAdj+BTEBV03m1uq7LDHTU8xAWkEqBUdkYoJUZZeqU6NpW3DRImDd
7w4g/3nYUorrj0vTpy96vLATX8QQ7OqG7bua4vRrssfhEStL/M1qo7BDz03zrdHW5dqUwF+Nd5FZ
LLooQLNcmh6h3pv9Ec39wjRww+9Usfu7azxvQW3huZ90yaobBqtMuMh2sWWqttyZAoP6iP+xtO3+
B+UbNOMq++wnwXJgXdU/1oHV/GRtGLN3S1v+NDd3E3UW3kq+NN2YaJbYEljzWsvtxIjiV0b35Nfl
dxliD5s376XU3+qkRqMy1Zcfs8O/KfZ9Pxqv0x6JLehHSbGTn+oLy96iJzGpB1agmdmMLGePzdz1
4mHU5BvK9EsXxnqbspgm2eskr1bLdLDuNj5rd01vQq0buiXEt3DOZT4wrpAX8y5XXaSxzmakHw32
/VL07nXCnvBxZIH3hr8zfjOUwdigL7SZVpO71M4d/t/l7NtTfBXkhhktdkIPqXLq1X6ZAHtPOIlQ
FYLQbeF55JnA6CnrunsxzCbGm2FCFIY4O24mCkWHGSQ3q1Ip8l2sd8U9AMjCCs1K2s/QZpmqK0wk
4EtvCZyHthpe2sp33vNW9w5Dy5lOlRweCftqLzJmw+QtQ3AsZFJvqUBYRz2o4iuPjmBkCvexHd3l
3WE1/JXRd1pXxADnlevsaBgEb6QQ1Y2a0mU3C3uiVYsT2BGYxcPOr+5svUm/fKpFR5YK5hu5uOJO
KRG/TaKwRIgghzFHrxw2VPTpx8WoaQxD7paUyoTiHXVeatm8qmTUX1Fkzk+ob907XaISJg+a4pWx
i2fJYG0oYp31hAeJWvBS3DYTZT/41SbpAd/f2yUk4g6tBlQ2t0A40csnVde3Wd4O0Glkvc0aZf1M
5Uo6SWNqWHKwlsMwcD/UgZuCzivwZSL7aN/ojND8Y/NzdlojuasKkbwvvjbtp36WkTlyb1LzKLbj
0hdnioHFGcNP9oM8T3w1Z41FUXTM9vaK6RpXREfnCueUZGO9H6rBP5dBqoU6ZYjNVPLz5OTVDy4N
wt1sCv0uFV5/l5qOtq2ykqKXDcVopnGRLcF8tsy5+i6DWt2445yeY4LzX7GbrSVhlulDnutwr7Pi
XLKrZ6jBsp/LGXdGuGhuuUNckuRRUvasi9OkFxCg9b45IBlRzFNxmxqxVCmqc2GH9K8UoyZES++S
SeXtJuNEfAWY9ra+2XLpNCzlCD3rG8dtRNRV89kFJA6QHgxgXyE7qYlp3WcJFR0sRpUXH/RqWDeM
IQmxsaz2gaKcUdLSavmxIUJ23/3yjNsi2aM0jjIpDpnrUptlCfET7QBFNcvFBZ7f59a+qUDhw0GN
n5wsci3mfYrrbjjUitgjAQYg6lK7q/uftXrqrHqrqqPZ3ObqYy7TQz5t8+wkWxYNgbGR0w9pnoLs
ZqTfw2OJJmx7XefZ1tfUTyarEQCAx+l3KbfQmN0KzMTjLpklZVIBN7ttNmmxzeIod7JjUe3SclOb
J3as98lH6x0McRgbkPUM703MZhzp9Nr6XYHcdtU8VLs4+PTNQ87DWTDYw8rbbuNjti6M4HgaP3EU
73pvjtLA2/XmyU9f4v7DKt8NS+3j1gpbeWSRT/EfBjiV+k1ciL2wxZfKh0eChkgfzB0L0RDy+5Xs
rFNRupQbYWsU95nzrRSkVU1siDkMUXfvF1d22oh37Fb20bW1ESZ1YdJ3nyb9QFxgfLHcuN32cxeV
jty0gXVl+ca1JqssMtcSpN1atOS1x1RHv51YdqiqdtMxqFhjGgyYNKsngCl1/2hlgOg794eDahOB
4/BpknqbF/tmyeaXaRzPZe8+V6YPkbtWr4FDEbkEF88rz8ynbuNnNlJXFHiuRU8uM63vZZpeKcx8
ksCCiXNfu/5b4QQNvq5H+rMbK/Ofu+ynzp8eujNPkEi6FCtJ597O8RCi5FqPojeNBGQouk3qYE44
o5aUDiotfY2iGvXF0KhxJZa3UsujiulcP64Ow2JgxM43jsYzmLdWCowmwGtTc7Edyu5X22t7WX/E
ltjBPrxONOeqncrID5C2K4M3+pVjHLlI4BQVsrrJjI82yzblGH/GWnHd1j3osuYrdXBXlO52mT4y
ulsqO3tmfVDVAzrUpT7Z9scijK3r3M/ZHkYywbu32clIUKtIsAcM0yWgd6n6+dpZcARNmck380y8
t0uVkWSIfXqFXX/w2AdzzHOYqaPd3XRB9aMXI1z6+YZhol1m5ucc7JXp1lEn3lbrYSRm7UA9RUQ5
8acthfsHjCiRH3/k1ZWo74pmk1Esmv0Py3vUET5V7d63rptpJ/PPvm+vs+pWWo91fqbyW9Wv1XDW
42RLTRT9RHLbiSs/vuYqJNl+rD7ybNWP7f12P9bfKRM5tKTY2l+5/b0oKSgEO6p9uJZ46yb+lzOS
YRBotpOjkT9Xzmuih5NzrAn+VUF18uKHzLoeNSNsrZ1BMDvZNibelCHSnEZ/Dyh5voHCuBU4k536
uo1HAFmMk7xkfWg2m9GAZjbf9cF+8RHfBmw4kj3N2K2tbol0hmIVXQiIVHSrjFct3qpfWvyNyWmJ
v7vxxW2Ppv7RiZPoHjP7eRo2cjmkEiFJ2kREqYsB2cBjrb9aT7NxV5AcEMPR4oeJ8tFnt1pd6cOB
7WDenir9fi4fR316J27ZctrsI/OIEl3WtPwKipOGgqnZLBAcnV9xfkWplkKIcTDze8W/8n6K9PFk
amhIrC50O5Zp6ZtZOCHxnLDi987Z5W54u9kmpAQ2dySLSAkwqvpmQX30tiw2j+5wM6oryaNqMXdy
uXLTYTOlp4aN12hOYVveNNV54ZHb+9e6+J7Es+QOIsRSNVe9fKu6g1EepmlgOUPLbiInwT7Z8gmt
lgfCxJvV3MC0yF7TbgqMUQhMQ7+70t1fqULRhsXA55elxc5r7dHpaWSiIewIxLCmttGtVXl9U0zj
tuyvVxnECGOIIBCV0mnrycelqUlgbY0y/bH435LAiCe2mThULUU8vgRkxPwojHxXBzdpt+Myq6mn
DcVtyXpsYth0muoXvaOYQPgiKyPJsjBNooatZiDJ4tMV5sDMXKHFslHitiRasAYYivd6+cEU5HbI
wNpScJi+y/apY0SWfEyZHHT3bKY/u/x9KbKtcP8mKcsw1h9yiZd9CdswkuLgqmx6m3/KQzpG2lJG
a8qTamKu2LyfSho49EA3WdBxbWVNPcMIMMca1Q4oOt5ZunzvqHNFjq7ca5fK5E66lnNoakO+UiOB
wTyP4tWBK7nPtFHykirNl4JnSYtZPOo113zgJ1OcI8Hk37qlsY6TZ/1hrAf7Kp30aWMJjj8N6Hnf
y5xzGpTy1FKm2xAmePfHh74xr1pMKOGyLtbSLOqncTcG7o1nVF/ZoB7oifIs5pE91x0ukj1Y0t4a
nhAIbhqP6I/w2vYqIUBZp4UeJTI+xCxMsLDJg1WhXNFXSWC3L81vb1gAI7h1wly2IGeStlqz05ej
BzIkWe/yM2W9s9ts3fl91p/M9sssLBge/nms7uk1nWYyHmFpciYL4pJOK7Y8D52Aeyd9LGPW/vRj
yvps9snWoiLBACqSCXKX9J+COj8ieCOxFac7WT+NnAkif8sWeZwf/1jG4QtxCbLwu9n+SXf2yK32
g0CKHA6iPmrp/GJM026oSMxwMQnp7iXSllbnQurG0+J7D8ZgheRPiTDwBswfG3Rzconf06ZFqnFv
dN/u8myAIPaaJ3wwuscClAGAv4nkGmv29V97Y6rQ8LbYfltQt9aJGf1PQ0yL7sCgcTqm6LzpBVEH
5qe2vO578c56czkXRtHtmTPOttOQ0CDXPXvDWkPfMWH4z/D//4Vyy/+BHO6/rdv8P2iH47nw39dh
/mef/Cqzn78vwPDn/1l6Mf6B7cKyGEDzXYd4M4nrf+ow/H/AQ16fKkynMVgDkvS/ai+W9w+d+dr1
H9CJ4JmoA/2z9GL4/4Cxy8wKMjcmK133P6q8OJe0/7+urnWEnWEbZlMYCLiMhv4pec3mI+6rIrtq
Jq1Lisdep6FylrpyKBGGajYnlW0oUBs9HVgrrrt8nwRLgSRm/bpaQCdt0kbrxgxm/a2ap8QaRVi5
rYB5zuYxqV4bytWBtw3sbNYpqOT8t/4n0RRD/+F5iW5QVBFzNpnvRM86Wb+lPXs/NhqaqegGrltg
G7dhOXmb0siEegBQ5VSbqRIssNVCmGPrL4Gn6OnW3WlMzXgKc6OUKZkPfXmYiwFDtBXAFnIJ/hDc
tgvKLA0UgSWSDbWPxPLLbt+wLUyPdk7T9dpwM92NpI3rh3mt3NFYuLCTZ+1Xx3nYBdA3znOtaZA/
bLt2uvzNpiLPrjBJie4cPKoF+bPdmGQ7tqUkP/agtbPy90PBi/aM33F6LIM2GA5sIIrgrsumQN+m
Y63oyMOT1XfTKNz6UPmtDqtVjsXOrBW/S8l0BhbMul2INIxVWdEWgfkQ2uncHlTLjjf0SyIPYdv0
nbE3ZhskSuvx3Nzb1uC6kaZGza12vq9cIWl2F0NvsNwX5Si2lWPqyXLVaZnk5ZCPra1flVCfjr6r
OTj06B19FOh1J/ax3lBtu6xK6WLx69SpmexgVKXsLGYC4j1JSdPOCdBT3KnVw0y5hQJBz//7X+yd
WW/dSna2/0qQex5wKg5AkovNPWqwJEu2ZN8UJFticSaLM3/999A+6ZbVbvs7AQIkQLrR6HZLx9yb
LFat9a532MvYcCfmgNm0xqMySmdx4Q1TvDOhZWD/X2t73MOKnJ1N5sZYeG5aWQKIE4OkSBWuAA2i
wjY8eDAAGvWxsJymgMEI+LPPYB4swPjpkEUJ5qLDdpnbZjyLoVO9A5/G/8XEcAMaVTkU03Hs8De5
sYoQDWWe59awlfHQkIU0UAZEY1PAVwztufzgebN3Q0AnpMIs7IiypWz44C0muFCa+fX1YuQBWRpx
1V0YkGgvZ+UA/vjwjmh0Wnem0BU1nC9SCt1wY+UZyUXBoNyTSXHx4isvLQ+z5QMl4EuAp7VMbQTa
eUrvuTVVm3tHcs5mAvlkEYbbtvKMK8+oGoEhyZhgIkxCaXnGkaAewCBGe9fh92/uSOwN+ki7VWJR
m4+t3JvF1H7JkPtY0TIYVcZyLYxrq8bdFlQ1hgGYl7jk7CfGuTY09tr7bFGvtZvGiwmSDr0RWSY8
0zlj1ikh2olU8Mz8OOmJWoXBpKKK+SifS/kGxQfqo8eWaz4MU2G8ZEHaeXgV40C+xaghHzeKiUdO
WDCkD4ibgcEiisv0fQg1rN9CcqpogqZJfcp1Qx8TNguTNpBUJi0OoO+jMfl+s81K5TR7Q7Nj0qRV
+iDMUlaUrH3+UVSZb0WEpOGOwdu6nJde2zymQWMztMU+zp0xdWH/bfudqeBeQjjLnWQXdwIG2Nps
e5BsbYggEBHCCYZnWHfBowqGIjwzYDIPOUEilcV/ubxr427Ueevd9XDJzSsMkNv8JiBAuoM850vM
1MJw6Ipqp4O8l48jjCpSpmPZIS7YkHap1NepYZfgxVoahomIYAWCMCKhF0FOY5JN7lbk2nSOcR/b
2X2bq6A8EinYECmXpflMpDFzuL0mH5NhUlW33bSrp7prbjNF5uWWWjFfN1t3gAB44s1k32anCEj7
3E2hzex8IihrHs9IDszyauvrNumJDm7ZuXcMCQ3/rA5BNz7KFGjgEHSWCunGy67YDvZ6yzZJI2Ty
NHroF64CiaqcrG1IFBh6y8CtT4yfO//eT+yOOGY2XRqnPoA/G2/SwQ/ir7AnFmbPUNQIpoDTDpkC
T4YJPooua6DJABp/lNaEYm+dEcr0xhybqj51ZRk8dmlifxqIozRuh0Es+GxYvXvjSq8fr2eoFI9q
QdQBGJfO9aFpOVWAYSxbPViFZbaYRUkw/NEemTcqAxrpVvVizN+hA5pHeCNwhe/CoNfBzq08j6m+
O8a3nt0TMmhaqAM6O+nxhCFBjoYpS3zEBMGqE8lsBxmh6nx5kRPCm2zy1EDmh+K04CCpbTgRJs6V
Da9iVRtbovyym9q1VXFw9DJ+GCp2vX04uVDneMQq3CzjwKvVM8STsPphP2xdOxtgCiCYxMHTEuib
TjKvcKmJlDbxGe9gvX4SiU8TKEQzrTfbEMYhbnh7ojzJG31o4Qvl8PNhV29yeEFkV3rugmamLmS1
76URMhctiVMkVaHK36s8ScVWMMzfmy66msOYc3SA8eg4PpbKbZqTn1XWHeIJy91ajeF4l1brApha
Qx04B4dIuJci6BtvI6S2PrOOGW0HuINh4FXEKr6CtIVkJ/GJQzwLx6YmjTafPxg58/U9MgA/ezcP
AQGy0g9CBXcwUVa7U8rljpsmdgZnS6GDfdw0RK7aBBHQlEP+qyPoFagXdmaNL/G4KzNbZNwPZeqr
0utcM4JRr3hG5jDcpl7a0RxDoXzpA7yTQQFzkgFN12vnXdnXE0G0DB+u83QI0g2hqCLbc3eHu7lo
Y2frlkl5O6RQzlVjaYmxpKemCLYrLHC1lDwwf4KNvItRS9prkeOpXcZW9B48KwNFsVGD7pxAT0+L
jYh3bxvSubGmunfO+hp4ZoewwvF2g9367Tnl1aSvwmLhPN/a7ALuWRM2U/KYh03bAsEH8J4lKjBU
c0RNjBCiMquSXxaG/lVkJm1816Gpss5RsiXlOyghTf+lmvzxxZUWT3ZQtkfINZZiass4TqA2c5uu
3pjUMyGobiOOie5EDXKvO29bp04JSIMiIr+R7pwZx4wkQ38fDBUF4FJ6XnVlxU4x7Nt8BI322rLZ
i44Z01bCDdryQmsSLOESmhuI4ZBdsRGv0c8VI0nnVeDFj1aBP9e2JE5WH2NdGf6pQ1b2qbbxTL2y
8tqv39vF3OlbQxmtPlhOpV/CvCUP1C1tKTfJ2M/mWTbiSbuvC7vk3U306O3ipPKAIchmTM+SIJ3D
x6ScwmLTObNVXS+pk9m7BA6FeCgxUcmvwV/T/lakFNEJ0fQFhLOZgUuBq0qjDirQDLH6A+B/Mre8
yIbTJxavpKnSRGQRshqnvZBaQb8zhEnHjAxQHezZSnOOaA2eajRV967WJk1ok2O0szEAESX98wRQ
24UVvzLmnIxnytG2Q6GeJogDW8+95KBVS0QBlMsNCS/qHpu/7IYiC5DOj52evPJYBuYJH0DHQ3Q3
z8ggPdv9FGRBQOinqDB4y0yPXOQppIiOIFgHj7VUkEGDqnOZhMSVkVJjFRincs6Nl/6ACACWgQsp
DXrOI8XLPK2sWSyQltltPvv1rO/8ZgFUkH0T32T5aKOA9GS5bDyrWFr0ztXyie2x6TZDqMxil/pa
EjaJYn9TONzXPSnR/kNCWmbP/uQCY4btyOijd8z0BcL8UB/qoYAdSg6B/kima4bciqmW2sz1XH1q
rNp84n8xtDTx7iNMrRj5jH3jcFrRiQcBiKEPUYS5JgxYxn31JugleL7GV++2KqqM0VjaO19hGfor
KXUFbXyv1kmUI8KAouMnnPixzqsCoNJbjjHqLB15pTvkh8w0rISzJdMPc0XlHJkoAFuYc2WJsIVE
nkcS6c3nVEr48lUCkXaX5gxcD64x9EyUK2/wNiGtx58hLv8Njf1V/Vzedvr5ubt8rP/th1b9P378
Iwnlf15/+9g9/vAHwPGkm2/6Zz2/R0KZd/8Zbr7+5v/vD/8F2gN/y91cP//7v34hf6lb/zZe0fJ1
Jw5k8qve/eK5q8ofe/dv/8T37p34doyRaZAxPF+jGVaL2u/du23+gRs/WUNA5fTNpFL+rXkXAc07
LjB09bZHZvgK6PzZvAvxBz6RHr9Pd//NaOqv0CYw1voBGvKx4aC/A0HgP7iM4MrIz19J0LPJn0sf
HuoWr4HypQi78FNJBDAwXtwfcnwunrNyaJghMqj8JNkBeobr/XSJVqlx9yvB+6OnF1xODctAPy1T
L07hWtbLIV3qWTFJYGoeiSTzzZ1V2Va7QW2cl1sZNtUniUEkmcCwObwzKKaU2rofbCKX/QwkLIOJ
1APxm9WeN0oS0N3hgsHgVGV33DVGiTpfpi+TWzH/KYTbdRs8mNGBxhUz8sgYx5khkDMlJaK0pEl3
VZNYeyRp5rgRkzQTwo7z9MHJA7Yb1xt4f9u50fUOi2zCex3UCY857tbTppw8l0a+ckk9tsfMOJOW
Q0XQjsv1EMryhWrQOMuSlTw6NNN7P1/0jRToBrYmns4Tlth2/lhkyI0RF/RlhnLMDC87Dph3wp6Z
YYz4/X+c50koGNa1OoVhxtwyoSf5NJeCgYVXu0O4b6isHrSKa7WFJVo/ThzX3qbLDDYjvAODbouh
Oru1osSzdrRL/lc4mQlW8J1y9aasE3Hp997a/De5G2+TUvcvCqT4I8U8MAiMdI9k9dY3KJPHWFHM
maNxSZnuL2c4rscf5trVTDyLcbkfkrwCuO4VfDbE37KKeikRhOVdG3/szBS2oy6qsAFiDji1/dRD
Hlp71didJVD70YktpG7sKKtIBidtm11QUtecxrnseiDj1Pra9+v4szaKYDNazIijYchQgOa1sg+N
zdfh8TpI6yGD4NdaL0N/Nhd2DwYuexTomUxGjKIgc8ht1/o0Q6UGHzgOMLgf6MPJPZ/gTkNitdFq
Vzir7GAxA8Fz0lTh1rTb/qIfnIwMdYylgg366ng89p4/PzmGKB9czhrWTFBNT0YoobegysvJo8ep
Mtl2PRHfUddLlhK+I5g82H1ZXmgTevEW/UdzQz+U3afWYpb4mIvs6yhLo6OM8L0PRZGu5VyQmjWP
Ckvw3TAiSRmxZXvoBqgHGzcmjTma/fXRk5HJRN0Je93spqo37mlLM+845H38YgbZOB/KsS+87QgD
PbuazFWKXoU2yD00/fmgkL2EsBIwGow8W6uPcolDSARuKvUh1hjJAeY4y8dapynH3Ww3SdTNrVUD
HGgIr5BDCMYwMrdHm+VanO49niMXbZqPkGTjURsMvMLu88QZeS8DDbvTsRbSt+tay/bSCbIh3Vho
AjUAjDHX51Xhl+4JK9Ben5zALtJ9gp7hCcf2JDsGRtu+y2ExplfzaPTmcfQt5sNtu/DcLdo9lIqI
W4IIEHARcGz8eNzqBmz1YEC4RLkcwomIGrtdprPJIl/cnyveZnOpRrVFdz3cBDqorDMMBnJxnPTk
jrdTbWbW5zawU2unkg4dwZRTS28bvbQPmsXgblRFO74pYFOCJs2pbiIw2DkNotpLM4gudctDukoy
xQghHm3YIkoaeATYnQ7HC/BLxzpgkeCqdxku8y+dN6mBUJZwCNl+cmB5J8mc9jDQ4X50VlOWHdyR
8NmOKbj3Izixvc1Fl/RI/PIgOwLBuKuuq/TPvGxJ7ZOBngXb1tk049vFXkN+sXHJMIr2kKnsc52J
F6rg4Uu7oGI8B1tN/F0JsnNfwqGdWdTaRXEx9Eu+m9qqrDdCQJeLACm7bOdI24tvYM2QaOjQaReQ
vZ6ELKZ5Q3yMEUekpAPJ1IFgkOeUiXO3eG7cQjGy+mqbmz7CYVA3zSAlN+VZVyFoRJYwt/eNm7dP
zoij005XTevTjTKPxnnWrcqo7Ugr3mjRB8GWkFjG82BhVbLvF1NtdZ9b6ckwDf+lbpsJ6nkqHYvm
lb37JD0VOjsxMk+OEon/MQsoGwCh3MbfBRgqsrXUSGcZTSJnhs3ujd1Rl27wkLDtWwcD4uMT3TEc
O6tOPXOrbWNoz9QiOybMCeNTEtTr7kurG+rkqYNCa1hS3rVERbXgssEnw6+gphduuhxyFXtni9Tj
k+ir+Lz3CK1EJI61/UbAWe+rqbrTmBZcjm1bvPTNzAjQVOV87AyFhlByiS81mWQvkzGZzMIseoBT
OOaDHRFtzvk15imaecr/6TObtu9tfBblAxoYa7wzUit4vwRedx80VltFQzL11wD9etxlixzvswQn
jgiBpMn2yyo5+GjkGAEnc36Cyw+3ZDbVXO0RfXoQ/Px06uEJzbaNCYAJyoqY7uDqXNxWfT7F2wKR
m9wpkcMJRMwLMxOj8fDTUBfK37nM4R5hc+Plj0MIiAIWHghXsPC03GioJ9gubELLC99n0OfSwLf+
MNM+uxdAvKTKzKUauy307+lK4d4T7zwyWUK6JN/+TM02sJGX6GMjoYZwOqlRzt53X7C/VAX/sr7F
r/5LRZPCVKT7j/9N8ytcg34xvyrj6sdAd379zwIYejCxVgDWYh1UYVb1nwWwZVHK2rA2cLDCEw6k
5W8FsOHCNhaUzPgHkipiWeLvFbDB/Gr18MbVkpn6+iPnr5TA3jqA//v4KjDhHpObRiGOqxR05LfR
n5UyOwcvqL2f2p15oKQM4dUVdZ/0OSya3Lwu5CBu53aFrNJp6U6TEQojsptw/hobnt9jXRIUj80M
Lxn+SDY96EWNV7MYjM9dwghoa49qvNepjw1t26XjO7fzFJI4RtBF5IZAoRvUD8aXwTWYUITYP0yb
vijLNMJ/R4QbxvQrSzfrw9tUTD26OkCDKQrcah52CJHRskpcbcN7MzEwj1rALe8qkZl67yIhf4kz
k4CMLGYzhn3Rj2FktnlCtZk2FVAEMSZMGur0zgfj96PQEKLaVowzTERAfZ8inzendMs0L3Aj4dhV
w87YmEOUlFb30R2TeIJtlZXFriXkKEMxUokQgGCConhpZDo/+Ohzq2lL0li9FExdbHh/Re2k5cur
JXf9/ZG9zjD+sZXhQWK96/HVGXmu7qDh+vNXrcxY1wuGo94pMUv/KjMZdUs5hb/L1Hm7XIiQ8Gm+
GKQ7TFzNbynsr64S5lSng21djUPmOFujcpviqKu+VQhLlyS5/vV38r7ZLr9anih8WZsriX41MCab
4E2DVoLJSZn0T7SYJLg0TpY/lDiQPiZh2FbHhd1ZnYVVSdcEMonc2OZkQ1s9L2zgakqopuKJCDU6
gPFTqgOX4pOH1rTPjOwCq3qIY2gQhzqHgYsmvoJcE3eBCTg/y+Ac0KobgddAYRDWSdYeNQcNgNOQ
q7Uh5XQ6c/QE15FOCgs4sNf6MrSU0V072CvcBy5lzYYoGLiZC15hu2WJEYoT4DSFW8gexEzGDKCC
Ozk6tb/JtesUu8VHgrY3g1pv3T7BFooJhK6PuXbGGYW7N9QYYeNAssfOpP9qcm48zKytLBI6SDmB
ZndQx5b567FfNGPNJsHV8iAExKyO7NWzUdQUemPWZwuO6wwrw24H3Z3kA0RHjDuGPqoo4MooZVh6
BTEUBrZe7Al9QLZggtQsC5Y++LAwWZw8kvtcp578A7bc4hoqdBtC/EeLvHEWbgHYcJY9dTGM8D3I
SxJA3fIzc+sLDMoigbQN1w0sJh8tFc+wUrJiRvCPxMrdtMqQxX6lGMOMXxjnR0Gu/JHbUdEDOUUr
LryuGNpojXA4I006DjdYMmXhubbzAGJ86Pb3ygnhQc3aJ9ytCvicZ/BHlxSVftpcLGSuFadUG/0d
B3QSb4wYN9I9Tb5zvwAMBxupId5Hdkp5sFNFi8NW5haQuFNkaYiNmY12Z2T9cCs8EU63dSztBNy2
pqcy+8504UaXwXSYLBcGJOkuEgpsQLvB0pljH2uYzL+ooCmXW+U4k3FSXZaqLcHHSX1AYwfg7peK
Rh1CqlnuYIfBoGqYR37MGLQ+IzXPnpUb9MtmMPAe4G1cvOZsNWE4UY/1GLUHbY1OrJiWY2cK/yLA
FQW9rjbzqF3EOzsFQTurE51a+wDZ1hnFEiB+Oy/i3gmW6QMj4vqsMCG11VM3PuOK2d8n3EX0dTR/
mIN4blJtkbdnNjSfoi+iGrSFmb096GsPun4QMRAqyx0cudTeWD1TW1T0Irjq6IC+eNzjexDb6j1y
Sb0c2Vc0Ll3ayoJonufBOCyxhsUumh6De5nEPJLcTgJ/ayaVrhmpl+PtbLZFv68d5qdQiecEx464
BGAx+1FHOUqIDFG8H5wQHzQvObtMuUkrQp23TSf0Bwj3UGRLx9Z3FhGQz6IfGSeMjteeBO5M8SEU
vqaN4lB85lFm/lbOMRTCECi/BgoaKlwdZk/eEGvlpEdAH8SEDBKMNqrmHCFn7CWdZr5XBU+B3eeX
BjCHdd6D1LwoO3Gv3Nwbn9WCg8jOaBwB0VAT1cELpsmZzse8XKCeO9kHteAJ4NfL9NIjoalgdxTy
oUYVCJGwVAnBWVbNXoUW274N3bZ+D0bLr/EmQU20+zCZt3NS+xDKMqZEOW2pvyddzijpier4Sxm7
9T2J3LPCrGPpGIfh1BTiLe0wMxbDihYtEHePqBkGa8/QNnyPzhAHhNJPTG7YMCF/yQmtoamWZvNB
ckbCvcxc+ewtwktJrXBsj7Y7N2FL5kNw0dkOgNCXcioBmCHDwUeXrFl+Z2yL4IKJSXVjthMOQ6qZ
4A2HeWH2ziaOSY84OBWzp+Vc2stKJ8BEEHjKFMZwRi8AIJIz1DW2BPUIyNXFgA+bW4Q+zHQYgYzV
dU2vhuNH5LAXDBTMdnK1+AK3G1xZ4sspTWJ/V4fC+5zFZhEciajBA8uLHbH3YsQjujGkxwjBKO2I
EUWyMguhcDtMkUuAw9QO9AGpYP0uRBbobxnPJBTzep6tQ57FdcFUrPJqJg4UBFupMhxrRkmPv+lV
YELT7azntYX/KogA5HnMsbrCDdx4mIbUZpFLI3lJY6RNG+nlsJeTNnG9qOZGEvkctCtTPugFAkln
0Dx7ihuXPUAMFdZ3yJI3MdLpAsBMmfEud5sWmisGX+XKzFtafP4aiLdER7o2EmVP0sKGIWdAMi/l
HXwL4wt0CfdTuHTdFX+ff1/h1fGllFI2G1wlamofZwlmXlSmksRAWSMUSm1C761x+5o3ATe+xTlV
pvepbxhu5IUxJFZ3GMYqYgYhTZjPhWjIWXWdJ+UVNjwXex4p5IBeNo1hdleSTRjKRd5Rabkqdc1z
gerqY2x2yW3Hgtc4W4rsRmc2u39NS31luzGmBSlZS8TYqoTnpJidfKrjAf+S3lhURfyWXHCaLOri
TEy8XkRDK0BCjsKMcLG25+iZw0pEYBjdtbVQUUIusPIvhYMolVA1B2H/0JcPyJ8kUiXs06A8xsFD
MPQ8favEHGtloMQdspfK+5or0VJLgkC5YFddae/wWPLuFo18ooOhgE0mb92mxACJUQveAd0eAwJT
bYA8mIQyRDOdTYJ/ttqiOxoeilJ6DwD8mOrB/gp9A/Z/hqnbeTaO9YgIAxk2RQJjv5fCmldah9va
7yZes88VFKcvAmnCOp82aLt9DM1iXHWdJtsWeeYPF3Xg53qV9Cl93QZhCiVlQa5aJ1l6hL+k1IWB
t9iMwFthTDc1Q97ufdlnOWa8AcqTVuIguCM+B22wFE0OC6vGCORCONPi4zNJOul5uLR1fT/HuLdh
JZYYw/tJleFAKsFY3goDkOXdaLRTg3fngm3YpnTtCcy9rxZcdaIBBNwagJu0sJ5K2YCg4okTz6KM
sMpmYAgKB5iMBqJJbXgrPcQ+l7jQGtIWXT6F5Vkj6gILhakN4kxtyngkvA5/L5qGTZHpJXnC50a5
xznOMWysKinFRV6ToDhS+dl4nVE7DrK4Nrx5rOfIoJiwIycXAksVZr9ZOkYFtavhRB5yP0i1S79k
F0EfGhKECJG9+mpjp2PsC2wh/etMM9TG0WD9PoEsscbfgTwUwckMBvzfyDOfMpjyiC1C9HVhAPBD
8LkmLrSZ+BYiCfC3Xelvs39o/b5JPrQEP4l8mzZB2n9cyIOrPkBQKex9DhIm7whAYULCxrAkuLES
8cpoOGzTpt8I2AD2TaIcz/Y3cG21B1eGFgTwSE1U4AD4PseogUupRo2wZIqBiPSq9sOsuz6EEqZI
+No4MWrHHQNxt73EfE2VF2WjhxHbxsbvqk1tBDjGbfAsI3JSuroxr/rGZcyL45Uz3tT1IO1bu60D
77LQcY6A0JmHj3huwXmxSLBAx4VT20UQjEsBnpu6zv2opvmlhVBXRGYGEE+r19j5kSTL8QEEt5c7
OJPDeePNCTq0TOIdajma47CE7AY2VKE4LTGP8FBfFalFmdfZ8UXq+YxZRpoMM6rg5xwKCxN7FDGj
/aAWDE+2uu1d69jgVbPsgmoR9SkUKrTPrLFROI4xK4dh5XDzWV/SY4/qfLC9xZ0XVHT4VvdXTZc7
5DVCFcp2s6YwR8lluPVZ6hRxsktDiG8ViV/wSrAuSDEKbfV7UxTJcsQcFetAV5oU+DMuJNdT4PDJ
qvN0KGKXs3u1P6VwT2gWRhyAokaqwtmSAZ2/H+FHfrHT0Pm60P3GDwb+jA95reObuCol3gzVALnC
c1qNHHWYxq+2OdjptaxcNmxhK58hc4nLPV+9ghGJ6xavKUv7WbMk1MYypuSI285qh4bukpYCXzP6
74CAstOgfBzzXKf7iDSXQndemhIuyZB4PpPcdrwhGbrFam/yTPugWuZWEfplbtgIA+jKSn3oSWYY
x3em9opPC/USk15OCGMLqw+j4kYZildIxcvT4mMhv4FwmoO7thI0Ab5u4p7wRwq+NNKPb5A7TnKb
1gtnqqezgu4MsTmHUorIkFfEmrrv8QB/CTr7p4DYD7DZLwG2H+bJ/0MGyKaHcD4EwvoFgvbU/8tl
3/5AAQff+vOf+w6lMfs1GYWCP6B1F0SFgHB8nyWvPyGNwPMwwKaqI5X5b1CaLf4AsSDuwwkwNAcg
AdD4c5a8/oi/BkUA4nmuZIV/BUizfnT+JjpNYAtMRAGxbfy1rv8GfzF6JijshQ6NRXwGchDuZqx5
lcS3jDGotROKOdYo1G2IKAhCyXgczLhj8JztXaGyPWTe+TjF3qlcVSetCP6Mi/2/Ffav3yQd/3xx
HfqkfH6ztOA0fF9Vhv/HGmdiUqu5LA8YKkgFvi8rw2Jd+R6+icSeYOFg/p2iYNmAt/y6afqhSeT4
qkr4c1n5fxBMxf/Lv5AF8JO/hM++Ea8I5A38RR4w7Roqw2TrjYAq7aa4dwp1aehRP075QJg5psjD
c9ot9PZmUrjXwmqBWTNtyn7XFlgxnydlmj6JoC/mU9a1Y7l99W7+BGp8k77w7TMht6B+WfUYnrfG
QbwCAYuibEzMsC8xyKtvi9wQn2rIBuHWc2X2OQzj8QPjl/BBiN76i8kj3y9NpAX3YrXdeJsMA9+J
AtVPL8s6NfZxWIqLsZDrCDsxr7vZUk+//qZvgi2+XY7oTB9jD9BVJEQ/flOnmIi9yFGOunnqUx3r
4kvaJOVnGVTNdvAL/+uvr/cjvPr9ab++Hivu9Z11UsNjcJdeWvaidjQR9clrWuDIlD/++krrdvR3
YPXPK9ncQIYSGJG8zQ+iBKmreckuDRDdy9TIQMLUPPwmheRnC8Vmy2YLtgPhv72I0aZh77XJJZ1+
dZjhNLxopH1Yz7X5CVf65gkOK+Pp3PtdRAezk3/8dsxdTMFVBXrCH+9jm0ErQEB5GdurwLMuXWfv
ZGP8PlhE8L6ceoKZoFdHBRP39zKtmt+FTvz07qJ6ZIlyWNn2mzck9DW2QCbXzypzB7dtPMRjo79P
2/5ppvNPFicxHWwxAUEdpPisd//Va5jhGJRiEHqZBIn40puzcbDMJcUnLVOXdq2734Dx38hQb5aM
xelmQksi/iSw3lzPxh+QGUR8meJjda6n2niosNe7rpA13QS2MX0K4e4e8G2n88Lwnw6Q18aPTNC/
/a8X709eE17H9d+8lszW3jxe+l12TRlfdgy5ow7f8dVQGJZWiGneX74SrB+GcwzHGCV9I5C9usc9
lrswAPwLGPq4umAlctLh4u1HvOiPv77St5fhze1lFse8AxUtePbb5LACYFj6qXORmIl113EroXtm
wRNcazzzRz/2PvpSgbrSsmWPYGU4Sc/oVT7/+mP85JXFxohvSxAg7GPnza2dRCLK2rMueHt8ULW8
dj9TBde7wlyWy9nCWHPBE/+EEXB7/usr/2Q5o62k6ONIISDHfXPSFYvCEdZBsxJnwRGTom6fgfhv
ccrRe2mV8enXl/vZ/XbJEFtzDwMqiPXcf/369EAnnLn2BTKbJoC6koki6v2wwvCt8fuHEaf/CyJG
gLwJxlht3hymmIjzfv0xfna/X3+KdSd5tcDY46Xf1/YFBkQ0v3JWzUs7J82hF62g95yHw1yFmBGg
wPvNgvvJHuUigBQe2ko2D5uS6PWVvTJTyQgG003FcobHnThaQ2z/Ljf5J6+qy4lGA+BTnbMh/ngV
tEnEptRYeEiz20kx2AeCrhkyoHv5bmX2T7fDb/mib14gppI2KASFmaAK+/FSfowqSwzWRZqz/+5q
b25vfTR1e7dLHObIuRdfMi0YTwnRkFjetNmFSMmiBL0RzZ0/VtU74TbOuwniFjAb87T5N8/6Zzuo
i++XY+HR5Tjmqkp9fcuDkqmWK6YLq8YnY9Stu7PKEBZ8MnoHYN7pvUqLcN8mizyh0Or3lZ6aE8az
9e/W/voW/3ir6K5ch5k/x6MPOPnjB0H0YQzEtZzD4M6uMEAlZT1x+x0zuvZginzNBwGXxFY530pr
QoeVu+roOy7ybg7Lefvrd+Anr6IF45cn5rjQBOy3W58z9WMFg+J8jQ3YyznrL+MiCW+Tora3nq/i
94hz+mNozUgSrdHCfFcMH3/zGdaF+OaWWIFjuz4FrQMf4s0tIdxwYZDsnxsO7tToJP0LO5bynWg1
uiLhl+/DBPSCkV145sAcBctzymv4nL+LWf7JMv52J1ZiNPRNb6Vfv14kaT85AySGc1m0Kb5Lot7G
YjoF+Nwg+dDDtvHD9hR3ujk6jZm8hJYeHuAklFtLOctJoXgmccrV74Jxdn/3iq034c1Nsjmg1k4J
xrZ4+4pZCUbYMEnOhZ3ERhTCft328wxy0k/9ZVM8kuuTIydmjuVOg9wVvbS3VPL9ucTqvkE1PMw0
an9r5a6/X/s17eEnDZKFvNvy4Q7AmfH8N7crRjpsEIVzjjSklxvHLxCUJuh46o7aI67r/D1yFB31
oA/Kxo0oCKrwJIdqvlE6Jrfj1x/nHwvP9dMg9WXLCyk/V5Tg1XaekyBgpsI5D3KCRMjg86yNZv67
wVq02y1VV9/NMgGww0T63YLcNvovXF6IAD36ugu662nz6vLMSV2/He1zJu7ufiagYhNYUNe2Y4jS
bYYHi9lObB5IHvyUwXL7zYnybdv4h+XBhQnlssy1X/3x8tDLmHX41nlats0RcXZywN8ebhF8t5tc
h9Znawr0cwhpAWmfmRBLEuYnwDiswLg/2wIC/l/uQASVBOHGQjiUrW93lrw0JqmX9DypquXR1BZL
dZnjCsUnKHTkdB4TT58S70h8T/+bbe0fD1hhUSyzmXArVvPIH++GoUYXMmt6brWzPpOybs/K3M6e
fv3ErZ9excUFiy2U+/62bBJJV+Njr84XiLzvZq8dTrow/h9757HkOJJu6XeZPdoAuDvElgTJYKjM
DJFqA6tU0FpjP082LzYfouvODSJ4g9a1nrayXpRVJgjA4eL/z/nOIlYEHyZaW+5TxsQhTv0IdBeu
u0yB0JrsUIx40cT8DSsSJqDcqYILJ8y3OxtuHymuy8aZ1d9dDYYULgveiPCGp2NejYWR3WcS3rc/
msGWmL+RTBg/3/LRXpjJTwtxy8l2UYhyquXiFkvK6rEnrXBCUtavEfM7qTcWDnDbcoCBuAtJXqMn
ScwLA24IsM69/y5ejnWn4/8FNsJpFwwnpaHVLbdL0XIew5vaVsWtoFe5yYao3arY+NwUoHBby8De
MY+f0G9YN8NQq70CEbvXOE7Q/6hJ7Kno36bKbx9tWX1wDeg9s6Hqu6zqwTf3wc9a7566IRbXVBdj
JMqVi3W10XaQNOMLu4S3G3Ib4I1kOWSfwM5tGXmvJhObhAjmVPvarJbvI61rwqapZx5gqbjFjvig
4NP7z+/tUF4uiISNmZNT1wvk9NUFGS7Q1KV1PdpuQHyGU+2TpMovTJFn7oqvkjgMpSNGEUut+PVd
Eb1EMFSsrjMUyR97W2aYS3OQhZOBRxbzdKg9vn9Xb3fA+JwM9wX0ukzKq3NNngw1m476uiWTxHOb
EaNJaFh7LBTmhVtDPMqPfz0AqVGx96VcyHvjBsVqABKy0Y0xFDdzTmQLDkCZkL4CHXRUbpH550S9
IiLOz+YvJp1LgWNIq82dPQBBPlqNDwxqMNj8Kq0RV/qQzOZVM+GJ2M5jFXbwoab4gzE0UebFOY6C
1MbVf8yaiUi8Ys5+L/rr6nHCUT1vZVf6cKCrVHzG1p/c9qJ1fzbYJOEsA4X6yxilvSDvrHbYSYRp
uP99J/1ZlyRhbHBJ0nSVlhHfE3YEsr4LWzi0JhBWpCljpnb4s9HVF02a/mwDc74l7Rq+We5g+4Yp
1eg+K65rGlgc0+Sjrc8OyVul6Ihd8us/Fcapm6TAbsl/OyDl6tIu/dOU+diixJqs34Udxw8cU/U/
TT6anwR2SYKsyhqqX2Aa9JdbIw08jXAZiElLxz4uLBMgoab73yXt9ZGGXJoKzx/IE4JMmHwCQol6
ybal9kQRwAxJB0tLMCFR3ow3xHiDbqwlkMRNY46L7t53iYfT/JiHV4BcakuobgRsIHCMK+13zSno
uS1kiNlpBN+0qcrJ6HckDbXGAf11bGHzrr+YHe1rz0XEWO3jMCCDsJJ+SNaciHF7TW2Mzcy0FqUR
GzX1B0VIfa33qfW1RpQDJouF0kFAk/NHigZBHVbnaVJo2kHsbjRHDOQ1yZmoB6q9BMPoCwA47f3K
szWrpMWvEKRjfJ9cSGY5SyF4RWeAhooRddPCYdU8MnMzBOlwDz7g/RUh8WhWBJRCi8yP0s+08FDH
/XANULiHjThNFXEKZgQgPClrfk+FljfY+RZwka3rRoZ/07ugF3boUfNDCLDgp4pRWW1pTDOqGhHB
60XC2n/mM9AQUekIAQFY1k27Exg8jgJh4Td2VSZMfyJEf3RE8vBK8iXyLotg0KEaqD8zKY7we6ZR
PGW5EX4N8VfUu6QZxS8rZ53FL1HJhzolVcfz2yLqvGye8IIwLOelUpWrhNE5qcdBl9o3h8iTdtcl
IQmVpZUON1ifU3XoSVHQSY3pq+Qq6Gs3uo5Ct0ANlcTUCTRcAuh/EHDZGGaT6Wdp4anaVFkKFgZf
sXGICMnTNqU9ZwHK0iByvaCY4eHgEYIMSrCQ7G5kHBXRIYhttuYALKr8MICvJfSwht2wBWvERikb
3Bhdn+0sDvZsIYtUU+vnvADEXIgkkv6HBX5C3+jSDr/bs8IAZUwIx/du3Qe3ctDnQ69HOT0vGcef
GcidRfhSkH4o2QwSiFVkBv/CCeWtSGEVeAPYjupoFErgPpqIYPSVHqGdnTRS6/Qxr28KlKj42HnJ
PVAL3f8hcV3iW0xwe3lB3RTKgz6jtVdklrRkPeAE/ADXbHhQo2mm9LtBAm0Qu8XBXhOO/zmHOAGV
JykquWmxIzteKiMmGn/oEMDUlWDrlM4OfJmodPTMa+HGJuyydCC8PTyEJSIqcn+Wk27QYJ59B1hT
aSNiS6aSiKepKoZpAzskvydqlzlHksz9IyAxly0QRfGfs52YyCwr50nEktRWgxGpky6QaNnB8Gcy
uOrKQumaJIFpb42ubB4tKyJULq0pDWxaw4kFtbKcGRo9WM6Gtlw22FFkdgg8EhQUxlCgp8+SmB1J
Z+TT/Uzq77NwGqadoDezqwDbuMN5btD+2JFUZHxJC+6NpUbtU+wDWgaxzBZ7i6NfzlA5mv4OKqeZ
M/EUxadFEBCheXeHL7rRD9+UWZt3PCnkd0j942deQP8Q+Lb+SIoD+hcny/tpmwW5XuxwhMsY31SM
bNsXY4MpEQl1vjeDyH50Oc2iiyjoImwbEZu3gADnb27H1gvzfkqWgehdAzGbwke4gRZA9FkRDYAx
iONFXDdJ1pTtMPjiF7T/6A7VfbyY4qQqrxSqr0cT9fIX6i3mD4RRmGntDAaiFWrZM/FXTEFx7X7W
LDnco0pyUB9meHZ2eaNbmMskgncKpAB1PB1zEzrTaNA/6SEkoU1LCYp0Q3tU1rYuJecw1KsGGb98
sR8Lx8Ss27bpcBW5Iv5CXqbxm1Ks/zGljYbgAPDhQ+ErH23GPNv01dhj32KaNzhWo0OyD2zrSwyZ
w8wqaTlon71Z16s/g87u8IpZl9TAwTS6eEfWF+CkqG0wmRI7Zhde2dVJcd2AG/jqDo2ldoR12elR
pwb0tSIzEitog6LyOCnDqm8mB9z6hA8DdWonwkM6LAI2TCLxC7gqfU6M3i2QaPrWB12rUsR0WRlk
m3jUW5TcmQ1CKXOymEHfTcYtmxYK9rE2LtD2aYFnoI6q1aaF+4Spk+jD3yMtm3yrClbcLQShukMr
qNz+WI5Jfj3HbCTwdyUfooGmym9lQXA2WGu6Ta7reXdNYIqZYCIlxGkrjcIBKllEKaiCgCldJKX4
Lkm0qDw2QxihqhwWk5fEVv8tqa2IKNkGRGIlBGAB0nG0hzzNKgjXppn8IjeonbYjfrhuTzXMBjYl
AZNsc5F1Dxy5SRPm4hDNyk5lPxsLdcxe2nXf3A2TmgTpc651lVcIIhGKsi9lQkvVTxxzwX07W+XP
IaqTClJ7l3ySma39KIQbLGS2XGZeo5WYh1FSYYQxZCrbLWXiignHjR+F1Y73GbM83Sz26ywKXUu2
EiSsBq1rlerXOqeRmfOnPWhfkEmOyUH3Q7c7+gP5hBtYIeCJB+Vr8s5g/mFPOHGg+Cil0etboaXF
oj/EmTZ4IyNq4X/nqdglZYv4CPiCywebxoWxCTuK57sl4PezVfjsKfoqKqmh0Y7apYRcfW0qA0FE
ALMuBjgNUCNCqfPL8oco3+Y9257NOEbmL9nZwydFmxBWtYkvY0N8m/Wp922DGTAjehQlbaaTEZfz
BLe+wz4aEBrSiw0kplLHpryAlitHqK+hFoW3U2A5jzgvpseJ2uuTMEJJQHVeUoTh2OUCR9H9EhR3
O/ZkPod9eYN7m/wqsG8CK3Ey/VbgP0uArkI9jU04AjIKUPhTxWT+gy5jI5jECvkBpb4x7AF+tf5D
pepgYFrCksoOC6jQdhBzE22QsJN6jk3QNQCx17T12SuQPBDny9pT1P0ne5jC74RMtR5p0PIOlFqz
K5FxhQf28swpw9DAy5FCN+8Jq+3nvV+54EAgyejf4e3Vo4eAzhl3MdPvnep60LNKz6pjrKMKv6qG
KfuUqsI+MMlE+QGak5x3gW9RAvDNUObEDaHZ9kM9eyhTO9yVMkcA2JIqMHj6MLNOCqbPYdtEWmYR
Y4CKcBNrdunu5ww/Jllog2HsTD1JZra4nfvHaKrS2Y4+mFAQwT2vDzF9a9yRGwr1rnRlYG1zpyXA
V+8IG0T25avHPO3T5zLkT+0Tlnzcj1rTfuvDGHaTRC6Y3Tg+iSzbuo0wjHT9pH7FUxEv8I8somLM
O/Esw8E6GzN1biGcYEBpp5aST18K3kk6OcSfuq20vxYQAuQGdFb2pMOsY5vWs1ffIXqfCEG2/OBL
GQ3GHY3j+fuIBeCzbHNxDYMMkjoAqunBRR1JRk7fAKrBITBsjHKu2P5MPcR8Cqb+leibJ6Bm7kFo
dWagIGazBaDKhFbO1kvcjTycTzBpo/gKRoFzy3orsT9bfsPOQxVabwr47RkMFvobxUM51/0TeVs6
Ajey9xrPwSD8I5NF/w2l+vSQMahAxLttDFd87ArCsaq8ta6YXomKayYDL+scpwvsMQNp7FJnXjpP
ZY09eJTjrzptGQ6hbMa7GVvBvCubpv8mqClqG6g45q9xChJG9CjKfVlNPg9YtP6jNqkCHF0zJff0
otM/9hzD2oWdIL8WpurDnRYZMTENRpGr6wg634CTiUjyqxrpnsHBqoJJXVS1Wy8Wu6TfwKuqKCO6
I0wkTEa13C4GAcLHiEO9lbrsGFE9oIm9DxgiYCn2Mw+YZIBTo7LJHUJM1sJj0MavFrlw8mAPuo8F
pDePSkyAKHPmo29LN+I+bKcpOvIWhh3zex7sQtMcP7s1n3aTNtkHJwAmsM2GVh6wZKHxQrSpmm2Y
LkcbczaHB9gCBhVX6kt7u3LG0IOHY90B6nHxPBEXDA6+muQ2JOXhBymaQKFkWZiW54YIPDYQf/jr
EIZ1W2fIAU9bJmTBzpRzi6OQU47HoWf4Q0KI1u3rydDSLQIR6J4VguJvOf/mbhqq5qHpU+MjoLSW
FoCZZHJTWb5LvChTx75sWiiAcKPxd5YW5MLtHHTaV/RLqKHDigb4fiDT8g9CbQJQYgc989zBDWUT
5br8TSqNlq2pgdWM+Kl4xD2RzunWjtnB7SARAsTUMgVIsaZtu68VtCM+eLhNnJzsetkJSjbfTR6q
/q4uFQkJVjHOLoyI0P0uzTpvdtRioCXprlZ8COoAtn5dORE0Ur0u72dmfvIFO6JFt8WoTd/aGhve
Nm1Hp9gPxC4+1aSK1XsDmObzSwHn/wvn/hf5yPS8QPMYaBYxWsrFhPz/ui8LS+hvRtD9XxmMoP/z
v9O/8l+v4UBn/4K/nc/Gv5aStEFckokQDhXdf+nqDPdfdECRxy19Wjg+S1jR35lJlv4vuhcQb1za
ObQll3r937o65f7Loa5Kk5D+Cjsk9R/p6k6rgGj56JEQirRgoSmam3JV25RstowIDTSk55GzRNdR
l2it64pCwwYp+bh/9ZzOdKnOXY5HoAQbQ4v+2aov01oQOJQbzh4LP4sqJ4BN36akwupAHJsYWf37
1zutA/779rA+mwJ5F6JBuSpyJg1KVb5YnJYa/zcMRnunprT7qKf4PKcGGMfGL6b26IZpsHfN2bjQ
CTqt5P77+shlSJnjF6DfXl8/g9PmkDlHVl9pHSsdTgInr/Tw/l2eVlZfrkKzbTHQIyygAbg89Vf1
4qQOSsPsDV4ipiLCxhtgi7lVbkmNmHbvX+rMA0VTgGEfKDNAK7F6gXXZEOxaTrOXQKK4anEd7FAN
uBtnKtIrA37ilmap2rWDNnvCH4oLd4oW+XVh99+3yuDngMTVadgvDf1XtypxEeSVGmavAm7ab4nP
NR4sfhKY346PDcRTVh+qumMl16syvgPEOPvLO+7Y4mtV+Dhag+goIcjkeR6KkIienrKMl3Va8HE2
5fQr8jv7pw72/tJYXDW0//7t6P9MhRaQGWFVAI+xnXQQdRn8GaHLLD3kn3RtsHNjR/uYsVulEKfd
sYgbXhjG9cbqY3WkyZNfNYWWfuC7ia6wtKWe5vva8f33ury3/y6Y//u3CcRi0DheCvSreWCMnDYv
fX/2NCPkGFTZ5SHomnbb+1j8G2os5Ij71IDM8UIr/cyMYHKmR0hHM4I+2fLCX73QQka5P2GV8/zS
7vZ2O83HtjMJju3qP3rfXOhBLN/byW3SiuYGEcUoFwbFwpN4fTV9QAWVpxBwJ9109v2gvpSG+j0l
KeGJg11uwwrN+ftP9s3H+XJJBr1SKBlQdZ1e0mycMAO2LznHgMTt+/RDZ8yHGkHxhRbvmyfJhV4m
OosgKsziq57H7JfSqkNfcv5u/Q171ezOBf1NFayet9RPugtTwfnrsWYwIbCGrSWBmtE18FfAYfSF
P3wc8rS66ymrey7zEWZSo3l6/0GuVEOM0eUGJdMcunJzEZufPkmSwUZJ4qrCAoQdJS1x2FGajTyW
GUBbU/Kt6YMRbk7VPmZ8XFcZ5tMdx+LkwqR+/oegF8bsAPyaleX0hyhryAAsk/WiZm2+6mKCjoLU
FrthKXpnMHmvtW5JrmrgbM4K6VKdDPjWexbX9x/J2+Fs0JZkhwCKgsjDZdfyejhbZVmGVZbgKa1A
f0Gb9w+FbHfITeXGjXSq9/i0Lk3Bb6YKHAIsNOw/aOjTpFy9BisX1YT6h3AI3PZ4630oWPCXyISa
cPTF4U4MMj8E2vIbnGCnox2nAiDdvQjnZmsRCX/VD5Xuhba4F1VV37hYiomSVe2FAXPm6dBFVfxa
8WJ8Wf1QTHO5pUmpe12XPlhWOn+iepk9pKVFs59oblBITnjhmm/WJ3CNiPLRyfJwaL6vlmKqxQsM
laS2Iqmqm77RCZ9TVuSByvKf9HD8CV1L7Fyn8vcB2IcLc83b5ZHLo6yj20/bmGVyeXevZlPLLMIp
b4jADfXGvmrLynzCWGmRGNXrR8rkip6XAj2bagYtg8T1fBNcYUvf7TCBbN8w2BRewMbcdyWouHpg
VU8KwlSQGrQbtxwy7/0RfO554RGSDmJqCwjm6lOalpMi7TLdi5FH0GTR6nvUQVCjegAfSREdK+KF
sib9zb4xuSC0PTOQXTrOLpopgUB+/fUAm4oW4SepesQ+3ybwc7eJmQU3TmZ+Iz052Qcsik9UIscL
M+fbJYG3tPi0oBZRflnLtpty6sy2AhfWDTURf4KtGg3KGOPoJVXYuU9AQTOyGBXLFnQ1HqpC0RCe
OzJO9QK+SV2ytRghsASGsRTSzOgadoC8MArPvdPXF13NSi6LbJvbXDRyBJ0bSTZf7uc/Z11+tEpb
bgBiVB6Ia1LGw/I/3U7wAbDfZrAQa4IVUZ5+ANRemxgPLN9fCZenYnq5VVTEjwnY3H2uR+rCGDr3
KtmKotRGarZ4SE6vNzUD7AE8UxjmgT8TqZoc/MT6AWPV3bz/pZxZdbi1RRCCSBvJobOaWmAEkEdL
wA9sc2JLI9gnXg6UlWOMJOARF/W2sihojuRgEGkLQxTTCfA+PTQvPOOVvG1ZiPklts2P4SQKfWv1
guF1ZgVhHeDunKam9VQqeHG2Q3sZozuR484HretL2ltyQnVFDhRETP9a4AHZS5PssoID8/HC01km
89OdHaPc4slwmmXyc1dPJyQtNcKwS8ikCuDSheaxdha+BaTB2p8RQ0zZcAQ1ooDu+P4WL3G9c2sm
v9wA4f7+j3m7M+K3sDmAS8bWFs/U6aAgn7TOYHUbXmCmPlr6GLUXCBfaiDRcDaB7z+9f79xX/vp6
q0k05hOuqoYs86imeW6mOLSDvJReaZXRVUzb6lO98Mzfv+i5r9xC0yZhsOGcXk9iVodR2e4NwwNS
ykFG9s6VRTCpBkx8o2ij7XKa55sOdNDOqNrk0i7k3DPGTEXhhSHILmQ1sznRzEnI4cPDkW0dTQ6l
t4auWXs5OBmm+zTcqbQfKalzNAzsAdmR8Md7/jOkGZk7eKUgWLZHmofeR5bbnMPihWnw3C/EeoVx
kZkB/9VKkItsxmpgKPG9Gon6TYqyvk3ttEW9RiTjVDuXQubeLmdIkpFysaSxosEmOx11A1uhKeHM
7I1h6FMQhKSr1/l4RL9QbMyKVgNZkvTdgs/vD4Rlijv98rguFQ7ONwTcMeJPryuBfoJQ4NCqJjN6
CFwdeiQD5sILfzvcuIqL2lpIVKTMqKdXAWQDU8lXhtdRZfnolBaQOtHR46QNeIQ0CXq+CLOrUgEd
GR3nwjT/9l0uV192KJLjI0aR06t3fZwNEAMMz9VCl52rMgGnOMFzmpfCC6pYuzDZn3uXAmQGJ1Q2
+BAQT6/nNxNQ/bQxPelCxaoqEjvUnNMgS7PYixSZDi3h30AvzOHCqD33Npe4MDKLHMsABHN6Zegi
dRaHXFnP5XAXsH3xmoR6/Ptj5u2yuRwa+TxxsXOb67pcp0TgNHlnei5nhR2sIns3VVN3jAkH8f7B
pTAgE363jB+xGjiCbCOflgovrIwnz8jK/jDiLIf0/J9XNxe/Daf8xbhGlWcdsNcEfRcSjW16PSYx
EqCTH2GPJiGyWipiUx/8k4dIGQN/9ZK5Zq8GyWz5c9ujnvSquImRGHIWNd042Jooei5cauUuWJZ8
FnpcIdjhlsKbvrhGXh0sTA2BbdYWptcMeuf1Dr3MgNWTgOZhRjI0ujvuFHCyJr5DrY++LscTrwTh
sTVqwGHvv9IzW6Hl17hMoTaezzfHHHOuklrgofJGduf7wS/6Xeho7HINvErTkI0Qu1zQMYRmegH6
ATSPE0lUoQap6/2f8nbpNfnsoUAysoAdrCfdQrNETznC8IbM6cnmpI+jIwyJ9TsIGclVlvrthc3F
uU8HCiSG2mVTT9X39E3kOKOiyidN23chTbtlM5O4HuWeUzE1vH9z52Yhd6mVYe1fEgZXl4osg1Qs
Xy4zOxRdDeLytWmG/YHQuxqqFMldVPH1A7ZB58JjPTffMgVxhwuLlark6U1WoejQJsUm6BHTReJW
T7TWkP104HJ2UBQvje+zDxUoNSVIzqKcHE6vN7RjLAeNNUz4TbxDyqL2+D/DvWEz5N9/qOdGDJv3
/7qUtZqPnCkZjYhYEw/Yd3QU+og9CAUXHxGgxITiPlVgVCPvX/TFY7FapA3MrJgPOaPwz+qq5Ajo
ZRCabI8bod1m7gQxySCmNcqs6jjiZPbATrX7Umhy7wOr3/dNkO7jOEmPlLeqTVwJgiBa9EoYKvKb
akJkF1a9tX//d555Dyc/czXNQPBCMz0y4sIBnYRVms0nihEFlyKO9f1LnRliXAr5juCZQCtZDTE/
NeukLDkwDNRr0DHMT3VSJ5+hngomkxlN2z+4HjwM+m3sxJgsTocY0YXgA5cNDEJP59NCk7xqfFft
6zIwDzPqxgvj7OyjZCQrwXGIbZN5ej0tyB23tTTDI5sRr/oCD9YorO56KK4XLnVmSDMHg+bg7piV
lwiT14vDTLqJ3cFnWApJ9VWSW18hm0U70VWGh/sEpB6NuAuP0zl3fxKgFHsI5gdgvKcXbRr8TOhw
KKJkZLxtw1loD6PqBwLEtDh+HGNDouLvnoZk7D2VJNGVIIDsnqCy8iuSW1r95u+4a4y7eiSmaVOG
cXg790VLTKGo1TVIRACbfgth6boswYdrfkHeBkpaUG6kq2ujCxKS1AFA56CqaJXgbBrUdrT8Htqi
ls+kC1Sl/VlvR5MlMvTVtQ/xFuEqQRZoz+dm+AhUvr5GiJ0RW9SL7rEi8YBQrC617wOTpsk+n9OQ
3GJw+IRUm9ZfCuQaSCglSJkckJlUB8POc7UPbbMLNi5hdc5GTQG4P2Un7TfXT5M/KG4JLrMLcHOb
SkbuFwRHTuvZOCG+ZqRioEnUzXpfQp03t47Wml8yoAPp3h0UVjCBX0uA2Yvb70NcVY86gkhs/yZ/
rDFSeV/mdgnwIDIe2o59FcYRf0cBZibSwxixWrSWaEc0rmHzK1AdGsSJPXbuZfoEShdGS/PFgb5J
saBu+uf3v7izI4QCG7AGGgZIYk9HiIpzrXEkwxJF5HwUNRo30YTTrqVo/g++AGzECwlmsZKv2+iq
qnzH7FvKTh2TSV7qzUHiGt6MyvkAkE+7nWce2/u397IIrud0hc2SzQD6BWttXjZD7qsre91rXICs
wBPVDRxk86oM3NumsLsPLYSabanjH3KnwNjVYnK3khrY9QSzcxuQhbvDlzIfYx4i8KCwvXBmOzcv
sA9e2CpLp2SBA53MC04zmrxnnUDUDLAkFPAtpwFrW7TEbsd+Mtz2sX1hb2gu3/3qqSy7fDQTJCQt
B9LTi2ZoiisS8XQvmSPESk1PHuGmdEw39xo+jHvWtcgi+1XQi9eQbN6D+OPLIGEk+pqHZf1HWXl2
G0QWoLagkTr2VDS5pm0331BMup/KOYxInrCC4UelNfYzaFb5qxNT/XeIwP/o4z+zQHHchbXDoR4Z
49q/pxy+vDwbKbBoNt7RaPrelB1ISEeP9m6jzAsv60xVzwTQIiFuLNMqBb7TBzd0cCSJWjY8FiPz
NrHnDjFuh9SSeCSGMqj25Fk5AShWmY3Bcx87I/j4zH8c8Gm0ZM4FzQ2Cs/LSGz0zitCekRvA17UY
B1eVHt694U/ZbHjozfEV2GO1Je4ZA4wfWh8TIqKIDuarfv/jOjN3YFaj2srnhQN9Da6pZ4e4K7vl
DFNFAVXLotnOtF3oTcvqwqXOna1oFpnoeV6qhmu3sG1XRT9DAfXQh6ReMAXlzneYwiGRIpLWTJ9c
+MbfucPMuSZzbkZIf1glp/i73RTjhe/nTJ2FocaOiD7r8tBXTztuBrf2Uad7MEcrZhYS4vosnMFj
55g3YNjckFNJqk04RB7qtUvd8rciicVRr1PCh6JArXu9rA92rMw2pKwoasv+lRld9DgTEXXT+BjJ
Xcicn5LWocCbZPWz4yTdYzmX9XXZljyq0BpASJJerSKLU0OjX+LtnPsk6e0tR+DFTr0m/8zYtKEk
UfzRMnKxSz2+k/V4MDUnvE6D+D/EZLwcuk1SKV42jUs3cbWAIaglzWuinjA2PilDAB+xG83VIdIz
NOCh5A1QQ9nYrdjAYPbyiphUynHBhcVNvp1Rl/nHkayh+qJgO50YTFUCzKSQ7gXL1IMH0CT3sjev
3v/izgy8JXnDXugF/G99FctOe4McT5NwYsv4VEzmBCmZ5Le0b8e9QmPuJXpfH3MZBceuGtILN3mu
poBAiK0q/5g0IldHQHolYdpPjfDmnpKUP4+zhy8H7o6fQSbsU+UVehfgJ6y+jtDrUVl0v1pDu+Rd
PfcBCGYD26YTCwdoXa8K4QzrUUe9KvJna5NWqXXT6b3rTQ6hzG3vTFdL1ZqiHBHPTjqme2WT8knQ
mbmJB+LCCpyenojUg1MO5YWH9NI/Xi2usDjoprOrYjygPTxZ0YWvm4PKI8pAjTbelW11bHUQxALf
l5dV5JZoRklYQX50U8O9w4bg3tam86yTf7ynBB3fBlUjryqntTYsoEtclg5OzrAQ4apyL+Yxvhro
mRx0Eio94peeoVvhwMV++GziU7qJSkLsFU5XfC7OcPDJCUeZ7KJEa5Ag5LrNX45Y94h/ur5Rg0Nw
qd2C+hZGd2H3dWZV4mDFU0A1haxTrp5EtEh6ikCY3mSXvQfu1vhYM7axTtJxSgSxmxNmiwuT87mL
ss2k1UhXgSrtMj+9qsKNnYlYygr5EqddV9fJvejyeR+B0L3C8mLfTBdZQsttrF84VSbAIgta4U0T
I5Zu2I8E7VGoJaJXuXm8N3Xy5ImorW5D6AlL0xGLqyBqGmsi3l9ya54StyYzOB7Q6ZPf8f48cWYO
FjRbDVBNcB5Aw5w+A1IirK6oAOJAISOX17a6g9aXz01ZWwczS+sL58wzGwEeOBsAi2oBBLTVrigJ
KNaINBdeZChSZEu1OA/ZVltu5/yDt2uZwKEoKTLnr88rZdyqtK0q4Y0AM7b6NA+buquLTVJoBNmk
ZACmmGbef5or5NDLGrOcWwDHIOHCcb1M/q+GlGLeSwMXjzaN7PYmUiXdm7CNcTUYMYXFxfI8NBge
a42SeUbuURla+T/4luiToV/ipaINXq1zEaL/Jtf5DbNLGiGHcJxqs/2c6/gFayPGSxYXP96/73Nf
kkVhB3wnWgG68ae3HRtE+eLxYLWZw/Y+N/D5Qj5B4hI4hQdcZCJwYHCbC2P37OS+QDGQrxLrirLj
9LJFTdh5QsaiJxLhH6sUoJzooKLUblFeE8YOdrwvnB1vLA2xNcfOfkbStwnavF68eu5Oj6W1GwSR
65rNC3r/oZz7tDhvEJu0bMGMtRazxdwrmwxbh5yMZGfV4mfkEMrgqkjDIz26l3QEy9haTy6oUnQH
AgFC9nWVVyi7kXNCRhwvwTkaRFlsrdjAx+IU5cEXJWETyXhNwkDwoUyK5uhnzEFl7+R3+aiGjUu4
J7v04fj+Uzj3xdObBYdMc2pp3p6+I3KBOvARkSSrqP41+yZatobowxYj3IXnfW4Qst+gUWSjRaVp
e3olqPJRFCEc9CotsG9tmRLwGZAD0MoxW3JZ9BsMduLCRc/dnoP+nndMr8p6CUJ79cHLQhAyXrXS
s1ISxiIjwlGZddLDft7s3n+S5+7v9aVW9xcj0cZTxqU0mQ+7aQwOc1sne87sJtKR4okEnKf3r3j2
5nAzcHSwuUN9NVuPRp/GeR0jfQhsDM8VMVNdg3U1wdt8YWF42eyvRy+zNOMWOiRwxFWhIRJhoIx6
ABmf6HS9gj66Qid708VBt3XLjimUTs0u5JwMAAtM/8j25jbPJ33vqK7lg0pnNOpaeSw5y+zy2cCr
1rOFmorwwiS/jNi3v5T1klWFzYNav4egCZKkaYl1J9wWKUDwV94Z9TU2oWrr90ly3SlQ9EYRGjv0
gJd2tGe6SMKlpLA4E5ZXs8wCrwZcXsi8C4qA8BVyggjbYXbvGp1Ui64pDzgN9Ds9i58skuj/wYe8
qCGZZtmmvWlfhQP1RuUDRQ1CRfVLd4Ibe9QGj7Nie+FSL8vkm0cMbYZ6HEhDaz2VhQ4JGObIZ1SI
uLknUgE+BBa5nasZP4gmqO7G0I2viaT7S2BDY9MEW0DN7nhIZxN9Y7fTC00/+A7pxC1xg/uSkrCR
gj+wqPegVoKHEbBaHAKLYOIi9Am21ir5D75XtgAc/rEosEitZr6p1tI5iHu59P7HPZBntLy5rK4r
G2ZvFzQ9uwLMke9/sud2IJL+MisihVo44avxIbSpS/Jm4NFVXXRDB0xsMliZ29EuIq9u9ckTxIuT
XBwcClLCbvqiuETTPjNtMGNAwOcN0p956TW8GqIQXk2CWZioSm1okCsR0UvSy7fFRXt74W6XWWE1
UE4utfoWlez6Tvd5xrg7kiNqHLG1ffAyvRoWJIw7f7Rkot1SJek2NglgxPn6sZdFwX9G6HvZ+NHN
h1LINoT9xPooN7YGXXzkdF5buc631OmeAxlpeysp2oMNxnCrE0LnCUvTULAJ7dLab557Dnya+MDQ
K6HqP50VimzClZ5QsMgF6c0oUcrtYLaK2CxBqHCPoVuwQdsNVLiPqRB4jIl53XISwQifTXL//mtZ
nvqbt0Jlh53doh9drxtuaE9jHfBrjNLPr2aDqWKeCu0OPbtGWEqaXbjeuQEHewvTHbV7tr2rdmwV
jXrdo5D3UnoxG8fUErDjLitWLZJ/dCkO7AiXqCQ7qyWxCWx4h2YtPbj4TB1EzN3Yqi83Y6WZF2bB
5UtdP0VjSRD4+1Kr2mE+pBNdMj6juMAPjMNG35kNKJv339W5QjVdW51iNXIb7ml1Gdvx7QaKCSae
fGr/sijDbSHwJZsGmvKx6RPmRsPIj3ogcqJbgVC5GqXqqEPx2bRpeHC6JL40iZ37rDkiuyhjMHRy
Lj0dzuFYN9W4rDX8XgvBFmrCUBBM0Jh1tTetrP4Z+ZBk2zmf74aiLI6Yn8NDPLSXiO/nRjI1Oooz
9PmBoa/m8FgMXagVOJwAC9OmAM3v1cKfiQnXo6Mm2BX9k7exNNkoVDJdrAu2pVAEWY34m0r9oxTp
sFH5+D3QBnXoltzzuJ7zuzLz3UPcAwy3U6xrQx26+/9L3Zk0141kWfqvlPUeaXDMMKvqBfBmzqNI
bWCkKGFwzA7AAfz6/l5mdneKzQpZ9a52oYgQ3yMG9+v3nvOdfFbyOSM5/g+61C8vAOsZo+/z+Ofz
93EXnIt9w6sMI1wzmu2KK3tsvTij1GDnlO4fVrIvPw+BJ9oKsmfZxn6/823euOXaKB76dczjMPHW
vSq7btORk7lzCfMp//CsfbV20HnjzEQ/lsXz0+NvELbYqmayN9Bc0hOkK+ACcDZiMp3+tDf/vdn4
+Y22GLlQtwG654L+/sv5zppqQ/RoHOnBQ4HQVZy1at5mpdsDaUnVhqhAkh7lEG6ahdKxHAE7oMA3
dj2hSRvGCenWksI/uUPbHuu6qy4DBy8m6JhlB9TQIPLPLaPJseqDzqBOWKkGy+mUzb5zqyyuCZ7Y
ZYbf3ZS4OndZXlsoc/w/NTa/qFFhouKiOmvrUbOeb/K/FACrE0AbcFYbpz7gDItG/8bKMm/f0cna
tJjr95bMlmM/rsMfVrOvHh8mW2w9AVLP/weViXMqDHonc9C1+mo/to26TT0gLqNVJBwUTPP/4/Wg
1WKeDy54oz4/PXLy/NxyOl4P5ZPpms8e9BoyY92WOKwmt73DX68PX13Zf/28T+uR3ZqrmyGxxgFF
iNgw9fa2N7JLOrfDUTlaXo89uLtGLP31X3/w+Qd/fnTh59s07s4Hj8+RJZlbMD010b8gT5a/ArcO
TlBaYGqsi35iRC6vKp6mOO/8dKeL8E8Ktq+m8w6FDVJQ36WP8HkOXYiCJ2rpLNoIVnHwpvrDnrtl
i55R7WmCt2eWnAY3AlWOeDVrFwzMVXBRm5fK8vpIL6S76K61r82Ug/nk+uLhry/QVxMPvuF52ELT
52xY+/2hF8roBJGD58GRkdfRvJYOGDLrg0y7Zaf7diUAvAu+lan0drZBNxfoZnkDNKnf/vU3+epW
0RXjyOFDiqah/vsXceUghplIuY1DImMEHJasOzJTjwFUqJM3et5+nJzXdTDNXb7MTEb/+uO/WlD/
9eM/HeSrzCWGOGSoMc/KIbJVkj5d05KKENI9/fVH/X1o//mppOQ+YxvwnfmfbQv5VEAJzhpUZ0Ds
Ntpaqu0IjmXTO25zHPGn3KeBpS6tdj3LvotlD7Q0O7bBSppknbj3VOcflVU8hBzRTq40XPwPs3Ph
EEh5yWBreTNKuOdd4SVx5dgqskDiXGbjKl7HxYFba05DXDTAeVxXNntC/9p9Z6X1ZcLQdwcQIdgB
ubUvXcqFkzta3W4srXFrCU/Hf30lvtJpcP3QzjLXFFgHPt10LoNTixEdJLvAeJdlGHkhV/oIjNMk
JljMvpzaM3S3WrorSod2F2StvljzwYtz21lvYJNOW2ZlTWR3vr8Z23F97rRn3aRjW+9tryCPPC+W
n6skVced/D+ORr5a2f71F/j02Bh9D0KN322zFmOI3TYjdy+APpoPvnfGHAK4o8N2zOpAx4OyhkM1
O8lOO4N16PBtvSWO20WqCtOd6U4jI1XlxxpG7PWUy/oPq/BXj3iAmp8WPxNF1orf3zB0e1pYVSA2
Q8J1Xqqs36OwlntaRv0fNpgvmn4Obfwz9B0llG9+2kpdJ5+CcWJ+uVRS7gR6o8goxuq6pYkPG3Gs
NwvG4au/fpq+/P2wWp2FK9Qpn48EsBMq4YwMhVy/HHf25FbPWvtvAuncHw7wX38SDl9WdpcJ6KdC
X1Q+xyiDT+qhoR1Nzzmhw7ZupW//qTL46pNI+OJ8TjeeV+XTPcOK22EYZgPRQ9keraomuHgSydYC
YPeHl/HLj2KfhIKDkYBTw++Px9rRP0NUyD1zGqSIXlfufAKUNzzT3R/K5S8ej7NRiLMvYxcfI+Hv
H1UtgA77hAlIr9LhOKR2undFQ4xEuGACl4yyF+OPk7Uvfj8MWDaja8ZrLv713z80dFQaQLojREMH
4bZNnRIdnDtHThn+qdf6VScQK3F47mTZkEo+H+0V1JOQ+Bp7M4V9TQoUUtMc/c7WhOF5ZeR2v50x
pu8Mguy+FxnkwSw4QxOCTG4YwFICehVRYLLVcA0A5fD7uLu1M4JLxJPBHXDgnJG63fxsSWK6gPVV
7xkZpfC42u9//U59pRlHUmIyJOOD0aF8ulWitfJ/qF2wPjWHHJcFbHaVXvZwdE9T0lIjj6DVfFUW
u04uUN5mU15Kiop40XjvTF0Mm77S9pWNB23rB0G/TcvyT/2AL24ugHv6ywxSWN8+e5yDKS80CFoL
R09mnLKsLGKHvs1Bgi/9Q6Vwfk4+7d6/fdSnK0LnTpzdxcgfFvTojj/3pyIzkz8sMV91ROlYO2d4
AR/HHfj9cQUumrsDTVq0J26Ke1FO+74Zby1GNHs84mPU9pl5SX1b3Ie13R5RKVd/eE2/uqgchLj1
2O3OUUK/fwVzXIDTk0G9mXsYkGOTF6fVGX4Yulf7v37Mvv4k3hhGNud40s9V6GCj6DlrqrImbR4a
29f7fsxon9u2/sft+y8BzP7bpcbyjP3nJLIIPfr4Vr/9K4vsvKT+Ez0GYIwWI9cW8Rir7VlT9Y9I
T9BjvM/MNs/NV7aXc+3/T/SYIfy/0VQAtOLj+jkDwtgN/skeMyzvbyHZZGfH2dnwSY/lv5QVi93i
tzcKQyULC6ck+hlnVQvktd+fMx0MqdkPwEvcfkWn39u9ku9GJn0wuKXQJq+ypMvgJzgqbozFBLQa
ha4KxlvdFhCH3c6gS92ItEA5yUUwr8iHHiVzfMrI3cS5x90S7V2Ol2TJy/BkDqqk4TpPanjyZ4qY
o7326bd8FLM6eLikk6tQp+UbjM+uAseaCagUxhS82XZVAYMMx9tkDpw3AuoydO5KvrC4uzsP5VXU
yUy+OlNN6o+bVO9hqPN4hay0OUdnXhscMV6SmVM2Qae/oPaKgzNm2Y6Tof8rV2W9dbqxvO1LDqVU
zcPWMc9HHYfZD/qqIrtlepbkMe8lFdVybstz58CImv5iYBkwnEdrbrubvjLAP5Zdk96NcxpcMIN0
96u3ztd+TSqgWouhjPA9EECeTfa10ANjnaCbvQ+zU6+hlYrYN+shSnQvblWqCb/zMdjtGmett9Ai
mwaEcTczyZW4LoYuESeTcSZbgwdmWPlJ/i5qU9B5LB/dlrNLnc3pY3gOIIIzG6QHmz14C2YyeMon
k7/Xg93cInb+hV//lfQ5GS8jyhdu73hSwnNivUCrt7MQWq0nyn2VtvLJs/XO0A1rhqNVZIPn3IHI
MjZoU9xdk4wwPdu82nPTjM1qK/Ukh07cZIm4yhv5lBM2HA1L0LODzXn6DOk3uQDo7NAgTKbqo5+y
fGP05XoQJJ9Sv6oyu/I0DNGIo3kD69Evz6o1hzh14bU3CpH5SfncrblcVydq2jA7jkkPU9SxjIfQ
mzLYq+fpgkP2cVt7zT7MspUo7rGLx8XEGVJaQ1QE07KzpbUl7Dvk89S1l85rBG86j2ZZ7FO/FUdl
L/4mmOyrul+NjSfD5TLsvGsXhvOFmSUTJ4/FiDPVEzDHcOEqsXT7WBd+dU1nvvhAS+sN0aLG6ljC
b9/PYGy3UFa7Z5D95j1wtTZmHpT9UKpC/rvaxb6uAckPtVlcd57gATSsi57LdpvDTYcVCoo9M9bu
VC8y3/VVdbnKqiVaXnScn8fCjFKNkr6wJMYcabXchIp4dARXKircBbJMv9S8V5l6pDAV952hrX1R
pN3eypcnKw/P4GMbuWAB2mZTBvVprFxxsRpZu6kt8V3bTnEcKjslvzSEL09t58ZN65H1VLbzTVDP
DDEzu9iYBlzjMjTxWpnVzQAXajd1hX3lrl1yUzjrdE209Xi15iYn/7YKnQ9m1rQiz0l59Pbziy7P
/J3w1YvAULVtOhngZVnqK1CwQ4z94TklXnC+SFFTpTFpAUOww1kkTqlJlFoUdkt7XFLnsU46/ARh
1vs7ouXnlwHvfLQC6uOgy93O8qT8HswgQpOCvzb0KH+EMw9xs6a8VrOQm8R0b4IMTnQuoVHXPTlC
SQr1J+JIWmD39+B6J2n5TXujfeq0cC4k0WCxUNIGvZFsTb//sCb5novWv8V1ne0g5eYxWBqqDVU3
6nmuinXZ9yFrYxhzPw+GrtO0jgZp6PFdCYkJlHfLHZpN3/hML928poWpEEQcwsms36SzpCAInDDu
ECxdJWDPQPyUJq2+jDb1va/OXPiWqwYAR06+uFzdlKXGspWjznj5OcP4lxI1IFIiR2wtGsQR5c5u
xqt5ygDime3B6hkNlvLGWOmxJzxrBytdxF5U9kbmy3ObTqdOWLHHZ1ya+bQNE//dcdpT4WQ7ODS7
YjCtuHOWg1lm+K2qJEZ59jDgV4rmBLoqlSqC/Ij/ulfC3FU64c/NofTmKPCXH07+YCYsaoH72q0i
nlNzJ3rMsZMFrbrf1cUaB2WFmTSPwLJetAUEWIfxdWVfJHOzP/Nnk7Xfr1l3JL90n6n6OoAP6/fk
X0zhtmLiC8/3ZrGXLYFl5HpkrBWTFRtOSfSIwpExtyAelDoZLp0EYbd5JI3k3i5mVgLrINl5xjq5
1GWDAGe5HYBGz4PpPLKahQKl7pREbFsOsmErz2K/lrMb+2Tb3NnU7PDTW3trVdldp4mMQnR1Q0VG
KGnxIBFEcwbY90YBF7AyLXQvOMHK0s0+DFi96ymXWtyJnt2V8JFzHE3iPdFm6sOtFPKJfmR2KDk+
RwUnUtjh3gJokJVz1+u82rlhaWwH2UJ3SwHuu0P4y2JusJ8qENZrTSSrk/5ogWtEpA6u0YRDOZ7A
3xzDWb8nczFcge1W8Uxj+Sjx3d14M+jnzmeGXNvNaQ5CqPbZQFeLac4uLJwTayCJK5jaCLZQ8L37
doMY5pC2IV2mfolH2LwbaaAM7GzMGU3id1sdnN/dYfpI1uZK5PPRx4zwviIU7ZvwprKJDOIg2J8p
Xw+umTy4Bpp9qpW3ofBSUlanLkLoDkPYs8G5t7us7GhDG9diNter0qc3X5T6bmITDN3apvnH8lHO
6TeCM9LNPPmncVGnNFF3jDkvO6LuVmMqD8FoJ+Q/mNU3DXN4Q8mgD0Mn66uuXvw3zRj+VALB3idD
onr8gnO+w/w0RnoYBfYmwrc8VmwCYtJx61cw7aupDX4pjoKXXlVVW3j08iUbTeNV++sV2waZPGNQ
hxA2Q+cnkOOTV5vWcSB+Y8uqp+PahVxPf/47rkiwU+Yotq42mRIiOyVmJQtexZy6iBmxEZUhEnbk
WxvaBw4E9DMCrKFNEGmnqW49a2wicxx2hc0ulLfrtySsdBz25Q35Q1E7ucb3YVWsejZBRj3tQ70W
p1L1x0kbryLPd4HZjXEWqB1dlTIulH3nrpV1XZE1DKeVRDhLGHujWFkpLIMYJO1cpau+X015P7oh
yPlW8PzCxS9JrRobOCsh7kqTTcJYDW+T2BjN0nxl0Bk2BzlN/iajLo3CCTiJ3Q/gdTtzeVJ5h6S3
pOpqF0OTWmK/ouz/hcrD2mHhDw5L2154fhuiH+u+eUUOjZ+JX9TDcIvGpOp3XivtfDM5ZsfvlPXt
VZvM5YkEDrHxV/1oWdRLXuW8JcG599Cp9Sgnc974E6LRSdxnKrgpyGYkAKYTC9G+vrpVvt/vJL6b
LSVwuekSw9vLQDYfZErh2hNmtjwJE4Jl7JGo8OaqmvFfgHeQPI8Kb29tLJcIaoe7hitGL5TWFeY6
89lKoAoTOWIzHbXWIwJx/jzqbjUOQoZwaYzUkYdEucZmGMH6b3PuKV7XblrMU+l1S9xVVUb0RIbM
PCrqxr4D6liSXpHygdYa3CSF7K+Ie0QdrefkOvXm9ZYk7NUG/9itOsYrUV8R3tV9N2edQSlPxZGu
8chuNE/HLkM3sFjg4BNBi8Ug4SPqrZVn2zekvQef2e2osn2i2IqXohomzGZiFXs1OeIC8Y7zopaO
6qYsvSgf3G4355XaBll+u2YCDtI8v896FAcJ5r2+TQegPBsaYMH0LABIFvt2SHwWbcPTp7Xv1bw3
p6K57pdxuRiFMFwvwkRrQg5RRLKqfTE3q/iY3VUdDBrO85UYQKoytAzuEyev9CHMy6XaOKRsPmWB
yQvjDrV4m8Iuey5RAUwxLHn3svUzQ/uRMw16X/lp2n/YhmRsoKXBzV+ElZXbenEI1zPHKveumqap
6wvW6t44TwtyY8O8SEJtztFjRUvgDGW84n4d8shczGTY9+QomDvLV53LTNHrwm81nhl1TxgXtwSx
xIxXWxV9e3AYOksVzbVFPFTT03rcziR2+CeG6a31IudWOIfWC3Ij7t3EJ2Y1q9X3eW7xgPlVlfcb
ORVpdmRSvVq3E6B4Ftd1gS3DyYkDWdStXjFuV/otLS9smplxQhzFu2Mm1WNnGf109DxWmoduqhKL
lNuAbdrvPLypNFpQjob+AuiCbbafUE02NdPuBNTYHVDXqj3ZGeEtx7W3g/4w5aWIVlgcSJbJdxgv
dEJtbfcVvxf2imjtl66K7HRINz3O5MgumvznUk/p0R6EfC8x3J19JNNdYgzuMVhq7zarEP8145rv
uD8GFEcVINj0CEwymjDcBLOR3c7WVD7mKUIxP4t5LI8BiT4bmWEeKgzMz9I3nurSuCE0d8ck3jsm
NmjI7uwYLlRzw7ZBQE/N8ZWhwAv8nXbrjSSkNRVPjyTkxVeiux/zfGhipwmvpZ6ql6YJ3hKGRQfH
m54Z0XfM6/x+MzqNuLUSKMuJ6T2UFd+zb6unFWrHtkpghSbdKazSMC5GfTsg4NFtK3aExVwI2Sd8
XftRWcgHnLaK8II9aw9G15LPcruGnYjNxrlbGvu1r8ITR4IkRlduRkbbMJwffg6Nt52bhb5/eK2X
4lvCwAtc/zgj6neLZ271K1lrt1njcrYzureyuW0GeXTr4UdBe7PyFkzalXuYCvUKZPYY4PmvhnXj
ZH48eRqkWkt6CDlPUZEZz1Zt3kM82GWTuBlDRJHEwzEJ0D/NsPUixsvNtWWoB6dc66g0q9vU0fdy
7a4EBGU8yUYfr+10RbDHReJbt0T3plFjDr9Ci05IJ08ymZdLG2AqeRqU7828zQ2Lwrib7tamfEEz
8J2juD7YMjl6nb3EvsdxiNfQM9v9eROs80PV/cK7FnkeeUoBW5ltb8th3LH4ouM0ve/lsF5kY0l4
QjhtklU5O3L29lBBNmkZvJMEQU2+HAPLfj2nO9STzl+XTM3EgeVH0kmQDBY/nKa2LoRZf6fhcYSp
hwsYNmF17o5aTfVMiJG5HZ1pT1LVm5GQxmGsJqE8Xq53k4n/a7GbQ88u2KbDtd86NI0na30bHB7H
vC743lMV63p0jkzIeZdNLx49VBqN4itb/CSCil5RoxHVximVSOPyo0fD2AyZGdks6LEliouZkXrg
G6BkBFE3axvUMHonwnzse9ymT7V07wAZIzdx+7t8IijSD7jKgXf0w/xIj/QQgFZc+feyJUCWMf0D
XfDDkCvOL3gDCuvBpHQ35/S6kPPz3OnkCRXMtszx7VrrtR3KJ9ucNu0QnLLJPDatsc/X/uCv3gEB
dskghIhDv9ymWtV709IX05Ac+mQ5BeB1MyWfSsuMvaDcCic91mH9YAWtoj9TngStWTE5+SWEjBOq
5r2Znw1oxlPSjBj/x/zn7JCtLrvV3pvOcEqWegtX4p7UD3WAmEimnOF1kZ852w5GXcSLTyJMfxus
RnAzed0NTRPy3dRLofKPhMJwZYveBINMrhnBjpemngSxKc1rny32Rdii4WHus+kzVoxiqsWmyBa9
wToU3mpdt3jD6jRqTeVtOUc9z7OwY7gl5KvrGctiMhDJk2HtI3bwApsMAasDKWA4n27KynzwVLcN
UGMWnroK8uTRlcxFdBjej2lGk8KQOO7I9ZtFR1Mj3FcTwlpaOqe1dU7CT2N3kltHDsaBbg46yNLa
YpB4GFaeW8QY7G0pNozuYu0CZycXmkf0OO4SezzRyeLcTUvysGJ1nBNjmxcT6WJVve9Mf2dpklOH
xn1fnexFGeHJx9RDc4kXJfdF7Mj62i7suDdDWLYsVwjxo9TzT365boMqpKhpjwVTqTQoD84ZAA8C
t2+6y0p3EhUIZ7qB5CkHDptEAFs7yUedd5FJ7hlZMAHVxMCYYJmeCQFAB5Z+U43NE6v2ii0bGWbs
u84t63VUdz3IkGLjQ4XYVih6ryxX3idJuCtrb7sM92XrHwkaeTKtdTOt1b3FBSexjaxHTms1Nbqg
JLXkzvOJGTNXBu8+4VwRyTOIeKdVY9vhidKyewsyspSW9LHXHMVz6AE7cU6OdA1JEqrZHabG+kky
MTrb9VfQk0I0yjwqeq/knSY/zvNxFBJD9Zj701Uq+Oqqo4IuvfusXUjyLoKtAi65M8yhY7bWfWAC
Ommpv8siuyLYdDeIGXfL+q1vy1cRythNWoqV1qMVUzfxaOhbkqvgUw4XC8p8Tc3hj4StNs7zvCZD
JEX+rajkzSR64lvVBZlU1znhTldwgsnYSmhi9NJj8JWkW29xX5feuZFuf10v1hydXUWs+HAe+0Ec
KSSe2ybYmQ2l+Ni80jw7zl61T84kFIm39Zgk+hLysoklgL6uZXAkxOb5lCbNZqhIkAv4MaR0z1fI
C/0oqPOHwKxeA+mEG0TEO6XVEgkM4bG03dPg1mInrNTeF4TQl4LMS3dSEWruEX9VVtBHFc6rM1NQ
dm2qd6VDT7smJZ7D1tlFj2RkW2d1FtPLex+5BZs81P5ee+pAPfgqlUFwJvIfmLfJhpK0jScV3lVF
+VQnY6hfQo5RlLK5s4TrsFvLUpcdPzVvEg8Pu99xMw9BBRrcfKhUVpViawTtvIwG4sXetmOYorXc
rQCY243Vyh6IHunE9yoLFnuHFy1vsM2skvy9pHCe1spjGuAmCD63jvbEY9WWWRVPXdZlHOGa9rWn
Vi93OSus4silk4/GT/REmvLg/srJQr1v1knfd+RlSlqQxsx7TvXkR6STsUakpTPSzmyNVW29tG9f
tZ0iTWr7xWg4SQX1OakdBdtaaOO+02774q4u0bh92XRdbC3Z8hImauKcDXUm38mUNnxcZKwTcQ4j
78maiU+KVKJQvA+29r04nes1OUAO5zaGhKHxRLTEvnV7omd9dSzCxkPUMpv2TFCqGune14Gxn5em
+m4VznCng369EbNMEU4Kat5/yAT+S/Ozq/xH36jm1/Dv57/2gxDdPk+z4X/++29/+m83ZTsPzf7z
MRusCCKAPn7+29Vb/ysvf5u2/d9xm2H9DU82JquzAh4tGyD4/z1vM4K/YSg8g9mxCCHqMM9DtX8O
3IT5NyZtTHmJaifXAJzj/5m3OX9j8ooo7oz4wbrl48f/+4VOf1KclsQO1+rTn/+tHqvbhmdX/cf/
cMPfxRfILUj7Rs4LwuHMMmXo9vu0rYAelZQcqscqSYfHOUlDMuDGtfHGR1KxTDqVS+tRKHtmUeff
R8CG1r1KR2vpUdN3gtJOhymu1A/MAzJJdlnbus0Hq3w40pdNgvplTXrgkyFhfsZlXs/9Qzf0PuOA
JKxvJ2si75VsrnezTrJvQeYnJScWJwiPY07iZ0QY1prFCfKCJWrFOv8KhyCht1R2WR0phJbtxpHB
nF9KpyL0i4yJ8XEa16KLwHGM7maF/EjogG7kHZ3m/timgf2Ttvm0bLMeqeaGiyLkzWK2hf3YCEPI
F4saarxOm1Ac2Cir725WkRUWDQPwjTgb9PIrq4V1R8QXexvI4ey70xm1EzlmOl0Ghk6IXQgHvm8i
paUxGmaeO13SeXK7jfACabLu5e56t9COI98TI54VQyQYxbPFmaq9zMHqEBpZtjjot6Lxq2DnWTMJ
NU6Z6m9jThDuxQLqo92aDMqfyw4J5nncKakoWkYCsU4xrB5XItuyo0us9nBlB6QmvldCFf6LbeeC
OrXLDPSmS595xOiRIR513rSEEUIZBjDEfLrrjgVOqli0NtEahXDTKl5Il6yBMIjuI/HTMd+Ndtle
Vi71f7zS+7gOPSUd9mXyiikO7OGR0U1VxfaK4DZuB7NZr8k6Xh59Z2Ykmcyz6fzwrTl1Yptk1oAE
apGmF4x+QCe5EBvkZuwLahvf6jJ6HSNZ2dHq1HBV/GEsuOau4AebQzbecNN1tW0ksVGxnFfdczYY
6UXUTi28bSHG+rUPSotJKvW+F/nKol5Spgyf6zqhTSEIqj3qNFyNKDX81KEnNRJk0SF0DKJz7p/c
W4KHInYzxdHM843gg/4kD10Zlr0fM+4YF0SbsCaiMqOJc+FQ6AEK8tfwNkn1+tbOWimmRwmtdnKG
KPqaPD+H+LbO/D0wrPle9ByKVDsbQxR4aZ5Hk7QStMijSZLnYtsSqjrMwLdChCvscOLhnvNu4Kwd
WDPlmJPyM7p2ojo3qvpuwsZPt6JR8mfRWYwumkrn7+mcOw+LDjQD1amfD+WkDCfqVVjw+gC12Kvc
T8HGtkH7Sxc9CPsc4eqTkRXVM/+nf9uaeZ9t/WkcHiRxspAji5okOmFnFhHsNVNL1YFkiGfHScdN
W4TTa2F72RKtom8peXQ50jjNWusXJ9/mvoaNnsa9ciwdmZyHvWiReviWLh7TElcNbrErhSQ5ZFy6
8tqYe8bNYzGoH3L1zZtSUThvls4h25Z5gXet54IqpgedifGnUgRkjkYPia/3k7cKmIixJfAQ+F3n
DMWFJaozAxGWDj0r5u/cC4QOSWxB7jl5fr28mloN7/bsE1AKMMS5RvHC7l0HK7JxU2auxvJg0s8Q
RevgNqrL4EjzbLikgWe+l2E92QTz+T5jI7Op7vhQp4hLej204Rrh3wDOyL9ZeDx56MTQXajW996b
pUNDNUItQfmMx+BZjWF2rbqkfSDQlEDyZvHrp5RR+b2fOPbF3HToxA06ObvGzwdMglU2vtD7gylY
p9Szp5bzgdpVSrmvZTH4TAQ7IyGnHV3A3SgrY+Y3rpazbJYUEtYGs7simKNlwGaWxnVn+7IBmluN
DxU58ZpgODAbY92ec2jdobrg9256QL8ZQdl8VFhGfSiMIoYK1VdXLlPw17EP6ufOqHoRV2oC0Ugk
hKnxtped3rqiyC9bzl0y9iRrUZx6jY3EoQFqxJncSt8NeBuIrxV8eYQfRv9DgqReLv3Rp1MQ9kX5
c0azPUfemiTX5IWzljI/JadqpK3EgMZjJtHwrRnWN8XK0S3Lflj+TPWr5QR5jlNEPcYcdkUbkf3o
WRuLSGgfr2sS7C24kgzIYR2S+d5b8pfVeuOrXRgp4zpXocNOUzMkdh0n0CMaUbS+Q5ZSmhstgz9V
2TQLywB8UUQagfvEWdm+50khGAjhvP0RJo3uyYWts5c0Le1HYr80J0WHoWuZL5LWtCLN25IwYKNC
dsk7x0B6Qpayq1dduou/F06zFNHotjxWc+6Nzz23ibH/6hMJOiwc5rnVMvgxqKzej6Esm22AsBqB
A7G/Tcx+AD28aPvQOf+zy+w28FsazCT+8QSpSp+axQjxphm5dYvEJO82iWNw5nEIcbip7bxqYE1n
mUHjorLJHDdMZky1tMNNiEoji8bKTCG/2HXLka9lH5zhSK7xwPqpYh0ES74hQ1xftN7QcJpbg9nl
c1e+j6qoczn5lUCBFP08DQuk9F581fenckzcX8LrmdTVgvL/0JI1RZC4kzT0BcSgu11l6mraSG9Y
531Ql4PYD8hd1dXYODA06rC1n0TRGT9VvRaPjIk4dK6QTyB9ELqsKTAswYvvJLWOxUDq8YUoU58k
YORVGSoIZTxW1cRrMC+Vy6WqyzM1pc0wGI6GmXw3rMqaotq23LeEiRTcvIEfgC1KWu9p23MwsGBn
MWEHZnWXOJ34Rf5xcS+G3P/Zt/XMaUIl8lfWaAkdsfEhbDLHmC9aQRSa39rjj8BcA3oCzOhumaNY
nAt9QbrdumKy47IPk8LVo9bLVFnyR+CsRhpPtnK3YrR425Ki6sMdwijYv6ixiuuhGQfN1Qx4cCYC
4n84vkEWxmh5g95as+OzMYmsfVNKE+Sq7SH8gaVeXg5AI5/Z9fzif7F3JstxI1uafpW2WnUvkIZ5
WPSiAzExghRnUeIGRkkk5skx44160U9RL9YfqJuZFK4iwjJ2ZVZWdsvsZl56AA7348fP+Yc9K9/r
6NeP9VXgI8K2SXLDSfdo4+jNRsRZz5XEGX84isD5t3AmSHGWmNcaRoUUPDNRIUMJczKiSlHpr4Uj
dHMBH6i/xjWm6pcGcc9mUU9W6gD6U9ADygDIo6FLeV83tpHvmkApnE0u1YjXyLJvoFWdiGscOIaC
jkxOdxUAmfIpwln7qghHru1NSl9ikZoKQk1g1RVOg6DjwsYVq/6qeqq9F3nUPoaF1dk0JjOKS+lI
Az5jxZCGtlZxI2JShyUBLzNd/nu3r7Cs+4o7ObpgsKm6vUpOYZFlZSjYmJ1jI4MeclxC33fUp7Qb
2BqN00iXUY+slatjg/QiHF5qJzKluOgRlHixaiHu/KwHKt3WQCRJXyr7vkTdNUQ2S+XOnutSYLKv
xDAu/L7Q150FEmDPt+4eFaE7b86QiYxunKnLK60f4maj6w13/wxf6GcjaoBkjbUUcgh4tbpD2bT7
6g+oAJBMFdlDSZy5N+p6pI+c6bbbaZhmrhKAWdtEkleotlrNBEQzL+RaTV61wo8eGph/8jbWaump
x6zuyStVZ29WFBfcGkZEseAsB50HpYkuH3oz3c5vdHqJeeOne6WPLDJJ35Zeo8IkNyjKhJ5IbNP5
oUiZAJaDoi42gRkDceqzKsCzs1PAchmond6hMQtqMMPB+tLuhN9TxPLof1D1UMHbNFBfFonpeeka
ZJNYa0FZm2ujygtjgdB4fCPUBm45N+rWWhh0o3IgOyHNg7iFj+empc2Z8X6H/O/r9H9MdrWHb9OL
1+w//1/28RI9/e9/Qla1P7ieTlxikMB439oTYPQnZJVbMqo83KARMYEbBMaeP/rzCq3+gSQjsn1c
pEG1cs/96wpt/oGOHqYkWC9CoZioeP/kCg0hgivyBwj49BM6PGcDAyZ5UrueAVbVIfZaOrdEYVKQ
cNMawsYtXtFKJVtjNUg92Kb7jYYWyW3MckJkE2uELn/FEZU6ctxV/Xc9VQhiAaU7mnAF0G7X6D26
oJVN08BNpChLll1WUrwtx1I1VgKhS2WRpUovLdXMVh5gy5no1kKkXMWdj/t0kdglsLxe0DhBMgHA
R9zpo06XIEePVe4YcjsG3pC7mPKU0cIyki7f50YeQoJohN9ckPSqwQ3HI6diUUcxdTTTj2XXkgKb
qq0lB09q4MeNWzmpae+qrqOTX1BZo+RbC4Bj5D/rXilEggsDD7/wen3Y08tt00WumhH4M/C6b6UV
RncNwD9zxRD40Delih6Kz94P1qWmlw/c4MBalLrwHr2gQmpXGD13KDRmdTK6SlT3qqMXkjv4NSUD
jgnJI83Iu5ewFMCnAKRCMe3x/Mro/Y4c0aFeKW+0GUQDiqkB0m5Mpu8b2AF6vuKO4JPaNE1vX6d4
sOmuYng2VxaP+LgmQy+/OTHJ4yKLK3Wg7jvAUJGKpvhcl1oKg65RkCpJ9NbXV4jo5J8y2J54Y0Dy
M0BdtUR3v7MzLv3J4A0rVVSVulExAQB4I1HRoMznWc9R2XRXYaQ2r4Dn1GRviKisrwGKROCYVIH9
CpE9GS6cEh7btmlTYDAat94QuQxZjkjh9CnhbAILh5MGfZpNZjfe2+BJvbrpmdEvYBxqg/ZWkD7n
htFxy3boxth0Y0qrf+zg4icLCgZauKnVmgrOGFooLcZh5UVu2lJBXdR6m94YveVlqyB3oq/joFbt
worxqF40QdsZ3LJr7TkfCuslUqH8YbOilTeYV7byQq1NA5iEY4MOAVjGcV6CLknRNWnNS7s1imQp
496Jc4YaI+HnkbxQNi3j3HK5f08IQDRIvGs/pdPhatY6G3pkHU21tL/LXpY+Ujlq7ptWy531YMe+
tchxC00XSd/bP6K20p+iDqyYq3IxDBdeMQTfZKXhsjNp8rsOMMwYG7O2V12nVbIv7ahqX+IyAi6S
wLyRr6Si17Y1SoBvYMODPWqg/o+sHNS7mlzupW41j7SMysI3dN81CoiF+Ko2bbmrQgGh1DOzr7I2
VOVWi1pfmdgb/rBGj12NVsLJ+p1sVhJ4SeBoKaBZ2R/sZc19nnXJfuxAFubhVys3BzQ0vR5YSShU
0K+2jw3bIm9beNUSWlMIBssRVoI4WPCntgTRmUZT2bSuooQFl2AHlKHFHcw1kPhE2NRQkptQZBpS
8pqWBstCMYNveWC3XzQ7rB/pqPj3QeOEaJEFQmVH20Pzar5/6lopq09+2qk3fN2MpYOiUop49jf8
YOt0SfIovklRyUsJ2DkKS0NrnYXoJMlx7coyXv1Bq7NlIHI2eIC8PvX5NlSeay2v9zWdpxh/JZ2u
SGD7nsUD+5azjjnqQ7ej/fQQyjWVH1OCbXVJlTGguENb21lCusaMjJDVM3nkhMO1XfdaOq7B3Ytk
1QDADkiKKysMb7Kp/iFFeXxdyWbIRToBy7PugE5/g47HvQ7xSnjrUg7CaD36fnpFxqabl8BSaQDp
hQCabmZKdBeWTq6sjUGBTGvCQWoutBIFgUWaF4q2gnSukuA2SY6PpF5Njn3Aley1aFXA4J6vmI+p
UuQOjxUpZvlItWHyC7fs4EIKJ4xPWbVcx4rQtoMN618oT4WkKsN3QADqV60UcrFSE6LbFi2s/MbJ
C/Kp2E5hk+a1BI41DpLmOihMYM0xyANEQTrJRCxVUkttYTht/cKNVs1Wo1FqGf8SAWF6Qlkg05GO
i8cQbsmz70XeZ5X06YalzmbxKKa8ddYQfOLIDUH/gEhULvGGMX6y+P87R/oPRYUJdThJ2r1kdBuG
11/ypPe/+ZkoSdYfCEga5CNYDMIjR7viz0xJcv6QofVgngNtExWv947CvzIlS/kDVXP+EAVZCybP
JItQcc8L/vd/WPIf+KpNkiKwQI1/kiVZUx/h7yQJ2WJZI91SFD6+rMj/JqcU6n5RlRIwpNQcuSKh
zetfRK2irysTU6Qg8Sw0edsQ2yYhiYYwjFLbnpbykosoOvLJVmLpE708zQJZU7L9F9TikUST9ACg
ELz68Am8p5m4eWh1z4kShNaaMiz4+T6Saa32isyhEal+AxDEwHWxyUd5UaiFdkObtX9T9uW4GHol
AYYFoseBDxNuRqq/uMTrRfYSjfVI3uRFzX1tTNqPgxS6nIbyY6dTG99A0Ej3nSSPYgkEbFhX5Gkl
Itxxp61SUQW7zjSi72o3gsYyq9SNKHvvCgRHW3cwi+YzXFwlXQZ+WVKB7dC3VmUl2WRO/eBkYQrO
Hdlc4DDyBTgtEDAKKKVVKmsxaHFJeVGF4gyLtKEYMJSV+tIjHfuc2W2xzTsdXDEd/u0/v6r8l+vp
0f06vL8WL+I//2/46+7iD35uLmPaCir6DHjgORCwHXbJz1sI/0aDHIdN/Luhu6nzb/61teDGIR9O
+w/OL4R6dWLb/WtrqcYfXDwQtkDjAo8I+oP/ZHvNBbDg9E22RdjzTtw5yjOzO4ghGRoMJEx0zcBu
MGlK3/I0Cl8i2bYux1JKQPaB5AFzqm8yr/e3TV6aazUQKA0MMIQgVuoXH+buX63Gj63Fd2nAv3e8
9f5I0FuQeSQQmercNgCmF2d7T61QKsamccOocXaOAEKwSvKmpTwRei+SXrYBhT0wXWORlIuyCDHe
ZJNdRQaNNWPQ9Bu7LL6ZoTNQc+y0ew8N7QbcVad/VtIBSLGvS1+bGEwmnQWVUwfbcVow18pY9F9E
rNO07ynlflZ9nYuK1UqbwapD9BNDSYC0MU16+7XvAZ3AVvR+GI18RYLbuZUZg/9OMq6Si6ZlC4Ey
jUFwYHD6CiKy1heKrIuIgjINQTq/PhXLePI1b53BfB4mbHcqyQCkjs/qFMI/xNGfs6oRk+Hk8wO2
OSMC2/WI/hxpFeyFZqWkQJZ46wEXAu5csHEk7wq2mgLwq03alVY9Z6m9sYK7sqUOIvs0CO49scY8
ZEr/aPkgOEzdqaHgwT8OaU95MbUdGoSlDpQTubvjjz8tw/maYEdMHpY6riJzM3JM+mroIpWgaev7
GEGBIFXiMDvBH/7dHKHW62iIr6EKPtdEV6wxDFLoKEu4WPqKAli+yrxbgBuJlT6PFgyRpAzzn6Wb
g94sKtv813ej069RATB4PUTo5irkviYqalQ14R9qyqrQU/myS4cas4xQ7l8MNdJe2cUR6H/Fz2/1
VDMBlkdy8L3IocgZ4ZBfJpqu3jR4KctAbwPpUo7U6CkCiPcYDFxbS4HhRQ++CBq4TYfy+LdRARX8
2wsQ3iiz2CppxZx2TWQZKSXGYonrQQ/vtqtdI4anOI7IxqkYvqxFo5nAuj1rbcoNKJpBYwPKlBNy
xe4vjCroXEMCKd6beUkJvai2WHDFy7Qz7A012B0H322a1C21sxwFS9WwrpRc6q47gBMbs5Dv6nHI
rvGqxNYPFNuJF/wV6sDWMUBNELzBTOiTocP0/h8UvYxW0nhsxAfRMxVbVYiLMrRb11f1N3TVlrYF
Z+T4lE4iGb8sd34RHWCchDCoxWZvWqgffjGJpYk8yi8WQjzQ1UsXA0EK3tAuhyKxOv5jyr8tQH4N
vAgJkG0D6phLWuQxJmSVLsqlASg2qQ28++TQAh8IOj9KEU0rgRws8hu0NQGLgRV7O/4A7xF99rqc
ZcDZVJllpM5jU0NjDs9tv1xS0/ap+6c6PZrUu0is0eMOanjLANbFqsmERXuzxI9FK4k0BkKfVSNa
2vatdSG3wNhzq147wAfGNh5WXNCoAcdYaakBPmG4xwULqNdTGzagN0ERfulUZeX6iWzQPbvVbfp6
dYfaTprFiGmYhrHqWse/qyLJfmiDJgMsVsQrKxIp7R5iqNEHA52y2s4flRBT5p7YEXQGuC0pMi/6
Osk/h0HZ7JS8aIEX8un6mDbM+/T9o3vNf7mEanK3P5xR4W7q/4/99P/+593/Wf2vj/VdDq8/UyuE
Iv9Ak5n/g7EPIGXShfqZWqEERfFXnvRQiQX2+13nz9RK/YOCK44XyGFoeCXp/NGfqZX6B2YQCOfR
hUNNgL/7J6nVr2IUXJt1nCCp7k7R5MPelf0gRUGrRXDdwFln3DlZ4qrS8sN03PzcGx+TpEODT4Hj
w+CYykBFUjt538FhMpvqc4GFTeucUv789bj9+9mnn/04vEXTF3lvee9YQOSlhUfr+PiD/3rE/j3y
9IsfRrbBSalIccj7yX0zAdza4tkXjflm6AEPS27Yvh7/oUOvMN0nP/xQBsZI9UZ+SNhXikAJvzzx
BoemnnXzceC8UUcVuUN536jSold1PiqByB5PqKUceu4pSH94bhjwrdSV0wQBOC4ereLl+HzMRNL+
nvlZ4idFqMXKkGP2ij6udc3fOX6OD5dEiy/fck5fNzEuV33vaqT3FHJuLKTcbdJQxygue8e49uF5
S4mNIVt9hcrQQpV3ppkjUNAV2+PP+OtB+9cjzsXC6ZvZrZXL8r43oi8D0sJFFCzH+M3R051itCey
vAMzPL9XKEmr1LAZ5L2SPaOCwfV+dfzxD6wMfbbj/UwSFSRMeW/Jnwfgv2a/Tu0TCfCBfTNPSf0+
72uSD3mfNtoKFrU15m6kfLeCa1lAC85PvII1reK/j+K/P8H0bh+Wn48ft5Uno7w3tFezr/awcV2p
ClcDUGdw0ekmkeydhoeVkie7XDbWvtI8pjE6HrHjYsC+6gZ5iVTvEkGuDRCftWSN16UZLEVI/dXw
10C1V6GOxIHXLelB+VQHxbaXHVg6yaqdPJ1sWsi6tBGQurQ2oaD7uR+eCtoTQW/sveIqG+gMAdcy
2uDTIGfXDagVuxzXOQIHcdOD4AJQYxsUaXZ5rq6TMl4hp7CyYtq8jbwMVfOikgGcxN0nqXluof2Y
4kcO7atFMUEXJjojP/oRVgN9itECLq/fRaMGnFrcnrdOZjEw6yIDN+BIhipwX4pnPbokiT0Rnd6V
Nn/3AWdxL4pakTYJewjEJLTFdAGTMlyknQXAMtpiiDDU1crXb0Ig49Aw1kVmrDS6A10Y7AvKsIY2
oKQrPWjC39p1s4udbDdwli0lP0JGpT2x0H69M/y9zmZRNKv8sikE6xlG9qqDlQkJUgzPSji4ufgy
jvYiBu1wYr5/TXD//rFZTGVb9qMi1fJes72nIVLWlX1jVsL1ZI38TboYklclsthaxnVt1iRyskIK
au21sMZnFEeYGuWJRn5CaYyqYY6JJwteKAZ4I2RHNGrjSbG1vNSljei2IQw7FZXqaOdo5cLSv1KJ
WwQgM5RKdY3iDQTPQrQAgsCFgsdaxHRAM/p+ag+iyaTRJ993yuc8v5pYIab3YMevORfqFG/g4/Nx
KADOTgJPsoGmpsy9CsYsknuXDvHxkWeKdX/N9NwDKVdAF6WSwmeFgY9umttk6kJG3BkeX6yseiSG
FMG5n6Fy84zvnAX4bUDFRm0GFwVv8HdPvYUgjGJwvCiXUXibmb7bAMAFF3rKwfzA+8+LCCD4kPc0
nWEf1sPW1znNpO/H3//AATb3V3WoUXlFpnK0BJfoCK8kAHHaj7TcKqlyIj84cMjM7Z4AOUUQaDhk
aokT+3PbvWjS6/GnPzQvs9gfFymm2gPrApGGst0OxokD99CszOJdkRQZREnGNQkjHkwvpYIhKi7s
Otjq4v74wx+aF+3Xg8tMsgqzR36k825y81NUfjejEzKkh+ZlFqsADZpj7g/yPhBYS2xxlDj+yFOB
93eH7VxPunRK25LbXgaPF7hpJCit1tC/MO2RISFF9oUVfhUVtRPxGEYYe3jo7OoPXY3TNvDKUKqQ
8QE6ANqqE/G2bcPJxBeqVLo0UIuh1bFusfaUkLQoAXuAib8Im5sq7G9b65NK87xKXyqMKaXhojZA
1xcXob9y5HXhP+l+dCKnOzR5s2AjtVafDp5FUiQkhEHWwpHOG/m9HPUhVTGLoRJhmE6XlDuwvBom
QMe/y4H1+l5C/TBwEXhJijnTuE+B2HddvJbbYBWYt7BR6OjKp77+7z/+3Mm6rMcRH96YUBlsoPAJ
/cRGOPT0s6sh6goRO44EIA5VsMiXY/Q0Dm+D3yzi9JSY/4GPOrUdP2aJNIVrI4y8cZ/43xtl75WZ
e3zqDw08/fOPUx+JAsIHJzUMAfjUZXHikx6IDu/Z0odxAZvSmfHUEeBgsTaVDp+P4FryT8TkQ089
CxAaNG/0bZiOtA6BWSAp5ZyYj0PPPctcQEt5ORSTcZ9791UlLXSPLLzLT8zKoaUy25tUA31dDIJk
n/K/FT/08g0OwC4cjIXa/Tj+RQ+8wURt+/hFKfGmDaKm/IbY1vqjBSYNve0TL3Bg4ufmyWGeiGaA
vk8JCUDJCmrD8Yc+NO40YR+WSzC2aW3TaN43L5P066n06NCws61Z1LYEsMMY950MVx5D4OV5jzvb
jr0DNFUkPG6tg9VT7ivzxMl36ONNL/JhHiQVMl4zDez71618q3AH036iMQ62PQ7Nxey8Tpoh7EB4
jXu46hJut/ndeXOh/vrIqkORNpo+HSqd2rg1jBM78dDzzndiOkJTLKbnDTaQfJvVeY8724K4Rlei
LBk2Dq9CzW3HzVnjTgTQj18uLkkSRcW4qX/ba89l93reuFN94sOKQEMt9ADUEvmtlz6+CiJx3vzK
sy2HklKJQwsx1O6Xug9U68yJmO25xA9GL0HEZ6+b9+p4X5+6wE7P9Zt79txIPYBdmlk1ExEVt2Zc
3zZVSiXMX8rCvughvZ033bMN6NeBF+J8haoKyiQDbZ/ePy/ETciCjx8Skl/ZjlUh78cAaYmLvj/v
LJRn+w8DFEh9scaCTrY5Jr/OeRtlLl3fSIi3ljrjDlwaGrf2z8si58LY2qiUkhYTL7p0l+lr77xL
gzJvFnZ1qjRj6fR7pNeNbAu74PiK+H3hRJm7fdhBlttlzjyMzksn3vQm2QxN5WpetXTEA82zdVjf
HP+p34c85Z36/WGvx4iSeq2wRu7JlJKaByX7dnzg3x8rijPbk2nZFVZdsCflAn0KWd6oA8eAsT4+
+qHHnn7142NjDJbIiMzte9V0lUR3g+fzBp5txghL8yKzmPoWuQpr653yfz/0wLOtWGdmCabGJjkF
wzaq1+G5Dzzbi4OmmhDsGVgvbrT0oml+dhz/4dmtTFCmjzMstCaNIAVOZ+E+aWBQDdGJ1X1oZcyO
Q6H7FeJGTLEDMt/iYtuoN5l/KprOGBd/lqew5vz1wWULPr09JWBK9FwNKHfhjxg066GFbqFYK8d4
zNEYLmGt+xKEaZjYvnKXKBvMITXo7sogb8PQP/GuM23+v59mdpaGTZhLmuBpIIC53iTMDYerV3YN
4CCHnVFHKClYd317ykjqwEKb+za2ecgvpMmw95LgBtmxa3Ei6B/4bJMSxccF0bfCCIqEN7GaTaTE
SF5fB9Ep+MWhwWf7ua5oXTXTaqs1xcXfHNHNe6TLTnyFGfzm768w29UJ8FVRCbXfQ4pAggXmZemv
MxNZz/zZqxB2c7KFr0o7dWj2pqIuUgSPCsQyO91f1MVE7FLXuRJ+QsdviS7RAiXIXQ2l4KyYM8fU
ILhSmRMRmwQAFGZ0gTDLWQkAGJPZNxutMiFZIeoMrpJfZNaJ8Hvoc82Cg472NHw8xg2VHczyhQ4w
HK3PE/PxXh7597zr37xQyghtb3OKaV2VYMaUrOPBlVEZjgsoSOq46SPtzYmeQIGsovZbZj3o6sbo
+EyZuczKH0mn71t9PRRP+piuqipemmm8KYDvRKPhQt29KKrPhnR3/OtN6/83D2vN4o2Qo8qpAHHt
Cxkdj/C26qDwKrULFPO8rzj33qPd05SVJg/7XEdFMHkb6vNivDXLxxPDKIJQzoa9TG+Pi8l5V2vF
moWKUcljfyio2nX0SSS0ogZTnJXqAxT/dUXDkenhfDHbQ743YpwWTnzFA2HTmkUITTEQUm0UAtCk
p4T1lg3r7vgCOTS09usjo3OBdzSs2L1J0xON4afzhlV/HdZpdakyofbvx2qp3vinzPUOPe1sa0v0
fAfgksO+w47i09nDzg59J4rrFl2Cft8+jGH7rUiq78en4UAomhvXFgYakKKm0dqKbSR97W18CbTk
rIsDzbpf57iJitAIun7YS4lLz1Ccl2Sas33XwnWr84xhMYmggFue+bSzbdd7tc/nY1iM+O5Qajk+
wQcWhDnbcZ0shXCWWBBZcGNY1nMiAa07PrQxff3fxM45Il2YOAW87zqvAuTbfnU4mo3aLXNvbY4X
0sREq/xbORJ4FBjQtVH+rJ1VYL9WXubWeYGVyr0kFes83zv2LQvXRe48VB9i8WSirzzgE1JFA/aY
2SIcy4s+6ldZ9L0T0oWhDFvb2xrNXd3tTHtbOBdeZKPg0ZirBIEPJAXcAaKTbK7SukIrAbStDLcw
UKCJPQr5y/EZODS5s9hQo3uCqnM37HUYiyYKNMvj484w/39lPBOz+WO2BtMlhEYn4ysBrsa07n34
a/G7G8EXT7qVwx9J8iql92X3ZLTPPunP8d899D6z6BH0cu1lJTdtW1pl2VYfTnhcHRp3Fj7isMO4
0pGoOLy0+XY48zTBlmg2S2jeeege7+O3SROiPZEeHUgJ5raCnHjKkExf1YueTJK5ZLwzze9ed15z
X5nDDiEm+qat8di59xmPk1A/UQqe4s9vtqMxCyAmFCZTxVCJ1na2aGWP/2iQSRGi+dqmp5LxA5/S
mMUTJ6k1MnCKgEq78VtYtSeW/IGDwJh+70NJoLRgAgt9+pbpBn8qBFIdxK5ONZcOPfVso8aD3aRm
zFPnADjyi664OL5h3pH/v5vz2Ub1kgJMWY1we+5dKr52qw47v9OX3vAgB4+Y3mxGHWuJ1lgneXQT
KpMBxyfFkdYhLOMIbjCy8FtDH3aIECESHq/KolnKuXWr4PEqSdxSCgRTXptiK8IHWQmWmYKaDg2g
0RfLJO7d46+hvNdEf/ces52vt0qL5jO3+rQyl9h/r5pCR/PXcLvyR+QpkEpxOcCbRMMfK5DtVWqU
ixF9mLi/aLHWMhrroifbr8SnFmEUFDyWaMGs4eptYw52YSJ+NALm8UGp6UsN6BaywZdmdtkbupvj
c4Bi0cpRHnv9h6ZGYG6+WIV0rystHLn0Oo+/yfVnq1FXVZ8vAng46I+stUysMqT5B/17EV7CpQDR
Yq7r/CYInvAmtHV0t9sRe1/wYcZFJrMnxts24SFrIPJOhMSAgnj0o1akS9G/JPDtW/krdCDUamta
8UiBqrCKBx2d5sq1bfS7UAEzbiwMz73Y2hgxKqq2t+yS1Sg/eoPtpsgB4A37ybQ/29plnDuLYUAf
aXBW2NtJnu0GkXxjR6bbm2iUoeSTp2+yiVVZ9IyLxE2FACBo+fNi7txjbdQ9Py+NqcuiuXTI2lNk
mBkX4a+zaU6CoalsJ1ZHrl0UD7l9af/IL4W/sHHnGNeFsvXjCy8/sb0OBAVttrtCww9AFHKT9JJd
23iLKthMCjHHF/076PM3a36O7WgV7DwcmxeRJUSVxAuqT+HwlmiXRfKQ5BdOg2j+bY2tk2N9r/z7
vOgwFrmX4nVqdIvyXSBeYO6CqIJ+xaVpayflvdw020Ch9IAsv13AurbvhJ9/DsQ6SdBpr8x1qiqu
CqJawuyniDG92nXA6/ClyVCPdbqlru6C6HNo3Wb+prY2UnEKd3ggBmqzQ7jGuNIbIK/uHdwvPKw3
2tsTE/n7c2eO8kC5M4TjzzymjhsON6J9OD7uga//nnZ+OBLGwFTCciqs2NVlJHZ9tJX6E1jdKUP4
zaefw5iBhyOphFbgvkXL0o9/lJh5ZTVqK0G0bonYg1nuOjtcHn+RAwnFHM7saXE+YAvR72Pvxqge
RHyl42NUtyde5tDws/uIjc4DGiScQR66LkIKV8XwXDmha3bRia1yILOYQ5urppXjZspY5GyvZ+nC
sS+8asfSNeMT73BgceqztELNaqlJag5ormpas0661fGpPzTu9M8/rCElCRMtLhgX3fgey7P6xIl5
aNxZQtFp6NdoJhVPM77oZdc3TlwCD33LWcTLikIoGUq4ewqqS0tkwKdTt9Jv0IQ9hZ06tPZnR72Q
4LraU7u1K1GWxVTnk4i7hSZjG08JTB4mwPGpxOLQNM1iTo7Wo5RFlKj6OnPVxt4ANDsv6sxxrEiF
5pkeVMPeHlw/3Eenuo0H1voceooOqYbvEF3BsK6uUGy6QFTSLRuF2Ul2sqQvjy/M9zPsNyFoDkQ1
87BuE5XoZmmXmQRPRbt0rNId5Zsxr90hyTeF860ebtCI4XDdanq/kKtro0XTFRWDCE36elh7QkGU
v1x2UrgRoeP2xfhQlI+ZXm/GMEIr+TVOryQUA6RQrNEztU17ffz5D1V55yjX3uwz/G/YWVn9JRng
+KFygOwqzhAtavLfkNInzcFakyZDWdwW3nVi3lr2N4EoXMlRF6WgjhH/VWPcF6irSVAC22hd+2ij
B7dK/Dkdlql1KgIfOEq0WXjpewnbz5qGo45DZL1sN1p0XhF2jkS0AyWSmumQ8sU3FPfxvWhOBN0D
e2eOPvRqeHFBOS0Q+3uW30jd1+NfTjkAAYf4+mtQHGs5aEaHC66gWaKKfOGLO4wUUuVaZNTJBv/Z
pyOQFM+30JdR2LYgeRafFf9Zm1TE1cgtKXZYo7zR1dD1hze8Whdy9CXpShfWADC1rwourUmyqsoN
RF80eVBOs1pXrY1Va+kL00dy34dY0g+vnnSZiH0QXcrpnVJgtrAvsqvJDM/Y18NrLVD8XCvSVzO+
D8cbqarCdVI/VDLoc1karmzFv7OEzUpHICdGNTsfd8L8OnTXfhwtDfu5FpfCXPrtUwYf3PUCZzUW
1Sod36z6Tq8FKq5Xo9kt8EJRZR3Eu+GWiCQhr7IItOoqqGWgcA/W8BAWN2r3UOIL1zTLxr+Rs/sx
uyy9C1n6FGdbP70syuuhvI/0vantRkwYg9FfWsE+QnfN6a5j5HVG8Rjr+0L7UeHlaCq7cPA2mIos
7epHgvamrFvXdlk9DZCeAvMp6PDtlW55dL35cfzLH1pRs13Q+lpX5jKJGsSSqP4USmfugen3Phyy
emo6ad4zbqdCRrkaT4XimSLCX1eNOSa0hAyCeVfPwLK3pi26kBrcsrxbP5WQJX5MlKUWf4mevnpr
Y7yUrK+S8R0RVhTbLxz7yQxfjT69Q5vu1pC2GMFsA+teicTa4Haao9qNNeR58zo7tD257ooQSQKo
T+nCsPayf2KrToXq35wR7w3RDxNbjqEWRTBj9mOC0Fq4DMpN2z9q/a5FYZ74ft7jzw7psNTiRlQ1
+XtJ/3zJ/eSscee4UtvMMh0FWy4c8WVkLZN2eXzcQ3XnOaY0xtzvJ8CmhZ0qomzlWC8BPmccKTgC
LRvlrve/a9b3ctgVyAKNVbPs8l2aDWuBAxM6XmWFth7y0yFmqMr4TQyfKGkkdj95NcJqWurZJ6n6
pJkwiFY1FlQ4vq5C9U11om2WvuJectFk2acCUaJE2WGz63r2uPbDFp33xwodWm9VN1eWf21onwzM
Rg3jvC+lzDJ9x5QGJfW405flXaxcooxx5sCzEyFqcRjWfVawoq7M76j+H/9SBwKOMgs4GhIaUjrV
IGRcaAPzC3aFZ66tWcgZ7KSQGsmjWfJdQui3t8QJ0OuBTOG9Iv9hy2XYpyMIP4D4sHPkVHCIMR9a
lLaPT8j7l/rNjlbUX0MlLjuaHBg6V0GpXGDCudc7yFSJrFKVqte+9ooEnetlPa6xQlukMZKgtYzn
c4lwc6FyNEvPVha+OpJ8Xux+r/J8eF9sTp0UksOwT836h/YUaPqP46966NvPoorfeTFCEt0Ich3P
pKV6KpU7MO4cNuvbalhognEb0tlgGbye9bhzHY8Q3bIhisHHqOaTkHdngpKVOWg211KzlFChZH6x
GVo3J3sf0zz+ZiXJsy3byig5Bw0PXHvAKqxx4ZiPdqotiuwyxjPWb9+ygYsFPmGl5OrBLYVMPBZh
jvZ3mf09iDA/7Qb4vup1HsFCSb4UQ3vfQaOsE2/JKeOlMPqUTW8rC7nOtxWgt/bLqH4a8xts2pNk
2ygbhNpdrb7uqi+aL1+c9yFmMSNS8QsvCyZMf9YKjMzPC0WTNMXHHKUa+mgMR6ZLiq/9diNXJ/bP
geviHKQbtFqEHatGH1+/7owhXiBwSp8xoq1jozEfnLeb5phdv9OGBjIeYUnFnQXplMp6OG++Z+WA
vBoN5H2m/dRvm2qJYP154872P7I4/pjbjKvIl82X7hTf4ffzLc9Bu72mNf74/zk7k+XIdaRLv0uv
m2acSSx6wzHmQaF5Q1NKKXAECYAkSD79fyJX2fFfpcy0qFuVdrNCFANwONyPn88boW4X9y5me1mL
HunDQONWXn7y4PqtfNdqwX7Q6YDaYN/sB4kS7PBNOvffZ4t+q9Z1+Ax/ORPP7lovnC3g3u+ET745
Wv47Luq3il3LgVu7vH744sQDvAm/syX76qFv9qPZ2bSHJTriePniks8a7RTh5fHP3vXNriyy1pkU
DBO3HNPYWWh/99BfvQzr/9/tno682WuheugTe1qxLv3Z496c3hOZa90d8LggzVBjZ9Mf9Wr0W7Xu
oglB4IiNmAckCtip/IfPe7MH/WVCJQjEna1mRKYEev4bMekXr/dWpDt7GOy0vBIV5zQ7jQ8/ern+
9RL0VyZSDI7QgW2et+NOxN8Zfnz1pNcw8teHKhiiLjVwVNcnRdnn30/qf/WpN2dvJhnuAMY0bZXT
hWUFKjWohL+UMYStLTd1IwFb2PaukYC9FlYwoSkadD8ZRRfx1MEMKZBum7a4YZRnDWI1xvacPTbd
c23TlWI0AjssKqh6h1gu5jCJuLpCiwyG8b1cwtoyNxKWB07x4BenEhMnYu2MB8tECeXYmsDudk7o
iad65OvGQnm6fIFCBJaLi7UGzgjyV7cGVhmjMeGkg2BDu3VWNeuxlZs8h7vENHd72R+UyTZ+n/bZ
3TShoALox0rWcDG/UhWNyYTU1aERCpdRl4F7Dl/5QotnV61MnCiBnFVgN8uatGpNCEttaqQ+5paZ
IvcgU8CLMKfuCgSgHx02unvzhYA/X4Dx2KJVVEVZGwDU9O9v+ovgd6ue4jpW+eThNlD0O2k+w8cW
zhM/EyXot/IpArpaxyzszs75GMzL3Nz/7KFvgp/sKr0EZQPTFXMC0klsD88Ci+rfH/7F0r9VJslG
KJgTUhwzmGMsYan5TePjqzd9k4aIZhbdaOBN52OKTDxomuSaRf37oY3rOvjfybJ+a1snilr0MFDC
OTNpwWIZUc8IIu2jyMH3Y2Mo4KYOuB3InmY0+J+a+9xB91rJLLXH8Qw2xDcP8sXbu1UswdLR6EsX
gV73n7X2sflhznIrWSr0wiAUaoet2T1K/2gNP/u2/eu39Vf4NAY5NaVC+LQS+jD/+ve38cVL+BNV
//rQFj66QEYVkFyvs2T+Zv188Q3fqvBt2RGY3ufzFiy+yEZNe4FNZ6250P59E/WvR8Z/rKFbNb7T
ZxZXHKMZVuYmDDZIujNFcEAMCnlfz88/ezc32wDwzNmeSrzwes33P+tR6P5NGlAZmWtXVw0ojB4e
OP5Df5Yq34rnNQmTVBt1+C0wtHFj3XUYrvj3e/giHNyK5kHGEJOOCeRtDxQ18J4cWgrg4H52XNwq
56HvMyeQICCKlRDlXHRMof3ssW/OIdNb5pxOiI6l98q15ezDehemV803b+WLnXMrn28yLhUrsDr4
cpTzoftO00P+e2nfyue1uZ0qLUMvNQMOs4NKDU2hsMIUTZNVcH/VI2EWsfhu/vsLdav+x0j+rwBA
YcvujhJdYStPl45Effs6odLm6FOqapnazRjCSjLuBEdRFl2Z4VRlPwtof0zV/vrRltsqJeEyv63u
0LL5JjL86Xn+R2jwbnatKCEyI2DCbZkPtOkQ9xUAlr5zZKioZ3UR8VmsmO3EHXInGLTGuq6hUr3u
bKhOGEtn38fMyQs+IVQsrfzHRj8u7aYCMGUaH0t/WFNMpWRQEGbG+EuNb5W8VHKlL+uBA7/j+aEg
H5r3nbXkHzfZ//p1buIFjGRnZjli2VoGaj0bG4rxtmtiBQs0fWBbqHDsaj1XR0wvNNIIpXEuzLt/
b6AvguztPECZOxh5LnHbbPL9AOZZtqyl+VSTrfJ/1lfVb6cCZtANe6wDSEIel7sq+fdzf7Ezb2cC
hCglwID+tK0rfJdePMJs9t+fbMKK/r+3561g2FbQ3NQtQ3brwPV2CM32l6t2VH/25buCurCxVnQ8
Vh0Jmfc25mDslZsrTTnTRThUXjCOq5zuwFyHV9mT8p58d6OMZ6zYQG+01DfaSGqYZYTdGtFPhtx5
1trC/2U4sQyKeiccLJEu7ZBqEPi17gr+risJM7Q+3xD8p3bvJjvbdKTbGuLdI7DP7UD5tAzAoOC1
Yv9uHbk2vXtN+AewSQJqH1Bij30YRk96l5oFXCDaIhrb+W6Z4JzcbfrspAyG0qMbZSyLdC2DS+8q
83C1cjvMf/vBYLF9S+BCrGSMljPYLjwS5V2DwkSzdKAnMVB01V3e6YmjPbLud+ddccv4E0kV8cDq
rGMzuzC6yWpzC7ZxMlmnZdlB2BwyOOxjn3ravm03o22EubLCfvycNaBOCvhgr+ySJsIGnBAUxLZt
Y5791tWbmvwAptTBbJSfHV6ROw4hHVSs6QfSrHQF7A9vV5VBMVAlpqDT4e056+tpkemsw9JQ+w2Q
9WlG1OXsk+ubqpcry39VV+UtrMztPHHQSytBEuy2RP0uAL8tHs22DPUGJPk8j2btMPljKkvnUWZ3
FTT8QjR3ToPhX2xgglY2sLnwQ4hUBSL08AlKWMTg++2UZqo7J1IOQWEdeA3gBsJSoObEoCSpqR45
nggtRCMtA9GP9Hju96rc27CgN30r7DD9YExAExVLZHsXVM1QMQrk5KfZ3IcDQDEEfToTpDJRAXf8
2+PFwV5gn4VpTmUdFjgg+tIJocUMLPJWTyn0x5ESLrAXRuANTYyDFGoQUP04ie24tC+OeZLknk73
Y7kb69M4JxP+2F//t6Nd7SRDzuEs+dBVB/yT4Z/jPUmHeOEJOqeCxMDjRCXq5o3qUTtPpSkCE/fs
cTxcralz9O/cQyO23HzuZw5VDQIx+wR4R1bvMNz3/XTMXubsxRg+a/w7z0grWN8VgHbUtbavy7is
99nympmr0oFOuAnpeJrqY1cfzHqNdBqASREaJMPsMtSYUab2TbMXRaz0O1LogYtJFq4dMmgpyhwM
8PmIOk5CNb7iPo1k8wyIF84XTEohuxCvTblmg9hn9QyjwikB1SfpOcQVGHrJNbLy2bRq7CMEwWGv
HZxxr9w+7PtYNRipbt58557NbeTJOprFcD/BusxETQIueXvkSXFvHBuKB5YbsQCIWD0t7drpp2Sk
26E1I5fyoHAAsBwDG4tUq0gwIeosC9l2aM1rLx7G/EqAXe0Kamy8bVVWwSAJqiLQliwTsNYy4n4K
wFBQYDuBWrQnxcmxj55+anxIsiNo0dEOM4Yctglvnjgb5rSjtnkHYGwKFG+gVY8lSqoLRE6ANXq4
ovvsUvXFiggtgnNEDG9UYI8CkFthEXnXdB9iqk6u72zKug0yq0wt6y7zwQ2rgKTU4A+C3sgkLYjM
VWA2Dq6iA1jG9wT0FaChYo+/uAKUtBnS845GPZ0erujaAXzk0rjAkjdwbAU88sMgIX/CtoOPf0Ty
KfT8Q4U3QJq3woHmhnth2TUrtPeBloNXMeaYLWfnQuTfigfbgCRPFqupXjsYOffGCKMG0FhVMO1/
JO4lMx+HQhxMuE5SjDoSKDpMq0ugqo87+UpHlFyYfBb69MuAmM8j2n4CdDxgS321zQTHuAkyMaxK
vQ6p1a8FLktjhfEDvXtpoX6vJx7o0EcMtRN1/tW2qUpsCX97gEWHLJnmIRIghHrMScp5Let+29UJ
wJy9huowOHTTZRkxkVrGbNjW8lnZx4E/uiZm988ae0L1VOs2DnId/I2JNIGlvbL8rLB4eEZwc7u6
xTZBCTV9ZR0NrBhzuNAW7XiTJu6Y5iL222OpUKN6LIuLjX2Ssx5d+k0G8Cj6YiEjJUzkX6e22yBO
E4ybgWWM4pwO6bURg0IwGuaVdRyM1oPl3S0SOss6qhWGzvhTm2HMk1T4SYDF71vWxja3UVHLY3Ds
7wvrlYmNoaFSCxxbA068g8kyCLRgPqupV9l9OObaksj3unXrnDv6biwSHI4d/HNWJV/19S+j35R4
pJZuoJNau2OPZHA7OmaQgVA8p9o4RHP2CPGQ0RoRsc2g6xLdg+yqeJ8wX0fU2ZERlRfCn4WfNNNR
GzeDWaz7/g51Hpye9azeF9sIRlHGpqal9YJV9OIygOcBXjME6nPeZkR0LTt4KZRrs8RA9Z4xA4YK
LfIusaItUENtUs+HdigDzhC48kgaJ6NqUwYjWC6XJPPKwKA0LpwT5gDXNT0sKF7XcqW03y7sC6HX
0VvsfgM1TxGiQohLkQNzPorZPsbmsGtIcA01SwsmiezvB5zvgEdUyUyPthVN1S7HhCUQTbqV4hyG
bAwwJvB9QQ003nR9NZlbx35YBmCDHwG1s+oBnbEz16DdwuzyAA6meRx9PzHQfoIFRomTUOVPPY0E
W6GLBD+Hu2J80HDsCR8m6n0H6+NFoG6Ln4GpD8LokVLIqEttK4BLGzVsTDtQo1ibQwbCxBNr9Xgk
yMXGldcOex9cKdE3oe0jJVj40RRgzvPsUDdoQSBhaaoqgrNwSPs1IvPB67YDolPbdWFBaZgTmWrK
CU1PIcuCoyobAX5BXOkuRKNJNe5LJVPCNJjjDcD7JhghO+WoW+USlVl0fIv8U5/3lblt2t9widSM
U51v+uGSNSBy85d+yWIqTwVHDJ4ARX5cCrjhAmXlW3GPirVdvMjmqTSTSsFpbkgGjNb4FSIYxck+
lIkHm5YW/F5VfopyhRmlsGAFFpEXSVxfFkSA6YmQ+9pbLf2BO23ECyeth21LmoPRqUNFIdGCJ9Ck
FTsOO7EeUnutwNHiTh4uRb8xtJxOrbzrAGXusiwqljrNx+69n/hqGmIPv3RGRNhmfNcoBVPcM/JC
hAI/gdDGrd9MgC+KoojmXotkKxPDvIfwJ2C0Chd/Nzq/TGPdZNf3ap1kZgYj9pDsq22PV+DiclFo
qQuohA96kt4lrHpfcLQ1SFwWpPOWj/IDFrGF5JpbeaIqJzLnXxqSbBdGwIM4zPStRR6tw5zCy1cL
3jIDryJ3luPg6DGzgQ3ElGs+rKgk+x4zTpbz4QmZVJ4fUw0DYRlb9zO4ZYKEHOum7NpVbbxOrIvc
ukcOEBp78MlBozdj0ReJUbjxKFcCLJCpxhyhdrXB2FTDvnKHS+l+uvYpc++q5oTcs5cyFa2Kl2pL
KJQlBkD25Qr+MKE7gHiwDIjvGERp9rXhREBxAJPt7O22iiRHWtiaqwYkIbk0aVvjYON1KjkmwRwD
W6MNwTMEJRRvbTAxUWWDjfuhCGz+ZvQcQMl+sryDNT108zPShdWoq1dwIPDjrS01qhAjKQhuCtKt
97lLAfKOS1RhF/cATEhgmMjkByxGZOQdH09ApIXSPDMlI9/psDH6UEMuNbgT9NkKd4EpNbynvLGS
ZWC7kTlAfIMmzvhZwKgyF8bJdnDkqAHYyGprWgzXAC+m5fYKu0cZgtQklKMf8gb+YK6NYjAYcQsS
G+GHEpQVT19zgUSxwgc0eClCRk6VLN4EQ+nuNA9H3rGkq+S+8FjY+PkKCvJQg/GFjw/1IM0oO3hE
uwv6e/7K6qrdCK9vC6950ZYdYZCO2c5LjYAq4KxjIClazM8eM35u5gWkbdZSrZ2pDjmGhyaC5B4e
NKZTx1Yz3VWLShk2p9+O8F8ZghFJ/FTlJ9+Y9kD7XFebHvbsw/Xao1kAdf4Ghmbs+iYOLxW5s1x5
gLKb+UG2GG/ykbtpIKYPMUz0/vDuoUaHq3GQfY5ZEWX94+CSlc5ZAufyrUU2+D1q4yl38jSfwbaN
LWuKMzgOjVY6N/7vcoRLDmFx5U2g30WACUl3N6g+aeek946ehQfHQB9T0KgPAAN2XuyqO9Oc0x7l
n1b3A5jwJVNhnkXX7HgPLaSAetXHnbGLTDdHX+yhx+2Quo80b0MOXTwyx5JmsU/buFg8TKqq9ejz
Tw+24IHqEdq8Qe677gLjFgBlz0Nb/Grs/DQj0mAAkvG0WIoQyoWmgSXytGPGiOQOTuAGonYhJ7Zu
4CkDbumB+FsHI2Lw1gnABcW4Vgthsr/Kujsp9oq6iI7PBfkFT74u6ODhWRU5jjRcfooe6n1EcdgB
W4NxUD5KPIugocGnxNDbqBLWXsFewDOsCHsr7ZYHhkFJioPXURc4KMadD5fyrL1XznSvw7p7qKsQ
/R7MNKbSSGsbP3DRgmqad0RT8ai8BJgIaATCQWUxz4fALe8NWkeeScJ5xlUCd0hVLgAP0mgC8HdY
Hj2JlKCxw8Z1V6Q0cKATDZThbt0gVFY9bPfFdCIWTlfD6CPuZI+LqMLGyQ+LTSJTX+tVdSL80+d2
YGN2U1pTtGAyeYHMfJrssDdQYfDlwZ7vF+vIVLZdevDOOuxHZ0uy84L7eJ73aUZwAQZ1yOztEIiZ
lOUeyBPjrmvtTxuG9DDo5+2ptxKPHaixgR00EFwvZvE45mdwVAPS7xC3IGQXxZ6XqGjwASLoxIWr
vqvP91pehllmhlVbn9DhQv7QBejwpu5MzlaZr7KZrPuK7u1GJQ41P4A4C9wx3ynvcR45GlXIGEiD
6ssCSq+VkKYIGaZiWYXg4WqpRfKNDhWWHMH/hhUc8jLQGZDXWRbMdxoadLhLoL+buJm2zdyDhZuG
9NBHVveDtwBNgxu/t1gptfaji9nbq419O4FrL2KTtOBAd2GFaAdM1bHQ8r1Ct1jpkY0pMA2ZTkMx
nmRGmgnGALh1k/9JQDPmEpzy4lfPigc0ZI4oiMC3wdiwHCdcPXgH3xb3ss9SKO1wWzj5bXvs8nM5
3V3vpGGDZLjorbBU+5qht+yZe1fNoW/3SM/A2Oy21BWHLsMxsLzBETH0mBWYTIsX/7VEOVFhF6Fk
BClunaM7PgLXhuYwe21rTKxfizj5XS/eSlRqQMlDZlZHnH4CfIGSFg0l9pqER/1sgYFpBiYavi55
z7z84o9YwXPqDP7KHXBV4dYur6yoc8GyuU7RiDhvnLQhscCTeeqz9cD7ld7K6Q4oNoYGvnq4iKfU
X+XMC9x6DIlWJC6qbvZo426PPQEiQO9jPHu6Bp61ReUKRkVO/5S5AkH2c0Hg7DHtWWb00GjjiiJp
rS3cJ4wK4uMyNIv6c+pkCFU6uAPna0XEwDmm7P5SmiufH9BvwwAMXM3Y74K/EZltQT1ODY5zx5hP
PG9ir/7UltRpHHCh17VvpRPYWfkiUh2rtrSQf07OykH2gLuxYS1xPi+Iebq15p6Pe20LUBhdNfV4
YuSVGcOhRSHKcSwgEJGrU/2w4NF68JQlKAyF99wsG917GqHOodrvdj6hojH7FyeqYlV8CNPfERSE
Ku8wS7CakVMxVWHA+9V03ppso1BkFytgC1MJDCzGkLVqXyGTG+VzydYt6hf2EDv6Pit6gA058vNf
DB7KZe4GHTaTKOxkWT4nJCwLbpcTfLgtuasMFXPUhkv4KTmYdEJpDYptdWyU9iTgaTlU7FAiTvMa
3ISmXuccwyxkCYwSSrTuzEC+qworaHEvXaaowU0bsu8dHf2dl1urBilc49KATK9NP2z17NgVBYbw
jy31I40PUU/ebGnDMKvYl+ha6Hheqrt4++O6t6uj5nBkxp8NsHN9NsYjR/bXyqgax2ikBZA+GSqV
D9mSrYif+mhvuQD6FF69bcRjx7KQLMitWmc7+Jim0VHE7a/3SGfP83lDJBDtFgiVkKW7TajVUJWA
MztDok4qe9dNCOJEBG4u47adUGUyMPegwgZZwcRtFOugQQVrhY9YgNzAyAuGlJE5ifa3HNijR6+u
9OWRzl6sO4gaLokcnkVNp/BXhygveZibaqd8LJSm2tH5MJn1Xcmnk5gYhuwRxEotsY0iHdsMdQCM
9TO1qhCqhPfquVXAIX2xsVxMHWkI2Lq5ibjhPvUYyTI048xt8ujA0AXViQcM6Iawed/zhTxUTK1t
aewBo9/P2ZSCJJfqKGqb2rqp4biP2uP1r5e2hmycxd5UBvWorXEcmrPIccdEOkbHfT//mu783tr2
ff9iKqhQTNxCh0wl1MxQzW0djAJrgJ+juiYgRQNNOHRy86QLgMYXseCAhx2DNxYrNYt3nXRpYy4R
1zGtBwxeY2hx3zpaqgCgzOytA6XB7IBaUsVmUVEMP2HuX6fR3L5MEnpoPh/MzIjYuGvhzzG9WN4U
VNm9Q5+pIJuhq7awtXvJF0RuolKxzKFTYoO4T/4I0o3xyccnDjSHnXvxooGf02dxXnVxY6qjFPUU
eG5+h0sJhAHRyHBRJ895729Uzt4mBdWu2+5n7qyNSsBMQteqoPR6dKPQgsJFSCEQVSUk8Arra46V
rYUe32mG2lkC73i+0Hnna8epxFe2knmThzp9KL0YtPrngfQgFPiwqTBbN7IdAY7LoodcnB3Ytw1a
SZFEOeGSHe54sXx2dtqJDhQVDdU3eSWWij5RuPfn5EEXd17ZnjXOY1KZGyZnlK55IuHoQy0IoaYL
QboqOdmIzsTdDCvMB3C+WLrALV6VvDQoXGTE3Oi9h6Imb4NeOMiZljbS7ENZralvw5fIxgIQ7co0
z/ZyyCHD95WKWvAZYqvmNZTUdw7FBMvI3vzrUGM1JDkx0f8akuufwYlJLLSpOP67R3/g+ufrmGjW
LvGCZFAZftBhQq0v2PXeA6MkfHAzGEgRa9hJ2lcp9hpo7cDiux4Jg1zys2cO4NDnoWY4n1PWwlgI
LjSy8UO3xziLe8IkY1Sho1NtVYMijEAqPVniIlsvnZQIFBrO2aQndED9iRxpYUU69C6DzsN+Hi6g
uLx1BKMHgoVD85qh2zp9OuLey96XAcek5iW906XcRiUYNh9j9+F199zbNGTEmStjofZTzhI5FLE1
HF1fSzz89W75jdtxPDrdZpBDKokdVU2G8QkSIAHY9gMQUnsuypTOr2xe5862MZugYTviPnJdxp0y
AgoYuIaqQanHvo4xTcMMC9fDVP6bxNrvUOI10F4zCfLwFgXjGWMUBgRfRp4C9ftcjOZjp5wa21Gl
KH3dNf5G61aVR2PVr2dnedORdoqph8cUZh/pOlOrjPPVoMHTk+lJXqBKNQxJZjiJjo0w42UP+cdU
sbdCNthhdaS5Ckfthz9PYTv5j4UFh0niVRe/NEC5hY5eg/RsKc09vGASWhnIrTej2uLYWGOBp73Q
18JAHKjGTxdRqpXdajHuKaglLp6f4+3PxYASY+ZFs2+/9f0IkVxxJtQNrBFntMNgpNWigLQsbMVG
v4k83Y6m5QxGkBESlPumaY6ZVexg2HIGLmanZLXz3WWVF+Y60/SVznzc6uxdXrCzAQ1X38s0w51g
bOyEV+PKvsKa0bEw6j21Hqr5qS3fSfleqjeKI8CArUm16623VqHU3h+pc1DuecSdjcEmmKISiYKJ
ptVxtbyX8onMT9XwOWHSis0He1yhhg+FoO4nqKBauRO7FSYU9tfOtTAopi9P6CUaguETTtQ8+6jK
EH2t9ZtJnSuxp93BrvdGvi+MvT6/T+bVyvuCZRiNXZUMmnaGHyhDaFr0MqwzzCRXan7OMdMpvcPo
HOvrCXjP8+pudnEhBcG35mOIl/HRtu/CSToLykaJE3eKp4zEUxEiEvkwb8kvLvJdB0V4lsPek0bc
6oChBjsaK8yzcQHDmKy1serD9Xo5k1OlHcWA6hHba5l1t1hi5+BIoza6gCs4kqPrlkoHE8PI/peT
o9YZWN4GKG7IT/R3Q6Mry8KGUvuyjKX2OBUPYgpNY4NSAYNhVAUctMQAg+mknUWipp03uP7X/vX7
3g6eddCKg+yPjg3XEjR60UejqF5uVbVhg2+9lIuZYrBoW7ev5kR21nBnywk2zEyHEQ15G9rh6AAy
GJHxzdEf+9xIcNNKKCkAOwTpqo9Z/wsx/7xQsrI1a391xqmHs58/NQM07cODVjw2aBX1F7+Lys7f
2PnGR2q+sr0PTV2cF1auNSFjOdup1A9Gc8QUP9oaoUz9EUpTGtMMXj3Sup8bA5BbfAkZx7o9WPV4
LqqDJ/MY3uhpbWYvbn7OERF0B94+yBHRMMDFzy8C5qVijetM49rh4F8GrV5rFu4/On5QByjTPUSS
MUDBB5z3Hf1oaPNOeBsvI9npFt265rIzO3SdpbRCULjDFt6rNfJwUvixg/Bd8MRF3xEQlAJVgEuF
K6nNykT1oOf0/hCLHJKl3IrM8QFIQFgES7Sbt3r/bgqVQDIVmCh9gN8bOI0e9YZ2mboPTF5xiVpG
h3/DyodBtRd/uBi6Fv9bSPCFROHWHszOqRSDgkawlpHG0Lr/xnbsq8+90QiWU9Pi/MPn+jLhZN95
PxPF3zqC6UWht86Mzy3RwxxW+k+1kjfyWAZ6mdn5EH/NAj7S+Iq+0X59MdunOybkG+9vdwWj8v/9
H+P/0oZbU99oOJQsd10Wr6M2xoZr4IxFM9a006niABibSUN++9l0qXMZdKi/UiIiiml39sutqm+e
5avv5EaQhAF/py6vvyMHsx61pB9+1TfCoLFSrl+1+Er05jCjlYXe94/W5q0fj7+4ZCyaBsNCRjSU
cfGd1ucLVeit805hCb/KTIw247BhTpNa/gHX9iCrl290P19pc/6YS/31pRc67bWx0BQMTFGu4+Gw
9CntkGOjLz4aa6/Ug0kDftCy1rgxbguAqm3zKZtrpKFHRtBbGRGHURkxsvagi/HYN98MaXz5aDdi
xHqsFj2nEBs3qHqDFIsx9RVsB2jX7arhAz3oNR9WrH+A0Md29x3c010YWGjcg4NDFdS4Q+AmBCDg
LmvuTednk7v6rdMPvo4WxQSg/VQToeYMSOrPltB1K/z1RXC/GaTUIXLt0Zqdzd/DzyzZdfsmXqhW
tJ5Y8MF2qvUB8D0/e96baOGpyrA14sKt0Qx1C9fQ6Gefe7P1PWFXXBUCjzubEYXw0EEZ5GcffbP9
AcMz2TJgCJH1W71Oiulnkf7WyicHSYDRcZ63xvvy1H78+2GtL6SE/8vIpzA1z5k9hGMbwizIPEbn
akSL8sm0FGhc18eisZACZmeiXXvW8AQR6C+qetfZL2hBaNrOLjcFsomuBBHLtMGk9TFXB47V8sFG
OMqq6XDtzhc6SUfjWc/eRn5HTD11tfucjtBCbYzFhfMwNlNj3P3717pOQ/2HNvPPb/vXMvfMMjdM
VPy3tbrMsClRYgSGQaoXq+NvRYdfMc+mny3RP3LXv37WXDmNW3MsJa88LiLx/Md//w5fnE63bjwW
swdm2AWiPd215fWu8O/P/SLa31oeuvbQwWYT72bUWgRiABi1DIUlH/Dv77xh/0jE/+v930SDsdQt
nTvYA6WZhws7s3an2/ft+NrXBFXGDA3k9WjtZLvz6lcmjzjWW/bENQ0atypAFROl6zps+XszvhLt
knlPhfkCsro7o2ALmAYg6PLatdTgsENR2mnrpOW/LfRJAcF2zQ7H+UNRPTpFBBlz4KNlU5LUgO+S
x/Ow9/bmkHrqpKOOqP8qyrNjvJPlBdXncMyPxnRa3CuG7dQIctDEdioPRQvZQcvRZHztUN9xuThR
ZkESCQUPvYOToS8W4HXby2TrUdc8jtmGQ5pNNnT4ZuD7Kzn4H4esv5aZi3mwvhxgR3S15cBlEMIn
tGpgqzlPKPS70D2S0KEGYBtt1OEmbKP4Tmj+I+c5/dYFUk6k1RRmvLYT39Nspb5TUX+1yG+CpdlS
O9egH9gOn/59982Z/lVQu/VanAut9UcOpT4bnxyQRaECRXkshOGWTTH0K1GOG0QyUSMyZjfQ9QVw
aXQkqBd1cp1Xa9z2VZ869YyiIV42uhqeY+5puzzrhTwSm0Ft4J59lkcwFUwNFJenwl3TZdVQK8yb
Yjejnlz9D3XntSQ3lmXZXymrd2RDA7etqx7c4do9tH6BRQSD0PpC/tN8xfzYLLCyp5luJGOKb2Np
lmZkMBxwiCvO3nsd45jRliUyPgt1/+RanUO0pJn2+ZRorAn2wAf63wPQqOcEra5Bza5DPja6QI2L
PoOl/CSbco7PmonnSZbxxPgWstwXMhNbu/7NufC8b2fU9G1dgZ07RBP4hVUWf7JQ/dlJz5f+u5dM
UzLC1iWfGwbZUnRUOjCT9L/XNlHVz0ZFlU4dmdrCK9feUUd/b7ehn62QGkXPm3QgJuI8+Xf226/n
iJ89amfLo8QOGqXDpjNjSZrYa35zx6Wfve523xR+P1+B6Wm6+Azy8ZMJ7ZyglLWuEKafsZYT1aYW
WNHxIDkqNglXer91Pc5ZSmbMgNKnxnAoXlov//i9D52XZN89bDEgZjVyedjqp8pZUcX5vY+dL9N3
H5vVkSPUgnUiLkZkLvEJluFnV/msgKFbQa30us4Wzmi3DgbgLCiXTmNsjPQz9u7PDnH29iU6WE0X
Jy5IeUSJj86+julRL5JPoEU/WeqeQ4taNQ4NRZOMn2N/HIJuIdL+4FLOHPUrcjy/t0w/ZxfFqdnb
QwI0V89wmG+FDNa/d1/P3km9Mrt2bDTi9A/BnfKbD/b5C2kWCLYqEoGl+TuK+sTZf322PxlJzwFE
th9A3Zx3K1GyTTA5sb4qwnz16w//yfB0jiHSBd2EM4KOc7W273aj8XtX4xxDVI6xRWWcS9w063H2
i3+yRfjJk3dOIYJeUOmgw0a6wWEKljDrEzxz19UYr3xz+uQgP3l7zht56nbiBjLmIJRFZ18H+oKJ
68tofm+iOWcDGRatQoIGnINdNdHCNjWvwG74ezf0bGYMLFdLWpcbavmA4IA+fLJq/tmDcjY5uqDE
s3HknHXL69+VePPr0/3W5OkH+xv17F00ZW+JRPTDQSUONoIDjPGkDcExBsyqDF+moMPxSKSoIasx
Vp4yqKS3djaeS1Vf2MhZaYGb69LWXQzAxDyqcBOXBqJntumnezMfZ6X/ELr6ErPkDAY1yvBeZObK
He1NMVGVNTaa3XkUzJYm9Aw/f5vTEUqiYlV4mdhk0cjhaMPqG6b0YKoSq+Ztg7U7stHPAclmzisS
/UpjlxVQ6rORXMI030zpsNNlvZKg/dzcUyb7mAbjTsT8uP2wEFPl/aQF65BQUpddNaD8ffPG1XEm
ZDpR1HvYdbgLPlmFWM58PX90nc+GJ1LCmsbatAfaLYnZPvjDvYXfSMFAWbi3xcj18V/6WNnowtiN
Qq5lUu/HxkbD2DtyRJfvt5lzyn2g5fhTTaDlg0AqLxed+2WuSiTFvnbIEenFZqaPDMYqwQYQqHus
gpvAJKvDT8fpskq+xPor0QcSDnc5wmFubie056FdDyY+limAbOj1VeZF+Lyj/r0g8gW9aGk2zSLF
LOwMAxGgranF6wR1Y8KUlCLUW19oGG33B6N97lKxydx+Y4UUSXBoj2+F/hbTpGTodzG+DO1SpmtF
4LtBs620ZV3uBv0rZfplb7f3SZNfloo8jAmiUodSST65MYpljaXMx2OSGOBf+4exwSndXY1Y5oOM
KxFfOGhyZNPwSAFAiyDuK+1NE1Z4wMxtGprLYVRuConn81XTxkXLZrMMi3UyJQ8Drb/T6KGYhlVR
Hwx7Xaho9aAcW632HH7YZw8TXZB7q79WCI9XJr+sRx0OWUX1DAzj7agveA1K+wIE1mIot3YpF3Vz
Te+MZR61K8N8T6ujNVpebOdLo9ce86YioYgnnbPqIuPNhuBOl6ltJACu9127VieaWpNJycLmZqjK
2f1lWM3N2EnPJUnR6oqHb2MzRFf4pp0sX6WwyR1FW/ZRt+tw4QdOuqSj5FTScSKcdgoBK/OC3npe
ih1dWAk9MtylxilYHLrCydIFWLFmgXGlm75n+vVO85t119tATsVeI+Up/IFMVbYKHblt0dpkFK5S
zApJPWwq+6vs/HUUiW1eoXiFxnseYJ0moBUg0LqZurIj3cvT27E2ZjrM0lag+tbpRap/iZyrkSgD
RdIl5RCsqYLWednSddqdDK3lOEcOJx8z0VMqymt3AseEgmItFPIIinISsTyVCL/VsMrMp5HOu1N0
dCDftVs2QlfUyy7dqT9q4kYLP4aAoKaGJaHE2W4Vy8G8U/t+L5INFSV0UX9j4bfg0IshWKPSOcJe
Cjzo2IJEQ/eGU6+p2MVyTJjVqk+nu9YlEFRhG1XNRc4dM/PHenhUeRKxRg2IBH7nLzO/wCqVLZpA
WdYj+BE6vkzCWRj9I8jjJgqXyUDEJMOZOmXr3tir2BxsGWJnQ7UscfumhABei8QgUbirYmMROgYt
EiH8ZYQa62M0DmsAUFAHV3Fym2QuxoGPznAXNKfRmr2Sk0unTjR03PDOXhqgggz1xiJwTXAHcrgO
OauxXpoiW4eoGW58l403jYrBPBBLbgYeq4NOWFjk+O0FzzHFSJk8KlkNlMggi6Fv0969Dixx2zkH
7FsZtucy2vfAzMthbdf2qWWAdponJSUTmBATjRpPLeE0xyytgG0hm+CeTcNklcqnweL9bLHp0Gyk
Mz6ANS51lQDWaHql9VrhbpXDgxzyjRo5aK/XiQsx091iDtJksmxD2kbOuccu2RfTpcYUpkWPTYsr
Pn4VtrktSxu7Yb0Vjkp1rlsUpDhTjJ+KyktH4OfSzq6LhMd4sBYuvn5VbEdx8h06tTUOsOhi2cl7
V8O9icfeK5LwQ43TfRDeZujrvEvzhNhbGKCcR7PPGSLz1SSDRx+1S2ILzkR2soMXN8AKzwMn8c/1
tIZZjJiGSl5R1X2IcXrkdM8pkunKrtT7DE/8mJEsHnLG5Vi8ZAojYjgk9SYdbM+Ww7K2qD1bdfFc
d/auU4+YUkNAMeAdSA0DH7XztREdZPem1acoPenqs9sP67hgVh4QJZuZltsfdJNp/8soq11TGpsk
vsFruBr9/MQOYGly32gEUye3VgmOmRigFPhrJeKRn201R5xq/dTVbxWKfNAvJdx6W4IwDMrV6O6s
elhUzr10X6gteXHUeZX9YGVfDfu2i59pGeaZREkCFh1t/uaQY5houqM3znUdX5UNnVKC27h+yKI1
b9Sm9/k0K41OQTJe9bQDi5R90jt46RiB8eCCVV2iuBDEw9WUxA1xYHff5OqyzzAPZE28auMbv5CH
LiengRfHxuZd4d20WZmwmbKFePbHGzXJ8eFiYAnCu2C65TQ8FdOR6nZvRucfa/VaMe/7aCOpCROl
GqJ+lyp7x6cmLE4JElKJiX0mpWSj894WzDjdR0E2LxrTddYOR+kQdRO8v9WTL7TdEKKyNjg7FR7W
VFXJy/gLC5Fu7marRANL4Z6F2o3VfgbP+1bfP1+b8KXO8W4hfRN9AjH9QYwXstG8iLG5qQmFV1/N
Pt7kLK0kRpeozun/RJKd/ACNf1eBrSz7kOxb9HXSs5vEZ3Lzb+ss8zIrYJ2newWvZ1xQd3R3su0w
XZF1j+SyDpVt3Ra4wgVZzVuR4gzNi7UtMVVhDP71ypY4wA+WXHytc3RkIcM2KcOOSm+HXzEl8A63
proO9XbbKJUXMRiTNN72xqYqp6OrPdfuFzywCz21PafoFuFE9pIgVonLY4gtwtiXNBdZTMQi+okA
qbKqzPaArTAaruMyXZXQ5u3kqs0Jrcb6oZm9hCULVKQ+aRKId8plmt8l2rWEeTDJ3nMLY6X6o8de
9UtGCFUk0zoKAFIhGozX9EpfFwQ5o11PTiySVxYuJmOk/ZB630FldAiTxP4pDd+x0lplt+/tm5h5
Ku7zVcBe0m2dU5zgSKOa77OyIsCGzlAkdEjsiU43eyBB2iKrItLk65q0fY86XWMKYjiY6pepOoD7
YSVEXNkpHlUF6jWlxJlA2ypHqwpuJAPXSBJgaNaiOgnroq49GV3rxbRV493IfW9Ic/kBrmKl2Bp6
sMScxrpg75cbP93pfbO07dCbGM4sBz8nYQvXxJytlSvTvcwZlNWqXeiyYBTH8kmQyHg125s+uwnJ
n1GFLeZSdXRdYpQDliFqsY4SFqDuRrHJqRnqMUovJuWFKQNHZu8ZrJzK7maM0UmDteqfJibPurp1
J9cL9I0yLPobpzlVw7TwZ61FPQTTtZ7fOdqVldQr+hwvTETyqD21zlNDLjPdDQxrNstlS+NJnn3x
oAQS7vsUvbhwJhIS/82t3z+o6nUYvHX1IYoffbLVEc9CxvNnWBdl8CZqslR8cHxX1NHc7Jq1BgOu
S2ofSYvWCn7gXoWkcAYH3zI90FYtQcQ6U++G9LpAV3doOoDRduVm+k7o2tq1/Rv6ca8ScaAHhpvU
67LEfq/rR1mEu5zdj49FvEhtnFPcHjEiF1QPRfOS+bdNdK9lYk9ICBagcecP7ZOiloeUV7pw3id7
uO5o+0nTBTq8eTk9zxrqT21xZ0pGCJUgQ1jsfdyfRsQFIC0dKcEtBq9lQ0y0U5kExusi8+lSNiw6
/2KkcWeJ06169bWbTi8WNUEM4YAuMO8t2LRZRFpWTY5med+lm3Z4ipPRK9o9pLK5RyjLVlxYJgOj
ZpxyXkWjvKbh8IKXjAw8OWa6NvCyv2rxTcvyQuXui3vyXbQckf1r7R8MVGH9inIJy/2VjpFYTifL
PEbdsHFd4QH/kOphZP7IzJeYpMMgHkz3Q6Obnx0Vq6ArbhwzuM8Ja0cQRsCfSAjwXutjjQ+ZgRL2
nwFY7w1/qaXwHMZwk2nvvhxX7sAyAFf4sja3ZrgZ+4ok+0FDxExt9r7NYxIXBKITfHMtoXYIDF1z
7yrNQS3oF1OFkj2z7W8nltdF2zyFsLFt0ZLBCjemAGSASmSTQewkPs9MrgJSB41Z3dmt2IHTv+hJ
9TsjrtbUy2zIaRrBO00se7rrxPNWvGcpRPq/ta8swv+hfzGnaOCm+O5aDgJtjmE8IK0MWCCbwjWB
poo9QD8v5uioJ5RhHWL3zYPBcwlNOM0+Uo968TBQQDPSkaDItEx8VuRkOTTbvSknWoTM91OMm7zb
Nt1unoT0tPoamek29o0lkfOlWxOIMG9HSggZ1SaFSNaUBh6BD2gVu6jFBm1vh2HfxO6lY2YEa6OT
YcDHTTEVVnIVBpsY3orbZDe+Zm4kSZigbi9809iDTNuY/hybcm8m0905rXpoUp5FRiMX/nJvPStE
fvycwam5CTD31/VLV/trJ8PbfEernnL0j2Pu3KZJv9VcXIfwbz6Zyn4ykc3egO/q4KSWuBDkpQ8j
oUIy0WH9Sd3+m7Dwg5n/nFDca53dm3o1HNxW3jOQXfjQeQabNagBFILWUCNrfzfD8Ol+gGpg/WEv
CZYdJkW7TAZ3pzbTQ+h+jUVwIfyvv/62P6q3ztP2XBX87tvWk6jwztvQwlJzkbAAmu3JfVl8Uhn9
1ozgR995Pu53n28mbtdVKXJeqRqenNT7PtjnOh2K+q+Rchu0GqL8TutxGct9z3zYjvFF6lxUn3bd
/aa1/OgM5hrfd2cAl7ywef74htRQJtL1+piRBalWuMj2fi9IXNBcsrgcaJ8QkXJumKcynRkmP8ry
gM11gKjg6upv1PnnC35WsgwJgUUJovghVDZafz9Fn9QWmVn5Qj/6omdFS8fOyW4wVx0I3i8qWutS
iSOTuMUWccvGmWBIfmDxQwePdJmj+OfRe5XCp9c8dWpuC2aTKTS9ioAa88DKJCY9kFlIc7a+1135
bATm2rLbtTmZ+7DsVqHybOIOLwz3UhRPfdktxyBaZdlDNTnLPiEJV+6a5uiPD7msPKBGgjSsJi/r
OF5mAEVqisyVf2W4e5eRlPFsWdpHUn9V9ZioLaU1uDb0EBoIkzGyNwVhoGRaOuUzmJDUJ8m2lx2G
IdXDAdJmDgtHIvKKfAwZJAfSRkORzVWEpa80i5kwULUlK4rXJGShmGDSBZ6RSlKhoXuS9rBTTNz8
M6Vj5aZHoa4IsJoTUcXqIix2zegvLcqDOjWIwci2MfythC1BIQnSazuzTBZw3MinFuN9LAuvbsOd
I1wAW8+OwZI92iXVvqS8RoelKHidhq95ERxKQj5ViHeaBCN0Ft3YWP1RQKkuaGeAPHacpuiijiJm
YtbszKi9FvOuZF4wkP7uiTIGG38dWBqQKYdbTex1eI5N/ZQXX42i2qbu6KXtnOzfl+FdVE/PSc/C
xyYzaGsrtpvLMmK2IaLX5HddctKTEyZRmE5+vBbjm5Fpq1GNbxz5IcJ3Uw+9socZlzkUPWL2Wcmi
1tXlkG+V8kY6pTcZ5de+ybdSmdivPTvmARM5UVd5zAxjBcuETby5BKa06OzsaiJI3pM1qrth3Rc+
xaP0SNjtW2PxIEyfXUwFYVrQKvcpoTjcztFK+InOFFNCcg6ZdhFOJ8nKsR6De0t5HOP6IPIPJyRR
a2XeYFSrkUxB24sLMzT2MjDeIoPqA6YNoX4onUHumG5ajQWttqS/+mNMZguoWFuuBWyNPDOvYkf9
RAP5kZAz7/nO5pQqiTseGb9nxdFRMbwdgtBTXOwjIcm46TN3w0/Gcnc++ncjHZDWXAcg1B9kcp/R
XdhqjoJI668nih9JIvNXOJsoxJSzQWEVdSjUbRzQJ28YP9s7/njccs+mCCfQIpOqbn8YmlPb3TID
fPLBP1K25lM+G/ltYRR97lAlb0FDdP4EEAx2HD2Oc/Wz6e1HQsN8iLPR3HLytEkmixtLiqNMJK0D
bUpl+xhcSRTfh+pmzF3GmWgpTHf56zvxs9t8Ns7nE31Qxvlr1eGr4cyrQvJ8xP9//ek/u2hnEpWb
hGE2tdznwFJpQH4YdEn4FPZc/+XXB/jm5PnBPHUOzI19iYvWMpgB7XEeqXdRHV0kpfmmBRTo6cgb
MbJK7d3pBra26UXmP7k125G5AR5hOwhLXlsCDQvGbVKym1WLN2FnO0nWEuFuXXfaKo7TQ85K+pMz
/sldFmfXRLXHQPXLAZmRdKEdIinYxbFPb5PwuS+fgkFCWAueJ3BcJsAPkcDzcRRwZnKh9Di6SmKd
DUEkt1CRk15z5T2G/f7rc5uf5R9cTHGmdDV+rAGVc6kj4jlkEhmpDf76k39W0TnnD1fsgbXW5EmQ
eXyVWeOmyoKVkP1Ot8dNQSRN0cpFU6QevHoIP5A48uJBEA7SKGgH+daN+2Vsv2gxLsrC2KM0LfwQ
P2q8LJy3IGbkTm6rGVJCSVPTWGbQClQlHdzDgQoaUFoqODc/2TauXBnhc+K/Jla5Ihu3LcfkoRiH
bYLVOI2uDIT8nO6qrXjxfXPZiE0egX2YhjdzMG9oFk2FwPjkqvzk9ThHJ4+JCIMKEv9BSwsKIOly
gBNMjzdU3D+96//xPvxn8FFc/evuNf/8L/78XpRjHQWhPPvjP0/Re100xVf5X/Ov/d9/9tdf+ufF
a0fovTj/N3/5FT75zyN7r/L1L38gUxbJ8br9qMcbsuip/PbxnOP8L/9ff/i3j2+fcjeWH//4+3vR
5nL+NNiZ+d///NHuyz/+PvvE/+P7j//zZxevGb+2aOs2//K//9f5b3y8NpLfVf9wTUZxRAJV6I4z
O5D7j/knuvhDVVXXFo5F3xfbmrn5eVHL8B9/V/Q/DP6OH2u6rtKaZDbWNEX77WfmHyaTgCZYvZv8
Z+Fh/O9z+8vt+Z/b9be8za6KKJeEjtxvo/3/vISW7TqcGGgRl//ruvYN+fvdBEx30khRjfJhtEz1
uqmsVQYbZpEokbofGtaSY8rS2Zb069SofeMqp2Uv5QVDH9atTFa2ddsZt4MxMosknhwhJungVybB
L7B2dJUbSUUc4Umts32RHSrpH4u2AzWDJfXRCPaGfqMpr6m0tzqBdaO2pde2nfJQaF/KDiw/hH59
mzsGK4M3paoP7ZShS9YmhmCNCEsRq3JdJ/gPNLlyXLQx2/cM2/3wSY3mLBPdtomWiWsUMUWXGGUN
+EsVXNKHQ7BPb3f0AgHAaEGugpVao3bdREbEQGgHtyGdSuEE7atO2c+9mxQF23FX6WSOAR9ncDGr
Fiok/TNNOAcQ3KJu49fVVpHtptYpujUAyyz1G1nF7146p0NC6WnYoSBjhHbwpchckp/xqTdPhaov
83pn+PT1CDBOpAKG0GS0+6bj/Jt2BQgZ5ZFSBqizMnaWIYiwnq6ibYPSoCNAy69KESL8fkXZWpkT
7UTqe1d8CQ2I9zYo034SN52pXUgN7bXhYds0vqRXSXtKLPt+GgD6GLNaNahugDGFq4J6arGMBebz
Mbs7TM2mbk+aPHHih7iv1hUSep7HW3dkq6KNbCgU3alO5PSg38TBXsmOuvmaDNaTbScQD3Xlecre
YjF4inPqRbHr+sRYGaVMoVvpb3475ZtUjdqDbZjNRUtW3sith1brKNpYS+ZLWnyS0LOyZchET+9V
qvCB/6Dl7NEiKGihRYvPCUdNf5G1HcQOk6oSKe8rIScC4e4h/5apFYAJFQ9Gk3UYzEGjLpUaJ6ND
wSKoD1rZG2iyElLdLrR2EcQtdY2UJ7qo94Odr9Si3Bk8pAg+X2cQpXAzymnZ0qdHolYVZENMrV4q
5GUJr7cLw3dPdhrv+2QEWe97Dk3w0mVSKxuFFGlmUhcUarDBPrZUcM/I3N1SWFpxl5cxmq6W4uJA
xArbWcuPvSm5bgU7rRAg0DAhf7vQIUsXOT66hL64cpJunXXatW4a7GduzahHPycdDEHCU5qTaxI6
6/Nl7VpbPahA3ij7CMt3bNAZIVrnzXtT3DXOKlQffER2BN/dSKfLwvTFlSaafGdptK+BtDCOyqGE
LNXGIKbbl6HECpNft1a500P5LTk89nZ5aWQ1Jb5wJOnf37SDtdGm4hJK8NKCkGmYEfGbvCUhod70
xaOPOqc1BbI+zLmw80SUNWt1uIjZUbvsri1eJUjgKzA9yvQYqU96PyOc/eq6Rw8tixDgZws5Tjnm
w05aN0kTwCXKzHYt22sNqKOqZmud7LjZ37YwLqfmuuDlj7paenacH8mtbqOQtLdzqXdALG2f1sbB
spo0+MzJm3RgF/R2t/QH9FKqDTWNSfzYpqJcL8CjXRUJ6WP9qw83KMX71nZ3gx89+RZvgzvlPFVv
OfVqh/1oabDdZtEzDm8kJmkNhOQS8qZZGqw5QqC+fj9ziCte8xJAylj1y2GiMfLXHIx8l1J8s246
W9/I+DqOfYYIwuyRONDG5MkChkk7WzwxwZs2AqZLm/vCnuGLjrqylOSYWRIewT7MdAgwbOXqkTC2
2V8BHlr6PC5oPwWmCYrsThhvO9ME+dnTkthQKdj6DICYLNoBwl/HpUmu5fQo3FcBMKEHo6dCgSg0
ChFRL1aB2m2qChM0m1+Kx0qVsBXOOkJV035yqRQMtyrmBXA9relem0YJXoqOtkH9jEdnEwYKaGwf
3T3L7V1aVIzxQSBmGa42Pd0ML2qIaRfSmqpFWEXpW2OFV4pu5QtHVFdOJl463lpmxWtVg8lg2Opz
w1xT58nwQpka8FAutCNVFeA3wYZtF+ouhc4F+sdlllnXem0vcssyR75YdKjj5KLGd/0iYnWpVhoB
/ebUTzZOg9pelzLq4EqXHRSKPt4neruu6Km9rUwNYl6UIwkGzU2VhdpyrKlBSNWhmwcEJmwTTWcd
cbwNj3YdNZtApPW9kWtLI2KSVW2l+eh6oT9qapNs68FmT2g35tIq9IQWPiOdtLNy79MnwQvgoks/
NWFA0qSm6TNIl0JbmwUx+8p9z0otOCgNjAvbVWlR1YvIX8Rtu087p733Lezj5HqimZdCzT+yOi+S
kge+c+kAim4Tzi4qET00aHIWwOW1cIDOguFv4hBBTLv3FX8lLBUmYBE4sH+0BzFy7WrzponsYJPU
01U3uSjf8GswLjzmoUqov9KHcj3IQxCUX00VXrpTqPmbBvBvHzQ+dQ/XbjH8+AIKHQ/WhIlNDXif
Qu1et/x90rWH0QyxhkyPEnHRn4b3SCauxzcw13pEacayd8Ipd5p0CUhRxYXzl8FTj1DJ7WRpWIqc
GSrROggBOVXho5r3T6BeHku9XAWwcFDVu12YVVdZWa+VonmsnR7IaI2YomOJ0DUigEFebYvgkqy3
R3lu0zjTPL0sSpWglG1VOOlMRdlmdB4O41kEixS5nVj8d1N7kIPtwoYS9SEtc9wuhcwfSl9x1yNg
IwB6DWWoViEHBYwS2FAkI0NuTLuR11IxcLtAnrpMHcef1oAECYGp0m/vcrMIV2YcBS+2WYWYoPK6
1qAnmVRYG0wkdsGqodQDOBzlyKBdRk7vwRmArtaWOpR/kwVRFFNb7BNsGuZoXrt1EmULAG3tg1/a
ZrizpVle+5YBF7gxYib/sTOibdIg3ydz04qpgt+jp7PHrJpcKph55LNT8pUC7VApWVE6FLoAqlC9
3ycV79EiCxXnwFvdXCbCdZ7NEQCYaDJ5NDONIHJF5eslV8OC1tHuFL1R26jXdqW0TwUPw6prpVSR
enxMm60oyWPWzK97t5Pp0WzxhxVxAvUlaQlcd2Sjkik0soXUHWbRZNxkCo23pBEE13rPxCG1EViH
ZLeWmO+1uEso9qCvTw9tnoxwvfpyPSYakmdoG0fSeP2tgi/t2eTsL+yQCalHk/IExLqV2zT2NU5W
9ySaobjmVPxdBDjPSf3Oy4APRjmelYRekLtYUEK0stZsqCaM03vb69Em1Zxd6VupJzLXv2IyVtcN
zei9eDB81oPqISkN5aLVivwtj9T8IXSK4mj10ubVg0DTji7HyycwJeBl2gwuEm7DOLxvnKg/RmW1
QcLyUoEfVEmzdWxQBzAst9qreV5D30nug7SmCT1wXeGTtnNtJVjG9aqxYu3FKelLAsOAbjC5BTdx
SopXlAjrITIbH+YYUlejslJOtbDx/Hb01/ro2vdOLsI1wrW+FQgdwPl7bOJ1xtpqdJVwLZLgGrqk
ReP21j+ZdQU12OjiGzO136PChy4vH/uOurR7PVXNcxjcVcXUY5WgIpyEJf43tNdw0pytP8NUAj+8
lL5IVoiWd5Hrg+ytaQHO8BUe2W7fKVICnVYr4Cw9GyDfhfxn+bOOHn1UWG6p4cwg3sQ5ooTd1oDU
zHlBwtpw6yRc3FKrm+OMbJ7S6D2IOjibsf2ktc5D3KkW8WK57mLryjd7PBWdeYyTryn30hvT6MaP
G3lFXANlMo5yr45Ad8XB9Ggp+mMO3dXTYoC0MoQUoUvE807cpG5ATTg4jBQ4F6nRX9uW+ph3Etxl
g8LQtOwOZmuJlusbUTX3Y2c+F/O+RWeTEjjJXtOhB0ajgruiTyBIDmxDRM6GSZhgXkKHB8UWe7dx
0lsGUxbFtTatCyVDZBpaa10r+kMQDTX+PVPfSRmK+MoRuG0nntuP2Aorzwh9f1crirPqidueBn/M
o7ViFdWOSXbGwvmiX/PSN6ckbduLJIriTdtlcYHdpEh4MzLhRUOVe0ENl9UrUir4aRXAzbDDDsOh
oGCWyWhiH4Wl4ThCiNe5Jk39pesHpV+mZaF6Gc83bSOK8K2RFVfbCPflqKDvyC5FOMpNzKdFX29L
ZUZt0iTPig52M4Dg2VpGOeFqmEDjKd3GHrWPWC03dVs5XhIWOLY0+5lNMaaKaXgNCnzavRKIfzn5
/61iymX5kd/K+uNDnl7L/w+KJSalip8XS27r6G/H1zx5/b5aMv/Kv6olrvaHS41E0xycjCYIX/Hf
1RJH/GHphmubjmmrwnCoK/9ZLBF/uAxGltCZEVRbtWbexp+1EusPsvWGLWydEotm/Zulkr+Wrh3T
tQzOil5AGDMNWz/HVEBitHW/a4eVVnfWNZyGCjA8Oz5Cg/iSvrsqf5Zpvi/L/LVS9+exXJvwmmq6
unWucEdDmuQwo9nrJFD2I0PJT1NJawi/K4MrqGKf5ed+9N2oQbmaY5o2ZSWu+/cqjDPYIsmdckCy
bAKv62mRkGVJ5pkVO5Zff7W/Ygr+9dUcx9Z0y+D7md8q7N/Vm8zIURrd1vuVKeZNJUvSt9Yf2zun
pzjFVtz3T3XssqhQ4pqd6L9/cNfSHI1D64Zuzdfhu4NDmhfNWCnDKrFyQLhOg56VT2p+GetRcVIt
rblS9djdxakfv//60H8tdv/rewtTo2CnabrKF//rofVAMxRMbGCwlTg76bjsMT2jRf/6KNpfy/3f
DqPplPRUy+bZYSz962GcdEytsZDDKtUGjM2dbI9uX8SbMqv027I23VUi3QLLbTrS8oQy0ALvz3g1
xR32y1+fyw++saa7PE+01LUcVzsr8/vy/1B3Hkt261qafiLeIAja6fbpvVLShCGXNKABvXn6+qhz
qjtzpyp3adYdceNMriRsguDCMr+xW0pqE8NaSj9m1/+AQcsTLP3laP7f/uU/DyxNvn1Bm9SVx8OE
yCrHBGGjkbHvCNRkwqgBYxIp6KM5oR5WM+PdeNfOoMtXrvSjR+FnrTix7W9npP/8CJufQLzxCUTH
DuE27ZU+afkRQde4B7/Po0/Ys08XZJLpSzIgQowgcnD/9/tre4Qin5cNxeBoQOv7JE16hrhvhnRF
oiD6JaYg+qsZzT9PxquTjrTpX79bJGg1GQ6w9+0ABBj0fYx5gqbQ/etHsTzfJe6bRFZC/NtTW3e2
jge1HBWUsS+Qx0qRynX/zpz697PAjfKkYwV8g/7xrNlyh9DtUVPfjgr7wMaP9Zo2bXAidv/hLEjL
Irz5ngw8/NuPnsXLesdmbr5tG4w0hKCDvCq6pHyaXIlx1tgC/fdQ0vx4B5d/9egzkMwXHGFLAozp
LL/qVWSTKkTDvm7YwWHKd3ZWlFhMEW3MXMkTEVzI92txEmzh873xrtyj0WJWaeznmrnfMjrACDdg
wvnN9+mlbfy5RreUfniFWZvoVbI3sr5A3cSb0l+i0c1NLNKw2hSqikZmi0LFJ87rH/YhcFwRCNN2
OVDHH8WcTjKJLNlua6dF7W+AiyLKLjgHxBafeNG/A9jbPedF2txlAXMYItDRm257s2/KcQCpCR6T
YnzPzfKYYL0jzIj6Cw18MC7bXMcXeGlWf/vJuCwN2Z9aCjsEeQzP6LtQTAK053bwUGae0Svelr59
ytT5XSLiCkdylbCGtB3fPvow+zGAMpjoFnEQyQxUI5xdm5CbMhzZ0E47pUTI4On4bLncWwG7abmu
JGU7ykSiUDWyNdJyCyY7xj1tzDp0ysgm0MGNgRuvgbFaP7WxGO9MasRKU2RekhxM7dUwbQYzlgxi
OY07Cx3/6ByZ6sJC49rtLpFcsjQk9b780bQzs6Woow+0g3iTUnNbXQ9dSad07FqHQpU2b49uWJI0
tLS8MhRUmwDG3EvPafqfoVbpuJ7xXLmbxzhEYXQOoNy5cZR8S6iP1KbD7yPatZlPstYIDB22qYPV
wlNdG6BjRezQzfeKEnCA2yPhdFsoXU4Xc1G6/m01uqHcTsHEUw9U6j+EnuiU+NOMhHTSTSVeUjRb
1sUYdA/NKNIHqlA09a1lrr4aDC/IH4o+TZp1nsGzxRkFr1FESv2esKCRPYalg+80qu6NGyH56wzZ
jV8nQEHmUunbwsQ8BnKtW33LcEP01iY9THOtPRYq6a/E69Dx0m9h22Q9lVwy/WoiSrc13mHNr1CY
FoYmBFrzYKB4E5+FQZVcpl0w01weutLZGhL23FT1DrN/5SuYp6qbK/va6uaovKgciVaSQ2Ohm1au
PwXMwSNc27LrMkKEe9Oh2oXeddCj0zj7GKbBN+Sy2CA5LBAw4WtXZz3eteaZFRrFV1e2VMkRgtsK
gnEdfI/KRsRnQlsKeeoZplAtQ7NlwCesa0uO3nPbauxAascL0y3UntS/74OqTyHZWsadbygXNnjI
tBZKVOHTGW9yoeA3kmeslWjBMo9+A9eorStUC0s/QlsZ3HW2pw0AOdXI/Hqgi9sy7ehVRVsKU+MO
oW2cL67sop/Ci6knwaNpBkmoYpM1EmSpDbzNbsPyQvYGmuEWoabbjFNo36ookvW5YVU44Eh283HK
5rE894sODLmcVd1elJ7d3eS2A1QyygUEkpEGHPDxEVKxn0UxgvTRaN0keLlcjlnVgDSMO+wNSSWf
CXBxsU+cuPkSTQVAP6ZYHm1yq4MFG4NJjfZ17qcwFcBC/Gh9L2V6XEztNzvTGALNSyqNaWtev2R8
9cGmyXT2ADWbf2PUVcrULo3n9ODFcGicxqxchsmGAaHYhyO/sUpeLfY3rYdS1YgxJK4hVokjXis7
myml1gZkM6dBuqY1G7qk6IxDmzR7O8cSoyqRzW5tM/PPSt8dOMgEAsYRgKWNa2bVuvvh4T2WP6H5
BBkgoPn5pN3SHT8z+m3uxt4HXEyblfiQx3IZjmhk+uljLC55xRhjsxCCNuT80oE5kx3UF0SP45CG
ZdCGz7KRbrEimcn8XWXa48PvK/+v2gP/O6zF/29NhMUs939uImwjLpzydQdh+fP/4i3c/wBkIGEl
rDpSUv7/dwfBsv/jBnQHGHEGUpIhcVv/20KQ4j+uR3/Alz43CX+Kv/RvC8ES/+GOFeRygvpYULL+
Fdri7eVmkSs4ru3btid8qs/fEnKvkjTkV0uGVxiADL698kesJUpgrkC1U1j6doZabvL4amf+0Eg4
uk7/WRG4iGBVyc8/StV0znVZzx4+eZ5/Ic1yn4enZDuPqAHev2vQGjF9AZzl+MpGGhlWd0BPEnHn
s7lbZ5iAvoTnySFZ3YyrXzwpcL8f9epcr//tkL1BG73ukxynYMvavsd/At4eSdjvVPXVjk6Z0Fld
YOIW1j/i5iYL4bu6+kITaCOG/LZ5nVvlOp9ePt7W9+v6MuCUOSYdKbL1Y0Jk0nVTrEzWLVq5UWG5
N2rB/eRfuHLryGg7pvrOypy97379eOUlj3+Vc1q8R9cVFDG2S+knjje79Q38aCZLYV0JI3jsadpK
T2+zvn8spRwAxYTO+uMljzo2v5cE/ku3hI/KxzOIn/Rqj5Pe8fOoY8lGT98RRenPPbCACyQBvWvv
qab8v29yoBB/vSzGbw5DHKas1GtHy5pjX3llgrVQOUep4GK3vquwa7bhqM4GBVkvOLcHz/jx8arv
PhiwWjTcbLJdyt13L7Yipa7URP2ZGXQR1h1Z0vOU+bCrPl7nKLFeNpUDRKPLlYLq/Vi1043wamqq
ArxSw5Vait1oQdMyCwSbohMbeVQSsZRDc4Qk3vMdl5h4lFK7UU8/tbJSTJkwY5qxaCHYnFLieb9v
yyIBYrggAZYw8PaQ0IfISmEYsNwQQE/ASqybYey3H2/aH58EpJxFUzegJXG0SI4VUt31FCJ1XHIN
96MGBKO/ydSMN3+/kk3r1afIckj9jlaK0iC1+MY5BjFUO2NatyUU55P1zp92DZUQrirb4hz8hrG+
+rS8MvVtS+PYHVnxo+fUD1WmT+zZcUX1+/XbfEXLJJpC8XjTjEF02hx5M30DMEmF0rrNQnzH+7p8
mE2IGcUQqM0kun4jjQCUATILa6vozHsLWDIokdZpsT+YyhM/7A/PzkfG9uLrbrnvtnhMdDObJs7c
ai68aNXm2O7kpR/e//WbtJaWNt0RX4LyOAojObzPqIkABs6MnSwArw1VnV3XJz6y97cg8wHyBK53
+n/MHI7WaU0tWmbfQArG4XsdeOMOhapHMwDMZCrHwC+p/BV4pfvFySMQK6UL+AkMMrRHB/ZqFVUJ
LvKjc1bZGkmITr60nVyMWyT8Z7Mzf368K++vEUcyT7ECviUzICq8/VxdL7KzYAGfzdNDNv708KRd
W3eTfPp4meNW0XL4JKMSQbeI/h6f7dt1BG6ZgRqBGiMoct5pAHboBo3XfrlAMYu66at13QgIAZM1
DhCIxhqzLgu7BCOK9pOhsHg2s+pE7H1/oZEaegFDAMHR845vlhyBBhPTPe5QBtk+XJzbEWsLhWCN
c9biGYY6jTBOXKJ/CF1SBgFncEH1Mq16uxGukRfcKqjuUvGBB/eBgiTFOdoSJzTojr8qWjVLX47+
o0MPLDhOiFJhWKLDAmitp8i4CWIQAmAImhOrHN9ex6ssv+JV3GLIH8q8oBesysraxDKiii1n98Lq
oTBled2deGPHu3e83vL/v1ovNoMk6nueyqmvbHExV5/E38aJ30vIBXe9dG4ZWrxdwi3Nrm4Dlgiy
S7eYVzky3yVzsBMfxBIGXudvLGPbpsv3QOvO4X55u4ylVKfSwuSDcKLhspGGu8+gaXzpvbi/Ns26
+dYgWr+Dub4a8/G2EUStuewwDP/4hxwHgN+/Q5imt3wH8t3jjtkkisaf1Dpq4j3OuEAsw464ZDrb
1jL7bRqUJ87MkQsGDb3l0UlEiJKBaZnHd6rvDNIxCzwFba8b97bOwzvUTUAEucCQZrSyHsImcDaT
CmF0yn7jSsPaLZ61wGw0LIvrGZiV9O6EcKvHFhvtj3fkD2eMyYNP/KY8cxigvX0zzmxTG9kDPy8c
mh+GL9WuDJC8s8JwdE/s/qm1lu/r1XmugKM7VkpYnKDDT6b8ia8odrbliUdazuy7w/bqkY6yGNPN
h3iYydyHKPAvo0Kfq2QR+rBv6KrdYxJoAXfsvnk1hJiPN/MPYcgm6eB1k6uRux+tDJCwdeCIcszd
xUurdtUFzpCngt3xtJOLXVBvAuB0qQNtPtu3+8jlaLZRYpHW5MCV8Qs5TJR9K6c01452d3UaPZVD
dAjC4rzv4j14nxOB6V0hSOrOwXZNK/ACz/OP+XoR4lbjjDUqXJrop9fa15nMHsyFmNzl6KvX7aPZ
WZuGHqZVh2cfb/K7U3S09tGJbcs+MFXT1+ta/hh69OaMhN6jf+KsLmSTt6foaJmjTcaqvawG2ghr
RktbzwPzZCTfWlosK9Tnz10IVqqfzjCZPgM5Zq/6Aq1w0fT7jx/2XcBafgVTZN8hqZDOcYGhvKpB
kJxX3aoUtaX+PDEMLO3TB5mFWyRS/zpAst4SB3zSI+arx3AP3wsnJUcHLQVMBAkZ+3FECp0z5TrY
jp5iLv5xkz3L4ukCelfvxtixgXgHOinLJgeHGFG02OnvmiA5LxAkEikuSm4NyWL2LpnDWqA2fWs1
1adi9HFmtJxmz8ZbkFGiZ0MHevs9KWCg3QBBBHNVLBke28YiRs0Y4t4YtKrrT4XsBv2Q2TC1d2PW
A0P/+CW/CxsUwsxlCRi0c9jUo7S0aEZjxuKuoiZAtrgHk9278V92UJZimwvIcTwaGrQDj56xTJO8
tEazXusx++I4KP1pbNHb4N41y89tOJ1I/P74SK+WW76uV6F+ULFEzCCtoXMwDpjh1I999/Dxti1f
4Js4f/RIR9s2+nZMs2Gul5sVcO9Qb+AQb/uQr3ExVf14MSF+w4/erEdhzBSdeEsfilv9KPCEjgGe
F7AueggVbPpmssTG6YRRv3Szi5GRyAzf2DQYHIIJZ2jxwMildvAQ7hBi0nOoJ+ydm9RxQd6m+saP
wi5+jiPfya6TVBQeML0+BQvYQt55sGZvvM6AEX6eCtO7kDOovK9NwxgKRTu7vMm1Az0ziNP+pR4E
pJwGbzBVV/Wt70058Do/sW5Cs6/VUyDmSBA0uvlyGAOsRFN/23iG9+T5Zn43WPHgXyZWM/iHaQiM
LwL5wRIofVPe1WaJZK1o3BDuez9+MgerJyGZ/enGNvMcyVlEZMzKCl8SrtXPURbpK+YUHrbDjGUM
1eqDrdSL4zQzrjFqRH8HdpuY1lE842I+lghLQDE21XbKosjdT1ilMt8jm6/2YSGpj+pAfcsUgOck
EDif0hnFwd3BzokOUtx/NnUA6bkJi8sqCNLFqd7qwrMetPitatNdZrXxxeCEeHUIKEKZAmAMCNRF
tUvNOAJNwrw0RWHfBWMuN1M6P7iqbK8r+BNnwxyjaKdqrG6wawyrtAjPRIMTN8ZN8XYYirg9GEzE
BigY2ZSv264cdn0HxCGXiXdT961124ZKd9vcyeWu431uxGTM3aL6ZD057biQy2asajYjQL/8rPcR
6xJKmytVWTkbl+Oja3SQd+tqxAvEjG+HHIUgG4khCMyryjerfa6V99kts+alNluGp319JZrIQnxj
3sTmVN3mI7J5nEsE+LLxxXdz8vtYIYcIacUIgUHttTMxLx6M1ZzZ7k+dT5jAu6gzqXTG6DMZ3K03
e1h1W3Ykr6vcUrfCM8w73ld7M2JOJ66Cav7umPO8gtsgUbaKMvbZLlz0T8mnZVC8yH6cyGX923Lp
KpWwD6IF+zuUNvw/hkTPqpm/ezJxv8BQLC5FM+htWCw/MFH6rC9dfZaU3izWbmScWdp60dKuHRD3
qCLmKtnqCJ1FL2DMqJ7SMcpQYC7P/N7AZ76z78P4VzA1KC6a0WQgoFneTCXvmLAE9G6SjxhTluth
nvS5p/N+zR+CtuBNw3m9XPfGHPoXmj8KsKpjXAiWjtqkhBvXIfJXjKbYpaK/cbnn1g2Y2QNetMB2
h4tsrLZzZj5mEqPpFV9dhH3L0vTq+xUWeQm2OKQuDbj39RhWP6SJbSmUHn0Fjmc+J3FSNwhYyp/D
2CE2J93YPg9rpJ/BRZeZGNYBGlrBZw91hyHMb7J2fsqdzzrcDp0YnkqOR3Fn+cgNbP2hK3ZFlnSH
uAksdMNVoR4GXLFxjBQA5DrzxZ6tDHHNbuPGwcbP4i+zZX2LoKmtRmFiqmOgg8erbx8VjS3YL032
1KAEvRFV6qJPwljgvCWwVX0CBcyodp3hWj+axHB3SdUEZ3lEVEBrK1+hunxVa3sbZagux+hCRoHz
y+sTRKWc8wLswDBpFEEbPiDUNWPfHfMt3K82WjFg79dSlND/2vJT1GfoHFsCWurUrpDLqrcQ57D0
yHz+/jDvmcEfbL/ZFnMAkYUBqhl8dTprN6XZpuV6yOZk19tQxtLuefRQFk0TlkuB7GftT7BYTUmJ
cmiEu4XxscUR7qA71GTGlXBQaDRRYunDDdcAKoLl0B567crnahDjpiiaz4vlc+BmZn++oDEodbGj
MucX129RYMa1QWfep1aP/XXqEhYiF94pJtaQgriVxHdhwnaF6XZjcC7O7dqer0wl3WqXpHKwoNVR
NvVRB20xrX74kXM3m1kGid+NIHaEeXWjmZlveyMVaCAU/oOMeNONY8c3aTcbqA0N87zr6rC6H1U7
876RK10htW3eWiLL1vBe1Pd5hq7BWP6n30AExDbc/WQWUXaYZcy8PrxsY+NT4difUwTzsHWeVpHv
37pyAe828hBNc4U4ID5gleFJJABHwmthDMk6qkZQ+F7UIenpVAJ6NKK/9l0e0B4UY4hNeRxUgFyY
UG/mLHxuCyDuod+l2TYvqmE8Dylr9gHktXDk8w6x73mBDQZ5NAUEGT8WbTHdSlONe8PIjcvIzUKM
X5vcQxtBxQZ2wrO/TprcvspsDLGplS6BzRibGnl3DT2ojVP0Dls/R89S/Gg69Ir70dXnjBPsbdcP
4Y/Am8Zq8ZWe97Pj3GYyh8tFRN0MeImbKDUfSGoRhB+Z1osNHBuIhs4qqzWadwU08dxe91O8RukE
UWvPWqQT6tCh+df55RromfmcgmOzz80Mvvd9E0n5qxb4V7p66LZksFsTxWBpxlc0SCAzI98KWhnK
VVhdw8dLGhp6GmXmNEMNKctspOEGui7WKnWr+3qq4b7FNU69poTYJAY//exH0N3PofFgiGAjYLmK
c6QC6ykY4TD1fKJOWFn1We2cpWAuPgWjcs4dD8RbZy76YH5RQIgbI2deV/QnoH6lyFq3DZCQYqKP
Q5cU5m6M9fIQzY9+35U8oK7ap0z2vUMuBEAHAaw42QWRNx/CqIPoNIgfkSkLiLlz38CB05+JVN9o
QaNEmLd2swnQRb6LLGM4zG5eXWdGj7AS3Dn0l5pwwvtXZnmJu92IGFMUqCHb1AhpYx7ml3o1iVBR
NBrl1ehNyFI5Mn3Cd70E6tCn4yEL4JKUtBEAtZhOnRysyusadP2Qc0sRy/1a1XrYj4EzB1wpzggw
BYv4hmFdIbpNnwSVs86c8jlAaDdN3c+Np90NKlEe8oM9wraWcebo6mH0Rfk18Zx2n9lztdOuITx2
bwBDmQyQuTE2uIWRiqS/GTzLtK3wlDUOY1EO8WaMcfH0tLIQM5wiHM1KJDk8IrUh8RIQfZhjQVzO
emcW4DyclFlHNWgT/FGQXrV5At84iqLP4IhJUMLEJ4bm1UG3RYyusDNDQpuuC5QQ0oMbyQP6IhDj
pkDv80kWi4n64NMhGu9CO9x7fXkhnLa6L4GBbSZq800b2+qQd3F8WcB9bGO0HugsRluQLF/qtDsb
igwjaXi0kI4eCwiANwEGcLmBFgima7vZ0Q2NwNFhvk0v0rBVn3+OZrYBz95e7fVCBiaIhdeNsr2D
Pfc3QR4/+ArCbw6qiNCs4MHpws3vpeiBNSk+HmQ6DTheQWbfp5WVrQzXMM+hBtYXvhU3n7NpvI8y
cSfD8dnAfGHwsjY6IOGPS2q7dSSgNf7FyP2mhln227CW0OiUKdJbmXC7tBB/Zru/TdqygWLqGOGC
8irq7+CIquc2RGQBHLp5UzVFu0YNQT9izHcxGX1eb8pB3yMP32+sFn0a1XobWLXqZUaTqEPL+bPW
HlLk3mLBWGX2p9hJEaw1rW9el/zCLHa8jK1FcDVI4IbWXncF/W3Yi5GHKAsLP3eVfJISmaNaQQKF
KKRWYQ9RsxsypINK5ybKUmRe0XFeZRFyA8C4HNJya5sOgIokceChmmE3pckIA9rQHiIxyTeswNdu
r72X2nNpDLQ6usGn6dxN1Fb77o5CdO0yt7a70oCxze2fVRIpHiGLQ18G/c714+bgCr/g1vXrTWB4
abQa+Og3wLuXr28NxxBTgmDVK6u68jI3Y2yjUHR1xhwHakUtO+iMa9pizNtfSKcvcWuow707utY6
E+3LiMZytTKnumpW5WjmeyXbKVp7lCA/ughi++AgEgBVdPhah+Q9ThJ9h96KbGsYLRTH5j4IcFJH
nHTbm9GcX1Y1IDYixtRy+nGRqzvRXVWalCpu2/EmwL5z4zt6LHdpgA2H25m92iQK5JqpFpxhEMb9
Vgt3h1FCfbAToqc31uh5jHNYvFgyNs7qUQfbPq1Sm0sSeNg2lcTQPKhpQlXQ+yyV46Q7t+lWJM33
YmK42YbJswrgjKcD+dOUVIRsFfd6l9WdfbC8CLt0zgCccjV+KuwABbzSuI5G9QJQrL5L0SHPdhJS
6k2ScCkeWoJmvE66gaxTtLRcNu4AeHLDV1N8m4cgqM6pkMPoop8tXVyOhTXhXltUssgPCkb+fRAu
cAwKSlROO+H3WOSFuH8egqFDO1B6VVGBn+aGbK9U3nqMpMIxaDeBVvw2+KDKva/p1Mgd0xUAq7AQ
gzMHq7l1bA0zAkbSTLsKFXmmXXsgbz6282kLJw7MMpKmk5yek9q27HXkDPyA1AiQFYwYtmpweivV
FgFpKJoC8zOp1ZjuJbXciDGHHF9k5+lvlRuirZ8qBYTbdszsaWp6L9sO4zQ90cpXEl3sKfgVWQrh
5N729CWScfEtuiftQ+BG3ZcOXi5a0/OEoi6e8cM5f1IYX4fIj/J9Gtf+J4S7IJxPZTaidZfo4JYa
oyQEazRmb8g+vOFT3FnFFlWFwEJ12Zj8T70B2f0GPcfGRz8b927QpQBZr0s5mc6G0IQFiAnqlfun
vUQXQhzGergfCrSyjaJCmd2uf0HDH9exg2jOSudUVSvG3LU8z3FsCJ6hfHfdBZ1nhBQMLYO9Uk6w
T0i+2gNWse2GXk6xsrQTqS03NQhFSwXXE1Y5V4zbvyF5eFHgvoWUYmXhq2egO7QiqqkfQx3VT4kY
4ktdT9jRMIQhBHaoRTglCuBPSS+dod/r8NEIHpKkPk/ckqo7JajMSE2Ga24RFFdvdB9fl0gMp/av
JKoe6nQnw3PXR76ZOjw65+rsN5FNyWruhXnnKGrgMTKzcZvX0ssPMfx0Zx0lcPozAzn3MLZq7tvO
3DRW4iN/OfvVDkDqtvclyhVs9HWWhBcS6VdtIkpaP9ve12kO1nMNLDqUU3kdJbXM7uraQnE4RY21
W88zx+4ab47yThfOxptvWRDRTUvo3dCnX1VKbh/NqPqKqzl8rv2N4eq1PV5MDXrocerQjEvrahen
9ne6GyjJ9xMaGdBUL3WTXMaV2V5BpjdcfwUcfNe4Q9utRIiimjGiX64Sc9+Pswk2OQEFmqBb4WFp
4dePGYm/o/jukE8IUdw2vUDew6qoPg1W9aSxSXPrS68rM25Kzb+ONUJKcW209iXEAp0hyAhRP8Kt
RFni2q3SqCCau4Gx0+EQi11mqvAmcRGKs5Iu3lCepyhmpCj2fLcW/6FibDESQG+SGIt78ipFy3FC
Pb8VYjv0hUtwz9C07lEWQ6g9YIc8mYmVZhp55gRzlW2T2s0NJmgJoHAVJVW9Ltz4bjJzacDVRQjl
KneM89iyvgbzNIJxzdSmtAw4+tEg/RjpC9j3uVe4UDUNOiwFkjmrmtZ7cemrpEXnYMzircU3t+kD
JLcxu5ma60hVId0bGYLtiQFGo6VGMIASaz+2uKqpLorRbyj0l1GZZ14dDuRrdjcO2zLixF8beEet
qi5+rMCT6e3g2b8aW+5zr3luK0quQ563sUd/KgbLzWTyWhS4VxTcy1uo8cUjCWh03wZ652SuHW3D
OHTOLEG/aR5MeeNPTVPvMiOq/JWs8n58tN0SdWC7qdaJ8MNh03jNFm/2R0R8tPu9E2YID9tH9nVO
nLXkYl5bMxxUe5U3xLtiF3tFaJx1jnGlVCN2JQYPQ4nSSo3eQVgE552h9XVn2tuiNMVm6nDz3Tjw
CjT6/IYjcMcqBxl3HBxHXUKvmNtNGyGtpefCudJV3TFZ6PU3mEIwCSbS6nOvyC2aBwpwHZ2D0VjH
fTbe9IUiKvq4f3a9V75kWZyld4U/mw9ByAhoLZoZjzIzM55LlcaXo+HBZ1SFOZHhtSNOd35VWyG6
p11lrLyw7ubzHqA1mgU57c8wLMGtjxhPrbwsmjeqVyO2TbQqSmzbVPEY4/11Nsdu/FzGEpWcJrZK
Y+2rrLLwd7DUcDOFfZTuZ2vyJiyAoke7dydji4rYjDn6ONovppryYdsoisHesNDhojt6hu5n+yPE
quKx4c7/mZm1wtmlDLEngS9AqjuJDVGvvcnStDgrTN1ep0YrdopfeRlWhm9uA6jxh3DuvXYdqrZE
6CoD7nLm+z4isL5gxrBLGw8W+Y4Gtc6de916eGGTLc3BYmBTonVhtl+GRNoUWIY9NppCqfGI7iuz
i4D6CCRvZv4JhrMKs6j97IaMrmOtqf+dIolvSZ7sJxrft7JBR14hGnsxmY1zM+bUP6KTxobbE0mY
qM2yx7TnTNF+ECXEDLP3bcow5B+2VjXRaj+MmakHnl/V1lwZ34ZFeMAw7RBjnX4cHCxx+Panw8fd
/OPRAQfvN2wJgDpULgh4b8cTwrLnOIYEv27aepPQ5ZqI3m6Aqv+J0c7xaGlZiMkdlCw4kiArj6aI
1li1gd0zo2B00K69FEuqXKTPKnafqU2HDROnFpQQZJCPH/B4/vJ7XQdQOLNoU8LTevuA8GxkZGRA
2vo8z/ZmHanrfCpP2S8fTyeXVdDSE1AYPehnx9sYtUYbxxnbGNsYJ6HfE+VWhS+evyty/J6gihWr
j5/rePj7e8VlQOl5TMpAyL59rjbuJ6RiGRgW+Y2B2yKqQC5KLx8v8qfTwfQTihnD9QX9+3YRUsoC
2NyCB0zO6C5Ta22DXmLwlp54S39aKGD2yfDTdqQMlrf4akqmM8tGNQS0hU2rOEJpJC1Ufa26orpH
NebE3PwPi0E+Fww6hQBfeQxKS0cDOcSsZbGempCkgwS7Kes1X++J/XsHUOAtOQyPbSQIgKkD/3r7
XKaXThE4ck7f5+CmCPG4eoKop7kWCgR/RgxanDNXnDrzf3hAghyPCJ4J6P/xAyZ1ECH+SkGUNXGx
iZvKfB5Da1gXKsMqpEyNExv6h28M1COMhkW1ge/s6CljerF1NnFM0G3Bem82m1Vni+3HZ/HPi7gu
8GxiCIoOb7fSMckUhoRPzBM0INpKUZEjaHTijf1h6wLTA88BUg8m4jFFo2OM2gySrSv8m7y/L4af
dnxfZ58+fpYjYX/P4lywDFEQygnyoMcTVNMNc6XTscLAgolYqj41yfAt4yIbYD3LFO3aId5JMytX
Gfp4Xu0fVOpeWkgG0nB6sgq22WjsaR2Uwa2HJNfHP++Pm+CDCmVGDqX4GKQWt3lTdeQLdJ1EftAF
nfl+wh+mBoqDNWEUHD5eb3l1r+fJyxTZAo7pcVgBKjvHl9DgydLSfCV+k+7RSF5nvn+d1gHSk9Nh
mNrdFNffW5V9/njZ949pA4n2qYug8QK9ODpRCbd/pTxcQ3Kd77k5NmMbr53GvQ9b/8Th/eNStgOT
ga8ygF/w9vCORaWsfmlR5HR/UbIzAZWImgL7BMhu+dLe7iQXAvBPLroAnYtjGnjBVAshHuKorFL0
jaZN22nGyPN2QLBsasWSG5/4Yt5hfBdJFgkbHGAOCiLvxA/8wZW14XGzd5DT0TQU+zaGEUnxw0Tc
fGqE+oKsyCFifFGZVKqKXp1s79OUkeXHL/Td09suYXZhfcFyQAviaJd7QzRwgjlHTsLTSpyPsHLD
EEnWFGjZAee8j9d7d26X9RyiBFwRZGt+u1q8urUcxllmXVoMB7bZbXsxr6oNkL7nUzrZ75ILllmi
64IuDxZNgbeHp3BpHbhUDDBwDeQNncpbg066147xSBIKU9fqNx8/2KkVrbcrBoVEVYlZ3drNftYZ
1AF8z00UxwKj3aV4Bn282jGIDoygveB+wN2SIBLfl/f6ah/BI1Vt5HMD68W4yQ2vZZNvNNUpjZEy
OlhzsIu0sYv1vybVf0WhfCxz/ncsrfRGuXr/q1zEnpvjP7Ss83/0rf/fEKuGr/Jq8xcx7Ddq1Zfd
+Cv/3tXRG/7k77/0D4HSRWcJiplpkrAgYAH5/78JlM5//ou9M1lyHMmy7K/UD8BFoZi3BEjaPLnN
G4iZmxtmKKAYFZ9W2/6xPowcOqNaqqRCpDcl0pmSuYgIs6CTBPD0vnvP5TbtYeqMQOcEJ9TSPwOU
nvjBIIVfK/K5FLjF8Br+HqB0ox9MP/wu/JEkq2w4BX8BV81M/ecbHFZPXgPTm4P7SDA5/YdHhem8
PHOmDGPTQNTdmVazHxs4zZGq9a++66J47RYUrrKx702UdrFHdHzPHq4Bwk916lxtzX5AJaKsMJRH
btbhcyTrT4w543GzF3JlXcaeNhs/isb/6IL0GdTA27aiufZOwLxWfGNUfBSmXYj70zRj592IudPp
4pH2ndyDbmiyh8AKv1wXx9fgdv05xVUBXcJU0dJT7cdS1tZlS86GWtL0s8cN9Dba2iB+5/RsLPCz
O9hyQENFQBcymUbEpDZpM8FJsCEd0Y4UwazdwP6uHbZDmNlwD1Xj3oqUFtLUX9ariDw65qKhTIax
PQaOeaJF9D1rqCyqZHWfpw57D8GrjCOQ1pRemQpFI8LsUgR+3EyQ/SJ5L9kB4w7vfwX5Wl9EY41s
NKj9aqeX+Ckou8ocTjiq+fQKShKLMRoIdWT9oZQRO4XB3+goduhIVHVPbpz95aayKVaNh3fUDz+W
0ad7cDkJqn4+Xqxrk1EEFL7zAKNiPNDyUwkQQkmqA+qkZaMv8xInfC2URMkKnloBgKCFS3ddm5Eg
uGTdWjr4nTmR6x05+PMGzuxSIN/Uve5vFnUSFcIyiwtjKD2Q7UPurt5u2GhFPC3JeGjJ69obyMUo
bVP/mvu7fsVM4XX62TEyYLds6MvtkRpZbj45JW43l0BmLCbv2Z/Uo5hp5Qu9dUvqfH7uunE8VLa5
9paB2uVunW5kWvQ7zTIh5p3udnXOrhlV+6w4bVrcFMJdbs8vQHjDBBztz8FmkYzsfj26rPNU2yq2
3liXis4cOjaE3ukVlGH9kVICOqY2vYujuyvthsLmPr/Z5rRmGSw/cV/4aHUl716nDp0r3ibfAacq
rZ3d5E3CneCyHiv6RjI2oJBjP/XMErJut1vU9qeNRRZhnJy2W/pKB++FBH16IJu/HowX9jTWSpbT
HdqKlq3cN86kH9mynoVOHoCIcL8yBAx00+UFfC28aSWs85wsKbVh1K5GenrTTvYIBjf96Vn9fFZk
JWTwPD+Sw/UTg0GBxfIZJw9UR/Cj56oHpcUrL+xDATF1zy5T74ZuHc5FS9NiWOg36IXubkELwjsX
IEpPLLz0iA8FhtvZPALCLsPwLGI32HltyfpENi9iZM70RZXYrZrYRvIhZJxuDr5F808xh+/IQr/C
uX+anYYVup8ZLEKC6kJeE6upLTrak/LjPOB11nN900VrTh8db7QaAhRSCJ+zpEp0zbOOolkwGC1Z
sqT0FLPumrOYsot37gk5mBM+13yVgvK7CnFc14eCNs6EM9BPxyvfioLl+Iauz8PfYWWpa1R8BN7Z
NhRnDqM8uoNid++FWxw1+KWTEyznEFrUD+oNeYyt0LjRIxq2nXPmFdDL+w6lKTvZGRYwEg8G2upj
0LZhUmWYBqatBsS+cfdP8C1eMsGdDyV2bNvyiz0WC7bstGWgURb3QjqXsl24q1iFHbcf7rKtD31W
n6dOJ2OrDgD10iKPviiC3SLHG0b+T/Ti6ghv1Q9jbIpfbNAdbhn8rwiecDRi0+0Xvn5ZSoZ12p6m
Nvhkt39VMxqRn838nSp755Cm/Ut9yjO2S36GcJrtm158bhmfch34fTzUZXpIS67OE38bU6G5LAN2
u8sC/WVMeT32uCIqFsHvSk8CWbWi6NqZr1e5filDA2hZ1DRyD+rcyYpgH6TL3/32/69nkv8e+eF/
0ORyUrD+c+hDnH98/Svy4fRP/21ikQ6IBvKtxMRJ7YQM//+YWGznB+l8KjSYzCGznX7k78QHfoZ9
JfgkQljC9jnu/3NgCZhXbEGAk0gHCCIR+n9lYHH/L2P/6WUxGPFLI/7LxPLn2ZZU3OT2NuFHHPQW
5Go7bZZzbeVRdx6mAMHDSjYWQKWQvfCjE6n8vkihiGxhxH5vogo2puJzix4jO/PcM98fyLUUjWOq
y23Ccnmp2rJ/kMG2LVhCyyg60GAMu7beNms0mAzpxTsMupX6KbenCLsp1yS3zgw8kJNkXebNGIlq
31QGl0KhLr2SyWE498CxNTxMN20lqy+AiBdZike17qsRDLQLxT6HI3iXF52meExQ1ry64kjQxcmP
i4URALq0jwzUmsSvOHTaDcjam1VbrbhxPTAFbJzwZFy1uMRfN4wQrMwB8/mvYVvnHxnSP86xccZK
27fyDmocjwlM0ErfdAHVTrpOuQfkhjKlJg30AON682zrxeFXJFWAb+VhmZpN38CNV9ar1j4xsxjf
0kPZEHzTMS+0Wyv4DVNfXwkVNB5Yo6xxblsNM+NBWGaSLFhTu+2+1sIrf/e9JWA1h7gxkUME9Nif
WR6N3oNnabd96zJNL5CBKR13zrp8kca2HfYpWn3mfWC+x9q4Pbb3iTD+Xne1f+uaGltl2pXsBJ0U
ENEweNN1iORa3qIprgMSj5T4ZIrUwtuVW3QSZa3NJKfE8hsIaNXd4+nLNWu9cQkogYCi/tgXEd4X
i2I9AWj5TLjckNttqdBRuH97ozErxFJAccRIcuenWZpBdDtEZhAHRRFkdCTVuOYilz7EdFW8f0Xb
fWtM3TxhcTgMkMzyGuMJhtU8EC5gZtwMcwy+PsMoOrLMsLljhhpIYLR1EbksYcFgGqFdpR1vb9Z4
QL89tw72q6tkeDlmbE0TjoirOc9shzVdpxbfupwKH8V+TQFiyZTswMW2ohlc+GnHSAQYicD6kE9s
K9MwmOqzQFd9e76JfPkYl+07b+RCpI5m+VoE08/I0CoIm2hKiibcrFiACLkyTcNesqFmYvRYF1LG
pJubyYFzRI3kZl2n8Mj1Ya4d89Noyvr2yjP6bLXVfJ/lnbnFs+olsjKrdROimN0vqrUD8hCyrZKG
DMAzRIT2TObK4z1ruTL2gzktbueJk6yb6vqnVBG+9hy883nXS/d+ldguMsxVbynfMASxwCLcMNS0
m+4MxnLsdG2G23OrldOd48XCbRkW2Dl3CI5Y1YuhqizsENX44qde/rgauFrYweqdnmWfDvDPsXg1
/dM4wchev/BLlemGDWp084AW1360uKiWmMuzH+df3BxcB1uc6Xs85SvmDgc+bNesE19TvL9VVIOY
1i0GvqMj+nGlOsTG3PgubWIU8jIfXIEVZChnOx5J38HJ6zKrBBDGGm5TzXlFqcikvju9gPc+BSVS
WieSoZkgkwva4MGes/gOwZzsW2q8WHSyJXOi5hIvRm/T8ub3a9PjN1xpMdatFpg2V2dxD5TVtxFN
VwFv/m4bRfWYZvQL2Nc8uzEWPjcpExYtxqEmjbTzurwWxwIbOpXEWedmVCPPkoPXELRz/qTwaGOW
bKW/5B9ulA3tczROrf9GUEBVj6GsF9qQGP30dVSNhb7202Er9lGVaxs/Mabz6U7n67TsSl0qvRsr
CjFbbeO/SLXnf0w9UADu1X1w1kQFtcMOLlWlRPOe8+GyEAX7tvDuJ7lXdxcOaszP0GCpbEnhULwC
e+Xgr9weDPUXCG/8ouvN6/VFWFGcjOsuS8y8gdEqGBNPCcHJOkZYVs+CdRneHAfrV6NldLJMbrg2
FyDwxTRHeOKH1j6uTVTDVfWC22w8HXqFEtFeKmzwzpgFgLEC97wda+t2wloYL1pWnEBbIixdFp6z
0eQU0ZvVe58NXtJxafKkmZYtEYD9z6hQURxVI+qU1n4zj5X28hXnOsQJFqNOks5NjVVUrvIo2yGg
Xt3I6OA6ujwWMref8EI9bGJkvM6a6QLv87fvWvZj0Dl4rUtiUaxZtHMe5V37XJvSby4N7/UxdYLP
0a56/Z5n3JAvpnKe+6+0Bjx33RVqtfdVGfCBo1gPz6ucyYFUimfuG5JAqAqM7arFI+g1bnq96trN
vqpiKD880NHWKwb5KruiZ6QNmTRLK024QGSCrYxD45DJYI4jnDAh/vehvcd22x0LjcGCdbTf3vjV
torEbV273yGBtBw73BTHGkjJ8LoutqFNgGauxFXMeCzlYOJeI+uuWcS2uI8wytKI4m57B4BHlKxD
VdLm3de1X+03EzoHq1H4SMEPxlvEub92upAwwCYwxbqyxMRrlfeo/8FVWlb+wwg7Cv8aczTV6LaE
d16ErXUmLM97xz65iXgCeXFIrT+yCmgIwNtC4cdTmo8fsy/48M9aRAhCH0SCt19D7uX5TcqBIjiY
Bij7MS2KU4+zL6/IcXkBZlxyEyaw8m+zcbCm2RhKxOkOOVFy9scA+ZcG7f/eFP0/jZ/GNuO/mqWv
is/fuvj413H6j5/42zxtBT/AnAXsEQR6Psup0zrvb511lm3/QMQ7YdJO4VDmWRT2v4/U4Y+TNojM
h1prB6BF+Kl/aIA/WIIiGKLWnYZhO4r+ykjtuH+W+T22cwFNMjC/TjgB6Fsn9fpf5GJOxi5cpi3W
gxOoQ2D5yE5VTS1FnPYF5ioABoyjcmnnYGcFqeQGVBLWYi3TedTX9qN/CJ1FHxo/TZsDtWNi3pEg
ck4daXAjk2pDiMCwVjGdMuNU1KUE0wNt9SxtENywlkZTxgxhOYU+zqkq8sPQUReFma5SUTLzuPKR
xkLr95qmQRR3U9Zc4h/izj/V23IhlmmlTqIPqAKaaptTQTDMiO2NtCJCetJ5qWGgvnB9YF10kQIf
Q0wgv/1WBeeh1QYnT5HYN8BKz1anRgGNWopa/ZGyksR0aflTi659XADsWJw3QsTFqpbAJk8EZ7+c
ThGXNJjfM9xZgEBXGlG4DGHo8Jw/lUB0g4q+08GZn1aOxt4l6W/3MC2a0CanGfrdCyUHDSCT7uwT
dTH8GQyKu3zesmROrMbRD6YSzgfLKNq0I78UF54xiiI4SctyU1ES3XK/mCC10WwE4LWALznUZD4M
Ti16wYDT0BBbOvNl1uuwZ4clp7dSZsslt2z8cdy+wi0Z56C72zA+tzvVbCfDYTCVx7ILuLV2mBqd
0lse0m0ML7MtGN962+mocJ9DnshDWBSYScMxRJYsNiCNTufJa6/KbFrci1PZIPBVKFmm1rfIZDkC
QemMl05lV6+BbBFbvHoM1MXMH+7nyOiMs210Gg5sPPU46+Q1OSPpdgMnhWVYb2t+BcUp3uD+9tfo
ozVOadPoTRlQHPjegse25UCwdFFTJOzth8c1jLavWRiCBVPoTlQuEoy8LLJu7I5yIXLvh8woTqcL
kioUCzkP9Iy1v9vBqK/cGhcSS1ALMJLOaHujb8pby0d63WsjcasPpbvKs7qqKZRua84fwZCSpNm6
qT03tGFIzMOZzy5vAQAaAYDj3NoVpo2F3bQvJiQsEUMgleMBhET2NIy51ocMLv1jM66gdztv1RyD
iCW9Ufg2nayOFR25GNW7G0cqQJoK0pOK0erUrdcA0yXt0DfD3su38B0DFfhTvufVAqff8+drTi4O
wM0CRZjWcdvQgtVPNHr4mnqEQ7At7UW7cAg5hCW/GHt4tNVx3vkY60CBh1Vc8AynZ7bcUhdnV0BH
Wl8NFSNXE6SPqyOab1uU0jkwNpieh+BkvY5j1OA5pZEdPtswBvZunDypDsZaIvqGKoJ0uWknn+fi
YvM97IcHpQ2RvjYK3lI5zisqapRSzlhpa0KY6tZvpHExJM1W44zzOPbf4cxgRZDa9RSPbuYNEGrb
k0XfUpxix424Mr5zy/ooc4cW8l5SUyMqDAXArGr/mrzQSgiaL/MhSIPNpVnecGg3eR14u96dzjbo
H00CcVJ1lO1s6jGCQe7tjcuK+MLRdvntDzq9RQf13bjpU8LvBNRq8RAByvoIU8ktaOdtHqV8eSg2
thc2lk+Sy4w7D/NYIRqOKuymuzGX7g0BUj+4D/2qwAiiTWjigJtLuJ/dAal4c1VJc6TuKZ/EwdgC
eB30a9Nk+sIfFqrCetThW8YzcVMwyOs9PUCUuW1RWNAM2Y1v8xoNXLQT3wE+OrUklb96XHEwn5Fk
zalqZjVR/1BIWemkJGX4XNezeG3KmjvsnE6R+kn4uS8ovAa2XN4uy+iYW3y9tTnUSw9KmuGsoQWs
DKi7GeqtCYGf1dGtTolk4BFVWUeKMgvb4t4Bw4hB0gwsmjEIljVWm7kEA+2Bjditg+6uu6FFy8y4
0t4HxXuVWCM6L9VXonsmJtpS6AOydz44ljPwzhBTnfLYmUc6pQy+avC1Hrm9pBnY9eJKXANMtdkC
9Vbpms7pwIzVeRdV6o1GU3Gf1qYQl22xtjaGnwJWRJiG8tGU9Nafldy8ro0Zsu2upYNNHyNFeChb
szbclWwRyEA3lc4OmlzEg7+uSA+tgB5/uqcvZH4h7sj1NqAQTpyLYMXKHk9D291626aXA0uwE5Y5
rIY75kBs7f7Mfc10VBMmeTFM09HixHz2/4e30Zzqhl30y/9cB3343f2vf/+kRurj375+1//GyuTP
q9zTT/9tjrPDH/7JbSL4D/8Pr+EfYxxTHBvfwI5gNYIawb/xzynO+cFWlYadEDyVjVn2NOD9fYqz
vB/iZNM5MczwAjIt/ZUpLvjDEvl/rCqhwPgUiEASSiDKi9LKOvlfpzhpsZAodXdgt7kmTqZMdh1J
4zhXnAT79mrWFrnJcBsqAifRlq8XSPD6NXcnsOash1UfR5MVurjlF1MmSzpNZZJxX6SvnJi8Iu5i
TBSTu29+mgbpeLeassdLPpjiWdbTEsV1xoN7r+Ry2n9VefrdejyiDqAQ3cchQBPcTTkhstEhVBFv
wtmcsymEHnwMXGXmvbuOAWHSABR+skbZ+syqAnrBNA+2eQm502GHZi2pMT2zn0j6wiaDZCt6fWdv
he7QldbJJrPp9N2lyqpLlpzHLhdkw9XLlaXqnShUNu9Wjw0dl6JXXEeW4aboy4kc9UZBnLWbEZY/
Gxxn7wLJghi24zG5lDqMnreiLF4xmnOIzIgV3ZDCY0kYRrX9rbiWWYxBfiI97yr/fFkXkuWqUPVd
ruxQUcsrVciEkVHttrmWMvtssUexK1SRrrSAht0jHXZa80eiciXxHSzZhP+q7edSFOg8beulh23x
lNovmj8MW6Pa8vek/afwKLpJI7c44/tQzGydIr8N7lBo9Q1PVFkk/bBZzW6ddMSGdFiqKXZF58K+
p0r3Q0daPyg/KzDiF6OvYl0TDWFeD5yr1pm36Si2OXOxIxWcu5kVJ6JWbaTtgxYBmAfZU9sENMIv
y4cVOoX/sDX9Aq54FvNwbiYrYGydSshcjSurfJ9NW2SSwgbeTDm2pj1OdjMWXx6iFQ4ZbXnYO7lb
dkf6AV2z97Jxo97XK8R4VZGgHa8Kv7QanKZ+B/nC1yJka+e0/cXA+vW1rwOr/AwNh/l9zuvoiQ9E
HeFTMGf2/oTryM/YhuLnalY3CxkDnE3t6xH56+RYFdOVKfMI4kLh9BHb6hpsQN9pYnVWw8L7EMwl
yIYZpj0z6Tb2mfVITh+KUWZ3dMHT5DuUF7parJeiQcE75ARx6bP2OYlTDshZ76GY+mF68mpqCpK1
G83y1hRl08V5DV+EOE2+lNdVmw4X6xLMTKnFKGdSdXW03ILUGxeqTgnQHgg+UIkxT5WTvo4yqtxv
XreljpEpQjsZ+AJ5h8EYu0gCRRr33iMM08aZMLI45EhIxX5lIJ2SLs/G4twuQ3gehF2mLWl809fs
NZsgvCUrDn+Ds4jlXDj0CdB7TD+qfaQx2fsOCHwtiYukXe2F10BxF1VJw6YumlodemBDSD8eGhUH
q1HgRXTIjsfh1qz6OksR/eOaWaS54dHInSvN7FF+qbKFQ9uIdBrvInqo0URAReUHD7NbtgcoFLCg
xMnZxvlQi/Ec5oef77v29Helo6rizHHdnkqoehnKs0XoQd3AcMyDk9Bc5+fDsNTdWT22xFQk3yPU
fSrwwmO7dYsdl4PXu3Ew2TpNqsJmYPBYm9NQMBCs3NWqLtyfLnowx7oCq0MyMJE9k3zk5fDp80Nt
MIQX6drOPVV6qnyrZKC/e5N631jp7C45HSleCCLxb28Gh79g5acIzIrV5IRHbrQbhy7mA+5vgr8L
rIHbTY4qxCfh9tG+T8O6Prjscm4llSx/LAWCm3zexFfnUgh41piqA1iUEgdEKg2K37QTBjeV4X3d
1ZKMfO4r/T2KTaRneAf0N3K79836oyVX3KvSo+Z9cLlY81q9hNB/JPW4g/pKleTrU3sdF2nbCmaa
CUdbuXNwtCMqb+YtWsARnlCswsRcvyu+iRVYf0JWrGN15kxheC4nsbi7uvB0ca6hFU2HrU3X50Wg
I1zhP6geYdXn1XHx9GKdz7pYVcwDw+oSJ3WdV094lWOdcWAio4mfxIbD26B4X00ckaHvtSunI5fx
TMS5aOanxg6d38XiViLxo8k8zMEAJALEQrbEUJLEY557OMZTkr6HTBGtPnPtIb2epet86akm72ps
TnuEucaBRBnFUCZJSR6T4XLq8Qoah9fGdmQa8k1DqG6mZZLwXDzYL4jcZOdmR44RSjfVYjEtPxpZ
Li1UPDmNuYfg5yJOF9EU7YI+rbgXmdUJEnt1nPayT6O82tWrkI89/3pUk6b18sM2GXmZZuupBQmh
poinrKJ9UVjN9tiR3L0PQbu84BRg2+balLSnEb2bnIk68e6CL4Ftjnj9efpXKIhDLpltAF70s1Dz
vDVszsb6cRO6uvJFH5YHS5f6baTn63qJoBAcoMNVnEz69qUD7frS1pak13GNiP5h+Lib/H7IYl9F
No+bfkpP1Kxs7vey0M2TPfals3PsyuEZE2I/h/Ru5ecaNFXPFsdYwnLJEFAGsaP3HnPM3EmT7but
8WxOJ6UEA4OV7kumRMQO8G3n+zloh8eu9NoOMpfPCdTPu7JBql7CW4aAUZ8JaE70tbc9j7cu3Cqi
6MJORWzLKbiZVoWm3ayFfhhlqj6rKYRCkFPgyYPZcVgWI+qi0hJpTUu+VwEOm9Eu7Bd3afWvuj19
lK52iztIFBYnACL6TTyrYn0IHFd8yswUT3URFUjcYdGfjvBFN+/RIqRzdCJb3aja4Z0despcKVAB
upf2nn4PARJ8bpNXP8pMeZd2vjrPKqqnKnHXWn1Re0dUu6kLzuCdWh2UbX5xf/CjGuG/1p770nMf
7pOwzSQXNafMM6WFtuIplDhB5enBEYMWGn4VKPJ5LFcVkY5ssdfs6pLD6xm49R4noO/imA/EuP60
ihqvCeiLck4st5zvekmX+R4RKPvteVNmLvha5W8tJyr08EBQJtMxSTEIGkNTtDf6qM6TCPNfw9yQ
N8i15d6Nyyr46mecVElt91V12Jw1PFEmTigqkcE0o1ts29Ru42F0oTrWf7t16bYwsYWq9jbdKe5Z
WkflnepG9pN1zyUbi9PjlCA2efkYMWp5KzjdX04IEuzII4sWa72ZMjzq5QSHtqCGr4eKiGO6I3ve
BwdP1xQOOV5XX+PVUtXBdtXy4EYt8UxD1dldw+qN9Xm74ZsMlT/0TCGFS6s9XTCvlpU531rk+OzE
yW3HF7Pk5aygLZ8Y/JbblrGA9qVqNNdRZ+hdGunY4h9LHXbFBldkAxxlIzmPCMq6LgfDYe3Y6LUf
RT31zbk7OUufzDVkkF1Pi+d7l67uc6nKyUpEjvKF6K9a2mzYGu+jvAVGyvK0WoikDSyhNPyG3yX7
ypuGvvI0ruFvPCivHn45ddTCTlLr/BqogccH7mlq7WGbotkyNDOnFhxcAWh0U6mwTvnNnR6s4lfo
Nt6bHZYr7CJmBjfBNH6aszNRdqDO6brBQda78lIxa95nVGFuuwV9hBwv2rgbw7Hy7wHnBm/SzBiH
euHnXyLHBpL05bw92XRUP21DtrhYFz30NZEPAtBMqjs2RSyr9wxRPISiWVUnHFkWsq0ykzOzXqnM
e9kEiJp5SIs3zzaE5b3ntc1DNvFY22VCzC57SVHdrJHjg0sSOQ0iGi8qbemmYaDHSej+6qB7UVHs
qfl17AcHE2Fpd7+WUadQxfvKzzAhwkUBtiMWewc8aMHXR+lOHhtAaS3RD8MdLfQEuVKYHnRJe0P+
qaNmJvm9ZBATTbXde/7QYMHcFuDdOaVIVsLaaWJc98YW/y3sv6TGP2DzdCM8EhNCTK90oQj2yskX
F4OHnQLAHbYQ3tpNT0AjZHZPMsfzQGAorOdYcstfRbeK37k09XAiKPlZQv8Y+Bhr4r4yVOg+O0g3
y/UY+rI++E41/Cx9U/wqAOiFO5PWy7Pf6emFpqz+E/CMZWHscLlHISbRLjaN1c9B1SlOuZZHBcr8
XL2UW8uByCr56sQTg+q920byxrD5eGtQnobYwe3sHeUYzm+ohtWyW1VfZ8lmEcg+6ZPqpe83HCYs
I/PPiHzLvIMA6WFCMRGJcEoCx49mKIpPi1zt5zBE4yt981h/auskWU6BV17ZGhcBQrFuH5qw6t45
3lA1DARguvW0O7xGZVljEYTjUE6vWO8yzHEOx7dd6jU4YC23qZ6ADfpPolXWpyC715GxKbzXTYaZ
xQFY8rU3a7iVB6q6pgcEIIw9ANK8a4whzfe2rOvLOmcg6dYBzion+uH3lHv9cuCL1ZBYPoXZ+3ou
WcWXJ2ZVNpyo8ssg5te6hxnyh9E8Dpj82B3a+YQF0W7AvmmvrpmaVx63e2LG/tMoHb3cRGVAHq/s
6ii8mCh4HhKzMIouFo7JvSgs+4tzWAf/xMnc8j7fCiuIpZq90w2smQ853hlv1xQ+f6GFusHRU9b2
zZq35MSDaFQvrjcxrXd2ijVwEE72i1iyrTFL5tUtQ7GUN5SJ8R6nUyGc/SlWvP10F05TJ0t4j8zn
j5pviDQgESW37TbWBRScU+tMCkpCBTZV5UPj79NT6T1WRRV0SdgzKO4buan0ms7uAVdjNbrhA3Yx
Wih3xZqLt1WOJbOUNUyWDXmPvPDGMh1QPh1eWyZfCm8t7rIuZMfPm4cJ6+qvC2r/8/ac/6VWth9q
NX/0039cdf5TIpPyB5HFAImMhacb4Uv9p0RGjxQhIsEKFBr4nxadJBoIViKQ/U0fcz1+6B+LzoCM
BBL4CY/qsxwVf8k7yA/yq/41zsUL8lnAngIPrh96vMY/a2QDcSbNdcLXUTcyf0tzhQeijcQs9tZs
bzTaSW0PYL18YkDa8eovrsJst00YhcGLnS1FRSqTHIQ94LuV4XFLnfLdzEV7ngK7eIPXh5G9saPX
jKflc1NSeaPF9uh1oP0az0ycF7vmcbO0d8QhC6fACarf9diVl7Nb5a+c97cHPC2Mi3N2dTJWnRGp
g3yn5/aXdE0BiHbFBj/jzwt7z7pPu9GCBBMQNAg52hy8gLCGFFB2TO/rC3dsP7V45qYA1+K9zgNA
f+6vpWzvououd587Frb3oHB6MFTNfL5lSIHT4n4R2Wh+ukOx3i5iKqaEUNZ4E3S295mZWT5Mgdru
gzL3X9lZ1hbp8yU9yiwyZ025+Pcly67ziEq+i1JgkAEbPF50TshdC0wrQgK9cVMZnqXKrbAk1zCg
M+FT9cvhdYGp+hpx/LpJ3d6O5w7v0rpgJg/FoTElBmIZbjfclZ7g6YAVsLBBz3ufaevK6bvlEpPa
dkCMH5PJzfKryRvSI8W3sT94v+wKsWPE2nTXBt56jeW8vUpBjsSpC8RUMcWDKyTP4Ij1IFj73i9V
9CwLzOMrEtPl1Az8EeoJBGg2DBcKflbS2cOF3zRdIrT7ZYX8sQvtwZzz20fLs7xrjDLsqNW4HgPP
B2gkOwI0Tpm9LMx3O0Qj+NT+4D+VhffWA3y7s0ZoIFaP8qZwxJ3cHDAD6Wxk/dAO7tEQHUnZMOwo
pXVAIm3WhcwbbmnaUR9T8+wDzIQFWup7MPHyenFYcM3R+A3MFnwF/Xz2bWNS3Ny+Gq9XXtfe6qch
AZsiLrfVwx3KbFI/hFkLOXSem7OgytojEiDpD5PxeYzr+IzNanleZ964uTKCVr4NeFE9w30hbjK3
Q3/RtewOWbcsSVZTkNmVcKZ6tNSQgXvXeXo0HDnkcpEuSjJe5O57x0h7HHITJbnuxDVQsHXvIOIe
ZwUXwzU+WzUV9tddFPJo5BzZtIlVrm+tXM2Zx77vVrUBZYozcclkHs2L4EfibS2y7BxrPegxR3BS
MGNwVhc2inGP/0oz+qAuIGkDr9pMTOfk/2bvTJbkRtIk/SojfbcUwAAzAIe5+O4e+x7BC4QRJLHv
Ox5trvNi8yGZ1UMGWWTz2CNzKck6kE6HAzAz/VU/nVa5m01bOctwE2AePHWeYEBecmyuo8h/yLCl
sr9uJqo5ABIkwqvfWjuH22nqeWNlrfkAzLY++j7qDdFCNz/VaWkeTaO2dkGcvAwOmi8oSWSLtDK2
aYBmSvK0X+Hs8j5x93zEeJSQoBm7UziAVrMaIIYxNgnoNcAcGlS/PSEb/ssogt046w+sizHR0El4
22kQJo9IHO6yvqrOMifwjgMi/Eoh1NJGOutkM9sOb6BEsCEM5+YqH8r6LosighwOBNQQ6Amn9b4/
U6aNLVDasHoG07vX8VCdWQEby8WvwmUSk1whnIB0GQi9IDDKQ8447SN7BjrGLCo/PFS9dWo2IGbC
tAKGV0rOkRLOSQr6Zy4ulKujF4mnrimSF8FoC6dqIi8dW5TnYRiER5EEd/M0T9tS66swJ4TDHAAZ
i0caP8pocRjsu03akABWldtCYuSkIgQGAFkU/ILFkJz70nA5S9rOq53A2RqbMeLwbDt3edNwDqmN
4Mz3fbWNO/hJFQvReZ15CPBsV+EII9pti7I3jpM2rgMzfo3kwbapCZ4cuROd/SEQmMgx4elC0reT
OLuxrF5Re+xil4XD+RR2ySGssiQmWBWJW4mif2W5jBSG0jomYtgqx4Ow19fdiu6FFtGxL7f4HP1d
Xw6wMVOIV14zPIlEUZ/KOBrv9Do3fDb0KcDROoiBo9orwstiQ1QLj4cp82Onl1Fum8uDNzd3thtd
oWNFxFd6uW2sBFduIvrroYuCJ8Nvy20nxYemYowObdO97rLY2tU639Jg+pwr51hJQLR4HZbeZ++g
bfdkKNneOexzzRC7ixico0PhKEAe44x9YbXzpwDd3Ag0U+CpKnbBIE6j5X1ZsviK1pZtTeCJrXLw
0fAgDAqG/pdxVJUnW6PY4x7vVnXtzm/A66nBbnhOY73kAsk4BxoAkEiMlviKr9meWg2//oSpWiYv
UMyCrS0yeS9Izu2M1Fon7Th8jmxAzkSBw0MPAeYwS6FeIg2cqylDZyu0M63syj6DNuRuC7+vsFTz
rhrxapwKlvJj7DoohODmz5nPX8D+nE5O5rFHMG94yHampm8dqgfykjNfct6IrzoAM56uoH4VRIqO
HPLwkiJxNzu3d/Fh93Zn7HQJKChKi/CL1/v9A10vSNP2MOyd2TIuiyH9UNAZsA+MwDky1reO2NO/
9CEKsBt6jLVGr3DvElQQDjEo5U0VBWeCytY9DosGb8aC6PMR7G+rWdmXgdeV16RVHQzu+bSf3DC7
VW1i7IfMI1Ext/5FhndhV1VdeYSaVZyFpj8d4Z4RHxwaMHJ1LB6MPlwk4QFy2hSz2mGTIkpnRPb8
gBETzLzrls1nm3bliIk+fUY1RRdrh3WCwkEsiQ7kr5OXFwwMc9E+xnPXXcd9RAaPU/wn4lMFZB5h
B2cIgcEFZlx3qxeu99CfOwvewc70AbaaQdO0UR2Ndip3juw29DrfKaBen5LB5sKyZB+xNmfnvdXS
rI58v8UCTgaRiw+mLdU0YVnCvxrjSR0qNlmbUEj30Kdu8KERM1s9xGoX/KyczrQzQr4SO10ZO8MC
e1YqKhUMn/qX7gi//VB78RnaGoH8mZf3IKwQzFp6oTDwRmSlTgW+b8hqYwOs1YLb2KXnhZvZu6rJ
90k3nmaStTdTj92j83W2Gxk07QjDvaGIHjG6rLCproxxup7as4hTNMCOvVXSdx0HwMGYt6gRQHCU
X8JFnNcN+JpWIYwX3Mj7TtVPZjJfoJRCZ8yg/TIRwYlUA5uD85S1H72E2mKR9GKPOMjfDTrSSA+Z
sI/pBK2O3PCm8ry3kEk2GDluYp4RIjMJK3DdefuQY2GXDK+V+NCWwHZ5Rs3xwmUp26BAMFLypttp
UreuX+Oq5kqOjQmAMbYXW/1D4pnpLvT6bEvT8Q0SxRl2RBy8+ZUHpIKuSrVvAgT4qciofGhaHHJ4
csju9p9qU5IuHlq6jAT6r0UmdrIIGDrsvzmwJ0c3cN+K3ntU+jTJ7iJj273KLTPeCiO7ram4FjV0
T7ifPcTsBcZq8cDwkgmx+wwpvhGUBqpBPIQMSHl7Kr7vE+EczFiVmFSa6QpX7qdwGM/GsO03QLk0
FLbwsbWtbWJ0HxDY74o2/dTXwRc/qbaDER/CnPxb2df7OmK3QkjI2kDhvPH9xW9XZtm5MHS5A19c
0svNJHJqPaTO7GQHchd22ibg3EXbZmBvnfLDr3Si3DuP35rTAIorUs0u6J9CC3dYaULgm6dg14fR
ZaAIYY8yWjsUN7M6pw95QYhoKqvHwJEnsK89sI7VpLL2hpkNprng2HZ2cQLDPl4JRvJPcnltCszW
5atorXsUSkbKoRmdC55kl41Oie1mgmYOdvS+VJHcmi2xzYxB1xin8WWucmq1zVwdphCxYc1d5z2X
VU7ONBPyS4rS8CFFgx3BoYVTdmK3z49atNsKYvrKWsirY3mZcBtytsCnpdKFXhgGqGoQHOrPveXN
u4D00bpYmNZMXHZW5RDNNOKezVsuLoc6KjHvma98u1MqxAXpbdh4uumvwKm6D8hd6LLZaFw6tfLZ
FM3uthKaNiT+2g2ZUbVKsq55MuNmQP3or4CSQTQjO7Lv20qcMbg21g7F9ReVF+gHl8TXio0LDsPC
KbZteTtZ4HVTjxedu1HASwh8riJ4r6sYdzcBIFSazcBPOBt6OneHctXAg9W2vCz86FRGVQGfM49O
2C33FHq8THVbXMWtItuQ9KeEWou1NfXJLhmYkw7uZWR6xllj9zAf68q8YE+iV2Q1TB6CcafT4gJK
3ofE6PXOHueLxsPMN1L8eOzjtD008xAfMQVeswRIwmD+WTu0zMmLanyyfUoC+mr4nHcwzV0dGAum
+NQz1WSJgMk3BEhSWVWPeyB3F5iWbtF64h2nSM3jDKSfueRzip24nbMmWGUa11xvtPq5wVTF4dzj
3UZf7BbrJd4dLLJAx/heKcAAOKi7Zizu7TR7pPeNV7mnv/SmR/QnuWU13EDwgFMosPZqBgcANI0H
RvjVqstsnmOwSmtIiiy6NpH6eeDfWXo1Ed12vsmGIQG4mH6U2Ct5jU1iAyWIDYTbRohls3yD9bDP
OcW3EQ61IVd7I/dPAF+pszB5hQVuGWwDVWZP4Cu3jIBMFFm1UUlXsgq7vFhj51GaAR0Bnjol+EGq
1IOxTBC386zxWJrEkpyZl+ocitsewXgLCP4idZ0tLzB/0wjy81OqIsbgmCK5+1hrdHpRF3ra9pF8
a2X3yMboCh3XvybDeCNVdKZy+0XGlb1Jc3Y/mZIb1/V9diUxU3zTeLITx12lNjHzwJX+tmLSwFGo
YOI0U9IQhsaFpbEjs+FN92w5y89uRFsI/oJh4VEyVVMpYiBDoE9dbFLEyGOK062hL+E45SJ+Lly3
vVBO0+0dBF0qiGYU/LicnI95Nst9re0+5zSUpCcZZ/6zmHvraZ7owsD+Ic6iOGZUG6qBsB4u9MIK
5v0UZt6xrufyQXY8Yz6D9I7bcFwcqJTQXE89jfYh2P716GUK/He6OK696DmMW0SBmbc0Uy0Jn8Ax
pgnkqDWx287zB13ZHzr4BMcA4+uJunuaQEowxf3E1jgXPQEyJN61DJ3iXEQ2QZ0OprbTFs6NNPyC
yFFhHHnrRfe50rTEVIa4BBnKquu0DtZP324uW0vmQL0MiITIoTdd6+WYVVv1RRADOyUznlcv9sZ7
Bqn5gRmYWkml5hwD6jijcsfVU9SPxoEBfkJsf+yveKAIn4PAYls3u4zSGpr37kzlC8qBGHFsdQn2
baiL+ANYX4OTV60OKpQwJsNG3BbMfc9QwKO1bDjT18Blt1ZmA5lOfHcH98zYwxQQm7aI0p1jOrG/
Kss5vIHywcax1sxIMVacAb4d143V6Ne6tJwzs2u8E1cxgtPqOPnabno+dG54EHvLWjCnM8v4mGO2
3iLCEg0TLm6eOJDjbvCseld1g3uWJExi11kPe6MRToQPZQTZBdLTvHLDstr2jsvsAatMf4bGrl/0
lBkXddC266lX6capkuqUBB4lDJnZHGU+kq+KEn8HxS5+gHr6sUK7WzJDH5VA/StsR+wrL6yPChLH
JvUsquWh5GxJQkLNbh17S2SanV+xgcZMqWJ2kbFD2UQGEp0/HwtcID1BCgkYJQPWwVCRf2x4b7se
en4SbgBWmJ9U57gnNvk4aUjeHiJRuQdVluU+JGN09DDEveRVt6YWiFFmzkyYgSK7SrQ0cU1aovXI
GGThSRhNdGCK6r0VRlEevK4Wr2U3LRZi2e2BqJfhFkSkfEjiTN+ZDf05sSDLmjuLlZp4BkkvlKQe
eQZbdh1cCx99geVebMzMrQ+VM/bXozlUN1QqO0+8XtInr1fRfRD6DtWaY7gnt4BRvgt4CRC7QLmU
nn2cIzN9zCt9Sa2P4J8w5qTTssEf7pLUZkvnmrbw2F/JMYcrFWeX5lhaT5YKzYsRYR/5PrA5fjFw
N452XplXo2UPzpbwUnKeMGFy1rEt4r3jTMU1EcTi1kayQRNQafcyFPgZ1lGkgmcysKieNu+Eu1DH
iuZEV2BbakKygFtLB+1ZasX/9FD+UQTqv5voL20i9P/eIPsQfMw/fZdt+vsPfPXEWnhYmTjhcbUt
rDfugnz7Gm2S3l+KBW5BbNm24S3Avn+CTfZfEu+DA9+QrlSgfcuQ4F+WWOJQOPUINCnTWMhjIAb+
hG60uGu/0ftdMuEQCQwTSpyLNZcavO/1/oGMYiO1d1uxEQS3x74L+WrqwmEVBqO4mIL6rtIDvGjB
uLLmvabkhSKALVhli/AFWaMe2Z2wc2dszkxgzwJLQwSMGSfAOOBNA34JArrsGoNZr8RilGLhmYdn
DGpqOlKCMjkr1gzDXbVe5N/3bduPW4mzxiWCGGYfJ/oeoQcE9HScV7YBq2RvUcKJFJWYwGZuPDQ7
x0zXzpBD3bFkmCMhJ1rW9j70y5IXdoF1cbqj5j5cShcYOGC7W17famCnACOHjCV+tji6q+1A13uj
lrTU9mx8YohCksYxHBZjsA8i4lFro89YUJlgZM8Dxk0LrkFuwAqRDH6B5PvxF6OT9nOFSHOZjFnO
9FX6E06dKMgpdW86RDA5kx1bG0UBbNywJT0LU63RaYBdgVmUBuOHbdYAs1lsUz3yfJy84awBjFCX
MxGowW9Tc9dDof5gxbJ6KDv2hJwyi3rnzn5F3XOAB3o12GW8Tw2b60H0ofTO4sh02E6krhm9dNJP
3pQPR4XRdjU3T/SeDN6LNET5Eo9pkrDSWFJuJpDQx2wy7WE7tmwV8qidP+LI5z4RDDk5c2QMSNeG
zeAWGTgtKeNRHI8GpouoVPnscySwkvPaMcm1JEWNNbRyKnImrqwK3HqQkK7QzFS9qbnrw00iRk4z
mT3N547bSpp5h2xMDpY1LhQEPKg+ZxpzxJPcNNhVnMD1BblZbL4rz4RSveLuMjtWlqRQZHqE9jcl
Y+ilHMemNMaqJtxTxIOJ3WX4w9xVMhaDtzVziAjIyE34mcgRa2YdzMuZmTMiG1mf3BXiPMc8prKK
0XszcHyopYTNQnGfV2+Y9LfhRW7FyatZ5ub1iLU626ejiD65TTtAnfI4+m/7Rvf3UebI26EF5cLh
NiEJXW6TiCegWbudb3H+DYHA+C8TC3P6JciqVCEfD3rujkEUcHfg1BgTDOIdgOB1wROeXNC+5r4F
bkfAuzNGu9mH3G4tS0k/XaX4yPXSiVCrC8GCh/Ov6PrnGiX3gnhdl95G6dy4t57Ts0OSvqLlYKCC
gUri3Kx3te2P2XngUJS49xxy64fctE2F/NVMi8jSvvpg1O8ZjQ+04zVZekMCAPMd++7W29I61yRn
rUOb3han83hA4+Y0hC4SxZiWaGYfI53sFjjpwU4ZMNAGQVfRMDDW5/QtvS9GCUHZY7o9XUAPq5pN
bUl918poeEFoq3lfVRgXt7UMw0cAAQ4ZEFI1WFTtClWrAvJnsqtN16URlucLvIS6nIFoDSfmWKNq
41F/WVqaCtwovfUS5jp+qjILs2lGR0S0ThLtINn5hr4etORmI+hOTdJIGcOG+ujkIeBc6F/GZVzl
aDl1eqqLyC33M9GCccfRBMNqKpiLrs0yzJK92bbTlxL9f2zO2el0nC4dKynscuXnQ3ZrhA52jq5M
ho9+lxZXTspgDM0mnAmzzyETTrftsot4Gd9x+Gh4z+HsnsjKL5wUHJsDQ054ijZUo7rx175ymQr6
+ZLQAW8YNze2EWrBgd+eIL65PucITiUmvVlDk8UH07D5e5BT4od8ll4G1mrBR0CPiIZXhkt2u9Nt
OL5VvNufl9rcV7Zg5q3OQ3dn4TdOtx6khea6UKWdc4K36uBAvMzPQTtG3pvC2as2BVnX4eQCHYP/
HTSL+YiE1oC9rCemmVbs+kz0Xm9L8R9XYxxjakGSukeTjJNu/tA6GY+B44Vyxt6J1Xkj9dzgkfOk
0+HatkSwk40dBhsfRxjzGbVoVJhzYGaS58NKD9HksfQID64M7veTtVwBBrF1Ma8YtDfmV+LkH+17
/t+MfpPn+dXu6P5jPn/MvzdE/P1Hvu6PbAP6EcxHA/+nB0d2wS/+5/4I5KIChyhNgEn8cv+5QRLG
X97CdYemZLl4FJZdzDdbJPMvhwZwlgybPJHmL/mTLdL7DZLpwFBwFnOF4Rlgz9/RlPookbDWwRDS
b0YtKA08xS6qcvYD31yV668xpP+RgwwoIipe/ud/fI+ZpBuAeBQbrb9D8J7GIvL9RoxB7+yOiuKV
jlKeFa+S+tHAdftoY+58Sio32f368378Xg5kG0mNudQ2voLFCPJNpD2RMDCqgodo4TbiL8DRN/O+
+erxgUIafC7+i98KnQBEp6NAYv3NqvrmU8IGcgqkLJxYk5A3qqng/XsyCq8Sdw4Z2TcccX/9vZYQ
1zchL9PEBAf3CqrrAuCniuv997Ibl444LiEOqxYffcTcwopRQqM4GL9mAv/t1/vdh727iJXBzGqy
+L0q053GfSoL6yEJLIM80RhUf/qLeVLS1e1BNvAwJb5nrIetYeSd6hOi45W4iUuHVYEQwG8+5Sdf
SXIQAL4Pjns5sHx//cxs0q1kJEv+eorPkshq93XiMDNRSCi//ql+uAX5QlieTFfjeFWQi959FCHy
bhpRFMMWA4Diy6x5qIffPFg/+xRY0YQMgbJxq797gNMMl/g0kZGtS9tkluSmsIZU/BsMtrXcV+/u
O6nAB+iFO6u1s5Cbv7nTpXAyQBWYaxNKacpN3Yw6dbmIZdjuM9Uz/3Pmtm8uyl5VHzEJEN1dygag
3VQlxX/ZjH3yXo487eu88WgQ8cfOd1dRn6cXU06T14qdL3JmX7hBsMZlotUe2mveHHyCg2xXBzP4
Aq7I8vHnzEVKs0XsfdSpU8Fuyq2I1U9lza0XG1V1jCKKpDekQpyXwFZm93Wx+7ePxfJd318LblGD
n9bkzanf4TJ4D2BVpjqQ4WbiuiuFM4DJcpHeFJRg3eqeKsC0ZTDQ0LDTrZSIvKs/vrMssJH44RaA
MLfW9z9G2/TaNbF1oNZjx5W4KfFkDOI39+9PHhVrsfJhy/Msjs7vXjUBwLuewClIjYp0CHYXdWa1
Rr/BkKbffv2FflgdeJkZhMYcvpb09JK5/fbuYp/aRgqPyMrGmfsJ3YlGu1zBT1jp2oruSD5Kdfnr
j/zJc2OjWtCNsUBPrPdgd0Fggm0sH2maMV/RHntobe70mwXi/adIw0H+kGC4lbUoEe9+qcjKYURR
CcrTSTZ106moGVe1M/Tu5s++DscnfiIkGJYiudwW31/BOtFNEQpiBjFOhJMJum/l2M149+ef8nW7
gJrCrbf8jt+8BQqw+2EomBu6Ht6brmMEbbn0av3xp0jCzPwwS5yaO/D7T8kGE9uiJEYyDQCmCpKp
qxlE1/WvP2W59N8+xZII97LQKFOBujTVuysWe6QwIY5Cum7m8oakX7bBMjd9MrNPsmsg84Vy++tP
VPqH24EVAdYPi9zysXpB+nx7/XKc9mogLkL4ocZW1hg508+Q83i3dclu5Ue38/ST3fe+v5E+jehr
3jRk/7Witn7Oys5GNEpleghZuLptb2B33lQaMg4B5arLtpFtDS7j4bjt13WXTa+Nh1tvbWayzkBu
1VR/0uFokyqkhXPjgiCM8d/NDPE8q23qjV6amE8qsUPydkvB4ArmIsTfMZbiSqZIBut8dmzkdcsa
7uCo4X9q+IF23RTKipJPfLV4UqzhALYY4EnR1hk1KYKQxBYkRPN5MsthXotB6mUMN0DwmUra2Nae
CbaagxCUTCrLTUZLpZ+Gz6lb6XlrEt8lfeVWJekHmp27LS7vbFzFoVlMq0kOHBWZ4ZnJae6CJYee
s4IxS4b0uy56t8Q62o84NjTVTLsu8mvjwsUF92qXk6gePKOjvDFuB4x7Kx8bYUE6zcxjO90Euabd
y/Am8n6VIsD+xClc4weFtjey4uURvXKTqRbpvhrIkqTjcD+zEGVrTCp0Uuseuz18nCF3m40k/yg2
ZCaNeENP6egcgsYKcwbqufVmcRMwRXR7/dqGGMceBbajj07RM3hqBY/2ylLudOulWnwaExMbRZdl
1X3fIYa/lhqPsc1mJEKCq9zsUGhzuAtc1QfHMh4KDrwxxZDbWniVeKjcHEa3C7f0mVRW+EFMpYFL
05PlS8V4mbrPxTxEK+cwOMmOyHYZritireAEZTbY68ocMYDoOExDomNVV1mnpGcevbM70X9o894o
PzjUb9p4qm0/3MUpB4M9pbRM2VBNCNxVTU+zngDehj+gmeFxiHigKZYMaC9XniGcDxBbGkp9dDyT
IwoD7nMvsazb1AiZBuc0Tref7EjgzWky3xJHV1VA3YgFB+1aeEabUrmWzNdcdzqxsKWbxhuE07R9
mOqiaQ5dZRKFkaWA7jGRKH4Oxhw/SNCX8V0mpsg65hP5+FeQh1WPPugnZFmzPjB2HPATJNYpYVAR
NxEttRrFNOGaWXb8BiMbdmUPZR2lKSqs6OR6VRufV12He9YOdV++NgIdIljlFMeRLyciPR8UT3z5
qTJKWjDZKNYQurt5RI3TZoQvyKPpd+vntBhjGV7yCr0KsTInZsoEM+/s2lyFVUd1dTVl1YMpmZ9g
MyB0dOaNvcu4zpudAId3ZJP+6gN2v8gxUXahOUE1TOejJIP4bTtDYO8bK8OWvGk4zopxDb/A4B73
6M2btlGhbOxAipzeybOJyGwCDnpQ8du5wAMfyGOGjNtd88oJm53sazPEThuWCugNNnq1IMStrm0/
11HHEcZkrgnABWqp9gIXk2SdR3PyGLsJ/txxGKOrvk9xk5llbM+FsXJopws8mp6TCnW8h7tkInf8
LZ+P6QywncvqrhxySeMWYdy79/6W3YOoY+pH6U31OEIapwk4w+O4mvHA5DsMdv2iJAM+WteZLaiw
4oDgrWxhmdilVM0elXGgM68aUxgDcGEOCgdURvTcDg9Z92mYawgtVl91zVmLzAkhkV2qsZ9I+fgX
MIj6eFsm0aTWJcGybBPBRiAGRsjVPoz0RGMs6Jv4UowFS7ayBjVs4xYLwTFyYWWusXyUkGsGy7sG
iwjTAj8h//qYXcsIWCzO7tpRucOtoQMOMFXhV+Ne06pOOFvayxi0TKpxrcvSuBGpMftYswe/5EEp
g+tYp9lVFPMQsJv2ozv+DqqFB1hqC2YX8ulZkbq8m+FDFWAuLA0IbIjd0DzODSzRHWYF944rJSmE
EUP2DHHE8ddmodPPLQMXzDmDVJxRZ59wKS8dnCtW4fqvwnWwUJScIQgDk0+iaKAXmIoI5FLMGodg
m1GbO2CzfcU0HYm6wM4lerpg/Vzu2yYiZJUgjC8PCzDNhViXPrYYq/Hhx7W8BxfA6bE0+5BcVBWM
3brJNP1ZOIlpoGDpXPACMkIoFrL4kBWtScDUMqsjRYkFYdqGMxAuxY63NVmW+VE47MZ3kkY67Hy6
Hc54OCDQxgRmL8gE41ysO6MztrP0G4ZDMFOhp5euRadEjTVhZbUqeOhirCBk1QdKmZla2uFnsG99
/cA/UxXHOqMImBtIxGTJwkmXZ21mON1Z1LSAITIT58S2gzySr7tchgBO+GMUIjYVbA3kPPyZi1uW
Cgbd2WrdA8BVlKwaMrjrRluFDPTBLK3hfQ0FwmmaGBcNFplmE/U0aiGyC7okSjqVipObgsUD51t1
CRaRipLGhSdq7KjSYMI9xZ7Xn+N4seIzlxcPDAlpTzGWWXAQHxQGWNtYJT0zhGOGWGztSJVP0WNn
2BXOEmDG/naoMuVfltnY5snaSmDMnnuNU42s4Usv/I0KoG28Es3R9ZchhgKxB6iksgOBugrEPC/m
6DA3JrURQ1JKrEm8W8wDylX4UCeBX/GravymSP4+dqUoFpijfU9QFU0am1fqEFLIME9tB8bQhohM
irBWzSkm30wZECCNYY3HLvBXKtc5Cyp7J+ue8FpnEVrIDR7wlFP/IbdtDzOi6GeUdKk6eYwHAwab
EgllwTR/D3u3sHiHRhWnwW2uE9YwjsdY+tOFQnNSHloaWTU2ZVMo1LwOc2+AM4b6d1lTuB5ve7Yt
MKJn1q19lxRxtI5HGksnXrN0YkRh8OBQzME9yZuCAhHLqWlHh3BOl5lRAupgpfMuAggSAWN9O6rW
g5n59sacdPwQGibjmdlqVAOuHKr5tpy65fpSRPFI9TvPCJwJk0VOpWLesTZQSJVGgmN53VbndEDS
u+eFU29tC4z4HQwea3rsml5cNRUsmI30av3F5UcjfFBhkSNMrn0DHACFHf7KRy4Yvyy9dC8+lsf+
fgzHUewNn/3nWoASnlZ9oKCWAWWMnyx8w2+QQMr8PCE/CnbFyF1ea0wgphMl293CViB/X+hFcc8g
9zXUsCypT5XiHFp3ZeM9xHUaYhPwwkislgzAc9w5wls7LKXsP8daZjuRd7h0qHC17uwM7uIxoGcJ
yCz0MEYiNVSQnZOR2F81Pb6sVdsw5V5KD3jSVRGq+1THxavN4CveVwGoxH3NG5V642SmQ8RVuMy3
0nNH98bJUXRw+PaNc0lZBmugmYzp1uowkK/zVFanmRBjh9upMO81rGTIYaQ6MQliT1uLFt7CshCT
6E9kVQNwYybGIbOuE0o8GvxHbBEq61PHKEeu8ghzFwzFzIS/3BXlcz0kWIk0QDZkQ0odpnXkwtdd
EWGhEZ6xNEsRx//E2eaO29x0Fjf5RvbdRIKH4WRM4ML08PFwT4J61g05ss4IPEqT4/Ss52zj7hTz
3XTV2j0mD11E082vj1LWe8WAg5SJumYaWkMvVe67M6Kh2JyaM5McwfAbeywPB8NrwlMTwSmsvbso
bIW3h95pzxsnGmjA7bBWXc9mO7KXx96W7CZy09MmzFM8xu6Y2bhFiBgU16mhzPzW7puekTcntqUQ
CMb2EcS/fGkLkffbeeRteMNRGytfNjE0xqiqsR/BN3DuTcBJR/La2tm4XRk84jUacblbvnc1ET4y
9jFsOL0Xvo8PBiEJCmpWQ1t8+fU1+vES4UbUymOxQlZRxjtRhRB76QeYbkmOmeaD0LN/8D24rWCW
YyyRjMfuf/2B7wUjiRCOzQKpHySx/Fo19Y060E8xIfoJ+CfEw/QNszUVUQh/IZTT1vyNRvCTz8Ku
ajAfIU7KjOSdOOWDC6rYXhcrpCJrN3c8hx2wpz1+E+9PpRWpPBfvPslWE6FVvtNwPCAfDThx5pdu
+ewx6LwAaFH/5tr9qAxoQ9p/T4mWmc/7YGoMabrSPUnqLOziL1ksw+s6K4fjr3+hn32KI2nYW54Z
QL/v9BtcXRxtOOSsQi/tD2aURGuT8eb+159i/vjjLH8/kgotZZJakHcfoyj88VTDQNbC1FxsQUIY
I1tEkxAPfExF23VnNNV1U6IlPOhRS+Mu5ig3bzmyt4CGJ/qJzlmZKg09zJycY0j7t7P2nWz88x+X
Z9LULhogAzXTWq7YN/es5ZXC5jDNdXfaW9Kf4tiIwvnNHOVnl92VDl2cFlM9NMHvP8TsCbS2JZEv
jZ+7Yl9b1i5gYWyPv1Gmf7jwFno0d6mNKG3SHPROX0qw9kEvDyrMCfRkiSGEGhRVrqAyaah+V4r7
44cx2lyGbMvwwZDvR1Hh3CFcqbkGGTTX2xn/5zrt3MdaFsbm1zfUD1Id7y/bQTLDLURMcxmifvsj
SbvGM4BtCxZD0K3sqRiOrGbxVRQWwYWvI5qGOs/Y/vpDf/jRlpemNDQq+zK8ed+hGLh1JxuX4UEE
sWljw0jaSWg4Xz/l/w/O/8NmbPLvXYVr6h/r//2/8m+Z6cuf+Ae1qek/dB3GdDRlOxrM7b/G5i68
dJdxOfENJt/MvFjV/vEV0k5kuEtRKXIOqruW/HX/+ArNv7SCvI7MA4ZzMSzafzIz//7Gd7DGsBhY
zEbw+noGU9jvb8ciaagQLNNNb3T5YWmmOKusod/GYp5231yT669q9L+fmv/rk/ggrgZg5fdg9tbk
uA1QGuO+K6kwqxQCv21E+Ikc41XDX0h+8wJZXhD/VxT/+oGMX5BH8WUqbJ3ff7W584fQJnwRhkm0
p9ELJGLcjtOXyUWdTcHgEn7vpQ22EI7S46+/7M8uq2ZM4oC9p/39/bzUH8yoCImL5kZk0LFX2vW0
t03aFjegnoL0N5f2Z5/Ga4sbiHcKNox3G4gx9NvcRk8uTTeXT8JHfGLe7JacKsuu6n8zbPjZdXVd
bksmqBjx3u/FsBCS5aYrvHbibG/LGTd94jzbSayOfuFka7eMretE8j+/vqbfvzn//j1tfkyKkjWG
Ev7/979nT1K2TNwCvR9Nba6qNaATTZLWeqMsp1lPi+Pvzz/RYTmQLERM8dW76yoRuglKZZvAyAcI
7S0wKC/TpMlLGd6ZNO5s4M53F7/+UP1/2DuP7bitaNv+y+vDAzl0K5HFCFIUgzoYpAJyOggHwNe/
CdrXpnBZrCG2b0vDso1CPGHvteaaJcu/v7hohef+IfMDuBBDX3yTjmGVSL31Xd8qWCVHJFoUzE0d
fh91MOOHdPTgMnrl+5FfAOtPayN7H80AQOWVBSiBZ5Aeatl4FRWMDRt60sZPQhHw5L7SBKtY9NMa
RhOUwWwGDhpNE6brVOuKFykc21uBJDJ9xbMxPQ16o+Vf0fsZKOsK2USrphnCckuyI7hAewh6hwpv
MV6bMulvoxYQA56cpLjpeCPUVScyKwANUFVnFKiIFUuTDLqsGjsoQjNzssbtgPZN37BFY+urxGXV
YMfSSsyTIbEgyW4QY5tTsaKpCv0zx+GJTnhMkp4dkYneLjJytV+jO0NvkRC806+QNOY/2kwMj4lQ
YvskZnV4a01mY9/0xDzspClqamqRnZobKOgIY+vCqzdZnvUQXTG7tiv0uI48iTuv7wk6ywuqvjDd
QAhmzvStL8mQRrTIkL6SSWU8lZQ9y10UKBhcXLZj30KbjslKmLxcGxQC2ldZaWZx4jWN7YJh1bR0
B3HNMbaN3lu8zWpI9OJI+QlUuGvu1cluf0YN7Idt63rJD3bOI1TaoEmmLVIa+8y2kp7YytLszXsD
/ShapCFMi31OwDfqIOSB4xN+lRGWA+YR7dEzogaZMUg/J78iygAhoQCvMJbbZGiK6B5aHwlsK+YK
unVDW4XVzZSnqnI+1klmDRSRKM8iDwbsUj8CMiCihaoccS19qZO5uaLYUKfyCuCTWV+TZh4JZMGl
meyIi48tikQucTBaOVDMOjFf02dGtXXTW9WK4+gsV+VoXkbk/VCbNlyozKvYoqSHQ5Rs3hCUZmUp
jxEOR8K31IFtMiLE/DVtx6VjNT7pYZxhMqQkmF3I2mjkSfua2lOXMdDcOSRPDaEj2G1vsIUUPJcr
DZFk+F3t6M2AFBgCY+ciQDJxgNU4WTZQlQf5OKlAMWk5qKLe6EC1gic+MNhZaUc1cjM6LfFqOYap
X11m0jJM2jT11qM2Sb5HzyVAQ22dFGCTLfu73KnJIlJDg5apAYwrWqW2OT5GvSfvxmEAhNBUeYAX
Ez8SYpKgUGh6SflYGXF925nM0mttanDYC6+vYNBlaXBJWqb9ZIRwYfJJwxZCtAkr81FJ2P8PgB+u
1KrpyA8sB3Qr5iSIZ81tklovQhclNXL/UcNQok1fcyPDoK0N2rNHbMKTAVL0e617Q7eqOad2W2Jf
98MiUl9E43o/0jGoniXy436tZqJrd5hdMEBm3RgABMlt5cZG/E/LFKnZ95A8GR2tcmF+AdWIZ0rF
7V9v8tKp72KtpT+d1ZMBvZ94sl+YAqxqnZmu9ey0gNzWoaWUzdrs1TH/VscGMFLseQG93X1vFsmT
RlwUR2QT+sOo6UGvsDm0Z/hEYep7kZmG67SA5zehBaTx16VQJnMrCdhFDGp1X1EdIdqw5Y9V1ERB
sSEYJb8nQSBuVqTCK6AJa30uWFE+xa8aTu0MTgsmlTisirRRV4dksfZyXQOiERjlmYQ6yMPRtBho
Djx9AKtsLuCA9dZjRTcIdU3kAPwmNiDgZa8957aNadjhCaixrNammX8jLKDxtmqqxfnOTEjmQDOP
eZSm1wRaMW+KvDwPkhEssOtNKOGlEnXBSmjheEnfyIZOqzvhbZNSJGIL3kR710HbdB0DKJHbXJhK
gNyfsSYgcSrXR58uEwBbQ+sqcTbknT6tJnNwJIWoXMPiqkvP3g18bcEG679HaU7BFLPSCUW4NNo0
CO5EU5TTzi40I2d4h0P3xc4VKrd5MtkTWdpMSKtcYtqCayCJslZqmwJhHFlmu5UZiAfogjBzw58e
wAvva1g5YXiBZcENTmGE6mJneopinLdJhopGr4Ys+qGZTS8uRA3UcOXErjnutbquCLUyRln7adVW
5jljrhPzIdK+YKLuCJEccFyn5crMRWOvh6ga6u1odYH44Sko9s5Hs8rNSy5smh6bzh3UVRsG4ciE
Ylpxe5tSwNeve8cKm22GyD95EUOuKsS0xUinAn7auagVtBi0EaVRhy92offalpHApN/cdKMl973s
DfDzfUOYSxXL+EtJdoZxWjH2Uczq9a8hCPtf2N2iWwkrHTW+IBGlKxXlR0Nb7lRzweKtRq2MiLMZ
IhM9xIhKa6UDGQEJX2R0yHSbn9qRjoJ52XNDcV66FixEklR4tJCmmGZ7emvNCQTGUmxI4LK+tzH/
z1p3cKRgcsAZrxhtdKWMAopWbBdwoxQp3O/NWJSMQHFTv8iI2XxLRl9tIEHXQpoaqkvQnqT7fG9n
Y9CTVRISxbej8TE8ov6FBqhBlj03ks6dn7icsv2s9G+uR1JPzlgAxHj4Ajtwhw30/+4CilYzXWKx
0bQvJCC79004eDQcK8edthA2cWEUuJ5hKk2J3WJmiWX5pbdU091PJuKiTRgPdLNrJAb5WY82Pr8k
hBHcGDlvbf4Q4xuxHxm+aSKnSknWolYFpH/KwXN+hJprPQKR8Z6t1lauQnjBPMqWfoZRmNkjnQkb
WBMNZcwdwijsLSE+pQE0BmzaarAH+sRTSpFqUwQK/LWSqWlaGwp6CKJuUFmcmozzxGTyAUkSG+HH
8125Q79u7FpP1mHZh99MyxkvafpMsKB61j/IJiLlm17Z+mWT0VZkjRdhjiLwvSSlKLCnHyYW9Isy
jXL9Ev1uLNeoXxxYH1ZLRr1C30w8SKVrlV0TN4b9MkDjIgBegYJ5GtQ8nJO2m3DeKOh6GEXddEjP
BsVl6GSJUQe7KMXSvlPIg4xXDcGP1nnNl1TexRYg/QsK9n10rsYDAw3gIqZN0kYwKKNtYTFB2knI
l0HNmY3RSpcUjjdaHZuPSM5oUNFCSzxaaGaTbUYVEvJWApWMWKs14ZnpeOQutV5UvTjaNDrr0NFH
1qTeeDmNvSu2gk4MnIsxT8HXkDNCjiAeC5LlhjjWaDt1Bv73ClWm/UPa8dyExcUh9LXjGGHwKzFK
KBa6PfBRqnEUJw+5Z1Tgb+DQR+53D0R/ts14xe5Rg5cvCohOLge8q8AB5pR0/tjHP5chGuOzAr1J
vEmiSP/VD1l81UpteEJMTRZhhLRb3sZ5TOABaV4Qd5oiZvcEi2D+XEPznDQp6ZzkRANdGZ5qPPW5
qT4LU1e7FdWi8VtcoVfZg9OLvzkTMGjanAY92VA1qiuiG91fUAKyG08B3r8jDVc81fqYmOuwq0qa
qqR3ZhesCobrSPSsABmAgfGit4Wrk1ZD+9Q0JtxNXevBJTMepO1JL8qCvBevJl8hg97zTGzE9JDZ
rl6siZHFMAXTFnIy8UM8QtWSl1FdN0SLI4N/7iKv/uKZtWKtePK4vLUyoXUGS9WP80IlBq0R6umk
llQCYi/EktQEmvISSave42CHKDhIFWSBwuY+XHOe2XPXdJ5v0ooHrg11vAe1zWQe7RF2z6KkVxq3
+krm1mZIN6ImWW89lozO1mZ7ka9aGys6qRbgvXEJQPpOCDN7LNtcPlQzCNyckeAsyaCDsxKlIjcj
w0en85KdEWvphTUjxe1XungtO9hvqEHxM3tmj9LKaoPpxXjlknszopx2NbRyYwaXx68M8wbGE8SN
rrlp5DTdta+0cxrybUzs40xBH2cguvXKRq/EzEmPSHe6q17p6RXZzcV5Eg0mWUuvhPXmlbZev5LX
g2Icb7JXHrtpMjXmr5T2ztBnYvsrvd2cQe6tnJnuEM2rK6RgkN6ROLCNK14B8LYL/K155cK/7mn/
rzL4/2aTyQeVQRLFxHPztjA4/w//+GnMv+D6G6xNGR5oL8yi5L/9NKbxFzpl/E+0nuZ2jYvD5J/C
4JyySElrNtSQsgPAxKM68K/jWP+LscDDRTjjSmnnWn9SGlxEKc56cMNGhavRkeL8KMFRp3jTTxB1
o1OfQ/lYhZ0gy0yxRr5hd7rtpli9JeDV2oH6sbStqdX9dxWAySpIq/wLaaxktCawQvdlUTxlWQE4
3AzFrGw0u4haY0FwRkRqNa5dAOo+40Ae0eSOnMtCo2O9nly7xfTbhN2dtKzgPtMkyZ/Ar7JvlShy
rIGi7DYFgxKUZzFhuTOHS3oi3rQhFbi6RBMyPY6Ez34BXIY5EV3nJs6jr3Wolg8KjkLBvqWyoNQx
6dGoJ9phXSI2TV0ZANMti+8DHf9jIvRXh/Z/Fcn5hloUdRAXIWlHE7zsvkVero1ZPlrsbjPtjvA7
cWaZLuI99s7uTTk22g/Sf7OtTUhrs5YtRPk1m/76dsoQH64coysh/psezBZtArlEFkTytcGJcJa1
MVwOWTvaTxrhA/UVbg6ehkRLjjQr5/7E4hpoWpgUw5ALMU4uilPoJ8KsHgvWIiSbEL5kBSeFPg5Q
zWIAQ0l8rF+i/V72e71pv/3gfEJv3kIjUKPIkRRW2PAjrVSvcwoR2kxR6syb0Ux3wrGwPA7umdoR
YRsVFwjorjJCLUUwPuhBj8BWrIdUnr75kt+pZy97KjxMyjforfkGZwAAxfu356WLZpC8+OjXCPLE
kJWXZ0o6BEeqge/+CuGIFtxDmrbOfHfeXH2lNEynDtGkqFXaCyE0sa0NEtU/vhbjnZtMaXXuAFBg
VfF//f4zhpFOMP89e+UkLiSsGPQELCGgE+ckzwT3URcRhB3r9fig2kK9F5ZNeAGQdgKXjKn+FanU
+GJ+wVgT1gW/N8H+Sq00TwlsyVihmFOAZK0bgAB1iO437PZIfVM94rsC47Lzws7XjCFPtuB2qy/E
ARSPeG1AnVls1WaR1zaMdQTWLGpls5r0BlFMoWX7gSQ6bA/JMO2NwoCe9X/z1t9BcprBnPLRxCV+
/h0id4XR5+fbCez1//yntWWof82eIRoBGAdZkfJt/j2D4en8C0CBi8MKJybeRf7N/yAzaG2R7kYZ
T9cZQfCf/zuBGc5fmBw1l2GFI87Tzh/NX7yz/41Uik6LCdMFMo7f32UJfbGS5Bfeeg4e6ToMIUNR
fvwjz81/R198kA66L7UJcPUVifWUt5TDx2zavbnXR4eW/469GOoarUOygbrxNiiSay+nbNFYjvXJ
gy8GboSiLSYMKByEun5jC6nvSQ/st58783kYezNMGX0DyCvgzBvp6ivH1c9RSBhH2jHzGb73QBcj
rUflvsLXG94S3x5sO6mUz1lBgHnY5/ofiUr+u/OLTo/kF5Rp4ie0sRvOIe3unEz9s7H8v4Pzwr+9
OS41MzCEbnAzZaRTBKZ5P7Tq88c3/tC9WQzcTdAn0xjH3o2DUB/bPZYTS6M54Ubqkffm97bfv2ev
0Yl+e/ZtOQxTYZvuTUhl+jKTVXWKxFRbD5TEroeUomWhdS8K5rqTjy/p96nvvx9cfL/ItKkUZbl7
k3TdFasND0QydfnPHXzx+bIDLwgftJ0baL7flKwHsCish4+P/XpL3nlRtcX3m7qiwhLe9TcN4Xx6
HW+J1YVGsdfbe3f6WooJQvw6IUuiBttZQFgOT7PuexDsnZYM4H3pfQ/U4MiF6vOPvncyi++9xnNi
TuAgb7oAj1YldxM03fyWOD6b/b5lUPzBdKmAYdP3vfvoYO6dXU5ZXZ8FKmUCWLt//1H3mDTwQxDS
EfXODkvJVil/oQA8cqavt+e9M10MHqorgnyI+p7gXHbyxssIXNDmjhjDuWCDCsechcRKQWc01WCq
qzVugBXmlLVaeGdpWh9ZDDHLvH/HFuNMhguEeOsxv1HzcdVKuF7cOTdvTzSbOzQRAwcD6RG4bRCy
bQayql6UsIDhnSdCAN4H99m2p/zHZD8FOp5C9cgdepUNvHeH5jN+M7zmkMDjTqnimzqHdKQLh0hO
9dEl3C81kgrNs0ocCPrVqKq+aEoGlqPpixus0/cUxy4atf4VVx6BjTmNwPgWfD5LrvhxaMKvRIr8
xFy3GbXhDILSWkTjuaspl04HxQNkyb4NjK+2FC9prpLDh1+s0IZvNXxIKOh0WKLzTkFyGwSnwk3O
omm6Yuf2hXXBmaoGJ13nnCsRwCNFPZvvWKwFUIrGq6bvTiZTu0mU5ltc1JeEAKnkptSnoMNPoji7
iW2P1pOC9pbk5THL7qVCINYAaZvEpHULN0XPhjMrrs4cvTxpeoDsWX+Fz+WWRAyosSkZw13gkxvx
yVFwMYZrxKpTM05rX++Z4NB3gxSEvXXSZXp+qTaFeR2hP4fpkhx55odGweXAPkxM/WPCNRAmSeLc
Lqnzz03W6mJET6QOLzTXKwppvBBTC+Wqqp4+HgMPnPZSdEPLKHXtyqj9mr4ZwTfBlevGtx8f+8Bc
t5Qe9rPXrMKs4gMZacA+k/BNPIdIrpPa9vLP3fd5Sfv2U2MXMTrg+Rp/lN5NZ2bEfqT+x+d/6N4s
RmRHoDTH5FL7Ck4Uav7lbZcA5//44Iduzvyjb4YIxRpcJaEV7PeeKymZpgqbZGjoaase8/4eOv/F
+Ig3y6uIxxV+qyA+V5Rhpdt4fj8+/0MH138/f7zCVkGWlPCJjQGvZoXiVIo0+tyaQl18voM7JOgq
ssbPhuzJgeVu2+HPz5344kPN8Y3EatQJHwrStA7GyUcyVR2Zk96/K4jJfr8rEEGztpcMO2hmzLXH
ma+L3PnUt4oW8feDJ4ZSlKbX0i4dvO8TxCcintUja6FDJ75YZ9G0pfFQxq1P0MxJISTZN1qdHxmM
Dx38f32jY1OnLgfXvWBXNYClJGiszWeeJxST3+9KYA2iSw2XUaYWIIbJJt8QXpYdeaDzg/vfM7np
zZf05jPN+5wIYYxwvteZ8DSmctdn6ReURedaNv2SZnxWtFnvW0kR/hFo43+W08i2f//Fhgj1SU3n
m1Wlv3if1gaI2U99tAgCfz+2VxLJIM1W+LqoZiG+4+DGNU8/fhAH1mOmt/howcahAKuUyp+dQvCV
LeVpcibkIn3gbqd6UHegkUYc8rV+hfpWBCuiict1amm3LBnq66KfU8bxZ34lWca4yhDPr4oqJUfN
1ugBZ6O8EGP3A9yEiRJUsz/5Ai0GhDbNHexfautXrvszHFRt1fXtkWO/vxkDtfv7DQ+6HJ54m/Mw
nVQ5zS0BQ9Bw7lWT3CiZiYsOy8U2q9Rm//EzmF/Ld15XdzFETK3MvUKpWx8bzEoTVPgRG/5TZTvI
oDl08MUY4aBAwTiuMNXO+UaKcBAFuIzNH5/6+xOi6S4GCc1QcOp1Y+tbLrrBEJLBuSnbfNN0mvap
CR1N0u9Po0usht9NhR8psBvawTa3DvFTR4aKQ7dn/vs3Q0VQG1VLL73xnZZ0otBqfthjeGyzo80f
0XtPdjEsuIMyEpQkahzucI7VttTOWxl/d8BarUgfmxAG9qAI3Ci9JM6QVjUp81tC17xPXt1i6CgJ
H0sNWwgfxcJtWYnzrvB+ffzkD924xbhRIn8TIm9bv3SIOlXNH2rT//j40PZ8eu/dtsXHLVH5wHqK
hZ+UQ4fmaLRXiVF47FcVPV7R4+o3VTIQGps4D3YUmRtZazVR5IN6prQIwUhiRQY6BenWkV73Beoq
yQ2xG+ykl5fsbkZljZcuX1c5fdsySMXJpNvZtqhU7wT7513dB/kGgWG9UXJX3/YK6rfIjeZ2TEAS
mNbmp23WNBtvkCgagYWuTbWub9wRF36UjdgY7S6+UjxMlAZy/w25k+5j6ilgQiLUFmSV6l/KcWgf
g1SOZ7Q3qo3M5bgdXfV7NzbJWpVOshlTBE0TDlyC+mzA6bb36PT5sJU6wp5JYMqKh/5lgAa+Jt3y
k7PN0lfWSAU6GEGqfgtldoMeYMIxmR8Z6Q5MzM7ieyBq20U02Ff+EMb5eow9ZxWrxU/Hdqg5uAVJ
q3QWI1oN7DymMjrGFDwwSi1ZZL2I0LcQk+IzlEf7hjDwFcqQej/o/aeWvqazGMJhPGep7aqVH4jg
QiFDflXq4h9m5sEhfB5M3/kclu2pFAt+0Ktm5VOK79boOueIPphhQ6SgyBuV9MjTOfBJL114A1Kq
SoXPgc+uvu5E8E0tyruPP+lDT2AxiA8AQ9yxRjQoo9x4coWR3xbqhNPPTo/1Mg+d/WKsG6caN1s8
Vr4aqReyGn8QA3VknX3o7BdjnahGPZEhaySRxfp521U6GhJbvbTYHH9uInUWQx4SkpRkidb2oUx4
F1Wj9Ke486t1NbrDH3U7/12jLnmJndI5hJDptm9Xmr0azPFr4sk/wpf9d+zF+z85NjSdimMrKJVX
XSIuq+ZzlX16p79P0ekou9Cm++WToCKsE1TvH7+TB16YuXv2dup3UgIJLTO1/axv0fTL5xBmyucO
vXjd9WGw0eyptu/EHmGnQYhpQuK3/9zR5wt6s2bBSAUAyfUsv440deOVg4kcPjoCcDx0VxZDtCGH
viaexfaRhCcbkbVXwaiUR858fmTvjGSvE/7bMx/qFlRaZfu12ldXpJmo69AT8WnnkW1keCZxio5U
Nh/fpgNfrb34alXDFQ7YKMt3B/S6Hk4NcuaEcoVruth9/BOHbtbiq1UgjeuYhC0faP5a2vW9ons/
P3XoOSfh7UMOYznqlRh5yDXSt1CF5T9YWn3k3hw48aVXFeVPlCZ9x4kjIV7haPvSQ+n53Jkvv9fI
U2sjtoVfzCwmjeQcAlEePz62Pt/Zd96gpbMX8QbZpaSA+kNyUbTOiQqyIxt2enEXRMQdVZcDThhS
O4b8p268ZMaDak7nhr13iBqb/6k+Axm1m4Ij496cTvHu+Sy+dDMaypG4FMd3URjbIP/dIUNxm65G
T9+rwQWNCrO7dupkn/ZXwPvWZcD4WJtgTik2z02MGv7Bxzfn0EOd//7N1yWTpJxsUrp8Fge7MrMM
YhSSYyzTQwdfjAuF2cYVW0l0ZK516ZT1mdQJx/v4xA+00cylBzAKUluqsZv7btfK7xbptHtyc58p
zse7ajKogdZkY2CDf4mC/s7UMJUUqns7jKB0UJhFqzy0m1WahgQK2PStyl6LwRHq8rrXzPAGgbux
blrXOS3L6iluVKLGBv0bzYZLoyY55uOrOHSHFuPNQPN/tjkUvqJGv3Sd3FHP7acjBz+wBpwFjm+f
7ZSXdo1ZOffrIbssxzl5j40dQNmc7LE/oz78O4vP9uq3PyLpIMW9lJnvhMMzALoXW95/6t68qiDf
vJqT05RGrfTogQdvm3uJnwTVsfv+qop7Z0xYmp7jNprqaBoyfyaY7aNh0r4QCZpc6gooxCqLw71H
eghQOkDYGwJnh6sCkePt1Bng+GWV7WTakiIgE/slisv+wjUKdRfGlA5bdoJoIbQ7Sx/0XdDKn4Mw
2nojS2lvcotdC+FQJ5+7RYvlSAj1rO2Knpvf4lLQoxN2FJvPHXoxSAE3RnoswtTnKzqxneLearMj
A/KBl96c//7Ng3Vci51r1qZ+6hY4i7xHzT4ytB468mLAUeWgOVjtEj8UFgG9jS0I92s+ebP130/b
coRrOpOM/byT+VYLa6iOXX3sY51VVu/NCq9//+augOa0qkkbOLyzA3S5ZlVDceym6Pa03HMMu0y+
W7V8nlO6wvgnKcMnuemxs9/PbRNyfDZRZm1aUocM+941o50FvDTElYPbfo2Xku90PUV3Kb40t3pA
2MAaeZUa+hdyiPHsAA/r9q37KPlbq939/bNa6Kw/9zotxiKpKnqimVnmD5P6AtgNLK1y7GM+8NTn
LIW37xPdaC0h/CP1RY/Prxl2Zax/7pkbiz1K7KUhxqgi9YM6vCCI7LrqPrfieRV+vn3coYRBOOXz
uEnJx1UIlxmyr5+62a9cqzfHJk0ojUbLzn3L3gemX39yPjcWY0KZZ4UmCUD0jT7DPo2sbF91wvnc
wnhJyUkDDKFsODl6WV+GQfdIXe7hczdkMS7MKbREBJm5T5yhhesmrU4I+yk2nzv6YmCILNJuh15P
/cnDQETK/JUZ6H/GEPp3fp3VoW9f7orAd8WuO+Ims5DAz4iMwgFb3OfOfPFVBpN0DTkNhT9WBZm+
Av6mU37ucc6glLcnDqIR/RurWl9LvGbbS5cVlxfop58686WWFEw1OjF8uL5Zmw95UrwUFVv9j48N
oen9sXjpBwjCKk07uIy+qhPV6MgLPnvLvmestWp3j7MaXs++GfbzGD1MLfbDBwz0W50orzGcNqPJ
FjtXbsJ+2kJ0PBE5XuDmh5HecYSMwrCRWRc6R8H3zmjdnVL7XZn5uDe0izjEqmvwkpYPJbtPm7Hd
SPG74m8Wk88ATnLmadnte3U3D9WNA8RaTU74G0J5MFmre+aP2oj2hf1tKIFsivaSf6nDFhZIn1p3
fHGDH6r7VQP2YJrXbHYvmAwAcP8Qw96xiTwG6sTDcksboGM0TwtlV0P2M0nyvKud9gvszNXAhcTV
bZLvU65HiX4G+Ntz73vTWa+/wyE1asGEwq/65JL/zFXNLedhaQPKLUq4+d+3scEbK4yT1mT9QjRt
05DDecW1JcHPriejWrtgNoP1fBYAFO8wMeQO2WWiPmvVnReE/ONunuNGR1vlfXZdat25GOoHfFng
Th50a09M8UXHtkYDPhnq9gPnQFTnOszyU117FI2+sgvrKTbz86Bot3kNOUMlEDfU4FNf6vaFQwMp
Ik/WpoLaNdk6VLXtMAEEFd3pfAs1rCBsyjp1hxUHB82ubZ8SXBiQE84LtdlkEfLBChvffr5GvXt0
U/uSIsBKnUg8/2RR4XWT9GbEjyTtXnCxid8kIW7ZwIKYbh/5HJwDH8Ni1A/BXeRqxTbCaeUd6FLY
wUPXbkFfoBsTUQucvLeO/NaBqRyE0m+DhlsKW/RoQvw0Ci/AmH4lTfD846/60KEXcwAhrVVadE3q
211k7jHNO3hTHPnJE1/MAVU3EBk9b3Xp2DzmcrgkSOxIDVabz/Cdvcqre+nNw61pWluWNGK/4N2P
hmitCXnGBxZ11pb3f17xNOmN5NXro9No0q609sgW7NCjX8wPGfTcbEiCxIfQTLq8UPwAjskdhh+A
ELHlXbkdNv+Pn8+hy1zqmcUYQMYkS893Ta8+x8Bk3RQNrArQiJQ/iL27LFzotGFCbK0ZdB5wUUFM
e2U07hrze7ePnVA7Mr0cuPDX0s2bWw4tLMtElhe+mpTgl3U9u2obN3uMVRNutzmG2y4BbfTxlR94
M1+NVm9+zE2hc05jUvjWIJ/rzH3Mx/D540MfmMiWwueMGJtcIGLxYRti1PIcshfT3oO3ZcR7NRXe
qeJl44ZclvJzW7Alt8wZtBFMQJr55E/38HNSuo3ZJxuN2nJ4gFeSk0SU+aksn4qieoaw/e3jO3Xo
ISyGByMSjeKaXebX6Xiv2f036p1HXqZDh16MDSQ2pm0Cn9VvHfUeVNBDLaxjZbBDx14sD8ukEa1a
apnv9epDgMk+q9sjC7g5Kve9cUdbfP1a4JZd5pmxD983PxtGtVqpVm7eNePobKNEh3OtkIo8bEul
1kneGG/gqHqkocF+3UC31k7KMgJklSiknox1v5VDGW/jEKITRQXtVOShuTL70N6lXMRG6lqRbqIA
nMGRR3pgS73U04pm7KVWeZHfEXWaWumuYCRJ6JUXqUv2yg3rmRFBBX+oDfQHgtfnpZa0HywAUInl
zysqyD4rZvVm8vX0rsrPSK7mitIT/o5NdWvn29TJt6zWImFu56UDWQjrebUVG9/y9BZW9cYglnJq
zNO2/6F2j/0xLtmBR79U9Nrg+Sor4epY+MbjiXbsI9OdVyPxOzPOUtALil1IqqOJnxG3+WWMq25H
8XT6akLnP+3jzN5idRbbVMvVrSaz8KRQdAU1OW7ME+i2co3cOmCFI8gdwXuvr5FZQO/RI+oVSgMD
iZhhUgoaKa6kiCl6wzVe9Q7kMKOLYON4sr8iqyC9MEjHwpthtadFr0OfquxW27WVTM9li9NQgMk5
U0XFSqRJin4XoTnkCZnKV7f0blUIa9agXUetYBE9GFh0ibRYtRNZCk5WiZUTVVOyDghjIaq8rzZF
HBvgbTyDlfxY7tQuN76a0px2o16kW4MA0l9KJ5Nn15P2zx7mzs+oSprryQARE6deuvUmTgIJN4D1
Tuse4M+EW74QZ1UPZAUYlauv42RQLwJE/DsbXs7eSBR3UxrGjatZLyAFxi2kBWVt2Zk4JQx3OENn
59TrQk8uMBOFJ2ldP8PRxgMqe/PSNfOfICzD+2iKnsDpZISumta5qQOekqbZECRCsIOaJwg/CvCR
14UK5V22Q3c62p29yRCorCctds7MpjE2aCtYqcpJWedlfJ/ForpKFOKXlCyo79kTzTlGbmU/m7Vm
XietuGG6XpMbY56OtRluOTYEcLUdd+nYafwHdKVl2ch1UpXpNnOc8DpIm/g6rnoSnYGdrLo4+SaH
Kt+SdDJsx9ybTvt81DdC0fp1qjbNFyVx+E4r8xfCIfPE1cPimsOi9BDK1y5DUJ2GAypB8ka4VX08
7scpBnXVJbbykrSevjGKrtqETdyeGlqtQBw3ul2cO/qmCaP+FDSbtk+A8xbAJomz1dsx3APrcU5s
Ix+eVGkZYOJMb58Ug3rSYu9fZaORkyAXA4IStuUrLmy+iKB78lARBO1K8qrOSJsOV+i7WZU543iX
Qf+OsOlH1PcNbzTJMLLdZiUYW5GPVfa6az0USA0clXWnOZ1NBqshiZ/LkunCYw69Ea0Z/mxtsgb6
IDNezNAkAglgffmSEs6z8xRLbLVOVU/KQIf66yn11RAnJAA1o/41J687XTdK0D4nmeHsC1mF22bM
xnWCPxjkC9SjXxBxeUNLNT1z8ds9x8LtiSlhd9n1pO6OGuD7rh5hH9phso4NBe5Km8JetCoPCE43
tKdT1lR7UZTdMyks1lklnSKE9F8NfBGteSadct+Lng0vLDSUbEDv9Ef48YA6or0QEjIMFLrTOnYm
rDKedzNC0j8rvMl4atTYuNSmzs1X2ujFZx0fJkvPLNyPytjeRE3lbUNmkxNVuk1NtImT32t9YVxA
IxEnZdybdMwyMtI9JzN+WqlLWHliqN0OgUlzLmC46RROY+0qirw0OO21AlZXRVbp+WRYk0KVNNFI
zdKLa7eGOg1eX0c7aln5PTm8yUmOo+Zr2/Rk41gGedyQxNxhC8oDUE1Zw2JHl4SBaoqg4a1qkU//
n6PzWo4U2aLoFxEBiUl4xZRXSSp5vRBqdQvvSdzXz9K83Zno6StVQZpz9lnrafV4cZZu3v4O9sbE
ilu2qxOO9qKvO1AsDCG4bmUQfnU1th9hNcOj6QB7IAe+jN+5JuPfv8hWr8orKGphfP5pe43FI1do
k5iHMtWjuw1ONAmBkan0yiFUVjdrdCdq01/iKg/mdGN0MFbttRPVtN/GxozsVjFdZcmhCje0Sac8
Exs9C34biPyl3w9m6xuzy7TPmpqXahvGczcYWgRsgyImxKwx2qxGCx25JJFXz+pRp0AYLrmjR8NI
qq2YMGdlaMKpYfekMgrZ/MtHbOgD2Tgkh5jOK7iA6IYD/AgZ1sVLOwvEWPNGqKzmgccdA4DwkCOB
D6WWzOHqeE0QZ/Zs+RjGBRZjeml/XFw5+0Ek4oaoGc8DS4UVMlvALF07ip1pD0Ugk6mMFmH2kbIV
Hik8EREyii0wpoTz6zCLAPNk6bsZdh4IacMInXBoRGDzPz+BA6m3GYrSJSGKe+ikArswxm7xNHVe
/JiOiGV+k7mYKdrSDZXwUs2vYqayfKsGVV7l9GxarbPJlcG1NDLH+DJXe/yzVpLiRW101xH0HEf1
BPUAtpmjmS5UEIxaouDhPQJd3uKVM517Z/01/hUoEDBB05evY5GcQAnVe4iPVqR7Vf2idX19SMGl
XdvVqH7y1GFMb1nu3SHm3AJ06p7fygwwns3/EBysjxMh52BE+/6nyi13B85Je7NG2OWzas0PVRkl
T5dKALtBAGGu3PGTXP80svxbr+R9mmMPzwfDfCwba/MtiEDMv6p5l5Xx0yzYACqrnJDX1ls4gW0K
HdcFFoHZKVTK/tqsFZAdWhsM90u5K2t6GG6qbSEDnNUdMbnxfgBc58vKUIeemfZndCkaK+Li+SDa
7Kg3OdF1hSb8qiSYmY6xHSgpA42zqr9W/PvE/GrrPIBTEhgMpAcIPtpHTjHwUlBt4oxy+HOedse8
fH+syMSGgElcjqoLCRex87ryuKZ9tq/6398jGZMdrihj70K+/9B1t9671iivvRZPO69o9dvslEZE
u66ICpiRZHn1wtxns6r5/+8Lnstab5/rFmrxrhmMktOV0rIDMkuRhp2a9CNww1+Ty9rvlHLmQECF
2K2m+9FP6rtRWrJfVwHQtSnYvDixY+OBYVWaLoKzdqlOKDgqEyUNwx5CLONOFiplLq4B9dcI29tN
dfIPCOsKwguVB6q7GudiVmllxbxk1j87K0rWkfN/mBpejLvHKfaD16x7liAqd9ag7/t64Ev/ncjM
DG07mcaEQqadmRVt+8Q7TmVnXkis3awMrauV2ZDYYB76JmPL5Bu6f7/n2SvjucqHnzvrfipB2fiu
xf2hwSAdDmn/a50pVJDZrb3XzNg6tjW+JNnwJlcqR/TG/nGqGkT0ce1o51Lz3lMYdMc6s7QLroOX
BDBFoJPxPcKyNT8cL8dBZxU//TrJQzE2r7JFvWJxfKNgChBu32+29mJpufZF3VMPpJycU2/L8qFa
s3xn9x5MsXWX2q4C05XSHbaM+goUxDi4TRe/OGruLxubZvg71enV6xNLyByO2jK9dJuefrtZURxX
G1CG6JJuZ7qs1bynjb9IF2WANXjZ3iwHb19nGP8YrddSX1tMcannqdmhzEuixZyYD/b6MfBM42nb
FMdDj4nYdpDOpalkcm5zp6DqWJunnBNJ7Y891EwODcs/ryqFDMDSpr8fGagAMJrLL8eF+fHWKmfJ
Ocbj5qS5a6Bmu7wCHxouTrdw5k3QQz1sqGaeQZop5SciM79ToRs7Z+qT87S195wUxTPI11dAvHEw
E/YP1y3RQ/jH1S0vGs4XpESifDa9e/yN6p9uFfMp8bIfx2v1yGwz8bI5DdATBtqbw5wgRUqdrSXP
n8u7sjEIMsc69fZGpesl7rhIoLZJu9+duvMbNa2Aaxli8JipCvW50zWYaLL+KGqoy4FTFAXIk6xg
BQSLmeaeu1PZcF27RJ63tck+LafJ94w2O/5WVSWSl3Q9LG71Q+WeW40a0nPBantWzJXsltHRwziu
/5W2HAPCFwvkwzK9rpicONZzzmtxcZE1NdZdn+Ni6hzTY+yh6H3QweXBME0WQyu16NXOQCOV2r7T
eFtX1Fn5Akc787KosGHlctMCvun1OpJMQIPZRpsbgmzavld67F7gMnIm5OjCQG7x3XTTtmvXposE
/FSeKAxtkz9ZG/PkNQC7pvfEeU4TtK5u1UbJ70RvIyEHaVnxz9Jn59E0+zUCuwnyuQaW66tBq569
1qoYfKiop/Nz/1VtNR2zGG5dLnIJG7p19vAhqmNX4jlLbFXvAN0Tbh9nDJAQGT/bzHYDE1xewKbp
+H2cLQcm6oZQm2a1x4cwXObMSA75tNV3ajGaQz9OBeLpdfAnkvAQxpV3VZNpvfTN2F7ssQfSSADA
90YeqYQxCt9NWd7gzmHZHNI0ahDd+TnwTFapJrkWyvzd3WM3oNcgj47Z1q/u3G6cFhz9ovMjRODo
HULnnIOdtcfJWZf91UiBQrOqkcOyhjGyliYN6/7XOAmw8ilf+Qmol8sjgzMpgElX896GEdOmv0z1
RzWMlhm5TeK+dtjkcn9ZDSa7bX286+N5uy85cgRlK62fjWrC5guMhXhNlnh4nlZdBK6+OH+TuDAO
xgBHPpfkU9xFpgQS0mWX2c57o1DoTTrUCeisP5ap6zswMKjllhhtGrNgKuyYlcZcyK6Xlkl1Tizl
nNdGN0KEXvl5Ls36wK+37eak+m0Njc5Jrw3CLG0t/jRL/tbXDHr13BO41OTG/bwNnubjbRwPNpBU
ggVfdmFPDW7dMo26zfs7x2kWVUba+qVgxx6GqorGtuWDgj945f67EX5nkLLoO3u3FqxQrhrW+0mx
uq3t0qAETNYbFyjvtgoNcDS0vUhp8/8gfydg1sEJ6xKMcy82setjydyF5TZ39e9NxBbKi3qsakcN
yUhkomI7NS66Rc9Y7afS5SLPKsTVbtWmOnB5+m4touMIavhKzmeSvAmO+VSb3aQDTKThY/YNc2qi
QjJDFG83IkvZTTGPFZLr7jVfANQyqci9KM1+kmQdg2lsQQbOrhEym1TuMAXU+7xW074Bmh+B3NSB
dS25n2DnuU4CjitLcvuTNnH2XhZZcmajlC9NNxZHzRa/l/QOSy8wgf2WxHGAU5I746aaYyrc9dp4
ZRyY5WbtodSt15i/dQ+QaTtwNuhCwyX8GG8gElsFh5wBo/mRziwfPnLnwzCJ7e/amU6o6TTWKrSe
Dxn222iqq+8KN9ujU05a1PaN8+JuVXxoOXSfO2q+vrtxhViqePXdZePUYboZmGQmoxiRtZ+rtkzu
ttKKH6e+7sPJZuoBzZnL2b5MszvVGObNEGO8s0g1HZNugyK82tPLWubJHm87qRjwiZHTze+z5TBM
N9SUmHrp0p6Uw2Fkg/I1aAznmEaCn61SXp2ZvqrqavduwKJxQWI5M2bjrYqjZTIdgPVCOKisgeei
rvcGrNIAW1r2LkCCh7W05QM1DwuigfqMM2h1bAPVR+vYw67uq1s/WfdiWr39sqZl6I5Zfh0YwvNl
M4sHJ+0eGreCpWlri3XSG0DtIZQ7SetUaulu7NxXp5FGsMns3VVNIPR8DPVx+8e9671M449iKKsf
t8L91SsZZnLRQ7UosfrOLzG7dJZPPW5snLSuFxXdmgUoMt1gZJ97pgedhCPlG2iyLYLFdJkYBZqy
y2prDB9pvMqJM3YRL/vXKtICLjWxCHa/f7FE5TZu5RzBuEwZYRyyE+WtRwjLLRWSrY6yQva8qyMS
z5JTEdQwABalKu3nXvTiBFdw4X4zH9alUzdjW7Rdmf1pdW6hLkHKfWGtD1yKJHJpSjzyF0qkyuYt
T5N7q5p4kvth5k7mLG/joMu/xUDli3eudW8F/eazyDVxS62MqUpTVa99n1gP8djjbTXRCk5tn0dp
0pNtL35Z/HFjXDOba3Gj4wwddA949HY1U+scW3Tv3RhZRrGIZFc0znqO0ZGEM3CWl4oiw53O0fRv
rnKqRxq4qmlcMQClwx2KxBc+sywsrfZvORodRSRPRXMF5Gxtxtd1dJ84kD1AEOCybIivzCufx6rO
j0R4ZVBpcz1hGnW53MZsNctM7WE1r9xVRp+X5a5ifcHtV0fgSstjP/B++ohU8juVacNFY5KHKkO9
PIylu37Kxfw9ZPRGMOYZsuulD7vG3mWDB6M5t/yi1uQJI4Hiv7FXf1Ors+P4pCNTgBGdeyp9NbwU
oal7GUthRuPovDu2/WJZ9vJq8rgeMqPpL06VOs8U+DPkhem4d8ZM+H0Vu3yddhgrtW8Gt/qrEmXg
VpDYP0dTb06pUzq7uR71g9WYTsBloPOT1Vmw49aETlDEEcSeW/NRMzW4iK4bmXXW7zWwKCfNHOAM
cIsPmypLdpSt0K6mnnWo+hYaSV/ZO8tFFC67Ko1KzkGho2kyrEdrDYxuqd661HNOStDlVSmm4bzO
r9DpVl/KnEuDnpwg8IdNP6QHNp55B4F3vai80B430eUvZs6nzjftnQHqdpHyEJpwZL2XrsFN0bZ5
vdwKCljNDZLTwLc9NtSzGwsjJMIN1i0n7Ng877rNOqu4uUgjMy5t0hGpqCd05Eal3cfm+jWtqBir
lkMKKN0paJaq3GsWZoKy3b6d39oTGb8n2SsvaEd0z9LtEXXwXf/aR76NvnvX0t8wop5dp4WAH00O
IPG98biU1VmYMVSCxHzdKsjHa+v5nQCEPjMiJAao0H2fBz2PCd4QcRmQQviFNw1RMRnfJltbt7QB
9z38BPoES71WnxM1FJMzqLHEj5YN7VJt1XrQqz57cyRV67yr0/uWC8VxXhtxBiVnB6N0nQBoKvNn
bXqSmzg5A51cYew7094b1Dql0b2ksHIf3Bp4ZCN099R5YxJognvegpOc3sLEtuzqYeE4aqc73hEp
1xKBcma1LXia4RsPj8RK829D/SpC9BeeCLZADcB3bI/SN4R+mPEDLpBqOOsdnKm84Pb4Gsz41JXN
tascqPjacs62x2FzQqkve3jT6CflTMbD1pLQtR1495Y4dGKrAqSe/oarhHPfO6HgJzOrvXBaWenX
6jahQHZdrTjI1EODzDHzsSw2+JDeeWSDG0d3h6IN8fuG5JFnHmdGf4+u5AIJWpxkpV5omT5A1Dkb
8fI4gFYOaitmRqCwraAqt/kwTfNDQgDKR0mpwhUX6QOGiwbG+zY9uYlDHTzb3pNatLtM++rb/Gsz
qeZbMA4Cx6YdAtiUaVFA0TvkHM4fu9pOzTpNhzSNcz/LeVRSjmnguL2yfVUqxzpaRf0oUTrWIaRm
zq1a/SGL7l8ylOSn2SxwSBm/s5iXjI1ek5lxp9XJjcZKsFXbo+j16igE0p5R0ELbujUhCJS+Lpr6
ySfzYDpkXltv4QLU3ygXFPvcmd3Q3erUh8B84U53KWd9DOvNOCykX4OiAH4vB6+4Sxddu8qUH9+Y
t8jK9XNHfpmlB7i5Xafe0zbqKekhPjODrsMSQ+vYRqsMus6OABo92WrFeZzFwKK8KvR6Kklz2h6y
IiETKyqHymNdouRV41vnDmtkpZBFuyG9FJ1+kL9IWyPVo9ngmMQZTx2WZPCCqYypPq3LXdsS2TWW
P701HjhIarifq2Ar828HY8hpG1NF9as/uEu9r9vsI++yC/fzs72y98dj2j7Hhnnu5F/bFm+N3p+Q
gIT9cs/RICwyiiGOV2TnPEfZICjIc6+ZIfgHDorwN+wY38PMcuEhtunN7H2OR3mGyTqd3JFKn0g6
864SzY0Kru0TVH8uqKv7/bydhrFHo6Ex/KwZs4aBYP7IBKtLZ453RUsT1B4fsOSdhib5oOLZQAr/
8uqGAliLZJjEu98b1UXvuFL3mWEc016MwWzeFXGfhFPGSMuEtEFohOyT3oAgKmR+7BQTGt72Vnn6
4Ftzu1+Js9TQrAL86qilrRZzbi2s07YluyR5AmVyNrQHY+Zeu7ifLPd3sflvHqClE6bmtKe28W6R
JTXXcvmXQOjdpw1LxGppP4WpHQzhdEcmU45ceeoj+S58yLEq/8xxU2qnCf+zvWcoJqd8vSWyD0mD
lfSxS7vgIG8qPOblS6t5FJjxRSFAXuTikWCT/ecg5r+DRkOK3qb5mIrpJf59VR2vbGgdSOPQGK3F
YUWbyPO0HmVZ7Oj/MJv6Wqeua88Vveo4QXDdL56p6v/TSq09ACs/d04qwrJoH8GkX5WwS7/IGM5M
dd2OzMn5oCCOGLk1fobSuzmEBo0aJFySliP+YKeLzLip9l38J5sWbjyqCbWlByVfF28rQPTAKqu7
2ruQGtcDfZqiAgY0V/Ih8eVq3zQaW1PZ/lOc/3DwgJSMjY6TLMLgZEVU1OjWTiOoro2y9SfbOZcK
NXHC5Wqb05LBnOo88RFNqwqknp3x9ZzlzB9lpnc65KX+9LudiW45K72v79E13BiQiVJz3EtLvUkv
k34tR+8vfM+97rDhxVyE6IR/J+jLw3le/+XF4OuoZL7xZBcBBpQnnLGnVCsf3D656R1X7tasJa3I
5Zw78W5ymxxFTH6oWi0G4lOnd3Ym8r0nxtd56GWAbPaOziZKiIXmiDmBM4k5UFOd+dOUROAUe+tG
r0IlPXogI/+g1EVtzEkLeHi015TqwkEzfaeZ6shxUqzhY/WkLcUzvF8+n+Fq2sQi4vZz5PkMEDw8
u0NuR2mtNmZMt8/O8P6UWfEpvOEPncUt0lyBc6he6pANxgm0vHlSm7jkOvaVXlImtfODRZb6ouai
9LdktAOt9qyXhcN6ZA7pyYCJF9YurYxcM7sbvggbCUNzqDIU0ux7Ew1n6uIxyhhfM7ryb7b0dtCW
+ls7aWMI7NkKMCJXgb0RSYN7jOFa1O1NpVycEu5q3CXX/o1b4C2GHbUvWpNgp1wKVqXVOrix1geZ
nNoA8WFxcNT0ajfacNWRdkebaxBAtetxhyNkeSqtrnhNp5zCsJUOTxhzeNTTZL6j3+dEGkqLJ6km
+dg26qNLrZXzh2uAOUib7WFpxviOq431VGmZ/sxOYN5kgrXIk8tjTLMAzg8aaSEURxQnle/6NnV7
iciHz5q1PNZn89a19Rz9f1T1uiIxQ+Z71KVlC7wYWU2GcFibZ3NtrMi281vjKoApYGh9biV1uBnK
e5ydzT2LrmYlgT/lZ1b2xQBrva84JAfONgMwMGhekTsQezoLKw1nOzlsXfW8djifPcOcHsve7jgd
os/2FJS+tKH4nSCVR0R3B4G8PDutzAL8X84B/xzWCEPFzB61y2Gbm91m8PSuaa5FTm8m76zYCV3Y
4XPeIG76zUgjxWNgN7TtRkS6k3Rno2ito7YIgW6iWgPwC+eyEqCdc+Fdy8QTVAJjxagJA3PPKQa1
ixBbBpUEFqUs1kehJL3/QmfMzjRy2Ix2zkYZQ8orc/OeOMLymHbwrItJ/zFHvq+its1ny0RDaSMe
j8DPbOFSaW/dQm9gRhnHbYLW/OzFTxK3JKUVFs424PUwO17BfA2pL2gvsDIoLC1MNvMA5ZwOB7s8
KKG6gzFRM6C66NghUqDtvKR8iNNqo1+PZ55kLMOJCC22+BDbRvZcF8N6amytDcvZnh9m+VtysGaJ
CqOsOUhp2eus4GFu6+A9inl+prqg+z3Nc4v1PFaHbcq867K5yUWMaPLipSRFMM/9fsq67dEVs+g4
uEHHwiMW3y3jkh+dJTO/MK9s4RZ74pLlgkj+aNHJQjHBpoDXbT9mXEUKOmt7er0Yi2zMSOcMZxpl
2BiF3exUf+PBAgg0IYkyfNIjCDy1TY//zLgpjhgVxXHshu04C2VdgEhvNjjAvPqeea3u+cOthQRU
316daYTZVI7N3eoM+k02QP6tQpinZa65naZx+2a5s/mHJplD8iWudjn9u4BQF3sFFVMrzLY1vaPy
mQRLkohr7faeD+K8ooLsUEzNmHu9iHpZ9nTB0qjNJENzxTAce1VSzlsnd0/v2XzrK914mPhSjmKs
x3PP6ea54CR/87q8/5tMAu8MHXEz1Ct9/G22kcI3CLZkI4EZY+60cNNU+gBpvvuxtLTaGxvl1mCJ
m3lCuFRQ+C5jXPdNXpRAYjqNSv6oYu5zLDOEqvNdrggj+IZq5Gmbivy6tHL7a271yDvSw/CcWvXV
6x33i6b2DsWqszIWWbNPktj6x1OvLlNiVTtSi+5tm8YhcE0eeLpMVbpSj7btj0Sk6V3fu/WumDau
+BhZaKjQl7UYzmrGJd2vMuVnmFNnCFccqZcZ8dLDWCfGRQ6JFlaZxBlojbtcz2nZUQx19x2/J4kc
U5J66xa8L5ZTUTamcJ0p9QsZQE6nUaAW4tNxlpbjXt2s/+KSRGhBRzfQkjr5mjQ5H3XdlM+yK3MU
atKaQyGGhX4NCy9taGp8VAMcfeIB8CgDNm73k/PkGnk9XHPJl0kYznK/bHqtjzRF6y+ROfNP403U
r/OYAptw7Yexlyz03ZL8LI5V3LKxkqFUJm2/OJ5PHv6doOwbOjmGme9wGCaon+b1UloDczfrfC4d
sz+WjkVgYimc7g2Lwy32yj9pIpPht3JTHjTRzcHc9UBZPSs+FLKIZrLtUbysDVUljWkBZBPMt7vp
lb7YK7YyO0A1xFOix0+ll7cvW78mDGdQ1WiiCqfbt5XMlJY0/vZkXsoT7pAMkvDY73DeGJfaHvVA
YL4jcEZ4J6ba/aVrXnK1AQf5CcJJqt1ZH9D7lffKtKCbdP2HNvZdjwBny1gY083+ZyHAZLKNYkue
T8g63Ew+YsGr7pIZT5WPXGZ5aEjk7dQg0qdhaEkHZBo5AY8/zY2N9f43s70blmrbmRM/k6aS5tgy
qhqmri0irei4r8vGPON2S7/ygk6knpZvSVNrfs1yoAXwwOws7DAKfcrEad5mPphI2gtbBKPFMNVI
/6wTiRqMCHWx79Lhay76hH5o/5m5ctkzNj08FN2MhA1g3UEArbyWlmO+ymIcDla2VrTiTOpTS8tx
f7BXLjm9sdObeIzkVBLysMs5qLaWoFqS0hQ3ONF2zfop7NXZr/oc72jluNyfXRnJfDXDOjcKgvg0
jTdvXnaeq9E0nr3xbtgKh6l7GkRJDH3ZmE2UXXRv/rYx0bq57LxAkfnxs5Jxls1z070ZL1S79KS4
S6Q9oSsyzWQvTIsnM6vt0Bm8VztzeR3YpMuP1Oz7+2ZxvzEY9hcxJ6wMQ62zvYjyhYV/ilKHwuf4
rMN/erLWlnpB35jHWMnSRwxWnFcKZZda0Dof60kLqPb8VJWDKiweq8s85x1n3Bwc5zyPTzPRTJrr
9vxqLxgE9VmnyQEdnFnkgmqNWTfD3SaKNTRiwXUw5v13cL/yhI7VvW312Kx0edzadQm5tiHjqwb9
o3Dj6bSmuJ8IjSMVGxP9Je81QpxFe+NM1gbrjLYpiVPtfraHJRTSlSHhNINDoUNQq60IyTuK83pj
cblOBn79nDRnb22fKpk3skCOybvR15FMG/RTbs+lrW29K3n/fDdKjtQaLe4gdsq/Kc7k/eRRuUpT
vTqY+kQ0wlHD2WEvami3zeI8NXN+aRdL3DKxWselWeK9qcXvcTyK/ZIW2mVJlfiKu55/7Mb1UsjJ
Rs87znt01+mx6Jt+36J3uxULxQF/mm3tmnXTHFiTOX2PVb4ix0GW6S2iAzU8bURr0qzdyxiBb9dP
366pyA9z5X9IMHi2tJdd42InMg9Wm7ZUZxrWySLn04bVoPqvookXvkLFZaL0vO9CGfW5HCznAUQn
mfxCe1fJWl7Gjt6kQIwVdTFVJ01O4wlH+byn9Ldet1xTYVLVdTBu4/ZuJinNgrkXF8PaUhi/udh3
c9Xv5t60jtA4RTizQXxkc70j7ObjEZuon6SBlRG10HR1o5pOLXwwLV9pfXcfL0YRZcIRiU9XW4Z8
VX0wVilroiHu6QL9TWjaRfi0pl2bdoSAqyPd8HB21xS7yFCf2g32UTrr0/NUrl2kTWv2nG3kxWQi
1LdLoYrK29afurW1I7li36SyQRuCg0Tj24v1yn86nGw23gNQ5++UACWf5zjtnTgrvzaQeC+zVYw7
Fob40itMdzXJT1gTpoewh4mH1SjGL4NwxadmDS6+pGqIw2rSXxW/1Z5P17rFSdM/eY7bpX7bqyzq
mq0L42UIk0VDRVlX8dmYoIyJUaxPzEiu4OMsM5RrWT/2RksKqmiJw4vOze8Tz7UPkNA4gPeGOpFe
WG6b3TVhvqxjOInOuxvoTL1xX+aamVomR69y0IuQRm+7Q29MfVuJ8ZIb03rPNfpFIlTbw1G1IQcn
qrskxvzSblxuRbd1wWS6X1Nmi3MPCpsoDNVluo8F/UgCkQwa3sDnfNp58+3GSU49IKPICqeB2oXT
zj+62Oj/FJVaWVTrMeTCWrPgc9EA1Kf/ETI291Vj50erRdDs6/QNY18kidkFGYKjHgI8/7osG+2w
2klxcE1HXnH9fGrzSvxzA093cLysuVTZSjjKZchRtkNOe7mtacLaj2bhZA9G3NDmkln/uA7b8pxJ
+HQtLTum7Wibp1Ux74tc+ywXNw+IY9kHu6V/UvxiI/cAE5Nz6dppSGfUDM2ExQHe6NRdiS6/rJrd
7HurLY81yMxgqjdmuDf7wya/cs6qyXy3cXAS4ZnSnbf8+jGXPxncvrCoKisiFcEcYMMj1cdmfGsK
96Db13kjdeFk7afmVNm1c/v6ZvcOGyVSSRIsxpZpjAymG3h6Au8JDQzfKbX7rWwzyvnmn5YFOWB3
/8ldZzfa+6R71M1hvAos0FeHwcRNOUkUS4KJbpJ6d3q5/hkMow6NdqLiO+Que5eq2W0p3pWV5J5T
VyY6xA4Imz9KIlXpZjnRaurDbsk6kHwUK6LRJv85eATxGLJ6n4amDLgCwNvRY6mF5H2dJ4cl8F4M
RfrQEYP4yLNm+xFrUz8LnTSGHJVxI91RsBCpmqK7Jn0tmfI3W8MkJIn8bZyRtTUkb09AUxOHWGnY
xT2ugVFti/JxLBcCRRRuO3p/sez+eILRWDI7bdSSxDoY9GGJaKPH1BoLG6AojYAILNvH3Fj7lbFU
+lxa+5BSnzsunsgOaxPzOKfGcAEJ/uWSzg1UlSzHspzFQr8rpveeJPOTIn23J/HFjjWXceQRSHzu
9KYMOdqvhzbOk8Cg4H5JM4yGZCco+0zcchyaKv7/fFpkoXFk9GN5NHSDk/IYU26TBs5Ov9g0735e
OI7PSe7tPSJ3fzs6rVzKN+JOYiqiYcrq186xGhoi1FyJ6BY0+m2Monz7OePoSc3j7yNW8xiY4Z5x
h9ATBQQjlxnJG4f3ZEuQZzv9+8jN4megpH9VVp7lYeJM7o+sXeJqigyPm7bFqc+8p4Wl86Izj8PR
KvuPuTPZjRxZs/SrXNw9E5yMA1C3Fk76LHeXXCEpFBtCI0ejcZ4erbf9Yv155kVXZaIK3bdXDeQi
IxVSurtImtn5v3NO+ThKkybn3kel7LL53YdPPSgNUyF1mibTeEw5UTZkTwMgFQLVMB67pgKMiHzl
bMyGmC2DiiDeEhywNvvNqYVfRZrPwA/iwr26ugQx0QaT2i3oPjYt+rYy65+IkckWNZUfGgOSL8nw
SbKIfKf7sTtzJo+eJDrXluJGdVBLPrG0pRxSKq7VJqXJlROSGdBf3Bz8vkzDnoPS85IulDi0Q8eS
ZBCpmTjxwVF5exiaEUuAm8F2TKYYtl4u43MZlf7bMKDyNU4brV05NbskZ2OjBjVRYcHE47CMg7nD
uDGwj3XY2vgc2ZIZpnLK4yVDLvbq10bYy3risbhysnS6c1PsimyOnGQn2ElQm8C0k0pJyKNEdF+d
qU1pYLdK/US+ltepBQNRqRYda0KQ1q7F7Hcx4vSxoznrbuqBK4kWxTkjOaNY3eAzEyucq2skj4le
R1u9zJjPSeMVsKbPgpx10bOaaAc3q7blGBn7rnIhuuzYyqj3dexHK/bquxmCjtugyYOaWwqtR/jc
9Uy4kshB2dcmZ0UzNjrLyAUV2cCoHJrlc+eTO0AXrDOj53htsvZ7a7yYdRT/ivl6kHkDp+SMdVRV
EWEec9ofDOll65ag4HXlx1VIAmUcFAKVIyafjVwrHr/o948CwD0kRZO5YpzW7y3FGRwNsnEXg28H
hjb3x8FY8LCnY74vfa/dpIs/fdMtzv3gs5huWYmqQLGqM2wd6dTQ2gFnSpst8RpTDo/oNi2QbuL5
pfUwwKMXfyx6368HC9JSt+KZzuSi03a2U/9KzJoxJsDRGpDHZANaxCNOEVo40E0xerj19DkK2q1j
blgI4iEJMyoPtzV34VnPFjxHvd79ZIRcrFWOL3Th8LrXZ885FJWXQRZE5a+c5vbB0BE+Ex4ntou1
I1Lzq6apBYOMLSDEWy2o4HuvOT4GjPQFt/MsXJFDk1BZ48Q9t4Nde384Tv+l+s8fSvLPv92+50NV
M5akpPv3f/vTn7Zf6vwmv9q//qU/fU/7779/Of5S4Vv39qc/rEtUqfmBwpL5+tX2xR8//59/8//2
i3/7+v2n/Jirr3/8HaC57G4/LU5V+Z9L0ATu9P++Pe36Vf3P/4FW/vH2t4Af16i374Y/lLhp//jp
+89//P32I/6oUTPd32zHEYDuBjqY694iSf5Zo2b/Zhu2xzmVHkTD0G9RKP+sUaMHVNd1zHS2SbKc
DZrxv2vUTNpDEY59XxBX5nnAZv9KjZqpW392ZlLjRmq86TJqF7rDPuWvcYV9y2axa4ptqiRA06rj
IMZQq6soadY0x97Zjf7Laa1qq1d+/8teyCNAIOwuleerF8Md0HDiipJfHBXlJo4M/zm303c8LE0U
LtXQhkBDztZ1XCOU0ZiWQdro4su1svkgUBfD33/iVKdTqDE0I6KYSKS2w9fRuB6OyEl26X62y2qv
99X0jNWpu6uFlV/tsRF3jkEKHmpRxXdnWhYsNY0hCkvZU5Qk8/M0ZG7Q9e2njZjXIDNhE2pF5u6q
brBOo5NYUOZ8rz5P5dpHlD0VZRuiznaXJJX5JRX9J0NR9+wWktpy/AH7rNL1HSz1p4wj7SUtZXeh
YNgNMsOlfXTq3TPFy+WWIsRhD93tnvuuar9pCH6/Udf723dqIz8Rcl/8wAn4WdNkeRxwQN3FHi95
JNXqcnPrf9daCjoDK7XzluzdjfkAF9fKLzd9mMfl7W0kpevsqoTP6fdX6c1jftHN2j2Pc/U5pnxX
vnD+qCwDoyTwmJqEs6NdzYBH6sQ3U2714vd2swSJOXaXHi/mTrRJfhF+lOxNI5nCjlD+cHLFN7/V
6WZG4U3omtYS515jVSgo6XyydD7mTNJKBtKMPQMd8RzfXnhn8npnsonX+L7yC8xdad42n+55cUze
icbLF26lH3tErZwpWZET/ZEU+m5IChR8g29YGbeEFCtKzE8cFC54r4Wh3xEa0sXvv7x67hDNFRVl
tw83SzxntyD702w7R+I7c4v3GjPeebHGT9lk73i0TU49Qu1vHytDZnfn27zlkvyP0KrlO2h5GdwU
y9CtYufb8+bmW7DO7C3FL6SgeXaXWSSxTJFztkU+n2etsX8xx+RT9IZzzh75vkRKCoZ2LAgQb5/1
SL830O4479aKrC0v1eJVP9bFYwO/u87QJS8ae+wjiGK6dfE3JbCrhves50YTMuzWL6KbvXVFazXl
XTroFYalYYXBT20M19FCjdsWAEXv13o1RUdH6AzJSzgE1+yb1zSfQDZgvPe+BSskhDWE+CImNP3W
jT+x94sdQPsUhcJU0c7tPesT+AoauZsVB++mvymVUSMw9y3tqYtZO1Fou68MNj1wBx+UI2bkDnlH
IJfree1l5IJn4WTb40+MZiQmOKavufNQMw97qXpvvKL0E4rOXgwrozUnbzH063FZnIa6J5wPsT6P
1xnh48xV3780iWasy8lm15/39RCqWo/PLToIPBCxFYZMwatbxSEiNhhQK2YjZwzj0ZUeC6aoc+ff
Y0HJQ3bKgniW2mR37C/nuOL8OVLoFUJMdUGT6jpC2UAPVUMSWBB3PjyLDvQPMhB729RaMsLdM+fc
Ob110ctofERcTDa1x4yaVqeYJVsW8Ebe5JxGHD/vkv/tZp4Kse+l+uhdp70aPCqpAx8mcSikELjc
/LOTWlpYxpEOetb+MEp+t+sxL5u1pUcW8/aq5hWWDcort4Sl+yI0U5P5mplEAf6f8TBo9rOCobhP
6EA4Zxi5nnI9ag5mqdnvyLk4pnNT71YaSDhBN2DAB9manJr82LP2RmU8ERycvviFK176yjlYi7BX
dEQkP9y0VGtH6zwuOOpdFwNgK11GtnUjJN/BJmHjWZgaw5i8m3dRp7r73gH9aaRnYQiRYlmNVg64
kVX5sTMy7eQ0bnTV88UP9KjiMNnoOGWEM5Km32YaTgNKqNOA83nxWVXRV9Ph3ku0aWclDOhn8owe
e+rRd5wMZz1A9aRcIteyaMN5oL3R7s4LsJ65Nzr2omMz5btmStx1Cw9w5vOH57XhGoJCZhf6fcqN
V3v1UzySw+dMhjgkSo8hoyYtQNjzQvbs0+tkuekxWXCADaBU6zaP8eRNtc6cwCzW7AAxoTQDFKwy
qe1gXPC29CbvqUko3DVrsNxF+5kvEYeOqVEatwriwWGBfj4toohDuFdz35eTEzZMLVZNWRLbPBqD
v64l0ZVkje5iu+L2jrrhY7D7U5NBS6uO94sifSwmagn8thj2ujP7nEWJXeEWFYqRq7TWTT83p7xW
/DqMlNaSFe5p45hMfnOE3ZW39g+TC8oQ9TXRq2THpgSVXJ8w7frRuG/0wXlpBl2uNc5GH9oce+wB
qh/tUKb7RlXyCffs8qxbvnecp1i/3RIWMFVMWFRlz+ahQ/EXKwdgGBlj1MRDmrbzDjRR7Ccm4HfR
rJadJdxhbZowao7nlGGvRe7aXIziHJUSzitpa1yyA/P6WwcW3gRuCI8FuRncQ7vU1sEZIv+CC61b
T3WsocGxUrHeZXszsbMHLY6vRc/gOxajf0y7Jf/sRwNWMIJpLZAnIuYjNz1yDCoo6K/YmMuTI5lF
tXPFVQwltGGgrO5l0T7KmA4BNAeAcplH45dFiIAPsT5niDJW2+7ItTOPHu4x6gYdYgy4Ut0DNi6D
tvKhvvhVrn+i3LhHOkaSZ1DlV21u7aNOChI96/bN6CJS+VC0jrqbYx5qjqrrVU3YGpdjqq6WbqJt
NIYoqXdLo0un6ofJxmlmVslJd+z6gVFeyTdQAbhqOnMn+Pkbocn7XgP5SIdyeCxHLLpIYuM2SuSl
SsRzPrvTvaZHQ4hLpliRVzjgEoJPYMG1F0ueuFfx9tVcxBRu4camvllWlby4VI20FgtAKhnlZ2Xo
yOWdHeyM/pkmG+WLX35kcJl2ngX2zyTIa1KB+WCGSXULyEfX2DSNH68V/uWDRHFbsb/RAt3v2mcw
IvfIk6YkJ8IyNqrH8k7Vz/C+DJP6lWcjGWcRtR2XRRjTXpORfWlLzeKkOPnXtPL9LW65Hj98snw3
fnNoEIMfDdFGTKpTjTGaN6ztGoR7iC0YAEzRIdigtc1qT61FWjc7U3HcHrTCWiejNW+yGStMNfb2
h5V65a04BU16thDii67FreeNJ5lNNcIHnve9bfYz0QlKM0fuGlMEWMcZ28+l/sT4yPmgnbHYlGx8
A+FySm59pwpnpnxb+m3qzW3stWES022gV92AZFIZIvwcEkIxsHdxSx8s0Z2SZbSCgTHpuoWYPWRZ
KUlOkScK5fNV3TjdFiy3PHNYt0MvbZ0nq5MvWQOgshhmve5cW9s7squ2gmkc5Mss1x6D0ACzfwOM
JqKVo40PU62yDfQuB1seigHRnsSz1TziYiVwhpTavMGuZYBmdTb244YbLRnSIxojxiZ77HdwOd62
mrMUQrnWP+ckd7ZZ688rvQWx5z1FYZz2yxGhD/SGTUFJWMVH7ABX4B/91dJweYtOyh4W9itby0ee
UrPNbnjwzpVILjAKZWBMBJhmzMoeZ924dDS1rEoEs0D1s7dlYSAGb3bNYT34WvvhT4v9WrC6fUTJ
7O/LauDqUvpi7MsSDnOjE0rHczzXrFOXI+AB8gqPSIihH48+WWN71y6se+7Yam8stjh5VWMRJ290
6U/dbfM7oSfqHA0RKPGMQ/PH0Gmkb1SLFlamSnb+wiOlR5kNDEXInSzG5YjCjYe9qVInrNKWltl+
MOorQ7YSj42mvRoEDcHVCYeADqsdGAkvlpsHtlnO90Nca9eeWxTJW1nRu1CEEbAnbJ9FpOdE0LXL
vNdAAp44FItL6t+6WDNRb6nNzSiQyYpuAsD1mGD7FbiNphcjq1FXPwyJD6qEDxKLUVsOZAVKt3q3
iJD5ZKFY9iIdBmwITpzcO/h/tp3iyksMr98W9eg+j1MGApUkI1rxoIxT7BdyD1SY3adWWcmVObT6
BM5hZackFydDaxIiANrlkMgadLMVLvJwho954qh01YwuNDo2Vk5ve+S8y7c8Y4Ii23Y4wsCmjAO7
Jpgcf8QOlUYrBu40ouJuGDXjSToWaV/u8Nnwn9ax1NkzqpmHNOv0XR8xkp40TidMidt17XpvXQUv
x2yu38VNMtzZsV7AYnRveS8JlkGt3kxoRqtYY7MOBpB8Dp2dB7Ecru5SoR/WnGE6/RlSGnPXmB/i
3sEK1UsfOzqgCDohRt1BnNDCUnLClvE9d5r8XCSz/W34lfEwxnF655sZ0mXpsimbiYSZYGB2bH8e
3HL+NRtZs7LSIT5N3K/hkvXjeqbQ9eAaIj6Udaetc8s2w5TJD5NZZjAcSkOML2pbaclyZl6V72Z3
MJ4jQbq6486EW2jo6IIZEtkdnzw7iTEqE28nMTOpJslviQAbrNHPUSMhaeZHCee/6RwyEXCR/CgV
VlmqKBBxx6dJ4uFu08x+rUiMOCqZuffWHJVP2lQzCXJxF/TDaySX8h6sNeEcaJB/xK0A9pyxmvef
aSXUGuXyfZKqWE29P4S9x4CJ+JQ+GGVWbDJraZ50HJJ3Ge9tr9jvbuole0Ri2LsJIUx4gvOfRZoF
QzYtFxQEK5zS5n1O9ffytpdKNetHM7FK+jf2jZ3tIZPUD08i/0V6bxZ0hniMRu17KrkGF3VR+vSq
RjVsnGm8l0IRLeG22IcjRzs4HaVP1NJhnWdQu0QJb7/E09Yb2osxjDxgNFS73kONHXLm/Tqd0X6b
mycKfwfMjrY65PTcYpuuxEHLPQQLxk9g0dmZbSmEvM7oM8umiOGxPq8rJ672i1ngaez6O0sM6mPC
fctMrmeOlQlynX0WubDzp+mHFrve0VsG/5fv+204eKRcD0V8qHWT075vfeisXIcR/d0U+sYr1CkX
Ulx8TCfbjL0wgH3/PXduj0EDbq7TspkEAEbTETI/v5oSItb/pezhcQFWXzm+eSJ16Mhs93sU/YdF
VFdZ5wcTBAKsSJ5S5OQ7VUbHVLFuouScEz/aYvEMNSs7whzxZNOxek4IsRskwuey0I6anz3hSxtP
djVrV0YvXkD83LeTZ0Romp9CW0jovE3gjFujsMjPfV+N5IlVTTC3ybDGbflS6/5Lyv6WaUq9G0px
rHKWOa/3IZC99lBAl7cFYFc6as4jI9c1fQuspbEG14CpvoFd2YLz/hz1MpQa1UsDx8LYGZsVgDNH
615tI9u9KE0w1CUkaWVlsg8L2s9DzxynoKbkkiP98s0FTtnVbdhvKH0byem5ioV8oJek3+K3P3gg
nwgAxZNuxFtZYJiTqR2ybD9rnU+sLGXJpo7rvcIazefxWpR2y/SwtX6YWvQiLW15qDL9VbUNj6ux
/Wlo9YMSxpe0sTj5/vs4x9/Ec9wNhEzFAOmF5X/HBWk14Bcrs2DmE8uuCCY7uS5995aoejyOC/6H
pCIIySnafXwbKlUa7jPXMHLSlSyLvSI1FK5kZMIYyw2LOMnZaLZFmBdwK2AB/o4V75Y+wmTaLpKQ
mddKr3t8S0LbDsSkTS2xt8o+yBL4ytScXR0vn7i+4AOpQVvl9XLMovqVD5MBCB4sqcAD8fQmxbDB
lc2ySp5j3DiBTBjAq7wpdmQo1SSBKOdS9lpQcE6jIMd49E0nRmcaNnpalatF1yvyv31SLKprzt48
BjJB8+TYVLh45qKt8uWBWee+SRVjWSA7f5QgVU5zmBJCr5D6tZlgDNnHb05msYjohJDIcYvYFD0x
jysCW4hNdINfhsGtduzjH7RFO3E/bPkpV2fJLtRCt+tlEQRBZ/tuIjp29oqXLG6vkK+Ucquj0NlI
+8weVLYwzI9n+FziOmL4yrC1kwfJukWm2PxsTslBL6KLzVguYrZNxD/shZ/7+yTOo8BL+x3j0/gH
XXddoDv9K+VxR87DWJewtgaOMpJdxaNsi88xWlWty9WbJEjCqqLSHgu3+9bgzGAomxH34mpeC0Zs
VlcYsidEQmPbFppxSGKazDsyfLd2A6m6JrRiNC/SaG7NTQrqckghfcaydpn7pFhAU1JYpnAhiABT
4VBWBZZMu3hZ/LiBEq6X9NpMssTZliQfUctYC2XM3hVlb977pib7C4uJ6A9ez2THaGN4G+rf4mXt
u3wV3dGOamz5grq+pODxbZhmPwA03QyIFplsrxkkcOhPGX/2bY4leg/m05QOESiiqzYls3JmuEAt
PSV/49FtLYuBusASus+AJdyVwAg9bYk9inGR4AdlwGR5bRwyzbbIGrFtm+w6EjvMs8kM8ggu0MfE
WPQQ28gXVnKpQPpIPmNORA9gqTDTdjKGxmN/uGmlue5KGs2IWZryKGxml1xR0BrSJfKpcR+QBBf9
NANoobk2cZcEcdsUU1gwtq6KIka5883mPCT0Ua1yME2mYqpCYoq7QlTIeNwxb3bPjuXoF15DHHVG
yeGaQJPa2ZI9op9d36XYgYDEEgQFU5HwSvPR8PxbZ69wI7Hr836u98QmMSTQOSZIizfwCPEW+0cr
VnbYpl6VfHGEc/ptqVtjF8MRS4P+b6C3bCUIoW+eKkwXzhED1Htk8sVf5eL7w13Sjo53sJMlb4dV
AZEZhZBKrX431c7warpTndzNSjSfXL0N3v0B33SydqMiYc8+6cn4YPtt2iLMgGQzPQMqXROCFe19
ZiThMi/ZcI+lr+VbE9sITROtmpSMoQ1mmS8keCRzxsWplP5hljk62kJPUgtelNCJmEWWNfyYwJHP
ut7i745TflM7LM9us6Wu0eo+e0fWlfaAV6Q7mgJuJ4hT3Xs2LDQgherer0g0cLttsQyfJY3B91GL
wMCAl6+nADvQbsWtj3r0EBWt93rho2Lh8rEnzbneimA0UnvHYcXiY6+rJFwmz1irm9jP1feORdIg
KqS2pvEz4mzKHLQoZzajvlG+MidoxDXVq3g6NUXpVjxv7O9ZDpg0kNux0eXEY4ygegn/08iYx+bs
T1X2Bc4spw0pUFVxKURzQ7gwqB8zAC17vbAUJlezcM1LFUGrkB5DtUzIpEUN67Ys8MTDTBUs+Nrg
kphICM30HLENjB6bkdaoUPPia5Z6JtVOyL+OCiWtkUNgzs2naTDuv4K0VxN7ELk0555uBKKu2rb5
qcuY5Zuje/G88NgOCZNftBcZL6OLu83OoKoZrBADpob8WBD8Q42SrLgKTDy7WH3czP85CvqIT+hM
T715uz5GLSI6NiZ76mwPhvC2E76Ng5eqG0sL2GE8p5PSDB5ZpV7vTd+I4b2KrCHBKrWfFiVY841+
gf+o+uynLlrxNoihO4MrahYmmhh7ziJynElmBBuxSgeVsJGqywcvjkmPgFqI0JBjrTd3mKqqI9SH
FxossNhMPXTb8HYo2RALhgVTOy66EwGlEqfJsJkHOxoqLEASq3Q7F9K753Seriox4xPoATYRzNVc
cXvZBEy+jG005VsbL4YM/DbJMhyKDVzrlr1biaKruvrOrOuG01bmFDWOqslsG6RH2jpCfDdg9R5j
l3GlZALI1BBacUp4Gd3KorgiumOz52EsSxznKxoK4tTTUbESFRxeAWlcAOxClJiylWnWn4lwHeti
5iomZt1Mqm9B0PpFq3U7gh8asqs/E5ywIRRmQcors/oKBDbpx0zSf3pE/q0ctqpVeqlsIhDX/ahh
oCx51VjzozoHo76VIN/AabJPVPJgDybEos3lvrKoxPYwJ9ySC4GkM01ftY2vB4O7uMwnoYLGvax9
qSH35AS/BiW+Pn/TTmg13xNJCUHZ8KBwKQkPuf8Cn5A04u0NubeWGdeBpjsXtnTtVlNdeWeoG8LK
NDFgd0NuftX94LkPZWx12RfBbWW7mtqoZzkj8LOvSN3viuIZp9VpYePTWDnnXuiXvW3g6NeIeAio
6cIfXpNay6cJt9zOP+k29kI3mh+Iv9KDtEADiCpMllpvfSCoEvWs8KsuaLQ2in4yJ/Ymc7RfvcLx
sXTGQ8cO7LPpeVhUTAc738YZMbZMXgA0HI7fx4ldXDiMTnRXkX8im0YGqe3t7Zi8xFxgKxGElq0q
XIC5OwfJwrYtge1Qrkf53BQmdRfMnAWaHFqH/B0YihpKs/dfZxfrfmHofrDYbB74/Vk/FjHGAZT6
jyW2oRprJAFCcjja8RhDYFu700CUT1x6Lx5rdRnUBrwwYapGkPUxL2I2122TzwTJkO4WlCnb2EYt
RHGl2NMrNBz2w1VbYN0q6x9iEPKUzPETHst0487Vs88RE5LfB5JzAzvn811V2Szk2YtcD+OFKRzi
j+sIgxOCO1x+68fBkiuxtgnCv6/cHCuvQkvtUAK2XYd/L44wmBnF0e3HByEl1hJxby/VjiMviSO6
Wtd2ZhNLod2zu2+CUREdKWXzEEUWzwG6PSVJRmTfpP084n3wr2WBHN1644ZY72SF4nunez62r8S4
9DoHUr90qk1uL3FQLibnBTt/X7LW3WCxKR/1Ia9XVTWZwRjN5ha9EmOmthBdpedb4CKJzx//28rp
HBtvcwwgD0WIGdw39RBmBl49jrP72ufMljTdNtar7EEWzpEiJLYn5ryPiQTUON7sVZq92LYMx66O
d5xj2JJT3YU5IvM4omCjeUbsHXGBKE4BHUG8ppe+aFWSH0sr/2V5ZnKdCvMVMw2ocSu0tT8qdL9R
b0m2i9eWD2pcL+Yedy6QEtY73E3XxhintY6vfdfaw7KtsOdSkhR9GnnClrqUc1hLlM3Cqp5zFPD9
2ArvDFbBKWJJiruizAkw4Kuh1cb7QrOmja0ju5iCvY9vEIrDkykF70mnq98636burpjc+D/M1rmf
S9Keyg7g3qsfmtYawWcH1FqZdLeeweSpB0EOhD0+CfoYOenTWnwLVFy1uutdbHjXoLPnN2Jz8jur
dLLAyuwvy5TsTy1VXjyDSF7PS4h7Ywy7jlqmYsNEGOTiZW+u1LObloxgZ/aMF8Xc8XmSt+B69iOa
12eh4d0ET/Q4IZEx487Lqat7Iqkn6IBqdp80bFus+IAQTBHZuuuECqrcdLe2hQ4zix2iMTahyf6V
Ddhu00Z7HPLvvDTvmtL/8KC9eZgvC+M/dtcSkvEH3qVbjWO68wkHNcg6hpHi3K4dZkpCTZ9fe2t6
5CcqyzzPSfQgzeE9yx6Vk11yjd1R7dPPnZZHXc/ONjBcOGfavRlX2k52pPf08INuUxBpETMpz6aX
Li2Hs6iF3GruzXs7ue/m0IWe6+4svd9lSj0NytoNGZGvRLZ8RHr3M06T7qkgNwqBi91q7n8IWj7X
kqdQ0zmvDUmv67SMN5h0+1USTRs22Ie5oJqFx3Gys2xxiSunuEgaN5hrzMuhM4EWjWK6xCRVBtEg
61Xvj+uWpq6sMejJsHLbXumZLVe6Pd1NDSmg9eBvnJGBX+ua0JudKXAf+1SMTeB2TnpxRPHkxd4+
yew01Cq5X9zeDHp72OFBfseRxNFVQhnTrX4mLpiztts8qS45dE0eRnn1ZrENzGsNB1SL90MAwcak
jRZEKiBdEdeBOSIozOw5duutFVcAEd2Dr6tja5QXNx13i+eHaVbsrLQ704XgHFu9Jd2caRl7oKHs
w8wgXK1MD7aEOVAlkwy4n9BtDJO5iXpKvG5rkV7x0BQ4u9WsbYhCPxCD+ZUN5jlX9dEfKEahCi4L
M80ZCILhHigSpAxPZ8SXTe8UybB/4GS+jiwlflk5Q9AhIVotYjyzYphaBNRY4naSpnOTHgkA0yZ4
VbjDq9/H1p4UeI75RD/chAJiW+rBJey4Nu07p++Mc2uzgpmJuUCyClytJMh0QiRpODYzzk3sL/mC
NlUbSh1NyW3n0w1urfTZtzkIl3sjiS4cLfHBFDkRwMy6/JwXVoxIdBWLzTKIK4kB8JoeBhKwox0u
YaLzbRZ1wj8cnqOE8d01tR0wHeY1NmahBUZCrrtbRtvJS/o9UuxwsfFwkJjnavc9IQ1WW46IlDhx
3F7Ud6X0vLsiq9sAuPUBR+h2QdXnVJE3IZGZ9raPBu/Q4/7b0hhy7KzmnBrimUXuqJfCXZkNu6aU
KB14HMPZ5arjIhht+dBZo3VfD1IEfPwEseTRXRYb67pPdxxTUFnxTOdRtU3qZlxN1bvZ3WQT6GA4
auIEFk8LU2y2nTveYWy7g8U46Yu1x076zJrE6B3bkVRPVTECKwF6o1mw417NUeR9wt0K6G8HD8Oa
qZ/4Gm0rPWV+md0htPqnGGX3QE4LzOvA7jCMBmF/OhY7urSW3zm+wIAhmgxlmbKHd1vvwWCfHIwz
h24QI7I7u8o7j6h/d9JT8v8BrzylH41q1Xf3V3jyT4TlpfoqH7vm66s7vVV//Zv/P2KWQI3/PWYZ
vL2rvz1/NZ9ff+Iq+Z4/uErNNH9zHJ6+vuVatG75NvjkH2ClZorfLEf3bZZuTEWsov8BVrq/gWFy
ZDCFbQBB+dQ8tIR1JP/4u2H/hpBqktOLe9l0dWH8K2DlXyoYSVoSnmv6Hi/gpoK49l8KO2LpmKO4
uZjJlcETakv+NWK2+yoqJM0hXwivnOeYB2djmWtcTzzb/ZzgXjAj+aYM4iaiHpAJwNch/Pp2KpKF
XlycqrPfiCUkL9QjXZLoydEDGSBxipzHcsYmz3p5yfqcM0Y+K/kCwNHfabBdk+IYWQ+mYe0aw9de
+lrxLMlI3016m+IAwsreKBCzUPiMcY37e6FCgFF/UQwYbnRvDHPHTJ/+0y/1/o8eiL+VvbxXadm1
//i7efsc/vjPv3OyfJ/n2Z5p2T6+TMP+a2OfmrOizkvrG6nOBCQsCZkv6mncir4hyS0uZLMqDQn9
IsoaFczpP8RMEhSOVBd6A6pjetTSjHz0zDWHZ93J5XzbN5HOqSUnVdBnsOacRuhiR9AbmbQ9zqyS
/e3/oarmv3wfru/ZwtdNQkj/2upuEW7CuU59o7QkVxlFX4mVz9uiyniIOxoW4Fh9NjgLeRzH1jYe
EufqSwCbDo8G4+iKDokuNt6jAsskcVOEJ0v9bsj+F3tnkiQ3km3ZrZTkHCGqaBTAoGpgvXnf0RtO
IHR3OvpO0WM3tYBaxd9YHTAYP9w9MhmS0y85y8ggA2YwQFXfe/eeO5hH/DsaQmxvX1lFlHBCLuO/
yVxXf/0NfJTINAh4bWznc1KRtkRmUYq8YVHLzwg4ts/oMVB3tT0WwBRAwK9/8x+hLx9/cx9sAIpj
XgyH1uanWL95yJi7mO53mvSPRup8ibJZbp0qaQ8tEJjTYBhIX+CBAuxGKZiM+d+EuVh/feh8ZJHC
VJ4N6cH0lhvyLi0pT5qRFnT5PZ4zAd4gcXLkW01Sv6K0N99moirg5zX9EVkAWJW6F9NzbtNrWM+x
M30bZM0IKUfedpaN5qVTuIIYijmrv/a0L7YzRVW0oSZFOTkDDTkFlKqKbSldA0RJtYNh42ab2OxL
ZhhN5D75yewyPOqZb3HyLL9x4q/vjMBjiNRlXvU32WU/Yg0/3H2ftclzHEchSXdQfX/88jaiUazP
7QsUmr5elaaaTibUro9k3g0Rw4+43IHNF2+RwGGB9meksVLJoLnIUITcRsgpcMej1+XANZQT+mbG
pys9Vd2DMkR7ESkbbtboeNfkUzj3YzQOF/xfmokBzSwWoxKRRaTPpVPGd6PnXbsI4P8mEPUvDzTF
FM+xy6toSmXLz4svp6yw185zVTMud4KM+IIU5LUMZUFFHtirXz/QP0JLP95SSQfPlCxjcnmoPyUo
1YlwTWuqnzsmrI9OEDqEkaA1BaCQg2zMffOblfruoadUhiIPHz0NmhuTkQZla8+qZBIjgFLETFhj
Gbq9aIAdj7PGAY4xTPgnMGcJuZCu13brDj/2ep7M5jr26v7OdE2g9XUbDndyxBScRXONChHjH8Mb
zuVEOgD2dpA9oZ3p3nj/5SVFigXxR/vqb27Ex4gwNj1fgm5QtgDGh8rMY+P98F7ZMSED+fwCYqXf
YEOB0c3dWo1MUk6rFRht9pe/uSS7/Mf9Y7mkEmzmnqdASCz2hnevchTHbutU4wuBmt7RT9t5Q4M5
3DgpB7Nf/8ryYwTUj2+3LJP8xPgveHE+fTs2a7pCunmZ/P4Rl2NNx6htsifQWOtk9vHSKizphxSX
xbBCtpV9jXWSnk82tdnffJQfGYYfH7gfD5twTMEHQij48VuD4Xe9yPSfS+ZSTzSsMJR1vq2vzESj
LB571HHraKQuT4IBeYthh8ZjVDTDownEHbj5UF+OZKiAAxQAorp8LL4zt3I8iGwxljgXgNmB9hlM
L1eDkTMho4BdtiIocCYKBy6ZYxL+9f1dDmyffkqLGdvibfEt3+W5/filRDx7dWaob1lqEqODi1a9
ioZxheY1v0RS1hKx5BWcc0i+kduKN+f7qD0fTIVt08QMzWRda5n6K3ShyV3Yze5ZJBXDUkTMyfPA
6f1tUkwWmCXPI2eJ2bxFB9xcpOEEgBHe6n1N9M2lYXSLA1EesJjG12nUlsbKnTyADSgUuAGixYoB
arwsDubUTU9p1mm5tSfm87A+0N4jcbFBSZ3JzMWZKtGbEOfioMhGmo4SVSqrxXCIqK74mzto/vUJ
tSCxuMLmBtguz8bHOwiVoxma0PyWCYaTAL9xuKzyeFx1rjfTNYjyOUS7NcH3kv6Yn6pSjYhj6L1Q
nGboXTQRA6J3aVYTpUL9TWsQ+UgfnIdsjG/k/TEu08Qgr/0xpMg02qa8/vEQLOUHXq2fB0JsXu8r
l0//+H/+Z5Y7bETv3ofF3/bTL7bY4v73P27L/FsWf3tf7Pz4G79XO47EK2YxrPMdn/oFKcQfxY4t
fvPxlrn86pa31Bm8NX+6yMAEUOS4dMH5X8u29bPYMSTFk7ks01K5psN8yv23qp0Pb65rWdKVLPqS
emo5zqtPby7F9tB4Eg6zG036OUaVuEo6gSTi3R35+Wy8LxY+bus/L2NZ1FRLkWaLT5cxY8yiwWwT
t0uX6gyZQXjUQytJzA2rLSJc9/bX1zPtJZ7wz3XWk9L1fde2HNYlyzHtz9ntAfvJECAkX2GsSACH
QlCY6RwJvPIsIOiUQYG6okZwuRqQW2BFayjlTmLlkkewtrHA1hE8QNVeE26UM0+To+1DgO2nEhSM
F/mmiVmWYZFeIwwNYNTGcTK0C1/MD1u6dXaE/2MzgrSgK5aGmQYfOFSsUHrfwgkEMTLNnQ0GW1tE
08Qrt3LAZp1iRZiGF2aifR9QgVo+VuVckKyIxF1YI0LNzC8nlzm95yOHfNL0tpnn1rGwQ3c9Iiyh
u+RgklD1iuMZnTiw9LGX+wfQNCEK0IiaLXh0pqGd710oOtqCTiMtcWh1zJ+j/dkIsrTsWtFWafvZ
9eFJUUoQOoVcYAJE7riA96D3BQmhtytSptNxXqE+zkhrEYObEnKtlM16Y2Ea20Zj5g6I3ePcGZ0V
n8UnxsCwLUizdqQ7e5Om4H8Z2Xm0qq+ZToroJO96WCdIuJbRYB6XOj/NmaU8QEKq1RGbfUpoCIjP
kmMTZ7rwaxOC9Tg6vjcBDHc1TNO3KWn1ncxb3CRGohA+1wQ36w1we0w0hSOJolKJExp3GdqNaYWK
oui2iavi5LUME6XXShiu2HPPke2NnC70rgoqP3oZUqqx70VJCwoKRTvLkTQeTO2nLYgXaGMWMQD2
iq5n7z2nnHDTXbUwknYwXCbCPlLy6CGqqqwc/bMYphy+OTcNgtPRHvv8Bn2xUZ4otzB0usI1URWM
cpAGZ2fWWHTdbcXZTJ1nVVfUN4BiuGBKmL24gI47WKellD51uMPcLF6zG6doomajsra5RxDKvALl
39u06Z2lVoATHuDpb8NaXY5hVHWE2OVFVZ6ClAS+sIodp22P+DQFI4Q+yxm1jEOnKr3FU9fnlMcJ
poVklRHyUZIfPzbzk99bQF3JzrE7cZOnDWeWVnt2el7n/GxXVlmDEETSAkLWoDkJCTPmcHvheMqS
d7ZuFNBe0yuMoxHMOTGFwsNdVPnrCCI9aYpIvEOEW8NC4Yt7L4/PSf0LFTedQfoRAGsOQx3aGv4t
2jPCr/XaHWKBANObq+lY546lThJFCOTFNNuRx/66qAWGpuuZiTjhzDBoM9f1kEgmHQ2uwUpWSj8h
GGoGEt0FiKPNvKQj3WpM+EwGhYGynhFBl6VfIaXk7anRp6n3JQk5+7H6zJLh46azRF3xxqvEBNlL
1yav55sBG1mzTE66MSz7W1rohq5uJ5/d2r9gzcKHu9aDGWbdNeifYuxO68qdtPc8t3XrzMcCB5m+
6+hKGdNtzYQG5iqDT+yupa4UE/3eDROc7bOIqk3p67oBjKWSYdWQtTlUC00uUhhnqgGre8lS6l86
now5QuGLTIlyNYgMbtYN4CsCywyrCnezrgO9d5vWFZe+i2/3ZDYKwwArim4Wigg2/cPYhlm90Qn4
W+4O3t+jYuGQX4yUuLN9kcVQrjrPDeyTlOnfaQHlBdmuzc+xcg1JTlAGZ5vZNiwg0iXX81xBLz2U
VhL2AFh1M4YukXqhrZMn+LkTVgViGJhrXKOURQV0HvY5WCow8xnq4d97uh/OOO/3seUY9mFX8Ujc
YhOnXnJoXVqfQnHponWt5Qm4lp0T6i2yrxIPEpKMh1/vX//0Op50TCoyk47ncuB+Vxux74s2syFs
lGm1VCtZ1d8mJQDFX1/m47b8c5N0bbZJTu6cQ5aq8N1lXCQ5NQhfIqVqw1f4AsbTGs1Lox2NagD9
xO7X1/tYZXI9TwiKbVsRP4R/3f90vQAVxjgj/VhZM3wytAldvpqdstwUqOjgWIViVdqT+MZA4e+i
2T+WKD8uzZmAVcSyuHtKffrlSgxaCoMAxli6Ckj10owUjlLshIC3+Otv+dcfjy9pcYq3cflb/o9E
5Xd3lc3aoUTgUrLVwSWz85TIVy/8m0fxr/dy+SJgrGiXKpeu0MffDnBN1riLEsAe5qZmd6v4Mlg2
H227Jcem1OxyUxIdeiv72YX7z1H/H9KlC/GvRxsX//X/wu/6/Un/x1/4/aQvnd844SONcVHGe8vJ
/Y+TvvhtGXNwZOeITZnM6kH59/Oob1q/0e7itLpwJngrlnHDH3MNjvr+Mg4xLVfxcvK6/Ci/Ppdj
f/7z+6XLdT4+l8xaGGpAnXCET6vYcsSnJybW5MSENaajMDP70zwhsIcKfU4hQdXaeTUtL0nWTReQ
+4E9F3Nv2dStOGE8Fxh7XiyJTT4ls+KK3ajPiLm1GLdFINzqK0x3BkAUJJ37IKlIdbTBzT7AQKGh
MqqxeHHGNnpuxsQ799sCxX3nEHVF6C3uT7y9Zfg8mIDUzgxTziceKKw9JVCA3jvo3dNJEFy8Q2wl
xoHqW8Os3foCxfJx0nalz6dW982SPdV+IVtIoSklSw5fUkLHYUuCN1UvYAcshBNnAPdM9RPqQhTP
1cFL8E5tKw/I4XZUiQGXMMkQxO4nciuA0jtOL74XdYaFYtf5WY9jqegIjyrhmS+bUj65LQrnJBiD
r+iJyVPKnMmyLlTZQUIMQPUooF+wwAmQ67WFD8pwglfkEd1DzTF/WtVUByRSeoXYdX2PQhVlbH8z
ueGQrkU92eFGdEN0lXbNks+LF/WsLO2YTNVFtLeqCC0INq1gjwUp06C1SirzptITdp4wJOdGwdRm
TpGRUICSH++Kn1y0gLRQIU4qfyl7rDXrFl/Mrd9UHAvHFFT7oM1+k9tO8jVHEoBVPPOBnDO7yElc
qrQ+BrVR5+uU5F7E5JNYQA9lYF+kWcQMFjEXzAo76Z4kdMpmTR7kJYq7YZtOLakapWmRlGkqVGd2
9WIDNUcsU5P0tkpl8TgBlTrMvF/4MkZ3vp8x2b8WqDPkmqBHkEWxJ4xsZ9mh7NYcFdKtJyPzFnFy
LwYOlOUcHDgwca84IrbpxrKcsLzL+hZhDxuS230Na0zlZ3lYDt5ZYbeLHaRzFKMzorRgpXwjegcd
7UpIhKYXFXQ8wvratkIVQnaDdWEstublvUgJCEc5cDdP5HTYCCjpW6ozkFLns9++daixV36FDGYK
6mwVZfCZwR+uC4MqSsdOtxGEnGxHrzvLGkYmgDOK58TRdxOxLGDfiEjsKoGdhRTIFxJb6o2FgH8F
8RhhTd87B2K6CVZwxj1iU72K8E0cErZWEmuN+zYTgFwg9xHu2ezmgXTRbKqyPcXuGRa8jRziFLvX
ZB2mrNqbjXuPpHdbFvGh8VziKTBioy5D6WYIPW7pYr82Y/E4T+q5VhleH4VeWoU7otG97yiwX41s
JjswuDIm2nKFBp627Ei03FLefYDcqBJxXU5oKNmOMoDa7msoUFqrKZColoZwA2cNRWFV70FnXM71
SKoO9mc0R0xe0cMCYOH3Ph0Df6/y8Mxv6sVhTxxGUYYPbRme+H741a7d2yGxo/UQZ19RbQab2kbs
0RvdBSrg8KmK8mvT9I6Iw61DgutuTfPvZHYzYm4qA9FOcEiC7IFIBqJgwhncng8IpAF99yWVucIR
UX1xquHJyFsS79J12rSnIgmzg1N258CkcdKXXb32AG68qUQaOxxm4dqMHRaL0R2nk6FSN8kwUzVB
I0MeCHtLh8AHsgzjjM5sE8t8Tn0OUJaEQ4Eco1I9QiJK/rWuMqJaVIkpz+wqkhLar1asIS476tVL
NNXVLDKSMvRViFRkI3tiRmSg/LNGEzAxuBRzwMYRvBXUtRWaT93IByrGXVJaBCZGdnrd+u0hSbCC
ILI5NsLf4lF7YiL0TD8yW1eJLzaZjdZqDIiaHHWwC2cQeIo8gfMihi+WtsHWUSI5hD3cOIPk9E7X
GAuqxuYuWOfUNBqxoJmcdC6BKG5kVluV4vlMm1u3a64qI2EJqWKSWtz5xbG8mxyoAWiATO8HZlzY
HvJbKLnjOhvGejMIaoy4Nc0D9dXBlP144WlqM+JrOS4LsYmtmsg3e0uAC1hlGBNATzEl2eFzjv37
jjCjyyyHq9N2ECpMHtOEoAV4c7G3idq+OjiD/tKM3WuusNGRsFLgfWa57u7zkkhyz/CQ7wTGxdhO
OF/iLFu3RnWdxQ4KOnP80hKuvGNgcwKt/LxcFvoh27sdEXOyAYOXKpcmNmkfmRvs6YHvob+WBxU1
u5Zs57VtlfvS8fF7GDydtXHVd/1rKfKTKawvLMkBfRbGsS/sa9a3/MKd+c6tB6GBxG4i55zqdSrG
L9C/30ww9sqOttMiqB3L8oxy2d9rOWW7uTCuM9ET7OHj1zBGAwG0fQL2qX2O+mFb4WZb5yV6OGk6
CbkgmYvGt34pywmQAvKDsGpfAJpBDvX97NTWYC+9gcigtjF3VIwYznwQqQ0Ku95/NTButlQ012Xi
nKjBPZ+ll8x65QVeXhzY2lPSlgLmP95LIZy2fhOtSO9aPPIO3Y+MXBGqWcEv4A+WjamepveqZHiL
XVKOrc2W4pIx4Ud0Y+5tunu7IHRbQI0R7Zcq3sFQr8cXJmtzA9CxNSXYYWAoQPis0LW6auPPXrzs
Y4OXee6d16XpcNbmNQQKn7AuZ42604nVtenlpQ8b22DHKd9M2bklEacsGea87TJIhMvwOenlOiaj
AkUbH7bh5GQ2g3kayyGcv9qibkd3G+Aa8XBlQazMTBRyxkCSPAIrkxSgpm1HYx9hUCDpjBrsCz+e
WfYXOAZwMk2Rj72+Hq+bJhbPteA92hClSVON84MTjbcablzp4P+OMOvlME53ta7n0HnAGZuptQXK
joIPo+Esrgn/jUwD+aBFttLRTsqQSoKdF9EtRrY8qYiBtKswf0QzbImNh6JPyHwAZxoLULLy2Hmp
eKKxOKC3jJLWW1OsrxyzIE8e7Kht1+NZkgx0FQkjI5/jhsY5ZP3YyQksTw3gl/sKcFRIQRgOzd5k
ng7liF51ht0ysPREOpHoarNBWOnk9SbLK9fj9gLfd6xVEFWuJFjQKnIUnDnazMZjQF9vmIlE2QXN
Ed1cNQEFHidCTtfXU46Te201db6nSYHADqdpEz8VUn9t2QjiLzJsSvd2lKSuHz2TUdBzbPOgbjlC
XWmjS9hPZlKGNGzfNjyPyHXByeLrHjr9AFcHVO0qiaoIvy14SsZdsZlhsFwVGmHh934QU3w1YEFt
HwmMG/Nj0AvUPRG1d0I2GTfdBtYJl4FgmfnOCx1b7XrMF8nl7FkZFKmYiAB31w5+vypigMT7FAM1
dmKXQdVDQULHDfUf3ZEQutKSlVllGDJ6v7Yvon4k4TnOaBXvizETFYL/pG1OLKZ2Bzj5tbuPApEI
Xm8cUxFHZogxuc8GOkvy41cAWgjro0VYbnjTFzW75Rv4ZQxl+lg8cTS0NVlxDo6tJQAvLNxdIPIU
XCqhsfY9vhS60sWg6fRU+Ywza1yo39y0HglUaDH4BgWSsb7OLSgnQ+lH6dGnx/4IssBLs5O8NZtd
h7p5r8dqfjADq3rqsqTjrGaVqONjXMaOuR+IqixWgRGivRzx7FrR2B79BE8V1QEIcN8tj0ql9lkK
BeIw2+NwBKRV35RQ4tbOZAB8p9G3abndJ2pmDDmPHi6dzMGG6bFs8S3Ro0cNQ0utYtozQZMeVB2w
jwE4BX9Fbg5GtWZnxaq8azIDaa9AoeqVlX1u9FX2jRy/7iSJjOQ+GV1xZpAb9FZMNadElzP+9ywQ
6k1X84hDHrPjs9d1ebaS2KoeUMi721KTWokzopY7iW2JI09s7iI3T3a173hLnDhBf2rE7pAE+lpZ
HLEymT+zozxXnvLoNRIOa5Q1viGp0meqVaI3NPbfukyTw0iYMZ4EdkkMsgI7WDQ9G6UDRwhx1sHR
fkIovIHDwOiwgcYhS6IRpnTkPVvsJnKF151ZPLLhYJOdxuoRzm6IHNYASVQF0T1BoOPGy9pTv2va
jZUhXW/TisLE7ZTc+R0rzaqAtv7gNwEw5SnGvrMEKXmTsg9A2783Xh3uGicqr4ehvsqLPj8L46Ud
OFiEDnns4inJamuZuymlGOoN/Kg1yUdx9yUY7Oi4KOW2Xq52zEpI/AhhEoWVkCcyBGRC8lr8kuul
hMX8fJ4Xkty2TiaQdprstg5pqJj4IVeD3VcPfBMOp5PfEeKb9xj5KSWPtNLmiyEnCqELtMsX78k9
MAHr803a9Pde2n+aMP9YhpD/ugfzFCPGid/3YJY//3sLxrYYtmJUF7Q0Jd3TRZP4u7LUlr+5LlMs
j3UeCSlJnf/dgZHmbzRrLMKQGX8KpIy0gP7owDCiRRYklxmsryQakn+nA/O5/4LYlXEveAT+S4gm
zU8tSL80wg4kpQl5ZAgPoLLaTeLm/v7d3fgno9Z/ehU604inEFB5n7UudQIwd5i4ikfa7lmI8+o+
Q1O++vVVUGXRX/yzFQ4NlTqe5WGRTZm4/PxP3aSMdGtrQQSv0q5lsAv3c5KcRAKSPLvOa/YT4cmb
OvUYY4226S7nxaTf+HbfXlW+aiSzxa64K6YhVtscTW95jmmNfKE6FXbPeUCPWJdSF5geELsYBEYb
+CR8Fx1c/tExO44rMogPM53kvXSZHmBEaOXEGCfAg8ZH6ZsKkkkXODcxXMoamyURAaSCJktphYPw
Gh2IUxxEh2xiAymPKG4QOdaL7c+Nd7DHVpLtYGFxz+AhkS7dpcllgAvXAh82jKeDazk3jht78aUo
R3E/AUBLV55K0i99D+pxG45FeWFD56TTHNaAwYyERWNftwGb69Atbiv2HxyrmpV7WKWo171NMqMA
w4fmiWqrNdla5FuNqEYOYxAF98XQssY6JnqffZWyqWzjzA+SfZcrnYFBxQhzamC9Xqwkrl+si4LU
LG2CrD8bHFzr30CQg5ZUxAoX94SXVqc6me36AIdvugpigWRX6sGig+ZPlBOuicmeKrWov5Hs6X9r
SOj8wpCleutzi5QP5njZ17A30UuJznkBFGK92bbvFE8GqRhA/LOxl1tZCNM7+BFGJNBgBsYBOdMb
IvJjqJJDZRoa56dqUfvAjgIMHRKyWVNboxBa5Sjj0o0tVWd+bbVB+ihHZOYHrdna4dbGbmPumfJV
QHPQtZH0EnachB2B9PSoVdATQc4ohTNfmFBQ4JWXw6PXeS2NByctqkNdYTrChtr/Lir+z+L8D0VX
+18vzvsuLr5/+1/bl+4b48n4W/Zhneav/myVL6IYut0+bVTfc62lFf37Ou38plCb0CpnJbYXYeaf
67T1248/zb9Cno90cGmi/ymKQTj1QxQjURKSq/1vtco/qUL5PHTHFwOChYiET+jwwd/PxdI0Lxmw
T+sAxGmwNXRQI/zW7vidUSqoHJgYWbCx5CTv4DjBXhmJmR/3nBhazWg+BECLNIPBvukMM6BJ14Fh
Cd88ffRj0v1QaQyUSWRwdS9xKYxveNcEJbSgf7qawbc2m9kkLmvLA+/diWIK1BrY4JKJCFn8sbU6
BGmlzeTRDQq4DkYmq2gX2NF4tCvLLM7osMD3qRjVjsd3v+Y/2Vw+Dp24MTbbo2P5bKQK7NTnLSy0
QSVUiA1xvdHRMmPjXsouP47QWXAfGVjd/MQhDDinM/frK3/ebpYr++zOnoLFzS+8jDLfDdUi2dno
ZBDcE3yMJahqL6ZRVue/voi3bFrvNzVODjx0DEeY4DCsdD5t0dNQT7pDs9B0iQwxW9UDgtA5da6F
gQ7COsJHYIlFt1qn10Yv+uuESHSa15HRdeQ8DDMJK9iYqpTgkklXQ7kiOZZZqtFgUk+TKW9WRraQ
5cmy6atdPtlLPHXhAlGNhsZuocvU7hfp9yVuUt1SFcwGgFCYo06fbboWgRGbidVt3H6yb1NG/6+0
dkmXEZHjW8NNSkPzBljliIPRjS7SKDLfdDmqeFOFApMiSHPxzRIuktfInHq9MuVEp7T0IIZN9Bme
2fuy71XRV7AmmIPXJ8wA7GRjTERxb3U2i+R8VPAiN3aZY9aiv1iE25quxhMoENLq2Dr1d48RCwl7
6eyZHMip/DHyNUz93TAjkaOcOiUOdp01EzGcorzyQ4Bp2BCBCm3typSPZtOTKxEYHY2KOOzL73ln
zuOhH+rxFk4FHJq88s16AZNFxsYB8+JvQlEF6Wka4NBdD3PWlxvXo8/FTl+GqPkJpx0Dp362nZA+
PFVP02x//ewsx8R3zw4HLUxDy5mLA57vCvHZR2LMZZyCsS5x6p44tTau+7F1KvAvcoQf0RN6XWEJ
5Qs/DRHho5lnXeRFJjYDcVoUaVF4+PGB/rMH/QMFxrvf5q+CzO71v/7vD7T/+93nx1/6ffuxvN/Y
JSyL/USw+7OO/bH9SAXzH3UAmww7DKvDzynt4lmTiyAfuTr6DqoB1qc/Nh9bIeRE1siPLlyLLC7z
36kS0L+zkb17khxlL4NiKTwwbcx+ec8+rnV2jDnd6U2aN0rmJo82EGvORg1JyTYxPE/maHPu7o2i
QSdtMcGt1xbaJ9bd0GkqOsTEUJypvKvzja70WK4tyJsw9jHWwjxhNuddD7Xlh+Rxzm0Y3GBM1v1Z
kdBT31qi8vVhhn27T2GnhyfmUEl4pbLoIrzAyh76WxRFdMxXU1HQdHWZiZFB1tZT8y1DgjEQYYN1
XXqbkT7MddGR6bTBxTCpr3iHW7RcmLBI3kqTEVEDb0UwjZfsOCOs3hmrMAHbCJXbL+RCK1y9pu2P
69GbZrzWZc4wIC1qL7kVpuGkN2Y8V/kz+YvuNRNeJa6djpLoBOQukXQWZUCxMeWY97u8r+rykOGb
8e66yS2dBhIPmKSNjzQpe85DSJGHFt/8bG/MlmnOkclt75/3ZasXZOjsutO5xROTzBsyAzjQrNjz
hvBCenXnxWu+HpEeTusb8wnjibb6biERZflu8QpxTIrKtKbJnC8NcpuWWoDYbCoa85BGtUyvK+y+
+it8lLi5iJXhkUCvyMA55pWVeG8e3ZLuADhhbr5TVUkk9iOMEBuGST9YBopQiEDAYzLVFiRzRRpy
L0BANYNmxqsr3bdRZEvybTEzlwpKWfKz1ZQD1rhqZeWHlwXGWk+tJytRii/YB8YIx54PG3MjYnh6
y5/XWXPJrKq0Lnqw5/Oj0fltjHiU7soYkECoZPPVHmUTPM5Mhuv7uoVpceXWBYnpfr2n9X631OCn
6WCl92GVtsdwwA7Ypi59IlW9SoCnIwCh/lGQIr8JQoZ5y4N7HaVpubbVGBI/NwwExNFxJ3oMAyE3
YhyzqyTENfPARhWQAm2m2QCFVrcrBNbxICBVCWZ6XlfZHW27Dl7giFPRz+8yEBPJKqHtvUv6eUZk
BxuMH9XoVwYWKrFM63mMLT/KCKBAO7QGeQ3Xxo8T9VQHRBtDnIo1dVbuIzK8SMdUi6vB8IMQL7mn
DKzXCE8VHU64QnWysurYKV4o3JEEbp0RiMoFKoZyvszMKjUfUB53eBJAmdS2EXfrsp1yprjoDuAw
NMETf9TcJ1WHoYOKG+ANulDkjj5cLHUiZFwCZRe6b2+MiglTtIrayARoj7yOd7ZNkQk+xv3U9M9T
jg/z1bMb3zsKxXwDvUc2xOdk8JWcF4Rgui0p1AJGNTXMoEgQIbbCZ0G4y6VuqrI9zEaT3+AJTdB3
wuqXPHV1auFuapgVdY0WW9wIgIZtt0fR2ZEv/URkc01+TgqhDbkkq8ZFFfC6INqKIaP63M/VwFxt
3PjoJw9uAZN/h/iJrniZ14qspbYkTw00Ott3l4Ge74zkLJ3EMhNPm9Q6RS+YzwegRkivQop7xJlV
yBGELKL8Eb3qAJwM9uOpYen+qpxyI9tYSaK6FQgxqITAHYrHzszn71T56lSqeF73XTy8liaYaRQD
6iaPvEdI8tNN0Di2dYz50ggXGFbvBnLT9nlKFnJAYW+ux5qlkw9ieKvZFeXRrWO5n0sGa7GK+WS5
0TRPoz8qojBwGr4QQ208IBkOL1v+m/h14dtmkzXdwLjO9pVQ1p7YtYlQ0Cy/C5N8uMbKb5kngdvg
DFMtLK+4sHe1MVdPFZamL4lLBuNatNJ8wzicIcl1FHaiyXNXWP3dAUVwK+9ovc8obIs+ZOJmuY9u
Zip4kR0n0Xga1VZjg8tOyGt210HsOfeLI2rez4Gs0dBnTKsJz0jPWviT0aY3g/oy8g13i/jCS7dS
6CBbFY01fu90/6VFmYPCc+iLRxuw1h0vv0m7wTaCRUdppMySPPvVy3r/AsgxCBynCDdWYU7nmW6C
r+RTz/IsI64cAG9GTivwyOTSrRP3mts8gsD2069NtRwZl8b4rvf4UivEpbYGUAFKmKrLggwE1bCi
6aD0w8A+HzImMBWp771t32SGp1gQ3eixEG6PjtQz9iKQ9h2DWf2kxdDtJOXJbhjd+KayrWZbZyOB
Jy5kEy/CVWBVdyId64vB9geEf41BfAES7bVV5WRNk3oznbYUOPxze4hNgCErYh7qQwdQ/IQJnPNF
y/jZJnL+RI7hWRr5Dt37wWnvZUUsN+Zl+9y1u8sUnORdNc/zZpK9Xnd6hmtblmTdxcFZiy107XSt
vu5Ikjv15+UUYFVm/hQHjXtimsq4GZop3bTwOS5FkEZL1mj45McYE+ockH8tHOMtm02gzghOQE1U
Rmlfj2D702M1leOSh6bUuhn7cGeIJD7L5u4tjBMEwfGxqOvgKZDmlTsw2Lfr2tgmsbYfiMQp1lZc
kcfTnmtZd0cGZYyMjTIXb0GKRYtuF1NksESytqN7wxD0FBnjjHAsj37Yc1JomhP4Q0Ssip6FxbJF
ua5HTTfIx+pxN/oltZGa0bEFcb9WLvVxlXd7P03K04rA06LQSb3pGxCJx8rUKeOmCsguzMbLorHH
U8433oEF1T/LiVXdk6nk3HMCMtTXutR9+DqqSforkSG8TzMBF53CCzwvecdMnJKgfciyAscHcyHS
9ByvhNHfG+C9Kgxu2ic00OGgdshDDiQ3csYo8ZT5sn+OmEdUm2YC/hgnXbEZWiVgvci3Kuxi1Eed
kX9P2e4vvE49kLSZPOUaFpAsa6D9Lly3LoCQeWpVfUyCBwFBPXY8eq5OxALTJXBYXFGfZ6ORAgWI
q53rt+1qnBYVVAV0gFfDmDDaW/+fvTNZjhtLs/SrlNW6EYbh4gJY1MYd8IkzxUncwChKwjwDF8M7
9VP0i/UHSpkhMZShyl621SotkpKc7g5c/MM537H3lWUNACfjPNqRyzE8TLlKtCM6PY7tAZ4KfbeB
/nnntPP8OtHygkZSYPOuBDxO5iN1g8wPx0eVtGgcyER7FhXgEHgsprejAeyCdBZgXOr6ykxTl/kd
KvCtiCu4mk0+4/43RHEe9gm/BPO6bTUu53Y4svIp6rI8JxNoAnI1l/sKBzb5uhrRA5oxqiDMNM3c
UCrnzUZ0nKI4BKJxh99jCDpljedW6KJ7SaYavEmUjZ+9NCs/lFlSfnQzO3uaNSWeGLD2t5PHCpMQ
kKXZITcANtZ2/UGprNxNQ0XcjqMfSJ1n0pzq7kVtlMUFs+Buh0kv/1yMprUfMqGv+YIS39FAe11Z
xRUAy9gnzmLwu6hLbpGelNuOUBwwskVxb9rucrKR+j7GTn2fY1agJnb1PWhY9cW0m3qLgeZLxSWw
V16OyMH2iMiI4d+qTN1SHHQ8QhNRbBs2gKui0r02SzKgsKZHF63ncKG6U8QTVg8vsqr7kuQMYbdc
9UjWhGhuW75C69ThvPA7lo2Pwio0v0JxuVfkNn5CaCOhx0Hl2nSEmt+zpMz3Ap/IJckM4nnE9n8H
+om9GK3HRDrkpDn7fiJJz3fKOb4S4zpBN3DHb0LmJlhYe2J8Mrq1kmJsIl/ZTs2vJZo4bENUFZtu
0p1gdAqz3WaESxA8nJHDbmZk/QVmPcpjDYEDbTMKCt/TTAEvr2jTAI8W8FG2dKF2wuyRoohEXoeY
IjTvC4CSwOaMuvcrN2ITPYWmeNLM1v6K9g+iZjOMF4lHYgx7hPZ5NkvTX4gJrrZtqoORBJ4ESgnx
x0nJEest1hHG+yT7+A00ZAUHzSGRfJRLRA3XXeesCS8VIqm9gb4jKPKiv3WYOl32OsoCeOKzvUHT
omA+h7AJB3NYnbHkW54AaektiaMweHA6OKXjTz1AkIsmNbGP10VHQgIGKzbk0MNc5Aa2L8w890Mn
Xs6FjcL/ouKyzv1yNlvezYx+HGydRdfHxTpeeoOT3U2kLoVMdOKwPpvsNYusca3bRtPnA0tgkZ5U
mzjISmGg3I+1TpsxphM4zE7M9nYgktLcoKk1psehmy9as6xgc2iIPymq9fgwx6UVULPY11aotH0T
CflqmyNW5jyrhmvWQflREP0GzX6JPjkdxqRjpEcmCNeqaoNR2CRHZ7PkkMpQi24TL2UXXqV5S7ZE
RaYH5CPCpj1nyD5qEOXOwly2d9HUcRcSm0Fd4tj6V+H2Bdsc+Msap9pjhHrnk2JOFFQsoZ5A9pRX
A4GfG0O2zcZkl8HzpyfLfFiG6MrlSBfMfivvEb/zWrKOhBXN9AJX4B0RbKSOHTDmrFyqBUu/hOzl
XHqVGF8Maki0VlK8qqpKqm2Z2mCW4fa1V7DG1JFBMoQOotHuStcrPzpg4bMt/NoCjWDd17d17ek7
Ms9yNM894X2ACIMyDeVRZ/nBkKhZws+i7hvfIJDvAwmg480KwQWR77GwQRVsR9yWgC+GdUhWLQMP
qbjx7jPyT9l8qfHAvHF4FGzldlwR9bOtDzoZfWH2CsQuPW8S1z1hDR73tTaLDXx0+9RId5l9WxeP
sWGEx7ZX84c51NIvksiJ7exZ2JIqLsdB78NXGxEtDosuvpSIiW/RCpk8bJJh3Hh0RzcY33Musql7
qbzau0lCPdyZk9cFLAWOqAeRw6LwPJWenRl4CXudDVbefHBFET73aC8uULvSYI9Dcg6OlIe3hkD3
0uZKhix0yMMy5PxIrBTKNk6vZzsMsUprXX2eWiuzyqo+MI5N0s1kGNXOs9JE7ji+Z3fTpHOyJxo4
QQow5FtjgFlFGdvmD4SYk88SLTyUnRLthVPQA3J8F8aNF5ndI9DrTgKtmkeq9iHKxNYII1L+olF6
N8yq2dGl9GPkb5QxzTTTEippci03E/uMQ0+pVLLNsoWHomRSL01biSdWnON9bSxAtxj82mYAZBG+
cLkIxSU1eUfUaLV3Ni8NQYFLxRLjkDYU9qNXMKMWImsQH9LYdXvq4895pxw/1LvxGsWgPW5U436F
F6k+EpSqd2fT4g4kLxrEN9DyT+wroBMzq53DT30jtfmu0Ppom04mEOysGaNHjfTuU0Yde82gI9yT
/yg1UmUj3T5azMVJummj+TBOJA5s9AIrIv5Vi62jGc0ycNO5LU+aLcg4GhtvPC+HUk+DhYlbtm8X
KEoetGQ/qRr7s4z0Zh9mFfEjqQnTYOv1xYiaNXzzPOpf5DIz9Kh0M0DXw086A+cd4vB0GYO2oHA/
4oJDmIaEZz5nkNOjS40a8lB5Wubb0laYxMiZEaht6+Z+akUCRWFwFCGE9sxoxM2NBwhx9mlACrdN
6CX9dhi1V70rsKXNFn3/Yk0fQCsQtawmjIE1FMUJydqlRjbzjZEv5d4ckf0TEu5cDJqYPjh9mRFo
iNkx0orso+SsR6oUze227QrkYzma1jOSYaN9hV/J55makqCFpThY7Hm+aPAsOcDsOFa2VZokO7ti
eyrJsUPgVOZeQPKIqW9psvJrqSVZt0WabOsXhsNSfIuQebYoBCbLOQ1LvOi3be4phmwNArczRhu8
wywBj7tNpsEGmudYmvWhrbsqugaajKgl4LIaAQGbWSzkF1EsQ/mJ3OnU3mV22/S537MdRuIuCXR+
wFwm3QNayhiDpBtmU/jU2wM8ci5BiaXELFQ8eH5Npx7t89TJ7OuO9lscQ2A6/RaPIq1L74EkOYtN
NS+Bqye8atzbzrk91e7XMe1T73lyu9DOgTtwMgXECMr2XIWFc02vINL7zBtlvyF4KOmOAgqEC0W5
Ct2LkE42vLEJdq92BP8N43EZOSV3S5/xqkm0Gg9WYZoPZZNIZcb+yPlQGqYKmgu97ASORkSeP7ON
N4hrd/i5Yq1o3cToJnMk5kjPA16730ln8YwgGlR/JkaSt3djwXPmlmwdteySzCzId+ZWsi9U5/bL
WZtlM/jvLLTiAxOhwgFsLYxhb00L48fNMmApvdUI//D8TtM113d5o9GeseCsyM7oiv4adzu4FsvN
4nmfsknVdlmM8/2ANlfTrtOk9gr8Dm9pnHNnVsRoTmB+c30qKZBpnPR7qaPUfAYQNFiUWimc9Qxw
mnbtLROvu/SEMm//Vwdco9Enh5QesI4thF8nOhL36QjcIYrki7mBDBzOMtM2SybchxEOgrezS306
Z4qVPle6q3AKGLPyO4r1HYHUwteQGkNuRAaR1twxFH4xE1jHuQ0rArsjC2dzUmGVGUzzMkq7G7Ny
HphRjkw2o/qWCXICXdklwWVYy7+53jvc1G1gLEt3GIi59XUCMG/zpChXaNOTuwgU8zY8t1iP1MFd
rPZjaffDkTGwfCCXaID2nMXTRmhkpcIONXYYVI3t1Jefm3C6n9yiD1QLvs1miOSmOXcHWpUN616m
9mzyAqqwHGRl6W2girKLysCdxJyt2ziPH1sstSCkameTwuncjr3W7nqxFEETR/E+njrt4CjkO72g
JCt7tojZuO8wjKGfwIVT2wtvvNDnjeH1rIJ5cF7bXRNusfaIxS/wdVM1t+Rj2Z3CSZqYesZoBSbz
jFIjcEsjeems2N3ZfGZY8TuDYDdg3JZ+sbRLeoB4haG5iwhOrYpAaPG8a8z8tnPtl0TmxDMgu21u
IjcELapH2VGOojvGc23e9Zmsv7Kvji87mrR2w+GYX+eLy8OMHfjGhbNyAdOt+Sh06Kh6Z+ZHan40
HAh3oucRHPEhtkvLB84gzsgKn766Jbt33BHc7DLJ1D6sDfkpTtW5Wqb8AZdP9KhqTfp0H84rfAHn
k14kDC75dJ+cjkIEfm3yAXQfUWCToS4NUuyClh3RlqlZGRSWYuCkFOFOWtTuuErEjkjFR1l5c7rv
jYb07hZnOFRrL7rV2EEfOpl8IdtTwpucryzGiptMsb4t8VsbmVYHNlgGxqGKwNcp/CrUmIILLdxP
le2miOur68YsWOBakiGzIG5osR+HFbtgOKsKd6SE1/omPFNOW1+TXP9Cna/BACLedB3SbCo7i64T
F6+0NBjK+o4zgPVmncGNvEGwwxNpSq9z9jcIaZJxZywxRh7CIUi+EwYRNkndfMjgo5ebJJ3y26Wa
byDbQyedBj1YtLE+wkbQfJGT6VFBxvfnPMGKZWUf0rjQiBn0WoKztNHYZ2gXXlSm3y69dTv38/2c
IYwtAf2JvnrSnLYC4y4PiaFHhwalaZxaI8LrabmAb33C5LLgJQH2IOJa7EOj7M8UaZuIMN3pZNgM
fUaK3WNjajRDNTejkQCz9ZYyukzGfodkyPiCo4r6znHNdRDskoXVyOHoWO1r0rK/ahh1nZzGwaIz
VYcqZ1Fi9l6+0xsKsFR4e8VWzY8Uy1oFDWprdvKJc1V9HOrxJHIVHpOsVVsLS58KhkY4rAfS7gAn
BCywyRY6xqPDw98q11gFG1udqawrKJiZ8GOrt+kdAYmcaOdIoTK4X8Z9zrL6zALKdGlJLtt6SaaD
Z4GqXlT+WOvpCtwPjXsdAS/Lvrnw2S+VJycm22cuEFMBR70nX+MJIkRCs9QTEGKVBE46xmNhLmLL
l7W2cenEEYvyG0JJ58LN0OWjkRuvlYxRymNO3HZCFnvqgyJQmI/OBQE7n71wwkJkVmS5jk61XWIQ
rRlfKUqXgcQmpnkbFvgm/pzUZebSRI/4SCkGwcvtEoe00iVLG2wQsvgIasBAyoIMNlKFuyVxfCUU
dql9Q97mCAxFa1cfRo19rZjJNB516g8zB7qRcUByGNZcxxztJxLIDOIi0bfAd3ow2trYOhHja+yX
3JRuUx4cMlKBZsMngRVvS477Ya+SNqFX7nvhsyGcx6Ack3MEc8OJEeEVttRhi4Ghu5nTlCCpHH2T
WIAQgM6ga9GT+F4MQ3c+pnl2F1cUIBjWaQy2Zjm+rhPir1pPeV11Q3Vvzjo5bzRXzFBYHa1Et3G7
6NbA2zW0UVy0ZK2WR0fYzxOD5KPmod/YamPetUE/TfqFAjqzk+wNfXRvn3BmoLMYUB+liIdGohiG
TEO5b5ZCVnii0EpOads/hkxSz6pZdtvEjesbFtvlNiOBnGqdoRrpi4BnrDjRXhhlUE9r2Z7ux7gw
LXKpljCdd7gpuFyb5LM725HPeOrGKL2bnvQyDqJwQny0ZBhjMZH4sIQYZGfE1YgUm9SmJeiYiqQx
fb12X5MUqE7BOiIMukQ2EbVTi7ahEXlqbc267jdYAxgIA9ra2izRVr8D700Yla/YvTIPEt2aJcSQ
CKbXpq8kIsNVRrPDWsgRlCKa2cFenXexTtJ4KdyJDYdWfsVYkTB61+czTCnaFUe13M8zz2VqV82X
pYxPzCU0v6mVffODtOAXiqifFUO2hIIp4LlIRwhdgO5aVSE/6JLAmoyaVWLlykyFaJRCeB4MlrvY
wv7+hX4WQKFGsnQUAWQuoYRCPOy8E0CFoz1mTkgj0oKWQZcj8ZmdzfZi6P7fv9DPGi+U+iggLMfA
Im7otiPl+vMf3lFIFn1ag0wOLDapOA6U06cb1ivhR7VarnyPD3XZRLYX3xmRtNVv9MvvdTTr6wOS
s0xrVUo7llw/iB9ef2xcj8oLR0dC/jWhFkxkQUEmiBZE7FhkPmuOVz+hnUjVhT7kxrW+1EwdREME
Kct0LT5H6at7F0Y/4Pt4+2z+LU3NXUWLWLzHNIMQea3quU2iuP9vctD2X6qVINa9/6fW3+af/xaI
te+/3apz+ek/grJP+vlm+NLOt18wbvT/oAOsf/K/+8PvKLO7uQZl9loNZKjyrzGAKH8Uz6yX9b9W
fQZ9UtX/53+/vP8b30X5DvKYNykl7A0uYocL6pvY0zIhJrio6/nGXQ/F5Z+Cm5XpDCuNKx1RjUk9
/afexvoDLhrFKSIrk4t01ev/441/v1+/Yel+jUVYeWk/qm0QsruWh6YQdrSx2gbecyjTHKZVLxE8
RJlROSfFo/XarO1GQ5NnRoQO4wajf12z54pNxuJHd3wo0NrHrsVgBoFemO1TE7ei3ZaejMx466jB
bM/g3KQfLcxa8SmeOIB9Z8JE7q+4S5ajcS3dY9/QLpxaGlLSs4rUEHum9uFHx67D665aABfAKSCH
UqOTQkBmGsXnvi6z56zIDPIasq6N9mluLB+SxmxwYrK697ZZmdXKl27tEMQzjcmN1Vj9NdCHWIOl
FGEa1+02YhrA+BhqbDOisE57SDxkJkUEEM9oCIkI0Ft735R2bRDXmFIJNm9AH3KfMdixEIkQlle9
F/pKtFG0mwqq/xOUI0+/IqJGa/eAudjcZGFJtbZEJsly0mlLj+JWawtlbsYJS8ZVWvULckh2sQkr
xbCZ4RLJN0jR2PfE6NXf6EWl48TEEX7jGjmlISYfmzjqumEesmj54KzWxTvqTwMuUlKx+3I/mXoy
wUwqJ63XhxvldDHWp0ZpcepdDqMuu/GWNLkSnXrRxdWqYv3OY0q+4ZmWb7AmWqEV3ZR1JeWfUkhK
POShVWTAkmO9skPq2Q0MMKvM4dnXWPVZ/YaBSlYiFIGNKx0KbRZrmXGODZY7xI8NG/2NIRXl3C+B
wBJWbUhvNspbwsKt7AKcEnICJ1fjiGgrJY1Lli5bXvamtDFuC7cLJO5S2b6VoFo7Uu9WvdyG2Ujq
XMVcLTkwlxiO3ZtbYnhzTqRvLoo2ZRgPv2t1V8g5YlWG+F23TuYc69UFU0zcGFOSlHdeWXQr9yzr
ryOFst83LK45yjpcHZ2WO92+p/a6Rkc5GX6Hfgi236qjb2sU9cmbuN57E9pnVjI9OU46or8nJ3S9
bt+E+fJNpK86wJ3bRA7wBlx0/2NAXhgBNZPdk24qCKACWZy7EB1Gu53MZ5OGiAY2Kckgqyw1NGfe
ZGIamN3iLQkyjOr2xvBaJghGPSaHSemE5jI3J7Bpo1q9hUPFUqfYm3Ey2rtkBQDsslyrhiPi1Ng8
YoZU+UAINcOWC3t2uhFLPhlq8kk3oqpEFCzj1AzSHkX2Exs4p7+aEV7l+z7F3/zcLwhRk42d25pG
5ilqCAAcU1aFVwu7LuvC5uZXlzFlAwO8srerVyMlGBMpTyyv9UaV3taKlzAY1Ko3MmXRXhoEaV9q
eIYYLSvDvWmWZiAPc6oZuouq084Iel+oyiqLFUGSDUgFmikxqq1tZ/oNNIzcCHQad9uHS01V7+hZ
EQXOErofBiq+gzd5rOgGGsQlmHE63kSoy/a8KibdzlsQVAwiXpdVTdGRCkv6SLzTiyGhkG0qwTzC
lSVW56Ea9lLK+pMdpbMXJCGzZGaNrFoBFmveyR0Mgo1KrpEbyA/OLWPTWAacponcKKOL262oMtb8
wNjJcSaWty82Duu6+7RS80unWySyuCzlF+z2nTHtGhFyL7Rsu3iaeThXMsQtn6YF+YBPLC/bk56Q
OiqCkMwq1NHIgi0jO4Whjl6vMTTS9dRsW0zf56kZ8G3HSIUqLzRxv2QKmZkpY/2EervmwtGt4quj
QThv+1bcM11t4qO+wBmrHjOvGT9Iez1H0AeoL2vFaJ8Sq8M+GKVhfZcwk72sDb2ZAqkQ8mytkSbb
x2U8X8rJ5WFgQtysuPxl5+5jDjr6NSXbm6UtQK7QuoCiaS1odDueZCz6qDCza6xRmR1QunNDRaZS
JV26Z3yEez5xTohhvmntmmKbcUcoUtxX5uBesehOVANyIgR7aeo6CVuL7OibtyyeJnvyncziK2iL
jrAzPS8ETzpXjt4jU2hIKWHP4YUrSGO8YPTonDdM88mS2TZsHvIV5xj3sOOkvElSL+mtnZDklfLM
tOnS8i7VH1sNS+xJMo2F4ocCxt2OnsvQ3CuF8dnUW60M2EN05QnrUIp+y1xTmPOybfKAzZWXb2MI
X5/LTl/avdmyztxkLM5YtEPtDvudNeVraKxGJjFbYsg6Y+HCrimzzLqgz2dZtOkQhKtAYwBtbRqi
HYf7kbTeDyFqM0lqcN5ccwvwXj16xX7jsWk9FknI2/Yso3okqjkjLxwzNUEtXYHmPzUjbziTA1M9
nO/YO7KvOAIclzloBV8AiAXZTCzG1fpLzm1mb0jkLom6d2T+4GTdDOxjiIfoTottrb7Uk140n9IO
lhJYChaalZ+FNr7VYAxTNtY+SsCEgMUahbxvAtaDnFxmulybOO2hM7pObWvd7G5VNFrxznQc97KK
ewNBhp7P1xmfHFjJSoMYoYU9Yd22IiA8yFjgvvDn5gdH9R5gSQ1LtplP892Iju9y7Ijjgb3QNE+A
M5l0kynmWKdlNF06fcimX7UupT3MsqG8hJuSfPBwNlyb6FwhJkXe8uj1oXjGkq0+prT7F+wayF13
2gRmhozbOwvDQbTOdjMymgTPRmQ5XkuY6oxlHOhJQlRMEVeeZG0Gx2MTe52XbDpckNQxVkWqrU1M
Axq+iRyiYCym5TzsRoKVkGhEBx6nPZ24VNlOJk1U7GMp+tPKAEW+nGXtrWYDttxGQ5OeW14GZyh2
7eqBrDVCVom768gIqNNbN627z2PX2bdZFhbkOOu1EQWzS5DeRoYNhR8rZAKwSZpAi1WSrYrgd3SO
2E1YpuSMQSRmPpu5MzGeFXyOpD5pbcQIDUBE/blfYpvpTTy1T5Rn5DyVXmy9crpOPIeFHZNgPWU9
TEWXdTJakTLeeotqpi0XSc4q2wuhhXApjYe+DJNiOxpddj4j/aLadGv9VTYxc3iVjGAEW0QkzGBn
1JPIadlHY5CwyrMJSCeD6MKl4CnLqie5T7ay23tQvsilbpX8qKO1BGtkVbJEe44wDRM0JkJ8KkOL
rLE3UPgsOjAnJiF1WQSOscZP5aJjkmaK9CmFX8I/W8QzJ94iMzhXVC/dhrsIv77SDIZDEGA0ognd
hGwQUSQkDRIGkQNOmsOeMJ8ONYvsZ/d+fX0StlDuMHRnose+mJF0iKWmxiHJdLtoWF8g6I09Djir
MQ5VNJJJkdULxFP2K6Zvw2eqN/BQoO7HVaFdgPRojb1GKZjspbdQmNdCSOCE8aCD0A1JTUPZ5QZA
B0J3h3BxvB1D0mLIhqVSXFUZgk+Mle5isWNMB/tLxVvSP4xTN/goxqbygW3OknubkOkHY8cipYkg
9oZtnIH9wLlrO+ElMDyz7jyscsX6tO/rG60HxMDbG9tHdOVlbu0Tz406JiNay3GcOES04vwfUTld
NKNZ5xWBzCFeWfCtS8YAeEgWhhNu4920i+deRW3JNZLEw3QbSiS9VFO1MW1KQxpQkqkhSXE3q8Li
WEdCGXL2F5QKMJWUTyKON+wiVc8PbpQn9RnheUYcFDFSegYFkvBEssKiF3JlZi6PmSgXqPphvjen
MZN+VhpDCgYC9+i3Ecm/1Z3/f4ogN//W8XLs8pfuP+6G9pX/mf9j+5K8Vt2P3ThGbf7zpev/6z9R
xWFlkVLgk6QvF+Ya4vI9fskx/yDRBxe8CbbSxiSPMeYfnELjD0/ypxGZSon9b/VEfjfAmMYfpotn
g0bdZe2P7f7fach/Hj8RbuJBLiQQw+GfIuXFe2/B02YNJd4S7cwx6x/mQvCkxUjgy1Xn0vXJVwXl
7oGHMeOIf44sfj/I+/a6QBp1AXTVI5rq57GTMTSkKiteV3VWe5t2E/6yTgPxbFMD/MYr9vMs79t7
xHeMF4Xb6a8jNj5KdkJqjnY5JTn58glUCxbMvxnk8Y38aCN6e0dQXRmhSL5Qds8/v6OuE04hDV5F
uk4R9F0x7iBUZAdG7yXD9Kk416owMMW+7cbi+Pef5s9Dlbd3SKaHLUBh49dlkPfza9vjQHeY89ro
V6zAicV5q0HC0odkZ7YJ+wDKsG+zuX/J5n03iV3fLqNlZ7XfmSbuqXdzQ8sO077SEa+OpD9sQ0LJ
+XhTorAaO776+3f3i08WNyoRmmReOGiTuE1+HFFSwdXtqGlagLYouTZD+HVM9pNjaDvYC7r5mc4L
IoyiTeul95v3uY6+3n+v3IHccAys6O7fo+0RNKF31cAFeS7aPwZ6mC3Amm+QU7iHYjRa3zIRHLnl
POySlBwws1caOyey0pVRHFK3gnGmJ/ZvPpRfff6r9ZpfjWQmrGs/fyiLwdSlogllqp8Ta9ksOUWZ
UW+iZGi+sU/+5Vf9q48AMSMGbZvRIKfYevn9MCM2mhTmmkjinYq86qxSof0JOV7+XKrGvif1CdCE
JENaT8vjkJ2Dq4R4ObBHYY1MCLHql5vMANbymxG9uV7Vf9qH3656xpKMJ102tMRjvTtDuqEVUJts
ONlj1cZQ/ZwChv/sVj6SC3ahDXixuzyajUssZRalBSOhLZFjM/JBa8RQjQlkkBN/azZQPbCYW7ZR
WdaEdA/mbi6tVZdZRH4HUv08ibRPRTZZxDPFLOL1kekFHozyUUJeqn7z1oy/3tDYIRxHcjtD8BRv
OJAfPvHMqWKCwfh2Qa1lO1stw5njpfiZuwqrFPjRWP+K1khSVOJY9i3RY+byZgZ9w1SibmgZe10U
k2b321rV3mNBj0kobxTFcWBYc/WbE9b661exakmEzZMExyZkx5+vEIQzgxXabKLYUNkMAUPkWlVZ
0kbYpAnQXRm3XR4zJcFhGFFJpuSdw7U7ldHizJuk0YeHPO0tSQvCyozkUAyPjrDWkngye+jiACC3
Ysz5P3rT0wjCNDGEb1wRfairZbzmX4hvWpxgCR6HyTlLYuRNyeTltwiwt1Fe7qJEd8mlGHqxb2JW
qXg+QZXIkKWW0aF0+fsj66+HBuFhOs/mNeqO1Np3dwxtvbIjNuykqCbqPodbsC+J1/zNI+fXrwLZ
HiefQ7Lju08dYGoKHFgPAy9yO3805y+Exrq/OQD/WiHwVlAbcfytcAbx7q1Ar0qWxh7DwBhB6KCJ
cp5akyFyFJWkswG937Czb7cIDc3fPNXWhcS7G9xbSx+DcSYYIda4P19VbSwT5seWF2Qwi8k3BOyA
K3CBiWp2KcG4XmtrLG9XwVUyYnzTZ305VFNRk8HsKOeaNXRxF7Oo/EwgynkDK8onlWlC61zm7V1o
ptqZYsl1t2hRXWxkWca3WlYWrzLXxJVVe+n1xPJ7//eXxi8+T8PALsNyEcgRTuaf31Ta9d6cmEDZ
lG2RnxzPwAHGjLCItisZx92PUYshxy2d33yPf32KekCaXB27LDJp+Nc/v+5UWxgO2dQFcU2mtyDQ
5ANrl1tMwhzpzjTsuMAuXcuM9542Zb958V99lYbBLSV1IO0OS/efXz1bhNCE3hKenNXDnrFeDHGA
yPFSq519mjXqKteYytXziFge9r5vGXa2I3bQui7McA6a0n1gIYuQNw7BIZjLxGTVKQ/s9GXgdSNr
hXY0/Vqvv0TWuqkoWmKE6vCyN6Gz/v03+D7gjNoHwzpNMCezg274Pd0+Ig5cxWjkgiYyndslg6kW
0kWexTTkBILjpT7MSBQhpobCz+3GOyZ5VF3nvabd/z/8Khadg0MtzRf0fn2MlsKykgyrpmozTDf6
0L6ogeGOtIbu6OJAvsKsoCMKAPbWdKtkCia3YbX97W9+EZMv8OeHMeZ5DjvSKklqMN5fXoxD4FJ2
pGOrpkVmzJZksfWjYcnknKKMFGyB8iu3onOMeuJg1Z23N1LcHXVifl8b/8t65RdXuoUnnItNSoMS
6d2xGFvY5TUKhqDpKus+ijP3QnJArDHbQC2B0e2dyHhhZDqfaQ7wo7//JH5xKFt8I5yWnF2sWt9d
6VXDRCRtePXJC8MLomzdnVUg13x7lf9pvv/Tpbb4Zyf5F9rE/qX49HP61/rnv/faBtAi1tuo9yxa
MLLd+NH3XhvUBN8JhTwEA34m1jL+e6/N36Ixd+1V8LHuuiWAiO+9Nj/SaXNM+jqHdBDOr3+n135P
cbMdsggQhLNNp1gldPl9J1OzvZunPL8xp4TNqzan7nPJAvzGKhxmao0NTrO+EgabrDtHgWUkK6rx
7tgNj5+XOmd4HWElOC21Sw4rQ+L80Zp1LNwawOhjzsX+qEIkp3ur0YXvxclyW8l1ra3XKKFPQFIc
7bxxCrDR4zwk99hWmucWCq/aLwyL+p3dhl1zwTNX1zdRkUe4vklI7Tcl6B2ZhYPpT03jPhNwhZ9A
JRGnbuLUFjvSoVIGzOBFFlvBo5jtc2HN48ZUxOytlm0RIDEp+63baiRgzYPCFjK7Xh4G9VK2/Y5/
kkOrbiy9RPXpio1b6eFrt+QOBEgzc7zNAm08CiI0jqGfWgNJgbOLXc2bxFxu5NyAnehkH+bbMMKw
go0NAe5WW8/iba9UWgZaNqm7Wu/FZc/EU2yahiXEphqUwKwmgBkzpm3ZHhRGM82+0TdaerREPAeE
irKbsHqveMwACoKXKUTzyB4/J2rUw2obyGkqWQS0Ka32Ups54QHWKv+FieNcQvBkrGcym6/pGkJ9
4tmQZuZ2HmNIzxGaremg5RVMnlCtXGGxmJ9tIxYRdnw2GX6Ev3Pa4KZht6Mc0tW2M7CKLrAJnBo3
bqE7ETzwARuaO2nLXT+nuCweCAFIKJ7Jt+RvLZj6DkbLU5OrZnZYxTVmeMoxmmEvDQsgC3BMizEw
zUJc6jDCT0RWGcDjiSJSbALgNQdAnRm5i4lCfJNoIbmQ/3Og9fOa3W3ozJ54Pv/dsXb9ouWJ9hon
L5AIhh9niX/+7W+HnOP9ITmJaHwNHrgu4Kx/nHH8hFdioIhojTmQK3gyfT/iLFQ8NO8krFuSWhr3
4z+POFRBrEgNfgSByyBl9t9iuRlverE/6wASQ4SDxAcV+c8FnmfOdVqXWnqAaZzsoeFjntKSEfn2
0j7jKMcGCgdqY2tjcdAr8AymlcZBOCf62WxC5Diyg1k2mesmLyjwq1OrT9EDxiX7FC35Uzp2z4hh
u0v0sdqZXRZ3ssWWbrskj0y4ITc2GPL1JiN62mUxA+El3+eZdyKsgeX3mirnV96E67rDVhgO43nu
9dmDnWXi6f+ydya5kSPptt7LnTNB0thOSXovVxuhbkJICgX7zthzW3cJb2Pvo7JuVYQyKwI1eMAb
XBQSqEKq5HJ3kmZ2/nO+I4vSwBI5J3jX+ePPJAKfwwjfLeEEDtxhHVImpxgBg6U7zXwBCUEJoUaG
KE7aMCBj6Jf62AYMA9MztsLqTB543lc1J3JNzo1XFSV/5cxP781WGd/MpAyJMUmN8ZAWRRfjbFnP
EfLLMQIotqlxTTNSXyxvbufiosuxQQSlyJNAZGH1LlKj2qeWiPYVPu9TDRboDUp2uJWLFX0J4c/c
2x2jr3E10ONnkkeFc8G+jBJx01Sz2KzS5zbPs/4Yg0ILNHtGGnFV/msWRi3kI0vDO1S6d5Z0lpFJ
BHFZnci+h44bXY4RzfM4ggbUt5Dn3Fj3b62goRAutomTKXbUddYtx2PDh3mEN2BtTLcVO8MouzTo
pjw907JXnxlcl9cZZPZ9mMDjwwXQqdvYykjeyKo8G52l7+tUTS8tRw4PfTLUfqVgZLDS2L1iEVUu
SoaaX+cqz4+yMql5ixsZFEWRXy11lV26UyP80DKqC5wLNJTU2mAxMAtDOAcONStVHJ/7mopoIqqI
eUzyA4ySnC9AP3kGO+eNqjaLsiFONTOikSqT44QFbBJfixWiwb5uvh8Hkb5SO1+fqQO+cYoaQ678
iNEmzpUtQ1LcKaG9sOPrEnoCZmdu380izC4xeZQkP/Rx///qMfr3xsr/D92Qq4XwVxvC1//z3z+5
J9ef//NZia3RZISi0X9GGhst7Z/7QecP7IxsBbma2duBWORx9T+jlz+Y1JCzRsZXDSyU/3pUKuIP
DjfrU9Qh12AhdGn/yXZwPQj860n5QXdkb7m6IZGV0eU/HVMMug+aFpwlWJv0xqjgUNYJRpCp1cXl
D5/I9Z+/88cyqp9faT3yoxLDU14BZyCR16XoR/22o8cwXLOIjlYnPogonsXDom9qmP2bX7/Sz4ef
f7wSm2jLsvmgcI3+/EpOgtdqYq6+kjwDPTXYVAG/CH79In/zdpihrB26Ng+jv8ysIp76jWRLSINr
s0eRjq7amT0k0IQq/XNX8m+PkubHHONf3xLviAGcxRnSZFQHd87+pEGFosYuYmYbETJ88fqKhNDZ
bRiTbxqcctzRZsqyFi2ttcmjgXg2Mh25aEQzPPV9aBWlv4AmRJoo17oHJwIziSdJTpKQdlctd9Q9
UQgUzqIY/LQq15hd3GZX2Sh0umtVEb1hqiKRiqsBo4xS2dWDa4ZzQeZ5KjWsaiP/Uo8a6zvEsRSi
PvXVA6Udg/k9WRKFgPDKlKSNAeq9ryWK9s2grhS3n9AxeyjjaAKIqHPXOZLhsvA06GR/LlVyVhwQ
Bn73irzDoaMVBKuk7Ow3WMd27iN+4yKkwyrHBJvZ89PUqsNjzBgs9V0y+LEn4QtzNihLFLfOFmRy
YrMhP2er7XtJmUK4IQM5v+KtmR4m4BzfCxpdzlARRlRcEfe30wRaYptFekT2fMU7+W6bmI/Ughis
82WlvLZ9Y38NjSL7GnamlF5ihNSd6fBTmMG7Rdo/kifNdTUgCNY9Fs7Y0+4AQt4vnax+Nmy9vNVl
lEcMbcb0olA02ohHg4oXKBRu9yjZZL+WbZK8ctf0L/FMPblHkxu2srDS68EDctS+2BoHFYAXfDOq
QnYOOy/OucARc8YRqGvGJwZbmrkrcIC0/mIL5wn7h7jURYs9QEZDyocpULn1ZsgeJt1h0yCyiXVs
jAkD9V12V/YSAmeZFca9NkwKYaF+bl7pgukepjAf75tMCR0AhnPyhgOqvWsdS8+3+tyNZ5mNyNvT
RPjZy5ZounBcCqUCjYrZ1ovrSX1XxzF9G6IKlr9uoat46iAjrIyAOrCVlK3CycgZAPWXqXZs8LIL
DxadcpHr9CeADSmJBk1YjipORmZ506lu3/v5IgVNrHLWQa5WFCXhP1mK5QYeRnRdFtrwnI12/Io1
NrJv6SGOHnsrIRTfdKtfizOgE/s0RIx0JfTqSCtvp1cL4lJmgWLpqJzzplSr32inEiEeRbt/1OoC
jqtuj9h4qo6QTWPFlGVBGW9AWNuVDZwtVbJLZVEHw8PBi7OG6o/itoQeeLG2Veq+iwBeecKBuELL
VjY/D8TNsShCBBBgAE0wRnWYc5fRq9rnGy2UkPTiFkChIk0sdIS5RhJoaz5Jchz+mvHYdwOpWvG3
3siJBsVtbD8VoqHdRgrN8Cs6iQg8dxYKMAZnebMi1PUT9J0YW0umZfUG6hXXv1rj3ie1Rlm95xqF
+cS4PHlzAMlcz3WfUgBDXqLx3DZS4DGkqo2Ph3ibjoM2jMmDVtPwiEGq6ryR++9t4gK6Fan+iAeT
byvr+vESn+f87oC1ojCwwd3sh3GJQudmobPBQVb2AcYmTCcwAnrSPeFk3Esemc9AYNZpZy9GSqLY
lBYH1wrLl4R8meK1tGJwRZG5T7d4xnDCE4QuwXfFRNO8kIyHwaFUzGdoIkScqIwYr/j/FV9Bx/MD
GmTyYn2mTUXA9Ep8XwidPYJyI7fpVvB3gikJFVLT9AG18NlnxJXFzHMG7dV4G/EGsi1G9cV3agub
vsx1AOf4MW3UAmMMPQh36bQVZmLWfjk7mbMbWjJ8/pDqYiT4OlgnMhHjk4Y3n/18kfA3oYmMlHTV
IMW2YV5l12aooWnqoP82blKrDuZQOoY9jP/FsctzlS6YSpO09WEA8qbVV4YSyvPZxlU4iOYw944U
m0GzS2SdcVJdT5sb81oOBYaIcJHJG9thupRsvcerlMdOXoBJ6cXg47CCC0WuP36ChA0leirN6J2I
t2lsIjMdro2cDD0ApbymB1ztprveMjArsQ4286ZIHao+stJ1Jw9+J5vhRMxdDLlgaN/CIexjUtq9
gGgGlkrxW1xRe7eMdNcjxJo0QW1LA4xeGUFstO0hIPamvvdh1RhMVA2VHKVt7YUzxxYxSb1QgXF2
Yq8senPIDJgsfqNZ8cUgYxNSb2ic5t7MCZbl7qvSmPJZcyYy3tCcAZONawWQCb7msoOZKnYu9vBh
UzkJu3wzjpMkgJiZfFXsWn2l3Ga6NUhB0w5jWCTwKows9JeEMGIMUD1vdTZqD1E8rNiJUQlTlBfA
i2BJENGhXdvNq8qzbZP3jsBYp4fVaznm400lVYEdS5L5zmHQtDWQOl+Z9K2u2PYb/i8qmLFWwyNk
UtbLfeaMmIBHa73OI8ki02AFoQjaLtsvIVSLW5eSdphjTBG/ZZxSLF+r4XqCJtEXll2b55dnaDUn
uESY+I4tW42QjVZTs9Q7BpedFssDUBPlteHT6HzmTRXZd2Eve1uHfAi1E0B26bbm1aSVCUbLvlX3
ZqlxRw4EH+8ihhgvSdO0RO2XYTzXhoX5DO28w+zcpcWBtbfdFQiZJcnGdHng2tSgyUDMJFmhsYCk
/Zx1lG4NXE5qWeDuc+q0e1rmLMqCmQZUxUvkgEctTPvpCuVMLy4qcnSsKfqcGn7duM2TycWXbe2l
ym9mx3G+x6qoL6nAbEEoCpfRPoXTybM12AvM9aifn8s+VXvsxob6stiFAO3mhpe2Lnp7F4Zdfupw
EvUBUiMu/ilZ/ZXqB+SboZf1NfpAf3Pg7Q0v/0CCFxKI+Naee73w0g9s+Mhm0vXwRcmLWYqhWgu5
k4oHEaQGPtKuY1HeYGxwY/hlmHZvytysshvc8PnAnKGBzklTmWnc6PYKNccizFeHnRwOtvnBxOYB
37wOWQTdfqHx3vmgZ08fJG0kuwT7PPav7EQ/DwwuCit1OhjtSqP+lBYnEKy6Xu3o/RDKaZqxFHuA
qmg/cpqII7tm2/JLnbDtxBmIEI0YWnfX3ViUMSZNR+5piZqyzYR3EEanmVJqJfvVdWho2fRKO5pu
BSDI1GOqNHBU4WcXiZ9N45xtCY1QTdWUtK8+LIWi3+gk/QHYDViHvXayU/260y02Rm0zs4Cpi+6Q
UYHvSDqDoFGQonPQj2UjZgczDfbptp80K7/EFTu9yJS+es9kccyDjAZVWFCpM3yTukELIsZ8RAaj
E53uxQbpLVb69S/vZ+qZvNIdiFZHSzccjalqv/ULeg75q4p8eBYpWoEUY7DqRC3uK1+6KnKC0lqk
eKeOB7EKhOMw5jkM2WK0cwfSkVk3N8s0te2545DvMmMMhQt3RR32+QCZFOCrUg9ZkA94/zyN0cOr
PWqtvUHvIlER5q5OblOabSquki7XtxQQ6MuhmIeMuwOhIzCWpCuPAuKWIjdZr3bFloJZJOS81wdj
H1pRB/Osjdyy920RLUVQsbGwXrSYM4DHdd6ELM4qJObXtrYx4wPjclgThihzUbEcgxy/Fub1oxbC
Jd7MKpGA+3CspvolITHQXGdG29jXtQ4TkO1FxELM5s7K3j9Oa/87qfov7dc20dN7+fOk6uPn/1Qm
KEgigckBmZO/wH/pcqz8R0oTkUF10W+ZVWEcdU1cTf9QJkz0XWc9yq/ar4Mbg3/1Tyr6HzbGQ34f
B/1VojDc/0SaWJ2nP2kTBjNuFQuMWLs/AB59PvXGSjJTsPEKYRJm1iPpGVoNPNc0S+VhmUfZ3Loh
S+cBDxodpwZpjPKmYuO6wgqKqP7GyllI9TisPNqn/+T0T4CUPw3bK/+snjRS4D9LDHpkI61m/bcJ
h1S1EQqnP98scgYwGk9xe/frV/skaCCXWsjtDHTXOimmhp9EGlgnUhp0EXlJpEWBwUHvvp6y+uY/
fxVcvliGEBlwNnz6uGNMINjjwWNHc8MwpkjbQ17aw29koPVv/UHK+HgvnClwMuIsY2O+fuk/mMoc
tXIjW+eJXms02A31qKKSxv2+tMzolMWKu1Hj+h13/fybt/dJsPnzhdHgSBhjW/6LVxRU5kBmEXFm
HqN8N2szFXfgereI6M1vjCarlPWX92iwfbWwNZu6+umTXMoJU8tCxapJ0s/vu4VW0qV5GZXlO6ky
7Xfy0OdXczSDu3olEjCRYSn9+RN1iwTWpkpmL5ujB6JE6sYxoMZbdLf/+gJZ/+yf3hZEAl7C4MZn
dPwhSv741aUqQr7RQD1G4FcQ1pJiUxqjsSFMAtJTHcuTK8P5NxbTv1z7hMVxFZuOhurJk4DHzY8v
GhpMaac8gXYySizNC1r/d8IE7DZ+/eb+9nVWYWHFINia+sk5zdQTpxR4NW9hJXoEElbhYq3T11+/
ykdnzafP0GUZ/viPihng08uwz5n1TmfhNtKuR/lA50/dwdglUfallsYZi06Qp8aulQSXG7nnctln
YCTpCDvP5GUo66pgxyzXv/67/u7da3ibTV1XhYOh6OdPeQBSX8HxjtGVzPKgmensZUP4uwvoL7cg
3yX+XZvHOe4zLtWfX0WlX9YZ6Dv1ilGOjqdq1QTmoSWKwlF0zvrffKV/uQ3Xl8Pav/YusZB8Tvkb
MLwUklqxp6QRuHbDedYG5wTH6hiZVfSbZ/Tfv5ilrmZgjILap0/QrBhvGg0vNhrUGxeL2t2A5zeA
hChC34R60/zuUvrr7ahzF2q2YIlkSf7sMAKNnMpR43YcSOldprHz2GrO0aUvgXycxbZ3p3SPCS2X
iPnBEtagwdRsT5CHDuqOgJYR8dfOZXofK9U/nEH/VrL+6/UEy0Mw2GAeCbhqrU758a4l52Ez6iXI
DY4HtPM4qj52zfnw66v2r9cTr0KaheQGq5arfrqe6AKMSdCuel2rWvNpqqlYD4YUMNwOE27q/uZ6
+mS545rFm8PlhK+MljK+5/Xv+WHtEhgnwCPAEqtV0I3HYbAg54MTlhcUV9QnGqq615QsdOorso2c
TSMc5UGNUwOKJHve3zRX/d1nLDBwstOi2cYyPg9U+jJyCsm7LzLKVfcj/uxpPzFI/V3x4+9e6NNy
htAWmyOuV6+EXbEHS419W5O/ezh8PPp+fjSSWEHrYcax2vxX58CPny7ciqZqaBnzKL0Ob7sk72nO
csP4uyyFikgSCut+nFLKBDs9GeeD0aUSOnhP8/hvvui/u66onxFk79ap3OfvudJye046noaZrUDc
58m4LSIaI13y9/tfX8J4v3hbP73tdT3g68OoxWvyP35+2yrH5zIVlB6XaALNPteQvDxDAnXkMUmZ
QdAnjvtFNzgpe2HV2oOvTzOmowUjvPuNSIPzNSnCktYJMZbDWnOIGR1RqVJou3llj9+UbzKOenjF
Ep4nB9IYK4LHziuq/SyljOepqwEYHe0Cad2bykRHZRs5nN9AecuBzct8Vm/jKVldBSP+TWzX3RKW
O1XWpIFQL8eMrAl6CtZ2PAOX6PmR4fcpfxOYvWF1Vul9AzFxsroBEW0STCFcRfGRjJNvkRK5XYDA
H6FyVi6RYkcr0P/ascuyXeuu1q6ugMTi6WLmZKkmVSiDTp26YofyK5sjd7z5zNZIFBeZzKWOVmTj
oxANPJLZM8Qw5oSIAXYznx8I8BODjaNEH8Oz5Mwa5TexMszSPalVZMj0CQcJ5HsPBmU2uEhUlNkb
+9nVJgUlUsqVvbfSAgHNVWH3YqykFTiHyY39gV9p26IaglSuWJYmMeo5yFZaS+ZmTbRTU2QIqN7w
XIauKL5JEM8Un34AX1ocWYU/jKF7jQMjfEo+4DCI+ORRSSkDjdE/ADLaB0zG+QDLJB+QGeMDOEO6
PXkaFEuVJ6rSHY3JRTcLXCLsCOWjOhoNQlmUw7ARubPYgcPHBt1mcE2qoLsYvlSIrwICDrBd4zrC
KWcfaQBihpV/pDf7elq1kzXUuXzkO9OPrKcA8fDSZMWqrhkhSIDqIxlKwRsp0XggMGqgmPZbLCrk
SKkNMvYRIXxEb+iSeNK0j9wpZdNkUOuPPGrvWBWYgTWmGn8kVunhc67SNcZauDa4reXPeOtogAAP
MFyvwVf7IwWb/hmJBSq/BmTTj7Qsad81OlusMdqoXxO15Ue49iNnO6/oWFJzKNrsjEjilmKZ1Fs6
1knoFoJ+iF39Z3QXUM5Q3qPFEOn9SPdS6m7JDaIkFYjulFt2dDSMSikd9DKLscghZdFKDpxtSmtf
QCDJaVPvc3roU0e9tqnReB1hw8fnaiL3HpRDTht6puTOZay1+cg7onXbY+LBKJNVgLlpGy0otybu
dPTMuY3fzTknogKHcXI3eclpiwmb2apBqqdQZ0zTWFyvcgdmUzwfQAtnmF5M39WB42zjZrGZSzEX
TTwLmCe/kujZiFiX8tGRjIRnqosJ6k5Nth6wo9PpFGW1znKRKhNTq4YxFQ0w2BskEyG3veJUhwW8
toHGMUOWGeMyW+OCQHXMqSYrgUx2ZQTzMqxz+ENtKcjwo+oBKmDGM+u+hUqKdyXplhfNXcyHHP1+
3EzxkB+SSOh6MJR1mpHBV+qneBxH9ylbmqV9MMKU5FRHF+9bkzsad8EiLX1nRUbpnip8OeKIB7K2
N2iShdxKq+UoLfNCPA/otNq2AUSQeAKzjhKElpq+xZhCh10BH2evc/4oN3UqI6R5O7NMj09pcr2W
YpGGwvuGiowYccXybG7o2ed4AszeSdtC+DXkAeZZ0L1zt0+/M18LgV+0gIB9gKg4ICGKF4+ZC1UE
GVmvyYWJkqeEiEUbb/oRxygVwSE5CKWrim5XkSe6jfoyt/zcElQqWCAK1nbytBI+0dI4P5V518x3
naVlukbItGuMna7HJY40hbZmbdtm8HAgzeQ0KI3jlFwpC30L/poMX7J7+OWRk+3Z/rOd3TRJL2u+
RWmLvuve7TQ05VMR12bXeNogtXjmWpTk0Xt29f013TD6QWmX6nmMUm2lUJtlGtjgwbNjXJn0+DoD
dIkNIwAoCL7EE8OQUIpipKeMI8kYGTsMfGrW/LlL/F/t77+0dc/3711JF+/4YauffJzr/+FP8U93
/0DEIgkjsIXCY/tXIaJuI/FxCMawtKpvINn+Kf4puvMHh+PVvs7hFQfSukX+H/VPqH9YJFGIgZnq
miP/D23q1rrx+XFjtAp/ZD1RbARHON3+dFT+F2mauynzLSs6Zox/Nxm1WY+aITfGPOQArPVu01X9
URXNM/7rQ2gN+6bF8G2qcb8zs4HwsRp7AnA5vyNficDTXSM4laR1diF155ZBPuhco7sc1OTLbNMN
pLTN1u4EFhL7m9OItwG+O9zLHOpydy2T/DB06XNkrKhO2EGHxQz7Q9kBe3aEKX0hJAq3FcQ29pMk
ZKxZDuMVXQCnphPM5XEDljmkCaW9tjJ79K1YwwrSLIdyPcnwGDihqhzCCmMLo7J3UyzP8zBtshTV
oAXp2yjD92ayRvyTtQ8c6TXN8isrY0JNpVt+NBoCcnb6TONlH1hCbu24/K4saeVXVf8oZXHdo6rS
yNjCWXQxgtIiEtFrdj8pzfCcqmbj23Cmvd5cEOlGINm4tUd/wNOd+1FUK1/KFFQIc50JV4kH3evW
ySygsS30V4z0Nenr5ZFPOujyydiRj4JRu45vp/gEIan1CAVdlcl4Ywz6FaQ+f9EpSKELPnMxRxRV
+bRIVi+3no5uFtl+p5ZnswrB50iZbCaFdgUn09WtAh1nx+DtJk6xJ2R01zgcB6Llxgjzs5DFpeKK
YysZdttKfSf79Jbxf+wrkVJtrW512Cj2mzKF14ptHSeb7OLc8MPOigURFNztlNygzoktO7jTAuYW
NwPILKA4i1Xt2yK/zBnRa6Lur0sp7hQqRO4y6VJAFkbMPEaXIoB+uYfTfjKy6q6RSwPOBb8MVgrf
nIT2Hb4+UdnZGvcD2rzfijkEoI/CW4qYcVaSiIM+j1QRpAv+izj0i5yUOxE900/NCZIvT0ymR9dS
ht8bTZytvn4os1IGFEqMeEizqwRI4AX5ga3OjHXr4uXdKugGftq4Zxz9+xmKVmB29jEmAAIVq7+c
bZXdYD2oW3B3yk25DLcGC/K2yW38PlXK39XEjxmCAYJEhEqUsAAxqLrIehg2uftVVfKzTbkvGwxV
+jnE0kujLCj6Mftg7tOnsdeygAq0YcN89T7rKa5v9OpyxFPtK2wgN2wcX0UKKLwi1YkZjAS3UPdu
es4NOFZhwr3Roef4Rd8gJBmjpntM205KChq9JWC8Q7+D5s9Gz7NhMGEGzt9GLSm8MpF4bToovRCZ
T0xQv7LcDQEjyX3RgJoZKfSxI7bEdjq9uWV2MUAT9eLQVLcgZX0dH4U9NZ6igInQEv21HPSd3tIM
AputDIqEOCoMob2bTJJakBmLb76J8yu4xs2GrQD895uS2kDXfU61hjBFk75F48XQCxekn7yOjQ7D
UgqLzDAkwOMBDobXp3Z0J/Sh3oPiay5gRrck7OtiIxc6qHQ1iqGL55TMDMNzbq3UXA6Ej6Mr70ya
A+dopmwLy7qHPcK8rDvaouaJPsqqZ8PTl72FWUqkB7x4iz8TlJ5cqrWcgp6mElAyW+EzZq0jvqMJ
B4VJVQu30vXoKqe5ZsKcu98We/iSpuN9Tm+JhNYEfV55T6wBGFxBJFiNwqsIOx9xkqMxzKeWvmTP
MueeR3FKK7QjeJFK2bddpjIEHsHc05511mfh24rT+7SmwEwfcZkP17HTX6ZVxnOA/eS+HxMMj9F4
6k3nCBwBa6PLPntxVUDPymNjMaHFyaa+0xfkMNnm2VXrTvqalXpxVEtIVBqRdWeR0wX1buWuh1CN
f6QcAzAg5lbgzZmH8g43+ROwKCzr+3KkcCxKwTbmRr7pgG1BRsznL2F+WKpVhum1obufLb09K5F+
LEHrLX15jOexhRuOm8sDOQXJzjTGbU/ekKUBCtqoLfWbuoKz58zKznR4Xikcn/0h75hc9yTl67yj
2sWO8C28QKhWA7PqUxhW8yW+AYugZf0tibp2x4ZM+EZn7qWr7eMKwbNTgyqsFq9uqVyNreMYLT64
7EslSe4XE+ojp+EjGLBDgqGQjHwNi6nl+0EWJGz0PtukupooP7FtDQ+6BVttipbUpyncz4ZyU6qs
L01/Tjrnq7RYCfrwZNG0pmqNv0T4Mcn9A0yKz/SQv8s2/wpZetlUhjS3bEXLTWXmBehrUFdJjK0r
GcJsO3fh1i2hKbYthV+QG/p9HLvJVsh+8Lt+vDUG9WmChkbPL46MSr5kKpaDUuPmp2PW2sKpzM6u
y+ozLOMTpVbQquxW03YNeGpP7RwucmBa21mCRkqVnv0odoo9p7jlcVqWB8ei/VCM+CBNurc8oegT
2F2z3k9mNfhxOaVHYlLpa5JG5JcXpeQH7dgM7IljOn61Clxd0r+qsSgOzCghr6gdPSNU9wWJoc/3
UKKrpxnS5o0Kyw9Ygh1I8wp8xGyaa3fEBCpBvROK8VCUWfslVWlLW+yHkl33oeIMvY07rIDRmIM2
IK61VTK7I4UF7b4dw2cXFr5n17VBRm8sAoY12xZa/aTi/iqb9xEf3AWC0RgsignSdTZf0hQeVWmb
h0JT1Lsm6h702WIxo3rDJiJNtuDBiEDCQ8Q5oywSDtcbSDJaR7Vjow1B3bJc5lg7DnRob4HAYsYl
VY0dmiKRY+yqB9gJpE80v6JKjtrRZp+EZiDtNrApnIcxcVGknDqB0xm5eW8nzQV0fPBvuV80rheO
rbudQ63dUkwo/NYh1JxpXwoXg2RfjOyX1sReOI1XndB3cbfelPhKaxzt2dz4amNt0hQe51xdqL2y
oRrDLy3uCDe8cuL+LtLF80zxmjtPLK7yQKXvNjGMr20++VRq9/6SAr+eYWGnsMvcwfZ6F0tWrEHo
7FnoGXvlSpAyfcZT9K63OT2FFyXeu1V2J2CI6SXaG+Z1VCZvxItOGLSD2uqReWg0qSPuBrsIbCXa
FWFPBKU+4j3Z5XBz2Xdte8s6Kl3n7GCb8pWXzCqTOaLXyVhuMUZf4q6uvIx+6V00LV8rjbqq1BpN
YKJ9v6fe7p5oqh7Qs1ywsltXfcn7NtXXyLZOmsqC1s7L9wG/VQKvdmtCvwzLFvkxOgCYveLKZs+H
Vw0thVoFdzsCPIAOuR/akP4G+SrbW0Ud7zBrBRkJpFrcVVX+NNTRQ1lpu7pztoMrD4uSXxSRcrAb
9bIxi2BSUhnQ7EaIc+QUXavJlnQp0Rc5f68y59Fc6xx5QGRW81TZ8t1QwxNgITzs1QXdVbtR73dK
YuxiSlXMpN5lhFKHsdgk1ngcaG5Ymj1mlF3VROzmJZln90IQw1nGZwizF210oRq3kbXcVJN76oFy
GNDnHbRXGcsLi9BQE0IdjDWeZtUkT9JgczNH/bnPkheLzS6FZgXGHYdNU12+6o2+R+kJ6uzcLXXo
qxFwDdfJeF8lv2ZWre8085HA7EC3zJYdYNU6N011VQl5MyigaNPozLnGszPn2pwYbspb0SqTpxYA
NvX8Kk/IfCqNflaTOeiw6AWjworS0ILKDDM+uPjd2amFVv6QJPnZYKdqttqJqMd9YsRf69JgnBlh
s5+pW8mB0eRJf11p6lMCITYYKtGzLvT7uRdX9vw20Hu3Fh8tUzsHJUqMpHasL937zmL30nT9cZbq
dsKZv+uFcjMI7WtDy8pkXUyW+8aVhP2xo6AdycrDCBVSlppHmzEeX8t4gcxXZ1udGp1zOWOdLOuC
zi39Mk3Va1oUN+iHePXBBHvk4si/2u9WYlKG0c/3ieKuR4rYd1jLovWyHNynic1SynqmlljAwVQs
01cKcna1QkDVdBOyv8ZwW8IwxnF01UyaH+n9KWMhjNeYmDGwDvSTeQgRpTTLehqGKzevL+dInoXi
EIdALJPicfV8aTz2WDgkrbt6/bVfXjPrJTWV90WcEsW8JlpG7QGRrSy+mUHrtkt/rmAQ3sgq/TZV
CQAs8x4kqOmbxrzJaFmGZevTH31pjskmc7ojEtNmTurv0IJupgg/af2op/Y7ItC+SEt6cNTpMtJM
L6ZguEaD8tpBgCw/clwjFNclcZCl/DOF20TrDxotEMlifSuJMPg4Y9Y2RLygua1TO9Ge81rZJfpC
I0+8l1I+Z0yoZG352YwD2VQxFDpST3yFpSEvxoNC370p2ZMuCg8b0ZO+SNpR85m/O/C2RnLJEq/I
OODvi+vvClGLWscWH5XqLcNXZ2NrPM0Tm0o2uxvFgZw3+QjaRdCgv4R1/FQXkMjbob+INP2ybpr7
YWHkMIlyPNaFFdIkZd5zdJ/9PhsWEs3pa1cbd5Uiqh2toi+xzoZSOFWzG7TyK3w1m/xlc1AKYurU
aDwOYfNUAFphD6REVPhNuHHJGRScWn2J0nsMq8reLr3Tgyu0XqOxulXb0gy03rmWaUqKMCR2Mlft
Ffy28xJZl5lBOjxNEfxoceKOAhq9CRlNeWnrtvRvRE+KxWNAaY1ibzvxuEsN04IfSYc2Ee58mwww
S8d6ba10pxG3bFoec9ivfORJ+KBp0Ze4Ae3EAXlafxvVzzyJcdyyS9ZljE83IQCjmCF2zhCfKyh0
tI3+lIds4SGL3kAw8qdRvy1JeseWuwmTlhZJc9xQNPIubO2aVs3VME67px3mK/U9q7dyDMuzTQ3c
AcyWCGwHJXQa5o4sJA3zVpXYd8kAZZWPFLL7dJj1gkNkxG5lqqbrLswY2llDeIE7lbGVoJrxZPRl
ua2LukGGH8s1oq8d9Cxlu0QE6BniUXGgrQ4M5vQGrBNbeLqdAVQkmf1YKc4FqLWtu5bNmMV3h7VW
zMVzHKrOvporSraAgdlkeYfnIhnvQ5BfikGpuxMBqCWS4C8urlpVXOgDlzn9xCf2p3AqeVYFcrWR
MnSpFePCMnnC2Vr1pddWJg0kbK7xUYkPLC0FoSXsViGLn6mzH66cLRD65EXLJ20zZUO+czlc76IO
EQaNf8Q2vVZuQeAVxYY++Nwnudp5KncfT4/wlEbheW4pBpTNYgGDUiT7Ov2+D+PX3kXUnrTTYJeX
Blei08Yv/5e9M9utW8uy7K8k6qnqgRfsG6CQD4fN6aWjXtYLocZi3/f8p/yK+rEatG/cK8kOq5xA
ApFAAYFAZMo2RXKTXHutOcckRvIsN4TryGywx5aJ6xNvm9a5F+Y1JCqcodoCC/AnbHQtn+UYOxLN
YvArNKOQ5eBB6YINpoE9k6pgVVuTV0rC6HQkNduFlu8lSTmLKdUyOd/VA5lWVuLiMtlZkbJBWroH
SZzq/g0RYaeeJHOkI15nyjsDbjhh7ODwVeRoffPgI9hv0uwJh89ZlYb7dPoSGB3crelCUYPzcUru
hbw8lORgL64WvdDszIogX4kXuB7IB4fPXAuhg+L3gDrrpIBQKpsOAv2dWACfKFJ9D5l9NbMJdfqG
WhFrucrlBAZF5C+zMUk6dVxrQrGX2QIqJcqkeTf3S3WM7kDSJ7cLyTPJ2WWwRGaB8D94R3gUn5oM
WngsnVWCCjhQP/ai8mgSI9so6ksLHKOrFnwD/Y4lOY5sx1VdmOzRqflmpTTt0WQAwiaPQCo+8xAi
Kk/1edixMU9p3dEJ5Pmji2Z11qGKqwvcJmsilDENKokbsMCGKbq2qmk/y3oB6FJZ+TRekQZJm1Ls
9mZvEXjDqzPsg/VM8iPsajgPcGQzKfH8MtmJqn9RT9HXecquiAkms1ucX63IvySb/tHK6/vE2CWK
jMvPmD2RTzomgUu5ntQLXhfiOQlVUdMxeMsl5SUBD2/nWX5l6RGD9rxKyfirl/cL0wA2Irs62Gjj
3TQclqRBp+oKHHXKgNZsBctcW+N/8y+Q8shuI1chEciJ6mk6wUuhETFMk6eEuqEvGaV2TSDa4RIc
2AQ5z+dctut5GMLvcrX/3/f/HzKt8H/e9v9Ohl19rbPu5bF52/5f/t737r+gq3+gG1F0uvswpLRv
hKA/KTX8yDThJ0iL1o9EIBr5/xD/wmlAoYBmWIPdtWAfEDP82f7nRzJmWwCZqJFEQ2We8BsRLfp7
cRM9f9Fg3LpobXA26cjS3qsiKpo4ejm2tUccxTbUknXJi3HwaWflIXArZ9QuwXSSSjKdLSOrrG/p
NKuYJXobO8SRZNF1wSy7migoeNYbfIujxaKzQCs3G5/gQ1MQdmWAeF15UdsHC2zA0m0ww+CuTOqb
rssZWeteEMZASwglHmwCR7wRFVVLNSwwLw3ilh1neBeojcMomMAyvukxNhvmuIKurONROSRMga0N
X59sZUKntNjArbSM5hs622vmw/e+1V/OYbgeIlz+VrvXtbWSwBekLIKmQhu5dt6shdP3+clbG/b7
qcqPF/aDZgqSWK9nfkPiZFXseA+uBv2kdjGmRs379ZHey4Z+PNIHPU9ZlURoltxCSz4J8pde+oxx
9eOpIAoXIY2grEODbX44QEU6QyPHQ+2ZwTGigsrMqznxoHxS/JNAcB3IhW2V4Gmq5IypCnoDL8FV
Esfn0Mftmve8UiYMgsNdQ1NYB/CgNA7YmpGFExJxTpD8KuDvw5hl+1DYjFYPFjmWOt0hQ7kQQDJ0
fMLiNl/50CynsnAbghw6NXAJ7KJkTjY4/1YKjVUIIlUhfH/B/VOR3Q9IVNTaixQNoT7PsSEvZIG3
iilE+PS3hn4ZaSNpKaL1+Iy3xba6O1BIG4DsNoEaKvSimnd5zkVJZd/z+fV+faN/eh/e/Bof9GHQ
NRR9CrgPsUW5ZFmg4jEPGnQ/NPmTNfVembWsqfdn/EFlWZQq2QXByGtBmR2IwIyw4hUppJ+c0fJi
fDN7/MdxEGVZOi87IAzvr6wFTSNtE65sI18z8d7GS6Y7sTBCVq6F8K62Dou8ulV3tdhdzsJZgQ+w
me9kiqGZSMu8FAnPZF/w5PfNJ+K0hV7w91j0x1/tg/VAbbqRMqir6QlrdjhCTMHjhHOHBh9oqoad
kA6kuA8u/zM3+e8r8uGFDI5x8suem7wYozQEOgWRtk3Ze6nffLKuf3xxLDf570N9eEXlWkTwdseh
JpQoDcPZIHv49cl8doQPb46wq8XEqjnCMD3UxnXTffJq+vkTYS2oSRWh80cUto7GuowNXrKddN5O
z53B6giIAfGff30eP30cEOIjtWGMr36UAEdGa43EFXNToA9Z/brsbsX56tfHAAz3sxVnwtbVUMBK
KI7fPwyNFuCnyFhxWZ3whhu8xeMdRuaWAAOHyQ3NIjJr5nnpyHqRvm80ZqRBjFVYuR1BPgal8Spr
0XlEI8+sy5id+XjzbbimL5WhFPFHTShNid8DIdMO2XgTJ+KGCFovlAD9hMxE0sZZolfSUluL5UvQ
Dh45gHRj5zNYEGL1Iqj8fYNwjVLcSeFZb6bQ22gFEQJCoCCzGEF5adQb4L8zblUNKZyaONVsbXsm
Kjlx1mnFU0OnqYjA9M4+gd34+uZy648j/mO6rlHr1PNtJUg7pY83qdht2mENy5T88fRMzr+KOwKY
nqLaeNXU/lbX5ivTHy9bY93KZ0M0XnSp8RqTfR4KdLCkmg2deBVCpDLjcE/IvYcnf88gyVFDVAPs
EdQMI0dpOPpwWmy7wvCwJMkIqrLWBhBSBM3QO7GT4EyuLJclcqL5dpY08iGpXjpKCOy3F231nMxr
n2/jcgpDrnkLAXsSLrviMdefg/mhU+9qCFVV8ahF2cnHv6dPnaOOlpMMM+n2dGuH2G0tdsej7g3Q
pebR3NPTXw/hDeEwXpUUO91ayxl6/o6O+xwf42nw5JbGPstFiF6qKPNGMV4bKmTbUnSWbV/HlyIj
niootMMUyi9mN3ogS4jMCFI7Eg0gg1JyQPN1LFQ09EIwgM+m21wNm44csrG6IgCEtv0+kyHWVJHb
yeT3ivo+MxkkAG829Q2bEqZtfB7oMsSQTgy2nihO6CXXzigSjNc+CVnsgONuVcGOqpeRP8RGb1Xn
k2M+EeTlkgrsRpa0rVp1awT7YmF80XeN40c6URRnosc1zwPq0Paoit8rAtRZzJU2RkBsZ1LaMjvD
rFTcjKE0JJPrrD9vtMGhDmEc7zSUfW33JIduHbNLk8+KzhvEk6guKX2CHTfhJaAQDwasM5aZIyj9
fRyofP1gR4w8ZQl+zGV7H+SeHPf0Ti3ex/LRCnunwu6pFelZbagMyeKHSJ3Pc704g1R92QzmIaOU
FdVnyQ92BrgNgyK07Z47cl5Bhd0qQur4xg2oi1URlnZQPLXT1wFgrljSDBjjTU2TSm+nRel+Jc+5
G4I3SNExhqcuwoUbo0xW0VHwPZQkGgvOSDQhhdNaRRnT9uVa0qmkregMjogtwS6XJ+RskxNLAvOV
+VCmyQZ/+T6rmKjJ5XEM8oeSf62TZdekgy4L/AarGI0MMJtzglO4DoNrImvTdXy+NBSm+DbV2DtU
2aYTMhYkU4XywZ/Kk98pbqirXjFMTo0Ium1hpplXg1y4vqjZgmis+5HNr8ZWloHWUkzKNJQRCteZ
th2IDYomBVf66EY0ZFJdwPzk3ypqvVncxWSpejPjH3zO2RS5ajUerMmALOxToonLWLFclTQF+qzZ
si0HwEknvNAhx8/2coa0hK/0Zlz38kM/BG7MEBpdKDenBI5R5Kcoi7Zhnj1AsbyI2no3QpWWJ1qy
wbAehYOgy3YFBKSZH2IwExANUOlVTIBqWM+DzTPWloUncSCpLD2VHi96GY8Amo2CigkpKo8wk80O
hu5CzUTRiVqVQtNRQLDRqYe7CDYyizeEhM/oFxSzwm9GgHdi7MM6uMO/uBaS9pDJr+KikxRPIWFZ
U4/yRq8Yphy0KLgw5P4MvZYmB5d1N277/liiv1HIkCOUajXJuVfTmhTzbS6XqyJN1gqvO0iRZ+A4
bmu0QLEU0tPrzyUjO85kVHeabPta5MoCWtHmCpzNJzr9b/6dd2UXm1qD/2ARM8EhLsDXt7W2MM1N
GHVF7WlRsSMBDCwHLwMZIJxp0YtNvSxnSyjHzjipK6FLHKxCLoGB+6QXjyO1Um32JyG8BTjzya/2
w+f5w2/24fPM8Gjx/fOb6ZnpKLV/LpJ7KJPPpDW3KfcSJ4HXtqnz67Lgh9Ljw1E/VOJKF7f1BH3C
WzjdlnrbdvFaxc3266N8s/f9cNnROfJiliG/L8E1by97yOzeFOWEkzNICe30DSGLvCTbU4eOFfig
wyTPlYbhfCkAYugrkwySnaSCvjLvA25Fqrgl1KKejp/R7eUWeRoRqMsePRy0lcq6Ujv1BhU/m8aF
vjo5Cv9qJb5oAEGYm24H/bbFjXLdSsB3LIYdZGQqktvD0ivs3gRQQ881TOj0Erql3pe+q6DwEIPG
JZZxVZpockJtjTDprMYpANaJSL+vURKcQgSAyzOnS/2tFmT3aC8cbQ5OKVj21MqOfp97VjDcYjF2
TWugtyY/DEiMjfBKx4i/GuvRy6b5qhFEOoQ4aJGPAfq4T9vgcmZrIoLuEmTke+zGSiN+HRE5dZ3p
BFlltwUC7IxCgw8JAB57Qjvy6zsnLVX6L+7cty3WG7MUr0C/nki+ZVmekcGO5uNKFbyljWPO5gHd
QzXfdruuKda8e33rk8r4h/4RtvXvzShdQ8uqL8v3zdGbyhy1WuXoRbFuos4rt+FZlGmHlh7wtxP9
L2gz/hx2yHb/r+Tnf54ivfw6f/2xf42AaODib5bED5DsQ/SBkf3tz/8pPtb+4JleLKC4vf6kXX/v
PlrfGowAtEXuH3kLGsf4mx/LKJbUKfzp4ve25J+9Rwkts0WsNPstjJ7LT3+r9/hu4QJooa+p4DWm
16AiPP4YRt4AwSOalMzEsWdKZ7XN2LkmGNkTSvn6yqj18fTmuvykJff+VQo+UCTlbWEJcAoAcj/a
zTQGjlh8Q0Q7gEmdWlIFp5GFpz6v/U/aJ+in358cznsRR8bimOTkiIn6sI2ni5bGZtuiCygnGSBH
WiL3Eq+IyhMYsaHp6QGfhfSaqNqY74kxEcTgnfFVSWz/dOZaEXKtNokkG/JesOmiaLaAsgXMiAtY
QT7hjnBzDIGIX5/pceQ0hZZcda2pMXcBXNo6QqenysEao7TahqkFxSqUSuqNQsikAiZYnTOJLgYj
WOvGDDp8JYtjUW3yiI2oh0WtSZ2MNMYWir6JkpBkPoDRqJWy5lSgVJDdVqCveWQ2ND53ZdTs62gu
jccsHuHqQvg2ToEW+ccSqfdzikI0somFhGWuyU0JJtI3rFllIB4HTautZitJi/OU/s+xmMeEV2lk
JI25ClskH5Oj+7WG7nOQmA8etMyAKy40Sjo4UijoIWKkEXEA3hnReg6CXkq/5ELYQk4a2HlUUHM6
krVH+mdLpxKcorQ3w2okfVYbCxPZoJpIMymIgaw3fJjEGOmP4jIJy9VxnRZZEperNjKTKGYcUxbD
fRXGQ3XUAiHPr82BaGeUVIVG3ucqrsRevDUG0NkTSkhlbFLbiKDJUN8NiH/w6IlasVS7I4kYRLrC
MwsVrymqwVLcRGzqWd3FmRCWxnnbVnrWXERCVhlkJ2AH6AIbqniGNjpT1als7SLUjPlktJWUJyRQ
xIqRnc+d0YmXfpNX2V0QW/HMx7okbh33EMqExzQn5QWiegug8IITAArilHHTaTkmIbUB0qCVYZF2
diWGNERWskRde4k3pclOWURWCvBFofEaKerRGalzfVcFE4uo6psp88paLgSc9SLBxQrbaw3JWc0u
SY9SJXFmuEDZpk/qiaEeMkUCxXAKPTNfbGa3xaYInF4sleC2q7MCpTT/mogUYqKJEZwLoxgh2CTv
IV8JXOvCobnPlKIymM4zcLUMskLzoS3YmAYmD4ulRRtlaGDpiFXQIxjP0MEaSc+gHtMBFyxHQqi8
DJI2lLuhIRf5DDyRqRzSnm/4PqKYButZihMTRFGdw/EqVtqGqUZVLX80XbB07Mcz+UwX2PkFxJXg
saEY1XzZQWVKbyVGwAsQDi1Y+VUsiNnboCqdgn2DjW2wG1mqoVoCQlslWjRuIzQX4q4UkGguWgJk
x/OuRvXcdm5TJ00NOsqn5uo9Ym0EPfMKbdR0m/5p1q/hcRiB0/phKa2bRoST3+J/BPUWTuVGnhp2
V5Neso+FwMxwJJRDglO7UsgXdF3VJF7Wd6I91FDLNgufQvSCNsfrUBLKLkJeaRP8klZpNZuS9tN1
IgHqPEL0G821VsmddBWMKsvXFdJUjW+Lwh+hwbVjOYa2ouZaFX8Zc4GIYtJC0e8edTMHhSiOs0Ce
eoPOx+lUMnlXoh6Jug0tXCgPOaKlcItXJq3WKCfClxw0x2yHs5aRiJ4miPShjAeLmihVnBFL7FUk
pURoa3opDKvKzKt9QhsF59Y8aL3bZ53WY63LEcglUtSNV6zKgRlyqIXqDbJjtHIrqU0DtC50ZnhF
f5Exm2bJui4tNZ7Rk8qqdOmH0mwyRzfHqXgIcwRv8hcJgarFuhxwGCtN4GRllNcI5iVRRs9XtLPZ
DS9BlecUTDhFfQzGT7Mkg48LYH5iaRtfRjlssurmv6poOi+/5ldt/fVre3ws//e7Mujf3/+f/xpV
Ee1Rkb3hPx/PXj3m/3Z8rNv/8x/5v/1Pr37Mn6PH//V2Svvnv/CPQa38B7QVcjF1QkD4r8Uf/o9B
rfIH/nREBGjvqR6+ESD+rJUkk8BPBrtQSzBqUVP8NaflJ6KqQ4ek7jKgJvweav9jmQ0DyWAQTI0t
U2NDonhfZqOHbFrUxQrITT30ylJi75uP+5y+IQofeQ1kc/xkS/jDbGY5psURqSCXLaH2YQCiaLMl
jbGloBubh43RuFnNzklOQtVWihEiMabvvF/abzpGhhL2DqR2D7rrktakqOv2NRIDbdMms4XvkAmZ
iIRusVwYpJZ/UnB9A0G93QXxy1JNihCieM9pkEjeXyDZbA3keopCGWTcgtZfqkozPQCWPRYWJh3U
3quqNG/0lFcNJGmRNySTYyT4WcPnVKPjZ5fd4qVVzKckqq4J0DboE+F/QVOLyadTHHwNlRPPgpPA
ZvDGiFl4EBroCvWRT06ZutqQmxhUsOxAWuEevWQEF1yAstgiu6KPEvNJjF4yHzUNv1QJwc/faX6h
ub//0P93e5wtJn///FleR08keLWP9dvnd/krfz68GokXhrbscBjG8VwvVso/H15+xOaC+eKyKEBE
sWf5a6Oj81xrpsKUiE0IT+jfJkuFHzECZSApaUs7hPX2GyoL+lbv9wMaqX2qwr+47MFgNZAy9H59
+jMCB60sXvG2hdt5W15nl9I9pQpx5nyfSkd3X5Jdtgvt+SBtMBIV62GdbIy9tZ++aof+pd2Wp+Ys
v063wnn6QtfX0Tbp9Ry6sEhvmZ9Xj42LemI72ZVrbWS73CKId639vO1fqI8NeVXZwS51qotqpz+G
J/U12hRH7SA/WqiZ0o3Ur+Tb+ro9NDvBa1zrnLLfy53QTrfJrXxRHgbXvyAjxysuZVt20xMpbRf4
Lgs4wdfowjdqYFtefl5cDDfYzflJczEfzPV46G7bbXUpnCvPeJPs0BvW7UFfJ2eaV62J3Nwkrrgz
vNDWX+NTseO3PFP2xsa/zS4FqtRn81WAEEWqam+zC9JxL6wqwDqNY+4gKXBQmknnlqdtxJtgPK92
pXV6wiuzQxy4C87C07QjQeKWS3jgHF5lF7nJlubqTrdFl/DKc2NlrEovvfKv5W2x5he0G/sa9aqb
ueVB3CkHpGc2YRVn6Gh3uZe4aMIdeOPr4WtODkfnhvfapthJnuUxYth0R5RidMeFvf9gbJK1ejWn
znjBEIVNDsrhlYDpoLUj1PwihpdNFx5pFwVPqbQnRXPYa1s8W3bujXty5srxMA12Zptf2quJelq1
2Who9/Mh20QX5b5aY+qLtwj+HGYhnBcICS5LvA23hpdtinWwxx913TwIZ9nRPHGEO8tDaSm64Vac
ViaXPVljkHWMSwUv7yp+wU0k3CX7/nxYm6/Tkf1Jf2ddUtjeKfv2qj439ZUUrmesczgF+UWZk23E
s8gjP8Mp150ted2juZt2uFZIiXWzvXQuXLE+e9LQ8/MIpa4nrYojf9+hdlsRn7xP+S5Ag11Fa7Y4
X5hSrqqLnohPdn4r5YyLhodWd8ZN2K1qyO7XyK/D3GPQIOLsOPTeYAPryp40Bw/VGjoBKUvHU2av
oG1fxt68Sj1jk7547XVAK/mWcJAgPg6oknYPBdLOlen6NntbV3YFG9tJtK4e6HTvc49hB1QIqA/8
Ey8xy0i0x+1oUNKds9UkVPKQ2CMToc6T9PvOYKjUvgqysZqs1xQvBQmTGvLqzagc29XpufEMe8Th
tKkc1fEbsCq2ctNfTFfaTcZoBV90tuf/pyVAapFi2s1z54Sr8SZ1Tcne1IU7j4Tr2DpLEaNHBcUC
tjRZXSQA9KvB2oF7b6eN+DyqjR2xdEXXX6PynR6r3XyXi2iDd4FbOUwv4p3/jBD3NOK/yF295yx2
1TZ3E+Mx3UXn2nX1Gsk6sVVXQHZ5LbXetMsPfM09RfxKALDLILA5765Kprm4cr3mvD9OK2wY8xEF
uSfZkZ06fBAT3kZeIXm50a4YuaUqQfWqIxA0HhtsSrbMH4eWEz7q87XK+LVfK9cMWc7Zw92Isi0t
+TwXfY+cHSI7Q2aGUMfipL6YlP7u6DWNLYOn98Jxa6TH9DG6ErY6XAOPvWG1Hl8FZ8KV5N4VbPjB
Ea+SC8Hlmd4y9NUat1Ueub7ifVM7snrHiBDP79eyvkMbpjpo4Ba5FgaNDXGTsnlUUjd/GgB36BvD
wmrrr+o9O6PmC7LsVeYOl5VNt1dydLRPMLNnlzAeFkTL5SOCUbqbMG0mbBWIumWPPTip/0xf3FM8
5aqbN1l4wpoHy1Z2k1udP/NFxVlyzG+qbJvddXfRzD44WJmbcrDFejWsxWNt6vYDLgwD/95tEno6
rfOExsIdk6Rig1tLbMH3uDRwxNyZ7xmGa/Oa0VeynaxHrvV0RfSZuRmuhivjljVl5yzus/ZS7FGa
oKlb1bv2InGuDAh1drea8cCZ3jS8hOYhsC4YSA13zZ14AQi/90QZtboXr9p1J9gbpXPyG+FkXjab
F8up8lUmOljmyqOgPhpHUejs7r4675hDNp7mD0cpuMw95Zy+xqit8geju2FzSUSwsZYX42ov2Eit
7GnNLhW/8BYeut060eXgTq7u06I/0pFhIV/z79zT37oIDQ0KmsfDITlCuAPBUR5l66g/0TtaRQ7y
O4uBxJbXBmwlLGp3FGQrZV3pvStVbjHh3FmZR1jTDq83upJwzoVbqEbZF5TuOnGf2TG6F/N76bxu
H7BwMWztgkPzyk6X8vJZq2+scy3ZdzsMUaq4dioXw8M5lmzyq2561x2es8bVY3zrNnEaeLDugvml
P0rwEspSdgLek2557E2bd7vNskd2hPmKH1x0XhvLdEISbB6ReOKDxVz4mQ7ZbOa3aqR6epLdCU44
HPF4Jlc+RgdyPHo3X7MVjnfddnBKu3oyL80z7P9QrY9VYhNCizibVsEx3U0H/xzNuFM90aLbcihu
amljRjvg4Wlq3vTlVufjoj6E2+6prFZ4gp+U07BR95q6GvrVCIPvVBzMyqnuB+0kbXSnc2Rv8ehj
8vOMcc3/oPsqbupkRZ+ClA8PWTJrlaAaOFLGsNFMF0FpVW7jaEfya1dsWu1ukO3gpdsuagJ8tYKb
Z7ulvzLiTV3vwh2LjNXcH1VY/UheNpHzaG5CNvLgB0xv0Hd+exILAvCgPzsveOVFdf379fb/w8xh
/bU4e8y+Nu930/+Sm2t6878qx6+L4B3u5Nsf/16KS4RyUm/DR7Vo74u02/+qxEVmEVTGDBDovxNO
xNbyr1Jckv5Y9Fv8mOA6mijy36U4lbhEvifSJySooqKxMf+NUhyc7/vOPPGeANtkpKxU96AMl1/w
7cSqFOcJbMerESWqvgb1LxyMOFenY9eRMGHXhlXPvCOL6UzJM0s6AH1aiFKRFZ6Rh5e9EuPFp1PB
s3EKstG/JTpCfCDTubxB0RSKrix3SrC01FCmhoEo8421+vaxEGTsl8Ig6BNT7DBg4CHRYKXv13fn
bDNhgDbEUhp2aBpgzH0QVyclVetuI1e1WLqTUClfJGD203PuT7V0B5vVD9d1g05zjQYsHGmpJdHW
miteuQO+qeoml0ogwJA4JP0Gg3WSuFhTTE8lqQZTMlkWo9sbrV5hNS9KaPPGUE4W8p1QYFg6SX25
hl/BJ3zUcym+bNSyVu02GJnqdtiADmIQZMcAUhSCVKNo+XD2EwXiGDb1kxCPc+WZOgSIVcB2+Rww
kbIeGiOKTr2kxiFOK1+qU9dqRyWbvYHcgOm87hZ3oobBsEYEPPeWM3fo31ZTlWj+Ae9eji69Mrrr
lLzoCMAWsRLeXGE95D2Gfqd5KQgDDsBS6+WNBl/gLAK71WloviJEEbMiB92FAevzxQoin1pKHfJX
FVjWvs+MkQK4hoNVtaWZ2pWaDIVX9hKVnJkFL7Ts0JqgYW2I/ehVvvBilkp8FYG9kLKSx/UVtBRL
W2uB1SN3qQqf5M0IpxDGFmvGQ+prs7ie8Lod2jkLMRr3ZULejQiKzNYmP3jt/CbACpO0rIIa4lhN
fS2Af9Hp4TcMfebqpenxLK0Hks5iVNOk1dBpCQ2+0ODekXBWjXUTp3AD+2KKBBRvjK3JUg0G3QnK
yr9v0pIpjAz39pHd9D6yxhyBEGygHo91l1yR4seJNYmaVLj80xnbM2CGM8h14p1sFk2xT9K+Ce1e
w7gNtWwwbnQFGyn+GkMGc9MaBJsqdZC96JXe0Gqd5Wl2Gssf0WeZRC+5rV7qZ3NUYaWJzBgWC5Sq
CxmpjYK8by6eUhPURACKACMWmFxoNpnWMr+ALXdPWB/YzyBRZ8YeGFflPoqa7TRbpPJZMTs90tz5
kOA7FMhIVZAtyqEAS6IvIYfyJe8o1+NSjRRUPnqwJY8BZAjilzjeD4S18J3S6lnAu5AL53KuqZ1j
jTHSJZr+wzaeZSS4pLVTiIghexO0leNAdxyERqm0yNyAmHBXq1ZPHxRLSL5gKS+wCEaJzEYG4OFT
ysBTRW5otk4sFuzIJyMz/I1ZyH3mWsGY67YZyRZyHwDswaoVZP2KAEhSl+CPtU/1bFqVa6h9LKF7
8mtgeH2o2ZyDoa3NQaxRFxCP19iEBYRs2dpWuCE1AHXbQMrP11Q0rMqblJiUi3kW2UZjRmopEWjy
X8ydEB5VPKs5/a00/jqGanLDzDAUMP1bXL22zDK4Po3VUcxN+nqGn0IqWC2mj10XVg+smFF0AVeb
BYTxCiSsEvjlzmjw65M2E+g3shVj7J4LaH6YqnNdxlyVC3u197WvQzQo7PyCXj8UUsfeTwW5JOOA
DfMALkdeNxtjNuiWFEbfd7xQa3WdW2HaO5qfaOswyixhoxcKMXG//2U/Rs81S/u1/fjdfqsU+Pf/
bv02yPC/+sIfH18eg8fm+X3H7dtf+v6d18Q/4JPLOr1tPun03CgYvnfcVLrlBPbhUeIrK+KXYAz/
Z7dc4DPPn0VDQGYBn3OoU3/1ywVZ+wPN19K+NaCfY0X6LXHB+34brWCkDfLyKxBXQ7vN+tAwN0u/
A80ZJnYfpuOWGDimggy0PhFnvW/L43+k+U8GOb80caHLOb+vJRj9i9LIq5c3YrUPxeqm73C3aKNb
4HJf1Soz4Dd34ScSho+nxaFQL6Dt49pqGsat9wfkWzmR7wEYqbV08ZzRnr+2AFh+X/b/1PDyw1Fk
SaaHSpdS4+4y2Hh/lDgJsoFk6XoZAYPrEht5rWLV/ESOsdyCv1v2XDyKMIvmK33bxegmLYXaG+kQ
6WxmigihYew8qsjFectkgZeo0QEz7vUYx8/dmH4GzF4u0PuDypYqs3JR8VNyfIQfT3OApr2hCafS
xXGkTicUu5wEVxPk6VCIRvnJCnmvOVlOkrmRypEAEqOYWR6GtydpTJPom3rV2kTc3Bt+YYBjmWgh
Bkn7yZF+vGkEMWNbMdXFy4cJ7/2RKApxihDyjcoiHHfTrCa2XHafyRF/dhSZ+llB1SIr+BTeH6VP
hliPzK61wyqskl08Vb7AYqya8ZPT+eHRWrDmPMOYIJl54TF8f6BYJQZqDmmPpyndAYqMZE2qk4aw
NlK8Uijk16Zts82vH6+f3C0mfGSmoqXgZfRRISQavj4XHdoHGKwU7ioKmVpFTZdX5WeQ848XEv0U
D5jJ0FBm6vgjox8zSzdUimLHYDzXRWEqWx9pxydP8oflzuLjDcVaF3kDMuGQPjzJIADEwJJxZk5G
mWyoeFrKv0N2lxEt8cmr6SeH+pZtwzRU0cFdf3gXUt3m5TiWqS12014JKYWt3jJ2fMiLbZWE6Se3
6meHYwsJjp0bRv7sh+VeNYNqVp2UkmKp09ETSR6F0B+i2+jTXpBsEhhRzv96eXy4Z1xNImhZGCTE
yqrCKOf9mlRyPW7YZKFwHXRhW6rWVVJpzW+fGHtWFj0pI2xOf7hloRRUjdYAFTHGodkGYqZuUYDE
buhXABEG5TOj6s9OankxMaJiCMan+f1Jqebyus8E4MeKFHkdaV2oYoPP+Os/3i6+xMtBRLKOWPQf
dt1LpPlUSmZsjwmpdWCSU6eo8SIUbdbY4FAk97dvFV8wliL3S1sKjvdnZahCN/MwJ/bsZ9APTBVP
k0So4+8ehVu0TPOwxfJVNj8cxSKQvNcmHTQhac7YLegnJyhtvV8f5cNbiWXHWqPUQBkmSagJPhyl
1QnCNWGB22ZNYS/zP3G54WxoFcX/5IR+dij8Z8S/qDgDkZ6/v2ytDJF9JhTNJp0O4HKnjleNxPwc
YHD8+PtnxZVbCLbEPYgfH2BC27oUnnVKbntwDTB/3PeR3K3Kaeh+ey3QMUAcgMyVUa/0sUrzRVwY
XRACJNcCsD69Tqd6jArjP3FCvNU1vh+0KL559t9+6kOlMIYWRIetx0JznAVxls5kslWDMzG3yt2v
r96PTy0V7vKZ50OvqjxY72/UEOcVrG0oWSJQG9pRUX8Eq29uf/soJlgAlC+LwZIy+v1RMshj2sQj
ii6srF10IF/UKTU+Wd4/ORVENYq2jMgxWH3UmUS9FIe+xEEEkNsuuin1PIB4+0mKx09W9rujsF95
e3fkMiC7OCMlNPKHcENKJM69turcVB6Mq19ftR8PpVI+yLKJypcVp6JTeHsobcDDW/VKYmsDn174
Q9r/pe7MduPm1QX7RGpQEjXd1lzl2bFjOzeE7SQaqYGa9fRnVU4DnTjpBPsAfdF3Gxv5IUslkfym
tfJN7njZUxH21j9+oT9cyydDw5sNZI706IdfKMrz3BmlyNehl8mLPAjKy45u4FeiCPmPteH330n6
tC64aL1IMNG59uttjcqxgAJxqYp1deuZ2WJei3zD3x/e7xsFHRJ4m2wmUYjh3A8nljILxiIsA5ha
cR0PV05fVc+wk8LuYgA7BBGT0aPwH2/g79ck/MD7znGCfhBWig93RljljBUVSbKgsGFyYTZW7nmb
oqVfWLr0Xf79Hn9M0/wUhbCie+eViHGuCLy3/DizUfHrIHZENRAzoNkifKwjurCjmvpdF83hZ2v0
o3xPj3VPDXfo2nk7Z7V4cdq6fe7scPDXGFYhRtelg37ej5L+hkkyDTkYPnWxl3RjW7teWv7FIt34
H0Pdv79y8Mo5Jp+DXgywH2f2TdbGse2yHY2LrssVo09tTTiwqDerULD+/v6s/nQ1rHyRjc6Sk9e5
Le/nj6k1RT2ZmnPemAXdvNO55zxiR+sMg16IEf5xtT+8CbaQAixLBBnph6nx56s52IzSXrP/ScTq
q0kmYJExRuTUJ6dyHsglVubu7zd43lI/vAs2s27CY7FAEBm4v96gAJOYWDmCozYCitn73+ZF6HUu
kk0K2WMl5fjp7xf80z3y9TJbwIGFOsyHC/ZCgu5q2A5Bn1mrPqYrZErpQknVOi9gAf79an/4/XiY
5Igg1iCsdM+ryk9RvlsMbmAZqdcxUQrtL11bP1gk9I8Zmdh/OOz+dK3zdkhb+o/Jkg/XCmvPjPMZ
2eqF7cToaWVdaBoUT4Wmvfzvt/WHXy2gH5On5zCw/yMx9vNtwbiK/ZAeexBodb1BARw8OkwSgN0N
7S3BY7Yt5jn+xx72+y8Xkk+DanD+AM/f3q/PsgoBnVP85Vvw2/aKxna19cRoH6M0g63KDNDuP73J
s4WQQ/s5JJY0yv16PcuxwBfi6CD8nugIGqqUAmtq4FMnI8JglU8AZ4Dw/f2qv/+KtMkJR3q0uvI/
vA9nUEpcsgrgvzK9seDAadjImhzuMPDdf72c52zFr98e65cb0ajrImawPz5QVL9BgexErzOn7IEv
zlLfNpGBPOiWS8lUZ158yluYmHhgqA/+Y7H5/R0i0cD7KrjZc37ow40WKaehtIa0HRjTXVVntncD
lSBnrnLMri2vyB6Up71/nfF/28eZRhJ+COuJhY7s24dfNcfePZewYdd1pKPjFGKNidwk/Md3/6er
sIbi2qJhmnneD6vMMlD7EU1KfK69ehPkcD2RnvT/eEN/e1dIefEhnJ8g1WP20l/f0K6bDCU6zo62
mfFdcyBb2UjtGZ0al//Jpcim/BjoEs7HjahYekhGHkxhB5PKwfG7aSPFTKsVmp7937+APzw7Dlge
u5CENYI/6Ne70nYaAomc4HPWVkC9idUGlH9R/YfZZJJ4PD0EsefXn2zXx2PI6LR9hi+IwKgdaTES
sB6++CGw7s3f7+e3F/3HdWCMUceXLqesX+8ntibDTJmn11HjpPWqDdVgrcM6MojGbes4URxvd1jG
6398YH98jqx79Ib7jP/5Hw7HuZt5mV8ybme8qDkZZWWvHpi+9H90GXqICfokMubzS/rTFhebJTOB
P9KnSTUURHkNexS6AbXVvz/GH9m6X5YrniOiaD4mhgEYkf94P0FOtXnh96K1Lw5pgUrihyLBtqC9
4lgJ91CnJG/KEY5mE/b7ICr/xYX60xP96S8IPqwdUTG1Qe/bBIS9ReNY2PvlUy8X7/7vd/qvy3zY
6Pw2nWZmmOB3u9N0paPw0cX29o9E258vcl4+AqzPnP5//dmcYWAeTp3PWnNMD0MoQFRY2orEP362
P739JB98UNG8/uRVfr1OadIh7xsHcXVG5/IoJ/u+xQBGVooTH3yRoFGXdlL+K8j44+0x8MqiyGmP
XPOvl517r4pExWVRzyOVT5ZseSpigMl//6n+tAIjDiIwIklvYw7+9TL+MFtkLDnfgfRg/r2a5W4O
OtIscnThI/z9Yr/fEx8zw8mMIHMKkude/p+/NCft5TB63JNVjx3F5ITOMZwecPP/B9fhEEkQfxaf
/hbBu7Xdy4oFy11CHGbtIOO9hwnwH+e5358dkbuPd5k1kcnkj5FUgJa3dmQ88CbMPUpgeOBDQhE7
tCv9jzs6v8y/Lh0cqRzePmqH55GeD0+umCeUhYSS62TUapdVNMnWZtY3QA+qA40T7T/yU/b59frl
ggHRO3PdjGkRUmPq/fWnYtjBmx2rB18MHiW7gVHuVa8FkTEGeTcy3V3i1eKJ7uCo2uZ1UDifg2zu
gyNnBjRCf/85f3vOZ10W6Zgf7WWUQT58CqZ0MmSdtGBCjrV2aSD0XpDMuEtcOmj/finKDx9uHFmX
kESOFL7ZV+XHQ7NiyE91iuGhokJZqPG9WEME913K9rl0a5EVmzwcG0YZFomIB6BxANPrxgxJ2O0l
W0e2LkjDPjQMfaWv2QyYbZPqGJo1DTLedUGkde9RU/RO+SRoWjL1aE/b2QTus8zyzr+YGh2hDTSu
PyHTmZr4ERlA8KM6kuL6XA0Lxz1363RyALCI08fB3KL9UvDTRJPTj9dpRbrvHqOWpJ2+wyXJNIYo
ogMkC0nzW5zlqXqTUdH7essuFY41FuQgxZvlYHABbZ/aQe2+KWfWwbyemfkt7+Ykt4JmXcWWXdDr
ERpNBi4ydIhcVHnMS9B3tk+j+FjErnvVppli7mPx26RH78sE7qUeckUHURQZjUox87wS/2GYLT34
d89SE3SlsFDrrHTn6d0NY3qKVkvSjEwgl9OQ2qu4RcS3KbEAZk8uQk+JZyWdlX8fDFUU4fYxpXcL
3SgKds3suy34Mibj1t1cRfbWryXKvBWqQ+j9Y0Uzy17OvR9d50sxR9gGh6m+VHnTzDfjYgrr0YpB
Zl2ooTPDA1RrF9Z5aovTECc07eMBWspvjaPmb1nVW87lggGwXWslZnligSvElS/zzBwdU479MY5R
sW5bVFf+c4bGDJ/CMPrhOogVnWkcqsKzfwBiOuPnGIguXPBeabwhGZikT5ZMFKMWLMrVapDS0EA4
u1TzgauoBFyVVedqoxqvVJ+UAs58sr06DDAYOpPzoieocVu3LI3/OpkEhQ8pkFRjcpg7Bw5iXrbh
2YxpkHnGSdcrBuGwC9yUudOMW700Ijg1Yxl9N07kfDNVgRmA+Usd0ykukoIDYR0k2zEPFKMDdW3d
RC65v7NJJ50e3N4oe120knldZx48861JlXhx3aQNVjhVaZtfHFzQq6VJy2Zn8nK8FGg40Bo4o1ie
jDU0HZ34ac+ksRrp1bY1h5eVbfL02TEOoyc21AS5amF5N5ueJGMPYzyu4m0hS8G7veSBy5zA5L7b
g2a814vwdawjymNImukOC8/M5uyGVjz7XThtnm6qYV5odMyt6SFSZWiODO2P7TZxAgHfTraVBGxT
QqrXRQ0JFoCl8y2mwyzbhLETMP5OIM5Qh71M406NefeCrNaVV/EccuF58X1I4ryzIRZjCxaqySv7
oYYXNmwqyUzhKag9Yi6T5FCrQzWLeUePY/w+VoQpW0c7DBmVtt99CZbM6x5TDsP92sTWeG6i9jkF
kQBuPrVlJearII8xxjVjglBugLHOLL8Z8CJc15VQ7Q6Yhke/vA4TsRksfL9XSa1Cdx0rqK+nrOlx
E8dp5j4subUkT0vql/wYWZbNqEfRoe6yzpaPLPzJUx1N6p7WYCc/W4L87BGSeclyEzZiOYysmd+N
kN2LN2gzXZA0yF6ioU31xSzGnlbytvGnDWdwZW0EnrNvEPvtx2SgUL2igtXRzg41w9qTRG/i9Tip
yv8yVEMq7iZ8Oe2TrtEuC2N1N/ZikzwarUguF6xD5c2weD0Td7qOqoOnTL6syQU1n+puyIt1pa3w
+zCrqDrOHfKvfZT1TnpZJ7Z4sRLhxfsalZ+1pyco/uaOtk1zZ9hG41FHDRMBeHtqC3UA5JadnTZZ
dolzI7JPchTek5+IFhwfM/HPmSBgDznvJ1bDxz6F6WmORXhhz7OG39YnZblpPWzAACZit1rDGYEj
D+Ui8XFFVa17q5WV2Ju8afWwEvkiw60Ox7F/U/TnNFd4lAM6FPtkcLesJcG4UoHG09Na2XKHTs4A
RBSt+BL6Ks4faXbK7YuiBXx9mGXCkt/EntvCwrW789QOmqs9a8ng7HTY1uC7ZrX49ia20tlbt+6k
4+fCnvK3emicJ7+oQrWTtoXENXMLm7UhZQ8w26kfh4Z8jBs39wompX4octdETzgU0ngfFHyuqwlH
d4/H0HXuXQCZcu2A7cgubBW5zYqoSNPpDywDNWrjmWRjsBuoTYktpLyJUWsVTz66YmefR1iaL4OY
hrHHBGSbWo11zS6Zo8MFE0CZMORFzEwH7xp1HYM6mSX2ZuYtf7GKPmHyrhv6E8iJCcTbwo+3jcIU
EAINOblaRVE1gyfW01J9N1T7Z2KmQb+ieQ++NZEfmvcpH21anwZaCbapVTGCDKej4ZCAl8P7zLJx
FiX2qhDRHasV+Al0zvF0qvlGXQB5XcZ0Uz91mNuduDDqyWn8hmmosBc2L3vozxvEJqHZn+v8w31u
yzr5pGsFadGuEB4s4Jx7qbchVgT9EIqlipjdRALHW7JkaXVlknHMTxDIouIQx+gL1sMSSnwI2Mwa
81RaXYblMaKpOWLaaXHt4UsXUdV/9bq4je/TodbtuwuFgU8oVYl33eg4/CYrNbDZi6jzTiltG+kK
4sy8HGd/sNItthAP1B36yJyOAZTIQ0+P+pQ2nzkZYR/FKlEOwWHyC1s+yHwWzOPgrBZPfp+38aeJ
J93v56EZixsjl8aGw0fL9T6LZxcFBq3BT6PvyPl+HtzyTJ4AEvNGtbVjnDSfZY+XwmnEUVjhMmJY
6CE723PgnrwWHfRzDYBCrR070waWTbhcZGIZwwP+aJLnkx2VDTzJwaYLOy/EcDDzgFDIDlO7vmln
g2NkrEd+83UrOz7MVSL60vqidW6Neztp4nFnCa5wKZ10DJAJcI9X0CpKhs26s5u+GUTm7M4wGqar
4sWZbuPWyp3Pg+9a143pq+ByoJzbvdeRGMZrGc8V2ZYgl3b7KXHoH2HifXS6XWcFtX0b0P4c7kUn
o1erE6L9HKgRjYj064jm6Km3em/L9kRG1LKyCn5nrvwZy1k3JqF4reMZSWxTxWgf7VnPjz8O0/8P
kF//37XfnnNg//d596tX+qbTn4fd7fN/8N+tt673vyI7JCt/Th5T/z9Hwf/deosb4Jznos8GpL0d
gIz4P623AL9ohSUkC2l85LB17oj531gvyw6gWESU9IjW6CA89xz9JyM2eAN+iYE8Oq5oBSM8p8ES
gfGPv+PnOF0rtvnFWaYV2xVadbbIZrlsHYFDK1fV56QU47jiHsZtEkog40XonVmb7W0a4cosQ0df
tI4pHnyoS7sptwxuTLFsyri2L1sGZ1YexNh1vLTEP5JD3gmiV3Vk3YYUFTHOMjYXxmeY2tfY4rB3
6YFe1kXddwBU+eOASVZDCPH33P8/1Z9lJ2b+EubxnEaeCq5e9/a6g3bomsnbzHWJ6ijCbhSD4llZ
eY2mbR4uhGH+2rct5n4jSPA5PGNAPey1xxl41or2rVVfS2x4jKOcanZctAUpo7wRZpkBMwKmDvXQ
NK/zzEjClHqH3kEOFUuf6zcAdTQznW51DTVX7qgJPrDc7eOaofxpOdSqObDwbiLssijp8nUPaXs7
jG27auA4Y3lBWtMum8SR6z71r2D1Pipr26INkrqIbuwifUqo5TfuhLQq3VYMvsY+3FYfFZru/GSV
uc430bbJCxXKciM6D42tZ1ugbSCy903hIovHgjipaD1FzO2NsT7MGiAyY1D5fWlQ21S01gtXX+RR
CPSZ+Qj0y5K+6F68u51kWNv7mtT+KRHWXa0fPOxant6RLLuKOgynxTi+Gm9ELo3g5j60zXWTt6e6
w717UjMuH3TV8LBcpv6o3h/Hzn7mjeKUHA4XTtTdl055WY/koNzBwfbX+7dLOX9jwAsMR1seo2Ea
oDFNyKjmQ97lzSZQ+WnskwVjlf6apv17LL2bxedd4vBAGh7eUJZajArP43eI5FSNZHmkPoP+bsSu
IxboCCgeDlNRbKzAy2ANT5h7B6oXmOpMdpOJuKTgOhSYqJZLpwwYYxjHdEem7N74xa4lCVhkHF+U
SvODqNtr4qCeaYjmXfX2e1nJTT/PRzfvTwh7sSFEVMSMzfFBMaCB6DC77fP8W5t6d7ZZvjujYqoy
7mhHtxEPGRdDBNK7hXjVq8/k3DZ9BMzymGftdVyLT9LiX8CzQqQ32xvH4RACSG4bqORYLc0p8cu3
tk8XwqIYHyoTLXIYnhE358yQZ+zAiOnKyDxElbtxiUhtGOPgApx1pjpI4nSeBhYfvf8pNVN52xAb
rFyXQhQ8a/uQxc57nrjOKbEMcKUpYvi0qpFIWMWJ6a9XNq6t0YiBeoK++TzmxnTV7RJfeKhrg7bd
lOc5Mfug8ggJk/3Vn72ToziCg74cdos9rYbJizfE2iEfP/Rt4Mm+1sfS7KlPr/UCgBsM4DyZL/Y5
bzmG2FU138LIlMnkClTiT277qWIg12gbqrleOSl/O5/8Om9eR7lvC0hv9dMQ+l8TxlfgOQ+B4B+R
56kbGr4F6Q425/rL2I3nljpTVpaNSooQdkXklTESWFReT/mPQ8p8H4Idm0+DWRgkcN059d69bJAo
WiWrTpavACWGkqmySSRfRFb+KD/MQV7eCb+VYC1s1GcvFbE6ktpUqvQUmcbWzF0HugavMTszrrfO
VfkFCQyGijkTxM4GwI7D+M2QMJ7Lcch9M7UOb0SUpGZjW9Zwh8eQQwCt9fVxyipU7O6iB2/dZcTN
q7DDnb5PGuk+IQqfnNU4i9rsEU/CQBcxxAZTZpD12gyL4YWXLQ0qJt/EDdgJkzFsX5RFcyZAu9mw
acksa6DdVgHGgf3GA9bYg0pp6lhFq7JzGYaXblHdLjRVbDGthPukkPGLblM0IQUffOithZ2cuQ9y
KK+UaY8wwzbe3OXPxDXFa0uDHo71G1pgrauqLd0HhvbiNTEAk9bSZ0rerqE6y6B7qUxYbs55MDei
nTQd+6+RlPWhqyd9Y3cDnw4hg/FA+kTToXTMydIJtPeFqfl23U35ReeNVyT3VhEIO42p2e9ZRIf2
MGTZNs4HHnx1OzIENUTRPkc7aGhhtmo03ay08wEOnD2W3RpgHrIyfTWQeyBA6B7SNMUJN6iXFmNV
pOrgchz4P9DZL7LAi6fFavSTg06Dw2j6VQMHdDNl4Kw5EO56fACNK6t1YY3ddqQH82Ql4MjNuHf7
wfsS0HC1ciaXUy3nyd3CV3T04/6zn1RrQ/VkLdNTu9SbMW+wow18kgip7n2Yj2Ed70BYfqImIGDi
hu5DPCf6cpond+0wK+fH010Bh/LIoNcF+PoONsSETsZTtNiMas+vue+rHoD33H7DnvedLDw0YGOn
h2SY640NLfLgxjNNM0GwNYU3raA5buuJb28ZgWaoRN/C8N2RtvlueuuS2R/CiRbZpLgOkxdXzu0O
3e6FbuvbroRXT1zAyOBqTrM9qMGyAAgwhNFnLJaXdb3cE6ni2STu3xij2XSofXV1vqeB9RAI813M
3W3g6uKm5MJnKOK+tU24teGED15/HRjyqOD/Z6D4SP4eIjm9qvFG5WeJZmZF+1HbO6bY1tFyaXy9
6cthM3BcYisNh6+V132WWQbuhGmSYzfZydbSHOCTyd0FRP9bNBGPXTCdlmRYrpWlDz6yyEvfnWFo
O7edF5+TVQRN1gTB0WOQYpAZ6KDXcui2GmYvBucjx36bSZ9+hcj5pKbsRS9iPbvh2qrO48hNHx3t
LrsIK+SaAU+gDtL71oPh30MPZV2ehCZMrgAY1H50gR30e+AupNGst8JUzDjyItX2dpyAvFDGZmCE
omzDC9DPfb7P0/lz7TCdWMWbWNiHONAvsTJXdZUcGsUHIuCqWOW3bCB40npLz0bBMQZoTJU/uV53
8BFHd6q8yQu82kbE4S70pvLoetPebSoAg9NuTKK3Lg82Mr0F5J5Qhq4bJPNn0kfIYhw9tCRwMVVy
vnkE0Aeh3t9341PjtgdyisXnvhbsgjfRIqK97hhpUIgiHWs14bIAZEtiyH8SzeugrfcoP2sGLolw
xbdUVxdO7qxlq4CNAlVS0b5PrUdt07wTZ4GzL/NQf67H6MkeRfGJb5JcT8AuV9H9WHliHxf+dz9z
t6LjSNNEI6svRHS2ygljh7lPk7aZSQAxmOrVTxZdwZgJAVnPY7n3Kqk4Q8O8MSyF4UysSUqiBQeU
4UeMvvjx1skv2vROp0R5A8qlNsX/WqXQsce6evLC9LpH9LfxOrnnVQtWceIIOmj7i6FjyxDVKxWs
i7oLr6OcQn6T1nipM3PIGfFb1jFdTAl65oaitGl3mv7h5zEdSnbaL3UBvzNu7HgbjcO2D/bkCtL1
IK5lR6ITeHB4UE6jHrNRHaL0AMnyedH+XWEzaGRV8iVq3gaYrr2THBh27razCu4ovI8b4QpWBqg4
OPvI1tCOv8t8FQDGGNeQL9cy4/2ZgchU/jWtA/s4WtpN6okz9lSbx6osiwAKpVze67BC9MtHN1y6
05Bt+maCKd45QGcdK79qYQdsmlo+GMMWY9fUDkibvSxOu3xnMHmT9qSzbDe5yniHtqa/jbrxcZkb
TtbRKViaY+EppJ0OjYzIV+YGOgnUfpf2agaWd+T9N16DclwWzI7pwLpbZvgjEWmMz3gbHvQ552/N
Fw3TbNtSIUGsSKer1H6ylH9hmCt29XA0ndkUoVXg+Y0uwym5zNKIfmSai8rwqdfTe91m10l5F/Xe
m0J8yOby3IBOSTRcpL7fZniKt6My/oPHsO5h8clwtJKMaIyDoasu7Gy5crLYZvUfuQ9YxGlfbgdP
fKK0eoMyezcpCDT0IUEycXwIw4051JQ3Vy3x3ToGlDV6wW0dWvtEwlyZu/dBV/6B6AEOFwz5xo8P
bZuta1lhc6l5eK2HwjHGR3ewQ1zEoieY0yFUkS5/iNhkkzOu01FHd+wfOQie+kpXO9Vi0aQ2c0pH
5pPsJ7oj8C8knnNTtvLdS63TyPqlSv0WldQj+kLtF5wSnXfHtvLg8R8ZifaC3hFoY0YCX/TALg2q
P9VT/5S71tpP++ultrO1Z+zvo0m/xZPY9XH2uY/6yz4hf4LU9Fm205WkjbSKo8PMz+KrQwfwqa6+
qGCXGmICyfG2yrBUDGLbUQfEwOAzulKUT03VR58pkXaXjNUeJMCCdVP0ZE/FzZKyI6dBM6/qjJgw
dscnv3a/lIW0N0GUXhed9dos6daU+jFppnmd6WhNOepr38Ezcpvg1A43DdM4KjCHxjRiLaxmM9by
NgzAyVNT2mWmYHrb4XRaB/Vd0UBWWYJm5abj93ihI7BXTsUSQbs7daFmJSJWrKgfts3kvAqFWFbP
7leV+AZFG1PrZtIHK5/wT9Ab76pu55fVgGCY4MMNBrhhU8spUb7KoGQdibA3x978KVzct9hUD4T3
ttQktSjpqmjX9f1OFw2k/TzYySq+H/saupBzP2bxdnACuIzZtoL0W7bmEI5gX1X9XHNwL2xI/S0x
UgnwIbyICrkzXfGIA71s9V0QeWSfvWCTDmTxkBZwxFnVaGTpSkzHp75XwZUBBYwM0c++MPputtJW
E+y3pEF+PvRECrd9ECXvcZKCVnLSIvkWu/1ylclMxStRlfaRN8qqtmAy+IE5kKAuwd6MrggPUBo6
D63t1LfCXsQlff7QIlQj14VI+yddMqVIS7E4FgEpXjMTPKtluWo0R1x4Wv6amkC14zyfEFHzAqdQ
yDd+MLb7Zelb9gqxA+z7pmQCckOI2D7m2o7WjddMhyZAAW8G9QUna/loW8YioIudNyjezVMb2MGe
9DrCizhI96Wq8XzLsD3KvK9uCWHtO+Va40Ep3wOVPCQ8e924uyQJ3UeX6ue4pjoCtcmKZ+feW1Tm
cf2KMMci0fSg2MpIbtMFQakNWlgUOyzzxaA41VNwYtPw8+qSrSVv9gGwgs14TnO0eddTf0ps1Dtq
POkyRIYkxnz+Cpz9jNNozvA2JhHjNpmPA1Xo04JO0DcdnLjWAMqLUmc3i6jfAtSYnvJo0UePEuhz
WwdTvFooy296/sx7H+zDd8V5apNGXrAv3UEdBJ3UN5PS89fciwh6haZhvyoxFrclJGqMlkRBFXdW
XYI7T7Y2Vqk9kIaJzs843Fu8D69x38Iv8+b8jYX8ROo42TbLIA6hCOk0ZKeavkkvrJ+7YfCitZP7
7sPo4wWa+lJeuu4kELgoqQ5DWKUH0UhnownV2wwaSOudh1GWsib+bcjxsx9qvGKZ2vU8/Ctd0sYs
Yqte93aPTGUIBs9ZnfOLNUuJ734iCQPGJF+8a9/pgrfJ0dmD0DnPi9bPbB+JGt+EI9TDMCbVRZXV
7qWm52mjbXGRWyka6cUX5dal2wFUiKi6u0DW4kvsJf0LCHzBmgrl/S6gCAZ9a9TFW0yBMFhNLShx
h9PtIQCrAThuBlMoJ4JY7aXe11IUwwwrzMVoC/MiPzZeai7gZOcnz6qyS9jg5rnLx/mY9a53YaVp
DAZERb61rhxHnVyuCj2ra3ASAxvnuF417hPxU0V5gU1GCYBjabnt1HL0Iv/OptRLASm6n7B6IV/f
N0adxtzE+8SGyu/TiNVx4KAgfuwUs8mrue3JAFRBFSIz1t58UcMc6lZqYPdf0YCQwbIuoz1KtgEC
3TQ8+NboUKhy6ZMPiOvLjd8FHrEHoMmos8SaFoR6L0ngwuRFSXlfjWWyFzyV2ZuHDTiZfg+vPy4o
ZfcEO/FoqT14+WxnwtreYFug8yIMxtewq56GIbJvLTFJzgHlReGOV/SagtHJi26TR1F2Zy9LALYt
uK+kpphHB8fUDvvOXbr+UDUNqmQz9sEVvqlGb0zR9p/isv6Sl/b5Sx2T7qjTrJWYwOY6WFm1SS8a
eAMgYGDKcChZzL6e5JununkkSxROV7FHSX01F9q/5IRsb8vZItuqXQevJ6zd5gTOqFn1Vaf2vomw
4bh1WX8tnIWc5xL4Mb8oDTHrvjR3o+Co7TjEUhxG+uElqTVA9KUvFlY/yBArWN+N2tCQAXigKc2j
1TbYAOAORTBFTUYhLiguF2ArBxREx46hTOqcor8anTrcUuJyHly5nI8eSzgcR2njk3ADBfiSRAXb
a163V5OS7a7HmXLp1MoxLCF2tHNHIkS+rcUmqdJ1R5Iy21QTBpa92A5xT2UxGPo3u+kROoxEw5nv
Q6tvqm2EbstK3H3fjJdV74z3TqeJ7ntXTO9BcRZeUSIF1zLn3kJ8HSbrjE38SHjVfPMgqeyWsM0K
/orYrIvUS64mnUwXNNiQLnEAkTfruq/ikz9Xt17o1Rx+dGzuish1vsTEYNGq6elsIobETQaCAtIh
Kzbsp+HGCeLPsm8e86olsdjFd/ZgQyEAX4N6poIVTUBPugNWkY9VvLINb7f7qXP2i1HjS0Sfz2Xh
kmkrguLksNYS2qRfXNtKDmNhXnyd3dpT9zAo+zvLyHrkUXIsJQ63rgeDrEjPFdkaOW4a0T6Hc8A/
mdVzp+xiC8wfW12W8S5V4UZAQLQkTRwc2bwiXnhLlb5sghenkp/IJNl7ZRqkRoV7O06wrcVY7bUH
oyivrEM6ep9b7I+beJHdHXmmWypyu5TcaiYe3MUOLtFvvE2sf3ZhyPdanmwuKew1dxbEbpZgqprL
zA95xvLvBr4kvMgrOyBfl5ylPY5ycKZhUmQz8JmsGoLH1PjbsKXi1ouHmfz8agrDGyxkmI0j/V5I
51rIql5zwu43fcigmpchn/dE9e7xrtSsyhsqnTcC4cE2adQ21O5mDMZPhS/xgNOefA/xP2RYZbps
cuepXNz3tvNfu+yxVQgPVLVNl8HdF8FTVVCBoA2MnFOnGVrLMXLY3iu9KjzENHikjHs1T4AbLRIA
1DvXZBGXVSNskimgq+pu3FTkxry4uh3I8jEvdpjqesut7jxWBLqetroTO+Lmz9McsK9rOaxVk52i
sdSrNAO2mUl5HzQl6M3SPIx9f6OiPqETjYQX/TYpSKZ1WvwXe2eyHLex7vlX6Th7OJAYE4u76JoH
FmeKpDYIkaIwD4nE/E79Ar29L9Y/yL5xJJ1z7fCyO3pjh4dSVaGAzPz+o2Vukyn/iDXUMoHg972p
0gO0v38F3nCoZJTApHLIk5LsTaMMb6lxoV4waD7Qyi3tcNS+ARDfE2NA1hd6M24R9wHP4GmqAbdV
4gfb1hRMycMBTsd5of6XqaAmITLeMRepTSsL0ozSYZ/HdbthZ0rNG4ha4wl5YnkcgtAr9rZnvIIc
nLsSrFrI4ZO0uvXsj+PB7PWdmqqvddfR5xdSezhUxTcdpcBb5rexFM9EHqSbioYB7vi0p1jCTfaN
jLMdiMoTIXWA6ZG6i0zUP8DP88VIQrUrhkjvnLyo177ndxul7atqGj97eX4MIkJy2Ff0aiiqR9B4
Y6UL8xR6SbtvRsdZ60lDHkFmHF3k2JWjlb+yQre6VJ1nb4LM28wa/tgOzY0pFFcuJLXTItdO5LRO
muPL5GYRcbXBVdbN1sXQJlmshhzuxk4QHGIyxcbBtJvmytkyGUxQzm3GN5wley7yFpXfhXUit2Nk
PfqWwt6BnvRz58bDwRxMj5C+iJbvIJjSG2zXtP1hIlxJmDXY8q+y0e6Remj9MM199spGPp6rKn6b
jTB5deZIXoc6POD8QU5veIwnaqFH0mgd1erEVBSqLNwmoaTDr6MalMJwngmppyvcmcaOtIiNk1dX
YVfuu7neChl8GRWAHbAHcVQuxFhgT5fWFSvsUx8W67LKs5cYHoZCNXfdj9kB+n5Z0UIknxWxzHHn
XiyP57QexVY72VeEq7sS9Y/gmLfyh3BHi8qTalrvSJrB2hEA1SKzt4Nh8CNZnKmZ40L7KTGMcdXF
rQaPbr+lWr3MWRBfBT41nJEvVkXDpsIJY2WTI7C3EEe2Tnoq0TxoQWI/m/UqZsJNxNx/dpVBpWGI
cA8929M82O+9n5wpCDyJ1D+klAYGGecq7JJepQ/Ii1duFqqrBO/Y9WBSEp4FEWSOxVIdmIR6QmlM
RA9HFRG1AYtaypcEu6rqK9XNR0vLnFNr5x5EcFWi/Ds4VFSestAwolXtuGs6TB6nkKhTe/wGi8XX
nW88q8Rw4SwnhPglAGDqunwkOq7hqD+YD3g6n8bGIKitjI+OQmQyhuewFBe38fYpJNYK1u+cOMOJ
jVGDAQsCWuE1d61r1xuSaDhewG6kmQ3iaAbnXKBrsmb3Wc8td84wyBUtaOIEHfJoBJgWulqvlaFe
Q9jtTY+28ZLxTXYVtSRrVD0EPruc2+xPVfqqh2+KpDxYYy6KmJcu3MT9aCPvc0OkbOM7i9yHwDdR
AvginH6qXLs4uTUPrEVSej8/VknypTKbV3OEVqBbYEuI4nqIrlWf87Mq8ibnPHZ2aSTlJmDCDIRB
dF9nkIqsUYy6lFOhiVq5Wtz1KiVLm+uQJqgPo44OmpAMKPPcRk5xqFtWh1kCNWSVyQBBezsqya0r
doOn1jqdDwFNSSuNPJAaXHqjGPuvi7EQm9wl9j5LxtOI420fF4588jPw5WEWMU5rX9+gpH7vYDt6
bewXirM3iO7yrDDeqFigb6vnz25a3SGSG0itLDBDb+bcYYDJq0fFVbiaM8ECLrxHOk4xdKRseTM2
7kxQscSF5r5ze/ObZ76nfTO8tfCHO9fPePNb08NjpaswuCaY7K5xaR707Zv0uy61Lj5lFkGOTjBz
4u4fkFxahxn5SxB0X1CYTemKYq1PNoBsqoionlrvzrSiw9z6ZDJWezBVSA0KM8aArX1kHTfFvekt
vTU8rHOTPqk5oh9osL958w7to4WAVtEZWMYRCtV0hxceZtGK7uYCsnEcxUlF833IEcQxY3hnKJKo
+BbhHgbRTlYeSqS9i0niwFZzo1jk/brcU2uyUZ1F58QYrcs0PEdDcbZVwfg5ex3evOKAavoY0AJF
bLfO39lQKFoKnHpXGnpfJaDrmuLLDQJK8BloPJMOphseraV2ab5nFlp7HqRcWM1k4zdOtanynEIB
f3gEAQbu6uoDyq+VEF85+JN4bVzKmtk+9fOvqLIvXt48Oxjh+akCAttuYYTWVCBtM8GCjIJxE03q
quRQWDznyKFFCJFiSzA1r0s+FYIo7XmKqL8S4b3M6neiK2ne5SkzPfPoeC3gY3IOagQDInrJqExb
16L+VlTIESYj2pP/SWSomSxUGdGG8CXUevbJpYjFW5d5FRkETYhS2DmbUddtcnupfY+3QUmpuWcW
DQndbb8fDMA/H1Bow5nx0E7GK31I2zJWQHT0EKMDGdYNZaHaz05O8TVPw+u2RKc5xeyO42PsRBtp
Dg+VQNRrtd/AOuEzzZAHK5yeBpkmn7u+vJ0YVgcKeWkH3ma9wTgk1Vm27Zmor9tyfo1oB65lgXYA
mXPu3wHb7VG677sw2S7KGIt7MbSb/SgA7yp/YnXWckeR2jFvWZNsqpKLPrluexwBfc8/yPZa12zN
5OchV7iBHjjWBFCOlf1uKNb9COdq2ZtXDWt8oLCT67uehPgBwLouo+7GLomatT8VlCdHEH+B81D6
1amdzFMcL0cBZwgxeS21AhRWl+yI0ngxMDCgTu/P2h9Q/0x7YdNwK/RVWoU7dtmN7Dt9FFRuGv3B
lAWHSO69RO7bKX6f9LRqKwwJVQXZQlE2a1we+Y8aLD+rwnzfOe6OgIQ1HOK9pdVzPJGml0XbGDV3
78ZqwwYZf7MjVtlFTjt62ZEZf9UU3naekTRFbXRsvOlCARpPlkXPVBY9m0Z/ygTQSnHHcXPYpbDE
5AYbqwLLYVPiGzAeW6K/zZ5AS0TtxszcYDNbNALawDp3jXOsvbndzIYNilu0wOzurrAaeqe1Ga/d
PjmUM0qA0VlJPe9FqE9FirJq9lZhXnxxc+e596cbMDfqJsD2vfLcN5T5UeA2uyq+M3QZojY2p3Hr
mzQJJGk9fVgho1M4Od/GuFznMxfKre/NIHuY3VNQtpsptx6Ssr8eIE1Y2Inr9Wq9HYOk3aZZhiyi
2kM14rbtDeZoyZ09sT9uS5Vd27manzTHUxbIGMAVOMWJnJM7lVvZEWw+i/ldc3BKmuwhyOcHqYdD
0kl48iK4pLNUV8rs0mskSfMNzp3zSJbsSoRff1DV3f5uR/ofZVfckr3c6v/4xy8upe9CNUvQBYk/
KLAICFoM4j9YN+ugn8Os5NYgmc+9mRA34usou+xr6Tf5sxoHgNSknPyrsa9pkEOY0VrbIYfq3f7F
J1lcgL9/wOPX//gHar5FeRdIMDxCuLCELZK6Hz5JgrLUK1pRrpDv6S9BHvJLCzDBHIl9md2rwjC+
AtvLx7yr9INs7WEHcampeZy97OP7h/lbusv/+xSVCBr/VFH5n//rZ0El///vgkrnN8vz/CUhD+wM
f+YSPv67oNIQ1m+4/xbrmEuiBP1g/1RUklf6PZOcyjDHXfq9eNV/9aQuUed4zsg5t5BcSn7Mv6Gn
lP5izvvnvQHCS7wYmRYEpvJ3YpJ+capKYbQRwuYd9JFJ2Uya6nKTj2bSvtgDn6yhKxx9CkBSMMs1
qc5i4GATKXUOAqML9q6n6v7eHjmDX4q09dOjiUmj/xYrq9Jnpop+GxR+3R11bmX6aAGXlrtIeQSn
OjKq4xX8QxwCLeRl98nPwMpoNpkHcVBzU4kNs0kcvMAZVEBb4ZSUw4NUBHR/hWohZJM1y489miiK
Qn9N4yy5KWzd1Bs6Jofk66itRRvhNU1wTCdncG6QGgGVxBldGZ2ZOv5dEs9kjo8lwcQLzy3CR9Mf
gu8CkXGTTCysQ/CO9+XCSZvA6Ca7Cx3jqrET0tFs1EM1x22nlfsCh5kVEzbXgs7B7cpPptl87oKa
HofRCW2TKEGQuNn0n5wkfiZjJjjNKtAILNxx5pKyLBXspJ2c1nNt96BKka9hewi8++RUOkQnYYOP
7XKEItF5CDJ18iX8/CfHSI15j5dNr+cEqvTTnKHrisAyu6Y8ZmymN0yE4VWH6VvvsHKMR9QxHAxJ
cC+O2vJyTcBOIx61xgCyjuO+JPCpCyVVRpURVGAljrgnXbpaaD0qTdO1qOLxLZVjQk1CiEhsT126
Hd3iLAjtdR4F+s3SIry2w3T27wjaiCMSWpYy+CKbrFdLddMXTgYgqYnnrNI8vgwhpiUNxChXiVTe
fWD0T3PZWkfGJfsj1yKe9yniG82sN3oxY+tI/sC7M3acqJ1YZ+nedaaxu9TpyJRhtEH/knhSslNP
utgTENnkn9NkVNOeoEOmh7RtOHhM7aDC+7hIgb5aYaYo6fso8z8SSjPFRwbuOz5k4GrDcWp00Fzn
I3EJS+Y33g50OgLAqt3bs28rm5OkmDP7oH0oiplKrDQzj7U5JtY7YLqPN8jAUJRuza4t8CS17uy/
sleaCedRDGIfDNUpqgdpU1q86pu+Kvu9lgFeBY85S3LqtXI7ugBzQKPuzIaHcjtRr5puQUZ19RaE
QxcdXbpF/Yd6bJvkCZ2CNuklSanopYporhiyW0u1+labQZJftxJMVGFAM3OUjSiKxNbnMG+v3KQT
QS/Wts9YR3FRbBe+dfSqgYT21JN7WgWavTXo8loqBlIQnwvz/MwJqEunh5Zu3s91pqJzmAprF/lu
D25P+QExitkbWtYRViWTZFEt7Do8ACYIzIe7OYtLWNus2Kd42yDScfJxZof2K9epUVNEPIzz2aJ3
jwbAqcweJYwbvT1Tx+2bdd0nMlSaM2tcinhg9k5lyqQTBsO3NHWi67EOH/NGyPsqm6OTmftc94os
TD5zQFp4P/A8NF7g3RT1aD/K3PKBBgmL25ushKdBuhna2jClBt7op10kRu/JJND9LkBDdspJY79q
pqZf46clDR9B8r7N7XgEILH7Z6dwOFD3ysbCwrdp+53M8/CorCFZtdqWZ1fbFsiwZe+8rqXUJWva
t97N3pGbCoqQKtgShA5WWTO4WImDm4bhyWf8p+oqQSVU26HcCKgOZGPMzngFjaOVJ8al6/WtaDl+
pZ2mcrUcKgiJGXAozDy6FBpcnhYI7SNkHHn0adudx2aktx4HCWeogmz4fgJ7NcY3t4d0dV3V3Ld6
TA6Gmcg1qZImh2Rr3FlOFgKRGOLsJLDpUzzEL9GU+ei7aEBF7NRQ0NKFx6RQD5mPEtbzEJkO0ov2
M853lO+cxih2r65So0F1ZNTJsU88pPUNo/4K74nxqOL6zXKDZpeMQ/cSSb+7U20DEBUh/xJqooor
HvZW5sRnUvctAGkzoLwanYqX5l+iuU8qjjz8zDwD4hLNBf+LBEh2yYPYjGOHp6wG23CaKtsagR0c
Yssbjh287mUEjXixUss7O7Kvj32T1Kc2JAvWavRm9iD62MPcbdV05cHRgd4otx8uHUrT09i74SWq
4nBvG64FMF01XybMSVuhbXX06jREeFp09Dq1bz4/4RZRnXWvhn5XFHl8lUVpeRDeZJ+dOZSvuQlA
BQGMidiB+yR9IWypoOLAd1uXBPosvqNXK0lGznVSMXwmbnnEgGffiphcaCMKofTRXSIAm6KBZp/c
vasA29aNYVr3BiFNG0PHaueZYPCGVeR3vW8+9A0zp12koEZEqK0LAIUdHjRkRZktTwOm5edg8t0N
aqNpFbnjO8411prEbrAmGW2Yor0MDMawfAJ5r8PUfjAzgFSLjtuGv5rdfcujvI2HpkG6U0mEvAJj
dhgpbqDauLRE+2A5RwLPRFi11zCibOuO6Zbx2kjDvNlBL/h3KvLUlZWN6bdhjmx9hQc4TdyMm8Du
EtHTPdJxDm5QzdYCN/Ee/Dy30eB6kn0oeulk1AiYF4jHvl4prUPP2MaRkSo0W7Q9Zw2pGj0muHxG
jIzFLuxmgII0ts3lB28oYCfYx9LmeBw6L+zWPTFr3bX0DF184Gjxwi+W100ZCHLktp9bLdD54WHm
5i0DXCr0OWRF+zlXBdVTwZAeUu0mt3A0tBd6cf6YuWUOnZ/MtrkzfRvhTtA3SHbLIS3WnSyqe0xX
7qbMQnFJA6/dNo1be4x7I1LNVs+HDIpyM9iLzNGvcc77GTrHXnfxupV2c6SzuD8axpRczbFbfCq7
Ea9zXvvV+2CFnLTcCjCfZNNqE8Kf72yVP2E1pkrdMfyTnRAqgdwmvRh+lH6pVWE/GV090FrYuh3u
6aGlJAmceI3gVfLoB9Oz1hhfiyorduMwux/pNDlrz0qMfTT7X4YQfb7JtHwn+zw4ycJr7/2uYtng
D+S2STu/OwZU0xgrgujAyCsLq3XmPdQaKNJNU+rS3cmQ79aYaOrzBv9JucVLGE7tA7KsIFolcerf
aau3d2pZtEzCxqjcwAu5y9vBbc810o1gM0aN9TA4YYHvzsjLdD/bpX3pSO36PI7BgyhieVtzHN55
cQeMMMXprUoNcgHGXof1Bsg0R8hUQqx4EMafx96h5Cv1APogrS72FHVr31X0E8Z+fqiobLbwlMvu
USbeeIUHhkwNAw06fge3P8q0w7riKg991PxmBKBebS+QU5RO+dL6E2aFsA8Y5LNqpPXeqigRKROB
uaYl5Bc3LYzrnTdL86WzFXojLWqCyfCMeM+DVM77XJj6ia2yL5GVzzkXsMtQ8MWs4aMtjqmXisd4
ktbFNYboU4GU/S1rpmjcRF01PvUI8A7+WCx7ezHEC8VuXaYo15fYG83LIko9ZfwRwZo+W/NqLmbv
sRStOjuTneSrgGoYZyNmDjake8RPfiCii0NYz7ybaQh/6MVggZ+BoWIEHUdazIIi1J/RQiWKBNTK
GT5GpDn3fFLM+WACADpDZq+bOhHWm1SqdVFU6Wa6mUJzjJ5VxoB2k3ail2B4ngR9IUtl6B4xMiR0
yhkVyQYO7a56E6OfKVnRGGnA6+k2SvtTUCg2+K4ZDfcienPW26iw8TxhvQdIdSgwLnd+H2TgPpbM
ooN0exAO5EQokTBzjDoJD40ojtJWbMgMCvg61TPfq95GQ09XVM0ThV/FxAubq/pY2IO6ouJpOg/o
Kan+GS/T7AZ3WuFLLjJN1zCNUlgnycvwOpdkL98ZFxEahwxhRBu3Ts+xixzCj3P0zAjCj9TEe0fX
LV4RBN11Vq82ucOmjyb1NbQ4stc81Zsxw2VuuKSSYR9Ov/GA2g8RS/faaQfrtR3G+EmoIINNFeEe
maB3YTH1OIOjQ9gZ4LlftEdu+hj29hezxu4Ab1ON76P2fCoQG2OKmZ1Gcgb7iflwI3KvSa851nuf
wfXN+TT0AjGek+atwgzRpflzkUzjRyQctr5kNGV+KITXq2Och3yysvatg+oH/3OHbxRdkBMGuMBR
omO5tfMx3kyB4x5JJON6GAkSi/VcCPKHTUx3hKNkqYHuIfQqWpxtWdtb6VdJxzAWcwv7hSm7Y0fm
jIOYwB30zSQRf30BfAqtbQw++554jY2YT1UDpi2brWcla7+QsPWTH3+hi90xLjA3fnFn+D2XTkZU
BQZZZ7Ocux7dCjOmbjwMwhzRStcJ4mJnrHFtuXYX+Xd5iPSAVH9do4Rwcz+8OH1T417pQ6xlxYyS
YGvwpT56zy2ra8ksSPEPGQnurutn+MgsBfQHCCS9AhtZ7FzFxBSAkFLGwj4wq7w6zCBJONIQzx+M
tPuEviM/URkWbO2po2Q2DcybOq6SHZ5H52CFafNuzm0MgmzHK59k72dM2/O2hlXah0ZIz1dZsmH6
lqRc1/KBw+JizN+mPgTVLW07Pzhmbp3lWAZbZXoveeP23PmmT2Fxo41TNFjj1s0Q5GewOZu05GVR
qaq33iooUcw5FryjCKOCy7LyYFtMRU61VJU3B8Nt2q8TTVMnkqbDtxpIhTXQre2AftyZKCmBxmcF
1KKmddnO8byNHKbC1LTrPQHb0w4/SmZAeldij3+pvaPYIDxPVAntfSOwbieznLdDNVM/GLWfaHWb
dn7uUVcbZs25r9C+YAm1riCMrUuUpf5CXzXyJUjAameUaW92ZXTnHJBzN1qEEheZtL4adducY0Ab
GpEsmthNJaHLJh8WTbDbrDq3y4F/YyzblmMz0PPA79yF94tmlNDEvtzZU8OoPdrheSDucsO8nR39
2NbtNsyc4Kptp3QTuqH7UJFN9tRGUXYsMRg6m4IzzRHh+ASpYmE0nVS6yZFmnOOhGpA8iezQkqcN
rdfWW9q+2ouZSxmixlT1K8afxVBv9GUX3ED0lO2pNQyCjinnIVLAgO70bxBZ092QiQbSa4WyKGh/
T2n9W+ji/5ulSgAaf4ZBPv7n/y4/5h9ByO8v+B2EpBoJiI+pBXiP8GtnSfn/HYT0f3MtQp2AEaXk
1Ligg3/0Kdn8Jwe4kkhAx6WvZEm2/wOCtM3fgB6JXOOlSB4IZ/s7EOTPmVY+EDldCjZwp28SFwkS
+TM4neJoGonjg5yunRDJXdvsZicJNnHY9Q+Dgd91auaRMAFzOAsCgPY/XKZ/A9P/bCdf3p7oeYJg
JambQK3uLyh959UTpTY4h50qNm+rcu7eEh2OD0EDP/8332pJDwYNdk3HCwhlXWD6H2D4wgidUXMw
4ECY5o9jixS/yiH1lMiDv/hW/3JRafhYYjcp0WGfQhTy81vZTTk2zPJY0MmVWE4AVPZlQV+4K+If
KnoNBQb4XmINm6I4+NCDnuzjn39b8S9Xlm8J9YHOCRMeOZm/fF1NL8Lw3cY+h31KdXAwgFEyxRBj
KeeEkxRCAfNB+1P+6kbkmK9QEtefgo64pH4oob8jDs6fXMeN2BAHpelXpyrgr1psfo794/d3/OVO
pgUDSfWC1P98pZKJoqh5matLf9boVDnbGYUq/iKyzvrXi+G7vJGAEiTZmST4n98GaVUdKIHFITNK
Sp49hl945h5YDleHZb4iBAe87gzmao8gqJkdBz8JYkvhvJOq18R3yjLj28TvdLJGIVsZOC4GI4OH
zM3HNhFTRzqSpKCyr9t4SZ4prwEK8MA2Ea6HPZCoixQqtnvMKmntvP/5j/1zBKBvWYT+2q7rkaPE
IkMx1c9fj0qbgu3KxriMSZy6YFPuFA/dapiKYavbeLj98/f7noj7T9ri+xsuTRhuYPKGtvVrWiOl
jN0gq5lokNhEtpxn6E68Da6ZjRVmn2XYPFTSpWOU4Q9HF2qukymJ6CEGr/TKCx4fgEuj/4tbniXx
By7ljw9FhiTtY6ybconI+PEB9+mypFVzQr/SuMlDLYj5Kohhm3Umz6PTW2scyPn6z6/Er/cvJzMC
HnnL5Tnnmf/lKZt7jgKRgziPWaM6YqHLdmWu+79Ik/x37+Kb5Dov3Q4cLH55ly5xUfhy2Fsx3y0B
rQ2HCU97f3H9/t27sBd8V5nT8uT+shVMo+MxfPIu6Isi+sFbb1ORon39t68YOx28DHQ+BNx3RuyH
ZVgFZUFocMWjmKgvhWMPn4VqnK9/8SbfI15/ukN901tSezmrs+KbYvmyP7zNKDxdid59b4KOJd+M
Bzc7eAmR7h8e+kUeUzN61mSLmIfIcQxrk0M4uNsICsLYqKHOh+uutSvr2k0ShKREcPjVtb00lh60
h5uPFp22UsfWAR5bp2PTIvxhqoRB0T64XgEVkJ9hd6R9FVkRr0VGPdWnOHRrNqAJ388aiCLtDtom
dgvvQdxyGI5L52ZWEXQ02QBmsQm7OD2QYItzXJVJR8ofP4ha0TqPBwNdxviGBDFDMd0OCLjngqgB
Hqx6iG6gtO0DCN+YP3P2m/x1W/mGJt296OZ78IfZxAsVR9a+52biHB2I5j0YUeLtcEEzlpmtlxYH
zEI2BSdJQwhdCYPirJRvFWhhKwsJctPrqdip2pXRfnLm5hldco/F2Qyjdgf24t6UqslMAiyl7Cj9
rvt5k5UuvGKbI325OLVWJC5aYzVt3MTx9cYJRfyIv7QzV2hWArEzJoK0VoJMqmGtUkuqvdV2JYhI
hWtvZdrKYBMX2sV/LJYyOcKZ7IMptNmQ2JJX9pFYZ65Ppt35KNEH8RodmZ+rCeRrWycOqYZ15hpq
hw4de3dUL1fQzYsc26nnRnctemG4CHbu68lKALwjLunSNUsQHj/GZCD1Suf+dZzq7KMB3tNbEDji
Wio+/VPTN9wEuePcAy4L44Y/rMGMHgrMC03WF+PeqhdzO13C83NmJZN5Gas0bnGXl2awCyZcdJNT
lOHR0izCJ0vCma1kY2f5rdFr1exEZpFMSLwKTpxWdMaLaEgl2xpAgGpV0xf8Ku2+wABK5NmKk2mS
XBiZweFT0bpkTbq5RXyG35BRyzGw/DDwOaptOyb5GUtN1a8bunytjTYL9ZXKAIp3B9IcDonI8gmP
L5V65GPmGvt0XKb8Ei6DETfXJLYQtYI6YWZtf92rHByuR7WJ8KRxacYrk9F+w8VGeIzLDoFWkVMb
Mkh/FPm5FlkPUpIO6SlEA1SA5nXxtDOLSNWYTRWZZFFlVPY6LDUbdlL50Re05YFzAOtwGoZQw3rz
UnptaRaZCvbgYjTIwDGL9rpQY+kffcerdigy4mIrssy+Spm6+ls3DyA0lTmUFi4sZPvrSDVgLeS6
CnsDnOSHu57svYQhv+aPZZtR30hbCa6tuTbaa5d8+XFfTt3s30L+WK+eoer6NtRTFD6JFkD5pLoq
Oc2m6okLYIQjh0T34Og6Gy3UKEPsIfrTxvgKxmDQnkmODYDv6It+B7NRfp6CZLiz4zxeVKqhL9st
cbMuiqIsdFM0BK3nMRnWwlsrsunmfZzVTrNOsrnN9xg83WqTREIrfPS9bx9k2c2gJUEePxhqCtGQ
+6UzrGfXHzkisaYGayljTY41TSIwVnPgdwSGNvKsat1bKysvgnJdtIm6hwYn4h15YLyEIxXOfGvJ
DhxDkrr0FWo3FHtnnJJ4Z85W9DxKBcPJGVN9TezWv1gVWNfWrok+HDvyYbaiDHBHlKmsz55Q3iMf
KbwgapXw5hXFOKuGOAB7g2dRHZK86Xms04bggJ724QeoD+doyCYYNp6ZI9CtfeBDRfThsPKg8ZAT
5ikRF2ZSBycrxiB2IZaa0xJkQmMfLbMOHxx/5hv3xPHRJ96Ja8PBEnssZAXN58hcmxvLCbp5n+UB
KRm2Ww/qtg9hPo8u5gGkmO4QeDAHdH2vCk+rL5jQprMJCpusnSrzxbqnvfaTGMnzRTVWNXuSvMEb
8jK21S4JpMYCmnIDR3YIBe1jKppHXG7b2nD1QOI3+94qskhPJbRFnGSiCxvpumGcS0UzFRciwMpb
KCvbEU8EOkPtK07R2bfw+lqIJbGky4XybkbL+MbzoV8mWsK+VHVlkN03K9td+UVMJGk/ti0sSVxX
EWANps/VMMIuwvoaDI21FwVYioMC3+lY++7nwMmEtcgYJOCI37cp6uO4LWG/CuN26kEx1yaSdhPc
b9TvTjnocKdIkxIrkkRltyb7szG3Q1oP1ra17eglZfMqQXStWKzx/uHJbSrPuInCIgg2wGTVA44G
XAmpgFLYsgkkj1k7yqcAJP1b0QWpXhuKw/sVM9coAedRseznuI6+adnHDk5Qu/g0ccILCFnUhHfG
tAGlhAiFNsYwA2k1kU1NcwFe1Fc0D7L9Jplf33q1N3CiDHvrKQ/jVhKJUMjXuVX1nQtV8VRl2hFU
WsWWu7ZMqyaEoCrNpdbam6atY4Jtk2qQ5uNBdMhJ99MwNQSZckEwPvjVcCL8Ieg3sWw62sZcNbwX
PZrslfAw2LK7GqRCsepDe9SpCzdXlP2KVMUlOqoScws96MYNQWGlWR7g4A3cNjiJiCMLDT9bWlCX
xypIll+1L1Vx7YAYJhvcDyMaiy5pnHGV0wOGHrQ2/eiWmvNyfDAw1eTNWnjEwJ8q/l2XkMxEgi1B
zMgCYHBYH+N2I8qSJWpH/HTImjtp+1sXO4L4FBXJstiSpuuRhfL9yPf/sad/BJxd/3v52//MP4ov
ZfLlR/BpecUf2BNSNpuxeun0slymREbH37En9zdJXQftPwv6Q8aSyWv+AJ9cXuQtojjzd83cMpX/
AT45/m8UivqMCS5h87z+b+nffpnYTNoL8M6CXnPHYD1cMLYfD+kzqq7abudkHU5h5JNR4pUD/JUT
mukmcUaXlTmA0uY4pP9i1llmwR/Gg+WduSrQ2y5jM1nuv3QbYJaHa8C8vyY2rwg5eZvmm/La0N9G
dj2hxxi8oD12siVzrejwJf/wE/0b2OsXdarP+1M4y6SFNpUYdfPXKPnW0bWuvRT9gO/j8JzT3LEp
GdHVvtJj8MRxMf9wLDRGyP1msU7aWlT7VpvOXyBVvwAjy+cAhJHUvfFhuD1+mZn/D2VnliM5kmXZ
rTTqnwXOFAJd/aHzYGqmaqOb/xA2Oed5EKHsptfSG+ujkVmocI9EeBUykIiAu5kOFArlvXfvuZNZ
8wydiYiF6ugdTSdPvrnOKA9joozfAfR/6VJcX8tnYyOlG4ik49u/fOcNcFQ9GSA/8jJyQadHM7Pi
PILQNWAlHldT7anfNCr+usD4eCDLrpUmYuBfk7N7JdWA1DBnuIIkEfi48nL08FNYLoaUcJ9OpWZz
S+vJfP/7C/yvvlciEvjMTOFpkVz//E/lZ1/5wWxzkF3iRez8W1/B8sXEbJB6bsSQjP7+1f66ml2T
dqN9Dc8gWOQvV3FOmeLlXUHKW+Ed+6sa0x2HcaMVxeZk5dRRmql9QZX4m/voX3zB7CDcufSp+aC/
NtYaimQmLA5JK8r3jlOm8nU8WeaqiLPPsrPCfX5dV3//aa+7ws/3rkPP3KbRA3+UhNRf+hRKm6MP
2oQRKQyyd8+qWakM9X/3Mn+9hNfuBF3DwOeHUQj/fAkrpyfdtlFEsnlsD7BBkx6f3Kg/NXXD78Lr
revi//lD8fXxMkRCsfcCAvj51QLDyqvWJpRyAhnxDCjFhyZnmePWQhqCMr8hNYC6OaGHmY2OAcZw
GDh1zIEy1m1deeaiTICj/mZh/fU7uI4FBNIZbl569L9s0DnJOZjyUS+NSetwgAWEwbAuzOUpTZPf
dc3/1YsxH0GtzxMhcH99MT1DNFFxwZ7YSO84tGa6xaeRYLF2ZfP6P11D14ebBZ6InYHcFJ5wf74/
fXYgpInkvkHhDLdOJllDZcNc+jf9wb/emYHFLu+HFidynja/fIF41RUGBhyRnaymUwYZaKulJH9U
UwoufC+MP0zgbY8c6BiA//1n/Ot+G1gsXxfvA3s7SvafP+NQ9QBCsf4vE0gc73AHcGfa2gdT6KOn
y08j+e3mbxbMX+/NILDpQAfsCleQ8S83TctI3a+wQi8Tm6mRoYvimZ1XrP7+k/1l10E1L9gCwuu2
Z/OvP3+yETpMpvnEi6qzjLOAuXOKkOke8nSMlsoVzYPFzfubCErr2kX/6RZlb8UoSKIaNyqvev2+
/7Sn14ROGM6kxqXA+BIeAUqKXVGqZoH+Q4udUWBV2065KCRQgpEFNRd+/Ek0cbXrTaJZ9pkZIFJG
qEv37++/kD/ujZ/eGxeaSEX06I7NlPHX84xT5+FAeYV83WvqrbDNDCY6HSwU/qh2wSAF2XFQVXKO
yjhczpmu9qA6Y25jnX+lhAVMS095wChAqKfbv39zfzwEfnlzzDc58Vz71xx7fvniJpVqkTmlXjK/
Fi/dMJXfNem5/pr6OL3gjDXMU1oYLEzOiRwDLU1Zup61HSwqDogvXiCrnT0GU7AK48k+oP6Tcu12
YxCv+qJT86rREN4WBMj6Cj7fOOGeC7E2LbiMBEhAec4/6RiaJhLefALdqcSAyaYq7WbZGC4HQBcp
cY/YAJ2J9BUKjtKq1A4VYpbhiGsLuWlswd+zZ/Dba9r8xSGewzFFYs291ZkZuogmUbyJcBzuFTjL
M875amOXKcYDEzriR2DBAzMlEJylgNCBdJ7vBH2RMakzwmh6k2AfxdGO3fYaxTJxIoK8L/JXlF/q
NjUdNaz//sL8ujmxq3OOJ74VEwzc8V/jIlWRq6RE7L40bgs0r9XSKdbuqvbH32wKjK1/uWNdZhYI
egOO+0wkyY78ZR/MFG3msEvEwnZTP3kjfzTssL7PDOBsk2QkHLOIqCZIamtt0l7FI+CcoxR3XmRG
EwFJQ0eDQ8WAikCFgz0kGfmse70p8gSGHzps4k0ACUmZuUueadG9RrTSrhxuvGSdlFTEuirpgskS
jV8U6W4jh/S7Jj0EJ5+m+dWjQ13XDYjRlJL3jZHsrlZt9o0ZKnAhEeXyIQU2i+lFUO8Kvk2k7409
LfoZc/fKb9vLdUtEmQOsCVEGPYJW22K6geMK5U7UfrfNBjNSi0Ek7P3xGDkH9gP4hZVLZzmi+6bh
t+TSXEdSBBfZdN4JWBS9SMP0N2Ni4HqOQnqKWzjl/jZJZrWB30BIoDVa+sWJ033jNo5+46JbYCkZ
XOGxVkUPKYipISFTUnYboyinR2QH+Co16v2+yYPFiCjlYk0NGqKBdzGvaboZPrpoYRzMUterzCv6
CzCP5r51g/wBqgyq2n4EOR4mbR9gSMVkDlshU9sIyCqCutbZdoUARmCiNP3RNVZXc6sZ3jdGTGDq
6FGgVEwxEC0Hp3dG/PBqPJswLVBWTcUeLXV6U7WRdzAGlPldKDYdyU5HvnzztprpamK7zbapGHtn
aTCr6tbIktyB5r/3lUTzdyNLZkpJMp++dayo+8TwwGgx3YbenMp6UUjLeR3M1mIyLvSiKqJnj3jF
MyprOvva/rSyuFqD7AQhKrRhYZSYMR+EXRGaeD4Rps/Ifo5l6Xn3TWhJKEBj7A+LKXPIhUf89APe
CWpqFN4+UxYxWvltETUfGKagFvRiMXa2nLeTKmneuLpA8CkcC1poXsXbKLbtTZM15sWmd7PITA80
ZtygwE71RyfJoBw9BhX9lIKtA257HxTNsC7ysN1GYanxbieq3rp1JsiMCbib2LV6D9wM32AGtWbd
G8ZwsIDvlRAm8yhapmkXPFpx9giuZogPFC0F3liTRKyySvutHTZAz/UwFy+9GnCr1rlXsGPEMY8R
w0VRWdTjudTkpxRKmivgSPoUj746UGaDye7SVwRq1aLOuofIKYBp0YdsR9Bxpn7uMu85o3Jc8K3S
3jOqK8VBrSXP8QU8bWthJ7JZ+QbQ/KIdLW+tp9ADLYHTf1nWg1WseqdSd0iGp4hcsBjSSO6ky9iT
ep0WoP91ruBcoBO8JG3iP4kEpA4aS2eJKRgZtWftgzB+aNqhvYzQOj+TyQcfXhc32dA/hilwcb+0
WaLeW6P0Gx6KAjFZlU/fOelAi+bBpozpvVOt+y2bdXBlO7h7pW0cI1N5r8L4DrpAdTRb13jJgFp4
KpDLPE5fLf3ZVemTiMPPRFoKo+18mM34xAZFXw7GYjD021Zb7Sr022qtevc1jsNpWYC3tAykCIPX
bLJKPznBoJalqY6xr05VHBU8SesnAtmcLdy5H+PsrRphv4Ze824m6RM0TW/hw0ldlmMrlsxB34jS
JEsrb+YPznbIePWjMHNzg3y+XtgWcy6vaSoSU5grkRJ/07C+iiRaTJ11j1dALBMeujcALRad1QyY
7BWgyzqLV4lv3RXuzNXRIB2TLL7h6FngbIa4BlDYJnFthlo7uHIxlkguLHwQvILpHbCa0WYXkt5m
WbtwRYxli237trIYt5OsKReDA39MDs7OqFAKVk72GEtc/vgJORx47Vpxj4xpgfm5iR9sh/tHVPUd
mTJk2pDpipr2SyT0gDm5Ac/uWtvt6SN7nzmHDghYzKk/h8IbvnmMig4R99iNW2vYLFW+sZqUtw4h
eGc0013eQ7yZII89kJF2zSKrnkxSJDTpz2sG0BQYMWFctgcbrtF7ThIn3U8AEFtaddpqVoUM3fU1
nGKySBLMowOGbPS86krlcsc1BBeQKk4Ag8tTIBO6NGHMI/pbPGRPQXxV/+MG4sKUwWOrtbGq+vEp
GxifMsIsOHst6FDQz/XkJc/ER0xa5JL9Nb4xGB4xUkg+4FCkqwlvzg53AbS0DgEygAgPLkQen7Km
+bATkjqSXBxCxuILVVQ/SBPGH16X6Q9KQ0hDRWTCJq6TT2A81bErwKIIkgQfXA/wpo5aLoqdhJxs
cMibV+3nMMIIyeMc95m55cS8pemPQ963v2zsrqw6GhoQT9ITUmKx75r5PrHcnSWnh7Jqboaxua96
lX1Tqr2kceotjYRIQrsRH9ZcxExgybHQU2fTy5qzNQ39HLNHt44KPE/JkN5qdub7rp3uTcwVi1AC
lKZAMrS6c1o8e17j0sSnsBDYFfDznLM8ObSGB0l6uthJyyY3TreYr24ZBzxGGmWPR8dil8vpR404
YFE3800SW+wbVXUz2aO3kDEoZ9cwf/g91jUuiu0cU8hMHFPlESehvwAYwOyxkDeij7dtWTNhsadg
H/XqAm4hdjaY0a5hAlzwkgC5GI5DoNytwYYD8Zp0jlsTAgggD4C8YVU9hUP5QVWTLNyul2jQ7Bp0
KU0/1qJmgB4H823bw7brQr12xvCVzdtbNqn+Hk2AjhdWzAPc8TPOKEZ8Y6W2eXIVcDgbBYVXtT/i
3KBhMf0ok6BdSkjES1oY0BGZDkOhxAVQTYDuOj0YeIIhUiAu2UxhitI43yYiWTruzN8Z0vvcJjEa
4NOP0IZsRExbAJSy+jRTY1jQFQg3YhwWwq3Q2buMNfrJuas4Ty+lhIJdtTd+AeAkskE7lmHzFkvr
OMWhukOoP+5Qt1krUkLlCt4gE+X2bmr89FSUqCLGJrqta3jdQEK2RZnvzeIxCuJdJOfVPDVrt7WO
EMhOAbMlU8CDxH0zLmWETJ3g+no1RM4aWPUnOVcffpDumYYB8Pb1o2eChpi1G+ylB/KkZ6q1aEta
cp1dENiWNIiFtb9tknRrSGIQvM4+C4tVZz60HvQb1fZbnHfPERWczMYlrMSzJZND2cDZdfMGGLb7
aRfToU/rozaNLWQ6CHMj3DGAdJs4nzdTIM50mJ/MMvrMKnhsg7emi7RmaAP0I3iQXnmnew9gQ5m/
Bp1etY58qiFiJSNP27621i6hkpvB7vKNI4ozvdRio8apJmzQQY7hFAAqrmo6a+SShJ61qiviRrJM
cnjHPVol7PdOJHdEAALCqZwtRlU8ahLscAs22zCajaC3xi3Hm8AQ+mIOwl+Ax7wpDPMe1cytCwFw
6SvjaNVDti7MfIBi6BQsKzdZ1EV8NFymebUH8NcCLo7vwQ+/p3R+0FpjU+LR4K1UOJ/nOTtqUd3k
vppup6r+CGYPxrAEOlSTP7DkZP0iyvYcCFndjZpYBc9OuYsEj/JrMoltpDtnjownEOfWYyzCdx/7
rEyDPRy6e0xmj14E8qynWah890caCJideJWQVgTfASZj4/fRkcigtRajo0+psKulzUOB4zYIS2W8
jQOMoQjo4dqvxKMv8RVhtNtAmtVbpVV2APH3mMfiIUmMgBZHe2GWcwliVd+attctda2/u9I4dANm
3cQfScVzgnsrj34EfRSty7g5GznxkWhrC5qlAS50YtQyr9+EqmPWmwAXoX9+l4IwXfa1j6UqxJ7Y
Xj1G5NnORnJXNwVHr0FhARZ9+8O1ikuJjQ5dgJ8uTL957k3im1E5fdaOvFhNCPdEzM6TQUIbMT6D
x7Q0JpkEzvthkvpuCDwQF3Y8bbw4w+3WEimLta99y8rxxi4anFolEaMQ3VYOBRCoKQnIh7ZgfmLZ
6aNKp9eBOIdlVc5se5xOSL+1b6Bi15B6LL8CTFR/kN6hDgOxdcsgSe/aIYILjqd4GkfMeVm4beqB
h9AcQP5xZb60ugZmqSDahrg+kHu27ghJ86NV1hHfF2blc6t70jcUO9qVfW22wXoujeqmIPMEQZK9
0iPD39L4gs0iziZQ4pMpwJPXQYvJNeUqq9oy1oUv45MztRuw/fsEbxUzIuMVLYi99LH8AG3gBhLg
NavCOGei2oh+fo6n4bkOUzbIOd4HQbc1ZnIxhxByuwL8N/QXnAMFcQztjaMjLC0zrkb01TzLOPPk
ZXI/hsFjjeZ76enujET021yFd+Ho7MbStPYdSLmlIYTCdyDXWdw/udp4IsHSPLaivkgR37dWfc/U
PcUFlr4SX7klQLaEQ+PeTEWtMJPbh84DrqDVWrTNSZkdFQrFDE/uTTIAezBq7LNjt5VKrWlp7As9
wDOKr352r7atpS+q+cbGhbJupxDPcnSxyL1dTgFUWFNGoKzKayjTc0k86SourLWyqG9VDtVeWj9I
bbneuiCSsLD466AIGixjFjM2RuEoO+7benIQlEHDqFdtJqW/MTC+EvSDYOOJ2nF4gGQHbr81jbxc
GapJ2FSyDCMh2CJT33oF52mCUIj4AQkWFv3Oy6fkhJo1v6Cran/09cTeh1CeE2QLqOLWJiWDxlY6
uAbpG7R/EC959idNHe8ZuZzCzp3I28Hx42ErSWR+bmuvvgOMaEZADlKj2KTeaJ+jxkBd21lT5O9r
pwC2S6aqQH8ci3Zl9nJcN6P1WE/JaN2M3hA8+giRz3i2IUPH8x3kgsdQzBeLZv+7UspdteKN7Q7j
2/zudPpOBh35Xq2dHXzCV3j0J1lWbPANDK9o2UdWWE/KEQGrFL/JdCGpfdwEtLaMntohS06RET8q
F8R9xftWqriPqKMLPZ7tOLzQEya8q5M8x0LvTmEWgwZcZydbGXjXY1CN716S5XdJ1kCsw4yTAZqL
dEaQWuu+I8IK1qUdQbJiXszWXkvyZyOs9KbB2kXBzUOmk/FBO1DhK1/VdySbHKdxesnTnkACeEOP
XWC/VqJ5DgKIbhZZDStFVngS9fRIqjrfZSRNU4tExHTFmT6mIXrMLEheUE1hv7VQTO1KNpVF0XvP
Bap1gjbhuJXcuSyS2lvkfDgXUdoqKAbSqaesBaAKbwAHorYoRuM2IW8YQt2qjKtd0OP2ddr7dHTu
Bl2nqE7s6MjI/R2bX72NMdk9JA3++ZsRPOQb9Vr8DsxYnEmfajcqFcV93ED1hzmyJCjUALsv5T1N
SyCQ4pBIX5+xwGI67+J5C8+TjS2zqLCyJLsxq9h74E5/6zsF6tbo74j2gtMoQjSRBGobT3Ux0IWN
GPY8zEOn9zwekZLwgH0k8DO+KbTOzkEwzmRdhC/gZo2DsIJz7GQvLhfkWLtVvSbsXj8bfsmK4AAH
8r8X5lNxlfqRg5WsoUiXT6GmqeCDHniw4piP4EMauZo+92poMf96vjw3Gsi+EIH/4U3e9DwWIDKK
wX1uLcRi2CiLuywGH0kmTHYqRDRxpGCyDnfjGpitMJUGTLVlSfhz43kQyOF0JRaD/V59ZEF/4rIw
VZPdG9PuYtV5zUViHnxrEjpS3DqbUoUt/TewBoxMqnXXAm2ZqmHci7oodykku13deNOTo+YII3/o
f7MJywXv7uIs7vCmiXnimGirbAO1LLzQU0JbO46CDMIsyh8aCostIV0fArchXnnUDxmk3YUf5E9N
YqxySN3rVjXIEkuObmniOKuinvtsy+/164e4M0ty+2y/Ow1YuyV5YpP55HoRTwG7IQkHpT4BUtVM
J8WHoH31iRxtjJtb+EY0zgx8C8kwnmeHo3Ph+cUeNG61GjwT80rbqWkzmU2/mxvA3lCAiaNr7MLY
1wS/34JNaw5pDP1uUQM4gIFJwtaMpfIhMHPvVGXjDWFG5cp3vOK1GNLkteoz4pysHncmSWXmG5LE
bhPSMf66KuuZDhDGgiE67d5E3lKHMTsvUHZ1vfXRXLvL1El44upo5ETCvUEKtbKTjAU3E4BJHHFO
bPECKa7vbMiAmGgaCaLRC/YuXPKX2gQ9Hy5GlwW3m7uODoVBp5r7V3q4N4YsfNPmNPu0FnUScrIG
kBQdLKBF9R5tX1LRmaafe7AGK3W/hkFO3J3DFSDol7rqvmf8TvnNCTs2feA0Tvwe2uhcb/Bn+ume
NdjHa5NRwnMPEfk6iSDtE6Int88CZXNzpXlwTFvOnO5hWoymtW0h+nh7SwV+Tbnjx+mDWbr+e1zG
/rml0I93wR8jhI70xGzPMXR2OTlU/W5E2yguxcRp7uCGaD030dDncleDzHmp/QJlbkUmuNypSTkZ
HE3FZJ8GSGBkh8RGNr5M5vEanNXbylUH2YFuv3UA9J+Lecy6jTOaDnFdkx+CHUhASo/0Gulhd+Vs
vmPfMZcAzEX9NdhG797Nk08KceaVrsd4zDPjFVG4htp0qh7bHa34csJS6ZtkWMYDfEAeUeB+g6nB
2OykpDGvMzqpqw6VPmX2FpP6ZXYVXVjRvpdBsHVsuQ1lc68gp3wDAEREifVhwIso6/6uy2Fyd71P
L7hhOyFhdDfRVr5oWqwr0SfWkav9ivD2OZnGLzGYep0HUr/2Rbpyrwyj+ao6JSFBgRL16DOsZ0mF
Myjpr+aMRsu1eE/IJmkCSsrvHRyNa4iYwago7q0N1TuJDJOj0Sx3nwg7d7Bcvlvx4N/W/mTiCiMW
dIrbO37EfaBNnj86RPY8m1aT7UZPvYvB5Rmd6GDXcqxeTxBfgbdi5T3UvFfItYHgEtOeXPcdicfY
KqYwLLauOdT+RRaFwLQbTmwEAGfmbe9OkAiqhrS2TePDibghx6B6j10J7iPP0sk9tL0scTwX1xHr
xpJ2JmFhpBTvrpdf8xuTgQKgDhzKEOpDkoRcjL9bpNyze5O2Gcn1bSPIsUiw/uMAl60fHKvUIDUV
5W5VblgwaEOdaVLmMSh7w7vDaRj4O7uGzL92DWQFUaW9HF9/bPpH2ZhOvefypnpnAWjQ6KEH3ncQ
tGyW6ESYvKLgIFu5bgc7v3A0VvEj0TuFc5Mrk62A2Gn+f2YDEtc0khB4d9ObWCyq6KaDTTpsMD9D
0U9IPjTZXUQsFnWX10RdWHp2HnJHdtaRNOu+IA6k0HIniFpr0Nf/sU1McCHK75Pvt+nZxc1RnvKW
Uc6KAPu+IQeziaEOhH5pGqfQb+x0x2+OaFZ0SXG0BgFEwunau9jtKKXwIc8Hry555Ll5f8ca1sOm
m5zBQB3dxPJ5DPFpO50CCBsaSb8rr2ymoqCNcc7NptuhHZPXOc8zpCkL5WrTh6tOMrGMOWDe6rhK
98zffoSBfuGRSTXFSfvYds58d7XCA0r2j9V0NfUnob9FonBVe4DxrEhi25Z2rUHvAgnujc5dwh3g
7INgfJ9ASVl014H7jDOa2sInkGckeXHDnDz6FlXwyK7ttOQbAY6J3PQSIRLVfNdlO1rPHCKnbphv
qq4BW+GnrAWYTO2xCByaPknhh6CGZ7Wz4XNTXYWEymivIsatBga8Yi1zRC/7qn+8jlI2Y8hDWJHI
xzJ3RPXRGvm8HjvvJiaT713F1nwxrNC+TJDe060U4MQDQ8d7bZoPo43A1vDMdIMkw6dhA6mKXlcf
keEV9hv8D/YBWonZHhSV19Yei68CRA2hGlH7YHdYtJc04lw+yawldV73PeSiPSSMTL7nwPNWZgGf
aIAXsiwCIGcLExuDJg6o4dg608rSnenuNIGPB7I2MN1Skp4D1t0SB+WLW2k7XTKdJa2HbgHDsmAA
Ux6781POcPU5gWF+ya0AciANHGkR9FWqKbpE0diodS7ms0GU2dbpkMMF8KxOouvIz6kHcZeHo4xo
23GdzLnImUj2ORFjIbYB4efhuxyLYdtMsr4hq7IHLWeSrERnkjLbI28tue52bfJsmZFzhDb43uU2
7P9Z7IM0Ujezan1cQc5wGw6Bc0BSBJqFq/0WkHAZrazWntd5V117o5kzEemF3WBdeG2EswW72vto
gABZktLcQk7PS1ZYLv35rQ3yTC6yyLCp77P0DI9GfEvcefgGWpnHhGNeDH7TycFgekdMjNScLSp9
MJkWh6uZMdmt5BSy6Qmc/3S9tr9UOunPRkcELwk5BiMUCe43RDq48DqSKwDUe0Rk5LV2XpMWkM4w
i3bt1HN127uxuesCZv8LgaBSQ5XP8m2ZmVBHEOeQCGXCrEkiX5D0UUMVGZhlM3ZtGvZVgd0J8hn9
4YQgKCO3j9AQ/K11ZaOJpLTlUpL9YKzwjcJgZtN5GLvRWc0IKLfMH0NmeElkE5FqU5cHRmEuwUvB
bXHN9hQbU/cezJlzm+XT12hWYUs9pPeUK/EyqKMhXTmlYe6rslZ7iOLk3uehd7RS2lURXK2t20rM
ywO0iQuYBPna9I0drqKpnU9Xk/p9FROQG3ZNAUK3Erc0acQVxrubPL2jRks3vTmSLGaqeyQgxuPs
V8OlYxDGoTWtNyx91BChmW3aInVeesujOjMjz9kTIVThKVB1cB+lDPxFnZFp0E3hrsnGaDdmAU04
fOqZMOsDd+s+rxL9iniORnZMe9HM/O5CLBH8GE70VK19lj+MjrS+SQ+8upeT2Do5dkKvhjw7W4XP
ULFooVplSbSFZ6WEiiAlQH2XQAghE6qMe3uXA4DaRhDvzrq5kiBKkCCMJ8Mvh6yqzzKvvoqsggbd
juPblNnBbVu7LTEZI4LToB95HcZ4zLYxFTEBXwppX7O9suIwQ4fECk2SpwXDuDV2ZH9MmEnIMgkU
ece2bEECps0Se9drT/DJGt3IU1nmHx5JUewjWHFncFpeZRJXErYuJwXkgZFtcBxqfeDtll0OG6O8
Hm0Mo8DOVxEwQi/uJqfiJmZHJfd0u6ujMov7iUMz9vQUA2hPEWGMTCBB7YaHmhge2kkz1TCGjjk5
9l2bbsJpio/IOgYuBNthKEOevSV9qmLSD5qwlVXO/rmG82ctC9mjnAIlHI/uY2Bm74SBi40nrHjF
DHDNsct6GkBd0E3PDmU4f296qwcWBxISnh2DakemkKqc+UmLRloLgiFRCJa9xvebKpEcDF2GL1EZ
lTQlgTLxE0QprNyp7LOViKgJRslDDBJJZRwLg4q5nqTxqPpmONijnI+kk/I0S8Z8F9Ixo8+u+ru+
FTSNAqwPTIaTI07Capmgy7wVBdGnLp3l2RXmlr7hlWaKE6oSDkK/cDKXWVs2j6mJqyZnP11XRelB
DUFP5Go7W5ODHKwa+iun2PJp95olbb/U6pdWH4THoep4AHqxd29GwXyjydt88iLq05Ju5DfDN4CE
GId6Hk17NWV1fUOjGudm9x2EJvl0oxcecXGmB9vyILp2Rv8UCdc6dq0pbuAvtp+qmMxjaoCLtKyr
f8QhktyICTbBjGwQK1O0DBaYjF0kTYulN2AJbWY0g6G4HhdrTXywgp0zFzDUbNvAiebm3nAGUW3c
ipTJRExN/9gYjThHCEzXhUW/y461wv06F/U9vpg3EE/VTQ8Utd7081Tvgqb216k7Z1Cw5uE9HBjq
F2ioF9R17MwQtX1F1XWaaWXfx2S/Zgww4hZHFe3cgzHRTryeFl+mpp7WUWvBoTQDtaUdYh0CCbc7
ifgEVYfeKpN0LzdYyfoD2W+gu7p5Foc6H8hd5jj2fWanUTvu6vABw3IRLzN4bqsk6K8g8tEgfVZB
hi/Tq1sUddquDIgrRYrA3ZZ6XfcSdZwuaWuIsFtN5kSOBt05E8yj4R5i2iX20hlbkLSxbf5IxBzu
ho7jGBYa13xqPL+/SNc1njD+2qcOavVBD/qFMILypKiuLk7mdYcSWNK9AXYnWTQgsPZ+0I4Eg3q2
xvzIDGzlVIRmDKaaT7TvizW08QjUA636el/ghisJw4ktetRxN7nwAomQ8n3goEsAadXH7FTJuA5t
HT0l2C5/OHlE5J00eBYIwTRhGEyWTR9OGUs+rU3MSHWaPdrN7BH/0dFsXKVXy1boW/1xwKy5ZUPj
uFZ4pO5dxSBEGsSBtekHHdBF0Og2fbrI+UzcoJFQKDyWkt3PnxHCXUmC4q5tEkg+mJU669lFRsG5
KfPjg6iqaEkx7js7G3j/wmzKFGtjUjPWcNXk1Ytkaojvstwx/jIH8nVyO0CV1ST5wXYq693pZXsg
O4L9wXMgd0UOCTUhY764mKpTTdzaiw31DXOYYAjPuDv32MdkmpLeGKhbR2H8DxoD/FfiXwtkt/50
hdwPmAkXbZid6mB8TVnkNAqh0uJZvWYnpCTTtZi/qGmaBrMfIqvqjqDsKl6jOWPX46C9syIDy5md
ooMZnaxdxqDdt1ZctmRCYGPmM11TLhJDuIvJDz7o0KWbrq22vedJqFhVf8LtSIJrkZtMqHAkoMD2
F6aFoCXrvHCTzF25t6kXlo4SH2FAVDysEHdbttbwkhkQlMM6ivsVCLBuN9p2yw2E9oE611hcvcRn
vm9kQ8jvjtAfwcMCOp02Gt/NJk9mGsSai2Rgb19pJhXGMTR1+TjVlJ0rv5RwbyujOmnX0mcRNg6d
9zk29IF9lTEsmNWEwxOtLkagLgOfRcniIzIoHbJ9H1ccz/kzc92zSTMnLok3LUZUKdQi8W7yHadb
eSYhxDFakg2dPWNcVtK9l0wSNzgmmAEFLpor5X2fHM8jtItTEJ49iJsUV8M3XZEGZTkN2c2UEtD8
eqP55owe48qmdoNvnUdaLmKJuTwNGHCP0lS8D857EXMtSuV4xPBnTOaZb5vNua9JOh+rWu9Tequ/
1ViiPv6TyBaFJcIc3zSxZgnKXvGL2ruuxwEaWf1P9bwW3Uz+UAnrFdNrhY7H5YjAnnUtOIcg2s9S
DG/M5ANmvUNPlOQQUgDvZBRhWcUkjZ6V3VCdQ4aOnMYyRVSfHpzRXjXFkBhf5TAzgAEQXMp/yIX/
R0a+x7rkn/99/ZkPdBJdGifDH5z1//qv/x5navtV376VX/2vv+qn39z/nz/+OP6qV2/D20//sUZ9
MMyX8aub7796ypz/pL1f/+Z/9w//19cfv+Vxbr7+498+6rEarr8NXU71Z9Me5/k/yXevv/+fP3f9
AP/xb2SHV19vBgCJ//d/x7/83D/cfui5/t13+F+IHNw2UfWyCv5h9zMs/9+xA9gAo3yTfwn+BJsC
hU8VIiwWDz4Fy7ERCv/T72f9f/bOYzluLMq2//LmUAAXF7jANH3SJL1EaYIQZeC9x9e/BUr1ipli
k63uSXfEq0FFRVEi/DXn7L22/sGFC4XSHsONo/4bbj+2ajZGklmfDm3OtjFe8Aa/0M8Tyzh2hhdd
+bpmj0u7bgg1rNhybz3+0roYtOpBBxOtvfNlnHjtfh13Vu1TUKW8TRPv+Lg4Y/OyK8KrwF9LI7/s
CIIKUiJiq/6C5sMPmYh17c0MTDN+fPGErn99fUchFLPd4d+P8vnQAt+MLWaTJfCpk0PzeSEdL6ur
DlP6OdlGZbeOXPZmigHsQbNFTTKyIWhIj0Zf75PBpJqs2/YcaG5WOGjfOR3x5+kA5nU5I8s0GS9m
h8OLJ9AbtW/LMbjCkRIIBFa2QDuZkDeE5XtWKkFJ0uuFgMfPnjOvEPZGKcHES8NN4oKaBXkZvJ8G
gpa3T+xYHf58myTmIl5YhtmZlHZ8XpkbazZ4gQPFfLpUMnGyihV7lT6MA4vAdQ87pDz3RUnh4O0D
z7/45PlIfO1z6LwBhMqYFfIvbog1OjINcv9K5yV4yq02fxpy1155cGvPWKwanyB/qGvNLfOPuo2a
8O2jz0//j6MrA1MEnC5SQk48X6k+a7Rr9xD5VfAxZFn7JNiRbvxG+O9YMOZP648joUnHM4PlF4vC
8XViohpmIcXBC0z9wQEBsTPS1njnIK9djgXvmqYJ2Eb2g8cHwb7p575nHnxPImmU/vAw+DpZ52XT
PLx94167HDwLliVo++hKzu/5i8eWdMJqQjO+ag27vS9ru7xSblTu3z7Ia5fjuEyreBvxCKuTe9bG
VizYjl6hNx1L9otButdlKW+jvBn/ytH46/13Lb5H/pMx+PS7hCIJ2zKMr2Q1teuO+OhqmRJINbzz
vr122/AI4d6GJ8g1nXxmjduPqiGlQ7nxdB/RwL6oaYm9N9y+MuZZjBwzYQ/7uOmcuH2ixqm6KQ2v
jBadB/aWBBVjqcou20gnDe4zM23uYFRY+iobGsHYGzkp1PFCED7edbAr3zmhV67akibf10xJm9l/
xy8LTNTcShPnULOd3gsCSnaBD+Tm7ZdlvqiTD4xxFcU8bUgsqfLE91akCUN3aRyEoNfCtrGdwwY+
BQklZ7d6h2b3ygXZWE/JiwEMqbAwHl+QmoOUXGs4EN2NDKj1RooUvvXeXDH/lpMrsucEdS7HBixn
nLz+RGwDbkzEwR1xXKU48+doyWDF25UvS4n5pfSEXIsc6DYsmsh6tOwJKh4l3IsBM96+Uc74sSsj
Nk6R31FS0SvYQGhpbi26GO8MPfPJnJ6sErzRdK11m6XK8S2RLZonIQQp5pV2NeVd8WT7+D2qEaxH
OlKb1XtqlW8/8lfmDiaOf495Mgg1gT60USMPkeCclkWjsa3rAtozPVj0wCxsD1cJ+r4lqGByRWtb
u3n7BF57D5TJbkQ3FGCHZwTai1GQKEqXoHpxUB5ZxR2SI7ISgvCdl+3EmPw8NvHZ4MaDLAKrwJ7P
4sVR0IFSFWz0A4sK01y3Qy7aVTTo1oMxGqS96EVDBENqpk63RPHoIPdFwrWWkQ72OkUjSnCcltKX
fPvajVc+OCieBh5TXPYsW08+gskQM9JRHniHnZVX5QGMrTB5ygPSJ+Auhx9Rs2Yro65RqzOJD49D
BiUsCLuQ/3Ld605q2RZllrPIWmu6SNKmf2e0PSFw/rpzLusZnfmQz8g5eUE6AOF97eqHNowoPQW5
mAnXHcKCrib70xpC6vh1/tnOhvwc6UD4CUgwupsQRTYqJNbya9uvxH7AvXgGNK+4f/sWvvb6gAVh
t8/CeN4+Hj9Yu0B7wHbhoFUW1QI0QDSTnfYdcuErj0kJDN3KwZXKBuJkFPGhw4Sx3x3SwgBZVzYy
eEgpzS/CyWvkJouG9J1Z23hl+lEWnvV5Xac74nQfXExdb0ijPgx629BgjQV0rUh+qcD1XPeAWd0F
MonhS6/SvAMbRR9PWnp3501Y0995SV+5w3yYhM/h/IancgoqoLCemwB8DjQJSRgM25+6GJJ3lg4n
ruTnt0whkWFRB2WCPeS8jHnxfTYZkB3QBIe0gjTUOxF5oVVdbT0vYBFWTmovcXitqhwAOIazAoW8
75EV245uoy2nsaHnWlX6O0/hlcmDk2LHZ1HKn432xydVNZWqCEk69BDIlqkwPhdT+6NHeujl7tKe
pm2NJuXt1/nEAv3rRjDcmUyIrs524uSYceHYtZUXB3M2/mpFVRKDS6qwNNxmkUuD+4C0tx3FxZBM
QBEZN832BonsuqHU689rkLdP6LWnz5Zv/vodi9XH6QhlQjlzm+zgTn6150XPVu5oqXeu+s+DuPBz
mIeeVwS4PY9vtJb5VV/lJR1yWlmhHtb3RoCt62+vBNgrMGqXccIhx9A8PkiOnyYtrf6QtrL6ZvZ2
fIY+o3jnSv5cbnMQR4KzJlcPOOjJSJERdqah+Ds0ei/uimZq9h4dRWrunQUC8O0LemX2YJeCYYqK
B7GM6hRTMNp61GMkOahk3tJKR/o3wWCFH816GKBhDlD/RBGZDwAv2j3Bb+G5HRTFZ6tl60vBsZRL
AgRcsr2boS7xGYxxTBES8ubqnROdt4AvFzbcbygKmO8omTBY/zGEWJY3mp44YPrMEkiceCVQzsro
CqxRmC0dJEnpEmABxjsbZiD/bsZx59cUvv/yJZjPhJ2DctHSQf0l+PBonInNIUGcPx7sWMHOmxOW
pzlY9+3rPX2dOYhjwMwxoAQBeTnFQY+O48+BiIc+40aTLR1dyTGL3iHQ/jFFPB9l3gWznLHZFJzs
CKhBEbHmlgc7rSQKBzAwZyE9y01Yh0j+R1ttqz64qTLyigH5aT8at4QU2Nj657ev9o+x++RETuHr
ofJ9W5CpFMq6xiZgZNel6NtrXe8vS03a69IniiU3fLzHmXtGdyBbj85g7NA7iWSZC7Qt7zzl+dJP
3jcH+cs/t8Y9GUSHcQqjyqsOU69hKGSQ/e4ldXKDUB7JUkzrpTGktY7jAJdEUf7taDbfD2EZFLDR
ylDOPlmStBl+7tCqDyrFb+2g51qGNTbCt+/6a5c4DzHQv2hZE715/CJ7k8TFOZUHfywm7Kky2zJ7
Q88l+5gcp+CRnkaxHYoh3dZBqL9z8FcfuWlQTqCoSmHhlLmQaFk0uU15mPXQdKh6IS7SepzuyLQi
jiZU1oVWaXjHhAuSdkmzL4MjEpr+D6vLkOvYQY9f3DRyw33n03v1zCzD4vtmo6xYrhzfFzjEwIQT
DFwo9s+nLmVZjx6Q5HkIXY8MdsbCZiOydzNJNF1GOlNXxuna8aLbPBYt3t+i/Pr2k3reY56+jaxp
YFHP7Bz+OT6lpoO4aaMbarpR01YiD+rPBoBlZ2nSXTbx14XNLi/HGqsv1aIQN2qTGStJAs2dAW0U
+lYRkqE5kRxnLfBPtNsoHHHCopExUMam5e94XdoQNAeuf53aUcH3lfHaYbxmpGSMZPlzMrQwm5Cv
k6eHTmU+SpRYgtB09MkxVmGvXLVI4kaj2IEtqFxia9Cu2r4H0iVY2nXbt+/ea2PpvHNDbGnRFTqd
UCuyQ4hnKg6GVkLYK1q934K+brv33pt5SDh9SHPDCRogDDCG1OOHBOKaxL9wvuTZyuqUafUU58Qw
rf1y0PZkxZjwSO0Ws/4c/ZquoBJD8UhULvA0x39dVGUMAQvE1lDMrLk/TsdpKl9MjntZ01C/8DNJ
jJ4RBF/Cqejv/voGQ2M3dYuSKpuo09FbBR7Ji4l2mY+KON00tddDXGoXbx9kvnsnd5caJAQpyZBI
Qe1k7aVYoXsthvGiameqyNCuMorJN3FcIFNxWRTs3j7en6MjgnuXNhCLMcHC9eR4GWkRKYuNyzoU
NeyToiH+O+txa/dOK6HJIRSQ5xQnS7wGRj9+x+EL+/ztc2C8Ob1qVmb0oVy+JfBV9E6O3yl2UwHd
WSLaAjnRa++70l+bkdag7JzcR8ts+gf8ifQngpgl2Dcpux79PClj9fVAQQtQBi4l6zJKPaS2BDFk
QCC8wG33qetP8VYY+aR90rVaTWdjmehnWmvWRNi3DTe1rSyyBRNEJbjk7WY4GFMR35WRVX6jTSCb
paUbKbwYWqw0f6dMpkgMtKBbW6nSnloixm86ss/pkzNDfoPZ6B/yfhi/Iejw5RoDACrLPkwUeHaL
2A8/jYf6srG7od+U6Ha+jY2ZYCalRIrXwUzb21oalbd0E/YZ+AKE15JA6CPNnYSIv6tM4E/qO0O7
LRFVZPgKajQZOksZ2Hs5gr3MHOMVSaWwuvM4JnRWdab5xTB9USw6zaLx5U+Tc8WAmpdLDi7iZa7r
WXs2RKSBLNzBbHcNaLkKU12ErYeuv00e8WIw3BofCZL6Yt1j/MfF1IALD781sQ4GvPaZPVZBJZlH
2HiO2caMHQBVuVuRtQx2CKtyBAU5BvmBLZLM5Ix5GFeuZrbOrpIw+fDe2ziCRnfOOvZazaUdjTx5
i36aP+7Kqml3xHwZP7Mo1NHkmz2iym6Ks2nReD4wPOTeA0NSgXxp4TnVdEDZHuO8bWwwME0+61Mq
srB5gHGCh8sz+DQfmqhPKHFJGd+LzqpggaIVxpqPmytZeT3bz9m6DV7CbHxIweiKKm81uT5yw9Rk
uoT6L27sPhHGQdaDYvDzUI0tUwg5iCTrtkXTwcP9HMPRcADxBuQqawGU92UkGtqSBHgG9QIbq/ED
V6HPNkgbvszGzuks04FlbMk7q77ldlxPhzIcs5QcX9XAfvSb/K5J/LxeoUaLJMLyiMRQmwjCa7Lt
41t/KnmDEPiiSGwR6YMKdgc8+znMeDwZXcFb7SIZ15dm7YDI6S0zImN6zAyf2q8J8TsAzoAGbgDb
tWh7Y0TF53ppBV9Jkyae3TZqVwXUj6+yCRoyb81M3eX2ONybo7DTjQyjoNvQBxuQyYGKvNeH2mE2
1GNEluxdOxjafXdj5PTrFi3TfQqLyRXf7XgoDHTwrlgTstadw6MstmaS85X2Xb3LgQSae8/i1yxL
F142oVzRAwBOAw1rWwX3YZkZFyiJtfPS9qHQqNpAAZg6RYuXUsua+6Z1Q0KovTojmDJkaMMx2Hxs
dCczl2II3GTdTj2EhQllqb8qZDf8RmT9lejhqviR3TXVjx/N5dfif4NgwWZY/o/BxJdf2yr8FuZH
WoX5r/zSKtjmB3I52FCa9AqVoc/M4l9SBcv+AAyYquEzN1HqNtuA32RiDT3C3MohqMqd96LPnczf
UgVN6MRp0RNk1mAT8ix++Eet8XvphtDjP17KHa9rHMoQ5FGRICJYRdBROF3KTUTPZrO4C6uUMs60
Ug0PdhlVwWoOZ11OTd9u6hple0R/E/lMPkVfe71XP4GHjPsXN+73ub1cVh6X055PhQ7MfFVQmaEr
nqyDM3esNUeF0E1yH8exsKeV0sIWrWSiwITKoLkh1Nv7hphsemd5dzwT02VCTsLake0G22CQqyfr
Abv0tb42QYDhN/noNAau1mz4EQ3wuPzy7wqmzwdjsUoHeQb2zs3D42kfIZBtabFD4VKTADiC9qtZ
aPFfrYv/OQgbTfx1vGPOyUEC9lF+YmnFCjafsdfyqFtNyjTv3n5kYt4u/btw4zAz7I5HNW80JX3B
k52AHbD/TBlGVo175Rd3M9jaLW8CuZn8j6VtLDzw8W5rrCxADKjldpEPmI4YwJiJqCbyHbniqjWN
1eQAhm7dc27LIiHC2RiwQE9PuR6fNdOVR7DF2yf+3Dw/OXGH9bOYl9FoEwRf38uCcm67lYY/rUVF
mmvusi3Z1GxiImo/eU5MSIcH2VNHwah/NanQXQ5a7iL/82JzQS6WR/5LlEYrQ6smwIsjYd7LInWH
T6HZFZh7o8x5JCXCu8GnCARPeBXLJ+SoIfuj0bxpaodfVgXhom9J51pWuBThIxh1c+hgGZLO0E6J
WAhRC/SjOALVomvhcezdumKmNUmFsZZuGmofs8j8SFRL6e/MCv/zwmhaZawtWPkQ/AraHQsCXprh
na/leM81P3STjQeCDkOnNYiW6uTeAd/U4s5v8bfU8aWme+26Ctn2vf2I/vgmEQpQv6TfxnhAJePk
DW7CoU6NxmhWvd6ABmsqgcnaw907dPoGdl22fPt4f77Kps1HaRq0GtEOnDZxIK8VFowXuP7KQdDZ
ZiZu4pJElQKbdckLu8JQ7/z9RcIxpZsrqNQCXD3ZApAWqiSx3c2KuILruipIv0STuehN9zob0R6/
fYnH1efnB0eFASkJcEqDqWe+5S+6KH6NNLxqnZbFMYuAKiOWQx/6763mOeu3j3RSZ+FQqDQpsliM
45KJzz59egYmwJ7Bb0UkVfYForcgN9wpWA6XeejcO11BzkRl+yssqnGK9UylmyyEdoo9UMB1GDvr
KqxNFk7PJ/ZXS5D/nKjyf9tChcn7xTP6Q1l5h9zta9FWLxcqz3/ld4SCLj8QFQAl1WaXT2+Jd+PX
QgXLAsmehoXiwIJvy1rh/y1UjA/sxvjDKNsJOAAGykjxj6TyA+U/pCL0higEIg4w/ia/0zypZnNa
ymS3TLsNCgJg/ecG/otXN41DIsyhJm6d9HqM1UdEwMR5B+O26LR1Ts78rLrQLuhCQ3cdSQCG4fAg
dAT1Uxl89yt7Z+fJz0zDDjqQhg2NRDCS2Bsicwv8LslFrjAlsnfBaoMeni1m5lT1ig4B9oV0ic58
6fiouXOVgDii4Yi9aN1btVwNoQtNSrN27G5gK9kHIuFDanf+uR/rHRJ6WheUySAlKH6HKW+iRG2E
IgmAo+JcuU48bT1ZzSXJJ8vasZalla5dKo+IXa8r2i0bO8nvMheDnseYK5mC8DpeB4PaaMwDqk6+
MEXv4lTt9Tn62Pe6S3t8asqUYgIOA8z/vnnbaM0qjIrrQfDH2KjlgbUb5C0rrQ5rl3evx2a2Zfeb
LLROJnu4AXsWp5DZtOwab0aEJt13t5aey00U5O62bpmcn2IuhazxCz0mxMW8JSJnaac2eT63epxe
GkrbSU3uLE7DT/RDOVVbW2LV4k83uC6BoGPv37IiOzOM8Y4oMzKcXXygXv3Yo7ODrjbdkcCztMrm
MqDspkUljVZuKBPB2onEgjJjvYA3qfMwOCOrNz6ywlyG+m3S3mZYb3iggdMD0oDr6p/NB4Z0ubUx
oAiruE2afKWm72XQfSEzjoqzJ5hdrV1M/iDfw6Zx68eKrSepNXcaE45BvvqgkvX8VjQGT7rRic/E
t5zGFm7iwF5kUXdZttkXmvFYwUV6FuVin/OujWXDFtvdWKO9jEtSY0Dk5AoOjhOv2zrCvciSoNE/
Pr83ieS38WcUyL4x187K0LrJLOi4Bt5tYsvaXRNbW6viLLnaKNM/NpV7D5poG3s404W5TUJ7C65n
PYruMlP9uZN/Ahi0db3qrENGM+fBO2qfhsFWK71zvJI600G5jUaSk3PMitWclpdTTsjuushfWKm/
7qviMrCTNc2L78CKXNrN2ro3ou+FsDdxe0t092rKg3PwaGJZVc4+kiWp0qHENKfyFTSNfjn27rRq
45LXKVJfUnyst3Ou5t520wsgnepuykp1kfEzt/LtRTzm6jy1g2zuwoGTz9tgM0eJbSpg70sX3Cg4
R2mu6rYkYMkOPhcQElcFAe+L5x9WGLVWYRZfBzIOtjpo5k2pCubXic05j2Ik2KtoH/3B/dF04AA6
Ja8zPpxFbQz1OiIC6rYBzLGeT2jUbW+f2/NbkNoZtqPspw30fJEiRT/XXL5dkzbGSuEdXkaWhXVO
2sm5Q61jK1M33Ddplu9s4gg3gSm0LUgaGOmNArw0eCsH9fbOjELr2qedchc6GYUXy145g7spWIPE
zrTVC8TJVQhLK/9iu/V5asYULb3HAgykytVZMrhrBXYbj9O5RjrWi8nilc3Z6wMwzSRDzhM7I/rx
2kEL2QNAUMgJXOebd26pU+ACelJQGh134DbEt8lIBqUGEAcXz3tHP15z/hr/Z/OlScsMdfc8Cb1c
upip3amkjTEFubh23OKsoIgC2dDZBFiqvRwWTLBlwbCeR9ehVpsAINGumnD8aEVOF2Uoz0y26Ets
dUTe6fHPGET9iub5fdeuCUe8V3aM82ZSh7CV2/m3REiZ9PRe85Izy+9v7CF8LHSxQOwF8s6jyjUm
63ka0jNwZLA+75SebzJ/pM7K8JAgDsTKk/h4s6S9t5iXtM7+mib1haLIJPl45w9natSe0tM5UZbn
XjeudTdYhaG9q2HVO23wrVcPaM586pdOku9jAELRcMs7RrMBTmTVPvmmBBYCdLhNASHay4Q9DeSA
hQIBHhrGAhjOFhDQx6LP71wn/mlF8kAj5oBb6GD66sKFnuJWmBzdqdNXZQgvJtWcBXxuQHO7Bpdg
JIYHhq19VzrubI8JvJ+FDb6I4VoL07VvMRZTb+qTpzEt7uYLsphYlTyrUBgsSB66aOrss8qznUVk
5GQdRF2dFebN26/I8Xbh1wsyq/eQcfJl8KYcvyA1llOQImO+jVoYLR2jtosqCZKAC5TIeHr7YM/L
jX+3j7+OhiIRIZKkJfSHqJ3CMzuyycm3dq6QvtWMerGxDGioUwnnGyzabVmCXZP6muhcpKSbwXvv
ip8v6c+TcBBMICT4M6rBpdKeOaGdb/s2XRCdCr2xWuilx6piyw8YhsC/8UDn6awcPnZJsgSls040
jM+N3T8VgOEKi8liZs5gTYQ1vggVECz+H4l8276o17YEfUk5NsSHC5v94DnTdVBDImOBUDYWBJs+
/yrMx26geE+6k605K9FhIwvNe0+cIbtbGsOlbPJdFHyX8skN9Wvd6rcqESuyqd4R4pnzfun0lswa
c9arbDp4FY7fgoxdTwD5Nd+2mrHIDX1v+jq0SlqiI27cpFpPpr/xk/M6+ERFeyOpcYnpWpnjjDmG
UXE+2B6LsYzKrdypMr2oyX7m1Ya/6TPQ9d8brb81rycjOJeDfkCHdzs23TvFiWdN659XMS+d576w
KU9EVb3L+CRbxtp2yCB85RcDzCMh089aYGMe73aZ2T0ZvXOeWPe9BRfS1nZ6xRq2EV9R+jAKREOy
zQOxK2oFs6M5DB1rTqPDAqku57Vn1rerOvDfk+kdl/B+fRaujRqOepBpYMA6vv3UsQCAWFCz89Z8
GrXg3AKgE0GeFwaVITzoCQArqH6j3AWuvjL65qosC+ytQH76DLZ+Mj0PbgXEIUC4/jvTyHNE1B83
lv0DMwn9a7KmT84vKU2btnS+HcKcxSN7fQSyAC+LL3hel4WKL0wjYwxWhwy4Ob7Qrc8EYrD0bkPG
88k8uL35YNf6pmivIzqFRn3bog+QomUZVt5okzczbz4aqdzGYDGYzPa231GFqbaBIl7YbFd5bt4g
3YSz4a0IaPsGMn5nBd//CwMU0kTKmZIZm1Cj4ytN7IlaVZrkWysyb+bVmIBmIDwAlvom1ROoTvau
C/vLeUYZR7FDvnf3zim8NiJjxEDtxjYdbcPJW2wVBQ5Bg1MogJAVurNnNF1Ww9O8ygY4cW7UyZqt
yHfoSCuzJet1yB8pXW1amf6cV9m2n7xXlZiv+vj5Y7/SUUQpOr9UQk7uyiTIJ/Im3k9Lv5hUeYt2
8lpV9kYW+bXKw+8lhbdF3KCYU+tYvhetMy+R/jg6T8OkcEbl7NTQ05fC00gG5u1j4am0z3n9YOFM
oaEKyEPesE91RLWbOBcK0udab78jCXsWO791AiejYyn8AcMzE0Y8AdNNa6gs1pZoaEbzJym059VM
NvNYclb0Ub2PSXquxOfUZvs1jTOpa5XZVxPfM5/Mtqq+zaO+b6ZAiNqVE+OAKSD5N8FyrNXBq9J1
znoJctSq6y2gmKH7Xyjm/HdMtP8T/bFzB+atdhOYjB/f8vplGee5a/OPN/YDLziKHDQbKN7ncuY/
dRzNUB8IhKTPgRoUH+JzPM3vjpNpfZgVtoiZ59W9OQtsf9dxaDcpRkqaWNR3BFXDvzLHYqo5+gYs
Wiw0eHSSuvDaKPKuT5ZpDi1kLRv9rwg9tOk8HWORHgoZkbVLqbws936YRTJcgMjDXtcMJkP5gvHD
rTXKvw4JLRDMQ5HZ+rI1/awdr8k+rArvIqbaWbpLvQI2sZB6Wv0Ep0UkBlZ032nugWBowLLYCeTS
29uGgDaJnyNTrVzYZe2WnyhD5okpV55hBUO1KuFHxuhyc21u39JFod7t3EvNz2W3CNxAb7JLVw6i
6TYtZO/2rsLWmVyPGNqsR3OOHF8X+WDyKUOHgj+Bw8/9GqZuGp1JKwDhn9Bgs9duCvtnGSs/hoCb
YiQ880UNaGroGh291yirn16goXRvpeiqO8us3OIWjpXeXBV2mnzWsPurvepZUu/0lJUPRVbbBy7d
t+WS5gtEX3arkVoo36H0ZU0eklOvr2DFNFpZr6w6KzeOloxgJ1t2oZsM00F+pbocYWTcFZHauHKM
NaAd2Fxu8ohk7KXTla2N6KGxii1lOWtXYwtxl40sG8gQBKIAnkhiDfisY8WPtROPl+gXdH/ZN9XA
3sGr22/Sb+PsUHhI2uAw1f69VkPnZKlqet+oSML+NIew6B8KQGUu+fV+NNbxOtSdKfya6oEpz8yU
6J0fJWS06NGlJVhdqcJnX6x3/CZqKjnV7aBDBnKWwte9Ye3BZlE6DHXwOqlnNDgGmkXEFHqr5YQf
rqXRSYEwoRHeOpwyAL2FHwwxy2EbyHtYooBYTKZjfbGyMLtj+PTNFc2X7r7hUwO1EAHJg3/jq2sl
vEEumAnqESlrTJoFP6Ju6Oe5+NkJigJLSoMdId55GC4mRbDhMg706qpSsNp8Ir5cjD1UtCYXon6S
91b/ZGdJgEoxNitSB0rCELdZODobkP6Je9aIkqV/rCNnWtOuTabLJnM0Vrs6nzR7X3hLuIJwIB/w
HhfxpiOl6wGxHBUdlZLZmVpkvixAi4X+lUIU5a+IMCYaoSls40vitCXpNrox/dS7wjG3ei35bPRS
M+1LEl2FXM2FsNsUUpGz73vNgoCZCJ63DrbNp+QXVpswCSNqMUGe3Caqf9aLaFQQwKCCxMGPNU2L
wVYeOpgGuRlwSwhNC6tuqmoL+d4pCRsvlLZNvBkpxsJnzFatVxifw0ov4EkluSunpbC80tzTJFPp
CnB0xyMUrjfUq7ZtI2+t9/jHYD4mBHTwgEp4pTn50RsMqf1DSW5HutXIbbmholBoK2caypJibAGu
VbZ2Gi0CZWfYveBbh4skTbSLBLr9SEpWSdhGGYewVtxRQO5vRdhSaSAGZaDdoYx7hl7/TmatIgHL
aStnLTw0NvfocdArwjHqk0Oo6fDs4feB4p961HBLQTJmvYlmRMxjVU+BtcwHAui34UT3eDUNqfGV
e93310NuU1UGUzMgChGadkfQXbfjwrV1m2XOVwMoSLGXJNaT9u6hB4UnJmO1hO9dZGs/FHAyu4yk
ZPqRWUj0JoDOiSZUPWTVLhzyrt6EqjGSjWieYYEFUAYQ8CnBoV8E8R3nRF1K81oUfQ3eyBhTayGH
huYj0sjw61RZ1k1KaQ3KIDsxtYWAQ9yNjPzyp6ql2HWM+MWnFKlNsHbgsDvbsEQjcGEmVBAx8hBs
sm1b4T6OnpffSx+y4oEoy2K4kMqYprWtOnD+Ci8egLUYR/2aRA/XxacINZlUGLsdg0PfFVJcRomm
Rm1BKLH42BZKfXVkHbefag1K/4YY77IAvBnE8Z3lDS4pP5puhrt+FhftaRYACgZTpRHOM+T6XaxM
JEZWBuP8LJCNrm8QeImnLjCpXBMeqvI1DIHYvNLToDfWulbU+aoyZ9yWhMQvGKKmSaxono8jUOWw
MX9kTh7keJeCxNXIXRtGtxgWlu865Kjo5KCP10EkgcItPfg3JKbbU+i1fKUT2kz6xWSRtGKmemnd
mYNmgj0qAPuQULjYbtSFRdZP9QQC0yMUikpwBZtxTKreXOZJbAIBt4ceyG1dE79lx7n+UINXAZk9
Wl1E39XVUo/hpVPsIa8qpHnY+3ryRQCkl42+6iPZBbtoJI8TPDeDO54WMg6uO5wpI+XOkblyJauu
pZycGAL+MquUqEPtYcbiNrXJPqEg1k/xGnC7Yax8bbCmQ1QHBrLTKDTGxajgGrGzZG5b0qEWNxIl
eT8sYvRu/l4HqGNsLSMQ8SIZo9q6YFsSoDrwfSd+jHM6xtGCAMOwgyXq5uhC4VQBaUUNFqVB8yP0
ia86r2PUMmqde0TiZhvP0uDHOFOaDc7C5wvDa9mFkNCgC44i+xgl0UAYQjqh4JN0Dsy42CcRTEba
SB6oy2HtNk0wXmaDp7y1FQRpdy4JlHPOam0kxEkizuDBTQFEzHGp0qEd1pIZDxYnA4Qj11BOBNrO
HFBui7zR1dssWSjTGKx2MbQZaupRaAMRcHGb6NOeV9dnbBKjqwI4vaZmf6FGM9aXnaEX7RV+k94u
F6YWetWnQpiFddEY6HIuRVtp9nmgRU18TRg4ZXW37JWit1ERaHVdQDob70sPPPznJo/1KV5oVUnY
IGukMdyPwqd7y1CeVtWt5SkbNLkisPhLmcoqPE/qXsMqaxH29Nlzrbxcp4Gj7mcn1iU3Tk0IU2T2
VODxxnE0lUPUfaGxlrhkqxClce4WsS3PQlYG8f2IaqL7GndN+lRmDVzyJO+S7mKw+Yz35Kn34Tpz
bdlfE27VzT0O9qeU2fMsOB8plKZnnkb4yU4hnmweU73mSqUe+tWnIY2suypts882rUzxANIdj2Hm
jJXcFpNehDs/tgiUQsbelQwpIiG1q+urdm84oCPvk4RZ+paWiZVqix5sVbVzZMBUAOeAtEeaCv1t
oDPo/9rR/v929v+hafz2RgjdXfM1C78e7YTmv/R7JyQ/YPtFXQ3TgnYB6q6jndBMSaCbjPWfPcis
9fi9ExLqg2lQvKKARRMcIRo/+qelLT8gpeJ//4MKEn/T0j5uaGDkROfusqeyqJex3zj1taO5dvOu
Db+EDhLeRA3eoh1QHL24J690beZ61r8b/t8HwXFBW3neFZ4WEpHrK18f/C+sKoNdRpTHog410i6p
/L5TWnv1cly0Aya7TgfQDGfyoj/vW5ObuKP7GRdlXCyM3u1um5HIiXdKo38ehp2rCXvFZnfLkzs5
TNuD9sP299iTaUlpXU/b+8FKdPnOfZt3ocf3jcMwNmDRxI9DJfn4aoAwE4lZmo9g/Jg0LM/85DsR
pb1WGCs30Bpas2MJizFJ9uaYvMfrOa6izk8NYQaOaswJ84v4hwmRt7CtpP5oppQITSOlB6Ppo8mE
yc7QjlOxahPfOG8sK759+3157brn4igyCz4bvpnj687DXBOVMT1SKQLdNKQSFimmuAmaZys0/f+y
dyZJdipbup7KtWwn1ygdaCbsKmqFFCGF1MFUAk7pTs1scixvYu9D52ZmaEsZYaefpp7sHLEBx32t
f/3FqXdq194JjrPyQL5Lz0kJ77x9ZS39vmoxZULjbEF83fhfZ79CbH65a2s/EeTh7oHCHlRrpHFR
ELPx8u3+fiEgRyAShkYsKOc8snkyjGzxM+eJ+CRG1QNs97FY0jicSfx8+UqgLOdLSrAH8debEFdA
yjxjetXCMFi02e26OAyIFjfP+h1KFz6WoGmrd7meiF7SWRG6sb2MySVhnQuxcKIKCD5aBHo4KUas
e7t+yoDhmkR+oajAIh0WlfO5mnoJ9cPqNQFRtaqTnVjnotkz1R7h5pMyTSgxCgTyA5lPiStH1SY5
VMm4+YGu1D8R1r7WVxAgd95L0oTDyE2kAx3CgnFPPmM6gvIphxYMn3lnc7e11pvAW4frfF2J6MUs
PsgPkxrwOq1gvd50RpjU9wGE2g+OKFY/LrGPbE7YpGDOTCz9GEaF5Yx3rRKDogWbmBWuIixY63CN
3gkmeMiTbbdv9y2Ffx9j6lsA8JRV843hj/T2pSnL8SJxbf2woIwJI9Fqo0R8Vhn+qc3T7qJN2syM
V0M0c6zIPREAIA1HObqZrddJFqgQ3ryMD2R5rM7VWgukDlCNxk8ZMYPftFl72Mvr3C6ATix4ep8t
HZjpl0EIopdHz4CwOYiE3JVZUwJiUjkbPNgjnUimLlF2Opn5DpUCflQ7ZIWOQXSV6DArxPe87kh/
THzqqOJN4uWF3qIcjLIMSx8eSt8Tn7W0rR7byG2xIzduEUUbWn9sN/NR595e3TaoTib5dt1baWqL
PoDO1kjEuwnko5+xq1Z6iXtnwOn1qqIVUebBcuVoww0tvKz1cDFx/sKzCAlce2xIS5ikGeFY0Gss
hA1+zsvfcoc3QMyw/sLHBJF1kGTH0QEDyF1/AEgrVYNc42JkLAzINkBf7x/Kv+A3Z4Pi1p+onPwL
ohv/AuzGv+A7z84lYF7htFi2HwUElKmCbmIa5Dp2GYk9auclISPfqFHkle5ch0vlUZWnrboIVUdg
1kBaWnXLPKkwr0aSo8wj3vL6x7Q00xqBmAU3YSbS9qLBLP6Do0fiR3q4Gd9l2djpj3YGirztlhKx
hFZJ698R1mbc9UGZJ8eZXS97v5CUhj1cUJv20dcY8L9JGm+852zw0juARGONLFXLjzP5fbg7aeZO
xLZi38rDsKe5+ZDZ1O9H7M4D57oXSSZOKLH1iPZko7LLOrXklVVn6kkUNrhbtXZ1vsfQnbzV3gpr
Egim2W+/pFkx9weROvMKtCYs/lOGkFv+D+Bk+jQlctRwlmoi/JYJQsuDtY5Jcpf3A707IXWm9wTQ
6jn4kwOhfQurXomvXa6cMQDPWCyGUt5AAMIHhfCWznnmcw9vpImzNiGIRMfAUQt7TKDi0SQwAYVQ
p0f5SI+JDBM0IfOnh8Vpao/06SZdcbM3wZOvjS5deZcZSTa1JcWbJWjLek+Qy4AtzTSW950nCpTW
RFASnOoBZUUWJDRzT4K0IJpkaO1rwDskci1hqfcWaNybQUuJsFh3mP/2ZZvPHI6JR4yOl1s/BsUD
PaANy4K47qCzxU7rCwykLAuBdzWN2Q0JpG4XL9ZQ5Mc27zhh82qu0Mwx/71PnXJ+382KODn8dPhc
cqPBT7isBMcQiq/Aj2p3HB+S1PceG2NVdBFp5aa7sFn1dBilyMXBNhKPfNIaw8s48XR2kzZ+/rFb
AKLZ5uX8xkK7Rx8OlTqPi45UpBgG52iS3ktk5eS4bO3Ie7335HWnn4J+IKTUK4zko2nL5ivt3kjl
MzUM4DNbfs/cdYJ/0OXdJ2GY5k2roFXtMAsCTRyG3iSLygyWj+SCVGDbnvRbUisZvEW+1YSfvBDY
Z1e7ur5aF1jxcVpP3Ydu6rKPS+BVXzJ7wlXEhiH2pa8aY0ZuNTUX7Vw3+TET9gQgYq3VRQHdYTgE
My5JO+ms+RfPr7x7TPTLRwvtIai0wSRwDJaazOhe5e8sXKmZvFru42Aa01d2KCzfm4EAmR3HHIFi
0tcI9doxEIeJGTG+3Wvm/5jTmREU+NNIF6wmjGhbUwMKgIQSM7T0g/l2tV3UeSPwYR61QoGv5t5a
FmRjJZZx4KYTpFFrWPTHko+jilq/X4hZqKuVz2+wF3cHtV5ZkZMW0625dtPVSkFKxqbn2j+GvOiv
O2Oc3hEE0Ew7wcFaR3WBeu2GT4ewVbnaaifcIFljiJszASkoa6pdEADOgO6pAfacDOavTs3MmYSZ
GRh4Xov06yKROm4utc4UgVSxF9rC7QndWrzmlowOH9Ej9s1fNB0y/lvWyHthylp9FoFWuLwLyowD
4KgHq1P5dQcCnJKjmgK5JUf+a8KGwTzGYl9UzXCNLHEkHTvvapAzIyme+GRq6zgRZpKBQHQAebrs
py1Jo/XeOl0+r4efddH/9a/0r1SALwzymvVz9SVXw/df+1f+p7/6V9ekf0UCSKPKzM7BXOq/BnmO
+U94A4hWBOobS9De/Xf3uinHXN9E2bLJ8nEJ2hgQ/2pfDVv8MxBM8KAtQSmxXPdvjfJ+rZ35ZxCo
mR6qBTThm5+N82urYFKBGanHvs0Ex4hSRigwOAN5r0THx/Ds0fyhjf11aPjXtXACY6yJ2j3Af+HX
awHko04tWepBiMw0TnQwWmQ9OUR6N8l45TAzea0H+bXR/HnJAPYNXoeoM3gDWzn/rJ+lmq2ktBFJ
GmLqd6OzGDhIZfkrbcEfbiygi7Xp9mxM7n6a+j67CuE/LjFd7DxZGtbZBaiZiPFa8oZDZteYWE/w
A17TufzhxYFswOFEmQFAbp81IllZtqDd0L0S3LHIuVwqHH6yVY5R74Ov/u03x8Xo4pDW8BC3Rfz8
McqETdQuiOxDcIJpVR1639xmUidljO3lkAPTv7JUtvfyP517QCGIP7hgzAy5w+f72TrcZ0+UBWki
um5gAE7ZldktX+Ysaa8Yyr7vpBdeVzU4J8EpL9/l+WLZLkpHxxWRRgEonX0LWZ8wgtls4WcJTm1W
AmF42ZSvLJbfr4L8Aj4PAetoYKxzrd2o2orKnFwyZbXjbe63+Y3q/C8v38r56gBbwdySZpj8OTzt
zhEjmCnB2mrmDa1n6cdwKpY3BYnjF501VKe/fSnkY3zQyE4gJJzfD2lCBHVCXwOVB1OOaewmD9rg
QrzglA3rK+9oW2m/LgykLexXJlaSjNvOiQcTEQ0k5SGaN2SQnGS4JB+ydhw+aCXTm8pasjYSOD6+
AiSdf+A8zgAHR9ykbB4qRN9flyO1FPy2IEPDbYn+Pod7dCWDsL52aO3gXdWm98r6/8MiAdW0PV6f
xdjt3J54loEKzArReI496T7MneTE/GV+5bP+81U26JL9EUzg7LPOPdeY8wqpo2O3lCuSXBvmZcnf
f3gbBAvgh0MHZ53968NLytXPVpNgOfgK6tgUnnGbqNy/tHNf/ciGWr15eUH+vndgsbm5nGwwJmab
210/2zsW3YmqaYm09Zz1xFMeI+gqKmr64amtrDsZIA7stfWK9+gfvrhNBwzqBiuMg+DspBGuaVc4
Nq5R0C/+Xg8eIaMgk6fEWIfHl2/wt9e27VGYuQoU35ul9PZTnt2gEq0xlM7iRiBV3Q1u6PCEa8QY
f/MqgYt8zHIAujbIKzx7jKtBGe9ayGmKJSevCDr5vGsBNN793cuwS5mAd8yWMUPcQgCe3wwRMfQJ
PWqoReD3KKYw4IS2u797MyGFx6aM3w5oOKNnHzDy5t4vXBZ5qCTmTGNCXGhT+7uX7+W3NbBJP1FM
wlymkuLp/Xovi2fZYwBuFmEUQ7w9gbhvAp/8LCk6eXj5Ur+tgZ+X2iYPFFT2bwaSTANysj1rF1pL
hmfRUg2me7G0OUasL19oO2l/2XBDJqVYbW17LePYc/2uHoMBPvLqRwOMH4s9fen9U+4Shhnb/jKt
mIIsOLsJRZY0AONMznww0RT97fulMePLwloAZ1/HP3u0fK/kZec+Jv/EwKaXS4L7/9F2qrZ55X5/
f4cEIPwUPFKocp2z79hIZJVqL8T9am7qQxYqP1qHdTilTms/vPxof3+H2BUI3B/AyKlyfqryn33H
YrU8pStm0t24tncEKNanpgiyV7bfP1zFDV2ajG1WxV6/3fCzqyx1KiaHFPBIBmT1NIVDahexYq88
Npj5ZwsF12U8EFEJU9lS2ZyPjrxcynX0J8h2gI/zvuT8ItluytQ3P+gT/dEAyXGLyFfUp7s+bxOI
KkonbnpMuyKr3wndIR4mdE6xfRqG0ZC3AeNpZydVYV7nEGq++d7otFDpl0J/J/ulkbGbuF2F51xn
6nep00GPTziNYUxJYmGImUutQl+ac0IkYNRlDsF9lyRA+T0BktaIw2k0NVnhhqCyBM8HF8qWYX4v
s9kdD1MXpIKIdNtW4703kweChEaG7n6t68G6J5u9R6lPwN8Y+QiiwxjXpcU/Lg62G1eD7Nr3HumJ
R6cZEUYr7q69S9zQ8D9melrKG7OroE+5GEsy4B5FYsbm0vQhqX2hVb9ZmbAvFzNme8W9kbi5Olid
Mc/X1NsLDqMQHmcP1E224RGVRoW+AK1twplaeI2/72c799423ZwgU+vgtcUOqLN7X1SezneFnah7
aYFrRi5OYzZxpx0Qa9FRXEUD1g1wt73Orp9sKCYm0b1e4TxivpytaQzMmpefS0Rx2R5THof0eAxt
SCI0gRx3sNVUjx3SCI9AWU3j4689pagopyAFWJztYlfNVv5oZniDXhChhGKF8DRyKrWtm/yNv2Ti
EZS2XE7NGpTTxah958fajbO5Kx3i1cGo/Ubz1kbyq3ddXsGlm5Mhu4ep4jdx5Wdk5AnizwgtrfjX
7zNjBJMxKjEB3lReucZZCT8mEkNV9reQ9UR4WRMT/mZQgyMe8CLqlouuc2svYTOrJvIqQZoloOBi
lmk/oC/pMuNLIEGbHTzEYZXeaulW+gr6gOfsWwPw9lteLeuFdgi9BLLEkjKq4Z1BP2OvbiKCUSEn
HIDXev2u7dWQf4FN3jpOXNdmoMM9hkG9050KERow+DoS4GxgqUqlPuFQqgwnf4eNljl+C53G7K/d
AJeu7wNuL21N+iO5YOnBXRzr1qyCOrvsNvYjlHBBmDQ/ovta4BTkHZPQz9/g+aF+GJ3A5Cts8t64
SqfQxy6IArtq3ijLsHqCujrHGb+uMpG8VRgmoXERzqsYvxBVb9fHdAjLfmeHqoB0iUoa8Wwj+2kX
Si3BncwV3yjN2Gy+0CNGYvjq5Sq9n0sCIvG5QEt7M/cZfPMsZSKEb0w/HjNGzubXqsNQLQ6YxFz1
a2ou1+WcGOVhCsARLxzc+cw9BBlv2pWZN972k5OmV/MQ9OXb0MkL65g3M6H0GUZr9t5ysnTeQdCB
B5WESQA0nUCL3RdSuOFeweYKjplMNk8pV3CCzUPLYzCWcKUkaRJxNxeT9Z4UQHM8+vyT7t4lR5gp
np9lxZ5hG7rP3sb5kkGNOTSx27UqiQM5pkWUdH7xHTldTgFM7Cns5QqH55M3TPX00Stc1V1kdDzh
CQ/qyrlquyp13wxhOokPRMVmBs8q9IYLEZSoR/suHQGyq0x7h7Duww+KcJEbk/S3dG+XsvluMkFK
b7JWLXyavcsAokjaBtOz1A3Kd0oHJa0TSrrtBQ3TZ5dJgM+srMkemkmWYYxvZygBsu36tpjrSceD
FeTLyU8bR8YWPD+PASYN/2kqMgsviC5johjyNT41voHcx8B++b4bdM0waC6N22Ip1Ds2foS+pRMY
6dGxcXSL6hpOKMlGbfHQFqq1YjsNZn1M58TrDmsQyPZuSWzwbqb0omMIoJGL544RBPvWk20e9zWz
uoNrtQpx4IwN7FNKVUPr3qgMziF+4foW+kJ+0bBfQHGzPCnjxbfz+iOevZnc17ByP4qSgzMmuGUS
P5Ra0Ijh+Fv3Vz4zKyImF+wFdmoIKuNaKDPXCHzLUlyC0XdelE7msPmDW4sZQSNXW7g4JMADjGAL
r9akJ02h7RwEbGSyQAdMzaZfL/Hn6rEHMyShFMFAqMilGlPQ7Vm0+AUEC6HcF8rEypkwv1Lajz3Y
Nwxs303DS5OjfMGGtaL9nQGFqFHEEqqDUwPc7Au79b+wrSnzRjR+ehhSz1Ub6N4ic8oTr4gznyC4
TyPj1jCeDaS+l8uQplnEm2w2ZuIAKNEuK3cypUPT4B225DL2yMpZcTJwU5ibFlDaQna9GSfWCEdt
bX1i8IyJACaQPKD1eLVaisI2FPp7Y+DOu3fzhYQmFpSgxg+d6US6JRFu48I0LmqmwksPPWfAp3zR
0ztp5ZgWVobgUyxL8jFaI/GtCH/rcYpKyJA4ITFzlpdlYRt6t4RGztyscbU8+NmoiBZVc4HQevTl
D7uyUef2oQUdshuq5UvQqm6MpetMARnOamBvF2kA0cu00AaErdUNe5sYEaLT0ZMzFrVH+tURA554
sPHIQ2+MtSw78ig+BH2d1Rd5VRuE2WdWpUmMnxJBTHG+3IP6IQ0SXQv5WZNqGxwaIcurHiengMjK
zn3vryMDgqqzaEw7TBXkzhkHBlVVkUz4ZbVNf5+ta+HzezKPQPKCiVikfFFB662LEJYhno8wCqaC
jtP0RPME7ZlMgLUm1yIalfZtUEflfMt8jSmvMTnAWmjuO2YnnAQ2bMtRGbFeOQx2OpB1Ged4EX6G
KNekUes01gOsu5SjoLTVpTa1ZCxuYDa432QIez8dkQY5WNMFB7CFOaBAKmFZqzZNwmjwbBPdxJZ5
fbCXNlFv0sRU6d2SlS36gjSoeki5+ClOV8xbV2dPprmZx6QsNtkNro9wKUs1yfmdvVbQ/xqEMPLW
JS15POLpJOfTipkqA55sEdZV0hdhcdVSS/QPtQwhMkNhdJP8UiBGa33cCrvNi7KBCmyuh8rIA/ei
UWvTp9e2w2Duq4b92nK+2spn9Kc5SKFXw/1wmVgZzO8+UbbYUH5XGPmoOAkd3BFPOJxyDsTuOIpU
eKeNdSqjtqwgOKQ0hy16laEj9LKpR6yO6ASflAGd9hKtAySNutIWqDDso3tsGFS4y4cQyw5IFnlx
0AlMZ5y00hwfM5LV2h1Fl4NaRUmCyjGDdPs9b8a77DFx71CU9OW9aUCMhebprR9wBEkbanA1qF2q
tftWMym99LrCyWO0bAPZ8o4r43TRoo+dVJB2kjSd1vupT8LxaUht52mht2W52Vh+Hcykr/0oNKui
P4z50qO4SMLVjn23jyDsim9g/QLHyXkZmMSajsKlwfSTbWKP00HbcTRuLkzGralNX7Dk64Sf1yxA
5COYQrrvrFw+JWbGDmIYSbVEg0ORGDGmgjQBf3P4rDnUp3hQBtTf0a76goDQZPqgoL+vbMOoAaPW
asVDJ9ey3NeWNUCexbxYoLmocjOmcNUjHhpkPZ2WyiolhqmqfvAMmyHugq1of6Ds898IMxVm5JQl
Um8nR49i27mWceCNs4M8oKxPhNAmsLxRRViRGubgrTVJA0fOSmJVyowOmlmWqfE74hORRph28xlK
JTuN0dhAXErq+P37DiL716bQQKZ4LaOfpWebfkBSbT8IWBQnN0mopczColuiF2i6ODWK7nrxNd+q
pzfvG7Pv0SpUEhAUTzF/S8alHfo8Gb0P/QU59N5OZYnHb+llb2Z2uvYxzLUS8Zz5OMVkA947OwVt
DsKPbxoYccANwJICinSMjGUiXa+p7T4ebSiwu2KR6/1QSxhEIYfptW+MaXqZydp4xKPSNx/bwE6m
SOtivFsVEoK5G0yM4DLXeJtLiHZ7YY7iEGbDcK3M0R0i2Mx4cJHL0HxBHty8GQdaRkrsoqQZtgWZ
9C7RqAuvv4amwHGQJEcbyvx8IQWNxj2Yx/Q9VXX9o2xHz9tVRsfpmROCpnd4kdefZzcQbuTCo+rb
K3j/AYCPiYQBFkAi8zK5rIZlSC43E32Nwc9iJx/tgLbyfklC6ATQPkoTO1GrGIpHtAgTpoldrTG9
j+dqWfq7rDZKvkmjNTvUJXU/YrrajWzymI/O6+OEGrXflyUD3MNAUGy3m3rPe0o7OT64dIKb+Mrv
nR2ODw38i0EufQzZJwgOi2GNV/NKzR7760oXwseas+bMQWTwnGzMSr9rRUIqIrhg/Tyrbvgm0WqO
eNVy6LBMDYcS01AQiZwqLTp0cUV95UFXyQ4V1n99nNQV6vhSdxTAa2U775vcMd+PmPLg3R+UZnUM
8eg4ybomLluV6ONr1ykxhTVakcFTSKtv6UA2yhGDteKp9Uon28GpLw9F6+ZYB9ib6/E8GO0buxCw
WSJcG732C/YK4/xQ4ogTfiqGZbH2hTGpZZ/NVN5RMQ/iMWt1WJBxzgw0YtLe57vEqcbxkKIrwsjZ
H7wHV9gDAdlUglDoR8CE8N4AzZBXtY/r5E74sBf29ojZL3is+mox6WdrE1DKI78fEiQtVjGPe7Am
6vGmd2ERadWS7DZ2s3fyJhLY4MPkuiPcfl4f1tUYPqXoFp0Ixrz1FCyeuKkX/pFYEYtJNtAkxvcT
8qWOb8NU3l6z+N0I9BT6TADnBX8rHwgtAh1u+53SMi2x9IEvEAnSmr9W4biy8TGknSPhSdgfQ+93
l7iTIyJYshCGB/UnlMlpaIbPxpTp/HryGgvJ2xL4+sj0MyFDuDWHt7qr8oZTOphva6urQvLOFJ6I
Gi7+27WHBHZc6xGrZ+RTRn4E9XO41SEgVNdaJ3HyfVi5QBHgzpEH5UfdomrDCSoPSuFfj5WVPvEF
NMkuF23bR75X2Q9GI/DOWUZq3aiDvk/pVvJB5eQVz1gyGfI9Fd9C/ZlxhMY68fj2kSRAR9NuXaEM
663KjIogRGc1DgS2+E06oal3MAuPpA+x5DhzVLc71iW7YTOHqbU3UoyxdyXR70VcDHn5SU3sMrAr
Xars1VzLR0MFuE3KdP6uK4WpSjrnur+c2nH8xrpMHQQZdJo/1qXALMmkNDYuEyvvCTzu14zx9IiB
1inQA6Y/OFlxcCorGJwDTa9pfqoqF+VE7chC7bXZr19mlbPtDFVm4QG2MWoKY9UfoalqaibctQMd
OWuxGMmNQSCGXb3LlsHl+1IDiqgJr4VguDXbYLF3hVphJhP4kOmv4Aay+kT81IifgsZU8tilBBOl
kZK06g8FVZzi3JtsYTyRippn75gp+qQJJS06oSzKPLPs3pZO6YWxh+mNf6mKKW9vgkRMP6a5wN16
If2dbdpO3IP2C9qV3BdkhK9B8t1TY4XN2jB8bMcwsz+MSTuUP+RM8X0QPhV0hP7cti6WrpXNO0hh
rTraZdBnD6JnVg0IoOSHPu3f1sWCfYs39lYWeSwNqDLUuhK7BkwcM7LEPfvEc/6ESeS1qvVd3bg/
wrotdlnrf6tLe/4ow6DbVwG2ZcKfLnEyPzhGa2EgR+REYU22+zUN3CW7+veWTykparzTMm1YeEpB
kn9jiNrp9kiU8FYRrQtkKI2u/wgqAblvwV+A391N3t2/B82Mloruj/68TmdEnpJA7F7L4S4cHOsd
jZmV80VnVKfkUXdv2rCZ3Yg6q3h8GRb+DUiFsc1ABH21hUQWn8dfAds6HD1WJll0OU8blW+TxXOb
hLvOhLL18qXOsWH6QsYujJCY7sP3P+fhe7Mz9xunKLKMvLhJqbkRFC/z35x4cxUmIiYT740NLs5D
NjsUDT1Zd4Trub6+pAeqr+G1OK9c5czaitwyJAskO0DgBbgnU2ubZDwDuru0167dw6cKJ6NMDrrg
1ImS0cWEy++K5Tbv3eC2NpzVjJdRY53UajMlA6JNf5jCof55+dn+6TVCSQd136aern/2c0YvcS3D
4DVSLQ/x1GNebpidyZdh/Gtm8X/0q3/brF3+d/bVQ/5d68/dP/5jAC36XH7v/rH84z/q/v/9p+7z
r/z9QX+uv37vPnfPyVnbP/kXN8v3ccT0EGYwR2XQiYb6v7lZ4T+3mTjDNeQENichH86/lEWGZf3T
I4HcYsrrMexlSv8/3Cw3/CfGCAyemTQGzGXPLLxfsvQ+Jzpgzc8RsZl1IsPhqznj95D9MmPTnWax
42XdQ+H4xV2/WuLzaLrJgdpTA+8V5v7Z4/sDQ+vnNO/5tM/l86RhI7qZy8PoOBuzGXOXlLMLAlgW
A8jXreVdl/4XHV6v8i1+yPGo7zv7rerlvtoQn7DcWfJB1e9ciKfj9BEJdNT45gWxKsz6DwQ94D6A
X80FyqiLKhsvxHAPlfcwJjKeXGYC8toOHzhd9xsyYchNcbuCrc7xMtTHMbOiFv8ETErsBOAAT6uX
b/dn8OZLt3u21TpaNexZ3K7/LrjJb1U0RFW07owDxcpdu3fuy/e6jEAno/CV3eqcpHD+oM/GjNO8
Yrg8c2W6/SFy5uku0U/wnfcYgP1guHPhdj9eudnt3b10s2cbUkMVUFUOl2wvuv1B7Q+UoxEq2wPT
gFNzQW9+eGW2/9sa/nU1OWdrGNRzEua2mrKLfF/e0dUdple8qv54CQuCDJwq7/eRu4XzttXbhoxn
/+sa5HuB9yIdWdO8r+THlx/gT6LKbw/w2bXOVkvpaV+N9NxxeovfT/stOKpHfZqvcG57qm/T7+ml
fYeowb2q7zMcpyLnAcrw9OHlX/HbMcfKgU4DYxPmH6TSc9KOW4KuS1kWMb6gWK4H78cM7wnw1H0r
ICDiFhjZrzlu/WHp/HLNs9WK7ESYpHJwTVrCMR+Odb92lNW4RjbFv8jE/3uYwe9X80NSkYSHgzHe
w852sj4/yAMDYKik1/YbwwVPK+d7xPPJoWA8iGTKcU7D0vWHem2rm8pfBuwaxPK4KE3CinLUVVt1
wx2DHfuO2rr4Ti3l/r1Vx/bo43TN/sykW9jueaCv5RkW+19uRJjA5AwvTbELwzy5coAB4yAxaFwh
EbyyZZwVazZNiWCKCynB5g9lxa+PhSCfEMU9vrxD5qF/CFJ9sMwgP728vrZd4NkidyDVMcTZYgA2
gx9ohL9epVymEQORbjmJYKHLtRsx0GuK2nvQptnezQRIXWmIdrRtGlMcUBVEVC//hPMljq8OJA+k
m3QSGJVCcv31N/TKnoheDK2TPQCjSHe2r7pxbPaDvWJqO+XWAflqcYUeQGJSYPsswlm+7XqZvOL1
dba7QAGF8Lrx43gcvPDzR74itKhT+q5D7wjmZvmqrmSLvZGrg+8OrgWnPgvkK2fwmSklRGLwEFYM
JTnlLH/O7h5vI9mjW+Oiy1y9a2H2HMCHi0fflsUpcxyGJ3a2rIhViBzaeXILicuJil/iYB1bNxos
LHleeSPbTv1sVfCbyDqEP00hC5Pkt7y9kTEEfN9VHTILvgLz7eIKEYMTq0InQMTBt2IqL5khgz+k
C21TqMT9Kz/BOf8JkCFhiMHDZFPYvLF+XRR4HjGQ1mo+CBlaWexiNGhuGIrZ4OhCpHYtpD0dumbE
mjp3s5T8wSVorpNMq88+XEoAyHpa2SJnlXx55bdtn94vj4eP0mOpbLxh/mxq8+c7lgtoYTB9Gg9G
7kwzQEG4vmWmkp9qr6vewtPOVWS6Y2vtcJqZv/ZV7gU7aOOLFa1aSwbxPyEe26c18NW6PuZY0uS7
v/krN/E4ahV6Pl4nfqdnx3FIuLA/+TUIMw47JAvr6smaClyqqhS72HGxDoVjdZh3p3hl9nN90U8e
RpVBjwnLQg+zhklxyPK2OM5pP7zCn/xt2W+/zie21YS6iTvVeZhbsTidP5iWONXJsnlWFEEQ9Xlm
H3CtXiKy9/xLRDnOqcn1eESCU+1lGiCWclGwmTDRDi8/rfNXuv0cvkUU1O6W8nLOQG+V0/dtaooT
s2u1aYnVoR+AAe266F55MX+4FBoMaG0IpTey5Zka3uy9Ia/61D9B3fhu6pWsDEf7YB6kd718U+d5
DpRJFrRp2Ink4qILP2epWqDVM8hkclq0/LqEuTz2lZXtbKcGj+xr53HSrvOJNKEyFn0B9C816A2T
lhjIKIt9LIhe+a5/ChWefzvbT9oo6vg5WuhZzvlp8DaSwM+85IRaVn6DGOLe4wCMEQzBctLBKlpm
eXNVZn14qA1tP1oL44lJrv0BA6dq1ybGcNWJEcirGkPU9XXXQhgBJirKXL1VnMN7C4z14uUn+fs7
41eT9UmXR8MEg+/XL564Xz60Lk9Ow+iv1wCleM0OyjyVibm8sjzOj8PtpQUsDtI32ALBUbbC4Fk9
1C+kFsoMLjGR4eq6Kmo/OOB/SqSSGbZeNIR9+skLqu57ljjOwZZWcWqWta0P3pj2fvzyjf+8s7P3
RWNsOhtbF5bfOS94EUNRdI2dnOpuUh+aKSnu3dnr7ttsdopdmbjZGOXegg9Q743Gt5pPC/Ge20Kc
C0gxPPSr7B8bD+HyxTgZnTqu49BgLNMyXsVqJcTWDNHr9TBq+bnCSLQ5IT8022PDWDWNLKxZXulS
fspzzu9oU7dY6Kpo7M+b3j6r4WDAimMFZv6ByZAfOzpbT6bZ9QQl4iBUm+myY17YHHq9ljtKjuH4
8mP9w3qi3Ual5GJk4KH6OnvHyQJdZuArUMHSHzbnBNrfAcMczrBX1tNZ67ktJ2o7XFXY31gh5zKX
UkmJxY5pnOTQZvvBGbMd+cbFIRgQq6vOcplMmx/MpHuNhP3HCwe4zpNljBzg5zp/to7JwFhDQ3WY
HHt5usMuwY4dtVp7q2jrnVHV5r5SPcQfxmh/K5iUy3HL1G9YYtq26Zri7AviS+6YBuTphTs0DoMA
YDhkU+abusOwKZ+Hjy+/zPOy8fxyZy8TQltl/n/uzmM5bi1L169SUXMo4E1E1x0ASEfvJJGaIEiK
gvfYcK/Vj3Bf7H6gdO5RJlnMVs+6o2pSoUoC2NhYe5nfQGYLd/Td7W0NhGMnZDNbT+R2Po1B1IMV
eL0fX/SdHbTwHaAGAvO1jEOOSq71HCECD0YAFv2KPuhXq0iMC9kajgmbvPt4Nl1qskHwcLa6v1f7
SFU7G6dvBDhzxzeQFofvFD+AaQmQcwz0W0Oev338cAclIS+Q8CfDSKAAojt1GHRSfYLyW/NwEfJ0
G9b2TstR3GwGW8e0ApzTx5dbcsn9iMDlls/QxLUEMsnBC5S0AT21Lgl3sHnFI28sWwWKuK3iOWN+
Zmjw3psA3BzEEreUoiMP+3Z9aV4bNm9Tp8XI5ffXd5yzxMlr1leL7GKHDQ1qGGo/XjTWkkCCnPbl
cc6P5V9LlnHwzGjVgENf3iqh8CA7TBI7U5TJDnd2WCFGEKmYfzLHNPCnEGUw/kCCMPysdoAnd4yM
lJMM8FVN+68IH0BaHmsCHIgcL58sfVc4POT8MtHikLlJnB4LlEIcAqJZ+gMw723UkISa8P48QMP0
IorG8NVMMjBUS6YTxWnydRU0ziawkFTo+yy4zlOQakh3lVu+eXFSJ8N0n1tJs2oLmaHSqJmnwHiq
q0y3xc7CQXGXoXCHQ0nS7bopzK8U9P7Pu0nLTpAQVFbJ0Ncn42SDloJQciSlePvaCYoQSJbyCoLB
Iedr0OOymVGu2o4oSDbqxYxVWmfcF/UFYndHEsF3rrWkLaS3VANwjw/SlzEprQa6UriLYzTmILLf
W0oon4KiGVynyu7aOTvGEHjnmIU5ymjGZkKzaHkdNJHiTAXH2znhLkyC75WihVuzi0Z3CVeXsyza
rbAAj2UOEAC706yzoJyCI0v8Nows5FV16aEoxsKu2/+yyrhOulmVwl1qlz0jTOdRQmXCNxHWWZlD
mhwJI29DMvbWLC6W5jJPffghF8VcaBUIy51dTOKEGVt9Po9qf5YtEJI/jVjLwMDEI5Is2rHkgxpi
6iYxDRHk49E2T8IyaBif55av6222aVlNMvkguDXlwfRrfTjGRnonRV06U0QtZnlUb8bBwqLSpkn9
LMW7qixR65hiuBQQA1alozUe+33etlMuPbV9pqzAEMzMeaWvsQkj/MjGfvuGF6F85L5gRtMEOpS+
shIgwhYaRjvY4I2vQLV9ENmgnfd5FSdAV6vuj+vE5YLIzOE+iTOsuRwlvyU1QZMM7UwjbKfEIvZw
EMJEJIvu66Eytx+/4re7SVfwUCRjMzgKSWT2r5QiOSsV0OV28uAA7rBGbUt1UgMukLsj/c235x+X
Ytfi54dmASFi/1JOow36YGXJLivb/qQPjLtMXhpubYWNGYePiyBTvutEycSkHOIje/m9d8hoDTK9
SnbxxqOoUkrBw1bJrmhHnLqCulxDr6/Bdms7KEbtkcsdup9y1PC0bFGMRjCuZ3K3/7SEmZqRU5ns
pBko02Ba48qQm3hFdRJvF8Dihaj65ESJ+2nTVrHkjVCHsPnqevAzTbHuZBG4iYjjJ1kg64zyprWd
OgPRt3oOVkPsIFoEjBmBUERxOzkJNxK+tOd4ZdteQA/2EXjENczS5vPHG+adiMuDEWiZVS79qcNR
QZgqUSuKNtkx+kxc0OOKj9+N7EZBEW5aEZ3ag9B2SK8j+z+a+WqMJ/lIVvoaUvfTCgYWMkkbg0xE
V82DwNRKAwyCKU53I+DxFRghxa/UUQOR2ypfDMNMLqV64uVGY6lvDUvqzlTkuu4V6FkblEjLjVUC
HRFDPoOzNoE8mxiQmSEmtCDdnDMkzSrfIs8+KRQKT6uJxXXQ26orJPh0i536o8Zfzy188Vpzlo8U
Fm/PUZ4OJrq8BB1y74NUrV6iShSNyW5Ak2vdVdiOzPAIVlKGqrjaBnXjVsX0+PF7fS8Q2MCwwB5B
DWfutb9fdSWReoNmya42heEutvF0fgcN8LJRHjnB3vkU6cNjsrFYCmDHs/z7b9EN9TWhJIBgdqpU
KpDR5fCUDYSEtDbiUgce/Mj1lsBysFtUTma2LKKNfPwHMc4pG5xIYcvulFYxfQ3hWYBMdXNkUy4f
9JurICNA5GbqT5zZfypptqpOCudkF4De2yYGnMsubiEpZFbP11zAB1SH0ufrCY5k2e8+Hy19iy1j
Mt0/WM8uTBDjV+0EIQZbnCuKVH5B5625+niDvPfWmEqRzLMviWgH2R1A84hGh5TsktFRVmUoB+cT
OOetZEnpNbr9x1RW3r8egAFqFgQgjOUr+W2XIHeSN4NgPfs4WRk28uGqKfD65m1Chz82jHzv7ZFr
LOa0KHZoh+E6RS42dCyuZrVKfhoNSCp3RjFvx3T2GmU6N+vxPkQRb/XfWFTmYXzliw7roayAwwio
CQoj2UWVGm2SxKrXoZIJjDon6dyKZeP6v3E9iF/L5RS6U4dbpS50J++jdGfghOgy+SrOAlil7uC0
+aYvh18uLP927PrOmY9MEV0hhul8FYeHhVZkpR3XlEA0PiVvUESyHVuyx850sEmV9XIFMrqk6epE
W7pH0ZGU452gRlqOTgSTCVxFDlPzJCigPYxmuqt4NrozxngBresbsODuz/MorsTWAZO14OsOvo6I
GbaT1lG2UxBERzffabZNzNQcu4H0yOf+3gmsMsXUScmpepig7X8ZU9KPQDdJLXAaiZ5Sba53EybJ
6xqC8i42RbULx8I+H8o58EiJ2nujb48WXstFDsMdxz/yikvLFn2K/ZuocF8pAmVKdrJkBJ6MncWG
dD1Yabkzr/GzUlaZlcNIxHIE+6uo9OA9R2yDoNo6udRvPt7X+GG/uR/8/ZjwYj+u06k6bOboEuBH
tZ6lbZzUioJeUVT+yDtducT/MsIhUw8Qpe+qVP+eQfSoN5jXDWcoxBkPbVeNdJtN5daE/3cOCWJC
tFGM6tdEsmC5DL32ZdKhp7lT1WVXs03PDyZFNKHg2If9zk4f+q64UdVGXArQtPaamWf+EsTFALa+
Go2HMdRaCKtK4lM/ukpUzTcq0nIXRZe1q4Ck4ibX9eoKkH1CRjXkHaMpQ54yt9ZJT/06MNPIjcNB
ScnLCySnzAKQE+NIe/QHSWuLdcPEFg/gNoO7A+aezMdI4Y1g1GRzUaPLnktttr/kgLkVFy35Ad4a
fHFbzqKvmO2gT1rlEXNoWP2ITQtA0l4kStSEw6I2z+RGqc7HWu0WlO2Y36st0bBpwtHcMHnk3qYR
rrQ76VG7UuzAeaynsv2S0+exfMWAbuXGbSfddtw29NY0hE89x7nykEM+vBUjpt8ujMwU6r7cxbeS
gcXGhumbjeqrCEv0cRLjDIouoIvwPnEWl4C+wn/XRYdfua+7uBi3KqoR5gUt9+Gplu1slcoB1ED6
xQl2AYmlbZdVty7zMW4nKLOhOLVp8uDxKsjE6NbqVrvSmnj6aqd9+oRuYt+tTM6bB71EfsDPO3N6
cJTOtE6YhOuZL/rYwuJvih6NNA6cXSNZyg4NVohySd6Li7krW8d18gHBgAa+S7ApjNJ+jssc1xgt
KwH8SKYIzp3RbG4DiMDQmoFBKKtRCmbbjUVhceBJyaT4UuzMt7keM0WFIYEncAoyHk2kqC8+51qF
YxkaQ91Wxx7iZmhSc4cdCO0mpFMR4TWqG8sm4yX41YwgrL7vr6tirpENbOF1Q1oSyp0cEFO2CHUm
Z7PcyFcmr153UxSICxfRQJySJnOQI9Qw5XArzFqbcJmYhO2Xg3WpI0OsbzrdCnp4U3VX+yV8x5wd
nMvfI8DTgJdmKIG+CnXuHrXI/gltBrD1lWyhL9M2cvWgGXH54uhZd6sZs3jE0VfBDaXFHAfkMOIM
Jijiy6QLJ8NrJ8N4MrqhgS061nLlqa0tDezDCBTgaDS3oqZSR74YQKJXCMN8bLECx0WeGPSYJumQ
rHDDcu7V1EqwSxkWa2c7rnJ8VJe/g04uM2lwQjoVMd6gZSaybOMgJnHNuClUkXIsYbqlVDa+00X6
F2Ru7ZOinpLBy2JFBJ4UFj2SoapefHPgdyIUVMZYMlTxFMYrTc20k4jzA1EEZaFTNzWI4pXOsXxv
TdhE4x9V8SnpMfMqT8hRA+cWK6tplUWx0NxhmjMmYYmZXeFQ1V6VSQg/RxthGRIHGszBxvyrpCX6
Li8dmG3oKyjg5oO+3TnDqH2Bjtl/H+gEA+mKYX17SpwGrdemELK9OZBQdoVPLh6aQXZS+Gpa+y1c
fJ1c3Dds9CIcOXgeEtF9QW0CXi4A7Rq4upapOHxWIspx+ibPoZ+sT0jwigRiWhHlF9lQQz626waC
WZh3BqrEs0btXTlLuVs0I/y+obqL22rghQp27Vo0ufoSNbPxXcamHVZbFU5XDTIYEqiCBLeNtumx
fU7iKr4igoe9NyPNhB4CKqWPA223GUMknFhh/nTpWZ+k41MfFNGTNSkDRLge3AnyzbLT+1o6OzdT
OzDnbUu7GE4pj7S7TFhjDCh/sdcdzFZWVnx0Y8QbwFyF8X12jc5B92xUCYPh+Ks8G7pYVynIHioa
Eeq71Gpw5K6gI/k5ANQB9zCEK9ysHys4xhAxo6sq0nFcVBDj3Jbq3IdYf0SW5TPDkq7FrJkJMrdz
c4OfS3Tj2L3zNLCYd2HenmFo+5XaMUl8U3DaeB3RHVRsIc5kTZ6nVcIGfqhEvwjFIkVyj86ENFPh
ol6KmVoezCsbSdJ4hcZtfJdkWviQKnX0hT+PEAaNKd4T7JLgZA57VGtiiY/FpbNT/sAiTRVoLEj5
Z6xN4s+izWrUpftsNF0FM6nKdyQJc86gIBlxo9bAgESbNePGnkS5yUb0erMa8psnRslAc0TAqV/Z
KB7DQYF0xGaKGLGzJzoHe54yBzOC585qwo6oc3HiynaYa/UW2q4RXoICIFPpps4A4VzGEHvXtaXy
0PdhuxnCAeliU0GdyytDaThlM0Nis7Rq8doUQ1Wh6dGN0N21srvoBJ+4OxVm+ZDXdXtZkSEK7Gec
sXfNiMazp0oprKKhCsGDIt6i3OO9ZJ/bTB9/jVL/CHh/Wb0Ut13z8tKdP1b/sfz0uaymJkbl5v/s
/0/g37/+sv/YPe79D6xD4m66Fi/NdPPSioyf/kzcl//nf/Uf//Hy+lfupurlX/98LkWBZOzNC9uz
+B3/DkDrt4Rt+fu/fnfxmPO7izh8aQ7sOJZf/ITMK/onHAWQEaIjgDIYzJG/IPMq/8CsxnEWgAky
Xkuz+xdkXtE+UW4uWmywTCyQZFR0v9RM9U/EHXVBudFcANvAr/568qufKexHmPmfrcG/U116lRTz
1C+vc3wAJW/av1mr6gnduAwQYzVuJnmEkqmppezs5kye7IvKCuHDj32cRucw7brO1zqokDvGwza8
YjxyIMmqZnNn4aHV+lXK5rx08BcLXcmIsRN0Q2Ae9knVKbDN3aX6zkp+kcqwORlwR26N6nm8TlWr
SbbWpCeGV8lJaZ4DTBlgnoTlomwUy3Ru8k4CALYALCOvHxO+W/SOSo5Q8mbY+lnJoS8gbp+DMpW+
0V03DRqOw+KoZljTud46i7ZOjDCHlqu42qAyU/H3ctJllySYaJjaoVVtdYmBtKun9NC8JFCT2NM4
V4hs5tjx4SfW0C1Iq1pba71ZmrB146r0pDo1py3HXXbvWKl6oUd6qay6MAsvgSg5j5FiG/dl2Nnf
q0B1muW0h3cdQSvl6xRCMe8DlUt+DRXMi9xEH8b8fFIzJz8Z+pSTsQBDYvliUZbc6YzdylttTszO
n6t5UFepNTutZ1WWPa/kPkLnOTGE/aUsW7hYRomw5Dl0MnHmmAGZtdZJGblHjNXeSVYHRIW2DeRs
pyYIwrjYhKWnqgnXiabjMN4XII7EunbsCK5hPxbBF9hJPdh0CPj5tgUxqLmhWSfaqo7b+qnBAAWc
Xm1bz5FZQCQOJsyHvUDroosMeYfey5PRWhH6yXnSyjKe0ewpGx/O6dBuFrE+lRM3VWcXLVgCkw1y
9zQxDGkh0fGbNWaJ9egpuSFwzJsYihBr88XjXuG+NkaLYxnJBwOyrpSk71Evxcj1DnF8qgRtdCPR
uvqBTPDnDjH9lDhO5eVlnV1VOAnY8a0YyiJmhfDGyDJl1PAFaBrJNWdV+6qWY6q4KUabk2uRrd0I
vU9Ut08Etn9xhH2H22foELmBOrRMI8d8vB8R8kBRvRbFs9pJMVRmDRYnpg/GfF1nUNndUVFilLw0
Tmg3K/qZ7MSRm5dIzYPnAPWSS2bQylMsz0m2xsueYzgXCN3BIOXTcTHttfpNNSrWairqIPaTpM6/
BnIgwHVCJyUdYzL8qEtGddlrxsKIJFlBv6ov7c6XIZk6rh3VaGdGmBKUJ2rXaBz0slrGXmi0UBfl
ABVyfNZmZb7P0jB4zuneWht0eVSY0ja5Lxs4r1oM+OqpXmkcST964O9XWCVaEN+bVP5e1zgwrMMY
ToXb9ol9j4mAed2ZnYMQjpWhwVEpDIXwIu3KXYTExGWNelDq5uRfOl+blaA11Nnhi9pOsNCMBr1P
/nFAWaEFAoR5glaipRaMY/aZGghJfU2NUJJMyix8EMnyZhwyKh0LL7kx/VTMfQK7ODQeLBJPUkOl
Du7J8GpilBLW546d5J9lcBvhKrCS6cuMgn102edtQzJA9ZTeNKPeMLKQJTP1sYcPQYlG9bBBls/o
VmFjMoqBnwzKWNQlelh1ldgoySUzwGgrl1JSgCDnVaYCGUZXgjNZ+TWGnjmI/a6a16jiI5oeQhfg
CR2k+H1JLzHhyrM+xmUE6LFb0hRGUm22QTjYDdb1awz2+gdJtjjq9ZpkBlfKxSYSX5vB78YY4cNM
2ChvZCLs4E9brXmZtcXwBGa1Oa3GEBvo0DGKDg3Laqz81tS1Gwj+YI7MUQW3MsyRqawwzezB5SBC
1/gVnxtZujZ3gxfoQiu8ybSTYWVZVRVdBpEc7RpEAdCtV63wJq7zHv+CYBY4rtaE5Frn8LGnTMpx
PKzbnCGPWZSnuC0kSKJNSYhKEEeQcNMZH7+1HeSdszKDvMBAqmZjiJh+kNfVjnWDlwA+mgace9PP
OhDz7OcxfohjORZUhGiFIXWgxHe00bvWnQOtPAlyVWlXKdxWOCp6FXSk4rNMKiRnYDmmmhmNSzpI
R3ZUMsAbWVjiDlomav4lbhkK+VYHQoTS3lBQHBjl6osalw4yMSJdPB1iuYgwvM2NBxI6ONyd3sMS
C0erO5nTQIbSS9v7++jEwC846pMH28DGo9jpQ2sMw5cAuwq1IUdrlO8IKhQXYp6xqVSV2dqhT5L3
mwCLloVknF0Yo2l8VgHcP2RCbZ4jiUjowScyvyutwD5pKmX5CyM7Z3KppcofemhEUMUtgKJ4SX6L
FVWcOwycwIYHpUYBizxa6dfo/6VYwJbKzQSZ7iuEe7LR3CpTx4WRZd0H+LWWLhPu+SZFou5HKnX9
CSVoDMkDYaLNkCX4YWBH61wupn9oHstQddweshtZbR0BKkCKQdkZwmLPiCE1CYx8NDE1Pb0pt4h7
8y4NpYW5DoCod4FLdtjmJGElfH1sMArojVQ+j7IaUfQRg1Cy50rTPSNDwRFHi1nJvDY2Ne2iXeDJ
VLD2MKUIVhe5o3DE97H2mDr0Gvnh3CniFNeJfLya59wYK0wIBmGfhY7Sp2dmSG3GuTLOQXFnZogZ
+oOd6OyBFBezrUgJLGBBwlyG5S1hznXdoNmhoPvSZLmPlItT+KmpQSgvazs7LbrIbFy68sqzZYfD
8F2ZprA+K7MgQ2+1jHNg5pkjYn8Cca4tv5zoi0yR9gTOl4Jck6e8hYdMrw9amohR2ZnHTg52LUId
0Vdz7tB1aCUsDu66qS9KgKagGLfw7UOGgibhXfFyY2JhHARJee1z2wffBPgHDRHKwkECTJS2Vbq9
k/U600eE9OqlGWf08kud1ty8xKRI3oA+lJBg6iGOdoMLrFa3z3D1DKYfHWa26UVLgMCeRcvt5hxb
jrI5D2RaJLvISZXZWOWkFuOAFkzBlCwaKmEhL5IgDKfPYYnkEDYm4VPZSI3jI3kCwHtMjLzzUCzi
RtVIBOhjBUKH0pHTitS/C4az2UmY9lN6RSsVge2GbFraFG3dySdBNfU1wpHs3W1WS7W5rrF1zDy2
aakh+ojl6ZdWRnFwE9YWmTAb2Rg/231S4NliGAO0BNTxa+vBGRTlHn29Ud3ktgh+yAKwyaZAH28i
SqCP4uaBLCeMIdjMftfnAs2cure6bZE16bRbRGCFN8nYunlmgyDJZULgyU6jRBUvEln0uY3b2Der
mGRrzTw4jddK07bqRqNWnlYDVsyqN1sKThvwFEPDn2crtlm0vryo7FbSVpNQ6CBB1wzDM7qgceZZ
9JGx7SXTHt2msuonYkIsAD23NlsdR2W4YxqV5WWHID4SlTbl40on6ag3gkMeac9AReuMOav8o9bk
lATeiSH2YXNVaytTqLWKqFeUYsKlWGNG8tF32YbMQMcm2GCyhpQgBkxgm5vgs+4w5kc4S6/vSp1k
eg2KuDMAKIJc8/JAwSS8suLkpmqm6EehmuDXsh4VSpcjcjrtKkxrXWaCRucjS6yHbtm0lMttbQ6O
2zi5aZ8oUcgSN5YcfZWUatEFMRFcp53QJDm2yrQH0P1K5ehKE2DDd/QwkUbrkWUqT/UB0K87oahT
evMgJcXWGcoKw3KObwQeBTav55gfA6EvM7tWT1OnnDIWr5GiFfJCPQ4uKAZKviTzFlCAMVP6YOXM
2DTlj2W+LOoo4DhokJtJqqkQHoSYyfKHJBoQlmud4bmX6NS5cxuVL2GFw8uqDpCIeKoyROawssF4
QllNbVxhI2oqbTl7dWkhPYxCVWc2KH/0nRhrdzaAQPZrqg7HyHzLCCGyuAVqMMFqmrRO9XIU3pzP
JocodEEkr+SbqJkC49qA1pB1NMFQTwI2Su6v35XjkGDtGTZV3s0/59h/1Bg4j5+bsi1/dPtdgNf6
9u8Wwf+49oFD9f7vKflnj/+4eaE0/r//ud90WH71s4VgGJ8AHQIfpomAcSd9/b9aCPyLCkqOsTjc
G2CoJiPPv1j3qvzJXnTIHYcKH3DX4vX5q4cgqconuOr4SL6SF21Ovz9pIrwiS//uITBWBsuBZtli
rwIGFerf/rhMtefOTNqg8fGOj6QLa0gHABYj5m0+QrSmtcZFRAldXDmTANMfhwwwUDH5OVUAL5Ba
FeZM0RA4ybyR+pJjN5gLp90po4o5VA93PmMwEePgm1qts65xiFr6rQPqIvABM8tvNdnEJKqJ1CvU
OCUc0iMHsSMdcwOkcXKr+R7qiYMsFpK1N0E7JylACdrpwBec1vTjgUoRRpomvF6r7lthls+hFFso
bTXl99d3+0fb/H/aBkbZ4KMNfPsyPUcvGWISvzfNXn/0a/+an1R6XzZbZMHOQpf9a//q/AsNKIib
sJbZRwuu5K/9q316BQfCFAKWsXhlsLf/2r+4/cBKAGjO4J2BKL/+k/17MEgHO2MgHMMQHVYVpKpD
yA5I0wa1BJXZYKZLUA6QHwoD0EGwSY9BBg7QLD8vxVibio7/gp7b/1IKvOhzfCWoeJBK9XGZ4wSk
fHd/W/9fXb5/0NG4KuOia//1z7dXoa8H14rhNZBwwGz7V6nLeurjOpMQMNdyHyFtfVWQ9x4ZS79z
FRBqCg1Mw6CFeCjXImSeIcgaqhqyqW0eaIrXdm28/vhZXsEpvwcXmpzENQR+GHsjq68dPAwRZ9EY
o47CzuN7jR4eA5sRGX+RCC9R6anP1knFyIcD+MwQAbJSso+go1/KDQVG787llVrJ59Yc3X58Z8TP
30ECvEti8cL5Bshrm9Db91e5o/8P4VAFAZArgVd3+W0ZGgj+0STDp1af/KBFSfvja75ukP3VcHRI
jzSGNeAR6iHkvY8KVCeTAK/WIrF3I63RXSer6EiOSGuSe1egMeuBAUiCFrjTywzmzYsCh/uNqYF1
jkwGF6ER2quP7+uV33FwXyCLOKFUDQYGi7K/GM2gTk6HeyPVrjRNfulMa71RVMm3ElGazAMX7VsS
fumGAc2VQJrTlbUEVdgEWS3oDMMZPsPNBuMTxivwaV+kOAwtNMzDGGRiVYbfxGxIp7ZOodmrtCB9
KUDtMpFifRXQDMm9RovV/Mhyv93iQLMWy5BXhRdAoftPBbC1G9pRjtBBnkdP02KU6EJ98D9evAWX
9GbtgCeblL4wFg9lmOZUm0wj1iJPgga0ynBU8ucwN/2q1GpPTZNjhMS38Q6uDDMEJjv8B/D5/lPp
iONX1mjwRUXIiw91L2HdNJn+NA3HcG7vLSAzDvj5hH2CxQFyqMmmVK5qyOeWiaocoNCe71Ytju2+
AyTW8imC1cW3mtkIr0o/gJQrouqiRGYFZ90pLuJBHi+xUGhWKdq1m66y5LWsxNoa7AdFRGZbSN0p
KqTzgZHneR+s6E8Muyq97aKmcqOpy6+i3Bm9uJWMLQ4H3zB7iX0GbQL9bMaLKkTWU6MY5VWWaL3b
hzWD3cw2d7YTZEfiH0ft4eYwEcwgnAMBgtizrPBvSEG5x9MLCTXwlhm8otiyW0+lYPUtB3lloaFn
IOkCDeA2/pmQ/1t02zuvjrwSPhFZIimdtuza3y6sNprZUgNHXjRp0dapMTyQRHKMWvlOEOXYBRkE
iA5FqUPLa+xds6ZQGRGAQMbp2caxaR4xtix6x0S4YorWIE7rIx/ce2u6CLgB8sbpDjb1/qNVRif3
HI+Rl0d67mFTmZ5JtNVvM9RbQbYp8VeBu/natopjvnfvLCrnMikGI8FFUGC5s98WFYY+uOOJ5hjk
E2xiC4mplUVJ/XFAeecDdzgWoRpzSMCwOPjAbbRYYdkgEJ3BnfJSVR23Vg3Lukqk8Mj2fE2Ofg9e
5G+gDxenG3TxKFIOt8kUkYB0iGikjfKNOtWPxOiDq0GoscGFwSzb29Dq2rVkg2Vg0n0X0bN3cZFR
N0VsZxtkA8SOBqaDkmqR7D5eiMPl/nlz0C4ROlI0osP+cjuBXgMV5eZmYUTXA02984DpwZEv5bW+
ebsGf1/m4K1iPmrTbpN1t4hozSiU/HQ8KyzH52l+AqwV7VojaM/ksp/u6ozOSimMHAnrSFzH42Sg
mRg8j9RxwFYQ+WscRaylKX/gyLBXlj2E1+i3Y0NrJflKY0q5zpM8XynCefl4tV5p2/vPAcWY74xY
zacPSnV/uQjMU4YvN9MWXANsJ66/j2bmfOHDjWU/tsRTFxQx+Q6z2xLVMga1Q7vo2oiJPKtqo+xh
QYkrS4ln4lOpWOEK83prcuuSGWRGPQjMsDSU2oOBj8tTGg+41yp6D+YwxOtC9zEnRghbLOAd/MGP
GXS9HjcHD6g6EAKXbI2YvUzpf//8IJfkg8XYlaGwQqsqLocHHgvGTBw5J2Qd6IfTXvMchm8rCpzh
JkZEHqUCcxXkkpe3hn4kEi1fx8ENLVaAOIkS5Jf6fv+GWmxJnFSfLHKecvySGdoPZHCR2K7ncGXq
2Z8KIyxcbpy0YAODZ4GrexjUUQLXmYOAehmGEVKOcpYyyQKukkqeEHmzSZdZ+9wiy9/YdYr3EVA5
cCJHPstDBQtug0+CoE/+SvSlZ7D/2JOdNktFYTOiy3HakGEnd4BSPNJtcSaiAptvWsPnataWp9Lc
Zd7g4FqBBTNmFiP2RWGVKI+VmhM+KiDICHUD9pN0565P+9rvDP1FU50jxJXDoEoZCoID71DMsokr
S3vm972jGCV+OkHHHLiZFmUc6TkLlcFNi/IPeenq65UMfdEaQOTEOJQz6uq6avp6kFB3L34gJd5v
kqqZPSeSpSPbb1nnve0Hi2spFVWOCzbGIWt7opWoGI3D5LpWjO233UjPaF3mw+CPMbquH4eXN3ud
YRZUgEVHgUwatuHBAs6RqOmiksm0s7pB9CLynEzfYLViZ/iQf3yxt08GFQ/YDUpjvC9Me/cv5lQ1
6JSBYBWYDPoQKC6bFebXtSsjSnedYupyqkRH6auH6HWwK0v+ST6DrhGl6iEHG1d7uUOKKsU/vfVt
Wdz1+XiOwJKbNM5pEg8nqaUjzzKckdcd+aje7E8+JwDiJskwDQ3rkI2eASaZHMaznhb16DUHVeAB
kMbC2kTt/w8Xl0vBxQFezyVpnRww1JKg6mqMYcgvwgIDESTIIaNV1qqo6PhhvDECJauP0UYXONT+
ZlURN4PLScVPcoO82P4r7dUmRwgCL4OYomxTiyzxQQKGJ/UwhJhkMg0pHM9KtOqyCjv9DKe07lIJ
BfDlMP388QIcsnd5z9zLYiOITsNiRHewl+0YiOXIO/TGbmRaZ7Ujaua1QF4L8J2XBVa1qYJevqzM
NYYnKOkX0LZlcX7kNpZdvPf9omkIxYyYBImZNvDBbciDrsstZhyeRHZ9RSipzk21KhGnNmdfc8Lv
qQE4O2qGGBOYUbk0A3yjMJiffDoHxvOYa5vXO/qj9ub/zi7+q0f1v+/i374UL+FjttcBXaLDzw7o
IoGL9iFBj42r0yBZGvXDS9v965/gsT8t4lKEDfxyTSoS9v1fMEDzE5199AX5mqFL0yj9/y1QRf0E
pg0lIFRaKCM4kP6kA7ofLWnc0JalFGAj6RaOhK+f3m9lSUlaN2KHfW3GknJvNlr2mWlmhk+U3iF0
pnf2+FSOVvBzs/wXK8yfVwWZR+uXBWB+sdzVb1dl6j3FdeFc9wAygIDk8W0NdPgIS2q/BPh1Eeog
rBYpiIBS7l+kxrrPBnJ3nYa6fo8jCMrAYT1ORyLi/tn28yqc1qQFHNkIhR08irDhrYLIus4FhmWu
rYb6tU6QWIXOIG/lwjqid7If639dDqlztswybzmUWksTHJpmYV0rAJtP5VG7hT5jnLXCHo4813ur
RwX514UOm68mWlRCHqzrIWsUn0rPdOVGSo/UT+/tPspHUiqAsIBhD16RGbY95ADzGiSAAxTcwq9t
pFY7AbJFO95JkFbTzTA6kvscVK6/FhGRsIUSbGo0xPZ3BhP/GH8l+7rNtQa5lCaiLOh03Q8iA+eC
0klvReMEq4L+/FcomubawB7kKQ5NvHq0QIwu5oj6KeN6+wRagRL4AH1Ayn4c4t9dG5p0MAsgp5Kq
7d+kaBqSpsS6LkXdrrU0nTH4A6DvIZcU/1C12bmqGMptP77oO28dx3XOuIX+hqH8wcpMc8TUeVSv
tWaoTisVO7XYlocj+fQ7nwwaF3z8i7gVzbuDJAJAR4+tg3wNZZMkBSea19V/Tpq4+axh9XOEWAjd
laX6+7Bc3jf8RS5GEAbmrB0GuSoKk6ap4jOwaxauI4A57h0kfMqTxs6RDIttJ80XOhZmq70KmXOl
FIApXL3WFLGdZIwf6aYGoY/lTz/QttEr+/+xdybLkRtp1n2XXhfKMA/bAGJmcGaSyQ2MZDIxw+EY
3AE8fZ+Quu2Xqn/rtt73QlayUkpkDHD/hnvP3aCTKYN9vxLEmmDfSEm9W8Mo0WLGA1Wskf9YYSZZ
NuzH0vu1bGkf0PYjqwV+272QTta99C5Zm8gOZP87V8M4bZjOm4pAEYeQyWy9yk0JRHNeZ9UT8THj
U3seO5OvQeNaR1pdB62hiW8rNotisBNWcPj+R9mSUGlP8w1STOehm8PURlZYVB+eVRYEbF11RzFx
28RCSMd5SbWLwGUxIuexd6Qz74a2c6pNb/XNw1Xds+4r/o9rjgPhehviH/Q77oOrjlC2yOU82TV9
LIcuBG+8FPwROabjtwsnziByYjS+ssmef0NhdiG7jAG2PY2OKA7RSzzxPkZHm/DZ6GitTYR0Kxyy
sy+FaI5iycdn06nscpe1Y3pszUAbZGTZLVIPL5doMyuh8z16YwSJmT9Uv8PMQZubGZadbQs5ruLG
1lh9NgWHGaiJ3MtQpA+98d0DpagSNtDeIfKZsp9QEelwN9O4vrepjxaEGfAqEhcRq7/pie6RG29s
oyen8AhoQ614S1iWHOOyCmqS1Mi82YjQCF+4XrI9/3Uzh6bg659Yr6Yb0rBC3I5O1d+vavDO0oyy
jzwKMDKWZd5ae7+fqzcU9G25KypP+fHgztMNYGFVEc/T9TWpXARP7E0zq7qkCSJN5EcEqqzMTZfx
i8/QbYcdTlqJ52ftR2GpTm8cgyE2ClHdfaIWu4bOLJ64RTQ2ooGvZrS4U5Sj8F3LgHg9wnOzL8K7
2Fu5LYk7cdb2y5epwR2RQxZg8Zor+zXAQNKQDVoC62bacFUgSe3IpIc2eiuw3tQXavKg3TSeFjoJ
q1A/jUU13khHOL8ZV/rLfeVZ+mxnlb4VpSMt9Nu4d5KqbXAuIXJbNQpnC6Ndu2Lk27e1h5490qll
7EpvrYn5crVrkhHRoxRUzSLmeB0n81FalNvIMTHXx6yc7DRRkVDTZsnmkOQzMw9+67A1ydRRob8z
cD5BxYKKXHDDFCGEWSLcy23qTPNXMVvui13Vw7seZfEUaMzOsULe5WOXmZwPLZf6xYW0+IBJufiM
5iZUSeFGRJeVkaiOghFGc4yafL4lWVkU+6J1xXFqBJkkvNbus7A1H9CKwv2T+ErMmH4xvLYoxPzY
b1lqEtwmATtZInqPaocgJjI4fALiorHpE3edlp8pUPF8a/PeZkChoqpio2yal7oy+/fCXYlGauem
/F74GEi5sVr1bNml+PIrI/0ZkjzckSZpZ+/dYLk/ZgdZBW6jsr0DUKZITItIm4o9IaprDB53Yjzw
id+HhmczmWjB16UEul7swc7bGD2R52+Cqzp4l4q11zvdSAdkITgnVnVZ4L0IV6lnk9ZIbWZz+jEP
DKPjZaDh21iomHgFs2Q0m62u/oH4K32QS1dXewwFDAdWC7XWvmFGOsStVvkFuJg/bEiw8lg2DmgE
4wpES4hahEiAXeUV1m/dM/TFrNHnBKX1QxYlNo3QiCjY1vdIQesHLZYljwvY5Dc0ux4SEjU65nby
UCbjLIkyMpLqtiKhQav6oeJ7j/ow7Op224+udz/oxnDibMzWFyvD9nFSpa6OCslVeJk5ybv3ZuoF
HblrF6lxHRmRa8ostIV2EftgOYsb3KsowJkm4HzedNprpnUzBb12nryGGKRYmIN9O/aU4RzODhZE
g5BJ+2QgoxsuBTJhc+exlfn0OpugyGBsW/A5PBTzJohCMoGCaL0mbHlZz6lp6yUJ9VrUW2UE9tmC
x/2b1CwCuusZ6c3qYACLWQ4KPG8uKy2tUlUfvEKZZ6Mt7Xljkn74s/fq5cbtzFBtIJkrkj4d3/il
KmP4USv0fbthXtZxSxhQ8T41TXVvtrX6xlBmfVOIkz84twWffNfnuT5OaZaXiSGGet6SQeU+QIrI
260j2IhZP8JiMJ8xFJR10i1DVkC2g6O8Xb0CGR+Rm5izDdRqoPe6ZqnRt9dEowJhcn55c0mTawR9
NR98xhjXtIPyOiLQqTkfnLqriNgL++C2HmYwwmNYl6jpHClUbEbSKLaqq8jRU4joX8tyDObEHqOr
pwLW6Eax0x7PKZI/fgTsbbKt3OsXy/Ul0VEQbvxg4zp56idihkPntK3/gVK5areYQpAhutWABpW8
Ytw/vT+mdUy4X6N2SP/xu87jgFbK8avO2JolPvitO00+30Rz9md8GnX65ZBluxl1jYA8T3seHavn
HtpRedTI+timlRuKmd6J0WG3Y4yjKk+xHDgL8txCN0NcqdVv4mgSCkQN/cW4YVSmZUwkd5Rtgyqd
7IROtXIJHK4zSQJUzi0PzWOQF9Oe9bgbLB0iPwcezmlV4ygg3ZPM6huzFio/zdwE0VYQwkqIySCc
VyQe4dHPhwbSueH3byaVgmYismRQHCpi8RKVFUMat0baR88Nu6a2u1st1Oebpum9h7Wxgndbalb+
7uDqu0rRIcRczGR+YXvEErHxdCVxDMiBV7Y6V7sHuwnjzvZrpPkhYVSSDwVrwcbRquHtJOfI3GUT
TpyYy2gqY/w5qHv7wCUsGNPLnG2Ckglvgq/C+j1PzjSRyzLUVyuAHe7tBe3vfUF4/Ywlx8/ZjqJc
Mw7aKpsn33Cm8NAvGi6ILMKAf2mIhK1OvWea+Qu6GfTzrrdGzZ5tT7bGE3dIu6tHEtT4iHPtJp05
cqkNfREWXypEyF8kuU5tpuVWRFYfMADpkpQnoemhMYbyUO3Q+5J5A+jxBpNSe1IY5xQ8Trcn7yFq
mizWRJW2fB2y7nvgjcaJ7RGLzTYK6WtcGHh3Oem92oqdabFups5H7k6Mc4So1MKfxgC+y5DnG1fY
9Tiu/l1pcb0idCZBDp8x7r6clBaOZQhJmAsMyuw5zI3nGd5Nf258pcZjV0aVStaaCNOpUEH95xT0
/wZQ/8ai+i9d3H9xoR6H+qP99S821L9OoJx/Usk6LPUYUYNK/X8iPMN2/3ndFV9pyszmmWjSOf3H
BMpnAsX4HOneNbYJKRaTiP8Q4fnOP4HN2deO6mof5Z/8L3yof/T4f2nO6PsZl7MVZARFn0b9+fc+
V0Ej7ydCCLZTnSKgL5sibjrBzmeNsBX1iDH6wcC0PIO1MMd52OcpKY55SDr82GTTftGLTqwlErE2
S2JYhe62A5y6t3Ipg8eKuzfRVTQk4FnGGEU59mp39PaOIa2Y0Fm06mOttkNF5KzZdXrLUDtMWowG
m7wFNTD88bAxrEvwy5Y3JQaOGD14C2+dXIJonVUStDp/bVc8btFKGq0d8jT95QO9//Pd+Kus71/W
ZnTJV6ewzWKIkQXLy+vn9NeBmefPwxy0vBSiKWGcUnRNXFdlfayXMn3RU6BfqtCVx9Gtslu04OIX
Rjtks1iurjG1lo0HICP7535tSvcly9LuxRyc8L60AuODKqp5N4be++DwWLb//a/+h6Ti758vE74r
W4twMLyK/9p8WyvQw6YMjWRYnPCMv60kcXgsxRnOnveM9219XNa2fIUXZe9T0y/u9DpDltBF1f/w
cUzsC0d6F4AP06HioNqT92rckR+c/U8jrz+3wH/7XW0UDSjJrn8B/P/XNbhf+nCdJrifvpu1fD1G
yzHerazLm18Bd2B3H/RKyIs90Ybe2oPV2TtbGZhn60735vaKnp84+Bje3XO517iYCLmY+2Ql4Dp/
b+q0sW7zwLCrl9YATZUoL/Nu7OuVEcuU4ubozIEQh1JpVz7PaWqDmbVU3ybNUvhYCGdy0g0cADBS
TiQCr+ERmxzftqVT6B+7NoQow/CAWPK8WFrvlZp7mDfO1JMMExBf+LJM4UDE5pyLJzsX5iMg8e6l
1LmZbgXN/lGvhuU+oVYLrQMnebhsZzcr1wMgCvGCHyR6AkSB4Qbc1PqzaA0cCkOnntbSHvuNFY4L
kZj5tMtqeWhmerB0KNPpCnPk+am0nT/kzqg/hSUnWk7ZR6+925pHpuNZzzXuuFTn6fTRDIN5rNPQ
/BZ5JRzSyzNqBt+X/XCGzNBfXNXKt4Km+NCPhJ1slc79lwrD5k3ha9c+jJhnHmqzCB/nMTAevVE0
b2s79W/UaeO5LlKSM2Yn/1KZLXQcgMp4IyDJvV3Q+W0Fc8N3M5rndp8DKjkZc2DecLb4uzqvcwI8
VfewXi28SFwq+5Dj2bzryNM5cYqu54Ly9s7DAWzSmFU2KsgV07sHi+a2Nqx6x/1aXgIHu6NZONZt
s7rYaEiET6tkCpr+xdWddw4ye74tU7/HPEbkGTOB9tyZRnRTpoXrJblhD6cgLNefou3sRz/CQ55E
UGHOBXiPCyUxedSmiOQ+1ITjbeTSTPuoHN09F7F/6vJ8auLZaLsflAKi3ONGpSMMTdnN29nxjP5i
MIPxHwov91+DQjmHDj3+eWKlDNHIDD90L/SdElZ4Hyx8xXbzWpIqmo6uuTxCCCiecorEbdeP4aXU
0fSE9MJ8G0uot0nZDvmRrGrV7nsjsw8zPBHodJMxbVLwDJht1/aH8Is+2DC7sr/x6kb4vwox7U2e
rjzOqpHKT+sQi1XGFGZn5mH6MQtpnwSBY2QiD1Z9Vh1LCzFactctjh5verxyj62bEkM69jrbRcNS
HRgMtTfcDTKNO5p8vY3wQxEdgYLbPbYdwVUJxLH6RgZe/8rRtqDX6cURgGj5aKamde4VMOQwrdb2
wPvM7TM6IfLN1NF+mDBcDAhyrWn6HmUX5b8ZDk3Othux2ydoWnvjDn+tGpKRAvwiZid7RB2kzss6
k2xrr3O2NVKr/O1NDIwIns9gAjQ2miG8YA+qD5Z32Dndp+Bz2JdD3nxJY7AZWrcWl9G84PasqnSv
OkR1ED7n/muETfDJiC97sAqsVLuFt/DUzKZDpG5AQBcUgO7QjEV6N5ahuAyyW+46LL07Kd32Jsv7
8t36I55niTqGL9B5xhP6J7WfmAh+IuTnkfBwMZU7D4foW0rPfnCpGJ+duaVh8WsSdml7QpxoOeOV
h1B6zjPQs/GFzrTbucRF0H4xgjj3uuwOjq3TZyEt8uxDlRontMzjnV0Mw8Mo0vB28dLxYyjM8KZW
3vALB2t34MxLDxnk+XfieY0z/lKD087PmnepugkAb2arYK9LcmMPNZpEN3GtMZeHoCu7rREOLAKA
wIpt7ncB5TjTnXsfs28U18GkjylJROaBe1+/FITNm8w3FXjBTlCA+IVIT11teR++Jc0XrUfmuTbu
4BupinQ/jp48uQwnzjqn51Lp2C2x9Fppx77VO9MO2x4KWVfVw9H0Z/nEJxRGeDXpw69F/kAgApEB
j/WaDmdttk0ikVvfj1Muni1jnW+UnRkPbc3AceOUTXjGEE3UFwOwT2x6UZfMXkFzFhB+B9wtAs6e
W+N1gDEdM0yld5xCw3hGJcdqfc7n7GeGTGc3QIrTcSUK92Rokr1apKE8llnlHUt3bI3tQBLebQfO
azfB/viBDtwhIrhfO4LddHYx+0ySQke/eFe69CVGX5T93p5hQiSD21ZPswchDhxC5+0nh6hqgt19
+9iA9eG1S6v7ge8duIOzus58Z3F9PrFmEylMJHd4YTzVPEinw1GdKzt47hcRcC3She4tZzFvBQyF
50VKrqOuB5mwmF7FpiyvblcpulcwJdiIuPXalyJL+yL2LKEOwaiNB6bDw3HiM6ZeQsH4ysx05jtB
ykBI/kqc1iGTeavPHooFSliC/zc8zEXTbqX0rOPc2u3juCCBXMypvh0dPaAvjZxv1i7TNvTqiq29
aSzfEWhjZsAzRlDeei/c9a6hDxM4p/scB+COEIEIR/WcL2czdwwPP/pIGboG2SWzOuNmZVFwHqOU
6GpjoMqAOo4BYfCr6QY7c0oe8iCB7A65We7SIOqZGcyz4W+rzituS1gu+7qS06U3SndreH1xK3vR
ngX6uRvm7tbFc6Rtx9qYx2cnt/z1XPl1elllbZ3AnZjPU9ambkLGVPYcOIhbEWKN2eMQqGGrHQUl
I3T1rxFCk7jpPO0XEP/aiAWB2Xq7pl77+w4n7bGdqJoSidN5O6DZbegTHXLofT1P6QnMRdvuZqWH
AzmHqE3GtBNmzPNPw47qoyJprwh2gV+4Z8B69o9eZOUZcJc44BbvX6G4KvNYgAFJ1rCpxpi0wIhE
Alk1z6Y7GMeZ5Opsp6y1/MHfTpeOC3EHh9UyYzxr06tDTty5CDNxtCYztTYlw4BpMyuRclsYor7M
InCf7MYrTqlTdueKHRH4AHzOXpyTXXb21bBsA6qk49J47h4/6HpsotYtYgv42JemKHiuOrN7hxec
fVN+RuHRCCq9zSmpmXWFrjhxY8yHro4Mve1lvp5ymwN427D+fYRQlZ4N2XlbjZCLMBwvuwe65Rx4
Ww21IZPPepW977Is5IgbwczkyTL5frqphiy4Kbhd74d2NfZGYRlHB1rR3mFRsjMZ2Nzyq9dP3eTO
864JsfhHsHB2bNzlE8RcsTMm4d5AeisulUqnd+Akzg30hvbO5Ya+FYr6eGN0g+IHNK23t7WtfhUw
F88iyrODYCh1qj05Nmxy0vReWmZ0lul1qFLgC0tUWxUISguX4dk6QcGH2fJpwZaMIUeLncsg70J6
H8XEAoGNgzwUw442rvDALITFWxAa+H+KytilTmDrTZ8W5gdgbXo6Lw3on1yfo6C1quDQVYM8r2Bf
Lg148wPT+u5YQOM/L4tdfRn+EmxTlYqT4btNywRc2c9DOoxhbM11Yz6x4WxvTcGVSeKR/+41ev3Z
6k7559J1wu5gi5w62lDZ7z6fhjs7b9akKKf6ko9O8cMv5+zGCfPuxcXEf3IHczkwpHOPyuQM3gdZ
0B+DMRvO7tisRxzbZkvTkTYPVSFCyeNuqIuEmb4FtJgHZzzbRc9DPC/7qTPnxzBsg89ygJi0K01d
fxLC2d1NuDK3gtLgfeB8+Zr7OYC2KLozBEcEvqsQ6XYEkNBTLBX5R+ZoDOJhGaifmJj7m6mCf6Tw
Ki1xFk7yJ/lH1RmNBCkzEigc5iTXPZtGaFAxj+4d4XlSJmtbT7e1SxgrvvRUxJV2m/yWeV10b+ao
NxM4gU5JTZ3x7NrBeJkyGund4kTyR45u9OCt7nQblrNpXiNJSudm8vrmKBGpPvllWL7aTNVyaPuD
+Qm1EhZwLr+hCQaf45qajwV6sFtdkW20tVCwnYrBHeGgN8ND2skiKVq5Pl1lB5+DbFa1jVKQaIk/
1bNzSpFy/JShiODZCclGCD7swjotL9597Nw39lSZ1dY15uYBEZqln8NuMu9clQKg6BliYu+BV/pl
LKxJL6tooi+hDQw3IUnVZ5doQ3ErzFDelJRyZtIILzybusj3k5sDx2y11X8weZ/TLWoGdZzg8/1O
yf/7KGs9nIdiVj9bHl5rayjURId8UfNuHGmraEHnJwHAMt0Yfth85gNPnC2y/t7KrQbvvdX+9oto
PDe6bx6B8DQzR7i0HnIrH+Hd81FsDRfUA2vocDzqZWncfTehkWhwLT/NwWIWCbLP+V2aYt1b3sKe
LPDT7KhpTcVtaVOgJhkRMyAo+iZvzz5lb7EZQtAO6CQjGvoBAnycTWl30kKuf+BB6pul75v5UIKL
em/9tP1q6BmsjW/V4XsVzt3e6iLxHXRr+1YYi7idbEfpXRbZ4q4IybUk3GaGoMLFw0THH3D/jmZ9
Gon5y3k3WwT0VSgfbL9hgb+Cz7hG5NYeG6mg/XTyXtwzN6VszJfmoSuK+Zdjzd1zOQ/2y1jNq4zT
zFQBy8NlGvYhAZu/i8zJ71EDU9mB0VFf7MjccV+zt/mAfANOQ7imt2VD60APHuxHvG1C7M20YM9j
D9rbZX3DLSMm45aEWJu4Aa87VLYcxdYc1vBjYgZVxR54U73pUAoAY23FcEnH0n2UtSx2vuF29wZD
duA2Kz0CXRrFM9slt2vjbGlgJBXCW6FJWMadK/s+jKuh9Z7CNnJUInN/8uMmG+mD2KaE9NjKZijj
uMW2bP26e+oVq5WdLyWj9BXkSb0T/VRn8cr/yK0/Oka9c7AqXUTFrbpB+mESlKiZtiWZURImBGLk
B1d5dHHD3K2Z22O3lVklz5AjrA/Jov1jtp3lhw0K4tkvuuyWjB1KQ5inyzfjKe+eg2jcAVsuwPZe
gTok4elLNtfdY2tp9zFFiHMWvjIuLK/ne8uvqmIrNYkbm9YcvQFxguefzUWFbzkbnyaxDTu6zKu3
/pC09YdKiv5+6ovgC21K/yIHYUTbKMpWG+6rpVnLhFl6wI3xGvZe9ZoTg3PWoEYOGF+t08BO8q23
O8KkQ5fsGCh61Vs4yu7Qje00QNpqxAP6MQNitzseyckLXQLcgMRu21xxOJbBcE3OkPJHVbvW9Xpw
W7YWrAd38PjK4oG9T1gk2ouYT4yyefMNravYddb5EKbu+uAHU3+hIFSf5IyNFV+QyX/IuDe5ZOb2
6CwBTyml/xv09+a1joS5W8YI2UBW9Lu2mtsn2GcTtst8pVHJs574WkYAXrLAyT137iDYUi6aCoxl
lHNX+U6248PpbvQY8DVZDGk6G5EzwjlBXs+wNXQLKn8rY2cNg8IiR6pyUbYnI8fXZzDy4RW2Ku4s
A4PMoQgqA5qVJxsnKYxRGrc5ct8myYRVnbNSCSRCQV3d2304HycNMGNrqdp27gy75ZsaDjo65wY9
1WMHQ6dMJmMsu+9MRmvxOCoYKfOmoqoR25q81+WInni1z43XRdU94CFnYXXSpH0TaxIs0oNv8Ee/
6jIbIQEWEfv3DGXzIShW4+LlwF+CeqBn2fxDoLjFmuh2BFlYyG2jueteQVN5bfKP2s/Aj0z2BOTT
ny9BI4P7ipwNbJcF8Lh/sNua0mblOhosz9iqOsru+6HktqRbefLdaXgaHAvWbwpJ9I+R7P9tSv4N
je1fptP/ZVMCtbP4/Pui5I9/40+pru3904ZO45jM90zQnNfp759KXTS8Vw0Zku8QgzN6XdTY/wkr
sPx/4kA1r4h24m9J/kDN9p+wAjvkn0XUeB7xWZ7PFuZ/syn5u/QTyyDsedY4IfBPbEgEmvx9B9Dh
brIY7GUbX/XWwzCPFG+e2BL+a+/+8q78f9YNLF/+ppjjZ2FTvHJJHQdHGMuef1nKDLK3aNLpscy6
h2I+abnTJj+6rJvZiMc2nT0mW3qIpTv5t6YiAa3zZ/0UNGn70Y1OS0XDoSlhJx/DxqsOyg04lGz0
WXVu0/n67qHr5leQac5pmAbjvpjsMbmqXu8rQF8/nSULnyipb3PLiJiPehHdofpemL8jvcucL/TK
FlOGjDETGYAbv3N4Y9zmqocp0oWzkyxAP06Vr+6GZrzH3zl+p05aMab2gs8QFcW+IIAKDiZrS3cu
T7VanDgVUsH9CRhFUANgMG+n9tfCTG/j4/mIG9V3Dm7pQj71MljKpGNdw+bqOgTd+MDivtesWmFs
zlmxy+1BJGCwcelvigYyYj8+0cMaFczlJjNq8ynKCQ+wwgNiMoFmwJk8t5YnMzKY+OwU3PRAn4KZ
mc4bMNC+3OS6zOjpdOB4dz3EmHtVWdNXjY5h4jOCpR4jDHA+hlla81UaCOw7dEtUKGJcfHieo/Ez
ShefnXoqfsE6KR4tnCNh3KWFchNlDQpJm16893GVfsRSAx7zJspt3nOL6JXs5OVO8LaIFsrlPJYr
YFIM16fJ6P0MRhVH5wqS+2UQGqS/7v3CP7nrgJSJkRgVswv3GlwkKMd6s8CcAqk5lOPJGCqchBls
QwAFEnnbSaByRFOEkgEhYj1N3jZrKheKAD9YJEQZSsnuj4Zl17ELOQVTBwXaYBOGKWvtW2yLgmBY
XsP4XJoeVCg3Qm4E13Lyf4dzKBa20Ip0ymzUFTDRMAdvn7qNBhmzUr9usFaAl2CGlGexqALndSgV
UQ+RBYpyM6Ez+1bpQLR8T07fL8Q2xrqP4NO8jk5gZJvKjnKwiGUODVDBH1Pci310WnWBkq0JXBYi
jiooSWo4T+VGUCx8AZKo71wTLXmCdWeWu6voDEmCFtb1T4/y11r5ZDupANXjlvqSuZquIBWibHKl
2rG0XMbsYRj1wrnAobR0w3fVh26eALjTP92am3LTNsZ86uy6WreOn0dyg7bZbuPcqImbao2pzU/S
W3pShMex+fBJlH5b+ryvgTFY87hbLMWb08A7lmAmkFXBMqlMTXNRzGkCoy97cLwy/OI7UbjHjjE3
b26tEE+aQRkC7qzn5RPSee5uIYTa9Y4ih+iwago5Tfj6ND+r1TSe7JJQOmTZoYsOxF2wYQ5ODd+s
nDGPRVBtmf4vmX5oVME+oij8ptjAJWYdsLjO+KMU0/QytK0dHEeowN6GE8wbUO0aC/oz7RE07+NF
24jZHL5b30L7hi172jImnZbD2CjWpoZwPbhEprLLexPByS8WNv0cwyysWAuLNsX2ZBjGfWbJ4s0E
Qpe9OWCGfs2WN31Z9Vg/9mlOLSM0O7OYGVRBDJwZMD+qVJO5u9XghWIc+sOG15RbufjDfdqR9bAZ
OhAZW+IlihUMX9Y/krcelpuOktpGpNdlvyvE6BTmDTX/ae3Z2SRTWiIV7eEE5FuzmcV0Z7rLyvPS
sP7aKCStFcNsXMe7Pi96sbW1zM04T1VgnyKxeh1dtMWXQuWspA7RSHR2YpWl/TbVeIZjbUdqn8Fe
MwEdt9cHCY1WdrPIpbBQm+nF364U2cRa2KY0nm2nz77GKoVHD3sauqI/R+rMsHZkycgo4Y3ZnV0f
rKqHZI44M8XXRc5ktoGQM4SvQ0UfSfJK6AN1EZwDOb9sz8Nbqx9tn8E+yExrGS91RNj9u5ghr3yH
vdU2v6Vi7/EpoDY3Cd2T9GxE3ZbuH6NyxqExCM9Yvdj2WjIlN7lCd79d6s7UTwzWsuJ2oYtWfLeC
FF1V27DtB82e5q1imo2FpfI3167A2U/9Uuo73mcGZozFBOEfps++acPmbE0POVj56Zzli8tLml22
wBTDdpY6v0uj6prDiDu3mjbDqIzw6qX2Fmp86TCH3pRLC0elMSZrlUk2GiknkhnI4UVHJsC3eK3M
JvwRLEs5cDhnpXzspAuuKFxsez206HtdhFlOUDN/lYqjhHkfhx/DzuKUFRYpi15NS3FPdVxLb6Nt
wR3KRTu9EWxPerzZotHYp1NZWXHGppEnSuIaQrFYopDaNK2W7mM18HQc2qqfiDqqQWkiA1oqq/zl
aEtGr8vgj3Q1fUQQMByTXpZfqxrt8RnpsLLZYAWwrVFcWjKZG3h2IH00UTY3HUQubw/ZpUlfTADQ
KsEfxSjfLj3R8NuzVdhWRqPvtF4cf5uHdZFfOH+1/h5XsykTRQCL90CejXMz55yvZ72iGkuIuHBs
3iF/bhGDRMZ4ytHnfXWWS0y5IaJy2hZIPYNkBLg33U+LY3+iUM6m3/0i0/wDaUYzXdypltmN8MvA
PlasX0pzQ18Gi1xzjJoBiP1FwoBkolYq9p5uD946d1G0nsx1+XVdc2zmGeI0rVxzi1ybcoEqhSCa
fulIBCBcyDtMdZcDNmoG3PBI6ZGlDcOwkTUfJFi+7OC583Np++1P5G6Sp6XMgKzplKlupCUpbOv8
2xNmvV1Gji2kauTHs1xfeZLDZdP0c3vXV02+sydpoyVWHmeuQdK8UloeManXe2dwcennQ4kkoalj
pcT6A6wlo5eJ1QJBszJnXEFzubAFbDeZ6xmX1prDfY+Gn11VpJMo9G6Dsn8YHSId8YPKR8sa9E4N
wa9uoVvORzTOgclJAku620kSZXflOP9a6dj2vo2Dakqr/N/ZO5PluJE0W79KWu8hA9wxLnoDIEYy
OFOktIFRooh5nvE2vbyL+xT1YveDlJklMlUpU99Vt1XXoheZKSgQCIf7f875DtUUZf9QJ1Nx5Uzp
6CVWpO0ZYiePOG2CD1Oa42Djs0L7HRhh8CVnUNVhxwlecoJxh6tksLVDi94xMzH2cETFhoRIN/tt
3gse6EqVqtv0IVqt7mRb1VqUz05gfuIxaa8mXVM82VkAPxsdfUT2I9R6NHdWq6zZRLJfruaSUnJW
vupY4ylg9rUmHXT93I4mmKyUKvj5IhF4TUEHUV2nx8Sam9vB7Esi11avYHdWm2SH5PjSFzrqvXQo
CFULPfFDJzYuqGtSsORl71NqndxxUkictKPK+VbBcESq5gDAunTJD+S3VTDNp0Cz6xNFh80Byzyb
n1w1/WQO1W2k4qOi5p2XZMmYjVEXZn5Vh9tu4pA41zpxO9E0TEY6qnwZRoA4YScD7gvrxyaujo3a
3eGwTnAS6u2nDDGaFR19kxqiMWABL4yb1Cp6YK+pcYGAiad1QMxnH+wrVcEI2W7Q7il9m99nAeOz
bYS9wmBDC0zTnA5FIUN262rWkRcAfoS+rdjmU+8E1pWceIlbTmucILDnu0ob31tTk3+Y8c24Y9rL
YzZZsDzzunyuHTF4su2AmC9Zdiii7Nap8X9GY8F+rwNU7y75WGwSmePBbmOkNg8w0z2sC1zmegVs
kz4BuklgUzUveNsBkus4WKhtKR0fTC8KdpsixE+6jH2nUtYiUKGmKT+ypPuygIL1CzgXmxp8Jy8M
7TFJ6YnSzczwlRTF1ICJm7iogSq+/bl/SeoI1sW/T/bdfHj+z/8QK9Hjb0K48Zemefrt/EtZPL1O
4vKf/ZHEVd9h6rJ4TDlBs28RHGr/SOLKd3LNljukbUHYwlf784DvvHP4P07xK6RQe2WDfIcvcvVT
gqaz+H3+/5zuKdhj/MwE8GuP/fr3W0/k30Vim7lb+2vsQ5852hOD9pKytK7vPuHCKn/CC1gP79+5
3NZLEbwlV4jQsZaMr4OG7y7ValpS1/V0aFDRvdGGPqManf2T+OKPL2LR6Gdyh4CUvr4Is1ASWPF0
qBCOfUPE40ZJyFZ89yX/YFDxeiTy9abhTjVIENPUx6DtzUWwZttLnY8HPnH3bALepnBIjgxL6+Di
76/09uNA46BlHkQOoLbVEvvGgGkWKm+esTwkJAFLVwnpQvCqtGz9/85lKM4kdE4P+ltKS2eODsh7
1Megk3d91FBBqBbd/u8vst6V779/7hetldAbyT/wWd5GlhNn6ad5pEE4HxEJWckHwPBml7Fp1tTD
LKv6JwnMv948upUgJ8AuxFFsvg0ti9YhzGrJPbJzzvBoPUfgyPg21fyXmfIffSp+2hZzO+gyhvGG
2Gd1pAEJ9O6HWE/Z5NeBq4465S4KIpXdpD/7pn54OXL9JPQt+mnfciCyIjDUOdD2KVHXU1xXGh0g
VXMh+yjZssEvbv7+O1sXp7df2loXv5J7WIWo3379e1rMlr3DVOyzeSw+lrUaf6r6JUw8Y2rJbxpV
QU9Jmtvp1WQy8PZF0Dimq0x9c6+Gdrj4s24M0E2LzPpAdxTMPxlOAP4nSNdXca23FbQ3dOs2rxGR
IDq1+x4xZ3iitspQrpuJrdU+azGU/ORre/sTBj4AFgHOnLkiYgmcv/5cZGsCgkc9smVr7DhMNqec
wtX9LIP4F2PH65VMeAOsRyxK5E5eXykg9aNmc7svQg4oigwtj5McI8WyNLyhW6rpFxenr9ezYBxp
aKCGfPvUZ/WstVXY7IvYav1lHOadbU/jPlOn9O7vH46/Pht8MoQGKJygpAzzzeI0Ie+bVC3tzWVZ
vLYoFQLp8fBtb/Evf18/uMi6jPMG5LXBS+HNFwX33GTCVu7lZCk73YIWRaBI2/79J/nB04DHBwQc
YGoG5m+XJiEZ62KD3Q9dWdFGSM46CfF5J7VR/4QO8cMrcQGD0T125rcTbiMkvqVMeK3tJj5PCCpv
S8y0m2yM5OXff6Yf3ThBiSv/40Fn1X393BFtFBzG8v0sFJi1eTpwAIj6n7zTf/RxaKa3DEABvN7f
0mEJ0ddqa6X7saBIaDRMYhKdxnuk6PWr/8bHYX+ywsvI+L79OGMeci6es73ixPOuHNkMk2P/Gaj0
LfyA3w6fBB4d0RR+7m/hB6a6lMzykn1pOU9Glc2oun11GnNh3hRimJ81Kmp+Qtb44SURcthFSMCX
tnj9NUVqaBCTTPY0GkQeXSfFVh21fA/zq9jPc0dFlKLkP+uMZ7rCH/v6ZcyGlJEPm1JeW3/BVVlW
34XUhOxa7IX2ZqCQ9HNbxtQL4JwnQh2kg3CTbu6E6/RV90FyavxE95aBu1CWLT45tpUXVVmMl7SF
LLMbmGVzNCeTpJ1tJ4VnswRRh8Pfn9EWjL3tQOuLvYnSFvdO2jiUUuEes63rNhL6BYm8pr9CcB0o
nSAA296YMQ5ot6sJD2E9bDqSZ4HIOwLx6UBLLBwm9UZwmpo9UtSm7plwVy4FpcAvseHU7RG9gTlb
EyjlnUKPYrUdRKuCQEzHvbp09BTFZqDP3jyqtEyAONZ3bc0tIbOSj0cpFk7h1L/nyKR5MGw0J53i
Ay5Z+6LUkuCDKeeA8Yk2iEMxpcFLrRutvpvSbn7Met3q/CRLwfqZdQJXuEgKAgnUdbnY9ax0G4ba
kPpxpM7ndtmVeDrxypDuKSjS9qmCqes9NLGUhD1JhcYLI6vla2E4zXSsnlnK62TA+psS5Da8TEcP
YlJhxgKepTFGdEct+iMoAIKExD7zF+w36QWx1Cpb+9CC27rGJkg/K3MQ+l/SGijopD3rEBAVN2vN
4YOKy3PZYAOcTm3WMY0rnGJ+VuaqoU4jbylVRl4LQPgyzTvrUFRSbmOJXB3QM2nuQ+osCnjMXcLk
XzGiDNWjmKktM3s6TNLuE4VDS+uXeqgy2lya4S6ZrfImqvBSuMQi2UrvKciFf4uZRItoNMX/fE4E
Nk72c5un14telvK0RCOJWmTxcoc6T4RwAem9a6r6zsQfGeztmTcfULBK3da4QL86WHpCXJM1eDW/
uBtb08KGeUshj52dpu9nw14+ZmGu0YMyhQ8cAKbVXZWkLTI7vTXMbQrqQs1OkS6eGOsRA2DZk8IK
u9jr545DTWU1Cq1qJAdUHsuu/TQHIf2YU6Rl1LslZvzENs14Jl8+a54ThPTr6FVZ5WdJnvJDz41m
7dcZp+wlrFoWtzbLhMU4NY+esOWX2mGojCC+r5SWu70Y5sx0puvS2NeR6W6NMZedp3CspEwLTaj0
ehaWFgjBiGncjkKFSAbA51NoCfKhdT5zTKKReh3ka9PkO3qj7NgVMd/rh0h5L5ELNT/oLTP1yqlm
SBY23bxsbSWoPkaDE/NzUvt5F7GytZsIqk/mMh5VtesFbILqR7bZUKtKpGNvTiXFZTMmn/dZndO3
UETzom8dfemjjTmkzvu5V2n/kjX1Um4ZqnpFdoXIBQ24WX5PXI6kbedoaDDQUvRpU0cED9Jpjm+z
eDHazTzyc6c50soBFZu5/pIhF6aAJQumn0teNcQSAqMGt8l3gWKb2ysBWKYsKLFRBJ/NFsyON0dJ
TMi8K7Nsi4MLPnAm1lYwy4wGVGLcjZ8B3HfTtorXzuhmFjOtU0HYVEBW0KXfT0OlGw6Vs0MJviAb
iOecB7NEJ53DSMD00DQtgpjWdv9OoVK2+m0Cg+HgbyYw/fM//utVjwl8pT9mL9Jec6aUH2CsgOjP
FvyP0YvQ3rFb4QgvCXmxK1+5yL9bK4R4JwRHHrYZYLUtTecf/e6scN6tTHH2HiDxIXthzfglY4X6
evdkSQGDim6GlX8GXRCU1+t3vw7xtFs68xGRoTfvonqoLZs1PknU5twu8tD6wm+3wabeFUtbNR+p
u1LEvAmDIp85qsS4xZulDLamOjkgWuo8tyGfZ3gDFmfX6uRavKCSshMXEtRFIbZY/3pqOiMjgV+R
GzyI+zSve3gqMekUCPed2SYn5C8m1Ji/pbhIphgwAM6muBiZwJeYbdNtbSLcIM21tvkpJPw/p1vU
baIc2xF1C2ezBQsAg1+b4cXKMBuYGwVXlA4dZEFtp4bJUcudXZqk4FQ4DzG13MacsRwv4TSivtNV
aGH2V0JQufR6icYn0lG3sZ+t3+VxNZ4bz0lBLuZUGjiaeJMhClLjEulFvLVEm6MyLBy8sIJM1DiW
BdUAtOgVFfUMOkgUzyobrfMrnhDyKHbV4WUOlxrARKk3XzCRjLe86dLqRQIFKn25GHlUrjgKOqyS
nmDhhRlSLEaEzjCKwlvmJgXmNWUDDs4CSw0tkjVtxq6lT7Z9wJdupy9zqRPRQMUMnf4Mo3ufbpQx
IjTJUJq3PXOz8iHQOlqx7YYcPWV/C8WFIesiboSsvupXhIw7OXp/y1dmoDZbcSfPakVPU2ruil6e
QMLQ31YTDKtJAWHRT/qwNT1AA0q3TcNl5K8nsgVpsKRzrNll6NXPRrdmEyrIINkmZfdd+RlpFWLO
A8PBY662GNgijX8RMbHAak1bn+2x64hL6ttl2B8Ndo8PIKRU29VBNUcsqRpmnG285HDEKIbtcBQ4
eUafrJlOAC86m5tZjBPwCadba8A19jWVayGkOg9AeHTLV9rOgtOaygElfVGEMflFqEVrDIayaptO
yoD5PTWX2UA/bgUT7dKs0hjuhrAVOflpXsbPYyCjcWeZBSH0w6AZk3wKUbEkNAjs3kjUtYKc6TmL
vm7kynaRyW5IxwAabdeUiELZQq/QFAKi8vswlpeFM9U43nEZ0/We4O/zl7hkY4VuX0BFiGkn8ebc
qeZdumJr3ClKoqteIyem9w3vnQVNDLOuY4PgYOAFFggtB5CHxu7ril/t9J4nl9s4qi2t30T72OEp
9thd4j3ljxYRjGg3GRiyYKOfqSZaOzw/kI+o203Zi2A3KhBE/DBpuo9FbpIRCBb946KO1ns2k3nj
DpMszqlQKbX9CokYYR9HvYX6L2LbbQ00G3DqJmnFRU942LIqY5ZlNITyUfWpRfdrAG7x0SKNGbur
VfsAvqFcUaPTcGPnTvOYGVjh8WxGwIAqC7w3VkIiA2sl2fAB2ZhdIUJcNu4x28zleYMnAdeJgcd6
itY3r9vqMpgucS/ZlIFVCNqAyMec8sZsstvi2GHv6bcsV7P02Ssa3W3J+DQ7sQ1bZ9fjanT3wqow
MMDQ4UbVtJuWeYJnzGAwvTx0KceYG6VzuinGVzAGqCO8x5epdxsGuPoplPxMNbcVTVD7kv652BsW
8i074bRscnhKU1UdfH1UteZAPaCT++NQyngT51ptnimhgtU2LY26PVGLaCtn/G4j6zjqJQAkH670
1HiKVaqmpwi1sRevs4eCLvXMHMrws5CkEj5OTtCUJJMp1PXgeGjKQ2EPicDXnBGBHEyc8YxSWzfS
rUr7xPjOXtJDAd9IYBmjFI7aRWdkOHO/qK1xGYd50xILtvT7EQt5dh62IYK7wNDX7Kqsn1QzfxTY
GArPGZRC4oOItGWO1Fsz5F1h62cCu/riUaraPSRtmirnQy+q/qaI8bEcoqgNZlgtpYhuc1DADS8l
yIT+JGP64GRJpSTfftc72yyUYsVH0c50E+YtVQH0V3TXttYa7KP6gHJlkSvJtMNHRLskvvP8Ihhq
ARhBV8WTrWZRs80hISK3qlGO9qebJTduBbeHeBfx7NAE1oNvkGricZk+vzDqMaGXCKW5o5VWpsBX
oiy9GKS28EJtkZR713QMcUnYMZh3Nd6CcUfIIrgKsFgELmitcUaTa9QSObOrv7SmWT3Cy1rmrQOL
7zSAjTqFvJ/WR0NVjzliIkpyjH96T+fq0uCfaxfSYGbLG7Tk3St89tvkGhlmYWCL+szE055UA90T
Cyr6k1Lm1XPowJM+KY2gMRIbRFW7QeKYdHEwWtdcDuyclrKwDUhJBLp6HOcyafy45AVQMpBtAU+3
Ei60W9clyinzTjo4w9E2mEpboXYG3ACLEzPt8SNCE5yfqXGibBsUVYPvMbXYGEdDFmLXoUaBA54I
0qNOqGAC2cZxCFOVOextzv9QbyBeQeGjkHzaIuNHyZ6ThnoG910Xm9KSgOSA/zbLHnJwt9yYdRuZ
HoM+uRv62CyPPFtT71NEbLKlbkbzdk2E4zSa1OjZDLLa9pS+m48iCwrbrxphl1tZVUNz0RdBcwwl
8dR6Kfkj8zG7cBzYNa6tzMVT3rfV3ai0pr2ZcJDVqWuKuJCnGvpB7MVhoc33s4kvzK9acFn7oBXi
Ek8qBqm2TrTkMovSBeml43TrsReJrllU5AdZQgbbY7qNvxh84dzbPJHiEbOJ3t8XeGj7nWImZeE1
Ch7Goz3og7orLOz2e0CEC8sRiDaQNTqhzU1n5nWlXE9GJbvnuIBWMnpmZ4nEG1VnOZEPFZ+iegpv
a0mbI/ApTf0cTBF6RoxBkRdPWedYvbPUuhGD5KwTjI21vgOj5s4cNfUZJ0FPhWwU0sBJ5HrBtsmT
v7UMYoZAijKyI5FVWE/pxGiKiUaE248RpTwjvZDyZbdzQZszG5pxQxWOIEPAjXBNgoS5S7f1cCLO
2kZ8b5V63xQdfHqrdNhfhEnHtlFZKsKuYx3O4aYY2piVuSNO6yU4jT7lDT0dpL+j7gk3D5nuRtKb
SXHsjUbOQWysOcWWkFXlcCJFYqkuTyU7Lt0JzWITd13d+QUv20ObqPkLvpLovLW64KWdBvWxZydY
7eZBGjvsBn1KN/Ay1m5Jr7s4dIQzv4z9YGruhGDzXo3H9iUynDIgs4j7kJdclU+k8tNIfJgykQ93
NG7gNmAW0xfWTpAmVH3ci5DnfzLtfi3vrCcCS3JiQQ3WBYLV26YkZ6gNskU5XKNalDSPwn5byRBq
e83kiFxAi79K+9Vrgo/nEIIyjY4F/PnNhB0dwRjsNrZc0mv5mS4re7ekyrSZsU1s0oxY7XcHtB+o
pxy6vhs98hm5HuKLJlHmOPa8vZ6hwH7LeNTdcg6vTV69Hve432jJ4mxCBT9GN2kDBojC2Ui2i780
Fv96dctBuTV4itlSr8Ci71XoJa3nLtJw1U2lqW4cs+sw2RTPf/8R/3KwQxAkJcG5E+XC4Az6+iJJ
VxXRxLruKoNuesAMap3lWBUbojslToI/z7s/uJ0/vhYJAgRiQcXImzk/qIY2bOK18oz9F1AHJX+o
Me6d903Stz/Rlt4Y9Ne756D5qNS1MD1Gxl3/Mt9p+IpGK1M2VSbHG1YfEqoFW9hcXfZNDZc077Jx
U7EB9+spqY9WLu1PCqoi3qWavWdFPodXkP4wTXX3BNVwPi4osj9T518LH7//HdHZTJAOnOHfUr6H
MATUN3LzE4z8m56alz1jvOCbZPTvNMt/EPb47gn8S5rFjZvf7p7G+BV6/ut/883wIvV3qxZEeZht
IYjbxp9DFynfURmwDmJ4l/AoravbP4cu2FCIwKhk8LC1fgeeZ1TDn8M/ZGFc5Ua6W36B+/WmSIHH
AUMFTDnWAFItKFerMPLdEwzrKqU+dma05wyt9ing32EjvaRO88KsJKqpR46cxlrPdylSlmew58FR
Cw+GBiOvVfB7bhNSVMbN15v4S8/T/7ie1rXz48+16i9PyqYdn3Bkxq+cUet/8vuDIt5pJPtRxg20
8W+PwzdjlFTfEV4n2QSqgS+KId2fDwonfWpaUYNxEuGAALPPz78t+y6i2UBYdBTw9aoagTmVNNEv
zee0r7aX70QyGgpoJsLkw19GozDg7XxOhoMUFZXrjNDDXV1Vdzpx+tkDIqTMu8ZYFpe+Q2vjhGs7
aA/ItqKQ8mxM6vQxU1Pn4yTs+TPA0JZtuCMS37LTWhzKKr4cesVkmkYVewqi26OF+8GGVFEN8Sck
ULllQHcsOjVmam1viP8gAhh3XMvYlXSWibnZ9mbQ+7wjVx78Y98wHgolE2xYjr4+iQmCc34ne5Qe
QGD6+1wx6w1ADqClISELdRMQS+h3BBy66C7JRfBMC93UUnLfZeXtFBX43SMN57SrpxmJqJykFfR5
OjQJKc5ePqr1RVhY4JziprtSjHxIccBOudhBYBlwrA5GHb4XpSz6OxzB48q+aOZ4I/Lejp8ZIJVQ
0GPUTkC+jqIwlwg0gOwV4/HWnykMOZWRVp93ZqDwKTMzHR56Xc7OBiu0uYtTAZ+mqkK12Ag8Ipxs
qj68jnRjPEU4rzMSAIx3CE2NOCklQapNpQTh3aI5dc8stOh3IkCrgXZrhye9HKf3IhiYqThmfhoz
bce1rzFgMr8rOZmHMyHTUVXavRjL8JyHZjOmAd9fRS5ZKRvnoKj9ehBrA4CxsTeSgS6S2A/7aK/H
s76NLMi4Y23pZ2B0N4BeXYJJZ12T3tVWHTK2bMgCdNU2Hpblml0YaHUlflgMB9pxFCW7JsZBjkWb
1IzfzbpaecTXG41MsOLk95GKdQVkAhPK0LdIvmIwL3RZ/96a8L97hVr9Iv96hbp9Krryt7sy/8f/
+W3+7ar5x/8tPsfVl1cL1vonfFuwrHc63SfICCYvOOpv1gaBbwuWyT9h+UBa09jFsYv+55tNo1GF
ZQr/BcXRLE3rP/pjvVLfqVAo6dtyHJttEAU/v2bm/Frc+s8FiwwpdlDMRjaWjHVBfbtgDZVCgrqG
3DYjQkNfzaGKyaTcxQ0JRm8kO8eUNeuDg5XbBlGzJZJHpL4h8/PUyu/VKayvoJTQqNchTn6kZU/B
F26XhGtIQAdBrFRknoT/3T3/wQ72a1fvq782Iwt7rY3k/+NYMd5sYVNcp1ljfRiMCo5lMGjaVRSH
yNod3IzrUDLdiZiRXTMYRN7IEdwu6T6tX2zqqU4yI/stWzG9H4H6BZuwtrUz3PvkkCxlGD8MeVXw
18d6DrlmmTcsquY5PF1Nce04Uz43gTF+UeOhuhkLgDNGT5Y9oSDwpECQIJrEBt5tmiI5n0uxZb6P
75vJuQLdcklbXgDh0r4YaUCakUPqucwUw+tppfqZY+O1X4OCFyiWPHOQoxlG2RwqXm9bOrH2zq+3
CHOBVB2C6swl06bUOZZ3s6tpjXB/fUPyv7RZiV/Z3ywKbt+kcfH02/apLV+tBOt/9m0lEO90Brvs
WtgZrBriajP+3dNtvFtPtqQRNEA0dJ6u4NHfN7ma8Q5vLT92XGZrGyzbkz+WApRFjRo3drn26lrG
TvpLm1yeDZ6H1z8pqjQQF2lkpWmGo9rr5yVLo1wjceNZY5l5Wkd72AUJBPmlU4ADYmQB+rYU6yDH
MXe8vMWHIky2DKrxV5mqJ/LJES5Owk0UdBvHSgJ/VKKeeQQRCzAo8H6CiM6LjPgf1QJbc3ZiSFFL
vp7pQR0GjQovMCm9Qr9vmu44j9DdM7gsG7qQ633fOuYZgcrbiAjrOLVD5QdhcBmXjMY7x9yqjKsb
vBOnShFkPrVqvGSM1nvlulXQlDgr+A67m6a0Qr+ag2vUPziugw83zutqa5vjmd6aWhA+OEDCPc0q
zmdmSixyi+qTdhSP+dRGuwpjgCdqHUhXKyeK+ygVDdT2Ph8S43LshDxkUl3V//wlzyxnE9Rje6Wa
yfJiKPFH9nYZuEQt89syZU8WY4LIuehl4vT6WWGP6TW2f+0AXggNxGmH+9jK4YL0waQdqXWheVtD
PbzRQ5o+69AA+jL6c2V+dLBKPU9JxnCsTaZ89AutUq/nqRhCJFU9OLfFVGlcVV9OmN3lybFU4IFj
CCo0pNLopY40YxNFEoERbY+tgUNd/YfSbuGEyEm0VwBCrYes5uzj9vEyX5V1ll9IfhWR2+TV7Bqh
JQ+tYY/1VbtMxSlurBeny2Id/08KpUh0jMRnw7F2SHgmc+S2c6J4B3oiHKWXFLbpwXIhSiaL0fRk
D7XbX19GjyLR7elT24YBAl9NW10uW93rYGpod7UaqhfwJa+hurNWL1pcA3rPSL4q8HGRLyaFe1fD
Go+XBtq/pMCgyab8SJeveTk4fBtRGlcb7DjLZdBUF3DMcrBvspguaEKBiYvj5biE1ntrLAQdnkIv
dqWm7wc25C550JnGFwEtN/KZDKleh1b9EBOh9JcScS8h6F+pxg5akPQBRR2QLpZLIBvRcYbGGfKv
yPB6FbUoEiku6Lc511P1nKoWd8BUwhT50aqTU7jkm9COz6gfsTkPmJsQ3n7/1Z0ZgswtFBzJFF8l
lVvZlrdAS2dwYtQnC9C6BCKZ5ZTYpAEhxvYOWjwuGZHtJlU0RHynC/L/XmceOnkzlLe1gbrDcSUU
n4G9b0Bzcj/VR9VI2ps+7S9XQBOKF/0uTr9l9uqqgTjLGt3FYI4KVlDZl00oeY1bJWJDTgQ81WLv
4zgJcBMTC22Qs0LFOYPHUhz4qvD4TWdZNRFDsgRCqqF5OP41D2/OIYmj9jhAoL8yIq4bJQyXFRwO
GwAr1S0/m3MtuZpDqszUj3Fqs6nlaLAYu5n9dN07B5kvrrMUh7lLLlEACEFY3twsZzr9WVH8orOq
WJNG7zGi0/3Y0J+jgdLOk3qnQ8rzrKDZBJF1b2UBr01EVta5Fvad0M6xLwzelMYvuH6usqRiGJBg
w4B39VjV47MSUMlFIYR1YL5/Rn+N30/ZRVG3T1kc7zRlWojWap9mYDbhCU6m9Me4BQ+eFEF2jZWd
PCLB1XXTACkcNC7iZ0w9qKjI2nVemZRxeICE18htQsjOJ1EdnbV5NCtI3EkT3ofOINnJONuQDX0X
pb6izhvSdLdhGn2JFfUTuQaWuMhOr/NlhE+UbiiCXDaFqSN7Efm70eegfZZLc6MqanDT5EGMk0so
F0mEbLkJmIPU7qA6w8kIqCcSldLsx4qmJpeiYjCdlfaeszpNQ/QqPCplMXhCbwJgAItzUyRJS4eL
tjylTQtlScbbMAACbHVi2TQVfVKYPBLQFzqmJ/WW7ojCM2L7MVNsaIYZZQ2jQ1lONqjnMDrjYyQr
52iTDPZ0kVTngZhtN8rghla211b5HVDWq6wefHyljPTp6T2H7ZhcUkvD2h/doxgEfql2D3UOqS99
ikvpwdu8teJZcJRTv8Dm2IdmcCzaksBGutNQ/7xSmtNZONSgWNP6M5OAk532n/OJw3nQ6hDjyvQa
4xacW5SsUU8yiqbJNPRpBfm347WwNmYtCzieOnXUTU5C2FMiRgLOTEQik9RDyB5dB0MHTOml+hxg
maR6oThOaITPw5jZO6Msnp2mPI5powJHSj2gjR42st4r1GiTBPkFbYWXdQ1KLGlmyxuKaJNasxfU
lV9hHil0KmzeLwQp8J2BRnQj7nJTjDAGJN7R8sEZRnR/3mYYOjddP+0N5UOsFDu5AuhNsTwwm9gl
ygezIYFRjyeMK3ehMuJmaerC5+lwSe+4yDC7Xi2um2zY6uV0WEKTn4GgsdEarsKuusQOAop6WNw4
KT5ZFidx+qROAvmzb5vDWOj+XGQnp9bvgzp6DHTlOAz9MeXhLbGEhF1yVjBl6wuNUGWofgya6MLM
qwNYAS+3TovVP8SzcgRdfqfgqnI5w19YTgGt+bZurWirDSASxop272HWX8zAIFZJuls86T3FRomi
udAucZAYt0y3H+f2JbeyPWiEk9mxvDR0piIcX5SZtq+CBpXdjq+SXndFH105UM0wUWaEXmaVn7cA
ioHhCdLAKZJnowwSvvnPBGQOIVRM0VKTVVX4QrWFWw4cbvqIUdmTfO3gUA1Ja4p2coJhV+eKcrBV
kvU2vidcxfTIrNZaN2ofoik8k/PDTN+YnYfbaZrxDGiZC1GxOqpiIgsRDjdD7UBunK45q+BEcopN
HzjP/Fj9qCVVn7UUDFjBfDBqiSt1VJ7NCs3ecbbcMI9Hw5uz6FASXrYXe0f71ibh0Kead/C4n5pI
3clE8ReWi1CNa354zUWAbYV02I1A9bVkRoVKfZgHeBMYLwIdhEMtYyYrmieS9GRDt3OXDMZG+8XO
zAtqih+FBri3nveAibdGtVDsxXwoK0pfzXacUQ94ZinGWtTcA93i7JpM8vWSK3bS3kfmY4nSzy1d
nM+qU7iqFl73Vn9PJEDx8/HDkvd+bmYERobcOptaJeGDOvOxy5/5Kg+p4J6UmBP6/MRPy6UVigi/
fjRXSy2K30UDVBBvknVtDjTMwV8mmtsbBAHQj5fYAmsrbkKiz3wT7U3NBmPoBhh4vA4netCi8dAs
keo6aguIrt1pk+GbIxqJbG+x0xl+2QFciO288tui7n1dn4b90uqP6NbF3VBAHZVG65w5sG1cEzsB
vBDFuMPr96iVd84yXXSVvC3LyTcGsSW9fh3Z9Rm1wecQhIlqA+5Cc/P1pj3izHbNsL7WG3FDM+ie
MdnHUbWvuj7fgnQXQNGiRUXMBNPNvc/09jwf7Ttd6sN2UTvcXqLb5nQFsnIOu8xwcq/p7utCHNSF
AiL2pNu0shxX5W3tRLiibN0dqWmzhm5rzQ8AgDD66Nm2iI1+19rHrCxcu473A5ajjWrF1B8ZuKop
5vGNJN8ojvgcNp8wBsc7tugRj5IuN7no3xcy/6DN9kcBc/ZoQJlYC6mEAgAiFMkDZUeb2DEP6GOr
H413BevCsDYzE3zgjUG1nSut4Kmj/a8fsguJrMquxLNAXsi8pXptBN+KHJifchlc6OFFEH8sMH/B
gcnSdses92C09QfYhLyRdbzjYJQr9aMMs20K/IWItzuGCKVquTFK2wUP+bUPjlZzm/w3dmbWmKfa
lLtkmjcwSK7hF9xRXHYoYngIZrxjKLSfJMRK4fDw0OacV2JH6Uawi/FHRlCS68wAnwxSc9fpWI31
4MaqPya5zSgazOp20W/gv8uNUa9x/dSGuixdNHfv/3F3HsuRI12TfSKMQQXENpFaMJnU5AZGFqug
gQACCIinn5PfP8JsFmM229l2V7cVmcjADb/ux8FRWIfcJIng+2cudlt4DqsMG08UlMVbi6c5m/19
qJq3FIMU9IIfLNaRa30r331EQvqxkj+l6U07L8Xd0ubHwXqnKetbFJSG1c5L1hXptlp83tZUlOaY
LhgoVbtq6tb5SmOL0rek5QVKQURrrEZ73qGcEL2wm2bVdt1zR8XvG2BtPFq4IueLmqTY9nSzbWip
ag49kvaqUphYbJe5yknEwjHhnRy3+MGS8DFyPq8oFaG10rg/kp7e0Nn1aM/OTzX52XrK2mdrAnPS
jMsxHNW73aZPo3C799wsfvP7uzQuzsRrVrY10qmZ3cRMRs+W2UM8mL+qNdCoKyfyau9uiVnncfeL
gy2a75v5KbiwwYcs625UWRgRv0V/BYt2x5t/Q5binPAqfcxDrnm2ZRSXWrf5gwy7kBADjSNuUxKC
gb+XDyF4ZzZKD9xwja0GjQlqsBDPZW+rbRjU6Ufv+cVXbCwYfuoFJd211dkDJhP1AKi+DACa0aj1
vV/MCi6UHYR7otFNE1m2RIpX8ehtezyUZ7Zu5bh2jMG0Voaf4Wu16IH4p2WKLdbP6/GhgDN9TagI
uGM/g4AvVNN61BiqAbNlYoHxWUP4HpuNymxpnanqM8d2VxcgmcN93kxDsI77IhFvlVl5XRQInXQ7
Q87GBS4qhYRTWJEFBeA1ZTlzB/UN+lGOmhrUmSM3Soc4ewgzZ+TSbfSHnoKelVb40lZFmVrHwKZ6
LOrLJAVRtRT4JiUwWYBUAoY9FFp8qhrZA2mDweJ94BzN+NxsrqBwqLz94gRawZ2JxykqF9y9qzis
7+bTxKVXLS1dbzsWDBvYZtSa4bTfe3km3Qe/lWQfJuIbh0UZeE8Vdpb93PndKSQ2j7rMm0A5nlEz
kjULEKE2ubsOK/eegAHU/RD3yogyD+PhquRf7gem3pXu0voyJAs//BAU8oZ0VM7BZlTGmF+RJ4W3
JT68LC/CzbJiPU/gGhPsRSkoMys7VC3XtLVrxPNbWzcpmFSX71KHE5ixM8GPl5tSnRK8n/nG92P2
DJA0fMP6E/BaBtLrNzn+ZDhAXeHscxA/LbEWC/j9xdAOVlvqaflFHWLCP+U5HycTQ0xnLbh388XS
3Kt9KjQeyrlvxwNseG96zgeavP5ycUv9vxnVpxH4dDoKUxF70wdcqfHc08a3JwpXYdGbJugmXZDt
bbxb1lOLQTaOOAmsU2w5IScT5sF5V4MMindgAih+GF0m61XLacJ5RunMJYfzJFceaS6x1tMEpbbh
HzEShEkFM9D1+Cy8JVcXT2FlW4UA07pIA8X4IZ3hJlGNCXQ4xqBECN0tcwyZwEnjyGnZXu2qBN7+
au6Jmq2awfSv1IIIufZCy3jyVOn8rWU4/KBA27eZzdnfpmdCKcMCkEgn6SKrZ3WUpm4+2WkBMZoK
YdNzA4LGju6QEeghJR6nmgQ1baP20j6lWS6POo+TW07TVLoO2gXLnjcl3RbQGf7kucTD2qbZR1bm
6qSncr4Nyuw2LvZewFIcA5SnwZze+kVi/WV1Fh4E0Zpn2YvgiVK45mL3g7jhHwSGXMB3PnZQv4jy
gdt778dc3Np6tO/X7Rz4TSlU19OGoIBWVYCnj15VyfunDwBoJQnZPXJvEtS55PmB/kCK8FK/cSFX
Fb67pbomeJ9E2v/D4cqzTgkiQT0nrZ9r38FGnXVweIvZPlVuwn3BOme4wP6TcXPxoMnq4NHHgm2w
M0FzCzA6z9ifww+2yPKY0zP0HPcd8wh1lHgbB43KJhjGH6rMDj/UgFK/qjLskgCMpuS7rst0pyvu
xLlS1h+6c0EB99qq3vJiFsiLCYmuHBILVHCr+2sl9ZXnqFw5dEb9M3L8ARHdf7rZ2T3xOPQlHJle
kD2YpYk4WnO+MLSzgHzK2wr/m4O5FpOgijucqSj5514G3jssZ6aZxL/D1xxtIflYXN8W1+7pRAVS
QBROTAtaH9i8V7RWag1szLp7K+xA+zUuQ7J7paOR44qFx06aTgz5CwvgdpiU2iO/OQcBlOyxs4KY
y5rTHJzlK+2exg6Hexw45hnFc/b96dnXTnZs+RYeHW/BpQ/CQFBRQny7MqzsL0Q2RpzJiu+Wyy55
TJLAfR6dmguCu1AdSmPwC9ZM2M5Iz4pCQzFdygG6HACJp6Vw5weAuhQr9tRuCdzGe37f/c3hhGHs
6OrNOL04BcqAjbSwL8OWFXPfGFjrBCzLDimSz8KcToVjobsEnd6WTh5HrVPxdN+DbFrEKKn9wzBS
ylryOhX5jq9VCe24+Ghn8dzBBhybnTGFp6lKfmuXlGvprgxGG1+VtCDMeypIGSogIma0OJlw/s9j
QPSuyeioluS8eDhrQOk+QrPVdPq+Io6PLnQtLj+F8wty03jPoW9XW7MZPeDJnE6OtdH2YwzW54MQ
DbUQbfczLVV6IWfn/ANhNt5JgaY+tdLGH0CX59/SdcpPy+2BF8/GOpjSbtPhlsdxH89+t9d4b8ND
T8tGzkxY1NOO57NKDxqOx0fp17DPepFe6Wh3/rgLYVMOZZpE/cItX3HAWZ9eE8oHRxFbwWGgjG+W
g3SN+8aEZ7tgMb9YFIEERqivs50stxH7JHK72Xs/eecWRzszuy1/aDeI0dybk+v9Sqv0zykTkrUZ
7UJ/dz0NevnYt1enLqt9QL5wB6/Y587lL7vaMFeGU98mwE7A1uk1oI217FM70lC7gTxW1m5MKzvC
qV1HVXNNeAWuYwlB1Qsx3dDMFB7M2NkqDtPWhI/HixzfaXj/Sk6AudOlveh7v2het8GKEMUJOQtf
K7WxGxcIX6QTtN1lCL032t02U/2fSqn0t/dFvnIbakyAUWziYej3kFCpg16Eu6ZG8uzj+l4lIoSc
CgCv6RXE7Zl3kIX5tUAI9YUL5a+JX9lp5juy3fm5sSpzNcne24ABXR591Xxijvib62kNXI27SouZ
ldat44AEH9lwVteFlRxpynszSmPjxK3z7c+DvZFpbmy9gbGgHXZJUMcHGeQIMaP3ank8+J2O/etQ
5ygtRgVFWzWbmVbRFcUHbYSw25GEEc96TLADm4ukt9yPf+ygPrGEWI+iX3ZmY3y2EuWymaYVdQjV
NpSaVAJboX5w/E2gf3MxcrkI7b2sVUUjnb7FiQcwq+b3osvK3wyBfp+SgjxRIh4QbfI3xs9i1wit
NxzvuzjD9TIlquB/Q9jWydfsg2hoS5utpsNz41rNvG8cLYDFetYBYwZf5brTn6ShKkbrDrECeO1j
KT5E0OzUgNUbSRdXKpcbx5tvVhFCq6V2ZZidZE+MyGEbW+DJMbvejyaQvGusK8y/rn11Og95GGyk
xUaZnHTH661ee34WBeOfYBkFgoe55XotD0T19IoCDoCMhfVEkQQbY7/a2ImmMPjOK9XJF8FfapQK
ycQ09O9ugWTehu0W9CQ7NEwoj0bAOrZkDoson8XNwUo9Gq3poKZ+X7pojjlAzNuIc5LJdnq4pyA4
67x8W1ZDeQYzJ5/D2LyEobIOg1G9KGs+28n0O03+sZXtKVj8cy7zt/A/Ut/YPzPBm6sKm85N0qzx
myDc2XnaPSgdGF95VvhXzyxKNIpu2HPuDph5yvIUVHXO8MEPMw4NMHe7+OkHku93EmXKVnENQ8CE
1gp0aFDJA5USry7ivZk3Fbq9zWQ/HHz4xIsqbqwG91Xg7/GrwPALJt5OI+OXU+0LcAHKGK616DeA
Cj96vfi3uaXjFcbBLVet+Ka2OHjColwubJh4bKfCLE9hnzBWTLb7QhpriCBaUvCzuKvOa+otJVoI
bmxXdrov+zNs4qONiBdpc3ygJGV4C8MivcbACAV15U9WvSC59cHEcp50k6XnZZWGwXfbsk6M2ma2
L+NooeooHR/MxkUQs9Z9aX7NS2vta/qRacixEQLH3egk1rYZnJeBdrr1lEzdkWB4/zMRY2cYLSj1
HuonJ0sis17OmL2fDHyGtpPsSo5E4qURn+jR6Yknhc/QTQ59ktFMPNoHCn5PSeEe7HuJRth8Ab6P
slqfRqPqGcQ7IsiyKTZqQU6UskRS52APy4lGeWn+cXS9liU/TZ63v5bjPNEpdCKXRIwBkmOeTSuk
fW/HbWnee6mZbrVdvs2Ijzq1ndehCo8DQh7l4yWs4f/IgnwRptRWbxMp8vepMjZFy7YlSIH2dONs
b610oTOwaz/BVpzcJmdJwGabluR+Grb+1CYb3stZZJrjh6/8d1U1ND+k5Ss/Dk52Qf2zDOjsKFeF
i2JMImY95MnZEccxlXTY5OnjOJjZdpjFNc9+7ZJSwRWYYvfaznpLLWk0cSH8zLQ9/XTdJK46GwlR
JOPgbVROBnCahruSnrVhHNFLxmKafmKAArjTw1tVxwD46PUI3xKuILS2Udp0xStWfzaJEN/mXXMr
+Vt6/KH79ymQJo4x5rZObXDut6S8yQqt7foOyXDrUg1sUaydsEdU51hpiqCDYB3I1LzgigVL2Pks
otzSXP74KSMGekz1l2E0YX+Y66jHl8MBVlpJckoclpaIwX+pq14p5qCsb8adzWBGuZOXfzoE+8dL
jCEOcVPlIJj481ZUwtv+r2zA/5Pn6/9TE4j3f3WGfX1X/yey//4f/A/nqvPfuMAEJN+4b2P2cnBX
/Jf9g/C4aQLx5J9j5whITv0v94cRwAF0Q4d/zx+AZnTPnP9PJ5gVYJrGXGayccTijCP2/8n/IYI7
e+l/+z+ER84arxAWWTxVJqbY/yPm0KO5DAZbD4Yf/Gdr4YASP4Y2cO/SVlldrtgYCo55+grNX9uS
usETMdTzw5hZCdJwNvrj7+Tkc7/Lgzppj2Flmjxjvc6CvwK8T4Ytiqhb+tCjtpPs7vBA0U8Ykyla
F4TXDkuee9aXDUWjfKyE0TNK5mAhIqpVTAgRJIcPIQE1LBfxghKSZIZDnRbZ5WFTDeMHFTL1DLF6
mINtkJRVu6zo+almMKG51bHx6icHXApJ8u7ExMDwJjFyT9UKUJDR3uK7bojYCS672pitB+RmaJqB
MYC4U7HzFpOEuNNCcl6wjza2F16yXqcvi2HpUypM5PqOAKors+mDHDsA07DGiTuo4blTC1bNuPl0
5X3FDKm/pCRkbc/WeBr55a6waPYk5v3227/PrLCglkNM/nmftWO3E1OTX0xzuBp0jPFpDDTWcbWO
rDBVmyKdgBzrcTgpVdTwNZzPuYepFUszOAGH9h/titLc3GXv65XDOjZhmNUTvedz6rxz+OoTgCt9
TF2z/seeqT+yIXR2ddAFb9hdeCfNATeluCnXuSjUXvazICcRj20bcU3jakoV02D2V2WzjAfjE84L
h3WiyS6+iqGziPg1nW3RmjovVXdLskzEnxme1e40hESnj8riIjR7FUTvwKhAqxIY9BMj5QkZLENH
ViwIc/LuT2hn1Bl4ozw5uXilKNWFRVA+iLl5rFszTjaBN8iYRXaBakPoDnEhRM5b0aNB46dNiaX3
akvkd6aql4JU5irITfAdAcf0ZLgz+wfgzaBVUgy2DG7suXsu6i7/hVu76KVcLoPwKcvwj2w9Ixwu
FE9Ca4ntEcZMTdSd2p7WoXm3s1EZxKA/dRcH7p7uxyw+Lnnq5BeFwJ0d+dQL/8zd6IcXq+keDCce
iqOQZiq5GHZfirfDc+PVwt8mEHwYBRKkjD1FLFyBg/pm46UgpCcBuopeHAoYZW/F/bady9l6rMW9
ShUeFCwLdooh9WEnCOABWdAOxptonLpdl2PGVi2hw4/LP1u2P4o7P/7xArByxOZkZ410AkfIpGAO
xhJgAZJi4YWHIJ6l/eilMuhXmWVTG2B7y9nVyZODSQHSQLlzIc06ZMSZru6tXGDD3w3+d82HgoPZ
nKQC17A22GofjXmO6x8QFnBvh9KV49qf3dJb0/ANSg16gyKk6pfGtIp7MeZ/dFkUYWQO/oPRNKjO
3aiF3ayGYawjt9YpFiDhfpGDR3mml+JP1gDC1kqeOaUsn2264jNlBcbSWCZtpg7Y9cS7iyvI5ees
EXQH80fPteOxg9NdZvDldKZfDgTA6d3il7yh+463bF4SS8E+RZ8mTzuB842xOFodM0C9dJPGalmD
9E27H13qOFvFOHXajdYxYd6Q5YOgBMQUzZrXRhzuDYx0+abrDIwVkv1xQgTiTCWideMbPG0AzTcX
QBbDTiYZA3hSLp8z6kK2A8RpRL5W5po7+y9WA3bhiDwRbfDmIaVrg8X2uLyidlzxnQPzdqRiLiDQ
OQ8liqQ/nxpO/q0dG/4pyKFD4Ap3j26bGX8gQwhOz6TBriW81jxY7jC3WzRd19lCexdbPxz+FkkR
rq0im7/avn4n7kK5Y+XPxxKMz7ZVOP+se9Hk0vBzF6KPakf8gonOLozhwWoZ65Zb0ui+j9zCVvWc
LUcvQ9YYKz1hZAKbT0WFq4szKSH4rPGg9mVt/g2zJn3i0I3PYUCLa4tFju0ep0jUBXiucOB5JE/p
guqlt3zlfUILJPDsL5crHCdZHOfnvKxLYARecQs6tz5inLuyAPw3tdRv0ukRB0cviJszCLHlSMdn
v4VYZT8B0Ro+Wo/piuM2OGSFTkjsyvjVmcoE95x0gEyk7niwZjVeM94z3UaOFpUttS2+Cy1CKmMI
KoaQZh/Z8OS3GUeVG8TV1mcPvp/KrN6jrRtnCY2ZlsC7TWz0+CUipSr+Jr53nnR/yrLSf/BH9VLH
lSHWThsqd+Mu4h9g7ycQI+4BUUzvOnhCFO0BbNL8LgArNdL+ltYQWZ56NKqBPRUvzaqtzWcbqQ1v
zA2e2Ckhp+r7atou4TyecCoumI1kE9GKvs+pUtuy96J7oMSQZGZs4CjrwxhI1r5z5ycCmuCLCm9N
48cQpaZ/oClMbfj9u2+hO/K/GnsJAcwNd2lGR+wUB+aWV/9d5CljmHAVhBXXSH5caxiOoCLtnZiL
Yp1qv7lYWC38phJRFY7ZqhTzH0Sc8RawHqUB8qVTswtEzL4KycZFNuPLwLiPqcTwRoxt6bKLneEf
/YW3Oz8rVjgTeudLdR0IjPSoGkn/FraVfArW05K+J+241oN5zTrr6NvcJnpapp0sSy45VSOsJPOn
1G/PYT4e02DJN2aXWIiszRsz/T716FNXBgqWYBPKSu6Ut+F8mAppU7Sj6nlnN8trjpqN6WmutiSW
H70x4GehWrRxzLWAftryd/sEl4WIRSZ9LciWz6tlJhWSUQvKueSaT2kRhy9F2ArMXBlAOYMkTdDW
GXB4V8HfsiSb4lWtc1etJUsYh9tg1qeHJdMG6mkJMivqlFd+285yBYQhwaRVlAN5HZUNWmGxheDK
Zirv0j/2mJSHtrcwTdFq6gyrduBau9IOPPWUfoUtbcQWh3VhntIlrt6DMZjX7DTjFea7aljBQasy
b8c3SG6tuXIO8E2QWvOhuqplIObeuHI42rR9fHa1bW5FN4flusuUj38oNG5GzenCFWdcLGRgEi67
wAymbz2T2blvjA2mySW37DaipIL2AbZ+Dt5EW/vvGj0q3GBtzjEAaJU8mnbfXxdle3tu1M516AQW
BNbgXN7HuWXFj0iSYzi7OxOov2zwClrLY5jP7oMkY48NxCk2ywQRTycF9rSBD92urJCNpQfBPy7p
jwHrcJWAXMnluEQIK5gLo6uHt4aR+jbOGMUQBa4F5l74Ljy7CyP/TttyRgoX3WUWw1NmTJ8tA/2N
zDUvuaa4MgdOZ3dogxLTEwukCZPQlhak50SxR+x7UogIgG8s4rs19vKzbS4smNy02uABNqEX+smV
qcXE51A/jMocWeHOeAsbRNsMXQSj6t/EM75L30qPqa8TYG0ZC0zjoLx8/BZs59cCyPxmNJeeFtUW
Ddbmxbkap7F+4WPVnxUNsmcjCf9MLih9vHLFvlHiHRJd98A9yDmMxKVo5KmfKVjiFTb7MwY1ifLj
/ofyZEjsw0BlMtyv6ZKeA1hsDVK+zPflpJ3Hri2X51EsxdFJHaqu7OBSWjPhfTWLbWBX46al2ei1
Ipn2HqJFPbm5JddaZuEW3UWQ1SewLsL+dxycGz5y+VHd9S6/wqjRW0EEoai6xbEhN7SNJn/C3A7P
TbCYH+yodmnSMPZ5bfORLQtoxDoJnrA9P5tZXX3gEPw1JhN7Fo1WYZfPn6bS21yP2R5YoPvTFKo5
CpSwp36wOhpI4uRH9r7/0zhigNvjuq8h5shgZcWAGWQSi+d65NuVeE3/PJhLeTKQslGjdTj8E7Mx
b4VR6V3BEnpn9D6vM1sZO89u/a/ZzoZr2WIgSjxzpMQla9GN3fJlFvy1Azg8z6ZmG5sN9s6UroV3
g1UpkDODIqap/lJFm26aObA2xTTkVy3pWFG2W5Gmmc3PrKrsremVdDsF9bt2Jms3OZrFOuorjOu7
jTnBHFZ63WFwwyGSUAQjsDBx1PjLcixNv9ktysp2NM9P+F0H2+cwCrv4RLZP7yS+o1s49ECxsXey
WYJG5DXm8lggl7MYGbKjQYXN61KkkGoTT+z4jj6ldCQfaVC/r83iWzqjSTZpb62nHAvJ6KfihHIY
rhuWezpDvjL9YpMPufzIOjiEQJxecPC3p8lJLkkFBLLw4J8F3DX3DtDHK706YiM7LMuAmUG+qpSv
WjB8Ui6bPlZW4p3kYtnPlnLSs8tbIyognK+9LMGAHs+vcRMe0ctGrA+p85QzHW0Tw8Qrbk3l2qvB
Ak5lR8qCRUKG8TGeX7TOqaEqBgupndu2u7VcLnwz7xhwZmh7TLXZYwPt6IlrOrdL+tPVg4ctFb80
i+PckYS7QDmeqF4Oz5Q0msespa6F2wv7ODyoHHWG5PBwl8dMz/pkiDE7D1b7pB02z/1oce1JBDKA
UYmHoi2TS5CTc0y4X/FqJF6Fg6+B8ZqF+3ZG6AvYH64zu1dbaGjiCWaKg4kQ56Fryz/4Cg/aafEK
FCGOo9i0HAAknn8Y2YYhN7bm1unUW84mf+WlibMr+lFy95bNfkYG5x2EIyQSk/u3TeoPDDn265J2
w6puXfwT1jz98HmBe+v/c1HOPhSX/g8e50PcYHT3lzIliu16O0Nr+Djh4lUHV+blpkIoIDIbzsnE
TTBm79KFCJGOqYAqpVNJzTL9yi5FMUzQSUCPUn5OdBDsYhFfiA082TbW+pwQ5gMEp9cm02vLbMKD
DIOLM2PKnVq8V4Dq+E3V4Y2qTtxmg44BhWbf6CTsU5qSYhkAJie8EnuWNQsw6eVgJuWXru6bwLZX
6orrmt0P5NbFSv3rzAR7wm0u5wh2XTmWf1K7Tvap6Ie7jdLb24gFX+BdUYVLCummatkZc3hihy+f
Qc5kP/r+Yu6daTMYsnjGpnIuPR8bNf6jbeL6FXHT4gXhSL2pIRyp4+4MWtm188vV4DuQBnDb+g+l
x/U3oZzuXM4FPC4nZ/nXJNKLLLOm4teAaQ8gNzj6Esc0ppb31OyynQ9c+zu3PPExja65I7hzLtny
RRwyrNuphk8Y6x2s5Wze99y/v5x7x9zg9h+eO/3yiMR8LZyGCLVt7KZ4NM9Z3WDzdJJN4zT5VvSl
+w9jz/jiIerQaKQR0u+kGRJHdKwMMSu2rJj24Fn/6Kpsp1VQAQy0W1MQoNHV60SJGud22j3mSvYH
bmvemneusZYD2zUpbYHzLcGniIqCG3GmeE+U/dariDGYjWmsBcQeXmEzrWih1b62Gn0E+7+LK2tc
brbrlkfyi1x+zX/LhBk5tMxkC0rQ89cyN9SznJffPCapEcxYJekS7y61UfGaDOApTY1dbzpDTJQU
O2rXmFTygbCdTvYSmruE+JaFlWCc/XcmI+Zxt1Lgl3FK9CQ2zuRbGiCHQPpX7HD9rzrj7hvK9N8E
V3V1z1ytlfbqc59PcuPHoX9u+OGANM8bMxVvZQouasC4upJUw0J8Dv2VyJxqR1vz9F321vSg2qbc
C3acUCaXj2Fpl60zD/45W3Joio3t/iUvaUQm9XC3cmgnvj1OvLbosiXJrcD+c/Ml0Z7Zz1ltNltl
w13U5v1K5yz4sYaA6yAkpG6HUcXlSs0Z73PF2Lggols5ksnpTDz8dgDQPF7aQ1vhy7RAwkL2sf8Z
1FVze8ifFSL5qsTjx0bOjld+WuOLLjpr3UIGsnUenmrtePuK0OTetnL4kB1rCrh1jx79f4gstklc
JRO8A1V1HBmdHuj4sPHRKxzflYfSwcYCtDImTi5LLL4xlToiUmTKb6z6GjZ4YY1cB0Wrq0q1BlrH
YBSPYbxeaENea/BEkS9Y0OMziAxjJqkR05bnxlJFIX0fEU2FX7zxDHyIo3kC1tUcEnuk/JxQ2lxX
B5kG+clK6CPvGjJ4cewzNnI+3FNYQb6eXdqGggJjVT4hKpFjtHZOqyAi4tgDpgkpsBLqtUmmtzlB
WURetL+SsvspG+9qU0dMg5QY3/o+VPdnSx1sKxt2iODXaSHVV3juX5jcRFGatNhQtllspUFSbaAp
Puq8sT3a7FXOMd6gjaxzyofLHOU10TuVTCOBAay3up/nbeGm35OOY+fIdb2PT8DtCEBp4GDNrvAI
RJ3tHlNZm9ZCbLGsDstjnKDEk+mJzRqXsZ3wysH8gvvGix38RUXeqhihLNTpW+tjHCqwUSE/hnle
f0x4fLkym5NDpAn878e4qIYFFNLte2mN8iXTPGUrnqjCPjg95w4c4RapIw8nLoFBapkTu2RHaV6R
pZFwkQzG+xqqkhx0yiydS8zd542HzfYeE0NYoJh7VLqbVwjnvr0lzQ8B07kHmfhL9Pat1yb37Lyl
12tthaD+Ls7Y2TbWnDbkthj2VnqSs3D0Rlhd0aw1cpDz7BhUuY0Jgekj9ieG/iX1qukM7HFwVosR
A7LL/fmfJsQOhU6bpDcmdTcpZ6jKj4j+4d5XGSvAOnmpliHf6tljQqsugJ5fSwvMnyqR3ZKx7J7q
RBxbF0gKSy4W1Va/0VXBkm/yf3VvLW88A+Mrqi0OCHNiZe6xoXi31MxGL0fgoHV22qppsQkpFxBZ
8ezJS5grM6nBxS31fSIPoHgZpc7fprjt+puthppHAWPwPmQ5bbM61/VThmyUbxKNxeS57kZ5MpGB
okIhVqouqd6p8qStoRrlcBnl8lCmqbXHIN5GKqX2oLQXY8NbswHPrN/LpnqhFDv+7oLCfRoyQzxJ
a64jO53PE0EPLG9e/UlKhrGiF89sJbkRcD6mnEeUgbWDrB+rPpUHOJI+IieS+duiYv8AN0ts2zzr
Puwlnf85cU3Yy84ooHWkR+ypiT/wlELvvRNeHZ1YJChTgds0zv+F3QDJPuWwCFgXNMq6BBPxqZWY
RqKg+Iw5PRYp5u/Ko71vX2UkJjdM4a3YOwO16TuefBwYWaYw2LIsnNQhwwlL2Voi2845TdQZZhtP
WHEbUXsCW7Kx0fK5GNOx6K8B9fHXXVEzvwkzzgJcq1o1WxznFUWxQzPUL4UrOvj2qyLjhUoAragw
0a/79k4D3CdpVSsmosQfx3PQjt9sgWJc1Xw2234J0wib1bKhFf59SptHBOkjSA0MbqkDdIx9wt5a
0GcrMw8oUKsoOZW4r5ZxBqYY0Ad5DzMxcIp63GHFFlsnQbwGcXAHgxZLNCTBJdTkdlh1rMAi+p9J
111LLDpRq6dqZ48upfGl8vZmMxnXTgwNoJVminQe4AHnYLdE5Fm6PcRSYhiRqrJPNBjKL9xb/keC
3ebcWrTNW4szfqVtkB4nhFEs7ClaLHRntN1qwdsyhAEOqCk5DqlTDdtR4gTl88nABAw2L3qZJgUd
KTwyJPddp9r4qQnpj3W/dfdNPpEZ/1qwsz+zDjhXlnUY51QOWzGl47+FDfeO1bPkG1EWGO5ljd3M
i6NS9cpnyT3bEa9OeaWjjg3+ElD6IdGntsQxHFR4Cm1R7hF63hcVColjHvF2YrL9xOL5VzUoy2XX
e2cJRDDiacKuUzO+5NJuLiRh+x8tg2s/ctfKB4xXDOchyYJpOgb0D5GIq+xb2jgPXoj1p+vpnNHZ
Q8uCqZNeeKLdHvCwa+btNQx0cnHZCUR4N8eog7tkwbGUVtRoxbKnJ00M56d/Mfz4gR0H70Pu0TdS
ot3KRPp7wvdx8dpsqxdxzNjkdbiFK7aZ9WdrNC2Ss/8tJOq06/539s5kOXJlu7K/Iqu5P0PvwDSA
6NkEeyYnMJKZRN844Gj/Rt9SP1YrUrLSU5mpzDTX5A3evXmTjAbuZ5+912a3lAZ58mguqXdAAEgf
Spk322B0rL03W2i2KT90gBdpsYLiq10xsgbjZ93iPMNifcCUaU8bhICYiuMKT+I3z9vqjYjyxLdR
XbHby70jejdKpParUCAORJ1doB3ZhjkdhrZzn4CGkEcx4oqE+GTaBzufSXmvhfWMFvtnAtEK8Jel
F9+7Gxen4IEINa1J/qoB7gZ3HraFS9LyHlLcyTWhZAeHYaPyj2pmw9ThMo1KQuBQM0hwNdoWd4Pp
dpFp0iowCzVtU4fnM19oXzyVfqOexrF4vJJqGV4J+visNTfg8MxItPiTk5K4sUlM/VgP8q3ObYMw
sE/gBavSbSUs5r8YarTl9F9JpxlXh+ROXl/Uzuzkltktj4zKXqKMixz2iPcOi8phjAdubjkhE7ik
ITUW14zb9DkBgQx9waU9grtPuSOPkHNt19UtQUIvAkH+XUuX1QzYk2cSJFZoF+Ot5xI1WsktHO0k
3vELIkJ7EL4RyO5qo0AxrpctlfDiQzoEcVoeWifs3BW5hbWqQWOn6fNIX3t/LshMdHcL5aPXjug+
9s4VGn/80eGvozkkoDb5TD9AvhlH0zmJ3CYOOk3JjLEUOuZEvwm5ei66GDu9Ew1jVvbCuiPNwyJg
Bj4UUEN1xDCYqq9YGt7Z0muln/+H0aH/Dft/5Xr91+Cej6z6+vwa/jOp5/pH/q9BA/zcFdwFC8Xw
LQPrxr8bNNx/WLakD8ANMEs6bI/+w6ABn8OjKCAgygkyGUjlPxk0MHY4VysFdA73L+DH/u8YNPy/
EMJ/9mdIic8D/APPdM+44nr+M59D+bgiyeQa+Is9dzgszRDr+gluNU/B23ldc7FPiUSbt3nceztl
2s2Z6EH3PNdNQKSHj+UV/rFjOdmEJLqpCAxmnBBZSxai1u08hBRxPC7Sf2NpfpbwcfY9gIm98ok5
yhi1yPcVtmK4vOc6TUYi36hAQ+B+M5uzx2z7Z9lM/m4Y5lcMXJKaCyMVD36eNP0Gj+BMPY2z1N+2
QUgcW/O1KBdYtZOS0c/58Q98Ncan1vGTgVboxj9bDeYzUMXmpo4bYooJY5FHvQGJGJPpzmnfHVN/
DW56JjCN6En0cRx8PPTQDriD0GDtO/F45i+9wJPYEXJ5kJ1/hywMZiJLh7NcEq4yy1Jw71pTK85+
7NkgkVZBWCg2fRObhK4QctEce33qjMK7yXhWfipiKtcNEaB3w3mqMQRy7hbTXrsJnd+ceNu6qstd
SstjJnMTW647SNamS73rJtbv01+R1Mqy3byO35Wvp4fWWlpMagk52SrnIc4TIsKaOmwN/G+boo9f
Bg466oBbOA+47+GEgskPy7S/rIFuAdTa89E00v7eZKe9mfuxOQsCQeAU2E6Ytk6O+bUIVpHTeR79
uG427Vjr725iEwx+wHxfq9E5Aze2P5C+xJ49RXVIef2OPjIsb2BGzs3LLKAPra7bSDvgzILYsSJD
ujcDKt2Gh/U6E9zoOOtTShuoRFgOuG1aigHy1ul4zDHCu2S9n6eMpKyvG5TaXLoPlZ+Kg4RTHpFq
ZApEwz37S89Rol1nn5QDr6FnAZtz6Yf4bvy5effzCp+oD3h8bYm6OBiPnvNRzoQLOdMLj350Gsya
U5pY3ZnCZPPIoc8FjN/6zidXTdzcSegrbuFcb2ezELshNZ2bCdnm7GEX76Mq6XHylYtr7uOubD6X
aRr3iysMbvQr92Fr5ZltK1oMQjvnoJ2CzglLOnpu7E6vRysl5pSvPo5KNhLgeTOOXHrCNzZpqe90
FF9ciPayXhhA834Sr0FpUoJE9y695k3w2dS9ehFO6jzxwVn5pMgiorl4fsAG7e7mvqErS+r+m+pu
cTJyUt1dsYrQ7bK3unLk3q3dgepvvw8N9MsNcZT0ZlImftW4spnAV3MbBHa3cxNDbGd0Gr0xjD6t
NoWdyh+FvWcfBLVzlvnyQDgqwT5TZ/Cs5/14vRIPKTHrqjn0kPzu5s47tbrqbjD/HvSk6ie5Wi0b
ifQOkPBTHtSfTA+YDxRqnqfzqMN4wAs2sqAIxO3asJ0Zna8VzPZmyJ1un6qlRE2ziydTBLLZUFxy
53fmuyRRgE/XzHd2bQwHq4PFIqvPglXWzqob824uS3AyYv22OzF+TWN5f12NNk2zxxZTRfR+RT4w
sHRdX6qgp4O+eKiG5XOykvdllC8xInCPxLbzNcIljR/b3uu3njT2Ll3LELyTc2O472Y5fksrZgFO
G8CWvT/zrrr3WbJ9ZC4YjGYtJYu8Of0Te+1jkMo7rsuYWWbx1mTmbu0hwxMxinovO+MfOYIUf4c8
hlWLerJtlilWlWygmGNaG1R206YXtswnu5ViV9fGSUB33zmQSKB+7Yk7guq3253IknyrFpvHhaR0
o2+dJ5Ju/b7MFx6N0lyz51m57k/rqHInZPJkOzErEW85+yWvXzox0LV1cJdoOCBLPV+BZdimFok9
1TFnDykimJnJ/K1f/Xbsot1RvkR7hZfe+jR4bWIRlKfFa6xT5Vh3QcICqBV+jKElgPZbujfESEAb
rOU3CskfMh97l24abDApI746ZYguhIHhxUk3/QbscFpV8gzF7eAZjKUpHU4EDG/tBp0znThTdCf/
xDEaDQnfh3SanqsyALeCYo/UY70Pgu/TkOX3FdiFw5xiL5Bc3yfL3lJacSlhav8UScogVWhvlyLj
bBrgEHnG6Zl7GNgl/4HdSvkUnvSGXvDA2CSrRhFzYOIBc6dnbKwNgE7yzGp+RIZbX4xK0r2SIxBj
sCWmUuv+KVV40ReyVUNvjts490u4Bn35GAjeNLvjz4YWVW6MlVrvTQyX334XzEB1sZ0zuXW/135c
I9Imeh9YQu0bCSE5SsYpzc+TVDqAZuDxAV9XDXzf0cG0syQyJJkSdIP4GukOFcuBrwEr5lOr+N+o
M+pyAE4xjEwdFAHslPQehjRutmIImPU07eoDYsGGwH9NqquPiSurcQvo6pomLnDFgP92VvgzReBk
eK6Qj3mz3bvcV3sLa9Ze1GoN2cMXsL646pt6nj8VId8MMqlt4JTo0MWTXrX1xsNPNp9AQkkRjVk/
zs+VxzF4ypqkUFur8jSUC29mR3GZ8wyzQbFuUdFauJlmtctre9hmcXZIQIpmQ/PpUhFG6XyEiQDv
Obvltvhl0AVEP4GRhKxY3uZ80EdemIvRu6GEqhA0Bk4VV22nv+keIv1OEQXgdHhucwKE7Twa6CDm
mWLWr3ZcbsCj6yiejYc2R/dPW+9imtkExIKTVcfJFauj+B0VTtG4qH58A6qRbDIaBcx6jngLDbAj
a0CT2jLNkSrLz9xj+z9Q/sqGH1SpmukzID801NYzWBa+m54teKo05c6dxNfSzPm9R6/iHkbbe4Mh
ZjP0QRJaLhESQZACVqz3kqnlFkuNPgTKRsGRoExKgdAcG1ULx4dPqYPzdjMVyxrF7jIeUYFtxCI6
P0KDSFlUOMl0WwDwP5vgyQjfdcUeqwX/tK9/2VegFbw4DMEbqi8yfE46vmnwMt059A9Fvivy1wn1
/0x+Rz+N0v2QqVI7VfviZhn1D06rnVL8KAYfSVFN45FrmPeR9yaI3NzRgJU6kBhNGuzMjkQPaxZT
+1TVz2/FEqtdORXJlh4N5KJFQ8Dw3l22HFsDEuRzVfGF7xpoSlQHgWDx2ClNrsq+BhVnp6VSSxF6
EnVEFd34qbBlUKLgcblhSOVga69DIds0LGojyXUaLhiz0WfXihegudqCi4T3Y5v/tQtb01zgHSZF
LdSDSYUgrmL7r8XYcdq1Ozf6aj22if3iQ84WVaI9o1vgULaLZvZ304x1Zmclw3uyZMuwFanA2lzR
BVPd+n8tzyOW7eQIlsh4MP6aotli9lSbGGtWXkSy2OZHbxvzUbmBjQOmq6T0X2ZDFA6FhRha78zW
gGPJA3aRf9o6mXBmY5yI21NQyknvUV6m3w2NL6BcqnUtlzvQHn3z7l3d3rOZ2NhyCacJOpnSEYht
wNMmPcFeRt+x/86p4jqy1n+n11b7A41IEBfMw/p3wmX5vFJDeB18W2+Yw0LwJEPVJpx8iK+DMrUz
zqm8Ds/sxJmj+78zNZFo5mtIK945w+XD2F3+ncGnv/M4LIn0uc/aPmIfkG179hgDiUHMBDSElCaG
I9vvDlYqXBYiVVDxu+JC58BvanL1K3/Fpy+XQqE7LwNWIXTcYrox15YKxHasYuuOwsSRmcQS3Xi0
kWSecTC6X0FeUXOyeKYPSmn18mFr4xYiqb8uPXT7wVnxxnkOvjUKSkm6HNnhX20/81Ur1Gndf9SL
8CC7kAkG0guaj4X+kLXW+5T0gqVX58FenmrMG5GNdxkBfSKz0R5IDs3isUg7Frq49Pz+2qejgjdT
EolivFsyY0fAVeg93y6DsIo3TED3VdZoMrIcavAPLKwMUT12SuxrioRrDn+deLfSrDD+zKaVllsc
BXSsWwKH9KbkmdH9tkc9ce6kYpIcSbN7U9gxwf4uDpJXB5vqp/Z58ELxiLsXGKlLRTVkVk2HuIsf
DW2Sc18Xmc23+HX6QzY3q/nbt6mQ2LMEMEYyb+aVXgA+cljO65g3d0Jz/EGXEt50athPskHwRb6H
7uOPrzR9GcCS8nmuL4aacBnTbsdgbOcZlwHdom4isl03cFANWbK/A1bxHjOjqI74Md1QX0+brs8q
5tiRGqFxLvBe5IBgcuS0HtQ0OSFrOPqrbVykMooLtmm2AlPA+9q1Mf4zbViKbtLYvASz4/yKU5xG
ecfn0xwMnBJpTVmkxdcuHMygep9GL783Mzg2oaFFyeWq02PkI3JiRV5m4zMoPWeJDN8AvdVKjZOC
W/gbs54WUadm2Z9aVrIUZK7LcFYzdJHE6tUOU4K2Qk+ZMciUuNPBaQT/UUYtBZnPcAA+dWF5VKEE
3U7FJs5g37lbrXHYlrwBdTLcssGcoNfnDyTQ6e0hIHiqJLQ6plizvCcH/rOovAcR3RTBbkGNDida
37dK0eozjlbebKjMGD6FA2rzf3Sqf9Op8BD//3Sq26b8/TlmVHr84aH1T3/k33Uqg0YEILG0oBiQ
GoP/kKm8f3ig7Q30K4JC0v8niqzj/4PS5sAPIEdDuTKv0Z9/jxE5LhxqaRFNQlc1HPJl/x2RynT/
lqH8h0olSSm52A0gU4OxlZK6lv9HpZIYcbIUQGoedDfCH6lCxoKqH/JCCagOo8lzx26Ti7AcXDS5
NLfQhdhvMxbeFw7ix4FOaaPfdQMbHKTfVFsHnN/2Gw7uYMt/8LfNOgaLY652jKsF0lTiR0k/u68G
p2vYdO25c9ic4SYI9ksQ548rkCxKd51bl8jGviyS/mT00AS7SvywMZ8J2y1PXt/+ji1nhG5AfeJE
g7Gepo3ZDyMVxkqtUEkYr5hCrOGFwrjkznHj6xfDnoyLmzUkb2jkQ5jOQWISP1KT0N/NCKTiedBB
ne4mw3ZJ83DpaLqyeh4b8yOlZovMnp0zsaTJZPPQpK9c7swxMA7mgCWR3YTA+YbwpViILQHr8ma5
HS31qhd0uL1lLfFj2/TApMYZa3yYCon7GTPd0RSDE4N0YXylcT25z3v9wkbJekNec25m7g60rwcm
/xA0DQVwdUDAq1f1NT2QQsXqKOEeP0twF9mGW9S4HVQt70t8Mt1GzjFwqWKO79EL2i+/6FilOhXE
m9ZzDtoV8X1CP9146pLAfXErz7cOZJuIg6Yynp8DYboPvVNyJmnXNb8Nt84jb+HN2TjiWsStHczy
XWHl2xKMIB4LTrFPFyjWTYrccBodzOFYqlk8lFhziUG343fqdsUxRzhhburqjwKDFa69glCA20kv
rDzhnkdduOeU8OM9mVtvwNiLPCgnSpQjOkZeiPMf9OB5kMx7LGWUYKst23XvcYFckjTJwnQ8BlEB
4OUDNYPa1ImcTF9Yt4BUCUXJVmU3fQ7XeB67IswLD/DT6gBGEjOFy7QrbhI/8Q7Yxnza6ErqP3s2
PzElVzvd4RVwhmbZ0fJ5nhv/jdpoEGtXRXAx8LywytyJKWO319HWyLXeK5j0s8DxKEzLo6md3H0g
qMAr4prjyZdhjZmyIyAOqigNIflOoRIe+3PrgZMBO89MeXJnYUkuZL4tVqLujX9t7sIRFrn1+ith
DU89HJ8GTp1l3zq2G6kr6c1jC0c/vLcb47Vir3UFILRQDCnGvGEAOAXFw1TWLuFkXEqGJgtg9y4a
c6z1yVdOsvXsQZywyDCtAZtx06Uj/8CxqQdA8WVA4t2dy1d82qEDFXRjiVayFUOgtiGZcsnmD1az
TQoooVeRERIw+yKNI7e9W3PwTrkG9pekb64kVBwDuOsaVqa4+QhfvjCfq2eV4bucMv0IVfTHaRLn
jLYHJcnJv8moIQ4HZJBNzaa3X97awL4nck+XZl788Z3m11JSTtkoZM0e8WYrbXK0KvnKK9bWzC84
hAIEdJN70pF8xZ8FMzZcDrq5/QQO6STW+25uHdgraZRV48KPaBp/XLtUu7mbvB/lDh9VYN2xyF9f
k8TxuPu4zVPnm/BMklbycwByp1Nx/nFjNq54jNDuqmGcWfMn0EUiDy9FOLkQN1t0p2gCkbWymLZC
vs3QLtMcJ/gWq1j5sqyQRcio96278XG73de+HWmzuCmbMb7xlgkwTF+52wQiymxXxRVL+rCOYn0Q
K2mybEr+DJBfT2XqTgdQMN4e+BvT4GJ57aFNJGSXrJw+ofB7+E/VgXZQ7kWyJVpp4RK4zSauWJua
b8Cri0GDYI4oiyfNVZFLVD2X9t++WCybIAZsfCVbyy3yBz45Ftt+bf1y2DUeGz7t2xlcClmpHoR0
pVv/hBGpfW1FiX0hS3n27iB+BcQx21yD0i0puxXE0jezLE0DUxKXTWqqGLv5skB/S80jbtMh1Otc
8vlfwG80ZcP+QffeZ4K5Y7fSc7q1sBoRRgGwFfurtVllw5juiIrKyt7lJhiWVVMjBwTV3hjbbluO
c8xJOJDJKqR1x7a9vREVunaqi/UxGYVzMwR2vA2Yv5lApuSmKWgyTjqHRUnjCPsxS6GEbOYpc6BG
jTL78MhK3rPZDXaGWxW3CcUCIXzkzcD38rYvuvdpOY4lPzkC5sE2623aeNlt63mXZlBsYQ3+3bgc
1zMTWXnvT0BoRRd31Nw33IrLArO28hyU08GzIgtguN5hTd1DFQw7BdOmjhNxSrHJXsrEdAnsLvFl
7a/6ul1vPT5N1kC8w/aam4wWxU1V1ehx+Gk7p2rvh1btCgZOe5wgeZacfwLTpGslZFNH6AuqmCH6
qnxXDyyEjbxXoTD1CZhW8hh7HETSfcLp85X5V48xQLsD4M5rXraXlDm7Y7VBYwpKFgrWJbD56OGO
uKOE6sIOsD3ZxFePwyycp7xUP31h/oym2RC7GhseAwOOMVNVOKjvJJydvWoK7+DyyXtUgl9644r1
CWcggZZZpzdJXYsdOzPrwG65upF2Y1xqNKyT787DsUTaR8ZK1H1eV+1FlAY/e1+ZX6avUIvreIQK
xHICzeM2k8FzUC/NL8tU6cHrHT6Pg/XaCTglTtNyoGEQsmCUuHwl0vgwFFezyNyqBzV0yRONO8nr
Mvc/Q8bJY03T1bMxxXdZW6hdCi9jo8hKb7TnPY4zCzyHB/yBnkZY7BogZGC71RHrD5uINM8JC4nu
pPRksLPu+9uaxkQbXYBMF5ZjO00/r0HnZzm7/UNR4LLyzMbmy1/jW265PtVmPt1ixqi2+AjYoMka
RNEoYhgVC8xanlj+TeyQw8IqcWoMmdOUw9EOnDM4ekBzjkiY5Xc/WXAYigWRyZxe4Ey/5glpl86e
TqPZmXzVgvoixxh9GEbdlgFbvkwTbmXCs/59WtYvJjMppgAZpQ4JWcFB/yiWOEMoGgnEGUFz7niu
PPl+Mp+v0/8W4XFuQgs4EaP3KrNfynYEeA++Hu4+W7L2LIK4ftJaCLKZhQuKyPasc2teEYm09Exn
vkkl7Df8bZ+Fa1yzqF3wuXZB825ORnbrY4eecEum41bY5fo5jXZBT/PS8+zvE/fRm1e+fXpuXiu4
zpcFoxB+eLc/ua58WbTAxcX5jijHg7GjBvkhUObCdN+jiAz4In9NXjr+jCxGtwPyf1QBTlKbNhDF
3TpU6rD68/TTkil8HM1angtcaHv0+2Wb8o9/MwOqE4JT+gOu+U9eDcC5Jm84dENF4nUp9I2RTN6j
tuGzkKjgmtPblhmZonPDRdkxKmMjrMNCzon7Bayu244vg4i80pXPeXl9w/OJp6Bhl/jhnRoYXw9e
uO4twhXa7ahujq+UuNj15/OsXfsk+/Ruzobu4NAKzesEe8hu9LpriWDdEYUGWO8RNtA2Xr1aU7DC
lwTav7NCLcmUJL+lsV2dvG5+A68Y5h1nuQahvWmgbb9qNaLRGbK9TL7+ysk7HaG0xDe5bHqovV4T
4RSyNlwfh5cWo/7O8bNf0vPpzDIh4fvjGCW4/hMOc+JVR9cyTkTq/ZBKqXifWn27b6chqldk88FS
vIIGsc0heVKamtgmveXAYxqxnAeZ0OgVlzejHB8SMI+T+3tee+j4xP5Xbwsf9ZsaDQ9WYH+pfTZg
Sq6fjS/usrJHqq7hf2IcN3YOF81wQvADPmtuhdNz6bYgEUMZqCvWa+2aHet+vKW7tN37ciA5z2ES
epAJ2r5/5y5ypLmneWEcSWCcC/kqNN8/YtgqMhaL0Da7lZIIHpUACRuwAZhaKpf8rUkrgn5Z0O8W
gLqHjD1slHUpuUl7/rKlgM03Aef0udhuerfkR1nN7xl2cbiYwPd48GyzgUWH70hqyMhwYR3cEQx6
wKnDMlymxYll+I8J+FClSXCMGS5CsdjVE2Cv+LhMpr+ZgwTttBjLE21ABZycGFBNO+Hoy5G+WJtD
NVprgHVWHG8RP7ODa4qTmPmU20XcHkZ3rW+SRsAOc0EAF0b3ZaZo82Y+syuis6NzaQ5h/VvcqMEe
QyWZZObKT64l5hRZLHr6NEwzx/4k7HseyG+1Vt1TnbsxQECLC9dSlCdS7od1BcvMv8S5jvQZwXWv
b1pe800X6OqUJJRMGGAoOzlfht4PDs3kPJepRfBxDQ74jaLGhnvv2Mfq6jaNWSWBoQteNU+VwBaU
FpEQZzIbCfkuvOBdgrWidVObq/Lc76ZV8BhthjxyaVVhU19/CeVpXmWRRXKufUqPnPje95dfPnnQ
g8FDWtJ0n3b2lpNfpOmtuwB/z3pb75iiZDjNLMpi+ktXz063rsBb0DmGOsyMAlFnBd2hXNoXx16H
sFJigiOsd36AdlaKovwIktvM1ybJCkKw/E3jeK7xREXa4w4f56m+btcfOerHHZHpG3PiP9zDoaVp
+kChHokbHJajFFs1NLyl9QupW046kp1cVdShgSq4NaaBW3awI2KBXd6s9qVdLFBT7dcyB9up86k4
kvkdzhRIT0yiLmuXAvMfvt5MdhRBmP1plvnOKmSKQzivd4QTuX0H5XOdCCLObRfFVXzoMOXg0GfV
3de1JqTVniig7yMxXWEaFm5UBbVsJ8SQ7tccjM/s8MPz5D9aVkoJCqj/fPFc+ECZe1ixAkCTZRlk
mfVlodD9gDUEcFaliUXldMi1ibceywFte235YkpuzOu2T+rlmENsCClK0GEm8t9zal8quuZSrbbU
dQzpaHJlpPudLU0Kdku/d61JariyPxS/YlRSextNPCRuCv9OZt8ToyyKhYu2akFgy40I7ZGjuH3H
ccGetPoocqJaq9UcCLkh8oy4T2uPxUL1IaQ18kcYlK1qeCkaZYVTXN6l8wF8DO+892bP/pfTsvhA
WU+3ow7YTMHjDKfOT3kMk71q6w4bX8uXcbJJIljCzohurfqEW2LcjyVE2qHu3sGv0SRNxGtHih9I
/OCCbqWeje8LHtCu8ryols1yxPBErfbCmBqo6ckr03ZrW2CLARF7Qz9vimR4MrrA3pg+9iesg18Q
KG7d0X9YcShEBY4IDsbU2oq83vtQTFYyDIUTOAdp6isMGFW18KCqx9zYaNg2DymbOigjC/5Lwxvf
E88jV9OFRmdtuWWTn7WClRslft+Weyr6DW8UfvYxBAh4LvWrH5CDH2GrXCyELB51KwQcszmXMV4f
hXk1MjBYH+FNgxS3quZMeDWIWCdxm+npa2cjz9y82MJ9gH7MeD+fTKX87ZIXHQsbdRmxEFUteeBy
YOrj2ATAjjBQTSGxkemUxYrGwGn+q92dxzLnow88K0t47noBfG/buqUAytl4bjrwFkyCrLqCO52a
/jZlWXVQDN9Rt8zLo+nG92XHGbwEh7T326/WYt9qqQXIMeLPQYj8RzelDnO6D0+KmGcUuKS+G8Fv
0zJgQXsMfmpcLwBf6+8xnZgtrimCDAPDCXCQd7qWBaGyiG8ThjDs1L/9jPC86pZtIGSQijofbNCZ
u2Iw8Mx+yyqKK3+m5/t4NYIomPg4MGUA42bfzAhqP/F3PhD43FEcom+JsQJ0axPW+oLVVTXjK7VN
61m2Ma2QHNiN+01+Zu/m4rFiBD/A+nx0px7x0SgfuxTchlVSjFQlD35TY+2rqtMC9yhxk1fLM34b
lS52ZtnYUbc2IAjHcdo4LZwG24GqGJeeR0hmiZr+zcuurZFW/jR77MPINV4IHH6VfvvHTWmWjzUd
XSn7TPgwyg9NkzPU7ffKsqN6Xu8a8iDQUQ49y37cqZ9E6am4Wq6Gp2Qet+mcQ1FNh4p98FrvCFKB
hmPaZQto/rJNSkEcS1z61P+AUCy4N+dJNBM3btuL7xBQy1mWh2utEJYGgiYULMF3AChQVNPnUsZn
T87Wxu4yWm6COCNjx33ImuN1XzUEoCjlXg4ZNWm7YUw+S7vcTbBAN5ajTl1n76kaKsLRGa1HmCsy
HDi9CQYkDwB2OA598Wv0yw/PCy4I0E7UyTKLxmTYVSZJRj/RZAowYuf6QejxtS7wb7tt221mMAMb
xwPeKb2YPo+FeHy5FvG+WOp7PYIxJlfXND8d+FYGf7vcxGl1IY6V0Z4kywsdtmJnm6XaX010mIES
nA3XGoyFfXabVTuvTwKcESaTA8Nk2tGNJrqzkenboYQzYRbqz2zp16Tryatbn5CsIOkCysBEZiEH
ZvJAbAgJj7B1yOlMXK+sgBku/n2ZzR+2G3wNC2PmPMjHIiBpMUosV9W8ttGUjDRkBVwYS4lOGcPG
g02iwTRxZvm5e6QRfCZg2j36PTygFP44gUo+3oRRnkoUlDCAALldFhIYQudQCQ0wH7OJABzb4HC7
WGDULHGvTcZH4eTVJp4z+7m021eGsYD0pAfqscjvWAo/NavzoXX9LXFFJGYAvcce54254K7BnBOH
ZMahwNjytzRYVfm6vTr3c3yU1b23sKWcEwwlSNNZmJn1g+APIt8SfmmLak/q61S7WBmgMaDB8deF
dU26ZnLmK2hwMbc0mBHkgElPc5SgtovuqE0vYj43SvzGHSU3VuZW8EgRH6WNtYPwS0+VDipJaum3
gpwSq3HmbUYeq1U/jpgoJ6OfANVMldhsubjjrzuQnQ2ZEnncBeQMEk37jw9rtsWBt0vzWId9jhlm
WQL6sVrxI/PxKBRqYztzTJgX+oKOnRw+E3+ZQmu1XzNpNaFjp/eURm06QV541uey5yu3mhjMDTx4
IUxC475omvjg+gb/X50bO+qBqNugK2qXGthUA5Sp0M0bN3Sh6YdyLh7RIjaD5nnjtMecrrLXdOjO
zFZfDM3TPjNuxnncU3d9yRLnZS4WB29HctWJ49PMjbkv0Tuzb5NFYuqO7wM4TlN9ZlbwRgb1Y8Q0
+lqRsY9g/cqTaXDGNE581AoTvMPDJ0yXodgXxkJnhUugrpf1wfTX/ay9V0zWX5AtXou8Tw8skiJe
Lf+wYiMQzR+fi1NLWg4cMFy1bvnQ8EwI/lnvTIh0A8wUqQhF5BPxqoh0UlPUwiWMnrFT77XfLUde
FFgF4RTWVxgXLffoqAmkaxy4B8+c7icEvE/KUDvSrN3DQu+C25XP/mQ/kIJ+d2lv3LSFaLaWodlI
tEilrrv+Tg2tbuMRvkczfNBgTBMbNJkNyKcGM1pcbNPMpUFPLB4GT19BVna6Mzr6ecbK5tjk9R3f
DDO5/mpWQXgJJwwuHs7ASlYFjzmh/hBTm8l0dumu89x7B0gNZu/iAV4RSxi80wQunpvYuVSDg3kq
wfdWzNuxN0IXZM6hrtx7za1oU7s4dnsiphwy3rKBi3llM8M8Fde+riAD6eJO5sNI+x9/OS5W3Ge4
62CJge3lwxUsnCwBjJ5e2pvZo54H62nwmCJDUM40NfeNodh54t//H9Lk/7IkEMj/OsrwNPz+3/9a
/8vvP+W//B/2zmRJUiXbsv9S4yIFUEBhUBPDsN687yImiIeHO32PosDX17LMfCWv3qBE3rwkJUf3
elwPd0M5us/eaz+r/j8viv/5hf9eFLv/CG6wSekE0nUJabKJ/XegQfzDcR3SBDxBDkwhQSnxf/SN
2mQdPNpJLYu3qul6fB//3hTzRb4fSFpKPUd4kv/9tzbFvn/bBP+nTbFt8z04RCd83xKsp2022e3X
51NWJ8P/+h/W/6wtHwTQrN4m1smRvTo++2JSgGcTsMs9vkRemqkKcKgFGkNWSj4x9u39kjYuRjDC
Y0ZbjqdANLwe6LND+qI3q5vKQ5e69IbQ5Vapipa2zjnS3kityopAoumJzKfYPmRN7R2U5GyPXeM7
obwZpOxqcgOb78eqesRWeSwyg8LQAtp3wZ4LBO0P8cT3MmvvGZXuSJYxWva0JVpGTE1D50LycIsH
QTf6y8hha2ziVsxnwyOTgZ5RLOWuZH0AYRsKC0QA6CvkJ/L8N7Nzzm6yo4QIafEkFcXtOEFogKjc
Xy78crnBj9581U5Mm5QXpNMlGW3rwIw28A5BGm9pS6Lzxmec2HYJyXyt++nAXrY/QiKsHwuOhk+R
xelhdfvxUAVT/srS5xYU0LFPCUJrD1t+SynHF7fJqnR/8mphfF5N+1fjMBOB+E+6nWbCdm9GdDXK
D5rkZ+C0dYayn901a3panZhXVX7nDwpCjnuUvXoycmAoDUVH7vQQ59Ylb9pHX07PdZA+zzWzYpeh
JNe4ZmWlX8yJ0SfThbHhY6rcnUaS/Et+5UpehVdhmY1MzrlPsdkq6FuKK+M5V+q75Rjd5Do42Q3e
P1yYRtu6Bm1YrlH+jBl/p19zPck6rCfqpYw1IFZqWHkGJBhrxBBWK4E47n6krlQTcauT2XGYGSed
gzEV83bV0p1/NRZ3E0kwrqys5lADg/O5wWZF9wGiy3wvp8bNIGBUlX5ytK+TN41iRCHH7AersUuz
2C12Q26VcdhXtVOFehlWyNVsOtpdkDq9N5BOnyQfHGPAjhfJgFDopl6lT+ovx24Vi4pUdg8g/MXq
Z/UyYFV6maCe0l7lz4elcrgnWwp7knRaFU69rZ6ZXIII23Jy9t26uafPpGjxppZyb8MlBLC0NOUd
xFTjRNS6faNz0vkoi5r4oqQIbktdPJ8aZ7VcDYiN5O021gtgaFlNYxxV8p8kAveGfgrhyN04YpWJ
RdBqm+lqtF1KZTbx0H7rMvKCua4FnzmHD/2ekpDm4ANQ3moHI9eGK97EGpeSFZCSmQVURgdbu4sr
ayNkup5wlaprVnXeQ2HMxFm11OVzzFARFcLi2m/zyv0wCsvaaRL5R9/qjIGVZkxnT7FaMEC9phl+
s9uOt9hk7d/KKSEB4RrD8xakUZyVxdHHnqtMuK6j7RIHD5R7bARve7hZ1jch7O6Rn7Oz40bU4xdX
8MFMzUOzGfm1PWDSoCbRNAFqcKOAniAau95PcmnvliLJj4GXGqfZM5uPCY/xnhLP4Ee6jKTT2DZf
KSPsjg7yNlo0vyCdoMrxHS5njV+DlZjT7KRrp/uahW0IgVXsU7nOB7JVJJVUyV2byZSX/NJ5IcRq
XsvlNF5QnbttnJbTXRrgBpnRfZ+HLmGNPGQSEuvqnllVE0TF5zpFFK+CksKdEC4VTmJdoVCaqjDB
UACJgb22Ih4Dyc4kXcJBagLJqWmB2EwI0VQxLGxHaYPZmsOC6qXZnNi1rP4wdBn3LcfTFssuUaYp
SfvQ4lMZDo5PbGbVLAaqNJHeCblOPAQ5p5Y243pP7XEQwhaCocRMxeaZN0LcrPcj16I4MN0wteJj
jhlIG1YSMVB/UfoJIsym3gOq5J4DDwZ4UXwvHRNybdBT2ybuCCyNA7RlebI6u8EGsKqNxozGpQa2
lTkaXRovgpqC+uo5/l6Ptb0LCnQELvNchNjInsA2ekC/6oGhcaZZwsnw3lQBX7XqLFwMrhdVXp5z
ez1kSv5Q9UgGO+EObbQVZgHLaQ+d7Wx16ognpSwrctycbnrAnIn5AP+NbRER3zNe/hbyLv+86vtb
IC1gicB1d79SbEwFQUE3tsuyUMWMaWuM1DYNj2OA3GvkFvZXSJKvPF24iGyc+N1wbQqGSBVXj+bI
gZsKWCRxt34aPgNgTH32lnQkVHr9TjXt72X1Xrw4PcqCsoOlZyR3gxvsQFjziSCGcwbWs0S0Haso
T7q/vJMfKMOwwYlSSGf39kO2turg3vTuij0cak+582+XUNdvdeQNArgnNUfJQktmVVPiXLAmsp2v
pne3bjZAb6hnY5fkFKcWdnNMHeL6SQVg2HRfY6DzGyfrv9hvfifL0JxpaOBJZ5cclCZGGZLba3VF
+MOurDn4q74dNyyVsyheeOP67hUnKYKxa4ago76GgBcbAC8wfL+Vmk8myfTtPPGJa0v1hNXh5BFZ
z0aAnLFHcD+O51ujZX+Y6WYVw1+H+prMHX63M36LJUh2FiVNISW2zrYyjYcpGZ/FCKiVgLc+F9hx
NxDO1EbGNZEmmiDHkktKA5K2A22Jpa1+GfjtHKslpUk1LcPRLV6tFW9XviY7Fi00rWcY3cc1McgE
JvSU+GTyvBxhLK+RKmm9ES3vSw9pbMjr0+T1xG9KjpfOViUbZ1AGCb2iEChe5jbgLVFSShxwmFa8
ZxJX3ktZ/CXFdDTIAgpuBJHuYScGCuVC9vYbhcsP/DL+kNlLN4bjHQKjo+ZB2NGEvUD3OM11Vv8t
Mu9XCVegyPxnWznYEPBHBWFADonkwfKR5OO9d7vTN7r/5Q54XsG8AWia3e7Q5RhnqmAc9nVZ6veV
QOBVc9jfCXy0bxRKrLzgjVOFWeSHfS3WmhZJuWgSEQ5Lu4O1bPMKpYe+WbXPaikpXix4pBEPNt1I
qn+haflSD7zeYZy1Oy8bfb765s93e3Xk7w/Q0Xf9EFfSiSqMHT4+Gt+nVYRCBs2VFQ3cINPHn2Q1
iHSKk4XWFXzTdnyD5MX1b2tdaD2u1Cm37E8qy7M9hQb1caBvkViDB1ZuKUhrCe5ueWx9E+Ykr0K4
bxHxEi6B/EH9fwc7jvXeHBDPmphCJG+yrZe6nnh+J0lDLPsSGmz8C50bAFcDaMvT0FKb0fmobYky
7kzgrldlBnQUZwrQKBqvZc9XXEfJmQIKTN/SerAoPYvmbMp/mZkpduxWoA+URXmPW6W+w8GNOlDP
75C5CEH4kN8GzmMUi14HPwTrELZqaRI6qfpk+DCWzA3NIO2eAst4DoLWAExr0zTMz+wZFz0n1aJm
yfqhyLdWOS8vUnbwO4S0xweVqpT+KkcYiFc6xghf874MxxGDml9lwdcwYrqIV4uCYEVjS2xnXyZ2
1Oe8XYhAlN0d8DL5sHY4K4yYCpgqtnjtlEZYemUSzigWEASwA9CfNLfpqyJ2RqXwXJ7LGn5GkR6z
muNQlW3+nJLxfV5F+6us8+k8VxYN49ql+Y9l+1nGkIwK6emjXPo/hDKwpxtdfchoX0jrKpwGTC/N
iDzoEyS25o6jM653Y97UhP9HxUQwvQX9p6kmPHDF7wW63LaFEepkWIk8ELvSwMETb7M18I9mSheX
0QLYmYppG1vjXUnIFnPoStUv6BWeeXhD28mwUxYorANykxZQ087aH/48Cyl1XOX8MfmFLcMiM4E6
4P2AUPRspE6d7bD4ZRbBr2r2FBywRJrXpG9dFy+AJ90T0HICVIxx+vanr2tMM6kJnokD0e7513u2
qWbiQoqaBmcHLTA/x3Y/f8arlNy9SAE3e8RHNIa1n/zbVkSkXjQjFKCsU0q04XzNGKdz1yoklqql
ZjWI78+YC07zwff+eIo6y73nVZksdhQ+FbgAe+YKLnsYZCEgy0V0lXs1k76rjo3k0y63smfnuXFm
dgrUZ7RCjPZd4fCP+BxwqAUgJyofhKEnlsSiR8kWDltZioTLLNT2MKg7MKbSwm0HlUNyJKnGY9LA
6ReEKexms6dFl57C6zLgLypvFqXBe0kqy4GfzK/L+7a0O/+5qTXXvObqG+G8KngfLaVdTS+ad828
E66bo8r5pf82qiwmsx0X3Z43yfyx1Jn/abE9jt/xgE3RIoHcD/n6k60+gvLKIDwO1qtyAFOK9WNG
2AQThwhuKnVI+wSXnOy7U6cl+DHrVs7HW5H5B2exL09C4zmhEArqTT1+KNahGzahIChvPQbtMLG5
b5CaRvlONwBxuN7Vd/O0NvuyRjHteYNGpm3G+6WQdNxPSN+YLN4ltL60sEQETeN79cbhiDhkYwlR
SEqN1V3B4wDZZPdNN+EEcbXnAXRoES3KtcFEuCb7PJBv/IofAHbwwkoPYjQpi86917RJnV0V689+
ns8ghvMNhxeMM+cDzFG7T1PdbX0qKLZ2rvgvDv57gb2P3BM7d3qmyMuvJ541Ett94eG84dYyOY8Y
sE6l6D5Wo2Jfhv1B5k9+uV464T04aqX2occpZ5Mo8dfsrWzwr5Bxi0/NNFJj0RLmcmX1swrrMWfj
Sf08yyXccEw6LF1yA28lUaPXOSvVacoEOaCOg7ch0UgTWJjayy0DGGwqP2cR6LssvsygOtCxqrbT
MtL3tIz3LGOnjah4yQNmImY9zGwEKjOCx/hjltWuCRKDVgiY5cr0mUrViL+bwi8qg7kSOoSAggT8
AHLQEcTS76mrL+tYcJnN4mdwnlk4UeVz1qI4ZnnXk8FJH9y2X/elh9C86OEh4fskmw14tU0D7Ar9
DuM9BlbV/O5H95MlwXxIBPesW2aYexBMTeGxK/eKa0oka1uk9ESSz/9tSt5Yi1lwlBY0b5Y06D22
LG5weLX0xuEVidJK/Anq7smhLFCYBKv4vurI4WcWkV8G9WC46REcLCQ9eAGIj/Mfs10+pWjZZkl2
7kYl7ahb7UisbO3yKr7L1/7gTd55FWBGk0r2e0mN3GVp5I3Uxk4aABYt8dX0nho2EIfbvTFFQw2D
BbPv6HtZaKTJj8OlcCfm5l3Y9J5gX7w1AqwhhYHpORc9LCqiYyqb95VLiRvrlfYmTjEhULIkzO5n
mjoSzU2z5RvE7W4Nf8lebRLWlxux8Dmx8N8xdUyfuZF9qBZ1vsrlObgZBPRAUN6AxZGl+ZXf0Yd5
A1RDQfa3qveoRJ9uLq2uSva61zX0RFwufMuRS0UW/mSDC1AORHTGiMweEP64IcZohhCCWGQWh6WT
kP2yVG+MOXdotq/aA9rQcMTYdd/03HLblc1Z7CRPYurehzHhumGuHssC0HBWC1Mvc8YrmjVdDDYe
1bwI2PSL6ZcNFdKW4G+1WMOW8tqwjjv16OHHjMqa9ndlZadSzRS9A1WbpvUTB22/xW8/Rj3g8SiO
S67FsmTzv1AJEBeeebJHMBgVW4OJ9OleNiCeap+NXTLTbghAu+QKlrrruyFsehWxlZu+0eIB8Ohy
g1iwES6d7fwUp03gkKhoxc2HsrMQg26zwCbAdZvPQ7LBJngfU7kVaj+9mIb+lXfq3UAFin2whCSD
KR92kd9XGrW8dI8cCLnRuNLOnN6bTfol7eE0TvGhuV3+7PEQLxi2+fzuersQ8J/UQiA+gWo02FxD
hz85g7ODMBiu3EiqoTnyOEUF2sE2yAr8MvU9xFOKSZKtiQWutVlWE56EOd78dWcappYS2Fn+UzCr
K2I1tOVSWY2ptnbGvawY5/2WtoKaApT2w28q4HfGodDNue6XV99NDrEcn92ggISY6F+FGz/bJOvA
ayHkLHAOSK6tJcDtnPFx3uHaBJ/VZhGiibWdSi++lqKCx7r2YbKuQOApGAZQc1zx8W/YjUIiyT3Y
tUI/kgtfuT3F6T20WhtBQuFiZkIXNV7jJEAPrZ/7oYj4Dz6bDq0UFCGiQczXYNbX1lwwxXiPDfG4
luElRdEjz9kAo3dQq1qm1Xgd7kdmYkrQ2bZ58AP5vL1PvUul0cTOm2NgGPxrAn9iWw2ioPx3TY52
Zv3Fe+/jGagxc0BpSEZ+iIxZsroGANmCBLejs+ZvnKLUb+K0s/XfdALWHIMN3s9Tcu/E/dfUe7TE
Kuip5V9znF+WEfc02VjxmNlTsrW4ExuOvkDsmE6ZNN/5YxOOID9s43ab0gvP3YrKbLvpvkSCQy+I
TyRtSNv5/V40aM65oyPogduckjlYN4gylu4/1TjknEgVxoz+tyhWfYYZdN+4PNUO7qd94AJenMnN
SLEwULm7qq8/g7p/8Qt5bnGtVx13SZGRXo6Re5dpeoXvVe1Ap2J/qcELqKbbZn59D482CgYbCwY5
Vs7c73ag2m5VAL6ll3ApmyDEZJfVauCNgA0Yb/7Hyb+zx6l4sGWunqhannodqnTx+n2TJ3Z1IAPM
SIbdS96JdramF9iOePTrVJnDgYedXgJjXUrzS6dITPQ1rssBuLhGwCVJhvBPtXcLcTWIBDHk6UHR
1bev3WrcOa0zQhtbS+Qdp7tFGr3ZTPUjTuysP3aTKeGcc1Nog2hu3P6vsv0GXIoDVSxlXNUPhWYG
24p0LcBwlwKADOJ4EEyXwPYq6zdFNH9QIBLv7GTEc1/n0SRAlfCPBrwIQpMb9R2H+pYe4F763c+Z
s7Udzec8Vl1fPYs5ZngU2E7GgoqV4+TK2D2wokW4cfzafqa/uYdKpus9c6i77N3RN6HlmR31BzkR
m4jpEdYqlzJdnD2/KfrPpFiBezck2fsdhulk3kOmZkigCra/a8oyKcmDTC9NO3IFrnuQD6gPDr3l
aHereTWJ0z8mRCGWA6q3Q32Eq0vE07onqGamNDYh2O/GEVgSkBwBpQgKVIFXyCSiImrPSu8nLVP6
k6oKfykqyXAmuZbYd6XjOP1dX5t2GRXaGZMtv3bQ3jkXP+BOqrJgzCSKGNOydAnNzoMQ9XGsMl+f
5YjgKGs1YBHodkY91SBdV5EfccbXR3/OLTpBiibAlNCRRwHnO3gV24LlChOgxxLlGkXEXopYiC9t
ozroJCM959YWrcJSSdIarnQVxfHc2++LWt1kLJ/O2zzjoximce3Hr9jd/d/DxOQXLljcRZS2aQrJ
ATIWq+Z6lFsP6HMYTGuxK62eLJnkumLfQ0tn/TDOYIOpBkhpobGXvUkcYlNNRrUljF9AFVhrHIRj
9ZBZfnuwyTRh++bXZvE0nix7mWASDsVe5SuJ3Clp8OuIa5bEBY3ALLAI0Xz22DCIla3jgWJ4kkhl
Y27pvXzv9O1xJEhwmgoIVlg5ph27LUKTUnPKpvM+KBqx91QByyPvEJabGUcIZpmCyy4DqlwOk4D2
EScUgGIjfzSNgaVK4JuRJQZnCyCDgnLp51Hd1YoDNBlZqlA4q4YpvLUu/CXGoN6sYU0AImGKOrWB
5tOEKeexJKscxr1JSkUPr0jDw3E2O0JGtw3nkZsC+e4OEmKcG+6zjVfrXIGCjzRrfKSZejrFDu6y
wAbQiLMUhyWqU4xl0rTUU5P4F3Iop6lX5lYbJdVpbgLBKYsZK8X8lk7Ot7BTfTemCeXlItPX0rDe
6BhaImeacb54dMqzGFVhk+PEbwRBybSASh0XbHDavsMhum5Anqsw0IToGuJIkcILHiLModaM5OqU
9g82t4EQKlGwy4qqfpLWOj7S6HD2lJKbeWSAUQmJmxjPXOSRXtrXQicH1k7D2wByfpfYSfpC9esV
4vKXr+OdUzv6VKIx7ijFcPaAM5yvmG1BlJMU2gBU8kM5ufzWc9RiPKnYlYmcHQVU/mM1BfLi1U72
ABKF3M2SjEcwse+KlvIDllEuv9nAz7+LDboZWl4fGEFDz8Zy28qA6k1YGaFB2TKeS4N3eErzwBYs
EIyDEvEs45d+x0LNfKw6rJF94astcpOxo6RK7x0LAy7QlfuKM4YisxiQaVFn57aAUK1GdimFwZbV
mFhCTUsp6a6EHhusA07xEqjuMERJOXAbWWcvdAvNyeFXHWGVgRNminFw4hq/V8NaboI5ZShAxaGj
Ieq93gfwxkIOJYdOUb/PGP1Mve9t8kGjXGmRWm04eItXtJtyMrkOz6a/x0a0bC3utzis8YCDrEkx
FE5B9Rdf0Fsq5pzp1EhZm8kn7FAU2lMFCY03+d15BlDuohXZjcH6y+6qJaJZydw1afoWE7+F5G45
23xggZLG0h8AJlHUwj6D/Se7zgeKI0twEm79wnguXupSexGXxeR18sTjXGRfWYX7Uk71a2UVr8B2
6kNTEoGl6/VRQKu+AA/Xtzv0SsuDrc5cWaxNMcbrNTUVhaaoipuqwe0bFJne3AiE3HPL9mnysJNS
ld1v4TwUJf6PJX5fE+6slCXIkz2p/rGeSR9RqVx81iyUYQQXwa07a53YU+MHG2e32MNLCC1Nh5xn
tjPR6MIi10mhASoH/G5SYZ9JujyV5YiIZBouvVVuvGvy5m9VmupCzu6n0KwgYiNuHijbLcIkS3cz
skDlWP3NIEcIFbboppBtH+Z6GDhBalizdcrAZAW0QlNhJTxvRrLhIiUbC2PmyNiqQYAdB1KFrpzu
y2QeHq0+uExtV2xvkhkX1OIdISk5u70uwlKP4rnKPDYKDQFMe56eKAg51bxIMdA71sGlQHDb2X0V
eQpPamuaP2XCVt9QzWu/rNfWz46qTr9JCpF8bjsCCRRcf2QVEc/Fi/Wm6VS193Lfu+vG5WEYDBYp
SSHmmyXnhSKD8eg4pnsL7pUEltEvpwDm1yZwFdaBWotjTHaQfrk8GtLlWiWGPJYuDz/l694Hi0T+
M2Zun1OjuvQG5x/Ft+MlnjASzQ02ndjDQAUt8hOrQsCr05vFYeyM9YL6GTwYtPWFoLwoPrQM6zoQ
5N2BF8uPFMNAjS98z3/0E7Rj6rb0Gw/eeMNt69tj/NG2+sFs6jc+Da/pAJrPX+SfHBl9m2jE2bgX
jLU9pmf8Yp+0YhpP6PPVHRPTlt3i7YfA6d8vHXUbuo0PI6/lyCL7ejQcKEw1CL8/45K+Yef+XqUn
mNaXd1MU1N54lrBp2fLmQ+oPYIN9OjlkEb/2Lug7oHkkVHJ/b8FGObaOD6m9C2j3WAdFKjKd/hK/
HkNvRaKZ+U6vdpaSmEO15KbN1YbzM7c2GQTNR6IAyZ6xbt7N0viVeWsSZZNLJpqn+uCmdc1+ENT8
nlFCHnl8RGhlNs5+2+sutSg+ydUnR7P2u1eCNgjG6YKDcV0Pucetfh3qdj9TPrBdncrZaXYT4LA9
wfFGsCkP+IvdiPEEwdsikjJrgAAbZznnW2LH51k1L4OvXskXFZHvFv6VdCku9lSeeViyE9gqwRyG
89HP1ZejaHnLc7zlw8wibB17ZOSBdSfkp+Rs008MNe6zDyz9XOvgojP2NoEZlbe6HGILG/wS1hY2
sU9qVrvnOEZqtQ2usTwxloKuErvutauZykIwkqyx8iL6/7awf2FAbPv/SQ55zvr/Gxvyz3//X24w
x/4HDFvsVhLDl0/dAgiQf7nBhPsPgB22KaVpexi7rOD/uMGE/IewLDKEfKV1K1SFfPsfbjD+PMuS
FAFTp3EDhwT/LTcYX/Bf3GCuD4fEA1Fi83HhG/0v3JBBAYvPRwMvvjAonZ3B24B4mFj/QD9kXjLS
mETmKvogD81ODGhaueMav0rCwEPY64lchAmtbNgI07DnzSjaoWQZ2t1IjJMa18jpbd2jfQkKUXvq
ZcUZcWh00cZ6NvdZ4cJAy4zUfa81qaZtqjjnwC8VJnXbAX0N7rZqjcw735yP7wUmZ7r5dApXD+9K
Wwrc1J1g2dAghsygPPBzdVm0IN7XX15V2763obnALaw32yJ+s+L1l44iVTTOtxU9Rnc7IlsA+wlE
FBa2n9VvRjSioAsKEk3cDfFlSTXgcu/Im1V56opt1/c2l/WAK5z7Iyw1EfuzRzUXVxXMvfngG1ZM
nhFqCz/Nhe3GTFS4zse3rqSF+OjVc4eljqkHwzkrSJuE1dT7pKyVv8bMScZtWU4Bx0sJSOSesWbj
qNgiVjwnB1lb6ddgeG9NLO5GTCVTAhjKpsXohpvMZ/ENCOaxKzXe7IG35KYmcA4x0wIPwIkNf7u5
0o+gKXDCit75A/hQCDaRS00IqRLjgqpyMaVdVRt3Ws7u0v4p1vLil5RCMaV1q3xLGxwcdGKFfe8Y
FxtzbrIGGdRLvg/UL1sOO2Mi+Ab6yEAcKurACB1Vv0+V/4v4MO5ySqXoH5jZpfPkkF1lMOd+MG/7
Rr7MDRhl9Od7KhPrbQAwZMwCvIcLQVo+riH7YLR1KBza0n+kFxBdnPtIUda0IaBzmCx1tGvn5PMH
MpzkY3N04TsFDS5G8hDvwO8qEocJxjCcEOhC/N5XvUlxlAxglrozPSVk6JbXRffoonyQT0Eckyml
IA6ITMG+xLMeexBpLuRDbe+UTGBPcH9kjCwOkEyAQEyLvV1p+kophIVCo4rxwzcJphoxpahB5x9j
wzkMmvFGlJ57NJ04iOi3DvZTZ3zmt/VMbvgPqJfbtTNf3Hh+XDoEaC6FNaEF9KW1xOE99s9O95sZ
7LDKGDYC2zOFxkKjdnSDRLumRMZthHBemiQwWIKZCZ4wSzMJUE3MHhyxma37U+Zg0pS4InZTP99l
EoEbyRN02drcTcJkbTwG2zQP+OunvFa95QlTP+DgbNzqdbxpI86rVeqdGWesTegGvIoxRttX4NeT
mWYpY3wZiLRi74djSVG1C6udwc1kE+J6j5iu+881yL0n7IVuurNvBsOjIYPL2EznKeuuCrIiS9os
rb/wSKFe1ZA2ePfd8jDYUxOqxosd1cHeu0vK4jG3dfkgheIiXnJvQ/13CTuxrt8ZdFmWG3pnqc6F
jfy+xG2T7QIyldbOoai0ndje91zZvGnT199AKT04CA1u7qYSh1x74zeBeIH2N/HhyBfBEtq8E95C
G1lKzP9k960BtIVod1ae5rG9OjPl1ERdfB9rjZUZeHCYYaw2am/oWIllEkyBwSyIa1FfBlv5sCpz
SAfInNxR6nzHRlknzC1Z3N+5Pv7ZgAKvIWQz6iaPS8OPdp78LUrIC5M4V2xm7XQcX016oEKfBOQF
ouQJlsXHIuvS+FMJVnsbz9/0fnPMcRhsMt8kAsdgJzDkjA3uutq/g0AQXG3fussQ+TGSBCX9743x
4Hjpqc/au6wenHPCj0ZxUwBQxJKj8A067zi0NyYbOog2+Ux5osLeJayfOm8Cguj87dhjfJMjiX/6
VP6GmheJCd0I6HC1Wc3W35HqeI+nhZZT0zjOFHa82jXCrRkH3TGfBNVnrihCzqAGxwn2w88mNmpM
9xqB161grDoU+db5A8DnmwWwt1lx+eNukoa1M5Q1gsZosJcUXEjbDP3XDvg4tsCIWvgBVr5eB3BU
Ec8L/wi58t0iOhc6wQBU3Uo6dB3Uuk3MF6o2b55p8dr6CECqHQ5ACoswMNRW+akO6ffcC6elvI83
7LGNR9RPL/X1oYV6ufG08YPdhuTQ5G7XgbdJ0pCByxb5HIv0lxvrD2yK8rKQK65J0fpgaqauJekx
XHBThku+HhWH48etZWlDIfSx7i/uepxZBBHIvC86klPITV0oXNbRTceNzRzPSYzabTEQRKndnmds
OMTuvuYb7yjHO3ydQe4/idlJYA9+g42JBBO7jTN2KB4yHn4i1I8gujYuYuEYFxdYZOnWbLv7bHVu
0pZn/naH7omyigv1tk+e/9mOLr4/XIvz0B/6Nb7H0XA1G/qkjYWD2GugIjtW2vwJEnXf4nnQqXWt
RgtEeflIxZNpMNxTSdrFJ0rKwlnUJIkb1Hp9NTJ1oTVWhbVlvC6Le4d2c9+NPG0ETY6VnXy3xaiT
IyoatUFuep9lCIGMMhffgMLwqAC+yqHcMTm8T5iFNzkFFRvBWRy0RXBTD/dOlbF+013x1XIONu2L
Lf74XKKn1MER/Zepnd0XKQv6c8xZEyjFMi3CmaslsM+XjP1d71v0tKHHGkk4YBw3QG96411vPIMS
e+/UMSNzqXiPB0PMe/Tb94ywR+L08OiqGdhqrg9Vre689c7xf68DZzzONckBNXkylGj70rnyyD4w
hAK+6QFx+YeOa7+GNwLR5Dbrb4uh3dMhdhpsevcsZDP5VfbuPdTZh7RqooJsYmWTyYVBXBm/XONS
CefmXTQt5gXFkjO4QjqKAiawEpm1suBFRbbzl6o3JF87e1BwnGSWnOaGnFoPMwExFADXEPkGNc0l
gSrgvBMK3Rg0j6yMQgjrJ9uyyU4ynMwBVtUYu0d1UN5DN7Bz4HGwbswk+1o3CmQX0LCQfob2MQ8K
BhUGa2wrCAQhF0kK+Eh0HbA4HVexd6kSmCecukhY+AH58CxfLUa1k1aElCCh7S3fvdczGvkN4Tjy
ywal5CXr8Lh2hn104Zme2FYCNl6qOSJzqpG9rk0+8uxj2KDpWiCWNIQlqUbH/+/FWQ8cKXuq+nuZ
5s1hAvpBmnK9t8lVWP1Eo0gEJQt7hATpRvwSRJjZFE+uqNq3WQTTwUv4DeA1aANStxUlCz9yKVCg
5mPCl2w07ytdUTNMdyHbT1cdJhrbSW1Zu6roz3Rm4vtrlwstSc+dKOkkYwXB88erZd+MuRhDBw8i
/0eyqz8cstMnrVGzHScGdtDjbdvk5uyEvp1+QgLGhQdSgjaGDerGc0xBcMoE9r/ZO4/kSJa0u+6F
c28L4R6CZhz8qZFAQutJGFCFCg+tPORuuBZujCe6m/13m5E09pxv9J69AgrIjHRxv3vPhToO76u7
kip/Riw4lG3SUiRsHVMneIXatAtnA97VuZXmAbsjT7wLErNHmVidMQ1kf6bxYzXf2InF5D/mhdlk
VXqlVzwFNP+iDk4J0u9hQb7+K+u2lMi6PKzJxLwJCmduYeDsqamgH0ZT3F4L691NvF022btorp8K
Wd2mmMs3wndfOqt9W7/Ka/NXa8qeklR8hiq7+IN5RFP5Y8TwMoYkQtoSey1Iuq1pEK8NJ6W7ZSyf
6jk6NHl6APh6sXL7LNzi7OOQnzWjZGsiXiE7SL+M/KtvaDzH2Je8HGkBqhrWXOF92t30EfbjR9D6
l7inxWFhaIJ2fhBOfCyT+mWqADb36kTpHujzPixQtEugX8ZyX0g+LFvPE9FeBbR4eUvDmmsBAcCb
uMVKkzMzlUBglq0Fy4DsfE3zdREr3kjSdlgXD9wYwJBM01GG4acZkvZaO1Nzav3kphnnfT4zPybl
btz8IQYeV7ofQTTRtVPvzeqjBncC+cbiByUiT37ykFbBOV7nkSSyEb+mk+q5Z6X6YyH/QsRg7k5l
bX05FP9ODvMopBQKI+5Sgo3EDwmo/dFGniu/IhAYfvmdQFD3n+N8OHq4nUrCL9vBm75Vdh2J1aRR
t2SNKRwpdXjnpdg6IAnvIne5TsMVCK9omx2z9NqbGthfqj6FJFN81t54OYH1Ij/uqndrtI4h1ZmO
g312rP2zrsaD78+Pa9LE7qCy6vImwrITcUphhUFyqT5zLEo1u/popXuuMjsfxnygcggh6qwXAnVk
ZuS7Ja29a/7AK9n3S/mQEOZFkGLu1579GLM7r5Es7ywaQIsSoiBXqbVb8oLT/AH16UQu5yTZ2TJk
L5GZnVWkn1XeXoQnXjtzh+nzqVH60jHls+MvesOd3TSHh9jzLtQug3IfX6vBbWiiY+dYMpE9w0Bh
b4DVzD2RcrEOaCwsmT8eJbOiJj3oeNDVSa0Di5pUvsuxB1HcAhP7Fyhy2d9EyNXDxsoAtVC80eF1
jt0gffP7zGcRlBPksX6pol+5TkDpxkE/LY9iGqgWqalfjo7KBcnI3cMe/0BcIYDr9156TmrYoQCk
Eu9L123xGVpdARo7N8UfXcuSPhk3Sm6Kwg3nJ8m8wd2QJJqbix5DlH1Tz+0OynZJ0jxUDdEGS6Rk
W4rMvuOeF+OOUHbnbVPPbWETRAZbJwWEHPE099Utrj2wVpRLdgLg0DCHTPNiJhY8DvoTTZJCjk62
1tkFwe4xuEB62IQ5cVQkuU5YwFJ6Ex+4SPh7qyKd7Hvw+9dAsSKxpe1btO3qzV1m99I72vp0ETEz
5nPUVK1Vhjaqrpjndg84eK9bTsgMsiV06KBQlcecJq8y/oSYCNEVLY1qlLLX1yWvLkergYDUDuKH
9xJ3i8+6rSjwUskQQA9xbc5/+GHbdwnoELN2m0d657g9DQoZ3d83MK4mKPnApW75wcbnWPT1zQi1
A7sF9/cnhiU8NclQZs9QsLNnbCvqZaEM649Q9ljvFqsN8y1NbRg2LdsqmA5367VinNaaHkV9a3lo
ZM7pzakks9eFShdKYRum+dt4UEW/owSO04gcuEtuGtN6j3iJ1HNAmoqlZaYfk6iSGsUNTdwYpszk
K+/QeeUIrdsC9Y6BjB60nfISkCcoy+6dlHXOx5953V3QMHPD/1L11xwrg7WT2e9h1k7slEztkRZY
xEdlaBm206d1diQ5D4Cw4LhfQXPrKLb7Yg4oXu0WHtIx9/HlPo2jStZlT1of40TuCit52s47sJG/
qkRh+CTPnOCep1pZ4Myb7fb/k5f/jlH2He6JoP2QLEPPJkcToHX+n2O2//E9/yT/nK7933793/RV
h+/093St/5fAdQjKOpbjoKxZKK3/K127spv5JwwkiVzbUv+pp4Z/caULwdv2AEO4gec7/5aeyjf6
52wtSoq0bQsp1VcBoodv/Wu2doq5tonafM7lVHuMsHOvabcUn1o426eMpjE6JviQX42lCJ6pY5co
NllRt8Fjl6k4j4BxDGCGPquuaoEZYMBv/V2b+9Yc7xpLS//Xv6/Z39U/5ZNpf37M5av+awr8V8Wy
msTa/C0U/o//7P4REt99ma9/+Q/qHnmzH/qfdn786fqcL/01/df4p1r/5P/r//w7eft5rn/+23/5
RVepWb9bTCb4n58GZf1fQ9r/UZr/8d9bk/z+F5L3X7/ob4+MHfCu/O2ZEX/9978/JZxU/6J4SEMy
254drsL7P2R3/J1/QayFu6V8x1cEtf+9FDaHgbU27j9j2J6tUPwlJXZMHSX472B9lP4phl1jxXXq
NAhRDfsZipxTnLPMZoBjQyBz28ixp4DwW82xv6Cyo6YK2Fj3EXZyioqB3mQQCCvwgtyAoiaj+Wdf
0YyBWdXVcY1HMg/CPm3OwOGIB99aCR518CVxpLGhMRwz7rEFPyqnp47Qeir2AB36aTgjopWFvo0D
Hjk8W/gTEYpkz8LejsLIOxo17OlSEymWG/rOQSulMFTa31ZnhmI/FzKcfxk5EM+JY2DZpL6Xtkac
RYY51qSdioqaBRPD6zHsylBxozoIrNOsJPYjmIRMvNGLvHRsAMWRxbJwITBeP9B3x0A0HprstjZE
qM9dkpNC4P6RNNWvDkiueYPqFnGnCsNdNea9j9HHHh2NZbIKx7es4xhtB3G8k5wtclRzOBaAsYks
P4SDql/4GzDlhU2N9KWps4PRh5BAoa+H5Bn585mgO8iYMvTIgwL9H35T8tyY67nQ3n23RIosCIm4
KL2Ri4Bl4XrB8G5CkH60c4Go6jz5lZmWgGcye9ohc5uQGS2sKjxOMYeNPrTt12EYWpqofAC7FPlh
r5hPvFgIORODlW1p5aPeZkNLxn0cJBZX3VZvI1yRnelnke0AQzN4DPtJbQUGaVhzXbEyWaryEEGZ
wS7ECjWfUtUZ4B6C0ZXzhAekyV47iErpn456Zj1Rdg4cczPFiX+HgDqta4/wm21LUMi5Ilffp7zT
Li66NsBP+m31sjgGxsbtmxS0vufUdQ2OpJoan/MT4I08RFyaaQbWRLx3tH2Iu57tdtc5ZGARhjE+
zFDIdThm99CPwJrjPi8+g2bAcFA5qdzasbY4ZuD04b4D15PVdD2au1NLGAyHAk4ptNgp79s3JliA
lxb8GAaCvEVBRNCNEIJoqdgoAIzPSzsNPZHQ1kx/SrsmtKXcahzoWKMsfXGqkYnL7PJ27oUzN1UE
sW2M9L7U3Xzq5tgJdsadCuKkrrFB/a149aVokwuzZKarXup5FgA9vsV10voYUgkgr0J1pLuQVptM
5IGp9wUO/nLbJkP16lVFOXwVdu4eLFBdJ5LeSp97obFClM4YOT98gos1lhmdqZbvxA19UbI7yXkZ
yEGQsoe9yGHllbiLp+8nja8Q16S7BwnSHbp8jdg3tRx+RlW5b+GSFCdHGfE+kOPiBBdxqN8MQ5Vf
gH7nT2GN8BOxOHOlJnd6qHCH8nD2MBiIqeLuJVEgeec1Dqit00fYg2McSdxMG1/hWxmlQj6DHN8g
tZRYrBdEYo5r0Ar3fb9Ajhm5Yg7Tmg2JerIIF8n9gXYdqx/BVSqKT35x4OPu7kIsvSY3R8Q+FkOX
HWbh4yJE/XI1jRx6OY1r99x24r4Y3UwyyS+EqJNHe+RU3mDRezGzM77N2Qw8viByijnfxERQHNB8
ZQxsOt3O5NuLfYn3dI/cHJ2XYZLHhRaye6L6jn2MOVPHW9xAKIVI9yRJmcvcwM9IL44MPEMzddhe
OgTsN4+Ukvvqy87h4hCNUG99PaA3AfXjJk/i79bnmMxYIfIm0MKDf+mgrzU7WQRldRwct6HChqAR
kZAFY0fQtwGO/Ty+DShQyXdZJZ2DqUXpfLYSPQ7+bSPqvV2xgJB5E1z5hoVcDDGkZQ/cmogAXnKa
ZxR7Iy72IfUvYzOoV8h8vFuwgodul87wBDcMI2EMCxsVHvjCpD4cyO33Sx2Te8b1b5OzqSabopsc
Sz2wkKl4qry5u0nbaHqq/BC3ZUfV7g60vv2osQPf9dUSfcejDst4Q5dukO3wt3gkgclJeFyG/HlB
fwZBBsaGEkFAELNiuFphLexjDMt8+WtXuAkd6HNoNfeNx0KzQTan63wcHTM++ApL+8kpQaV1SaI+
F1py0Gc9AzPZigtqU6BAN6dSg9u3y5g3Ee+dphprEJIrHExvGgscxl2MWJSfPHpmEqRU6jKjVKZM
zoJKQpoQQVExvrKi6sFTNaWXoQvKdbBog6oCnDeEq5R8oD6N9Tyo5/jDV+X4UkF0tp4Ti3sZyZB8
+UH2Ve+aJQrUjzNZvNnoctb6uYphhBWHjk9qtk8D7SDdGB6VTYqj/K5WeW3tIXto9CNiaGx2wxhS
Ju6TT8csXLr0i2EyPXWVjyQfAHzlgmc6U303jOf5K0yx5mSzFC9jBmHy1A3WhDSDXRl7Hv+vxiXF
ZRbfPS4XdvpOyY4CpzSekgIc9jp4tnU8gDBtGXrg3DQY/Gh/dpi+1VYbFcfRtarl7PtqREymyGAX
5YKSxMlTa2yrZ7nnvGs0bQrleo+MtIsBl0G8S8IIYxzMFXRk0jAHv5AQsre+lVaM4jJ7OAddNzm8
VsKLr9DPcJVBICis77GyrayBicBevY1yHc0Htnv7fsKOScdPF/vjHcenmZUwzcHLG16tGDgbgqRy
FZYfHEdHXfUk6xebgTdc9zK1ATu3CfPeMOO1ydgTS2jZk8hfwrygfrERVt9tYdoCzEqdOjwo3rJb
MRY5HJMa/AO/FIhfIGxJVl6BSmMmzEmyG4/sviNUMQjJEGuk3LM98TaFeUwNKqBTyAmZwyT+3HhR
yJgI0iIpczXJX6W9tPEphqy+WoNmMzz2gPvyi2WF2T0clwUalFPW04nQecW0lbjNg6MhsGxVH67q
fSnTNwz1hhylZNN9iRhdPlv1wo9G22f4YqHT41PN8/JR6yT4xCArPlI3CWvYWYNq7zQL1hZa+zii
UKRpQGZmyRLUNGe4b8YFIcfOWOiwdGd+8gY3Lv4ukpVDS8wW0heoxhiyvnB62q4WQQ5yaFvFltVY
IOxIzrm/+U4hdtkpKR9JYDfTcfJjDihOIOU72XRrVcst2sl2ZEvKnFCVtUy7wLjzlRH0l+yTbqHa
BUuGi6ASrkNvES6pi2W5lp9179NF3sIWEoeRMVLxOLgmxtNZQOF+Wpx2/L0kyfwOVJl1shwmg+Pa
boh9+2vr06bFdfcwgB+FfKTtenqZUxPV+04t4ONcWujDQ+TGXn5IR/yLvMVQckbau04tH6qHRdTO
F1TIOsKSxqV4m/VVixAfZGBTXNFn2BcZtIpN20sGjHD2WMgTKQciLDpwXI68qV+fW1wtJXyAYKWl
48ChiJIM5+K1G+B2EZnQ2hnRKFNvfJ7Jo8KDwMAIUi4Xu67rBuLXpQ4IOuGB5TQ+muBpcIywz+Uk
s2RHkUdZHYYyrbOt7aDd3s5LxCkl7zRqf4hNl94kyuk49g5RdzG2rL56MpwcR/j1AfvbTvw9ZKQY
7lWpdXQ2qraOc24iKJsyVsdK0fzx1ZAiWOJd0QflXnis6I8TXs0GWIQH5X2zTLgVAYgETehhT3XV
S7OMHZYa1errTsWMegYPws+RItQJEmNbJA2252D8jkoUqzNDS9CWdcNMBO/8EL4YHYbiAGLduVGc
vtwNNkFwPd4iMDjjfwDUgtHea7Yj40EIquxL2SGOFU49asGSEx0d4XTOk348RoxPAUD4EeA35PRh
eTRThzW9FEtw1ZQ2mjzne+aThE6pgWskKz5vx6Buojy1FY8F0ZBDMxAIh3UDU2qELwwZjn11Q0Q/
vk373k0+PLHY0HRk6SC2qrU4IasBTxziYGz02cfH9F2YnIpl+oais58X6UrBMjVBwwrY0VaKVH+6
ZTmK65JfuGbzb/3uPoAq8NNyWyTERTb30lCa0F5B2fL7awv04hfzOk3stPUeCvJqyaGspB7IO43J
hRtos6357gZVu3P4WFB+GSdX+UL9zY0zBqV9PacF4c++q8Rvcky9ew762Mq+Zd6Ww28rjpC/0xqb
KcUt2B3fwtErvud0nGkaHvLroXWTM/hfzZktjr/9TDW00XSFegNJbECGWUK/Cn9h1sm8rXjw0BNf
+Z0txuc168EmqcMGL3rRDc2GakL81U1UmRdEaYdMnKLYdM+qRFwfxmfhXuxQgDUHXJE3ryMx2eQ5
AySudx76VfaIuFm058LykmrHvJDr37akRzqHST9a1mVkCA3Gm3Qikn7U4J6ntFu/uyk9UEeMdfOz
LBfL2te2GJkstkE63DpYVj97hxd5PwyQK0HV9guS44IJFQI5DULTz2iZWr1M4K67I0XeNtq+Gig7
aOLHfvGtVzsInJdiwAZVWKBdXiXW4F3rOebDZX8KHtK2pOpnCNTIM+0F1q5Ps4WzNR0X6dr1nRDz
Gu04YJLoNoIAOqxBhvzF3eTF2clvy+CYKAFJV2r/2JosutgTkyMrwjInLJT5jYN5lJlH2eAXI91I
B/vAOW5H+DrsNx43uXtv8WjaaJPFhbqgAI0fmyShLDbDP4FPL+ss2odSP7xw4u0/OIwyWuy9vDpZ
zTzfUP0ZQoiEiQj+SPWOTxNMxaStCVom3FFvdIMNlhKFQxmqKn/TPAvlpVY2t4up4/Z7CoH8ctzw
VPpc4H6aMdzTkG760SNyLmV6jMqOViARZL8qjv+7CKLNE7O7yGJeSFWXT/XFHcU/zUXapuQuMeGd
FwVOH0a8VhF9BYR5GHTD0LurvNHe6j5IyrOq5HRLuGfqPyp3js8qDRpKe2dfX2P3Ga77vFt+L2QB
/L2B1nGbx3I4gslnRJ7TUEnBAFihYAfZbXksnZA+gw2DVurmw8k84Rqh/tShG5Di3XKp4E9p3f1e
YNa+RK4/eOeuxZO2rUmjjdwk/fDFgwr01EMvw0LPRWYzCAIzm0QOoDF6Wc5f2NrsJ1ip9msyY0eI
20Us+7zS5og7DiqZ8fPoHZiH/jM0DgczJ11uu6nkXV0CMyOJUwLACdOjggeoB8fh1ht7Il9TOtA7
rEfyiXZwxMsIa9pPDJkTxoLBldEThpoFKeGmd3oFswePDkwUAGZ6y3XC3iou0CPnIypULZoQAALq
SGTvRJV486wAhXQH0yZwHuyGk+w9d+wg+imHNH5H6ecKOvGknunuqx59VznPiLRLc8VR0JR3lR1j
RUwxmTl7x1jWeeF03h45DtS/iBZJ/51JMGTytA88eSNi6kO4uFIuxh12emRTU5+Nm1pXFDfBBmR+
U7yXmAnnc2sDpodTC5fakbjB+qzNnoLFaShpm4kznmKSBP52ScYeF2XEPC4eK09eRX5ZvS/SV/gZ
2yS6jxegLJsk77j54Ptlf9Ns+qclHGiSxeEz7ruR0dh1pn0zXJWzL/xd6ojhS03KvbjMiI921bi3
MhmHX8s6KDlWKEzMkcP46CdD/BbXFA8TDx9hblNnC3N6sNXJtBWBZzAw6qkYCV4nPlEMrCpJ3d1y
KvYPbPmhfaxwRmxYW3G4JDBk4pUQO7UPVp0AfSAvIBJSkiUPj23EuBLqGz2yPTee6q90V5o7jc3m
0ns0az4ldohBbRq1S/bEtNfJkATORqXKh0pbzsGTa3H84QOTHh0VZ1cy9qMHJYLg3nLpAd5NFU0o
cBowHRtlh2ecW5jZI0qtDtNcZS+gSopTUfR0hC0M+pANRwIbbM1+81lEQW6/Gs8fKYzpEIVZL2QF
CIuY6FXPaoX5Kl/FiW1N1oy/qg0JFnOSeNLpAhQHtEI1brI+Xx4io9NPgaOenwjx4dJCBAdZQH80
8BQDSQ16sBhOlCukvFwjLGxOVSWJSsyqv2v2MwhufQ3BDbfg3SDo+tHSYVb4NxKxn4ZQfZsSDy5E
OMxQVhvIaD+4BSWxDKDysn2h+qImJ7mIaflTVeN0H7AxzeAWZrQxr0SsGwu3vKUnXA9v8FKoDar1
KAmCWYJ2PZUnQG+WwhtbJpMsU7c+JpF8B2smv2DYKsoXVydyRedMPbAw1ilm/D7BL6LSifBQgB2v
pc+4sD6BEgf6ULdWMR207Ow1qJtlTojLx6Y+XETMSe4rgsBmV8yROcSUSzo0aWj1OieefwvoQLmb
Vg3M1b1ElJDGqPO98bCDYPMd13YQNMvfKZpLtgvwPY2HsV9AkBAJDG8459cnz6Fy4YCNcb7jozy/
FFE0PtIGjiLAsoJTK6gJRlMKCQsURKI8zmWgJcJcRvIvEswk6TKX75PvZTfAmniW2RT6CZMxD8h+
DHUWnMjS0JwzoUpNWC/4qO1IheXvBGuLjIU2MPewKcwLxnRgUSG8QriGsCVAi4EPfS700EL9nHuK
DNvFnnE6U4cw3OBopT1osKxPCg0xdBhA2f1p7uZhfJlpP/gc6oAe24ope6FdwAgS9BWHC3c+C+rp
EJaasX/Rs2HJ7K3GmvduE2Cj8STNmFXUhfOR1bSsHqIM8jjQN+1nDzIPEeNEHLJ2T5iRv1KQGzjo
Y5NQTeDnNdiTejwWXl1+Lk0Z3wivmHepFv0+NKSFMg+s4bYbvBHoFVaeU6LtiYJ3lPGVDQTBrG8K
h0qeQB/zlOLRwDXipuyx0g8lcEevtdXdUIVQygkQ3PB71XfadcRp0JAR4TQ5/rHUNGkevVmonzIg
Vkck0MynfvbqI5iu+IeEpHzJmqXUl3KqmAd3a0ouLfLyIYa4caL0sOR+Hbbd2e7cNbzmCDDdVkiU
Z1N1xFc5wWNoRNRy6Dunyyn4RSGU/G4yAXwDsfaq8XzO26Bh0wNlJelr0gDhd3AkDSY92ODoPull
g3oCkB8/eKR0ckbgrOQ5cQMcpYSYMU6EJXniXWHS7mSCAVsYTHggPo4OF/dgnNrJjzkVJB1SgNO5
uxwqFPt/VVG1wXhQE1SfXe+tJFgkcRUu2M3JfombPnUb/wfZsejYQAN6EwVEoAE3WI8Q3bKakZYb
w+M4cex1xVTfxk2uiBFwxBoPzUzJJQ5z4OuwIryGwQsErRuv9+KHIe3XrLdXDiPB/dojqAj1FvGd
9r77au77d0o1cDY22ktYtoh1bHHhBd5O0ejQ30sNQTPAyAP6fKllgcqGYSS5H+zRf1C0XLW3si4K
tcFhoq0/rHvR+6J6DwOenwYXbF/OPXo7b4FbiFMLprzZObYLtA2YtnNWCeXMH77Og69e+fklyiuf
LtWsecfEl1FnHgYcUhcxBCfbLfCMt5w9i8NA7boC5gZI98RCI27mrCvKDUxYUl+d0dmdtwRkoSc9
l2fRBIXcJF4dfLl8vO19roiIM6iC85XUUXZQkhkAYyc8lnUnaEwakhLgwGIaj+6SLAvYWwjlB9sK
gg/8SP749GT8ODsWTqDOWG66r2WZ+fDKDKZa7HgiAOwp3JMKRUhBtSeS63yKYBoy0eg+tQl2VTPu
B8qEDkPntDZ9ECa9gm+LS4c1fD7UgSt+endGURlKFtIladFluGn3kEJItVMZ4cj5Gy9ncJNYnUD0
FfV0Zw+5/BXjhz4tjYAN0YIZHVdjxyGiLu5GOQKekM8oRx+7tMH2vJD8Jx1RY5fK6BSi5HckWcfe
NAJSaVoLpWDJpxQbkpW/tD1VvUA+wj9WaqzHmCLHtzxeoO6lQ1i/JcYekK0Kgd/Dmgr10AUCMyg6
pfWnld58MRm9Ymd3cDh6e+VsJlbDXFan1WZT4PlBvyRMgPj2gDoCoUbhYL73a51R2TKH3XStu0Hr
K84y5s6liCt4Lh3Xbe6Vjb2LfR/Swv0K3z6ieLjBcU78htt9pcZrIxW+1jiI/PgYxANOf5msXLwe
68+uZQjTc7Nqo/hoAj4sLMJkeKj/VOpgDX3gfhAmafw9rDFQCOniDPWusoVLMj63UxuKszI9Vbts
f9ctMvGyReTrKLxEy8QeJCESSViOsvwVAadPbvN2GKsrWRMIo+eY4glalXkQWfIy/RbKpmMcI4b+
ya1TWpPx+Hs77pRcvBIpAEexmUjwhRlcvUyPkKpFZnPmTYNhh21q2HMtNLh3FbLcsguKSiFL046M
lZBBf0Sl9OTR5rhRIhzp/plJK5RbTzfjceTT/7QQe6NNnb+fRqihpMHSNyLmSc6c79DFgUPIvPHf
+dr+UUM5u1oD2kcmTf3X4hgHtGE3Ywxah1bQIajYyNzYAH6pXVxFm4Gu+XMKPi1/pQYew1Dgl7p5
UDJmBuokveMxtvOqZ5HV3oPXVkN5zlKJPXRZOrzzQwM6gDMk8GtoCcI/1ZHTCZLR5DxwV9R+/xF1
kVN9EmBbih9s+MvMQkSUcyftZHU5wRnIH9xwDEY6ZkM7YdfHUv67LcN62C5RL4P9SBLX2xL3LJlt
guDDHhSF0S+kKhQzDiwjFngXil3Fy7mxpT9eIFIbfTuDUCJwxLiBS7Qm8EprTmnDr5lV/uF1jffl
mJn7GcGk7FTBVPyuZmYpG5mSNQDDVGVLetWilMdXXMXdc586Pd5QD6Mfc8MWw31m/EtO2Exvi7lX
HRfqobpj5GDZR7dGGHlmo/FbhB7Pz7f8kAlHFISN/gUfQrScraEqjljjJu82NnXI0DIF0AzEaTH1
cMH1TV2kjcjYHYKsW+V1pI+XJHN4Spd46P9MtbM4Z4AdlT7zpko6Hm172FDkQESiy8wiocaqwn6e
vIFCpLFqmnVXnqsPIj1Y/eVfNff1JwVg5eEoPkwjpvansirIIYf2/E76g4vRnLidPuesFsPV1CQj
DVk4E668hn4HZndIFS5FStk3+jpmzbB2pl1Y1Y48en2VXRYFeIfLEU0UGXz19V3gOt+i216LPIRI
4MGwDDLNpzrwcW1SYishL1nTVcKpE7LqxBUhqhu/e4YeM1OxC5sdpK6wx/zK9qh0UdNg70cKb6+Z
z9ZvMwA4Pr0TfkTQBlljX2AI2Y+Z9Oxhhz+eCIJHmMGjPmrqgHRIUmLWVOYvhpi+BXCpihQdld2K
2MY19D5VWXPNUZwB2iTbdCbfVHv5ixPMC5BLyHuph3/hlX0PDnTIkKJIbiYYGYt94nCDRRbIAXL0
e5wXOjkUEPm8u4XbFRd7Sm9njL9tnzxxU/WdTe1z9DtFMbIO7MiwGJbPriO0RVAb0HhyE/cTaHDO
EWno7btIc4tbuxdJTOxlWw+iOyw2UcvwmELdjT58H7TODjZMZ+Q3qQ5Bh0XhIsMAfw6GB2BCYb3s
4r4r4is6fsOi/+bXypyTbHFfs/rHUvXXeshNUO2r2JZOeaX5ZI7vGW4+557mDz9595JozrEEQJPE
0cEngzQIYTtL3DoON+td5zUD6Ukw0/OmIBhtHRfbatC8GdWEH07XhxVp9IRbFJBpxyLBJXogTMc6
6fyQeS7a9GGUK5WuSqe2e2qYwWQMejPGQM+2m8VRxAW6Q7Y/V5oisGlbKSXNvBvqsYpJ9xPcExg4
ob2FzTFEl6YTu8KJeVKz4IR3W5LZr76B9ZP06edpqfYJRwTDodh3kJN4XKQab/KI0wIaCvMyrgjI
2M19MSk93Q+ZToH2NU1OqkyPmHT83SQtOawN4TlU+M1Uo7RR/EU4A4uslVMGA6vV5pA8oc+TASlm
01OiFq1xITlkyTVo6EbfsXIYztOMeJkI0pm1ooMz8Gmjoobd6jD5C7up6GAbx7yDtl+asQKYk081
APYkMYP/U0m/9demWJfWZRCNxX4sPR3vspR49DZBxV6um6jP2R6tKLANnz8k5tcKp73ZB2hV5Z7R
P4tbqTCSXOFNt7NbtDR3OoSmHcerRQcmOlZ5FIY/LRaeotvhZ1JVdQpDD9y0nImsATWf1GoOIvXA
tX7P/Gr0z96UFWvd2SiQBRkXxyEHCeC03NSnmeJC96T9RHc4qkNDXZLHpZijM26S5HebMh5bD+tl
B5RvIdHoKOh4Fq2teP3q2F6eQqt11RFjDUN5TkpGWkRWptnlNI7hpN3EYePSg+gveF+2lQ8Kd2sC
afrrSdDbs9cRZi7/igEGbYR+SFoYhFdluRBf8iHbNm2cIUdVJp+DowUYuo2OrA0jSK/Wmiqz60TD
RDjPZjH+MIXJ2/jgBr2g4wFOHgUWC86Sh3FMJutPGkQCeZtPRf3dxILZyh9qawxDYEklE3MsDssL
tfCuk1QpKCZypuxElmIHFVsczq34aSes9btgdMvsSJ1a1ZIsny145ClqMHM5ZL1NHc95f+uC32c+
67R6Og/B7IlbEC1ZtcWUm4XUSYcl26im9EfV264eieDRM1uFf0RHFxvw1dqqbvKk4ISqInrEGRon
2vlKvcJi3uWhZtnXcdYJh2mqav0/XUHShupUqyz2DvpyBzB/cRyQdvmU9ZehkuWz5XBZps7eDvPv
dLJMdZjNDNIBRtqCeEI/Faab2K6ulglHwjOh8YJYUaaFSsHeNsI5DA2zgn3vF4l1FLDBwj1OsT5+
r3IOQVdSi0l8rmMC76pjw/Y/WB5rsw3GvM5eIwHo+LZroPICegYfTRwhr+PlOqTCHNYG6ciqPvQJ
ax27RZ9Ow3qZCJxDsMRJXYGKD/RyCLvYkru8zWfBVrno6SugCs35MIihxLbbmsPzJrTYAp5y6a0I
JC4PgqyUDVeQsq4F/G3OiuUzS2YwGIYMUi3cPzn57t6qAVJ6RZGTgPmfHJ3XcttKFkW/CFUIjfTK
TIoSFS3LLyhf2UYjNEKjgQbw9bM4L1M11zdIJEKfs/deu3ET0xzi1ctrWEwce9MLu5zWnFfOx+vP
TjDXXnonGx0CFI3uKSablm4+49rx+8cJWnnyj/9dGLQIvrbmKYkRotSZ1QjDGcye0u6Vv3BFMvpk
SXm2JcV4h4JdWHbAqljVry51JFuC9kwJPBOdCB4N7+GJqSKoLZiRJuOjeWpQsNLPqGn7Jd2O0bQM
F3IWpHwG3AtUxno8q5/niP9zil03IAVbAsoDNEo3QsIZiwLVdnw2PS/M7Sp0rlnqLL7OzpHNW3Wo
rVert67pmuCV5we+iiNS+6pey0rJerdMheFxTnucWq45IQmXs/dUKHptqPcYf4ja0K81KdJGf6Ou
H6tXnsgtYlQnyAlqnjU+NBnTiwOLyspQ5wNp5rTmbJh+xzrjqHKoyDlUNy5y23/QbZnWNCBboefX
UUojrrVnjdlzxERCW6K1IG4XefGifoJeRUhd2nLJ18s6EpI9AJKkp13EcwfE0jXJS4gQEHXILDei
BD4wIr8M+SFvJZlOMUCa90g9nFU8jTO4GuPSncg6sJ9+T51nMJxxhhkzrqfR64DXUZMr6eJpBzn1
+LmiML0ta8L3BBIm4f79rpJinSZIbu1cf/tZzFDIGqpoTXSH9Og2uHpJFc6cXthabYu+H/XWh1NM
g84YR86e+gui8JXvVZ6zr0slzKuQ9dr5R3tX6N/8qoX6BntiEdhx5romIt2kuim/oomGh26f0Myl
4aP7clpJ7bhIPfOWj7cPKHL1RvHEFKXqHrsM3o1nCh/4ursKD1d1woFCiYHiHZ7/zHyfopF9Z9SS
o+pPQ8RhdZriZCaJQlZjQ7jRfykh7UeEmXwXiSXCZzf3vfoIhUelqV6H4I+0Un9NxSBelCMjuwmk
Y65j30WC5F90Z8Npt0yfnEAG2HcVFngqAwHn080HWn/d60QFjNpE6Uezj1zttjB9q0m+Zn6gvQOk
s0r9NRNrvxumLt9++aP103tCLhcxiBoK5TUllFmkjhgoRy7alQoYSlkXV5Dvm7V4mhXBeloaSePB
F8HiCYrPIU2SkTUcHEpxN44n9HMzZOkpS3pkdG16CV501U8z/jAaeDw4Z6wPaXa3FWFsgrDrq6Db
9SYHlCukmL780lUZHYspiC5hEBUEPVIdnL3Qcb6iSPCPZ3euT7Rm+Y9uTONdQaTtN8dNkG1V6D3A
9SOzO3Xhsp15Ex1I+bM1aUJx0S4ZKWctV3SdgZRsM6npJqXj+DSCQ/UntAUxPODw8JTPutn5wRo8
pkvuoh2zgz63yaTe3Hn2t9HcxK/+neQ6rXSYAw53/Z6he8HpxxPiB5j9cR+X6/gzxlS8bYuiARnb
5TuqBMhLZna40C0Bx8NKE32CWe/emJwaNmiOJxFn0ya7Kq93UrC0ICDZOtY/YesjLxMi++fGebTc
0HdoBFx1LUCEZ/LPMFj6XUMu9PsjU/rftVg15ERwAcc+WmhC5e/H75nLmFsjLJ6SMSh/KahM48bT
A2EhjQ6OOS/iiEDZ/FlHDQniTGZXYDfsGZ0cgwqRWMXXrIW35SHb4b8kyXscMgO2fsTLR3NEqfZ0
hfjwlu52XXbrKdv/GRgmbwa4CjOz58ZWWfws/QItra2sfndNiJWXH1g+BtVMWWBacDXmulaPVcVy
5uzhKtkmQP9p863itaO/z/HtNtF63aUksp4i4pBbBDgAybkr94R6seTwZqFPkWUolbQZnTQYfhJx
aiyoz2qB+l4S3gX5MrBURB1m313W6PNbGUB6+CKFKIllTrDnZjYnRx1J8cU+qzoEQzkfg2RNDkhl
bAxHQSPubMviPOPNuMFkaODcSI7s5RStLCkxtpqrv3KvMuGpt9pBvGdtkKyg9vuwfjBLwcjbN5Ce
JHPj1q5IhlzXCq9XVI2gEtcKgVbqdcZQkDjNesh8lkfbMPeHPXJh2DyxlgwerC+QKqqlJ2jmd4mz
Y6Kvd7gKg3MRVMNpcisNmIsN7TnjAXSGbd6d4rUyZ9mzmqwbNT4U/MWf+Gmbt2JkQk1WyiMnw2qY
wSGRp0IF9tbbqrhmiUwfqYGy2L/StHryJssi2o2i+FWqFGtZEEJEaafWuWTxLP5zWfNUPGOiuBPn
xYeEcggwOnzAeqjf3cq0QCGW9OLPNDgTTkMd9ZY1P3F0RdrIJhnKqxmTH3SvcNJcabPLjbdeO/Yn
15FC8BYNx/PAaMnuscDW8jMhvebvtaqCfUO3PUEdMg/JSRj4W5DlwwpUdsytSM2XuunaYCxKeNNI
weW+UbMnrxpbS3EwtTfQYJOM40XgfNly+gOxmujZPFXIej+bAH//DNkBIpdsDvDpIPuuqU+FCujl
L67n6qG4xzS3JUeOvXbS6rGrs9jZoCFET9BlOK2ScW55VSBMnaKE+AbbUZO9s49erxQZIGi7gu4U
aK/7FlNpvglaVoS5j7dYZvX0nHbJuqvLgIwbu9pDGJTxk+CcSk5/NTtBD0NJqyun5+fBmp5i9bUv
3wDy2ef4ztPm1e3nB49nzl8aCJaOEkEGLIDo8W8OYelyavzG3YEWdl4bsh6nhN45cJAAgsvt2s/F
Z8nL9qsggCx56QDm5AJGciPaZZms62imKNiaCTk/Cr87nWVvstP3Gi1OL6xbhj71TwHSBxTYbpjm
PfsQ0exiBK5npifLUBCqjwHj8EPQBen7mECbOg8stI4jpZ3tbcXuAn09FfNHDszuKSf5gkrRpS8e
i6SzO2sL1rYDQ8n6PvEOS+aKY87S+S9GzDB8nufBvLGGHGhJKvox3SWO7vzdYuOayu9Bli8gncg9
VnHNJi1nsbkupaAxZainnYbp/Df01ukso9C5cDIo9bsuVZDupgJkyxngsOSAENMQFGPSBF5Szx4D
RnFH1MAK8f270Bc91b6gyqn1veG/iZrHj7tVIiFAs0o2JXAsi7xq1NHtU7kcKeZ115/KdHHJtnLm
nz/xbdTBjs2aGP/ks/QR3OoChRDNHysQ8XYSJACsirNZcFPvHQGKy6KEtOJOZUgpN7qZrKQWO8Km
WL1kLqrEffb3sgimz7gwYGZungYURE0Wrn0RU1BHH/toOTY5mFkG7N+QNVzR+XiU1Vrko7+lToGm
n40/G7ZpwUKvX8IPh0kBBZFUP19E94nXXHGOqcZ+fOBslmabboyC53DOxvbFSWtBD1Wc6OQM5VQK
RksekBdejfN2DscRkG1M3IC6xgSO0OzYGXPzmLPzdnKaZX9IyF0S1x0O+4PhSbRuKjNC64yZDDEq
punwJYqYETJpgxBab9GZPxPj4ramOcFceKA5v10OISDhQ/BHrdNyLBpwhXLH9TxZNlU/VWCjZb7E
EFlFLE/ZbNcLMkDxkqt7sGQtXSO+OtP3/WciC7wOK32Maiu147M2dRKkWl5eHI5j1rfFw4h5E6pn
Ke62xNnP+v4BwuQQv0u6PSGo+mva/1MUzziYCvj8OcUC//RPqRn6+BdbXHtgzYEjllhwKnm/dHX1
Y1hq3LipRb+91/ZSsokBuP8me9MZXuFL5L12mvXhFVlmbNg/zEPs7dRMvv8MBoLw094dadirt+SU
w/DMflK/M64CO0/hHF+8NKokxnXXG57lDErS23SZbfFb9RwKfphSxcGuWwgzfIeeZpFJ1wlfCLz/
dGG3lgvTbbRfpCcOJk7H2Qri7LpzLR2foKz8DP6FE7OpbIhgZOTiun01Qx67oZtSIWx09a0DSNzN
4Lrqd04sGW2rYLuykdD3NXkrKMETdV0LKHlaCKpmSE/SK9rDOLrVfHVYy2YoG1Vd7AmlDfY7DcO5
3mZlph46yHLxS4Yx5y/uZFueI6P6GS2Pt/Y9Rkc+o83zbzWIgV8OtPlTM7vRSYRR+bd0BntBdoui
k0nd5Yo1+K87xAlPrxK6QfO1zpqsHYuxEAx4hIkVTKcA/4Xugh7G05DSPfcJ71Urt5IPMP/uVxEO
x9GJ6Y7a2RLNFovhosC1LjKL6m3fhg7mdIa91D2NgiF3G5F+oLVaiczBIONPoAe2RK3wbFVJWhfP
jUWJPqp0NeqnY7oFfQ6aH9jtaY6L5VfhuiLeVBzoCacrH/Q8riiACFXcmr9rnN6D/FRxzqQDLVYd
tuorVh65ODx+gpEtDaTvgTlQ6wbsjidnOL68ntk75CZ0PkiDpL7ihGOn9E+HLAnjtbpTLbUtcLcs
eMNoP2lkQYnblFcly8zVDO3RFexn9i5/TEVVPtQpCjW2/PlUaJWmZrsMYfNfT2dnai52xrAJAyLy
1XAJHZVmKzBnt43prwjWSqjwrc6XcQGnEDua/QpnsXH1dzRnTljv2Xc285McSHW1W6RD0d+p6kYI
Mj5syMGSggYkiFIUbr2LinX5jIahG96CMa/LfUSKmcuYI01UUBnkTLo+V5UR3yufVM1/ygWrtg97
XjxfjcaQAPAD8V6TBwiwO+k4WbA0SYpZ9GGwVOLtJaBzyy2hxNLcvFZY/rMjhY3eoxm72XmhM6OM
xAdrrDLau4mWKVW+rN2ZnYTRWKeXsNWw26FuDdccCzN8jJqkqfpnKun5314qUTjBj+MGdqcQxQWz
OxBClQcXRmLi9H7MyufFHzrMqq0fuPZhLvh43mhY9OY9dT8L7WJZJc5hhTlq47b3zVUPceDgaVan
WOdBZPFU6tozcOr4gWdSTqs3qtUFEz/2wi6fviv0RlhHSxLs4MINxJ5seaHw27pQnxpxCPrYu7Z4
3qffujM8g/ZDUAJKD+VovfQwCzHwEk2xtN5XIou0566TobP1+fnAspdO9GctW7I69PmWv2LHmONk
14UqrEDBMYQfkd0v0gXVvdYS0AbGCvrm8yUBt1Da8UB3sp7ZA/EF7EMxmkddE4/kodA2L/hjs4vf
he3bgm82Y84ExheRMf1pBkSDXeu3WDrHnMQvEm5nb4GjsdAuOvIwRmGPHc84MdaHKghInGDUBaw9
jbwmWR6zO4AXpdK2PPau1vylajVnXcvyVqUDk5mB2fLM3j9qHybManDDTVg8h2EqAXH75g7eStFS
A3TSactGcHBvcCXFeNdDcbJXjMavnTcl5GFrHWxXjHoAROqkbLinh8o9B7L1k70iMNMfmgjRHjqH
7HZd7BefgVfW4FdGSFlSVshrNSZ0B+JVPRzrEWsb4bxYLueeBey2SFi9AHEY8u5A0bocH1eAbbxk
HX4s3AsVyhTRopnfkVNc+jVLp3uPpQLKMZLX4eHXw+g/qyCcvCNvEPt7aUkfkMq5Y+Ao1/zw08Vt
t65x6B/Af6L0A3CwhJTomu56ABvTrqtncWb3G8hDNtCeEzgS9a1EFf8R2QJyR+mNy18ZEud96ON0
elXShsM5Dtfp3bMRbdJQe8pjSA9Le3BTJsuDig1EyKL04bMpT4nbwGLlGQIHNWLC9uFTHxt9KWsS
hHCN3Z1Rej67a52erRmicxjV4XecxrARB8m2XIiqe+5lXRJ1djwGpAtdqUrvIxIf3/GYlydK7OMT
d4ncM71Yzl4Dm7hLsTDrnT3iImQ5K72mj53GOXjqHWwyBzdYOLopuprE0cHuiocmu8OYKGYLj9A/
NJ1fHFF5X8L4M/nMqMtMD8R4Xu26A8zaPZQs67mRO+N8pRIt581TGKB22TSwBRFE3ch1SLRkXtE+
Q0Rjjp2JC7uzE810M/VHHJimCtY2PDc8FmMI+a4dvZCeNE4Cb8DdWPUEPVhvbkmYJapTUPOQ7dJb
a4eMkzUxzA19YNHL4pVk/OZ5aShEyt0FYKUzPmf0NR0g6qjLMmV6b8WEGWkEfqCIRm4dYA6EPyZt
npa6Iu/CHdczgdax3XlTSeNyz5kDETmmxyX01a3nytsGbD13ie8W1UXXfrbzMPs6+P8dSxqJTbpE
RTbBx8gzaWC9GoujTBw8T0Ux0U4NS2hkLRzUWI1Y/LTumaK40tlFTp/iNRiz7riiiV0c/Docu0cy
wgcsMrie17hcoGdXbbtV5BWJNJU+TkHpGkRmf4zCBeIWOPAeG3fCAcO/czGRFU7Gtd6hCiqWZ7T9
On/IkstjWkfyV6gx6lII7AZnyPO4ZJohbuMNhRl4YoIg+wXUBxxYpUYwdlipLiTP2oMMx37viiYt
v4zrBW+hHxYrtgGkix+9483noRdecGiQkJgUCx+aPVcH5ICwkPUfZxyj5z5bnfqkSAnTHRs4OITh
NX6rnjyhIAz50ixdtVNYnKmIGGbMDh2kqi3wO/fco/A+l9Win40J6uy1QCq9dSOiDB4Hak7AkCng
f24TgJyahjzcN4yDgNo9PLWD2zIQWiqYvyPbLNnvpmmzKxID91rTBBCLujGPyGuz8jqZEiub2hi8
qLdRgV4jF48/wllmdESeCeW77N0G3l/mRnsPoYhzz+jvUJhn1mc4pks3zt5E6DEQGyJbuMPUXPyz
eqCQzpEIALTg5DxUCbU4u2QkfCj7YHEPPmaCtyVbcNyyYHOPetBJvhdFq5hvCGB8J85KTMydkm3v
9cON3swi2uctD49tXzoNWxFOG4/kj6H5stbMnmaOLT9s7/ILAvaVfECZNXio2Xj5DUcNbSB22aia
XhmCZfIYG5OfVauDa+LDlAaamytaG1oE/U00daSWXKH8/hPtpORsinSnz3Og5+ZAoEjh7UVzTUCn
I63VXJuh+5hxffQn7Ajjb8wF9QMI4PCeE5lG4t9pGO/8bGqnQ9QXMXuDUjxhAGFPKgXgo3M+t8PJ
mrL53QaK1mJ26cuZPw6egrbBSMu36PiXe0GM99gRY3uyqScvTjCok0NL80/G1sZcIRPPy9l2U8ja
u+MFSsokFpYUV9xDqYtAQFzMfU5VYCxJ1g7uVJ6H2RrW0W71rxgaBotuDvU/KFGZAJvJBUv2MSXB
tXHqyb9kVMC27zY2LmcEkeYUXaouKwgLVMhdauoxSOCnLE8UDVXP8GtFflTqnsK0niVeBd+o6z8o
Hlhh7y5GRVjO1OKF3R/CVP0DEJBhgSyImXs3DG4ELgEfa73H2M1BBHqj6Y8k26iHhkpQcQ5UgDkR
9VKyNvBEdry17Y1zqwY2da/4pNS6CNozZY9ZclrFlF/WxZl/RQPr46VzFdahNPtZLySBXu5LZfuz
j6OFlBrSb0vDpl99lQuriw2T6/rhYbPhikb4xdKYMYo9+VJ57q4i44BzLgqKk6ayLzmI1kwP/IoA
GhgO9D+AKtmHv3r0bjk9NsCyLnwaKmsPbAHOzIr6pso38TFGKKHiCbtcTngDP01OPBHT0ZTdPWzS
rl88HAuEHQbyIEevIFWLCo8MespnktRUd2VW7oJmwpEH5hUgxVCLgM6dfiQdcVz9Qv/nR2P3YjAq
rHR/C5aQXArYAWCXq5cq8aLXph4ol8GbuzPN4oFjm8D/chbbLX6CgddgL5vfwwmPRriW5ojBLu1f
k8bN5YOMpeyOAS+Aki1staxnG0L52OcLWeAdmpN/HRTSFZx259wG0iUIF9MSRPkykk7KOjgY+MUA
UIy3DP/dJWdR/u1Amfmppe0ML63pzuNOsN5AS08P7uTeH5sS3AOzhmiRgQrnEA3hEJ3mUtApRhwD
ULbjayq3l5WMCZQYQjODW4yYgUc+u5YMxcK/l/s+5JdukRt2Yz4mCm5uMseKEyUYHodgPeemIyYO
SiQz0N26n0AOcJIFgSPu+Sj6aO1fbsRGEu3PzRMTpU/tTSLq1xSz5B8Lyo7ricUrFEdIgivVoI/Y
XFB8B5ute2IC3W1l/XKGwj4d+5lqbc7EFH4w1aJo7vlcnDdjQrLUcsXCWibYANjqmHY/mYjPtWYI
2LtEFn66Offmv8XtBveXs+Cj9M2K+9tbCg7k5JXVboqn/kYQKTkPnsv+qJpMygCVuyHqV54OWGbX
mXVNY7cGg/ebZpw5Db2cGGRkUx4LNsQ4/MMFp2inteOc6tjjXNGH5PgPDvE4Aw6cHTmx64hvNhyS
kONTtXKV8ZeJvAzUvXV1qp701AyPGV/4FTMRwbM680KuO03QWC6K0Fqfkz+JE6MuTJpiT04k+UMZ
AElVPYhgizUHIp0dXKRTmBwp6cCBRqSQ+MF7qMKg+1F2UiAxJbGFsR709SmMOwK6lRxqngsJAXoU
5Caiji0OivzQeQKwABMN9cExgkD97jFhJKisfHvo86gOpymIh2TvAbivt6MJZHpSrJbbfQ3BBT9M
jNRORnaK0t7D420loSEf2AoKdFjnx86BVvtM/nScHkdCJjclgVluEsvS/9mNB2z9OCcFVgfEtqNH
GTV7Pr55cILEWnsQIWamgaNcb/lsB/4VEekegtafM+LZO+dMHI5CyEg94HUu7NUdlwrXnh398qg6
kySHNgF4ey28LvWuenUjgYTp48TPTNufQvY2nzhYy19zWk0dhsMExyzvou5DO8xRLu9uKI0rZr3h
aBtHQkTwwiPZWfaOIbIpmdhuxq3olw8VTcVfha3jP0Eiopc6T0P/cfWULR6YCnA38nanC0GyRmDn
ytr5qQFH850EdXEb+Dpf8LUbwt9xXdKXjB8SeGU0Ci87Q4fxg5cYg3KwD3yj4TawIzeAaEg2bCOL
EQYxo0Ymcous7QHoj54fb5AfJmyHOUfTmYYGDuvpfMj4F/6tFYgbpHQnzfdxXoz3QhOPiGMpTZoc
FqqZA6Iw+E5+xDMe9iMMUsKysZum52WkIiYQsrvRvEOF+lqCHtnx0xhyRjj2zsO9MWJrl3X8tNXa
/YuSfm539RIRcW4iTmgbyuSXW97iNNjO7gpGocUWdY0jNk5Pc75SnJ4FLTbUuNXIzImM2WFnkGTL
xzXJ6xcn7ur40VkD7C0hF218dKwcLv7qUPqyeBHtxUn27c44IHgKR0P8ELb42B7BYql1t7huH+/w
9NbtRdbGvdVFQ79qZbOXltrb9wqf8bAJM3xgDy3niwSo0iqQ7Cr8f9GqCVFtU+WMDXxPxcosZ51t
f40jH1B9D3hm+N7D3qVLz0/tLS+zbCQeBM15yavuFMLIf2xpBz8BZlr8nyj4CWbripODLDErc6ij
I/3VYaIX22zKkuS8lOF6QuVaiMb1k3hbQMim1LoyV5ADJ/77mBLKWNnyO8GO6rziYZhTBHLfw253
sY4rDqXj47TaOhmI+q/am4PyXTdDM6OTNjCKyGilPufjlt8XCd0TAemuXnrvRHx4MOB78P0Hb0yT
pyqD+DoUw0g3NmsVflzIeW/4/tPxBct+zKjuSR4DCQs8RAoQaf1LKsK1f/CI2U+CGYfEAN+Krv65
HO3EB6xlJ8WkF4U23ZjJTR6szUEAtbLFZkFUHz57H9IvvcfwYps/npiGA+3gbvjo9AbrCgGpISQ4
MKoVWWvDeojW6A2wKR8PVhq4IMrjcXnkRun3YTiAMarndFf7KZ74wh3H4+qwTNyoXgAaaoK0yg5Y
OMJLuXAe9ym0vCrSHiQtFgrEyPN2mA48DgkRc+djnfnRb5uUPUxkkxJeefYdkiYnmFLECEAiEBCG
xY/X/96yp6CdPlZx2vj7mHCU3k2s2EFBeIstriMThDyqwLDtLic2X/Dxg2I6Bq0z0gFu+vha6da1
v8jOhMFHTyjrdx/yg0qtqCPoRh6ChKOHobjQbHh/4cTRHgv8GB9Y4brrWfS00i2eqc3Fi1wikBZs
3XUMaJyDsuIJJI5mXsJf42wj75SbmIEbAxTihhwi3hsufoflz0J325tG2wI5ipyBw3Db1BU7e2iw
VfyvNk1bfqI9uPkJp0Op/i+EYyDpo5lGRC8s9SHpAqbdKuyE2A0UXCbI7XF/FpwoUKj9blDrQePy
4tYXxF0S16r0gSGYdlipk/V3xCh7bcdCf2YIUsVzbMP4iRXRWu00fS0aTg/CV7clpOH8VVZrD9NO
rC+ImjzJ0Aqdax2v8x7fZ02KNMb27JXmRL9uRH9uBa60wtVeYi1thf/hjApD2CRU/BtwwX1ws2WZ
l19D6s2IlAuGt3GeOVBH3Bp51iLhwJ3hEeL7hJt/YLTFDgbJi0fzASoU1tGezW28T127jqc59KFM
1eyUP2n1Zq3CTrFiTRTaDN+TWq8Vmx/IXz3Wqh2/fEs4N0vZy4wlYrjW3HzkMF6rtCyOw5SrDkab
ZS3RedZpz9PA77mBK1Klv8dm8c2L48UZnskoKjCRDvxhVHh3H4wZXriJ5xcQTd6lnFT9HFobU+Lo
ZuE3a/3kEeu42dVzsi6EUjhTwnXD7X3nfA3RT78f77uQ4i5+ypUE24VlcPEVdGkcbgjZB09diHLO
0oSe2vA/pH48UxmC2qZsRXULVHvv2/bF/AsuSfqYV9gp9yvpE5fQprscZyDp6jgrJxNgW7o+BJRd
uj8G7PUsFIUA55djCzYnbrEYclwnC4pyGuwT6rKGdrj2ZT296wQ3MQGT3NZHqDi22oXUsdKhPZfN
68qkvA2trJ80Evi8ScHRbzMsIgAksKrFeAiPBtvOnqaA8S83PiEpZ/A5d3mEQ+FYjUl27mgJS04j
5N7lRA5s/ejWyc7HSAlHvFa6RLDL8bJSI5BCddlg7orYwSeAFb5Im6/cqkMepS9Dyf5qy0jefSb8
4DP4C5dnm+IwcaGsIiMqS22dfhDz4E3bKRnWLzz25jfjAY0cvVlAx2UzTKk4ZHmY4147rIx+b56k
M4iqzjJyD4a8Wbm/1/beWUe4y7ND4Ll45UoPjylqisRCziszPBgeTd1Ll8cFRrR772aTNP3j7PHi
eyHRNPmPqVeLi1CCvpIkRiA743zXNEp5EQSmNEj8XyXcisQjvt10JBScUHUHGfeJfKqxTZc/06CN
zn2IDxSm1UjjcQ0l2L5OxlMfSctpr07zcY+YU3UPVdOu5S6OINss4KaE+2llO/+XqdY5zUPry+1q
FxoUnTA2KMxD+w8kejttba21/0zOIKgPHEcdLIJ1DPNJyEIu+zxzOqr9jHmEo4BQkAbiXtIx4Zg8
J2rM9nHGqoq+2oEc1cYkVnVHbRgj8eevgj2tk7ovtbfew7pLAFb5ONhZnDySnxeF6Z4OxakrGDvm
9UwhZxQcMgyKGKaAZgOuB+rXnnMaF05Bm943/LiQAHV5zXuLQ/s7DbJk6+OCuhbdoP/SHBh4WG+p
J5W56z7yCp3QLPv00yV5OW9kjzGJq0vYxwkf+6VlV7kFQjKQ52zZNT8j0BAY9CxC3CWVbCbfF9EU
+Jx8SCjq17I67iGbCUhyOM9oSPJdIEt7uknQNJiE8HdyXG+765y7QE0LS9ynZ7vh75MoXT/pO1V/
qsU6F7dxUTX6XoR4zYDobuhvoSIKc3v6ViBLXLu2qz6KacRPzIcP9yzkhpiizNU7BZ0pfi8hfoPy
slFAfDHE2XiPY+AWMCY+N0jQ/UuPeR7bbKzrP6ASSE9IMbMGDVzqCLdiQRIDYtf9t6aaiotiWf+T
Uyw+nNRx4isgx8Z5ZGFScLMgAQYsPCiZ3YcubpsPW4iE1xJblTsobZofUOtjGm4rXodnVcTTOWf3
Fx0W8N3OriagceSVKnOe7eV44yXcI1/nqToktfKWTdV55TEe65HyoL50r+FU8WagwKCD98gV5cBf
TJv/WA6DI03JYeB+GO7bL2mG0woI/N7HAEyC+GV95sY0OMiC/qwxf4pNnS4ZlWkN1iRgVpqXIMQz
kjN5bdpoN/QdfVeNCMpv17VyjwM/fqBcnnq1UFB0imif44zTJtq1qicrx8UAFjnPUjLelJ+Fl65J
YwA34I8a8rdkbDiyIaAhEHkEpw6ER+ZtIxL2lnYupjeq5iShto6wzkstDYfybFnKgzsSeo/Gexkt
VIbVP3paDfK8emQ1IGtF8r1jDw0sx9O9fOSUkT9OkowLrFKODzzuqfQRXZo2z+jEq77BXcSDBSNv
SK6zjhH1mkX1wYVWkIVrFyQjZi4n7ykuNlPbP6zLogpMOE5D1C1Iyc9nqFwLfUgBwWp66DQLeMaN
eYeV2AQ05k14JVM395t//Zo0TxGvr19BOSSvsyOmk3Asz6VK4mv2XB9kfLi2aPMCn/9T2dZ9d8Ah
k9xM6DU/1rCsqKmfevvGJjGWrynRFtrgVFO401e+emkLbixJUR0ir2enYUYS7JNg4/AvKXIlfgmG
jH+2Xkip6nKOv+LWL7Z0H+UJCXUdIy/VY/ASNKEO+a3tvL5zQg7ubyx2NfUuj2DWn2pGq+4jmrJW
/6lpyCv+Y7YoSDtQQ11dklWTQUcS4s0bo/St+GbrRBxqKs6gh8Qq+dfZMP0R5hKeBvI2r30sFlwX
SKvD9M4akDtzbwhFPIUOhJsb5kMsiRvlLijFS5GEn1FSi5eZQwmVLH29nAPR4Hrwl/ZNFBNuKlfQ
uREMFp5Un2ad2dBKv1zowU1+dT1Iqu+GYMZ/jeYxiowZNfrbhirtnjLMFcEZumHY4DGD7QyuhjcT
2Vss5x0dB7pf/pCoaqsdKWX/b0/7onqO79APerbGAGdkk9GbprEIkRhPGCU3QZwll5In72Nol/+R
dF7LreNYFP0iVpFgfpWoaDnK1+mFZfv2JQkmgAEMXz9LNa9TPd2yRAIn7L12H4AFCcW3ESY4urGL
siRUTbRz04CnnJTUZmuH4eQg13C7HbwBWq92jvHQwMRYTxIp1PyhRy/Qn+A3hKTOWTLz1Qs9TdzK
RfCOwGDqX3hSnO4NrKAGJTHHwxBtZ+Z/+Lnb8okzAh5MN+XoPXqG9Trosl0fxvGdpgInbjh1QGTh
fhu9Y13OdX7Kpcj+oXAnto+TWjxRso7nuF3D28Q7Hn5KXasPJWc8GDLLCLUSdKA93ICDijr1bcBA
PWjEEv01srPi0AzGLI+Di2ER8TMps0Q5MMD1tlQ98ocp/OSk+1GiTsFX60YN/5pi8XdsR33SFFrE
f/xqbu1Pf9O1cCEatwgGiamRsLc/Obn5T64UTClTn9R7YFlq7hcqJ3HuPNYpKJ5Wm33LZJNXk/jA
qN9KkB8lYzcJyQLvSRiSr6adT4q9EDBLXmkJXQyHMU/0TCpLEsIbnoi7RZzygadBovyzjGeeIYPy
9G8ERht1GfEEqqTpFxA1/pD3h1iGhlFZi1AowY1YFPC7enxZXmQa58kvTEUpPjALbDufhmEtqsjC
ctt3PkDXXon2BG6eHJnUqPkvmb3NcpF5xOjXdDK7zNgivouYLXu2y1jaIUyzBdtTF8rpfKi8FJRa
X635Mx068qe+K9mD9fP8nLqQtactNif7yOiU3UmDM+C7jbpsvRaNV8ODRcxxcDVLJ7Z3HDyw3VKC
34Ve9DHn0kXCzBNdD19N2QT3EmdKw7qQeIX/jJa1zYWaljRsyEt5Zm6YSJ0+48lqqz91AdcRTYJT
y/0iymxXCeDF+yxVC6H3nYwJ6dZlWv/aePmcdzdYHcWFA7Pwz4iNoXyPUB+wEEU9m+ZnKJbiyrqP
FF+8oUjD7JDgq5aja+d5KRsJR+XtoXE5bBXdfH0JpxnHdYHm9bl2+rDfhpPlPzH3Totd6YC2/R1E
PvKAwBYNhgOlDfYTGIy0u0acUgobkbBwQqYXzV1OvGk84lpAYoQP0y/CjY3p89BUJANQVVor+cSR
Zb3y/Hv9IRrzrLht6x2CPVwL6J5bzx4xlROT/fuBp0cfyr6PqQM9BrNJlhXDhed3fQO71VfcQQpZ
sh6QmbSBTShJ4xT6J5+7kWgOt5Elro6cjC/SE1xzsH1YVrtldCaoaHLBa+HSowMyapZTO98S/Sop
ql2MBJyxGR6Pk+P6aAzCaGSLUgsclZvKSdtd57bZhXWIvNa+QgsiXa9+iyuYJnQ4bf7NHivDzOvZ
QEkmg0gb4Sa/LWiSLVJIF+aU5Wd1jXBt9av+q1RLYI5yps8vCXK4RR9N+JnYVmCJJSCBgo9ckuHt
Bj6T1M68zbuOWifeuC5bUJ6pVnQ7tKAmwQIGkwzbBRgmRku3NTwMSZhfbUM6rAmi5pERPH7/omoY
REfIvRAD+eQuVY7ArNUwJfAf3Rza5sYtV43boTfMUtJgsfsdS5uCVdPqp9YEVhdX2j/FgQTIVTHF
uMIYtIqXoGBscWWFSEUQO7Dbj1QdS/7HlVN7DmPplFuR5Zil6JxONetEiDSpOfh5yyq99JYzynx4
cMBHjws+YPKcPclOo3JMiJnm9jrbNjz7Azdi4ZOWhPxAM3fv4LSgHpmnn4gvcrkwg12huDkOLjfE
903PknXgkbiuPLvlaUCOgDNuwEGLUjaI/kRVMX3DTHHVu4W/Am9Dw8cgfxqcaBCGF8mA5h/tZYo+
sesJW6uHxn2TqUjdI8Ntecnpl2lSS7fLnlCoCIQSy8RuOpuye8ZFrMtkxl7Xxxu2YXpNoFZkPO95
aCwIkr4z40DyGIuTyVb6H8hmrJe2FGhCvd4DwAuK5H4eoaHkUF5ZkU+q/W7Bdt31Tdfv6b1wMHl2
LY4GecNrngPPv4/wPCfgJCwiXAOv8LZIXKrHXHdixZeNp3hbOhObf1Zf7o4l79Lu+APNdaHDfUUX
T/xZgA2Sr2kqb8E5c0k4gB+W597XobVvVRo+BmYI2WkuGepD1AVieMvjuv2dHAbQ+I67FmGeHaR3
RbiAWGH7IP647NGb01yvU3cj+/TFEQpCep/13IA45G7jsw05uE14e+V654MIck98U4p68eOAWLS7
zhnBTXcRGMv1NYq7ov/sIInuGxXDqo2dtvQSsVJcPa4MfJPI6ZYPIfB73nZf/0Afok6yNbzaJkBn
lY6d+vLqhWJDNWPvE3Ulywvw5GB8dmeXsUlLhQMGy7dRU9p+d8Rsm4lT11FvjJHP2ly3/IObylq6
L2Wt84dlYUYHc6UxJw3mAGjED3gadHMylmiY5vl8RJZwS6Qfwsggt1lJY7t3Isg0L9AxRAogKRBH
Lo6V4OpcIWHZMXUIPm0wF894OEsAKG3MPGntBU0j4uqEjOAQlg65kQcQBjT3UKDL//KYlzSKTJk9
TENTz99aRsjr5iBYQug3Y3/wnLEye1NBCt6OyPHdLUVv/akDAXpVtbjIp8qP3A2jOu+RayK8VrSw
6E7cHAtIE5U/cGv1PZzvucfR3btPwI1lUhcc1jvKifXqhXGZLF1oNQcXh/8tIxajaeosJZYT6Cyc
TvbBpuL+k09Y2DdZYLzPYcETTjfMzzTT3CeORdNHA2kVb4RxL1eMDuoJ7dc3atTpB959fpwh0DC7
L6tzhVLm6AIYZALvKcnsePJPYRgC/ylutuZNZA92t4XFTipqX8TubrDKkHlPndnPnhcF373mxEb4
k3fHqm5CgBijeBdMFJgUjVpwPAxpcCTenL22d0P7oFLgUzIpzv+thVe+4lxdfqBPWhAv/NRlxYeX
RdgIqVFLFvHjPNnNtedjf4K07Z4oU6nHPBBCmNTs4rkyk/8tpVC3wD8T38e2CZa7zM2D8ID5FhfL
bM3BYSpoABEowc4KMek8eE5DB0a5sPNyVPTEmkPlBcWKZhTp471AbE+5CQiaTToKMxPnNVsrO1sT
z3YN6eN8tvc21/lbResPjK2PH3JV9VelClBaFDXl+xgOH0VX+XxdJXqGvnebe1K7vM8WuMuf3J1x
RYaDJAl0ZqW/estfRTLsQZJr90wAkCyPBP1mO5erb9h0vggfddOhugnw4F1Gm258Nw3BiJErgHNJ
AHoiQzV8UIQsuw6jzF6Q+Dz/+F1tB3sLDsu+hSMgN5ku2I4i+EYfa6GR6/m1iDqJTXokhywWiTXY
1yj2pgf71mkhG+H5zSfQlEiL4ztB2OyLzThhs6qoSjyWXqw2yDg598otTgzpd4tXTvs6Dym2sJ13
kk2fis7G6BHMifds5hwonLe0Z2sssrfFBFecV9ZewOy7t9E7H5vGiZ5CDOaHtWoXc3IIQ0o4ixRN
AyLpJnFcV5wLfh+oRiwPnI3nTh6LmNGh1vCq5m3hGD6DwOO3ZdGUs+Lpiui9ZY25Hj1UGs8el9VR
5qn9jvqBcAvkzuxUQ1AgQbeOZTK5XuTRQg7f6DP711i2KIGqgPDTQotT44MmrkZhXPT34CIRd+e/
LIryXUGi0aawkMMFPZ+rmeFbydFBMU1nlRDEDRmrDKcALu/ETFj4hJxjaRgTk0fxC5F1Nn09AW6o
wqyAhb30SOnD4NzY6Clq+4gka/prZjV/u9KpqWmHL+SG805U04xgtU7jNytKEatl1vN6+0vRQLYL
YRm8IzcqDIaLOgzYK0Dmht9LGzsiBxg6cywJ4dmCsBN3qCnoRqNwJsqZfEV7U81tcSbLz+WjrkB0
CcRloC6od0ChbnvDWNuDV71xyNh4Yj8FQ5rhj5ypmjpRuhyHWUdaQq9O4BB6kmDGoX+KSWnku453
Sq+oAUOiHDfYbL8FyoCkc4x1novpjM2akaUKBvkvcvJ+Yw2Cy6/nW12BLpfXdYmjKBmDiWQUKAg9
Jia9pQetuNCAdH1kNL23qm3suttGiBoRkdQTIRvRp9X797mvzR0IgUyc48zhUHUgWz/YIwL+ARLU
Fsc8VFNENfcUS9W9P98M6QFKi59UOXzfPoFdKi6jYE+WSOdA5OCJthzrP6lBholiAb6Iw2DP8IWQ
+ZvFpNJu2GyBinIRR2F9LduwhH1ZVuIUMXL+jELd3s3hiC2dmviH8r35rev2sboZLnl105D/M3FI
G9uxnK9JVY9tr7OPCLz5ZmAh+phGQb0HmE64+5SBet1KPzY21pqWS73wfhrLqZ65sOazT6WlNhOo
ns3Ykf5z1C5FNBUudDk3BCFCMM/tCq24sd7czJ4SxnvkFqzxcGRUYTOF5GOumgGGXorljLAHyXUu
8S2gCdGEtYaMEChwN9T18bueSa5fxjY8ogJiUyQrHLey0q/kWdNxEhnUoz3ybxjVdSp2beAXHDL/
fyNqU/1lNxU3O2/JnAdt1oxE6prBEbp0IPTahdc1Fc0PFJbB3fD43fSu5ED/IfpRPJD0Il88tuZJ
1c8RQHKagHmrEYeEO7dfc5lU9ZjTt2aK7Swchw1Ve3erLPLfORXDlYb/U6VueuglJGRc9lQIbEhJ
Jqj1F3v4qaDwU/rO9DLytjlLbHgBTOm+Fsg7+TbwVWPu7J6+X4/dX0bEadJH7gTgah7VSxHYESSq
uLipz2sEQKG84UZHSPA4xsWr707E8Pidqr60dPLDivh+KzuP6Ta8s/awQDd7yjqjXmhVOEsCo8xf
gj7MRo0rSgLT1MxblO/nW86FkEAeoD+7fg3yYX9TK2xpLaetsQAItYtOE6u2kHfMGSZEUdIAIWVt
WGkE9lmkDHg7bFoJWuJ+15pCY2Woca7a0nTbYB4JipBtpIddsSpK2RZxFZldKhmBWHKcLG8A6JA/
upM1bPspxuk6vStix1nj3+AdiJ3g4WQfZsJmClkvxvOLUDmfZwPmnDV7wHGGm8KxXsXC7sZ1TXmx
Q1d8MKjJP01oq1M8xIE5OFV5gBp5Ux+V/D64xUX+lDZMxPahgMnYaTw7W/LIUMakHSE9E35sWegT
qDfrVLB9bA/WwIzQM2FwrTBpX0PXz5MY5xvJXTFctLAX75Xu7Q8LhJt1qApb/ozGQ3HDrVX/ln4/
3ReIsWKY7wR5bQVD/5t9nGKfYA6yfuOxeGiGoLrzpqjbahMx74cFgZUDIE86BPTMLUahIjW9d5Ox
Qy8tRnUsZIRboGDfVYeZh9Bv/i+b0UXhkzxLG595S3WMoEp+MH3hPzbGz/XA+jQu6zNOgXijoql/
l0DqcafMC/P1tcz6P6ZcXknxpEaQvGmHCSk3OmDPTxY4Q7tgiKoTlrPsSbN3+JSpewvjqENm27eF
g5hzjk/cTZRcsNgPbBoYbUR2TfaOrR66CBqoXEr9OsGs2JalcbstugTnJlPMX29Svzd8D0t9Tpl8
UE1leUtYENjXywpdnazVvv/Bjx0bNlpZwwEXFwjB/NBd6N3INd2pYZ5/Wy1ZYI78Fb/+VPBkFSSU
WsqB/+/g0vlSppzuakY07oESKALZzSIcFxoPOHrborYY6yIrgdX9C5FifmeIYh+iiuBZorB693mM
2i4/lQ477X2/egQAMw1ezcbBoPVPOB5X0YyWNBlze/jL4+s0h5qF/R8hi6n5so1pHtduVU8hHIin
CdUJvZ2OHYz+0VTe6P1gbU6I2Txyp2IbgK+EzzklPZB2TDyB6IL6hcaRxNoN9GjsT14pxTF0mxtZ
L62nOzNPc/w10ueF6KR6zBuIlqzriup2+asLXoE1DKHPMnJCJTKuObDD1cjmrlgibl5+QCnr53Aa
DWCOVZXnQoQ5HL22+FnIu+VWRVrt74HU+NUTFgAx7SYQY+/k1VFrGaxv+zxomiPdIRJpOTbhozOB
44sGj8TXrFqja56VPpA5g9bvajP/LTg2YNxQTYyuGXeoHppdOjhWfEEAI4LtUNX+rpC+vZs0fTdy
QZiGZUEo4J7GNWdeh0LGjRXkTT8gZM3jOkSE38YXop0b+zCY2fuP5Wl7Lt2hoAMk78NBQC2mC2/h
DYNMNsEekkn/W6DWfGSUQ8RPHXsecuHURZoJ4IEtZIS7yCSmu8Vv26ALUiqM2dmOHpP1vR+F6yeS
G99sQm8N/pi+Wpoks5tAP04DtlFi7DrEuMOmGnwQgn5XyBstTtDp5QkmV02e4YL79N4Flte8ss2y
FsQ5N9/vl00T237kHhIDdAaKjQq2Cvp+/nElMJz6s1VTchHs1G9Fz2hKI+TN+uVEr8DHxCElrxBO
ckVai+05fDqWojgbc68MYEuBX91i92nSZzcr80wmaKvyWVPaMoUujhwNVuYwJnUz9yVGWIFZGHlk
/ge2okzf0no08eeEZ344mwk1P/aV1jLotA2EunbiNiLJUByQCAzTMeddlTWLntxYsDra1C7uRZq6
NsBqWE8Q3iKiIcpTmRXhTNDVutoD0Uu6m9kAkEBaUcLxP0lE54GDkZ1yI0vxgtGGmOIfK0k7+G+q
wKJMcBcK6SlEHVUw6Ze8SnWKyIL+uPRB5MGD6fbMl0GDc/GsL2hD4pt9hazMl1jaVn/UKTghslW4
Tgg87h3MdsqOkzrQzQsXFi8LFlnmYvmcMUVGI91/ltl8W05VwtzT4aZg1gFhUIFhMCGRuPN1eRzr
aR32JvbqTzI27PpklYQXONiBxkRIu5RHumnSFYNlWuUD7DsZHhYdutFphr2WouhsqDmBzIizcUd6
FMg9bJ98utcruB5okBvLU8NwVw8pExyk+W0Ddysq5hdsTQiHGxPQQgtu9vGhvMUuH+uuiad9ZBWr
TuK5NZ9CjDB7NxRMs3ehe5mOPb5I1PhVF3bX7gbvaJ1bmCOSV4fG+SYEJpoxLRh6Im3ot9g8smHv
wPf6aosRhYgHspG7pvbFU5j7y42jNaBu6gMCVU5ow6Ll1Ck3yPeOmKr6wn8y0ISOavS4HAcBoafW
8NZZS/iM/slMr0QX9Y9BaDz+KNJp4Ja4rj40fe0CuouZyDhC0/D7qMsoaCt74mzP2z8UC834O8IB
+iW9DjOUYEMe4SbDun+PTqF7V1WuwN0ycX9urHH4F3vYQ464XVG0VihKH5gjuvLR04LCx43mHY9d
/o25IuxPFtPVTaAy+Sg5DqqDmaq83Dfk4v0EAfE5SYERkeQLRpfZsYT1lmMALficMInrOyBiAQlW
lii8ZC2VWP4xlB9fuky34yFeuugHipyNm5qMRcaM7kANHcDasJM8C9pT68n2bw9rhLmSbZFb16+T
fWezavvCSTq/LLOy3nhtCYVCMkTwWTTKMTz1fuo8THQt3r5xTHmXs2tDkzwpjnp+eentPV2yJu4Y
GODYwPDPFkPL+L6CzmYlGa4MWkVOIOduqtb2DYNOwOSfRglRtSMKDC1z6NC3icClSSK4rXsgHUGG
JDsp1CNVIPR3SjDHxfeD9Dz6mMi5sKcSDI7T4iYMYGejwCEZ/XXNcHXw78AEQpho1oJcGp3wQsYC
VqnAgiZ4M+jkhhFeFdQJ4ja/fKthpU/HehzrH1LVDVNaZrM8s8Xs4B6CV/TjSSyqOOidNHyFa15e
+UUbFgNd1Z+JAgk/HJ8e7sgQUCBE6g3a46KJxn3XKN/aR/TA7WF1GbInGFPoPl3b8+Z9pybmhTwx
+Pt63N6fxTql6q7yIQaf0cDm2d+uy2u5s4ZpyHbWpHV1SgE2FtBjyWbDaTE7V+Dn8LgDFn63xE8K
tREP4HPYjZqBiJOyJKgqSsLNxJcJPlSBHueWm4ZniYjrzobCWRwcbsVv4hXpmVniBi9UJUBOTXX7
xMNoM69orIaUHF9W+OGnMWaFEdlUDm4lZ6TFtcO5bVYlwgM2F2jOnJT4intO3meMBPWH0/qk4vL0
4ifIDMikhAAx6GxciURGaA6ik8mKInvtFkbPuxGk1rhlfOA+FcDE2kTzN7xmBmJXMrtetgUn69xb
Q2FjTcnW8tIODaVXz9C1/ux8q+v+ME5tLtawThn2rUkVZ9o+b6cxagwHJms8e+zEmhksKOxIDzX+
hYmcfXYyTg0nT823U0cVPppqZfbpYKFjJbTAxLw9c1lz0iwNkdCQeuagoMTiK5NmEt0fIGLB8lek
NSEhm9phhPctXYNWgdLTDY4UhCbY9J3tIJmGz5y/DGXDt1EuzkQokhfMMXCemEnSPLdxv1smvPwb
BxLqtK2s2iwHe7JSeTBFFLmHwWIcJjTPzkZNeviJHJbc+6BS08VBmaO+FfPkElVD1g0npuNWdlGk
jQYH18ggoIKqwMdMDBdeqtmNkDh1lNw4SyWkvgDTEGEnrN6gnDCTdfiqA5NN9pG1wFB8seYd9b0X
4DQ/CuG1/otk2Gxv7G5U67Fqe6LH3HZq/ONidzI6cVtMDMSLG+h0yOiHodAIlqauDWZ9aysVvja4
IomhghGVfQ9mbNQ54/b/R3gLexp+7O5qdUg4kx4+yPrgZY39D2Hy/DhmE6BpVcB0wffg2E+LtrA9
zRO8mHPXivAfYgZWdYFnF+E2RPsYnUkgWcMvDVE0GSN0UANkQ6qHuioews4z9s5wE1v0RXjhHFS9
26XKw/MaxaQlU1oxgZNdDugPDnxSkzrJYdDXqbOXNkvPqwt/7VQBw6F8mJrfOUQTvTHdgJDE+DCe
d07WMBoYvBFoYlPp4bGDGEJFWRtK4kIX/it/U3qdfRtUHHd2bIOeS8l4klHUjs8FesGTXFn135hq
9gPu9/zSaufD1ux7kwGm4+M6zRBXiMjTGx98y0639oob33LPEeDBjIM6QOjeRKnzjh11kM/LaPvw
qpiDbwXnLmsQSzyGcIVsjM91wCCstZ4cJOgXyTy13NYM+vbKkuQU3rIgugbl1q5iTH5CM5HDGJnr
+IB2jOW+G8v6Y60N9tbaJUnqMJnZKi/d4qJWMg4AsUHHfBcmTVdnBzxNK/Zc6VqVyGNX3EitFP+V
GktUXs/cSG3b3Kqp6PNGiXngM+gHiG1AQlzWrQq9U1WKTTG1oM2aevkK3LoDxrtiVLHxppw94b5m
jLp3aR3dIFbGOSOfgtfQ1vEH5Ji/UI480KxmekJ0yPsvx5WXgLmt/zjTRL2AEp458Jio7lE+Zm+D
NXiHMuIxLKclJ/uiLhy4+jltgK/c6h6IAYKnJR7+U/5QnhtlB6xdS/Sau7go60ss0vLYVzJ4a6OK
O5BtNrajDnrwZtIYxpEMRrnccCeEu8JHmwxyKI03eogFDDX8Q4d8JLMaITi2uWHtCAovpza8Lxws
zsA0ULAZvDJsUuCTuN6681OPmxSiwUNR5sFjjvrtEjnEDzGdhlsUMjJFcKn0z0i1MSbUbcurWV0A
SFTisffdMl51KXn5w7azKxhNtVwWDMrUoeIRsPcI19OWb09zdyy9hr3TqHLudoMYi/nEOtdOE1PV
AzBaKgtsMLwbV15rUhgZLZdqb8J8tJPQ06r8LhfDHsG3Zo5cCYcLnkBNcuFrgTwK0Y0yoMoQSAc5
2A5y4CAQICE7Ae71GVLPduvpvePw+iU0H/Xy0dsqb7bO2kfd42xlw3Rh1oKvI8Cw5/Hsx8gbNlmK
I/WQWTf2JScBvCrFIMXdVmJCFsDQJ0ZLaXvxwVOmunFtSf7hesn8B+AUtzXakP8XZxjKQAeo5RYK
xAlCOCKaeYAfIiWhZM/6nPxbRBM13LKYaDR67pEj2W1sQ4geQzNC7voaoYxZgpA/3qH7vM2R0Sxt
i7zWC7dR7YyMrwCgITNHNZ00IguvcLTYpPGfl++6aTnOlihWX27Kmm8L8SjmBsHCq156bLb8vDOJ
nbsZAS92L9zIuFKxywINicJ+3KO59K5wyGJWc8g3MsR+UhWHvKTk2XFms6KUQx5HUHRT5PUh9xGv
OVnNkD5zM4FmzIEGJV4jvOWINWgy266ZB/eARVXEBxe40amNQbug7siNYXSitbxgjtD6MJTsWHZO
r0ioiINeAUiJrP7RG2+ZGRH59G+1pZDzDbhGXrRXwpuFMIg2WJqoWDhJlG0fiJZhksiTRBRtQVCx
e9cRuShwcjVd/guvAzRzEy3plw3ADM3JoAudgMSo2D65afdqk1X4uy49UG2ynrjvUe22NPih59w+
m4nCtzUbsP5QdVYY6jrIuGe99AXhguTyuft2WckQohXx6JgElRuvKxF1e7iTw5ogi6VFRKNMGUjo
r1kTWN4CXB86j/mo4Fr8E/ywXw1j3+i+WaQ133Fo4o4mKc7Db0eD9czrjZ01nLuInVVMBAwVQVxY
hNcENzwAyoXnGMEzMLqUvQ7Pk12eJg0Ia2v6Jf60UmGJbShvliHkrI0P73TpBKuGXn2iMQXRRoVg
70daCsJxBGoEYq+7eNh7CJ1QfbrR0qLAGPuIeRP9zG5oPUhNogIStRmjCoSG0SIv73qGIz6D79Yv
jmzcLPvkiwAZn0lVDePQmCjazWrgEYIeE4xbVlyty96m7l98iU7+Zh6dbDB5HH6cKS7K4kY2tLcO
NX6UsM7ixKkch2CdDJtjAJOamNwd30NbAqZJlXdCvOJmVy9CX/fIqr0ndMNv/fnTd9xW72F/ivFQ
VpGIt4hHAp+9LJosArmi/jvnIukTSAHhbeRK+N42R3x8nYuKvEgsfIN/yAJr8ncU4Z37pwDZb786
tFwW1OiwiHEw8HwmCFGq8jKiBQSERCF8LgOr+53d4YY3r+fmQCGYXccQ18hOtQ62cvA0c3SxA6eI
ajjVpgLT4Jtm2QVzC4M2RBTIcn64SVWpSIN/cIhZ5lE5+NF5qUX6b/ZHSU5V5Ra/S+6oS02mNaMU
IC/87qtXpcSKoqlEEhSjBerYqrJkgTD2iRav7RnjCmhHOF3RrOWZZQHKCItvZgbGMKlViJVSHZzr
DH0Wrgq1XPnfwucY9a3arS5yun3OIFps8dT3PyxiZyuhVNF+Mlp5Pz4yti1zNulDA5PVmXy6yR5V
0r3Iotr/sFKcPKellAx4vM4Q/g4cciy3cyrHi5kw+CcLspNmx4hJ6W2G0e8FTQTdr+xg81m5771V
i7/cdQj1e6iyKnyC3kxcDXkceiAC0p04aDuWLUC00BYCoRzzIwkG/T97bOWP1RfUwlOPlvIk8Bc7
R5/b+nWBZPkPSlGqnxqBT3ajRL0+jBQxj10v/YcmU6wjUg5TWDZTaz1ni2qtS93r6jsnNf4/b8gI
BdMKhSyDAUVUA7GgXgLTP0CXZ3pCJuPOgqdmbPfnpiDkdbUK+RCwUPwL3Mj5RajePEXZgkJN4vU7
oHYCYmtnLqliLKxgwHXkj2D9K25IrTgMRtZobkm95jkOxSwmUPedMJdBbimdvedKAz3flU2AbE1Z
HqvNTgH3uoLSFCrpUBz+KJu+nHAKW705BJGFWwIzin6fC/1WcsT/FRHzODBoefiFE5sQL9+RGWZx
HKtwSAo0dtiFjR0m4ZLnbFZxJQyqjr9TXXSMUeArre5CVaf5kJptzb5QQfAQWL33B0DmS9kur1AY
n6pCzk/WvJDp0M3OBXkZtJ8uzx5xzC4PHU9VAfF6Lk8VgtxTIAyqC1TL+ak3fbDnoimPiLL1leCf
5YWF/rqjySO9cg6tL4SM9h3xvRzRYgx2qifKS4Ke2jtRv7xnwfA6Nd6EdEHKrZu74d2Mheg+aHr0
z2VknZtothO79z9XnpVd6g9XDbImaaDuIU8g8A4xT8N+luEjK1mNmSYOc/OBYeGdnX30W2F5erYG
WAWU+MUxR1FJInQVf6kAWFLmGHZnivntJm2rioN17PdL7AVfPlildytvbhSrUdRPjRPa9+6Up1sU
XV9pRGYNrMhQIV1VMCCYhugLtqfXlUsfX14Ekym2ugTThiTscC5+Wxu03LKM1rkkReW5ljAa7Kpb
ntAPEprRWQQNRVF3hx67vivLUf4olYH/kLU8dkQFPlpmXN8D3suETjbEKeSvX3Tty4krFItDDnP0
fS7wLjLa9/8LlT3cQVW6kS679FdSzCdZtHZ3sY70ReBKwjLfN0d0XOPbiEqM3W6vH2Md0mB3oCIt
OxxeOxLkAGngPAGus/B3NT88jPF26Grxx0ZEvo38QJxAc7tHzwzuWyqz4L8Rr9uhE4QGoUJwnoTT
l398X+oP149o8UXrvDJSb86B9OWB+DB9WLWNsQGf9M4CihIoLQ9Orf4jk6XZAZJgjlcxlbgzBlx4
2qKQ9o3rMfBFxXVIISdgg/F6UntIPTosFSJZqhXkYS5KtMSUpXNfaVO8QQWqEE1TOyIrGfejEwxH
P2ime3iuUH7HgBkAEUXMEmMGjLj8WF8wOTnBP1jQvsgpYsszRxsq5viJyyWoIV0v4cPkRdcRh8l9
ma86YMvcBWfy27NPdLkv+EjUpzvix4nzEblsO5+IbUrf2jLeW8zRPn06orulr8WhRROBxZSBLT66
/sgD9IRf+KPouZ+dyhr/YQfEtUrbWHlz/8Qx9xk2a/Fe+t6UQKZlGiWgQDUkL8Jt7hmwM+Z6mwuA
9nmDC4gGwD8IT3MugBfEr+r2obtNCVV6qQBJGVAa9c5p4+oITFg/EUmGI7SewtOKR2hfOcMJ052N
cETFMiEPnL5t6P0/C7KQT36KiSAG66qw6H1aJV0D+onmQl4c4TUeshoIfiOmooYQ6KMSuXf0QbIR
/A2mkD1zw+Qmm9bf2skXLACD2a+Oxk41je+OZaMeJ2Q2YCGbwUZIp5FRJb0AN9xULNeA0HCSca3s
Peh0ul1I8nstTU5O6Orr8AcOyvRYuiwiN02HTniHN46hPFJR8ZP1vZ8EEJ2cja8G+T+Ozmw5UiQL
ol+EGcEW8JoLuUkpKbXXCyZVSew7RABf34d+mRmzsa5Sp8jgxnX345QAxHbzZ2nKp6RxAQv03l0L
aRS3TUlxBn9GTnasNbf0tg7vWVKpZ34n3oZXtjwIcu/smF31z3TM4ENqvJDJBAS/bd3S2S8xpv4Y
jhjQX3wzu2qJxYs9t4Q5XIuwp1XRhkpF9k1kNW7sLEuXBS+nzF65hjQH3yqnXbEUMPIwnDcnLwZh
XjQYFpyaJayHkaGFjPlQuCaKaF8vn+ZEPcgUYcxHL7QuKLTDHg4iR5aF50LCXz+1UfChXVj/Axeo
Wxr76S97TywUTcoKwMzrLJSpJ3ckDch8MBZGrF2b4duS7K0Zeqm9YTlPsU8rQf7VNm6jnlmVkIAg
MErtED6IZgHe27ZnP8F6k3sB1z+W39suCtpjrMv/76RkM7gWvaejqT6I+zG+o1nVZ07j5E8Re9al
69SPqTAoQEj7kzrCvrQWhdmavoAwAju3FYOlYHxU8RUVi0iojWy+w7BFsr8w59AchupKZgUARd6h
pfQJudE686qWyDTqHIC99mvIMuc+81X0INwpwyVoJFtzdN/gwMZv7GBQoTG9PRhGkX5qtgtPk+hI
FJZQ41tAlPe0ETxQZmA/FkqKQzdP6aNtCPVuFfhxh1wMklHBycO14PtuMjp1CAKIvcyCNrkvoBJX
AiYkgL1RbVnz1C+1Y2KIzXW7r4PI2kJ2UiErN+8x5TvBwJzQjohrmxTdIvvfPAIDhtNH2zcEmogo
uRLHlt3gziqG6LYUPrCGmNI8rIrRvZK0DnOjpjQJr5f9RRaMeM009UyKzshpRUrzAmcF7g1GjekN
mFod77yAS+fGNVHbhth27uY5be5JMSLni9jaLezdr0bciDs4k/1lmvz2TKaifZcdd0hPyHbPMnj+
08XJE7BIzLSx/wgb94/puA1WVPZ1m9IiquMllXWLAF+Egzv3F9tqePvwGgw9b7RPYi5ua0h4T78V
zPrcMpBPBn2YAz4QLYux3TY65nLmu32wUZjAHlJilWeFxeFZuoN4HYbOgyNvqn7YR6Q+h03lcQe+
8Eryjn5fmSemd3Gc5q6lPoMb/olrk8nYUVuf3mJHp5ys/7lduP0EKA27LvLUfsTTIXAqd93TXJfD
sUqn6Z3MfnX0hwqsGx+shDGIJvo8tc1yH3So6uZkJJcuqO2XzPL5af0+C9gs8QtekRrjg9HlxjY3
kpcphXZIkYCFeRdikrPVJpURJLYqVi8G9mwif+j6DttIuKxO8tX2Ub0TOoo+lDlcAYi5T1a6ksxK
GUUXu/eSh6Iey9dqce3zNNFITgzFuop6IZjKLYaKxHpHv075hR3A2XGXJ6OzEPBGfVQpJ3tNBYYx
RjcqP1AXYR9/U8vtfAF3OWgusasDoc//cBoD+sDwGMIpCCay9aLf+vHAnJTpkladQqF2VmWE3I+z
8JSlynjFjtFe3dbIOqbuuiOoHXXlRjueDck8tUhi8hxl2yoT9owRk3dM1DIl2ItX/00SNRzcaZBv
w6TSv/iFMVyA+Nq5xMt/50rgC+AE6TYDncKHVNrvgybyuglmV+sdGfTixt4kBx3umsazRT7lc6yU
wjLhGlHo1W50TbVHNfjMvWFPA/JbMrQDlRqe84jhCRIZ53nO/DdVtAg4hDMyKjgI6yDZfEQULbxw
R8UcZw/xDruiH3alaxziUojfINNgP1b2Ok0BCZN65L44dMATDbLaZ/zMHbTBaN6zOmBtVU4DlcEU
+aAjFiNzrO5uRGiWJ+BqBtf9WbLqKwp1SiERMd/Nkq6Hxt9RPxhh6YzHL9cuzbC2m+pWp16Q8j4x
k10sBLeO2KcOoY5qhoUuTQA0B96JLuzg2mZD9zXwYrrThZSvBLPG3RwPqATcxF1qoGyehrZb8mDD
drneRqyzv/KGinm0qelOsF0+pgRObllCkeIuH+hvw48W6EfClklITSbCW24Oj30DncHKk/RvY9n4
ooxxrdiKnAsGvuy6BBPVlrPhvFW4YXf1UI5hHAg67BKWmO9YPLpXxMroZNtl9Da347Wul+E8ZAD9
K6pxvmOu0nuyH5wic29tkowjA3KKgL3j0xUtcmM4Y5bsf2SvxpB/LnoxfJMLcutSTjfC2T9bTBLY
3WmUSGM533mRmE5VzGt8fa4dlpLWcE0ZkxoqZlc8lyr/6bkarxVIv3vXJVSG/RPCujmRPCzK7C8e
AA77NDFWvK5qv8aJqllWfOcJetYG/HP8w24rf+BW0HzOk6K/plWiel2U9UbGjn1GT0PhthmYvYNG
jg8B5ON8DYxXF9WlwOnpbH/Myqh8dgs1vrYwzo78my9ngk/RkyMN/Ww1qr3yvE47N/f5Y6yOIbHL
6cf03ETeo4BV/S52a/GGIZcb6EBe/bn6P+9G/Kq/TX6szgNIkv5MqeJ4pImmvO8ghG48zfVrAzh3
gE9WVAbncRp/5u7IiUJQzdsU8VSEqY65ebItfnP7jjMiyJBw4bfecqCeBxrKfJhR5gpIXnST7Lgv
WiVkO8Y2LyqGeeu0Ne7ksQQwLiTL5jxu5WfTs+XeZKCAnuiTjJ4WMM8nuommW42dfqOm1DunGAYT
jPbaPCVI4D92m2V3gKjrK8vXOcQ4HjzRVRE9Q+xgXFz4a9PenLcDi2h06Nrfx06HTdDMbYCtc8ku
lEvAOzwxk4EprS6wS5iieAo8H89ipJ4mtpwfjavmFzq+y11dWMtvvGorDfVZP6iMMNKb2X0GvQB8
ok+g+vjwUner0vCYJVqH2lq4Gzl409p4sg9Q0PqLag0oDu2s0HKhOGw6qWh2b1po8TLSL57Oossi
O49wpD3VLyXtJnAqUNNw0cbA7LZgRUxAcVEFETjua40jvEuQo3mI2N+5tLhY1sFnOUZeQugrl1Am
F8TPJ8OyIUeRKA+2eRt5APpK57eZuJWTDW2KO468gE1m7TPDj5PNzRU/SeikbGQnZCWCq6BQ2kIn
IaGQ+lgq20/DsRVNSPIJxBGzwKuTBaRELZPcD5Glx6iXGEswxZ+IXNknkwPunTSicZ5HVd2AbbkA
6t3k11hk/EgClfRtbvrvWHCdP0OTvGk/sU4WcM6t9mFCDLrNfylGrx6SLkF7iYmKbPy8xGqoluDb
cgvvZAzrcFVbzWtMOho7gCqHEI4kggHdD+eF5TKws6C4Zi6zwDbOkIrUKMZz0PbureXDRRNpDfjg
TIcHHyDIkchUtqxIxeZor21t0IjMQ0Mk6W0YLXGF/SnOsZ6NfVNizamgwrM57qvQnMnOJIh2HwFr
94+8zax9Ocz6H+MHjINiKmhwt+TOp5cLozPth/GOTXG917i5JFuXbnimv5QYr7TrT7PqjXUYdU8z
RJP3aQSMg38SUxptEq8Ltx8OSK4MT60/5A9zs7iciDR8+K0pHkTv0aWtyuqd3spqN0TOP3BfPQ0d
EF77sje+DE030GSr9ChBq60hhuqznyz0jLWtIyoTj1Wem3znGGFQRirr4lF6ycdrpwAKSOABMYkl
hDeYHo9RgoNsA0XTO8XKs2EcVdnTyiPbqITWLU/zFc1EA3OE2FlPGYBV+I+EyocXMtzdfcWFl87T
PGw0tubRPlKSIMOAKNgeB3J8q4mavVpKRwA1FtSPLFBEUFb/beXXH2YJLXUebOOYO/30UGYNfQE8
ekcie92ZL0tCUwziyQbeofgtiWntWsmOycocExZXwE0FX+RnUHWCMQrtdxroVyubPFj48XPKZAKc
9xiHozfFNTTYQKh7J2hCTN0gwfMZRY26EgTXT0sSD6eK6aAiZkwFi+MR17eBlOCahpeBkKX9PW0X
SziWXnFIg0i/ugxAF8rFy5tY21xgnDjYiBHMve0iZrg5NsmCbM8LyCGHlYvoqUN4u0tA/Hz6hds8
GrVJ1k21fbc1TZcIbgM0duct6F/9SLK5qqGWXzzM9CK0DLwMG4BPy1G0S3IcGwjUzD/Oh/Ks2d66
Vle+wJ3jaVRJZlw7quiI7kypi7TRp+NfECXCwnfnJfwSMTruuzrFIhVMHr0ia0AndLCgvVdricAT
23zh7UHvWWfMfAhs7PhLl55F1zWDfTr34wtCLju9oZRIq2lGO943iVD9hLwQizCpNRUaGmvPdLGT
HsM0HYFx9oityaKtipvjX9sTpr0tC1Qq6EgmMh2tHhggZz1KPPemVD7OhATvgMgnl7zpzJ+5gQBo
VaFKOxItc1baZAJzDW0S3YGEQ0qD/BxR6IQNPODiPSyTca+KFeFjrec0XnxasdDr8+c8cAY2hSIt
kb5ylSWUHSXYRMqgi580Zq8bnCr8J0luEDfXlbGHy8iFStp2dWxwzjDvFZXfY38UHeppAIrqVBpi
pZPKYPkhF0Isy18Gfe7UIpYzpNDmBcw1uL0OLwCAinqdazMpIv8RhC5POSE1Rg8ngecEAi43YNa4
mnhqwM2VvWJFVPRikSMmlJMOJYVRTP/FUXHIJXyvQa4RsG2A6sG/Nw/a68n/ZFX+ofEAM2STSfRW
yzcNfKpugsuSdvxeUpOjVhvrwQ3n0GItiTkCgzLrBVkGSMrKSaCptAb8kP00++ZP3ht0zBBFMy8p
2AXxYHL8Bger1MoP+3QW0AdL1z1rfpHyShCq4RhpBN3VpiGNyyxUGe0tT1TlrgM/01xKEcgjBXhm
e9J5AWNQTqn4Wtmx3CVUV//arpZh6dExssmQb15QtvuFjh/IFGFLYZ2+pMJ0fk01ci0sEr+5B7Th
PFB+I99jmrNYD7BjfukjLqB7gbObJmVQcAe3rAEGBQXMg1Qbn6BkzRP0X8US2yprP8TTKvy9LNGr
d6wUMbxQIHXQvFifLXbZf40hf6WZGUROHLCnhhdAYMSBTqPmL8DNZzzNWN6j3JpxLbfTMzQb/8J1
keEtZu3xTjaBZowAEjHGVJpFc7UPQJ1uCst+51bO8kaVxoF7S/CWdtPvbGdpSCkNF2lvRLdwyuDY
kmKg14AUCcrCkDxha6HtFoNH8mOP2Gb4MoAF975nTv93wFlnl6N5M9FuXtv60dQI4i4BfNB7j2RQ
b/6aBg2YyIk1v3u9izV00h018lCH9yU2tp0YPVKRECVpuIytEIMaGWKvyY5W3xe8ef3xYNFDCfTT
Y/rFiPjYDMgb24gONPAQsw6J8XzgH9X3aALmJYsbeTJdX3w4wxCdoRBSHeYbQf25NG1wn6vVihY5
L8XIbDaaQfpvZmlyMImwE1sG51JzStBflg2O2li5f+dP1nQv4Dlui9r04LISEMQykry06JHuxhmw
30KYvLG6F28sW/17dqH13zgS6tGv+79RF92DdgIPikHGv8hCNA+GBzRxg9VrOfKCaQj0xrfJEv5T
AlsXFBdsinJtTtNdU0ItWByIIAVAMRDc76Xf/QbYFkLgQdGfGVTVT0T9OVsH5Ty6ICPDPGqmje0b
R8RGJIXS5/1vkn26Gz1Bos/reQelVf0aG+7TCE7kJODXhB3VnFfAGTlqNUcUMuIxzgnt9EFkhJVF
/UmGGNDtJpD995Vyywttfew3/RsSbIp1pfUuMJgjssaJmWydRT+LpZidjd9Bhy403bEVJ86ebT16
DkbIA/4dLt9Ig+ySRgyfs/vZETrZDKP95iPdMVSh9UIHeJBNEF2NybrPmPY2I5H2EBgVH1VfDLt5
kSqcp6DZsWWv9gv3ju3o9s03mMQhxC08hL3jvCczadOa7SJ3IbCdzNM7okorI1j6d1h3vbO77js6
QTdZF2FnVB2hcksFL0UMl4/mZqg73vdCuhRkpqrsi8SnfqqSxHvHcXBxF3z4oktTSqld9tWj+Jxn
9c9q8/sexETfKstmRWK2Fzsqs4MtvRNmYGfn+W7NvixKjji/i33MeLvxa3cO66GzHpFT/IubzhfA
hezxuSYALXIYrZa9Spz5go31TyJGyTzQgR7HDB5iKfvK4LhsMXFmiK4jSA7a01b3ZkzudrFi/Tia
7KmKJCB7EZlnuk4wTU2N3HWTI4gw2rPTbmRStZ8CS3eo2xr2cqsxZV8oRZXeVkneDXwzQN4KsZl8
HNKIZ+4B7pT11K7WkTL2yn0wF86+V8A99Moi5HjCpN7V3rXFWovdXyQ7kwpiVpZUw0PW2AlC5oQN
rOHIRQDnnxZqk6jip7R5fLjPGbeOofLsm11/BJijt52f1neRPbzCCnGe485mjZfhIFW0vPaRfWik
PX0L0y3ZGvt3ku0i91iwTBBEuhCuHeAyspBHyFL5tYfMc2gG41uBht7kOhvwYBNl8T2vp4eEo+go
005+U+aICScvdH3hKOZfQaHtFYFQ17lJ7smDU+3umtzC/Lmq97YzR6dCGqwOGMTTc1KNLIsczUwh
TYE8REak1CuJL8paKoPpgXCIMdNWngnKJQ3vk9D8QCfsWLjgSqQYQyvA7bqBnzaQzxXptYXqFALv
andt0KSviTC+QeGP+uynBmBSwue/uLnNp1JABT8Qqaixpaf0qhvV5IZLR18wS2lWfIzpvAdre7xA
DDKOmRybR5pusk+2I9jP0tbhs2SXmTZz/UjRhryzbBUG81+nTh02bh0X/BXiBudj2fV+TQrU8yzv
pAKWQJk55o9+YbubwLeMG68bfEH6q8XXlB0mlq+fjj14/9ToY00S8TxvVRb31glpHUtN+jn2TvTg
8Va6sLMN8Wr494RI7lxb0mybVU487tBj3itFzoE3LAiwgVtHSqNSORW43OuRhC7PPgLkv7RnJvSD
Nt/xP4KzmSzNfBFLFb+nBlXhfmTJLf55n9Yl72u2559WK/XUJqxbHVgvG9rKvk2fi0WdLHd+HtsP
bYOVzozLu7ZsOxRnK8cbnpv7kkqk7bL4vMxc129CxlH/FcmdsEwxOjP67WgcMqvjrdTK4M5fPQxj
Sps2tVXrJTU2xaWZOl6AjVu+oF3R8MvXenLMGixKkr9yW+NAQs0kKcjx77DckJmLfueQeSjlAxaJ
h3gdG0HwFff5MrZnuxqskMxD/UwbekS3OH1XO8uc1M6Lya+WjGt/sKtRED8Or52B57CsfI/SxBom
VSOZpUwU/DZYYS7sEG6TUGdznN79Ng6DAQdbRXZpmeyJZUXVoPBb5b/YnpuG5hQDoI1kJEQhuB/S
TL7lC7U405w9mK7HK6vt3HOlo7Do8u/eKPYLWGFOf1CcM79MQnyuq+J/vbGMFwJTsK005zXYHHV1
gsBGAkm7w5wM68/Qxw+elawvP8927ww/7g+xSPsXXqXz3tQ1nBWnHIoP6XneX3MS2V+8HQBrkrTe
Z5A7fyMZPaYpWaP9OA4fvb08KC/r74oJhXA7ULuQLF5/86zmQMPjH0d23zFW7y0yYEYebTKP2q3U
HcLj2tm98nJyLpg6UXsXp+iWV8g3E9wZ7Ot0qhcOGofU+8nqZiI50xCnm76j3W5UTblnoV0d3NH0
iemNq5bUvKKwPXtdHhG4iftLblb5a49g8DhKRTMqO2eFKlvnr7XNuSqNmCQxXOXj6AcHYPc/VeYt
gML7faF5wtIc+2oKOv3E18S5r43kMM2E67RdRdmu72S76yoLXng6agOJHc3IbV47rE4bPAlQawRD
72SWgFBdWpFyZ62vLxb3SoBRmxuMWNsi6j+DRh2hnJQoV2UNySd4zDPSbjLC3UJWitYzOacnKgmz
C+NXfJgwpNyp6gOnFC738cWgA84D3tIQ6sL+YXPJAh1ziGXtM3hXvaICD4qrAdXwMGrcnJXOj2bf
irCVTvmkiGPu63RdvGYl/Vp9wTBceg+xkx0F+UiSu1P/RTyiPdiOMYfUKDJ8WxIe4jg292pJbj6b
BEYSeNkltOxmFRUs4dbfRMDTv33eP/MFEtShFtNL5ZAnQMF2/7odfJcNa0txy5uiu7eIelLfyiLe
8sc/neuSJdookd4SbWFS94J4XRUzROVATWGXp9vIS5u7YFAPWDSfGoGnfKYOcgMS5jtQVX2B8lPv
hzlhWlRr0XuOKH/pjKY9DV4a7KaYgKesmNvS+HsuUWwWZ3JCTDAviagemqbjVTqW/LVOEsujZhy6
jSjFxLAmTN5ofIVmSd0raTyTJl034XgALPzP63dfvNkrAjALGHNwwBZHw02eFqQzXE55vYuxpj8Z
0fBY5JCMGSrMPasfc9/4bfbPxKPBMcMXd3CD/DCJ0txzgnQAsXCA7ekPdbdTa4xP6TgqSpT6hSgb
DdCsy7DrkaTwUha1RIIoSFsr1NtLPCMTQ1kIFT9n0zgyJK/DTS8GdcwFGLQ5mzanOnZZAiArAuHj
+b9Rn9w5WNWhy6IZ5P4X1wHvtAB3OVjadkHI5/6+7WAoTzwXVcTLEUCM2GOJ5krLZnDQYRP5+sV3
43qXun72QrPEuW3b8t6Wrf1DbAkZdMyiD5Y4esUZwtlrRn+PXvkW++ZIiJlLkb8ZxTzhhKoX5IlA
zxppEbP1zlyHjp0RMbXCPaC4PA7iM5jna2A4GskC1E5uU0RxXoid3xe0E5zlAp6SJ7eRf4JS9rfO
sK8NsAjWi+gcJwIV2D+TYEgviU/fgcXAsSEykD0sOSrUONLZkPHteEXgS7dTI/qPBfmT9Qd150B/
0nM6xrF3Kllk7mr2IczyJj0mtEnpL9BIXDetIrEPBNeKHd+1+gBHoiMwBDvRoc4PBLbEC87cSR8V
oFc+lGkyHuAE8sm4hfHBFErVAMm8LS7U60rmROW2ynOD5ZTwzsyr8WLJqXx2pnh4Va3bXus8NsM+
WfSLoGshRu8ju9177Cnccr4Uirqi2iqZDSle/gUUHjBO6jWyJqnN2uG6hC9WxulYhLRYNde26e1w
7MVXHlRn1x/0X8Ud7kK+UnD2ki2a0A7t/jfhgy4Oeel42DbbFuxCmi3RcKA7Q6NcR9Ej7vjxEqvY
y24Fyxon1C7boJMneo79hisz+Vm2EJuk6XuBzlXLt5Zwyt6hnPtRpgYOz2XASI+ftHJ4B+T9k5T+
XzGmCbuqzj4U4Mr2kzdj+c6twIV97bEx5eoVLgwSBzb7GNZHCaBqIqMV06xEPKBd1U9zgjVEqJnd
t5Mv/9SQtl9zKf/NVe8dCtXle7wFSY5Ns+S7zL7tuEDmecrc0vjjN3VEQdeKB8CdTYLXtyg6hijd
cjEtxg0A33/wkYmvWrxtVnjdNqfa9MDFadi2A1U9/PDARpL1Xs9dvj73ddyALiC378Q04OFQH6zt
EmQnt0oxIradwnE8t3ccmaAeMOPjdDfH+b0frRp+EyE1Dkv6Q4uX0Ub4PUutMywxXcVjCjwML+iA
lBSzYKB9J+UTCTFDefLgm1N/KirsV1sPc94BV2CHSJyW3RudOySnQfY47rkELFHrq8T6hoxujCpZ
5zFMKYpEcZ1icjTHuwV3OFwbT7r7pYw+mbaXm0NM3dzAALCOrKjUaYRe8UImXMJuwXD51kpFCwI2
z/JmKq0PeRLgaB34x02zj39hfI77gKLRM8SBPwRjquNCPmA1KrLCLuFIsoDOXFBjsdki/8jauTG9
D5d8AuyGsY0FXqBE/BB5nccWm+eSJAHml0azrbWyD1p4+nOCYHLkgtuBhpXx/wyD8WzCdMWowB4S
U0VpniJjTLB4UnZIFwl5nm8iekSR7cS3NnLAFEUBx9YnJMRyjY3Jhp1DfjANYWf7QmCKISuRiFcr
V2/ZXLGGnGcQQlAVbAyRbvvbJyUoVUCw2YTIqeX8kFNgvBkTLFx8f3YT1P8rPibvvsMIDSgaEGbr
IKPPLo1VvA/+pfYowqickztuAm8x0tcmB+MHqIc73KldlhF7TZNHbOWU1OckKpZNuqhihSkJcRlN
xNSeQfhI8sam+Qj6K5UAFBW18NUwBurzJFJicBKee+G6j4tdL2wRjmaLIFAFSXIc/JYwewpF3Sn6
YNexh8HCy8n7h+mKrEA0OK9RYr3zqa47cKzPm9jI7pZILu+VAx6y7jV2wc4yt0TDqkeRm2rvqxm7
etbe6HrFAhGBzl77RATCpFSgFgsefPZ7Au4AoA/+klVrYMXNmwpwKsgbyenL0zN3O7/DHtWYNZNS
BqKTPr2A7sO2utDxMlL5Gfm7YerzfbZOohEwSIpHJp9NCymGHcHjTW1nTJGBppMLGvtDk8lf1IGf
AU4CeSXAL4NBoxjurwIn6+BgsF3ovd8PrrS4O7n4asE/wjtNszq0/Gp1JS0Vf+DivhLxM+krkF76
yYvkiQwtHRYCRgBAeAZ+KtOWoaWWy4huM8gVAiHzMF15/7ZPE8HX+USi3yapxn/NODZmTg12gAOF
PM5jZonzgKv4yFK1PGbZQAGLRQViOuEhHAoCLBTnYYO24uwyDUV284Npl8BuPkjThmpWmN9LbBxU
29ERWgCxbHXBfiuxgqdZ010hJypdirk5+Q1NXxjsjI+YlmSImp0ZQQTxFsCMrfhT9WPShHS3QmXR
0Fgrzx0ODKHduVyw0VE82jz43Wwdu1SvkAyq+AJLkdKwg5tL/fylooX9MQuMm7ateudAGsZ7bLDD
LbQ1Ua/UkiLodA+dZ6Cv1F+RtvOfhlY7ag2MALZpCcxmTZz4f2pbufN+yualvJhw5Z8lq9r6jPOC
fYXq+pMqaw0wtvOjqxr42j6AQauL/VTngDSSuRx16HoLqeMdMmLVk2oqrcvUrYd3q9rnKZ9umWW6
O6tV32S2pmY7K5ys7IeY/JqFlk3A8mSOsRPNeIqSGJOgC9lhN3EzPJZpwC9wMt1/0xA054g9HZZR
Vn+dX7waBsHOeGaPbmK1S8DTbzp4AjGJ5ynf5tMUs5ssqm2UmzneFbMA/RSRtmZb04ni4i+057pz
oe9ypwCqJ2TcbovGL3nbZtq0tjg/aDmftfXGsV7/MAUs7w2Xy2nfLXJ6Zteqnp0FwntGyv0o2Eie
C8N8Wynkeyo8+n1sWsEL1vKBJFWiMd7bQ4/iaTZnz2z9E8MERJF8knus/CzsLCpwHgFWzAWR7zYj
bh5Hdy5vpfzBsJXQF3qT5jPgGg9bnN8MRzwrOkDqaKttxj31KBFG74VYIHcPMv+Yy8L7aqhqujlL
Yb/Z4AY3UJwRwiw0RL5FimKmLWJVTAQnomC8ZCUQwI+A5dk43WvGH/zeFnUTjsrZs61AXV3IQYf8
iBZjmXLJmHOKR8vZk1F6S2Hd3WsfRhw7MUBlEDizKUzniTxQqd18O0vV//Pr2dj2smX9xEkV+h6X
7Jpn1yjTOdlD8wCu3xL3O0IIbHkGueLRCoxbnNLeLN3B5sJmnvrzziSFc0zLQF7rJf+E4B7vF9La
JA9le0687lr2y0sNCcxSSEYwryj/MZbuZ4jZHgay3jSdhwSoPUeiMJaFsfG8soW4kbjj+ne9RFVa
/C3JsO6DdmxxtaXBQkbYyMOxi5yjCUMbP2xRvy9ednDS8tFL0t/c4xCAb0DYfcgIfiBD8P5qdLtW
j7iS7vXUyLZxApIqG6Eax+BW91XPAo38ZF++qcHL0cpAnLOH5YDtcIaFBtf+k6ns/H5RwAx6ts9s
bhCKmig4YlHIjzm3BEmAcH4evXR5pJS65qGZ2QKPrQrTYHAvrG+4OstyPNSExe9i+E0/IJpdgM0w
tVgnB1w/cA49yHkOjgjUFn42Mv7LhATfS/9H0qR+oWKJkQOK/YEjBwCum/Eh8DUO5cSMgFt4IWTn
1R8NSoJPyetCxc+g3K3bjeJY+9arCKaiJjJUtJ9THLnEo2ukxbBIpfWEa/+Jogz73K80isjyr35j
uFf8l6iZSMu0AIucYoAkekpQKXfUhuKiIKUw0LYy2sEe1Ob82o6D+I49DNaWT/xszGrx0IyC+aaF
nG0eq6Dzdm5Xlw9lkE07m+DYDV6kG4Qz/3e16W1bwSLHMXZB5GzebFe2XahUop9zVVjXJYt4XO00
OxI8Lc7MgigknkX+Hjboqqwz3CId0Z6tDSwOXlsM6qal23wNXex8MscM5zyejUOjRHYJkmHw2HcY
zgGGmfjLEj/5MWdBmIAleTH31b2cinvtqIcaIQlSQUAiXxdpcVuqMQ/pTFn7bMiUbQPt2aCODarB
qQI7ldx4+Q+nAu1NTzeqAuUndfuTptCWrI5jnUUsLzxoBKiEFeuczVJVMHi1uHXtxB/CdzYP+uJD
ZH0bam4rGc4CDYTAkVFI+p6SNlpSQJ8EGAZRPk9u07oHWIsGUohXh4y6/wI+qQOZJ9Ldmh+Y6FeU
E1Zc0kuKy21vTknGNXRaHttB1yewyjGsvjmxgEUwa34sqPCYUjyl36XhqtNUt/omjaB/NgAMkQoB
/uPOwXcXsEO1MojVJHN9YADZLPEcR1wypn6+j/1sfCsD28UCW7V/vThzzlaa1L9ZjAVph2UU/W8Q
GlaHB8SXFK62I8KDYj5IY3mhnIlqVAVSZUfDbHokB4zy7wANwronp4PoI6zZi8v51Or+/35j0oU8
9ygrmFjF3wT19AEOBpXuDb+S30QuxWkstDTQmDh2K5MumL12YaP5WAMvQMmCkG9C8TiX7j9FuHMf
CZDXiQutkuRIx4eZ8+IhIz97KuGj9ubiJ3DJDJILwg4wsMv6zZqYxfwgCn3oXeNouWVBSrN6srnj
kHYgtsJiiXKOuEmw8kCEQ5oQ/3F2ZjtyI9mW/ZVCPTfRNJqRRl707Qefp5g8RumF0Mh5nvn1vVj9
IkUmQsgLFFCFUqboTifN7Jyz99oMY4RjWHtZVv6FjOToEax+M63Ih6JLW44Qxxiw7tBhwksZc1T8
Tu+MNzO2bHpSle3TSKb1iNSUzq10PYBouVMcgoIxBtp46c1PdtuEzraudfO5L80sJZcjm6KNP3ZG
tcb4yMuPSqPrX2BmoSFSRWdeNFnpJy9ODO+RzD1nq0UFdTeHkrMlFdz6KfB8Pzgq8PnBBT3PHoHD
W9iAVlwloZI3lT+15Osh7N/FXjT7e1wMeU0vKuuXZEnUAsnY0scZraaNHilER7mFfkpbPa/cbNMY
Y/xmh1ayk1Qzzmf6AkN3NPpyiHfKbAicBZuGW8lh9zhbU1Q9FDUUMiDXvv5M1oHO7kMaqeqxsRXz
LVgeRfjQsykVW8/3yvwOprpN+UlaeFeeejy+4663Y8NemnnhpYkI7CyHKJaPzFexL0kzcJsVwBuS
JtfUQ8Eu8vGl0y4iLpwGnUUMeDmnF+zAksjy3HCpNUZ76geaKsQ4MzGjkXLMlE7ovCB1RbRd9MDS
IpK33VL1OO9TasGVLuexPk+OJdLHEUKPsW8jPZj+SvRVQV8mmL6SiTZ/qTMyCM9KGe0XnMjWLs3t
YL5DTBvX29pvgumZIyOcBvr9Uf7NVY39wOEz0/tUuT4O1o5GVpPZza2RmolYQ1YanDfs60V5J0th
z3vGEqhsVrOgR7meQpA65YqmVwfgMoHw6hs+hr/IUuy8BYlv5doYVTry+rW0zCn7TM6AyLA9MuwL
ecSRan9RKia83ms4n7JVke7rx6K7jRhoppcAKjGKHvRuxzmuM4UAH+ryDbkY+ZUiNLEPFGIDy38y
Yg/3BTTZVRjy2VeJC54MQFAH4nNg25poa7Bre16W8rYqi0iJThel2KDVid44pkqCM80ye57qpKte
tcdvtYVyQtPdj5n9V9rV/omoOFMcs7ANxguz/skm0JmKb02GQvhaZHXBcud3OJR67vkli2w1nEpe
9gZWoHQPCNIa6wUDN6G1imzYvcPx/BtSyP6FeUxlf4tGFV0Gu+WQbDPG3YLnSU5Qitq7dBD5wVy8
QoVJ6NjKKOny01NxFucGGKQXmnoJSaO5DvzPBYfm4cFBTs7yRXw4OARFYk/R5EvFnXVY1JzGj4af
I5b2AmlmqKsdGqCx/ZoavRd8jYmxH06mNVjJJW11d+wdmrYERtXpQhsYajTmRuCfSkRP5hWt/XjF
bwrusW56AtCdbCa2gLyjkALsFv2UhRgvYqUYZYQGbbZVF13ysjbiWzOzCOgMJis+STwAJfyhUDGo
o1zvU3qYRHUccjNGuC2qIEGoI4Nr0HtkT9hpjYq4y1JiQNt4uhio8ltm3nb0aqAjnFYqJ/76rpK+
kYBzApPmEOeub+Jxdl+7Di34yhgzjxCvJnmpytLe5KNvXt2izI925LRfAstzNAQbyxYnajxGoN4M
RziKIBjDNZz6vCOyl6YLLeu4iPb05UhhHPrARBAs8a+wpuMmYbEhwKetfTT46NOLz9IJOslhJe7x
dI7IBY5lYA7fPCdkp01oqoY4GtNu3MKGpyVbB5CNFuWH8Muj31QWqrK0mVH4m5VZnGLAKyB0k6Cj
36f6h2xk8gM1HCgUMAQ5W/NX0dnt8ELISNDs4rGIF6VJGBHVUo2RG+/rwVQ3Nd2A+SqFk94nMKx0
vsJWZUN2IH6JBKu+rO7DibQNpGxkM65EZxDwlOf0obY942LawIwX2nNjtJ2ipxpo99Ykd4HtW0TW
p4J6CpYmxEKxDwlQO1W01cdP5E8Yz8icoU2QydK5EH0XYna4rgUTcyrJxgITfHITXBcVXayYxPQ0
DlA2mH6xpJeLHNKhhAqNUoJdG6lo9ZRUEDTsxm+9l7Krpfezx/vd3WEnLkgMsHu8TAbzVdQ4t2Jq
TDqqhalT++QS1rsrfOyo67qDT3aJhs7qSc2QeXgsXQ4Hhw6pwRbZZPss6wj0XRkU1M+L1ueoFUwO
w4EiNJFXpr9RgTRbIv7QNQXgU+89i+npuRSoB6+ts4gcW4SgkGdrpqsrrQl8uu1E6uKqj/D4E4rW
tpqUiDGzZIG5sveOmlCe6tiLRZtoLmKeXVx64U8yUIR7S8fUyW7RfCo4KZ5wK7zeguY/3dDY1nj1
4oFdR4dmK3aSsau+k14QMtxhYrKROJeCDefkZLqMLXvrvVnUNN7QOlVnnQ3FC4adkVNSbjSvqWlV
2yTKSvEWapEdIw4mDL/twAHrY1R181wCDwiZ/Uj0/jVD0b0V+HDWnNA9xlntf9eEMdDG78ozIHT/
RCr3cNGRyGAh8QkUkdWNrNGYtvh4YkaMsGBtFA0NtSDzNv4L7KEMU4gQuh9RljlwH/BENONGhTbo
R2RcCgWbVMyAMaOG20DgAz/nmRcumSZtN7tnR1nI/4cOM1LLs4C3sbC7dN/4FW4njIDms5svaG4w
Z3Q3rTnKtgmD0mztVROBCBhqKSVTVpV13Fc6JZSwluuQ4/tL1Gnvjq/JaBEdcbdIXafwTjNfs1ZW
J9twz9m/IRuuqKV9Vw+ePBous2E4AiOyR6C2yO2CyjaZmsjpRQrlvFhhLx6SLmFyPyyZEzduLev2
xiTNJr9p6QL53zKGjKwclmY9hThIftmBKpemJ+0uwrgCHaVGtPFwyQYp2wTP78EYIsmWgy7mKRgz
fdG6HYx4RUaRkd5MJmUX/LEQ9P/Iul+umszQbxxKhfGA0x64ZBIr3Kgm5Ng9mqv0pcM1OXxDHwzh
jg1dhm+65XwCu6guh2seTyExP6NGVORg3djUREEsQc5aYb3SxYMESIxjpKaI3jhWi4WtKfDKnOcs
7hGiLWze186o4y3VeXnlyfD7C3ZM64mMGYLmzbj1jhFjXs1w3Q7eUoDs0wapnscLxg/vn314odh1
y2oL7gXdeT4Yei2bMVeMuyw7dG7tnkrtBG4zs+cV2JwJYVYVRAsoRAJ4eKbDEiAhlwwGJt/D5WyG
2XdHuPy1FmrMLYO1QSI+4wx9wLbiHYk4aNEa8LJszamrgrMcKezXSemr7C6uHBgf9NQ4/KZD5YC1
bC3miZaZwHMptNMYSM1sW2OcdC2b3n6DOBjKqedsyetwxs8eGNpbQ/AbWhta2MNLl7eGzDe4RZo3
mOhEw1f4NECnMVk/B22lT3QqlmKvjZauhaN47FSsamynAraouxKusqKjrSB+HPM40oQ/GewbK5rB
6CJD7QxbXHvzhV70/BY0wqz33VQ59IDqidCnbia3DMvhsEZFqC45YER4jnaYx5jZFgJXOvuN8YLs
1D+6GkH7uQRPJq+FlVfjQ4Spt4jXKRQq7H9JFbj2TrSirB+ycBqYoUC8pQ610cLyEFQ9uBnZH2kM
9xeUYRbJ2BMMGcO2LxrOj7dBM21DIomLRnyuiBBwNl3NsXkdw6CZ0M2IyEtBjel8OAlvGZYVoUX1
vCmgyHjU83qwp24TDzyTjOGIF08JW+eloADbWUvQSTB29tcYtMKNy1N6IH9dt6Q4zsV4VYZJWVwN
PsD7Fm8P4Og0VjAUaiYDjvTGemNP8APTukLci7x7+Mq0Kgy/uSXh0jdY4VPcxRZRkDuLjqqPHDRu
kvYhVB1Tfdm6ebqH8STsK816UgoGLfN9WPl4Z5rKxybBaPmm7CEiHBwTC/E2LuLijJIh3faVqQ/B
iP51kxU0wroR685K56Fe2KIBt3mub0id5jAd2EPTbFH4yR09/QHxFyPJCv5R3GVP7egmyQXL0FCg
tJ/N715Yie90jCA3F4b0BP86kMnPFS+MvZlrgEXB2IKFX0VOxoy7TdUzdl21wcbRgY3LjbOJq52j
HU3KwtiUqSty2H9pmhJuDlcDQZGV+1/msRm2PSiWToGdC2YIrW1uWKcqUOZiP2XQ3mEyfHZSo3S+
mE1Y36BMn4FrlcUenQQpN8yzYokAaep20ORGVAdFRwMJKqQKuR+x1W1BSdaUNWXT7uwKrTztU3e4
co6Li2cYfcgf2Gt7jSW05WxT2hN7QdW7jksiLCLSqRgRuJPsEKwLolIRU5fGlDyQEj67+77jwHZs
WuXbB7cIRPmEsYs1YoxBBX0Z+2mE/ZhDFIsXCXdZnmZQdHj+tWl1VAZzED0gT6/VA6C0gQQc4nqp
xr3QgEm0KnDxDSf4mWFNFGPO4ecJRiCF1MZyFuBp4Rn21naijqHvzB7ZUNyUcXjvtiROrroeUWOC
1jspBmRbzMKIhCF/tNmWemh/qHQZyMf07E61duEZUZMSb2a11XMRBd4+soWsdoElQhdFma2esrHx
HtsuaZ9E7YU/RsgZ5mcbAseC9HfFd/SPA3L3xO7vObqHcGdC3G+gsauB7TwE41TztzReQQfXaIPw
yegm41NuddPVo4HkEyjiwjEGzwjh7eLDDXzwqdZ/VKZHt4i1wHkCe+4mX9Nk6Ka7FAD+Tem1fHnI
GJJ4XdVnwVaVlWLYkCcerBN/hATaOWFRbzOB63etRDqd8VszOAkq0T+NGOC+eAjCxA7JfZjdu6UJ
Mtn3XDPf0spmbTNHzhQBYugnYKSGfZqU242cgVIw7FDM7CIH7J4Qh8MghtGh2XneDeabsiTLtyIi
KnPIQDpnKIJT0nRJVsUEEyqx7UhpOVsl83BwfcSqM1pk99uiTvTHe+xK3hvGlPSZCfnQb2uG6Ued
OSQ6gH+6zhaToBPlqZOdAgaxX0Oz7l9cs4fFQY93opPhTsSfWyBhvUAM7WeCTKuhPM8VraECTRc7
1m3UM4gkINoo+09EGqGXQVM0M8EDKuljp/VMtGxAjWf6ZCzu8Oxd9DmqMKrzSGBysUYnwGQq7JqB
MSWxZCQ4265Tw5ZGLjje9sLr7/qq1bdWVGSPDuRK/84YEyKJLb8fCcoudeuJTS7KhjOgX3rF1mop
9AlWqKJD1JX2S6hIJjyiGdDNU8NJBr5AaoVi45EYpCmrS1jJK+yqAzQhg2AGMZrxwa9V9NUORfVs
qxqWUdyb39I49U6ocqqfbWS2lzhy1blMgyDdW15PHJaHV4Ou3ZBF37OpWSC9cg564pUM51b7zNpu
GxxQHnUix+PzZJu1dUGC3VQH2fONEZCpaO2FeUKdObpRBfvacuRn1bfGEZ5CM7zgj/ZMpgAUpyD7
ayzlPwqXI8BdpjJazwxJ5sL7bqtGxTfp0MU0mixgbsRGsLGg+/PlyC4jOAFschKjxcoDM3fo+znq
byhBEHeDQqBcGOMYYCXZteVMVvTMqfPoODES3WEqPaLtpz641iUpTdtuEgng+DmU8g7tjdGhkOX4
fxoJSOEaU4x3x5fucNuzSTxYep7uSIx2ynvSpdJPeR7QWR28wAHuEZXReq6W3w4cMcKpHJf6phmq
1LgqC7ZJfhABMTGA/KfaKx8AJwK9NmIbTOIKj5ywiiUJOiZswA496C3atwtEsnqgYlgxxx0MQC2l
PUJy4/OefLi2hHXYZZf1rwYDyhCTXVviV6MrFY3BYcZw7xAjNy+DaEWu7cWsWINQVNKXo5s0hS8B
CMESdEAx1xvG/Bj8aauM+lkRgAf/HSULxmiv0W0EHRK+ULli4/Lqi80E7NXxR6gtLTiQlK5JEVDw
ZxPJuDH4Dgghoyrwr4P7p8q07YRsmBa/pHjNsroFLTH1YWDeUFK2KAlTIMLM9GWhEiwb+FhQ7rlq
NhgOxORrwnmnm8qpd+TmNYVzyESOcSSoR4P4Q9c+SkcnDaQYziawf2HcOI+Lk7z8ARg52weDXe5l
Rfn9Q2NnRzNLHMtRexaDUvyv2bcxllZMoS/mTU+6vd4Q3c7TOHQV/VboGItNY0hNxE4FpchtZOiy
uLMso6t2NUq1YC36XKVHoxlN52qVKkfgFyToN8lexAdDQtNh5PkHgioHx/yBldRN9xjrWDZjyvyz
MwQwk6Mkre6AlLOh+0k53hStBxp5VbdB5TylWEHVI2aKLMVe6ozGFqUdqsYSaBn6Q294ZTApN8QJ
mqj26R4FSEtKw7pJOYA/C04i2cMc59GjQ+OWOo728TdiWTjguSqoH0RTx8WGJA33nPNef8J/OUPI
npCMUZzROGK0KsZkZVOAjHDzi8w5R0XAH5BpAEmSjA0XLGtj1OUt074I0m04y8p5cYSeDnAnFF7g
nEhKGnty1ekYnnOeVMdGlolx11AJoSgR0h7vCtZTBrRMFrJ5MzY6cBDhePIpAvyIQCvy8hQDfzKv
MYqXXbkZstiqbxD3RtmnPETM+1k5Tt8RWYkGf+34TTusk8g0/PvQwK/EoF9xTsDtW1jOW4F9WhuY
tKVlveJJYmaHxsxLjmihyhtrVPCLGDnYXzzyAH0cUoRdE+nEauTsjZlGRkatQw//xhB+4v/wCnpY
YOlYlIEofy75RZ0Dr1XdklORmaK6kQ3h1y+9TR98F3dWKfCEmlpvmY5h5AvaYd5iiiBuWjMWw3ze
qllf3AmqBeyRWd/kJOpopkETbRBvm9LbYYwDxvSJ3leInI6xLEcRF8oCxixJKVXgydBJd4pdFExH
FrTZuZLgXgVwcAy/4eRcMtZMCWmUd+ks83XpCxSWHBvD3H1u6FhRtZeZHr/TRUdVS/05IaKg9Vgm
tCQJQBv7H9LjG66FiuhXeGPXPCVpmKt1RmfobWItZjprOGHGOWwanxqO2Pfp3Bu8WWH1CjJJHapS
dPOlsvHTIqXOGQCB1AielTBHGhuzSJzvVBoKLx1TLusxDSv3dSYQJAh2ljVDaBlZ/WG6aJGAQFN+
/JQXReDfdQYKYQJSwOM3yfzYiZhff2NaUBee1ZiKcOv1E6RcAuqqvH1g24nRX2cQHV6tKuD1xJQT
fmKJcd+aadA0X9JZ+FisLHUvDNsz8UZUfU93LZ3Rb2RKPUxUCeaxJQjlc+F2bvSK3glY3WjXCaHh
ri+vfeFb2JaqhMIoHNSbZQa4mN0Jiy+nVjt4akGzuQ9E0VJz8eZ4X6Z+BCElhXshbyI712JxANAw
TV85xk4HWsGYOl3ptFvyuQFjEuPQAn1DxTDdZPZUv+LbiMbHxE2HqYZLYfFPLt1SGpAccL+1jNYX
I4FDxhk4IiBZXYnPL89qvZ2pm/HfBFSE67n1ZPTDBy96GSdyOU8i9gpGdknrlHurmzmGAmAs92HU
xcxm6kofhcXRFVcvwy8iwUdHrfOhcW9JBOfgjSGFQXNSZO4nJuDlQ6esHnqKnfVNv+X2G+Yl9/RQ
fxKgnIznAfu6sZ4xoC2htKDlRyulkswLbfSkb8g+/K45n6bHuiddyFIudiIa2319kPile0gOSYZU
y2uS8s713AFzHvWWYf+kF2XjNDcgWZTXFAl3sRVaY48EggoPHbfzwJTVNtLgXhqA/MxoJNlja8xN
5V6DuMbhyhnGXzPpBOoCpQ1CWYSFz9iKutTlTTmYBXJol5WZ9AxAlIVPcb/xZ9v9NjNZIp2bt+A5
sNoG2UcCZRt7h0FMKqdCK103czZ4GyojS371cvzEa0jZDItBPAElQcEaVYyc4DOsQhNjIk0DJmWP
sjUIJakYhm6xljOtHKxsa0Nk6xgtaeoAuGtIYKxwIRJrs8UZQ5c32A0Sz3gPrlauJUO5JyT7ZrKL
OZ0sA3tzcr/k4IXhgAAvzXfMpn38tAT/nsahyJ+ztq4ZfsTdFCD0XCCt1LgIDHchB1QMxx3AHOiJ
Qfq5YwUb79zEs5KziLuobYBclNp4LSGs6U9l54HgbAP2nROANcSCleB/09Cjlfo0O/SKXkIOz3fW
2JnJvFISVdkP03Ri7hsLiwd+GgTffMBd0LpAdviJ33hqxPyKecEJwCTFWdg9FmREPjLCHQMCM9zg
Jzj1LnmoKlcBc0c4sU8N7iGnYo38yqz5Wz6T7iVInJDR9GVqSbMO04BhKy5VuXKnAEm4NgNKCIYV
SHpFEMQ3ZRcUP1Lf9WgDCLQMuFcjZ+e4PR2nZQo+nVCb2/VrHY3+DyZ5bvFlYKMgIhSZOccjw6/r
p9wPJTkBdAKvvl3RIEigP7F/WO78BWxYiUePgx0+Q2LoSSgqWXTsDpXsjTOawyGdzfJch4PfPqE9
GuV1gRbU+9ZqYShsyq6ayI7pfNYRFWLgfyScKgsfGTdZXNNMsMBKg2yi/QQN8wc5VJSjsduGjJni
bld5rr6rVJ8cLZ1U20rE5leNyxBrP0YB1HGkGFUXZ7ZIJaM5hl5s5pXcYZswTTRd0bwXRU4R1PFu
uCO0DUKrQMlEtJ3AhZj2/FAbqL42KrOHtzzIRm+fEFM6AebyPRIyZExPYg2APyd4ksUDXgSZDb41
zm85AzF0qyKf4wlXBnv7mvmUs3BOOWGsest2yyeGde58DPCjJhQ9kwtdj3WxOoR2XzNGmsobRpN5
jUPIzuW3LnTKZ9fohALKNA32jA7I4F9s86m/d/K6u6Ap0gfykQysRImF7iIfICNMnvaW9n8OS8nL
+/lVtmUEocwch1cTe7ZNnwm3qtlnPMIR91UdOCwFRFDm3iPDJu5xZrixwULm2bhNSWGzsQhnsSge
Aw9gzDFiiUO52RWcr32HXR9BLD3GAB56uuW4NSPH8FQp1wmi4HxfdExEAyTRCho+csdD5ox2wnvf
1/YnxJ5F3NJziCv6AvOMjlMeFO4HrhBPZug+IMiNbuYmSws4C25v3PezOxBfV3mOeTdWojVPrGV4
GqnC6s81SUf3iWmU/osuOwPZjKTpcwx9y9pV+EJOmelMt0pNzGeNyLmZKK0a2CHMY9f046zv9FqK
6Jnsjfm5MjSnNmpBvS5cbusDWZjRc8NEZ40st7S/M4eYyxNJqd4560hRWoO39ZhJxcRO4Wwmx+JM
wEJyz76AU4qSQBrbSFcek+w4w2a5azI946gZIl7R8VRBRwT5rOj/knNIAi654cIB59KUNMnjtUg5
PVjoXfrQVIekNR0dbwLeT466md3px3igsoSZMg9U93Iy7kt3MrA9Z0tb+zKjbgcvFmMcIjTLs/vP
AsJm8jQ1YxJAGzQb2hL24OHawfdFTxnYExc3epJVzbUkvCIzVp0qmclULskvRBeUlj/1V7wJwVz9
1Gbd9bgo+3LC1YlLqx3pXhbI6PJp01dhTjQ1aOSYtHffYMzfPEUSKuJL6xb9eINexyiD7x6H7djf
MUvjBUOCDj4o2Lsd8mfy9DIcxrfUejOhK0qbXpDC1YBLcSA9BieGPVF93tLZd+dNV1jF56gWRb+P
lVExTBKVVN0+ZiPrcA+O+JXytc5QlMoDo6Mw/BT2ihXrMJEUO5U7kSPXs9uf//7X//6//+fb+F/B
j+K+SCeCq/6Vd9k9WpC2+e9/C/Hvf7GsL//38ft//5syBCCprUHMcGrzbNNZ/vzbl2tEoh//9P+S
SZC1mMHKL77TVtWGymfYp2YqXh2LegLzIbZxfPxEsDemN1G91C5T/DFhxhWhUvr40+jfP4ylaXWT
DOJhMXU8pqnvPgyTvMkZ2Pc/JQLVx0ao0nsTWGzardVnU7YnNgd3cpWEHCn+4ZVhBNi2ZWrpSDIa
LO/322ApJkFGaAyvnBWTfZ1NhPA4aPW0doJLNxjfhJ+X+4+vKZa/9Jd7L6EJSlcoOufw/TT3//eL
op6ilYRK5Urcy9DcuLJzYIS2ys5WzGYZQEEMI4FghX/KFve2hQ2W2APbS9mdJVgwkkE65hlZUZgH
h2ZtTBOr7jgUEKe6yCUNws2TMS77x0F0vnsKMgqby8df4t1PJk1PKkbRtqcsheDKk79/B4sbNNtB
b14nLXpUSuX4GTRiv20sExSa5FDzNllWcPz4qu67OycsU1guPbPlQbGFfHfVYm6S0Pad4jElexkL
ZO5mlz7B6IireW7XNIU1s2byhY+hSxbLHx5T+2+uLpVWPK2W0tJTv3/nDulu3TRm8egXQ3tNMmk/
Bs2iGgZ++YdLOX93Kde2JPo8x+OKv1+qsaTBWEAVj01LZZkjAlnjbap3XeKNu1qb7vPHN/b9zyks
xQOJ7NC1eS7F+69mww+qRtwYVzJGsVGE3jJsoY+xRmeaH2j7Mz1yOB5/fNW/3lCuatPGV8LiEK6W
P/9lEaLHwRdlBHctEo7oq9lwvoYNHWxmZ8b87R9fa3lMHe3aAsSteHctk6hDGxudf3XCAXaGjMGo
4I6LzmkuK/OfLSuS26mkEtq1hGLc6iw/7y9fTOFJd2hdLzFQC10AOuCXaTEHQSaysNNRrBMimkZi
2n78JcXyCP66tPz/C7sOvyLrqPd+PSPsJUrQ5PhXHbg93EQJcjmgz0KYekMSQTTM9ZfMEa9qSWNa
J01LooQPPKNmpXXwYAzUcv68DFCnvhA3H3+6vz7UbOkeK5/jaE+AE/j9rlRhGQwNEI3rBOxwWoWZ
Qz8O37Y65w3xnlFaVK8fX/H9Ssvt0FS+/AImkBLbtH6/YkiZPLuhoa78XuJV5vgYWroB6LQdjzY+
NKuDcgyG99hg2l1EDvL64w/wN084C6Xgc9DWEo717gMkvcCu0gX66nSjdUxVQwupTH3EuH33h0u9
39KXh27RBbHAomqz2dd+/7JBPPog4UvnGuahtynx9+5QZVMMMs3f53F5LjnyrfDhyo0QPkLyokAb
UM/Z4ePv/NdF2ubXtfkwJt/cVO8e/pbMHvwEo301Bs+CYjy64lim6Ruufo74BYDdPjWnDV7d6H9w
ZcV+6pk8X6bjvls1vXmoPbtU6origwGoYY96M9J42rkzeE+mUXd1Nto/osotzx9/57/+zjZbEtsh
C4uSIIR/v/fsSi62hUZcrZjTq4iHYoQ7Fc4bGTX914+v9dfXyNHaJIpQWUxZbb3c/18WFyLFC5sz
sn81kTPuzMZbirjQ3qOObte5OcZ/Oq/8ZXPQaCulZkXDFG2K/zx4v1wwQ2vRu2bGZC8wRHkmvjKW
B2ivBu3gyLfrndPCls0IMoJjNQUEGZLZCQWV2ML5nl70/BJV9NuZbeU6XeuiKy5hVGN7L8swvvVC
27v7R3fIcZCyW1BJLO4QVgrn3ULTN1NXz77Iz9aczweQZfWhMDKxYQCXXoPQ/NOr9+4X4XrStBx+
EkEwmjLdd7++idiIwPukYiLpkUGcD3jn/Yo5pDswpAAe7+4+/oJiWTd+Wef/c0XOkRqgmMuLr99d
sUcpUSBdqs7MjttnTxnZXikrXzuhOR4jOcs3Y1AJSX8jQpAya5P9zLR6Y1KzbG3LGp/+8HmWN+sv
n0dzSuCBBK3ovHsmsaMEqLIgOqGUybOQ1NZafh/i0g9/+iVjt2MdjgtmyEzjfY5UBmj0lBiPiggq
9yTJs33+H3wgxEeulACMOCiav78kjOcEcsmWnyTI0n4N4Rt5giKJi4fTjs07AkIREdOMhadEFuck
d3ZnmD/TElPLps8U08WPP9G7l2j5xYT2PA8SNTowFovfP5BnGgMH/bE9C3r6O6ks8UiGUboAK0r4
7rP8YQo6RR9f9N3+t1yU/UB4joPc2TLf739JR8RRR3/jXAHDztZgOmbvEkDtCzbM97xPbo7BlT5Z
JQmdoa/9RJJqX//hYbWW1+3dw8EpVuLOYxWxLe/dstx0KdFATdicwzGdji1xhHBKzfHFi+pbjvoK
pld4V5BR/D1bJjUUv5LNqaJZ7hCSeyAWC248U50R0i/LCOla7s+gh/YUwHxe+aETPU5S60MkU9Qg
Gf1FxLNfPr6T719xl4KZnw4ypSLKjkf895+vUYkpqdnTY8lHJ9bIsSHp6OiOPVCvhSXl9ePrvdtQ
HNflBwNAwolJuYTILQvAL2tuaNWhhvJuHF3X600cp7SeR6aMVYDxbpVmEzv4P3xCXXc5lbF98T2F
+ZfiysGlQKffbU+qNcuDpt9NtssEPKlVzdqxq3EL+LH4w8Px/gl1uapNFcDZyDYpht8vZK6eMiSf
BE+42mVumGGVs++clGHJoTLLetpBHzOM49iIsmVcj6phHXfMff7w5eVfP4hnwj+x2FVtbrh6t2Dk
JsKeGuPXiSxAc7gwZQvba4awPGMPd7rmTXXCwWPc0e7bwN8eCQf3+3acnnQf2c2lZdxqvtDXtWmP
QDc2o0+DXGKRkPWC/7yNEfol1wo8iL8xmap53xoFBXQrEO+zBIVdbV5LCLLhOsgbuCKkg2bImV2n
DTmmlRPIII7vpTCPDZwiEpwyNTIxneLCWCrQyIxOQ5d1PVmdETr7NWYpI3iSA9Dp5xiVfXrP+Ro2
4gghu7NWBIW42fHjZ/Yv7wiVuWdLyWOrTWrXdwdQC8le5EcIlJwmZzSa+IOzYrYImseay+90VNw/
/GjLw/HrwsKzzzjNtAT/cVne3i0sSYOPnNi57GQOY/sAuLd8dD0d/OEq7w/WvIvLZSiqLUEYohbL
0v7Lu1iCkolRnmcnlBpEdtMyPNZKBthomMT4jO+ORgbwkaz38DYorVtA6Xqvwyn5wyHz3cF6+RzU
kzbaGEHrxbPerUFjImFvEvtwCjw1PKsqjXY5CeSnnMzFfmWQVkQifVGekr6q/nQPlsf/3a226Ek5
9Ak0xcV/elq/3AMBJbAoI5GfMNUuwOp4vs1gKm2H5SkccXccEftont0k2ZqoktcpDZn7j5+vv66J
S2UjebjonCl6sr//Dszj3dihH3eaJwFTC10oXDwMuEfPB1f98bX+5lm20LaZ7JoIelkUfr9WPxSd
Jn6e33zGqAhwdXRupOtP9i6Ih+AVdT+5Dv/4kvy4Gnoj5yhXvt9i4iYcyzALw1OjCEFSfXPGS4i+
vkNgZltknnx8ub97rKFCUydxPmDdf98Crs1kapmKhafBSdlQx6RmpfNZRsYx2QGf6DY4ByB/THF5
CXymBJPbQpeuq29/+CDvj0Y814qVn360yUvMhvf7vaZ1yXckjOUUMiJm3eCADbAXSs83nIpApxN3
ciArMz5CfJxmpMkz9q6WDLH+iQAMK70kuZs/Wmg5/LV2m//H2Xn0ym2ka/gXEWAO287NExSsYGlD
yLLMTBZz+PX3Kd2Nmk00cWZgjBdnBtVVrPCFN8Qv2HtjroDjsP4T5dNJPT7+xXcRDb/YUh2bujkh
uO2qi3C3N0dgD3WY+0jR6vN1GJ3R9WEbjenfJp66867CV834PjbADfekgHp8sEvK3LvZtZTwX9B2
mknhEvYFuGivnm1lR0/GMg615oU6IvtExImfxDiBvM5gqfp3leYgmeCpiEU1+zzoPONSFmYNdAhE
MCKnjye4svtJoIjZqE7bNonf4otMpQr3tol9pDNnAzg1zsFm6DSfrVl3y5eWrsN/j0dcudtsPj6C
Tdwthr4sXox2olMLV1J/mLz+gMWTBWTVif2kKOKTMPTmuTFCLCdFmHx+PPLKI2IbyK5ytfKG8H7d
zrXJNAyyqjjxKXSjxR/hAWWCDvGyD28fx9GJgU2YeAZh8O04hgVcX8OtxE8Nd7y28CD32pRuvREr
Z0kW1wiluL2oai2+HIBrY+i8NPVb1yydd5FCxeI4AEf6Sw91eo8j3pH4S5RjsPEBtZUXgqNLP8kx
dUovyzMxYGrByjlwXg3C5KBQv+O0nEHdRcfJskO0xCYEoCKnR18GvYJ9bg7O6+MlXttEPBGqTf2H
wFJfHMsZ1I7XmmXi4yOVUePTy3OLPvIhcjXlkDfQWyFSmftQn4fzm0eWO5eOGr1/Gf7cftxamMZU
K0HiC9uoj+mAHOgE5Px5HBP714glIGYcYQn9xNNVsfE23z2LHrhiKugq3TxX1hpvxwbfHcZuN+u+
DettX/K/+jDrAfKBiZpvZEF3uwujKVqGGr06GgWGuthdFsCLoqlU3cdhW4cyh6sWLXtvjws66vhC
hziPdsRbw0qCHTkqARggfKodt/OrMzD1k2o4fobexxPZEMpXeDHtirmNzy0Nio31vH8YSYPIR3iD
ad5SSper8Eesozt5K4snFrc7+H6ojPi5J8l/lY11QTqBtS/inNmLAsH3CFIG1ET9VI7o3DzeVCur
DcrNobZE48LgIr79HaadpGYQBqbftJV3blrgl0hIFAezdgzp4a1+KqCSbcz+7gwxeYNQ0yT4Uank
LK7DOEBGc1QDw8+axI5A2HYziJaBsHrnEWH7iCKiYO1YuXOpwZdufOuVvexRI6BiQ9pLmLk4wcg8
l7mnR6bvwvL6JeXez23fo88O1BYZk8fre/fKMVWal3SfSbMdijOL9VW1mucksXxLn6vkK/J1yNag
7l2+gtJKEc8IG9gHj8dc+6ayI6TJJptpLSc4KzwyedgT1mESB0WlSo6BUnrvXPxYzqHUogMimyeH
x6OuLevvSoIFmpVbYpEoYVwkQHO0pj+puaEil9XgiJSEAaVaLQJZ+3i01XVFr5LzyqaFM3O7rnnm
dImiFKZvCq6hFtOxPW187RRH0w8DtUX/8XBrkyMtoClLaY0epvz7H8e1g+EWo05loCQx5ftWx5EM
FWPlWKBdsJGBrB0Oar0GAYpDErbMcCutGmaTHjOUw8DcmzAbUFsuklPhFAa2a1P9WZ276UBxE+XG
x7P83aC8ycBkccblKiQPI+pUF9OsEUYIdYQafANl+NwF7zyLco9kzljj2gdEHWrM1HARsWsxVsa4
2eTgVskcX/Q5aWIU2QP4/Dv+vwkinugATuppLlCk+AzeItA3AAJrm8BBZYGrlAosKpG3XyVogyCs
Y0jCswsssQcOio6Gk1+KhOQGNyZlY33uwjiWh8CH3iJwZIfw/Ha8GVi+qKYQ9fO8bf/FwxOPLyvI
NyKMtb3m0kykpWh5JF3LK7l1x0pVa9Nvy6r9Cw+o/KltkZ+Km9ncuIjvh6IWRRWOi+l3E3PxvbFO
sFBWSh0i4l7dB1GrH7vKRIw67o2NW1dedLdbi6EMTg5BI9H+ssFTh1bCxdA4PgYZOqDvRjk6etx+
ATLe4w+ou0ew9cFhMkR3wFCt3vh093ciw1NWkUkVDVtv8ekMVJhQpCg8f4rc+TkT5ksqUOKl7Bbs
MgMgoh6hL/D4ON2fZMYEa+SwR4nHl8kvapFF2E9SzYLy3Ud1HtFZcwYDN06neLVKPLaboYeYXSo/
Hw98v09loMabrmmALTR38b427iCqCnwQLvG5bb4Is0HBHT3nKv3yeKC1/SPzepnFkaT+zmH/uBZ7
xL6qyeC+iIZ+8HWgiM+xHX2uVZb28Uhr24dlNGUlVwWysni006hV40kPXV9EtQKmzW7xHo3r5Ekb
BjTt0qLqP6SZk38bOjX5RSHCeGtqRdQsIxZKNbZO5XxxKqkGCEXJJ9tHUmp+F6BfiNMSefTb7xgS
RGJRl5NCuLDEqfWJYyoOigp+Ys41FrsWIKRLSsnxzbcM4/B+kk7oFhfaYo9Q0p3dWTi2T4DtfnfM
uXiCXFSTOar/Pv5097c04QAMTR0oIL16dxECOWaEzznn0uftUI6BquUnepnWlxkKhgyLio0vtXLs
NKJLLhrbMe4zNDo+EibOTQOBPP+GjFJyMKmq7unOdd9gaORnxAa7A9CyrS7UynGgSEkzjB4lUIxl
+l3GGBBineb4kVfAxlJoc01tlh66wY3Pb19UKpQ2+REFRHP5+aJE6X/TL30oxPSzQk+ZEKTuAZ+a
PfIrClaGjwdcuUCZlgtwkscWnbbFU+Ep6FQJkXCnaCEKz7117Sz8Tr3YsJA/wTN51PuNIdc2Do11
asE0Gck5FxuHzGSoUGkzfK9H+TsER/tk6lAYVKc0kZ1JvY07Zu3zgXqg/G4Tv/Iw3j7v6HTP6mRU
hk/nFMABMAwkyWZsUgb35+PFXLmgadSSTtOwJN5Sl5dJO42VUHvDn0vL+6r1UX9wrbHcOOJrBwHd
D4vSkydhA/rtfGyQWiW8JYJWJftcebnyBYOC4hD2JZURq9GbPfKQ30u7Hjei5ZW9oss72iVSNi3X
WlzWaOqnuAYSnGugf4sdZFj7S1N6X3UNpLU5wo6oZd73eE1XdotO2YBHSGJ8AUTdzhYhCScSfUpa
R2ns3IZpeDC9MvjUIVByqGBoxhshxdqASCOqtu7xHRHvvB0QpQJo3ANZbN82JhbmcX/VCz244paU
nTyr+fx4fnd4DLoxlAeBx9Cz5YpZ4rzUpJ6s2OsMH5mfdm+FCXI3SHUc4mGAnDASD+z62EB8ozcR
yyz7+qWUVJ+Bs4zMQ9QMGwu+8iTrVDDoFvFgUa5ZfGUHUcOs7ITh40cNhd2oI+lq0uAqWg+eODXw
GC640Gcfg6yyntFHU7e6ZisHFoAK1RpSANc0lmA/M5jdIO5qHX+eITjHdNX9saqbY1SV4cZkV7Y0
MSvPpew8gjqTf/8j0kFL0LBQT9T9JHfVJ6gmyLR2nf2lJPf5NTnJ9NIavXp+/MlXVhiIHe0K8kEu
XWOxwq1nOb0zWqZfqKgLI3PudTNmFei5kHR5AT1gRAZfw7bVxB7BeOfJMYeo25i5ycwWgTuvKcge
i5aYbN/fzhwdygQZP5Ie0Jrht7iRDuB9pM9vP00gaSzKqrJdr+qL96XMBjT5So20N3DoYaAfdy4F
3vJqCi/PKOj4Pl7btb3jcfkCWyGudK3F44IL84CnLb2vWtHyf0fFtP3ArJXXEgLCxju2MpRs+Osy
o+e2WAZA6PmFSm1mpq9SGN+j/Driptki6hzqEYLqj+e1cisRe4DHkWmHQWhw+7m8NJl7Q/Bo5sDV
P3k9mdwOFiDWTwbGEnjPem6wMeTK/CjXkldxCHnSlp0ceDEJr5mr+zC41Oe6tATVxAY9Pxut08ez
WzkRFO64a2R0DNZ68aQ1MU5zQRLgPaVJrI6F/sZA8KPBr4xniN5GP35TjME+DSgbkFZO1sfHP2Dl
HoAp51I/5DTQh1jkkVOcOUUcCAiWQLwVSPKGBMMhgIP4hj5qaBWB4En30LPcauOErNSMuW0hOgG9
JhGiRHP7aWEyV01VRhlRkOVMkAUDpOdUG0uoGX9wHMUUF8W+OEpfB11L9nSy9aM7R+4vs3Xs4+N1
WLkVbICIyERyVikgLz5EOioqmbSaPgFQ0H6xM/K9yBLrw+NRViKYm1GM2xn3qBJ1SPanT5aaBAfd
G028SMJg17p5+YU+ycc5FrXfxcUWqHvtM/OwOJwkemncercDmwXQTg/q+tMAMcx8mmrEHD55oaX9
Res3+96OKsKAjpY540bMtnKW4GIQxlBDlQ1D+fc/3pmkVXQbqcrkCSGI+uIWjX5OEg0jjTDeer/v
u2keiSyBLiGFw83rLr5hO/A3A/uNJ6fOTBxe4ONgJRTnOaYbnehaccVSsAtOId6VmA2PBc/8paqg
Hc/4WcMrOj3+2vdXF0hK2kuyKcCeWkbFBD3pHEx5/pQQ9lf4ltZTvGeJtA+TsIZ3XVtscX3uV9sg
ieKyhK4Brn2J9oAbFVqqkuCTG435ucjU+FhZeXMA8J9tTO5+RxmA+jgrEoBGcLzYUfjGtlgfQW5L
7Kr5EWlxgbYnRxRdn6KFeR7p+UGdPHQUHy/qyhQloJAXnFoC0KLFe9Dbokswtw18RKuQTKXUlb9g
SVWUe5GmAB8ej3Z/YGV1xiJbA8PtcE/ebl8D5ipeKOBtkbp1XzNk0Y6B6DCwwXkcPd2p69q9LiRy
nRJ38PPx4PdTlf1CmrPM19EJIm4HL6F5OAOmmL4V51T1sm6S2p/ZaxbG1Ub0cH/9ycQGJAEVRYkU
WkRmAKRQscMkyG+DipqplennAfjK8c0TkvAPLn1CQJ0n9nZCg6Oj54unuj9h/v5+EAi60eH3jj02
lW/fJ5bFi6ZSpXEkxWOxeE7sZAK00+QjMlScojlHkxoVcIjK6Vb7b+U7kTNJ/DzniEd0sSWToVCw
ETB6f+qc+AfeX9n7IlGygzLPycZ+XB8KUT3Xlk1zd7GCOIQIFbWrHpnOcnyPpEhx0UuzOCIvvoWD
1uTevg2UybQNSnaqbCzqS5AH1F41Guyg96u27WyULK0em9Mx+Ks0K+ubWgfaOYxAte3qnCKGHfKk
HESuDxc9w4yGW1VgVYsp7+M9dH+pWtA4JNKGsNq56ya4TY+loZcP6CEM+RnV2fpYpR7+MJ7LFYDW
9/HxePf3HC8JKSEhGiMSidzu2bzGq05PcOBC7ABZDX0Kj04XpH6EmAxKHOMZiVDz+njMlTnKYFAy
oORNbi0Cow6YR5Ghz+kbqPn+rQBq/jJWEQKayEGctAbzvMfjrewqogIPLi9UUcnJuJ1j641o6+Rx
5zeIRvsF4shXSvrzxXEa7fw/DAWkHVAEafYdzWTIhKhA17WY92bVa2uFwdVQQnxB1aD/H4bimpFl
fMCIFG9uZ4UjeIfyVdL6Yx83711F887EutonahzuxgKubBKHujMQImpTDrzs26FiVDaEWjnMqhqR
n1dq7zI4OLw6UTK81NWEWNVcbmXTK/EOtTabYgXVREgb9mKCodfUrpOrtV8OM1iWA4InAQdRxbrm
x1xr0Bj7Kmh1vFUjjUoGcsZS5dzIgn/RZxHN+8dfdmXTEnzxMIPosanryL//Eel1XYb5cl0CBkft
d/rQYn4QXYu6QpOOLEdBELUzg2z/eNCVnQvqE+K0ZK9xUBcL7zQTlYbZbHzHyMfzhBnYKUYL5mIq
6Cc9HmptfnKdyUM9wktnUTcYsFqMVG2qaWRgU1rMcXAstKK4thFilRGmaxvj3YceVBqh+MpWlOyb
L55kvetJHCOr9j0uABT6YbpP2GdcRFF+wPYovjTSQQyZn2bj3KxOlGiA95lDcwe3QLSwmBQ8g/2x
seJPbKfhPYwTC8RymiGvKOrj44VdyQMpUcvDQ+xLu2EZtydEG6JqBc0TmFlAzZIU//QMk7P9NLTI
zTQ1hiXhFLtITObzSMqUh/+ktZJ+5yc1G3fv/Y7iREE3AtADuZtCyu02jiZEzpGlmam8VUPIh+3n
V69Pq+msNlq5tanuP7I8v1wYRF4klcsuch/VyWRmleprVWmjkpGiDX+AX2R8nlAU/+TZCHBjhpWk
h7pLxQa3+P7Woi/wu4ct27rQ4m6nCppJm5BYUn2aJNXeaRLxXRvq+FdZKKjLeNLB2GoT98fjz72y
wODRCal5THWC68WtlSQVP2XALDjUEJczk9Z9V+R6c3DDJt/YyWtDQfmUoS0jwSW+naDbWFVkWpSn
hjI1vhfOOF0RT0GEUEWE7/GsZLpzGyyhD8KmIUdwYawtCzkhT6XU2Z/8EPzxiWaqhZBzYV0yAIYX
rHiBAzSKd1ESMaI2IYrj4+FXZurg5srn5EWwKB8vZoosby6Jpr6XI0DfkIzsBrxKdqjLdRsh6P31
AHgb2KtByR5q3jI4aVTFIARNK783kZZB4Qh5QVybTjmWSfhY1fHp8dTWxoOUKlEdyB6QwN9OraYK
hGv1KHzMWUz9qBeD5pxDNKO/5oKD/FRzXMqNt2xlOcEZcCZBOQAItvXbMUHC4gsY4UkZ1kaLllxm
Fc37FrW8n8Krh+yN1FsXFjRRl2ES08sjsRitxSRRxaK78HNvEPl5rlQvPxkSCPbSFlWp7UsqvhvX
3NqqgseS/VYp7vA7tvjjtaYmKPrMpQqd4g93QPQ/xVUxxq7LFv8WircFd1gfzpVYFfmALvenNkoL
Ii/I/boymhd7bsSpHfUcElaVnwel2dIQuGMboLpsm1LwRGLjLdgat1+wK7zewdp4vuIlE+repa8J
R9Odi4VJdkIFtnafXIrV6ufCROGJ+o/bClzC6xl16G8dNgHa6zC7Li7Xth4r3xR0ocTJ6FHtPSoq
DNxzA7sgrPfh6GGKHQV1kr3XusRBWL6U9IDvrgew7GODATDyb3GEeNzjYyFj8j8vHHp0YLckdIOO
nUvYeTvB1MCBdbSn4KqqoI4SXux9ZE/5l8ejLK81lpEsk6WkcgiywlwEIWpZFhFUcOOKe1fTX8SE
7u4+N2obbe8OFdwi1GD25ZZ7iAAiHAd3HDZutuXO4RcQc/EPdxZPlLH4kFqHLLI9uuZ10rIyxGvA
wBwV2+Qo7F6TVs26YiebjOrGDXAXlHB1cMNxl9Osd0g55cr8cUDqCmvlOQ/1K25MLcXwaiyGT7VV
D+GJLkUxvJ+HdHBPgeIFwUkgvoIPWSbS8GUQ9CiOEUL/8QY88C7g5zcRbhkS3wynDMrH7W+KQjsE
ZSymayYqa1eGYf000pneW5CO9nhFYh0EU3jvYtJFDTQNzwK/uq26wP0HkShvimJsPjK1ZaNJIz5S
YgDG14H9cnRcBsQhfvQdp/2p4lC9EeEvIyQ5Z1lTYZdTYeFDLuZsTjhG5Xp/jexhrN+nuZfB7Yom
dGlOCERHMR6INdDZaI+FXjzRMsZhYmMzLJ8DfgNQO+o7msp9SUB++xtQ/48xJDH7K36D+n/2PGVf
sjrKXusm2sKI3B9rmkDcWUTfPLN3sggztolqM1gdUoOFg3FH1RxtstjT42O98g25FMkviMLIIpbF
Wy+3CpAMQ3/tezG91Bn0aHQ/8PnJRnXnohG4ETOsfESpYUOI8v/1jMVH9BJ4roU2d1eDrzd86tOS
bKbLDbhcWEfmduZDENQD7CZxo96FWWuqHx7PeBnrcl2SXRAIcp7Ztktwgy1SB+32sLmyyRL8HhKz
mLIT5ETIN2nloB9WKHGHr2huYMy+JU11f43yCtFo1+j+sImWl4kZezEI4nC85oOZ+LjBdP48YH07
tpjoNEoWHeJSaZ7rIjFOhhYrG3HwyvC8FfSFZRUEtTi56f68yzAyLnWzCwBeo+2/C5sOQtys6gGW
Q2ptRWckucKB4jKg8KMzproJhjQP/3r8Ce43AWhDSCKEGyaE5yVdLXLKYpTl3uvsBLBDOW2AsHv6
TnOUBj8wDQwPaZh1HqpddrvFVb/f8bB8SGio4YFtAfh+uwRo8wmkbmbvOvYafkGqlT8nlZu/7zWk
HyuXUR9PdmU82v9yrRmSBslyxyN320fJ6FybtMJsuTSMHvfTGipbIxRSgCasNqLIOzwNRS5mJ3G5
kskFcOh2ipow8iDgWrwaLZWY97iwzyX5hzrRJneqwEDGsopKehngaeKY6HmKgSaPdV+/J9+1XURp
kb5A8CMJoo1Mc201PNpytiQ3AFdebsAMmQB69qwGvhS+Eo6fkBCvjkGvpi+5UOI3xwwmDRMbmh7Y
VgARi9hoKBKnxRjKuoZjku+iFm5IGU72UQu1cTepcFAff+z78wXsjQoGuTwsTEL425UfTdYVw5rQ
70r8DXaz0LEqhR2v/bDLoHiuesvG/msy+8/IwmNY5OFhUlwe/4b7C47LjfGBogNPJS68/Q25TV85
MBrgWqNWXroGR/k0jjKcG6iYFCGyhxn30xu7u2w5ursSSASQmVbB4lQRCDVsf4SccSFXdCgdcIDO
Vtl3uCRmjfdWPOr/D4f4JMOS6i5xeDktNgoUQ+ij6Ocdcjq2Z690ihPyAlsaG/dPPhpIbFSXKrxs
Iy1mpolUYHOkKxTCleYK2EvZFbmdfpuJsTdu55WwjnsZ1CR8PPAH5IG3n04EBgajWoebm2XNJyPF
4bOww3knNDTF62Ew98mIXCo6c3iuQ0bCndeLTo+3z8p8SSSYp0WQTyVqEe4GmRKqove8a9t15WkY
rA/uNCfPAYCUw+ORVu4C6iS8xVL0ggt5cU3FmWfNFuo21571OLt5oYpdbWCYsC/6rN5nYQ6X+PGQ
95ND04dwlVowGT3zu13geDYR7B8UJNVGTX8BAGFB09eqC6SydkNvYuVjymoeNSfZOZNNnNux9HDI
tRBzhessmsk5VlWj/qI+ov1t9yl+KUmetQil2JW6m6dOfZlNJfmKSaC5cSX93jS3+SFZJuEWrRap
zaIuyiZJ3hbegNIxnigx3DLpMK6UPsLhjv1pxjNiRP0/yFERlxIy59YzK+XjiGtJ9WwNalr9F1TK
ZPl2PCn2xwE3Uwxm6iY3fjhJZ4fY5wxGxFsRdHF+HfVJdCdPGwpUlOMas6FdousYb+IRiBPvDv+c
eP6G80+kfo487AjEWaurJjpZZtqDoIfdoH9T8Xb7iSYWZoguUt7OMRuSMH3vFmWOzx5CGVt6k/f7
EJYAIZGDig75zHKBRDm3Bozy6joKxcVOHnXx0HQU3wPFD24j+/J4D97fz4gayyuSzojBE734HoVR
6iw7qxU3IjjjPf9xHtrxQpMkPzUT4F51DMaNIOR+3xP2Qplhx/NvSLG3e1FRTCyw7RRlVxweD3FN
i00tLHunQjw5vnV6YKeIr2CSgWuhmnU7FGaXeREpeXYdq0n/YmJoER7a1G3GfeDo3XgW/Qhgea65
TTdGvg8r5fXMQw+klLr9Esmae2Fe1/hoXG1kgUaI6qEKFEUJ8XShj5yeXDPGULLqsXadueFOb543
/HO0CWhnsszLTCpUjKqmzDZerT43EOt2nSNp8QikYcKKJXPnD4WkfT8edOW7enQn6LJRh+Xfi8Xu
wE03pYFNtaOPUXXpC3iDF1UvI/Sym7c/upSzedwpT9IHp3Z3+2XjEEOISWv6q1qp1tFucBInvPF2
c2Js1XruzghvILAeh3MJ8ADYze1QDjrO01hG7VUAvMRiM6uOGAAOr2Ooan6RZCk2q+kWwPRuMSUa
RRYy6CMC71/Gpg41O5PmXnNtgxAl/DmurFenmjyBqJoIPz/+cneRIrJL8FGBLoEulaiC2xnGU5LM
NV4t164ZvCOmsulrPghvF6JbdpygLh6mlNjR7Qrp4V2ZG2/v/eskMzAgl9DETTbr77//kQmmMRgp
HJCqa2lAj0ck3zubxZChQT3X0TsYY9l+ogVl8gvwGz9gVVzpOI0kW+ix+0WXn5qaPq0E2WdbvMip
V2Kw7Gr1NZ8NpCfazsIMAZ/wXYbO7afHay436M1LKIGHHhVSOuTkIEtUfWfpqG+WbX21JgNYa4Gb
ZrJDxC/FbJWb5WRGVaBtnNC1MQGYE+fQXyMZWYRToYmsRm0H1bVqLBFdRK5F42e7VvC7LqlxfHSc
tH9rD4h0hwyQoNWiaIuQ52JNAycblbSzKqpUXfnLhk+1t+fQ/jx1CHs8XtL76ihj8XCykYmsZJZ1
u49FEge2lXdQufnCSUejVhRZuM/qtqH+qASTdjEi3cuPrhDeZ0sthXWM0lhvPio4mwbJrjGqsj09
/lUri05YCQgLCDwlw6XmGAoubYvpdX5NsHr7Cj6x/06iHyk7MHz9mZp/2Lz9M1ORJc2khSs7b4vP
LIrZcpTSyK9dllcNjepRiw8Rfm3z98BMzS9Gi5HkRoT5mzG52M/sKWjHMCjY0suzo6aDEVu0IK5z
VmW5s5s5OLHYW3gYTkimyBaEHmViinzDwL3og20XyXCqLCo9r1Olo6HTWtNQ/tTw3TH2wtLa8Lf3
YoLfT2dTDkHqUvW64xB5HkJ0uIIN1i4SmJh9Up1xrC/VbIt2Iwla+XZSKpcYgl4GigTyafjjYopK
o3GKscqA6JbxpVAs/ZIq9XjUhfVZuFGyUUqXKdViDal9mtBA+G7AVxf3sMjzUhNx0lxVWn1+OrbN
U+FMWz0aSx6DxTBQ/cBR8KTxUi8FEuvIQ7pqroYrRiy9c6UkUKBxrGI4cqpch353oADstw+jgm/C
pwo5Vc0PidXQmDYwZ/2WzpiPvKdeOARfBi3yoneJiSPcdLC8wqAXqnQh7n8pcfke49tRYNOGlaZ9
tYaROx1uqItO/FRlxtGK06A9A7mnx+dJ8fJdURcVrEDQB/olFmavYRAtHGuXztnkfED1VkWPJ8i8
+Xtb4l6LLyZGX/8UiqZGxzzQTfEaeVocHzO6NsM+bvAJOmRuNY9fMtNEYCbW9f4/HCny6XUutLZ7
yqZIMVCxNaJZi3dTVBSKX3sVGkM7TUdXI90B8bC8V3QQA3c/mhPGRI8viLtQEYE4oADwg6lMoGCy
qJHojaJKFVLmi8tw/o+CQXvjHHPXHZL2WYxWEkrJoUx9nZM8b3gJnRgJhse/YeXlg1HLdcF2J69Z
5qJAa1gH8p5ri97veGmEPuIgHkZxtofD0/x6PNrdjCVqmWqJ7NRLYZrFPofGjvgZ7XMEMO2knE6l
PpjSVQ9YOk5/Y5z+aqsw6bSDEtW5ONCF1qr/Hv+ElQmDE2em0KVtkh/59z9OtjLUGfjoqaK6MRZf
DTgeX2uscDBjxfDlfxgKiCZkIcIKOpe3Q3lF7kx2XNRXzGvLoN9jy+aIQ4xxXPP3WCed+damAgQ6
UnzwQlLv0F4WiYauSkQGcfmKS13zkteY1EG5vWZa3b3gBYu8U6pbG9f/fYwscTlsH3n5c7MsvqiZ
IHqEWRZutfVUdAe9a/V6bytm/rkPG2Vf2yV28xiN/Xjj0koym9QG52GlpHqvZWnbdIAdG2RdYb44
uHH7Md1XfDbbreDi7in4PZRDkErrFUX8xVNQJ1HQIONhX5pIqX6YjTfXR+w/0/d63hrX3Jj7jWth
dUBeHqlDD75k2d4zyqiha6DYF9uc/wlQ5H4ZcBE7aO78b66r8efHK3kfgwOn5tWhYMo3pEIj36Y/
DgSGOTO2l455KVUl/aB1lvrN7Ihojkla2Ag6FkWJf3MytMFVV5xW26kBOlkHLHH14+Ofcnc0JdIf
BAEKmoRNyJTd/hKva+jExbivDnMD596I1LNuNcW5B1JzffNQlmR5ybam3LmLo4kTLt72yEpeRppz
JQWiKDPsvzCedvQfOrLV9fvH491dfJR2pO6PJALhbeAuNlFC83MaVaU724k9HJvcjv6ZWrylqDLV
58gU8LbdNnwyTRFv5Fj6XWzBzsVlACwPtVw0BhZDZ8Xs1ujbtOfIaZCA5N6g8DHgw6wYgThi8CYO
sF3R99Gc9hQJDQfNKqADmGHGiFVOfLW7Enc5EzFR+uz5AT08xMNyUV4zBJ9JzbwKC9S+sz5YYgiv
6oDzYRbU+qupJc7GbXN3NORcsLuCfk43mmzmdofEgD5CExPEM6tlP0VVVV2zUk32Ce4QJ2zO4o1t
ckc6IARC6MLl1ZKsSKpJtwMSDtjFIJLmHJpmJE5TUUZ0hI2gy5C4nOdKD/8aEfHs/NoJ0vBdB/o+
I1YAG/Ls4t6hfvLGyFXOmG1SbNsp6CmZW7nd7zDhJqqzSa8o9khFAPpL1uLYKGgHW+3Y1ecG/wZf
ayZ9V9dRvWuqGLd3orUfBUXgozoPxstYBqSZqD4c2gqF31wkyVnrVPegmSEOVVGUfMCW2zw1llUd
mrlMr8j9p894EmINioTyZ68V+imtrPRA2VW7iKixdxZmqycQEMoFE+FpY//KnOVudlzwfAMyGsoE
iy+guWgIlUp9zkOnOMC2yp5/u4iXotYPQdq1L6NriYPadu0zsVS0sQPu7iS5uBScoMPSMb97w9Na
KzRljJpzXk7gT6vYPUd1Ne9729jKpO7vCJCmdAUMAgaSgaU2tAblbxS2kVyrXPXq/qCliROcBqse
k5Mxl0H56up2YnwPwqiYQdRTANwqQt+95g7SI7w5nC2iCP77drFjKx3UjLb/tUqz8SkKy2aPm2jz
Yg155Tc2B11p5/ny+G5cHZQJgyCT1/4SjTAgGlu7dphevVpv+3gPr9ZK9obaRhG7r5rnn6mu50m6
L1KzbrYEyO8+MFpA7C7ZHgECjDzl7ZSnoRZ6qanBRRmQA+ss7E3y3kmPVJrSja18PxS1RHp4XCW2
JDEttnJEOmPH+eRdysbOLhQR9Q8IajhAH+Lx+HhN7y5KSUXiJZUAE8tBUOV2VuGEK7LqBN6Fn9Mc
Q9TqL26v20+zPn2pUz3daO+sDYduAz00IhMVjuLtcOlY4sEUQTPJKKceVSkHlKGndlEirLMU4WyB
vn4zWP64FWAg0MqiiUYMz3+AY90OCPVNDUxjUJ7N0URTM6jKanjOcaRJT1HXuxUFxNwJ8x0FtbDe
1Y4qir/xAB7Uc4prpP3kDqaKqCwGJujLJjQQTgSx3fxNkJb+R1KJdWsyWwCYZxLY5GjaqT2dLaAB
c3PAjyp9HodUtU/aKNJo52EIUO2DdhwnzLDmYFRePcjM7xEpMbtLMsFh3KPKTc/DDEA5XJxEWONh
BqUcnuM2cHKS8FybjS3Qx+JCgWUI1EN22wBkSpjR4mHoLazoqf2Ez2pmBOe6rr/0rWV/MoLR2Tsm
HLqkd4BpTv1W5WtxoqU0E2AuAAXoqKAlvFTI1Mghf1eWUSsL0dVQtR8wbhSIca1+1SJzuEhtj9Pj
Hb8yJpqc3NGG3PhA5G53BAbKsbBmt3oeQ9e+hDHyBUUn3Kc6MSf0u8P0AJpss24sl/BmH1LX5PJA
CoICH/J7iyXuBulAnZnzk2gq8Lr08IyPfe/OOuY9bVbSStOm6N+yDoa/q1QxcFoum8zcIyFufwzx
PUbUIYF7v68qu2l2E7qhr2ZVFfUpyCPHeQlF6H6x5loPv5ZJrmQt1zEANYTTs8jAuzyPpup92bIe
YueFeC6/Ip3VJod+ah33k4oDb3Go1LIVHwxXzNqXeij7/NnBUiylshJMabkvMvDVSJjPXsd2lBLy
ITKBNY4WmD4MICk/UuBDw2OvVrYAs+MIb6wOWtgU9aHDleipaSC1nagLpl97gVzdjub5cEWYflaP
MW/nu7Eb+39TLN5+lbNlb/XbFlcPMrNE8HKfgRH//S1uv7tHu6QZIac+ia6ePlpiLv9u9a5+sg3a
mZ4Us3u8zxaXOO8TfRmZzEupLrhui32WGygB6aNIXstGDU+lmWRP8xxBcqhRX3vjUHTqOEXIF5N3
UktfRLtzGlQFbNrguSIT/EutR1hzdtR+y8Zxi9Xwuxj950YG64FYAfuYQ4Qi/jL4aInjVFQZxJNq
Vq0H9qEIsnMQjdrHzmyF+hFVFefvoXH1EFqb0LSTSJRCPSChmZeHeDJFuqvn0jVek2hwTkKF8LYj
Rnb0U2vnbnoxprJKN4783f0mURQo+XHa4Ubccf7nsKT+W/XGU1Wa0zcwBMLvewPrd9XIjlRD9OOk
Fz+UpBYbhR258H8uFhmjpGFQfIAgBops8WGKtLHzoeDUg17pnwZsfl+G1q42preIfKXlFVUAZMH5
9FjTLSMT3iM7KqNieErdqj/mZjkfnFn5pxJZftHE/3F2prtxK1mef5XG/c5q7kujq4Ahc0+lJEve
vxC+1zb3fefbzLPMi80v5DtTTqaQORoUuqoN2TqMYDDixDn/xWgfgy6KNlM0Q7K0yvjG4rv8rgSw
m2sFq1yAmxaFnXjCrdaZ1f6oD/OEGAe+0V6f2MYWvdlgk9eFeasU+dp4hVSQsBEV3VbxRL8VIsYp
nwspJ+/EDR5zctUeQMho6QhJFL3LoErlxh2zdnqQAxx9+sm5tZ4uPm20dUQaSsmKdu/FNyApyOvD
+lKOjTH3KykxTZeLyc92dm6xuF8ZKm0Fvmkkboi5BKq1MBmTPO3aYygFFdYXND5k7JtXUw/VJQGo
uVHkvr7PR+uLM5q3bowvZdbF+hX7Jiw7ePQyuhnnM90Uit9ObdweK6fOP1bBKFVrkNeh/6xpuCa4
oED0Py1lrmO3b/W+cFun0x3kTlVfc8UBrLwP6DD1u6pr+2qld0ZysGtV+sTJ4hTrrBWAYqfFJMxU
osAHUFVjlmHhUE4viEp7vLayvvtTz0058RC6Kd4hLaomG1mfphKN4a7OtuYYKqbXtaP/xg47I2c1
k/BjiCjI7BckElkZDaWq5aOBX9o2Q6jT7S2/v6c1MLjXd/DLjwgkpuD6CUc96EaLjaJuesWYKGwf
C6v/mVfcpP0h0F/Y7LFrlHLx1/V4F0kQ2zdSeXyzYPVRuFlcZnwwcwPmuMg3pqr+c8TvZ93ZgxNs
jEg7WV2Qf1DLObpRr1w61oqlxPkLoJmaLE30ZQXRmjQ/qgtHPxpIKq/KXA/2TpJ9x14HTBVGSp7R
VtlJKRVp8CwhBjzPk+UCAC+/5vZgv6vVdN5qZXhLRWRZ2nx5MM41HIBIDww01s7XeUZXuJhKSTvq
gT0eYlJ8t1AR/B7MJHo/KNXwiSv3o23WxkNIinjnR4bx4fobudxTOKHo8gPkQFeQ6Tl/BOYhTnFf
N49+1c3rENuXfdAN9joYo/nGefHKywfH8QL8RTiL138eKjB6Ww8ULjean1DuQdBz1+lj7FUlShgy
6vtfbQnj2Ovju1zhgGMA81Mfo/5Pxn8etHDCwZnZ5Y6Zo9SIvirfpsmP7nWY0rspirUbBcBXxgjL
TNRiUHq7bCDVsMv8EYIEkt1GfGz8Xncj0EZoy6XVZu6M77nD9/W2IZIakeJDb0MrkPlder2rGVoC
5gS5KeKXx+/yLrGVVQOT6c8yDMvyEa6C8camg7BqBZBCUiM0wAA1iGX121k426PR9+ZUHaOkT//E
BcXOVlLdlicnjrtm4/j99PWto+TkE/AJmc1KiOyeR7RGqUmn0cdKsq+Kk9rM8o4ORf0JXckOLUbt
lrj8C9v590NIDJFbKcUCDAuR5Fp8nElmVwr1/ubIXyoojGt6m6FXPEhfNSnWSxc+I+S+IrbGxypJ
DN2VkEp0tnVmDR/sVA0SpBVwq9u1NtAC2OlIslVTp3ziZFPeyPoSrwOECeJZqHiBb1s2Dclxe7XI
cP4MANQHXPWVqF0FNgyHfVHjv+WaKJN+MOdS8ga1mz+9+dUAoqfiDRCBa84yMbKNnDIY29VRsoJB
WY+tFPcrpyud8DQOhbyOsUX337zokbTlDk9A1gXAvvPlIEy3M98yMDCb0uLjOHC3irTe/BpFqi+7
kS01T9cHudwoyRosNN8EGFVUs5cpUaObJAqqNB0FJXeX0ujf1A6ozS5t5u31UMs9S4R6cVhCxwow
1BJiV/qO2qBTMh6HUtHWla4XXjE58jbIg79myp839qzXRkaWB3kOOLvo+J9PpYCSDBqM+GOO2Gbo
1RDxu9UQ6u1Xo4zeKvRp0UIT4wPxLXAFKPacR+udKdJtEN7bdJwHPACyTwME4VWPlN9d0nf6jcN/
mckSjk9D8C3QfEcUfBGO9A831b6qt0Mn1fdBE4dgiOVqQ5aQ05bBaWc0Ka4quZ5uLcef3Ouv8uVe
+vsuIuIDmIZiRAUZS97FRmmTuQ2Aa6ttoQwh3NtYc7L7trOd1gVnlsIcU6NyO5YYarpBnmu0+iSk
jHYZ3KdnQU4LUbks88StysyGjdOowztbSexPlVQ3quuj+PosN46Ue3kmjbS2oSTaHsbZ6TqI0TYF
uVeN34Yim9ZTgJKgF1pl9uH6IM/nGA0bIUeJTjeYHRSwSGXOX2mupK1q0+faTKOZ7Hw1Uw+TNMRr
jXJOuxokqUT6Lcq3+WSUX4JEvqVNvoDX/XoAilsvfTASy6UaumVUTpCALNxoVDk2uQrHN1Zm+SkE
W7zCj3k+japtPLRq1u9rpQnWFXjSVWxK5Y1s4/zG/+tB6GByNxOsPSoV5zORVWEnObMtb8zWp9FP
TQzFygC93q5quoNfKtVj1VnBBvaIfmPTEKn6vxcaO4UoopJXUQsWTYrlfXjGBhw0RahuE8sM3if+
7N81XGhurOfzveIlCuJBHMT0B8hyXt7Eb+d+GhWz3OmztjXTyVn1fZHtlUmtV07s3yr5nO+Cf4ci
beN+Qlf6wlDIB7JVWKGubSOrUx8iqeXsqpXxix+M9mae/VuZ4sXQ6Axw5wIHCXcZfa/FpdOW+tap
qeVt676J78c4+omYcnsaKLV417+XRdeWoYlQ9LGQC2Jngup6vkwUo5ko+3bqtkLJ9JlzLIaEbs07
LdFqCsIgmmU973dqX0uIaczWLs3NmraoVK9tbYItbyN7ev2ZFl3al2ciXxIeDYCOqB4uroJGQF6B
H6O6rY22fZy7zl8pkm27aCYoW7mNvydZWOJC29Uf/UIx3cAI7ZNsR8l7M8dmyghVf1Pbsbmpchiy
WLYa+8nECl614ujeap1yW8nt5xg7wZ0RImwVDQhb17Att31gZxCahXUlggjr3Oyqd9cHd7GU0HKl
DAtUhdxIWIicz7cf2Vput5q6hW2jUA1swOupwx08Y3wLOO9v7ALnl4BfU0meAOiIO4AAjp+HK8x5
hNysadt50mWu1Yp65IiqvASO6aFNqyRy45L98fogl3sPi4qPhKMOOgD/71LeLAnhm0Bf0bYl3+ch
VEDFxFrou5ZVTs+yFknHsJnVvS81t7pdy/2fEiNMB/gkbKKCIL+YXs3wazCwU7BLuRStwC72Gy3G
nhDNKcM1y/5rVsj5pjGtapd02i1N6MuXy4XgpdlGP5Fb0CJ6Xxp5DY4t2c0OjtBlYRXrwtDCU2KT
p6EIdqvqvYhH6064Noj8hYo0nLtFRpGOOlI3QQkXSStRQdkMiURulnF1tR30lscZlVXuDv3u+uu9
DEvtj2oQWQyLCr7c+aKqrQhRZ7NWdpmvSZhM2rKHd/t3vRrGTTQHt0Bei3fKKAlHUYihktuT1Z+H
g1bRBTqK1jucz+pV41jdOil67ZOWR+FXQ3LaXTLa5oqZlt2MN76/PtrFYn4Jj1KdoN/DD6Zpdh7e
xI+qm9A42KUc7IcusbATj6RhW5XxQ5S18jqNki+CLrm5Hnfx6Yq41CjERsFRIFRczuMGuRw5TaAr
u7Tyo082tpeengzBI4Jr6nbWSLBoM2c3ctRXg0KqAzAIsZUU6jyoGqHDZzuZuhtrQ9tImWkjrMNx
oDchxH8udKuqVbIb28UrLxjFFqRyuVTDu1giyAPQxeac6eouBMy2xXbRd2NFqbZajJyDyfXKc/yu
2flFYazgAqk/r0/05XKmNaFo3OdhoUHuWYx5QG9WjWbL2NUp9K+0MzJPtYZ4a4dG7M5y+DZ7QpQB
4fCwmlHv0ERxdamLMkWqlgxVYu5ie7Q9s7Dt+xDQSO7OFaKX3tsHhxQOlQrsjoTqy/kLRcUol+a+
M3cJa3iHNXN9rw4CIjnow8eMD2d7Pd6C4/BrdJAJoXPQ2AaluFi2VTGPJGuRtZupkrtVrM135TBk
z2rh165aK9q2Ds18q6Y6ZnIgI7cTh6Abc3fd9lk738W+2j81Me7u3IiKR63Ms8fWgpVCJy30uKFm
kVfL5EaDHwzZ23JK8WroIaHCwP8CBllyqSk491rhx+bOUobs0egyw9MURIGrGknO6xN1ua2wbdOM
1WXOLOh56vmLmXtfyRurx+q7sOOdo8LBUYC9PA6NCdQByq9XpJG9iSqkIq9HXmSXL4OENifAo2DL
WRrnkc2GUzK0C2uHcYvxeXZ4ALfSKjRrckV5fz3WK9+W/nssMQu/JellH6Y4h7fWzgoUXL8taPGT
1ZkHE9aCV+u9deNoWkhpsPwEFV6wUND6gfi41N6M5rIzfbr8O46m7kkq+8dc6ZKV2oTt+6F2wu+V
Ex/VrjT2PYIlLqbNNJBE8aRNpOpG8nUx0SDLQXyTwHNamhfSflaP9bUMRXk3WpLpxXVvHGCGnkKn
0Z6vT/NlJDieZMzoK9CnYXc5n2agbvCfyd33k4N0gxTP0nooLXUfJap5Y90u36gmtCqArDC5oim2
3FA6u52LKneUvWpW2TFvw2+SXX6P0jF7UjJ5unE0LAdGNE7cF94jMmbcv84H1nWWL+WRpu9NoUxR
N0585+QYREpzrWyuz+Hy6CMUtVV6yAJ1RgNqsVT7eqp7a2RhRHIzueXUmmJNzF7W+so6nLQ/60y3
3nYb4AAgJtVyXdTL6c0vdmdjimnj6o2xD9H/36h0G1f4mOZeZNbRup2ptl0f4/KkFfForQkFT7Zn
RAvPp7NJsRjIqU3tA7upVh3CM548AlZcSZ0pe5ppSve9hCS+PGbODCew53u9/gSvLB/CK7QUyY+h
WC5S5CIrjc6xB2OPi5u0yftaXfetou5lp6y8KrCqG+eR+H2/1SJeZpjhIqsi1uuFOobs51bXjwbx
wmp8l8kNCit+jRXY9WG9sk4ptgDIB4UADHqpEaDnpWom1Hj2xVh8kOuhv0P0bvrRR5Z9q8D+2gz+
HmoxgyYav2WbROY+1uzgWAPDfNKhI3j06v1NyOfy8e1D457B4NjCuEsuPkGqS5D76gHaSkXNKm2L
7N7ipFoJ7sUbtzGxPCmig0wDH0m0xZkYy0Pu2wAn9rbfJ7Hrm4HtBfSMLLc38/xGqvvaK+OcR2Wc
ahWZkfj5b0dTFjS6lsohoku4UWyDVJNOnUqpIAEE++ZQuF+/OBmzQYs7zHmoadI6I65Da69E2fc0
1aZ7OZ4rt/TL8c0zSF9A5BR8W+KqtBhU1w92U1idtaeDED7AytewSRmEqCGyJdfXxeV+SSiKUOLE
BQ+1LDAmHaw0P9CsvaZ2BzMV7sz20AKEswHFWagAaKE5f7ge8/KdObSoAdtwnVKori72r6mbdbW2
Z3/fBrUKEjRH8bPU4z0g0VvKay9XnfOdg1am6NTTxqSts7xc6/2I9lWqSPvY7AO3ASXwHb+l/q7u
ho8pmm97KTW1DcRlbZWVlaCs1dXWQG52NfmheuiHsd3lY6Lv1LjR9sqcPFbjDOaySgMk7W3No4NY
fzawB/QM+I0bM0VRTpLMYG0asfk9iQfzhBxVsi51fThJ+mDt8zEbd33ZOCujxs56iK1bPnaX26UD
zZ5eFskh9/tlLyvz+3FsSIcOJA7masrr4NHSE+1GhW9ZdWRXJgyIHiHpQ+tlWSXXlCA1Jn0MsGV0
sq2Vpo3XzGn/FEnT5A5x1t+XFY0KCz2zp0qPYo98fAi92VTB1cNx6mgqq9jXv3l1AT4A5UOpQRzI
2vlnWphZQ1reSXswqOMhDZEWnOLcoE7WGf9fodjthMoADfPFd1okdaMbxSTtDY7jewjuSFsDcjoE
ff42v2nqUKaAdYDBpBEA7nxZ4U3ntk4QWYkOVt/AVYolde+EjexaYSPtNRuKnq4jT/XGqSQoUHpa
bFRuOOwXOx6cPzYObYwPCJs126gzmq1mR/021+NbJ/yy5fIyQEKgxcyCxZlisSn4ydAUhp8nh0nL
53btaHOw1uwinpDVtVGcbZt4xPtdTSIHK57a+WY2fdRy8c7mvwDj5G8z2fs14aIvyz2E3iJQ5/Nl
ZEnwe0LTjw9SW2DGM5rjaVDH1hubLL9Bhr/IBZjm30Mt8scu7Y3JGO0YWTW7c+tQyddTqIUrFsSf
QUAf9fpbXQAR/h4axA/aiHAC2ffPh+ZMGXX7CinEvisML5eKYhUkYblWx3mCOpAHd4MBjMbILWsz
SVoHyUGagUgjGKHGSv7goC70fgr6EuUb7kVFmQZvzaiZEYvtGiEJlju0nvMn9K28VGINvRlOoOwh
7oxPo6oEX1Jibhw9LW5JN4rfd3ZKEA9QBl8wzV1xXJzHw1QnGPABSDCZ6fNNnM/1fZx3qLLkluSi
2FBJ7qCGlTeTOObuqDfx0cQI70aWe3EuChQm1UmR3AuNmsV7AZAFD6i0k0MnA8ecA3iLaARkG4Nv
/K1XCBGKur4Cb4Qb59Jxpm6LPi6w/juUSareB1lquRj4xutQsYbT6FemZ+O/8BiaoXz0A7zFri/B
V1a8YHxxdojeEAYb5/M9IiNYtEOVHnKlHzd2I4eHIpabdTkV07NBR/NGvAUw7mXJ836BW1gaUIEL
VbhxmP25zPr00JujxqpKBnArc1u5g4OTGv8dGt4MxyDw5rRTvWJEnYcv4Zbl4sXNjWkH3cNhSVFY
1KbOx+2XtdMDPk4P1miNzyPQtk2AU9tBT7uP/GT4pElO6plTE3lmiyPQW88rwgvHRxI+XTSTFwus
natg8ss5Pehd6lMoauz7xiyjA8CJW2aAF3kliQfoPzIumin8ZxGq7KHm96OTHaQqZFOBqfGhL/Cc
kGxk/5B+89QuSm7JHF/UjUDkgU+njwyehl3jApynyACKFac5jIVle3KMnGMDxx1yVFgAp8oRa8ng
G8qdk657Teu2yODY76CIG5+sXr/Zll1uK2QhwkGKex6eNQo3lPPXPTpSlqO2OO4kHY1htwKksUtp
q3ustxIdkjm7j5iH/VT2+hca/dU2bH1p97ZvjSKoqFBCHKOhhl7QYs3ZdWwUQwE3rdOc8V7BdsA1
rCI8ovsxHkerulUYX755ikncJoFwCOgWDN1F0oCFMolXbigHR8+NlQ5zYKWpNUmYKkuPGSoGqAzn
5vb6IMVy+m0DJ2cQ6pLwRsjE2MOXEgIG+rqdD4H7LiwriYTdCh+lVu6Rpu90r2h7YzcWmINIpJ43
vqnFcF8ic4OiXifq8mgyLd7xGFAYmiDmKYkhH4rAsbd4EyJZaqXth9yoEYHnmLsRdJHgE5QXCTub
0p3YQpeFihjNkJCCS3ZqwAqtkl7xN/FQv7ExKaLwQdGE5R4qmHWLlWM0VtM6+ZydUCXpdqHcam7Q
juGpbuTZS5RZ2l9/iYvz7yUeNQrEobldk5Ys0ukMtM8QGFN2Sm0rXpnM3a4eW7zHZ/VWj/cFGH6+
YFigYIdpM3MukGWcv7YubJoG2938BMsd0eUGiNq7tE5NLLsaHeZvAo6rjdMthnqQxMom2+NAID8r
cBtP4GEb8Ak6qsYaFZygtM2PXYG+oQUrXVv52aSsr8/M8vwSUwNuVOV9OPT5IUedPy4Q81mC2Z6d
6J9olhfVcHWVRoq2ydC+50agPTLS6n2p184J6TPNxYBauZE3vvJ6QEZyatCXITvTF7tZXpRxG4d2
dioCWn00xn3LcrMBJVlfnvNbl0vx3Vy8IOHIwnZOO2/p+ze1DNeaiGYE83RMjOmEMZbzM++k6tDh
+wdojcy0jJ1PrWP5shcYFEgQ681XGdLBm+vzv8hXfk2/2MNpLpJCLEVl40jXJfwoslOYFJONRJN0
r0c1VQRNP7ZOoX+6Hm55GXqJh4g02Cu686Lief6620GhWy7J+QlAVE51IlYQzA9Mz/J1+S6SSFZa
8HFfK7vRPzRFrK2LVMs/5SRONxbeawPn4MD6B7yjENQ4fxA8HZVEjYb8lNv5Z7PJC9SuZvMQqeDu
Bsu+scJeXea/h1vsOEOHU55hZvkpopG8yUe1+BKX07zu+Ty9Qg9/NN0kwWtFKMX20xb5ruCWIsDr
I6bwJiBLwvXifMS5kYA0HHo2hrqcjlrg+M+0R5O1VLbSiq62k93ITS8PEFQAaB8AlgLNyao9D6g1
g2g+2flpShGmjeQqWo2iaNEjfrWTLcTrTeTRVtdX2OV5SVDKI3RlYIkQ/TxobcZlRzEsP9VRVT7U
IU5rfmR222FqH1FHj9Y6aJcd/vO31HdeDQwKQ6A6GfGyNJWSoSiAuvJTnKYzdWhT3aNs1wPGMMut
UfWJ68et5CJkfguf8Oo8A0m2UIWkbbK8XdVJQiNkCopTGHXzcyyV2V3dhoVn1RnupXpQv4tK85a2
+GtBUfJAkYD8RPgRnM+zPyoxwi1VfspSR9ngpdJ9l0OH1vCQRl9Hx/DvsDAebpyjr24fbJzcryCo
CAem86gjPEoUXIv8VM7GmHicn9O6qeLmqVGMn9i3mvd2I32qoOuflFmZPypK064QOrjVT1kQpcgE
ObZ+f5BFcgQ8wU6miaK/WiNSj7O79Fx1BpIC5RA9AtpOWi+o5PlbpqfGBghSuLUiZ+KVFMXe94ty
Q9s3vOPF3Sq5vPJewE7DxOC74zxdMgxKkxZrZ2bhKcPuxTM7e1pZRq2tlVrLUFxUpg3qMfqNzfRi
7ZNxCOV8gBxCxGv5pftSGWQJXjanpg8DrLeAkrtyV8ity/me3Uu1Mmx6I3A2qeUUT9c/+IsBExsg
kKiLchtGH+l8SZBWBA2Xy/AUWVb2bMsF9DBk0vdpPnyOACvcz0l6YzdfhBSgBDjuVIaBBbGtLVFI
5dgk2pBW+UOJb1e0rX2ob6kL2LYwCo/2odU+yn7bpRtHbSfz3fXxLrZxgovarxA44QoqSL3n443n
MKN+ZHUPRTUXRy53H0lp4lU1NoqLtMp4IyFfhiMdEsIjAgUiuG/Lba0re9ModKN94v+2dTeFXwYj
aVcV7mU70Iza4/XRLfJ/UNlUh9jLRJ1IELMX20qDQvwYB6X+VOZlsWpQoHoXVLHz/nqUy0GdRVlC
nAAOQFHSIv2p0eZ47fRjvy9ofz+0MoD8kZrzjUNpuWB+jQqGChdVoW0rRv1bL8/Q6ywzzEZ/qtI8
TVzL6N9L3Po2k20Fu6JKnSPJ0q1LziKr/TWVyB1RLgCdd8GNmRKDrnM76k+RIuPxEMHxN1tQ01oc
WTfGt0xvXmLRvaaWD4gLWt/iI6wLS88dbdCfZLz3vFHNYy+LUY0wEdUjbZ/GdaybSC11dgI03Rq2
STFIz9df6vJw+PUQsLBF840vdGnKiRtBlJuzySz3Zeflill5eIihf68V0wol5WBjxnW8SdESeV8g
peupoVy/q+CSetef5JWZfzGEYDdSKL0uLaGSxhbGBLHxFJpBvja6KjqoDez3uShuCcO8srJo0Ihr
Hlc+yrvi57+tLBDwpTKj+vrUTXGwz3Ep/6lmQbzKB5j+vj45nglN9s17AlRGCvviDgOUaVkCM4O0
Aog2GE+qMtyH8OxdzZEApaR9AkrLGqtb5OvF+SLeLHVFvChhugui/WJXwPtNixO1M59woQNX6sTt
3hk7FLeLVj/NProRSVEAMxhRF7j+KhdqGrYIDXxZfD9c14T9zfkE+0Nbo5muGE/lBNc3NSuU43XU
3H3k2DeTLw+rIgmitWFheUTXvNsMYdZ7Fua+KFRH6VqdVRWSETZQdBOQ6MlLedcE9S1I+/k6YMVz
6FOVBBkIq0fofZ0/phInYcgpaX6nJC47R8qhqXr0I7munJWvacCA+7yN+49ZVwTG21wDXoITVhCH
yboBfC+OpHDQqL9iUfl9LK1ok2AHcWBOw1UCjv3G7Vm86X9fnn+FApiKogNOhQJIfz5OPZ6m1NZG
+3sb6Y4XyUDpBzWdMMItlMculrId7T6ldG2cydwYR9U3nb7US19QsRAAOQmxVl1+2kaqjB0F8PhH
MWqFvRs0s9T/Km3VR/uhCpXBdyVUFuZbq1Csst+HzWZGvsk39wLFAqx3Pmw1qvKp1Sv1x9xkEtQ1
JzSTNXpYZrW30rrsG3r8htw9a5AR7UfAoXJ8PzVZ2Li66gOER4vDX7c+F+z99e/j/CTlieDs0bgV
1XDzxdHo/MHqwXL6VIrlH3FDR8fVAd2s28aO9JXRZNVnOSJhf9PuSpEbEQCopdyyBBr7QgrAlhAR
7C0j/AndFUG0aRw+4PE3ukqWhd+vj275Vb2EEqkCiaU4QRfTHrYdH1w1RT9R+ou0u9hhla1gP9np
e0WNrUdsIjH241uzjBtv/CKySCsF9RPQHciopZcRiMy282c1xpASZxIPUKy9LyvLzLy+hERWo3Cx
MtW6ld86udya0QwE/ICroiCRn7/P3seZKnNC/FAli568FLSGVwZpABW0CLbXZ/d8V+dFovkjTkgq
MDQHub+ex5LYyBhmVQdubJj+rsgzQABpMbhTqUQPw2zpD7Ue926DfuCNDP78hCY06FtOErFyhXDI
sv9fzz0FMWpUWKDr9nQfOJO/zrjEPKgVvcLrw7yIJZD7GAaTlQi24xLI1URSBxYk9xlm58dfZ3P0
JS8XqJFsbpzmxtl8Gc2kMcUXIgjDKt/H+aQmSkxpfU6GkGYu3RvXNJPMbeLUcdyBg+tGtItXyFWI
1gBQOPYn6AJie/gt/ZBnPZgDNTVDVw50eSAayqUuxo++ToMkNRKB84Ww4BhTcdIm3f58fW6Xx4G4
DZHwiT6UYNQuWzJIjmep1mt+6LYFbZh7S8u0fAs6vbc2xehgMVYXQTytFbm2v4c2jgNuX7Op3fha
l7sgF26IEgC/6EHSGFoupxCXsdlyBit0O0uLtp2atse2gM5lVlaOM9J8S1TiYntg+YLF5uNhH6R6
vjhx8TixajvrYTCMWpx9mbLyCVth7UORy6o3U/A65DXOttcn++JlExRULGUXUV6j3Xv+stW+C0ZK
WgTNh7Z56rNwXAda3K31NPX3FJC7d4GpDSuDPGh3PfTLsv3tABRyCdS3RDoNDZRC/WJZ937EGVRo
cujqpPTNs1wNzbiqx2zKPf6sv9fMcCx2YzqqX8w2i95pmdrl38xU6e8aVCEH1yiS6YMh55HijlY2
lXdRnOufAeobJ8Vqxse6C6GUR4ExSNsGjun4lX1wuGtlCMle20Ioe7SQquh+bbj/+df4X8GP4vHX
GJp//Td//qvAxToKwnbxx389lD/y57b+8aM9fSv/W/zT//tXz//hv07RX3XRFD/b5d86+0f8/r/j
r761387+sM7bqJ3edT9QeaCmnLYvAXhS8Tf/X3/4Hz9efsv7qfzxzz/+Krq8Fb8tiIr8j79/tP/+
zz84Ov7z99/+94/uv2X8q//xM/iWY93wv/7n8t/8+Na0//zD0v9Bg5WMVnhACtFrXvjwQ/zElP+B
rhiXAMHI4hIiyp15QUGTiPY/RF2b7pfA/1tsjU3RiR+ozj/4PDnH6e+A7RM/+j9PdvaG/v3G/iPv
ssciytvmn3+Q8p1/8Nx76DYLogHWZwBNLvTNuzKQUZKX/LWSD/EdVjU/pjDQVpTWoMqGppcaw6Gi
p3QgVaE82IdfEj2WN3ZveLI6qVTj6uJUmCNK/g1+Nxs8jLvO7QLoe17hi326s2vnsTNQclwDB7Mi
d2iDIX1MYqPp11WoG5XMb6ko4NduPOLC+5fR0CT7bhioYcxjRxm0dNQi+ERvK/vct1Z/anXrT6tT
aAfmmSy7oAnS3LXDbMg81LvWQWc6+8qEq663frKSpcB+F+q49CluMcp5eRroAfuNOxQ1QLUWMO2d
Y0f2vIv0zOu43axQpuwOpU3RuwGZegCd33lGNYxeK0WP1jzKK8PHk0OOqvuMjduVKu0Y+t3XCW8B
FCh1FamYMaoP6MDeNUYepe4cKNYqHQsutGptbs18TlwFFFnYaEcl7OJtmshVs+mrNjdcR/a7wpOc
HAZg7xvFx2ZukCBTV02jFOwSwmqz15Elk2ctu1NMQHYVUjDrOnPAawap+ZDBzHHlTPnZSdMpzprh
Oaiye6peTXBfZgOasBTK6o91rbsG4pynhl/ZudQcEmUPMpy4kxzidkVniY0qDbMfzdTrhgckrRw2
tYqviTuGbaiuMhOddS9sjI9SXduNNwTBHKKUPMzeiIgobuBYwBcddjofp0kJnztHa490Mz5W0YBA
o9np2UYp5XjTyXp5NJi2Rzku9101r4CSPRZ5164npVJXKSfniovCRumbb/BSEStTGnlrcCTh7ZE0
mzBFbxyEThu7qeK4grj8ACmhM9aJWgx0Q1ky/WFojfAxsINQdiWKn8O+DNPpAyatUMKnqLxvDGvn
tzEwgWEON1YQ6LS1Zvo+67DGTQhjUe7MHSpSbhzbw8n3033dJm3jhnoxlO/SLJzDQxkCQF/BuBnq
jZEOVr0yIBHUni7JLmLWXGbQx3ErAGqGpzZWtG2kYN+Ng//VUfvAi8Km93qocCbqVeOazzr2Rl2e
n0FKZ7UrjYOMBk33XvFnC+hdH1CJs9SCW6sZgaaxgWIibvIAK8rt/JxzpTSPwxx0q7ZEpyLXx8qt
o+lr1Gc/c075UikOQYnn5hzTmXX+NBNt3CSl1bqQvO8sJfI/Ijniu7Qlyo1cBgNnUI4RC99RhDdA
jINvuy36Ucp+IJCIYH+DazkE3rgckVVLDqaR55swyfNnHZW1yMVKvDuhjOnMbsjWkxyKvhofARvG
CDPHvT25Wpz3sxcFReeOpGOrcY6bg6TK2RO8b+s56OU7Uy3V3PVLaTp0dQ8CboiPhZY3lVtUTlpg
4GKiYRyZPfTaoUDRegJIlG6oXDVbG9MAuD+WHKbbEbe5b3Il4fBJT6rJvLkZ8Q3So9E4dGqXvJNh
TAJLb+ryFBRFpJLFT/mj2lVd4ZZjGUrblqLWn32gIP9k1cOYualVWAZ328nTA93ecJkPfs6xcFeu
p3aFswUVtCEx30lTEGpuJaU/HUzPP6cOCgzbPgp7tws7JXfTOpMtN8z7aV2Pab2rKzNfS4NkPvhJ
AlCIu/ZdkobDwZL6Zis3qrbNoqBexYo9QGusopym6ISt25wWjrxLart2qz74QB6WBmv6lu3g6mMa
b9vSN0ZXrytNuGClDptdW4+uivwDU4wiRToM39q0VD2tgT/FVLKwqAkVRV+70zwW/VEq6w5GXKLk
uTuYQT2jYaPMh6KzsvvY0svPsdUMUBGdZpt0Yb0agqjewcl9r9lNF65G4z3XYdF8aAKybH+sP8BF
f/jfzJ3HkuTIlp6fCDQoh9hCREZEalUpNrDMEhAOLdwBPD2/uDMkp3uG99pwxUX1oqw6ERlwcc75
Vd0jDTZUcCSQL2ijAhktasR3TtTxPJW+ugmFjl1TyemYb/0tAfbCHKKa0dIlj8tc8foZ5zwLkmbA
EHhcsS+LJmEnsyeWm2L3x2vD0PciLIaRfNP6kmjk2mUZNxC8vWNflt6jNJr+7Exl+4FUpnjdF3Qu
0WDbH044PGIwVEctyV9RM/avrGt8G5X/CAUqj6TlPiLe34ixLYbbLBS/q03+sn1gh9inZ0xIcTHv
SA70PIyS25WjAdpdH9sNWqNYD06LcJmht9sE57Kt/WTM3fV2MPvmpW1s6Otu0KSOYQ43+KBuLFxG
8tGejRTv1WLvX6QRJAqD726ylgQT4iqax5ZLtmyms+5C3EzLYUs9y25gDCiV9OPoDLFB6IKKesJl
SMzY3bQJqzHKJn3T2Q65wP0TRmP7fNAToYge+yvL3oaWNhzCO3aZUeuFB6RRVzUGfPFgGxhElKXE
DKi0ls/dUu3LjFHXqZzt9p6ois6IK+jLW4QObyQQC9bfHntj+5L5ZcWLLHbOyRBz2+7RsPY1wkZX
OnGWD1N1Lri4vraZoDKkg04xXpFiuj3bVWk1UVmhMYhse/mpfLbqwQVJbeMAcc6PfQnKs9OykzZR
UVsoyxnO81zeAR5xlexTpiN/qpGmh+bNWuZ4GuniZg18I4xEgU6vqkRrRB7Mqw/J9MbCJhXA/DCF
WfPgbYvjpllt1rezbLz52rSmdY2mtb8JEVJ8+Lkc7Zt1su+sUVYPU91dVZcgy6puf7aVmZRKOXWc
FXKQsd0O88teSnONGCLdMCxqMImhKJSps2575DVVfkUeQ8VM3glfnGVdRRzkDQ6xdg1FmsuxheBZ
3gyF81RmNsR1lkkxpMy5w4fC5OUcSvzUwiirdf2dW7NcIgDjyo5Q945zTLRJ1sdBnxXYKYcNv4e0
3ZGUDXDT/mpevWWB5GK6c0zgWZu/5PPm/65b9ZhV5oy235n97eT21FIJb3C2ox0r1e6H2/t9Tl73
1I2HsAn8L9gr5m2/0MxELmVodlcgtBjRZlblEvX1HK5kbV5y0bQdZqj5x9LYQWXxhjisozcNVwqf
2j+V5WOZZYzGj5KM2WRjKR2NybQPMNYYqhlzq5zDJDrvXtls2sCRxBBW+c3WdcF5qiAklZ16G4ti
PPSWjXsV52ixxFY4ZElYtm60stISid0VaZ+E4xiuVy28qq5/WwkkzePNM1crATp7mKzspsXV89Cj
l7jOGlsdjCwwiqQNFrleIZ02zCQvGhOielPMMYkEG3Zoq8jraBj3/UT+T3nWVWEbIN3DcV5sfaDj
GyOrrH/XpetFlXTsO6bi/m22KQ3tfctJ0jGQRyJ5a9U3rIMxdfZ6ujWbAfMDb0oqv68ei7URExsB
rJ8O9VpIy77iLVOmO417uzn4+ISL8TyuZpkn8Fumc4lONa2q8dXOPQLId1n83IvtaMqmJZB5mn74
ul0RC1WB842uTx8XGEl/eLH9Ma8r74qI7UeajDWMyrZsA6ru7G3u/TXFez78HAZchQ/FOpVIcnSg
Xzm5g+U8FxmGYmLUadfo4LXgZq4jZfYTAQEy19/KIHTKyermU+9aITFxYBqpWhDR1DvGKeyc+qtw
pIxncxuLyJ6s/ufetRaxCfArhEPdkrbVcJbG4nYRRpoYsu2r2OqbxfE5KaFvensS6qp+31eFltDx
1XZWe4VlXKuXPTwFRk/8TGZYuMvuSzmDiS3yxfJ2FaK8hy1xFeDS2caa3LMmInjUy28DexfithDu
kqedRG59HCtwNRU6q463dnDbO3fMhzWuNo6rqPC6LsoQGs4J/045z1CCODR8q2l/M4kRFsV2qB07
AiIZdqCr2d6ukGH28dwM+KWjGlGxkekqsYPV+65Uox5q+DXuodCUeDrN2WLtFuUAHftzqMhh/Rxr
n4LaHcYTB4Fu2igc+uVrJw7ROi4Y/sibaS+7aGkqIzYXg9SlUcjhsSYu5Jf0C7uMCG66mNZlrniZ
XVFSSS6+6NN+qLl3t3W7bQbXnV64Ri6p5WY+ZqnR1c+8Vr87y1bZe7o2e72O0YJjxZpm4zz9Ggri
Ng9a9/eh7q98p2gQ/27Tuyesro6NqQjehK042KsRW0quiWm87/1OXmf45343xIUhbSXv6EO5dTun
BaF/4iDxApkPzVTIuBnHB7BfNrFThF9lTT8UUwE/IiSE17d585xOOSdKohbYH5HTyhUvDZHZFJqh
oUTaEElUQLjsS+NgcncVkWXy6q9MLfHm5FIlj2qWFSA5LmZejLDB8w+DripNJEToxbmhpXuYaRO9
z1VNg5tKokvJEOpn90eGP4yKhnqb5MU+vtkiYuHEY8OgajgU2PYuN2WBvNFTc+5FxVheNmrTNH9G
guPrQxdW1isFzDjGk6suVVIuj61S7V3W5N33uvnBEFlGab55ZG3SWKmiDW9MV3YPMuxFfUU8YEsR
53SQfUxHHTL46tWtoDULTxBOLe79qffM9zCsC9S2Vm/c1mXuHVWnsrvRNMocEVzZvbZ5seEOn8/q
sc6s+XtkChn3u5P9mdpBHaS1eZEfFmbLalmpYwGEnPva1EiKVmvocv7r9xibFnl1Z67OoJ+Edus4
t8TuRBCpTJVkcHUAbsqsrW4XfCcHSlKfGnIoJuT22RLQDjnK2lwM1bIgT0U2u9lhwaX1jWzQ8Snc
s8UjMEWXR0dxBrx3YWZmZ8SDeqKQh9KZFPbkjnEl7Fvf2N0ngirPdW7KK6unqIm8YbUfVNgjZd2y
bZmuCkFREIH2yfW2DRmek6oym1CD2/Kt2ue1OYeqNORpIqKZmrfY9kTWe57f4DZD16PH1WESrbF0
3pJ9LIvnoEaCk6wDqdH3jltuXTRY2tMnQ5k+8RJ218+3xU5X9jDlVVglRljZI4Ilp/qZt9gzHmSB
gJ0yl5ts0v38EbqZNKJ5MbzrtQpsGA45Vc1YV8bjVtQTlxRQFRfh9uRdzIqWwCyTzHWAJWHd3mH2
5p0YvUwPYy0vZjIwUGvDa999gkJvqECCU2jkzjOONMVnna/uhRgbWJFDV85Vekm7ZMGpIY8IvbtE
LdmrTiSGkjeqt0yqnKZLPbudzlhW7/ely3so1vJuLkCsQ4NMqozjIFnbbCuYmlfufLQtwnKe6752
/xRII8HUB0U+QVgZkhCWwS+YTCll0WS14Zi0Xu61D8Fc7qGM685DKBzN/tqG34YD/Cg5Vwf5qXTT
34wD++7e7w3RHHVpwE+LzHY5ulmQmo7OEsZWz1XfPWOR91aF4pexZOabrn32pDW8rB3hs+QQPbSC
H2XWj9rMj00AdBNk1Xa/UO4991TaAFbiNuubowgCgwyf/McsufbQxw6q+aZmJT5ieAyn/mm0rd+N
Vd3Yi+nHsmrSblq/7MIoIYnMpzzbnwAOQnSZ9ddwSUGDAfFmoGGLlOgexqCDoN18iNF9Lk3jXpNS
e9PlWcEMzaGYKbr7Zp0uxNNrHbLIRmv/El33gSTNTAK/FIem70k/WK05Khrxc/Ck/asmopyDLgTG
GPOv1ZYpss8bI+yZyYQMTmp/jcWSl7j3TwNTIrQeGICTIUIPHVkTkifEP8emL19M3FAZvFB0stp/
a8CByFL2U1F1P8aJhkhMe7R5/UI7TlZ2XsqJpO2eNudoVmYnSlZTrcVr2Pb7kLb9tvARfG9081e5
O1Af9vGG+/ku20buOGebo3Bf7zEVxRvLe2KKc9tZ7Um3HhHBDDpqwbll0VIA/yTZLo/9YE4nbSi0
BHZ18M312pjaO4cSPpOVF+2ewgtvJ168Lm60ZzS3bV+ZFAbdvalqyhLvEpni7Ac5lgvZdWV4squV
T7L299RbEznTKipEq9NmCbzUnOfXcPMfRivs4OrlNx2NlMn5BAJA9M3rMIs/gFfODQdbcNaKLpcp
DebMctjvLG+9o9Syo873j8FoMTgDba287HfeugKv8v0LlPrDwlcj1bU8daVR3kxd/qDWDlWtfafm
zX1yaqAHU0DB6dFmnVtW82nCVOVIYoLC8Y+RlL8ETkTb01/b5PydoDi8h4Vx6Hs+ILd/RN16JtlJ
x9mO6741+FdrXd+NllhPXlE9dahZEnrIjMU3lDedISYndS7vHHtZVGHqm5BPN7IJVSEGmW+zq/c+
wcs+i+x6nU8wt+4to3rem5q5keq3+1Cq7XtygxM+zj8QdX2W3XJukB9eOXK7Z5gwRJggP1kU7+aO
bfemqvKqIQrC6S1xrMCsbgrLJQOpEfi3TPvCOlP7vVjt/qj9/qrsGhVxDbGcOL3j2m6mZx7TYwnI
9rj000d/tL6GmuIXCZqOZN/7UWs05tGbLNIQR/u2tfVyHzBCi5Zevoxe8ySq7GMJMP4IucGpNpgL
mNnvmimMDM1br6Ewzcpy5nstuYaW8HEKxvbcFW5LNVKTeIbR5jKl+hLWjexEvOebuR4YgNzPRfDp
ZMN1Z4lP0h+wYkbjeqmLlrgOcx0FrfMxGRCT8nK/C3y065s13eSenD/DQkn06+VpqN2zOQ9BRFDZ
HN6TgKhpIyvPztJycAvjOBEPLY4M9pmMtgLe2E+ntYf61xha+movZHhTwvR6nrrOjIa+sB/HInBe
vL3ab1Sb23hRm28EjMi0EDUkVIx7knwzqiLW06aPGguDN2KozYipmJ/65egfFsipT1NW7Genzxq2
52ocwLBFpDoz+14a5hnTVFFItlNcVD03jVqH5yqzmsOINwLcuuLa11qecnw7D35VtdHcl09ZVZ47
2b0Ezf6IH/9LTpkfDcvgXysCaslQQ3VNQWq7uATO3m17cQo02VZJUZYqEgQsQNMrNFec/2LJeYgZ
M7VRi6fj9UCRcgwaok7N4pqN60UyZM/CPnobzb06yalsjs2c73Qu1Z6o3m9Sq8QstplvfYfhRCPL
+6UyX7fBO5pT3ycu07NrFOLDbwPE75gv6w6S3OgkGN2bsp0EaeLrqQ2Xk/bX89Q02XPeL9tNjkH0
mPjSOeUeDWTmyOkdd03zOOzVHXSyY1U08tap9ZyCw8qbUs3eB15pP91gFxGu5fgbBPPrjtP1C9iP
mRRDLw86GM9rteL2Ukwvo9+0cTHaZ3Iro74knCVwmvbNLv01WpfuOzfy735qE03S+6ER65yEtf4j
2SSdBFOLjLprDqXLSbvTNNJNOow36Ej5qdJWbKVlyg917o6R1j7ZC+b4q8Kx30cnUY/WleAcOZVu
/YsGhwveIMB3aHDoL97XIIuFtb3mzUADnS+vntt7H/AAnANrjw8fTHkbh0reQkz93jFT+qXFflWs
/mdWtm8LXyg2RXzmYbCv1q0/udI7rTK7Vdn+2zZVETeDboKEYFtiQu11yU8gYE08LSHYEVNyF9c5
2R2GlexT0bVdngCnZeeFY+qHYy7v1SzmNBiCH35WfdCd/HH25V5eUjoGe76jLtxi5QgGOosTY0mR
JW3BwIaf+Rx4Mw0PgfG347h/uS4H0FIN/sPgywPJVLfKCWamCZZrf9UVGaewAJ01O+TBTHpFN5Ck
xhyzbKNm8afEHWlvy9WbOVhkh7qmmf17Xcy8zYBuAcs3cQObNUhJAbhiAOOneRF273XQebchb/mX
MLPpyzLEu7lPegoxMNgCdnVdTfcEyhsGCKPIygQwL7yj4mqdI/YgGb61Lrh42mu+gjiT2fhjRVX5
WFTVgeBTfVZ524toD/z9FfPlrYo0IeMzTbHhlUu81j2264ZTq+5eMVTI+Y7F3mRB5HbdXD2pfVhF
uljjUh3opHTx1Bi2qGMxg89sQgXnkaPjj2Rmf2suuvpte3O+RAi/yvVVyFqZnAh+ewwGZzrLcddk
FFl6FfKW384v7gv8VMQZtyPz0DDagv8kZ+eKoRl81loSG5uXIsam+HNrmluJIWaDYxMXKSrksLc3
UibMGgJKd7BbGRw0ZmlOhPKxvzMCcdtkrfGzZK09WNBVoTNPyWhv6hDqjEkzacB4dp/BhLODlRu/
OG7u2t1Ja38WyRTkaKyLYU1UV8RtllUuA4RQppWa7V/C1kXC1nGTtRu6dzx0uAQWfT9kFfrsLsfC
cEc/2ztNT/3NCsMN10a5IMBIRmEwXvpTeOZuVDdI2WGh0mw6naamcPKDrLLal1Gvdgg1UTs5UrG5
bTMWvtwPC1PR/NC7Knvvdym/yXJzFfRHsVpAIJ2XLl4dB272b4yX/xZt4f9KRvgLgeGfkhv+P6Qt
wBr4J7SF/ff4/VVuf6Mt8P/8G21BmNAWLlIYCKJoM+BG/i/aguv+DzwfBSRtiFlEj1ykS/9OW3Ct
/4EkAMkzunLCLHC+/N/EBRgNSJUprS5mEvjwBO5/h7hwIcn8HxLNxRrevOguCRPF9hEr2b+RhPcC
s9htKczU37vyaAyZ8cEgr/kXkXp/o0z/4zEXKSkesg4Z8Nzxf+UJtaGyrB1wL5W42502UKzUa2kP
YaLrt81xf2lb47Ay2hxSU7s9eAg+jqu05Je31vMts0AI7HNbMgkRkk1XzwpINftXVOK/0pn+8TFh
zfM50NXDP/y7fUBJxsdky9ZOheNOVyv5fFPU7GF+vczr77yos9syAN+ZIZv8C9bcP/RQf3sRF/cX
Mk5heArozH/7hipLl1sg7ZTCrn7S9TS/zei10tIBDNwXn3u1m7OvJstpAAtzJjK0mN7chZ6q8cbU
qtX2L7hd/8XSEHAwWWp8KNxT/sZ0RZ1KNCc893QbbdykVsOUiLWa5ud/2C3/TqX5j9SZ/+oxEMf+
EUQIuvV3HvMwWXPjTvOadkUzMgRjBC8EaP//w1PYLwiWoCcS6PrXr7fzeobCwbCmZb2HcY1k8BBQ
0v7zh/yVgveP5eNh2Y34jCUELftvFLxskDoIZbnhr505t7jMbmT+td2TjeaMYOGMgFcMfdJ//tC/
8h15KCcItKOLZz3UWSi6f/3NbGfK2lllNh2n/uxlVz7sgQ1wGbb5p921WNhvsjlMjdNTgHXixz9/
+n96e5enc4JgckddhDrrr0/fdy4qwnHt1MNzWISd/+Blann65w/hOOTH/GV3wOm+0HPhGl64pX+P
Ls976gHcG6t06Iwt0aLQt5WXYyK1OzXTC2rvjyzc6KtAc29H7eRXu924nDF7ndTL9Du01/mzNzdw
jMEEIY4uYpXPfKE5rTOhrwup6zNwZoVUQSqSYfiNfKpkWCrBRiqYhZohyvbF+8gGpSFXSBPyQzMJ
yrlKlakSHjMZQD3FyJNMrddl3Mp0nB37ehpF/XgZscZVMXofUnb7VVWFPlKcuvrjD67xwhB4O6hF
q2TjNW+x5FBOq8FTeOX47W09Vl7sYMl4EIS90SbXv8Go+t84NNJPrJS5IEZbqs2sS6EwZ3fN2k1M
29bKvzZ1HZ6dAdJjNCtn/7XjvnPGSLI/F8AZrxP7nwmHgaE1nG6vjHK+qSYK+t76WLxKQw9s35SP
MKqjVeHfwCC+qZqyw6hshp2GqAVAbmOC1OdEWOTT1CcBGMchrDf1huHxdkGzw8TYa/fOpA1gFD2p
/Su3NgOWxDRdLNoxtYx7t9xxNFi6J6zI1Pvk1ChrhrKP4NQLkZTeegy8JY+aDrFcvfXDiX6OocBM
nL3vGvJq7ARmCTi2VbFXru9FN6rUc0aXXO81P/Yc4hG3tHUajQ4f0srDtlYH6rS4S4/ybA4YI29h
VACRpsozO0Zo2XgFS52wFCdMOs+YHwhnC5kGzV46m506dq40ExsKT6ay520xnvJl3k6DaTKK8jf6
2+6wl1N7sxCb5yra7sxsmMJmvXscDWUzjpTLDWK8Mi7QgoNSiOO8SaSqFSRCY+imT3+Zj46XWTGu
HenYZ1HTwrWA5h0vunyraTcnaV4vpU1rzuwwd8UD07unyqv2dM/LHvQuDx88aMGnznDtU9vV10Un
76y2EincZXXEjeITL++u6n7OTn0zGcuPNqefybf5nJntu+gddQpyvrzaIwvCaoRKbKCyCBbTFgt4
yCXsDFx28lEsaTle7AvWCaIV40ix91E3r1XUufZzh6zhaIyVeQyXME+kiyzKK4wo2+bHYBNZ5GIq
TDiqc28G1V25azsZTbdJ0XlVUS+BhXFir6Y7NwNRnqzwhKDESZbW3p8mY7VPxaCyh2yU3+Qq4N63
LerWLgqVtjJfiXlfjOhCMElU66dl02y3DLXqCCiQkrmf1HHqnOtt0MfBXT8m0+wIbmjfcW3O4TmK
+2pvHw2Ai9cQHPDBJvLxQ0GrO9FX3AN8hQ9tIzYyWYaW1JeR1JZR/RLYqG2Oz8cW/YOXr1etLH9l
y55FZDWOCe3llChDjDFI1WtnuzedWOvrTPKlhdanKnuFL8D2RX+zJUYb0DT3R2uyFGMySEcBlBN7
fp7hr9GEYYioCAJNDNdtfuZiu2JQcp0Pvcmcq3u3oMK8GaCKRgBMQ3u2J5gHHXHn3O+m1fhpFE4W
122INZhTOdv9Rv0X9XpzYlZVFW0mS2vGqumwetN3tjFlb7ziSofFJ0yC+64b34ISWo6HBxDxCxN7
9XIebuJkC5C0EPEuhvkQQgY/vJJWBn3QM1J33R4tJNnWsItDZ9h1rEjNYDvVD6vZBbFdOYKjAdJE
EXKWT/7VNM5nPVTfVQVPzV+cs8iX3Y2a7UsNBkkELthUzyvu+gXuQT5Gcto+ltC/W2g+00GHZWKO
Iktdp3W/PWyV+Rx4gpdm8dpO1TuuRv+KkU/99p+urUsIL5Xvxevc4pL+6+1Y417NRNrv09Aw9g2Z
qe7bgw2Uy6YQWQie6aw1AYyFGIc7mL5wMsji85ZT6CnstHtwVWZWnT1kh3Wei6cA3N/l3PT2La6b
rvvWTEC+MkKOxAEKZ5tqNeuXBQesP7nLdCK2DMNAXFgPqD6Hadk+tzIsvo1yN/N4IsWdWqvNs+aQ
L+KSPjk3XxgGGku6tp742RJu+1ASSJ1HujGsNdn9oPnj14b8WpjvIJTpgpkHV3s/JKZZdXT7uY8v
rCrX5pvlZ9/Phjk+mCIHr7HxARCHDUzloeuWDpdyVNxMVsylQqdFZt+5nJQWGDgUgCFBgPdkAuwj
7+BqBU+gtzv5FpOt+tOKtOurMDTNOcb8+5de6jXnLhLl/liYTrak5sDsM+kQlQdJ6OrBBy/Q8HBy
KrQpmpqL2SOmv93PrPEHXBaVYRuJHlsONjebm/vArfCEZFomXtGs1RBF7Vk+0DI7XDRCTXyZRrAG
UV7b4Y0hiwlRjb0CtGN8azGWykzyKoZZByQih6Z6crzObxKodi4mfLYPW5d2DAykMQvGrJh1NLel
XRHFbHgj7JzZdtb57Ji+DtPR0d4aN2bJrKbvW2wrdFvJN9RgNtaoiwplgmnnxdLBxgcgyvIGFAV5
arNdhz6edIdRzNmRVDNIDrK2QIjqIpvISHEz5mzZYtXv3uBVv8x8s0PcAnKOLM/P8l/Cb1UBcy0f
oNCprcPB1xDlbyQ8HPe4CzKH65kMRUFdt9QNBVbzl3mgCXna1H3DjQ6xOporaFRH/qhPxjW2d102
eC2mi83VceftRiNvfDEG2Ro1bjtZ5zpQbVvGrbmOGdZ1VScTNa0bgd25XZ4qZav9Rxgo0rRDmtU3
Y2IeAnUIRVcKI949V97gjslaW87KxBufuhi8xnXSuVmX17E1OaI7P1uftSJ2NCm4HfpoEJo8e5+1
8Dig/64xCM0bXKVkMc9xLyQ8uX2brLQfdzuPbTM3VyhZ3sgBj6jWAtQI8p4VJsdnryvn98KyjEcP
kt07PzJfYiK/5c+FPu5r2GpgxW0QDyx7UDlllGI5bra/domZV+p+c4bWjpYdFDi2lpFIkZ5Ylo98
wCENYlA4ykhpH0Scg7QEepphGvMyoMeVi155XXLSP6dScNgZ2QJRbHIKXaSNsEaLNavEU5n7owes
DOE4KhV6uwNHuu9Ba8yrNwNYnkluOeIStne7ugkgA38Zk5qyZMVOjpoNWvnGPpqMH/gD8UUgzFtV
WluDCqIOChZT5rzD5NESs7z3Lfwl19ywodtRdd+00u8d7jeddfGg52KPmiCc5shw8ux2DM0NrEfP
LmyWfAo+tdMSMcN+mQZwZKnuu1zqMcI1RYqraW5Amd1sQRIwSid8302/qq+hDeHtDd3M5cbfvYIR
IL66NmRzcz1RqARfglHoK/6uNvx3i9R57m2CIw8cFeJHs1VwqBSW//IKpGTnEFvmJrJn+PyM2Tb/
V01WVroaI+G9BHAbd3ozs7c9rG3vHLI6yhSGuKu59GFEn1e3gpm9r/lCH1GuHEYb61AfW2sMyQXa
R7AA3FC2+1XbE4jKJrPHwZ/Jd8POD8c11bJngGf8vYm3sR5NKBjGvqNxL8mvWBvXjvqejjKZrcEM
oiks3WdHqLxIN7CNB2jDbnCnnNZcriRyyjsmgG4QYxVSmhEGqAg+zJZ6FALBhd/cM/R4CUXpvtTa
McpYdUNQJkWwQjoV/qDvQ2qmb9tuetI3vWL8ZW7z/mg1CkCZtabeOiWce9fNEKPitJN/K6Hc0yaQ
u0SQ2GQFC0wzUNkq42L5OdLyATmLLIvaMex+wPT2c/biJUxipQsbwXa0WcHyL/R30fVGAx/HcEXi
9/aUhF6bQxEx1vCp7XbHicdlMfLIYY7aR5NnDXcLTHQj9sRkVnEx2O7JX2W4HiUmG0G8tkLN8Ths
44exFrsd+3M1DPQAdf+62eVcpMqq6xJVG4/HshJNM8XRIsQV7kHZT3tY3d+m7SFMdRxDPcxBZ/wO
hbHU9IDwShPokPoq6HIuzbZ3xKcJPWhOB3gcbw2HvowKc1Bdis4DXvXcOh6lmG6W76HQpTp4WzAw
wIY/jHGmH+46Gu1Svqq25693bVE11lvGmaUd7L+vQN7ka03DAEbFDitOgejVvZ8F5ZOcM8eKbbia
8JhaE9iml4sFx9BaKCRySpf9JF1Vfzn5tB5ybZas9jzgIiICBCq2XxavQCc5ZZUn6znlvOhq9oNj
NSeMepFVSKwzesL5AjCNvWeKFDFg2dNhK/SLXRpMyLHj7J6giV0W0aWPQVz9ArtRP83e4qxJFTTN
g55DTX3BRUp0PApgJEUeLVNSlnX9XSiy6eIOAfuSjNM4/ZAoM+6dqnJ57X4HSTloC1VGZagvnrYE
+Dzao/SnSK4XmDuEa0H/kmeoiuVabN+9IraE322Xb7Oa6WNWf+YGNwzlonFWqh6uSJweihevqeG5
4dP2YTSWt0Z5Zajrxl9qca3NYLiTzCyexrVFH2zbGaxgvCeWIq4Xt84OjYKsF89r3Q0xIqngmasB
tpMM8CaKDTK6w0Pp6Rk+rbFMkW/6bATL7quvddVQNFvEEsEbTVE5JVmw7vvrlDl2exLllJ99bWUf
/5O989iO3EjX7bvcObSAgJ8CSMdM2iq6mmCxqkgg4E3APv3ZoLrXkWm1lmZncCcaSFUiEwkEIj6z
f4ZWZ8zQ4OUzhykvw2WHaEnwJbOxT4chU86z5w2WN/HtVEwL9rJxCZj8PaFEzG7X75Uh4hdbWbyV
S3zJe5jxubdz2TAMAXaEqiPRqpH7mE3bwRz9VtvJemlfSXBKf7/AXfCvm6lfNZInsEgCXJ8tZhS7
4roHfGVH9JdmyRLf68Xe5F8cGJlmmYyYxTQmhxlzJpBT+s5wPl56EzPm/aBOU9xQh/0biWCtI97p
91bxTow7w8LNCZMGDJ4isp7gl9xadGeGgPxn9y8zAxviLwp9f5KCN+KPazlCpyIoaPX9futOuXmm
25mQVrTs6quwACIG0pagMl16bfu6tYyvjV0al4z6GL0g1e2GshlawuYjj0vh996pBSN0YiI00xxt
vCfS8PjI5i6Xmvkzk94cfcpk/8iA+a/Wyu9MmL+0av4PGjDg5H6jGG691N81R78OXV6+/4fu6Off
+9WGcZxfoFFAWgI0yXBCscnZv7ZHbfGLZevoimDKdGF/Ai//bcOIX1woKhgtW7vZw7z4XxvG/gXB
k/UOARRvx/1H9dHfd0c3DZeho8w52EgLMD3+OAJsZChJRTPe34mG53KyaMql+DXhMk32YWIu8t9A
+P+s2lJJZ0gIcGy2AOYf2djC6f3KL21vV+atRS1IxWvkaUks/s7V+JNuywfbGrYotrSJwM/+4Smi
a1RrOEK7AhBPecxaQIwH7Fz3RiXSNa7JpPjsBdzER3HLkbquitxHqV5lTJr8N/fEfzAatp/1ew3Z
oLDHZdsGHXCp/+BnELnhqM42aJfqxM681ki+OplXnctlLfO/+Vl/Xj2gsbFogCGgbSf+OOBh7tyh
HRZGmlIloWFatfqdsqU6qdEvnw3VpecqXeWdJsb+b+yUPxtJYNK4Y3EToS9gOv7hkmfsLjAnRn/H
y3i6FK6V3ivD6a4dmkoWyT8d9RtFf74a47G/hcpQHwpik197skAlKWnSLyQv/27K+X+QQvi1SHcw
SdI0ttb+7+8Eo6mykd2bv7NrTtwek6eOlcmocW+BDkZLTQ9nc/b3Zke6QKPCclCrVp3NpqVMaoEg
+Zsv6E9PHFeJQo3FdYJR86cRIwh2yWQrvqCaKg1NpLx1plBmHebQVNJlrSnf/p0e9KenbvuZPOsb
FYln4Y/IZ4Xu6IhV42fOrboUBe1wpyqSX98Cf/nm+tOtx6hmiBMsdbrL/uOPL67Sr3sPtQ+BN206
84amrkrvG522LdM2tPLHzJnbP42ichtiQWXf/g1HBZP6Dw8ai4q/4fKo1QMnJx72+6860ziudrHR
75sZTKMf9DlgP7Qa7Oew44X9NgpP/zavwv7WGqN8REc3uou/+G1LP66p36rFpJzD/qBArChtQuw6
GNN9yjwL0FWy58gX4y0AN4ReJG4r4RS3U9Zy0GXe7fK1SEq9fVw85dwLJl24SAuJ+IBGN6tbwNID
exROH8lj1s0zWdZ5bvV253HWsh/1celIvLqq6Najlm5RWExpL4/cdmTPaHXs0MIa9BbRO7dUO23I
kZYdqtNyOyXiEeRScomphuxax7aIheD7T4eaaE+M0Fe3bnnsP8PPrVU0Twxplxd3mfl+AgSv1v9e
/pqb1uvK5HzL5sGt7tRnvLrW88kgf2eQeW8MMRIYairD+oh1PvSXsRttdVz1vujv0tZYP+BZiDoi
YJ3+wPIiyGdSl9F3/Wdk3JskQthICo7zOoY0BZhFiW+T5TLZtCIA+A15uWfbsg7avGchidd9tyXc
c7ZNilWjTCkUz3r2Oq3abEW1pVNvBz1gJtFijERkhSc07+xIVMlgIilIsb5lMQzK1pT+WZdmp844
CSR8C81fun22CrcLV03vrS1r2ZYHjERLOza20PYl5I7lWrmTdU0yVBRBQyUVyY/O3RB2cVMcC6C0
Lg7d1upuOKKlHMxaQoLxmKbxaeFsNIdx7YwfXU0t4qFnWXSu9NKuZ/fQtUX61CHfmK/CjPH87NWZ
0rvU1mt9Z1Idth/ooXEaUemY6t9Xv/O1AmZhXX1ZGhkbZ5vSu39dA6uT7oGvB+0w486YnjmTzvMh
sVUxHnR96j2adwx9Zs4KdppfndcpMWF0Mq54WfodOQjqPTj/o8UqWaopbBm4VQfKomRNqZZTyr62
oYwGQ27FP1zUo/wqL4hyReuIhhzB7Lf0QFFTsKO5H+kAw32mOh6vC+0FMK1ZRrC9UelhtQtHBV1f
GPGZlnbph5lh09kFriS/Gu5gXZfLUk/RABUqj1rbTIBQSN/ZF6XnZIe4nT0j8pxC5Tu9draKoT/n
RWQwn/2mRoGgE16lJCTLSeOzWD6y20LeVUVMbyrepNk7y8Fvc9CLK8ll/bYz0hr1n8bkuXdWjydU
V8s75cflLecEC0WIaazihdvVUZclrSrjrJgSXHP8xOfmTEzX6sCC0Y/fJCFZg7QTadrvc5VMfWhn
c2wfV6NmiC8+Sf6KyZyD4XNwPw7+vGK2WiWtm2CxGkoDSVLP+m41J30+1BA25m0dmy5Tno3xIUlM
c410wA8xifFkFscuL5w9hdeMs51bpWaUDarZovsEDoIK04PMbJqNHAUHWzN2BcT8JazyXBxc4tUm
VSNPulSSJjituk0uLCik7r3g38mbQgycHoknw1EqUg8ZVDprXEft0ho/ixhLb5IE0Hh9EbCu17T7
htRomnSGvXY92KbSPjTklzJwumWZbsj8kWjDf0qmmwQL1mYemzleipz9wYuduK1+XNs45thdJraT
hatKOBESES+9LORLQ/gVNplIih7aW8+k7VuKiOPMaFNjdAN4i2IIJ4mNAGLJkk+esdr9jrrstpDF
OXWOAh+UsHYK6+G8IBkgdRtGtlxQ7hTtnWmqv9LG6+yLWM0GfUJpI1HMyShk2GBEoFTFDYevfl75
brxq9IcLLA1vPmjAuynl5pxSmWNUFM/VWIglKhmQCrImmdxDsZgatrnlw9uOE63ZE5g2f/o52+OQ
rbLT7w1JH5tBJeaIguu3XehWeEU7lmEDeRXlPWZCw9ppxxWl2jytbpnW8Ck4L2MPCJYbRvOmVn6Y
cPWYWkBLjAb6IDTER9Ina+hbtZlezEZT74luVM3DaqrJDbUkd+87x2/Q9QDQDhenb53rBn6wFRRW
DDy54x9fvIZZPYcSxgsFC2CqH5pNoTeM+6S99d3G9s4y9jvvWpdoOtpecISGeTiMhWrOc4cRvcd2
Gs9T3rR5wNnZxgcZF/NHScTQDmBgAIuQrH4qyIsYrSPzGvc4Tg3y+uIzhDuAY85HzOPMP1WrnlM8
oZh7qdlv+Ly6aqlHGQmN5dZ1m0Y/MzrCls9KK7r60lqlVtzU9F1zhlbSNIomvxhXD/4S8VjQBGA4
1shqWCdROCmd50dLmZPvR2kHoHJFHk4FpIHS6tw+jBFLW65mkrleZLdqMF54U6gx2sIjzrnuumYF
HKEXar7qJpkOL4TgAAXQLqPaKptZeIccLsupdCyYm+XUquXH4vYunQcwpshxjYZea7ltPWVBN1R6
eTUbjRxum6zQ42jitn3uGt57SNhmVZ7wHQoRanM2fSEinCyPirrJfD3mhOnuKiH7OwR7So5Ta5jk
4EvNvta6uFgitgqFRp8O0sQXDMLko0T4by9d7fiKkDO4hf06NogdiNdJ/yMWUxvv6L+m/UtHSm4O
Z6bOTHc4Hv1d7NK0eR0gjDxL5u9kxwL6M8oRswRs5E+HjraZ8sg/o6HbNjkhPZF7Dx46W0PpPChE
/JUMeRe7ez03kFb9vPJulw57kzmHTcLy1fiIeUurRHZLkrd4SZuYmqdt9KwpMe3QBtZFksMzZU8k
AqZ5x1oA8FdMQY12NISL2/g/YNyNj3M+UgfqNd+748kX3109S88tQz/QzmZn+SkItt7TdMqdQItN
mmBtmq2cCdf2JosdtzknROKLd6iayYPynZWa2VAkzWUa8J4DnfxGF4g11b4vImXPB0GpYBfCJzde
p0oh4DuyVN2X3k51YkTevIRKs/r6bHTgEwPJiHeNbmIB96gwCUsHjZ6W91IfqR+PdtaH1pj2T2O7
xCRBCs+DGWNCVg5aSPyQFmjctyd74d2+o1hh1wEBGMgD1JMooWttB6nG9mN6gW6iN5QK3VzzopGl
Dssw3Qw+4Y7KCisPLsgxzyy9ipLNRQx0UYIYYIFPn4gF8O0Ws5y+aoPZEbjI0vzD8BKoRu1S1j+n
0VtfMvBNOLy88uqAuxYuD98Qv1BCsevRkW73VtckjoJGCeNlJVBYhS7Qne8c1Wg+Jiu7MwAW5eR2
94ioqjmMFZ2syGlJsNM8R+L6mVud3bzqeiuGE3tH31h2XTwmbFSzORFQcHors0/wDf2JbpML9O8o
Czut39ga1TdV5pv8mdFM8UKtwvS/jGnupGdzYBijCu3F10VESTuOD6s3xhYLWiFs+jt0hCWWT1Il
+rstGq/YJ6Ubc6lVoQuE5jW/pEyW/aatOa0wOQ3DoyapENz4bFfxv0U37NuSWvs+XeZSjzptyR9R
YGczYtT5jEmyWIUX2uxf6UwiYaQ7l0JeS9xADbcZmVqB0FkOrKrOBFTaBLfnwvqwZqT9povfdeL4
BYyD3r8sXEA/0Jmow7xD2+1MXJe4PC52nuUHmCQ5yy8km5exkLZLMdUyvyVdr73ysrHUrpphSoCl
5hhCj1qO31z4l7SsbH/CRe63CQLG0hOvKJOZt4kJiJikbOF2au86C+MzqzpzB8ZxmfPPpKUwFSY1
3I2972nivlJk0A4L9QG6CuYydqHNpBGCbLSwyH0KRnxHjd66P3TuE6p0DU/5QbaKAD3gm5kXFMF9
PG7eZj9tWfsXK3Z9UFWdbeKM1CuI46xhfkrUN71778o1b46LrzxauK6hnqkUSm+vfAr79GVkh1lb
cjfVeCArVYzaeFd1ZeUBCEMoXvVMB/coVLdurW1FLF9pmvWK2mdax5jn+AaMlvthi4xPYLTNIkNy
dgbENJIIOy+X3B8ruYXL4DX5vF/pPmPtUH76IDrBUtObcubHJq0vD6Y1i2eFgY6lorRh2um4/kUk
DUDex8zNS+MKm4f5R85EY/gaw6hwT6DCZq59bvWCNKve004nQJaPu9HCRwxmtcJKgv+0sNbprQpm
5l5Rx5O6abGuuFqKBGLNB9BymtyLdprQ2zkT60Fi5OkzKkjq7bTZ5vxa1GQMAVxIBozFdZ+8mZnB
8XJgYqh7UAxzfB2znO5pNY3r92rORj/iLs3hKSwZinzbi9WDTLem5mFROuKf2VVDf0SGp14Glp6q
mV54c3Fy7E63jxQwqKOln9W04rOmVtlmat2yNDkjnYMpYfC8ysd/zX7/R4L2X8rUvxOz/6vs/X9Q
0MZN+C+Ngm4Ts99+C07kz/8qY1vI2KT+oU0bugOudusM/CpjW+YvyFk2tx3VacoDNmGjf8vYxi8b
fJ7gPcByGyK8+F8Z2/uFFAzzADYxjKy37f+TNoH/ObbgNyKr7nyeMbchO0ji9Bb+IPN1Tq8WMMHZ
jialJA/apBHRqHHXrKkbEh9mw9CaBP+lqx5NKl0HUTrfEMWjTObXqZY7mHFPJcU9IFTP5uJc9Wly
dmnp551xVNRA66Y9TpOkaWPO1n624qBLqvIpZ/NwhpNG4Q/EWMkiZHadExm+LL5xvFWET/u9W6z3
sdPEkahMcUW9AAxT8gaXn8B/h+cJyHurCiMJufP3JK6bwCLMwDtb4Cyn5ZfWG48yQzRch/5JW2QS
Wg1aYWtn4i7tjB7rc31Qyj4k1BWupVV5D05WDvdTtmYhT3yxA0hhHOeOh5+kz66Ptfp2qL/0cf24
AR5NqHb3ApgY58YMD26Yx2B7cwaUGE8wL+p9FrM/qDgtPPZ6c5vEDQt5md80g6no3CYNx2mz+N6P
+h6RLjuN7gAZjtdUaPDmDktNnqZseYW5ZYeGSZ53LefLKDCEB+S6zMgZxyIndaDPl7GaJMO5Y9Fo
Yu+xZxbFhOJFqi57hKnfHUvgD/eiH5ydz+AoClWEYhaN9uhrPS5j0M1YybSAOcn7bsRB/qRW97nR
+ndTDCNIFV+AALatqG0oLNLoBTdxsCeIZCVWsYECFW9wo7KgxbXxJILKHr4IWWGiVT2H5LnuHvEb
qsDWKOZ7rtJfNMdUAWv5o++RIk1vFg4FTt6/VA0urUNAw4Cp0znJxVF9E1qwJzjrs73LGE2hFkQM
a5JtQKNaPREU8W96tCtG4zTfCNdO3y00vGOlFY9j5z5oFPNXhIX1rswgq9TglbdUJO8ddqabEXoR
pJYiNE+uI4V8tcbuBQYxADCB759U2h2K0nvlF4d8YWpRUzpXZk0izCPSw8Ke38Q64Kypwh/Ph++Z
/lR32VPn5ewOwRR+T8HtBrHMeYl0kwNlZopvBfoHQbFS2+fa1B/dOR2fRlLjVwBSlx20umzPXKgH
SoCcXDxGunN4SaMMm5pMfG6HgzPF77LgjpHx/IiPZu4QxM0bk4x5SCifBgo0CiIGqzgmU5fuGiJk
D55N1DfRS9IDbEqNMHYSmuXEsM9+O7c/sMjz69EAA7hKUHdjFo7xySWOeF30juQhLR5XGMohy1dY
QA5M3UTdwyptXqrZm8PC0otHdwQIk9YGN6eRZSG0f24UCNKVmZSE0oaHsfNaRucliExuW97bYvnu
W/l07Vl1eUUeGbySkcmd1qiWQ0qhCKoSoYSvQB+viPTKba+l3S5BGYv+cZCotlMi0iu8jOqZjb1/
V3zGKCo0y0PHARUkMDmu2qXcWzRmVoddZhfXsPvWe11n0ysNRW2Sc3j2aGixcZsjA42IEVtko1wH
dgexveQPYz/mjzlXnfazWz24n3kPKo/oRjn6A5wb0H4hKWa3DfQmNg4jkjl+uHTerFRsqZtey68x
8ADa+Wu7Hxps84CzFU/TwO49squuFDyenfkmAXU+d25TmHvIBjUysFp3xpIRLAK3cxRazq1veXN5
6p0ZyaqqdX9nzH36VA58IqqhRjDqunZxigW2jBlz/WUm7evMa6e7mVjej94ESSGLeTitWF3fs7Ym
G16peNovQ+WfwAuxzGht/t0aXCNUbgdQYdYGKDQbNgnqjEMGzCzT/WrDm0FTccaniiM53FfOTmGy
QqB1rdUNzHK19kZTG/ya08rmxeyMczeQF6VOLk56m8735jo7Dwj73TmeDOOdme7kbNeUfOlgp/MR
ndp6K0RMKugzIOTwnIDFQItjSfd/mGZeHLotRdTV03BAWUGmppO7r0A6nmybI2S3NMW1sDXvBdBH
sdMqNTHorEoSotM252ctK+tQFGX81hISFNvxZvyWTWhmQiTq2OZGf098dKIgPRaHmHUuJOBlkZfe
KF7MaX7Eq9Z2w2oM7MImQuxNHu9zXq4kUD8zUujskuyhst+Rbgf4MLH+jVAxn7NN3ZjQiLtSJPf7
kEILeXFCqeHcoGp51kzsdjQvbFf7a+LnQxMgHFOuWFVFYAssQuiTKWfMANAdO1UUtYk6kSWnZktd
gRID0eI0Im8l4Fau/aXOSfJpFvEc8ZkG81KSuLmbaZeyxMbNJu66Mp1AIxWgWwFeVPt5yND5GwTR
KTeMF3CA5fdFk9nXxGR0rTkIcQbrzP+f9G4eMNCh2Q+O3ZxSY0hYAmhPH1vdbvY09os7LRkg467j
dGO30yOHNgW8x2ZKgRvT1nes8p6NkRupbJoOs4sKXZcsekUzMqFjoAcQ5yCF02l1j3DZyRiVnnb0
0m1edV6b3xZ4ZCF2IAAkU3l7U4PT6CXLB9RxkMHx6hy1uRwfbQ0Fue/7/WxOO6NWr7HGm7tZ/DQq
i308VvNpmBgg7+pfWcp2udU0OxPBN3Kn9IDISPlEeGmo+P4s1QuCyEYE5KIO/TKjOc5ccrwTrA8N
P2pPnPeQjs5LMkJAxdaIr/lV0TGHl37DqljzEPnD1plpRPE+9mv+UIk4e1Iz+JmBSNELMgqXR6tu
8SThrmaGeZ0vk07Bz5LP3jz6DwudeXgZBGtrZ/JDGNYbMD3Tr9g4PFhIuvnEJkva5sGZq53haiOp
N/e2tNJ92Xkh3Sk9yicJLCXFNnC0B6fs0Mxb6yHl1LbomkJyzl5LbTYuNlWfI9XKYzMczVhEnt3v
LTriJ5zpqMEzCKtlKvYKXpdHPPwE4+hDa8soJS0UthVVaEaImuBDY6CwfRU6VoaEOFJ7cyhI1BZU
Agc9cueV7Vfqe83RxVYL7Dze5cDiARLBIV3ad7xoWuntw1x+Gdzp6FnOK7zCHY2bG1gzcJqdhJ7s
AqbAPgz+z7leHjqSKbuWweoBkySNaMTHazsmIHnNzcBOa5CQRSd9vOt5fWIgoFOQgOSFelAtQBzT
nHfOINxIWp57lkW5z/Vl4Fn1H8l5Etxzlw+9Jzk4Onih7WjNkQD8xLY0o4NPMBgo+cEbnV3F1vkK
3yWClvzRJoL/OH1pRgoItEia9sYyxb6x5w/UtcdBt1FbBUjZbSpOmySHDexwcewyhprZNGE19gPj
MJ2OHJbwD7akTtjbg/aiK0MerITK09DTsGOwdb3Y0eovZmAlOYapvtoPuBnnph8mCGnxfS1gFwTK
1PWDmuwlGCyYltKobxPbq65Yeom3NrIO5GKd2464dZmygPMYaO4UicUz6p3RFl9XrcYqiOvlyyJo
/tbOwI4tTUg3gMkmp3vwdfmh5pzImRidE6UwstkFNRKIihZoHwPxiTlgz4mPtENOZbiGkw1dfeXw
QTrm7GuZd1Tom2d7LMHu5p5WP08dUL5kLqcTAXXagda4wqoZzBMSc3fougo1bzbiRz1GdBsL370d
gJqGmZfXVyAE0sgXZD88Cb+oaU2NolFtoX8rKGN1eutiLh4x0MSdAfbumvjM+E6GtX2IKzt9sXid
7YXS1zPtC/RNohUlHB+d8HQ1L1/B+7bNTuDshI0PoBDvcg0bxx1REGJCHhvWy0ICvOqX3AqRzW06
U3DTUOCy8X0CnrnBUqG4tetdu7YUb4gWGjc10swO+T67ohxhAIGO47BpmUarJl08Q8LNL6ii2V3F
xioyKqVuGjhRO8Wwn6Cx6Um6aE2BMAvthSXA+zbkuX0G55GEvmsNZyRImBLCRApe8jeqL3D2yo17
5DLGPGnRs2z1s0wAQTjxEA6N8eQ11SFL5c4Vh2WVzzVDLLz1I6YiTM38Q+hyQq1v4Y8JADDDNuM0
PoosuY4FS28OCjKr4wOOY4DE+lWV4ztbbKaVG6kRuNb0SgdC7rsMPzu/W4z1iA3WgLpZDiVCLI/p
gtjZxdl46CaUm9hbvRPvVwysjiLgOJFId4aSPf86hkK17BJHZe4Sfy12Dhbb0aZ5+FIXkt5SuSIG
ZzU5qNm+6yReuWsRJdRBw8NGrbWvY1xkFC88J/mpQ/ndDb2CXueMNTNbHVSzzindna333h0vsJJo
9KCilOxRxDQyl1ULweBYdQujiOZZ7FOWxHe1DuwRO9MfERX17m01Z3xZTMPpORud+C1ujMQIKrO2
rla7ho1F3BhW6tysESOakhvTBlpJYpvf0wBNCdelTu/l6Pu7Cp+rCHO1SmAYBUqorZvHArMSbsvs
3HlKd9YgG1IgolbvlwBfF6IO2pi9EYCuVi4xNONsTp2o5Xi8Q/YEd9fbphdkZrdxvA2zJGHpVceY
M92+bMbxJBmueekyKY9WE094anWm3tG3nDADyHRs5woKJKnLfVMO8tQgH78ztD05T00Z35kMKwgW
b8AuLNq0uxrtsjg4W3fU2Fqk+dYnbSfnBUbWASbfHDB+CYQWXjthcq3zdq2fTS9j7dSEluuVpOfW
WTW7rb86GSRA8q3Uun72W0kemzfpVnrF6F9YiPPxuWdh2Gsd5Vj8rHgffzZmy7EaiQATttUUe8UC
LfSCbYoLv07bPi0tntHvx+2BNF4J0dHLrbeKLhOLaet24rO5u5V4mdzQXKFXD1cMLNd/ujG9vUBX
sMXEVgEucWGZNNwl2s24VYThJlio9PCVrsq5uHbwZd7R/d6trVy8It3SX90Kx1v1WG4lZMZ4ZTtQ
7jST1wJMoNzqygxf0L7SPcg+5FZm1t1kPVSxZ7/SmmLt11RxX+FYnoXey92wVaIzYdGOHuytKY0h
zlP92Z+Otyq1/9mq9reCdfnZtfZoOd07nw1sny426hCtbAC2aEpbVTuPKW0zsNE+mluRmzAIq1n9
2e/mQqlvqWjec30Qd1h0ycEigHDtb/3weWuKZ5+l8YrKMTcCTXLHs5fIX5Y3kayvox3fJZKgCtrM
WRV9tEDu+TV89v91zf+3cRX+WtjEnUneut8rm9vf+FXaFN4vaAq4tFtAcMvUkmz7VdoU4hfTdknp
GcJiNpit81/+LW1avwjDZmnQ0Rx18TkU5l8TXmCowHlw+FtbhPsTYPEPJrx4n2NtfyNt8jwRXaQx
ppv8IDRTRNTfDrZCHIqnIQa6BwU7ux3NnF2WZltr6HW1fnA5dY6MRlCoK+tQE0HJ2frEYW7yNEYw
h7Jnx2sdYzfSKLvpLBlvhPwhqyK5lkYcZkKtL4al4bejRfaSOOwo4EvzryFSzraoQ4Un7J+aIm6J
DlTY475MOMzEbPKzIE0ND4g+NgIalHCgFXQ1W8mK/eISmn5i/GwNvp0MLNhTli7xhcwvPxZnOkdC
5aChcxQu6K3n8btAEiVjlDTQZvM2JfkFBKAswfHat8Isb1NbvWg0mefJu9ZsZlajeVFnjKYx56Cz
DXjRdiJB5QDnkjbzMQYnLhA++XMyyomcbK9B/cQpamWjR0zlbiZA/N0WTxSB7I3oJdAVAIqSDW7i
bue5zhG9861V7g1oM+Df2blp/Uc9n+8XiH8cttVuNfibbNvpnzVbBoTL4IX6DKyhr9F2+MeupfvG
sdaDg8vLnb9iAQBMtbBheg0buxe4yfsFR59caGPstbYJFLNsZkmPUWPxE61BhAQ+eGjM5RM8+73K
GaTuAF5rmS7hNFPIPJ6Klw/HjaI8NeSWvPyrxclRDlZaRGV6T/9ir4riREPn3splyOV96ZynjEZW
rb0mngltvr7SV6a0mBQ3lHOtxR0XiTkXPnqKZk7Ji9fGDEPpe4ifif4ldR9kujyOApdQpoekQnyV
QxMVNUYgr7w97XmfoOmwr5ELnTXnfdtc6TC+OVGIc71kp3Kx7qzY320bWc+Su3oAY7j59iQDHL04
u4ybyJDv8DEHrtx2EtVKBuV4kXSnC9CuHrIPvZP9mj3pRbFHR4E87fKpxeOQNOceYS/xC/NBad9o
wl7XTZ4e8vZH5023ZJUD+KpIag0Nzh7SbrebO/sBhufHQF9mnfsnywWk3eO/bQkoVyt2htXcVg1Q
xjrnwSmDOXNOVum7WJbmqZhvJOdkpkQxGxZdggDEGD/EzPHI+yq5TG5x53NOe0ynrmVnQuYgLo5O
Ph7tcmVfqLOx1rUrJ5bta9deDzqnm54AWbDm3ZPGHxMacyGWeLgtoX7NBeklj8pcOeoR6IJbuJYH
QVtw0ZKoqxb9OFo6Xf6i7ZkAwegYRKYq6jnpGVKe7TYOp6ElJNWlkm1RFTn4iHZaHQ0JwCBuImOr
GevSu5ks6qKJvM6Z3ak3Ba96qkOwKO7cho6JyiPefuS8YuJBOiALnQllOMRQWdOTGLXj7NgfMzqC
VzJ2nTtEaOVJJwyB6HQjnKm9zZG071DNqGuxS9oiL5gegtjNuKRfcgfZLfGae7lMmPMxhLZs0o+a
lgJ+KN4dqqzZEodUvANFsMVfAGgkWs4pn7FIYOECSjIF423YhfVDHg5LfExNrmjRhUbDtqaTe4JJ
h2o7ww8T5RnrdsLvVkxFEjVfEntuDrYYnL1DfIsEWmY4X7BbI4YxQJBjV5t3hyLmo3uUowyKBsSb
JApBQLxSnnE37+YyuVnm9dqs04s+zHQ4/ahqBRa/j6jUcFq1joK+LfmDMpjM8bpMWBgGI+DB/ZiZ
ZKVpeBmeOhpEZvOVcQYIzRLkbdeuEgZD+rIU0xlF/Fb07ZVTdaGfxmFn6GcPemiN0VtZuFpOwdeT
O8eO/qoMF+ifnlqiqtB3ZNcG9p1YQ8yM/75y5GSl4iMhgwWcxa91NtozIE1Xw7YyQJ108APZ5nek
y54bk1JvHid7QSyEBMMl1rNvlj5HpUxPJVJYa61f9ASctZWE1F2Io9AaM6erZay5nao2tAZ7X1jY
b0t3rxfmx+rVeyAOaCzzOB8Xx7zFDiHo5e08e352cxAvJVD8nnl47uCcTF1FkCX6sCaEwDcgwx64
Xay5V8od7lFgLttyNJMtBHIvTtQntdgP2Wx5BMN/zj0AgUpGrryz9XncL2sFV6cPOpTvbVeqrdrH
HF9Tnr1CAGYuQnaBVEGNse5OAwwe3ZxvJj3dj6LMb+d4+QZOgOxRypjLXt5NsxkmFiZ+vT7I5qVs
m/mHiwhs1V+8jgykL+Fu6Nf/w96ZdEeKbFv6v9ScWoBhGEwdxzu5eoW6CSsipKBvjB5+fX2e+Wqt
SK18me/WuAY5uDdTQu6A2bFz9v627o1y20UleWa+VS7eCVf2zIJImye/wD1Y9lQ/jT464qj+6NHA
vCZT37zYmD0quA0RkFFrEv69KDL0L33dsbUQWdsCbBXt84xL+AWMAUeKaJTybh7RbW1WOpPvkK+6
lxY27o+l4tI0DaEHbasMeAyBVQQc6rznbUTVLm8jaE/PzdRaxqaYFrq0XWL73xa/HK2gLJlwkkGS
dD/8VhmPYkAYslXARM+iXly0Q1Fr12GiYz+lJZclY5A2Pvl0Oa3REDl3/tk5CsUsouH23E0OLeOi
G/gSRnNhdSG2aEzOdeGUn8qyp59KtGZywxTYNd4xBiZM9EBR7fHtAqDJFTaOPZr9Qu9UW0feQenY
crbVksNE5J+ovZq7Rbwim+fTUiERa6Ijqen2MufeAFVn+qWmsayZnA1ZesyRG3B6xwruXVs4OIJK
rrmFbbHlMBzlSHUC2zWQTSYKufdm6emWH4SB0vW8Zl7q7qe5Z8RmsdguAaQfM7pZu752t2VrIlOe
0YNEW8N1IH92/QRdkwkDs46+zS9BH566vOw54sAgWUH5BEaZmkaYDRibnrh3KVPIOp0OiikN8Qvd
lON58KPCO49ZNqXBbJXKxVZs1dMNVv1k5Clr3Crovb7v9mrssui2QeLovuYpgnE6HJ5H9BM7+Bh2
Y4w1tRmtniABuUJZ5uiUEvUyi4RVBCNtDcu/q151xqEoGFLdjVueAId9OFYdLv0RWVVI3sRQbpeK
2hHndU2NUwyGiROds5EVOLij6OFx5spClLVRFlj12BDdyjje3PL+mNNuwtv7C+ORW95OnrnGB25+
j19CeM50XK2+gxY6CONkqFEimPQH8Q3VvYFutGlBnzRN5bLXTvyqTZVH5HjFMDX8exfHSnwkjJpC
YKkipfe682TyVpSS0R/BEzRsvGUe3K1Bj/tiwYxwRWTT2pwiy1jMncTGdOrJRzQYnddLFbpeh/BV
rEv24pCVM4Urm0t7kKvdvvhtMZ4jjTbmomK64LAAfrPOgrzfqJhvebcg9gEpM/fjVUPXLgsiKncW
E7NPSS5s6f8eDd8cyMvIiSRm8jsvaBCN3HnnqOzE4QUsxGDRRD+5Laq53Ao6LlfD3Bj1ZkLkcJ54
MbOtGV1MIRwqHPCdFt2y7TrOTGdim4C8jWBYhgYubRK2cspe/h+SbJutxq4874hRsFUwJa0HsngV
sEM6X3Tvy4DYFOwp/moqDCwDgZdFudqy+VjEKTkLJc7opom/5dGpLwUDgEW+T63aMC7W+gND0PgD
X7ZMAz0MLqKELpLn1B+aTwIRUR+MGIKAHVVjNDCV0NvOsh81FivgUAmYO6Sc5mMuBXcpKcgKGApf
im0rqJNWOscvIIpiplE9bm96L/W2yyb7B61Rs6QMxJWybcDCnsY87q6KkZovdKuoKvZlXabpHrcb
SQp2uaa7Ma7jN6meUagnAfCRgfj3YZQ3MkmH+3xshQBUVVBV0VJDdkoKFo76tQdvtNBuQaQ62c9Q
wBhJFJlidzaKIQawJSr3UTWO+Cnqvk6ZwMuezCWAJj+9CnpZGOm2JhsukjRTAa4JyhHLM8FPzR1E
m7nsX5lsNMi/l4n11sev8LNuPPFLRpP4cFSs+q2hZ/FuT0JmYe8ob9iyNMMKdvJkYtUzLafcFq5n
/YqnZnI2Arf6skMpkVOurzXK7MbvFUWC1BXisbxWD3XnQHb117z7yayb0A01Ddw+Jgwjzrba5CYJ
12ZLMpHmh8Je0iSgsw5ToygeRKt1SURFgRCCvD/sBonCYrDplM/Gq5kOD+SoTXWxRXGs2ZJXyzmN
DdY9ogvpRyElyJnwNsrDxzlGxrydRK3vCWK6dM/xzr9rt/U/LKOBIMNXDcVMLl5LazZG07gR7jQC
tkGn+1Aggbnn/Dx8NxYiXGia1zD0hrlvLSQobaJCrDz1sS7adiSdzcZqNOc24XrQOGM0uGQfsxtC
RHDC1cSfvbEqK0HCs/jVbYOragg6VxC/UZRkf2z8C+ki+KOb8f/7Ov/LEv+oWLv6vn7P0u5rdO8f
P/Vnc8dT/xsjoIuxT5LUqzyL7sl/6dZcEnqFbeG192wXcSN2wv9q7kiJpA1XINo0iVnO9vkj/m9z
h8hf6goPdi5WR8dz/iMKLr/nd2uwJZGxS7xRHr5J4JP25d//llleJU459P247uq4TdyNN0f5pwUP
BS63Y9hXvSzljZNOafpnI/C/9WpenJC/tZT+vO7lj4cDbNGt/0LPZKSqoykyV+aUEW0PBDW71lmb
Axg09/Rbp+1v3M9fDK9/XAqasG07nofcz/rCJi1xOa1Db8KZBGYCTHt49nvSB+11ZTRmG3f/fLUv
JtQ/r0arjO1fAFTxv/TKJg2FNWPavKMQ8Ha5sohAMwv6/X6f7tDM0SlJNQWrWz/+84X/5mMS2GQx
xIXr5NMZ/OudTCdLADM0uJOeIlGqc81fg1suKJlWK+yKrj7859fzwQbQgGTkhLv8r9dr4QElUY45
tUwKUlIhhKDGIbNzvHdbb/R3Tomz6V+emi8+Yr5WU5qOsk2HVwpkwJdbabTOjHVFEWTnFQyR8fMd
NETLPxez//GzyVUUrBq8cI7rms4fPvPf3onE6YyqcnG/gdTBvcTMmige+oRot53VPP7z1/j1Rbhc
DHsOolYsvIAJvjwveBMagXJs3plRk+7dZP4W26vaidR+++cL/c13py69Ww9AFzvzV28yai3wYgq1
GoCb27yR7V4nUIH+Hy5Cn5oVRfL4/0Gz/e2r41mDitBRpEXC+SmYiV0hXvL+5YX+u68MoDjfFusV
Puov5G6RRIUbe3wSfPfjvkF5mto+RyWi6Hb//HEuz/Bvq5R9eZV46FDnghVAJfxldXRhdHuGLIor
M6w25r88zF9+ucBax5pvAhGm1uHef/nlUzKui1WWGDHU2kE3Ss2ofRBuZvX3dVl06WHubeqpaiUq
jSgaTiTPdWFE88M/f8YvO8Dlz0D0CqaRf3ijzK/vlNGhMpmtfNebU76+0rmnNZOkgIICwgFgb16s
neTJNYn7nz36f1yZBdkWtAIUfPQvj75cMbu364BEKPUKSJkVkMTMW7DimvLpP/+QLBvsv8pzQTBc
7sVvz6WTjNiLfDDeOjHUNyPu2p/KksMRZ816ASYPD7n2hn9hv//dN3t5pYE/CHquzmWr+O2iUcaY
Xo0tyJyURONwUH3/ArWwOVZuP4Pqi230Z8CwxOd/+GFtQhF8E3DSRSvP9v7lujYW+pyI3x302v4R
g6g+ElNWvXXFpPdTN9R48wrn5Z8v+mV5wUloEbVlgjO/DLGoJf56UWeCqHVp4ez0wjhm6j30pYLU
kvFf3povL/+f16H+YbrFm08R9NfrJCgSp46AoR26p+ha5qNz19hK3ifxUv/L2//1/nE8cyUpAdgE
lMkTetlxf7t/tD/dOY8H64h4o39Pb//5C6MY+LJlC5/KjpWFDCjbdSwsYH+9gBgcK3WF7ewBVUgV
mjT/TtjAiMabCqOgj5fjRtv4benrLQITO+dI7U3ElfUzMTiTFbukoXUGxRr+eeObwviDIzWL/Ven
l44RYNajQzvUCg2RVr5qt6UkABp6qVZv9WVsXuSkoNBwmWc0A3SMt4MY02dgmz0iOaOinTxVWB27
vBWnYW07eV3A8fDuY7vEne2kwtuXhju9cLwDHpFymnmocp9GTieNt2henBsLMd1PtUj1YQJguS+M
DO+Q6nr1luYSvX9hCmQ8ebxKUsClYr+duhSLT5X0uPAjB3OOmgdr3fb17PqBGds9P4SD8ob0YaR8
5GFPt/i/oWthvqhoYC3IhvCfpfVBxMxuQoEmGRmhFeXzwU2bDO5D7qsnztiDHc4elj6snDHfP+X7
jJaENxQqnm8sP0Sy2K9JIZDZL5VVFoz6YNwTyG7rE1HBOP4iC0Zc4A5D3ewM+NE0hKa4eo2ZcZZh
ZBDQp5XbEIOMsOMqRqMJji2jjXWIepeWv/am9QLj6/AhxMZYDIecwy0ottapCd6eVPcU5QXva+pZ
+POIX1o3aGXBcsrczS7jxRRiADZUf18Q/ET7nqrrqGLYIFvt0pbZTYXXfESlJHEM9K29E0sr+qOR
I+ElZjQSdzl6nbulQE/CdBcc+HlIVwy26cxJejORbIdKyRusj5VpXxeKqireMEFwjLewS2y8xIPX
GXM/EJmOFf2auDdaOjVRDA02mumDXOcSmy9H7hEZLGO+sQZ/3YuHEfhruiOIrfrljxk6xCK6BGuS
EYaAVKW1fVR13GR3kLPnK5AhPiS2S04kTL+5fLtwzMW+ptHT7craMLoD6U2Q5pcpQbvjuB1/IXLU
FrTEkKBvZ2ir9qVgqnmMB21sRL8m6Dtzt9BY9rVhhgBJbVJzSz38ROhqmaSnE2GArGy0rxrXTtSu
oVFlBdUwmPf8OfA7WrMbmiCK6Pvx1GqL/r+7+iaDkQblF12MBrcGNMHbtbIY1diuWN792Mbfb8dq
7kLoPn13phuIwRSTJmhyg6yJvWkvJCaVlsSBGWckRu9EEfeYB5KCZx/5YhffG0MdOdvFd2zAr6jZ
GaIU8xWR935Nl36wNPhoWXyziIxHUljh56BfuPDI4Uw0JYjTrDdCCtOJNUUkagFswTR+gxS4oCM3
+HQekr7T4M9RdsOojdEIlKHTgb1neH9xRa9mH/+gITHJbUkyHzlUcrbtQDO9TfYlM4IKkUw9YPBt
csR1zgrweEtmmTVhbm+RUmMcnF6nalHYSUQyvADEbuW3STbqOU1jk6wfkS8fht9jMF4ds3eO3bqs
wKuZS1zGB+RKzxpbWMDcmHSCco7IqzSLNg5qQhpfChY4ELpGN32kkazEdoH8YWxKUotJNFYAdAKo
jM4Ko8UqbpOiwWrlYWOiT9cZZ7hV7RLKysZ52ADagIADOdrZTWZZ90HlalTy9NOSUKKakxt+sxPv
/CYZfk3jbFgBM05GkLgcG+bVxfqJmJD/zCFO5LmxSmsIvBoZzqbphNFvleqT76Of1A+jSmN+uABo
gNURe9ZV7lY1Dm54lAtzNLe96P7qed43bjJK8jmRUIZAQwkRrNaVhcqlyY+8s1FNeeqKRZMOilQz
RFQLw+KStYZ8zXarI2rfy/MGeWdXO2tfH2HyjwwdM2RygYVQfdhCICJcwyaF784FfvxzhCF5TT47
/5k2YVoFes1xUqUGzAL2KuT4g+ka6hxLkLpBSoCXHxqaMSM0h7UZUbQXUCrTpbp04doRk2gxDSDT
GRzPJHeyG7gHS18QtwtVMA9I7BtPpsXTBSJhsB7dIrPfl1G/lUwCH5u4G08ug7GwQNqREAnaGwi0
/OraGPv0Bzq1D04KU5CqyLwtJzjZVUruM3nmNNZr6ovQjfWDqFl7tnVhJgP4Hq95+6P5EVRFZJAf
ksGW32Ck8q87CoV6Uy2zvioWtMJ7VB/4hZC/nyIsqOeBYoxVoQ4H6X+vDPu2kyVywbL8qAyyA70L
iJNb/SGHbn2c7PyX7akdO9hBpN5jcUlMyBfzdWnjbWLmr32JiruxH2SMCpKBNuhYLyPyQq2MaVf5
zfFowq72cjFc6TO6vuVqyYVxqC8WhYUtLlASMnw79SenZ4rmYo4Fm4XUbizbczuq9llAVd86eXkn
1RxDyEwjpHxtHTQjjpNF1gCrVMn8EdX2CaMXTu0q3hnNuhyttiSZrFTjeVqatQu7hFUv6LK2arem
5IWvvFp/Cm01Hy7MKYLfkQk9teaoTyUeHzyKnO2CyzlsD64W+rj05U9IqfbKZ+cZQ5it7Uc4eP2D
UyKHjHF6P6X0q1MeaxpRmHHrPRZ3c2/5VXbr6Hh9djrr3c9xmglieW9n3pw4oO+RvqLkmRT9UI+8
Ag/6CdXUxIh26nvnQ7sljQsixCPzqfW7BO4w6Xv+N5jf3yMpjtEiH9wBIUU+kk6IUhypkf3YeyaO
kG62H6omlzOWsUUf3VGoB5VO4tcwki8fi3gJzS6h9oAOss5sSYQgYKYgizC1whZR6o+IQjYLOtwp
S+Dls9nDb23NUObgVpjvcTu3Arnnu+iEea5tgxGN69vlQSsyzjb11N15rmVvyVnTN4a7ih9ZZKzT
M04BQJtpieoxjIa6yAJs7MsnQQLzCRXAZy3VQBSC0V9HnP9B7JfyhdyW9KNIF/kJOqnf6jqnqhiS
+nkm6+d+9miGXF4RHrfMdC+ZeUNTIfYX9ltjjiD7J8f8RTbe++xX4t5GofW49MuB2gi9imFB4snL
4UwItg6W3HpNPN2+wKUcg3roTxaILhTLUwxBmDlyezPl1TEj/z0AqqDvdQ/nZ+MNDmYFQKQHjL6/
yJTFiLNE2MDmzA7zXq1hp5B4NINBiATzjeUp951mSwpgDBpW4E/SPT5UK4GsBDXnzmtAt1qgG7iw
VT24DC99c731CGvJkMBb6qRl3XrbOHLdzy5ZKvZQcmqxajEs+T6BZxvRwNYTQzxQ0m5b9jsmGX7I
eA+rvC12UyTB+ZJUEWZTWYRLBFuNwOM1R+JPhnUwy5kB3lryylrNvNMDLf1xALuRDxGM46Yz7R/w
pF2kFPNzNLj5Y1N3I/VT4y8npsywfSMzDucpqt4EXOOn3vess5ehfyFIxb1D4y6eKhWlD2Zmjx07
hAcYLO2tMb+UtrfpSibohghDRnhAMs5MCpnntM1wajo72bfCmbbuik9gxh1mbmTPK7cAykL4QkSo
MZQhaWALYw8/2c0k3GyIu+8oVnpiLzoFwR0BECePcqhO2I+7WypACAslCl+Mu8hMotI1rqisDaSA
QIXvMqccn2FQzeKC5Ma0EhF6vI8aPb+la41UZBmXJiwLdnNiaez4li4rwMIR+oTa+NnYyo1dL6wa
FHinibu0S3wLEQIVYMN7tKhdP9I03bRVgdttWu2EkEaXiS9SXFIoERTE9n0mqcYPWTrInyUD4PSK
hFNPHAXGP30d1ayYpL4i1z1DHiZAN5uHmnLFqkRIWxYpk6drig8vZ6tLa8N6Ah1Q7UuPqpbTVxLH
QU7Uz8QAylxLAnI0Pp9NKW1Iaoz/64TPMBBgA7WFVZ/CtXQr8zjBjzlqt8Me7nstYOZe18O9NpGB
eZ3xCXBIbpdFW6HofJNUUAntDjstf0bcf/MpcD517Q/lXhe2eogp6cIaMN3t5GRvAxzNbTvntynU
H6KDEovNmZoMOosHxmlKXY6aDFnnPesQDrcsY0NmsEW1RdqFP7+t+YAI0+xEtZ+nJd/NbLIFuHbU
AqPXmJi2OL1WqWGAc78stC7tDkg86lgl1nW1Zi+ktjrwjCOMTCILXYqeE/lk6lqZOj6PAHweXSPx
qr2zojoqwfwc4kiI3Zi3YDNSt2HSV6RQhhpikc4IDXPcpa1912LBcEO3AQ+0a82YMbrv8u+dzr0h
CLKBDNgeRuztmzWLzRXNQBzfcZyCOF4T20lzRuNr47ZsiJDKbrPSeGmbrt6jabd+avQxz1LkUHtI
3Dpw7E5xtpbNcoU+Ebs3XaBmxzfwzAzAZPoYWx5pzUweiETycwwBk4fYlvgMx+f02MjqSElIlnR7
odHWYKH2iFNQ+3s/7TX2j73tXzsVwVAowUZGffDvx4NKjZdqafpvqWWMNx5hBHfIaKoQTaDAiD//
cGdd3jZ4I29bXc8fPFnP9Nla1kxgcxvVqOQ8Ytw6QSRE9J+MD0wtjmoisztYagKM8dBO5tGq0M+m
Vf2WxNNl3wQ8hotRMFsg0fAe3Amnd1us5lUWez5n7cENHBZFaOuljeG2TJ9w9FXGpnXppW8So0fn
mIF/mvZ+N8dEIrv+cHmx4xuAlzlPLGX9OztjwkV7wrRYS6mkSgoMNTabwopv8TJER6919StcRTMB
5t1X34j2Nfla7d4OBjy3jzGagnOHkSbAfn8RnjSErZIdRUqTO+bGNwtp4gznBUh8gLQXJNdgvgLi
jB6L2m3nYCrG72RefKO/5CC5v+gyopq8c0EAFGQzi+k3deTOUwVBxpGmNAdizI1Rs96ADmH/IWLn
yej19JmOmDbisnnp5IAI0zMiA6p/M7KRYpXgh6g5Phu/ZWEXSb501205N/M3s22Lj0Q20Y4ucPWG
dNd56WNfpFsBJi3EH+39UPMSheAQWn7N2ptWj1pMLjvUF5o7TAruLVgZNPxeWn8SKZlusLwYJBUZ
Xnlyx9i418XlzDBCl3zzpF1ShVNE3ETwI8Y9XbWqRLMJFjRNDDjj7BbtOwpDYBXlUnyi88N9HXnL
8yRH81FYEIAG2kXozGTvFxuyQIC7enYN+9EAHsSLBlKrXTL8D00vrqIEJeUOB+NFfVzZGBIHDzd0
k63GtqmIvgl8oBkUn3wdJNIB1iCHhmhXPywT7n6A/Mi7ygSq8B3CHWFv83Gs8LsObv88AIWPYSQ0
ADQ65b44Sa6wkg9IAlixvQH2BDZA7mc8V9V2XJW+Vn8Ax3hACrJVCpJ0bTc3sa7ZfQW+rx7S74Og
okQx1tZ3EbJr9IOFbZkUTzD8tiUIy3E7Wav5M+1Y1Lf+3GBWIdVyhl2YDuVT5psFRWhj2sN2RlKx
bt0JlWzI6hFbodJe9zDNGZJQG20kJCqED+VFdmX9Mjyz7Pn6e7KnZKe0uwGMCRjPywsCIqp5hMnV
UA6YW63BGdNPwEElOvSmBPWq5hdmdfJ4orEsmiCm2XRdMyQ9ZxjZBxBBilXdQxN75wvkZFu8Odad
Mfpo2qU/INOadMtRglpu7s/+HM/tAfoNHTo6vZwG7YzDSQKq9GkkfKWD16FXYgnGjHUPff/6Srdm
7Lfd1IH85Y6TPxNJJI4qT/BUAW2NbzUb+LoHOskNxg6bULm3vtqgGlvhx64DVIW4UBBmPQfZceB0
BLbiGcJTuGmdJa7AbILvCNeMHgzVoyXP9VS2Pk0opJcxW5VBF2bmgIeyjVKd8KMipwYtlHGli0Vl
oWp7AppaMvOeCIVHYuLOBm0qNRf+DwRrDgY7/AqQ/PN0pJ8tAFVt/dptbuGIsWnWTcaK5AofPZFO
aVVsc+kBUcDSWL6nYtAsoPNYYk4cB/lLwPl71b4TF5uu8TNC5QoJPdI1aoTagvTpa8dvG3S3ndC3
ar1kn+SYvn/wG91fdWJTagKuRvtj994vWF1orc2yQhBllNoJMtd3lv3i57Bf26UjBxr1I0EjS2rj
mMTJTMc2Num8EdKEoX3nD0q8YiePBf5JA9aRq6sLeWExXPJKTId+Az6i5Sx7DQWSDhhdjahZY4g2
zKJu42XBZWB4PhqvFIaft0Uf1NGtluXsbVuqIl77ijC//dDBlDxWAwA22n2Fc4/QOBVH13KRbMZj
Uu1llBFVss4XVpRVG7m6UxI/XGDQ2SrCrMcQt/F1yptAHw6veSHc5V2pVH7jM/uPqbdAB9HIYhDx
pn7bnuBA8bGwqmNrngmdwmI7lfl8LBBfvkJJ4FQPF8j+jh+YEPFCuaO37VbTeLTmC9QONDv+jHFI
VH/b4vyu0AOW42NnaXTqHQ6Z+Cd8vTi6iVzbnK71mHPEpxkNSCCtVnT1tLBRJYO08uXZGzJLBGhZ
ffqQlkHc3DYHh9jsk7pJrwdZmjfQkjPnuDa90Ti/KFMNUqqIvZIIq9xoVpa+i3MAjemV3xEZy6ap
lD/VoUk4EUDoUTJF7A8pkEnXDVapLh7DupZFxQrVFPUSTHmd1HceuzH5PHTdOU43CNsD26zorRTM
dNxwQUVlHr3BQ45RCYp7tF8CQ2TTggXdOXVXli+mqNoebSgH9H2c61EFgz8XABdYwSxybVoSaKbC
9EaCvfRAyc1qjXekx6a0abMiVadu5Pwb8H1BiygYFmfRVZlTv6Iuw939OmJpXY8kjnkEsVecNdFg
K/rTtjFlZDkZ6zjg64xwrWwdLHX7RCC5eumdbKIASTlb8/xnFZmIwqyTt1aiy75i7j4UoW7AZnxn
IxnElQ2v9WO0LiFsi5dyUFsmg5kLDWHZ7kQXc74HS92Jfe52XkW2Yy7iF5oHbXSTD15JtVsvhGVW
SNaNreTgY5CYxRifPsEY608oaI2xV61XybCZS+G/ZQSaNIdcW6T/LBJO3TbnEyVo5bPhJcvojwSG
QzI09dNAhr2Bqae8MpZlFaexjByfkJTLcYsxxyX4yIsjr6d5JZ0nIZvi8mUX82c/SvOhQURbb0ZC
II1zVETzi720vXM1jYOZ7iNrruDUZXRuWNUSdTKkmAmFHEfc091IZMLdkMOVpOubsh6TbmsYO+gr
ds1mSRImz9QwVWGc1L69GS20LK8kyJvx2ZGjM9w5NBXyPQFqBq4ryNqEtFfu8l1I8iqRqTemS88M
gUDowC/9lU3MdC4mBSxnOyoJkq/mYXSd7chzYp7AcWp1r92LPTbqcmrsyXIZhpt91tMNFZVnhHSz
0woLC0b1QwO/o99Fc9mgR1d6/kXdjcitRarp36fI4Of3tIqbKIwb6+INqNaqDnNj7smc0znn+cAs
lSg+LiShhUpnEeD6m9joWGETwmNw8E4Q7BwrefRW6qetZ2GH4iQxtW0As7tJPhH+CGxKtegeYVwu
yBoXZT2uDjpFVKa18Qgg1ar3NeA4lLQwhzvcMiUyVa3mPttaqBUxoUqN3NudcLVA/vf1VWetq4P8
dhV3pdM4j4XrqDywzHL48GPURVcrgzNgKJk27hoxTmzAZek+OpyGv0s7qbPrJVnjX8KsRpjmGNuM
hwjL4INR5RY/1ne+/7YI6Ld3FTOgx8W3tXtqPFevV76jmvgwAhYazoMB33dXkP7q74maxuUHZWCd
srAtMk/e6jwtHtFbIyDuxGL21JVtQlodPSFO09A0/CwaPmiScQRf22T19oTcSbWLrMGqbqJkiDnL
86SB1CtWp8TFvUon6Hi6b1fSaG8oxIhiLDvQanvdVB70SHNxp/PQZGzxSIXkWypSo+Hoylk2tCLN
8dPjLMs7qbPoJ7XLcFXW7K6bFf7TcvLaNhl3c+wkj1AP2Zr9ihifiz6W9rg2MPl3K+VpWMF1/aa7
DHvZbK9Y6GDoG7R9Kzxt1Gc0n3NEZx8NlFuy4RIzSgOJNiutYb9BoL1iTc3tG47FzETgU6FqNtAb
7WQ/l7/M2DcTIIu+LHgs10rsWtscMWIw+rWO+ZLhJ5NDQxKoa+UMlNBpJyWgkLXgT3WbWK3yLMiz
XXZZP6oZH5M50lmqdZbsVJrq+rEi43CCSrr2TD+WCPxA7U/wErRdxa9lRWQWE01m1BufR3W8qisQ
TYywMqKjchvZLefyoSuCtJPZuz+vjbVtdeW/l3gSjNDM+yIJ+5ZBCfVZIsqCly5K4Wtb7kIR7IvE
vOrzniYbVlH3U64mqVA1/zvbRibGheu8H2aYRqvQZmgmqjwB0KN/JvC0/HCQ3l8xxoPfOl+ifsvM
aXjlp1m/mRjpOEHDjSTOA6jkN8vk5bzxE8bW25ztZM8tYWwT8dC6oUXrUBGZ2K2HtAf9HgDTILI2
0asPYwjfSAw7gbkEBzynI5UTFCisU5k0yUnPUpT7FcU9Nq4F/vp+JmHOxl5j0fafzIYjdMeeCBTE
qGOEzSXzX4Ye9Nlp99BIYcBpmJtxKNZvdVJo8+RnjjedsEqZ8xGwFOUh4WgN+nNYXl4IJB8ARdLF
FzVmRn/UcWvafbOJseJgdmWxhklvNsycnAl2/lil5mEqpuoTAwkywwSd5UqdhMMcGXwz40rDFHGA
yUSJ3DbLfI44QFOiLAN3bPS8pT5AxoabryVV9q5mcosBiN4rcQJk8+VhUfg+qA85ma+Rjmo8GXm1
xqeSQfePxcc/G9a+rOlodf2lAKMNU4ZpY7nWNdBws9khLcXO1LL3PuC0qzxs7JRuW2PRAFQAhCY+
yWUs5uz+jZjuirHhiTTHTFtvHaXbUzuwHQkTnNDBXaWXB12cFKBBR6gN8ATysn9oqXAYmEWl8bku
buUccv6kY4G/7ZmiBCxKwbZewueR0Tc4dku+5bu+nEjXnMVhsVICh3rIIUvo5TbmPMCDzrItUjwr
R9r0Nd1Cz0qT7pDzvL0oZu/LJuvoIoVoOsYZ/ETRu5uysJL8MVXKZsDvVvaEq4dojHa3Tq4svmNW
jPp7AObpOUo5ipwH4dFsW4EgcaAz7HS+ooMk36t8tnowqkJHR904zBD0ZPrjznZq6T7KrPVvB1uO
U1jYTvdAriA2Z8BmjaQP1lhtwKCxEcyt3ekpt8xl2idmL+WpNRwvOhiIA/3DAFyV43Fj4iGjelrH
HXllYjkqa52aWyJ7M/7omKP8zViUy7z188mgzIuwiARpNJTwOUC/0HNdpFcDxqgIRUdAr/ZqiDr9
DmIdVUZQVrQkwsyho/OKIKB7h8inhoDvkXF9pmpXA5LUCktn5vyMgfM/rdw97Bj5YhvOWbq8s6FF
JN7NAme33vjuUtPSpZRGKyOhD+/TkVbgsc454g/bQdICCsUCRZ/tz1Q/tOfkGYNSkK1kdZR2RZmW
1d9jA9b1oULw48PSa4ZsP7KT6pNdGPTFocE08rTGiWO+R1bSWWeSJQa50LKLBAjPZtHds1ptusRn
xD7zzFQyKuNnlZRUIhufbN4ed6g3dk4wKRjrG8tOy+kqWZcSaMqMlWs3KFd3x2au7REKJ+e8EE5l
Mh1c9rSR+NzcsT8jyUKJpVBc0ieBL2XHjiwGM7A9L/v5f9g7kx25lSzb/kvNmSCN/aAm7vTePULR
R2hCRCOx70kjaV9fi8oC3lWUEELOHy5woQTyis7OeOycvdcmrY7JaN1GhNoyZG+d00ix9pEB7GgD
gurZiORNa7s3A9Bw+w47GO6Z2Vl0/8wFsh8SgYTJPIKN2DFbjta3RLIx4aQJ047N2OzRqAz1jm5W
O6yJU3eddWLb47GdWjHcjkJOL8z+4L6RGbaYJaTEbzvrsfWzyzJNu+KVyh+6SeoPse2M390+sb/1
bL4oa+VQv6FlSnNcpi4+iNG2ixsJ94R+iNWMDAhcBTXVrelPwFVndrZKhDH9dNo0BNVU6W53SCNb
jKChGYhfUjbs/B8rXMxrRhvWd8owGg6Vzdj1TK+TwgmxTZOseJmLZxCd/FFjeokmuvVMhlFJMmGU
DNtmIC88F4AScdLnznl2oSJt4ZUZ7QV1ZNyyqzVbsTK4SrTqpkSKLTlAXbRuIIyy/jUZTnfkfOmw
08h7zzc1bf9n3C7kdXZGwWzPg8aRrh1NmIA1a5dleI75Ruz1KMrY0MLVAwWFl8Y/I6d2DIJ4y9zY
UzSHz3QaAPx1mWaojYOe8ANelcbAdHQq9sZtSFILYUbJ1kHVRTaF0czfYjBDDfGKpY6XOBztZt7n
PhSjUxdjhd+4Xk85AYe1Yko6yyI6z0KA88mxQIqTIl6Dlv1YV6eIHjvJWJa0bn1NZ2pbWGS3cPdT
f63FEd/tDArPR4K9vCUciJoWzFmp6nWe+HWBcrRCZVEm9AfXiVzMqCpvCn411Rw9LMV9OqWWQd1L
WECIRn7gvz7ESqb2TiPkZMSLP9TXDjQoZ+0iP/T464lyDowU78zKGrOGFImWSC1qI685jzHRyHjR
8/jdw/uHScgesicXq2W8avMu7JlSM9Zcp20qLlHcaO8RF+0BUYSNedTKcgx+aGW2fePRqRsnKG0U
ofN8FcelL65R4NKI5mclu6TPQK8hCQBXIeDf4WmlAgzKshq/Qz6bxdqjcrrt6zG3V5XrNRGddZME
JdJtIJZD+rO+kRXjXPUMLx95jFHFjOlYsRGMSLVZNcxml2DIlimeNUb6GqlAT0AX41C22E5VfjP9
ngDnNveWkiZHM7hqHF0+h+z+lwxT1BHLwJSYMzn0E+qwjAdMEFIDd8ea33Vb2DcQus2Xxs6Z16Ra
SPHj02S9ztRUW8DAy1damu4hG7F5PsnYs19Hx4p+uDRBAciR93kOB30gkAn80a0+uXkMmKDR6B0O
vFxBSsftXYPxjgXOUwlbzqhw3u1irrRvuIIXK7mBFmpvkWvw0ytSB1upWXTbHH0UEiglcb8Xs0gu
zpTQqe9YGnw2kJoRHodkyJrvTmdi09LDFDNYVIPww/DVMTovspAoG4NsC6bHStPdazgffMajjt+4
CuFEFquiQkRwZnLiqgCwOQC/Oitb3lWLcGzq+Nq+eJlNZhRRfQt31/UoMlrVJz+x2QoJWNg1uwB5
TF9vUXV52mFJVeYegyse4NFb9JOsHARCyvZbwriltXWxJ4ZAEsmevxapK84xjHb8Y34svlWFof/0
jazHnSrnlDsVddXFtizFSqAm9dMusuxBQ8MsVylt/Q8+ZwNyCg0Hw6q3xlFtelsZRLYYfdreD/gN
kHx2dmR+tICKGlzAtKB/JkmqJ++N1yTZpijirF33VgWLLC/85I35aFEwPB+qiQw4KuCVm0ukV7E/
zRASib8IimFMLw2qJzjRqV4lD2JwgFsPXWyrnVvHkXhHXiDhWtGgU0/8jbOzJdCcbU5YubQ9mYxI
wnLHEl1OVXkFghVSprdlojw70PK8n4s1RuXZgjWQ0gyUdu1VB/AWE63/LqSnT3odW42VSNrGFKTL
8s8K3F4abbQ25oWgwccAjrFNDIxFp3mPTiF0nsj2K+wXvCWNd9ZIniNGoMmoJCdUGCshWhsLozEX
2UFEiBjvPeaIlynu2yog4CUHlNGxEBJflntUUAQSbPuI4MbAM100CRmdnurKLvO+5TnCjUfhrmh6
pDWIlZUnSqRYQs5J8xS3IkT8ROKYi3DQNOmk4cKMqPe+N7mr1F76kd4+Sr2uBIxrE39UyoeseE+V
ZVfHojX4XVo+jXFymfOEBuLayKoJrjeDPk8FdgQJO9Ay7Oobjy27dy6aKo32qPSq8qxFOJZ75ghz
FQYYFvvqYgw9mkEqJQh1+9rRNZ2EGk/Hp2pS9w3oYOMy4huZ2ZJlb8ucLrXWsh/nxKaI0MoKkQUa
rO49tpq0P9am6jrAYdOYkSbVTuU7pYhsty0Jiy/NlOIyGGrFHAEao7ovJFKRoGcERcdem9pXHaty
Dh46hGcyItYpTr4WA9POq3Gk++8Q93xDNlc7PieJoQ+XuRTVsEfslycbeLghMlNkvzrIvEy3n9Mo
Mn92PMQAW0w7nIIIJuMylJSACLlnHTMenc9hy1qlNfltzZuYEmKbeGMwKcJPzzrf7Cee3qndhQxZ
fuROkYQng5gyhJlzV86XNGe/dyCCoUUHYZPEwBuFpGadjhbpDbPFJvO1mCLPCpSJNYa0Yj5AOt8Q
naG/VtR8PhI52xGYShfweCTD/gkhW4tANc0YhwOrTKI9NCGPrqzG3eXTATjuzR6KFPxeoWoHLUWM
WZk+RymPJVNvL1rjOHO7vRK1rVEAy6R0b1ClFHQlFAbfkLZvutFTy4LRghqvwMlbEOA+1HxXgXUa
ZbMAqFF11UGqo/HaWq50n+PERKKQFogBtgSYkYHhuU4tiYNou3oTxvEC5qs7Jz/VaaJ5QPnibkLS
1ejNW2GCY9223mz3B2iESlwXUSbTa+GalnpjuNm0j0DoqU3Y2czt3nNjfbymgG+8LUHQMAR12YMo
zgrpdWtzpou5KmI239eD3jvmGiikrge96bj9EYxFNTx1PAOoql0ZzdqzocgDWSVNzMPDVAs1I/lR
9kD95TA9xnGLRpWCIVDW4GtXCgBBTHVM8PelYiu5pDIXWnZTi3BO2HaZNGwqUWvFU9cpmuprQv66
Vy1lpvctq0mleGwrZJxnUudmLIB+DUSFCYKVeB8JJmKmBGlM99qgeAIMeyVGa2I6N5YlJuCxMoYn
iK6uKLFqWKD2Mfy6EKvnKKrbl77yZFZQZxSeCc5T5ClmfSoS+0yITlI8awLSJP77ugq7gGTuerjn
adVlsoaq7gMQJQheFFeY4XGWyzlHvqPFwxwh8aFXKOFqaW17SLO6iI5z7qK9mGswJAgYW8f7qBI4
D0/EwejaYXDYNN2oHngHZXCYxca1Agg4oufo1PBS9ZkhLiQseV4QqsQltwplN4J2Cs6IiW2epaqf
T9iooyw7Wf+Ow5L+r3Cs0YL8FJS/UrNqa0nQoiVGmhYDRpK1HBfRyyn5lbg1/krfKn8lcfGdEufi
Vz5X13X+IXGW1C6HjiYrsZ+m5jrxCPZit8qYL6HkQrfRIi3EgbDkgAGktN6JDEPlJzO2seBGHXny
B4sday+XLLFBZzekuXvquAhKhwBkNYe7foojokvCkdKyvvPThD7RIcWJYJd7phaiaF/hKla8PxmM
RhJQvNpAxa9s2Q43cMUHIoLRiuYu6H0aIybznII0h/m96Cq2alsWIhIBj9YkY94FOB70tCYNvXUU
mIZKrHxL3huQiHlhI+YbCdUY2WZdhz41Z9zYTO+7zosa1jrB9G4JuW8dDc1sXMxdUJEByNQw7iVg
lM2oE094S6JVTFYdA0nP7A7IuezpW25CM4QQym/z70wHHty+ZQqiggi0CU3MvCR9chw7b9dXZvrY
ZAND20SP9JvRVMXPBAfLsLLT0f7BR0ha1I+N9+SqMvzuI6kdVjXi3/t08PzdpBuKiAWw7N+NtrGf
Ss32nwF8xGDkyWkkCaKNfT6usrenfIPrx8BxkmDeVzCQ5f+3tSfkTXz8938JfFNf4Apf+dC+fvzo
4n9GsSz/zb897b74F6gkzLHCxeWsm//P0+55/2IbBh/axTQlhGPjefpfT7tw/uUI9lK+TYMFZqaB
3+p/Pe0CT7tLfirR3MS4MHn9T6JYPrmqLCgcrHy45l2DFBY0sL+7qopI4EzW/GSv0soiMXFOd9SM
7tpZ1rzIzKztPy7NH/zln2xilovjWrctrP3YOPHkfzpeabKDkGUZ7eeQz6ZldOE9MWnFYWYfe5m9
WAcdnIf/mQ3u10EN3TEMBK9E3hifbHCiwwcmKyva942tnTs07WCJYblo/PEv5/fJp7ocysKkaS92
XpOb/snGWMp2pswQyX6m6Dj7iuZArPvWivTdbEtFivizZ5j1608LYfDh68v76fAeJ+lhYtR1PMsG
XspPxkI7sxSbaK/dMy4AGZMX5ravlPZNxJ02A5RukQf3sXWVJl7zVppet/v6+L+M0f8wAfMDxC+3
uWu5uFR5rn9/nrKRjuPgGM0+RAK/R14rHhCWJN8zSW8knpF00kKKrVMtmiBCyr9rihJTGAmpxHzI
vjPu6FES2snH8XnE8hoFX//AT8/7r98nsCni9cFzDQDg99+XoLlisqHTufOIJs6LUgadPTl7L5fT
pl8CV74+3i9gwqcL4kEiNWyXFxZAxacHXmsBN8keYx5yaZ3sDGOA+cmZOd4Gyi6Ue0ZQt2mbBZke
h5sCkCfegsGdz+jyqfC+/jW/CBX//DW2ZQIgWBYcA/W89fn1Kwa3apGMZXugobh5aI36jMBd0R0b
0BsAjds4Pcvar55hQ344aAt33eigGM+pIglS9uJbE6rVd6YDjEXMqUWpXJqJ9Rj1Q31o8dwhDCVR
HhFPb4B0Hz1eOBQiybkoG+1Q4IAjr4ZACwCgVXihlNa/f32Kvwztn0/RF7hExa/38PMbWPe9UZE3
W+ztevSYoJZNZwZ9j1Qwb50Mu1M9PVZ+k+L9GAz/Ss9rjM7g08/tYHU7iMH9oaIqfpOGrX1T/ZTf
5fagI9efnf3MwP0uRb7wAnwPj1k3pB+mQb5qpXrxOiikMIw7e/rPjZAmRouOiMmuVN1lLKTcAFTL
774+3U9OYm+5ob5rE9Pk4CSGF/D780whG0Khj/O9GujgOsh68XTa2vrro3x+azgKXncIAoaJSIiP
xu9H8ezMhUpV5XsI8tGzRoxHHfbdQbbK/uFlKES/Ptwn2/JyUr+s/stCRqqP+OTJxu3XME/mcOzC
oktWJUd+2EQJP8m/LAefPkf/PhLLpMm3lrdCfDIVFxPDXRN81H6UUXTJoeY/IAfM75TWdMcBUehd
YcTJ7den93mRXk7PcNiBswyxBIlPV9P0PfpLPX7hHlH7G3wyD5x+BlRpldqVYa7c2DEfEc3UL0yN
eYlaW/vbDf3TFSbhjbqEVG2HL8XvN1QbF8K/ngGMr9zFCMbWHj18iV8XF154+fp8//D0cCdR6pP0
JlBkfTqYNNOY2L+o3ZNSn98ByGGlTUYXKeMMkBib5vvXxzOWh/7TEkA7CGM/Sx2Prfj0UlS2npKb
XoCsbBqFAlO6dr+J3arvVlZf0eJQANm+GS5JUPQYwoiGm5fQ1se/u5Jx4qWHijinSxkm3dvgtMNb
IWrq8HgMMaskDnIhq69fvv7Rf7wjDk46n5VZh8P/+x0RhZOh10P5NCeRTRABlQlhveXJx6l7//Wh
/vTQAwVYSkeD83A+Har04P41nBLlUBteDNEZl4Eu1FETjXe0zKw8xaZ09l8f9A/nZ3I7hAtvR3dc
e/lR/+ADqNFqMoG9bz+ZpbV18W1d5rFzEMmG2vnrQ/3h/YLO4YORckk5dD+jJKqYDHk11xW+8TEu
t4WTpufCVN5GWk13M/TGfBAm/pS1PVT2efSK6C8P/J/OlaMjp/RNKjH/U7056MqlIdiX+8KK6HD3
nKEx18yjyT79CzbjT4+6Y1gL4MV0l6/675eVAp0c8FgVe4tv1nEqF8qyoxaRCSqox0hg9Qo8wpeO
WvPXW/qH62y4vGVLHi+lLmyt324pRLdc2aNT75NGlzuTlIzbuJmZFTI7CC+pmlm7klEwqZ5bzDT0
bqm2vr7Vf3qUXQpO1/ZciGGfb7XqUGBKz673Vqw7+wiAxGHsGfLh27mBzGtgNmZe/Zea7g+3lxXT
FlQYMJ3QKfx+3vSxETN2LJ5RavmQxiUVnSsaUvISJ0y3X5/hchE/rWUGKhhXp3x0XHZpvx+sZocE
Oc8jx4pa7Sop2gfZ/bVK/cNBEETzrLqLktcTn6riAvCsrYqYFSGa6KwateYvblbyIL4+mT9cOcaD
RIzyxHJWn69c3imp1dpY09JurEdQrCjhaVBNiFwXZOXXB/vDqwEth8rbcqH0AVn6/crhOMzkNPXt
Htyc2BWxnwik2lS0ipScU6whAsTzSbdv1JzXrw/9p+tpmVhxl5N1WQF+P7SWUgL0U9nu88zRglZa
bzQ8p83XB/nDsw9yBYEcLDz3/37DmTEjhtRdTK50fa4IGDMfFdK6Y4QLdNtlDUj7xI/+Vrz84WPO
u+5DQGKDCcXm01VVVjzFcx4Wew0V6SOpL9o3iEjNPV6ndM9g8m9v+NI3+fwCwDzyTB8AnvApB3+/
lhGCa8RcTrVPTbNw9tO8+Ijomcc0ylr3gYUBmuvg++ODqr3wm1+OSIBjmohyFdlp87O2jPyO3iK7
AHyW7k7DVOMFKDvebAtl9zaze4SglAVAyb3GB4ESN3JfNaK7p3Cpn76+aX94AyywbJ69fHuBdH4q
TUxH73qr1Ks9LXGN1HSQsoHbhNoT2WryL9CcPxxrWRj5MAjuFXvP36+cK7ya4XpGcetAme+NUW1V
q5GisvQi/uPTsgnkYH1CTg+k69NnaNabvpzFnO9/dTw6nYhHPGMaVpI4/UshsXS+Pj0QFls72gys
+A6K50+XEHesNupTyMs1ReyomWiM9Auceme0uf697IWyA+LmK3UNZJ6Pz4AJ6UOPs/yu04gpWuc8
Z99mT6pzD/fhAagKwcPcEoxPyAHevr4wYvkY/L5+W6xBVNo6ID7LcD7dhMaaEUXENEQK2CCnejTr
V0w62hn7Lmn2sCKjt0GP2/vebhZrtxFq66oV6iZy4+aaSSZ9aUPvb1pmBGukRMltlQ8yiJ2+OzqJ
BB7lldOOhCvyCEOnOI1OMvxl0TaWV/r3U2CDyReegobN5v8pZ4waYQDZKeXeFrT686Hy63VqdRBa
c0R6BcvPlVbGdDD6eIQ5ZLyRFK8OX19Hg4v228+gaUE9JxzdtuH+2dz6T4uqV1aYfyOj2rs91Ht0
KTTTrwlua1EbpKRCpNpwDa89xuI3PrppxtgBtbce2FOMFCHDoN9WKdxa3e/vhonsdEWmF9qhivzD
uU2ZgMfOyerzawmbQVMJo1niE7XRfmOCvApjeaJ5E7SdvG3i6LWc4wcH69NqMKdDVPi7BDMF+sQM
j1IImsfMTnrJ+D5Dh+8PuH7qvWzijRVDmTXac+Sku66eH/SpWEv/u5h0RvoEB2fpzTzKExEa6lCp
HJ8F+WN1E0hfXUO+ITjeKZ2Dl7ruYjiilTIfVNs8elq9qkdnXdveuRMJs/720Cf62sTy3/fNNo3y
g+yKH0OIFrlod6h3DwTIbRg4v5g92HIQEDbNizgnkaHO1j2aZex0ySrPtL0am9NkF3t97LDhgULu
fElWbrq4oyz7+2Agdq2Vf2/pIRSBbybgCEhjxDZMuIPi7gq5WbQvlXae7fjWav1khXz+pUTaRrwn
62/4ZrrNzTxba/rdz7Q0glroW9c+Z334kRQE5WTRPXyhQ2yJq9pVW6O5jiJxkl4LXokGi0PkA1ZZ
NHnZTkt93OCM+jVEzVFIMup8arVpYWY3q7G3j3VZQzi4HckbYe4tnQ/GvBiSyKzxiCJv5w+rwsng
0ZpeO7U4OrX+wxt+KgHTq5ux4IqASMFdznQXHcbBhQvjlN0pwfJH1rj3WBtGsfJp8aqxvYi8ctlc
ZoAbjNt86PfY85qNrKJ70ThMeInpjGE361g99SaEmmiqNaNerussr/PBeYh4nHM3fRjaDq1HHThh
dijUAoI13vsIybuGeMaYwquFOq8656HOug8RQztO3WadYxnfuYhTACVupqJ70XTk6wD88bwRAltU
VyaO4iAMtZ1VX3XtaSQpmWnA2gdZoaXagbYPhg37rDqTHEc+s6VzAjxzMScfE+84IbZPj01L5IRJ
4Sv9B7fX18hU77yJKSH2rYtfdRWeG2jzhZmuUNpvTLN9wefxziziAifxVNZd0DNbxa5WnBI3udgV
eS5RQdIA+RDII+KHVDV3+ljcGH73roxmp6i5kKaTaQF4rTU2Rs+7/Z4YzEbtLKhl+pjqz6DJ1hmv
SZJO4BLlo98xY/S7N9BPyLqJSSG972fndYewMqDNVB+xdM6CWWrRchFIINJlu9GktNZ57J2GeTjH
g9xHToiQFh8Ls4P2JHEP5GZ/sRzx4KOcnyr7Hpuiidzc5mRZQfyGv0PssCdwDHlb8lXEFgHhqx4P
le4F6OAhFXkHnZ6sPsS32JOZkGennHVk8CDUeWkzBlLK+oUki77Ykddjon2daDtSNddDs8Xidclj
+0WUIL3zdFOChp/L+jaxMgKNnBSzIeG1yG43HXQ1UuIrlF1IJGrmFPCtM2RAjnOXuwnSj7m6Ktr6
TWLmf/S6ZsOOftvo/qtbyrPVDrdNV93QzUQ5oK0LaY37FKM6P8/dlYSFEON8LmecmLDdEKkM0XWZ
se9fZdYH6qt7ctvgrvODccooG21Qg9CtzKoARheMMQbNdXyjZx9Gla69Wj53vrYnVuJm7nvi+txn
mKxrEF2rcK7eK0UBUMFLDQxX4QU2Y/vJVq5xmAWa8Z1XnWqM4dcESJVbvwHQh+oTLLlZ2OFGx4V2
H8m2gYNkR+IaxDi/ecYxrNCtLQnNzdhXbzbKTQ0brpMEPRZCXn3CFQaVusfQz9wHw0Ih4A6cnrKq
hd0EYU5gHpgaA+0ksXD5HcZu7cOrQ0brfZrLH26nblVW/tSNSgQdLK9NPJESPmf+gK00EnRVB/Wq
T612sFN8+j12qKtcaGpTzbK+RyP/4UN7u5i1r+/pLXcF2BTTeuAVRaVv5kBHhd/JSwObZdjlxhJE
yTJ7jXoz3wuNKGqMgqF2vxDTn2fRCOSWeuLsY3vSftoCYYrn9yyGOuC+/mwnuX+fNGZ4XRIQS+li
YQMTHpCLdc3of9vXna1gZZHQzDQfYUzoyh4NCBstGtGhfPUbM9O3kvA8LILj966aSC4B3jGvIGXP
L4hikkOXNhoSOLbTuyE043zRTtjok7r0lgZK3tOfly+U0cW7MfXTgfmOScxHXj/6ETk4M/Kfi1P6
MAUykdXcozF+LazwDgrCow8EY+TlUr61FZYHiCNFNXPdjVBQUjzL7QpCGkFVWAZ9ExdDXsGY0jui
bZIsEEpYYMf06pvWlN05YTP3RNTIHOiglY4evpgDKEl9W8JnuhCrUuIgrnrvxbG09qC6Ze3RSFeL
R/ns1g6JqoUWH1PT/kjxcm/DfjL3hWPSm7G9O5T/r27fF/uSTcFdD7Hj3k5dc98p+pGDqOC8VG0h
r4pBRycV6Wa86QyHz1nbiDe6V90N8nfyUKSVHZnqiEPUOOmDAUxoo2hqnsmP2KBzuFehTIMhgXPF
6K4l/piwCOJjhIKDpsAR+IBAki7ETV5lwOJgR/kJqW4EFOM9w02P0dSLVlHMZHMV9XIYNr0+1Q1f
u5xmmoeVLVx7Ph4o9jM7o9e8twnxJF0viyTqkgjmjHysdQ3QZF0rrwgylUfnQREA7bqxvMQEKGPf
TzBpRo5vHJQyZuymDfgC0xKLNBrfoyFt77scU+p24mmDsh6Gbs0zbhwKikBce9LUHr0Z9JoK1VNL
ouhumhLjB3Km8mcY2dGDhiXqTTU3hA4RWNxTRO8Mf4i2YW2l15PCcOLCXEPjjkHJBUNItLbtNPxv
mB+BTQj0zgNpceWSJ/hWt8m0L+NoOo7UyLedlUeUQ5rYSJxGh7me1BHtEgYQlH3AMmqD2hG2zg9n
KPQ19WoYdPrUbyHnPSHPYmCqlQ1z6XbqFSaIWJ9PmWuNxIhFNZerqmpcBnXjPoSjNjxZaHePyKJt
uSGBqSy2dFLkwkGeEXRPJfmgExvbbNSbfAMlgUipIuXLQ8y8eY0hxSpWdmFNN2Xoq6cB78DeLicR
TO4g62+JWWqUts2kvRnpnOxyXcSka8risY75GhIBVK4bGPQiIO54CkozbLO1Po5mt5Zl1u/iMkk3
IUU2kmVjUb2F3T0RgGBLG9sm0itCX/MNziDUoTmWxrDKsO5uIx0hFFYWtaRuj41MtmyN/fNU+AvB
VlFFR7V5b9c+pRL3OTtw8wRIvqGWWKzBxzn0re6kZZpvXfkTXSXTZmXlPxhTmRuXwOlsPPcskAHW
MvsGKABZ3W7oEtSjQXvLdfeuMQr/1PeDR8KLg7/KHhEZLp7V8NWRnY/ILi2PYwWdrQf5D/TO1odn
aAHTxSh60KgyPgGNzfcFkt91aZjZ1mz5UM8+BjejaZsdr+2wdTUxbLCqcq72QrnIpbY18MAcmrlf
viBsJ7+PCEqydcOk5i7pBj97BgZLsewKosWssdjw4BOJhnD7h02A0kWbcuswg/Z5sdmV7Bhupzco
Gttd57n1XY4PZ1O4WvwxW6V6rMcUk3dT7noh8pvBtR67FhCCro1joMalPozFElUTVyFV8JAheKdi
COWLlVvWZSBH41iYEGxUlKGwnwixPtizSVhPzTgvXWvKhIFgtcl9WcDyXLWdlp2XauG6wVxTHQd8
VgLWKDQm4h8lNyHOoxtlpcnabAcH6zoGeqgaxFXqmp3ci9HF9hyZ031baaSFxZ7ceDZ6AlfUV4QX
GYBRoEUsK0Tv3Sm3cuaA+VZI9JVTe/exOxU3VQ8fa10LJLK7sTdoVHSu+SPW22hr5WanB+XcJDeO
YccB6KSGKJEYCGE4+/WBTJUq4OrnZ0vX9jOT5zeTzv8BnCHZYzmG7p0Tjn4bxOCrzxLq5kcMLi5e
K4RaKsitpmYcPtKpQwAG5GyiDloTJlT+zLXBuIJNaT9Iv0Q9DnEMlFOeoGtLkICymFZyCLoBneoG
KzQSuKgWeyLXqoMg7xtwC8zL2fcI3UPFc1XP5vJoD+oEdDDZaR10ctxrjsEOyWjxbJivWOs90Dp5
uZ61LuRra+pZMDo5e5fGLm51CtmNhZ8TaU6Nq5kF60eM3XejqFZOxCI2e4SP5aucIh54NwrqSpOH
vvf9leU18hxRc7LnNOEH9i6gRHx1C6koDWoL5J4c2ye9BS1CxITxnHSetu9D99GoDcJRM6yvDBSw
Q8dkABySyaeKrYoMQpKf4mis4k0kRwK8SlvbJ+PsBwbYDIz7PZrQEaSIpItI4SlmhPB89zWG+JiW
mvgORUWxS0nsuChskFDJbFluG1ea11kWm7dmNqorrZ5pXYw+QUqD69+2ddjdATrBgpyJiST5QkdN
o8/egWe/eorNVgt6otwep7TpbrSxStt1Ajl6i9uz2XduNtMrgRfjJk67x70FWC975uvHKl6KCNiZ
kSk6QIBlVswCaSIYUZlcos45GFzko96pVy8WyAq73iOrL9P3RkmKHonmOUiXVm9vKXB+OlpRfZeq
ZB8St08D2vQXt/XfaCuAnXVZAw3W3zEDpocW/nuo29U30LFsEKJC3RLN96iNYbhNhZbcxINCg1in
0byLGvBjuADV2hhgSgwtgpRB0GNt/b646E7nbyynXyAURXvyfDglcZX7qN3HNYrD9mCxybvQj9rN
fGAJlDZnY1s0KnpqPS06zAUtALO4z+eYfUPX10f2lfN6gu579k38ILwDQBVD621IsqW2m5yNL/gX
xSaE0Dp5SUrHObLDtQKjdcJ96qkqaBQWZg17+3ZqsfBNTuGzGAANFkW5FJrtZU5BegHkePR1jKio
koej7us12epG6K2BYaQZzLUEvoIbhkFiac5DOhcYcmsNizia75p48srwcR1GoEoHzUHO3sdrQ8Ft
koWm7VRi4liSi9XOm4rrKbXr95pojJ1bTncAiO2tkZLqGg9J8TSMkdyNkzVtRDXeN4hxmffX9iOA
tuzSRtG46bIxu0Qa6b16sk+gmh1zvdYPIh/1K+zgEiAKan4sEd6qL7wkaLS6Oyo2ee9g5MmOdWAd
RQ25iP7gTQ8W6UZrrj+e/9qKj+h9hs0SVJCwWQ0mE6903sOvG8Hh0h2u9m2RqnWKM3+dGzktiF5L
yit/7OtN1oIGE2NjXXuV6R6MOH8H1NE/9mFj7VnRIby2PRMk3Asba7CjN7hYKZJwoJAwZ7JHejXD
a6s51Y2fOMmzkPrKauxyN6DRPvUjQmxEgy16YV8eNWmU/j4paStXqL43c2123LtcZcjZZfnT8l0o
X3PdsaDs4oGJY6LvdWAKZA3GRFUurnIdjNgG1XZzbAm0W8UyhKkEPiLgluXruNZaSnD8Vf7o7Ug6
Q7GEbgm1HuaBBt27Bnd9g5cYYq+HpVFOYCzmvN0WY5auoQjWt1OWR/s6YS3Et9lusHVba1Bq4dph
DxOkeVFdnGwCfaB77Jn9JCu3Rt80W1ix2lZrIzNcWRT2xKUAsMen0iTfIOw4J9r1LZxMU/GcOscW
FmwZ+OZYXRuJbVzjCdL2GlXdwctI4Z1xZW/JXYtuc/ZMKw4wBr3ntSsUXGCKCIfdQ4NkMKtDTDK7
Bt5DqM55lbzps+5c5Y0lb2AIXMmSAl9q6sNaEKBukV28pMTzMwoBUwlgwgCZ+UaRAL0VdEufTQBI
p7yqFISLiTCxle4MD6EU5RlE4xzE9v/Qdl47diNptn6VQd+zQW+A6bnYjkyrlFIpd0NkydAz6N3T
n4/qM9OZ0dq5zxA4QKPQVariJoMRwYg/1vpWed8NwzeOhwnYatXPZZYN76Bx54c+1pWdXuHHa0Ga
BrnWkt0Ly+Z9NQi+25yHEk2vPZs5XncgNmZ/rQ16wsa8Dn2VAGNGO456aMvep1HTUyTayXd8vctt
3XJ0tReoz/dOwjm4OXSzbwGD+TGwtjp1CNyuNB1U+giRC9U/c66jsljZUS7o4ItAh/pmDthMQZEq
IOv14klp2/DGbW3sCSH5zqiobXQkQLT0KZrfoR78y42q+YCJGA8FAWR/ZXWFtxqUUeDFpvkRxzU4
6sImppfaOeWWIjUQ1ecOn490+eZgMz9oFejcyEyiJ+F5t1rWU5R2RoGtYeruc9yfT9jESz4oqxup
MrJrMEUJBZ1ZpSKv2x/tIfRx+yBBh3/lC29onrs+6o5qM92LvJ7AmtO5rd6r3tv41b6ref1JN8fy
diidCsz0RISyOyXXXhHamM5bB6tSoo+nyW772wabxiN5nOO+L9g/Qv2bKF1WU5LdGCGpp1EU/1pU
Dtv7AlAbDDt1v+CUJT2aIzZqYUBbYcfoJ7WYIIGCaxZaCRnL5UhDV4zfmEyqbGmfBTr0i18TK9Jb
JXS0IzalO6LOO1T0GZW2heJNQcTSodUc8cMII7E3amj2pFU3Rw/XJeYczsofUpRiiDuZHT87cOV8
y6yu+yyu77GGUzbOJ/DHzc+Y3MOT03CgMFrNfFKB0fveOJJpPAj86HllDz85+NBKbKZieEpJFPic
u2nzw6p/paRm7ixc1oEeclpA6Y2QXQg1XyNRJwfdsPtrbGTmdVZPwwPsaT4ho11i2Am9NghTzaXc
2UU2mBPN3E/rXh5DIGr90A4/RCOTF3TfHAZHmT7ydZ32elWGhzQC/BhW2SR2Bp7FU072YH7IlGUG
BFG3LBhFVn0LwXdTW+tCKlEZzJE+iWlWbb7GfvdXg0fquhm90M/ymmMDRJ/v5nLC5RmnKimyHsHX
KwYZ7ZrwTk0CoYAdehOPp5gdhgYEN1T4jhLEOIHsabLhaNcCvYVlzia2nQiCKDdUVyPkLwgAoGI7
pnQxLruGLchHSsblCdcjdfMseyDGwzgSpRadgNzkeyAanOqs5nBVwP5FPgotuHarT0shgECymJ2i
PRs8Ah3WtPqTTeIqBlqt10AOpbF27JPkAzUrDofhTnTVzHLQcbKKZfRkHwx7gY/HkcyJnxnvQ7cN
fQ187f0U5uACYuIA88LZa4hy9zbERgeS4QBVb2eaSRdw9pScNCAo9WLXRMOqlCdqr78ZiW4N8tF8
aLAjU6VpWH7GevWkDqbY1+oEjD/sE+UoRvhSnJMnexi28VGodv1rRPPwDA8/fZ8q4IE9Vl97QQnU
1+zIuAPPqX8pYToxLbDSNnZFoac/K1JqfSc0v8EsKY6jV+q7Hg/BlaZmRFko2k0kcIEA4rpyiraC
cdA/gV2knGwaQ+AVpD5bRDwfC8/tvg52b7v+jCf9WJkg6xGqmpY/OqH1SNl0jTroa9+o8v5uQp98
XeGZOcW6GX+j1g9ddYSseajboeKUI2yPjtdyyuYmyb0y1K7PTms4kNcaXff00htWBiIQleMFrUlg
dtPZ5nWB/4g1bGc8UVKgxOwK/aaJ7fbOGibnwfMizu5Hj14oXNbhPSXtk90yZNlO6acon7r3mBjt
B6DL4N1jKjpW1PTrWsy6AalgsmjLjP4ZOmdDhqU3mfjhacNHFSwo/p45sn8kCHxgT8KfI+Rn4oPR
cMjUsW64DvuoveNjzeGdGzo3dYe3H0QghqZez4qrUvF0fefU1HcwDYVfFicWV6kzwIQTkfZJo8Z0
ypZs8FhJxD1T67CwRUb0+K0JEZunSdWdyAWaiLLvChzoZCjvROmkn3ERNY9aY9b3Ub+m1BIRvUT7
iZkMrseiwMkDZMVZSZSWyXMkgNPsGxsmwWF2o+nORhBxgNk/fe/iVGHwxLmfzeuBFDwagjUUpXkv
wky/ycOy+phqUcZqopzZC3KScKxjPFyZPUIXhE3dZwdn8Tg/AXap/RiTvLlNo7H4SyWMz9vH9pQ+
EPlORV6FM2/fFl3JIgCocwpOtkP4BdPOBU8xJfpnMxnqXwS6N91+1obyRk9dPsxT6rjKTin18KEc
cTbvMRxGZK4jFL9rHFIB9tpo2UFdq86POcFMsTAv/iK4KHJvWIeRfmCYfFfJjyBAvfe0QSXnpSmB
L5YWlaJWqT8q4Ek+ASntvqtlVVEtDKPUZQ5DLjMyVX3rW3U4LLgkxQ5IU3Ib9Uh/M9MxPuVeVv8y
8Xx+4yU7O45UveY4gluB9J5W1QGxSuTuPRto745UChSh6MzdU8uWjvp9pgdQW/XHKm/a+zlW8WD3
BVEOJPYK8y5uC2QLo9rhZ1VNiuSHuF8dIjCCnsrFRTtfiwLLBr547ssgBXzfVjAfTywwa1g/k+Xt
kmzgr1XHjDeWE09CYNI7A6XhndXHDeURUuWDeXKmJxHqueqPxexdp82y1DvdBghwB4tGNXbIPpP2
MeXkGFg0dA2fFIP6F5C7uH0c0irTTiYsqVORcr5/IHsrf+SsMsqucgDp8KQ5gDUOKqdhyX4pSghB
oWdS2dAZ9WEPk/LQtpy28kGI0c8Xs0Z6shsWN87Y5o+1m3Z+1ReTdcTfTYO0c0uTaihPI5b/lWae
6KWpdkI7wcqiaFHxZBxdYX+LqG7sQ2fJHylpRF8ow7OD9sBBnnptVL+J1iGFwTFSoufT/JM6pQMG
RcvEpauIDuzr3H1vx7671+ZpvrattIcVifLnnoIsl89aNJvk8CkrbYx+yo4+vAOi3wNqd0002WQc
f7UJmrvDJxndOdg0TmE9pIEb2ih6SmeO/tKUKL215rTFH6m7FGhxEXLPZB7z/6Gjwm6rkCEIzhhn
8egUnOsDDsvm4kA6MW89Ci0kK63L/22MMLntKY1/oiKQJPsGsC6TRd5Oz8Cb6o/QvLrv6RDqcKhc
Q3lWdBT6ljDqj1Q1FTZ3s7APCT5cZ4fZZXxqVKP5XHsULLAuu5/YM9j34JXXrKTMuxONzfqghu7K
R75UOFBsma9Q0LAeDyH0g/ytov6UxinC4dbS9+qksK7smEjvGQckJk8UZ7N9Sp4zqxRCdHDWVsRi
05FdI/J7BzxWlWeJu8/JFX6kgkXPAoNrfnKp0Je7sDZ4EaStcCjRqDkvE3/nzZDg1CCNqQ0/ILbj
u0sxuHhHBoNyqAc3vvNyL3/wujLMT1pIXRUAMoN+4X1TAIXMBHNem+NrtMLWJ6Mu6AQchX7N9c7+
YRtxehtXkU4Zch6ZHtQOAXwHYhIrPTtzjtXnJJ05Y1AZPLlYJYtphfcZSpLlfYxjhS7vQPbcKVXN
Syh7To5OrdkjvAXNYizgWlyUuANxbwE1qvFJcZM0ADbLgOXA4DEiwItsFzoun4XwLnbs/HG2nJpU
BjdurxOrdX6w2RmLgxjIwcI/hhuFBcGi4FdQBCuzDmW1zzo6SkmngUC5X6gjfsln6EvEQlV6e4Vz
PP7Ap6i2D24DR+rKnvs0aFwnQonC+Cj2I0cc3+Kcrp1xenWPDqXzCTbJTgJb+a8om6MvnE7RnI6m
z+W7sXXJNlHjaCG5I1zS028NU48W+Velgg44kizCdG9XBl24Ttfx3VVsdO7d1fFTzm12WnWNFpvs
stSPGuAsfc+PcFFvHj/nhkdZePT05rGDVMVRVJh2p3SdmUs+ACdvmaZb1SLg3oOq8KFMyomTI62b
jizq+QJlNn9MxVn19RTwgK26DW2ABeShdSDafcvylYLAotGmiEpdfa1Q8ZImUlhhToIw+A2GdPez
ntrEHXXT4NdkCVyR2S2uPKGo1yRi8S74yFX2nhdMkdtpWliFE389xGRss6FXk/AdsCLmyGQhKf1o
hYJJRK0V4xNbStXPU4Q9FvljHxr697sa9Mod7Ibh2MXWEEC75rBsYk29L8RCI8F3KbobZxCwc5yy
pNJaKm6oXM+Fms87Iehw+mAZICfmdPB1nTPXQwn0x0JcwHPFHNegwOkXd5cSG5HsS8dF5YshC6dL
19cfp0pjLIJJ997B7hkOtIMdhDVQu8womvowNqLhRKS1rgXnCStcAYWprlXWR5Pe7UOGKSLWZcJ6
zvmgsErWljqoovEuLRBN3XIUyiers/GblCZCcBYPaeBNqRH06WShUIKRRu1Bm/aVy8kHwi6+F2o8
j0/EWdmsGxs+UpZrIHU35vyRhRZ8eJY9dN4Oyzpr08rVwYWsIJY9q0P9hm18/26uSTcfqxhRRNy2
OLrSSXugRvWu11Y8bKlqMOj4NijKhBummpTrvh/ba0oTPI0VGyHALlyjwQQ1AbS1MzDHD0z/73s2
RwMl6qkF6u/x7u6XUMNAo4zU2I7TpCXKHcoDkbNnqThpT+vF+qf4//9DkLj/U9w/Fz/b/1yv/V1U
c0OiVPdf//nq7z6Kgv/J/8qr/6L9r99/HP0Uh+fu+dXfHEuck/P7/mczf/jZ9vk/r/5//83/1z/8
j5+/r/Jxrn7+42/fBZuc9WpRIspX3mokoef92Hfzc1k8N/J/8E8zNja2v2sOJlVPxcuGXBX16Piz
7f7xN2zaKErtVeaIMpc/R2j832Zs9+8WVSPPNfGVmK5uIvJsyduJ+a/+buO5tT18v2syrOXa/xs3
9mvduIIsHt8sF5KkjQshgo3BXBI0IDZuIRaDHkaMfEnJuSpj/yXk/NflJcVsmVYRG/mMdFqCagGw
TLczccMBCEBN7FkugSWaXI6Md3VZXvDivBbr/usn13/+wu4T68IZqtapVs0oSYMwnbsvU5yxEMih
iDHma2uxHrpEibL9i5f98M/H+Y+yLx5YGnTtP/52rg0lnbhOwR1U4iICBGwhUEFmJkJz+nK5YCuQ
HL3/eiRZyQssKoZTJQKz7Qly0itOcvyxcaPPYLjs8YZlsPkXWWDv2nyob4s5dR8qZVDYi7WKesH2
81ra/a97WB/+RbMquanQQ/s6sM0JldyompF6TMe8f8JVlf+vRN3/+hFJzA0W0KIW6qyRoMbwWI6u
9iuFLWPu7Uih7rPtdTGkXj7JxEG6HdtYTmqijIkkMXrBimcmsGLb9SUP6XqGP4FpoaUYXPfEoY7v
Lb6iN29f/dx7kFwQlGm6AfCQCNjJmk8s3BeOGEvXMXeoujTdf/tXznRpOTUe5nGs224oAm0AoqRo
HWmgVFcv9KVzV5dmhZRNnZY4aRWwWeBoeWhYLxRFbTXHt+9eO9NIv4X8LzqrRt3XnBVRBeimpvFd
lFizepV2Nrody0bHsyfCoFIpyonhQ4a0PLnSOIqurp2urepb+CUmlJWwo7DWJR5plBPLupmqTqlp
l27xtbb8f7q6bC6ZEzEKHA1VEC6uQpFJrDl0mRmtWG01TdWvsAuXn1o1oEvhyx9fw/cAZUbNnE1E
W5fOsPFlrG34oq0INRgHN1sPj5UReRWyQgfseO/99fa7OPeupXkDqHKVpWNaBxGRRR849OfccCY3
19s22mT/R5RUlInwBQS5laMyDLWyeHJw+3/advvSZNGNMCEw42CiUPP0SYmb9Ps418WF+e5c40hT
Rc8SG+1PRpCVN5MtX6ktW5c0dpyNw1iaLPKlcbxytfa6aqeGO48whc86srvuQuOfGWeqtHrgA7uE
cchHgfwCznlHZ1xMynKj2+4UwHC/3n4HNj3xD4sI2XajAz4BcoXVMhrr6Z4Ty/YnKjTNBZM6Dvn9
1JLGcOHbcGbxoEqLh96bOyfsVBLDHNRIe7x9WffoaNPkUJMNO4K3eV4FEbVOOsmFqeBMJ1hXfy8H
IGK7WjOqsAq83E69k9NNtbcrvAh847b2k0a40Uwjqs9RBFFWlRHiFt0QyhGfMLJ+kNjJzI7J7uYL
OIxzjyMN+IGzfj2c6jro24pYjrCC+whGOi6f3n6ac9eX1ghTRfkQCAgr1kwH2JeS+fbDzFcW4rbr
SyOeggcRWXWCt9ijRI8ylf2nnecXXrb22tr0P/O+Kg15Nm2wxlSA7x5+Et8YOzf/TtpeMh1VJYv1
r0T0WMYpduKRQhjwz/Iut0KQdZRcVefClL+++D8NKGlaQAg0mJrGK1KqwfsSFob+Y1QXzriKzlXe
b2lGy5OmBltRHLtuZpbh2GHXlFfOJMfQcS7MCetl/v0R2CC9HjRlzkG5YxR14CJib/dm35reMUJq
EBIPmKBVMtqkrsBTQ3Df9dmcfXVC2/j+9rP9eUKyPGmWwKKRzeR4VYG6ntIjMcNThfw/7kjsxGSs
PDpxJ8SHt3/sz/0dkMXrJ60Uwk4I8mIL1eL6STKbEDnO1pfwwhx+7vrS7GDXqLDqiTBFPItkcMK1
pqvhQ3377v88oVqeNBsUHlnb8/p5joHFI13zeqK0+mgor/u6skeg/onza4DJmW98HGl6mK2iRmI+
MHxVKmG9Uz81PRn3bz/NuRcvzQ1GHqZtXa/rynEQ/Skm1OaRgmER+9AdpxtFpM7h7V8617+laUKn
ZCNIIq5QCICKesJQoT7qVhGDFSjV5AvKBvepU4rQOSHSCYmhUym0X3jKcz1Cmh4QdekCNW0VYG8w
UTr3LqG8g0Eq7NvP9ufpx5I96l7VIfNQ2cJUc0RdjxWuMx5dnHecpraTaT28/TNnHkMGFEU5MNMu
1KrAGAQnZq2NNZJOd+Ehzl1dmgMEXq3KW4flZIThI+J97VHBUXC17d6lQR/aXYJsiz1qFTXjNT7x
RwWt22nbxaURH2NqqRW94+IrBqcBpXbC0aptvPraYC/2E0Mt9GKIGpq9NYwbmOre3hD5thUzRdfX
V48hxUAXp2+So1Y/458iW2PQ7HZju0sDnFPkNke+WQUEaIp3wlLI9vD0iyuxc51GGtX2omgVWh3u
fh5/gQ7W8Oo06XHba5WG7VxCLnVEyU6oKQQlfkDnC7YGf9PVnXWievFaU3zv1E08EUxpcl0OS7TT
Kvtp27Wlj3kH5zecODILYsfsj4Dhln1nY/vddnVppBIVk2OP6wVpwVaEHAzd3VA1+V/bri6N1A4Z
OklotEuprK562BS7RBT1YdvVpaFKQGXSGKQSB7jvjPco3ch6qJsL0KAzvdGRRmppRwNyBpo9whsX
Q+FqKImSRtlfgq+c+wFpsCoDqXsaZ3mB5jZId0Ew2yzft03AMtGlNirXiVtdBF1TP5gNocWkeGxr
dWmYxiVWRM8GFuPZy4Cou6P33yKjbMaNXVIaqi7xcRWprQJYJjrbQ0XgMOdbaCI+b3oAGVhgTbNF
tLsQATL3mYlYtB96wl8uVNjPvFaZcwitEaZpTqdEcdjmd6ONg+pgt1p1aYFw7gekETujSlmIJQNV
kmmEbxGHQWyE2WuWvW2qtKVBazVOtGjrlFAYpREIMAG3VuqO26ZKGbwRl20S5yHnAYZLUqKDMokD
2KjeeO9ro72YiDuryprUokRB50zRoVi3WmnlFwAu51peGrHEkTnqiH0n0Dn+9Je0y79jZCK45e1+
uU7of9i12dLnVZjEq+bjRMvooc7AJamP3cGXEmcAidTvF1xoQVZ31oVhsM6Sf/o5aRwX7WAgu6/4
riRV6uznCUchacwuSghUqpcItOfaTBrMCxK2ISUIJJgUonbVKjLx6pjOtqnCkr67XQtfrMjoTAxo
B6Ol6K+8LrxE0Tlz79b6ol50JizFCEOIZwjIkmz8qRfNtYOHZNtSUCbv6YQs9YbGRDGbiXZrgz14
CGl9caE3nbt5aRTrDuQiY/ZyDOkgACJNXY6TQy7Q2331N0zuD73Hkr69nOnbrUFkUqDNY+Ee+Nv6
i4IBqT8ONXhHnH/T0F9Pgiyf+7SImvel1n5QrHQVrGIvLrUoxg5gJkt2mMGAEma3mln2rRBrNaf1
0p/ZMsTvO70J0zuq5BSaercMce+VxF7s4j7Dvt7iQEiwMVh2QiIa0QtPmMbyJ1zkJODAl3Wrg2su
nGJYthcAjbKUEzqNRL0zQOESgRvlDSbBqZtxb6VmZn3HsW4YV63T2b+Gamrd99MyY+gz7Qaf8JzA
EYljPevVC+/oN877D61oSv0XFga5B62aB/D5BKIPA5XRCT2EgGKyODkJxWQYWnsV8Wt1q/dAXvzU
DZvoADwaObk+ItxcxR4m0VVvv9j1l/9wR9banV70efBHRqYXRcneauk+dmRa3VOoeg6J3NyVi0Fi
VdpmhrvDhwjcrKmwL7/9w+f6qzS5znMMHTiJRGCnheqDiDzqmGYufHTWTv+np5KmVqskQW6EsB+Q
Qk/clhPp84EFe2HvkNVf9c0yftz2FNKk2jaqi0o8K4PcxaGiaYBUiE8B9b/t8tJsOrXIIBaTVLIO
Q8ZBKR3zQCSGcbXp6jIELdcyCyiKmQcke0zgfbqWgyindy8xVc+8YlNauUA8TwYCIfPApB7jq6ZL
6lfcXfp8nru6NOHN4TCODlw10jEa+2sYqUi3tMa53tY20nxHmlzSjS3QNsz80Skd5sa3Ss++NJ3+
uX/KyM4eTIFda9DIs8gpsWi2tf5jiGdDuXD9M996UxpcCh4N0i+WNjCnDB15XiHP3JlJRhpeL4r8
07Y2kkYZkcFjRmYXTyEK6wZj5Pzo5sly4er2mTaShlacmxPVsrgLsG8DYxi0ZiF3KjN0uOypU+5F
lZL2uO1JpHFWwl3r+zRXfNXts1sMrD8SouW37RAMadJftD5tYzGFPg5KUu1s0UDsjocLU8SZV21I
i5bMajmLK/UmwMCMXd8r3Mg6Iu9eJeBFiIvm7RY6I7uxDHkwV5WTe4iegxYDynCVRf2s+2quZ18x
0MTVjQVlHd/aUMF5ynUvKw+mkfTW9WRZxGX3iDmXC7dyZuD/JlW+/GTZZdFzNkMQ8BTX08HBKfuZ
L7hiXvh4nLu+1K3xyjm26oFIdqf88zDwPIIg4I2dYe3tL25eYZUG6qeNg6iuzY9aLfCmehsHpCFP
WiIx2KnUXLx0p2B2jYTE327e1u7G2l4vbt1qeZ1OY0RBtjA49wZz+dccYWuxrd0N4/X13a63dHa4
nu82KiGdiVpjfSXV/O0OfOatGtJb1bBeFHVnej5mJfPLOGnE9sBn+vz21c9MVoY0WU0Fwn9TyViu
CbjkpEzXOOVSjLSHUYh6OBmwfC+Bdc89iTRZebU9kDWgun5dJvZhwv4TRJ4xnN5+knU8/2HpJGsg
NTLRNahoUTBhG01+OgMu2mtNVOXoK9h3uiP1vbG8dlRF+/T2L55pOxkT35KqltYextlEqbV92Vqm
tTOqpDZR1GlIugFKDNHx7d8603a/gzle9OFhcmMYbanij2GKAjsmWj7fF4ZKNPm2H1gf8sUPAEQI
MR7BIWhKTGQ70+my7ECUZrFs/AFpjKNX0ZsKEow/2GHyZQSs8F5tVG9j+6zt9uL2a0sX6TQXCqIq
we5smLVD6uqXzvvPtb40SpZhSkbdnAEAqnP/zppH79QSlLmxZaRxkRV1ZsNigo+qEQrSsBa/I4Tk
kkbtzL3LIkAvygtLDQvdx6pnkZ3WYek/mkZtbpIyWr/DFF60vFEjhmbaLoJxGYHrVU44/sWKZxH7
CRnXxrlD1gK6ObB/byUjhXOaBA5kZFwJ5EO+3fnXPviHuUOW8ZWAMmCZOBnAfazMYHq6W0AZ+sco
Wtpfb//Eudcgdf8Ki6cxMCkF5phU151jEyzQdNHztqtL3T/Ux5XLbqcBbr6hP5X5BJ6LJTpMwG0/
IH3jiqa36mriB9TW6T+BRREfhkWzyo2X118P3zTB414o4eSXeDLvgUfBXinR1P3vaPj/rdexfi8O
X3RSQZgk6bltSkwZAVew5srlBrs/xMu3m+dcB5KG8DAtlW3nYbJ2zxIzk6nmBwV0yUzyrn2JDn/m
R2SdntNEDqiVkHegiZizcLMHE6Ln5DTujYiSzOHtZznTU2WhHsrRVtVxPQZGjxFFjLW+11tt4wmk
rM3LbBh3YmrSoHRnDDhWWIAXS2v7y7ablz5j+oCTZiy5/NToz3VMQSOqzW0nbao0hPNo7EBMg58Y
27h6IMcqDYB+XRph596uNITHaTGXtqFACG3TAZ5Uzv20L3GLfvRSrd5YvVKlcZxG5lJXFVwnWyW7
FCSjSzxzqZDktrH3SCNZmUYnTi03huzat8e6R+U5TPq2lbwsu6uc2IXNaMeBFs2dD1WvAcA3byx0
y9EEVTaMiICMJOgHGxEyeYDWTRmnFIm39E0Qb68nOYcc+LyBYoj5Qvk4Fx6pLqS1b6qJwYx/ffEJ
QfCkjVES6EJTwH2x3eH40Pj49q2fETxCRnp9+UhxtAjMWxw4S+3lx6hyY7F3MnawQ1157j6Je/Mv
2FZF8hFDpPI8E7Jer/46atTB2/fw53mJ2KnXt9BlBH8MNgv8JevrZ2vssvsySp2nbVeXBrdmwFXN
OP1faRw6yWx1ezBnLE3bri4NbhvDHwR0l3DwNPJujNGyfG/OLgqezzWNNKpFrhiqk/PKFTP1bkii
Xw7dEIpNx4n/Fvq3JgFHEImiQPPCXxZo8R01k/i4rWWkpXXFqYbZxWz9655Suhqy9Sdx/dKQ+/Ok
anrSd7no5y5xVTXEtb/yi2zwRPdxrZhYDETfGtveriyFa0xTR4vS0jMhG0V+uoJSAI7k7abVnSlr
4HAd2qkRLYrvQKnkeEnbm82YHja9AFca2ZhlqBsBpPOXuMVoV5hQx+Zw26jC3fh6WzYwlaYuF8c4
iE9fVNmNmE1rW99x17f+YlXX4BMetFTx/Dipk1tjWtSrWgFcu61hpDFLkny+iIqU5L4rbOIEZhvu
Mmz3bVeXhmxS2Bbkd5C9Rid+uSIXexeK8sZblz7CejpgRVFamr304ltRjLBrRJn4b9/6mUH1O2jj
RbMbdaOVfbhQ76ocDFUmxIgOuAAe8Qq0+rixgaShyyHbMmI9YEdvG3owDEAwBdiNTWs5Ep5ed50+
xUTqpcLznTSFNNx5EYwTvbxwCHOmhRzpY6y5AJg7or19L1mzTAGTQJpBRDnou7jUxm3VfxJzXz9E
tOj6EGMJggpcOnjWYx/c2sZJzZGGLoGdfM7rZP1kZbAtuxEKdAhm6+0+tA6if99xm440dJMyHUBO
crYAMGT80oDZCpbY6B62XV0aus6CHyNJjdAfoc7vcBJ/budO23jr0sgVlQXMfeHikxLrwBfDT2aq
/LXtxqWBu+aJsUBYiZALSR2GEcW3ikAhse1D5UgfW28WHWxsPfRNtfyuzvVVXnGav+3WpfHaAQax
jSTxYOCl2W3bkNW4UxMNbfKm68tquNqIwCXXs+LX2WR9ChPTe86z7NIG/kx/lNVwpWmO3hTbnr8g
17/NqZQFca9v/Mba0kAt3Hmcp4nPIODT5qrITAXeJaHJb7fMOiL/MJZkHZxeAmLUYL/4xlQYhxll
CJMydJ1TlRXjIY8ze9seQ5bE6VlcIrlo1s8KZtsQ1uy4JMnp7ac49wakMZtMNDcwRMXPK33yu8z5
UPQXd6Xnmkgas3rlpkqKcJvOo3Zf3W4GL6sPs9HBqcajcWvVExSwbQ8ijeEU5Ogw9kno57UW7Qka
HQ4O+peN70AawrY3zCYmCJ7EafRpxwqi/F5rbrhtrW9Loxiiv+7NDvKdMjXUK+BWyXeKEtG2LZws
g5tL5jcTPpJvWjah5arYh8O0rURsyio4h8DazCs4yoIiWB+TXksOJG/P27qnrIIzwEbnqRkrPjxY
45C2HqS8vDM2na7y9K+/5OAda2NAWUb906jfhdBYd40Q0abytilr4AoSbiq35vBo0aJwANlT5pCT
Fq3EuUV+Qbqta8qSrAjDfeyE9B1t0MO9EUfj1USU74Weuc6Vf5jlLGkIQ+4V3oJt10+6ZCnYJBZ6
d9OBNG1BwsbgGss2VwhNKLIsvdBuZ6YkSxrJnadYXZmMih/rQwdRchgDtF7jh7fniXMPJI1ko0uM
xcTa7SskRv8Sy2x9rFpbe6+ymFP3g0ZIjZrn05e3f+33Wcaf2k8a2bUbMsEufPuFWtvQvGIDFDAi
oTJ8qNS6eNDsgmJU47WWdhvDrYbaPS66d4LTvXzOydAgkqlYctLRslIdPkTEsnSH3I5JyENHYY/b
PvOy0rBpZ0p8kan4RReZ35ouQyGpOp349HYznHmlsnTM0+BramJilaLCRJ0JDgtIYtlmlzVl4ZhZ
5SzITRDTRTf88sz051hn1caGkaYIwwWzBjWCzS6Zf4E6NtGVTgjExqtL6/G6UN02Qobrk1j2zs6V
92FSbqs5w5d5Pbm1cI/G2QHxlY/a9yi3n6yw/rXtdUqTwkhgR2G4GSuSsEcjOeTz1VRX2w7dqeK8
vnHsoclEsCsbXa39nujpx9RuLqzZzvVDafDPWcNZIBZ7uHAiuSbnagQCbajbdrdydLEYHNcO1ZLv
bCLMz4ajeA8UYGx/U6PLurCwm7tROJbnl1HX7AptanZxs2zzNZqyLmyau8biNNzzK7v5SUbYNyIG
tzWLLAVjwsvbskKAorHJ+lxqpR3oUb/x82dIA9SNSW3BwbRGV7nJUxKH7ec6CZ1tKwRZIpWGLYdZ
OuDt3LW7O+p1ghzq3Dhue6XSEPWcqER6HLq+2pTW49I14h0AkGpjh5FGqY5pfATIy2a/E30Mzy7O
77pKLbcdC6HCfz1OC+KQsmJgFohse/abqZru7dwUF9rmd4r5H76cskYqGTgRHaMc3dXUFd8dtAj5
3dIL41uszG1FNMz8oKvVER1E8RwO3nCy8yUpj3oczgo8U5ACPi6f7wlcoOZom2DqodGTH4tOvyz2
5Db13WFZGusjeeaueeGuz0wwhvS5T0Fw99VUAOg2LOq6QvFI+LTbqdy2lJflVtOk9EWWOHzqiFU7
cRZtEQxJ5sim/ihLq3KjjiBXD64fkXBMGm10H/bxxtqTrKXKoPAu1qyFvrMmGooKiVNhLdVp261L
00A2aMB/ib7zu5m8uUgLCYxMrG1YMlOXvtND56TwuC3CGqapurer2H2MjWX+sO3e5Wkg1UonrHru
XZv1XRIRPQfzcpsIw5T1r44bGUkxMf2uMeDPahJ1J72Kw8dt9y5NAr0pRsUmzN2HTfUp1Gui27o5
P2y7uPS5rohGJGqBlUCqqqSm9fbjGJrblHHm73nnRT29tRViyWZWdgq2gJMDceduWnrradOty/ov
Y4h1XU1Z2XkwG/0Cd9GuqsJLuru13/1hbpTVX9MyKKRj9Gggw6H7bMC0e9aXXrmpG6XeZpgwZe2X
kojFbkfP9Sewu1eVRZ6msKxtCAgS1l9/PAgOnEtRWq6f9PY3U8u/OsU2k6f5G2z34sWO/JOK0CMW
vovt3ER5l18Rv6Fu225r0mB1MRbUdsYirypG5bRMerQGQKvGNg8PtNzXDTMCn+4chWTyEsfbgSST
W+wSl+Sm5wQFv51mL9qmJxESMGrG2lpt8iPxSRMD1ppIZiy1xR793FDMft8ocdYDoc7z8mjpljOC
GCWBardtaEijGuQKe+KG5KZR8dQjhzYlwdbJxgOU30/+4gmV3m60UFlcn+pL8zx28xKoyzBv20DI
YrBi0v4PZ2e2JCfObeEnIgJNDLdAJlmzy0PZ5RvCUyMkxCAxP/1Z+V91c2xXBJftiKZIoWFr77XX
t1RhhGnLvfomiDuW9SBGpYcGZi8BWyePGq6Rywcs2qGxnX6Es706+PBrPuTf4wJMBIy5kR/lJu5P
Y4hG4iXoijdcsf4Q9+x92LY22IgtHGL8vlxQXDX0JIPq5di47E5f9D+gTZ4OYT7NxukUnPhaQUlg
nD02I/3dmi7naYXt+BjlgJ7Ag9ZJ814aPXw89vq7Fd15aCPdKOgqIrLyAomLzMeV2WM3FH93ACMT
t5QanuD5LNvqDNhrfQJ96i3Tpj99191aBa4bFNMA31VYq/PAdWjiQTvkG8nFPz19Fy27Bt6/cOLF
uIfRuyUGia8J/GOWLmyv+zIQy4CT2od5Xzj1GfJu9jyPXXcoEGd74ZdlsCboVBBA371Vz6DgFK8x
A6fiyJRhe90X9Ud/7nyJ0xFk5hYmGsv0GpgKcfOx5+9OX98xXK44C/JoXsbyVOEOWqYwFi3fH3v+
bsWyQpKQg8CRg/YsXmtO7EdQlcvnY0/fLdehHHo+0ArXFJxKH2hYR+/k1G2HliuLd8u1DXlcAbAK
Yi1t+0TNziXlBPLPsXffLdcAnAtBFhnmLXyoT7FZvXvTFfbdsafvliuwy0wrycP8qqjP+tJj2eZp
cnDO75br1GD7ddfzqRMsMwGcnajw12NTcq/mAh1gqRW4zhCEAIEHbCmVgIM7YAUPDc1ezTWVo978
7nq4qu5l7frX2LDvf3/076Nxttdy6eJKoNBbkQ+2aj/DZXhTeaz9muSxlceiWrif/Pf8BlW+nj2F
XNEMpDmwHKZMuILP5d9/wu93YrbXdCEzZyGUDMK89JnGVStufAfspiqmQ+EHi3ZrNvQK0KDAqs97
YLGSSZrcxQevckDS/Hds+MKaeVzDKB94pHQG7+2AwaY6Amzj2PDQ//4BQLCierARwr5wgt9+54M+
Ho/m4ODvVq1mkIdEJXacDi6m6RjpL3T23rKF/9OX3S1ax0bwShZE2+tMgFPpoNiDheqhhBFQhP8d
l14PcAUAUCofNs+AVOQFWbnZN5uIIzzm/19z2V7QBevWoDaAdOcV6GnlxYHLOtw6GixPXtTp4jYi
4C7A3b9/KdcJeG61OgUYkWf8L3GHahMZ2TB8giMn+VLOcC2/FDzqbhT0cz+WAhwmCNpBXfv7FPnD
JrBXaZhZeRtwazg25nr6JIBEAeKz6kHFJdviffn7H/nDx9xLz3ozsslsS5Q3LVoEM5QyVpmWtijY
sYm+l58B4IUb7YxYdWkm94muovnGh+mY2pvt5WcRQC2mLCmWUS8fe7E4dNBs344NzW6DcevqBZ1r
opyOYjuLsAo/Oxj0HLr3sXC3w0QEp7UPLUsu0cIHU8Zm1SHwhB1UJsdef7fDIAtC6w6mKfkGH4xX
wQPxJWrY9OnY03c7TK1gLg4vOVz7l636Pimjb1wRHRMosXC3xRTwS4EAXiLXVehyAOUQkuAEYAAR
Hdsg9yK0lYZ2iVucTp5B237FLIW9MzDXhwZnL0Ir+zDWxQg9Z6sBjkd9uoMTxrFH7y7dMQwPxtBv
RF70nQG1tr8FuyE4NmX2AjQmm6WcCk/kaFGeUXAg/Ucntv6NKXPdwn+z9wa79VS7DfQxOYc5ILbi
ZgZ65hcdrPNTJtpzgz4NsCk/yJEU8Mgxx3LVLNgtM/TFw9N760UeefMGqjGPlmRe5vlYyQrQoP+e
V6vmwWaZEsiFa0Qfkb+K17Emxj8d+967dQbndigzIgyaj/xKyhgIqMzrjlWv2V4l1vOeL/QqtWJ+
GyRybn9YsrxlNnX9rr/53nuRWA1o2upaPJxzuLgny6gXnpg+5IeSOGyvE9tGC1DGgq4BFUbdEwwD
t0R0dP56aOD3OrEIZVQ+RVGQuxYQXgl8EJFOHruz7WViZsNtcFYhAN3rSnL4K9b5AG+xg0+/BhT/
SswFa1V3NuJBDi/sDjBx9rPQ8Vt+XX/6qrtVXA2sb9lAeD6auj+ZuoTWjU3Hbpt7bVi3tHwdYIaT
i3V8LJjfJa6TbymS/ldn+N2E3K3VpkfELYHWzqeO1+0FRc/hdggA5Ejo1vXv4ec0DImQvOuSimqv
SKKgsmN2rYAAA950uk9AnW67JAyX7QGghsZLts4rngzwcXOip0jJQ3ksJnbLvkbGwHj9hgRlANma
UjCExX3wWIMkE7vjVUD/D+0X+PD9bM849l40d8defC/7Ql9qPG0CmVUg22key37MTSPeSqv+r8T4
m0+4l30FftOvfENMNjHgg07Rqk35ChM3V6YRjEP7BJBt8q7ydV+io1qU8naqGtxu3RU2lgyiHP1T
QEZwwD3oqZdsCvv5A6WDP5z03IsZIMBymU92W5fvPu7lmUdBlh4R9iWk8cy3sDG+PaRKZPvyNSDS
SM+DApfPsQTp3RCYFSYNs/zX33ew6z3+N2NFr//+r20A+O1GAsAY5BvMEz3gyGUUpnzb4p9B2PKP
K2oaL3//S3/YE/bFbD4qeDJKK/JJN+ocgHT9NR4ImLnHHr/bcmCmGCLaocgtesF4I2CzjzzdwUZ2
tq9mN1HnQM6kOMFnTNRUD6R9jEYft89Db7/XElrAOmMoQxFUtSGorcsik5aKg3lXvvvIVYsJFCvw
2ls7/iBY1AlSUsf6khjfHST6mtMtt0DkQVmUidnKDzGJfhwblt1HrcOB+bFFhmWKhLtrYKyPJelH
xyLwvf8ccsWUhNYG8FOTwxMdPPHPAorM67F33x0kogJ+fhMhPunE6fdZ472zEkKxt1pk/rjN7bZ/
tKGOBvmHAAXnsL5nep5edU2tPjWykHFCIKf9CAl49GiWeuV3SGI0w2cjGhivLuh9/1BvtHlUQdTZ
DLmL+Z2xpfSzbdXAO8tyjbwUNUeHQq0/zo9ATootnYqpVRkKB22TDRa2QW9M//+VSX+3De0GC+ri
KgD1SmCbUyHEyEG5/SNbynkCrc4a3pRbWQN3DLOwF1SGtnvIYFr0qVXEHNPEsr2KEt1dZcULtGpT
3wNBHNN4wF54bKbtRZRLWWwQidEw18x6W0JqM5KUyOog/4PtdZQtm2IoelFZcQPnOTDu80lFNjwf
msp7KWWspxKMD1/kWwQLPwP74VtALNWxyjze8r9n0AobQARd1yyHr8ofc2eR4kT9wz/mUsH2asqw
HO0wzYtAiMTDBCc4sjVG9gcHZ7dHddCWV2swBHkhEfSCTVk2r7Ir9KESN9v7za3hiOKzGzD2puxv
mBRDGgZDcyy82IspO2B3/GVw2LzrFUVFlMxu2/5g8yTbaylBKKsRCkUcN8cB8g74iSYgvJTZ32fl
9YD5zZ6xFz1GDtySocG04c63PF1kA8dkis7n8laLMfjn73/l+hl/81f+n/RxHbbezajnjrSfPiyT
lAwO0US+VS/+Q8JjL36ES6TYao1jwtrwm22XGs6hfuuv6YbOwXQtpPgV+m37XQtkMNE2jvDs2A/b
HR91pBhiyVXknXLfVRF/s+agCSPbi9xGj9RR1M0ihwq2eIJpc5OjpO8fW3F7kVvMuUHMinBmG4m8
j3hJLqMU+nRoXPYiN+nMMjUNYXk0xtPjLJX9EEeFevn70/8waffyNsYDtTZlxSAq6eo1lbJqlwx9
I8NrDyPv5VgCcC9zgxnVKOO2xG9AYJkUffWBb504NnH2Qreal2JT5cTyQrXFqVTVeiEdP3jW7IVu
RV0sZCQNz4tAkbOZ/BYNlf7BzXovc+vgUN16dc3zYXKmT5bNs5eJ6KPl5L3QLUC2ePBKPL+LPfuw
Ch9qcJDm3giT/rAX7Y3N4CbkiCwVzz07BRAk8V/uyiD9+8z808N39328OZxlLA6audrUHdFVlTDb
Bm+U7K6p599so3sF29SCcd9MSEn7rjVbalvtghQ+Riu8wWjU8bOjo/0iJzp8//vP+VMiZy9rKwpQ
0DYSMUj2CbIA1eqES1Z0gPxzTU09jG1k9PW+MtTjmSxF0Cn4YCJBmLHCZy7ZkGMiJycaOiVb0+r2
/Rj15k4Xyq8TRIvhfItuOpTD//66f9gX9k5pUsntSjtk+dyQYUkCyG4++ZAkfO/68phbONur5Vwd
brHxZ+wKoJNnPXE89ZpmeeM4/sP82RumUcW9dhMby7eZThfLRvMs0J55bM/fa+XqOQrhHOTTHF4n
fQaf+eG26W11LAzaG6XNHStt33I8faq3hNW0emDeQaE922vl2AjlUBA2LIeXCrthOqbP0Ra/1W8T
/GFl7c7xSaFeYuGtnTddbJC7aXT3udlsrRO0xoxtxv3AHWNbsb1pmoNzihsNI3m/tZj6QIGb79HE
1kNTiO61c0E5FGopQppHEr5iJy4FSHTdULu3bMh/P0fpXj6nTYt9/zqL5jhWF0AFikxCWnHw9Xdl
NzP6fVg65qNeGEWp5EGY4WMcU9LSvSOaV9kG+Uzg4mcZDqe18EVWm/5YBZ7G133pX3nA2i2lC1CE
zwWO9xQlMFhyGn6ojE33RNHaq0O3AVmbs1Y3rwq4viQsWPvp71vnnz4q+++rr5HU3LQ+yQOrpk/I
2qsHvZi3yFC/j89pTP/79KmJkA9pHcnLrodefeld8yksefEV7hi9lwzOK8bEc6X/0Zf9NOUlnE0P
aWxpvFvZFaNiVdNMIJecUe2AA2iKovFwc2zYduf9LLjhsxpIzodW5X0tzmh7OxZn0b2sbh3KKKqX
juTajvNHXilxnqgYTodefS+qs21I49Dg1esyrH76LVkNurth0nDs8bt1vAneLCCA4DRAyv9lUG5E
eyql3449/bqP/2ulyTGaOkQgfg4acn02yBmgaKiPGcjTvaKO4XgnYRD5uasgxkyA8XXgSm7i4A66
F9TVawRHKzL6+VyTIgsXOcNlJT4m6aB7RV0obOmgXiI5ZADV904GAnWbo4kmGu3WMjBWop3agsBa
b+lvZzCTckeUfyhTQ/dOaaFQuIU2Mz6s14WfrGX1j01Xk3xjVv7+nKfRbr2GXl12lcE2VxmYVia+
F9dLMnlQNiVWOfWKDG2wHFtge4Gd5M4r4RiFk2xl6w38MNbHsp/e0kz9Xl9H9/q6rVIE/CjPzxGf
L/M9oyp8Cja+wlafialMizFs+pOPJhSa9f+LVQ+tvL2MTU9GT13T+HkFVN6jz7byfhilPRSh0r2G
bQvDKfJLWK/DS618ah3IA/W6zscm117DNlamhFtYBWP3cLSnXsjvAO9tb0ytP5yge6qo6Ht4Pm9Y
FwWfph9u3cxHMdRvsRr+9PTd+dw3EXPUlDS3hvsJgIFtGgfNWzIq4MOuK+D/3y3pHivqobBu4N5K
cwkep4UaYGpXkcD3SdVjApXV3J+WEjyWG3+FlW4qFj0tV42JV2frRoPtwwg/ZkhrYTj2M6o3NiQV
X5F8EHMY03S1jZlORd8ERQISbQWVn9iC6n6L27FKoKkPRRYPfeGnLkSnU4ps3RinQR+FI8BxfaXS
aNB0TctF+XPulGqHVLWuXXPBJjZe4hLR2GmcxRglAoC8ETbEY9OeV2YgVlnXzbe3aEmd7J2tXTem
WqGa886WAHFfRIWMwEmOG9hnmgYiSCpPUXo3bhJutrKcNomKZa/HdxXAIp99RHnD124EmBoPFpNM
6Th7S2rU5usfbOLbkjozVVNi4C9YvY8r51eJv5KA5xrX3zmZIXZ5hZoVPk7B0NcsKXw9rLfhumGC
AleH9pQPRUPgRKaHreovIvT84o513kZTgyLO9iDAU1PZ6m9r8a1puqtqAlv8QpNFx1EMapK2+hs8
4fUvfLioOMWMWvKd0GIoHllUBzjThFp00nuDRxLj+xz388L19e04IBOYLjBy9i+w32f9DYFlaItX
9G2UknAwDcKcgHwDjJGvqQfKYZiq0iPvqfB4/M4APXUDIKQVlxWm6CXwgWwpXjbK/enBUqpQlEU2
sBK3zHNjkVZt6fMMuKHmZ9XNqjmVXqdieIxVZHh0GvLf1F/jSZ8GxBJP5azB/iLDxtbLtm3RlOi5
KIYT3Mrsdh7Knn4hWgb9bTlzWK1R15vHpSvkC96wgp4LrpL1a8eX9aWSwzeBoPSb9uB/lPXdihXV
rdR+bNpxfW+Gmr/MqxvUia4cYpWRKdMmXa08WDkTuMQltQloNoaB9xzDbvZSD7hNIMkR9zbtB7q+
p9CS0EtRDciYOBHM4lLLpqEZsQJZITiSVS6p5Fqhjry2QXcJiJUPgEHXzUcOu+b4FPdy+AytpKmy
dQ3U8EWxrqjObA6b9dxHJKLvVWEmel46VaizRh0Tk9b5c/M+oqUgNwxkqwX0xNq6bIkiH7p64S1V
xtE77SXGLU6d4ojZ9dLaYalvWCAwJTF3ywo+1AMp4jTC/o5SuqfXLqlliCxlrxxIU8sQqz6teEc4
hCD1TDMPN/9HuY0uej83vbrtoyjWP1c70fDchsZXd1wCOIJwUDoUvmzwj0Ii8TvtA/FEOmaWU7jh
616i0YwPJV8DfM9tUf3JrrybnqeN0/FVCAxNqi0kvEAj2nG9b1bqvY6h3mAIAWf54AlE58okLSyt
2sTMXevj7eFs8SgHEDMzMWOdn+NobOaH2g6xn+FjFtGJOBn+LNqmHl9X3HiLDEq3KDyT2Hb3YTwi
FwllhPcNDRAkSGW51MhqVVUXZ7QjsT75npzuQXtC6dcz8P+/M63V8dOV52tsYjt2hWeWPbonVm7d
B4EhlBmP/NqD0ylUpnfruK11OgXLApsp4rHvo8USR49Of91NWhLI09XNsT/PEiP/XGzVzC8MSFx3
F/DuRWrvZKpp/eaXPb5LA2PQOYtKkANUEoj26rrZziGNTnz0OPCLzRKYWxgwlxqfLEJH0Ah7jeU+
GglB9aeg0/bQg4f9PVqicbirICufPquRNuODMpVabmqPiNldT4ewIglvG4s0cCQhKPW3ojbpEg6T
SYOhCD5HAknLk+cb+9Mv9JyNHjIf+P5XacxwauoizpZqGPKQduC2D/CnD7b261VCkKiR9am0+h/p
QyGYALMA1X8kvhTw2DuzBT2fDfqxsmqacIWMujj1zVilq55sgtuYeEaawsuaGbLmJQ7G7+sgGvid
zJ8t8GU0CbGYH2cS9SkcqJqsRFU2reWMcDDyxAlTRpYYCi5xzTZheaekN83paAPvCZRSyKNdtGFY
5xZd34nzuYRzECQECSTs48WSOS0BxMURYMtTaEeWgdv2CSeYvF1sS1MfroplUpbxw7Y0Q5kAeUEy
gWrtBJc578M8ym+Uk+IbaEL0OagDENYnr0taH8eNnCl2dF9WKTdufd+7wb0C2jTedYr6X+pOulcW
dkVqq2pLfR627601+IG1F18YWb40S/h+BHU0MaE1KQ9kkMEJhiaYlPS2hjYKMvwlhImwUp9g3hA+
kan96pkKKdvVgOCg5vn9YtAAEMSey2QBL5a+K1CcGuKLnpAKFTUkB4wVz62qn1mtlzQq+ZB77fDS
V9tXYX16WtAFmDfwl0w8PbjbQHmY4Z2pfnlDIRLdlM8q4N/sEDwBRHUXx8FwtkvztG1LPCTb5Fc/
YIZDt5MYdfxJxbxElgg+Mts0nYTpo0vtAFpWHeo1rO/rdJs38wsrOyDppu2Ptt3gkeZH5hbBiT3V
0t77a4TDCpiKVw5g7Ndi7G4YXZ5qY5eU1D5/DOY67/n2rNFhcIODwr8PA7mdJ0Ft4o/R/H5c1unV
ar0myhuiFGtsfCgYxkki+kiaShfnNsBNxpdjmCLYkJ8Ls67vG5S5b0MP07eCR3TWF22d+CUcv6fJ
rvnQ0a9bGWDQZpmIuHZJy8x5beEExGCumLOOrY/EixlamwpXJpDjDWlJCf0KS6XxuxzZd3hmsRRi
FZf7XfgZWkd1ccSD0QrA9BcJemrCQr5dgrXrdBJyuEZjoWF4BvoqqxjAESAXMOlc9RQWag2TKI7K
V13iQBsCNySya2x8whw5RWVrM2kkfRx8qb7x3vUPW+DRbDL+mYdl/8gpgslhqG8FArWUBLo7+YHy
geUyCJHoxD87FLkvtpFLUvfmBjdjcV/M82MlvY9aUn7B4jmRUoSndR6qxBRkSxbh01T38tYOxcei
1FPKgGlPNVlcUoNRiCqFqm5n38fOPbIvvBm/MVjYpB1kh3Uyk6U/oWYwfEMvp8nayKvKZJwrdwk1
dlpvjfxHmI2FT4xIjoNimz9vULpnk2wd2DgsToaqtF26reOs0pVS96uC7qLK/NG1VTrXocwAmmiS
AVaA2Fsa8bXkS1TmCypmNZQ5JeO5GL2hTy3x6gu10ZSuslgSRoRIFoQFKd2mr7hLDhwaIxIFSYtm
9BrSFxpZUFuWO6EcbzKjx2ZL4ylUKbXYEslCytsRPKblEe3CVQJRYpD5gIRm41W/CUsyimZBdlsV
ROZzW9hUNtVXeC7pBJ4nJWwMQ5It4cg+9vAuS6sViCH8ERpul44VdIStPufn2Or+TpjxcVrjT9VW
P/bG3I6gHV2CuBrUC3pN43vEg7x9buCPgUMumocvQDDPa+ovzIxYLR2EodP83JV6VRkpehwOgnUx
LHkjRU4GKbXqftpcfG4GSx5q1QiZgE0URCmbF94m3Gti3DRihvjCYK9JqgE2xxZDcV+AqPWltAtJ
e0T+70UcqYTNvnffbNFJVuEdAqD+wWPGyYRPbj5JP/oylu62rQdALWoEaRqx3xM85/mp99a8c8Y8
werhdWDQLcediRM3bWGfoO0zSidf4/LSVDwNRegwNYRDlOT7t3EZ9uSyceOFSb/47S1uJ9RASivW
fyqYzeRLYZo+03YtT8Dk9IlHm5WdJ80qBK/o6UyjqNTnivMuHTV/7FFCS7xS1klIe322YR++UBQF
gbMCc7SHqVZSFxz/F266Sb02GDvTDf6NrCqXFThBx9QXertYinkKU0om0IFnml81qyxNK1K274tN
IUMicAdLuik2cVYsMBK4sSLU7za9jKd4XIqsbuBj169V+9pyM953czQCFqVL0By2LmvI5M62VgiC
0EVwJkjafWpo5y7YNZpT7LrmpHFenzy5VO81ickzQUyBUHH1mtQLw/imWlrzCaxxCNXAzgX1tO6q
m5EP9h3uaNMDJwTnYrRFzQAIasNSricM8VRF/MNkh/7XPMCztdctvVDNaj8pmi68qRCI38NAlqXV
0vvvnZl1zjRBg8yIiU+gxYRNedf3iVsESQi8GG1SNV370ye40sbb9FEssciUVR1yOk19C+2mQtdq
U77UBaw90d3XSv80hsQLkkBp9cOVc/sBZUhzb+cJ0XHo3C0NmxZTrJRDEkfEu4k3JrNZLd4tKwZ1
05A2PCFDG+l3du5HddJNGITYscMFOiDYpxUrL2UGb9riZRaqjRIsy+E1XiWAsDwi7QOkKdWnuRj8
L4KVGDtp6+aFMUdwkfash+A/IKiS0vpz0DQ2m+JrdO1MHWxJ2AzBjV+64K6fyu6rKFHoxz0HcRNu
ldGpiOHP5Qw86D246913ayOGS+HGJqGNMsPDwuCQmsBeykuHaJh0Kgdvw+mkTIH7TkBC1AAK3J/Y
EuP+Mrvpdlmb6BHZAPLtisRJAL7sMZlLPQMrZMvbaSGtSGwT2BccOlGXBoGDxBI+mWWYNDH6Es08
tPmCztAbbHHRByVD/ZnUdAbMwXsoHET4ieUbaPQLwQ5YdHOYaRdjx+T90pxxFM9dqqrx0YNuMkMQ
Hv9C123fnjArnXrUlqFv6trPlM49EgYQqYc4cmn8iHnyHS2dM1Dy8btuHTFvV7WcRDDGbaLWDjuc
DDf1ETDBu80A4FkO7eeRIYmQLJPvN/ALUx07Ea7pMwlZN71OtWiWM/jHHO1smgAP1G7pPFf+u6U2
2IkD2ldjpmdfoE9pHujXLrbrl9krJ52sbRt72NgKsBbnqsTNpPDKj1JUK9IgzIMOf+pK7xyxIN4S
twn3KKmTYzZHHLdB5EOEn4QljImTCQmgM189cOEhQetein5zWagKQGEEJAd3K60RxlAmfrYIRNKu
LpqTxM7yqCeq8X0cA2WtIGV4iXix3hZoMHyZUF06ScanO2HlCxRI0V0nkTDS2BMStI/pDeZySOTA
66bPWhh13/Bw1hiiipYX0+oyxzmiHqbNDFlA1yZzvORn5ZsAvVo+L5Ni9sbTYGzz2KPIlCJI1i82
oN3Z4r9TpF9UNgPHez0MLbIMPjVfkSadvkJwaPOgN2XG3GxOKzbMlHVDeYMcG653K/KoSL1AENyt
Vw85YZ8VnCCyUAb6Q1V0vU4gnZddKv3uZQJJIWHTtLUJrFuDMzB927nX2JEn4rpsJAE7GXj13kzj
SJMBO8qTiEaZQDmMGe7qWSVwQ2Q6I9hkM0cLclNwK/6BdlRcECjFN7rDxREPfOYarwQfe5shAhQn
MlYvuLfSs9Vj+ByE0VPYdOVnb2u+jFyh/lLrTJjAwTyqLj6CNqZu4BNVD0m9AJKaKNgXI+zjVYo2
DFx2uE+iOzkwlaoQ5LOWztgFZ3iXInPXPMD9xSQ0VFM6jBA7Lrpa0UU+6u+TIG3qwAa48+hAz9rj
xTlQ6Pjoh6J7LZ1CQL2A3lJ5pcg2IscTzB3dc2OceNfhDP4EzCBsv3o2X3qKRMU2F5fQyupRWWnQ
ow7jpqWePm6c+AmH0gx7OK9vK4DtP3d9dWoQfF6jMZ1slQtOpMGNfUAtAbu/znBtErhsVc91F9oU
6GR5WiT5GQRlkA8NpkhF+4taaJxQhhCMbPV0gr3qPxvMZ79FuFTcBhz0NK51nXTCb06oJtgnYsNc
abGkNjSva+9NV+11fxaEsrRuRZV44zqfasWmrBjws3zF1hyZeXKj4/XdipArt05i02XtXcj5j9XM
Y95W0ZMfzvgFZfdurMRjyHFRnMWEtFHgvZax8HMeK2RVYRH4OPWBQWIEKe5E2zIvPIomnGhEPw56
WD/ODXsk7BpACUVSuDebE1RKXwKvQkgZ6a9sioaUDOH3SrVTRgETf+S+nrFKnEuU28YvNazETuGK
DqxK03ReW5HO6EDK16bRadnC1VYuEZxE2VY/ID7BN8XhABD95psT0gCIulqBuwQsAfFxBg8G/355
LtYlSo1F31kH1+prXpQkrbH0s/L8/tafoyoDP7BJED+s0KyoV9uXyDQtWpxcw5+6SSMsVc1HsnSf
4zZsETH0Kp1KWkMTWDbnydb21Ojia+1riIoDfprgNPlYUqAavYk8W2BnngsejCc5TYjgpFZJUwPT
xmx09solzgCkjy5VX5NEEvWqik6cw2BeWCriwvsc4CMgVT3JjzAPvhnxuZPYgwQYUz44E15gP+ha
kzpa9We4k7+PUPZ2qjTJJqe1wRleR7cjmGnv/FjHad342JLEhA6oRbb9jQM//q6Pe3GSosT1qLUw
WpsdyoYFoS4Vuh/vlafHLgng/vMF0c5XxKz61jG1PnZs9NLAW9c7dDvJd6TvHc6/YcOP+z/mzmtJ
diNbz68ywXvwIOFx4sxcwJTtau923yDawnsk3KPpVi+mrzjUDNmaESVeKBTBYOy9u7u6CkBmrvW7
BVJcd54ymfolIGt+krH+1E1OcTXosT2fseJqfm7RA/iTVkW88Vy/JPNt8kaUMB5Kj/FlzlL8L3bW
cqkGrDzTBFjdl9mkH8rI5VweESsrQF6JfW3GzBjYzuRN4KIeZJaBgkfjjZ6sfb2Zs7zXPuJ07Xyl
dnTtUJmT1PwsAtvzIo1ax7NS4daX5ZROyYWh9JpH91cG3NmOJciZm7+cp5Ak+0G3GTJMUHkl7kbV
zd6WqBrtJ8M9lxfeVJjOZV2JZb9kdjxSpnAAvgxlMWoHcPTR9rEknRcwos+NwjTVFfOytA1q2Vpt
AkOMtKNnOO7RqqXdBZxfBgo8UzEvEqF22V1k20V1qxMUOW/mOG6ia0YIN1upZPTIep/TaspybPVT
uprdIXIQXbMQzGtVlar0XKii5GbGiliB1E3lqTWMTm4XTQxd0LddHR/UdB2au0qVnLNFvshu22PA
yLx81uboRx8ZoguBQOFXiqF9QOii0dGcqyxvzgST1loqgfpG7TUThyO+vCtCnojo9OB0po1tA7Z+
9ANz349zqvRrEC/MPfYSZZXjl8hXDmHWiDVtnDTtHnrXjXcyKurbXK/X+ujYfXYVcyqxMCwzafeD
0qX3so5p/g13Me6dsrTuOm2q1208nquLOLWJ9mU1gom2VjsxF5doeYOObnaN69IaxFV2jp7fdFZU
A78Pc72Q14fOfm8nRpafOLvbfKc1pBjvSy0VO54vTq9qRImUpeV4VYAXvNdiyC6wJTYwWoXAuMCE
dsdhROuSM/iAfinxpFVpGRMeiiwLytqMqp3ObgFIilZ8x6817yY6GX0vyXXVt4pl1dea2RMlU8to
weh+Ti5mh4raD5Jgh/sMe9htN5faHMQNdwiOv+s+BlOqSkDbrSnXjF23d2UubDCi2jDvOiOusq+p
qsk/oXRkjk5EIlrvRVz6wo/sSWdw7QwH0WZlPFGpNdFzKusqOeXMADYCt0tblkmidNWxUvLs4LZt
flGQA6mGTFFppMcUsMi6tq1+9At1aPTLRjG6IViSym38Rkk+dEiP3NdFlDUhU9mTW9e0dNzSbb7s
aGQ14UlTA/CRnUuGfsHh5sHV5F+x0GBFEreZAnDtdQqiKZ+/5NLZd5ggtWWTQcYdTJEUylcpwI/D
xO07TNJplm5tjNiHnC63PQuZnEe1gmu8WNJhmfxGn8XwXi+ppcWek2VTd6nItVb21mqp+k1urmYS
ThVpeZuybLQDe7U9HpqYDDrPFVNX+QtZlaY/W7p9zc0wc7gWtaUQKRycuIRoOF1QZuYtc2e6nI0u
ESAMYjWA17Sh3kmrHSs/pxZDmNROUZodByOy1A8VTNna1IuMnXPuJiGr7yakR36EPGn1G0UBAQqS
QSuK66pYoQhnzp6tVVnDcv4cycZcK5uYP0Nl78y6XK98i2nmj0hKlydy4suTM07ORpbr+IAgAQC7
5/A+LrbZ1z42vnTylCqqGPVjjNpbRcl428CV3TejLN19kTYj7b1QbfW2M7v+pCxmUwas2eSTe7A+
T5lj2jvTUhSSHqu58jUlN67knC03xQzPnpR0l55SZrQSWqnr6V7JI7AmsP2kpEIFsAlKkdmPrujl
FcW/fg0tFOVekmYyIwt0dNsnvZlTx+/ctYp8Cwj3XGzEY/8pxDwqG12kjDl1B829STK5bm06AwZv
J/iVymLKLy3XhEAQa7tRJ3PR2TVnB2g/EaLx1cwslP0gbJFC27a9lgOxNLnyVFmjxr2riUNlNq90
ogvY5FJeL52wQe1XaanvqVmnLy6A78UQjbbiu4RfGMem0mbU/eDWmT8DIUEpZo72SB/Xd+FSZOb9
oFj9fqEDXra2lbmPej3R1pKd1OyXeC3Lz4xYTmKfq+5M9sIK7NRZXemxljWnEHbM+D5t9c6LhKIm
4WqdY5CbEWbeG6eovyNea311+X/krbEpdU/H1/2x5IlabYeBpzYcKVNvG1AIerU87bxFyfF5L+bc
ikPMHsYWsDhAYg37dBYSdV2ofpEt2LARDdbprhrN5W6aYvetzHLK90qbhjvq0ORORAUXIpJzhSER
Iva9RDWSejnHQQ8frzpuSAog3Z1pQLkUcVTvowlPv2cUS31NR78eO3O1j1Ohk1XH+JPc1IKi1aPV
r5tCfOKFMuONNjVJzsSGpah8EyH5R1JWw7tWN1p7ptcruV9BUz/bKsqiUJRA0pte0MGCNJecvXWf
qxy1xixui6oFuBZ20zUBfHqd+5VrsV2UusLRtMLYRyDVqTt6sRK5TwBzcXyMc/YP4KhaiXfo6Vp0
n+kkaOzbuPiSVta+5fXKEQAbOH+MLZSlb6rNdKOly+RccHjCZoihhA3UU6FTxw7TXlFK89RNdSIP
XScyw0+UkhE7/bDAHYnMyh4aGDqNJxrl45aIT7GGtVr0HybI57tS2np5dMl/joKlT8CNlbRiDwdg
jZOtqhNM7LsFpLbPmhVGEFfQYZSRa/pQFkb5OlRjox7WMsqdTVQ49QdM/Wh7q3QLX88d7ePcfrg+
Evxy9Js6mq7UYYhyvzdxhvoQ6ez1ajQ8WiX6i01bOLLcRlLhWDbMqCETebUAgRXIbqotGy9pEKtT
mYcdQXB6OFcAYCHVefljhmb22F0MWO2+bDaOmU/stNlcXbIJK0d1UmB0nXF+Azd2a18YcgWYVKPm
jrGjPDFtrypc0mm01G0nevzUk6nYMWBc0Tv3KdED5p5NVjc9YSkDamyRZg/2JNXHTlFk8W63KDkw
JKxrD2yRR1Wwzj3mb1k2zmnt43EKRBsNl2bijm8r2MHqL2m1iE3dTXSI1VwMEMSTSf75yjAfHw+Z
UC5mqc60v+BIm6GSy3Hq+NErsCtge2xrmbOrsqKuLnLe/sKumLEi+uxsZ3OUKKWgqXgy6MvnmZET
k8L0ypE6s6LPJqboM3MUmrC2N+bSU2ZXmJvKcasPGZnAASoZN0ZgrOV4D3k86Rs1ycdxc87WiQNl
tSUKGb1qHokyjtdthGX1PR7VSnq55XZaOA4Ubz5BlVVxU4i0h5fIU5A/JQOU4LHOKzCZokXcy604
9blILxqjROau5la0eL3AZrbv16YfoEda6vZ1nPQ2dJKqeGR9qOr96CxazXVyOieYab8139S0GkEJ
bcaTU63C3Q2TSohU6lDReBG2vO52XlZjoBrNp+ZLNOXibvgV3TObG5Oxk6yAs2rL1kCWYceTHZJK
X5ceKQGpjYLHzIyNgIGWPvhF/d7rkzaHPU/C6IHlMh1DnWCyQiMerDpIFIvLOthrQdFur8t7LGLd
PBUtTRvtZzOsZ2jKmuWlDex+dCtYMH/WtXwIixjCY6suUXM14c1+cKLknAUyDMaPnPa03/SoQsag
LRqzDiRdiPpEUt3Q34h6mexj0k4GtmRAWsPcKEO80HtXrVE+QI9X/EtjOeWHYie1egkL4EybRcGH
WlOR4p/ywAU4mEhVqpynNKeMQHFCMOqhWDhdAoa0GTT6DnoP34o5aC5LiHAFPiRVBt9EBhiflkxh
49QLpb0zisr4UWuzfEEIOu3cvE5sPt5aoyXQtHLcT6I0Cn9ZSvtMzC2O9p5k5ahzwg9UdCvVHldo
q6e56FZvUFenDKs115yAc/LMRxTtNXMx2/u0SqC8FV1rLzsl5U1bdZokYMKjfGyVmLzCdu4eF0vT
04BxJt26d+KyeZ5j26j9WJ2T1eeGs5UyiN2aKdFLbfKJMkFUpo4yptybGI50Ywtbba5Ss3LG3cIO
7obKkNbC5wRoTk6VOY5nYe38AIuZIt+mJAcAyLq2P88KMvpAk3MzXMgqS6+y1TYVb+o0mt+J7TZg
i6rWI+c+z7NJszh4mQVgjJzPvZ1Qp+e+bGw19dMCp4NXzyvwVa1Tqx7cKlMBppexbA9aL2kHaT3Z
dp21mQsPDIm4wrrh0S6FYuBPLPriZIxLsWxj8lKr5yGDy9vDHnKo2OiRFg8kVlSh40Sjep60MRbB
ahRCXI5cC+K5Iy1zPdVph/FBSjIHKi91yari2Mis5JpRIjFavHgY7kmaEjeNo+fXuZNMr1wqymIT
24DcO3JJciqFxnpFRKgjU7DMYcEX3TdWCBfqMkZs0aPPorMW1Z/mJDF9QAP7RbjxAj2aVzPLLlfW
i94Y24vFzKBPLDmmYa3l2kunFcudapdZ9Sg6aLtd70a8JBij3e0mlRHiX47MCozGEbct7FVZWcdY
rcR85aRq9yXNbnl38nqMUDid+3SFvSDeyFrTZuR2al4Eg61rQaSWcRUqhM18OcKA97Z6o1E8Dlr1
B9LBlfdYZhbjy2UkY58hisZuySLmc1l2vnV086uaJybJjJaiNoxjVjj09J48Ek8n5kEPcrQezXU0
9E520ljeVli4WvzETJq6vXdkBIJeMZTRDHLV0I9UYK16i1SGKteLFjP5mqKmvoxtTBzB2sWcc9Va
PKmjodd+ssylElZdstzZaAdGPkRMdxLHdVaGBqMw40DTV9P2Gytd2RFaPakZ12dWnTdVFpCn4JxK
PAE/agJJW3W0HwYl/6FCWs6e7NtcAF9NkoiYIWvnsEtUSJ2J1XhMVdWdw2xw9JOVtMVT12gU9WoP
Ta+pdrQi+FtghaYVL7Jv0rLcRVm/6PtM6ZMIdqeNoh1Cl5WqzRYaNHQMJ/mOv6IGR3Z5nH2jW039
kNfnT0GbX9yWs2LdtG4O5mjq3B81yoI601IY9n509k2GaIzUp6HlMoCuhgxU7yfOcN3uQLlmPd/l
isxPlFzDtBlJ6nZ4k6541yMzvW+6OgK/mJUOYE/tlQ3nTlptCtcoECw0GIhCeGrnKRnjDpretltK
MXI+WwhRs3hRGlU+Fs0ZUkL2XVa7KlmrhGEoDdBk1jtpt3HF2HWbRCp2GuhwCTG6Fb3g4Bus7h7/
AdrSJOu783Wnzb8vnKS9WyTD7G8iU2dZOxbDs7zMwHXnJchJqsBy2/STum1g9precvkHM6Fcd6yE
VhvEUFtC9ghQ/cTJMxDhXjFeqFwNaKwoNYm9cwrxGFF2pcCHYtBBWBut2KyDPV9WDFzP/H7U+tcJ
PeRTJHVRgm/oQ2AwaNLw27FlQkStRfkQ5GlFjbLMtYT8ooVkJ5qE/mArA6BxnDfydB6RnW3pleKe
cd/wzRuYubU+JFUn5wCOx4B8LBpD3QlqxywwF+WcAr8W7VciE/t2tGhGkSI4pKCX1crLKnrHxV+1
InF9M8qMvcJ0gPbo5ovluzGeqXBoa1C4CcN1GfROrH0qeTHfrX3So2fqRL0GEvXpZ2GMZe23lsnU
Q91MANDkOkcMqHUV2SOCXXugFFGkVwlC4vOlt4r3XMn7l6ixWUjqaCK+IhLliMitKsLeseavtO/6
kcqrIZClX6L6lEeFrvmKbBURuAxTGje6ZtdtGI9KTaFG0WJtALjmfpOOblHR5K92s53UuZ2hV/XO
xa5fV/Zl5PRRepGkA7uSVpXmDG1oNDEcdV7mDC2d1tuaGKT0UjpVo0EkGdq8UfPMHTihz6V2acrY
8AcCPurHEvXo/Ad22X+nKf9mjYqkKfhE7tkM0cxU2GjW3wyn6j//nFPgm9diUdZ5nlVYikGs5TmO
abwo51r/A+fVL27zfyFY/x4simOegZpLqm6tiIJ1r8Ss0u3gIgXwGG2WtEGpG9SltMDLG8108y7a
wuiCtGQo6SahxSpDzvfK3s+mYv05s9n3OFJYxLS2Ud2yiSCLTpNiCUT2R3M6/o13xfrmqKL413LH
BDFpK6N8zsqpfZuBzFfPGNqGPBzRAjf9qVv3PZ40Tlo7r1x93Yppjo+LUrDujE67+3Ovbv7evCVU
fSLir1u32oIJ09RHda+qdfrnfBjfw0/dKlVjjcnV2yVr1FAdRLVhAJj4c6ae7ymnRefWqlPw3mvh
lkQ+WoatMYUnS/7A4v9v1uT3lFPlPGKxs6dlC2H/phajJ9vq5s9d9m/LnT5Dr5mHum5Zij8y1w2Z
JF3/yQfm21pvWimRxp4JwNwqmMupiZCPUf+pJA7te77pjKrCbNRs3TL9LzvWcdtt2tX4cyNqtO/p
pvnaFCkFxrJt+y79sJquuOr0Ovl1OMJ/vM//GX/W13/fkvq//Rd/f6+bpUvR7Xz7699O6XuHK+Vr
+K/zj/3j237/Q3+7r0v++/4tv/sJXvjXXxy8Dq+/+wsENxD5jfzsltvPXhbDL6/OWzx/5//pF//y
+cur3C/N519/eqcGGM6vxu5V/fTrl/Yff/3pnGH1H799+V+/dvla8mNeJ6vP9Pv3f772w19/wj/y
s2666A5VIjdN6xxkOH3+/SvGz6ptOpZlua4mnLNJq8J/kPz1J/Nn1WDQN2JfV9i2Zlg8wX0tz1/i
Z1RS7FxS8QDaDcY4/fQ/39fv7sw/79RfKlle12k19Lybs5vqn2cKR56u6ppGTpSBcoiBB+fV+Rt7
KVGjamKIqdyv6Wx5evygdPkSxlFFqIS7PE6GgxAtu8jHfaOSx23T/+BHaS4XN/uDUNzfb/a/vhM8
OxoKPM5i49uilX3CuDUY/n2TT/toAbzxNCP9YbrNH84V+1cfmmuo6YZmG7r6PYOw7Zlfn5Sy3A9q
9JQYjOOctQsyPfSd3iVi00QIIpD9FpeKiDt/TeuFNV5km1XTUkrA/o8G5P3e2fjLR7f55NxXC4Wk
9v0wtV2lXoCckILUkxvGpvsM5JiGXWPsEwv1FnqgJBhU6+E3D+mvD8Nvbz7P1/d7/7tfe/aw/+be
K1aui6Vdij3j05GImEDtIu91XzjOH2zE/+Le/vY32d82TSmWpMg7UeyTZHoDLSELaGTDX+2PIv3D
T6Wen5R/PtM8xZpmO6r1y8Xk9n4Pj4k6t1N7QIC9UkTIIO3cDiYjKgKUhV7TmY/asmxLV3x10R7H
SBjnhyYxtJCxHM8aIPW2pHkywZudRoQSygFylpZhWwzpgpypwkkCOOIZOJyauEXFu9QBOtv6Vpia
uJakjnv0Mm+clFctcL9XZ+I54uZzB2uMFmKXJONDTie96a3+IVOc1Af2mEPSTsdAmM7kuWn0gw1i
vEGJ75ku9GkGSxTMmnOJLl0LJz2qH7sB65gnx+qH1iuXi8zqw6In9yp8+cbMxidlRBu5pHaIF+1O
wJ8ivYyTE7KBkzsbW8S90ovY+8vYnFBQ5wd6mw12bWdHEYH8a0Zq1sUsRERzD1aRQLfX5RTWKNHv
GIJ1hMvNr6BBwk4fnE2xDL0nk9YzOmATZH2bPh0+Sb79aMW8gH6TRo2zhfW1+lJJfjirjYVBbupJ
hdCF7O30OXTS5gH4/VlUxBRZhvBidVv375Y2oY1S0mgHjVjvZd00wPR9s5t7d9ef9a5G+jwuwxWC
nc+c3FjUCla9dZYZmVy9AAkwbFW1oM0MKXdNlToMTNIfYjFveVDelChRvL5FeSiLF6dGXRq3Dhq9
drv2qxuUEnlBGbMddRaiVjqUZ3WI1O3Ys14IzYQL7DEfGY5x1wEqYn9oL/sYEYRDRxCO+YA0sY9g
0leYLINvqK1HW/BcuIssQzUtncdBolTTluxFq1WYFMKFAFfh4NyGPQeDacBFR/A4gkC64EOH2TEt
DGvOo6Kd+xjLfcqz6cFcxewx3GTBvGIWQab3fjWSZ+zC4Df2vFt1GA3LuIkzEoNadQ6rdo8D833O
wsV1PJnDjAoVgXIM6sHYpCFJ9EBJhgOmceEhODuC2cUw2KR+YgJBeHUzJ2hyZG9flb1z4zBxBrpM
AdAcNFZNGa5DersClixzOgXqXOygeh4tsi+QFx3YnbEvAEq1MpwzAPXu2Is7za328fwRJ9pFoc0+
+OIWYVojSS9RCPqs3lRjDcyx2ztRd9LIJl2KF9T0qNkGb1SVXSzuYjb0ejJCPDceqhXIaNWb7edZ
nHeAOtTa6ED2ir8UMkQu48wampTmaWZ7dVQgUJZfXF+DrqAYVk3rQJ7iVgcFUE6OiUAUsNjIL2VR
XTSog63kMpbb2LmNMYPq3Rqqa6AOHXr/l7jfyoFPl8sL2V7lzQgTM+NnfjGd5dVIXhv5wYhoX6JE
VDIURh+DooaFuI7Fw4rLtZyDGUGDql0z5Ig/zr6rYJ1ENh1/ZFXnd8nXvNqoSzbN8AHAGyBtXUvl
OGjjxmkOc3lbMZ4xckU4jd6I3wXw2YdIMKzhsurMUFfsYO4yTEkaErJuo+lWqLjPiXwp5gB5nofx
5wB846dPXF63n29n45xnQn87XTakqUaFEQKVeglsWY3ZMyn263KnoGbV1KMBXx3luAZa45CqLjG8
zSHTyTOPeYTHclMj0JB1gmXp3SzXcNFtHqMttl+8fMbGKZMrbRz9rOIKT24wdDI8X8uSHNl0sjZ4
OH0NoKksmeBhQJyzTN22gs/e6KV2a7aoS+O7xq4hlJ3Aas5YhRbMerJp23HTLKPfF7FXRc8lZKVc
w9UlPQgbJsz/YUGPIlINf4Llg1EdHe017Y4yxduSKp501YshEbtWRZ0doRaojJOWFD86IkVQZISm
erGU3dZUV0+xOnxnqa+g3qpQyJPZ0XfKDs+m3yrX0NeMT7k99+2TmmOp1kJm426MqUUY98rQCgv5
JnvKqUJUaRlXmfYiQMLKUvAqJ63Ob7M0uXSZHVpdxRWpu/G7WTsb1+oCTLw4xtGKo+oz1TSAe/ft
6JLgsq1WqiYuJ1NnQ3Yjvz2/7dZkejkFLjcsM91A74odIRf7iRioTS3Sl6o720zQy8DD6/2mKXpk
R7HzrMax5ZOqsqAmXDZQd6epRNwm2TTWRYjNXJ4xnPirRSQ/xcl6wDx7Nxuxe4zOaF5d5CVGdXtj
j8SGO1+6Nl53Ag2VtVWM2AlSpTvWqsJUQSZOkQQejErxGa1sQFmHFcGcjkDIH/XYiR2CjBskUhdE
aFwIrN3hoMbb/32phKbqfykqUAIZrm7ZGC1c8R2ESUVv4nFxld3QKsFEUD+W5B1sd3V3zokI82Q9
5nLIArBKQGAqFNPAYqWqR9ea2q0w0vK4zO1UewPmPlzJkkiB/Vj0G9HDt6VwXm72ugyagHrB8fMR
ra1hBQ67D5rax3K0MScp1hPoZBK6rFvRfDSFgz4noy6Ab83u5wGmi/kB8yXG1A5dgnYysr27KOkX
pKJ9bcm1fOXq2O2PtbnqlDFMh9qvIRFwSLsVRm00bLioLiAORRo/xToDHmLAzMS9VNC7jUK9mAz8
IZlow2Z1n9Yqx0Mbc5zC5iHxeASN9OtR7i17iN5qTGALbPCdEPNwJEexvXZKfs1APsB10nbZaQEK
9tXRYQ9hVgJuwW55S5asfkqXeoO1+jT0w6Wm2/nNYDkK1vDyeTIjTHYTIlugFa9MYEDr1T2HF89e
jFdCnUY4vbV+0xzkxAQ6XEd28zDpiRGaS4fxOLPVCf9Pyggz4s/Y4bXlSnNhMBFl40ubki400fdC
pLjR0e6q1jMdota9xs1Xv6xbzt2xUDfkvr1kgNOYB4h52k2TYvrKNHGUaP2hkupyUw/iqdYQD8tO
PXRQNielW3lenfiSMep1iMT+wyaWwVPMEi1uS/AX8kYLHwVlSVml9dadFudA4WWcnZL4mzolDsqY
HZkthL3JbbV9XY+YBfTuqi/GJmgrbCHoTTK3uWQfvJhX82FZxaFSDRyeaR4uZfmi2ygKkuGZ9AHD
79cFsdaC6kcfWNa5prXM1mtlIChaTxgWC5zl3eCBAXQvkWaK2HNnwR2YYQ64k6tyU7iTfB/gse4q
3X0ySqYCIPWj0DaeYxd1OfL/a/LvL2aT+IeqGF/xD2Gk7pvsONdz59tjdLVCHRolZQi2IE/LSX2U
2Afw8IxnfxaViAbIqQyEiPf201x0VBj6+OxkRVu9QJRYCzxK3ZLOuOTuAWxX2AjMNaIUHAXj4WjA
WYYJeVLUUG7r9jcYcTEh0uG95z1WCLT95fRZaJBFskru1kYoPAqthjeeJ0Y1XzP1kOVb0SbvzDxJ
3dDO4ns5yOa1UslWmJsrRAPegLF1b5l5vMsIm/BagjH4VNLYm/1LNbE/+IvUF2TtQ33ZMS7iyZ7F
YSA04DoXC86ZVqxBs2Iml/B4SnHM27Cu6hgKc9k3kNGHKrqQi7ObC1oFxTgJxXw2YNwgC1MTUZaB
cUwbpzZwjBdtyLoTDRJVk1xCJYplWBiDX7Qno6sq/3ygrS7JM1QF/eoEGsuIhb3vS6x09aF3mxNo
n1dzXhZI+FyIP9a+a36JbEOqAuThaLzpcqvgWPGRwY3ircYHKmZiBMrRQ86lzXVYzcIzWyIeJqQZ
4gkzQ4p3d6ybuxrSLy+SvZtet+sCu6Yf+7W91rryJOyLqXlqx6O1LH5OFWFor850rSKSK5xx4xKw
iUfmNR9Y/Si3TPkupwoXXD5s11a5b1mwlewvYgeRmYazJNbe0rU6IF9KPWyt8flkxLplNdaub4XX
JrqfzUOJ3s5dd3WqtmGfGxvVLT0HTNVNc/Sy9EjFs5w+y/6oD0hf0q7w43bwFHauUZXHGCNgXlkh
Q7YPsiBmpWOG2bmmoowOdCr6RtkzjZ3ytcyY/lGWxyEtdobxWAo7iFJjYyCnnyLDU1qD0rvIQuts
+1nXbbHc22wRMrtCeHMsOLyxgxRJ+qY7n3K+yKpswT1sFNtmTBusXNllN58YYnmnzK0d4lovfIx5
1xifgrVZndPcc6CCGXvQiZ/4QvSzomTyzEm/7CpxNLrE/+Xc/H8GBf4OO/y3mOL/h4DhebLivwcM
bz+b//7f3or0/fUv9G5pxR+q19/ih+cf/zt+COv/s87OaghXtWywDQe44+8AomJrgIEO5ugz4mHq
fMM/EETh/uyCbMEwOHBbZ6zwHwiisH82mOBB9LernbFF8JH/CwRR+2Wq4D/hFtO0hEbCiYtqhyAW
G4iTyuk3MFKjFJjk9GIKzcF07GPGgbds6sGa1w3moexey+1sCnHdTfGW6J1s3PT2ADsKg1/Q8qk0
D7oCjXTozQLzEDjZuJXUDPg3ZJK+rlKLKSmLWv9oygiNL54bWLamMeQDce6W5ttYuoSnDTF9FAlK
HV66maCZoLA75yHFXMomvlTd4o+DjvYkrRi5ilsoa0u/shcF3zOzw/NTVZTIK7pxcnEpSBIAcNwY
S8ywrgzpqI025rKCJbq3MXJ0vpBAdEgUZiXxu7W3ManW9vjpSvbixlSq+b5TU7vc5Y5D94h9wxgv
YcEljsuxb1pfcRP1LXHdiG4uISvAQEptBONZsNrHRWGdkFyTlEC4uzxN7ujKQzacQZyl6Z3BI6uh
LDe44Mmc6aeJ2Qpl3C+lL+JB6zaDcNLyEox7mALSqHSJnkS2XSjsGW+eXsnuesSOj8J+WLNXMVd4
HmyLn0R7Ws19aBkmmiPdosX3JzWtpqCeiT57SYZKvVIQhzPManXq3mf0XUno+SINoqrSqXvqS1xb
s+dWg0DvkTqtu2sJW7jX3BmXzZi65YWeJuRpRelcniJ7VF8n28mu7Ny038jCMDADmGfHAmw9ASUc
/qBAi1yyK8ZXDY+MnqT+0RuHnKkKLZtFKIeiv632zC7Zz9n6gE+JDe1/UHdmvXFjabb9RUzwkDw8
5GvMg6TQaFl+ISzZyXme+et7hTu7yiYsqyuABu4F6iWrsigGyTN9395r98ojck7YuMQ48gW5wHpP
AWk55rXRLVGDFNPGN0up7iLlEt6MfLaDD68R6HSwrCAwVj24pW4J5do+n5BEfa9FiSo3riG960Ke
CxxWUanvqAIAAVhSGfcNTiDnKrI6w94VLTo7JE2TUy5d2vUI00lV8TcJ3pn0mDuG3e8zDYnAsjNG
g5QaxkWzqpsBMkyCoC4877GbcIkXx2U1KsdAW7UUdeJVgbnP22olJ0PLTiMIGE3NqavSYNsAWsDm
ucGeSC0LaEN7X4tAteBOVP8m0p7CnM10Y1FWowR5lTVu+RIZDYDkAH87BYYmKAgiQ8fAZjbuJszn
NarH1u51tapssxMreowepskhK92VQzHuwSOTK0AGqvkuGp1ccEpMwO+8tFI7w4bsEasHBDXtuakh
OYCHGrRPVdj1Pe1pJT85fY+2sOtTD5CRwUIu/FQiQk49vtZQKVgDQ/nm5iXnPgtES7tA2jaWfP/d
q8ri7laj884OqKP0SVs/Tf+u0rxzl2NsRCE9S1c89A08FK/CYzTYRHBRzo89sejAI2wJhLFWTKDA
YZJkgAQSB3791nQ6HsE+mZyrwndHBJ9RybBRQTg8Bm0sYUx4HBgwzpacV5XE7JWmWEcnf1RsHxDC
7dOEX7sSTYPZF0NPi5wM7T6NeggQ+cqQlWtuNBxpxTJ1CSRYYFJxrQVqnooNdjvV45pkB3Vd6R1W
AE1J4OcuZJ+Ogh4tTVypaW8eIV/pqxKk2VtqeO3XrKKEsQb75FJ6tM5gGshSrdiin42erCjKUKhA
EXqQfIQ4e/sgzNY6Mvxn3Z5MbEoNu/VlZYwDknoBcAnaEJ/uorcC4AgOsBQssbwC4D2+77/6XmBd
601M7VhvDVNj3sT8BrXOxg3v5Bp+JqtzjXzjtIS9f3AaF7+i+85LDpoiXQgTmRvNsXkOCUiaoK2H
ql8PLu9qwdvVbPy8fKZtO0XXQaRXeMcj7wv7bnkUhLu1lEWmYvPTov2bBsqvret/boPGmUVl36GF
NmtrmOFgwgFp+/XUItDnEMyjI6fzv/dQv3RT32/TnP8KumJ6fYZt/Vjnz22cn9bXoDbLvrTRJtt5
Kg6ICrsXSQjHUxlm1tuff9C54/PrUk7fxLFNwDZSd+U8KiPLqBcipC3WCbBCRIPWIGuwAD1v2W0K
R1xVZeK6kG+MEjvZ2c+3rCN2zev/q13jqfiePTTV9+/N9dfi/4M+8vkTeX9buPyavubjLxvB8//h
n0ayrv6y4YRKID8MRfuMMf6nkawbf5kY5VzbPA8IOhn/3gZaf53fp+ta8F5MaIv0sf9pJAv9L0t3
deVKSTXLVvBN/5Nt4K9jAa895pAf20ATy5XJ5/rrV2pwbEEw3DW7uIr8vafsLFoEdb1U6SSPZdH1
t1kv/b0Cc7FrMLUdFRyPO7CDzsPgRfR32j65RbtpUEOV9ZtWJtquVNQngWb5/SJMgDaUbiXvOkp9
K3/AFq+A8rSVlXygs/oRkvjvUfDjp6hzu951kEi4ruSZ/TzgWjZbaVgG9a50u/CbWdWQDUSe780e
NAkUKQT04Rjjchnl0eRXf8ZLaQOgtdWdNKdwO4y6uGFBIvMvNXcWWQG7wqiLlwB89jokInFbmWG4
+3EURyhbvfS13r85gwy3OVLePUCB4U5v8/ADrda82X9+R4oeJK+JT4hDxbnG+dNM0lZ5SWQW+uRK
RSkG/SH9qpPfti5AjuxG9sx7z9CrLXbekCo/ybRRZ9Mc9YV9sO0+3LaR3xarn77w38yh54f568OW
FnMn3TxTWkgkZqeHRAfbC5ig3uE2D7eV60Yr3ytq9ry9sZlsvN3oN4MPFpDf/FHmVYczi+LrF/MO
cWO0baO0otmlvOiXsOEMw46WQuVSkL1wG49Zu8M2Dg/oP/6xEh+mLdEeCAfL9q8vgLgC6WcTf7fM
E75sica01/KnaKj4OvS8/gLB8e7Pf5LFkAPiT48YTYcUFJ1dBNqKXrEQM42HXSQWRqak36lsOORW
XFdg6nz9AJGz+UbN2nxTlSdeeoAnuICIGCdXpXisKiu4QkZNFTptMP+Yorfabd/W9pPmYPjKQ1zB
iykK3WpbIMHnjKZNofOEwS1aYuMfHkIHtgFVmrfaDgYwtba5or4KmGOyq105KA/3GyDAZ4KTMNR1
5X6osAyEUZA9epYzrU0wHV+SUeXb2PbVV/w1ACapd8Wp5dcLszb8T43KanrOaSevjKxwHvWGhQm/
oiPplCqnXmhTUaxrDa12kE7nfzb9HOBY7ozhiiyilh2VHLY589nRkTL5yqizwPO5kP6qqmv2ZPmO
2i4Zu/6LZsS1XDm6VXEkSFV5D7g2+yrASbJprrzBAmtHK3uRZ0N4cjuarKiHm5NLnsejVpgm/v4M
Uojb0/iPELWM2PUWXjoYa/xW6oBqPznqcEXHZYpEZliGECG+5arUN8j5qx3uuS5ac3TZeZ5XPcd6
9dkqbcTpPq3ZjANVkd6Vzghrj5bjY2LUzjFH3YWBy4T87dSMXDOobMpjRnDXtUHP8S0fFegYnkIt
ICVB/sUKTJDN99pIimsL5fwWv4+5nChoL1RaAy2wsuZUh5nHERTYDaXZPGri5SRzDy6KkAc/iLxv
FLOtR0Ii5dFNsUnWwzACkKk0pMR2fBUpy+/XjU/TvA1E/Jj7Z0OtW7O9NTzHhbaQmV9EExp0G+jD
qdBYu9JX66nSbnHPNbsGg/R1OPhbqAfyNpMYxjOk5AfDgk1Ebu9BG4LXMbavEGh/c20t2Lh+cjKJ
aNlOkYrXnVZj84b1ew9XKN34snmr88niVytn1Rr9A0Lr0t8U9PAVS0C1iMc4e3QM138gBA3EhFmX
0Oic7jprCyi/RRgYS3dqnBWvOeA0YOHjB2zXenR/LahgsTfeWZFhod5oh1vU9DWUnLZ5xMmunLXi
ZVBxSHMOMn7BGJws96xacEdv77d2Q0d+cnDRFcaqqeLIx4ZWWjtJGNWDmnTzdYjoSmnq3Dqutf5U
WSYKD7JcVqqgR9L6xbg1qygnulsT0W2GMHxjYEA82X0Fjy/IvnmdFqByD7x1zAxxgkKrEVeBgbmL
p44WJ5KvqtDPXehx/K7qEWNlG38J3dJDBHPbeM3eqnN9idbqudTLU11qnwwQKavB7dqVR5fnETho
eYiysnmA30SDM8jeSmr1Oz1lQdpViaKSWoxu8L1L/PLUtopDhDQD45oeJn1YYleLndmqEKYZYngn
chZZHR7GzKsWbRFvkiK7jSBK7YWjmbgy02l4sAkoXkNGYvTUHdHM4yQ3QJmTz5zlwnFJaQBoYmFD
KKBwIDJ3UaVUFZaG32irzuzNZFXhYoBcxdq0ZtbLl+mYBTsgScN94GX0KVqHoyG8NLgobbJqLerz
Uei4IfAt91C1nm1eCdOanqFw2cvaCl+7odIpvDipvetqE2RB28hD0wdHtv9jvBSlEyxgMurQqhL3
phNRc1eHSbbSHc8/ZS0CG4I1D0MmnzLDH24xIl8ZOEI2taWNp14vh4Olstem+2xx9l62wjrGI4Bv
Dm95+Lcfa481PvctewNSjyM5rbHvYaxhsV35ZXEqelp9U5nLR1zt3tpqAW8a2XTjqJw34CTBxuhE
uhWsWm+wt9KTbQJB43wWkPPqxRmm9jYZy6XQZRY98uGqjcfmb+dU0qe1Qz3jJnYmH4iDX2nbQpn6
ITQt019a7MLShaD2Eq8QLzUL3bWje2Trw5NeePmVbufx7gw+5FxaLwwnUEfmNZtzJ0TpPMhERQuL
klRcoZbC3hKseZX5M4h1+85z63RtniUGE3mqzcLR3OreqjgoSkIf90HHoG+9tRMNxaHPx/pKdBZm
9Cm1bqbcG7e1QcJlMz2nY/voUuHZmWN2IDWdVWhK2wJlC1HnK9RZe9NHrBNJsExRHepLO+sbXodW
4ZTO+xfWEm1llyPoO9pRC8oo47UGKHVtVsZtQb+Fuugnyp13aaOhFHeqNLghT93fwpKQOwDvyxZI
yH1U6+XS05pkM5asWzAu6ueMaio2YI23NBTkXqF56Wrg4p54S2JgXqEZ1vcO2dP3bFifkE7IlUYJ
ZAteXd4ZkxtvhALc0jWVgwW+RKhTdcU+Nwr3KurKdBsQcLhQjoe4IbA5a/PjlGmGhyE2Pvlptu8x
fUXjixtRr6M9vynM8u+wd+TKnjw/WwgLHQNgW5yAf7deeBdjOWxLlEyWSqyF4zkQ9k2tfaWi4S+b
xG62ZIacsYtMR2P72hce3kiXZnVbHygBQjhMnFcj7+CXdWW/N7XQPsBBl0em2/5YtKJdl+2ulH97
qW3f5nbZPaaspquIMCoQqL5Hb4hW4ZTh/i+Nnh5hbd5hjbQ/R0Ofr7TI5nwSSB2qcRPdJLD5YCo6
i07jv4qHDmjBCL9qHH1tmzki24UBGQGBBhDP0T7nAKlA5cLP6qJjabGGdzRnSFLLEN8p5y5M2nLj
Q/DAtGkAdnNzQf9JBf0XvEjGuoDVt5pM9RTG1WOTNyujqL4qo2NHMk3fir56gOXp3zl+snSVIa/L
Mq/XWOuWHoU3si/y8jqtKiDH6C6WpUi4QDzRyoQrtJvA07kTjByrQ/GDrSqFTNmofQrS7queeM3G
0yH4eq6DTKq3P5kifuHhLnMV2Z8SnRryeY9UOR4injSh6F6OEVNr31xbXvjVZ3e1xBcvl36o38e2
fDLSQV97IqlPttSIJ9CH58YGfQXq6FSLPln2lV1tQ7v4u/MBTRZEsiKNPmhecdT1CN0BjkibTVbi
sIoa+9qmZK/LQ+SEn0EJ3lXW0CNCQAigVE9Fc/TTjdm7Lw19OaEFDs+AYKoJn3RYjK+jnW8CWw0b
pbPn7JtnpxuvLcM5YD+3tjR9wacmvr0zwPGsQkhlqmniKzc24Tnaufslqt2H2q3LzwMRYEWuXiqt
eI7qDEZlVbt3GGC3iAOJq5XiEwTzAkafXFZdaD3l+gAlpWumzeQGtEiCIDvb7enp12mFVGrs9vQa
gmPi2fY6d/wB+iC934JOJXzqxwnQ+ITGhQ+bYmhyFs70hfutDYgZ7PVqndPfxAqmHzXTjfFfkWqB
UXavO0QnRAhuV3FSIL9EFOIfKhqosI/jU85x/NiNg3UngQ95VRNtofM/uOzoF9jrrPuCl79vQ63c
Gs20p9h4G3qvKkbExwjYxHnsAZMP1CrQPUjSDscA6WR8YlM43mlV0aEAQLCsN4BOMEAve07Mrq6h
izCbvaFnGxbW62Soz6EK5qF1Qhy/xZtFA/7R99gQ9VEa3cZkWCyLOr8NhhxhJpviOgu/ljyYlW8x
CsvRfWg5cKyzrgp3hDyEX2xHMH6ralXQkMmWWSW8bTn+PbjBsQo+NZwZfBlsEw0n+7KmNbHu7O5m
CuAzFwU56F2xyXrqTdmt6KdrSibhBvlgdWgjsDB50ERgwQb7Krevhjy2tz0dhQdD61w+TNGCzSTH
YBj8hW4VAOk0LYBvkXZiKQPhb3I36b9awIu5q8Zc8mVrN4GNfE0bxd4exnXNfmWR9Zn7wI6ipwlt
r1oBZiVzK6RCfRHnL5lRp9siRftjjKQMLCbY3vvIsGE/o3qM1bgIWhPrfzmIT1QflgOWd9pJ6Rra
Ol1y86CGMPksqvQYur29C8/A7po9TAby8VvltnuF5DR7Eg7kTu9VtuPKKid9ycprrXQBaM0fQHmk
SE8rs0LnOlp7uFR6qm0jbLDMaMWtOSINcO3iUE1Hu6ufIMBve5vzoNY9jQhqkCEfOmmzRqrgUcOf
uynSditLYgcRPm893QoIm5/6RWQGZyJHiQAANJG2gUGBLtroDeTxoDKWUVQBaMvK9NT98PcH3U0d
3Xs90x5trS4YSGlADuHuiEJ4y3U6XR3cLc986N3yE+4giIEHguUilGlYJ5t7IwJXOXwlDY6xayA8
NQZ/WjvioU4GdmvjsRCgfM5WGYFQx2PPKX39E3MnRDhxiMGgYI3aNW665zCLu/6ppCewCGyfra9z
64VPXVwVjGRrb7cV7DRmnrTaa263FTRIaexRyH8GvZjvw9H86lvBjW0RrW0ka6f4Yg+62DnmSxGB
ye4qIEvWLWDlncHX+a1u6/q5SzP7xvO9vYXTftlMMazcqHgAk/DA9IeCEMOvtVee74D4dGXCKu6M
HDaatln4rUop8BsxE4NLzWpCkNMGcfE3DRqUB6N3rdyag0+lb6RSw1NSp3S28nylqwhRb+/KResg
A9aMEkqtEXD+xh57BTZQ3WlMbUgkAGMvx5I+L77z4qof/eCbA7cDeQ0s4MBr/CvgiiuPtsYhJfqV
qAgblW+AUmGlIOCuE4O9LyD+ZkkzHfG20u903epPmaU7J9huNJNQzMleE0vvHJ9rTlm/jZTprZr2
qZ5qe+fRIkGarsVoHBL10hPCznAeHYDKveg+J4mp7YSnuQ/p8LlUlou1PugfwbWhIG8FNSgoYneF
2RXsi4Nmo0d2vNRqUKFxNOjOUsWWucf9ox/7TBuXUeudzKBnkyiEoe6Becp9mtdX6IwsYKVataI9
CHhT1+Coy6DZ9xB7rkvsWRtTBV8iwBQPqdtHe3JyprvUOSvQAymNr9IbnZzPCGYhR69+XMtKM95C
ChDSbqiZNSERXOgTvQCTMYibHjCvUWT9PiWQ6IH2mX0wtBHxmR2PLBk01WrV+7sR3zgS0fo6HUYf
Jb6obtVkj5Cf0JALA4IPpZyIhrLlHsnMiHfCHva9V4orOp/FrlVTcRdqZwofNIEQjIYNUE+FQ/e1
0YXc0qfgdGNHkgNymcX7kvP3Jq7LL7gOQFnhYD165uhfmdK316Es2u+jU7tvRtFhkEZCyJ4PaSPk
IZFZVyVwcCygsJQWlTaiDPJF9DRYRmgvDTGyFTBy4XwGBJGxgsYyvo1MQFAcXYpnI5/0xzE942wB
rCY3pqGlt6Fhp1/dLEO3TcNrMZmadRvCq4c3xWZPpgrpbJyZmgkMO4U5CBK/RiikPRRZ3B9V7RLA
XmGq2HlgLPRNXkovXkEKZOORj5yZ2tTYt57nkL4ZvqqqUSu+x+4mMo1nZZLhnnLOXwCwsL7rOuZk
zBBJd0ONmoCoVuuyPbsO0Z1roD3rXnImUOpwkRIKS2RL9ahnm3ZRmFC/lzqP44uRarTxclOQZTNx
TEiL/gHj9WcJ8kgQC7IMzAxqEASHdjmJGPFbXgzPEGz8a5OI943WGo9BAI89R3737JnNIaEuuebx
f/IhB69TJIrKIypw9Lr2mOpELCQFp3f263LfjqWX7NOuKTeKsMitTLp6ZxvTnT1ApabEIe6mqP7U
EuV6w452vKuEGyHN0+L7jvPfplO8lXPSwLZ0A3Wd+OMxpq2J2qzP9ufjOM77yTrxkY7rwA614Uxt
9G/dIHZvwB8u9FGNS7w88pW3mC87FX/hBB78IOLjNxqEim+0yjC3EDuiGyAJ+DMM5ke450FprHzE
YGU3xtdB09Q7M2yz26pLtHuNWJ1n1oHyoc8MDxpsSJF6rE3f33a9geve1qMU2a4WBd/wcdUOnWgw
BoXrxifO7vGSQ471fej1/sGqTDKBLAEiyNUQwaHsXFph6ew0jZgNXXO8+7731JWIY4BIUkoOyh4e
SmZZWv1U+zZJHV+n0yTAWQzs1zKAlHLFapOUW/Da4z6ywFtOFuGZnBtitjxRn34JPXb6XeaLgzYF
8ae485unHxV9mC7NUzn12p6+cfXc+EGBkrA+Q47y9kYOehusyDjKV9QE5FGzdG2jj2P34gFBPlrW
OG04L103Tlq8tFMjbgAhpOEy6aS3TKZUPpNChSC917RbbwDFq/td8UK+kHPNgbogAaFymyuBb70C
+Y6LYFGkzfRWWTH1eHIX0HRMg3PsMYPflmSO0BunaV2KgtpP44nrMvSzY+AIm3oTSSa1OybXXUC0
ll6b1tnHkfVvaRx5G4FOHQ9TX7zEo+/cecRC7WJRGFfTkBGHQLBWd+OSIRkspiqlNDsZHmTrZsqb
J7eJ020iw5qMg4hEthRLOjv6NnC/axpHCDZfCTvPoMCCZfVvI+Q4+LtjBsCiVfcBWo5tq9nF7Ugi
NX527XVAPkjHPzcl2UmjeVOOokKMkvtyYUxAw+E9KjikqDwjUfTZqoz0/Bbdf3xdwLBgcTfiV0LH
UHHWqXNX1MLY97VtvIpS9/daL+R6tIxpM8hM3MiMRXh0h+JFS/lHPcL4BQ6tvRkbB9haWjRPTRt6
V3UuT2fy9ZOZpM1VqpNMAFNNJ5+llYlzlwRGCKa6zbYSaF6woJCX72PbBePiZekmLHoMK8lYUAjm
qP/Uwi4EPVESkLQIW8u/7k0rXVaIVh/SmuV2C497WvgZin72Hcm0laFJsF0Ny6SLevXWwDJ0F61q
ipdi9M5mnCZq5EJTkOn0LlN3HrG2gjJ/Vrz4Y+GsgZo4X7FZGmQzcWTYekGGoUmmnb0BqiRvMly/
T9ZAhXzl18BKNKsR+zYgB00ziJ8JLDHubJvqCOs623kT5fXC9iP9v53u/5EYErsz/5l3qv93Msdf
/q3t9/xsPq7nl/p/UAt59tf+oemN0OTXljf/+j8tb9P6S3HQMgxHR3domf9qeSvzL6kLE0e1ZekW
3XA6af/jneZ/wm8tdDaypD7+sDT/T8vb+UtIHNU0zzFb/wfd7l+b3RqXVZYycSn/2r+Da5KSfeL6
t3rW9xszi9Uu75EU/vT7f9MSfe/qZ5vwT+1ZoaRXDY3m33oun2Zv4e2qoir5j0Qr/773WVc7pl6Y
ep1wTvAo4qVqI1g+nlXsLrv3WRvXh9hhy8K1ToXH2G208LpsK/WBEua9BzPTFqCarFFfDvIka/fJ
lM6TbSJPv+zGZ81RJ6rssLQM65RyYB/A0vexWF12afPX9wnfEHtsZFonTdcfpUe3LCZM7IOLz7RQ
/36fs2Z+n9tupDrNOo248Z7ZAgHo1JvsC2xPcgghfyHiyc1NmtUGXHdsQtTxo0vYHYyDc8f5py+1
in1boJ60TjAgwCxGcjd1xgdapPde9kxUBVW9qL2BFyKH/uS7bk8WHKfIi17JvAGvwxssbNmbp0bP
4lU40VdJEL9edvHZ+FWaMTq4TI0TdKq3opzYcZjfL7v0bPA2okK/42UGVhne5CT766I3jMtmhjkD
B4gcuxSP0NEGlwGeP0imhhP9YwVgUfo9auKd9zkXBul2m/hWExknBB070ft3QeVc+MDPf/Knz7AY
c2J+Cidle8SZevCwjoKCdD8Qi7x347PhS4IXzWZTS27HPkFTaci8vm2JwfUvvHvj17uXZgnKtquC
22hsiNYNCZwz6+Lpzx/MTPPzr+nhTBD5+dlowPOlYqdJf/wswUevG+IA3nYw6ShiaVm36TmGf7dd
un5dxLnShdS2HqN0eGiciBqWVhjywl86G9KKQ1gykPt28kS0JU7A2SHWSD+Qbb3zmubInLYbyQtQ
QXlqEu/B6zj30Xi6cNGcE3N8A5Ro1BTOSZYuYMmyeKUffPzzK3rvxmdjGhANDLjCAfdpKP3JIk4t
HGLvg/f/3sVn63E7hUJqKda0LLSpQ1kT6aMRzFX3slcqZ0sykTUW9PK0QLnfhocoBU5L4qP5eNmj
Of+qnwY25EC7QJKen8i7wt7tWv21HMzx85+vfr7Hf0vP/jU05GxgmwjhJ8eFWgDgG2uDb4YLsLry
gA48WP35T7z3+Gdj2/TKLjhnviCykGuiVSl+mJe+2tnIhmbuVQXm4FNLGMiWvs8ZmJ1py8vufDZW
OZEaJdmpxqlUxjUW96vSjz8g/bzzUKzZ7jmzMSRNepSfjIh8C4yv7fhceUV52XxtzZZfci2SsirF
Ob/S2zsafmi1/vMzeeeDsWYj1bNglusI0U4hbMm1F7sUHLoEB3HYiqc//wnjPDB/81FaswFra4Rd
IDV1TqlypkWCDvtAwOkDLdpmaQIet1eD5mefwrxfdlP59xT55rYc5PQ0IoSj8lWIbeMXrraIusw+
CAriLIiU94JgiO/8un7VpQ6ztcjvkbjtnXBwl6Kwmn1VpoZ7GELj059/yDsv2Zx9P1aMQyWk7AtZ
miOSjBJ7E+aUNS66+pzcpCsAp8S7ZKfGmGgJxjTRMx3hzWVXP/+mn6adPg+7ojQm4xS20RseFbBX
xt1ll57NOR2CosDXSvektP7ZtIfbacq+XXbp2VyTZFmajVPunlrcPzQVihP1kQvPpNZsskHzhP+D
rMGTL9XRPoLT/mD1O4/K333vs+/Ea3E6Nlz0RJqQfiPBSqx9nYxb3i8opj4vv1JTk0tHE9bpz8/p
nVFszqYfs0HWDe5VnSywV1dUquMDoj0UC2dJzJ//xHsf/3wKskQnUbS5p5xhBTMguVZdctmZy5xN
QjCRZBxAZTzZFM0f8buXn1uv6jaX3fls+qE9xhbdZE104vJQGvkXiMkfvOn3nvv5v/9pVEFapkXr
p84JPUJ4g9iHSC66u0fPabsPFi3x3t+Yjdw4KEDKTqZz6mLae/FIWENhgyIICIF9bDKZ3ymngpWQ
trjSAlHALUWIv+7JySLauBC36dhgz8qVvR6KKHu77KHOBr3UTdBJhS5PoGdAI1kwBOzi+bJrz0Z9
HNo2HJeIHYYb7xydblcRkZhy2cVnoz4zkex7qmaLEVfGxsqJhwg694Pt1zuDxJiNw4lmy9jrneC4
WZ+BbLr7DBXDu2yiNWZDEJNioRleaJzaM5uMcj86ohwcz0UP5od15KdvmbRuQ3XCs09+nDR7iG1P
iUs43WUXn41BzBVWXGElOZled2+n5EGFlbzsczFmg1An1obcL2oTkKSOAEJWWVTu/nzbP3wEv5nK
jdng6zrSBECV2qfI6hMkYr3/atH4fyD/p6IXTiMeK67b3FuJR+cxD9VDPqk3ujPpI/nRxDHaA+jy
ciztC9/SbNw5cTsMJnbZk6EbBQIE00B611kXsY9Rg8yGnu6PLmrtJD2V0t6y6L5iU/mIUfne4JiN
PIHWUGB5TIA6qWjTYyNdWDr6/T+/qveuPl90XVB3mqOSU6gp+9pxKtgbVn3ZAjU3D5LuWts+J/0T
LbIHV9nbwE9XF923mA1q+meSxDkuzUYYxNMCy+ThsivPVtUYC4U/2SI5uXryitpiU4v4suEsZsOZ
lKS0btQ4nTRNf80q8NVVg7zisvuejeeEPGN/8HQetgb1z8YXQU6dUW8vu/r5+/lpmqvJckpM0/FO
3lB4aOrycpmMYrzw3mfDU7W2GEUYTidRKBeeDSIQP3I+6kSc39xvZiMxH52BrYP4QxjkWfr3KUsb
LHt5do+qJ8dDQMQguonpstqTmI3WvkAuPijlnAhR84/5mbQ+mEl94dVno9XFRp0kMo1PGYSqhUbk
oh7VH0za5zf5m6c0d8C1vk4rt6ZA0UakxBPfEWzaQXWXTQX6bLwGXRvHhBnHwCKSepuCJESmo3/w
WN55wfpsyE60kO2oQGKFty8yliEgx2vZ9qjJ4V3o6cIszoJSuwBhedFoOFNWfh4Nupz6Fss/v8bm
ULhoDdGsgrEwmuVl15+NZRfVTGFZRnRqWi0EFVJuUJdfhHEnzmQ2lDXhxL1ltvFpxCe2kE1wxqCQ
vPnnW3+vC6XPxrIeEKZu5hpFF5La1yHygCXilHib1rq3SYO6OeC3Qa0jQD/lQA6+N7lg1/fnv/7e
Rzwb6pWHFs2zRHRK0Zs5bbyDWHdz2aVnIzsucTIRwRqfILmu2gD5jlc/X3bp2bBONcxlvaink5WU
ECVDCBttal30SHB9/vqtBpM2WCIloxZVjLeQBMsve+ODgff7xy3c2agmLVQYoIe9G76yb1rC6Q21
22VHDuHORvWghq6AMDqcVN/VqDL9G3tInYtGmHBnI5gJP0MwG0X0voO0WtDcly/NKPtLLm9YZ9bS
LxNEPlgedMLpWNdeuRySHs+HsqJLTjRcfTY92D1yJZfA1KNqB07NgPIwFxrtJRsgrj6bH/S0cZwi
lYQhQxPaCzNCvhVOFy31XH02PUSuJxBBx+qoye5RJVTaA+LEL3zss+GvdNRGAZrRY4gt8yy6gp7o
g6q4YJhy67MZoElJ6SrtdsRshmMXN3y8Iezqg5rIb4cSF5/NAZUEJ1TTFzv2Ur34WbgBiNhcduPz
83Wkt0WQydjE/lttRvcp8/LNRY9kfrYWk0+YQeYYR9Ot3bOj11xWWfhBee6dRzI/WncmsdWTOxpH
LWoxc5XkwCuhX/hMZiM0ymwvwzNoHMPCG1e1qyz42O1lL3N+tnYAreUBEb3HqRQV5Cpk4QhnLzoR
GihRfp1cnEwEk+i84ZhbQfI5NRz0x8GkB/r2opc63y9rthee+7PmUQVXWHHCRapj07rs2rMxFKgc
yiiRs0f6eYQL9HgygsS68MZnY8gCxIrOknKG3gMUy4MaSNUEbPKiWzdmM9cAiW2gvmMcY+GDHPCT
Q+LI+8uubfz6Sv2+Ip41OZdA87DA3ANpRO+eLrv27JG73cj6RFjSkTg9a5NpOu19NxQXPpXZM3d6
lOYj4JBj1IwGfM5m72l1dNnF5wWELJwAVqEkO9qcNs0CCSaUwIueyryAkLamkrTAjaM/WDu9k9fm
OZHssmvPdi5s3xVFc9s+Jq372DfeZuj+i7NraY5bZaK/iCok9GI7Mx7bGUd2Eue5Ud0kNxLogZAE
evz678xdxXweTxWbLJyqFgN0NzSnzwmMp20nbtm2T2ugmCHfVrGnIdk+xWvql/j/K6X/dcfvGUgl
ZMeXE3iFm3I/QKsQAOt4BYm037w4get8yQdsKYIHMfV+6uOv0jRfvUy7t1fadGUiCiQiSKqjZ35C
N3hD0FbmZ90550JvtIVEvFpOcYgeQChNoP9xWcyVK9OFPOdeX2UfMtYpnOQUGSDl3GfHRaYf/Ubu
bJcS4uQZGU14Mos9BdN8t4JE1s+0cwrVW5ysfLXhacTMHElk+KPOztdtP/POZuHTMi4kwJwD5B7v
VcHkc5aiKcvPuhPM9cYZOiq75QR1VnbMcOS9ARSz8fMkGr4M5+DSaMeg1esJygAR9D9AV9VBv9Vz
ZpyAPoHkFz0mYjm1ySxPVRIOd3jxLf/xmxknoE8RUP9zpRiarqscnCjv/lMZ8bENErKX8wIVHvQ3
J2Q+xZbyd7xa0X4cLNF3P+uOl4Jeu0+AEZpPEo0m4GSoms9pNHi95IbgiXo5dtTge0gRSIaEAQUJ
kB+Av8WnLgzTjpOOcyoi9G6sJ9knekfQBLKvsnLyCl6MO36KW0uiQdHCThwP6fc8W9ubAiwaXo7E
uOOmoEzlsoww6TSuxX0gzHAqWvCQvL2k5zH+X1ESM+O4aWrnijW4wSEIlNMxoCn73fCk/cRAC3Ll
B5wn+bVPOL4KbZaGpCoOTkPaoXcU0reHJhnw6ttmaN9HS6TXbQZCvS/3D8j5QT40p8EpVdX3KNVP
RcE+vz1LrycQsD6/NN0Q8BdBGDM4AdlDH1mGyhoEWhOfwlcIJsiX1m0Y4Vonztbn9APlBLK6A/3p
NfIzg+HfdZIBvZ18mOblBAKl+nPbVDNQQgxsrG+bP5t5ZW0zx2fT1dB0bOf51JJ+/dQHY2lAdavR
P1yHBLwa7fAkBjCUQjeiar+8/c2z7Ve+6WpwgpyggIJzaU6qQacrZD1OhSBokuuD4KuGoMXT5CtW
irVxIsc6MbXWQ4SAGlsQEhP0PAmvHAbO25dLo5NqjqGMBZq2GdRBavxZgtj4yrpc2LCZEzQknyMd
bcyibADQnO3tk+CZvXl7AS4Zd2JGDPQQ6MUgGIAGFHMflmCKwV1Te51hwb7+clrQfYSHBpPZ0zTg
2bHAS9JuzDwd+Uzs/rc7sCZFmYC286mJFRS0A/wD/g+/aXGCRBwW/ULQOXyagpkclgasVkPaDn7T
4vZBSbCKZh3FrgflM2C0BFp+dF4+eA09daPEMi+6kcqccIGVdyIlxQ6NxdmVp6kLCSB1gsQyNj0o
BZr5ZMGY9zyFEoxJDSSFwPxYZacFPZ5e7SCQqXG8lUxkLWKQp5ygbv99ikGdZEu/4zIury+3zrhS
SG90CWhcxBjvphEcTKAq+ua3AI6/9ipuUiJmixQAAqcl4u8Xs/jlxf/EBP66dVr4UlvP2pxAU9Pc
dNEAaiCe/vYbuOOtrQEog1oznyBZNd6O/ZLhyR0NsX7WHXcFDGOGQIOeT/qsfEXRC7ij4A73tO44
rCqsnKbJ2NMmtNlBlwaqTFwlx7fHft4Xr6UpJ6ub0XAFmYblhALuWd5kjh7KSGV3a1LUfhnEFTE1
21bNtizH00xY3rHwD55pvV61wIXtOG0HHYBE19juYS+ho32mo4zjpPSLZm7/E+TmwWGIHnD0t68q
B1+GvaunOL17e+ovJCi3/4lD5wFJaptP69Cr3RLyT1LEn/xss5dh4JywEwA37WmO6L1sf9hy9fNT
V507i+owARH1fFIzelFXdJ2DGsN4iWhjPR1XoqA9a0GyNJ8YhL9v6DqJQxSz5NZvVhxXCoDaBtIa
gZdCU/PUmWo8iQGUC17W3X4jQAHAl2fB/UHBtHIUG9h0dTb+42fcyX285vVCQERy0lnweW7LHAyf
fvvQZbXGFofGn8Scq7DtbmRXQFiSrFfiy4VN7rI4R51oZ0nZdBJiMfuSDh2U6K7YvhC73FajNjY1
ATGWOemJL/sWquW3YPBC9+Ys/WpyIKJ+6UcxND9ECbHxk2QZPYLHLr0V4Hzw3DGOl+INni56y6bT
tNDtodiWr6CvUfdv75hLs+PkvM0yXGnRHH1CRbSuQYRWNh9qquX9WIbgEn/7I5eW1/HX1KiuB4P3
dArldNcF0dc1rT74mXac1awAhwOfO51UMIA3bQA6vIZ83tvGz27zStpzO46EsILGYYX4CIm0h2Ww
/GZeTHpcojb7FExhtw/7ku51Aamyt794YabcJqQpCqEts1p7GvrhLJ1CG5CebOLgZ93Jg+Ecr4EM
6XCSYoSiXvbEZPf9bdMX9pHbfyTAfBbSCWXjpAsj8IiARcqYEKySwg5XTgiXPnH++19nP5oBbNCk
eLDLqnD5V1Gors4GXrcbwHJ38/bPOM/EayvueHLGJ6PCCfdYriW04WQF5dWRgaJVgGivTEZ2F6+0
+fb2xy4stgv/IwZr3GxlfUL7zW8AqiHcRnHR8jDOAreQl5WQDFhBTgA4bXXbc9A1gQjdz7QzSbjZ
17rMIvFI0/UsOM0YBURbEE/zTrxLN9s0a1uijWrBiWebQNS4QPncb+xOvAsGCZGejS6PfR1/mZKm
3ndngXE/406c60EnhbaQcnncxuysyD2DHREcGZ4r6oS6CkxTM0QGgscmldHvJa2HnW5s9sVr7G7h
jhM83emRbo9NNfwLKpxHvl4Dw73quBAucE4lYdQFlvZ2eqzWUTwVwwzKsVg0n4d0Hp/9Ru9ENt4k
JkOZdHpMk1p+IBo3rKpto69+1pOXkWdYcOZZ43R8rNB+cAeKp+w9WhWyK9nxbOX/Yg6mx4lrVWlH
Asby8TGtuuifBFWugwT94i24oMytNuVVOMV5Ml77kOO3EMiIi2lQw6MGxd6uhgDZP2mr+i8gWy8/
TpHuIT4AviWfAyN+luPGUPzrS72OWR7q+Cg42YOb3M8T3LIag2zfVuFQ9EgNtM6gW7PsdWxDPy92
62qyhj5w2QZZXiv9oIJPoO68ksHOE/3aAjgenKgIBBY6ykBSZyCaMC+3G6jp/IbtFtUgS8jtVnUY
NgP771qnUGOFcJlfUHaramCnb2KIUJCcxNVeQZgHrW9+q+mW1KD7uxAIrJNcpiAl3cjTTLe9l+O6
NTRIjJSLQhtdnrSA+AQBON2uiYldWEu3hEagZTmbYYNpA2pMEIrvbGuunEIu2T7//e+TjgQXgqoo
OH6hPLKvqpTsJohHe24UxzHBkyySoY5JLhR0amVNAtCsLVfe4C4NPXw59NhwSP+OhuSgx4PsktK3
RQT9Ar/ldPKrBRKpVGtEckXmz7jn7su69AHh4QruuGZYysKCmZ3koEG/oVGMcsi1o/GFKXFJgxIz
BkA9YtRjB7L86ctIvSAyLHBrZsAJ8dhCDD4H9+eD3YZjDzZCr6l2S2YWlcl1K+A54RR9sCCFz1LI
BPjZdtJpQE1t7IhhL6U+14Zvmj7542fayaVlCIVWxSeCjvCs3NcxsJQbYQc/445bxlyvre1gHArl
2W6bl6coNJ/9bLtOuaykgZg2yUHU9NG0CTrZLQQn/Iw7TpnErKwTumAHanAyx/QOLNF+LumW4hJo
J0IrE4Ssi11D6BrgsmEiux39Bu54Zd0yrY2YsVPUcgchgAM6Jf0G7tbhxhrP1CAkLXJoQN0M4D8B
V4zPGzgD8/jLGIgUFo4xx6gr2+U4QEDh6cpR8UIocYtwcz2XZoDeTr5KFe/OaRiaj15ARAzbccvW
jojbY8rzTW9/IF87gvYHGiVeK+lW4XQZgUy6lfpxCw3ZBYZ9DkhyjS7n7N2vnKvc+hufyq4qg214
rDf1RYA+9Lim20eIGhK/hOxS/ozDBFH7pcUHerHsRBhrkLPjgOU3N457xn2Ao0mUgMmpqsqd7ECO
j9YhT+NOzozFHGxWpP2jzAzbd+XQQGJ39suaseuf2ZlWiW0YeWyaG1AAZ/cRyjRX4u15472yrG75
raEhm7cW1FyBXMyPmEM2RG29uQPXPJTsVUrplc15Yf+4VTcocizooIOIUcpqPMuBjr+/mSCJ8Zwk
CXzs7VW+9BHnilrYZlupXfvHEWrhT9GWpqdMyJ+ALcdXzujn+PLafLkODI1gNCPHIHCJonG34uEk
O2xlJHPZb8FHDejSQfMYgNGObl7FaQY1npexDjoAFoT05JwT2XPBoe4MYepfb8/YhWgXOfkWwsN6
zsA8/wiBq/DO6KQ+TmDK97uMRezlyFMZE7ZtBa4dUNQBr/92r+Xq17wdRI5LQ7M8xl27PPNDVtX7
Piroxy2Q2xUQwqWJcXw6TMqCFHyzqHbI58jO32cTX5MNvmTbcekSjIUtC+UIIqn6ScsSmnmQFvFa
UJdCZ+7O8Ih2GB9jqkHWXfdQQth++Nl2ku40hIAJyXZ8BK7kV0HDp6BpPE07nmsMChk2hBTRaFT5
EIVaH8ArdO3x6EJcYI7XqtHyuCKZfewyUKzvwMqtbgS1EBuzQPd4zrzjpqoPQJJ+bo+EzBQ6I7ro
FEDf3W/mHTcNAhJO4arXRxqkEGBKv5vE/PYz7fgoQUaJIUGT5ctIkt1oggeU4OnBz7jjo7HWVRJY
UYG7YZXQw6g/gjjWc8s4HjqBFM3auZjBaWKe6q34kZ613P3G7Xjook1ayoXwfMCL5i4Ixw+QT/Is
xrjdf5PYjDB9y/NKYKNAzHOAoFXD/IbudgDisCDHaYAG6JZkDzRbHwo5PHvNitv/15UWAg+MqMcU
uje7aIXGE0qdV3L3eSu/kln/Y937qyCjbUESDfnoxyrm38uz6qBCIe/oN3LHNxl0VgK0LnXg7dFP
AsVSWV1zzQsnKLf5T2E160Aig9I5+bcHDmYPXcnvkIJM7lTqWzB1e91ivsRJsRJ8JcXTh5ySYwot
A7807bLldEEyg+m0kI9JB3VwHoi9bdvuyonp0ro6biohMAI2nh6N3WnCbgWB7m9bxX4kGUHoOGo7
skrOEJR4DKsUnNpgUNj/Vyj02jZuu1urVFZ1ahKgfeDPED6vdhn1IyYJ3H63Po6zIAupeFygR77F
xa+NQBvXb9xONgXpazNsNhOPYVd9ELH8E6/KC+jFApczJ6wh0TKkVjyOhUnfczF136PKrw0I1h1H
5a1oCY0wK4kkHwG8/T11kIXxm5XzDv0rwqSjqAkTSpzV9QgyHZ12YyO8el0xciePjqwHNy2j1WOT
0a9ZHH0xDRRp/UYevhw5FIZTaBro8rFeQVoIdZu7SBde2DoM3HFQOkJKwY5nnnUiin22lFDLUfyL
38gd/wQjVCi7GCOnAsooGQQ/dnKBMpeXdbfJsNmmarSZLXJurNgPPOM3S7161lNcipy0JWol7Yi6
m+Q/wsy800H75Ddwx0FJCf1gJRXPI5HcajaAeAFyQX62ncOutclq+1FkOZExvZHLVB7U0Hl1ADMo
Bb/cilEk2jpYVYryGP+KGtyht8lnv4E7/tmbsdJFWKZ53c4Koj0r2Ynad8Yd9wRogEfQrSty1ZHx
jvMAMmyN5zus217YRx0ogdC+mEfpkv1Y5Jr8WRJUmT1X1PFQ1dMA+j0yytdeZ8fBRMGNqfkfv1l3
PbQaJZmnheV4lP2crv1p663XCZ263YXhBirpZE7CvBx4v1P7UCZ+B3TqEt2YkUoCaqE5h/BXd2PP
BGumao8+U0LdzsJtqwsKodc5j+YMiONzImJe1TzIZL90H81lF0FNd86BceKPw8aoPjbllPpxSUFf
56V9NGFk0H6Nplxsdb1vUZrcN9P4xW9eHAcFNy9tNs2mnJGx2zG2/ctX6rUNqdtYqOtiAqNdOOVE
QRS+gsR6WkNz3G/gTv7U0jJLWTDlczvdbYZ8RMfQRz/Tjm/GwMH0C2rJeZ+xahdsrNwBo/TsZ9zx
zYpl0TLwZsrLrjsmLf/GK+L3+khdMJIY7bSAhXrMEwnprzBpjhAH8DtqUReOxANmtrpMx3xi0efa
1E+pbf2CittCWM/D0LeqGPNYRtALF1NRPjWSm4PXlLsNfFIYaLmq7Gy++t1SFFuTmfslT7SevPTO
DZxisxXxmIP5Y9nHWZPu9TZ+8hu5451BZmuJgqLK0cAQ7jNTxftw8GtnYtSFGkXxuMH/pcoLbner
aQ5B5EVvA9OOd8qsmoY4EApgifDQm39C3G79psRxTsPbNp4mWB6TpTy25dIfSrAL+Bl3nBPSZpGe
5NLlCy/aB7RMhXJv6qZqb7zsu2Ajw01l7BZ2eZishT7IMBrXW4gIbH7IHeriD3RTWk6B6867rXkX
b4YdKj57zo7bsbNSMs1NGPQ53QqovMv6Ayn577dn5uwu/18qom6/DpnlOuDqDNsxy94VE2O/zkcw
tWOz8kykLhhry0a6Ms26fBqrkzVj3mXUp3GHUReMhbecEQrbcZePAyoXOyg7BdAjjYnyCwQuIgu6
2KwhsW5z2+Oxds+Gpftz7tT3y3guKivYTAHe2Vnl0I5VX0hfJDtL2tDvgJQ6UYy1euRVULY5b8fn
Ota/TaS/vr1tziZe2TZuY+OmgWxfe2mg5/mjg+B6FKV+OSl1Itg2xgVpalieZqjJbxuU171o0bBZ
nBCGd0QTDbMwuQXX3Q5y2ntZDn4XC+oismSSlnPYFVNemLj7hYLR9hm3pGev6XYxWeDLKOOQYpuL
DKIXJVs/JVvsBdKgLiormbJSZEXU5f2q+U0LCfg7PFpco6+9sFFcxoAeFD21iOYhD4akF2gKntX2
KNQYX5M3uvQB5zJatOA7H4dtyLOSxP0ObR2QhCUR++038852XBlw1HM59/mWlI+N7bvD0ko/QBx1
0UgKoqxZKrcxl0K/DxfyKArpBWykiZNRszZuDahicPay8pnb4TaOB7+w4kKR4gYUd9BlRhiXEHXG
xfG5TchPr+l2sUiVnKzuQqFzGxFgSzZ2v4za7zkHfajOkdGUW0VYqfNas+VDVoTbfpV9efv20M9W
XgmJLh4JjGsTNF5In08d5erAlc1+KFEt1a6dUrOPB9PsZZtA9vft713Y+C5EaRsXXQjd6twkWb9b
lm1sDxmQscPhbfsXNJqgmfByugZpMxoV45D3dWrSfzZILtv32VR03/B2nZnPbaJtVoOIvUy7W6gq
QkYIeja0/zLTNBzeRali7V4EZOzfocotux2KcxC5nvpa4nQRsG0/cfCC3ma1Jc+FBulgDvKV52Uc
+Hw/F2vangSZmLm1XbXuSlEu4U4Tlnq15TKcb17+PhOmau2XsM+rtL8FqPvbsFy73V8gikbX3Uvb
WZFZVpFe5502W/Ju4Ypm32MCKfV9pqbhrE63jp8VCE7m+950ujkOxQhtwlmNzO/M6zK6jmW9sBHA
7LwuhiOKlj9BTu6Xo10+11JVmR2hiZpv9XjIuDoG1XylDePCeTR2crTMurkYsk3nVY1+pJuh5NV2
mDYhNa4zBHydb2/uS87jhEeqVNCPNdN5tkUHHnTpoU4gGull3AWCaRK2JqtDna+0Nx+DJtU3lSlH
v3V10V9hEkDjsp7g97LSz13bsqMgpvY72Lnib0k6bw1E9sacrZB2pxh1AkEEv5Dldl3OGbrwJoN9
A2KtZceK7B2oN/z2pIvs2ixZt3BaMelNgf4abpsdtAn8lDGpi+3CvclUuls0KjzxuAvL+D4l6sqU
X9jyLrLLFFNrC1vovNiaeE9RlrpPRQqtw3YpruzI/15CX0lOLsArbJqIQo1Q56Tl7T91N/6xbdHd
IcSDSn4rl+8Q8i1OhBTqsCzgmxjr1twZTsdjoE31oWW2OkxNj5dP0DeO91URZu8q6DSA5hb/dWUi
Ljglc4Jmx3sWjD38pqzqP0PT2L0oluXWzymdwJKkU1tTlta5ZeLDxnR1iC3g5X7GnXDSppzIOYVP
gubl36pc73vtpx9FXRAaY7bdqrUZ8ijmNyapT5D3+O016rPe/ItHXAKV7nhUOg9Vph+w8fidGdvp
yp67tJrpS+vJFijUFhHJRzm/p+lTERO/S78LQauXRBXKcJ1zHTynpkoeSSrXT36TcvbSv1620e25
AMdbooLGFtxX1qwDxX397Gf8PFd/GS9MBV7+GkU03ql6n1VZszMZnOht6+eZfcXJXfr5Kl5AKFCW
Q06NCe5JG9v3cqXduzGOm3dtxNQXnKzMla6BC1HLRV6VJdS7VDzgYtSQYq8MCIZXooDjBVTYL124
8CsQDQfpsPR9HgXkHe6lt8Ow+V2PXPgVq9qu5xSHI5Ha+EuNmsOHJeknv1jj4q+iWFVV3WCZoQBN
9kqg8m2VZy3T5V9vhlosM4HXCkvUsZkhpJ2W2c+3t9AFp3URWCiTRqIqWoXrevo7Kme5W/rWi2mY
AQ7/cvfPqixWWuP+lQxkORQrlJq1jT3vQy7yCl09RIe1UTkl4rShtR19n7iu+82Lkz022jZmHvEg
oLbqW4/D9NhYv2jmwq4KnIlAg2ObPNFkejcqvsfz+uC3z13UVdkXy4wGPpVnLDpAPP5r3TV+L5gu
6GqrFF6NMphOABc7iKb8pTbQU3vNd+AkDz1PujB1j8sLhejtkpQ/xi30PJ+7sCumKGRpBUKXArHO
XRiRp6xQs99Thou6Goe54C2jXW5Nqm5W4K8OQmSey+nkj1IGfR/X5zogmX6mVXnqtBdxF6Mu5qqN
pW1ALdnnvKrY7WxKtguz3ot+HdbDl64vyAxJxAUPMEGNHCFKct/p/komuhCzXNDVquuZyXLuctIf
miiK0WHPCs996BzsQBqXjVmCPEFt96upxnsB9i4/2y7iaqwGiDlxlBYlW3dQd9oPped51IVbVcJu
CYkRxs2YfolBZjYW37wc0+Vzr4GAtEFnsU2SkO/0Po0S7jkfycs9UvTgX+yFaPIsg81+Kpr9HF25
HV44rbhQq2wK67DsEuyRkuOkkkqz/BmM1Lt52uZnv6lxnJMvKUqOQ9oAiDY1NySTj0s86xs/407u
RB2dz5xHTd6hYkai4t4U81c/045vDtXWrSFFboOwwzu2Rsci1b/fNn1p2p20OUwlmh37VeU9bpv3
U9TpvRwMv4/SzXPwjoNKRc2i5wIHlnkMb9DcGr2Xfe/F0xJyF3Wl1oG2qBOrfMjMMWqHCsiRRlwp
db0at2DcuX4FKwlQRyv7vCvj2zo5dJVX3y0sO9nTDKQuSS2qHDAgumu68dNUC59oC9uOl5ouiS06
Zvqc6NXsMp0+jsE1RvRLM3LeRn9dj8RkZRQMiIio4XwDM9F7MQw+pxUM23HOsQ7TNF6bPs8a88Ws
2cd4ED/f3uSXRu24JrMZm9Sgzk9EEzRFeI9Kd3wl4Z/3wv9d6TBsxzdZX89127d9rgPa7xNWsY+Q
iZK3WTLxQxYX8wGyqGSvS33tGeO/C9xrn3R8NrZbK8Y0U3mjp/XbOs7o7a3aQt4YnopTKwJ83QbD
ricTOLOHltcf+UZxfFVp/1UO2fIx6SazRzXBPNZB0d7WjVyfaRtNh1KkH5kcmr2q+20/cl4/TOhn
39V1bw7D2Ge3oh/k7TDP2VGuxQ81tuSWrgstfVJMyF1ubkuLOFintc3jJPnQcP4rKAKfJkeslBOI
stiUEaFdnzM6tTv0IBkQvQ1eZwUMnL/0DN6LchAJ9tg04jJJt3TbycGLLAfGnUBkOeDTtKz7PClL
CNSOYr/GdX3w8g4XY9bIrgyLtO7ydQ1u0jWUu4KnXnh7jNwJRkrZlIdiafKgBfqDgCKQM/Gv38Cd
YJTKYEb/ZNzmZaC/JTG/W8PeS7Ib43ZCRqaHts4yOE0qy18laX+Gc3bjN2wnYqzo9+SFwZTIIJ6O
dXqzoPRw9LPthAaRTgF4FtISVFOhug+pah4Cy8crznkh1mWOByUpsXPTqDaXYdDcrvPa3G0AC/Rb
Wu3rNCIHEnUQPrSxF3NfyF1UGFFdXVm8d+SDDW11Ywwa5eI2QCzymi4X92SqtO1p33UICeEtS9Ej
Q3rlBQvF4J0cv65pMhUtroJWiM8kmseDrjZ+6zdyx6/Wou/CAb6aRxQ0pVbSaidir+4ejNxxrG3D
UwMNqzrXKDnvijpsIPqefvAbuZPnk4gNU9OiKqGI/iaWKNzxqfOqSmDkjttCSpsw4KlVXklb4Fr/
AEnO5cpmOa/bK2nXxT2NAGuEYVV2AMcVa3SgoxF7dBPovR6S8D5qzXhSZed5HHKhUCKtDaTPghaw
fPGpau+jhH71WwDHi2s8dwO+ObX5Onf1jnXJvKNr+/Ft4+f998okuTiooCfd2qYhEG0rP1acH2KZ
3VLefA+2a6iA/wo1r33DyYadiAWbtgg/YMrocjMn4ncXd+KJNGi8JLYKnrcZKqxlkE3Rrra0fmBg
eQB/vWH6KSpSjKQPZrHug6JaftkxaK5B7y8OzfF5UCcEUJ5AFUUE26h3tkc2bcqifxAdOEf2LWsV
PQ5RKO563FNuq3RgD1FKwm/dKti7VNfrHZmb6r1K0+QA4Jefbgh3Aao8LEVrNWnzLV3jQ0MbNBuN
XqXXkLsI1YluSSQj5GEDza1jPIfNfuXAYr69o85x4bXVduIFaD4TCOqNCkRqtkIf09wdCvC2eVp3
AoYewoSZrkfZIUCX97SVZreMnvcOl7Q+QplrArIeV186p5CP1AkIVr3IwzDrTqrvisqsSUrbnG3z
XjX0TxGS7UqivzTnTogIuERRoEVVAKLA2CpdJHegbbtyYzpnkVcW1EWnUdsPJFEd3l5KWe03cC/v
u5VB66RpveAvISho8Om/rqlNB+69SCV1flaTPgxT+86u4tqWuTR+x8fBxSUSPAe06NzL5nsIWGz7
WgcMzqxTv6uKi1QTguEIrmSb6yQePzezeGJk6r54OZQLS6tB2dRSMBXneI0MAH3jX8oJSBI/4463
zngJX7puxsjPnROpemgy8uRn2nHVaonskBUteY8qOJS1qSx2aTb+fNv4heTuipqHWzeHY9DVeTMt
XbQv+5oeE6iPf1EaJCEmTdaHxbDG7wrgvoQV7ZhWoQ3rvFhNu9d0eB6b1G+aQicurKqSmURXX27W
Su2R+PgeYj+ekcF9CwNioEtWOcOzIso+zRwVhSCcmyv7/sIquKC8pkUNqBvgWiAwvyma4ZSN3Z1i
2Y1Ar1yY+HH8cxfCtvYDj2kBD6jL4hsv+QPvJi/EMEKPEzpbiPrOG8vOtu2/Ea3uSh4/v71HL5yt
XNSatXiyjoFERGFPo7Rfsb67p4AA3Xa14V/LKKs/vf2hc83ilQjtAtg6kEdDwYE3OS/jbNg1idJ4
8ly722mj83236gXY/EUNu6ygNTBAo73WiPLfc9Mrn3afQ3ncdRXSfYsqem/fL/NKP6ZTBAIjW3bH
aSJmB/gH34tOgAg2Lsk+7KR4TrpUPED30euJMOQuxo5QRJc5wSJ2QfhNNPWPuveiiYRp5+K2dAZc
mTWeCaK0PdYtenm7Ifrn7XW7kLZdhB3E6rVSG2xvZP0g2cR2/aykX2R3AXY62BZRCYG4kqpTUcYS
WOZkOvqN3IntKFkri3c7HCFNS/e1mf7B869nLceF1mVgyRvaIZO5qEIgJhM77Zjor5xmLs25E25N
IKtalWWNB9/11xwM036ba9+RO8EE6O2QBBPioZzCo53Iz0lYL3rvkLuwtbiq9JwsWE9OswgMXurb
WMZ+TxAubs1aNfeNXuu8XCg7FkUS78HmKm69NgtzD2A8DFgqESPWcSCfIFnwTgV2uxL7LqynC13r
l2CFBAwSXLRu1Z3iWXOPEv+11+oLZ0d2/urfB1OuKo0rgMwrGombOAHFcpDE5c1aK89asYsxY2la
bjY1dc40OC6X5iP6S/ziiwv/7OPOjNliBd46+udlqH+uxk/Il7tY+Ea2c6jnoc7HJa1u7KjMHl08
pd95y4XDz51QJEGVNYfaTrITEX/XUPRCeG1HF2e3dhGHvAiuv2GkICNIISm6xl4ERGhldm4yFNXc
sIeseR4LoAQ4lTtqkPv9Ru44Ei1XZTW0h84ghPghCxu+o4pcg8FdOK64GDsd1Bo3orgGk3OwIzb+
OhXjgQ7tZ8nl7PkLzn72lz+tVdSg6B/V+Yau2EGAM78W3/0mx3FVNNSEk+45/Eh2n8Fb3O1tQ6+1
7lyIMi7QLo6BheflhGO0lv0OuORlB8E/z7K2C/wKmogsowGSug2iwxCzz2sY+c2KC/uykQrDMUN4
TDb7bdTHdk79gkvgHIzmAAXnFkSEuVz0fTPL57qZr/WVXjjQupCvYcnGyYaDBPl8O7Qn3afp55J1
1UF1HYhJqazABZWwMd6lXRX+XIwprtxoLix04OyijJElHOXSgik9ApR4BNHzlpg/XlvURYTpiIGW
jDNs0SRMb1HviG4nZY2fb7mIsFbzBiI1S50TEt7Zoeh2lvuebFxIWDIBExIZimNTbdlzHaroEI7W
XjkhXEiz/zV9/RUWknKIocdZ4RKmF36XVGv5BOXw+M/YICjtvSbfBYdl0bhQoyx+wdCMu840qPB1
i9/cu/CwboyjIRpwHu7j6t+2yPIZxIueA3eivp3xUC2GscZ7L543l/5W1okXOXjIqePEVmVbMgjT
5kNJ+pswCY9BGnlmcRciNv+Psytpkttmln/oMYIEsfFKds+m4WiXLV8Ysi2BC7gvAPnrX/Z3kuBp
dQQuOjgcGDaAKtSSlbkdA6laxAiThCpfQNS7sTse/E7TsVOxbtoYBVMybAKrDcgQ6m/jCqiD3/JO
ftPTvZpojdSdYFIzg5hu0qc1Ecr3vpBf30HG92hu6dC+VJx+DCujkbQnXgzOOFQnxRF4ZauxQm1M
DVGTURJ0KVPjrabyFVsNnRyn1nId10vkR8Cb8Vgey/EQNC3JWEOCO5/dly5ILF4Iq3e96JeQliPU
qbM+vCm/+vrnSxcjpghAvugENqjxT7pLZ9ZM57Gx3fuqHLan33//xTL/WxSRLlqsDAsNGP6EUn94
DGd5NCZbu2hFsIYLZIT4c1VjdONvvf5gSRc9xnaomNYxwO6JCsXbvZTto6yoX3IiXcauCay0WrdI
xTc93Pf1Nz7Z8+/36Np3Owa8HU1QcsNqkDCx9bzRiN0HY/HZb3HHfOPJMKipIG0rFtFnnCh5spH1
mdYn0kWQYZTAjC0k5l8KQtosFEt3CuL1T78vd2y3a3edyOKoXyzl/7TDbsDalXgJm+HLHdMNx2Vp
Wr6gsIJB8gdNi+WJ6s6rsCJdQNUEeDTtaqNfhrkw6bYkf5fx7HeeLp4KQCdpiAjrl1UuyaOFxsFp
D0vr525cQFWtJyEmaGy/EGY/jMTUZ0hX+bVDAbT+1dOLKTwmGSItAfmSeir51L6by2T2/PSLl/sp
cNohWTXMIRpnZu7/lcS+6eUteYTLB77ixFxk32p6HtZxjWs+kmNBqzVBJ/yIIM0m0MZ56PqI34i5
/9fme+1POeZaHfYIAw6E1a61TnmlirQRoXzY5mV9ZBNIzhdlv8dDMrcZ1QFN21DMKaa154cW8kDP
kyD8DlpS5L6YaplFLCzfxXylp30N1/cJSJJAS1FED6Dx53f9EtZ3BVRe8WTNoCI/kf0wZ1UU8Z1J
Bn3ukq0I02pc6INYDcafF7Bon+mxfy6Drr2batvTu8j2g83QPi/GdLUGrIAK+refmoq0MrNL0G4n
IDyDnBQHOP0gqHAOw8vsVAWyv/t2qQfg5MtDyFSWTD9WfIg6aCeNvPiTrlH7Ebo7aHBEqH9+kWTe
32EaljwKiUAnDMXwDpSvnd/z4dKblQfv97bBUwvyhhdCjlM3dTdCtMsdfO1UHVdmwPPCg2hC+2Or
5juOoT1ozWlxZsGmHr28pQtwI/E82abCHSXywMTHGP7RD8st/NCVF+o/YDZBa4GTQtwtRJIdNu7P
jWkHnyE1Il0oWzuC0GJEqvnSgg03/RxS4jWqgpXdfEEe4EzZUVCcmz1+aPsdUmK4nV7ZiHT5u8p9
kD1EUFHB2eYukyCAPBs592evA3WRbGra6iEeBsDkSN9l8crezpgw90rSpMvexQIhahRZEfoF6oEn
XZmh3uIX0UsXyRYRjdpc22Mafp/v4np7BoDHD2QtXSRbuAGzzgAgftnVDmXPIFSfk03RT7/f8/+V
H14xVBe6BnQ1Q2sS3e2KKvEmRlz8HW3o+GSBxUuPvQi/NO28Z8sQ9vcxnOFdZ8K4zMZo5491Z2yF
/xP/l98Fc/tWTAc1KLXaCvD3vn6mBfl7nprthsO48qi5nGI8KuKNYnr4pQ0CBfV2uRNwo6LjdBqX
S+uUjBBA87tuLrROxq3hSC/qF1kWzz0r30kb+snES5diLIm1IRdRhBejjgbBVov0tO+YnxW63Isd
6jwhErAaczSzTTGwR4Epsl69JsBtfg1ZysGuTAlRgcgnDkEXr/DytdQvHnKhbVVpDCTi4Z36pI+y
ohN4Ra25lWtdsxSXe01ALyrR04gSOd3nj1Vt2f0OKNEZSORZphOKec87tJny1raQIGi1ftfJaU4x
i1xM2cD0+tZOJr5xl6+8r9yJmgxtpTrWS26WyL/mEvSkaugClEjtfOONumItLh5uQ5MnSEpWgXCi
3bMQM7gAMagOIzmSbU1W9oMfOE664Dhlo8IeLEHBlx/PG35aWun4xq+48o47xG2/95FX1nAxcGLo
+QRpS9gyNyhlmRqRW7N6FZuki35jK5rEyQpsOASD+DkZ2X4WTfD591/+OnEWkS5HW31wYwHJrF+i
OTIZ4k/wZJTbBhoi6OQAMa7nhykZdZ0egu4pdBqnPGjAXPr7P39t4xxrJ5A+aNehgith5Futmns4
rhtpw7WlL3bxU+7TxbtcOEeSr+n6XuwQN4R4n5dGMnbt8kd/WlyPI2LVEWfSzRbkasvy2fY3i+n/
Q8e88uK6RGml2fa9CBDm9HuoIco4FvzjbDENltby6I7UdKz/R4tmLrLCoJx8quK6GLLmCJeHaDjo
PVuK4IvaGtjJpIsTKWLytAPGBNz/IlMI5Y1/TwUJ/SoeLp9SyCIjQOhRvYAN704uvQY/hnrndUFc
sIc4IBw07IcCi1As0oTuMg0Ov2IKdTKQGDiGo4x5iW1eM733n+kaeC7tlFIGgF8XXUXlC0iQQKe2
jPUzKk5e1AFEulgPOZsxEBr5Y5l08bvFsuVv3YjG0984xWdDBjIF616/8G39JOsOLLxWU7/wzcXq
tSpmJSJfYA6qrLKYamSM3Co9X7N4Z9PFnlBTI3t+WQ3Zz5aQDSSQ6oajvLK4i9aT0TQ0I8VUL2vb
f3f0/AqMM/qFgi5AD1GnXSXICl9oMEQpl+rtEobv/QzISfdWQwH06hHS7nX7WOCRQqPC1zgd781I
Mh211dVLIQaVJUuUidEYv5viot8EZA+sWpPqZVPzt5nUWxqreDt77YqLaAI8mM04ToCPGf+oZPuu
T8YPfks7G940Hek4tVhad0OWxL08zbH08ysunElilh/lah7kSd0OmW3vBzsvfhvuYqbjgZEajKFB
vmHSPIuCokrpMOx+d9yFSpUibCxiJHy5XqJnBiv6VK/b4vfYuygpcL3GBdtsiUJncy6HUzJ7cSjB
1zresDlivJblVL5QOd6PvXnYqfnb76Y47w9tx1htxJTgsN/FifJlx4S5tH5xrQuS6tvxaMMIH94c
yDFohFxnqqgXVRiRLkqKHhMKmhrHuZYmfDa0DjNJeOEXFrowqXrC9H291UE+tVVxDyHY/bQCOuy1
7S4VmRJSLFCtKfJGDe+Cbn2zjdzzlrsgqfLAtCL4fGBDTYe3TWNKJRgmv0vuEpHZ9SAcw8XlS8DJ
A4t69TDYpLxRjr3yvrlEZHJQeOmroXoR+6HPdVjJjHX7LT7Ma6s7yWgSt4ihDVafzds9+bYUP/zO
0rFOqOxW5RQhnIiVfeB8zcfq1rzvtczInbwYNtFGPAoQHjYzfc/Akp02JFGnsW/kG7PxH6rpunws
yu0lWNctW7fRs6/qjmUseOlKoFzKF9vzA5yIx3ZWtqtPXpvmgvJ33kV2n7l6Ydi0udybtFmVn9dx
sWpBhFMeqQQTSlgNWRwcTzYOleeHO08r75Q2KqDqRU7VaaBrRv10yol04WrJagQKQRGWLnid1t3x
NS5Hv9anC1cLR3BnBg3Wbib+nFTjj74D5YPfWV4M7qdEdDW8bMANrl7IqKq0C239YBCV+aUCLiKt
Nm1gGzph9cVsaZTwc1esu+enO7bbNFwrsnbqpa3nMC3rgGfrAplSv41xHleITkPT0mJjjqn9AlGx
z8lSejEf4rI4iYbqkxbwP40QD0j1B1p0n0sqtJ8j/g8QLeom04YbbguJ0WIMngxwY1574sLQegRI
ZAglnlWL5kMRHiQ1cvVs/bhMZUx1I4duhnoRwc6ywcQIIsuJ3bD9S9nmlZqIC0WDIkcD/o4kyOsg
KlK0DKd0lNqeDtAXee68UzECiUFimogE+QKZLkCPFTjijWeOFzqGKoM+4YvW6qXfWJcdcfVxjsa/
/c7VeV3JGqF/rUmSlwhk9np7kFHiZ6Sha6SxGuoe7fdcgPIP81PJ+rAIQ/0qRy4Ura3kZppyT/LA
Djprp0icxmL3y9hdJJpYKjqi0Ykuu5zPRWXfTKK7sSuvV76Fi0BrSQOissEEOVAF3R2de/NYF/Hy
uPGF/YlKVX3nc7DCbb+DCL4t1DYlIBBQp8DuO9hYPMGdwoW67ZUR8kCal0NbbH2qIUv3gPEyrwRb
uBg3qRLZBgOC7GJvw/MygkRv64L4xv7/LxH4rzcQLqxtPYSq9ApTRYG3PoVh2D81e80z02zfrJng
fkJic3B3Vqkp1neCTm91FxanPblosyfqQ2k4v7d7u2VoywLP0R8f+5jpbBxZeL/q8g+9avWRVeND
tExv5xo0MiEDypOJrXyOorYGskt+8TplF0Vn7K7QRzmKvMQPInaEtDMfP/mt7bgdTgiRMgpkvldk
PJVF+Q5Amlv815dFXjsFx+8cte4qu+7IpGj7LC04sjpczxtnfG1xx/P03Qi1EtCz58UgnhcqL+hg
L88gEic2WLqgDFpeJ7meYjOn2obBkA10bv1miISLpEsSU08liZIcFK9LZtbkL7T7vZy9cIF0cbRO
0So2mVMVKn5atspUWdQF4kYEf3ntXjlUF0wXTRTNQgOf3DRqygqQszwYttbnaFGHn3NwEXWktKSa
Fp7kEw9zPXbA2crWL0kQLqJuZ9WxbxoTHyCM4W2KAXrQs9hkUNSrOCFcIcw6GcB3UdgkPxY+gnhO
d3dd0Mkbbdsr197F1QlSrJqCyy9Xq/0wBeGfO2WeH+6Yqzk2+MhjgEWR/dR253AoPd8px6COA5Sd
8dDDoCi9YwB/YtAhutWgvdJWFy6MC2CGrtnqGie6rfXJVqu8m8kxZ21hhyfSl80Jb6T+hlZRSFI9
8eLRiCE4jyLR97XGe7lBS/jG1X1d2AP8BcmvCVfBI7HyIS5yMYTz0yCb7ikxKLal1RGqcys1HZHL
qOnLZKaizQAjj7eUGaChTiTi1RP6ddWpicW4phg23p9adSx3lxZslYZl1dxHDTjgf+/7r1iyi2ZB
khyt5TTKvFvi7lyQJX4+Oss/QShJfPr9n7hyW10QS0vBus9NLPNK0X8UGb6NI/fSsyDCBbEUdQuW
y6nF01X2NAv7iaWb5V6xvnAxLLM9gCeYG5mrnnxmGMrM1nD46rcpl6jxp5ycJ4CUAjUkcoA7+LnU
xz3Gf+aT1+IuMNCCFStWq0zykAZvknm9j5j+4Le0U15ByBYIKhBtjgf53E0LVGm2yW8+HXxXv25K
2cISDj0nebzSD81gHlsYq993X+7/T/u98ZhMtF/gMgv5rmjJty0hft7YxQTymszxHGHpmexPdSF/
BLXwXNrxxnYpGXikYDox65qMiQVshaDF8tsS8uuWlNU495uWMk+4aU7FCpy0HZsbPvCK0buAQBoX
re1RRs+tBDorbNoDBDvC7xK6EK0E2o9xCBRpHh3Fel+A3A4jr/Tj77flctleiW1cgBbdiLVoQUvk
m3y7N20dplQUx0mbAx6mjpIbee3FYl77O87ZgoUSY7V0lYjmV5QSDKT2SrDkR8OJ87B5CJMN6NUS
yhO//1lXDsQFYtkgGY+9GUQ+DuFfSVe/5VHkVQEULvJKgr+HlMEk8g4Nx5Tx9e3BGi9sh3CQV//H
EwlsKSRn8onZj8OsvkE21y/UcQFZXJQLVzXBuzT3xdeVl9VnCN166VoS4SKyOKHJYRt8uNyL7QTS
uT9GJvywm8IFZB31RoaiwOLNeMj0OaEAk/3+msjXb6VLQ2ZiWpISurn5WMf0TVzT+qmq6+0+huRn
quOxumuiNbjrQjXcsLcrduAS7zTFUlppRpFXHUMdc6zSqlU/hI1zgc7Niejt0+9/2hULcEnQdJVI
5KGryPehYS9DMEeZDoQfSk24aK/4wjVd8k3khxDAPY8XFlUb+L0DLtjraMYVEK6ao8Km9Umtej7P
2y3+zmv74rwDdV9OExcDzwGkeNa2ue+m4l+/LXdiflaVWwPCXZ7HskpOR5286y/q0X6LOxX2Zp3H
g66cobIAb40MsfwI/I260ZC50toTLpiHgXSDLE2P65LQsE+7ks1/lAmLXxI7f+2jcT/3zbGcYSxr
OtpteYNgy49RTLhgn1WGswWlGMsxqqROSxc3d5Ro6vc2u3xU69YTtR+C5dFexHj0Q/r2CPv4Vkpx
5QF1QTmalBMkagXPk6kExcjO6xM4qpGxFFNo3x9oFXnGiy7OH0OyB2EyZDmP6PyB8dlmlunhxgN9
xS5cyGKlorCta8pzVibyPIE30YaeyfB/IIuLivbtWFi+ddOTGuJ/1XprFuPaZzs2p8MKk8EYf87D
eV/PjOzx48zMcPIyOuoaHa78CmD/ZcvtmvW0pScGZWCvxV3M4hbEfGxail0xpklR2Qse41Ycnqtf
nryfUgA1dcO0RbgtIuoh7dvY6B4F6H/8Pt3Ji6qtwpB8ncAZBdBN7kmOrp/f7I5wAV1rcmjVlHB0
M2/CdDjWu6ktPb2oi+iaxgVD6/3BcjUH4anQBWYAoCDtd11cRBcbbb9X3GLPTfVDbNxkg8KkjN+e
OxF0X2DERPMWd1F39ZyFC1CivKDMb/pGuLAujeIsnKPGvm/7hxD1u3Sh1DM+dNmv9m6b+qjpWF6F
QfG4TMO/B3iP/Ty8i+tSB0PnCXD5PFn2+bHYZH8H+o9bU5lXPIyL6xKkqRaCyXXk0tFfIY2e7Th/
/f2RXtLxV5Ki/4C65gVzrPIgOW0a8r6zYfc4TMX0oGxT+7l1F9qFEMGMIbRo0JcbAjCOiRTy89wv
y3KxXRRTTxFrA5rHEWh/FOvvWB3fohq/tu+XTfvJgcXTIdvQjFi8MksK6scn3h1+eZYL7QoI6i4B
Ky93PYRqgUG9HVq/niUSl/sK+KsiAis2y0sJ0qJWZ0Cken64E72ujOHK8J7lkNz5PtX114awG5nJ
tf12XtKiVFE8aXx13Mi3h63vt+iWFv21pZ1ndDmKshvKiuSx7tnJmnFIxz7wwxEIF7yli9KImg4k
h17b16gKTnNIf/zeQK98uIvdIrZjbKwg0LMmUOeAylWX9ooeJ7/VnVd028gBBHBP8yXq/kiYxi0H
yM0vX3DhW8OKAdgN6W2OdoBNm1qptJLU0/JdABeTywDGkI3mYMAeUsjv/n3Y9k+/bbkcxk+Gf4xC
TXNiaN634geZwh9yZJ/9lnbe0KnqZVJtPMqHCYqkKTgq9ZeOys2rxohqza9fvodTv6lwJPmsepbS
PnzTJIufebpkZRORfEJcRPCChifeNWGmy9IPMydcsrJ+MVVYqC7OWaH/pWi5aO1pQY7pKxBdRhSi
6nl40Hcgj32TRIlnpOjiwshm6kKNJsoXCkIKsWnUdZUsHrzuigsN68akSnY6RXmjdUZ3sDrWflQG
wsWF9QAcNHE0YmnKvieq/NCCIcPvqy9p6k/G0xE0+gDOJzmHIAAIMYLvw+pZ+XTpyeQ0bVVsdpJH
9RKe217ebUnpu7hj9UGbqHpsVJyXXfc5PlowXdbLH36b4pj9EINrZ1swR9nPVqd24u8GlKEzv8Wd
J3nvLTgdpCa56Hn3d9yE5UcVld/9Fnce5WPUYq/7leRTsNuH2DTv+8V6di1cOFhRhDRUWxTl+xjs
d/E8Bidp/OZP0OH79SLSeI/HGjTu+TJ0nzYxQuZn8dNc4y6UqhyqFjWWJco31UyZgtJkekSAZvjs
OXeRVOoo2noZkNTqpv9hlYEF9X5st9wFNoHkqeVHTcK8qlt2L4J2yWKJCTe/L3dsSM2qUmU0hHl7
dKdFk+eA1n/7Le2YUAlumoF0OoQ3PPKSyS9ba7yGOLhLD2YmMo6WFUfeWGjiZpiUpZ+X1Raffv/l
rydZ3IU2tQuFvrkJwzwGFSposOLFYmq7iIO/VDl2N6otV2j9uYtvAlB2092h8FfaihUZjQf9QYct
hCWPXmcS9LqppR3YydA7iQh0BaBFaQO40SNQ+z9sKMvz73/u5az/m1Nyl1YlbJshGWl75BJio/cy
4F/HVfrRjnIXaQXq/TJek2LPh3q0YzZP4OBNoy6SkOAoZOfHL8ZdwNVgYy7mMDnybu8sCCMMz1rf
sJu7WKtuKJZhnnHf2t38SIBAyWhT3nhpLs/sK7vvQq26LUl2YaMjFwlg/LQm+mu5KnLew5Y9rVNf
Mz9TdyFXIfZDVUQcqJKx/auo2JRFoI2/1Q64vC+v/Q7HkwzHNlayro4ctPrbGQMs9fdqlPyfACi+
Ry5MiWMPx+ncb0d04gwSLFREAfTAjjr2imS4K1CpyFTOIFEM84P+K+CK0yms/GoL3EURq8guPZon
YQ5aMpa10IGPq2a68eH/m0l6bfOcR9sEkRgwrHvk+xwqkJmBAMOC3fx5Kff+VNSyumcDBgONbbus
oEeU6qTusibqIdJVJU3K56JHi5/MZSqnID6Dxha91HKDDhMt9/2+HsK4PRXd1J78fIYTwpit7cms
G5vbeF7Pc4K+9hHufmE6d8ERQzXwyxQ6Vu9UmaIzv92hB2Q8v91JMMJgaovQantB0WCec9dpKZXn
c+2CuTQBDHk+pMlNg85Up0EuCUEJvy93QXxA3CbNvMMPBRFEiIv6occ/fu7BxeQl+7GUVdIf+Ub3
v0ZdaeBJmVcNirt4q45yaVTUHTlUtb5t746m/sfvGjr1kAXDJpM8Zjjmrh2hBcBRjk5X6F36bbgL
uNLhoTHRXR45BengG2mGIaPTeku1mr7uMl0mtrXYumEohiPndCEplOu68076W0iFa6tf/vtPeV2z
jKQfR6weElakvBzDdGONXwTm4goDzAHspeZ7Pi6KfarnaH/H5znwu4susLBnkrYkkHvelb0+6x3z
qAld/GbmuMuOFdSa9l00bvlEo79JNNWnvor8uEi5C71STQ0Y3WgxN9FudTYbXdwDt6huPBSXstAr
74SLvUJEE5OuXGwe8Ubc2ULH+pRUoXjWDau/MUGmJysUkATJsvj+IieOL2RsBhC6rbkt4WzGCbPe
4e5VMeEu6ArFjGqks1pzYBXWxyKOojuGQWG/wNbFXcXUaF6AZTQnUwSZyUqI+wg9as/VnWfEDNEO
+Aaf86ajD3r5CHi8F/AKKt2/Wu4cJ2Q5ejrnc1P8G1Y/Ksji+VmWi7qirRVbgcws79hxB+20KV1M
+MPLGbugq2A7MG1Clhmo2jeisUMK8FV147svDv2Vi+/CrvZuqhlG9OY8Gabpjg37cgbgI36IIe79
1G0F+SbUdmtq/Yrn/A8QaouQFJf4IfEho5S1yfbeznP9l982OX5ZJ8tgjyWeMJOzHo/At28p5Kz8
wEqIo3+9OzvvFeaw2imHSvh3U4Q5w7y034eTX5eOuyaae0HHHNMyX1hg/6qSwPOxcimNlmZLtqjD
le/muc9rwofTxe34maorQNizIC6CYJvypMesGgvDNLGVH10Fd3FQXV2uk8XgUw5fVr8RB6AkOhj8
RM25i3SK5yawajEgjKuPGozcKwYh7PLe60RdaCHAcv2RQDc9H5rlLghbnUK80m/2jLsoKoFUn88b
H3Nbi+BhrpP2ftezp426IKo4iFTBSTXmXUc+Yggha6399vtduVaZcWFTFmNOOMpxzGMy84fCiofR
bHg6+qyI+3dBxM5TIr5yZconvaj6De0Aftpte6uPcOWVd4FVe2lR8jF2zGWk9wEjLZrez6Mk/3Rl
aZ+hyqqi1OjYfKvGsva8Co5xQ5wa4m4yGfIumufnvp+Gc9fR6dPvt/SKR3VZ4lbsWyMR6uYhUNyn
LVj+GLRnDuAirkKz1tGslyGfuy8WBY60nztz49m58t0u4Er0jIxJR/sc4p+nKVowGXGr7nNt6cvh
/xSe79bu4LNosCVGfryL8I/XVrtKgNMg5F5rg3Ux8AOF+SalAfUbVuUu0mqI5yBh3A453Nx4J8BW
eo4jWmR+n85+3ZKG9cX/gvN8FUWUDqpNJ8yYei5+OYef9rsBx9qqg6jPTdZ0oUjnvfN8vGLnzQVW
YUF8Evf5VIbdMx+n7Zn0fnO2GMP59btbMs6lrFibz1X0eGzL59beYmq+dgWdqhPotNu6EEeX11z+
hTE0lY6m+uB3lk503PC2ABpk73MqyactsM81QwzutbaLr+qBag0r9OXygPJap+1Qq2cQCVR+rtDF
WCV2paEmXOfSrmNW6XrPbLh7PosuvKqU/V50JOlymhTfgqo40nWZ/WzfRVeRmpRVKWONuzJH5yMO
5lMTVX5FHJc5qy8WiqHHy65P4QNSlC9TGd///kAvBv5KdO+Cq6qYVnXEdp1j0oH/2cuAndiBPsEM
mdQbE9lX7rqLsAK/zx4XRQ9PToNPELMA4WwS+OVrxDHRAMjI2vJD59Ru8hSISQEi2vlRCnKXQits
+RqpSHW57LY9E+34dECU/YYpXdt5x0zZUnLbBf2Qg8phfr9QYk6ikOMbXQC173W4LtjqoryOmcKq
z8kBczrmpc742JfnyoaHF2SRu6CrQW2HkUsNm+J9DtHkh/XgNyouV+6NK+5Y9uGBDLlpc0vaKoc4
aHGubWxv7M211fmvzr1uFjsUdh7yFmTEzVAkacDMF799d15TWcXgEAr6Ni/D9nhUhsnnYbDFCbrP
t5oiV7JyV8nRgAQk3FjR5lEwhB8DY3SVxo2Z31S1BN44qPl5Lwm/4SVe3yzmdsLnepinEYRy+d7t
b3n193z4wS9ZcvmLP8UGYGXgStmhzaeDfUmC/n3c3GKQf/2jucv+FU6KAJsm+3wWsz4v0/MxEj9G
d+4CvAINkV3UpRF39L1I23p7iqLCM8FyAV5LFW5jYuI2X/oSDBDB1qRqDPxKCS75l4TyUNSBCiZn
0Y9dAm24VdyzeOxivJppG2ZiqiFv9gLlrYQ0j/O6sRtffrHMV54qF+O1EBHPVTDqfAEERj5Rwso6
A2rSQGJBMPVds8GPI4O7mK8JQLVtHzoNEtzwXizbx2HzE2/jLhGYmSVp4t50edM231BN+3MIQAHk
5XdczFdvAJAeegQhZVLqMdO83j81s5rHtAYrpl807zKBtatuiihCjGZns2VSH9C4K24xI12x2dCJ
5xGJYAxmJzqPYppkEV/b8yAnfmN/rjhNlw2MVgFL2mXGe56M4xtjig4Suz00rdCNr7csImK431sd
3cCZXHnhXXowNvehOcatQ+8t6iF6YAhgchhijHT1/fcHfm27nBiCKhZpzKjiiQyaVBJoVxCm/HgJ
mAsK6+dihvIwFjc9pc9ttN6PvL7FE/P63jAXfduZObFLOMAMwOZyTsrx35Yu1VNDiL5x2K/vDXNx
Z20iIFEzR22uicnmAuoD1LaffPaduaizJTF7FbSzzjeuvpfB8HkOxhsB1et3lCWOBayQ6DnUbtp8
ZGb5wAGz/GPEtKdKm4ZNaV+NHXRDpR+WmLlwrq3digmNcxwDq6J7bsfqlBS09HIVzEVzbbI7OAru
cBX1/L0i80MElmiv+I25GK6N23o49kGjYl12J1vGb3mzdGev83WhU7bTmJqDblyuBZGnhA/i3IBt
5cZDduVmuoiptYIgCUlWnTNbv8TIWdJkWm5UUK+tfblWP8VTa0mjEiAWnfeWP/YzL1MFZXe/83QB
U1V3hKIvhiY3VL6xoXlql9Ur82cuRGrd1xqhSVTn3ViC0mzsbRrNi1cmgRb2r5sSkISujTB1Dkmf
NgPaJ8hUdHiloMyFPqEcZ5f1iKp86oovDfLEQy83lr7iC1zkU7AU1TBjPDGHQHmIanQ1FI90mJYn
E/bROxUEEdS4dfPV79I7NakENIVdsa9V3ss1eYBupMpQzyxu2OsVh+8CaMpZac6ao8rXpej/Mvsy
3SkS7U8LdCdvuM4rd9/F0bCi3lVllyrvqgLjOXN9ZHqM6Mlre1wkzVJoCWZbhdXZ/rj1tjzbkc/3
fos7ZrvPxg5zyxVmOra3A1sfivnwE/thLpIm4nYpqI5VXgPxmGnF4zSAhrKfT3CRNA0mZ7tN7Co3
yfpnU0JCVJQf/TbFMVux6lUQIP+A7Wafi3l6aePuT7+l4189QkHVsMhKY2kjH1bd/0F08I/f0uTX
pSEqXWyzGlVerf/P2Zk114lrUfgXUQUaAL1yBtvnEDvuTJ1+oXKTDggkMYrp19/lfkqUOKdKr6lY
xhq3tr691gh9HrbjChf74XlQZfm58Y6ufVe0QZAnajwuenyYo+6T33c7sSQJlhA5NDRdROQD2eMu
qwNYonk17rJ5Pc7qOa5l+SZAyu60AkiG5IL0w4r4L0hUMNtWEhHkPDRvJVvfFDb1iwRcHqo0qA4r
VxLkqeySp2lrk6fSFn6HnotDEbuUeuqq8o1t6fyUVmw59SJlXnlX7vJQW5As0dbyEjxU9FJ9LqET
G0Zf/jygrxxNLg5VSawfTfHp0sqgykTA+icOHWcDuX8y3Vm8aB8jEdy62f7+XZa7boBAL+c0skuQ
N30g+WENWnlsy3j6nqopPiPZZs5b1weHnfHKb0t2AakogG2dTGSQb7ttvwdpMB1xoSi8qg+5C0hF
6xyV62jxB0Xdl7Eq3yYQOfvz0LxyDLq6VFXRcg3pYJwl8XfI67dHSTi5cQi+Mg4uH8XoiFDEBOUb
k0KIScddd96jqbkohdcgRYXNNMr6L3ir9UswcxebigsrzDSNQW5WzOK0hmVn0/kV9XKXm6qYmDF7
kVuL1u4Eic633VDeiN1eGQUXmyrERGtwiCK38/ZBL/XjXm9+cY4LSVXzIgODkoU3rNiSrFu2T1PB
/SaPqxUVLhuk5QzOXBZuF5rE37UY/HBG7gJShKyjjKE+lVszPqit0BmJotDvhOHOsWsZtJB5uRR5
0+gHNbLPG+pXvRaUS0iNVUKnuaRBDmbyW9Qt3R2JJj+lEO4CUrCT0/2wryKfQv29isALD8in+QVn
LiDFFOY2KQYcAR1kGVI1/5OE1u8tmP/CR4mul8NiRL7V22cYzTzP3eIXnrl0FJsmWawhL3K5QyZ0
p/OXbeDlja33vynxayKZu3iU6vFPJQ6SHGI75s0WJdN5nlL7WNY2tBeJS8Rdj5L5DAa7xV1S8uAt
tjjzsMGaUmWNLBi0bksTW3hET+xQytRmoizmIevmZvrGUAfzPmlp87WOd1ZmpGriZ1ubpMyMjpHI
KQW13yUAwb9pyAA3BX2jgDou5KTKVB2mNLRfqrTbz3hhQFXwovVTVUWBzdZ6WuDMikg46wIx2azC
nHnTxmyHazYhh7hMDQSVVLhkrKrwOr8MyRXkRf15TYMK+pzpzM9k2Zu81IG6C6Cm+xAvS4dPWoQf
NcddOqxjFYwhKIUndDPKbK9HvOX7WTtylw7b+AhQfxBFzuHi0i5xm1mCXeTPq/z3zwvcRb+6xFSN
ffnwDkXv3wfc9h7gS/qvTHT5WJJ2uv/zr3nlXHDltca1G3jP4iKP+vCuSNW7BTH9jT/htbad24GM
FfRv5iHNixAPO4HaTpz1fq4x3IW9lE7jHcxEkceW5rLgHyBQ6BepuqxXMSNBo8SY5ipKi4wG74Io
ulV790rewbVKTNukDbF4RF40qIGf6Fbe6dFGBzPufg7H3OW+Yj2PVvewQZ/i0WQx297UMMD1G1OX
+1p20LlNEKc5sjIP0V5Hh3aOar/zwVXYIjNA6KTZ03zi83Z88b469E3b+92dXIWtspVTUEGwPe/H
4ptso6+wev3rz6voleuHy33xfYJCVTgVeTUzfZQlmU8JhcF2ncK7R5hgf9ihnn/jl72yrFwOTCEv
s0IuvcjXribIwpm3XCd+uWBXawvV5WyoJHadbRLjoRfrqVwSP2aQu1pbM2djaviIDy9Cde7C7rEc
Cz+5PZil/pyKQG0KgRMzRnc2KYMWQVqfeKzT458H+JU+d0kwrtcYsgEIi8YxLg5B1NeZ2Ennt6hc
EmzsEvg+JlzkrMO7H0xA5mxn9Qe/T385YH5IwZd1JF/8r0UeGwsflvCbZIXfRumCYLZah2bT6BXI
Gd+n/X2b9H7XFZcD60rYxwV7JHI4Pb1BjS0UPfjgl+ZwAbAkGIxly8tXx6iwDovmkKSBXw0Adwmw
tIl209e7yFsYz1RdsGYMpgae88Q5UDHtSloYJvK1FY9G2+FYhbX0nOJOwk1udISoQJnkqzR3pqbz
oU4rz6Xvol9jWleqkWWcy1VeqS4e0tUz7neRr7WScRvzKs7pUg6ZiZY7Moh/vNaOy3x1URXB2qCO
82b8ODHz1LSz3ybuSmxpCGmHSS3jXEmsdkHih5CZt35f/RJ7/LDiNXamKN06uCNOQR7M/9Bmf+fX
8sv2+EPLaxFpE0YvfR3EYR4FdXC/Dsi3+bVOf25daZiXDZuOcyTzOJQBlvXQpNGNQPe/qfaba5bL
SFmtVng9gH2DWjGW+2ZseFjruHyAjwvCdy6+iSCpsi1d+TXkOv6CtazvtxF7T1X0VGZlEy6nmE4c
74wBSbISB9rT2pEqwiO1Kg5b3Ud+G6tLhtAkpfEiFM/XKHuZ1KPfy6OLgMSlbXmt0G4YxwuETNow
M/WNe+wrR6SLiRVkxAWP0ATrsLmi2JJm8Hvxsy+HlcPPU2PpjOBVtMU58h1f41B/tliNXrPOpcQM
vMoB1AmebyZcjjIcljPl+60M5Su94lJiTVW3Y1SWPO9n9o43XZ2B+vFLBLlY2CoiuPXEhOdSiwPi
y69i3f0yHi4WFlh4aPOA8Vzg8gwdmhnpmib1PCRdMEyIEpHZCFUL6On9O6cQdWPUz+yXuzzYrhoI
js+g/CTrAijm9C1kI25iHq9UhHGXCFOEDq2aMVteKKRsfnGiSGL4FmURzreDKVP6tizI8D4s4Jh6
KCYxyAzGVuLObNNyiKZ+85y2zoooxn4OA1GQF6e4x2DvcpRWeZX0M5e0khLphWGzLB8rmuuuzaOi
9Gw6/Xkdp3KzselSmoczYLcAjs90qm/xdL9fa8xFrLCnydAaSvJO2iON1V20z143U/YLYdXxbgQd
SXK8pJ4kr67Vym80/fuMAPsFZmYSLwoCPR23nYFP6vadjrw/7g1RXhdf5kLNPZFGTSwgOQLphz0a
L76rjbl4WFsvdQiVLJJPGn0Sh8+dEp5Thfw8VSIEAmKdtyinaWGzJJDXaC+9tjfmkmAhl13XRdGG
7a2vj6KySQYJG+P1VMdcFiygHUE9UhXm3Uq+bUOPhxF548NfmSwuCUZswrbE7nsuK7FdO/0yyae5
zmbB/KIw5uJgXK17ZTuy523c60wUxeeuFrfu0b/PajJXP2sYBiPLtN/xfNbN7w0r62e19NVnvsry
nvX14HcrYC4btiP5iKW2rXgNEO9QYAlYdPIKdJjLhhVEA4hc+JKns9rug7JtD4lN/ApBmAuHhQKv
GFGL1gVNjlM69mclQ+Y3M104bEq2vYGsKnrFamTl2yrJjIluXGlem5vOgt2VbYYdl8hcYrM56Mio
+1Gm5d1cNeTGXvnKDp+6F2CK59fUoPS5bAGzQNnrMLTk1u36te93TtQgDBTptnDJky2B7XbU6Ryy
KvJpLljnFX8zFwkrqqaHC8e45LTq+/uF7Sg+o5sfV8hcJAzqMi00stE7FDxCpgj5TBPrFWuy5CXz
+cPNr1dtDa8vtaJqpYaqgUiyAb5NXhc/5iJhNbH9AN+eNQ95O58pLHDuQo3CZZ8An7lImA5FlHZN
Oudxao6DHJ4WM97Yjl+Zj66h3dxTUXTazrkJtrepqtIDKe3oN9ldNUak68aJdeGQqyk4WvMVxjBe
r+oscVYqYTye1b6OOU5G2H2a9rTMjd8LMqT7fp4pc8+mlWzBkLOgLQ+sTJ+DuvLzumWuCWefMJ3W
YTvmlfjQhNri2tN49rcLhQViDlHBgLYtaz/LcvwL5a1HrynoEmGq6ZpeVfUIsCOQGfQ8ezopv8Xj
ImGVpkh/8XLEDRN4REXCQxD3qd+B4SJh22p0OcwvH17N+6Fri0s8UeIXl7pE2Nq0EAaBrU8Ol7E3
TZh82UT9zq/DXxbsD9vV3kMvdUW9XV5A3yWr6fRWCs/z34W/bG9xjKZ6yK0O/y3m+H2ols9+n+0s
TGSOh2aZ0HQxqsdiuwun0eu6yFzAy/Ki6gR8ovMqsuVRdTI6wLTh1mP1K/ugy3gpuCr3HbxU8xGv
YBDLjeLzSwrfbyN0KS8k6VrFy6DLN7G+JyZ6U3XNe68Od3EuFtbw2GjLLo+3eD8rHX4L9sSvmgVu
Os4k3Lu+qVEGmE/l+j9YwT6XsGT0W/Uuz5UUQph9k22+gJoY7HraltUr6c1cnqvmVQPh/dXkFh6H
VxGL+SGMtJ8CJHOJrg68h2WAlnKEtvKA8sMjW+HU5zec9Ocep0rKiCBRnxtII5861tpTkvaRV16d
uUxXsShYNKykz7dNPHCe0zm+EaK8zIhfc9PMRbrMzEiNNwyTi6IJplM/t0B7xtC2XxM42z5Hc5Xe
J4vaO88V5YS6SSPg6RlN6CcWh6ciseLQjMMXr0FwKS/CNYR840TlyRB87U2is7QvtN+Z4VJeBQpH
oz0QOi+H9kMEh2IpIr9gzqW84jLcezm1Og8SS+8t9L5VsQu/yN+FvPgmBSmmSecjB5Q8BagSTkNk
DP26/OVK88Nxh/0x7Vpb65zrsDu284DyS+jze7buHKbz2lUaotom38vki263vLCQC/zzl//36vqb
qe9yTuCPUoEqVJOjd+x9XHSVyXozbEfLtH6EtJc88z7a3w5LYt9M9biddNRGD9wEdb4myQRDMKn0
8WUzFNnCVDEeoMXYX4vaztGJD6C+SK839DbkqA+KIRxo63J+A8tZP96fuQxVaOHY1EusXrol32YW
3fV288s1uHJZFUnqLYJ9Wz72RdZ2cNfklvml4ZmLUGm2r31UI4+kSAELrv6paDwNypnLUEmazhR7
2XadW32vYIT7vVra6tufJ83LxPvNnHEhKrE3y2yjer8Gcv6mR3FciPBjMZhLT1lW9MhSN/u1Cil0
p6IRolYoT/LznGSuCkS7NumayiK+AkJ4BEe5ZHVbf/TpFuouJRGiXiYduvmqafqp7BaZDSWeH/wa
d0LTCgFHEK58vPaU/4snvgvyO9/9mnZujG3N5qWa5Hzt0fVtRs2s/tePXeQnYEHded7EEsYWIlmu
RBH1VBYVFBrn1isxQt2JbupOcluM4zVds2U38tugivCrV8e48zyBbsKsrRiuOmg/aSKfhzb1c7Ok
7jynKOvWJN3aq5XbmI0lf+gbcmPXSn+7PqkLCVbTy7tAz9srbA9hUlJdSWhkNndNlDV8eZIwiT9z
dUtW6Pe7AXWpwcLEIW/A+V6xockDjSqexamS935j4Bx+IhQa9X6bvVpatv8kGpJXc4TqRb/W6c8H
N93E3EYGozBCsfmp2JriLprX6vjn1uNXxsFZs7ArtnMgInud2EbbrF1Sekig9lFm0ULMQSfET2qF
utwg42MKMDwcr7BKSrMWKkAZKTZzIwD5fWaWuuBgHGuIzrT7cA3jrXgn4bp2VZ2JzlMKWuPG73jh
BH89U6jLDwZtYOyelstVrCo6wJquPGzEBG8WYutjI6ry3C4JzdIlIkDxy9LvIkddshAi3eHUxGN0
4WvRnXboG5+C1Q+opS5YOMAmsF/3OboEZUWzYucIPT0v/dTVmFsUqwAfoHFVKZOBxIZau9+J4IKF
8UBj+L6haREDUUkno7MJdvd/XhWv7BcuW2i2fZ7bhMxXsS9yyiiK6q59k6w3ENpXJquLF25SxmXC
EIGqubJF1o9tlZcmoVe9pvTZ709wFnYTkC5cNZ2vayy/swTahBNAhD+3/R+w87uV4BzHlR6gv1yO
wxXRSSXQ8Qg4N6BeXyooQ56Q0O3uC3hnPSxbrQ9T2elzOOviRFut//3zJ7w2Qr9cT5W2C0bpynWb
9Wn6JS56r8spdUHEhqzrZLZxvgbRCt2dv+rEr8KOuhxi3e8QuGMTohjdvAWTQWe/txfqUogLx6Op
gfXJlfPgeRPJF1b6CYfRXzBEUxVIfw1YC1CXjxM8G41p8z+vUXR9PqHFDv3dbe9flLC/jOszCSbP
JezKzSm1GDulVXTRQiOgW09UC6+3EeoG6EVEV2W2EluPTlSWdMuBLeaTX4+4yxZ+MBUr0HZp5fqi
Toy7aqy8kGnqInK4m9c0amVztcZ8pppfJQ1viUO+siBdRo7aMOiKRISXym7vBAs+JLa5ESu+EqO4
gJxsYzgoT0F4KWlv74MdkQPruvRR25AfAZ/t77363oXl6BSadk+K8IICh6xoikdUIn7wa/rlT/sh
+zI2Y1xDOTC6FML8W4/yaCEDemM3fq3nX06ZH9qug3Xj8ZKGF6Qr/g2T5O9tKG49eL/W9su//9B2
UHRxaUp0SWm6x14TfoR+aXzy6xQnssXyxDwk+PBed29l2kPyUIx+pBd1+dgB+q11X/DwAtefp5La
e7v5FQxSF5EFySt02qDpdJWHlPIvZRzeSna91uHOudYObIY9AMNn0zErRPs1wDXJa6IQF9praJei
9JOGlzht3hvVfUxbcyOi+f1nE1ccTS4EsN6Az6Z79DBLcTeM3Ov+Q1xkb4D2UQLjF/RI9aUdtktq
Yq/tkLjEHuwTyawi9Adpm1M6HVYtzz4zG2Twz8uGFnXQI/J92Umaj2GzZ1vnl+5DmeHPTZMNxR2D
RHcMdflkVJNJqrzuscQl9crNVhxiTfo6hnOXpXrdj3s13hLEeG2KOCfbDqZjsU1NoJhXvq+CDajr
vvldLolL61UVWWg4SHIRtvhcz+Jz2qxeJzJxUT2b9stK55dV0xePZpGH2IR+U9tF9XRbiXFeME0K
i/vcVErAnUVy9JqDLqSnRNlsJd6HroPs5D0KrenR1vTWXfiV0XQpPVWuLAx0hAUv7OdZDae1s358
G5zHf57iabrLum325ioGmmZUs/91y+oVuxGXzKsliYug1NFlmwNY6di7fdGeTTsr09RrIdM5qK8E
2jWsztbxs99IOudkQlotihUNL92IDbY9aJt6xSXE1WvjKAmAgrfdLzOfaVbHw4qkNkARvw93rolr
QJqCR6K+zraGq7f62sd9fyMZ89oEdA5KeLI3iSxqc8UCUm0WwgyVZiA5J7/RdDk8SBLMSxOO6jo3
1X4fl7DEjGfPlA5xOby1bEbBx6a9QkFwy2jN3yYELzde3e6CeCootNKr2S/QjYizjcxhRqSfTxpx
Qby9b2dSJ3q/aNodmS4+UFrdyiu8MqYuhtenOhy2GOp6AW0+FzueKEfN/e6xxAXxwjFN2xZe5xc7
ras68KFOUBpdz35CwJB2/nnXKmaJ3Soa1LUI+D8B2Ig6rP1CfOLSeKsKwiEqE3OtaQE+vxvXM5Vi
O/55vrxEJb9mc4iL4y1jOAI6Fe1167r2y9Kw8K+htfJdOYtbpg2vjayzWlPUc7B0p+a6L9s/qtZv
iAy9sCXiMnmw9w6LaLXmKlqI7rMuCR8a3tsbd5T/qnJ/0zkul5dMvF7XRZkrqjD1MVl1f6Yt286l
2qID4Ww+lH0bFlkkp+nDHqf73YI5/GUJlulvvAuUfxMc8MURItTFXTNX8Zd1QI4jjobK3KGeYDpA
7SQqTiTkw7GUY3zeR25uDOwrve5yf7SywSTQ7xe8Ph2hrtZkw9oQv13mF+6Pyo2zBXUuqd2zWnd3
zRTd2Nv/0yn4Xac78XMNf6kJpWvtVQbYgw+yAOgOit4m93UEp/jDBCUPfgjrHqQuJJruE/itd4cg
KNbDLEp2GhuGtCCf6uBIVBrVGfzex/dUReG1KGd5V5VzeGyAoNwlKFX92/Zp8hjRGhWcUojhWEQb
BiZ6CWsMZdHHxRbVmRM+vBmIqE8afjIPL57R16Lvbz1gvDZW7vYxyqbuR3RnrL8Ni7iG1k/sg7jC
dwn0LKzpxhZxCQuf+3laMzKJxOtxk7iic3Ka50mU+G4IfTzGy99NSv1iE5dHFNCYwAVhqa9FXB7n
yH6G1YsfEUtcGrFtoPxX8KC59uvwTlQFNJCKGzvGKwPpoohNEhBVpKS6dvXSZFM61HdQWmn9bpYu
jajJmphOdeq6Bz19sybtCtjFUyGDuDgiTUMuikrIa1wnj3EYHiz0D/58yLzWLU5QDxNtqhXAyasW
0/+KYPiwR8xvCro0YjdDqzOQUl7R9W+TACnNRK9++qXY0H8+1nUtWwbNGXktcSnJNo33sa6s/TIQ
rr5cxbCdBXoJLqwO/mkmpHxYNXhu0C6LWE462Mp9Ci50k59I2V6Zsn6ZAhdGlKqCAViLu/w0jDWM
1+VDr2n81m+mOLHCGGwqrtK5ui7B+BgaWJ7WY+f3lor6k5+HE+4AnCWsK6+GVOvRdgbl7eXud99x
yUNqSlZCawrPnZEsTsmktoPWxi9Z4LKHhkI9LEA69qpVsJ5aUqQZ2dU7rz532cN96tJ9xSq6IG01
PfB03496IH5vzKgd+bnTtzZdlK2i9JLOY5VPZloeQi38VEmIq7Gmqw1VgZCEugyw1Dq0NaeZrebA
b8N1iSnTDlGzAOa/jJFoDmO0H9e+ivxiKBcL3MpkjJJ4Sy9BCyv3miX/8G7y074nLhg4DrBTgmRr
epEBrR6LgP4TxFPvORudRZpOkerTcEsucVW/K1q6nBTfb1nwvsyL34R/LjCVVmpAmWARX4KkZecE
VnIXIFT9EWL4s9+wutxU30VBs1ZhfJlWGx2jnmzvxTqIj39eTq8gq5C0+HnG033vKaxYk8uQjCT5
h0VJ8m5RIsyUJeVzF9Y2i5t2uptb+LAfx2h7t1Vsfp4gCPptQt2+OjOOIoxCKXrm9bj8lZAifGKI
U8/QZgo/RFo0d3O8i4NFId+DgJck2A1oiP75+185rF1Wh1dzxOa+4RdOdfcIppS+Gds49XubJS78
hTJKYDNFzC9sKf7ug/YdvKL9YgGX9IoCzJaXMOYSKEj172m/HspY3ArSX5uYTjBgUgGeuF/5pQdw
FGe6j/cDiYfor0jOxi8mcIXiJsIhgLRajjxFuX1ObbqdElXdSsn9voyAuMpwbQgJOgP5n4vEe/hf
TV+uDzX2zfLQWzHSQwivBoXsJblVRvAS3v1uKTv7BB4+7dzuPb8sIhXHFoNyV9GgOUJNWp4NIpSv
N2bsS4O/+UUunBVGezPVC96GiLLR/K5laT0cusFEx1QN+tCiWDTbKG/flRqKIEcI+5EmU1FrMYLj
gKJyDZD6KAdWP+PePL2XfC3fN80mnoF9jW3G+pliPeoQ1Ma+4OkPSuEv8exzGqrqqZ6C8q5W4/Je
8S15sGaAJ8iL5OoVGYMPe83KU1u1zZ2ey21QWUrn6E7Amu6up4H5oGgb5K2KpyXjCa2zVsnxU0mg
nHijc17pmxcI84dXXAMtWCX7Yr8YawC8R2Y9JfKWad0rI+wCZHSYB6QtmvhSY1XfMTnWZ65Ze9LN
0P01yq2+EXP+h1f8boRfPuCHv6Laxro3osOpgDKy8KHTSw9dBrAS2QKlmBP4JvMp7sf+a7j2/NSQ
6t+INCyL9KYyiUeQu7Ha0htIwisb5C8kD+ujpgQzfBnb/dsYDUlWaHSt13C5ME/Qt9um2UAuzMb/
rDpT43RjX39lrFyWhwZlU8cKcXsYGPjoGTkcwnCBpdjO0sMQCj/lVeJyPRC0jmVU9ARD1dBDUEx3
JvFktckv5B+sKlAhlkQXrKXkOyysi/OAosL//bnzX9bE72aZs8Vbu0WltBG7cCXExySc1gutY52z
OmlPY1m256VLt0vC0uXuz7/xlbnk0oBDOG/x3PTsUiPzemGYqkdI3xVv/VonP6+aqOq3ap80u/SC
DRcJLYdskJHwuze4frNbG9Nw45RezL4akw0tIpJyScmHP388jf97mPvdeDgHCHLdnZLIFl/aMK5K
dqhqlPEMh6WbkpBmApXe9q99mePxm0QKW5is3ut1VxmplyDUmUwJh7PjDk/fusugQGbq+G2Jh8VZ
HYYxsnMF+eo4xZPd3o5b1Bzg9qHYx+m/JZhNK55Qv5e2F+Wa4QXB7o913PDya9ntDbJSa4n6friP
77o2j0Qu6jRsgtyVKHYNTmPY4rBYZyvv9RIn6amiKESbin64wxN+TpqthmKcge7u3BkeHpiu+HHh
icL1scIBLCaI8N/DOJLnqqb2OZJhwY7hLqsls0VTnVHX9r2Uwf6tmMGhKTvVWR+K6VORrMVjC/ei
zxr+1E99ZcJzlaB4ddkLXX/fxm1oM7XGqnga4OP1t07TMLirWq7UU2JHTI9sRPSnMcllHWQNjfon
IZvhOOqwzjRq6w7l1sC9eLBc45pL+1xGsoJgbt9lTazedc3OcoG/AXV91bQe1BgVxzho6kNTW/2c
DCtU9MjQJ+cOw/k2lGE8PwpVrO2h4IY/oZS3eApggHevrI6CzKJk89DsKNy635uVdO+AYkNKu9Li
76Ae+ixNypjA64J8YKUMvxaMfI+3pr10tRw+wsmvbDPJVCgPYMeaI+htftTdOB4HNtlznZYj8A8Z
FMgjJy1y5PPYfexGRSDVoCqIUQ6VIPZ+qeAk/iSCFQA+DA365b4eipV+6NuuT05Ba/DzduPrSwqa
meYwJ7G+72UcPWAAWnylqQHWP3RLmQawQEDiZ8okFNTqj0WZLuSajI3YqhO2zbaeDoFRqcmjFD+a
UdnOh30ow7dSlyGDS6Yh56JsNSRP7cJscJzGpS0fpkbJ6smsdjhLzPdcbRCqs7QboUSWdMnRjJJm
HPcRczRKD91z0qQqPPOxT8KzEYjTzzVfxVAcO70jHZAhf952TyYJbPqG90VffbRNJMz/BkRX89cC
gWN4MJVp+gYf0qvgDmlDspuDNHhEusTMWHUmcIoaziSALumXeZrl/jYoDNQ7JIj97m8yb80C/aaW
kqXPCN4qZphlzLPJCQkVzVc8Scmvci8jmUdyxH/V6BL+DK2RMMg2jAU/V5Kb+EzHQaT3iymG9GDC
AmxZ1oXQOjnM4ybSN1DGF+XnBFjscAbkTs1T2uIHjrtug9Jky8qm4hmV+gk9g/OOl3PVd0z+28Rm
xCse7mZz+dRRzMO71M5zfGnbroYWV6clMg1dafHAPUEGdH7bpLY81UNQLAC7y35OslEsS/xJUUq7
z/0Ggb/nlGmOgCWEZ/wTs1FH73fDkvU7jAGD+RkakrJH2e0alA9Uj5ixUVXX1cMUV930LxVDTd+k
IeygPzeDWNN7lLvI4EOpWYf4sR2TNQWMUVN2SJOlKz7ip4x92/UcVnjZQoPUPMokHO1dPW2xPTE9
hua9Sthq3yQRpvU1sTpITj2Jt+5TjJc1joumqjCNIWYg7rrGiv7NTsupuhd1rfu/wz0l8Flm3VhG
h3noQ1tmkFKi8UNST5P5NhT1SylJi4KSuzpSvL1Xq97KawfaMrqPK4HAHQj3qvaHVeh5KQ8N53DL
mcKVvWyuFsY2n+DL2E7nzvYdzQk2o42fWtkW9aWRqKb6NLM4bj7o2IiYQK9ogV1WRtQOYkdhq9AP
K/6m+nlA2VF7KkQx8ofaFFx9hn3cmFwqiAGe5VBxdacW/H+Uiu5tcYo3k/bPBYGQkMrqqCHtPaIY
OF0euZlDdR+KWq7mvIsUha+bwsA8BjHDOyB0QK2O73AOoWQgElJOD0trF/NvAi3G+J60HYGz0ayb
MhuHeBiO3dio6Ns+zIG905GY1jobhmTesrjiwbEcI3h3HkLd9vZLS5I1fGuUaQwEpv/P0XUt6ckr
wSeiSiAUuCV8YXP61+GGWtu7kgABAhHE05/ec+eyyxs+kGamu6c7hVdWhDGGOAWAigNAmjvUxCM/
4gH1KWPW1H8UN1v0IlwcLze943o/p7YT8i5u41X+bQZkmvzn2wSJRA28S+ufNJ625N6K1PmXtMFL
+rUm0SquGsStI0hySOL0T0oSP10o0i7I7dyve58ziP3dp1jXNeicrrBB/CESM8enwUAxfd96wve7
zVHMRnm3Ktl+LH6pswcZd7P+teMgrDpPxTbX/8lg6ujU1FvCT4kIu7oz2B2ICkdDzHRpk5TewvJm
i87ttDh2q5I2oU8Z/JhGjsUl2M3PZY18LaxQE9QS8hd+ZcSU+Ea2bcvvwzGHosaSfdjypE8mIqqE
x6y9MwnMmU1xKMXXf4d1c/vR9KzxH/4wkcB0huSQ/+QgW/1GBwhEPpfO0DCUk4z4wk7cUCBJlfdj
LO9ajUv2OUEm2awvlhAtt2JIvHeXRbudqosfVOiO3MDHlf80jKZ1FY4hswa5J3xke84PaxgvhTaE
pblPxmi9S6Qzdd4j81Sg2Nb1PE45n/zE4gqKAC7nUtOeDelZLKtffs2GbDs7I9XXmDUPKURyv5uF
OR8KvqygyW2osQOWy9Crlee8j5G5gQ0gs58RHzjM7bmmnKu4NDyTUX8DYH6hz8lqEcNR0D3j7qOx
/TKOyHKPtbkZtKdDKFITd/bIO7mJFmtL63jwUq6+F7rIwEaSc9NHcLzJIwvty/WAuXZ7EVEfr1+M
jFyct8RE41kDeZIlO/iEPFxhG/RLu5k1M6d4ELXqQMcgy6/izXqEc8e3NvkV1bqfq32R6VdziD7+
FHal7WXcY3BxSZoUnYcbfhLtjACBi5v0DK9bJW8zlZD9MkdM7uHCjpjeSKyZB5TrzbaneopW8l9P
W3VUPItq1pxVsrdI2pqjNf4rbUIuaRqnzVnCTbSpVG9mthbZCi+1e6NJnCDdNOxzVwCkSyAkclv9
pKzq5Wts19Vh94GGa7RMPcz0F15040Kym9Uof87QRU2/QeBCs4b4ZyvTMwvpBKRb93smKkklRE85
U13Wn+cICnyRm8Yg4GXHQoWE/Kp3OZqqLe3PofVJ8hIj4lZFJyqI228sH0zzHMUzi29hZ5GgW8PR
RQobtgD7TP9REXXTRRpxE8t0uOoEAS64YbPh1zZm0XLr5qM1ZSNCIq8snieJf5v7aEZ0CywU/yBW
HasXx6ojfYPGmtOffkLleoS+zyYv9XiQ9ookG7yAHMoEUBq+Yd6e4Rjt8JPINj2WC57f3j4fnMGV
crbmH+gmFMOmPi4KJnhfQsx6mfNt7dfxifK6X+7EqEPzSLGRxB7DDlj3NVAocC+QKFqj87XTjN6K
joZwwuL8PHxmcRyxU6c8kb/SRSzbK1ug8X6tlZ3qvw1+Vs/zVohD/669gLE1tMKH5o+HzZoBW5Nd
5wl+M8L7XJPOYK9iTgPO7zSve1wAsDUhH0gq1FUC2T41+wCtU16vozkn7Spm3BV72zzWfFERGkpE
uDsOQYPJLMQi1Sol7GIZJ26NC2LsFL0ugzPjVoGSqNl4+c4yO2dColR7UctMFxMSJSias4OJf3WP
pU5XcIQdkQe+bsxck/1gQ55s634+bNq8isYqWOG2AmPcaWiG1Mh8I4jEu0/l1I86bxtp3UNSt90Q
5wuHRSvqczQlMx5cpJrj3s6xXoaiGUPI8fcRZFUd08vzjAKB6w8a2nraczWbvqRh2sd/rA7RM+KG
MLxbIubbHl26P3CjJdMBuC6N1Bve2jjNRTPy7YpYiGHKsUUWyAMsciVo2DpjmbrjsGxL0TKsSBup
8IW7S7vjEL9pMWbbfu9QFNzTNiB3rOyWriPPaBQMwRZlG7w6RZZw8bIg+oyf+okv8nnKRr2d50XU
d6n02BjOmDqj5VIttk5Im9kz1Nc0fjzQBiLqPcF7NVQT1otnd13ZwEaHhvob3tPxGiFrsHHr17w1
XvzZ4iZ533giPzGb4jI7ZcEOPF+Tel/KMZ3YvwAjncKARDz5mSShLiZZq7QvcPnQNVTNht0dd04X
ABnuqmC767AIGi10qeCOt+oHjWTGzZfgYr1TZZQekppTukzJ8sSyeUueYDka/TJukxDKKAwGsqCh
N618x2As/e3SjnB6K8IGB1FRNNHEkeFkgaymrNRp7/t895m/1zslHzNFMNoIe/SoSeoyWccoFrlt
sATwEwm20VZGdO+XFsbQW73eu31rYKvha3SyC4gu0iXVvKt6/I2USrlVLU4Ee5GIK1xuMic21hUg
e3zZuDEsOUJBBoRDRfzbYKz3Ok4w7Y7d+jFQFsfnIL99UwqxR1P0jkvW8gmja9SG6tAwr9gQVp3s
KcsdsvKWM2810/dhnyi9bPCKXGAv3ate515ZsC3zAWKCvcKDpZ3ubJ/C9/sKxz5U0hp4g5jg7597
QAQ3vPv2lkzJGFdyW1jZU0WTcmrJ/stsMjqLJEkf+yVEURkhzeoM6J1+OixUjyffuOYe7wq/RfJD
BvrJh6jw60ivlob1rdn58LoI1iIZYgKkUfbAMX0ep/A8yQmW/4bsjafpDhaiHz9pM9MNyDrEJm7a
j3xXGX+WK0YstCRjEceYCs8GNy1EaAeCwOatfZrphBt+rw96YwY73eJ0zYjpgeEJcO7suLaS2IL7
w6P73tYLI97lZp9gxxykLSCgns7NuKoyZsd8mSn7Dh2rt5vG4IKS8ToUox3YfRwDr4n12KBhgyRO
pvV0i/ALUol5inPXNW0hE7oVcKYbzuuajr/mdcalNXRJ2dQirniNazeyvcip3H5MPmsxlqXqMnpM
3Ec3k0o3uDOWRBxF62FXLwcYTgYKvAOW0e9Urx6vHDTvuCjqKgJ8kuAziOqTb8mEiWnw1xDtf2Gh
+N01KgxsVuDnMUO7F/E+1/j8kfg8F7b17hYe5AmmgHT5co7H/40dro/UROuvbpi3wqUTf+LT2PzX
0Ka+whKvvmmk63GfuBkBUY4XtolVFQw90IhyqyoIxtE26cxFFywZL2VwDVo6znv/ewmNzMcayukG
CpE3LIyBn+BUnSSsZS/tiCYQkrv9SAsW2foWUzV6O6iOzlB38dtEZMOYM0B/ZzWsHC6olHqEP9ep
tLf9wuA05iY0wBhu0yekJxlM/2IfPyGbJJc5jcJLip3P86DE2mLbAUb3CJFmpWocqTrqxr/9usnb
hfP5VSHcAG9+YsClcADJGi/DyTG1Q/00phfWKFsdGcWLPtn+0pkpIPkt89vJIkNO58TV+lN11jw2
GVU/h63lebJG1lZUx8N719d7OLW2mfmNIUN7MtbzpYzTrn9lSo3PY9qxjzoezRdctyIYAHE0ZpmU
/x1IHKb3gBn144qU8+uW6CzKd5hOlNhJRw8Q2mU4G3BAHx73oLvwAyhX2WhVnxtWw5cuHTuiC+SH
hUudxUpXA4miLRekbeJyHJBYmst5DROQo2bpyxblq0LWWIh/zXZHXc5NF8htnIrDvyfMb+I2Y2tk
qg5zzFxhWoc3/Hxk+oEeQt3TmLcLLDZFBwzJhr+EBPuLQ2lwzyPRHXh2GBExVq7AE1Ano8oLOb36
IxloPi107r5q07RjQdBDIRUw2TnEpB6Gz8jKmp9UjBbTH81yE5YEvkx9LJ16ABk2tg8H2l9VtT5V
j2mS9Vl5KDit4qdHf1FIlPoPzndxhcJvOCU8mr5qT6YDkOdW30DV+20PjF6VFXg7GlV0gGObIoHc
/JGKDcdoW7/tpkTMsP/fTdGGOL+diSmfRJbJYpnFaLHC2VB37QSqX2UtdXAJT0aDDtKyZ524md9H
k5f/iDC9LjgMiFwew2r2FxlTgbcYBACpIIVBmyLwVIeqk8H/Ro83/4A5V/05uImyPJaRQuDglqI1
1ku/Qge+Y8oswpqtCw7LTH6aYVsecCnEH5PT2+cEVu5pk9gbzAlp8U5G2+HvNwxrN5tW+i/vPPuD
lk386IkVmMlUv0a3YdPDF9JAeJQnYxqaUqFPeliPWR9FutPsNlZzgsvcz8lLixTUMSd4/3V+rJ26
TdCB6MI1fTKf6n0++pOa03W48niwNy7+hkAEvlmW40v0Hn2nBajROd0VFEsQ4ge8lNOuVGyBxDjB
fgErlg1OcQ+ekRZORYgEa4+neRe42WSK++/pOJY6+rmjq7th0+6rdtHYwDzIDsBVZr7NKkg7/Gsy
NjCzJ+kuWV7TWmXPB6jWCxAPzGa4FEkNYEh2w53zhLhC9CG6CIhjcUEPjic/tBqzxyPZh7chNpjA
D+HrqUiFBvbhHZLjF5SDfXavHaIh/3rfLJedyDmtomD7Fwqz6N/RYMV5mKQ3t4ujaP+QSdjOl7AZ
846YP7qWBPPs8+aU+myOtmsvENcdSzHtgPZO3GJjE6sQnf3VQQj9iL2r/mEUWNipajboqQJmwdei
xwyibhRA+eWC/5HdJBAX9WcqYt6UKZ8GPCdinCp2Saax4hzq4kIToTFzQO3hSz+l9DnbAh4ovrZ2
udD98UgsVMv5gGJRn3a6o2QN6SD7200124dh8zzlLnRpknOXyjNJJw8AJQQ04em8QX+8mnYTwGaV
LjV8c4/K0F0NN+bocFJbKDWSKz43xSuGqISryUDwbb2PyTXBR/cRLRuQ9w6NyX1GsZNwqsk4h6to
2yG99lkqfk7LsLZPghsYZS/t0eNAoLJxdwV4oNtqEgDILke0r7xIFytva70H7JQ4gTLU83WNH9F7
BY8pYfW6kOtODEa4Zt1KpOJ819+kHrLsorxqf6SG6PE587GOnkWIk1CgQR/2c4QUHX9qg4iflrVv
Plp/YJBmJgDOhJtLC2olTuO/nRboQKhks6piP0J+TaaJLgj/TZnHTLuSvTTOiMexidY/k18MvbB2
yCpMeABWsNUzdjkeWPfB1oaW4lga5JDKsOqy5+gMJgxmw0lmmz5P2LQUSE9l0d9jFeIeiITk50Bd
uH7bCzZ/6TiRl3VSFrPQVNu7kSBU8UloSq6AIJ90t9HHGJaBNzHG7j4fwoC1yimpBcDG3mp67ucd
YtXeLOrXmHWhyUlM1ysiV5u0SMyuzkeyaYzMh2UVcfP0psdhuxvTJsWUvu29K9nOFDlHIh5/uHFO
shJd7zRAtT4s4xkhJy1K8oLBLB/bRFYDgMost0PciJc11eM9QqAan8/oLC3yVax/0T28HnC7bPY8
xN3xT9MFpHCnsy19GJN18lWWYdP3hjlc/UB5JboLZhA5j/4pQrNGEgevkdwzk+py58ewVtBgZs2l
5UTyAugotSc4Mdmt7Ak3WbEp7PDzeeOgPAIPQ84RX7rmMdlwo9K0zx6YjPYiSqX5u9O2XTFjGLKe
GjINAt59O3oeEtSJJ33WIMaFUiDN46hIrvRg/fXox+DKfgha5l0Hp7nSOojXqm+/5StMHPkjcGtW
Nh1VD7JO8Z4kRrxznwCvkhhzc7he1PZdRX5mebtnHVq9JounYh/Spi0Z2MbvXwUakHzLFuXyLab+
TPv+ILmdaVftjNlf9aI9cmwXDP16tqBZ1mx6WaYh/GZkYViqtyAQim1Cy10txuAmwOaiJE9a7fyt
O44W9lv12L5E7RrSBye7PWBY3+DxMYCaQGhqjTmwcBAnj+cBZri0wMETfT6PtYlyMGnhZVAuLCUw
fdSBZAH+l3vEK/orUZ34UJlu+6+DjluTY7wEWkDGAR9SDzfT23qiTVL0fdpDiVvr6HhyXNXteRqi
1aFD9tkdVPr+qV7gm1bx3khZGmjWfLmLrD2KqXbqZcdOx1oE2Cu8gVibPsdYBFmhl2ourIubM+o8
KpNy9sYCF8N6E6bGb2Zh1Y9mwzsFn7rQsVvtNj3fBINAHfBpwBkuCxxz96prQvfhAHZXakCSxpby
9Re1cfgXMNjcAIDHW0fD/gbjJqwJdljTkae2dunjgtHmiqNltjLQ1HVFP2FVCdNNJyhci2g0v8VD
6vmZ26Ebr9/i+FCAHNge+hSygFsQWH32O+xHDDJuQveNC2Oyn+M4hb/ToRN12sgavzUK7JgyLr5C
uMBvly2uYQM5svm8H7VBhw4y5tPzCW+BknsM9QwdBXhh7jD31vDTZHyW17WezZvctsekZmlpWdqu
FzQIQ94kAWnJsfP/smGf13t4YvZJ1XN13LYpT67S0enOb5adNZGwiAUspxkwX4GBCMar+3XAgwZA
OsQYQcWMAoduzsy53dMJsAPg0qIzWJE4Q1if/NOw+o/yNQI5402zfiFDOja46tc2H5Sp30PndoHX
axZDqaJpxcWzOX/Pot182TRDE8waIlgOLhMsi1Bmux9974bL4GX7ukcaHCfWxf7bUdpQjOfDAMDc
U/DATvY3tc3ilxDR4V+vI1KtYzJUMQFX1uCOwUVH0RlSqUVFE6JujnHpTxvFt4+J16fZDMD8shZF
xoLkyXsh9QmwMBLcNrEaVy5A1l7aNsMkpg7ET3UTqe9HM6DlXdvdf6xN68p6YgxVJepsPsrkONUG
5n7grFSNqNssuWyiX9/FvizIxoZ/eY5dE3G/WTFeaEA4I7gdwx8xgYHuBmlW9B2bAALUiv6aO7Oe
vFXqGcIBWXoutnIf2fZjieZQJmCcX5yIukfLYAwLmHO4aFFH7zjtUIsSCTU70LD4vNQTqbYZAAJq
oTp3dGlxgkyNsUQqkRTWGpxLe/Ro4QI2PfimP+LYYfGSyQGjm1keJgu5p6zR9xYxqK1LMgMDIJMy
9wvtkxyQ6I6R08MncZ/SKUd0nimRK0TLYN3LClFImVAsUbFdsIsd6v2SIrIEt0gIdxg2wmnHiXha
WWQuUCSxa9d9Zx1H9jjDcKS78x3LKnid/+0hxivwX7GONU41jPGHFoaYYTChHLI9e2obRt43MyQl
iEnyCFC3exiNjf/iZaflkeqhoHSt63IfCFgOlah8oJogKf2oq7pdmw+qgBlSSxSiSGJdCnXMuMWj
6ANqsxqApvlAqJw9862Wp1VCjoX3Iv0nsHS46OqggAfLBlbGz1oYfwIiDVq03veSTmI5Cx9ElJt6
/QOXPUAzzXJc3ZD+Q8P96dTGX7CgCxtbOAo87A04qw04/RtRRADJb5PSRHt2ldkUPcyb++DjMFat
02BXVJ2dQmejn8dEUWhQz9M3IAvzGaBVe4MYen2C5tChkIfmM0n9cAEOyZ+7yb/NojPvHeFpVyzo
AbCbNNdwZmvbW2+8fIk7I8pjAh5xinhm81ZPWZIPQ7B5gOKmrPv4LzbKZnyeKyuPbLKQr+jARdVj
X3cqIGTp82xj61ZoiCc0ij2WFkrXQtXkdq+ekG7wK2lgIPaht57uMAkVpOdppcQQFYs+EFZw3vyC
QtjyCHzMkwsNUXd2mRManQLHUhVQKe/VwXAALFt/rEe29xe0bWF/BZTaDCCrwpRm/+l5Tf+yNgz6
EeniwlUDMi+nL8SYHr7N961lY6ln7ZL7Izuk/5DGkeEGHzc21VkCJQFo7mnUj4lrOb07JtuWqVpt
8iPQ+HA3CcIfO5dTv2n3kmGZbELZW2NUSdK5ePsvWybtPmW0cRfyHnb6E9S8+Ad0G/C63HIPcY4u
lrRRwHRDnP1efIceOhVSPYD+bONqWvv6/3uITZUI79/0thibb7OcoqpeXRMKgLoCrWXqoRxHRfQW
X5eNQ6I/gmtTcF41Yqa6B6Nq946BckSP1OG6sYXpjvBOduwVP2dGbvoET6uYFFnnxnuAKgnkDG3d
jl8rxHv929iw0L/ESbNPRWZQ+PdyEtuEpEIc1uZumEdniyyGuSbmTtBYaY6y3PePvfcHPml1AK3N
2wDAuui2eALVQBH90d9kGU2RsAX7YvXTR0OQj+i2iHkPGzvG/FjgAv9ueoeXKUlAPcUVDVvyC8Sr
jJ+gRGnVl4bz39ciIMSGuxx06qZcGZGYZgcgDFekR8QUAeH6iJ7Q+nhVzVJHb9mGtwTWt2mrHYEw
wYi2hrkxY7A4jhbTn6T3BrixZ+ue2kJqueyvXoOcKc0M0RNCAxE3ECClHfxuQfuSmixf8TZCwFeB
zxuQirh3Wi05oqAhfUDd91OV1Uh1/9myqN8+M0BKMoFn3rTDTzlZYOO6Fw5lHZgyypMB+Tfvo/pB
mwiMOKxBqIyudtSztGUzQm120yVQHLUg4zNf32eB2fgCuc8UrvMUzXYoxWxl9zDv056dhW7k6K6b
iBXaIiX58TtdF6uKjVDsyap+AdNUWgsD3P80oC36vC8kjK7cZ7HwGj4ZMMmGZWp8sIfIoM/9tPj2
piQpPqE1ZzUEA2MeRWq/m2MqqL3FTIppN+8T+KT9Y4ExNp/oys0B+Y8eAFncYqVXDdNpNyswsIUo
3t078GHdXxBY/fFjxoXFvprYExCT3HSbIReCBdDUolcQkMqB22rxu5c+sUbG1RHzvsfspH3kYV56
xBHQhrPFw1TdFfcJBrhL3w/J8ZOoVYwlnb007QvIgrAND5IkwpISxiPu+MNjxfePDoHbLRjuwLs/
OxCBxZ0MpUqfRml2NxZzwg53rw4Q2PmEIZiUO+ABez6+t+ZfxoOiNYXeybsCfKjCZAQnSYJ10Abr
CTlME5Mv4P2tqHD6OrmW0ofpHqL0rr+PGUaz4YRaKmSX1wvDfBIo7gl80rYb/+AwN+k98Ylxudvo
lp7ixmuc/tZRXazxLGE94rMvpYn5WNH/7B48l2ZyLloKeYE6j6k6upeazyjXB7HTEy4T3lxBbln2
2kqz1I8b6VZ/H40Qp940zehPcT1PtoRknVXwA2foTVYn/+msabN8p43DEVVoK9AyOh+9W9zZQ4Xf
v1sqA2V0h815SauYk2N5qFMAOh9MHXz8DcVX8s/R/ZCAFkCgAtbeZHrHQFJj5gC1Qc81nyC4ioes
e5GjySKb7xxBjuXakWSCkUDa/dQQ2SyPGcaLUIAYFe5eD0aaU6A4v9WYgQTO6bIfY1I4GKaz923w
G62ymOxzjvnheAzDsB1DvmK/4yiaBvjrUwTVCzuBYl5t3tDAAhqS3d26xC17USPOV19gF4f8a6JD
1OY4PNjjHJL9xaloS3+QjZP9g/QyicuwYCAHOLqG9z2J1wnNMRwbf61xNpz9BsUaVVxcM+oB+zFI
S4uk7RjyVBOCowQgo8FBNwIIdpZwVmSoY0c5DBkkc+zQwl96vADJW90yoERjF3WFq5vuaU6l448z
ul00LdojAQRCMnvTtkYcV8Q7TVeo1/lflu1EVxBskJ8JF+urwpOF6+DmAuxaLYcYVJDpZYJGQPzj
wOb/1DVOywWG/FtfYmEWyKAgaAWvAux7egNRwvqcmjQA5Le9rPOFkfVha6OmvW1aPaDboHb5SMeM
7g9kz8bf4PL2f7YWti2ysdZpPixpClZPYU0kgni12LJ6lUWzNtqicDBxAcyIPy7ohEE14WGp3BxR
dz92kle9suuZSbE3pTMbYAjyfZCHJAMbEsbpt948Mj9n0OmoFeuoBKDQpH1P5nX47EAU/oP58XC8
Hsir+R0ibB08N13r6ttpaiPYC4dozU41GPKpgm7yGMusny0ak43q/gEZDhteWwMQ5YRtryZ64dB3
wNXpaKc/oOS+ZcbfcP2c7/uwANHf9QjKrlVkqsHEqIYWm1mggGOBZkMuY0lbFFRG6kcAuFj1yiF3
beev2COZp9KQsqDZItmStWXPgo3P0ThFyU8y1IN7x6kS2/f6AwCuzZG2e8wAY085HpwVn3M2tn9M
PLgY79Cx6BMsOEd+Cw0ZSrWZsfbFs9aJ4oji5NJPrpmxVQlgwc/D+LzyxAHcnCBVME8qGVL1AqCK
vwCCbdU/PmOmIEuz/hxg2/iM5dK9L2KO+wEbU8uMuz9auuhF4e56TutdiUKIlcmK77qF6lS4KDW3
WzfS7kebjj2uS6UjdkEA2S4umQRkdBIc8MgJCi/EuCqyQaJig2TplSkHjY/oGhJeHf51n/ItDCnu
JZH2MsyVWScYbVClXPJmd4C7+7lL7EHLFit7T8oPJKtSqJLwXh12s4UOWQA8i/QACFdyeMKL4VGH
Vte/O9Y1CD/utrWWBR9rmeYAkQ5XUccFu5cKrfGjbbfpagdDU5DQk8O9tDTZfONl2N7G+XA6j1gy
6zxzFqzDAIrzbMOirsLipr+sYZm3HLApNyA4cA/djmE+klvIR0n7OqAqQdPepwG/nhoBVP5kxzKk
1ZaNKX6MdVuncjsMfgtuYH7Kl7p/zfZNvBEk9vxIHN7kwscbib4C8jvwZ9bXn4mn029JVjGcdjBY
K5LNx11V3QHouIjQlvG/Ce4+JLovCEWNXuTG2VGtVs/uPcVOf3Tq4GpS/0POMRc/jpGtz5NKutsI
rc7LPEoHDUo74Xl1NQvgGBYEq5IobWYAxyLMeOuXrnf6KXV9Rx7XGDrUu65GSv1ooWhB5ezDwxih
rYI4u2nbB+c1OBUoP7FvZXXXVUxEGg4AnT8Y2PJY0bceurnrEHuunno76WLDlJCPGKbXfGM8u0w9
9J1rH7mflHRzlncq0Y9jDNOdJ4ZbUZdH44dfmEwUBAAuRdc1AMTp71vbTV3VDxsWjHzTNrogMt1x
ifVJBkMYuv+PszNZbhxIsu0XwQwBIDBsCRIcRFJMDSmlNrAcMU+BMfD177B2re5+baZlVWUplSQC
4e733OsW7yg/XX+4WjTgWrJn1xC70W5l35vJt2rKVfPse02aH1Vadvfan6OyWbXNeElPtnxa3CED
vbYA/PYp1X81bDz228C+MKt8piMJml2nrOnqWLW8JG3cHQPqBUCLwLDsJ4iWxdnSbPX997W0wCu9
2a3Kl6yNzXqXJQvEjkCDYSI4x31yNe3AfCyEWUsUhqIvomSOK/9Qt5PMzkB8OQPiqRvif0gK+fCj
C8q2eYntFVWIQmrgG1ir/hIzkHUiEPjBZ/Q4jfyP/dB0ewUnn3IRoTEdgmaY5mMJ2fuUj8CbUWu1
cblFGtbJTawxUndqAGNeK8QwomUqQW++sRvLnJ9WY+Sxb4tkGDBJcPPJCwI3/4g6swAVc04VHnnZ
u5s6XofuYpOWXx2cYk1XBJYBlpMZ+brvG6OKShifYzfzqtjk2C2mkEJ1uPZGP56UTxhP3TTJt8Dr
m9MwWW63CQwXGsjQ0FMKrUXuZKrsS4L+FTaj4cwPnYpt+52KQruhZziNfXRWuf7LW07Ry7yW2aVc
rO6DpVbMzPNmnpKQdn3Wl2EIXPgKro4hRIiF/GPRqMgfRtSheVd1Rn+cCTjk1+wa7ybjewruHf25
aja1/VKB2+5ZBGViTxrsxTxA8EsVBfPqESy4UiSH9X3Kc2KWySIXM07XvSP6ZPrrB1J6oTPNog7H
bKiPYAjqqWsMJ6Xe1I4OtrLh6grBwOb0No0rFAIncaBV88x/oBNVWA2NVez4yzsHuaFz7Qe7M9rg
2FedKre4wRI3jAt68N881eNHsuphB+eFG8Fx40btWlHR2ztlZU2RlfQtBaGxPMpu8qM8yVnCM40j
YWCD4GW1bTpz2Hdr3/yhwip2kyzms3REFWGYHLcL5d15TJhrNngOPuagyXkg24IIpLVttk4/VDeR
s5FzX7LC5RFppDqkYqkeOyOzd7zLLDTHRU+Rohba5MEaHGSb6xuf8jDuKAnLFprENYeQDhe61G6T
aEzQC761XDaKL1AEzrO5pNODE7TjFqSCHNclGYFVHRVAdDeFpxgLrjP3Rd87aCKNujhyTX7I1lms
11yJQTj7GROR9a5UnrFvIJ/Ls9Wb8tlKXf8thnxjbabkcG18A5HYC1aS6VSVW3/ZBSbWjRlM8yWV
zXwo7QIIploRaGt1HxsUZfVAdrqf8Nkr+7fdFG4TIa7iHUDeLqtwqkmlPyYr/EQlrKQ9mLEMbEoC
i6wqM3HOfGOUAYuKAasK0RFpbDrX2M8YkbqtYwyRxJzzuKR6uPBD3sG2iDQhgmB9xnqIp7XwVSHC
OB3NwyqhjXZJWRhNqODlVvKYuCv8tU+OyWwsm5b26wA+3j83hbJjZkrupJ88v2bQsBLK12wK5Rn6
CjALF07RZ7y6k40cPqvpftevzV5Y0h/2CF162dVcieZf0xzvCxognYqQwQSM4Wzb5bod6HP1I3Nh
YDVeLJ1sd8YqqpmgacFdseLrafaLWTvGtkMdTZ8Ql7L+PBoBjcUGca+jsMzNwAhOcZ7GCtinpDsK
II7kgzeMKKSaC/rAaxAwa6jbmAZzbqYb/bzzM2h7F8eRM6XLpjSc5LsL3HYyPaO7SXK8nJ2zqkZc
KTfHeCsaEPk3MysMxoKm4e+8eaFa5qH1Dx3PBHUbBXYaStpHZDGxdOsWT9eoN5XnNuq21nMaM8xb
RMfku09iiA7Y2mcqlWnk/5slWDLKpn4hodQzTnNLx7frA9G9Ok6zbHmhJC+sjqC0JVIvo/zO1sAN
uxpJKt3AafMiYJzIW9xEBLiSi0fRhSo/7fiOxU+TxmSXjo6UEVclrEICNoTmVVBJb9RcQJ7MGsL2
MlGwuiG3KYtoyaHv8kgAgeibGLteIJqw+Sa6v4dZeYMsafobWUIxhHhJRLpL1tx1b/OCNXzTuu3i
PgaV9NZHQL50PsJF3JcWmJyqS85RrU6TJ3vnoJM2o/czl9nZB00s0r8WlgOSAlkkRTGE4DpvzCL2
fwSN77g3XzS9w6E2UgunUVMmWzc1lzEcl7hww4GXQh2qdsBmsulg37pveuDu5dWflEBYITmNZh32
XCCIEWM8pF0QahvY9hyMnZJAtAyzjVf+7OQcF1zHm9G0/XOlmia+CGWX8Y7tjsl3e6zTn7jDGHc7
qZy9rVJaMr4NHMcfv6PGOvVDNXuIPowpwTbBWTu4bLvro9akg95MWKYs5qowANsCOp5hUd+/Wph2
2qjqvczc1743/U1YERql7tq3h8GmX9gkOCkiD+ozQZ0Zx2vXDGMVrZP21VO9joUB9JIl7IhguahK
d1NQF78NRPz+WqeJ3+8cJ9B71zNmvZmbMjU2+d1lQL1cJZGOswzzCF7l0F1c/w+cmfPUxW12ThsP
BdRPLTpbf86ATdZ10JGilFhCXDJm+4Juy0dvJJ7JFJ6k53yTlOwbO4xNW8VX21jNu9lzqG2AchNa
7OIQTVj/aOY+e6zr2tObUbvyRbazYdOjm35+tlh8717mHnHib1J4+LzWOvWe1R3jQqBDQz45TLSr
yMrlihxlLOuFB0lQSRfzeuh7Gd/KFbTyuaJhvzlcujAE2Oq2seyX9WzlWeFFPjL3B8UWaXpWzVs0
28A5r29m0a7HJsYN+tsix2V8kiPkemTCciSPfuFX5XVt2ik7ehj8XucikM9mX3sD4yd66P1UZfnN
SgIPVTEvpgxLW5DFSZgUiacfDaOtsft5INEhgXqVeHM6p52Y789D+TeYszb/1cKe+QfpghW7DJwz
/mhdzcUzAqtc3pN8mRlyMafqtyC3vf2HhXHpzaosAqQTg8FatEKC4lWyx1a8YMtd6xv92bw8oYhN
VUSy5frPZ36HltRhkjt2q9/KIiyU9TEBuG+9dLb9aw0B+AKmzkPWWwVvNUaoZfvcj83QvCx+n09n
ivB4OoKq5TNhKRLzRJG318BmwcoOkwTSHWEAjd77sW8YO25GXIpa+ObFbwfrdzzkTXfymFEA7rd1
+lens3nJQM77vSPNpLsZ4NDdxqhJJd8OVb/QUMxJf8zXtX+fq4nSf4LGjr+h3fYNwI6RXXErJv8W
26LXqQYhiTIfEeNxdqzuEcJ+it9XtqcU2wEQB8mrYVFYAO5TboIkj4sLJg2bmWaFOfM62d1k7JYe
FB3Jy4SeKGZd5E8G2+4oh51OX5qhph61VOklkGsSB5acuq685dbcq9eEAtChssmzPGz8GK9pGUiX
wZE5rtZGDfGMKDGnICakKvEPnVw5XIoR5GZnVWnbnvwYg9GGlTjtcYxjv2IIKWv2YJiiBeg1pupx
5uOaQm6KviGqUeuX2mRHQeR32BQGdE1g0f+oxXFrKeAqPYrfiZvLvxTPEBt6qvqIbYnSiuDYDH0K
sM1t49a2/9SeV3MHIDHwYDD32KVLaeF/Gsf2zcBiqrc+yU8tKC17SnBUJw0DEjI32pj/apIbhnkO
+42wp2IetWjE7bkumBNx7/dQsiKhKvLGOHKWeLoCe5CARfBOnYdOnzPvQD9zEc8Tv3n1J2xVO2uc
9WMyjHm969k29eyaqf2zwAL1axkd1OclQKu4muD6+c8sFowihQYkDCiv/5nAKDtHjeX6NyOsJuoH
Z/Qf/UkgPQ9GOZ5VApp7Yq+G+b3v6WR2qTQ7KJGh9fJjmiBDNswNkqHYxn2OTJvl5CbtMef51TNm
/EDsep02F2Ay49VqmVNEQe10adR4iBxhARKTRPDm8k+bxm6z1x0w9Sb1F17WmbIq83shXFfsFZt7
rFCXFJpYrqdpVS5gCE/YdRmN+NTraQm6sB3oyrAOSBHrkJpg7s6AGJoPO1AQ93Qc+STBwnnwKVPw
0UX4lu2ckhEldonUMMij4enO+qjQbMKhjMX0hLnPG17m2U/S49pYs/ON8J112RSdUZo77nv7wdP/
IRD7WD9CB/jluYoNDjnzvTjvr7Lv8mWgVRNrhJcbanBRmeNvjZZD1ES2dLstnKLFigXlmW3LH00a
PZpbnXrm/AN+8z5RphgyoNLbxsf4TozAuSShyf7OAuEy4E1GEChoUFnotzalSc8urdvbyF51N4ud
WZEzpff9qjl0TO4L1pjb7AcLaQA68JkAbnN6WoaCm7Jw0Uer2HTaJcyl06sLk1bfB0iupEpADTwA
DZxetVof2pEX2tPKO856NF0TPjDEkbKqm+1T2gHCSRm8mLWphs0yOeNypiHTP2UToBduQKnHqEkZ
hQcbFUM8XEXpSXfa8A7xmgOrweet1RtoOtXai+eAOK6Lu/ggvPSQiw1F23iv9Kv+m+YNtmee3J3s
stHf1GJD7C75AQK0eByV54SdJ51fHfrIRwLkfBo7x9lpx6NybBHeUWMgpl0VGztsoTNeSLe4iUqk
YSMBUqSvUCznwa12sipaEu/yeERpDsqLTlv/ZUqcYO+0gwRPKaxQWLykM2jS94RXIplG0uAFVkma
Dg+/9slhtdM/1C8R5uqupPZxbaGQuOWtnvz0traGR9x3U0duCQLZ92zmpt+OS2eLcm3d9GroC81i
AcV1t6Rssjnvf6jYQ01OW5n+tPsWx2CdLdG6DHqbVG77felMEFFnWt4QUdWra2GH2pSyFh9BZ8+H
wJ6RbGs3G1lbDgOJ2V8tIRO3hWejmeerxQLG98bGfMJd7QWRXfj6IevG8rtTtvNHQaCFClNOhY0M
w1+1Ync9r56CUhFV9X3gxG0lK4RaNPjR+4aRSfw2MlY7YMhxXlYrqy6F6eXJpmqX8a3SoIHw3M1e
UoixgJv+t+/g6TYaDPy9ZWvNUzdrBSBKaRU5vA6YSeMhZGtjmr6YRpN81OksytDsR2dbCBYVloEt
nluzv19bPslmKjFgtGu7eyyygpeNZlXTD2fJwbMzd02euWm7E+zgup3qxf1jGSbFJd2VH5KTxP3Q
9fZpZvZ66YVlvdtOudxqD4jNhCw/K0taAsRxiNE1QXi/JQoPE5aZfDe6KseZbyW3gF/x2ntr/w97
DqYcG6u00praKGceFLGoJ3lwW0KFNnZqLO9Uo+o60A0xKajHLZbo/PsAU/uaTMLdkm+lIzdJ2NtO
GeCYG+VLpXalYbnVFrdQf2Xvb+FeQVbZPkAvxuTmyZoH6yOfTdkgSKEsb3FXKjPSRrOGoljES1Uw
Mp55TpbIZMgw/WDI7oqDhWbdRviPh3c6wHe8GWBBNs6UbsOSJGh+6aX+tqgbd9qZdo4j3URqSi6p
0XpTGOddt+11Xq/hFLd0CXVatVFtAyHux1XNe9JCGVSMJGjddbQg+HD9xEgjgzKQE2np6S4NOM16
EObUQ4RgkL+2BFodnDr1o8aEZjnFxoA7DiX+iaQGKG9ttybPspdN62loajsK+hFFJDMUE1TaoLDo
hpFX9DjsxOiTjVENVXFQ8x21uTu0I1WVLs1R4BRjyHtt3E6MqA5tP0+/Mg2SvMgBKZ2hrS14qAO6
sQ73NZndE5vhjKYDSbLz+ReiJ8EmFi0D1gIE6XveYt6FopsrOESv0Hid4lThile5oFGvAWQqZhzG
pOLiRpbEeujaCeAsX4wTvxeo0KTvHK6Jy41GumVJelweXYizE+Ea84OdYp1aUoCc3ly4DyytEJvy
tknNHVIxGFwcLPI3zMjcY1MauteJDvhPyXX0KyXefVdZdvWo1qB7U4XH4dGzDplE1Pva9O45GXlr
1FtdJsZzLoP2r66sageNyZB6MlQTWh5zGm/17xnjMlAOZqm4YyJt1H8qrPOva+whmMjB7ShLVti4
WEIbFqlQu9Sf4AFiy0ASd9971rQdKnK0r6ReFRCLudz3zNAi7qP41ntavwaNUzPSy/NXOnb/Zaww
H6AuZlUVTT2fHxoi09cM8eipJX2Hkw7Y/3e2eYcYvQPkgZnr9yqLFYjBb9rQg6nZVIlg1AB3yPCy
VkkeTvlknEy0ia2azZlBvbIEC2QtFnGyxlhtfQssa2/a6PxHJtfw0dZiGxmjloYBKAMpZW4nD9rh
OAlVHcgKLL/ZmeOFpL/kIV5L0OWghU5ZjKQlNNwX60+KYgT2AHUxo4E45INFfMHKwOyRy1m/ZVqq
J6PD5YslpSnCmiL44AR2vuxJdgtExGx5TY4FKQIpT7YSF5r2u4DIYO8sufe+Y28eVNSOfTowFner
d3P213utuZLJtSbKar6hifpnGWRD/j1pB5soBTsPVdnYB2U7rfeDQnuteO/gtQizrGkPq4uxkdgc
TK+zJNW8WJtxeaKV4KNLK9Nat2Bjqj/IGnIGcEP4dPKpOTgMtsr+pdQsiofGs5hDDt1KmhI5R16y
d816WjfYuMvqlfjpKQ/7LFF3FiLIk9/lHGc8yXWnGGF7hKXEz5PGXW+GWreZHQm7rjp8asFSOYR3
0JX/nrK8q/4NlYeayhC1KI/6/tNPna9N46BhZaotJO1C8+zTJt0TaWpDnd3AFdYHLlHP4+h5tWyf
gtpMnZSeo9DTqXTm2duzhTKoWM3HJxKmXLNumA7Cu29OmD11wOZdPzHBDp4Ua6RfhrldrJ3yNJAD
Re5SXYyhGucHDHf5t5odYm/r5OoyZG3wnEW2W81xVBIQcmhap33I6oK5l6iJjUD9hTheOJphWnT+
92xQkP4OiNHvjH238cluKNl/5ASxuBDppD3CR2n9U9NRd2ylmPufQLYkV02j5VgPUgWxt2fQJ+Nd
ByJ4SQqR/VwwgTzbhnbeBhoKhEkwA7pRmWbOacTMrjeKBAGiZ7RQ/jNT27l7zuMmRIQvo7HiZdT6
wQO9W7fzc1rnyAeHX3ZEW0FRI+sPTw1js8gaVvOqMYNfEHAkCjzq8rDHtBIkdHAx+w6wT3ANFElM
XZLO/1p0ib3bCJmF1SjHYx4LOW7mmSglTL3Zn9FNpMkg1Z9/Mv3Ln3Hyzo8Bk6Fi28mZXoNYC7o3
q5GHWNhFvaEjbL+P5D/tJy91H6oYy37JyrV/Y8ugb5+IeeY1bSB7VPy8azD4nrUv16G/CoDKZbe4
0Al5wBBil8a0aEgrOd7BANS2Dio78sEN5QkKgD/L26gxt+TJeS1SJPrgxqcrB4wgnGVvD7Xcjh3s
LDkgFK8cbXvYrG3FKyroFnjogZnsr3TFo7DBwbrsVeeZCBOrPi4FU1/GSUl8ihWCLsmu08+OvZG4
mYshmI9joL1I0b5FUuX1I10qWSeQBOWpyVkkgogyX8uq6E5uHKfXusljmIXBfvUqQxSnvKywz46M
ga/+0AV7Ow/IjDHkizAbfXRiR6KAxEVwKqhMSOvQ88HLl9691V0c9BfGARQyWMlzz2q2nV6I7wmM
1GO5xQrT3rXxDTPGetE9B3MY/Sbqe1GRxoQ2TNpFdcIa6NDf1UC8KUEel4yBOyLJ4IoPUpmpjeMs
rf7G4KCot4v6SJyhDIN7aEhYd6X3gz5A7JgUrlvM2v1jlyoNpCBiMwmFMYxil9i5yRJeOy3OM7TW
vrEI7DI72b8vmIjNY85lSi05ttuxFfLgzKNqIXjLwd82XmEQeFG6Owj5t1Ji+HNF91ZZrbgKwnWI
h1jnfR2s8mXMzP43C3jVTblBfeRsNM/OutrPaUr6Etem6eoNSz+8bNOx2Qh/d5Hze5Yon8yyfSVh
FKvf2Mb1g90vMzGbtDobDpPgraptawqxyZHKpAlCuAJMTV4Ip+efqqlbmJ6QPkfp5y/qJbCWKqIc
YtTQFnP/qyH+5Uw0AFkfw6yfpSApNOxbbrTJG6Z9X6ztsV+c4Hk1aveRYAH5TENvnBk7Ow8CMhzb
B190fTIHuM3ObutijyvdI4x4KcqHGlBZhAujlezslGX7s1NKHBzYAlrOZJn2OZEve7xN3PxaYQ5k
4ea4WbNhPqTMkh78Op63Pi+935K06RffrRdGIjUOcZuR8paVg0OYVhM38qxxuOV5cLBYjYPDJCb8
Zkrz5kcvOyjoDkPGRsJm7qXyOX2x6bV65wTmlBz8puhePGUVryZmVyCg2ogso8UW1ePn3Sq4g3Yz
9Yw/mx7n5Vqb/ROpc/Lsi/+IzrPVMdRiJLhB+7Loa9n1ec19ewDikQQTxCtYbppP5JawpQBOz4mH
hyVHoaxbOziVxFu8smKXCAoLheMxaV1xXkZvfu87849e7exduCJ98oa0eHTdtNsmFr2fWYzlAaXX
vaBH9RELiFySZ/24PbS5Q1paTJQKylV3f28x+gYmSz7i1LSG3UBfTQBgDqgOqXQfrXMokfJ+mELL
t7kfjchYnPzCeAHjqRjLnWeDsiWNPxF8ReLMHy5e77drAGZrntRHhhoCZF6O8zU1lP45GkvyMK5D
vsN4L/ASNAw1ugPpl4wTwyojgNI5lhaRPjoKCJvPMa1nRE3/yvPGas85l1WKu2OWXc/WD5DlcjMX
XTUzQTQ8GV/NtGiYH5QsGhmfgNYyJw+Jl6jKN5+2h9chxzlgdmimpC9xuiAsqhtd1CrJxYjTASMS
3fPaX5E9i5I3gUVX8Mj9ilt007glzNoFuZJFi9FKZENC9bsmReSv0ENPBshO8/f/H0H5v6Rzft4G
PSQzUIPH5lYrtq4BiFqHP/hrP/pT1Ci++MqbdWud+HB+dP1yqpV5/NqPtv9r6idNmvDKshYnLGdY
bPZ9OXxxv4n4FChqCNT+olDyxIjjW38XA3pzbr8YfftpY1xixAwKVWGdkn58pNd94577P/KD/7cv
8lOQqI4BTcCcrBO9D+bX5NkoAGi/9HGbn7ZKuLOJ9m6BnTdV/MsZ9IfHo/7Fn/0pvBkVCW7A9kZG
IoSg2I04ZsYXU/z/28ZjG5ubBQJ4SmGUt3Zm2UR6+OprX6b5KbAZHNnHnYO1nFIR00gRAZN8LSTd
lP/1+a66FqN7Jltaa+KX3u1c/x+f9v0H/A9xs+anM6lEY6Zm7rUnFy3bYOLEOlTKwCHKyOP84sYK
89PpdEj9lFAf/CWi+Ge31SPeyu3XnsRPp3MpRj/vRd2eysD/KFRzg5n597Uf/flsdvZQVMxJTtyp
jyYtXDN9bW+K+eloLt1Inpmd6ZNJrre/3KQuvpTTLT6vPCbEK8N5muhTwna4rSPueyqCZP7SAy4+
bz32WmF2zMkXjr1vP6I+d0cItvFLX6X4vPg47WE1e3+cT+48PfQi2ZtN/u0rX6X4vPmYb3LtFJDQ
qabWYBHOj94bvviJfzqZvk2g2iD66RSzVHAHuCB3XqetL37in45nNgncw8AQJ6Hz+KoWWldSwLMv
3Zoi+HQuC8zwnbRh//q777Yd3b9xLL/4m386mDlTD+w5JHDKFPNKYDT0BpVT/B+vrfu//7+/tkTw
6Wwqo2opJteBlD4k/xmQBMBKfPEr/XQ8/aBPC1IgK9ZpeMDPyVk5zc8vPYifNyAbSe8XU6K6U4ep
ZmeXhbfpBAFJX/vpn65OJ1kkkb4EQfMCx3RvJK/5ks9fuoL4XP/rFcROwtWSxdieYiHu9h6PYrYg
muZrv/qnu9MXnuRHNs0pqVef4IHpimDVhF/74Z/OaE2mTC7ol0/A9QXG5zgSmAa/+MM/HdGx7LNq
nLjcMrN8IS2DLrIe/69FqPI/a1D+hyfd/3RGscSYts4lHwyewxfLyPeNM35HcgcqaNlYJ4TR3AFQ
79h662lpECD6ej1LP6jWCH9+8h2DWHHMJbKZF/cBvc59Vk6jEw5B/0cuJusRYezuAd4qXH3xLVYQ
EXjeX0ksxKunNIzXCLUltSVPnSYte55+ewuzBNxgG3p//zbXQfFYmtBgkEDLFbo9O3mE82zS1DiW
o/OcqeAxZ+HPOE9vi04ZVK0FnBKt3lrz17Zebcwvfl0X0eCayW5YgyAqVHAfC7ffCnD9XZmM4rIa
6XQUsDDStTdkUeuHZfGSaKXP61/JUz/YpZqbDTYZ4w+Rqh4h93I6Qeec/ImQCegue9+S7HfG2dcw
ccoJ5kyzx6CL40fyBXdm0k8/cm3hGBvcrWbN5g4++kH46n2FbTg6Y/lo1FMfMa436M+b5ecSUBm4
5kPFlKEz49Y7CIOAEzxqzIf87J6c6okJo/wyAbQZ/QIoX9vk9ZP8juHB2VRpfM6SEQCueRBteaRx
rZ8XP4730gBlccGCr0RBYRXSIFMTCWuOdZukfZt8OUc0gRUmPG/BHYPBNqyRo3bIP2Po5kH5lmdO
ts0GYy+kudwKAoPItLq2AbGUVZO/rmXlh1RntY4Qgw/kP7y09031S40ljXpzG5R+obfk1d4cXA0h
kB3hMWrRh0HmRIMXqX8m5W7e5UKfDbxreIlkKJI4Dn2+/cK2FR4r5uB4Ut1lHxPXeHBtAbldexGu
4f47c8Vs007IogBSo8AIwrD7Bf4pwxRGolFIWoQZuTPqYohdEYOPa6kH3+69BTnb6YitRdgebBKu
204P5zgYrg1P5D3xc+cHZJ/tfUWpRTjJLMNq0gcGTec5qV/nQe9F4Y/1rkFwcZ3ALZ962JazluYl
J95v1xPBGqZegA9EkEc4Ed75gGVkCIfOfBUWkRrstYIwLHPm7tKvCjAq8AUPWNn1sU86yZ4U8j0C
7p2E8PlU2/FfgJ69rTxMrh6DqOOIz2TbIXVuEhcajE+BsNXR/Ls667dhYJXPLUi8nmzoXhHYIpYz
oq8mJLfmHKOxWkTuboReLpoFUwRM6G7FdIZehuI4TPYpWUr57owj1jLlm894/d2znBtETwJBq7eZ
CA0+BGcOkUAD/UwiyEUy3LBe42YkPb45FrZrnjNyMpn89GY0WsGtM3IUlzk/k5ME+yaOrg0JEyxT
1N/pDDxDYtdJtRmdIucr0JBnWULoCCZwTOg82OHdL4GxYPlWEK8SVXN2Ggr7gTn7Ly+Z/Cu5oUTi
DIrjrdd2fV+zssRrnmVyT566FTYz+4enLj1Vpu3+IzJe49snN5Tk/gAq15VetkbdlNlnaaH0b61x
MSNCcC8yCyx/S6AznBgRRzs4pNjY1rq9l1cfacqiAHA9dmWj8P8VcW3khGB037PMLA6ir9EJMdGd
pzX+Xmbu3XSzAn85zH8iq2pOUCscEBJNg/E+zGqcBa5JkDzW4a7KYucAuv0T15n4Hhh0cnDALNhE
Ke+2BilQ7EjO8pL/PJmPkvSA3TJrA3Kljcf7mxlyz8di8JpiQdn5vfK2fqEIIPESxXeR4ljSmVmf
e10+kj0VX8jCfzR4j7c1k0DbNiBerQQjIe6oM0H/W0Eu8w/htoe6UAceMOMxwQcRxV5KkmyMILC0
dtioCp5GdkQT4Z7iTMfd+qetnSYqert4nsCiNxTsybtAMX/OTcd9V/VoXMwmsPtwHgcU9TJoxt8G
+IgiqqTuXmI1/vWr0Xgwmdc+9JqvEo1kPCUGOV+ab3TbDd76RGWxRsAc7bo1wC43QPTT78lRNNWT
y44rA6rfrLBVaKf8EHrQbIhkcz1TVmsXrNAgaaBqYrDVbZhxNxUD68tsZ0ggs9TCN+M0bkDecvDB
bDE5mEOXvZWmPTSnyXAmHQ5E5J7zeQq80A6GH6o36rNNOvNpqubEOxW9r9Fq3OHnSKpDWAfDCsjk
yBc8njBVA64uxOVqS2YENh2CX0HqyfUQwifCgKycQwDesV+LJjlP5XycpFAnzJUphtXOuRWeyebt
ouyPRm2ee/aK7GzZj16oq+TG8JGlL6szzjBLuZ1GLosUpiZwvQeDKObuw2PdQ1gsKtnL1iMjKVAv
U1qKN5OvFD66wsKCx79xWtm+EoizjlsfBdPe+rnlvZfTPU+7M03/2lXrgZBbfXAktNxCpv6+g/m0
ydktfiZFCu1BeF6NPGr/I6vAf2oU0uhQZn9sEx0urEi0fB91bT607Kh+n9RQ7TpMk9uSFzLm/Sb1
8g2FTRmm2TjA0meECeSlmB6NEW5gjCsif7zBt9GTrBdsL+KYEMaFd89LX73u/zF2ZstxI1m2/ZWy
fL6oBuAOONDWVQ8xMoIMkkGK1PACEyUK8wzH9PV3gZG3M8Uyk65ZlVLiGIHBcfycvdeuUPEmOfPa
wslBLcrR2vo2zh6Rd8yVIKjdJV0/30tzZvfBzIsFLZxXOCOZ2JnAN8qdrADWr70C/c2aRI1sRUBG
fpObWcMTrBTWDYYXH3VuVbTXYTRCAyL2Rp8HPGUfSlrnNwjEiye8KHrbOSJ8TimOqRd0NXQ7Mlem
K7RGY3lMLTJWTEtEDlk+LdM5HRWsRklWroaKvbQxS/TxMjIQIPjbOKhBlbuT2AylPA1wSBm+o/pO
h+xJtsEACT44M14xLLwhTba3eaZS5oECEZrfgCoJuVtcPwXUZWt0mMX9FCacw1wZl8TB//o2/nf4
Wt5fas/23//Dv7+ViFpQrXfv/vnv/Wt5+zV/bf9n+a7//aqfv+ffH8qc/73/kp++g5/75+/dfO2+
/vSPbcEgeDrr12Z6eG111r39dF7h8pX/v5/8x+vbT/kwVa//+uNbqYtu+WlhXBZ//Pmpw/d//WFZ
bCP/6+8//89PLu/xX38ciu9l8drGbPUuP+5/v+f1a9vx7dL6p8kmWqBRdCBJLa3z4XX5jO/80zal
jT5TERMh5JK+Cb67i/71h/NP1zMF7E+4g5YU6HD++Edb6uVThmX+0yfowPQ9y150itL94/+9uJ9O
z1+n6x+Fzu/LuOjaf/0BpPGnzbLr2rZjCX6Qp4QHQv192nUuLJyOdeKeJPb+lq2A4TeE6dRT0xnM
GMIoJ06FRxMYNUl4go61gMZSD7Zcq1y67ZZBtUHgYNBDCIg7IqM26ejBgMOSi1LKbV0xrw0v1JBE
JDfeLoxkwIi4baNNiv/vBTFj6WO/aZ12lZbIIlZ4fJkbHzwxVEk7U/enhvFF+6VZvahe0JlVDqK3
1RBHBG540zJdHeGcR48ZIM9uDQmblO2V68VoM5b3P2OeAkP1YXkf5spwU7Cja94kwQMh2u/noBeJ
9YIUjCyWU99BCrgOxzKbn6Mha9EV+anp7nO8gWft42FMtvQubb7GQXMGChQAA55cXFVwCmymtIQy
wa0pXOBPVe6mJwsxr/HoCG0r+NFooTZmbS7fksbulF83KHWxxzm4wtw9lmJpfx4UlPMzL5OP0IRJ
JAAzQnM2Eh9Aempsvv3T0HmVdw3/L5SPdDr8z7o1sFKlLvYHBnS+IiwjUBrYADj5dNCvQE6m8oRb
nq3GWlSMjQ7KFSJfORRV5tY0kOdvZYrw7ixyV9YvUU1QDAECiO1OwZBZZK3Gc2B91I0TfqwlfrX7
yGwZTXSYErDQJCN8k8Dkuf3a2KAdNzP/uK4x7ibXrgqn4RAPPUc1J4uQOoSgoOQVdacpTzN1VLsf
YM2O+5TGrfu5hrBiPJJg49YvhQPD585JssLfDyVn8ppJPFa/QVcIdHKRDmhsUHU9RyHskQMGF8Rb
ZVoZgLLT1IYRFpekI30SlsYYI0yncm4dExDgK3hfznURmm7K86lpxQ1+LJl85ThH87klBfrtxLam
j0kJ5bF81l67qIxVnWeIXmUIGGadFBMXWprKeAESumZVMn+uZvvOzlw/uirsAPluMPnKB37XRcHa
iYKZCxTECVcMeymOOMSHFo6hjT7gPmSYHiH7LIto42TcC6tuVP7dhFG1uE5DMBAry1LuTWzaTBLN
XjKYB1qc+VeabIkCng56itXgJUZ3cGsn1AfQHLzb3kv4fT1nu3uoPIdszqJtemtDVrz/MQ/SUu8x
ofg7opi8iHJtKJnvj1FUXWGm6q2bIY14tFpYyttFFMOfcYx54zlxik5+n8ywuh0b6aSny4suWnA0
e+0KmZ5UNPL3DAOe+expG17ygFQcEn9lVOfAMjkLpjuPxmYMRhwZvduNHLgeTsor+TwcnxCTQXGN
WC+oP5dNmozniTTPYKuBbhtXBRNE9+gm02B8adMo/o70hM3jYtRMHmDfBOiSNPlQliDbZSqIyoEm
Mp75VbaD1RfizrYxDcR2USUgooGkgZQCo3fEDWlPWAoDFFl7j7RLipF0KPEoD4lBkEVJeT4/X95p
Osp8PLO/EfVLJcLl+netjsi+qYOHFCat+QUH8WzfWIYzDHsQ0RwqeKO8d2zBnJkEpHW8mQoZiL0f
Sg6YN0kiNcaub5+a0Id05ZguIREQ3NNrFWfg+lVZsBJ5VRjpA/0CgU2GenU8Igjo/A9l2BTRVtm9
ib87FP3ZBNIHcZuhMk5lB7b+2bJmxdFpp1ASk5b6KFtihB3uftYsyDsjmC3uwJhwr4MmrCbgxu+J
w4EGjuRZG7O+jwf9HetnGT3EpL7MR92byDyaHmb1le8kFI6ZrsGZ2W85Qxk35MnyZ6N+mNCiRkgL
RWTt24kcBH6nbX0NY2wa/ioCcT2e2fLzmwukRd3BGNkhPMqBxIgFNQDC/SjJ8dBHQNlRQYbRUFKZ
FUUI7B9I0AQpml1wbUTPI4lu7i6NCIu57VWQ4HDpDUXYxlIyh+E9EATd0x1jSsKmAqYQv1jAHrwu
krxd+hQBBBMkz6nh3ITpJNx9rDPOT2+4YwOxw3bGLXFhqM/Znrrs7IdUsAqg7uNPEH+IagDyT3a9
b4kHQ+VPLCGEjQhzYQ4kxsBJVhW7y5fXBE+0qK+X+2tqJq4OayAB+zEe54Vq//ZxQOrzBFvaikME
nWPmnwuwAiHmHaebnxLGMc6mWrzat9NIFsMZmETG01ZASARTFvPzWEG6sUCVFHTEN27o/XCXhl7t
18ZGm7iTzr72Q/2Zmknld8iA+TSSzLy8szI39tS6EjIOrpD0e+wDwcpxfi43f59WPY++8u0n1nPF
hXn5e9tVvfE48VTnkZoKJMp4dxCox6WbVjcWM6PodFmuACouq4XvpfPz5TYJ+4BH8Oi2zjDtJpCE
XLJkxaDLxj6uFul0GfZD/ruh01Lq/W2SoDzPhddGVWQipTQdx3rX9O8UwHluR2dfTip0P02Gj6AO
4otlNCvPjPqY+Ii6+gyBHh2jJ528O01uiekZG5JpHJm5WeXwm2b4f74oRdnnmQpnsPLoQL1rXCc5
VYeymnh/eVBkU8TBT8hEanfoiFhUyIXh4iEHrAu/BcU0YE6bmXX9oEht6RZSaXA9/q3o/bOu/Hsd
+S6PmCOlqHKVJainfIpK9W4QgMEtTkjZiPdN6kfdN21kRfO9joZl3cj9LNyHDVfwmpQM27wPRK+S
q0DOoiBdJDPlHiVXMRx8qXnhpIsU5d1vXt9ypv7qlC+vz3YAMUuHCthD3/6uY271wJSTMUz3gONl
+6HDPdlSKpTY2ljIncpfeaTmtR9gDjko5EO4Hepcu745XSvwnajbf/2C7HcvyLeFEtK3KL4dYSrl
2T9PTnhgzRakJAuRx/K4Tw1zWbzNIYeDYI+UYoLE8Pg4jT5IkarR2sMlllneoeqaIV4t/pL8eraN
PL1lxfQoQK3Gua7qwHbW7gwyATB+GPoIwmBylD9YQNNma4NDZPH89VsRb+OGvw6u53q+JzzlmeCL
eAKp93sIoFGa7Ls4gKDb8mSZLStBsFkCOrjRGIXaz3SMc9Z0QiZ5k5eSoIEoMWMMcpbFHmXYslKi
WS9P42Sb+rkunJQiKLRjlmQ38XhUganN2VcgthmnW52r5TFgZKKlRqtsWo/r+W25dFRbuYdsCC2J
wnApqtu3C0ozIog2Rk7b+PHyeEVVx1NuFXObxZKwvgwSCIMAK36g5BYaxKLUPdJE8Ctbcy4pmPoe
pMrO9CYeugSe8KQPg3CgwnTznJvQYU1lhRRYpHizTu+3OHAHfmtW5cur1fM8yXurQOP3rZGRqU8m
Qxa2WQEjCqTrFausG6RyCoGO4BP4knrKKO8k1iKoR64p+4egaSSahrEEbCJn7sO9HDyOuV8W3P8T
bisq8WJwl01IofmQJqiJKhOrUEv706bOUG/LAwj5sv0c+gPfDMxv1K+GVxrVB7geHV0HLgJ2M11i
GQdq2UisCZ6N2REZ3N4bZvGaLu7bz5mCLEw2aYujhkQIg99C7BWL9eUCNelQ64PkEmfJ6XwPa6sO
xfKht1edvD0hy5RdLqCvaaTucKJC2rd2pRhZ+MQbdofLyRI0MTjQVeNyRkNHtug9tSIiCausPV6N
WFYxLlxKm9RNqvYzRQNgwxWPUPJxVyVFRPuZ1KtE7RPyK0ZQHygTAbQnrrLuYzA83s6aabcTGvJW
gfhRyNUKeYYaV/UQGscVFm4jfsWuzh6nmCcroFUkwAZtMjVnhImbDqgp5i3Eu83PfN5KuaD00F63
TsjLvqxv9Pk5kikNVU6bSEICSjQ+2PKukyry73DM+MUjSQ1c8i7TLswebDrLbeVy7+3Z6aXtZx07
muuJtXPgP2yYKm4CtNXLvyabUexevm0cJrIpKCBSj++s3k4+RoyRLxoJH2LnAwNN4qFAYXHAuxWM
qGHrJre69exEXbHrSlJESK+KUGHAbDfSNlpFYZYgi36r44D61Pxiw4zY5k6dW+afvbJL7LPhLZdV
dDmOZGMtX5WVNScAk7LNuQbxxBGywykyj6heLFBhTSTh/BHJybPd1JNKTyOKSyqAyFu+g2QfF0Qk
YwAJtVkQl3KUta7peBkVFv4cT2G9yyv6lXtLo5O8GsPOQ5BuqDo7XS5/L4l4OgL0Vct+Lq6M8Lud
azk/cMN02d5tu0nRA44rf9tiuW7Pg1tBtVIJw9YFnQWpZmUwrSpfSiLxkr1RNuAXcVPBz2nwLM68
2glCAceX4lU2j76ZDw+pCLEXRpKx6eX2JGunLu/SVlvPKUAN9RIwVx3PQ15Z9gOdY/SzECWMEb0x
WAs82nFViOs65f7ER2bMYhVi0ei3LtQQGOV2Hc9XOF040V03ERVJdx9zD/kn3ItDgHXmuo7SSZ+Z
B1O74GmY1hR4sGLxPROEoZjF2bvLvdD6TrGviVWllBDgJtZa+Y61wqYo3Q2rwbLI+mP12dUDdw5D
jpLVXhS8erCAGspnYwn79vLxS7NCkT/CbZsmsRU+IuTp9VWU0Emq8IDRRFkXwoelT1OHYtSfR7TY
TG3c6hNou8T64L+dscvPK1XDHUFdDXakEWRVXFcG1TQpyDiU9pf2C8xZXlfRS85HnvU8f5dLpRsP
0UyM1kF4YVUekiTp8nUaZEigfeKsp8+WpF/7imhpDp7wZYVQ5PswPNW5123cOE7ol8DZnZAFLjv2
yhU9m6hMY+QXkXSNzaU+Xt7o/Ox7GEevCkfZcGtizEBw5xq7u6EZxvkosyZFYzgHTHnSZuo/skR4
/uHPe/bteF7+Tt4ri2FEN8QGxIsY/olzUwc7m6C8eBtWg28cLwtt1qXzj7Ej5niDnoYYuSiPyaRs
mxbNewrHCMJByoTsGn2W7a36t8dgZk4pgG9SCPW4qt92q54pl9YVhMClul70ycZjBuppfoaW3rPS
weliNVYs/lwFpb10FMISMJ3HJLu/dirC8LhN3zYJgPM4oCohtek5kXjm70BkLg9IeiHdgTSQhFAR
q4ia6Ji8FT6uN7C3mDj4+bUw48Z4BOPOosI4hcWMzTw/4nITd+VgePTAVOdeTRXhLys/Y2XEvlKL
ERaAXTYgypgN9sFHI7R4RDNl5hXbNPd4E9rM23obGCKIl/A5T99f9sGgBWR2cnNwSt0WeDKXdO7F
LkfCwQhmPFZwighspTdfgxx7W96YtPvc6kwKSEZwgpgV73JwCEvlRkkUQwPCmGyuReAUcfcBB6FV
rBIj48z+ugR7V34vFZi/bAdMqm/hQOBYNjLfvj4A9qXpa/2fDnYLnLQyO4L1NiY2owELhMzTnIGk
tBrWd4HNW9/R6yDJmDIEvkM9FhHFlVPlS/2pFYl14+S17Q3qAg7br1+h+lmUxUaKy8dGcE0/2fUd
4G0/v0KSSlJXuKI5XtoLmP2pAuosFHrPWl+5xwQ80rnEWECKAo1LAQNDiWZP79W68nQyN+gOlnIg
a/WyfLKJbzaGa4PIUak/J5ulpRNtjbdWyjjG5Fd2zL6mXTjbnX3FHApYkjA7UezpN2HVSgAGYOMC
D8FUJTS9Y2kWPslfhc3pQRrEQoKEg5ALwEzQAYA4FUDYCtxb3+1sTJotjceqfUoQnXEx15lMfKZY
BV6UCv3AQxJSMx9zAdxthXtqJp6jT32upykuWDUbs/SqbWmowD9ql9jv59gTXEFy0RfsiJ5bniKX
gnZyfC7Ay/oBRGlZTnNnWiqXXPNcv+yQSTMz5IZ5fTxsacXNLX5ft673tok15rkH0pVuL9v0OrCW
KkyxwO91XHKl1m+VhUfNx8dlwQ0HAJKPxxChyLzIY3AVv74a5LK7+fuOwecg2sTw+p70fCx8767X
cbaHJuzt+DjIkFsNx5KRXuf5EOldbcyhd8YrYZ/tXGXOrYfnedzW4I7HT2buqORkuQrAzLjsnLoN
z/GGGNfapjlJLwmb9UwA2ny+/GRkum5+CoeaxpbWPtdP6DgZxahjmx3Rn80IA/h57q1lUUvLOoXL
EC8RQkSabsLesT9f9haCSkvvyKns0nVWOI06SLMXJ1NnoXWyfaOe2zWGutp4hPk9DryXGCR9GBoc
zfat7oUNYVrQCgmi/vXBfOtC/Hww8dIK5Vueb3omt9fPtxb2TQBctK+Ppo+tZWvUsYWGikW/s+8u
7YhEh5a5SbtqCNaI0WZw65cWJdgrz/2NFpAJyk9n1/Vs6UiBogK8hudY5nsnQAF+ASypyq6JVYgF
cStUg09ZCN7gQYJRngEwOi5xtVVOmCWDBK7EKGLSvow1U/kcm00jNiHnnaTAvO2pMC1WTsDdfccc
9rKe9zTmFDw6VUKVrxJ/gVEOVnSap0CT+9fITr9UNmStTwaPe4p93ZWr3K+y+EjPbX6UJb3fpFff
q1I2O7aht7Hw8+3kl6RKyvRhjOdPTk+zrqM/jUgOLAzqoXXRObdWWX4EBUtPD5dV4GARTQHK5PE9
/cf1yIq/asGZI/HobrPaOAN2PgsU40NLwUGJhuIo9M/mmHgnARZ6m/s2JFaXZCCSE9MjHbWmfUhM
qx23pjAfWAwhV0GDPgY0ghlKj8G6sAdgQ6hGz30nD3PeH4rC/eJWw3Nb5iOoxXHaeqH1YMn+RJqJ
4mqfOyZfbgKMX8GlAD6+iiy3fXUspS04i07sbgZM2vdZUPTdN1OVOEkjN2IMfhnvgOr3use8qm8p
1Xbu5DpXxZidRqXuVSGvQgE8rMAUBp9+HRP1ua+q6QVg5bU74sSNfe81Gf2vbeE257rFGQotLd6g
SZM4QZH08RxoVwRWR8uvq6i/uiezHsZNZuNWF+l91DeP7L7us6j8LiaPYJpasaPMxIcm6te1xbDS
HaJrAjSP3lDfG3j9CKfVR5sIU8rd5Fsk6v0IbK7LkmIn4PGs7La+pfdzG5MugH1X3Yfj9MU13Mdx
jttrUBGYLEOQ7AzuxHOq21dvSI+zK73tRMjh1s6cZ1TBPzDftWTs6u88kJ5sjIZrLfDhjePwww7m
s0sltyJF/ixmqOPa30ZZGTxWMcMzY/qkSINfVZXuAePNRwIfCH2t677bGr4dZ3u8fFmxHug3rmh+
3lqEm7J/ZTdpfqcT198wr8F/mpCUlnXDKdQzDuDkBDgfth60pA2g3ZGIJMfbt0p9TaT1SkLkuU7F
o5MGn6aBo4S4KChNDL5qO9hFvyPKYW0atDnXly3BIOv4hYaFTa8TbSMWXrg+7b6Gms4URLoMwIIs
7oKbsiaoBa2pM6m7rAnAHQTYuW+IOmqLWxsAJZl0qISvBEXntKVvlXwHNWYstCGnA/9iOcUAAkB0
3ReYhskpD5Exoi7qeID+esG0f3760AykTlLY42nsKIt+4LsFkwvcqnTXjbs07pW8SjA1uMdyQCZ6
KmQ1kdRthsIFK/HWy/VNw65fZnYQ4d4YYtu+GgZNiGGZzo5ct+4YqQdDFvpTOwUd+dg9xeWVSz5d
t780vPqZHMAn/IlWsqp8grxvYatP3uE372oRcv/1GFjelTIFi7FUPhNu1t+fHwNmEzcdMr1hVxcz
T3sAFd6wIbo9MYlVypL686U9E0/xGD30ybKNd8LKCr4m2ZyE46pPMwPmkO1ilbjKaU2iw3Ux4V+z
t6AxFb31KZVqxevkZyb4EtV7fX0zxTzJEQote+uoooZ66IfUqq+seZ6BN4FkCz9WbVu2d0yG+mHP
RoCn8K/f+7tHIO/dokFve4J6whKS/drP772bvdKyegPmkCwYm6Zw0dQRlqE5oFTq8DFoArYClGzw
0a8slVoCxUFv5x4pSkp6v7nA/uNMuJ4nhcmFJU0HeeG7sYHSrV+HVYMWFsdp+SwE4l5alZKim4x0
XkeUdUl0INPXAMIfg//9jex86bb/dSks2wHLsfnDdCljpJLvyqs85BlIHIdzKEeDJG5zTgeqE4tF
vwrgje0tnPHI9+Kxa7/++kw4P7/3t1/tO8J2xCJtocx796tBGmL+Rrpy4CnLnWvhIrFXCMS/4RTu
ET8ymGdHloGuTQ3lPQFDCx8CgaKBBNUeKBW5Hk3LCLYy9uhRBgK5e0R8m3L5QBdHpbwv+1mhrqJY
Rx4JFgffNUD0FfTwMrkRYyTCNUlNIj62kvIxXoDOeLvhWg/lKYz6aHhIkPM9uKUCXqB6s2o2kel2
j2HfezyNHc2gVTEHODFE1ec+qH1g2a0ZH+weft/YmIVAtWtjWzF0O4J2JsslB3mL4QR8QJN/cIuI
ZxKrz0xTd9LEPI6RU58gg5DcBmQiWHMFLz3QmdbAOpjHQG9YBGV5RGTRv3iZrw+qIaXh16eGVst/
XBY2mTr0iRdVETuxd0MaFq3QCLuMTXeMdO5kRj4ZF7XSZnQ/iZyusxpDxgc0kED8SFd19S0HnF4a
g6NsXE+yFndVFiJlLgEsm+sEv0q3xc2+1C5WHjhXtl851sYPIPpCL5rvZIbc55iEgGv2Tt6g2iA+
xCw/otmB4uiA8lwN5mQBqbMsrsh6wOhO8WY1H52eKNIlCZPw1X2GJ/9pak3sN0Rc6uoGksATdDBw
0SxINUQ0dlAfWaa5Xmh3q+Gmc6OJAJ6cS9CfIxLZezNqu20D462/AnVA+xddS/LYDWytadHUjUeM
h8nbITCmQiYZ8QKTrkHQ6EuPIDBkobxAJuN2wYOSSfm6luw1ALHOYJeMaNiFIlCCpsqyhXtG7zQH
tz3cNFbfpJ6MA9gs4nYZ7HkwxjX8GXLSuHoCmkbdFk2fYV03NXF5wHLMutzYOffHoYz9hZdclsmG
RJMEtWAXcatoo+4Ah5DtpyEK9HAQUX1QO2V1j0gQqXv0zbPz5LaYgim7b/xstrfSzPyZFT3TBzcO
srMFcoSzL/AxrayZnN+Vl1nqe+o2SwuNEILhyuCj88Y0O8QSlyayC7sE9Uc1e/HWNxPkLRQSinQH
krPCE4sa28aCHKr6xhXLhOKtC02sEe0bINZO/UKaLPGOqT0TEBb41Q9hp6GxRWjetwfCJbAbSAiA
d63K23WhtDvsShT9SCEN4kuXvJbhnm5+0q/jHkwaCXwwKHekc+nhKphYEk/lGBsb4Y0Q2U2jnp66
wghZW2w9Tb9ZZP/zoaMEo1hnyedyfSXfzzxjUt1saELpvhSea98qEzrroRt0Vt6Bh4NDJU02W18v
3cGaL3H3dglT4QC9YZmH/O72/unu5hmIgk9At0NPKNQy6fz5GUhnN6LZS4zopZMwhU1U7WghixPb
tKZfm8h4WqjHOgsUGmAmufWLOzvMOP5sCbwNZi6j9tmTdN9+/QLfbQuXF+ixvVuwRLbnKuqun19g
YrfDOKAz2qNnz9vjZRyU2wkjKwK3RjqzhZGPkBaWURZRuTQGIF5wvfVoFBqY97pE9Ve1dIhy4p31
FpYIPWqYmKCRxtot4dZMdET8nPSwQ0EcRrgzwIFY7JQa9pghIvKkWHHb5POhSg2Zfy/DQvS/2f+K
d60uNuKW4yslTF9yUWC3+Pl9tqDuYBMacIveLv+k1G5yDC3K/DsJmsLdKMPBycK9xIwtbJ24PCJf
zL7MWZqnW9vPLW9tJqkmxPdNeINYK8lu3bh1qnM1Ws3j5R5FycG5UyncS4Ib/BZ6NAe4ehEazfUx
C1qut7xnF30SEKrQ+c3FOCLTc8yvl/HeRbHn4nuZ72ZUyfWOdMzYfuwyNwAzJEhq+s0Y/u2t/60w
4dBwy/iUJQ6PPy7Rd9doDaauM9JIXRNuYOR7yx3Ffp5aj9kacxUU4Fbcp9adDUku3YKXshSIwqjH
QtZMsJguk1yRwPvaSNuuGI2TCYcUz9CT594ow/eO5oi1CEZpwij3s2FL+KJTj7v6js72bG0axOSI
U/uSyyUPLCYrrFp9eDOp2j6altmRLBPmg8HBdDRCl1/fA2+P2L8OAPeAJwG7U54Tj0C/1n9nDIQp
H5bd3CRXmPD86oEQSwHkdjZxqxT1RDpUVbl+sIngO3ZfcOYxPwjEVGW3kxjc7MPYEGb5tW4IIN8m
CAIV8B2piJ+MiCF6NkLuh73OdVb/5pqmafMfNaUUgowD07UFnSbTe7e9aLtx6rQmYhZTjZeBRsyt
sreu1WhmKUEMSzfmwe2swKXp6QMXWwWQcILdkCgKXv+t8Oac0GomELq17wZbRONTn9jBAFRGa/vO
CFnYf1QzMR7HnGLhJVVjXN16fuU9SmHV9YEnvvicsqMkJw3YWHpKZ9GnB1uA3YWRo6nt04Dm7uOY
4Cy4vXTASildibdCVl9il9HolmUxJTDp7bVErk/HDN0oOlP+zxfODkS8K6jVhvPJ9Ud525pzqMiy
W15WjEikf0gZL1YbnJcy3oJa9uLN7PhEoA0DZpGzEZRhu23f9kzSTKk0Axy4DQqCiH6cUg56chW4
wviBcYIgOfBKU/wIkR1d6eXlpKk7BU9wcDlwLAlsNQMfh0ez8IZ4tT3YqGA16YgDwCBjpkcu1Xg1
h7ImrjGY4Gk+u1U7pg/KGBGxmQWqbGLCXeTUP9CWLJvZt10SV7wats3MG961cJGsT6b2ZPEjjQSn
6XLK5kZSDjROnlsn5TaujTRm7Pyjnxgcj743guFDXo/BU13VvLZLY7pALmjfRTVOCfDL8zgxQgSm
oxh6k7x8ynozzr6YXW7WL42cF2JyGL9WIRC7e7Cjrtw5pvGJEsv3D5f9Uo0tY3y6tDeX/Xx37cB5
HHYCix96J5vp43aaB+4DhyyxgIRjaRqnQKOGichgAHpyd5F/DMbMqRjyTkfX0Rxa37vU7PM9ANpe
XLkFul1wXq1B61bgJll8LL13oCXY1i+dzeXxQNPfn65yESn0cujDeGveVHCi8iKa8qs57cz+mbQP
tno9N8a0G8qxaNFKqpA0iYSYAmenYu3Fj2FDANYuMpG/nWoJDDtDYxwl7ic7GYx41b5tWMGY9RNy
8imeDgRALWLdoee1ufZH5p7uwSL8auvOtv2YQQTg2T5L1Hgk/IWBhGZeIj3pOkm9FdymA31MwpLE
a2gbEY4jEW2HyliKJSxBcyWcbZEapAbFU3WDSmBek2/BqSF97ERuD1HppPHRlu3S8T4GyRwDJiWh
BDEOwVh+E9w6sXqd2cfscq/ptr01PqT9IF/KxJhucHV6jzNZS+wK/PFYO25wTa67eTIwBBO4agIs
TRpET3M+3xKTEu1qUjfPVYvvlBjCCYGfAVB77U1CkQ0ZNxsNjhODgN4iIXKPWRH3m84n/JhYP22B
jM+iL22SzziOYWIK5p/bguyZk0W4LuR+t5Kf7D42XyTI/nVuKn8NVlzsCsOITtVQy6u27sT1RHQi
9kLaH6veHIpnLafp4NT1h5RWb7hCs1DAZK8JKHIRipWGI3bEk8NkwOmwn4og3zBtlVtImvauWeC+
q9jUX4ZOx+vWnLwzvp7kk2R/cpC0XcIVygC9DiZvuNYCAHdtldNd2xjQ9CjHg/1C2UhBbG6jOSNk
Pi6GTd0QV0X8h0syaMNYa/anTGyELewN+1T5jUWYAX5DK+5o2Ine8Sxpz0ZnRwQt8qwws5Ewod7+
WOclCQpRZe9AaoP8tUCXG/F9PuvqOgNBvA2SiQa6iuXMKIq4HXOae55TpYtaAVWr3jY6oIsYC+Cn
HrRLkqB3wjLCl3lIs7UBDflJl+OrGWTEQifyKk684iv+e3Pa4L3vvEfcRsSHTIHzMVXAzhwrItiG
pAy8c17Tyk1FFsoKcuD9nFj0i1G8g18s7A3pAB67tlHMez2VnbvVS6bYZhpzgkLgBmTrRjbBByu3
aTXb6ezvyrASB82n0DHH/jpyKDqJHUYzH7O+zS2xmoNAHtPPUXNFV0l9cYzW3DhW7gMnNV7xboTH
NnHIc4LqcSIzrV/ZhjS+lKlMnijwkZCTEHaDFCb5mBhaVahX7OJaBna4RtfxNSdxY01uj7cvkkRt
6J17NZMBTV2iWHmLUmhC1W3G+AzaA3OjvEad8SbKYROxQ3xI9AjXe/A58pntkxrtWeRQVH7xamG8
/D7E8pykVvA9TxQcmYpw1lJb4yfdh4WxFu7gEwLtDNVHbab2x2D2va1Pni0MK/q+HzCm+zelGKiD
OuMhSALOPYP6DZRGTfqhujMUs/QrW8sgX2WxYa6NpkrWeWPUzi7EPgFXzy0PXmaktzRt6n2njPkT
bicyOxlgkees5ieaLNk1ADNsv6bbXE1qlOzNjeymcgMMK5har5Q7I6wC+65b4i0Z+62KjLjRFRnQ
9Y88VOFd56NKIbG9OZKt9SzjWtwLKpKsHAiDlkVLplIzrD2dzuuMxDiof9MjfcDgM2X7yMmGEjel
FqlKdPDvAxQkGCVIXosm816S1b3WmW4OyVB1hxyaC96QYjlEIS074Ov9OgNUvO89IoCrqX+c0iw6
i8599QAisx71/sEJnImw+9G/CnQaRyueYgolTDZ+SVWxg9De3sBllWu7HK2v8JpJnuhgIayLFCA0
7bvwA5RBVnunbAizG3L7Gee4dRvWZv9U+Enz5P9fws5sOU6k69pXRARjAqdFjSrNsmzJJ4SHNjNk
MsPV/w9Ff//bLkdYJx0d3bZUQ5K5c++1nsVJ/VxYUU6GGB2X+xjOx4YUvOZHTTgBvFUiThweA1r5
bnaQhk9/W9Am8JzKCpykn76MmQPceexEHizpRp+I1or2YYigamY7ocqK0q/EsM1fZsllCq/skO98
ZRCnVNF+ewPZRNVJTM3Ga2N3U4EERuw36HuvlMNLJ7w7L0E7ZZWNevTHrH2Ab5oeAKqGWxa39UCW
R7cZ+1gemAUT8jLXbg9Wz/E/k/5MKG3dmJ+7tI7x1DvWj47x+gmhXPWzazrv7OJQJdzGHOt97ZZl
AJ0xuUe9SZqYNhFTj1olyDWKfSuJif+ah7wNIrv4VtR6cZsSHK5tvNDXbrWJqO6sz0O05EV6MOOh
OOiLc30cZX/fMWfE9Rb7d2UUR1/stvb3o84n0qELe8/IugyUvwTJhcX0NUv7rCfkkEjjTOmDvuFJ
1mhS5O6PITfvyRQu38tJt06FHIx6K+rKR2sXIcIruo7oLtvx0ZtlPfEeKVmYThRR14UaWRODqc1g
F7Uaj4HXNTrd0txCvOFqy/Qu7h4yK2/f1KSqpzx3/Wln4F4m5HjK2n02Rt6LCxN9V8nuWIaVfQBK
qUjOanYOtpBdPhVuAGt8vmUw4oNvdhR6GTZ2jkn5xOnYHLGTTFsB9e42oxbd4JYPEZYQ88Ohk+8r
K9/7hQA9HDNVGJ2ZOro17CN2lfTA53RPzrn9yaDh1m5C+gD3miQHmgCbngu6rgCCq2I8FF377qBa
OnSu3ZxMw/V3pR9bN6JgopvF8n1kiznowzRvEwdQciBap7kxivErCm1xR01xPw3sC+ggtT39jZOM
jWFTKJfSmfIzoF/YHFt8At+4ydDumtL7kOIssPOhwiWjA3mEs7gfRk/fUgK4W5D4zbuqwvyeKa+O
l1Dkd7DstXvWZU3l0xKh2YoZBBO9dc44M0HeQ3jSL9rZ5cEjlgNHYxQSjOH049tkQQeNUv2LKLTP
wsy+dlVnHbuRYRchCrV87fIF0YHUNAYe4pTf8A6XR2pX78nOKvGJBmTClCyr9xBjo03kjtwI4mp4
KOBLbdToJT9CGTkHIta7bZigTtqkk5fvPaNEmd2K8h7F2XikC7vkNhacT3F3zwxX30z4FM80gpr7
3LHjs4ei99lvezgjbpebgHdq/wUxcz0d075P7ogiwI9eM6u20oYgjERw/14c77hJKCaEcwNdpi4D
pZfdDMx0pLwcDeNU271xmBJYjGlnJ89GItS9RMi7m5R6T2yXHVrROG/JWw6k8vVHU0z6U1MJEgWR
pT6QmNffAMBVPCJsI2QNW69sNvNdypBw0/TRu0EHH22rk2xtr/oqgIxuGoRGWEJlzooGvQrf89So
kHiqnoy3yEHJx8UrjpnWa8m+BUmabzCu9ackldSehKq9pFVV/DBErb2Xhc4boLtwRkOTfLJ8hWk+
pkYKUoMbQtmHw7HDr/YWyik5dLSwv/qjyu4AhPa3cwJJvh9Ckgobe1pUlgWdCaxzY2AXg77zSw27
uU5k7gEZL9tZEt7JQlL7cVN+VeTN3hVjzlrJRjjtmlfQNM8ccsPC1OEcHm56dGE/NVWxTt3kYXAm
+XUsMajmETz10owdim3qhkwNjNOBlB/Q/T1MLvSB0UflW/u9eRYkitwQI8YJ1uZ3DnepzxgJUZZo
FhgMBgvfleYR3UFu7T3UWryfWtJ8IwQlf9fs2Ax5HGoNcwIBwnMcTZvZ4QWr0SIaHDIPY+5cd58n
YXr3DVXXATCNdxKD593WHX30yjLDPenM85kME9AQSU4sLiKwM4IrzAu5zdwYQf958kt/C9HoByxh
61mUtg5X1iQR0IlIgvCRcyFhmr341Si8/CbVNWMb1jPZS7Pb7yJNZjgtYUoMc/ZWJ25Mx7GR54hN
DMWOLNtta7Z8h1bvvxLGicErYdiJ8N2BLJalxs519WnYzKMuH2dIg58y08VSgBspQK1NPkvexfZ+
TLvpgQkHUVxxbZOzlcnufYYWsQ1NxSHqpvmOkAfqKkRpN3ZcEaWYdYUDvKeHnFs0n2F3eAeRuOZ2
aOOfkpCj13ws0m+i6/1tg2w8wPRDznMmyDsDlr3TuHYnmymE2t+7iD9tV6JHgfs87WZ8CDcA9Kds
F2V5+YlsMX98XefbGCg4+8xE0D4pelbts9+4hvre9fSTH2ryfQr2a424K1prFh7NqFRL32lIefU0
MpPwUPuZX94Pl06UzvimeByyWel7yUitIGTH04dtF6uoB0AOZWE3zKnlHzNGtXg/CJ9Mtq2dQAfp
uCTlnzpaOUxKL1r8eRhD7ZwszqUNvs/U2+PDXlZ8E0+G/gmFZwV1h5CajdBqrXylwzj1mzGxFSHo
o+7JzwXIlNumt7lTk3Xp9c81eVThvoaXO77SPaEfYCUO0bxEf/mnGctudEisNhYPmop96ybMaLqc
3DTNf5p8SLu66aWxrWon0c+RNfKh+aXi9UYsFfNg0vIt79vCc5duUSaabSYVNsKNkbW0jvQyp8eE
rSJsbyqrhKExxElUvrRjk3gPGqmW9Y48DP5ZFiP/dKNRcMOIidt46Jo2R685WlHJmLLqLTZ0VZIl
Ehnkv+04vtt3f/bq8EyuxPJdXrowudcQGz+ig5N8yEi132qgm+mv8dI/mi/j6DHHlPtvh2Qkwsbd
aDWOydueY9U+imJiHeAKnKwb31O9eLD6iq6yn0X08UjqwOwVoNRbZC1tKrSzGDANvshZd2vEwRKu
V4hswtnriAHKV0cxMjulqIzTLZmKyfhacwkSN+3lK1q/9RZLRthuJMaCYvGg0mrCn7G8Jz+lO5ek
+vStJz0+vU+jrBzPCYXNTJ580/EnzV7QLNKSqVH/FDGNI/KEHLIzR4pB7WhFvgMRhlhCjvs05qdV
ib6oOfC2O2/G1A04/PJS4z990Ppd2v7/a/0yGQcLwD3cFbrlkH97DVasDVlpHV3D06q3hjeSGXfR
olQ+QH4h775BsywDhZLfu+1tGg53nOnNj8RVaj6ioC9c2oqOBWwPcxTzI2pmHZWoT9+Rrm8+YKEC
2BHqx5pdKD4M2Oebj97EMr7/35tYZjg2jXuUBbYPZMG/FpmQLa0xJi3zQ9a1JVUiTQCeb07hhzJN
SMOpvMFrbuD/0DVUFyur3wvzsXD8Pnw2KhuXwt8/VvP3vvRlqgRTAI0Dp8aiOrwaKbhhF08Dm8th
qknC2LEPY2/N7GaGiKJ38QY8EVPuvE2iW9wsNl7Oy1CFyKQ+P9gVWKIIEV+R78GeTcRrM6AID2gQ
2NzQcRPy26TJEtpEbMZpLFt5qqZUJwlUGiohCW20yJm2R6GWJ9yl2NeLqj40bRiT8ZTX5e6Dt/vH
DN8FF+LqjoeNEWnJtbSjTg2dLbkqT9yL0E/oGiUEQ515Yju/dEC5xPj9c2lzi+DovXRlE1SC9jGe
MZj8TJLI+txcnricd+C9IXkfbBmkA9Dz6swFjTmS8pNZP8DdrxtUEOiwg3VvX1euonU42R9MRhaW
4/8WFk8HWixfJwTXtHk2nD80o/jCBZndGNWZQ8AQSNrepfIfanHT1Jxer2Hv0z//+6d5NY7ht3qG
7iOE0PH5MtWwr4YahCrEtkOLg3YQ6/rbgCxGMjTCHnPjWEZccoOptFPRMS3aTfGse/um5dZUDM3g
nPqYiC06c1N6iHE0c2vsUKoo2jfDuSJM2b7TwtL4SL32xzbiIfRHx8FWgnDoj+miKwqTcXoWYXuf
MFT7ZYdnIhW+6naeG+vxHqBLsVV5y2lEyEn8mMAEaT74tlARXX9fOGpdFxurh5/M+eOTy1xOWGs0
9JOTMnE4G4yz/C3pQm3DA0Lz4rnGfyremrJE37ExFJOTm3VUJeeWU2WdAqX0mQkuipuMPr5Mep/v
ufUu2/GyKWuAmZAylygP/3+jnTRLhXej9GISpi9/Nr2cf7QSmGyUeifUfpG/+DtdCzlX1sY/I1GO
D4L0+A30V4R+Ykxfkm7kT9aGzKBWPlrk2psvLBlXO6SYDasfqiqHRz6EznxkrFKHu/V1RhLu0z7y
WgoIg9E08warGKMXaAewAS1L6l9GW2Cs6TCHV+fCTOzudRppIu7WWQHnJsce0+sy/cWEiDbhphZ2
4dxYNgYe9KNkK5NDw2j4sbZHLf+WD3RKF0hUE99pDTPsdToQOVhbnqXAk4bGVdgk6wJwOciEfilW
haJwq72e9fPiYsxHLXByRnekKSCqrg6tcNji1hLQJFjcfJAdvvZd2oeMlHygUQZAETyBjywrswb+
soxRapHwrqMoITx7M9RE3t+t8kBj1HznLeJOlt1pvkJuQ3/A8W7Z/omBqjhQJ3QmdIN4s4mT8Pew
NfCVoPFiNWhlpDkkzxeZeOOZp3NrmYLHfR2btJgInLe1zFpnYJTT1HPaZUvwuohKqdUdUhroROt5
sE4ey4GZ8A1nIT9n/bumB/nzea1eUPVSvZi6w9eXtw4LZf0qLWGwVxJ9ykxndEeWC9a6sH7zSY3U
93gjldB3Vhi1YBDJ55RHWqvL4Osy8jE8QoJ/DaTHaIfMm2Nzh/6tSH+1kdRT1ibvfrtWt0oxCG4C
knLGXNLTsNWzHud5snPtOErucFmWIRJuM/UPs1/Y7iFBl52dqRLL7gZuQde8GAX3kE8oXcrxfZBz
Rv5jmaO1LpSNP1xPQ+slzJsR1ioarBMtOP+JEYQjCJS/vORohCyx5yKpuUcrZP0t7XZ0OLd1jabq
zkLLZn22MmLXvB1fWBffkYNudaes7X1MwLMkge6XUAllU2mM5nDKSIcq79DSQbLiiu5SAsxlynOP
GqJ3H6I4CbMdBWuBJMqVPtDt0snNZQWM9TFEh6YO0Gq0NNkkpT8duGiWGGXw8tRHmsBR/7JWrsLt
+cCF1iwj0SqGlfjdydFlH/XLs7jWbnhWCeLbxFAd+ueZ11TALPSVpGe+jgsJKS3ZvAHetF9Kr+ZR
sGwvbT9i9F6Up7+dax4HtmNSnQjKJYSR7KP/cWZRbUr0iTZ2Joig373Oxovs4Xs+VlbrBqtI0hI9
OrVGOUo/lagk31KrrHPU/2Xf7cNIJxQKkFPyyNiKBloVsbxeS6qhcTuSuuRvFvxNgfWL5+a51Now
ewYSmymGeugTD8T/Tf2DtagCtvhS6Va4veH/sFXZugerbpv4nbs6Ie1caVHLbKoBRh5G4MJJt6hI
7WmrE6cVBlqWYz1YDMRwdmEYNvp9HIO83JHe7WXPeWmOKoAtKsuTlMXI0G80R3Ejp3CUxAI5jI7r
KFEBSnb0eJBmxH1ep/JDL9x1hYQJxmXoZQjEt4su+IoavRiMQYCGCib1IkBYlNjFbSuBh6BDFSMR
jZoK2z293jbZVCMztw0+2zbe8z2V7aHyaMpu17n3B9XGUor+dy2gB+LExhyzaJTRQF0Jg3LAmQ0G
TkKoOmvEjOiPTe8/5lYkn8isaUOoQtHgAnWuvsUmQtEAy6MJRB7fjvN96CWmgCDzAXwdwH5BJvv7
yzP/fHkQyxbRLjuZxYe3/P//LNWhNfIh8zz/xioSa4f5VS/P3mASL+dqTVPvJzgFbPcmmaEbNoLh
vsaj7m5yIVqqozp0/NvIjnzztkiUHE/4j8L41JSuoUcbWt+W2DGIG8o7v5REKDC9WxRKJKLN8+1s
WoO9J0kpdz9NWcgo8e/v7UqrB/gDgZ7nwBEwqS4NVP+/vzd+LW2TgjvfqvJAFm9ah7IJ6+S5Q1Jv
4AcH3YTEIe4xU6S10Zx7kSfws9lxkw+ketclHC/GMm3XExZOtUUb+PuLEaHTyQhxyZ4Fx1ZG57U3
m63VeObebCzjXityPCXICqzpmDAYLp/BM3Wd+cHLMK9rOEfXLVSJSPFMdD1cKH5/HZ30ZgFSw9kP
RUkWd+iO2k45RHGYQ1Q5gZqQVR1EB5LhYRn91EDB46psGEGAspzP7QVqEOoNksbVee1eaBfuKLmQ
pli+QVs1s3Xf4aPv7ojiJY0aWnQH3sA1sfCjjI2d6d6fpJLfYV2V8oP6XvyxpLmj+vB7eeDRW/nX
ZJKO8XhRjAVZuRRhw3byB+xJK9jBr+lgBVHHhfXYES0TB8gkW8SSoSm/ocLiREAf32kvq/LVaolL
WyiAtvps02/x9rpeamBqF5v9eHkyCnquPk8vHBNE58xDoTJy28IRIjkKGcro49mPO2P6gvKHyWQG
pA9DqMxS0b+YnpZ8ChHXWJs8jvlEYeXxk1NwohliCpomB5B9UXGb6WhWoJaEiJ6fuKHxISdMMNDd
XgzyaKawyTeZu3RGwbr/jBu4VsxoSx1MeWXML0hh/XclOqPdEmo63EzAKe8NvyyrX4bNBGHTsMX/
6D18mLtCzXwO8YXbJ2B6Tegmnbg+wF6rbwH/Txxmk9KLYzU4/vQVQMv89tGTe71KuZrRMUEsp7sO
143rO1prKdnMtcQeZWpgPdwLaoUbIS9sdbpkl8s6fJu5/EG1LuGsd9zCwLiTLfcQTWgrDkyUyuLk
YBf8pRG24OC188N5R5lXTY8JoaAegmQp8W1JM2++5GkxOnDHoFjv7QS1xy2ixtLdpXIB7Woku/Yb
sp1x5q162UpLHYDnA+9jw0DMDh+wzlrRCw0pPboNI0CagU+n1gy4nzTVsR+r0iNnfrH8MnjGZEPz
iG4Np3ctv0PVKCYiBaP5qOPbtnBYVVm/scl07He1M6f2vZ7j1qcfkS48n1V1tSJVkl4ZCZZAmgGf
2pLN9XNXxhZsJeBeD/Re4dh7WevTAveo6jeroBt8sRcHRZgUP1lezMacC5cORtLIsMjRwOUSv4q4
XWMDsJtNXXdit+p3aYjP31hNKTwIOi1AKj1BfGhvotL47qL96v5JADvSmAkXVVnUDPz7yt9bxb0k
46pfqTXg9BX9KE5uqIFIyJH5Prm13ZWH9ZwwHCYGuPGtiLBtIH/DiKBVLd8s0LkQJKTeDIHWj8yh
9KLGlMkevjXMXH/r3UiFjGl8E1UxdICTNtdmevBihwxi24BBchtOzB+f/r5wF37r76e94aDCFoLW
lEP5dy31BK8MwUnaKFLNDilzeZEyz9ymkeVejr7wghEY2qKs2UdCHMh2Nvr214qo3uJ7Vzrfa4+a
gVDa5VI1hXyyQRcujsU4nG5TVAxhwN0xsbbj1Ge3SdJkLynBpmGAZ4JIzkFUi8e7FGjx2CyMnVd0
vhcYvqyR7GBQDlIV8m00brPwMhh7iQOzff2kJti/9zJ0na+GQ1TQbd5HRnyDxQAiuY3X2d/+/bP6
86NCLg0VwMePh4LduyrZCt5UCPpVu8EKg+5ylVCi5Idhr8Ihva9Fi7ZvkmnH7RGpChf9v7+Aqy4i
pZixAAoQJjOrghH2R1+zlhPkziY/q8gsxtPk+uqtiby4CizyyKcHMrrpBRqeRWQhItcCkCg2sv5o
pT2e8X/d9CAws13uJnp8aAp3RCTDeCLbidw2wnOlpGlsW6PG/7ACJKJ8Nro7c+ImuGnrLouOLGjb
hFziDJ+p9Yz8kIPxy3arV/vv7/iPj9yh2WYusC56uTCGrwoiSxR6krp0qtbG+loWjRjEPfBhnac9
CDYt+5gjGnd2FWTN7oOcq0vs1G/VMFxjHAuOzfXIwVS4vML/lJsKFHI7W7E6D1Nd/IwM+gQvCbOx
FA79rN7Wy6znKaEO4uIRh9Izi1sTl3J/N14Ii4Ou2Qgww1ylJ330eoRbl+9gfb5oN3OOWoiXYHR6
FYsGtwmcgVFK3UalQcl6ahOYIycApESbaPzdAzpzc7oP+z6IilR/m6UzYEOSGmThUzi0aRvQYi/H
gFJhEcaqCFYJ55Itm41pgI1LAnZyOnKN7EqfTIoR75lpTZG1N3CmZJuWOFHa5L3llDc2aKlTEkbK
OzjZlIuOTtcQD9sVJtKk4+IPmFIezjgM2TyRcmKhScKp9Imxh7V1582T9U8RFgSlW1ZXAu/MZ1Xt
SPnABbkeCHqYwWAML1yMgTcK1uICVakuJY4lWe/nGs5r+Z6it8GgtbbH9ZS91WTTBAWKc2BON0bt
Dd1ZmdBDCaLv4/lY6Un8xe3t2t9gxqFDZU061DbMw/30HW9bLYGJ1iL+0kGqeuu7cKj2K8Wl9rRY
CyJX6uosotbXUBANqQ7/op27+Hl9nWQV8/TMlsjTw0hWa46sbmrGI2lmC1CqmRjJligsx6p7EPVk
Nh9dGn6vHmluotMHqsWTwhqlR3z1jES1shHkmeQQXMTiOBgb8eRHEXF7q7h57YmtAyTfKDJ5Uhgf
nmG4Wu9MZ5KFuYBGOUhgGH9kp7niQHrwFbjNXO4zDGNgeF+9uqKAiKWBsCPLZEFnAatnJ0oU4JKT
5zoq+fpvSSEmwFFQCG33ubUrbd7rsa2irRu12QfmT3FdquG2w3vscF+yAULq1+bPWlFCxU3qHqbL
cHi93uhV60aPoSZF9lohYMgYTw8Srn/PHMGBf1hT4CR5uutA8FhHPHA9LeEKX0e4WRu8DFyXhnyv
mN6u3WOQkgvEQjHwHl9XjfiItprx6NrdiUbNQoN0GYisevlLuc8i7nJOEvci2V4Hrfa0OJfXX7Se
tMhz2flq3BdwpNcx7Kh4nkRU0MxaZ7sDpmJWujm1fgBjG0Hb2lys+3Gi78Qsjjapc/kLayesbzqR
PTqog61bZqtd+lyZqYfxMuXZRrzZKHk3I6dMSCFZIHRaSIPj6Iw93cu1GxlrBXPNicQCjgQnZn59
rjtisG8l5n/6HBZ+/n3uE3v8kfljWUn/3ak9x2NAwjGhC8wSf1g/Ohi6BMtMPSqiKouPeld7z4SK
y+bM/NkcoVR3GeEWjL5ORlyM/5DWyQyubnGHBh4NWXCwyIUWxpAzb8KCKTEK+m7o9vPM2Hg7aZZG
dvjfz7c/T3TKetoZpmG7NqXQ9aDMGmK7GcnfQKS0HNEhzDMuWwnXOHiUaRrGDE3SOnlab66Zhe4f
KFBKDbQC3+WMNmmvjzS8CEep2sdUH9voOdasJjpX7RRbnyLuz6Qhj1XR7bpQTN0eoGgj38mdUO5r
VaRzT/WZWRUG40GLboENs4kN7hABhlrm14e/v+ell/jf78kHq8QDuNyU/MV4frUj4MTHdUWdc8NI
ihmg22JSvpvZxIfX1ffx9193eZz/9/uW/VF4hm0YkF9NtknrqmHkzJak5dWbN94FCtYbVVHc4Cme
0YlXTUX3d/bbG1QqfJC0lLmjxiuHrUg991TmqnqtwdOOB99DHHUuAAM4JxrcnEizN+XudnSstj4O
+dxnT4DuZPaS5wi7yihMog8Wuf07kJUKkIKKiRopJhjUgAlcGddTaZSgZPiWNDTj9X1J8E90iyeg
yvbwa0ikCQvH6786Nmr4pz6NF4yiDhxO+6lKBdxvURdwLog6c540EAjj08qqXBl2ZIrTYQ3MOE2m
wBxRXB1LXV9yW0sNoWxVOe9hywenm46G7pIinv4L8WTkEeU2NWfRL6m9GOQRzFau5hLeRqcu3Td2
Nb3pmM6wOprMMLdD3T32BvajU+toernVRkbBd/S96WQ4U8o2tu4vf18KxtIq+t9SuHx67BEcREwn
4Q1dixukJ5pZkNB2FoqI7js7ybvilsSJOjsZxMQAMe/858ZgPRFQo8JPqiUuIyhHRlS3fWGXSMAZ
M4oPNgHjjyeCZiZiCzpt3MMWDtLvNWY2ObTaLDc8W5rLZKbhyakCKLNkWEyArcCx5WnXfjdRb0dP
JUcUzPRUWp+sbmQPtiO34yhyw8xt7/hmCnuPrZvRlaecluHD3z/DP5tVvFTdYK6MpVgn9ueqPdwn
Y7+oKtXtEI5d+hmBeO9C9+xLbiH0hTNxu7alVlvpumNdcIzUVFSK4sL6X8ed0Fuxhv9L/7sUdGsb
xPj3QrIglzTLSKcDbj63BrUQZ/k9ARJ1HfRIrsJjh0Rw2JJwoeZFIBsqZhV+3YJe9U0tqBrjpruU
2rGquv7k8OrkbWNZFVrtBeNF8Vn10z+DrrJhs4yR/ynxBnfb2fTmzzxNdXhrIQ4mkumCwwML2A7g
gyM021x8k/Y0ZbOYDvPo68jCaf/EQaTbw4CFahgJytPcOKNqKJp8LzTGoIHll+zoJoHIQZ/yEG7s
KNb0O7NOwXxsTF01HSFnKKiDOfE4ukH1cuFO0JV/OIBYFtV/nwUHvAwtfpg2bMbsuFfbYicRjPVj
isYMiEzyLBVkOmJVjKh5lb3uqP3qelwLhvVsJ9cJQGDayFo91K2Yxq9/X1tXyBuKRYMXxTkOJY3d
gGX2+4PQa17fQWhN2UhShiIS0X64KYpGG3bkuddPbpWXbqBD4PxHsDhMMxgp0bJ9BarffKNQt6Jf
fkNi1t26fUSXif3k0mgEMYzdPaisjB5Vh3Py/0DPhm0ymB1sb5nE9ZqfUp79/W398Xw7FOcIqvgB
VJ3wX65OvLauG0tjGz2sMgjhavJ9Ze0qb6Ept72UzU3lZon5ZnQe33jK7IOG7aVvykSMRCgMptPN
FFNvH6aRUwZRQPoxoea6588rNaEOoVrHoY89/GpR1BiU9BDSy6Go5qLYtZCUE4pcIPbvGkSLmKUo
GuTTxlyRVJ94fQ4jqdebp9Cn7buRvW2cG5y1hGB5YK8OTY5XiTwws9q3KWEhD4SHwBDGGkSxY2bO
hy2SP/EhpARxHaKfboOdh21ztT/xBkcfQe1w09Eguh18erWPclYE5E3aMOEyMvvcY8oXTyWU1x7s
Cnq6OoIu6xOvYb5wlZLmcY12IW1IorouUv/dd7Sh/2ybsS1e0cLa455pqP6AoK1MEI4Pc3PEkZwZ
Z+ajJDPg2gSwoKMbad7B9tXdLSpFv9kO5I2idkYJtrAVJkxtUJAHFVqBqsPcP3cg595aCCf6rtFM
nJmYRlM94H6t+h+sfqFuhKf1JRK2EoYRkGBFF9OyNhT9XrRHOhCVJCDKpOOHT8SLJbFeTj9bqY8m
jlJyUT1Ymhmt0qjONevEUJkpCDE3SN5c5bDoVqFEM1qUQ+pyB2+KkH40opT0m5e4E826y56aDQt8
VThSzTQonTpBOZNUKtCZsxdbQdU8HWJCJHifeVeVuOZKbv1HzXaScpdFCmZsz+vSMUyn2EbYsLMb
gt4mbc8pzNJmGNb758R1ZyxQKzJbo55xD5VWhLR6V3khY8kWvX2D0Oezac1DdG+iv0sCmp1aEngk
ugCX1zE1nkNmq4vzAYX2Dvd4aFP1A6gMtEowHu4bQ9m3iQNYmjyOZCKpU2r5sU/tpj62vqRfWbhl
a0L500v3hEwGsgypOfk+c5Hgnqg7NNAOF0gtjuJy3s6Enzz5RVq0h2QWFviEqFWga0UyPU2qLtMj
t8SSocTUxHTfUy3NSOdrfeuwottNblgYy9Hw0+CiDfY6Dcacb91LFTs43UwoTT2M+KbChnllZY5l
/jWZnS55SaVTWIRWV5X3MLpj/8HAyvyjLccmBjyR3txCR+Bp+32fhlSUg3QilDyMSvihedWoJwep
6CcNESSMdmkPyREnVa69t6TUVdsQvd7Id0J5uRPDRJMylUSOkIypGd1eED4a301txOJED9TILVzq
rHhEzFs9IqTw+tPao5QmtIfAk6GzDdNSPNlI4fYMJKviUPHrXvFSs6/UHmECL3/fw69uERxNHqqm
yxWNBqwrrpu/YWQDa2RchlkJp+mnSo6z9WJnOkxUoU+LnOjSnS8urdCVBS2UlfgGigkGDLtWDfyh
mTsocy+kIYChEajkwTobK2oOof1IFGi/zXqsPVgIsqz+FONFp/EVgr75QJF6ufb8dv7D4KWAW7Z6
9knC2n7/DiVPV8GhCkbOiIAiDAb0mADea2TtEouFsxGRXsCCi4DxtRs90krzsCrLUulZ/TNyNO7w
Ke2miCMiqV2iwi7qZ6cxFqE5rmPMVxdIb0Snj3aGIwgkJ+rPkNuwjRq5YeLA+V4Lem57u+X733jA
+zDMD1Ye/qstr8tc005u1kTZ/f9VjXra7LpFefUS0U51Pmjzc2e+Ko0EYAm6aaYD748il/C633q+
c+NqNg6e8DC1kq6sKXMrPADj076sSQHqMvBQgx3bR1MmaXS/ApT1qaPpITLBmd4NWIiATqINfywV
VeQWGGZ7h+NSJmrDhxcVgT3GEDiTBYMWaKM35/+Krp3QGpxjF45A7Bozar73c2dbu8oJvac1X6i6
XPtXcFHCtJeVdakXR3typmcw0c20419BPDhSr96XFuj/pRlkXcgSXNkllUbU9ud1u10rdaTDUJWZ
obIBM2Ytxu9mow/4jxYJ+2LJSrLO3qs1ouHSb1rHz4ibFzZtSrvu3UB4qsDfjvwMOTQY5dEY9mAU
FJoYpoeXUJB16hd6TLbPhR423j1cp6XmuTR/14ORVBgu2e7l17QJRn6KiJj7eYorEm/L2j+PKxe0
ynrSrtD6FWC/AnrWK8Y6PyTDOI6JwotQaR98sGLZbh3NwjpZkiWoR4tzVzmqeQ/NdoFWSfpET+kl
RWkdd+Mt8oE14BsvyvP6m2cJzl/bxvY0UvKrS77cGnW1LtdO83lbLmzD5qbA66WyYNLsROeIilrT
OPStS3E/uMynzyvFF1U6L82w+piUjCyZ2n0+LqldPpmYFcr7coifwGnilSQOZmh4zGB5Z0xE7Jat
PueUkU+9WXJtKVvs2Ds5TC6yHeaby2I2JSCDLUMPA6c8k/zZ/FUQ3j295vgY3G3sRp04iTBhJbsz
oo875Xh8nXqG4a3ZjpTg7hfphDDRqrhCjhVrWk8koIThvmAXOnFraZbAoAZ5yGt2FjWi2W/cqGDS
us5Ss8s8j3w+vgYPpAh5C0bHRba/UJ3DOJshoBf9khRH+uF7Qjp3+z2mW/xmd03aYfpiPEfKxcyw
Q5kT3fcSaxQTwgvBWBjJgoZfCdlQikoW+NDEgFu9kQLhWQm3bgRetGLYMXSkBUjfyEdDXXQRCUVa
2xBdhxYNADtGc6YajZh4YFxZyPdoHOTRcl1QdOtqYcbievcdeL4fOjf1+qFVdDkPqTmF/cuSe9G8
25q3NGGKy+3XxArWnmcyI4DxradEr+mG9rNMyfjOzDpLPjOr0QlDkqAcNr5GNX4cQpFGQTgwPj4Z
YGTKG7enk7GNyOFxdpLA5ORQ0n5Kg393SCrCBfPuNHm+iasYNp4kQtn8NBLbwpq6hLqNZZ3xNDQq
pgTVL7uHG9bLA7KuYZIYl6nusPSI4hR9X8O1iVD2zwVD7gATiPFIWtLSRYOqOX0aStbSUwQqHbyw
41mT2OJpzF8FySfRkzEMvYBwQYwASdk6OI6AVeLYv9brDvleYOu8coJvKnIPNwP0FOzHy1hxnS4T
95mToU0yaLCWrOuHZ0NQj4IkjoyRvUGRzsbgHzyoD3SIRUC1GCOUmmPtGPYqmeBQOZQG9SSt8B79
yOg+DSNZeOdY2P+PuvNqrhvH1vZfmep79mEOX52ZqrODqGDLlkM73LAcZOZMMP3676HkmdGGLWkO
7k5VV1fZkrmxQWABWHjX85LfnyNWSwrWrKCeP4NN9Wqx67F56j6UdzHL6xy3I9UBynjaQTpib+9S
ELleWzzXepk1IOf+ut8C5nemjakQhv8Sl7b629K6Zv1Sh2ns8Os+ta+RMY/noNC20TqZHcKpxqb8
XOxz2E/Juct0cDazGst2do2R9ygajL5fUkAkA5GV/btThshchP7CyztoQ/Mo2jkkUrh96LLLrK5I
KpX1ebAMa0Hg8JIWD9+0TvAGM0cqx0G0dYf7mFMAiSQEOhaD6N4TA1V6pL90YA42R4qGljp0WAo+
k2ddqC4pRLB+T1G54BLeYwY4n4OhGvSdT4wtLuNuLdvzjrwaha4DhaNhPuKJEsIxgZBf+3pt7zlC
Bt0B3s5isb/ejEGAqSPA3uVNVY4vbJIXachFNmFxcSJWOO/ObMIws0xcmHaLlGNJ2wwvYiODjonU
dl70UMf8LLHxh9AIIpHVWdWHsWdtPC563X0qKQVODoZD0f15NjF4Ngu7ccTQFHjgHmsavN/jbGxG
DGTwM9lxGNsMhrKF8t+xZTvss1vZogFUE5ZJxvHdMsn/yGYYNZbeVWl+Ra2/TaMtxs83sL2t+gP7
XEeEq4aqGN89Tzgm4hHES94NRgF2VF1Ts4PdqF4ma/0aE6bWexPcv4toBTwX5NhvTzuU/tCfz8DL
IIjfwZ3P/R+ePk1rsbeGol3e3islEgMN2z7xRAkmE2zl6rAuMRIsFGDbefPnff/dNuV+C3F/lXtv
YjnpHHkpBgcWcx2tyzDexKABsrOydXL7zciyaYet33XPcPd+SZJQqRGQHjG8rUwKxJWUJEHS7TXa
VFWXgbtYYWNYeXGpY7/1rteNqXjv2Vhckq6bkuMaVGl6jl9mbFwD0MD1zGyytHpzn6RqgOSbb7iJ
nF7dw7aePgjIRx9Uu8gBSHuSJyFXIqeQXScoTe7UuRY3Kq6Qd/f1AUbWBekxNa203FtJUS2vhq6l
6uE/uVL99Q7AQgoZUBxCYt1AmCllyTpzsoSXR8blpOF+eLEOeVOHLVi5FYOHOv8w+xzNqYOlLppT
9FJ20DnQI7zsmklQeluvXJGTlNl2qZytxYtyxA5jl1hVLs76RYsv2az467FxfB8ILPX8n+9VUVwX
MnrGu7Uaxha5m56sGV6HDoMTT3iO0D/TV9Ud0C9AD8rGVGfr9solo/duy0fWoOqXpgaePmCOcaTw
sQd4AbPts1YkS/SdE7C3flymaehf9XlZa/un398vF9KB5W0XhWQBNg0xn3i6uacUDeGaRtlW3vkk
/hB32u3XEpIMYGi35urUsWbUPTOQK/5mRGDyPkbtb3z1KDHOftxXvD7dJku+1UFcy6WCQ6rRYABx
WXXapi7AJo7SL/en7diqg6D+YLudeUaZXiNIS8ZO9RJBVR1fZUj0/cuk9ebp5agHwtv7VDdsZoDF
6hzZvr5rAPbjyx60lJ+ceTFJl1d2O2jrXwUVnNSgO5vxoq41xXvBrrP6nC8IhcxkBUIysRWur9KU
AqVbLp+6ZEssodL8xgbRam5jX9egQN0BI5/uAjnxyNS3dSQ2OhJfGyiilFGYkLlBvFtqlg4sBa9z
c16zi4lUPg4ArfE9iAG5oXWh1PGcqxIHlH9DVdWbpxvxi9Q4cAEebhrcrXQN4LzUigwW1WLXTnEV
JzNiuCIxuXS/dzN14yrINz9uI2VP1ZAigAvQMHQ40BnidrpzCKnXAJcPGyzGt6ktXSO8z+DeWz3l
g4H1Fp4tyOv391k23dz4gDb3XsCNmk6Pru69TsokYT0077hxT39FOXwhMCdqUU4YcIXocyV6OtIS
fcTEjj351VAZiQZhwC5ukpGi2DDVgdp9jLE7Ms69UlgU49wxCZ/+/Lvp9TDtgFqYmg/S4AQOhF1y
F3N7xm33Ys8ozWyUAF4SISZwqDOIkC9t6f4+KwWbWsGVC04/LXLuPnGCV82qJfkNBetoLMDBM1vF
nd7imeb9Mg6RmnHH6hqo67hflasLoqjjuAoR7HJMN9OZMcIZ6eoezKqTvqjfDvALLqi7zqYDBwMg
06WjZ9f37hOkNthLRKtdXpZglOcXFnVMxnFZ0hV3IL3KgLCwg9Uvl3zzcLl/109/gV9CSeBtLrCG
b+CTyklElgjOy+xPGmVQV1bsFMWhN7UYEZK5OZ2XBSvpWdcUnnXdTOyBLohILPA7254AQ/p10X+/
33PHRT7iFecU0WWZ153z+qcU8A6RrFE4x23w3TJA9rxY30XlgM1FqvlDF1InSL/lxN3ySqst56rH
cs7eD+WaZq/KrtW2m5ita1fMvNGp9LP39eku2IbwyQhD5MzVLgONm0rOYlIwNcuU+iW/c7hngznz
Va+aojoaJhsXau/vKubEqJX2DQWSRh8+/dm/DJ+AymCoqfT8lmaWh49wfK9dO0/DJru2px8kDIvh
FdpUnZ2CxcDu930+o5hJ49SuDknB/3vsZNbUeUa3aG3f8qQXEF25nO65wwlISsgpWivWOQRqUX95
7/sdsD/gzJDbLVDlLOk37s3URAcyfP1yqTULxdUQSBv3yhmZekcAt3PBW0MxDxfIBmZszaVhXd1X
CdynJWuRGhtYfRzSs3uhvwG8jTxTOrShaMWCmrqDgVuVq1GfrTVugaEjTGA/99PqPuexbFZ98Z3i
4l4uf/dG/uvb/P/i2/r1/Vfu//Hf/Pkbel/QAckg/fEf7+qS//57+zf/+p3Tf/GPl+m3DrHHj+HJ
3wpv6+sv5W0v/9LJk/n0n607fBm+nPzhWA3psNyI2255c9uLYrhrBd9j+83/9Id/u717yruluf37
H99qgbs1T4vTuvrj548uvv/9D/PBwN2e/vNHW/P//sf/8IRYfPnb8rfdl+6r+P5F+pe3X/rh739o
rvEnlT+kn1gPTXe7vfzjb9PtP3+EeAdBLgXe/mZoQfqYg/CQYOTm/enBMEcfjZ7JpXCdNaivqabk
R+6fQYDXKHh/MqsEJ/ePf/bAyZv895t9aOdsnm6bWJ/R9ZDDdvgUneLFu+X8gTZXmE3lNxmaLTYk
Ht7jAlz34i/1HmM//SuyHyyLnDEH76sjYQaliNHqMC3tBlJLvIsxjZs3aT5N5ySX2u9s0GI4i9SA
A+Ia9PUrPNIijFbyLVgOVP71gx7/+W0ett46ZQlsrd9q0pmjJhcK3KHwxh4qizV9jfSldqAlCmf5
Ms2WCTLbWTgxBxQPJEHQ/WWMiYlDcpTmu6U0cXkUZ5iFmNupQ7cvurnEXAJ/CqOGfEBXQdzPrfdx
YhxzcGjXMGiX12Kwpo9WZyzkdVZLez1iGXXm1VSVYLHUiV1WatXHNT5UOh7wVYeraeUvN7glUG9g
VvlFsHSIFabSnqH7Ifvg1pfIsnu6L04T7j+7wuUyYhNmcm8vWZEYwh6xyKjnA/eI0b7ZKH1i1qmB
okTrmf3/6epw/1Em4xa2CcVklGSf9npal7YxlPl8IPHQHYuq0S97LdL2ZjD6O6+PvDAW1c3/Pgb9
ZwHmVXMLRqe7vR1efmn+D0QZY9vf/dc/5/Avceai+p6exJa737+PLoH3J28TFRvxAPET+eZ/BhfX
/5M/o4eiFg6dm7795GdssZw/HR1nHyYMyyyXj/zoZ2xx/2THxl9uxAcS+Gzi/jex5VQjrN3pMbcq
D2kk4mdFZrWYvePgJAVZ5HVZPpAgnZ+Z/L9/PIeM09GXeUCSp5kSLUjoXfdmclc9fhejEvjxoJt/
E1xOY8s/m2/K1Qrc5uSQRCP3yHkLtkwDDHY72WfQdSksKc2dbbXDc8ygx76MdJboOUplYPnd49yT
MtlR3ohitF5c/xlZ0OmU/feXka7hkDboWOYtsHKNxn5pADgu3056prsvFn+o5lDzVtKx5dI2b57u
vce+0BamHqwn+NM3IwWQ7nEsAm++hDwYib3dIzI7Pv0Bp9vEf3+j7YMffICfrhOFazCspxzt4yWJ
rsjcN3lvJpQpJpn50hC5yPeAvKsFqBwVOTh6VsnYnT/9+VKh8b8bICU/Gq9EEdXDcxdxPLZ73/RD
zzJ+NLkFbw+h+jSCEV087UWNMz0nFJOLYCoJY3xantmgPtbH0qpXxEtJyehEFyDR31td/cNzEAs8
/f0eezjR4WH/1szUyV8GhyNX733Ua2Ae0SiyZ+QPjz1dig2Fn6Vub3HjkltpequznXxRadyHPrNC
PfJ4eWWqtQkpTeI4x2Lwxr+MiW3KHK2eWuTxt8TAg6GHfXrWNGbrHHHhXdejPmuYlbhNXT9nHvFY
86VoYEIXRQ2dEQ1qm+KxxXVne9e2TKXD0y/3kdh259374BvAi5ocLEK9sCxgY77h7qEVf1mU+emX
g5YE3g3Hc8u9ePrDHvs2Uuwh5Y+VT4+bF4Y+nvu6T/tk+KuEuvVD7flSqOl9XejTjOXhWhv4eca2
hkI/zfvumcF0urP610T3t+/1oLMCIN+F4BYSsRRXK2cTXDcIutMCxLBNEztQ/Bgpnlg2PudTo3kh
XHBzOAcVCPVvrYxiPjbpMM1q81pGALT1iEJuLv2wAY3+Dvlx8qpCTvfu6XfxWF9JUYMLTt8gYR6E
poZredF3ngUiYqnbD7nj5/MzXfXYiJKiR+JTdul7jR92EEIvtHLVX2F21xXPbKUfebwn7SzqKF3I
Jq6I87zWnHd6Ntuf3LVunlm5Hnu8FD7QeNeeT+o0HAvewFDE+EYJ1OqKrZeCh0itaimWzA/tftz8
dBd/1naYD4BbffodP9Z+aT7ngea0JBr8kAK4FvTL5uN57DJvnV6rfYA0oT1zsXpDw6wgwPnpLw+H
8tdzGreLYvulicZZhSoi8tZhA+MiPackdQ52SQ6SV22KeeZpwKCKuUVQ1XkhSqvGvuhhyvo7CMjd
c2vzNlL+nZj6V0TypFm2xBl6solX3HL/0x2ymBza61KDxnQJUQVLKVz9luojfEPrs6jiqXomkj+2
5/GkiVfMMTRXKP1hXfhFc5loHPLY2ecB2zp/mHBA3VUDRVDICNymhEMO6vzg2pNVvx31wRVqHSxj
dRbKID0/h9pYepo4WOnkwd6Gif/08JOut/7Vva40QZ1xmNPWbIPQ0teuPq5GhD+vE61rcd5wJba8
isFM/CDFPpXn9upXzjWYXLN6acKuzD76OVezzzTlkanmSDPBakanGfJlDYfItPeTRWq4L41ULYzK
skW/QhY7kmQNNexBMNuG1uyC+VNruyvFIb/KnKaeUjtsvGiDhq/BbYNHcqvWeFeKQgWlFgbqfS+E
9zaF8WAgk4otP/7+9CB4pOfl3L8wOhddWGyHpLb9Tw4rM75QWqm2BNyV1T7YUkDVrDLqm4PQKTiF
ITXysTqBILP0z8yQRyLEXeXRgw/o03ZBvN/54UCNqImkouv0r3NjbNanJhZEFH2LhiqZ1W3ib025
co2m1m9S7LNQZjIBOjeExV7ict6aMGIXYaNKV/sAKfat9pq3wu28o2gd40iNanygJlM7qD1dCnBu
FHC11M5r2KNgC9cKExIXePIz8fORQeVIGwu0sok2s81GfIW4weQS8xAttak2qO6Meh+8c05stW+k
9RqanHl3emJ8qFBaq71XmR6B9L+ycfxcw9hbhpdiqXS2Fm1iZIrPl6ZzQlFeY3VEOi0qgwtznPND
hGQ+VHqt8l1Spmsdbr39Cu0kLc76oIr3o2OvZ08/fYvGv1mOHWnMVxG12auhTSES+luOnfmIBBvp
VThM3nMFjo8NHWnYWyNYqCyPptBi8OPVUGdHw65zteO4Iw17OFyWPa3uhOTPcS9gb4pDRomJ2pSV
y4jIEReRv2YijDFYvkqL0nvZzIVa021psWahjvLcsIawpTLe2Hco6/ZeMkOlePrlPtLxtrSMORGF
b9pm29fgaHeZD/HwQkRcZqg9XRr25Ec1REDZcNaJeOrfWhMmqK+czncTxb6XdhA59ppQ+E2Q7LFY
93njfFqCpXpm4D/WN9vfP4g4TqblNsKm8QgaAYBrj+6yDahXVusb6/TpFtYcZpT5Iz2vfepM9ndV
MEeKr1Was3mzdprWuz+bbputyfUWPBa1psuz1fEj4SfGuNls6TvkXfiQqHeMNFsxMGzgvPL0GT/m
vfBzAdWLmyyltlvSIpXYjl8j5+DptnnbQpo7i9NYMbN1h9B6MGJy5Nt+yn36MVhFGeJbBOkmd2e1
9VUuDp0HCr+LJR+PzhDhm2BwuWY00aC2RN1dQj5oO84C2KBZujhW2OHtsHG4FdlqKPa6NE/h3Q1N
nUziSBkR1oi280kb++fuBh+Zp3f+xQ9arkdOR723Nhw3jdqhn9Mv/eaeoDZepGna9sGcsZsUR5Dk
gAwyNF2iMz3Fp5unQcCzMg2ndNDBQLmNlz3XI69hhxXPsSB+v3JvV2APA9gskEmj+EBObCBpoNCB
4rWDNmj+c/j0x3pemqpmSwEt6M8xXOwN+qZZjRM2kzl8U+p7WepHeYbZgVFjZY36AovW3jj0ebao
bSjvShcfDBvRRQjwF8TWFFJ+RnN+09vWjVrDpVV17oFcLYtGOWeiXRMePy0m5AO1Z0trapDim2FU
3hBmU+IfKJJ7V+dRrRYEZLpzlfdaF/hChFoK+avIvBee2eqKLZfWU65vJwDOvnbEteV7uhgfIFA8
U6v4yEC8QwE/eJeQjuGtZ9oS8tgebzyzxxV16a1YLfTe4QgePB/ApkhyG1wE1eT6RxvwAI62aPXU
dhoyqwXIgIlnUS0opu/WQ43QLUmb54wWHusbaZJGftp6Y9qJ0Fm6ZV+WDU3Pn7t5feThhrScBvC0
00ajcBnFT/DS72PjZaFFzQelsW5Iu18T46pu6FKGY4JTplVOHz0/VXulchXBatcB0KRchJ0zWjvD
nz9BT3it1m5pjtqTPU+Y2dPurH9ni+UlLNRnqiAe63BpJa0nzCwHKx6OuA9pew1cFtYmimdsY/vQ
B8PcoOrag4+hHRFrvSoX75PfLYVaaJHV9FrCPr2r6RNKIm7quD6DAKgWye9gPg+abTfQGmZy6sd6
HTFkxunVUVtB73KoD56Mh+jg1mA6Q7jSL/wahzeModXGiDQt02KYE4q+tGNTvqe2Yp95fyk9WNZz
Fjip4p7AS7ST/Gs3BzdQvdTilC7NR9Gi9VwmdwiXPjPeUfJjhpmw+oNaw6VV06pwr8zSYAh7DSkB
krLzIAo+qj1bmpF5kfYbOVTD+YHdraa7X6i2UlzYdGlOMrDbFiPAIcQ+AIxvb2uHIPBGtYlz51zz
YAz6/ejByRxBmbs4RmCqqriT0K3T2Z7ESWu3WNyEwkfMMVk9pTat+06tw6Wd7cT9+4JjeH80kgbi
GXf7rZUNiiNF2th2AqdncIr4zxTOa0s031Ibcrdaw6V5iZRs0VF29seutF47PBt+o9qzDVnUZUwp
NWOzQerVtPQXwo+zy9aeXaVe+QVAm2D+UbCf3Zj3q7tb9ex94SZKG6xfqkEwI7InnHKHcLaWIdvr
duTWB5MdUKoUWhDunQ7GBt1oxH0HQC67+QJA5wMJ/PcqbxTB4OmjRyB5nYtx8VGI2Dm0eFfvQAl7
SvsIxKKnT++S0SOnO9PweX4tav1yHlu1GWoE0gzNcMSxvcTqQZxbLwsEh0fcWUzFHpdmqMDX0g3E
OIR6U9zY1NBgTK20STECeX46WgUhuOzDrTISSbDR7Q07+6H2OqUJupCV7/1ywKu8cD/F/XyZes5b
pUfLwqq5w2vGN7UuXLAO2RW1155VZaamjDBkYRUC7irAFLILuYZZD9VaX4OxULv2N3xp8cQlBoi8
MXVhjfwFz1/RaVfaqC9v1HpGmp6TBgq5tQVvdFy+9+zg5t7/qvZoaXoOLDxJQ4V8mLvxG1jWF3pZ
qo1DWds0RjiWZoXdUXHaAm6aYvOgFdU3tXZLk5Napajv5rwHENJQxrRcl/5z287tq/965fKLkcmk
kQ8eGziGSTk6Ytd5bvaydZsZQx1TLHu19kuT1MFotMprZzO/sD4Xif0BI2Glxd/wpSk6o3gsXBgR
zP+xPx/7DlLWaKtdd2GbfhpxY6yfsWAwabhtfChHWKW21vyl1CmetMNNZqCsnZ70IAwwWAHWLRZ7
VwFYzNUWaU+ap7ihxZBsCobkrN2kpfkubdXO4oYnzdEidVoOzDw6WoKbQU9fRZardA1F5f1pl2M0
GpXtuADWjEoTJzNzuDHiKVVS+hqyXtP0oEiOANXCSF+X3dK10BwUBWOQgU6bDu9aw40Yj5dqbPSd
Pnpn7RSrZYcNWQs1YOgh7IAuJzxejYt5VTiz2hySVVDBFBcCTkkXeqDTdt66XAVdqnZvBtjrtFMC
RgmYv7wLjXp8bRnti04f1Notq5e6lNsJd9Io/3H9D6nR3RR5q3SIow7+tNURbKM8powLD6espWo9
BnSxlL5aPJQVPYOVtVpWBy33Nkm778z8BiDTe6WwIst5dJ1zVuXobRinFg7yE4mKo9A1V7FjpOmZ
AVyE6bMwb4Kl3PvCdd8Uqb4qvlH7tNvHzHEjtHYtzo2duTd6+5qVVO323JClPAJuU+3M2JX3NXVY
ObF2yfsNVzXmSjkcColOm+/lpYlgsWvwTBrepnF/M+XDW6XX6khLaBzBJyyKuA29Kvhc1ZOxS/Am
2Sk9XHZVQ1asB/FcMWbiZAJmRNKPknG7Vbv/MGQ4yJIL4Xdl1IS+1mOuiIdB+UME3qR42HWlGGOU
mPBOgYYFSbL0hzJ2sx1v1jlT6h1ZbOR5M+xDaFoYhW8uVC56eDAeinFdFhsNBeq73qqasLfxldgZ
QLK/5MsMK0Ot9dIuAAtQFyAnfVMnWU0Nafl+Lgy1tZrK2ZMkLgTdCQtUQb9T84obqd6fTUWdnKu1
XAo1ozVaS4M3e5hFzvpBr6P4HGfAJlfsGCnWWMR3x1x4rUEVtcDwBA5FOyeq8SNXa7+0HeASMa+r
ZqTnrX666Dr/fdLii6j2cGnIt6TMfU2UDTakmf+ZqlpgV3k5qnW9LDQadLhVq+XUISMehxqkLztt
0byjUttlpVGHB+DQFDzdGReKoY3mEtz6M0Pybl/xmwONLDOCc4zUF/pqOGIDDeyzrDImrZfOOaiW
IM7Py2aZ3grw5xcWBGw3HBIQZO8ocfPa1/BB+u5t4JXuOS7JQ32e5ZXt7rwiJRkfzy1kod1qZ233
fmpNTez1pa3yL3WSaO3eZWNpwvEi1370GjGLQ2GQJdu73FLjkt5qfhaauAXZF1GdQf02dLIJHzXU
scuZAQPMO1jezDOnIh3Ws7gNkp5qO3MVZ6UJeQbHwdKqPsNHw6x6sF0t+9obTtuG/kqZcNjhYp0f
mgHcTqaPjo+noWnke3cBnXgOuj4OXrg+MKW93q4mlonBtAO71V00ad+toV4H/oKXZTHah7GzY+c4
epNNCrvYTD3josHhWAcNC+e2Sy1vV8JWBardxn1/VhiDp1+t9Pa0B804XqyrVl531ajbB1sfMcTN
YNavbwsjqz21XYgsrenKeBwhotVh7sfir86H9tyVlT+ozVxZXNNW6YA6P4CNTi5v55jZi2SN1Wpu
YLqcBk19sxqxfehYWMVF5aHWJzyaWmCHaptLWV1jVKkB0y1rQkx3nPlo9pWAhwjpvz0oTV9ListD
2U6Rlgx1yP3AD+yILh2tVxOjY/Z72jmNmLqxXbw6TPQA+c7QexA/rCAzf6i1XYrJowNvYITREBZt
sFJbX4PdwlMOa2G1oWNLS2I525gVCasOXQfvCZbHnQl9UvHhUs9bdrRwxMH1HIDvLfjBt5GXqs2o
DZ3x8D525I5wLkza7Ygo7IPiMnIMtaXKlvrcGdFMAf9rQkrP512kBfkuwOFRsU/M04Z3emy5OdfJ
IY7v2W7O2x94E71TGi0yAi2j8HqsPDwSBBDla0oH0817vFRcZKUlPHFTXVQmXMy4y+0XNicr6jrE
8Emp7ZbULxPsWwNbdzYIumHvhDdlxzRNFTcIst6r8aYoW2OWcO5ouj2KMncPKFEP1dou9cykUyoN
kL+m0LUoLl1rdIadC/dfTSMPt/B0zPQZXNiorhnslfAu8QjVP3OmXdRSwbLay5s369+efR+prPki
siMRevrgqUXfO/OuB3e0cB5FkG4xIEvLeN9PbbwTQ1mqzSbZAd7ojFmAlalDbams2wS1+e1ailJN
+QnJ/LTjHdOqsiTLm9BxvVG7yIPK2OswhJ1n7g4fqav7hb5DuWkUAeutwrUwrO4dpOqx3kdeZTaH
qa+1dxScXcMKwymTXVwe7OOAQ91ZojlOrfb275CiD97PhH9XVZVdFabdrH0tMTb+1mlMPqWZIavP
qAJ2dZGxu4UYlPh7rczAW5QJODG1w64sP3N1ayWJsS3AEWatV2Uab56E7TLoatsTWYC26qKjntas
QssyQAjhJD4Bcs/tUXGRlLk9MKjpfZMPWAQuzckqPlAb8E2p+2UNWjGUuBaKtQqbrur3c2z9WAdH
seGyBA27KFDKuVeG7JzPCjO/NM3+mVPRtor/5lAkK9Cwh9PjCT5JONhjv881m4uMaX2j1inSlmdI
ii42prEKI9H5R5GYMbbaqeKOUBaK9Zld1TDYy5BN/7U3rldFGz/DcnmsV6SNSTxzz+h2dRX2s5lc
GkXn7yCaTWqLmCwVm3IXK6LcKkMA43W8w3SuvYR/XCVqE0kWjIHlrjHJ0svQc6ps3wb+OYDDRW0d
uIuvD6JY11RxHAVpFQZ2Mr3ou9Lee5gl3Tw9YrZw/5vhKOvGgilfxgnTwLBY7ZaNld7HwREQZF0f
XfbOldpmX9aQ+YsbYW8X16EurKHZJc6QbYNfD2q1tViXjnKllvbtGKSMTcd8Kwb9TWxEaoFelyYV
cInB1zvaTpbKOaQdqfxVYLr39At4ZOTLMrKKwajlqAKPhtdFb8ZFa95WiaNWzYT76ekqX6SVIXSz
L7Yo6d80peWEQ+r4ip0uzVqYq1hz4IrMZThZibrFfsSOU8WOMU+bjtFbtYglLVAIgHDaU3zYflqL
oB4Vny+l8QHSRFEzdEUIkPMruaOXmAF8UHun0qbZHnVuq6kQpPCzjrIdrn3j7WS1ajQMWL2nPZOS
R6iSaOv2xo9IOPb+Rek6Qmm4Y8Jx+nQMfQUUfhof4T14dAyz2UE5UVtDfnGjDlxsv5ye/JsxDcZy
qFL0CBhlVdmodMTVZUmZP054jWRJERqJuxww7tVf19TzvVF5s7qsKlvclDzC1GqH2Ijn+jLTDf0a
yxRHPNP6u8zNr/FYl4Vlrm2Zs+sKho4rnPJVaxjY0KX52HZnHMSEeeYENj4rrVPM9Qtt4VTwovGy
tvxkksE5E665Xni2Bs0xWCMBoWDR8vxVWTmzuS/bFneINU6i9WsdLcAiq4Y1dy+cbP5mlbZ9NTbZ
cLmkyXhmRWLiETAwID6Wqb2+SwzqW27yjVPxrkr9pj9wYLPxei27aZ/oKD+vsybR1gO/3acvLTOq
R6WtHsTQ0xGJrrE1t4LkYxwZ2fUY5MELMzVjtQX2F9BmreVOTXY0D81Zv3XN9gaTy9dqw0WKMZw1
l1Jzpzy0VnS2hWlfmHX/HEhjW39+N1SkKCOEVsZrP+dh28DquOj6tZgOAW5x3WFiDx9fQDMvkk9K
30QWyRlt4Lj26OSh1mju0c6n4mxtivi92tOlmAPYX3BGtPJwrO3NNXz9MGTmc/30+y0OHlKnw8fQ
41TknchDt8D7DlW1/cpP4vnLnBnaM/mjxz5C2iLoUeDFJtZNR3wRc/eQDG3XpruxI9l+kU5UtD1z
qH7kld85kz3cC5p5LEa3iI9xOuT5mXBmA3WYVhzTcvXNPYputawSbqunnRYn5E6irqDTKpxyc9v9
QCBSXMB8aUJrQDtIBFR5aHCDDoD2bLCMZwL0Y29C2jV4FlrOlRrcAw6S3nARFL1zVvsB9+duPBa6
krpAlx2ZHZ7tpqmngboAJEite/wRgrZaaasuC+n6JWhTHCaz0POc4QzNtb+LElyLlOaaLKQbU1KR
ljCSMMXQ8KwZl/LgB6nSOU6XlXS62xhF4RXRwRjTSz2ydnbtqvW5rKFbLL3o64FHr6t9jIL2rExN
pfMh3gyng30BhJb2QR4dcNi98hztqnXVsnhwaU8fjaxQh8KfRocmm9rLrO+HEBelt2qvUpqkkeMl
42JpDHZsmY9N09m7JSjsM7WnS7NUD/IucnQtDb20b65QvX5o40UNDqvLGrrY9WJtNEUaFotZnIlg
wGGtLdSkqLoso9OWmYu9skvDNMPmrkn8F5rX9Ue1fpHW3TnTW9FbdXAYSjudz0xzet90ea6W9tNl
KV1SB0Nb2FVwqMb2Oi/qMOtqtUVcltItyTzHZcxGqhgw+qlEpe/Xwnkm8m6D7jfbEVlJN6LOX6nw
YxL1Y71DNbZvXIjCSn0uS+nwMFp63IBTqpbKZV/FTd3uoq7C0kjt+dI0DcqFmovcCSi0qldz5xdR
d4VlbKpWB4mHzWkYwMEzqrzWCg7ltHIzdoMK4JmW32Xfftfv0jS13dUA8BQnobFo1nilp6VDgVEM
y/MdtKE6TJ1gtXZeO5bO0SW7Nu3bIXdGCJmNu5y1ItDb49oYsfml9BwTgxLfSj2lDDwQ/tOvvTrJ
1A5i7I9V5RZ7WLgwJuxIjaOgy0K8IhisFffW/ph6c3fmRAPEYi1Xuz7GmPi07Tg+WWuRD1hUTmWC
hmN4R8Hm/Mxbe2SyyKoeMbVAeLylPy6ese5yPe/2Xq4Y/WRRj4M3m2a19PpaAoCYhuWH3iVq1Um6
LFCctdYApTJsJ+BuiC9SS/fFEePfvjqoTUXpzIR32+D6RuId5i5xWXOWTFT7xMGS55vaB0gvtsOE
dB2jRmCGlTTH0renQxPYSul9qLCno4ZduGM1VimOxoZDm5yW4nvbU5LM67JAsfFGu48GHj4KcNwF
pua4P5hq8kdgoadNtxMB4EBU4mhmRrO3csydSTJ9Vep0WZ9Y576Pp3I0HEczKXe+plGTN9u62lZF
ZkrGyId1W7OGY41YalfnXXyNi9Hwl1rbpeBtT01jGW47HLWAqyY7X+NjujiKHSOF77SbDCxEi+EI
dtR8jX1c/tXVV09tZytL8LS1KduosMQxpnrmEExJsmfyql3e/2qETRlElI5srLzG/NqX1tsyMdXK
q/F+Ox2NSUlKuW5scUz1Ds+TxoyOWKLm+6df6faU3yyassamMPLWzDE6O3OjwhlfJ6JMy7PFNYvu
zO4aVsGnP+axMC+93Gi0ItvI+BKO6WuH0cQPrJqFmt5Gt6XVtUkibxhcnh7HVXrwEdvsg3r5rtZ0
KQznGYs3esbu2MzNsk/LNjv0ZaQWJe8sLB/kMYLG1ofScbrjmIvxrEx8E/vpYFULk7IkcSkt1127
qTsOyVqcGX3+fjUyR+2VyoLENSnttSbXg69y4u3LYs72SFLV5PO6rEisPKy4PVzAj1qpdftsxWTW
ahY1cpMu6xEj2y46I3ObIw5c/5+zL9uOG8e2/JVa+c66IEiAwF236oFkhCJCUkiyBg8vXB5kziSI
gSD5W/0J/WO9I29130xVZbrLy36xZFERDAI4Z589VNnG+i4TcK7/uYP7LRnRhSsgZ12KfdMM29OG
fNGXhgw/spL/g6X0lo6IyHsfOpCVd0yH0KNcTidFwx9hhH909TcLFem8gKtXKfdxAOh8Dr6O3fD0
UwvpLfurDWlYID8j2cPnC2ni8waarEWs6Yefu/ybdRp2IwIxiZZ7pnrEv/tm4dUND7tB/Nxa/TVR
8DdrVRnhUPIpuZcmTBtJTx35yWP7LfkLRlyTXRE4v+9jFKsXxsLwc8xY8pb5hXyGuqiSSe63i/VR
68M4iyvk2v7UTX/L/GpIV9ltHeMcLlyHQat7wn/OTZC8pX2hD0FT0/dxzkF/aIbgJh7qh5971W+O
VAYboQqJ13FOuevDqxj56epY+d49/9z1L4vrN0/KoELkbbsx2cdjuMBCPTbx6SLV+5Gf4KUQ/ReH
9lvGVR20KhYIu9/3KjAHW8xzfzYJQUwwdKpJcSz7zVe3dkMM7g8+Z4ShXdbRv/qlbw7ZZKXFMDdT
hx5n8cOShV3dUbVrW6y6bl8VS4v07LFHXE2KzG+c7Uuz6iFBBLriVb9HY920fdpt7bweq2INis9R
5EG7Gwi41S1SH9fN+xRFjppuWh4KdTubwof8uARxMrWp3roSEagkknVUptomCoXQyPHRIeVtGsvP
Sle9C9O4Ter+GG0tLJPzFQ19UubrNHudtWvULI+wkPMzolRbRPzAKnutFzOkoXQBj1O5whq+PYSq
5bC+74FZ2j6FrqBDdnZkknF4VrRH1dskjfjeqx5f1m6K55yDdx6lDneozebZ0/pqW92C1KWWRGb4
PAK0TVy66BDJoikTvKw+DnXcyq996RD0AyHnNuo+hdtXs3640OgOauvXJR1gGmUy72sTtnkC4WSx
2zCyobuAFovJCoEnTWYz9yvrczpvjFyHYuZyXzO39dBXTeN6QErAkCVczfy2Ia4WOakjHyH4nE+o
wkQvctHDADddppJPA/ibzViVuZVoDpMMCMlSjnhl06CTVCCqFrqRub4q4gRlI/YS3rsTPq2xqlMt
UNmlMgy6Pnf9QD9Ntue5X7cl+erqbY32So+sPW+aCv5STTRJzpEtouhmKyrhEPW+QaMS76V3IRwR
Np647hYKDYHPS9W1wosryYYs7z2BqzGqsZ6MW3tYebT4L5Po67HMxhlg8DGBAkk+hUsCM8KsG2Ik
iZUiuNhAdq4bfAAVywbSFhx0Eje73YrPchyPlAFIo0feDqJKW97KPW+rIRv54nuN1nsNzHypLGdz
TZxpd15jjzrzsXTN07LQckASRDmM9DizLYqzsaxiCpfYau1yoBCV+ChsNIzXctkA01SMuEWnXlmA
+akUyJZEBWVtFEUZUuCi5iFsheZ7GKy0y/VAfQhUm1h4q20YM9u5hNySrIZbcC05TNZI577QLoBm
Rs9JrB4T1ocirwrDmi/ofUSHRdPH45ybho3m3DpS8ifQs6Z+36wJZEJyJCM7bSyg7U1Y+Xb7Vg/d
6KCY0cEYnycs2mo3qGqlR4U41Ol9FfSCUGxvbclZmvSxVGdibRt+iZuiEGtalLIvr7yfZ3Yiuo7H
D41HFnAG33gCNXrpo1DC2pnx7mthfdmWaTu14guL+KTeQ12+VRmmSzi7wKYf11vwWI3AD49B/HVs
9Lwde6rW9andSBhmqsJK+trEeMwPZUu3s5Wk3BM6ieZOaJfwHRG1qt5NbbVs9x40ehpgEg3fAJFf
nIj50Xg7DN9bTG6q64ZP0Xo1jk1XXE3I6dTXbpIJzZo4iulH5JTH8lvo2+IMCXlwwhhp+woBQZ82
npV5CYOgIEeApPAnZEjM2wHmQdGHTtaxzFUHxeBDslbdcA7Log6PfqyRARtMVbMcECNJ+FXCl5a8
J7xoi3fVJEuVqdUG8ERsiDSQKvTczKd5M0zfGrJZcowUR0w5gjuK8c4hUbTak6odk9wuzYy90zOh
qz3406G+neTMv3bwBBiyAviSv6sWorGVVOPid5yNVpc5wbRqvm4bGBzvi9IpiBiCZC6fKmFkfOyV
Ujy1RaD5l6qSjcrKwbS2ScUQFgTZQ3G0HE3XG5tbT0mQWzPQMB26zauPkZV4BTkjZQg7wwWvog5K
o9NmCcywGy6WPCkM7bb2PHkI03ZMaf+JktVzxKuVyGvNEKfAb1Eula8FlnCSNYgf7zPeeza+X6eI
MRgc9T0sz9Ko3bb66C3Upk8r8ul0gZB0i4xSSFqVH8e0sTimfQrEezZf29Da8t1cbfIaWRYap0IL
yxr5rsOlLp+msk7vmOQYd+4GT3uWQkg5sKtOhrLdzXMZdWtahlZs134xJYDGBfFS8kCKFYUi5GxV
dTSIWgvSTdd18MhZq2lexdwFuSFzKPNk3bbmRZMtag6z3by8cv0YFPnkabHeREjwuiehaepHgL10
bdO666zcwzq+tCfZoo05rwBRxD5uaxx6tijYBDp2XC03PZKV22zcdGizWCF4GeIFbYraQ0K3mfCd
JW0PRcYQW3tfL5hSHUbMjZvzCLu7ekrnNUaKDszF08lrGR7DSBp7x8wUDJ9pvYjuhneRwYM2VH1X
fYs6seFx6OHbZnZjKep5j3e2NDvWt7F55kiVLU6mrJvoCEUq726dpgje2mFP6niOvKSoeN3glwxj
c1M17GDGuixBQYbYBQ8Kwm6bU9XYVR1U00eg9lJQfcnOKEQfprNdB/o4BFKckJUqXwRtgQ7CJp0V
T3FYdcF3UO0fL6TXA6xU6Lq3q04eQf9cvo8GWc95GOAAzOZmaL8rqLxeesgw2OES/Rums5za9RD6
4X2r4yaHHXL9Dl0NPJI2EiCQsNNbn2RyoXj0e4LQg/OsljlTBsXafUsxNtyXNqC5b+qcwtXzgSfD
7G+7ja5xXteNYY+9nESwr8ZAZdUy0hSJDASPQe+7jDi2mU+6oWjLRAMjlcyiF7xtLHSf91UMN8Uc
NKfi2uMLt1vZlXmN2gnYAm2jJW9ivX5otS5t1kNAtN7AEjD6XGkEx8cNv636lhxnY4LoCjpbFR0n
MLAOMhHx4xb2MIOpJFb9E0Go+ppKGsx4HjqWUYpzn8imHnLsOmY6IwZY7GYhh8yR4kY1Qf8Mz975
LnHY4nPW9VFeT+PXjVQTsnqL+hPySZqb2K9wO/cG+Pmh5XqNUXHYZVxzollk309hCfkoCq2Nwb7Q
wnEQXn0tnoN09EH8RJG3QvPaq3D4KuYI+30AhdS1agxI5Q1Iw+W1jOwyfwe/xtapxJR1y0lAZ3Yt
Erst35Kh9/tytqAupxUM+u/EZHmVTUtQqYeqw2b4KRr7ItUmUFGV9e3q4KhSlHE3pq1OVHnaaGh1
Ds6RdVfe8P7W9ygGvw82uY/s1of50IRlj1tVQZreyWAq7qlSxbIHMXIY3oGzZptHmBDwm4rUxXzV
T+u6nhO4IKhcLxjMIy18EnPaO+ppGi3TVH1wgy7Jp7qK5rsmotO90nqrUg8LdjMDsd4W/nUM6yl8
tAhkDD5EGIUF72OOnRS2TdYyqGjjjrM1S2o906xUSKA9VfWms2lyCaZT3LkiSzY274V1TXOFPmFT
tx6cmHuJwzbR6ex7UK1KdqayH7I1QWKiLkDLw/7t0qBxBejHlcuo3pLdwmV9XPs6K/zwsUeiWJos
tT968OiacXgPNt6ardEYZ7SKWw5zE4+4BD3KDscXBF2iKQhM2tyal12sUNkbhSjAWYY39WCDNa90
RQ7Mg3+7FhiKxgO3uxC636zr9JTWEYMBg+bDM6reT7xldy5EMENosUTj9cLE7umC+pN/KGt5O0cy
G6cQKyMMyVXVdvOQbU2DUUNA4sew99MRY4NWp2HTRVdtrGTmICS8N6QTp6BJBp2Rcjyjz7DzFe0S
xmd8ZqSfzqqaKsjXQ1jB7pVsuvE26pUPcFbAqeBa8jLKm3Gyy56FdTzfhQPRMHTG4F4+xWLw1X7u
EF90P9Eq+iAMondyExfAlkQdWH5eB1Uke6IbT+8w0IyGd8by7Y7FXRdeqW4cgyU1F/hiiLHjQhMB
DqS4mkOF3mQbSnldYMtUS4YY8/J+BbMqyBaO1fvObH6C4L6LQuoz2GQWbZbIsFZ3rQGGiZtXdtMu
WqHb7vbQ4oY7UUTDkGtSUJWFddWFt7FTl6Rgbi7FtQB1tyozKWZG895NyB3HRaAZH3qb7BrRwZor
3XoIEJ8UpLzRS2n4eKMHh7I+q8omyMIG1oN4dMUyp4nn2CSog0fFoeReoahMFoJesLSY5MInQHvk
FEVxYI81Xgx5cCMWZkYZn/J2rdxw1S44Tz4yov28p0nbhcjj0jDXC+M6EvmadNVXObMyNVG47Z1w
y4dhKCqKlocVjTk7sPWw42mU9PUpqpXH7L9Y78R6Cd7d9BZdGyFashNIH1pQvqHUzfUWR+zFd3NQ
Hls+MPvkuiKc3w3ahRkGORP9tHaFnzO21EGu2upZLs6lswpe1xY6qxFz2VQvTXWorIJBSgxdP4q9
KNs2K1WaoCGfQPttEaNN6IG21F8to5M73yfRdRtJ+b5DQZUta/OlhJH1XQhI674KKS8RU2AfmZ9P
44iT4SR8uX4LVRO+TAMT1YHWFeQFW2M2eTsFVN8TD/9h2N+zWziHulTwFW4kjmxXKFumlxKQk76f
AwWCuV2SzAWgXBQBexFiMOk6ilvMrOAxgMzdSKeGlNfY4ubjqgV9xu5e7lra8Dbt+8WCe4OwE8p8
kJUeCRB5i6WD++M89oyiPtQuKXd4MBC6xcv1tHHxTYjSPsQ0jk+ctHjgok5nNeEPHdP9c7h1y53g
qnkoiTIgUrmubad0IbX0Ji3Rv637FXmI64HPtHzh4aJOtlmFzJth4lm/uW3ZD7phpxWE3PjZByJ5
LDsfIWiA2iEJDkWfzL5LC6wVAeOHtSLfalus9pkxztd0rvtFgJwczn7N64vDxbFblw1GQAJJ9ApZ
0dNk8JQtdTQ2ecnnMDjNYQwVNxT7npx0FRbybILF2P0M5wrysvGO8kyu8WyvXaxY+Qm9WD8hNIMG
9KBqVcc3zTJ3iC8uhxlba6i0eIlcp8jdFLlI7eAVtA4w2TC8Oo7BLLuPAVYmgszYWrM698KPLl0B
nBc7aV1SZ7pD1e3TIgqiqEtXtrr66yJYNN3MyzhvXxBV5lHgV1YwnN4dFjJTaQORWrODL1RBr7To
6uZhCYFm7cYhjvq9TbDx5ejRy+Q4XQiluynpaXQHIVfDrsEIj8I8lAuTxxBSveV7jVO0v3PGCkWy
VZZzdTKTiQhPYTUjUP9tDe3WB4A9CQWuAxLydm1MZ7ATVUOCGkr1WPqPLeAX/7FlrTzGIygakel9
8jE0URt86jFfBvCzjAyxnhirVBmeDlT+aeHmFgkw2i353JdavOdwqbAvwldEfDBmkrTJWTIFKFaK
gQXzI/dbs5RpQGkSocopdJ/JIuro2WxiWb/HRSO7b7qGgnInGmRjvlu7apGw0GCjvkdqOWuX3TDD
r/hK1gEd7znWJ/ZgEulLgYB4pATwdzXAMeLQRKTyh6itWtLn8aYXPaYd57xEsMGIjhrtSzNlK4pU
FNaoe6x/aCxKRH8l27LVL50Jxnk/NoGVR2OkY/jENul1PtFumT+1kkFPyqtWmk/Wt9O8VyXpg0y2
Lryup7Lg2QQegL1ZmyYu8ZEkNeStBnOjTKt5Qoc1cRgNvbgtlgLeE1NxM5Z0uvLFIt5NEV2tSS3b
NnW3dl2XagTQphAili5C6pxoxv3qBcoXgY7FHxqy8B3lWxyklXRJaqxHEZ1aZ715SEKfVN9nJPaI
3dYSUuXcw9NrTEuD6JTDxnv2ZUX+Y92k0RjI4oSU8ZjHmem2JkCHtZLgatnwGF8llIXJyeJ4aT7L
ra7ydYD7yd1Ijd7VwbQ5EHuCIjiiY4tsRgCPY2sUWC0ZXMOi52i2oFXOvirVUVaXMwq3zIYwLR7H
OsNBqPoXhskU2TdVNdhcBaz2u3mBPgdYRgBh55ZUYX0WjSfAgeq1PUPe4I5dUfMhdaxwp5EAv7uV
tLT0iKK7+ySaavTnofXmZKdk6KpcrOuSMYbdAwhjWXyCmws6krLHllo3ur21lkgoJGCv449dIqpM
bSvidiBqIoc60VF3O9nIdLe6cObaKTU2n6leRLsbRaufgKVEuz6IUIrh9XBxXLck1lm3xP6FwWPn
VVNOSFrBVabGk4xqJ+180u8jhKm7bELDOmYC8/oZqYliwdACm6dBTaqXrHMAQjJ4MMklg5BrLdOw
whM8rS3tMgX+F5jnsM2ht6McLFBDG2yyPyV+ZtWHxc/TdrPFOPGe4V4z0pue1642mY1mVV+PAuww
OAMuS054gz2umOM7inTLfB6TpYEvR4FQ6AGVRfIQVhEwmcKg2U85UhFPW1MEC1izU7flLSbpKBUK
C23c12JA4syRtsAR0wLeJ+J1tMDWcJ6he0Fq40JAe9os9rjbQMjRPmLmRvWNh5sBil+PJNRz7GDW
lAmhlb/rMRL9Em9obz8NJbPV+2osIZlrrVId2IB9/NRTiRYHucDoBFokpQAIQqoiNsBZva9qQB8A
ms2+NW4NU2wUS1GnGwBplrcJr6ruevUJ0JMUKrPwkzZqiLIR+Mp8t6py8w9ETUHywRfT4O7cXMv6
JCqJvmbXu6Ktj3NZLWGFTZey761HYfupXUvfz7tNKnhlt+O0PWN80IMvNQNn6pd0wTmvD0tjPJY3
nV5oVEV7THrCa1gs4DQRDEbn6eC5S56xHny3k5Wt0LmIcFhuvHBD+9H3gGRSNLIuvg0DyodX1UjZ
5u1YaPoU0K2fzysRzXwuRuS8PQjgqvRXNMmdlYmi4TsbjEwOS1h2JItj2GXf4DQrcWKXC6M+L3iy
CJUhKQvk32wLQVh7nOFtRE4cPk3kmsGcpDuhYloUgvvIMtxKBZQ15SrycDtXlX4lLKqrM92KARzA
grTDAbbzAb2H6jHhY4YMp81jejOsao8kWK/3IDWpPsNMhLkvg+9NgHjDzYpj0AEH+UC6fkIXwVE+
5qGWqkEDg6K2Pzugf20GdYQ1LoWlT0ivQV1jKN2ZDYZDgDzV6sugWrngXfHCXvmyFj7XTKl210WR
mHKKPBnbppPu12qPaqpDWxDDhAzUye4S7oWsszFvqloup8KC+Z5B5VFKlsNHgRi4ohc9ptEYZI7l
ic9LtGXAxFR8wD45YtY+4RxLgaKGbQq559bkUz+4bh8vLpxek5q1XYA6KYxthMRXeOF8V23fQY3V
Yr5lTTb3OBPjLOi0vOJU0XU5tqGIxIvTyGG5uTxzi8Ibr+MmzppwicY7ltTd8j7Au5E4GtDxjW5/
8aJGkT+LbY7P7tKfXBfB2C44aMB2hT3UWpTl3dqHBoWZdnA4mDFYAtiUZJiUMG9TYno5fK1XbNmg
ca1JT161nYNp7+Afi+IQyxwAALJmRn0ycnTijlXNXOJYFM32ra0wS/jUNH5s93EZDwGa4UlFA5KU
ua4fYpQ2OBqoTGK2V9jap9dKxcyL1MKCfT37JHbiKQSwViO8Bei9/SJhxtq+qMCNwf1YYlzzMMtm
MnAEWEVHs2Se4EoM0ZvS3bHqMbXCQxKraK8TFHl8hxREN11Dv1cyn22YAI09PNZ0Uic5YdyKa68w
B7pBJSH4Tevi2DwOXdPqU1JGfjwGDknnnyJC0KPzYeGQ5Ix94NIuoT64GQkcfB4CZ1z9IdiQKphJ
VAHDbnW90OfaWMhUekaS+WnrwF7LBDEY0dRRN8AgRpeB/Sq4UcVTBIAoowPSCZp5OwUbwrd1HsHd
rzt6VUZrilqj2bIwWaw7rOMgo4MGRu6vupZv5CWsLGOnusUcL1Okx/h+BzUw0WjwBsD0AO/NwoL9
pCl1WcT7Jkix5m65Mhc8amCwn9iTEMToaV8HIaY1fMCAZk07BKSJdJ0WxXJdJSw+2MXJ7aDiJSAD
DNmodzJtoxJJZ+jAwuaGhdqYF2bgif6alLHrbwiQ7WTfscrJR+8xWMm7EhgftIWgk93Xw9Dx66Ls
hvbRC9yY65WK1pyIQyAO0Arwy5FHvm7svnFJX56WRsv2GUUtoCTAhnytJ8AKogfeHMNhrSaZw2JW
QQZvDb6qHFO8RMh9C+rtxYA4+QjLUGLCTErYQPa7HoMc445J7zVurE0ape8XjZuGiSeeBESS00Su
jxFuO6RRklXt9ozZB9CtGSt5L7ctuWHouoJrGhSAEVNO4D1HL0M4Qa9Iw7m6aptkYjdbN0I3HdJ1
tB997STwu9bBmmNvEdW8VmnoAcRiQklBmSKTETMs7nRvPvVzLOj9CNMEQ/cXo9YQ/dvCEM0u9Cbn
JpO9922+9vqSB2cNPzNdxMMxhg7XH6ZBuSgv51UNN9TAZSZdipaEx3hTLLoJTBgGe8wWbZ13opQo
rtVkFOCxqK+jz0uC9PfrYiub5R1Q5dgCLq8KvX2LBhaVX1Q7ku5IIkgUj6T263QLtb+2Tx2spKvn
cWDxchPGgVm/rxNr1E09uz7ZbY4JACASM+oUgzqHmUgNXzteTDa+daQ3PrMrAj+PGi+hyd1GaZuB
084x647jC4dyFnsJ+uq5m5Eu/kx8W5pbbbdwOCWIq0NFANi7gEZB2hWJ7iaJmy9ATgLAT0wEygAi
RAmWmQHPeb/DMKkF2oAt9NLM+EslIgM9R9kaBKHGMhGThsxBscu9kwq9epkCuZV3Jpm7ADYBdVJ/
c5eT8VviALZBA87K4zRKFCEEO133GGlNrcviEvC9Tl0Xw4jBR8h3SoCHkjyiLAArJiqn4kyrxPo9
9k9YGM7dUM+vtlnUcjNuSc/eowrg8ZI2U+NOKwDJ5b1IejXf4bguo4NBnZL2cJGZUmT4lEs+RADo
cdhi7niPqlgmJ1NBIHDGaKOHTh2pBRv696lFa86QNxkz+9m5YBIp9EDUA9NULVALPVXvwG4Iy3ye
kev+rgEhEQciojFguShnUciXRBEJNvFAMIYCzFXoabRpDZlenI4C4/8ow8hau1d0yyUwMXSlxH5G
S7bVQcotCBBNyrC92i0tuxEijRTe8sqX+wWqTmT6DEvMq48QRgOZTp1H9sx01aPXqJvMT7D99id0
wwsLcx1VYGDkP0d0ecO54ms89ONguh2RH5r4ic8/R2N+65fDumheDBr0XVS/E+h5avaT+pO3bjkj
DOVkUSfJHqcUQb8qZ3JrsFn+KJv9D9yecBz8nvuDrpta0LlQdwdYBFM11va698EImzYDagswsbmB
p34iJ3q/GKBEGbJwA5IBmkXP8ecfC//XVJ231jrlAqCtDnSyHxEF2uU15AO3YN5NGcoljO0wchM/
kOn/ARMpvLyC3zCd9GRWE0cR30NNPyWPdh0Ll6uy5jGk1+jEAINXQYeicFmHH0iM/4Ch+NbMqgG5
Cps5ZXsuEGhh4dmymwBr/eAN/dHV31C3FOLwTFJJBtpF/6XV4YsXqvgB1/qPrv2GW4kqeepVWbA9
Zl2o1/V6rF0X/eTF39CzbBjaYXSc7QF37cB6BMYaAt/48wfqj175m3VeLBhkMFnzfUkCgyN1LtB3
4/D9uau/0aHQVkWg1uC+oFODsa2ViGjcxsc/v/gfPKFvfX24xrRGLQ0elyqR9JsZ6t5nhK8UoTyC
9ipVDlTmA+QkTP1Uth156/FTidInMDxhe2SJsvfxpM25CYHO/Pkb+vVB/xdEPHJ5p79Zc0mzRnxe
y3jfC1kB55LD6oHj4s/rGlr+EqPwxVeGOBz4Va2ap2arn0I8aexQmNpVaBXKaodow2/LHFWKpjZB
RfTfr+4/vi7/Wb6O9//9Oszf/wv//jqqVddlZd/88+9PY4+//3X5mf/3f37/E3+/eh3Pn/tX8/Y/
/e5ncN1//N78s/38u3/sUBbb9cG96vXdq3Gd/fX6eIWX//n/+82/vP56ladVvf7tl68Adu3larDV
Gn75x7eO3/72S3jxnfuP317/H9+8vIG//XL6rP73//rnH3j9bCx+lkV/lSKOLqpn//rrVyj9qwRV
iMQhCRk68F/+MiAktPrbLzH7KzwHSZgIgWgu9M9YbGZ0l29R8tf4ggpL0HglzmuoJ//v6/ndJ/I/
n9BfBtffjxiAmr/9cmG5/s/zk4iIccaQ84e/aBqTt+p6R2OrN27c/bzaMQtMKc4jQZZulITJv7US
8Ks4csdkhPeSgMj2T1LeJgFg7sq5eQDA/oAMtfdDYt795m7/49396bv5/a94m+mBIdBlAurAmmvC
966RR1mvHzeA+P/er4kTHtEYloYsZkwkb6m3K7CRylvd3Edwrg+DZ1L1OxU0+b/9W4B4QyFHwZWK
+VuDuVVQsYRAy+99e+zYQY7naPzB/fr9Vg7aRsLxK0BXEhSpMOQtG78bpY48L5v74YahD/zRXv6m
/rlcP8FzRRiQnBj8uOTNYTcBpicW/hD3GLncIiDi5JZ6x1x/DSXgXRwNzxa4MxlJOqp59+d375/f
mqQU1bQQknLK3z7Y3TIQ7zpa3JGlu21BNrPBjwpTJPJd3sBvlw+iw2PoZ6QgcGBPkreKsoZHDSmD
KblLWsAF3QDbUEyO64OloPGNC3yBunhtP9AGmAXg9Bi0kCYkKa0kOBXSJ+kQlu2tvPSd07wDT69I
t1nWe1VXX5mJOFr5Cv2dJEmxh1/7R0IaDAgWgF05XDHiox5ndEeB1jBW8fRM6mbJjIMoXAs/5aVh
4hoMrsSmzhlQUhnpPKKnQ3+eR9s/VbJWV6tfujIDlv19mRaMdAd4M5ySSOF0YHN8kI1Y9to7ki0+
avMy0M8grs5VanqDUJ655gKjxnHzp3aLoS8CvnYVQyyccqE+qkWyqxl0aUAtElegizzXWC3wI9F1
NkKcsaYEo32Q7GzxPgJvDJqKS4ZLEle3pptitNfzeCegs32XtGSEctoIEDccCL2gfkPaIbbpOZ6W
6baKe35KeKl3zsAuoB3gyVP/H87OZLluJNuyXwQzONzRTdHclt2lKIrSBEZSFPq+x9fXuq8GlWI8
C1pWmmVaDiKIC8Dhfpq19wEieUtdyzg5GOrS7cHWyCwc+zcH/ewv0PJB3Mx6uMS031ZHxKFkIR0d
p5BHjZLWrnPW9zIl6+qr6aedIHFQ+TiE7rW9WqxJu2cws4ORdvKoG81LnFRXQnyxdhmmW/5MkfIc
9zHoI0NjaQZLksy6LXhSkWpu9V6rwsGaWn9x8L4c4hqcskzc27pQ212bTtVuMNvMGyHQg7hb20NS
FGYQ2Vm+X1BGeXPcjYd6yjHLo8RMs2+IR0/k/AaGjsjbVuXFkanaMFlO4VyWtmYWwDKo3t+q4VkM
OoSPluW7XsL2GZreenHrDEcMsd2zKEZ1I7pZv+ms2fTywtxOGKS4ezNK0p01FY2/LboTtJWrZTut
bxz1kY3mrdtVK8SGnnmFntePltIVS2ZUHzaepypMrrltX24vTBOLjovTzafVlArwu2fS+uRuj7V0
2zPU+PwnHp23qWRqImpwa9e7bukTpyy7sRL9T2yS9bt8NnPfia3kgHFOHjKaWNLHXwTv1Jb3a1tY
x8zuJRid1XsUlmLPilsZVCb/GvTFs7vEIIk9u16N4+BOCrv840I/eY0J+1fiTB0iaLDOC5/bcRNd
ccppozCsYW2OFUNLUBdhjmANVGf7TE3HK/b4iEsxcFOiennp6A5Qd3OoRWombGo0RfS14iYsNoxs
gOogj/Oe2G01R//qONARrIWVhG4dVNMfRh2EQsRAbTzkcl/OVfxBJaWjOSkTz8T6wbPzEQeYtH11
1sEJK1O/1NZWBSZlqmMSj/WdtkztMVfJFDoxAGPuOu5Rpv16ay0c8vPc8sKtKuYftvRA1BBxW2el
XgE3lnplIbo9Ec18xs6n81YxZjsRd+zWHcxA3SQ71dSln1mlwIRzTU9tr6xgjNYT4HOVvZbW9zni
Nwxp7EdRWt9Yq0P1WDall2Oeuot5eZ6D9WVWPTmzGUA0h/ECYDW2cxpOMv/dxdG3QVqDxmZZq19G
vHSB3U/fAcipxVYR1bmkRneChd49bdjokFLU9gT56MnMIXStOUuO3TSuh7Jmyg+MwnA7rs3mU1aq
g7lAhk0LnlFo2lBMl64Z36n2gzdEg/PQtcyccFSngkZikp32lrxdtSU7yoEDS8kxO4yFBkpToIzQ
IzvxnaqbAlg6N4HVoAvkzDZsTTewb4lB0181y+zPtPcxp2FTZSYQFg2xRF6RJWt2YN+HtbDaMiyK
stkZJfPBdZP2OJNl6gcxu0ZIma84VFZl3QLTb7ukbX9vWePeuKCPEEd67QOtYF1cm+ZhKmrGjjJh
E3q+cTyEOunOnERMkah6NyZ99DdDbf48OOyJeZG/LWvZHxZKORfRztMHbGaeQPCo62ShcXqamjY7
s/u1R6pV5pnVZZ1HJuv4cW0quoxZuif9fKxHlKYNSI2Pugd+SEwHHFvtXT5V3WGe6ev0cgULTTJ3
jwXyEmpVne5GuWYIQqhyzRoPkrqw+zOlBhjWWVweQY6bg7KW+KdYAMOsOgc0McbsAWrQCdMman2J
xw0tzHgEfp5Kf2lUCqZsJDBCDXPSKq2xn+AqY7+oo/7QG9cjL2Jv800q1H5B1+hFrLlpeKmjzWzt
nAXeOmAEiPRgV+idddBHmX9za6g0zyzWdJdCuZ+2dtHvhuKhprKf3cKJzO89A2sRI7hj0GWt2ltt
+9giUNkBMkycjngEIqv4qGpgmbkiIuqysoavEzps3DSyd7VwfJiQ+0OWfAAHsqYtBkKYUaUftKQC
lNNKyvmmlj4stnzDqin+bUyzFsg+6u8dO6vfgLLgHBNLSwPNWJo7O5MGW7VZ7Es59Ufqt8LXxJyd
F0fn0Y3EDGOdvY/MlpNh1wtpBmgL8ksCxMWzm7N4T7UwNTxO7TbQccvZl0YGG8go18mrEB/sauKJ
u5qwILQrWfgwOODWbmfvcanKdnqZvMcxcw3V0hqnTFM/5q4Wt3Udv+ncBOxfT/9sBYSE1AWFGT2s
Ba7iAll/g6uAwU0LzusKnxvfjKzhUtljgvrL1O9EOhRnhwITwg5zdagZlC7n39jQ2C4HddISIPh+
semHRdhYsfD7y1JQHo0jDH7hD5lTQxMFAh+dSD/qvS+Z7xja9ZS+zI6WHUtXo4TWJfxp0/ilr0NM
L7WGQ640LQQ5EnRHVyCuKZmDdkIcMPXZn0xF3Wtiio/5+t/Z7AIWznCakjwCuaAXc2PG82tmYSuJ
twcdMscoDkvXFh9kfYIYwuGLlfq7ypLXepba6wTCuBsV5iJarhtPVwNhnCqxhPWKbB3umhyrySqa
5qBwZXyYFK689uDMfgpe4s9p0/ups2p+j24mRGZQBE5XEVr00/owFvprjMZl9pK4exNy+1BmpR0b
CNOBqaLLSvnOTs8L1aTQKqfOn63pTRY296zP7CADCiCfsj3HozbNd/jxmZ4EBgtWY1qqQGtqZ4/a
5B5A6U6WtMV0FXbquYtfaKOEKUo1T2Oj9OZJLffAcVYQjc0frdw+Ok0bTvHY00YQEooIt54zUUa9
K0loPJ6iATk4j0Gf6+D1lk1RyuomX7kDqJudabcZuXfQMgrpQAyc39bsPHc6X5K3XJNdZRb6rmub
2kfUNnqy0nWiKLpye3Tb836iRBxYOkqeMovW3QhLc5TSFL6Z678qkRcHvFhyf6Qve5K5HPGCLN1T
O1g6J2XMUzMQQcp0dXbFYm57tUXszIwt2qWF9c4ceLqLOgU6J2MjraPZ3DM0KfmOqcbkNZJYPceZ
5QiM1vt6BiZvba57k2j2XecWm19Xm/YcF6sKR6HEc4rPHF+qQ0GZoxXONcP09TRiMk1AuFr8tGU5
QfYAybTKeVwd1XuG1JbbolhQy6nhvUJneTPDYN2mhXq1BJFWWsI+X3U2KSxHXB9Spxg9oqI62BrY
a7A/en7VaB5WrRqeWCT5zWI47U2yNqCYZSMeO0X8KurR5JBNjmBzFxacCvTede4RW+UPRU/Iai31
9yXpWDWQnVcDx+5YdfJH4wwqHIxFhHpR/aGnNISWi1YFrivdO1c1FiR+MgZ1qdb7omUGh636wtOb
dAqTOVqPol6S3i9QGD4jrlp3LmOhE8/FosOHaIvOiYEIjM9shISREzahUxc9WAVSjCk241v2ufXA
HHP4TTPDCKOFRCEIrHeiSRntFNPwZdOPhltGXRReA7B9zOF1ATL0qrI9hcTpse+l+V5WeRaWDVae
OS3Gp6u51n1ct+D9duM81ayV0GEgV8yCBMGuqAgc614HbyA7OqFfM/d9z1fYgkOchO78BtaywrYq
TbSFRrLv2yQJsknGO0IEM6zoXnuRAihVKnUh5A0ii7j0t7qRAKB1c5uliBTybgXmbNt0t7TrW76i
GciyZj3Au36YpbPduj3rfagT95ikZnK3LiZSo6kqPbsjVJRqQp9SVlf7LiP2jaY3gmjDSNSLMmP7
tiDYu4+iSQBdru4cTLT9DiMatne5LcNO4nq+bzdkX2YTZYdiFdNbWkm67Hodh0auj4e2qNYHRybr
c0Yz5dRutKuUtmWeS1/lFraOrHhVwArr5L4UVpt9pwkJ62UPyxwkmpbvUyvWYaIIS1NXPprJWsfB
gojT2yIzf5SiOXRE4E0umKPFN0uWVe+J1ZKT6cgSrwbmnJH2RS/oKFEQ0mPcm7Kfg6qPpC+rtPGB
GhDBbGPrDRCsu0bfvpFtWV7V0SXkyWEvHBHTHdYogrlIxfxa9ZV17V/291tF4y+zroOBioWYucDy
ChSv8d3UrM8RHv2HQmbm7WS32aPF4jnS9Y33que8IhLN7vBtXe7azVSMaFt+lgZK5cZNk10yGuve
tTrESBjghpPA4wY5NlFgPgJ0mYV1oqXeB6lFGIroWtIPFkwmasrjzHe7t7TNCeZUlLuOPZLupbqk
jDk+Jg4Sn6KYu7OlL/lu6kUdsJkZN3bWDeCccXJXV1Z3qYxCnkRVmeFq4VRl1JYIir6oDl3Dy2sz
ElAvSZm9VllM/9oob4Gl1e7PJkk/tFrvqQQRvJYa2FUO3zYAAPqFUD/QNBWHFu2ipwOang1AKhJL
95lUqvbaichpGhI3NPoJAffWiiCaAGC3SKrQ2AjLr3a9x8xAUKWMkV3BkXz6Kc+lUqkIalthcxcL
PUgS651qxhONXeIwk3Mh7rb5NnOnxnd600VPZlrfFerxvRnjH5+iFfZVW88HIMfGz5BC7BdoXy/a
NDKAUTO/L0NJKzfdYvIt8TvSZO43rqtuyqx4WyOzO05MHfDlFi33dIeWvZ7PH6M9undro0FsmO51
U6wXBP301ZOriiHRsupcS9s9wL7MIT6Uid+vNoN9ooyEKVHI3kZbvSChxDgsNcyfhjtCYOZR+ciD
i3nkS/6OsOm6LMpfapILG5S84yOxbvDQyulb6kNoQMqg9pCNN9aWDLqa3DNp0OYwHQptdw1vPjpk
am2DD6lJjzOchjzy42ksPG1MJr4QEuRl0DRf2RsQEpS0Z03DR4TMHWx/tJA8sh62irA2yUnko3mM
D64AeR2ZlXqq4znfOSkzcVoUX7Xoj3pbGQc+DD+d1RHWybyXeV4+ac7GnKehec7dLgpV1cReE22W
h2N3tsMumzsQxUSpqZ5DW+vVESHDC3PIZYBCa4Yr73X0NTkMADJqH9ntfNso5iviEHhVy2mhnpX9
ztHlTG1LGDtDn7UEGNRY9lMyuPi6VgkPlXT4OOv54K+RxhwZkQOvDpER4vJVYZVwjUxRNXlZMZeB
HSECAd83r+gTO3Zt8BMmxOOmEWtHux7/yN5EGoFVc9AVdh/2YtO93EFLn08qf6wzYiYbfHqfwJMc
tXntmR88V4dyrOOD1YJ+TMrtQvQ0wy23QIN0UcUtUzPEzRItw2uWiZ9TgxTUWQZEmapCUzWXIMcK
LKxNbLXH54HcPIrXAxUq0vM0yTyWcXnj9knzVMdZfY/m+k8tSJZQ4o2+NaF3HeYuu3dVVh34nS4y
ObQ3FeXRcJrr7s5oqMabtts/pF2fn2c1vtn8h+2N6khhpPk9eQuelpMT36XrlhMBaas6tjhM7ADk
3EPe9PUZtA098wDjmkQ8bsiN7GQbpf3ixrrxOmxyDUF4R2/rV9qIrbQRifJhZkljs1vD4d9EcRT7
zWKOXsuu7Klm+u4IBnJWbYY4vhuMQ9yv5dHmKd0jbeE7cLIOSqkVl2ZwErqUvU5AGaX7GU441IRO
XzQa3d00OL1H74C7aRXDsLZxPFhxMe3a1PnZKmPYV9S8HjCfX0I3beVuMVi7QFPJfWam076OFrGP
xfWcIpfbocoTYQ0VTHaLNwVxzgtG2vXBmMwVDQOXARdNLrES9VFqjnVbqbkPIok4bVsMK4AOLBDu
LfEenWviRU2aH6Mip+aQOXkwroYKYjr1h1hhNFGXI+zqTB2hGkqxa1aKDAzQ7X7D+ibfMI2tAouF
6omKMnWUXgvEpIezr3VytyUUNOZ9ojVB3MKN4+1b4/8gvRmBGtPpCuMmnwq8JmxB0k8HnPAtrqoz
yJ+xi0fxkictxYQsukJ0w+il88YQjVxDrZ2M1KcNt/IsvYPN0o3lZCfMr4m0jVqDXTc3hkPv0sUn
do98N/dMZdW3W4GOd7Ct3G9xDnhIYqc+zDGH+qZVH1ucl0c22nEHfDVgizOup0xhsRAPsNDMOy72
vMjoMMXX3BC0N2g2E/VkMTlBaQNqJtJaTjOju07owo2nlllt/OEYkNNJdAaW9m8UxnXKLpvmxWA8
yFybLfY2pCs05zmaRi0X+1Hlmd9MZhVOFQWRNu2eCXazYCV/CtclizykhvYxlq54nFeEUULNHkNR
ZjwSiNiEutpfOEw/JW0cqN+RrhdkwT/KzVhuGqk94WAyhb0NkNnETMFzotHAmMAuvcXpKUNt7bsq
qBVMWm+Hs94Kr8q27sFgU/NdwLrNM+z1Y+4n+cuYjPHb4varh398fMiRSQWtarUfERnCDdrOKkjx
5w0Ip/WrzFHtOmpxAFEPeoWJgNLeHNz8PE31nNJWbx1mEaUP1CgTrxa8WyW19TYR+LhrEwMx0JnY
x6W0xyeIS8neo4/nJdXVvmcG+C5aqsnPuxaLNx1aezGG1ZNO2gQuElgfeIPFYY3pea5xJZ9KrGIQ
cnQvab6qc0dV89vYVqCeY+8sflPk421tGloAoC99TauNZzosE1wWQaBX1W1M56AyocRA3KOyPkH/
eflQFA+4FfzopmuBf95AaROmsWzG3N3YLnWSypm73zls0T2ysPbeqMle0S/NzMVNn7MtGs4TBkRY
VlYWHEjE/HeGPGV2YLezDCuDSEeNcf1dqcpADqQ7A0JvNwZKvI7idWw0Wmat31WL+7qKzdq32Syo
QxVEhTg5BCbE71nM24YGzW73mZFNu5k83qesqnu9tuY7ydjdmyUz3hN0+wXlDdjZdUoA9VNcdhbP
wnLivsM35ueY19rdaBJkDQuMmg7Y6PHdRA+SFHEH9Gt8MyMB3trZlMeoGeB+kTDfzgFhPg+pNd9h
WNrvcF7ZfjBnfbsfULgkJIWOcyPn5kc7VXHgiK55Qp7uKTG+R42waEVw1kgzLV6dTDeOIkrme4t4
y8PWfjpEyaYFZp+KX45b6n9IC3+aeTTf0VrTf+Gukj1nVj1CEFNYPVn4D3h01ZPHltLbnomQ+ACk
oFm4+7KFODsB5HrHwnuWfQ0KL+axfNIRtXgqQbMIQbXhAYQdD/NZbXQSWWd3aMhBgj9mqknhUKbd
k6HJ8RYVZR4swh32BkSLF9lbee6j9prArUOJNcFUFwvZxpYii6J8tvY0vcbONu/JR3+zk473kUwF
njzDI43F5FBwhFADJt5gOJ3yppo6GkpX1E9IhIJko1Q0l9vARq2yy5iab/qcFmdyUAv+MZruOz0l
cW2x70h6So1RoiKvaec3k+ZwmJhlskdIN4HAFEK7WWlGBM7QLEHP8nrIZmoNU28S7MprkBKjpcIs
q6Z8pa1v4tpZLzSsUOzYeretCFMAu5yWe/R2WohG3jgxZZhKSKEJv9SobMPAY8tY4ru1E6ur/9nK
WfiJaxSPRl5k3zrEJ/cABHwKRCKIGnp3+Dk4MjTsNCx+aWLZ2JGRTrlOibhmXlCcplmUcKKl49sg
CnWkDj0/FLrDWnZm6Z7YxQo/t7vkh5vmzUlu43CeOVP9NtuuAgZHu63XEQhPDAd0YxhH0v8Kyd46
Clga+ZlZV6tfN4Y8Y/TR7xsnG/wG931yhtzelwg//TEGqQvcYl6/j8LJDBppFHE7O0HdZWDKPTiD
2MNnOF49yiFAe+N8aOs07Kw6up7r5GnG9X+qtNaQ89Xcr6SP1uTNr0gO4gB9+5tJGtuJjuHL4m7P
qN5+Z5KjyNan5yaj+umNiSNHf2nx6iFHMOvvDgx5XS/6sGehM0BH05EzL0O/+DrFhedWE+p31hpr
GqA7cm6iPJHEHlS76tQqiRjy+KbHTe+yFltJ46u1T47lrfN4mzpGs9eZdnXLj9u8dslksTfKNvc1
20kYKleLQ79FGBSQL02Y5GWxRL2eL+t+4F3trSiefiaZzG4YZIWne08DpxIV6vzSKgJJ8/COmsiG
EYg1xagfaU8CKNclzTxX+9HbroXfbLIcjLjudilt5d0kKnqLib4FKhqS0NGS5Ex9uTpR1qmOJktx
2qu8Go8Q+i35kI0Jyiw0j8IM65LeyaXNp+WQUXgOS1Xmj6RzMfuwmnaLa80HUxCDq8hAfqmUvSuH
KN7V5bTRtGcLGbFDYJ64Q9durbdDictp4MwGOQPGCv4UO6jkc4kvWB5ZwTTLbUc/5VeaTeY+rp0i
HOHupSfbjETd7f6kmruhjI2VQS0cmw2/u0Z6sorRQRXbKyCZ/ptyuD7wt9bu24QALhxHhoDn2Obu
knyYyTlKPGL1pLsdIrwpsM0xAs2Zq53d2+bZxg/LV9bACCTONrrg6W+ydOxItiwPmT6LjNUtuyBF
Z7CXo934ekN3Sh/WV3yoSdBLjLzS6+GQOsgZusofxvVtFhgvd91VazvF3zgy1XO0riV3ZOU/eOLi
3W1LTKq6Fo4hlyklDqxoaJ0i2ar798Ky8wdJUyosl8Lyc1cUj+vomi/5UC7PWm8ObTAtqD/duDCC
HujZA+fuvXag2Gzn1ovZ17i6V+TduCckKFMn44xADq+GVKPO5dj0KUmlUMYO9tX8qkH9oNP6edUQ
nCa7rNZsMFIUWcGSL78YmuXAq2c1I1N6ayoJcnPkAMQvd2ssUGsagkKjsLqd4czDgQk9Axcfp0MZ
z/FJudgrWoy5f1kLYepelihiHNee78cWcQhai+SMxYP+SysUcZbZR/XOrBbDZ63JYJEGIguynicc
z0xsDkrnvI4mDIIj6h8uI+UpCaxrsFpq8LtIZ7iITn97TObsVOqNQT/SWg4IeRAHaNLeDbA5oTbX
w55fs+xXnFl2FgqdH111Bdj1SJ2yFaewAkedp7hMyBEylAZWTOsSCdgbDnOj11tV6ecNNiSlO07n
pOmrXSaGMqPAll/s2LEnFiuxFuPMMP1Lx84cArtZiydtLTKgf8N5SyKVETpgwNI0ab0j/Z/35SLy
b8is3IPQ2/RtyXH/wiNs2lOjm0k9yyHcoiZ/qjACemRrxYgPdRU6HLcWRu7lk34/GlHpzfo0Y/i0
peuFH0QHF8DeQJeSYhlHTYFF2fHWUMUQXK7O3jSbdueOUg+ZhZbhTq7J9Uw1cQumxKa1N6p1Z8ri
TmbVdL9ojekPnfxd2sjRsdOI7mZZDWfm0WZHJJ8Dzar6iuNo5rs+llREG1unkoiWGJFHaCfz1nmo
cD4SsgVcrbTYlwa2kDbK2E2vvGSa/Sk1LW9CC0KOu1DKGzRKRnUcZd8YgGE/5sWc/aaeN474mm7p
A63HyF/5VPbAaRvKYhfXPJZ34ruoZrxadsldQeuPav2mH7E+kT9EXbhoG/P+UrWTgVhtNB5SXdLG
bKz7iWjpYpLutTA5BUMPRj5T1CTVNXbWQ0OX7bHOiy4U3QH58TlO56sv1spHkpTNGlhSx7GUIbTU
U23RUjd1xHZhagRffJuUOKNF9W+FKJ3GiybPVm1YP5MJr+A1LnoCj2vQR5iyo19AW8+mbitG2z0N
YlCkqM4rHhlXPd+4tn7TsZU0WFu0WcwcgjH6SGM+84x/4KAzH7rwSrI1JFgbQX9/dRajH3L1bDFT
1MeWM6/PTTP0BwMDhYKEMo32Jd456MqFdpenI2yWnXShNvQmja6+faprk4cRMU58b3ZD8WcSKnqJ
emO7ZBjqPDMnh2JXFmuUKxs6FIX9iGIFyIaQ9b+zogdMdhF3QAPS65OWMq9M6H8yv+b1tC4go77b
2vmHsX7hD/03G/3Pvw7o+p9/fWqx9EAJlnyno/q4LhQW8GuIEj2s3Qtz876AGz/heVCBEn88FN42
emwbSenfV9NmibVkpJePpX7ESU3/r3QBV+jQMnQd1hZqx5KMbvr7z5vmorSUTsjjNCMcuYCKfIGA
/vP324aDw5kCb7Mc9/NcmrTMSsOJhPkIHoMzmn8VJf47wPiJzOUW/rrCZ5YVX58auz+uwI6UcFDP
0U+LTe6/vIgBGslQCleYpmkY7ifqHmGKJRFKdhebe7CmcILSE1+hmH8rUHgZBotW8EYsWieO+XnQ
ztLi8KUbc3PRzTkcqBdPOiTCc0k//t/v5h8vxXD0K84MzMrgQmV/+kCyESXORI/hkSlerk596b9S
Il1v5O+///kTwXiolRg0PrYbHlYnBil/cQP/eFJS6VdUVkLM2szF+fxVVM2Ay1ObfZv19bWjW5mL
91LYB+wpv7iVv1cXCDYdUss0bMXDgv3+PD9M166T4RZwzJaB8DMt1t2Qf0Hg/n0z10uwsIwrBIwf
rDDkJ/gXKD0S6zC5d5vrLb+7LYj6EH/7f3/lX13k04e+lUWtIslFFBavbUAvR6a++RWK/dVVrk/z
P9QWpAPInMvZvUP6vc13keEb0DDjF3MM/16+PDDXgekGwick45PRPy9fqTYse5L0W50yjjRe5vYu
W6d4/989MdcRhrJsqSydHdj9/Ob7XPSNrrfbAx2HGNHomu/ztKt2zKcDlzGK/Is1fV2z/w+RdgQI
O4Nf2Cb5+JSwrE/PLp3x7UvtQTyUDKQud+6ax3eO3lS3jeHE30fbqt6mfH7Cm+VLTv+TOub/XttW
DgcB5+bVPffv9xbVEGrKkuKhsg+5Rm9FJ5ecX6PiodgeyqQnxv8+Q1fhnUm6TaGGCKxTT1mefvEt
XAfd/P0QKFvYhgsrjvfoP44LMWNdSAWwvNTJDyGP2/zi9iTUD0b/EuGaWIIz/ftb/oTeX2/9ryt+
Pj7opGfJbFTlxTW6yO9VdtO5lteuyW8sYOjKNaRj9HJOWt2fy2a8fHH561r95w3DxTvs+Yb9eZD3
KtOB3mBcXrK2O0VL+zJuAC+UoKc0TRHIRpY3TkCca2OdEGw8aWRPX/yE/+2ZE1uwzxEGuAgd/n75
ad5JMZCpXajL3S3acDsVGfVTY/vj1NuL1dCvcpNXTF5v68UMTFQpnqXZVIqz10yzDh2Gng4ubEvp
+MLozvTK/z8WhSuIfgzJR4/Y5+8fOE4xuDRUzQU/zIu1XZWirusNV3vgCp7Pwvmys4Z30KUvNpr/
dXGQhQrOfkNYnMl/X7lvepGrrCgvOSRjvxL9VuzRaDNK83tjvsjpl9PfaMsXsyrF9Xz8vCj+87LX
bfY/ttGVBCbpGhZFpBa/0g7t9LbMv9b4YiYuNqUvEePBi/6eKjb49Vfx1P+M6v63q3963Hqd1tCe
ZXnRcooFW7Y+mNgk+EkJVGiVb5MFqz5gYuzNCRwRJbh3qhcfxWR9Mwvb57DbtVgYYHNEEmYelU4V
ZBEN7FD7PiedBtOqP5jaCiM9VmEzc41uKx+IGEqSUFI1vE0JwZzdOo1/6hJm0Kxi/wpZsPMFooKS
Y5Zwhrc2PhzdXbKoUG3bCwDY2ckpxztzA8/cB2Wd7JgGH0jJgomT3J+N5TBGDb1LWXwvovjJqvSH
KG8I4PnXYPAo7a+BaKqT04qwstofwoow+qZ4ulTORqnVyimRAZ+gl8CIBB/BCNtwKDZ8WWqc2Szj
Y2rVK9gj2Pc8hF2JTn2tzyktW2q78Ahx/NSm/ehnvfFD9PHZdj5yqliFcp8thQ+pGKc97lGkv/Qk
se0T9CKmm7VWT4s231RZG9Z0Iv3JHsKmjx+/2Ag+n97XrdB12XmFRaRDcPj3smMf2Ki5W8VFt5wH
6iQ4QrlLQ41fOy2xsU9WcMES1s/a9jLbzmKJvicpDpfU3frIeK1G7QLt9dUO+c+PgS6wIRzrmkJQ
tfy0Pcmaqkuq6uaSt79NTgLek6I6q4nvbbZzqRVq6+swPUnGC6zd/otH8s9Dmeo+eiyTWMO6/r+/
Hwl2Adlk4R1x0SetOm80SnZSY7xROqiNHu6i/8F5cXnb3AEoyu6a+6HY3qgeJqdN4JiiFdI6jbM7
3HftCr+Z4j3NQBG10+d8/P3vv/W6F/392ZpCd3mBriulUp+jotWeR5FNQ09vgw+o6Xe6XYWl8cVp
8c8HYgohcG3jyEIvpj7FXokLFXWdQ3NpMBXBIOLVho82pXORUx5mQ39DR3737zf2OdwjHuGSjiUQ
jrEIPouStbWzi0VwyXybjSMYlnbWW23+8e9X+Z+JNH8/P161IgW2qBwoGm1/v2oH0over1lfOveY
Tr/T+oezITlzsU12HzBTDrLxFgdhuuJe3d6Rlrx1uFaZW3XTLffRDNEXTYF0Xquc5mH1Z6ESU2iY
7goUGAVqPgRpsbzBLtNf9PzBzb5Qjf7z9aOxEwZe5jwqMolPR1WaxQ2irLW5bGo4R2v+gL9aivZJ
+2r42f9yKGIPI0hbBIeySXb/94Oa01p0Bu3IS1X8H9LObDlOJV2jT0QECcl0S1GzppIsW9INYUsW
8zzz9GfhOOdsuaxwxe6+645ui4JMkn/61sf4R0Ll6o2qfrprFettzMfsNnLkeI3kbzoy7MIAUzRe
Mhf+cxfyE5D18kJaDjnT2U8wMS0ZoOmVp6j6Og3GfZ7NVOkrlwEWJ32Vanph1/8ZInE9wg+yAIOc
89zHXoFPrBoJDzfIHfNVDnNKTX5O14HVhjujGLXHLKlBYI6CWSrA2N7f9+ant6ujz3QsVWjaon/+
GA8oakdvEe4OLxmIpA4QF7zV/D5qYc/BMd3LIPc6x7xw+P353nHTv+SayxtBXvD7VRs19JkcWR5y
mILvSz3FGv99gPXbNc5toiLLL5W5b8uT1LYO5dZ2kqvS+MqEBLO5MEKddS7gYHf5hTPlk7eFlFsn
r5M6YuvzsLvUBfoN3+aJCudLbws6Uf3jTIPu7wv3SWJlkD1Sd0UHjkL5PImsIgY3tNyqT40wbhs/
fwQRyhhGugvC5oEJQk+1nC9tO+1bWW8KzEoaEPSjzqy/k5X3MAkv7KTle/X7Iff771l22ofIMh3K
bKITXhPQ4kjA6cTOYZLDVZp6MyRf/n73f8YTy8UsYFh8uZmAPdu2I1XaOQIpdsKdda8WTM507R50
2K5F0PuvL8XHj1N7WU2qr2c1lGji/JvodPHxix/w5XBOicAhLIi198CfrAtP8c83gy+SIzWSJoAV
fyRtujMq+INxNb3MT3kvH3Q9vHDiiOUIO1sp6g+azqS6Tg37PCVn4EIyITk3Jzt7r7ViJfxXR3sf
bTLAEmHB6Mn8NDNMGTvhf3B3H698tkd0htgC214+8U25q8RiVYJFwYUF+/MFZB7XgXTGgcqDPP+I
YEhkVcxwGHdW31fIjnXzGuFGdpyjdL7wZfxzGxK4qQZ5I2GL+cdqKXHPNBYmtafOsGZiFIYXQh2t
8DSEhVdWyXzhpT97x+jySIdFI5JWNe3PbZ8EwhQdvoCnXtj5Ssmzcjt3qrZO0qlcY7PTobBo9H/V
laB0ROecGqJjUHvVFlrB7y+2jzcP04CddbL9ptv4mKyssFJKjr0x4CHI8z0kg5Jc2qRn38XlqpRq
bJgcCGJV/fwY1SsqJ+moKidYncNerUWyaVtEUV0hUHk0gbhVrGj4Rj6JWphI+WAHTZKt6j5JnmYr
YWBZC2d4c92QnrCMCY5Z2mh3cxDxpR2L8FDY4sLinG0GfrFgtznEeRRbiSfPIodSTbUuaAuFd+d7
Mnkd0pz6LpkufNcuXWXJaT4cs7IyZqChuXIaHPtBLcviwQwXm8UgVK5UtdA3fz/9zs4j6obcDqP3
fGNAnUh5dvpBhNeXAa3q1E1uMmLpcOFlvfT3l//9w+1U2BOJSnWqU/XSIgwI/8uff/adKMe5sDKF
ny+ntZUyXXPhQBPL/X84S/94Pstyffj94PDgoU5+dXLmO/urI04k1bSIIOoi/+kZ4C4Qzrvy26zc
/3cLsxwVHy6Ma8hYlJ2sTshwxOiV3YU7u7QwZ0d1WWYDvUiDheFgY6LwUnX00t8/O1WmeZoVdWZl
8vlGynv1kkPihb9vnLXVLKdrrYK5yxNhElO6N6Vy4XU/+8z878pbFl9qyhr2ee7YBO2IfEKpTrb9
UBXbUW5F8/r3Nf7juP/18v3/JX6lSx/WWE36PrWKoD6hy1zHyzhFh9Of/U3RSoZiL7XuLtzQr7Dh
w9VslE3tNPMqUiZ2GNRu9gjv/35Dly5xdngxgu7o0/K2o7jPMZgRV9184RKfr/s/z+zswBJxHcCi
4BIozRkGdpT/6MD65+8v1//wlHwckPIEYeFpSHZ1tu4e/rsndHZggXaPBH7u9Yk8MOo8LCmH9r+8
g7Mja4DjbEapXZ3qL9rI6XRhAZZ//seJaEsEJBoBJnP+vz+gkmQTxEZTn8as2aJ5CWNcvIonfFhO
f39Un670hwudnYB2AzIAiG59cqxbBazbHFyIQT7drfAnqElRunF+nf0flpphoynG5q0+qRmmnz29
ieo2s67/fheXLnK2nxh+Gk3wH/XJjIINCoeHpLcQTOcXCv+fHiWOhGIuKDaYxllwwlBULyeGiE72
FhuBwVzd6dMeTvHfb+bTtV8ALeQWTH+c1zRhNip2brK1pDjE/lF/n1vPfPr7NT5bdoYZiH4d8Gx4
KP6+vzKtwqtD7+uTYl2jsEI78B+8Hx8vcPblY7C7hcfGBZwGDMZLVF3yUv/sKVFElSp1HxAC5/lX
ZtQBT3AuT9n3ZlgX4xaRd1lciNo/21dS0PrTmO6hrHT2mPy09REdU/4wuyslfRrrm1ZcCEWXB3H+
pksNAJtkkoge1tlZZTtQmPuMCjaC5y+aU10pqn1jGAtaKjikUTi7cimp//vl/3jRs+MlLLu+ChRq
9ob16mrOj7//9U+X5sMtnT21Kcj0IYOtdJpszwz24AcYZGu7C87ln14FwDejJrQe6UH8voXzwI6J
TIPqNK3D6NYOXyU5i3bhS/LZe0JjnTKbjUU3mdTvFyGXbBFPCDZAcig3unlh8T/dXx/+vPb7n59t
OAJIVFn8oGPw9MTHqrtkw/7pBsMGZ9nFZPLnmeec0enT5EjGBoR7nOutjVEK3B5Mo7dasjP0/+iR
/f/1zmPGpqzNdEq4XkpYks0PUyVWf99f5xXuX1EjObylk0gvZ+TZO2O16MJaZjFPtbVDgY+2n7mi
BrwDOlWUoj9E6/39ip+u04cLnr0vUVgw5FVzwVZz+/gWFklW7P5+iU+3s2PRPjH4vsCY/H0rGEZN
Yz7nEgpqu1FDIflWGZZr7f9+mU93w4fLnO04XnsDsjiX8XPsopptUG8rbYuXuAfvBcq8duGk+eyT
SWlHBTDJOjHE8PttVRkGWZj0lKcmv0v8t8xfJ9YVUJX00pjEZ2/qhwudV6ots4cKb3Mh+x1Cly4v
FKk+2wGGSlkC+im4t19N+Q9hjGpkGfJgTkxb39gm4mQMPS7sgM/v4J9LnD2qMY5g2RoZLypgMTPc
9pcOs8+22D/3QH/z97WQEAns3qRNEaDU07LElRE6KgliPZMXlv3TxwVymK8A85+Un36/FFXysKdL
X5yKGYXSK7lvBojt71v509v55xrnU5J9k8BoQkxwQson5TeALJVc479+6TL2ryPy/BtN+Pp/d3Pe
XrIw45r8TC9OqsgKpBSOfZPGWeeNFVO5DVLD/UCl7QYflOgY98yUA7ZD9WWN9B+rOvbwk4+Zx+Ff
AMy09zUIFMB8zTLxnypptJN6G7iylIqLhl1C7MJ8/T2CeLwrBusZCAwDgeX8M1EU6xQbgenFU1UZ
XhdaICAxA8VQodecXZ6l3d1QB8k6RJII7BJAGeXTRXATCg4VYbmBQSZUoxpFiPyY1t1qAuTpocMv
twgRXu22xh6LlugqqKKXAr3WgGYIo7iqBdrWQL5rkPpF82D+dKyM+9TwfhxR4G0zHDsgQgH715s4
PM3jdMjnjPy3VVc2zBIFaRE4EUgIOF4EgYRngwnEKsXdy9yBKMHgWqklU+vTCJolktgJaFCBtMR0
XEdUuWcZkFooVjtQoYBVJdro70w8Ju60In3FkEKu0fdYzxY69a0OaW6bV2F3G2BPsaN7Vq2kj6Nw
r2Lb29iZtjYBMB0yjNuwHTPjtWK2xn2j981RLdF15x2dcoBZ5T7JkRRqUSV3QvjFs9UGzdYYumpt
aSR9ToEuxg5165AjG/XmNFXWNfp0j0lxy/Pr/qWRgbnKjU68G2k4rcKOcvakDhKuo6kxyDeNHSi9
AKM/WdM3mBflSF36iOVsPVnjnxF5cxUId5TTULmdMqK2qoCcOViCPRYtaPoky31MKCD1XaVDqF1p
QfZeCUpBTIvY+77rccmbQE/Wcww+NYdzgTRNc+uJQ2CI7PEl6h0wYkAS1qrtm+spj3TcXhAKIy+p
r6PEtg+LV8rOcCZUHqGasqCmgJxX/WB34POiTfpzMJso3TRoZ323+ByqyDmDdkrXcT29acNx8AO3
z6cvlQVTvw6ZGirDEA8rv/S3RuzHK9uZjd3YTW8IRRTU9TaLYueVZ8JwSb0wBbFYapibWkLEa7vJ
231jtuV6KP1bEV31ySHCGrUvkYlhOeKilNe2aCWCXd4McscAJWw/aDfoaFIdneUgk5WedO/1oLxU
k0HTFgORrW/VGBfKjLGnpgw5HifrCbDUZLpUWGEG4FxD/baet01aW66qNwJNfQCyJQqVu3wo7KNW
Fu0GM8gRKzpUSl0XjccB2tXGxI0IxFgVXDeW/Kk4KqIWuzWwn0WH2YMzx5HJehlFzJAegyErEsBh
kyq+ivWaGPcCb00aBnp0XSdhv2984d/7AX7wTVlg7AEU9daZkNk7M1RcNM2AWPMs+q5ooDekBMeE
5wdWqGkk0N7r9k3UAu2P0M2RyBqvJsRcZLgo/JLK/gEz1dxUSARXdqKhUst8OoRFWR9BUVD2V4Pr
AfzNPvdtBs6QiTPEEN7Zaj96YWHnX4PMtFyd/7rRZWd4I8TKTR/PFgLRYmY+C2u5JsayJFIGbVMW
C76pzEuv6tTUjRxwDZG2aJlHBICAO4FYZkzmJGIKsGUXEbwH7F7wpy7W4VyXr4GCTB8IIFhVaSmM
F3TVtGoN62dIQQBDxLbZos4OoasH6Upv7dxtYywn5xRPZsaYca7sg8ILW9VEXdcuQB58rSNj7r0h
qLqHgAmhTbvI8rtyLg6hTfzc5yBhzGLGdaWaGW1MKt/l/+HfiXmxoA/L57iL9BVmccBlmkhiSINT
paID1oNj0wKUxFUuDEPE/I7vr+uictZwvXRvhja4yRRMW5m8kz8yf1RXuJS1q6iysK9DTC2j5G3I
m58lEj6GK+O33lC+6WUHd3XUX3M/8zeNxQOQVYnK2a5eMSmtXEvz8S3+ZX+tx7E3d0yuZgzoP9AX
TlB2g5vCdPoLjpT8zMpMV7EIBVZm6uwmERi/AFU4yq8aqbad61sTwow7VMQPPc7KDJ0CQMv7CWAn
iJPmkf8jb2IaAbKUUV2AYFHTx8hqUAgaVfq1b6pXZZohBvnfGZfMH3CgyY5DolaHaS6CY0B3CMNr
AW+ui3jzrYXFgvhUeZUBXrVZjmQZafEAHi/QDwPOPRuNxr0HsNk85IH1U2KSxD0mxVVjOdAIh0Zx
aQeqDAM2IxwK5qKCxe0nMst4qw1SrvuYCqHK+7KBpmLex50YtmSczTVAxPamLGV8qDPO4KW1d0XP
EDO+MUQtUxjvHEal15uBxbGnZPwnDJNQJMSbsnemLfincRNSG2OLDx1jIGhCkYgi35b6IrWJ54PW
d4M3N432ECWKeDF1P6hXiB7jbaSgCR1UJ/4q/YZPvEYg/YpjexS6sP96AoaaZ6oOwSkeFyq31iPL
dRj2dQr7uxPnrVuVAkyQM8sb5LOYYSG6Ml0NxTRkYJlc0a96shrj2ei6rxNiFBcrzOgevm0C84qI
0OiJH0xzclwwXPUx7ZTgzojAkjhI+VdtozPGNiYI3fDGSl2qbxm6w0hIfeenMWswBUZ9yEvJDKpt
gBowMKHTWDRmLp1wYyX5SG8vMDZtis4wXwBfecoZQMPZd1Oma1eW1QFJCvPUTdt8PoyWHDdarcf7
BhHuTZ9IRq4DCZDalz+ziqnfBvXxQW3bdj2I1H7CgDoFuUmqhhVZubIyKDVYUaPoNE3tqYGviMIP
hQH6utn4Mk82bIROxmjlAtHfY2acsfXV/FpI4GrYmr+XcFLdMKY11eBsB25ZiW7nAjRPZvTJjgnR
+bYsOl6WRm+CK4kF1SouMAqblvkn+HSBx4fPf2jaVG4Do5HbVs3GdQrEAulhV37NcaLddVllr/ip
YqMgf9i2OVJpDHXaGjZ779zCq2AbT5XzauN2h32JIjzYjc4dGG17LdUBbeHY8tKmBFIw20Pk7OVX
DefO7yYyY4SYyZSBYZ0zqgHqzJmvJR2UEzmoJ1FV/he/C8ARddW4TXLhe9hpT2szYLjYyWcOZx/P
8s5QssV5bAq+qKCO7mXIl3BqCaYSe+yxzOl9TL/U8otcZNgJYqp1q3AGgW1jMHrU440Z9/Y2stXY
i6seQb/DjFrc2Q9m3gCk84klw8Wb2bXm6qcOe387gSU4sbPZC8L8qUqmgKuc0LapGXRW+QoHbton
xQ8gzcaGYV4VTytfbqJ4zrxymutbFT9DSBIO9+qGaZEd40i0X7DD/m42akMQ1L3BBgyup1Gvr/ta
U71EFW+jsSzayIyMWWrIZAfs/loAOOB+pnA3jlTmmMkVhPFxg7I7b29CZlJdJedMtdto3pS1wZQf
WvgNPpDjgz9O5UrBgIzfkD4OlUg8JtPebS2ml8Pg+gEZ3i1kCk9DzpRtXks1/IK2GQn9yKyCRQi2
HarGXA0ga1x1HLptGjgRlqNTwkSrKfD7C8a11GdM9SI/XVuSfWo2+BDjvh12x8kQ5BJx2h6iKK3u
jSqLd0peZp6i5zPeCU37nQc/bbU+QcI6TBN9S+vX1EDV8AjG9LhYQIM0SPwvACVwRUeWvM0pnkFX
tWFUE4kIurZhDSsnF499BnIUwUziOWVuXyu1HWwMPOQJ0c32DpYeiYFaDcFLE5OEbJJ6Gk4lnJua
mLWvnq20vhpH4wXZXYk23Q7zyTy0JVj3K8iFqnJtqHXxgqB+2Y40+twMB1RgFka/xvQPl8uwMfi6
V0Utjk0W2+ZtAzvtGv0hfWVTWm4Gx2NvtGjENahHK0BIBCGzCYUgl+basctil8yR6RpCeU4bjERT
rM72dsnweVIJEho7C5kb7eBX2MlQQNMIibL91I6wCG71ZM/UxLTuszi8E2UfMyfv19YDdqPQvWv5
0A92y+w7M6wc9vadGVkLGJ/iQlVXWYNhc2W1z8LQmBtgatE+lESAe71Xok0FfmYfp+gPFEJrz+gA
NTN0TNQ/qsZqCpvZdbCscgMJkZiJiwzeO8GPaiYOgvZS38el9c0xLV4Wuw5AK9bI6TnP3Dz0n1Mf
Jy+ZSA2CNB55ybCchMjH3dKMQ/InCokkeOF11Uz8Yah9+ZcMkF3sOSApCe9thZ8qUoIZsEYcmEY8
XcOJMuC3xMZ8bYvyLqnS5w5o+G4wkV67nY6oWkmdejswr/pgjWrthYBH1kKX2QYnFz4O4LeRP7Mx
Uc2HX4kDmKGBVvxmhsH4aql+j/dLbGwNUeQgtdrwBmIratBgNgSm5Fbvcy6I4qnNEKZrua0DRRut
nTaHuqv4IAGJOfq9FnXWbeLXvOv5gmHtzZoTkmjHq5sJShfud7eM8ABYNJrnwLJ+KimzVxqpyGEc
cuWbo9nKtp6U4rsz4fUbMZDKuuglvrKgbpQsbPEPwVE76nV04pwLK0OplB1wDMaAmNt1VdwovIoo
4MocYJGouq0vjqy6W5Ljay5ezsgTyglzimFQsAKA+3inNqPt0vbS1ngBqisjiGc3S2Ci2o3FxI9u
zStKPJoXq/pPJwA3VBZ4B4g8wLuNEM6DPfk2jsCmwMBAmXZm3VMnCbdU1cdNRoIBkbvvA8xT2ZNm
6SlzNj60GuWNKmr7XW0wFAn0NbiqGwPYRmbYcEKj7jbJjG6LGrV7wTbBPppjrNxAloTkPBjNJsP0
4ynkuDmCJEm8eEzASLO3tDtCXWAnOKFSGSi6B60efvYD3iBh22NRj435lRY+4LPr21BrSIhYFy0R
z4S0PecMIdA8z/Abdb27qdvSWoeIET0t0DA9xLzXHWqBDjwKw4TbtJ0nWZhgKeppzn8Yc/A6Rdrw
GGh5scfdHGsQNZuKaM+oYlreGJUowVOGrfkeJgZ2vfWoe/4Yp2sMWCNMI31kJAKvmHU2NcVN02pv
tYjUL05NrkeUR1oWApxL/J4DYC6B6CSj+ZKbVrtbrF9PeIsLKsw1XIlCZ2g4x/i3BEjw1VGnb1Y0
L7nmBBm0KYnzlFTZWp30V0lG3XbICVtRpsFPSwo86bEs2Zh0Rl2rbhuoKPOJgkZ/VAPEM74djLcw
gBvYiPiGRJka7iLpBzu7yuv7ULOtB25Fd02LnRnZSKga3K+hZ3mjBMygEkW5TLQBB2r7bk0zXH7r
sK1bT22qv8Sia6/0BTLlVvgw0b5MG6/lGD32EgFS2jYwxlT/mwZOlRNayeElgqpqIZt6eVpru8Zh
r0Ec+THXSb+GkQW/wdY5O2dn2MSO5a+Huvwx9nX9SLEJ5lUwBRvGFaE6ShZ2miZ5n1vh4xwPo0cF
CJibbhdwKJBTU4bUXWl2PwfNWkzWk3IXdrXk7GHNVKiz+2Iymnujz5Uj+CHrCF89vLFkOm+yBE/4
GSo6JdyS2xBL9q88g2MubhNrJFRtcfskb6aEEfi8mcYrH5afDm7Tq47xsBW9Y0pmoJp2gan5a3PR
TQVRZPHpXOwlTLu7jXLIgFbOty4HFcTvM0M8dLRqHajOd8bAq43S5byTitF8L4fqC9PoIUFXM2w0
WWQ3hIX9tzGHsKfXfuiSPMIeZEttMG7B7yUxyQrm0kyeca4ONnneE2hMRrYmncG4RJ2AWJRtGu/a
onAOgaW9V+WE1LCc51VZGQAvpf1elmoFjz1NDpMyGdcIqXJPtgPqsCDQ6/sq60by+LQFsVpLYNho
jjd2H3SYcvnNpswa39Xj7AcjQSEva/0WjhCmgJoI/WDmbPxuFq8LyMNFzVNsbN83E7fBA+Zn4hvF
qmgMcZvRg1+D1qcyJ3vd61rnIYEDeWXN0MKpHtQHrRsH8L92d2elCQ7NJigbZtl7V1dC5WuK38Op
10V4qrEEvnYS23rC6YAqlcXEPg+3vA2YedtAhzJ20momD0y3vgb4r69NTSHr0uLWU4JOA6BXNNlz
25r+EWppvQtDUe180YR3QF0bLxczHF2WZdXFg3bUe5YmMAPOcbUy1sUAgS/z43lbxI521ACewPsU
pavrWEM4jii2v/yE6qDZzPn8XQk7ixJsOZr7dmDMDyEuQ2XEaxvRwGRpSmXYMZIMgM8OWY50YHAg
kuZ+GOXOLqMvlQmeJSyabp3KloxMDeM9Q+7VjYNNwkGjWHucASTzVamFfGdsqnw27fbJL9PwKMAG
YssMAW2M4regGWm6D5SA5VzpOUWqztiMUeNDizJHDwkM5aqKhEBaiXqLIQXvtwHfZAocdZ0Vervj
5dQ3GB7JtZJr5UGpx/xB82PraZztH1Y+sl9UzhtAn+2mwPTcHZXc3kujKjhLqvwLQxL4s8O+J3N3
2pVIlOi516z2KoqxBjciBXp6N1YrZZ5HLy5TB+i/Uj7OUYv3CtUJTCXM1vcfWAxB2peWzipv4LFY
IOPXtYkOUjSm8YwNdX9gPqeDbTpqyzSqOjzygZNLiVfbI89Qb8OSwoRm+f1u6q0F95qAj8rwhI/x
T/aykgzAoPr+hiY9dIAjVtlrGMBbwio+e6f6ijjOrqXjTt1oXutN2W/yTEZeUem4M0P8Z3RGwleV
Bl68EIw8tfexLHISawP9AOSLZIvfgmMOD8wgYzsQtPXK9qcR/562N647k9LcrMFALRrxFNfLsP9Y
/dSqZNhh+gVgyWBGca8lecZ8J7CRtTqU+UYXenit1cUA3teCo+7gxVBXmvyGUe4TM8UqQVv5YiRh
gzVZRQUAdFW7lxXyV2UY15rvd2965oiA0u5EKhK3ZXuwHah0+UKAbdW2ftIYRPH6OiN3whRXy58W
BujQPGiF5BvR5sa7zel/hVf3MzrW8oCxFz4dFJ6oZz5HGTN2Y4DXFwWEdjXWDBellQLEVhEcxMTA
z7EFJk/L4PAxyBg/9KKoaRqAuQcBa238OA93Qym0VcHQ3h63puzQmMyd8+4ZIZLQziyALXbOscTt
+NmYy9rHmgFT7klGj50TkqXow3NYLj4BclT1FZ8C+WBTM4C43qWRh2PRDB8/yySw+Ez3XTX270fS
ihvDnkG8UZyumscIfXm3idu6fWQSAZvZJnIAqTXYo1Shrh6AHtv7EXb0N79WG4/3l8Fss/H3wURU
oTnhV5/G/yq3A5yRhGFvfU1RdiQ5/h52ufCMOBge7QKrsJnZ6pUSNOk27gbKeU5fLJxsw6vs8kem
5j+SIhMrHUV1vh6tWqmOPflkvU797i61wdd2NpR8TJ1iMqdQW1fQ3qj1Jj86wfnYl1lKzUHSXlH6
Sv8BsTt755zq5sX/Zu3ELxTRCv8qzzt47RDvBxS1fRtF25rJ+JtZMSd0TDLaopSLVjbELTdPaspd
mcAfxFTMtzmBGp7D3Dkosnj102ApUX6tv2Xx0aw24mG5AXTgHh8O0zxK2ImYg4DXk2O2n1VwszGz
YVUl+UH+lHpCr8TWFMC0W9pLkOdA/AemIL4Yc6iyWuxsLQT+c9Ar7hQnj0LQnJN1LTZxahv3eNj9
mLSlEwJxrJAoovEpwgSJAn2KAUXhZNdymMRuxlpm1ajRT8ju+SqzjlZ/lzFxZUDEpeKpZSbhe5b6
T4yXOddaRtNnZU1K+F7KofsSm3bzIiBRes7U6sJ15Cxukrh29DUG6sUt0VJ3ZWvRi603X4NSxUki
hQ7cip5aGNatx3AsahY4j1aOLDlrCgf1lgRUeduV6nCUBchG6sSDW0QK/HOF6nQeUaHo8iKgFNzW
m3jJUKGw0TPRgf/qPY4ZQagN+GthLpYKyvxUjdKtUcgn0jKkA2G18ueZcCIyFRJceK3qAH9ODlBu
+1LrsVPpog24PgTdTYaZ08Q4QqZTy8GxiK+eBJjbjPRcqii0jnjDPHPea1uLtshKx7jkFm+H2PNR
na6w0oM73KQMgqhoVZYEWALZ0nnLlVpbKkR8m9w065ufmUUepSd2sS4aYjlfmPjVDcHP0RrDNa59
c76mFfJUcSytaMIY/EoNLKatEqnAld9oiiRZjMpRfRNK0xzLVoULiUOXm2UoZpavDvs20t+knG26
HqrQ78F558TJc1mtpnx40TmqvBSbghVotO+2gn1CrZnVtJZTSuEwmP3sVgtscU0np7g2OE/oExk/
CnLjYxyYE3xqA9K84aBWb0SIWY6gY5v5Cal6+qwGQbWDHOQcKEL/aMNuoBqMt6cd55XPWjI/6qVt
3z5Ujkrl1k9qGIdAcKMUgIBhBSH2WEF3m2f1d7wztLWsHGSFMR9uorrUTWBh99C+rXqiLdN9kxnk
oMG2smulq7PymGlJdq3SW7IQ3bcjcPA+xjGL5VDiGV+3QM1udEzLb0uq+iteMiJHtWsfB9EQo8fK
uI4cLHz1SPvK60TfWhv6dWcY8WG2nORgqkvwXbME9FlJprWg2lRBEnq107aburfqHS0c/PWqPGRI
Y0z3SuFoHH+56joU2j0/Np5Enn5FJW0fLL8J13Pkazt8/4ydM2pEc3472hual9N9ryOUbq1B35sL
4nxomuyqGGuowY09ewiMJuDGkBxHKZX1jBZ33TS9CfLAsY9WwL/ArvSlaBZnjETQGVC1YM1ALyZS
ikXzv4YXrVNuOoWiDmtP9c0a7LCaBNc1xgx0ayzNpc0Oyb/x7zhRJL55vjiYIk12fSuj3UIOJ9WZ
aezHDukCfkXrZIR7DyagXA0TJS2JUQwfVgYQgBjUdCStbNcb2CdFJgiDkaLupg0okfcx7hJAbcg8
kzIjgG5Heh1BssK2tTmOzGEdVSPSvg8Z5krYZYvtUEM0hOVc7GzZpydBpLYN4u6UYIu7jc0KgxyZ
ius2XsTYUu890MzzEVm0PJimUe6lAgCisH3sDeuofgmjqFwHGHutJDHpanYyje8LHwLcchLss9T+
Qe9pz1gDlhmYojDD5rfN2sjnZYhJINcWRkF/eG5rWMZ4yznJPO8cJzDXfS/D7ZAONJ7nb3PV1zus
jIq11cvuHkX5RPMITlhcdelOB+R9VWp1eZxECURW76tTacRgiaupI9yb6dFWQXzb1MODJATdKaNO
haxVJGajS89aqt8Np26uJwlxIrdac99M2vRQ9h2lJyKMlUVUk0NEhL2V3dahaa8VZ3iLEnN4Cobc
DN3JnDiCEg6Fcgjesn4yN4kd+eTRQ0KrW+Uf9AsENR/kidQi+N4aer7F7hJftjah1RtU8SqJrf4m
13ClCLUZC7Tcr9C2Bc4B5zvnoE54MgVJXKLjzR6mrkywT+G7PDfJtKXMWntE+9VdnZTDdS6yZGfZ
drfEiQpKABqHWkNvypqSdOmhEilPBQz+YQpdMzYe07JztnR86kNpNovPZKWSB/ewKcwWarDv7Bur
8FdKNIw35RgUWAUsXgW6U2Bm5rwrqXityU7oWr8aDGPsTVtJvw26TE79NOF0XgfdWucrfJtTLl4n
PQ1fzQjyQ+wkxgHYZLSNs+QxllZKSirUY2NoIw+gxcktT6Rr0cCh+4TWzxyQGtLMmvaa4QffkmB6
y9vqGdJIuBKc5cz3NZTP+pJYQEqSQAVfp8XkhGkXS70NfKTIjpU0m8KYNRfHLM2LOIWu87QBdjZN
tM3N8RFENtP7TpiChg/FzWD6Gfx+oXzF7W6PQPVmKkS0oTtwg9euvZl746XX2tAzJj61tmCLg7sM
rxxWdUvGJm4cKKYn8A/JSo4U6dDnOBu/S+036jkCmLFV0D5KHOZE7Ho/NZip6ZPxUhPd7UA0MGTi
+HDpu1F3c2wRN6FjCF4F/cWO6feVRl0BsV6ytEp9muUQXTm53x1IbyAV0CKPXCgbA+Np1AkitPQr
IfP/Iek8lhxFtjD8REQkLoGtEPKqksqqekOUxXsS9/T309ztRM+MWoLMc37L41Kn5pUGyeys14QH
LzG5KUscN4Ge1DTIAr0/YozLNl7JnojfKl7Zkt7VfLAK7CXSJbBrfB/BTTc8ZPEa8Iu6Nr2zd0vo
QcpLzfoLhfPfi8C/z87hh15K7o2j/bC3OLAu9Yc3KeI+RqXOGcf2LtX460QmWFDdWW/IC+J7Vsuy
Wwgt9+VSXN1x6d8lH23tpTBkujDCo0Yn7Drr4w/UPQTIW6ixh8RZ61E8voSV4zw2MW+onQEzpTh/
9zVN85tOLoimhrcqhFtMRxrk9FYlqwH36RocLPTddigCL9b7vUHh+0WJsN92WVK+eENsrmngMnzM
MJSwkhla+mEzyn+2Ibrd4M7mLSJ37lWr3cjnqKVhFfrEJSYnB9hDPOR3LFeBG4MYzo1qVqkc3Hu9
WvbUQuY8DcNA7gqwFF0t9yxtPTubsuk+m9IuTyBUFsy/E77MIGUr2Yxk5kYlwGwSwnVCjZ3poBPf
Weey85Ao87X0YXPLdXfZTXHqbMyY5bSFiaw0y68IKTQI4GNi/+2r8T3WohdaCqn1uct2phxksHVD
F4GaHN9avBWQ2U65aToIRRYkmAuSQh/tdGy/RN8Mb7pg90nZd+kTmFXAqoK2YIImyDqZPLIuRjSL
KMdX2RjtYgLt1p6j9CDy0CQUrvvjjVX3oivzF+dDim2/d7aTYaa+rjchHkOuS2gh/Zoyma16CZtB
8wy9XwYTD55cgt3hLna6WUPta8h9zXAcfApKSZQu2lStBkoiboijjE0yOK9uJ40n06qNHasXmh2Z
NRzwNTeLa4enMG0W9oIipWUqfE5ILD5CHxavvY3Yopzd/KTLA1qpNmKlTd9pFHL8mi8HaRnrj+Wi
M4OtEE9m9g8HMcDONewfGQX8lpdVAD4nmXHO0ACMb2mx0REZwSmem/J70NOHcJlJQL8k+YlkTGEc
AWxWFYBBFv3QX8FVSaZoTh7/neJ3KZR9ReW4sWW7s+QLnVj0GerrzH6u9aNtg0o+RvHBTXZEyCfQ
PoJwbc/d2Q0T3onSHXqjmJJL9h9rVSQ3i644U+Pr3S35ThY/nnNl71olgtWhO9ntVl/YhcSxBwQt
VZC0O107a2Ba1Is510q8mtnLUj7GybZzwPns/Vx1EGu/xbjLgaM6zTdQfJfVaQZfSnBvXu78s4Jp
zIcehgRkjqut7f8U/Sux/ttpa8oCWnWaih9FNJQRPoD160VLcx4VXB4alrjdRNVLZN205qTX6d6G
vJbW1Wm8jVTaqQrvmpsqqPnmiYVfU1F8FGozdT8zAIadIXFksRLj2wxG1UXBOKA2YDMyGb3AuPNx
p6cHaz66cbprrHxtWzuRX8v6peTNadm0z24P2k848NDn69o8wfj5bu+uq+Hn/qvJ+G/B1lSmBL4t
dPYEtvtYte+C8zKqs0NmbEf9SI/YvsiJSWaL5mBQ4juNaaNFoap3LJWeP4zPYUQkiQJgnX44gFaF
fnAUqJxVH9qRe4fGjow8eFG+VXIvgSIo2F0l4UjJxCFGf8QTwz2y5lNn8abRLxrt2tZHVF1yfd/H
P/c6CkJD/NHmCzxrBj10Z6+4U2EfgCyjc/UoU+wQXzrflv4yT29Em6zgOjrrHLrbGk4L27+GNKff
pqhpCjvo9Z8cVrXgVqXmIFk0yg/PVfiQWFTuoeDKzi73uKTyzupEs6nYd6nsQBFWVFoLiTtYrzHd
NHtw3k8jM7IH1+W9WtissvNIe7xLfSdHe99OPrKfi2trfmHS5Z5T6I3Iiy4FeQqN5hgPlN7mu9wp
VyPdjXGd7AadJjASJxHuQi7dHW7T2aSgzuLE816HhoPXg2TLgVTDlTW8Uk+wJrbSb5gG6T9PoJZH
0mIQuO7mKCGe6HmCdivOkjKuKbUCu7ul2jtO+xa21zXPGTGaXjb7Xf9oT6/Ce2rCbYosc6n/QCq3
WvsmlifDe0XWv+R/I6U1EFgVfTik8e3EkKJR297bkAybvor5I2leE3pgB7ELo2kvR+FnJIM2FUFi
Hu0cwPcMC3AJ+xkRjiUG+sbR+5TPnf7WmetKaDtm231l3Ct4qBtKfi3KU3JolorPBNCwqodyVciv
SfLzpaeFX0sl+zoC05lDH2MAy7V2QWO0Nsa3CdOT5/3Q58nte3HkD5JAP0I0e0+o0ymzXYytIh41
5bidoeX3d22kRW9mfPZmnYmEA5FngIVpreVlkHTa24AojXbSlRteM/syxdkuM/8ZKN7nkghyFA5R
/a8asAwOL2P7eL8JJ0BE1FnrXEMWUK88rOdpzkRa6MhVXuiuFmyJFN+U89miedYkMmIK322Kf9I4
PIQEqzvhqk9+iLaOejPQ0mND4aBrE50zXHSKmocWWhzqiJGVc79Zj9VybOnem2lPje11ZL6V1YcQ
fCMTCw/ygErSN7GB9OQHe5FRB8DxQEC5RaJZ5P7rjbs4dXrI5n5daOFXN9RrUGaq7c5y3mvFuxq/
bbGbi63O0JR5h9L7rOwL+Wh+Qpx4ZlYc0YeWHbG0tyXdciP9fplOKNqVazXJtiCM+aj5k/O9cOaO
zXebvTj2KUb0YtcfkfpAWRZgxmPwgUXTH5YUfftu1M7utCNwr3d5Hy6KNr/iplUfDahNbbHfOp9a
9xzxpvTJpii2RvrWDd9OWW9nhLcoD5gQni3SrhtUh6WmqEFPObLLVVt8WtHF6WoffhamhpDD565+
pySooAEWwIEUefR5C20lNDKGw1dtX+5Fq562s+VTPv1Bg1TdD6rbHX0F7M7FShg/xUyrrLedm1Pa
cHlyivfE4TuIF810uxQvykUtuzxK+8LttmGe9ol8DP8a4JI/C/G2BNvTtmX0lg5XMd8KhCJ6f9SY
sSLH66kDtDLEGgknkiSEPUXMFNCR1x9yut62/Pq9T+9ZFZSmjI+NmV9GUmP44eMN84svx+swoiNU
gITFg+4BQaYkTb0lI5XB9rcz/XZoUFLa2+2JFPglurfMBTwM/pz+ajAQLlVwPYrrMbbW6EpnW9uC
LlJt9I7CLJDh8kBb2bYQrFXUVcJrB3pGdB/Kp1yqj1k3N120L9wbhAGrdL4p7Pc4/JUPvUdRe7Hr
Pt190z/Kmn9wZFdeDcW2h5vDObkf472kO6WuxCpeTnddzzC/mpyqWcGZcT8grJ+CeyqkPDSML05B
7gcFldWTS2lPnfEjf3CIeRSUkohcZvla0vLO2ULHne8tH5H93KlT6v3SrZIPh2g60XS6kv35/qbB
TfMS7Wkw6oyHpH4KDQh52wkobeS/9lvlwcyUB04ydl8eaBgsCldP67cRIfjJZ5qda7QHpEEuMlDk
BdgPhvE46/u2Y5UVO2tyNgPXhukedA1CottY6YOEJBmXK1JV1OoPc/s0j5+OzhPzkSf/tNhGDIfM
no6xWjurZo0EIGhRBYnhY3SOS3WR2k8FRVjH5F/QzfsJ7qOV067K90XzIkxEmJ/COUrrKRxfKT2r
ov1ib9r4WBBAv2w9F5K5ePBAZqvxMU8vFvrbpP+XJz0PwdF2XylrmbjFkggXy6ttvETpRQ0nER3m
u2Sqv6XyQFKmWlzmlSAheIondJXJJ894mIxrDaw+2LyPt0V/9FTAIod25Jv7CNabwGqKJsPfSVLJ
VZ5cOtTtnIIVkRO0ufXY863+Gmd6kBj0oKUWMomNbPDPoJIKuZzFvcLwXFDfF1V75TylYjwNxr9I
hdvc8MCq6TlsH1hofOm0rD3laoDCmMSWsCW6XeuAMZ2BGfC6ZCaQgrZ2tpL4gWajlcMF7JZPJJmh
RX015/tplx4mijLy7jtBS12UlDiU+0L/jQdn1RjvKQeAIVIiFFMf9LlggJ/gFaPxV83xWktmornm
x7QrCEcFwtW55vjrg55l1SGPbjCjW+VdcFowFUSb5d6lydAxOYFTo6WWz4bMN8nYPamIzpDF4qCJ
1m34Mdmo+cfXsD7noe1rDfQ9aNVi/w1dsV7i57H+DGOyWxF5phwJFQhmq60TAQtgX1j9Tn1Nf7LF
pRUVq1BDOc33PtJW7hnIFSWHnjJem5wHusqps4i+LRPWKv1thhI+Ai0/ihouxXbtqMNA3g88N8cu
TR/gzSX/yRJ5S0hbuAN+lLbPw3Cz6q3sH+nFQInBoR1u2vLHhG1vvQT+869yA6lI9QjDV2Qy7OLN
PnbUZtB/GizhoUel6T3BWBXtvgYBFbh2VsZd4avdtHTaV7QdoTu5o/rRXxvScb/TkbtptKDNE3dZ
/DIbC4WBbQD2d+r6Jg0mTvAxXPfSfDOy5nMRcpWLzrfMn6b4i23naNOOE5FGWuS3sU1YzhG+QQHC
OC8DhaOXWuPSjd8S7zU29EDRj1YsXxPqkPClnP+8htJC/Df6h6I1WvFR45217EucLzMbYi7/RfQ/
t+t0EbvBGU5KvozNRkLnMgNTCr7SIYbZdkT7Q/mtaj5t89pUDGkmRM2xqTa5/qic7SD3toP/n4Ic
2w3QUPg986Esk62iwXdE3meIa98elXVsIcdl/FOYtj8BHffa3oAmrQFxU/3Vwd+v6VvEnyvBHkVq
pJ8ifmTNvOsD/OS+jQHaqLfJpCxH9Sszv07uDw2FXwu9OlZh+YX1UJkvCFdXSTWB+fxyvlvhQ6sd
dWdfpFuV0TDMZ4M8t5cnz/5TdMKD/uftpojfRyckap6TCGPSQePxgSmg6ugE+Wzav2VUoxZ9gSdJ
ELyhNCO7Ns3/xHQWzYuNXrU8EUYCf8GTLB5kjeRr194Lk9xj3bH32Keh+DOlXEcUG7VgVcmLVHBK
9MrUzSWUr9lo+8P80DchpD8j2buO6msm69MBYGfh4wHowrOT8NqVz8XwpjXPbvs0ztuBwJjSRYpP
mFt7sHP+QH1puw+D7cXyjl0i9hVQSTYz/WBALPI3urwfp4SMnCNWwVW3POXOsZC3lH6YZe59R1IW
TfNfPB4ElWcLeUMLtjwTYLVgnY6Z6UT6N6BCrdUuot6cmt2kYsXl5i7LH496nRwKLNG3lLCayH6a
9AHl07pJqYKN6p1K3oZqxuDQwlx/J+Onh1k5RnugmbfS+GraYRub89oUe4piUHbxHC+uuiqNknJi
+mWFbCOPg74lbUQbNgvVYbLBiWFRWZyNXxaivllkhE6rEz6vA1BDuMLi90bVkL9wSqOtzg6hB66v
uQ8YCf0lK095NUOW434E6qEEKpkDY+gOHWnmfB9Oy8KTYamy2otJgKvStb/QaoIiJBi3sfwsEn9u
izDJmALNEh9ehJ0IHLb0lD9wwCKvODj9vOvJVRL3njVaBZHJ9123zQyBUHr51kPjEcbCL5HCWoO3
Nbs+SPR7g9Cwbkpr18y87M487t0quqmpusHm7LxlCFwpTlVFa3O9+CBhKznnF7DMwBymA/j+h81w
KL3hQEnOlb7V9TjOm6SOm5XhVGRdy8ANxb53tVORRcfY1DYl1P8KJuO31eRGFdNTNAtYfIiq0fAX
u9t3vDWJRzRRYX6gf2GOoOGKm7hd4QzxCTB+jk1zrbfiXJrNvylzZWBUBO56uXfQuWzRfPtCmatG
M4PF0zzfHjMMf39zce27Z2kNjMdLuTK8+yaX36CFLmOSbfQJ14AzHxaSX9DEXXIPfsj0tmWrQ1FS
maV357KA1ith6FW7m8LwYiQDOaqE0Kule1AUQ5basM5g80JB/xrAMiXrR5eT+c5nXtAVnifCecvI
fjfqfjVwYfaZgfcPdY4RHc0opx0pfdVJCp+M5bVbusDjzwjkkWqOfG9KA4uDo6H9dZkXZDr0c0Ue
4oplq9n6qauKndnxnqKpJG7Lb10HqVb20WjuLqvGc6tPfmWPrx11mrCZFL7P3viGun8n2+mJnqj3
cVAHKwvX5kJ/gU6tOJmnrDz3nRYkcUOmEwJrWNS5QstrPQr1o0J76xkahSbOMRZ2YEMsF+yKkvgG
VO3kiXH3St5ewqCOcc7knuGK66V+McUQyP+622gxsLo1GjM/jttd0/V01fVbJSb6yqixhNmjEXvv
GNVaYgg0s/v7w2fnRkbY/OtRfznqzqHTlzXh1Q+yYlobjPF5AEDqnXoTaeBxAtRnsqd1DgAPLPUr
Zu8pIYXYt4eYv5TMf9uK39stgtrmikJe2xhIz0zGR3rfbWCDcA4oIUJZg/Bj7NN9NuZrr833QpT4
PdNtM5UfsMn5OlxiFMK1tmlbaJi78tAo5xO8BKDIOFGOEG6gi61AkUQYp5EAu6MmMeQ2kOykhkyO
mTtSRBZtw2Ga1xahUx1ARD7VxyriLHeXVwvp69AzDDea19JwCfU13NvRPZBAIdoj4qJ9NlPDhLkv
9GKWkfa+X++RDSlWOlq7pflMh+aamrpHKuLyVYoVoWij94aHd55JldfVtTQdmgusot5oevps9m/Z
wIbX4ZXXJV5Bvk6OjKZ+tvvsI51lYCFbQRy5m4qILkNGKlUzz2ERRQZZIj0r1hOEUqjnpxYmrO45
khl7eDxS7o9G1Y8z2sku5qXQS99F64CMFTM3WvCFUz5MKDjkTagbBgyWG7uND2XYr9KwXpcVnDY2
B6ooEUbWfltxEZH2juQaXL4O4tbdGYCrNFgE6TBRcuesjMzcOm6xNuzygfnygO+XLYuBuNf8iCxs
18DT3kpsQ3gv6fbxkxIszKKTGG4AkUFa+XaON6tvDl46rKr7vhZTnF7o3c5i3G1V8Wd3eO4Kc7np
I1TbMJ8HtsIFSLZ2kD27NDShN3Z7WltKTkyJjahUGaiegd/PiFGdeS5q2wZkpTp2LINUa/q6Nm44
GfYm4rq5a9cGCj1vzN9qlR7UlAof1ezjEof0OFrFU2UjVkQ9wVaIiS21yluHMY1dDY7FRBmb6uKM
JvbcuHzQHPEUdwnULCOZzdsXb3FoBWMK67vwKwKKYlVah+HkEye+MUNnpaSLioBG1lziJqMqfEQW
7gDHZ7UJXtLh7+xpGcUrP8KZo/Lix9GQsy9hUBO5nS9j4UvNBtNIi7XEq1y3gmsXi2jsrpFr+dF0
39Ub3yzLk3DxHeucLFVXolQyVl4sf0xMJv6cWX5sQfwLF/00V6mgCTSXmPi77rdiAq/5vNoCay/r
4yTbIFxEYALt1bp51oH9G8wbq2jo6HptjWNpLS9mau7QeG9ro3um4uQKI3yu+XKGSW6VFkxeBR6a
jruYNvuol1uMU2ssZQGk3FX0jKpwkC4mQYJJr6RGftQjSlEX1k8XC5sGfgwZwxp7a7djKGeGi5X2
5JmsbmO575nYacKlhdae1CFv7xX2mJ8NZ+tNXxa311DzV5MD36jDIlINBXM+rgf+qU7sQtIzClvR
gvjd+p4J3kZx/8mzxwGLm9hCg9w7/S237Y2Zp48j4Fw/xRDCJV6v6Ji0zRZ7P/RO78spe7Ssaq8r
nHHVsDVk+oQbHCwUZhbSfi+ksdct76+RCTXhGTacuHyuqFu50+umAICT6pNEtJOqqcUJrUtFKA1+
ej5kV9BUjNLQ5DyyndusgcH3nUOAo/YxIiP0Q/IQczVNMEL890oDTsl7z+rwtCiMamOPojKOXrxy
Ove5wkOI+N+u+3KlcDAgzqq2oMswGgmGQequkxR2gbvBwqKI+vrOpWgEC6DOn8aK9un5w0gzekEG
tDy2QyI+Vm7DT3LFBN2LQxl3sABhTT6Djai7hVsN4n6iSRDRWshySjPw7i7bnJ3uTLv9luj/o6Nm
tYNd+3Enc2Mn6WkCYMSBEtSRfBfRsFFhaz2MYwVy6JJtUXmsNNQAQyeH0tH9gY4Qp3HX0X1lLGbW
eNypgm1Ctt2DsG2/td0VSrO9WSd/len+eu5ybuk9qSnEtCxsDVZ5GFuCMAgQnYz4YEf57i6EYexd
zy7KszsGBKQkwWF0owUymZaVaUc0FoO/VxqXNlBYDz4Z3e9DDedNwqpqtTO6o579I4uZ5mjkTCUh
GkUTBWgaNpPh4QGhbxbWfjPk0K4dDvNyaqu9FZPUSMRCM9nM3RboChkKiwkk3g9bJy/RWCq052lp
EYdIAM2TNmPYpxLZfahqScdKmnE2m+KK/O+lzouWAmz3zhINxlV3q9rd0G/cb4skxtw55O532rlf
ohUeX1cDBaGTLP62mLBYhn3ixDXDd+kZ2ZHAqHw7YuNaj3jIAikRCpl0vexCpyyaVVNlnynFyI+V
RAGGhIgOnu0Qu/2+NXToAmvWWHjsmxqs5ji18feSdWqL0zDBRV5KijLbjFrTOHx0dR23Z7TEPNdm
bKC8A8cziK8Q7ltdt8YNh797May5yODAIALxHZos+jQt6yVoQzaE6WEw7EPtEZFhtTir6ajHeUkx
7g6vS3FuSAjZdouF361u6BuXWR80mYOqqUOmN9HJzdVgLmiHSmeFUa07F8YvtY6obFO6sU3XMT5p
G0awNSCOj2oiBuo0Cg9dwl5fZGrCmeoZME9Yqp8QpcX7tDWRKxkhLQfUg6UvOPbRe7m04ZI76QEd
655JsouBXeeaksvhEmoSjZexTpxvWdhkl8yquLaTG77yGeqTbluhdZ9vbaRO8zOk/yaKqNp1ZofM
h85rcXmb8NhkzBTfVJMuG5r8irXIyfPAmPSpJm2MkEV1gDoD6QM4KddpbqOCZ6LqOD3n+OosffWX
LT0rblKVLKGWIT1E2A7JI36Pi++xytt6Nyrx3Lp0G1tSB2ix9XNh5+HWcgfocbJI3om54b7tXfzG
NpkrFy+pHbx3vbdZ2lG/QT17L6oMIT/sKkMLiZ/z2HbtsImM2joKT6rXvjOggL1i2bND4uyR03xN
M235K7s8vwkEkttmmYZdCVtKw4FMeD/SEEaH6D8m89HUfmSHeN/T1IsZGdAsHq2MeoYzVyUsFzgM
/nvwS2IqONyytMHE3Aj+x/X4nQnMkvcM6J05m8+J2xhbe0RBwgBTZ9oBtYoAne5ArO2o4KjSQYUB
BPM3zLQIPqOltDdo5pITuhhjbRhwFDXuVIaysp/2VNMi+5BKwQFWNj2/TCdcidWrqAQz6qBxUme4
XMQqT612a6WY4JExdhaSELvfVneepx4958tLWqq1sYENK8St+BMzSk34WyfrvLYn0IyIsTqJXV+n
dRnElgOoJM77mf8FB5QBBV6JQj0YioDlFZk5kNEywmYHurDthuSXUq4EgfMINlRmHr6FBgIsJrYL
vqOmSDav+DS62bn04lCbnBcz925HAMQcI7B1wUPTVM2PWvsASYcnSCXjY6K392wpeshSh/HC8epd
XWXfZri8FNmEpeU8JPLixqTjY9AkpcObZqR+SGt2UVtxmBv1c8owNa76mMO0uHui7dAur9lkulxL
ZY2+nvraPZ3J96gJ3X7VJgWmSZPxxg7BWrPQwybSyfnSO0W976rBRagLzrCeDO1j8NhjFUPwLZv1
CtulMezHV9IE4mHDR2/3Sbc0HACgr4yFqloXqVPTT51HP6YX/WNIWc76VFa3HHTIml+jnGhARvOY
rI2QfAPs5pGPAZUjrgjDv1Y0+ZNQbvjbz1KPYMXDZO+E7mPITfg8jlZ7tDR0hYVGuTPJ9x4nyv3U
yBc9mOzE70Ly2ZhrLRc/at52w54sSaj9yAIPYfRJbV/Eo6fTQ8XQEXRtTq4B1td6Z+It8im5AWCd
oxmKJG1Eix8XoDWdDMSOoFd+uUTxhp812mtJAyskBkzlZYbDb9F0+zgS74DsiXXhlLe3or1tcJCs
R+Ljzo2FkNhgSEPsDEM7UEilyUmssl5jcpbNctMW+G5r1EyeCfvfPPG09EYSDMQrIYtlc6HEKgTL
1/RV2YJz1Wb3b7ynlRAb1/kDFcy73tNgII202YxxgRtSxI34HPWC8RvZVZ/oI812OeMdJgoGdZx+
lK4J8qziUGLMRfHDiy+yDfpYXiFV4CuC60Z0nXAb0ayNKprSeMVfe1UVTMqR5nwuDot2LlTEZGtn
q0gHbTDdEE+I6vPSr5OZ5CKBxyL0cOOitWv8Lm4jxAvyGmEdoYytRjOh2j5cAXClFb2kYdiuh6U+
12P/K6jcGZ4koxkyhDC9tKOZ77sWn16Lb8kCRo8fvKSbKNLTvPA10ozxr+BCJw7MNL5K1/kBz/KC
eizYsxj7M98Lof+8aDgMzpftSkQGRUO+tdAMDYktHUPc68V72djGFaeDuhEQhAv3LpQfXeNf31ep
GST5qHNa96SSRSSe7aEN+j20S8b3mbYPzV39mBqgVQ5LTuD0WbHJI+5ivFrYlq3OuzS5gZKx0495
NnV3R1KNxjJpQG+khtumzm/ukhPZ49afrLAKcVKU1bz+zCdDSxe1Dz1ARJObxtmZ4AImEZGjdbCt
+bFe5F+okvuUa0/fiHx/6hkV1NQ4j57UpnMYhzh7KQVpfEc0Qx+QdmdxodWy4wHBeQVeBcI/TbLa
Gos+uvu4xeEcTmF9IL+FZqjZKy7YKu1ToVzSXUZvjCFCMTm/FYhhAxIAABFoQtfORowA0h0TcQ8a
gifGN+GngvyCUyVl6l2TyIO0trSJt06C9mswJZKclmjyPpoe3SbBFXJj28ljBMTdKN2PjFvYs1OA
uIQVdZ7j5Bm/WW4/tfb41FgKpLAeLuaonco2a97C0E7RPjSgA2owuftSBQ/SDT+F0QnIY+t17GOI
MKd4o30xPltxpF7tySP5REygtiaWdcrqr3NdPWGyesldnFQWNkruck7T1dI07z2Ryg9FygxoSY2U
o4Sgncyqxg9huIXArYyncrvgGyweRZ2/NdHdMjY70FrlqOkO8vcUiX/UFH6jFngClzvDBahYFUP/
l5fFr7DSEmwKpZC0YaMbEqp4ZdJIDX5tamQzCB7UcKsnoQqk61jo+k2G7rG3KANkNvWbRiu3MlH/
jKGg3a3L3PPcR/eySQ8dg5US69bG4Igz25JPjBeZap1p7JRZoeJPBq/S11NamDp0q6VTKph2f5rp
FEGeMePkC9rrfHG+E4C5TVklH3VdYiOZWYTqXFtWKaktvpoddJd4PGExCMEIyjkuvutCFJ8EqN31
3BkgZWC1MGdO5KDGl1bNyW3MEJGmcuon3Uh1lnwOtYX0tfQFdIMFlHsMZUInIwiAeGh2dztOtglj
DXg1dSd9X6XlyPsf6ggO2zkkYidCK/7GHiL3bV2TONHryAenaioDXQ7xNsOeTtbjYi0XPRrVd87L
nQWaq72Ps/wqMkhfUuXKDYVZZEk5g/07mLmq/NIYH8ehG95s3UMALTukUvdM4iKjhIZ1sXuByX0R
GCfXeag5qzI1+k2Tw+gzfsd4HcSbGVPWukNDYgWz5f4OLtcES49DKgaLNCJQhzXOXrAF5+5cPHYz
UFzjeB1/yGaLIuIZgiVMz3HWXZcWqx/TnMFoljXWtYhL6IliFvClTE+rrCT/tcaXARvFbxIPSJGS
rneAU5rXWY7uVaOgdTPEQ3EMpTICRpsG2JN2ONemRnDlWLG3aUKv/c3uqW0oUBgZB0e7KIKmftqU
P6gtPMQa58IaraobdC7QwaQcYOLQLb+ktVhrrRA9i4lQJ960ys8tHjiSs8adRKR0HjzZ7BM3cfd5
24KVWym+1rHH64myHeJjKh/bkROmGADcgC7NO4iM7aglqwR4T0PseT8/iIAabgTdSD9zlP1QlUbz
kYmuOzStl127KQ3Phjmk78KxPby9mvLHLJk3HnHWIgiVFWNCaeeDZYvvBZ2aRizcSlR0oxWpp+0H
/Oc7KzJUYIOR+alj1juAEiQLhuAsd/lAYWwah7FM5KcSZPzOdjLiDujpzNLS1+z/4i5EgvgX8PBR
B6qCKdFA2jw93OiD/ruo/iZnXPgiFfM/FwDnaE7YueHiqwP9ddnzIlDViXyaTmi5Ze9jSoF27oqX
xU5Ig5EglZaGkEyT6VdttYxITF2rzuutP6e3eR2Zo/3YHOYn7FuGP0FXrXCW6SvofJDW4pB48z1Q
SKv9KUvkxtKFq1aLMPqgUxy68cRs1ofYh7qo1jfu5OlrISBYVTfXBCaAZNkoWwq7D3jxCf8Ia+fY
0gLzNxo4nrtJsR31ibZsEgbwn4x0pstM0DgpMQ3zP0E+JzXpl1xYv6SXdas27uGpGHI9xoZMksE2
lOFmcojLnOpGe66dzF5ncsIoE5oltfOjId1Pqer4jVHDu40GF3gqErvdYZIc39vCSrcVZhosf7iL
AYSa6n1xMIuVCCXWHYGl/yPtzHYjR7It+yuNfidgRjNOrz5L7ho9JIXihYhBwXme+fV3sRpoRHgK
EvJWoZAoIAuiO500O3bO3mvvul7avyP7URfJwbet4aFKQUnusoAhYekFbBTmVF9XyohBBQgD9yXl
Noy19KseKtARBb4J2oxT9EKA8cQJBFfkGo1quWLaVG8WrOpRTHI6OuZcbCm4OW/TNLnOjfwV9F6y
GczmS9oYL4LzwDZuJnkCXVU/oX9ubhlIK3yIAS0smfhHDwMfNsEq+En/xqJ+wZ7iln79s5qifmd2
ib/q6DK8FsUs6GANNFnm2jrxfJW7uFJvaVVbuAe67BBmejaPlhkU7a/RMewIh6rbQIwL5DopzehY
I966jhwUT1lvD+iZYhg3LY5SJ53GdR1PNJtYccLpZhy0fGx8a9BXmJn8deWaabwzfTMe17hREHTE
Tt2nuzjqAMikKM/AoFpSHSuN3XECkHSYA1+eNXNTlPdNuiMImjRbfAcnUiwYbcZ2AYDAkCQZeiBR
gcJv07k0NrPjDA4tJpHQZplKtXJcG15TIiwEt5P70kb04xNTBckmV/OzmhVjJGhSiqapH6D8nBAk
lX6ZHFopvych+9NUTswfmmqaGX/GZf11TqIugPNaICDIxpDA+LID5kRv5t6VdU/r3dS3YUxjyheR
2ow9IpmxYyIH5mveEk1e71k0lyt4T06btj9kmEZ7CxXlxkR1tmFskK3bTnvbbE7SX7Pn16ekjH2A
cn462OtGMQ2sHVvezbp08XfX1q5sY3ebcn67zsqwZf7HWKqxcwqEUFq3RAl7D5Wwuo1nt+TZGbTs
BuR6UxSap3FO5yeYvMVhLgZ5L5Vhrz03bu+xa+e70pzBGTVyPDAHoA1la/9H2lN00K6kZJiV2GOH
RcLRsL5HcQSHK28jOnEi3aduIdfVQH8dGzmKLdeVpBlbAkWn/UtT3ZziPLN+AhWA5mbR0M+AP858
ZOZ981gZ+7BxwrVN1bCpR8ap9iizm7mckC+opEdPGLKhMYmKWO4Zj+STjPCzBwhdHDt4UjEzOXYM
Qz2L2siuLK9sjq21PFHsC3u6doTrNCLbRWMu73kXlhkUjc0spCkKDo2kwT7zAAl135yAn7qZ82Hp
6qZbKaLwZXQmcZ2Jrv6SdTwh6C4yBJZ2wuHHYFKaamGg3wxLwKjAkF2QJ9BnGYslef1NhlH1a5gg
BtGR7w5YS5JjFWTlbd6PP4VtB7cUExnPFZpmr64qbFJzfvDscrify9w+4gKGoMcgcmO3FtgZFeT4
B7HI9S6re1kz9Shwm3P6YULnRbS+ojaQG+A22HMq6MCI+uYBRTIkZSjFq3bOp9UE5mEXNLxsksb9
MlWnskyC5QFmOZsmmhktLpv5axJ0+qkJqdeGEGtG3rc29EfX26WWzg6CFtYKz9tXOw2XkJY6gtNh
CxoXpJ9uSAQrn8YxYYOiWmEkBBUmKtS411AUf4cIyVZpMfgHkeEjtTJUeD3MD2YBHGxkNExU3gmG
9NGLdszH1L4bgLYCSCrultVr5eC6XOXsuluiepjZ9QXkqq7+NoG5AmHq3/o2znZ/yuNNDXcK/Ur4
mzUIOK4cv0498uK69tUhHNIniqV27QrjnCrqtlU26OolsMV461WBOM159EuTocmHdIPgtnATsRvH
gefbC4d7To16R6hu87UqUxrVWiGTKyUDrzB6y2aXMXHUds8l+8jGJODyCrSUcRX4usG3HDILEhqc
nuNk11D8kJKEc2Au2xvbljW64gdnWNpJykCvQvU8M3wiwDe0qdsqLe29W3ASHpTsn4M492/dpqtP
RZT3W05G6PqGLDoz38A1XqMPjoAZh6sZW9RqrqMfXhYVx76o0yPiDD46RCUaAAFC6aJr5SlNSvos
bmtReQRADVF26vQMkEwdujmXD8yDUHg3OWK0HqsCup3ldwhkTBEyt7Cy+rFS36xB5Lc8c9AXwvAN
nAbt1EgVd46vEEhEhTn/jqJWbRpFA7XWNFuGFmuNVRomreScAh3QtO9majtix973FeHaQVUzbXUK
+utmXq35dclR7xroNIFpHmeBzkZBJVih4EQQ1haYLhAprUZwWpx+28e0o740ZXYeO32fdkG5FZC5
91A/xXdnkZQXi7OQt4eiUVs1El1L3Ni98UOmQ72LGj1WwF/LehvHsr+GRDKQERh/x27tr7NMoOU1
CcghnEPsSJGajuEMOScwGRGWInmN0gZJsIaY63Thd4A32S5AYwH6LBlPRV5wvGg9VE0GB4BNqEuq
eYGcwrPNbB/NjbMNprRud2jTmFDP3rhWtsHR0UTE5dYj88yxPXpYZKeTO+WQvXzthcvKn9yHdP1/
kIDwRMNKPvTpnNRHhVtO3CdpC+OcGSrqfmZvzcFs2/pNNm34ENmue++HSIlrkpLvSItfaFV+7bMd
JXGPe3gqCnTriHaxH2GrCRdleRdX1Jaca8prPx/DO+liCcxpKMM1gcxllumbCJmz0svG08d0m0E5
5EggBPq5IvX+EAIx2WONxeNvBwIEiUfHpoSNagczRykK9L1h4gdqJL1b1LP2Rqvge4qs8mq2ZX0C
fRhsoG9LPBxVtB5YldfJ6NnHPifv2RnzlyBt1C7wMPomUzHgFQrdbSsn9aUuZoxxAyWWNNp0Z07D
osTkZ8108RoHLrJg1+B57nmllGx+cahltDqbuGqgM+8MoCVns2893m2x2BJQ4vN+wDAamh4XB2WP
pekepz7006xVLXQPqyHEg6Y6ejdP4E0OfMJpjNhGO5E5eCt08kXhl++3zRxNX/F5NGuvwfYc5V6/
8u2FbS4n6r/aRWehaFpthjTBBNIO8bWnRpDIeXcenDw5KPDxa2cwmA5DlDqYTu+eBo1HYKWLiuFc
VTQ8Q3Fgjgy9a2FPxyziQDD0Y/zFL7NfLMcwz3N7mRMV8WM3+ePZyrqCNSrGzek6KMbt0Pw6QWU7
6XFKqPbR/3iU8D1d8+gpr2LY/TP6Dt8Zw10o6O1r2xfoPmZV7NEnUO673lvgZN9bYM3cIhntZ9IU
juVYJRvSean6yhrubDjUuL/6CMEA/UfxFMCmWDkTel8BXhvnzRxs1GhLdxUzctgE1RzRYjZUu14A
k3ItFLesnR3zjM9TPqosRgyi+Dtx9I0GgsfROus36eBTH4y4gWgY+YcZiwECYFR1Y0kjz/AZf8Q9
c15BIN3MPI50jDr8lho2QwSaZgfTGOtrjxC+DRoMdNU5xMdrIitbNlmjHflpKHCH3kxOowHSPewb
a8dNCneT5b0ZdogwvAq8Y6rq/qh4g+CMl/MJCIJBQ9dLa4oAH4J44ONbpbHdT8e0r6DuR0Wwl5zG
dtPUYx4cg4UGAn6CGXNcQfAOmq1WTbGP3dg6D8pOz1MUAFpwynjhV6iV1WC8DAYGPx31imNyyA9r
87VvHOtuAjm765TEgOxrdjGld5wAfPMNhGi/oYlug+SzA3kOxrB5lm6CShODD630hgMANnGGwway
CNF29XWtjfiLdqmYzVbZtE26blvnSM4MWDxvvhEnD0UbwPVkN//uRhhYk57zIkxxSKUDkoFENybI
3QnytYv0L+9ttWc0QJlcg5iE+jMyEIzHB8jS8tqwrfa7X1nMpZhY1ve9hBOCbaZZy7T8RZdBvfWd
ZHFnKre1zZiDtAvIYTYSJB14CZhmaXvlV5yYZRdm3+00UdtuGNuveccRAzgJFffg/sToi7I79NWO
ggLVi2vVtOybsXsIKyc6Fh3NU4l8bVT9YnFRQ8gaJJNXlyk/p3gEDO1UGfdV6GZ3qWtXDyZdLRqr
S2NYahw/9owyc5xslPJJRE4DfH1sIbzlO1dxIGQS1xFyMTibUJjzrWdRWOAepOnDdAWZE6lhQ0zB
BgGrM2n5xeMbUvP84Bqtgzus+qYMkX/pKwIHBIKt76k5DDNabN0cChaMjZ7Zxww9JqcJhzLqWOmv
mxh4vV8Rpp2m9DMVio8bDtBQZQcMORCrWAoL+UYdRMVmpcueXNcEUdT4k1wJVaBxzfHRd1Higl8L
7yV+c5j9oNyuOhW7+84ZssPc29Xer+YWEIczfa9JjdjhlmelgBXINoCplXFB+0ziBFQtndmMAxaX
CWXCQTJv+jK2CMnFIOabsSIxNsoIp4cFCyRYsA8P0jRuTVf3O45g5mGo2/BHXkrjSvkMhOdi/NFb
0uZxzqLfOSw+1I9js5PxUO4GmWgcxJECbRWonZyR7jIu5uxIUMBOE9iBRhWFWljIRu/TiW5jHJn7
EVT3alL4tPvAYvoT++12Vo2D2pREjaLt7a91OdCpW5bZCXffVa8M/9odaYKvorH+lhja/aanmpFi
YZfFFUjgemObFj8FDIEgeM06dIho6PItcwj/4MS4b3xCVLa5KGI4EY5xSMIg3kZBZ7CsBvlWTYiU
K9P93WoDNtRCBaPZA8UnTOCZSKg67VzRMoS7wf+k0cDIszEeA1HoYz5F7qNZZeEWNHvCbAutrO4s
eeUnDPIG23QfVNsTvOPar5QY5omcAONogxukWgE3tVagljdYht8Y0y1iKrKS15FwwDA1BakeSdLB
hUy8+Cq10HKn4NRsDzQznQDY6+lXJzfAMxbsoXmPByf0Znk0krJ8sTrgMzbWs23H43SnqIWuY2AA
69pGnJLGcXDjMJc6DTz1bE/tgAQCb0CeEOXVF+AEQ+sHAyJ1j/38J9I/2nPzGOz7wW43FSfdvccx
8Jp0Cnl0zanZsfOW+3Rm2Yvr3MP5mQ2Qo3S0i5LGe2UmR2jfFIsVYZfISm0CLYiLbNZRTduEB3AN
yMzekr0UQHKAds4MJv6hzAYyEpaAG2pFnkcl8J8ZzAvHokCBaQC1BJatHyjpnC8QAvBJQA+CQgcV
EW9LuNjTp3Af2kNG3U7sc2wbP9neIw1pjCVpiGe9i30nOKF5RRU40yplHUZmKwu9M0X2Qvsr2Fb0
FddTbxpUnkZ0pJEXbifDoXDKSvF7Dr2nGufLk50avFJu3Tk4GUznEZdxvfPSiNoK0xuWeuWsfaRM
AC1Q9xHH7m7qOchPYTZah8BEZRJAVKhhfDgMYm8ZQ7ovMoAnzemkR77D0zEXc7kJ4xnAV4hvMBfB
I0SSwzw5WFXsioFdPmbUYlNKKwwno2nk6T7J8FhTFOAYaAwBPwtIcOiIYV2IXFzR74VOkUblUTis
Q2tvCeNRw+TcGQJxUEtnCCYYPp6kcPaNSquHrEwBAaWNOEHjnteRpE3g2VFx8BhkHBDdQjiQFDK7
zAQZMEb5c5MzL2epDa8UaEUHuf9E9VwCu1yNbutsBqJrtiqvohedTwSE0DpEvUkn/9o1LPWC0sna
NUs9Aemi3LcmPWg6Yvo4Yyg/xHXv7bIRRW0U9XA3BmTEo86K5yRy8kfDwnnL0XlCukUPPEnLL940
mjtWCahwzF8ObSKch0g01S6CzfyMvBOgR+oyj0KhwMizkBhYGdOMaQdqHijzjqBhWqZkZTcbd5kN
2bOnZviuCULmXFZIPRqP1rPbsi0MxBxRpw3hjRriEqx1WD8Z2Qgni1nhLfhobnFbZg9w3YFzaMiS
zVw2G5qMJXxwQRc+qdOTn5bzl4LS62SF0f0EtWIT590bi8qwGj0SBfH7T3ufwBPAItS3FqKflU2J
SIAGzWawa/QmCNJo0/6qhBl48jO6N3VFb5Kbifx4VBJNcSv2ALe/hi7bwirvQsjHSMH8tC/FxrGS
37BACx5XQAXYRSt0Skh5wXPIhzEYvmMx+dbAubga5nB6bmmZb5jL9jsUaDQp8tajFgjtG+Zqxb7x
e44o+KVBKxCj0xgmatGkKPFJw2Lz6F2sgct4qyRhtJiVdrFWjV2BH2YLqsfM/ZkAgzxVbsQEsaeS
FWIObwqTfvGacUL2WLpJtnd7T2/8iTaR5ybkClQkaYBeS+9Q/Q3rgbWNWhnpT1+4I9hOeppNHiEO
L3znNJolAonkNFcPjYB9AttfvFplZ/2IzIWo5eASsjlOrmNQqDfSH5y13SXTLp99e+cKr36Jh4a+
gsMx2Z4SQZcmHE9oz+VPVgCsp3HqkE2TkMvBqeAGniObqRk0mHaYRae5l52QkmbUVAWFBxkvP1mG
qbUAkuDXEN4+hJF+ZNaXbM1RNT/9sAt/GQVgyjjxo52son4VVAv/MunRRqOBg3GtaGv1ZfcciZph
EeUailwsp05P52rl+QQVxWUXPjEY9inI0+RxIGrkwQNTj+Z+aiFXDf6usCr7t62R3vCP+HmAo3Cw
kEhcVR19y3ViDDaa+DRFGBuB0D9VSV7ROqmyK1ar+clUpXFtMsPfp1XHEkOxIjuKJsQxnBJjBwee
L77Dq3lpRPDQQXcHVU6fKfWeyuGpcOjvSZo5d9XouMcA5TlCjZljqu5NvGVIBROeo5vYdhYHeZsj
OJ4LcWVmHZkKtGv3ykyiL+ZiCxOODE+0zJK3TDGJxqnfQ/Fe2muyG7deO6ZHDhjF/TxmemeQhLYD
0EJOgZ08R4aqinVziAtiXmDGeXRqXRrshKRsrACm8iFztwrFo74Ksxv8q4BJOp/xSNma+Dxi0z66
AH8WREr7HPULZsOFdVoPGcoSxJ4MAtDzjSqa16ZTF1sWkmjbkhrBJQi94CkQm8noyl1eqxq9feHP
P/0i1fz4i64jj6rroAlitK4GpHaxjIpiVz9Y86yYzI7FxtOtt3cVv5RdQyQQUI+YnhXPdJjFd7KO
rIMdF4+iYlGk4/v/5HOYteE0r+ToEX2UjK/u4JY3eJ3Cn50M+xs505pjKINKr7I9qglYpyCeuuye
tvD00hcsBYxgCUpPnaeqGutV7YyvklnQLz/1BZMlj8MOyWv6mLXi68TZe6WyOdrD7XMXbBtGOpip
PFQtTwvv2dEKBzINqoSyB0dKx9uhoRousSt0o8pjgLB+FdmUWB781Q5gcY57djCXpJgWBrBHS3Pd
Ovd9ElZPhYbJswqDMDh6Y6KvEfSVG3uaGIAKNd1Uceayd7furcxplxHwl+6DzgPb2jsesiAm8EwF
CeGYvPpU0Xy+Z64RAYnNf6DrCbaa4/m9HVbyMPZA5GLmiGiLzOyaLisO3Mws9r0CMed3dXA3VvZP
MPX5tSx67L1qcKHt+/Nq4rx2S/IUSzPKcpYLjulyLPxH20Y0GTglzZUcumPCQPOcVzUDJA4796OD
0SCSNB3UAImojUv3tu4btlBPLyUaBpB4FAnNQ366SeBkSpKJrJDl/ESGZHSIXORVnNnMhQCdHzpe
R6C3rFVD60WbMMKSYrVl82hNkDBZUEDBBMQxoWc08ORIGrDdFLGbuuWPYCme86rq31wojT8zuwt2
qUcIypyCZAkNv9/Tw8zPop8CYmJ0y4wLAm0cI9NxlJjoWsMf9JGZHFsH17Uv8bhJE8KAJoE4Muv2
2DiYBixPT8/kY5k0GX19jSQHg7gtX12gEnHscBxWZmvBcGtDEN6hx5hKFLdgvCLcWag5iL0bNuR7
degvSjpqKYpiAz+19HGauWlJ1ELuj8CfQPm0XirITZT6ukSbv7NV711V2VzuDYmQppuN+sDbR0Hd
0G9vYyfaBGbmHlPUsRsqO5aktvtaoiw8NEhnHit3Jqu1I0wxcjGH2Smlna9JZ6H7ZOzAf/L2Og3F
+yTcJ1+KRye1hk1cTPo0O9ZXs7dAzafssW3OxAL5pfvY4bE7JS07X9HypFQWau3U6FDcaUIDenQI
+8nTOGQrRFkMXXld6KFSgRkKpC1DqBuisMLNkCgMOcC4OeDgzm6mZmLlb4qj9HAPqK7igOabTNX7
PD+A2BIowbv4kFtW9Z3qlZoHaSp4mCTtWBG1aK9AbvEIgwsyEDBxkM1+aF0L6IFhdbBiI7rhCVNX
pLjNB44z3Z0ZCqz3XZGzZJSYZp22fCUqCTNxb3TOSnJMRb9o4j6pkYPQ1uOU7ijJ0onsaExqLEoJ
XhoDPfqj4jVjRZR6Y88YWXpd47yK/OalruvmQTSkPwaVm+yDaZQb0GvWBrnud9QAzAhBcJ4KdqCt
3QYQ2csGGAOm7TUaH+eQxnAFVOex9k/mt250qlPDOB/fEfOgRqJqDioa/gNi4c0gh++Eqok9znt3
52a6eyPLyL6WXswoyRM/QfZluxoK66M3eN9Dx0XiVjOfYJr2C7Wv3DLK4bRKn51WEsQ3txxQheiO
gK3epvUnir2lqdck1nB6q5a/cyZMgppcr40mF3zveGR1FaNZ8O6XKjt0hgruTavNHjWHR4Tk7djv
qJyiax6qn1XL0KLMCk4Rbsi+5PdiO5gCfWkjxcpxjHwz4utd6SkHV0gxtx5nfJroA4ttF7ARtj7j
JyL8Qhxz0bgfjdDEF0Q/hmbO1BKkBRPRQ2p3HROFseGn4Dweimnrpvlvk4zFDcin9Ec7lcOD5XTG
92qgT5SZqsWUqB8rysxbpm0gqYQ/fqP2e0VxZtNzxSZDKOq4qTv6RkOPfCGOi198OV5uekMr+nPp
oYgZTbll2FyPqdbghKv6IWQBOoQlzEzUf8wrGLKaOa52xDgkrjDWMHHIJVZ8a80RB4oMT62OOEY5
o9fh3Pcn/wp5ACFQnTOhMaZtKWZINB1pIAinUDc1Tj1fe14P6Dh0k5fWR0DpmowgmoRNwhID95BG
2LotDIPWW11D0a8btDrDK4GUdJaT1IE1ImD84yoZx+LAzMZYJwmOyF4qItPTnP1TYKwQA2FEc46Z
0httpAF9q8gFbzCs1xPJCQwej3hR7uIkYWWx82nXWAkt1ZA3LQXygaerC9duMglGOszVoqKjJkB/
j5VGoEN2jOZktXbFLAL5DdMDzbmjm8pg6/bO78Dr+oDB6Tgup38DvhVWKrw11qYYJsaKlY+CGVYu
MLrYnrprG/16QFFodW1NAFbAercmNyPk1N3IF8RIL9WJlMkOLQBRPw3gcNQMntUzgbVgMxpL6y/y
muR16FrYobYBCR2wIUq2wLpuyoAGCxqOX+FkWL/jVjIt1hCAjbR8c2nR7pHmlHuC4qbl42W/MR/o
Ta8Y8ocmLzoICRiDC9FUsBazUsP3zkJoQOJLBVJzVdQ2ZvJUD5vKFsC/MOUeaSnRxx+o51YNezCO
OCc51ERCATsFfRa52Fk6zwQbnNj1ienW/GyTn3Dm/0vAQRsa26yLjK3uwgmTH/okBIril9EhzKRB
V/1KbBVxckhMzqwV90YtZATdM6y2lcvmnyvr6Ngo+hqsLVecUnt8B3FzlRBUuwE0725NRnlgRJQD
MyS2rk2ZRMSHjjtVYVIumZoOw03fG+Yzo21Mk9qkSWk79rX2KTPZLLA7SRVsy2yqb2CLW9t6zirQ
EYQHOHWE463GIDcqeEEWf8SvqS7LYkGC0KpGlRZFa113AG1sC2VnALvIlT3E+D5lnIAJHitmPXyJ
B799NYF3gVql0/RQKTRnBUlE67n0YTErnr86gvBCJOWzy4B85/h3HgYHar0luUTMyF4rA2WNxXn0
RLMQIDGmMXSgywQ17/S3gJrha5UzKJv7VJyGMLfuUaQvHeDAehRliX9t9Dy89+gDkUfWdOYtZr3M
w3FkoQR3LCmP9oCX0vC717lbBJQmkFoR4TPnPNlt2zZ61WyKq7SncUGDXe954GnO6UGDp0HCBmA8
3kO5QzghALUtsFbDoBaJhccIlrqZxovwbqwGkCMEkPqZE7Hc95jGsUmTpXJdScm7EhNP58t4PJhs
X2hjjfHWocktDmOFLpk0ssQpH4oRf6+PyIrViH6Zadbuyk1TsBCly8+WYbiJPAs8vpVnL2jMn53W
ZsHpM+KPI1KHbS+p3yD4IoDiENyAlrWTzZxNcMbILF55FZbZKWQtN0bgZS0fdB1XhvU4I0lFphfV
LyTImHu3TIdzElo2ewqPXWMyXGWMNq+bKra3IdlL16aJwp2dWyJgUR1TVrpaWjsVDLi82M+tcn8W
vM1rC6DvKvARUX2cRP5ucrtyXY0TVTv85//+n/KPcHjEcCQsR0CMQaYBL7Rf/u2ft5SpPNNSjICg
v8q//3ynA83Beyoe8Ed/CeZyXcjp28eX+GeWOpewPGp2ZdqWFhd57fTcHAbWffEg59PkPuOcsxPM
yxgiP77Ocif+TlLnS0jHM7lVShCC/fdXicJ6tqbMyx/K+I72hS4JH2Nh7qLXCuPhx9daPvNH13L/
vlaN2SlashMfpvE1D357QGQ9BuGSDnya3TTNEbHYx1d87y66ypHS9BT/UMtz8sdzoDu2rwqF1QM6
XpxobXFLbYzu4uOrLJ/74ntp4Ti24k320DGrv6/SSUa/VmTkD1pdW2zuEGw4GB9S81ANvz6+lFz+
1kfXuvhGAYmdPPBcqxhAMWAG6OYH/LVIGt8QDa87g8Yz447hl+edx4SGa/PJl/3nq8XT6Dqe8oQp
WQ2XW/7HLSUYK/OQE/JqXTtUlfnh4y/4zi/215+/eB49xsm1mpLiQZSnqKLDsjcC2OX3H1/Feu8u
/vElLp5E13Ol6w5cpcqug3Az66tOf//vLnHxArd9Rs5ExCVMcye/LbauePPxFd65VWxHPN5aS8V8
7+IK6UgrD31E/vAjLb71+CJzj1rsk4tI85+3Ci+ZSX9QIg2G0vr37x0H1qQb3G4PyXdn9caZKXLu
3fSa435nXOvuFiVH6D1//M3eWZT+vKYl/r4m6hGVwXrKHxzw8uhmk9JDrKTXaXH2vePH13rnUfjr
Whdreex75qyIgXlw6cIOGEk1uBY5ff34Ku9+I0Y0GsGZ9oR18cDls0Mr1uK1Nb3nBRw3bIweJIGF
PGX+8fGlzHe/Ee+nbfFseOwef989hNHOIFq+EQU1US0P0P929m+LlJP1l0p/sZS/7bun0Loil45Z
LUMHjdXszituKCUin5bHXQpJb7wir/Ljj/aPtcMxhSMWhbmS1vLfvz/ZmFatYYSe+Wj1zdfafEIy
//u/u8LyCf5Yndr/fwVVPOTe/X/51y/uLP1cDzs6n7+W6I+SjUF1+fHnt/l8fy3vF3do+fd/fP7a
t+lqC67gMJUoiCZbpdYx+eydfvcq6NtMe1nAOVf8fZVeYksilE090npBCQUqx/SBIPWKBLThp2Gi
NAyaB3NMv0lGiqNVnRddaRCne9vl5N+TTrniHLj/+Lv/8+mwcXbifnHZSj3Tu1j6k8IfpRAlQaLe
i20/xdf/3Z+/+NIa5GMyMC861yBWs133b/dFh5u5bIhKmBRu5sU6UiVRifjHos07H7pxH4+fPBnv
3B3+vouSx3MEL/XF3SGHkhBvQ/qPNNzzle3+Lz6+adsOGwpsf+0u28AfDx6iVVk6onEeiUupAR9/
ssq+9+m11BpfoCkoNC/enESrmOyE0QeveT3t6vHf/7amtdQklrY1K9/FJiXLwipjIw3ONqA/kxfn
X7/4SFNc00XFpFi81MXfV6FGpmY4xmMEDRAkfWXc/OuH888L6IsdD7O8nHJimoHQoXTc58UnhfBy
f/9eV2wa57AzpHRsW8iLpwelHQaRtgjOXod3HZPLarL+Fw8okiRbUCuwwrvLI/DHE1SKMiaSAcFN
E/zybkwM8x/fon8uWlBWlM2zSUFvistDl2W0rTExWDuzAhEvi3xPESlk/vsH9a+rXLwH0pjqtlYq
OkeQncCI5Z98i3dehL/+/sUWCB4fHwRR0+e2vmqjK7rCH9+lz/7+xa/AJ6d4jnR0np4dUIbVJ2v0
Oz8C24Xn4onTHoX6xSIaWeQ8oUJIz0W+QZWeHjnDEbH28XdYHsaLh5UNgEGarU1mhZclZ1PVKXIA
LiI6ottpcuYnxFg1VPj4k7v1zmvBGwExxXGERK99sSxlEcETKM+ac+bechJFJ6G9u4+/zLI0XHyZ
vy6x3NE/XouK/HlW9ao5J+hbd8QYZpjsp4pUtlnce0l3bhoLRiowKNrQGf3sf395zgeCNoW0tXtZ
DDIpDjHkmDUjObwc9Qx/2iba/rY0nfYuLokDF3MUowkicLSh6j59fPl3Hkfvz8tffPs8FLPQhqzP
u2r8mhhfP/7ry9N2eW81/+GA7wk6MhcvkwW7aUKfW59H+VzP5wqmM8GU8Dg8t9sawdXHV3vvYdGE
a8GZMenL/Odo/scv6SKYQmjh1gSdI1dlWltZb6rMPvnB3nn4Pe1a7PFLGWRfPvxpm+NUK6z6jO8u
yPXa7x9mYiyAe9OH/vgLvffjWBaSB5dXzVOXXTL0B1XlDmN9xsb0WNvB9WCpT/a19+6ZZWuGvjTi
bHl5z+o8Gmc3rkk1hIXxCALSvE9kC0gyNsQnW9x7D4NjmnwdJCFS6IsCLGB0ImJVtGeUqAVj6K/o
4A+DDWWpRa2YOvJuBGP78R2U791ChzKauu8/C+JlYRDkHWpULpqhOKBRb+9CxoLpb0CRu4Dr913/
MsTd/YAxovfg4kWHzNO7qnUeP/4k793oPz6IvCgg2mqoQ1rj7bkFXmf3D1MBPqV6+fgi761lf17k
4haDxmywgtbtuWs3s3GXTNeWw/wc57k4E/TdfPZ+v3t31fK+eZxVpF6+9B9vHJAFKyknvpRAe1O3
D7Hvf7LVfHaFi/XJyf1eavLozojsAhrnwGVG/5PX7D/3/nKZ4ulHqOPSc2Kz+ftreI4nBm1Nzbkx
7hHEFEh5InnvVa9S5QftH+CZrQjc/GQheffH+uOqy/vyx83znSbL82luzumIwrm/yvWzD+l6BhjL
MK5LVxXakI+fD7k8AP/4ppZyKAyUZavLA76P1hn0a9ieid3bCHmVDa+hf1/6e3h8WXjVR2jXjDcU
059813d/xj+uu/z7P75rEIGKLYOI64b6jlnpi0/e9Mff7d0XzKZzIxyXR9K9eNPDom0Go/Sbs+L8
Yt9kIEnN3ceX+Gdz17E9KhHSjhyhSSi92M/AVWCbYEUhm6VneOmBZniwm3uzO0nPWcvmd+H8kMGd
0T+F5W0WfnL5926iKySqUc1uYF0WQwH0j5no+PYM7VNgH6s+uYOf/f2Ld82NpwE3D38fqSeyFd19
cgh8bwP48/NfvGYITJI0+R/Szmy3bazp2ldEgPNwSkmWpyS0lbFPiHTS4TzPvPr/ofP9b0vbhIi4
G0GfGGBpT7VrV61ai17PUzeRG6czothXegBloqW0u2wBT4bpFJ6kmXre9YXbGplw1PQQrsHUZmQF
MjczKnlZcXfdwjI34sFiYXj3kHeH6lzYfcpEF1sG6/AJ+TbH/Gw3hDhobPy8buX1OCxZ5gVn6QbR
tyXmhahJOkhx6M1JuZHQiKW9Zn/dwOtDtBhwDEX+fUkLDn2GOAO4eI+BEQjFUYX8jLj3DTaWpBbA
OsI1fRnkmS9A0XpM1DBoTgNs1MkhXVTYNm6N16vBMHhHE3SS9XHEe8kJRr+HIa45FfaePgs54DY8
JMlG7LS6GmdWhPOSgRiuO3ROT5n+NdY+ONnh+kS9viAYhaPha37PlLAY3agRPpcGF0T1lTog0Qui
jICm08esuZ2q97ayFS6tLf8SmVm2wuTZog+l4JLNoBea0wRsXtLg1KSU3W8szoYRR4iElF4bmym1
mlNYfkCBzYGyWHm+PnOvPQ3PRTaAQkpLtsk8XW4xP44rkA2cdwh2pBbK3F1PgTyGaR/q3A2vtj6c
f20JvkUe7RBWoowIpT1aKqWqm9jeOJXLz710LpfDEZxLHMvjTLcRtyeqGDEia51FIclQXRXRu7re
epKuRAkX9kxhhcaoVwOajttTGDz7eMtIupfLwG2UfWsjo13DIPlQjfejsnGg1o7t2bKZQvga+9XI
f4STmvLYJ6i673Xn2HYbs7llRb3cHL3R1SA8sUK0N8bfgvgxrJ+5i65vwY1tYQqhAgj1qHMgyzmF
UKMuZIgIU2440jX/cz5dy9/PHOloVjTlTGwLmyYrONPVjSFsfX8Z4tn3625sZ7+pGML4ZfRpDvGu
T9Hq9xdogyqb5AbE5S4KvZChVWtP6I7swuL93Px8gwFVt0iEUZiQxYKFFNNWP1Qa2aP4C/TI5ec3
fF7DU3JhWrwehCWuRznu+kFpTvDrIaWobjix1ek5+/zy97Pp1yl72vPI52UV+vE7qcturv/+1YMA
jpdaOrflqwc5IGNt6hW/PlnQh+Xz55rcE9mGQ0e78HVLqw5sydA7JADUV+/EzpYriR49wooB0JQZ
3CgmLDO1iupS2wFTT+fb6wZXnnRLwpBhgRFTicgEl5m0MFjFpo7gVooQrj7s4qmH4f2oWfeJhYbp
QuguufSwXre7OqWUN8i9Lk+Rl9Lv2ZpZoDihSCWbNyTQIMMioCMsn32zjbvrdta8y1IaJAlrUMsS
d3YAC+wEfxNJy4SXvu4fEDW+S0Z9w8zaFlQtdQGUACx4VTOTbKMDUq61JxPWEFirh2Mazc4bNse5
EfVyn5c0C7cSYu2niqRgB1AWfH9TfSv6m7LeCD1WHnAEU2cDEo+sVdEaElvYyr3Q/wjzAKDvmwnB
U0k+ydYj6R/kNadUhlLS30fZxgW3Pp8OUK4lo/eqRgj5CIA6atMnA9zh3HTvaFT8dn1nrJmAQ0GV
bUPXCR0Fpw07g5JoTdadSOu5Hgy8G6u1tsPPv7/8/WyHh8id643O9y0t3KUodEnVe6tDiPN4fRxr
Oxy0G48EAmD7VTI3rSwbTHjRnXQVQWza2zI0w9JuuLluZnU4Bo+Qpejp8IC7HI48NdCuSjCd8I5w
AxMNz52Kajk5uut2ViJS/BB1GQRgVJg/hY2HHKkWBDCXnQq93Jl0ic/K3VDdWdF7td5XWzHpyiaA
KoL3IYlqlTBe8H7oANIkm7XTyQx+trs6/359MCuTpgCVUQ2Ti4M0kjCYGmB5b4TWiOPe98PNnN21
M53RG1P2knYTwl7MkHJRaUKmPU5wDLCnWanUz8wZGhta8CmmDzc3nqXkSbfeq8GNUYQLh6ZbxtYO
0cc9DZ07HbAtLIhoa4K9fcOodX3JlhOxWGIJuNDlwqzaaDp12RHEPFxwoIPjv64bWV25MyPifkz0
XhnkeMJBZe6nYn7D41vRzr4vzClUTHFiBPl0ArE+QAaXIV+4cXJXd8eZCWF30KjQGrTbMAREH2EN
fYSOPKJn+L9N1DKRZ34oHqVpRkpmOoXNLQqnUfN0/ftboxD8qN6OStCaKROFRiKdv/272Xl0rMN/
s7L8irNR0NKsWXGUTKfIeDBDaWf09G859/pW7WV9W3FaCRkMUO3CaAq19yc5LCZYi/aKtVP/HDgG
PEH/9/vCOMA0KLTZsa2U+WbUbuN046mwchtcfH8JMM/mCeWmDNBBPZ2C+eArNFLRSHFzfSlWTRjg
R0xSH4DShSnS7CBLww5qKrRjtPIwIMSrHK6bWF2FMxPCLNFiMWZNFkynrH6P3PJcPf+37wuzFNZI
3oUDQ0DuEcE8zt31769NEThWzQRrqnElC9+XR2qFfavOJ8NEbPjHVPa0lG7gO5ZviE7fYDMBYuCW
BEh1udITbXX5GJXyCVArpNGnIIcJJb61rPuoHzeWfG09jKX/QCdkZ0SCp1KaMsyKoZV5ljw0srRr
+mnDS629Q3ggWsCeKEJamircxDVkL0XAG+UU6DDeccrzRJFdo4VgwIJdOEaQUW3+7iLjfo63AHVr
MQfjokkBnhvjFXgCPucWZtJYOTnNggO343sEZVP9xqHTzN8Y6NpU0tROZGgQELzCtGaQb85kXNVT
p8v7DqwiLKnXN9+y8OLGOLcgbIxmbnvIorEwwPD5Pr4ZfwXZG/Y3NX3LoDAms8+F/TBMeUZrvq6c
5GyPCC/Ud3Gw8UBcmyebByklOIpUPIkvt7fl+/oIuc98KqAGyWBihWr9+jytWmAvU+42dMMSd5wU
S2U4Z8V8amHZDNvY/Xn9+2tOgOqTQeKAMIhRXI4Ajietpel4Qs0xPsC468fSQerfME3nRpZBnvn7
iIZsXWnL6TSjyaO5qvoGT3z+fWEZ2nSa48phEFpwpEUcavrrk7S2Wc+/L2zWdFIRnECg5eTwPFKg
GERGpDXQDNU23OXaalMiIFfPo8Imz3U5UZqKJuyQ9NMpiSGyVhtO9p8PheQcuEFFoaz1KpNCjDVa
sBYMpKHQvi3kdxrSMeloHICmbDyP157n9ADpukanDqgX8XRkWahBz1UNp9Fv8r3sjIpbFDSv6rkN
S7SaRTvU25odmntoJuil89Q1Y/VRNdGkGsmHQy4lj/2GZ1tZyovfJCzlZMhgYVp+U5VHuzb72UvP
lfreljfeVGs3xYUd4XKNRimrZKUeThqtfmPyJMeQU0buWHqV/dRLh6H9pENgf32fvu4esSyVVzZJ
WJui8quasqGQe60TVJUSlL9QcU3VGibePZ2A5Xi0gtSdYxpr84/IYNRauWF95a5XKQOSgbR5UNmW
4EokJx0cyba6k+J8j5F9AXVHj3VePPjGRpFmdRHp7KA0S1xBeHF5TBpom+h2yPvTrP5KYV5YMDEl
xM5IyF2f0JXzCCBSXpCwXFY8+S8NxWkzw1rXoVJV36DAHM4bjmvF+wKw5XqyQQy+TotYWiXZBVTS
pw4VRULm46zUu1rbKmevmTHYDUQPpF9ehQ5wtWRFpVfjKcr2WUQr/LOina7P1JYJ4VyheZzQPYSJ
0YHAB/Hce2srg7BlQjhSWgyh3jhjAjXxKXqg1U7Z2sJr601Bnk1FwlejxnC53pAPF1CGNeMJNhoZ
GrPd9Una+PyL0zi7B0PVyktZ4/PDZ1t/3yYbz6rl153FVLrMNlW5yUlqUL8AgXr56+nPjqNMc2xP
R84IZjM3gqBNmr9l7VOnP3dNvJ/GH9dHJKzJb5OkOU261XhBiAdkoNHZqkLD9uz8QU+OZn2Hsud/
MqEJ5csKIBDiJbJNQ0z8NwxyJ9qCZjf0rY3ZE9zX/w1lyb4vabZX5SUji/SS97uNKnz5QzPKuxwO
pJ2lmf8o8cKxXOry8frIhIj+t0Wbd4SmE89D/nm5XiVJTNWee8i1LXr0nR46Dse3I6jL42wnt618
AL1R7ifdrzbmdG2sOBzQ3iDH2C7CTvHTyp/UUQ+f/Bkh090Y7lvjWCd3VvpnAc3LEBFXAEtjWnQ0
ipmKiNKsFsEn/VTHf3XKLxohrk+hcKJevg/oTsU78yYjsLmcwrlvZb8v6/BJhURce9CNP7sAfn+f
Bx1Vx6UFV7zT0LRCThDljCe9eJAWhs6N3y/cZMv3LdL7nFob8P2rol0sD1rQV4Hl9f14DHrZHRUo
WcendqtlZ9WQbdAPaXGVGYqw16jJ1ErVD6bnU/ovlPgOEAJduJBV7v94RYhBFgg8KRzNFGcsMioy
q3JreF1suiVcydO8MWfLTxXcnEUZ2CZxy1sc+rrLNYcDoxjmWDU83Ri8Sks+DlL9sU2LjfB1ZWtR
Wnqp7ehIKotbd9QTOPQoSHrx8FBrkOX92WXwsvQcDbDtPLwU/n85jKhSsrwZI8ND8imZjmALri/E
inehZPDv97XL78dIC6rQ7xiePByKv7ImOTR1fLBtuJEhvLGbPz/pFm2ECmfdBBQuZl9a1UyoUTm6
px/94DZPNnzlywYVVx1eBjJJy2ubN8XlcKS5yMoS6htPmTP5/ejPzjcb2CsENVV/HxS4MGuAIcbO
E9sj5oYojC6GI+RE0dHuoEKs4KU8Vo45PjoDIl/X53ptS/JAJ/YmAHZIqF3+OHr8Knm2Wt0LBvsk
VfKtERTF3pL8rZzdiuO2EOtVeL7p5LlEKFyWAruHhEj30MRBmLdwjbTa1VG/hyHfUv8wSfOyRYEm
LrkNQISmLVwTc+pM0NZkuqdKngpNjVagE6d/mtU3bFU6I2Sq0kAuXwG8YMRq9IDmek91TiGcZ6r8
bpY/JfpjIT100rc/XysDv8QbiXL7K5xKGSYUfpzU8IxggHtFzqq9EaEeYVZI6103teZCzk0JR9z2
SRkVSGB5MRFl+exAFHndwOp2QEaHIhZX7KuYBVbs3h5qDt2Q2siM2tMiiyxP0BfD2d73hvUYhrW9
cRRXjdI0Y/Prl0tLuErMLO2QtXfwv8gx+mlwSGho1+3HNn8O4x/XB7jmxExGxvVODozWscuDZahl
kycUdb1czX/pYbnLLbjPa+WzbrffpyH/6FdqsLFqa4d5QbfgZECGv+ofkNR2gouN3VhAhVnB1Kne
ala+4THWtoZJ9+zSngtAU8yN5H6WB0Nl6F6Tvy9hIzK3isaro9Ad26DHmwBP9McdeXJtDCzdKxEk
LG4qFbKim+uLs/LesOiY+p8JwevFSlRbM7gFDxoUelwlWhNRg2h+9db7Pv/ezwGMal+vm1SXaF+8
BpbDy4tZJQgQW4/LqGu6zOEasB2t/YA6engfhYl51JVK3xslikAoakGuGaOAN6MR8VDbXfO+LiZ1
FybxP6VVjl4S7KGzvCnqAjXFwLeOftPVrhzSNI2olt3+IV7qxY1yFDVapbkbXhVadOqntTUsv3kk
t+q22i3tBaGFgtBbNhXlAYJV8FKvQhYdkOyQhPjroIIeNIM6TTeB31xfgrXjbxKtUolgQK/SPKpM
rtuqOt2b5S+TiteB8r2v/lZreK6UfsPXrB4TDiHyqsspEbvM1NTq4GSfdU+eP0AnB9fv9cGsfd8i
YUWzkKzRrrkM9uxFvsi1oS5NkASJ2Kc6Gd6n8h9mHF9W/9yEEK6G4YhiZuPrHkybs+v0Ej1rOEtC
2EPQZxs7QMw7/rZmkdDnxfVCVXM5IE2TUkgzDcuD6tgER5HuNal9COP8MHTaX1KqvYuy6qDm0Wck
vDZ6b9feGBZuk2cr4QnrdWm7nDNJGWrZ8iQDHUi71ewD9Pb4UV0ZbiDwqjYuhzUXRwfK0qOBlyGz
JdiDw7OFAh578iIHrx2HCZpEZ3zDHlxqbnQ5wsFEu86lGRQ+NaUxG8szK8+X3qVPf74FwWzCBOGo
9NuLJdKx0qwwtVgxfTpCyr/VRqtq/DzRY55/X5glZYZRUY/5fpoZqeHqdZx51TyZH+xY0dEbiHzt
WEkyYseGrH9tfDnmmZshB2iBYKjQ5jumKs1P1iJyliijtkfFtf9q1nX8NIEpBurrJ/cAdpxbxK57
V3NgxyvS0L+7Pk3LzxSH4SyMECS3LNqCl8vo7KQiBlUEGLW9zsl2CaRidfpUhqk72sG9Hjsb52ht
K8MGtzxmENEjGLi0pqmxXDfBZHslKsDO5+khSp9U7fb6kFb2LxgLnuMkz7jPRNinU9aKUqq57WXp
Kc0HF5Zi2ho2DuWWEWEkcpB0fYoAoKeG2VGfjwgf3mTOxkhW3KhNMp4bmdw/+1hYnMzMbbUpHctz
5P7T5DR7Iw3/ECK0eLZzG2Ie0A9mZaxn2/LGHC7zFnG7ZP50fUGWuRD3GL+fBxYvNiB3wjBQGlCd
KKxsrxkOGRWru+yrVLlDs9tshF3bX2eWxMHEUmyHiIXYtKVKT6FvnnyjvA1m7QNJ7p/XB7VlSnjE
WZovhUlW2h4nyE1TA4WsEqU1ssPT39ctrewC7uj/TZ+mXh4aJVdHCfZR25ughUbLY4v4b3UkPNkI
Oni8yWK+dMr7Sqt8zksHD2uFHI4MJyuE5WMgbRSYVjfCmaXll5w5mxEBJxllSTZC+x11Crd3ftj6
CAPB7GrNz3grxb06cWfmBBdt+yGKnXpqe3Afu4vczCZQYcUL0Ef779QJXgBpuozCBl4AlevJpL/k
S7p10WwNQjg8QTzF9dBgIhuerRbO8o1reGMIllAHwO30VhgySaXzaTT+kiMqnOlWPlmsoL7ET2cT
ZQmnBTkcu26mghxSM/JCKD/p+vw1tuvHvgBIYrcn3a7+KX3pqBnRQW8s9FX6w/VjtD7QJTFPNyL8
SsuFfrb5UsS3WlsdLQ865vdxZR0DJ/hWDvJG6LtlZlnPMzMBetd6I02W1zrdY+KoP3TFuQH2tHGU
Vs2AXEGiCzTeK9pExRlL1YaH3ouCL0X0Vxn8SqON1OOqX4BVEHlvHrpk6S9HgkwfqtF9YHuh9M4o
KheVNdeOP6rpx+sLI3bS/d4cZ4aEU5SUXTvopWR5/gTMGx1a24ZLv/8AcbKrTl+C7KmFcL8p8rsp
+3rd9uo0UpokBULhhprR5RjNUEm6MopsL/ffgdCOUDXZahRcPcBnJoQNoSYKclUtJhqaXfpjWG0w
hqx/n5wl2RyHjS0cLS2d4xx9HnaCb30r4/6LCjXi9VlaXyEIsRYrhvyKAMVowhIRQdX0AvkbCP3R
lUpoalAwShF+ag6JrBGgtk9ZId31c3szzsnn679gdS8S1TG+JYwQuTRTNSKGNWLL6+iEN/bm17SA
R3N33cjiSl/FKWdGhJn0Szm3JB0jgwqB317uy79bCankorWGZwQSuu/5HAzo8jao6cT+vBFSrubi
F8oJOpnBBqoiw0ZaJ+Sas9LylNEETp0cLTTnkPxG6qH+COUCtNbTjzKIf9IbfGda0VOc9vd21j/1
an+fdfav69OxPud0T4GYWnAUy9k582TDEMxIpfkmGd0s9Xir2R/kuJmem9DRj4EKXuu6vbWnCJRc
PK/5B1BLOCjSFCUy2jDWQswaaQ9IqVEo1vXbOb29bmhtnXFnhqHTNwO5qHDo4yTPU36E6alEVqj2
lIvqeufGef8897N8mNTiJlC623DcarleGyLAcpwpqwuVlbDDAseOZFr8uBzyv1r9R9m8M7vqxnRu
py0sz5pXOLckBI3x7FdmNUmmhzaZ5qNgt78+h8ra7nDgQqRqskDlxaBe9tMZRWvF9CzUUUoXNWZA
81NdHeqoKb/PYfWZ6x42sEoGVxvK6T2q7OnjYDTlUzf0/V0bh9NtFWnlbpIm81Cl5tP1X7jm2s9+
oPgWMMNYMtWOVZ60+L4teIcjEF2ab/C+51aEFQ0TJZFAj1EApt+l3UMk94ZRcL/j3OEk1MTEbNro
sh9q3POxb//V6P69bxZffeRKrptZ3ZjwZdC/CGgVxvnLs57anWVKJsGRg1BM1pS7sJze16b/Q8mH
r1pd/iH/9suVz2XyP3vC9rRax2glRFK8YJb3fla896s3wEAAdBskH23Lkl/V9CgPtEvPqwmGZhf7
e/QfBvOADruKNvvWE2p1r53ZWg7LmavsJwgLjRxXWSa2axbfTYVO561IffXEkTRRHTK2tFILa6Qn
tp8FEQkzqbxDtcgd8/q2iiVX69O767thdTg0bDN3ZGuoEV0OJ5tRdMyMwfIKbfxRTlQoZ4vuVuX4
n8yIlzqQ/Hisaswo+uRVenRLLvmAXvbH62ZWXSGdiSA0QAQo4r0S5clYRxp4IJRR/4G48lFN9Q1Q
w+rxOTMhXJVVmyPhUC0melc1kK05SBKqKrtyq6S7sgfI1hDmgfyF5tYRQmUT6YROr3kNpuEnNUdC
79Tmn6PTH08YaTOK08DdKHKJCQHJrLt4IdrzgAmr2k79c5cJ+6y1iA1wCF91kwYI5tEhU+OYRzdH
8sbceBqtXO8X3xd8C4L2QwkIxPT6srhB6+uhb4bnMc+Q1DHfSfb83VaTb6q2deOuLY1KMo3oBVwL
9OiXh6YPp3GgKmZ6ZhyhXEZGA+3qQ6V/ur44K1uN46+rULARuVByuDQTKWjANHTtkw+Q78jp6K5J
9lyZuhstbG+1udzA761d9Iu/sRRcqQYMWdzbYSJ3wGmXG0591tUvZfgjeDTTeV/Byvnsy0F436ZI
1M5OJ+/iTPGyLLnxkXQ8hHoqf+8SObujEXIrb7nioyjvcpzJIzPhznLqz1yuirhWqQIa8dC3lPxv
I5TGGsW/N0z2QtlHNMqBE1uEwxh0LPgT01MMUOYBXaCznH6ac+szq3BPg9KfR6b2C0Xgiz2IjS4H
VVZ2Afswd1aQENjvbZhjS8TcrN1Enzr6s/W84elXfCOvXhuiWgpLgAYFf5KRG45aayRMtPZa4+bP
1+dv6/PCRTK2iZXLMp83uq/jvbxFF7n6eWoWMHOCO6Hufzlddl5AZi/x+cx6cIr3FGbf8PPPvi+c
tYFIdmqQ0/bSO5V+yq1+0DVHpfEIAadO3fdVJ9VUGVLMe8PwmjRrXd5X+2huvsGoesiHHoS/9I9i
J8ZO6reC1jVXdW5YODuo+5GGUyfgHyUCdUm3641yp6s/BnurL2ZthV74zAlbaF8QI4kkH3QTXItB
EPY5lp+c458v0NnnxQhiqLJ8UCs+H6MpWkemK/85UBWS3CX9juPDtQtPRbNR237qBs3TrdreNYBK
j8aUtBtW1tYD/yov1Spe/2IWqg0DHoWlpHlqhqr9zVDdqnCXxRvpjVUr0I6rVD3pNRbHotgon6V9
oXql4bujZt3ZmYpshtTsqWNtuefFcQi5FMoJIOe5CReSBeHoxGCtaT5vVa+ZNJSwi+Ge3uQvVVd8
q4GDo0boBG5NOuP6flg7UQtRD/AJRVbAhFw6hCyBmE9PRg1Qe/lQgdC0y+wm0OLvU48KdxcVXzWH
+kmXIsh33fLaRgdnR3wJ6YFJlH5peQ7nZDKbQPPkrvuIiOFDMmcbN/HajUcVCKJoaDV5qAmDg4S4
SkM71Ly8uZWmyfWlfRd+uz6MtWVbUKZUzReKV/FV30fwYGtOAbwpCBDnVYbsR+ZUvqvmJpqY7Zjc
pkMY7H0E/w7XLa+Ojquc/cK996pqmxeNoZUyZ0Bpxv6v0q7Hz3ZppvtSHeaNg7Bq6gViRSkahlfh
Vkpnc1ItqdI99G3fRXZ2myjhvV9sNWmvbol/zYiVFWr3Y12GNWayY5Xvkq2umvVhsA/QEnBAoglH
TImtphhNvj/X76rpvvO/28qnNyyKA9ycAwUPpdi4Y0uIPxe8Bby+qD8b+oDOsv+z6uz/ZkZs4Jmp
PvpDbWrc41q1L9TQuYE63yGfFJobL7XVSft3RC+Z7rOwMTTlbg5zW/OQhg3h/YnMyLXMjQ22zLzo
/ADK/f9pe6mGnRlpKCpE8hQAqo7MSnVJDki3mVXoh6npkp2MnNlh0DZBV2tDI33Ki92k3EChXXBB
jZ8uyHTdk7ODpN+Gwbs42Xi6rZoArIMFLnTgUJcmSrS19TGTQS7P6dfBr95raXYw4q0+mi0zQlxn
KuibGsh+ehPtnh8ThCD2RpZJ34ZZ6Q4bO3zJmohrhW4gyTVcqkxS9nJIiPVkmhYGhkeDn46Etd7f
NHHU7CrLSDs3CuLiMZun6abIq2JvN765K0tp3DV+n3CwJ6DOKPLctpaUHcZAMTp3kOX02HRjsVML
ubm3J6VCZJZ24Bnis3uzqJ7isjBJpdcIe2eGfxvQyIQOq0YfWdHR7k4nyWQquPcaaXYIQ5CWnVr5
mVgkdZ1h6HYDsrD/SBkUTFEh/2VIsvSVx6J6kMKpeWymkTiYqq5+46MAfKCiobiJIWsnww+QZY7C
aK/nfXtXG0V0I/f+VipxLczAJ5EUBoX7uj25QKmw0VtHB7QCoyMqqCiTuxIP4iDZIkVb3SdnpoR9
EgahXjlDaHiBA8vWu5on5xab9dpRJncIjAwqp4XC/XJ7wAQ+x6mFky369nHJ85aFHxz6wviQ9zBK
5oa9UQVauzU4whTaZDgH8bqXBju0vZtO0jUPgNN3y5pugPw8bez5tS1/ZkKYNicK/L5PNQIJBWFf
xXimhfy2zse762bWYgm4vGzbRObmdTvxXCQjnGGW5o1D9rlVyvu5no9mpoPKDst9G3SJiyT9RvJn
dfrY7WQu4St5pboyw66RQNCueWb2PCHQ3m3M3cr3IUwEULiwlBEmCcuTTpDrd2apeZNJaxzkEbUf
bYSSKweIOHKps8K49ppPsBj9TipGrii6tH8EaiufOi0rD1kp6Qd9UMyNx8fqiKg4AiYgXH/F7zK0
TT92PU02lhYffNXYV/1G4Lo6oDMLyy84uw4HKZ2dIcVCF/rPueHcdlL4UHfzzuryraBodTQIfzmU
9xCKEmM7Ryq6eQmWPKuHMl06+IZyc31brzgdboL/WRDDusREMTlWCVSn2P8emGA/x6H8Yo94uTcY
ogcYFC7x16smSWjlhjr1fc0b2vIfyVdC10bjEQH6esvS4sSEOxCs77+WhAUqaTyc1YkdJ32FrkT/
jCxmZe26eF/mh3naOKGr88fWxbctwF9Rr8W2CpooZoIjvWk/63FysNGIHyb79vrsvTyaxUEpGvzW
i9cG1yZc7DDD1m1kDqrXjnLqTnIG2lRH+9y2m86L4P3Z50Unu04za88003YfDXmE1IoQrXUh5hld
37QqzR2zoP6ZgZED6eD3N6rRjl9TezR3Y9zYj1pZN3eIURcf6SFPdkrglyfWLXnIZnyrHjXGbtKq
8BZaHiV1/SnLblRfzx/8hGKba5W5tbNC3bzN6rb+YEh1+uAEPspgye3cdnc1jXh2sLfTPW3nx2BM
96OCVvduDPx9btoPcVDp77jCSUlmZb2XW719DhGW2xWSXD8odm88GY0d/CJqsQ+GEzc3dYyGSz3Z
0U3eFw39dPKwKwdilc5EOWoRdvg1FVbkOkWsumrZSXtkeceD5tvpjZZ2+ify6uW9A3nrvu3lLULa
tcNLxWGpQeK9ATddOgqpLKa+b2KOlnqv1v8EebkRmG8ZEPYEPMpai/YLr/Rh79+b04ZrWP08iTyy
HgCcXzXp9qZeZoFaaOAbq1+d1n/oiq0+4JV4hGZNWaZNUUHkQgwP5ipTRqdUVMJV/3ay96Vs3Rb5
p6l+kuQtKNta1wPGYMeCpWfpTBOmq0DgfZDTjMeS2h4IhD6iDXljxs6Rivit0vUfYj04wLcS7ECs
fLx+fl+eK+L5BQuDBgLUugt28HIzjG2TAJwiStGqpN41tf7QhvZRxQ3GQ3mYm8RwlaSkQ8qWvqkj
gvGhExyJ10c3C+j43vg1y9Z79WvoBgRSrsMFIYLK1bDrwhl/4JnJfQ30xTcqtwz+drR27/vzXlWS
fVi+i+S/r9tdc5Y0+MObQUSzvMEvJ0EqMkOplEn1MvtBne+C9r7pN/zx2qY9N7Hc3me3c9kr5WwM
o+rJxaf2XRptXP5bnxeyFDNXfKU5uOGw+6pZXzcwiltfX2LQsx9vVKXS05CneupnY2z3ZqDtry/A
lgEh/tf0Lp2mFgPZeGsiuUJ8ueGT1qIjnUKVA/KaSoCI+lKKxNElEMrUDTvTHaJMP7aT0u8MWZLc
ym7Tja28uqV470G/Q4qPtuDLKasya65zBCxIIxr7cJ44LvKuTw7X502wAlMRXf7/Ur6IeRbdbDPi
WDhZjPYQSw/cc/mwccMLE/fKhHo5ELngmMuoIZyCz3XrzoXbdW6+pTIsrP8rI4IXmuc2d5qwHk+d
tR/imA7If65P1JaB5e9nOzhSwqa3FhIhffxL+jvNf73h8xTZCR9JjL9CboZtqdukCYeTlLtp17ix
v5XpXx3AmQVhAKpeBXKTYyEqd+qdtrWR1j+/NIrROLJQyFzOTzapej6HzXAq52onR9lui+BfuFF/
rzD9df9nwBJOeGWnPOR9KMVs632a7kYkg4I520ujW2y97cU77cUWbVYLMwkB/SsqoWKMZ2dup+6U
1icYSYL+Tos/OeWxVx9bSzu06jGI6Js3DkNG0sj6fH0vCA/yxTrZe+5UeHiU13nvMtDyolaj6qSm
Ex2TtOCk3W7hlgpD7jKoVrfWbmVqYROhlGDDc0D3ouD7zSkG56U45UmhR6bxb/XwnVSPbl2FbmJu
YbCER8zL6M6NCVdBZWt+kGl2edIhQy3y+767kZqnIP2ZhJ8sSk7mqG147rX5PLco7JwUXrgujIj4
/Tz92rQ4INJPbTPda7rpVtLkqvNwur6EK6cB0t1FAhV6Atg3hYgsapzKGWWlPOWqO/0sNr6+4lEv
vi6cNa2XVBI2fL3/kI6fJ+tOSY5O/un6EEQw+e+FOhuD4FKbwcn1WsPKNN0OSezq0ZcmiPad86tG
eNJxXGmkdfy+0bduvq3JEzyVUY92Zo4YLrtdRz3/DTxkF9O33IlnrlxqmiqbUSA/odTSZm6wRY+/
cqdS+IMMkHsVbyXisvww61ukSIqTYX+LqkfVvq+Tv68vztoU0aRHtVum/GeJoNm07a1IC9PylD5K
894YN07M1ueF7StbMbWQKStP8uT2/deeFOAbfj8dAlSegXxSiL1cgm6g00OStOI06e+dxvPrLWap
NZdGacchuFkwOuKTKJ8arTfgfzxFRfEwRvFNGzek10s3aOyDWg4b8e3aiVwEWhzqiKCARQ8KoXfe
tiHitr39LBX+LuNB2cknayMHuLKzlq4DHREB6Bipil5OWxpJZQAlSHWKfgW12/zYhDGvuEqD9pGX
xLYCbEs489ASz1I7p9WJntnErSX9vhiSQ9x1N4Oj7GuKcYn0hxjjxc9c2BSOe7LQdvl2Vp2q7B9f
kvZh8AY+5wsLwrRliuXn6sCoysl37ewmsbeE1le224UFYT9ng110ccUYkrpxw+im6125PqKyaplf
rp+ctS0AJTWkclQQKYgJl1ljS9Y4+EF1MsaT3b6j5t8Zx+smxHzC7xX514YI1xmlvhpinQuTpFnb
hDtD+pRCmgWIT/c/ZL0XVx5Vxz/3OeDMSW2DrLNpCBcGJhc9FFqWSlxg7337yIP9+qhWfNr590Xc
Z9SqOLSa76f2O13bN+M/17+/4gIuvi/4zLCPasUM9PIUtgurv2rvk+SRyfpvVoSrPwj7YgjoxjiF
2a4J73QoiNqdvwXN3ZorwQ0kqlSBBmMsfd9+rbTi0S/j2+sD2TKx/P3sEkbyovo9XWV4IPsatRvb
aWs5hDMfSWajk5UqT3MD2f5Bqu4DyZ23TuPWKIRz7/t+K1cyVqzgmKU7tdz/t1la/M7ZLHVFp8p5
sIRCPD1dpwu6x5Gb7PN1K6ve69+jJ6LV66aczT5jFEm16+VHVXqO5Js49uItHSSxde63ZzmzJBzy
AhEeSs0cQgdKfZKAx2FOU9dW2r2qRfqB1glShol69OXkjrZZV3WaL2kk31ZS8Tj05HT60Pp2ffDX
N4oiYnnjQvH9OGeKi+wQ5ru2eUy+oRl/3YjYWC0MHNDb5UKSD47kNOFE+R0FB4Ifqgxl8P9Iu7Im
N3Vu+4uoYga9grHdcxrb6aRfqNMZmAcxw6+/S33u/WILrlXOV5W3rrAtaWtrj2t1m7SJByeqshnI
coaf4rC9OJprx47t0ekIspehHU4CA7+uteCKQDWRzYpyWqVEJqEDRbwX1Nu03EoiUsq1+Bm28I8A
LsYjVaXM8OGrQ6LVvpW2AEiTdnZsObRRPF1N9pJOtv1o3A9YJWsjAvDzrqby6/VdXz/aPz+D07ZZ
TtERYuAdK7tHq0dJrkKdqJ0RQN/YgP6/x/sfSTzJaBFpg2nUkDTrX+fooZS/FNG+DB+EtNarz/+f
neUDS2IFddf12Nle3aQU3F6OMNG5/vyfyeDemDRIhwI4E4iPyskxlZNZPtP8OZaf9OqxlndD+IEB
V+/6Ua06nmcyuRdHac1c0kKo5BgUR4MMwCNLXakL75q09AAfehzUSHALRFvJvUCharcVckpwOMij
1jznNvIBf/Va/1EL7hGyWmqqNRMhaYqn1N2rYYZ3U4n63mBtr2/g/2Nh/shil+HsqZjDCZQ21IBn
ED236s9cP1nW1yEAslubOqT60asnMr1nxg6NnQLrJrhnJmdPLPRbZxjaqQ6NsmvarUxOReClnWCF
q+dlgNcO1WgMC/JIUQDvquainXFeVuNiqLrrXMFry+zBWfHo31t8JoFbhx0YmOsO8ToZ9R3p9jpm
UatjKm1p5IXKw9QIehxXzfCZOM5Kan1NOtMa8OyazlQBRU5wLKLvc+avytKwik1sGE13b63oERFs
Fp+CAElOKk8KNitCAd10aiBc/EKPjVU+hu7fMPKgA/g/Z69xz2cGoHWgLWMphoqByix0IsFTIVAu
HryHZoremN2Em5ptu/BgyC9jf3f9hgqOg+/rT7N+jJIOG1bWk+P3KIBe//76EnQkLdEVjmlvzoRW
ap6ME4GLodV7NI45nb0LUTa6LmR9EX+EsL+fWRljLImWtcytrjH58GUw/iYsMP58n7OYvZI3XVHi
+5OxNeK7XPmbsODs+5yVbMAKD7cAm6Q0r6l0b0Xf1XBn5TeCdP+vJfmzDM6SWATlCTtl2xR6ibEr
TLhxgpNgn1gaK2DBsZEkwMKplycRoHQ3DBRVAgarOfxOix0afF3Vei8RKVw/9FX7jrr2/4niNKsH
g0Y8GMg5hMl+0t/a/ltXolBgCSrc6wr8RwynW4WlRIOVw4lqwm9m6UrmQ5oK3hDRpnHqpXYFUCVM
uBlD+0htDxSsjo6ZgsZ2TfJXFuXPajhNm2iB6eDPRA1xMopKkSsNf3MuaGAx0GMCZEa+2SEf0OGM
iAoGnqabUAP691NJAVUh6CZfu/MM6QR1DHAyLYiTRyCnVV0ywvhGXjfuZNG5rzqc5wI4VbbITLIk
wEPY1Y9p/tGVOwCfYo7Sby00Rv2w+mxT9oJFren0uUxOp6muqWNs99XBNLZF4QTpVrW8vH67fnPW
9O1cCqfSKCwBeaLDylTpjU67JAf35jZWNrOo/1m0HE6x89ZM6iZrkCggwSFvh3tK622mRLqTFpPA
q13z1c8XxWm2ZXVGXrZYlFE68NKBfzmPnjpuBvmLrZ6ub6BoXWyDz94bZQxBetNjXYq6mWIQTe7n
8Skd/yKvfr4izhMrOrnRpgwaDgptq9pok3jWZH0hmAIC3iWQwfn0pkLlkaQ2XoTONB+NqvIVe9jF
8CwB9nkj5u7n64NWlf+Txac6yy4IR4V5S/VdCLAGR0qcSVDwWLcJf0RwDplUTLOad8ia2PlOaZ9t
/S/8gPMlcCahC+NsnhKWlckiR6b/NLUI51y0As4AzGM7dkkECdZBmx3l+3W9FX2du/gdumrRbAF/
Mi93ZgNOk78w/ef7w933Lg/TEF1UUCd5L3VfzfRLXX3EkWDIgX2F9zHOpXA33YjMLlFNuTqE5Zc8
/SrHviSC+xNtFHfB48myQC2IqzdOmAB1RYX41Yzj+RK4qw3ox7QnAY65S9MNTeJNmH6NABJQVA9S
/gVTUluMTzm29aGP9736FJFfmrbNDVGILFomF4uVDfCirRBXskMTRxtu5fpwXeGu2xd0nl4ayrCq
Oi1kAYyqvI76Ps63Y/SiJF+vS7m+DPCKXkoJ4J6BiQRSNER62l4TNZ2Lvs9de0DwDVldIUZSKZAF
7zIRo92qQmsAEwNO2ide4uXvl9HGamdVjTAPcGxyojn2WH8ElSq4navLOBPDLaOMFXUyNbxaTf2l
jt8C40bEg38t/JkAznjFk5rQCDt1GCq8Ve0vgE39xUGfCWArPHt3Z7sd2n7ECvJxo8xOJ+rBWFVX
DbMRBOwM1qK7sVcS9F9N8CGU3E1qzJnvFMnLBoEPLpLC/n62ClWykV5v2EOICaBR8QbjewmXP7NE
xUuRIM6Kkb6I+yjAdoVgX2jCo14ce113puHrXxwL3Af0NsMsgVDhckHTAKSOOYHZnyXwPerQX3Rs
XRexekX+IwL9GZciylTO4mCGzZfBRqM4c/BWi+oDq9fjTARnRXILoxDoVIQD+WPOnfbX9QWIvs5d
vsCS7HGcEOK3oY/uvFRgaEWf565eLdU6VQscgWTtCm0vTHWtqtLZ5nA3L2g1tY4t6Gxh7uxt+f1V
ExWjRCfM/n52K8Kqz6nJKuFG5k7JMwrIpeg1Wt8kS1HAJoiGQj45KE8tg7HBIlAMTwGcL2rGXn/W
GaAzWDhk8NRwzzqFA5pnKUWeCCSPGGV1zOEhNp+HSNkqMcEoNzihSh9AzLNxnwaPVaOBGuER7ZZ/
c1vOfgd3IbWhpVnTV/gdwZep3ZrNN7SY3K7PoJVAtxeQy4Bcxd2WIgnawuiHHL1Fyp5kxUZvBDdm
TSHOJXA3pgzmfCRdnx9m7XcIfB56p8miDpmFDKCyoMnUAHIEeP7QFnepdEYWqEM/NeUpraR4H4HN
4AHZHuuumkziXt8whR3+hdv6KQu4eJCIgTK+SDamFma7y7k85Y3qJgmg7Ee3yJtNl++75rHLNKeU
UreZKrdsUz+bXuKs2itx8agD/CGwVLeJUzTEi4ZTFskA/CxgDaB3B3PX4OvgtqDOunmSqp6ewsZy
NLP1pORYopdYSX61tiCiXVgRThZnRbK+tqmVj/Rk228RwQSvVroRZsXiWTQGu3aw56tifz+zJpNs
ppSinHwyw8CbosSBqnqDkNx5dfNsgF4iHmaEWNxFg0nPja6k9CQXv+SxcnPlJQ4xgT9LmA8MN9c1
aGG+sHsgQoWaggphSSVLrSCJVW2qTqlZfjXa+IFxof53Irg7p6roJJRQ/DkFbfmRSva+CwJBnmZl
FTqa+DAEbWgMwY87GX3qgVyVF9WpTWUXo69FI1jDipJdCGB/Pzt6FBxURUrK6qQmgZMO97Aa23Eg
niF6c5fFTYxYny+F869CFB3AsJziQOYXQ4keFdI6yQhPrm42c3mXhMo2aQHrmkW7DphBaX1rqc5m
hG/gDQXKGP7x8ALUKK0efGjlSZuLuwiL7WRB8ntFv1mPPSBdkctnSGmXe2nllWJMdVSdxjHY9YmK
0bVhdnpJQttCAyCoskkFElfUg2CSSQHwE9hEkd6/lGhLdhglASQWkooX+mMUed9rAhgY7ucUNgaZ
OP2zeoBOJYZRnrr2fYqo1xPj7volWlFAgrlrDMSDDw299tymtWnflkGglycD4a786oAH8ut1Ccys
cE8JJIB9C+GICUAn7vEF4HSfjiVG7mIjd3U6YLr4R2E0D202uspguortjZMg9lpf1R+ZnGlIx1bL
AISCp3KM3Vb3W/kYK4VriJidVuVojGTBYJxyNvv72fXN+6qz+7aDUqPbahjn2gMcV+QNldW7eSKs
Iq08FEDExUCBhtZlfQFQGTVdltEpS0/zQFFuyTwADjhUbm91l4C5BZ8Td/Vzppx//KUuLSQSkOQU
GXdALRWRya8p9fnnucNRw2juAP2XnKqsLl5qQ6/uLVOY3lvu1WefN8Dy2fzAAnu1nnJVwoBBdGqH
aCtFhQcuSq/GtOF17V46SqBUAD4p8NUBHApsgUsNqLWxBCDN2J4wcrZJtP2UvlvRvWE8yGRbZB/X
hS13DsYAA42AeWYN7DwOVmPm3WyG8ACnKXQ7tHnHgtUsTegnM6yMtAXATBaE4j0QC7phlir0uehb
Y/haZo8JMHa0+d0avt+8FriVjOX5X1Hc1RlBkt7WYFM85aZDcoeKRkhW9kpBK6TCqPlQcOO9ZSCY
plqDBtxTkoPI3pbMzGnqQrBfy/sPrQEkGUyzDQeBn9yGWiUALGq7UwsShWpr1vsxdO1aIGVlKZiM
YF4vEAPg1XCOW4NuRiUe5ugUBIP6XAPg1zPsuBJkqpdSgB3O+q/h7MgY0eWyFgaCsLkOaHAM69bY
EDRbNTfSS6oY5rkQwT0FthxJgxJ1wdGI/Hw8NPtbVery85xhCaR0ogDbCY7Vp9Zm6c1jVYgfMaEC
lAD0T6FizF12vTDyfmypfVS6yuvBkKh7N6/gQgB3KUwt6fo6rO1jMxbO3CLjdmvNllsB57HUgHPQ
EW3Yx7FsNujWcTInBZMXUtKb6ytZml/mTyDYAEm2YoL9/NIuxukgAz3Gzk/F9DAVUQq4ESS81duV
9lIMp1EAoi4n8KXmJ3VHoxHMgoZgHctbgTY5jAohw8roV3Xtch3apMpzPZD0hIFjx973sqgDYWWj
IIClInHF4enxR24EQap1UnoyshcMiiXKe9wdrp/F0krhwQCfJtju2WAI/54XjQIOabtPcRYtRm7d
UnfbyKtIerOdupTD3b9ECbKJhJATGMSp/okTEQraymFcLIQ7DDu1mqqZIKAaESiPuquImKAWEsAf
DoIkGEHF0uAPc6eRhlQDIoE5HLXKQ6y8sWdFcMUX5w0JBsAPFI29GEAmuFSo3CZAvMqG8ah3QAbb
hJY31Lvr5722iDMR/N1DqJUUZgIRCipzLyQVBMULdbpcgcHduaQNrNAe8PlAue9+BwmmD6r78ua5
DSaFcRgQDKwDVo2zVJmR5mYyQUp8LwHVaMBE//VdWlsGi0NR2oSlWkwCjvLcNLE298fptTfv+uAU
TG9dJCjyL0eA8VTARDHoa1al4ZsWCogHJNGgAvSAetNgPOQ9dfW0/TJ3rWfqgytJwVaf9N8lxsNk
SfTiLrO8n/JBaQS8TGD184MKBZ3DxKa5ehhJ5lSGstG0PXA+XNTw3EG/r6KnfnqMW+DaTLvAwIMT
783W70R2ernZbBuw2wD7A5Y/D8WR0QgRYNKrB6sM3XbqN02UbSzM+BXjrU4AWzDg0GQVvA6YX+Vs
BMUchBzRST0Yb3K/l41b0xjc59ndO4v45kHRh6zC57Vh9NDKH7VUcHvXVQb6ooEiCvlevifNoFJj
29TACgZEeEPplBgdD0AWSDAP4aFXuDK3xWABL19UYl/aJuzdmWQW7JwtLpiHFCRrunpo5Pt6fhrC
Bzt+vX7rlrYJIhAoY3kqgNH4xWHAE8jYkaoe4sbpLfDwbq5/f0XRAL6OW61gHQiSOfMKoJQgrOCz
o6rhtXSfPTR0b4kyjyv7BF8WyU0sAaBNfLe+HkhaFGuFfpDq4S6W+sdYG58onbfX18J+60XmhGA4
HbPdQPlGfmnBiJTWkdwqcq2jS+x7p98Z2u8WIzgBeWnUbQaC9km+eagcEuHeYjYa1xSTTZzRpe1c
FKTQjEMZR26tvo705rcDx6IDow7t1Z+sHpcaNtdWPdIgMg9N9Dr0s1O+1+jprIzj9Z1b0TLYW+CY
wuIRYIdx6zDA4mOVmWQcejBSSq4mWIXo89w9SVVCkbXF5xv51UD6JZ0FtYc1AaBrYw37BjaLL1jV
lMS1HATGwaxL56eVipofVhSYpfzAUiCzagp/zikJ+rroMvOQjqcaVOtsoo5YgrdvZRGgv4YKA1QW
KAI8ohfJZxSqgNt9kNFKT8BiGP68+ZTB2oTYG7VecAnwdEcTSOiVcaDWQVe2XbTRM4ElXlkAkiDY
fdDYMZwFzpYUqjxoEXJ5hxzDOKgreol36wLAOIhhIRgRCFlwRpgdodlIDHLQwNpVuDS7+bG6+P7C
EQzwUGXIJxxk5aH9lZUC+7S0tRqQjZH5ZC+6BujMy8tckKGxWlMJDkMeO5TMz2Rsnq3+3RIRiy7V
9VIQ+/vZu6TXdtSbKgQloVfeS6Mn4jRYWwl4GEH6YwLre5HFG1UL9K80Q9cJKVwl+W7qp7B3lEa+
NUJieBqQgRADgBoLmKAWA9tKolfhcdbdIniI9MPNCsUsuInjwPjKgsgyq0aVAtUzPCIzmPb7RARE
trwRQM39zOIgEbIkOQFCN81KLQ6P0lD4wAe9T5VSVOMVyOCVtgAuT9gMkDFhhneQt8QS6e1SAlrT
Ec/bFuAGmVt8qU4kT4hUEMU+tBs0X7cibWXW//LZvvw8U7YzbdXUuIiQFLEPU+oN6uhquexq3XOr
WW6gKW54e7gHefBGNEWHv7vwrdswrmivxuQQFvbWbMlWYMeXt+/y+9x6TDJnTVEFWA/Iy+km6J7k
29+7SxH8ez0BehN0X/ZBNbcSmKDUu+v3gv1//kiAtQovCuhw5uI9DeaxCWcrlQ7qPLrlBL+z3Nvh
fgieSSDCHF/TrnNZXBZkjNOsHifIshsfaWFSiNoFVgSghUVFHR/BI+qOXPwdWL1FKskIDvbXpA8x
5lsJIuM1AZ/RGno54R/wNUE51HtgdLbBobkvdeLN2uBdP46VG6KfC2A/4OyG1OiqaOqgCQ5Kku7C
zrov+62Rb2p1Y6rtPtDs7XV5Kxp8IY+78KY0ZpmZYkGZIf+M0m4fR/l+yrJf18Ws7RvoKlF/1sGN
A2ymy2V1Iy3qOMeykuwViB8iLqvVzxPYLdSAUGziK+gJ8OTRLFAFh6j5XmDgv7i57odYA91FQHsC
IDu8Kk6xhlhpqGkXwaHu0Sm1perNXi0YfVRAyiMvvJL6ivVu6syGGAet3vSKm4kQg9eOGZESSzib
eP/4PGdfovEgrEz9kIXFc6pnj6rW7UJKbq36s5DsTAx/waO6HDqEh8D22cg/ZNFUItMSzlZdfJ5L
YBgG0HfxxuuHAjCQNE7BaJy4oYGHSgRauLpfQAyAtbJRIeWxsFogVCVlkhgYSpw/5JQ8NZgMapPk
Zjca+2Uirwr6HiQ0+KplX7WdRYfUPCg9mNTL7ZCJKJpXFwJOE0YOhGicL8MDKyOuAOkExZpB1lhR
4Jd6k8iIrF0/ADz+Rwj3RulynulDDyG6SZzGfs3jWwtwTK/OBHBRZZUUdhqGENBNoDWxEucvHIUL
AVw8IzclpjfYNgG9bEOeLHJ7PKNDj8B4ysrTyNqyczqz63KZJXoUWNpBK+e7IZY8IUfnyklfSOBM
rKr3XcBI2A6B9DY1Xp3tN9dt+JoAzDbASgEaEESg3B7hplaqDDT9QxiMd5IVuOVIHbUXPEgrumQg
PYEpCjQyAruN0yW1iYG5JwfmoYoe9RddNJm59nlkQEEMARQwVBu44ltugsqxB5HZYUi+2i+S9nZ9
j1Y/jx5C5HFY9zD/TkSlUhZDBz1Culh7j6eP659fMYCWAq+DsH4hsnA/Qo3k2VxJ0sF8N43eVTIQ
ERmTWxJRXX05NYsuMXA8IQQH4yEauLh9KhUL1O5GJx3kePbAoVcUDzJ9jscduGddS9vISIjbpeD5
WNEwtF+iBxMggZaBmsDlJZlVEHnSdCaHIXyjpuHpVbXPwpsDQfB2nAnhnvJQk+ckZEIK46XcZjf3
xgKfGBuHlkjGdrPQ30mTpWgGwu/BSrsnvauf0kj2mj5/AoisIGRe0QbkwcHXqpvIGts2U8Yzm5LU
EjGqOQsOhG60zpF+TdYOpFXXVY7dN+7NRYcFI6Rk/RVgIbkUkg51OsddQA4zpvIt8mGafpDdaV8T
RdR2v3L67M4AMgoA+0tSY9mM2xovGKKDftrVCNaUGsNyjbq7vqDlFQXsssnQTQHdCRee/YyzXQPp
Kej4gqk9Rmbj+IMs4lFZ+76ugBsI/TXof+RTY6NkGHPZ5+2x0H7mO6P6cfvPN1RkPrEIMNd/tqef
/fyuDK1xLOzmSMYvduQq5X/5fc7KB9VcanWD74e2a52qr7f+ehOko2zf8fsRoDGVPvv1A5nHeQxI
eJpkcI9tm5v9BBC0YeuRwmDtrvzekzxA35QV18d+b5m5R2oRktTycD9jAIQCYEtANokzHpI6Bcip
g48Offwk8uTg5rTk5fc5B7qVQzPQjQx8d1L6lDtxQQUClpcMOw/YBuQEkUJX+RqgnSrhbBdtdSxJ
9U/bTS7p2USC/n79nJemCa8Gs4LoxkSdho+TI8wqyEWfNcdm+J7qmjuh0zhAV0JORVWt5Yl8vk+m
Bdg7UJbymW5S19FgVC2uc7+jxKEiqEfR9zlzETe9FGstvq+FG7D1xD+vb5To89yFGA27s7KhaY8S
Cs3G+2SIZrlXBKAtUkc3hYF6wILZyxyaiga23B5zIKLXdyBzvTklYsOQIriHRuFG8AWZsuj1eJ6a
7Jjk31qv6L/fvEEgK0Y1hvHvoWbN7f9s2pOZV1Vy7OxNAxoJwWuwch8uPs/tfxxKcLNKfH6TGe/0
ruj+y5/PPZ9Z3miBNOD7KuBm/qnsaHt9e9Z+vwFuasCBozkRGe5LgzpNijrPUpocs8jTp50SeKMq
SHIuU1LojAPJHe6XjHlaPrnSkdwOZzlJ0Bh3tOPSbevIbRMAOIOjfEIz3iAa311RWXSnopkbVgoE
JXzwrfdlVs92lBzlQXaK6K7uj9c3bSmAANIG5WnEQ6iA8r2pQxNgBlYyMEabvgaO3gpqoMszufw8
E3/2yE1xmiCbhM/Pybg1wCdWKq0Ty6bg6EWr4G4GbnxTIntRHKlTJptZBGnMNP/S8btcBXczZgA1
IlrC5zN9cgz9q+RN3Td0FN9sPpCqRRkfARlcfhRcLzcLDYYAyoiz8ViXlWNl4FIUPEUr28QKiRgU
Rdpx2cxUZmBV6tSxO5qu3r1m6uFmXcK4BOqsoPxG2MIH9o00a3afy8NRiR/LnLhRWNx+zixiQVuI
jJ+66FNCyaSepoZMxzi+D3cRuTn1yCKWP5/ncitRMoZR2OPzqvnW5UfTu74/K5cBTV6wTqALRojD
Pw91NVHJMEv5CFR+6b6UldxBPs1Gq1NbCwFM+bNGpVhFGyQadUFNjLCFc171DMFdTrX5SJW7L5my
v74U/kZ8fp3RrelI1qLHWeNUVZmGOanofLTzyX4BIn/lK1LW7Ewq9xJoTAPqXhe4XA6WwvhfWREf
vUHc3ehsa8Y0SDz40bfS9kIqCLeX67n8PPd2ROjPT5Ian9cm4sTtN1XHWPM2ElWYRKvgti2Vo1oJ
DYjpdbeynZkINEz0ffb3M3OLgCMkTYzvFwS19umhyQRRBa/C8CzRH4y7h1ZnzOjxjVNKgBC+H4fe
V+hRIRtbxiV/vfmkz0Xw6ZZQi6S0Rg7VV1Snpq4IjXZlixgdBoZ6CLuG/MQHyNs7mmp573fyzi4e
iaiuu/Z9NEugMsK6EdA6enkEnVQrZRtHvY80KvDoEuf27UEbyOckoYbboHD3WgVgk62B/cBno4sx
Jo7zH9f3n7lh548djhi1IwTrePjBWq1yOtrGfRMb6NHwjepOCjBr6gT2Hd66VDpeF7SyU5hVZGh3
8GYZEdPlTqH7OMONDlo/Np0g3CgC10P0efb3s7uQWvZEpgqfH7I3aXjXb4Ve+Nyns5/Prsr596e4
L4YB35fl70rtJ/713VmxSOihQOIXaXY2I815y5IJptIpLTof8DDvtGq21iA5UmdtQa4g8DtWLvWF
KO7Zy7VcQ8Ui7/yYbpX+Z5Z5ZRcKZIiWw6ltafSlaY5YjhJtgmQjZR4BeWAsCGF4//zzTP5sGm87
QD8S1xjH7/yxHkAGLznABnJmo3GT+LdC79pYtKy1ywJHjx0URicW84OTWTVzF9aJX4VW8K7Y42QB
ZT7V76IsmB7GhE73mTJkIpCHRcM2FsrAMND59y/OHbedUpWgyaOyEr+uU/1FqSczwGtSWIDnGEBY
Y5HfQxt12yAz6WOFrY+cQmqnxhltc9hKdQeCwCCZCzC0NPm2NqxQ8E589gZyVgT+KkiUMSTBGue5
95pkNM+SKE992lZ0Z2EiFTTnrWLeV8WgeZMKJNjW1gGdSMduT20M/WaKEm7BIPOdEc//6rMZXFtS
JT0VCNmdJCMpWkFz+uv6LVtR/YufyVlrBbNHAcXci99M0XOnF78kMH2ovXV3XcyKLQJ5FKy2iWFG
tOFwYpKkHcmkwkqor5bi3Uy0BW2wQFTDBnHRIQOy9EtTNIO92RxrtfbbrRQcSeXf/utRmsVYE4YT
lhXgSFVyqje09jOwcGYbY3Bv/z4qpvAo8Ggi7uFMXT70lkz7tPH1+CHZd/lfbP755znzFiSNUWoN
Pj8ZRyN/o4KcwMrZMkwXVhdAN8Ri7nLKY6mNJbnxa21jJ15oCdKUgu/zlSDaSEUcBfj+kG70wBkE
/sTKDTj/+RanO0UbV+UAwBhfb5q7rAMJI2ndabZuDhgUeIuyhbgTOWnwrF6qaELrqS1lowbf/X6O
DWeu/dioXZJ8XNelzywPZ3hQCTJ1QIqYmFPki6aFFpg0VNrCx6/RXLu1NVcpzNQlZaZuIykmbgXQ
Jy+D5XqISFFvzGzsYZuAjPsTrfT1wYrG7xqYyX/PU5y8gERjOJY0indKH9ovNLHGbZPgRZHDMVed
sdYskXFfORFUM9hcPYtzUaa+3KpBynU5tIvM77vhTs8mdU+zeN7Ugfbt+l6tCcLgJcq/6OLR0Ph2
KUjPy9wicZP5TVX0X6aK9A9gH0tfZzAgb6+LWnn+cepopgTHLsZ7+WKwZo9ZnFdS4afjvkvvwuqx
j1+nShDFrVwV1tmBdBmbuACv6OWCkM0HbWduFX4VPyr2NhWNDq9t2Pn3OUtCwQdp2iW+n9BXlTzR
5NlOBddRtATuYddoN2IEFiJkZTe9mPXm+jks/RWMpCBsANQGXBaD74EheadGramNfqw7qv4dlUVZ
9cLoY/55Xc5yGWz0BUNcmK/SWHbx8iTaOc4tA8AxfpnsYy+tBdZk5fNo3MKcOzroNBRxuINoVBrb
jd7M/tj9jvb1rSMDYL5gLgseUjRiQ5c4PRp7o0/lkPR+AwYE7a24uTnzXwFAC0KfKfIzC3+gB2ih
aWSDPzQ/VetndvODijZ7ZOEQIMJXQkrrcvfraUZdTpqQLAkDN90B1V4gYHkRIIC5vOgKQ81A47R0
sNIQ/aV09A2wzoe1b8uHIL91jhebpAO8Dq1CYHvEu8o9GRmGtBKLxobfgtgT9q8VZEOXNgmsfoCc
QXoMYCkoCF3u0txlEYZ/ctM3Hhv5q11lXkpKz1Derl+FRf8IWwcCONwGbBnzcDg5gR60EY0tv458
5QdwnCV9W//up5/AAtqHpcDzXrkakMaAhhBRL2vuQxEhiTlBWhcBsdQvi784FiwGdWsU0vDI8gmI
OSR2KY9F62eK6TwRKhovXFkAvo+qB6o46BzhvcEezCN1FLWtj8ZmV/XAxCRQXmYcLj0EVkSDUtkq
xtzRInt5HkAZsmLMJre+GQ1onXxp45emfLBP0tcqnb3rh7+6mDNZnI4VuRSRLoAsqUQyK3Ylemsj
KLQLmXB0cKGhFSGhymmXPkq6OTVz6xvyc9doezvtndFSAGMi4gVaWwuS18DJQZs0m2nk9q3OcoQw
NTJb/7TmLrR2t28VwiMYLoJBKiTKLz8fImCVwiRlGQKnszyzudlPR9PO2fe5oyiVCE1cQdL5xfwg
JW5mCUAz1tQK7i3GdhAJLBOLVaWBfKpPez/Rf5XT9yb6WdUfmfyej78NRUQ5tIBeZMeO9nqUm+GQ
ACCHWeiz7JPRS8MM9MPOJyNxCt2Tk33zOgFNspXfzMwl2V2R3VcflLrV5A7BJskPmNVF/IaRzevn
tphE5n8KpxdlSUinSlrnT1YFmu/nXnqf4vdEek4zxvhgtP4cvajx8brYlScIFxhQFWgjhVvJA5MC
kl2r8zSCGfrWvKMbAT0D1wWsnSdACVHfgNKwgtPlDo+VrEk6wO58y2o9Gu9rUt/1c+2q+j4n8ba0
v1+Xt7ogg/WlA5WBzaBcypNtGmeNQho/MIyXWgo2YzWd+pvhN9hpIbxANgKwCcwyXYoZxqSgaoXw
C0gCUrWTRN297P/z1hVznPDM4GEi2cG5BvoMeAIpDGpfrh+byNwM05fOfjSrl5a229t3DE1yxGS1
NNZieLmUotKDLlRVBPYR1bxZL1UnmgYKYktLBHXKDptbFWAJ2VAyUi1wODlRRmCUZjwOnT8AMepb
kY6Np0RvZTBoG5WGIlDwlT1kTWEqCl2o+8NpuFyYiSYJKweMly9R9EzGQAW/t9V9NAMy7uaICXsH
dficFMFzyDnSUWJFej+zhGnoZW3r9rbhXD+klVfD/iw3owyJyIPHdGiUIM6jyWr9oAzwMG2iWjTp
xDSKPxt020APoNBLCnKSZMlYSsXgt2G+Be6dYyXjs9wn+34iL6lVPpkapY4cygL1W1sZ+vfQO/aJ
WMivLMMcTNirduen1rj/Lpm3YlTgpiKE+sSoVDEOyoNyKMNY63M59n76W4q2sqibdcXeIBIHyTli
KHTjy5whUOVwAjfH3PtjoDlW9w10x244KbcfPwuhkPlEnzmbSbpU5Xpsg16rkJqMvyof8z+36ha6
ijGKi1cAc26LFnM2uWlXKHX6fZ8+wKd7QB5O8Kovd+lSBOeVdGVjBw3sPcAhB3cu7T14wZ/AoyTo
PFCZdb9UYtYgjVQMThpBM99N2dFRn7Ssif0saEqQf409EOED3bXm7tki5Z2ufAtps2nU0LNrM3yk
QTr9E8ZJ8WGDZmFLUnNwRsCO7IJO+wcoMsADKQt90xV2uCWZLuq1Wj6OwBTFabJ+aFSoePcjVLNB
n+Yw9uMk34V67drKrpinu94e70w47ehxvH7UKxUPSISNZ9BwLI3IKVLX04wAsDPx00xWXF1JnVJ9
dDZtRTaJXA2elYWDo0pE2yS2iT6jUPtRU32EB5L23tDGncA9WN5+BoHHsAN1ZH8Xdk1KaDJVvRz5
RXNXulV6d329K5+3odeA80BPJxw5brmFPseKHGWVT4d/Mky7flz//FKtYbjOPs85NwC/r6KmwufT
2A0S4ibmsDFFFmb5aKJAhRI4hlRMNoLKWRjoTR/YTV8eZH1TFtUGCG8bI9m3quCOLvfqUg73iOlj
WuVSBzlWfRgqkEH8vL5ZK99ndxMNo8B4RnjCrYOYeYa8WRof2h+m+YBQ6/rnV7YJxgvBtI3G3eWk
bpdYg9yj5I5cmf3dlKdt8kWK6h1erZs9TJtNA6PfH14t/CbOrQhpak9x3gV+I30pum04b83k5lsB
iCyklNHehBYCDLlemnu11MhYIY47hKNXfZSiNp2Vk7j4PGeN9UKnpUrweYm+2R9VK8idrIQyMDIM
+85Ciy27fJc/f24ouhUwSeknyWnKUMqVPZo+lMG9PTxFreZkiuy19QcxRSX4pccHgAG4L5/osOYC
4yOa1WGmVpr6BiCo52p8A7hu60SDXTtpq70WWrO5rnQrASRLxiMdD77BlQBSVasqBx174oM+05ma
h7lK3Yjs+8jY6ONbZ2916QmccBtNvc8AMl8o3wgBnLCxQXE7nlw1/3b9B/0PaVfW2zjObH+RAO0S
XyV5STpJ205v0y9Cr5KofaMk/vp7mLnosWnBhPsDZgYDBFCZW7FYdeqc66UVfS5QSkfGBw2act0m
L8FEw2OWQ8Z82yf7RJW2uvZ4l9+XnEQLDlai52N+Gtpj3ldBP7ZBruReVo1C2kBN7pAcvBT5Kcmc
TdN+M5TiBopx2NIzcS4XN3GWPj8tftjVD7O581Rw19VBgKRRPELxDJEPcWIhf1R2S35iP6m/JYYi
EbM6grPPS4e4x/OXFCAROyFLxYCZBgukiqHqisceXLsCkgF6RmwpRCrSOkyOWySuZuenbHmcSBMM
zrZkT/ivZ++rMo/yKvTGo82/zLGK33LlKIMPSDRLI45DxkkM/ywzUznm7HR+k59M8uTk24yXoYfH
m/4evT6KF8iqKRFViwQFqmuSKdtkKE/aLRaqiZI4GvMgjvd5HDTs7hq0Bb/+nyEpXBhNp63sBoZs
4+g3z/3D/WffFZGCoBNHXkve01PHWnMo3s7+mG8nxYZbnSbXwnKg0Q0pCfH3sxXppgEt4U6XnzQr
hC679mJ9g1Jj5SruvrV9jWwUyi4Gii6osF2acTO7bQobl8cyRx6JTBaAsOL2RK2O5D8TV1X02ihN
5rr0lFQbrHZtHv0sZPGmUD6qr4MSrPiZJekip/EST6lL6IkYwUC3BdsuEKW9V/FWHNNzK5Ir6Jq+
9Svm0xNIjKcpqFWl9NVRIHGDFAcgn8STliTX/UnT3TQ/xTy0kBOfg6p8cGpFALe68ADpIfEL0D4a
jC4XHtziNRAPDlYFWuNu8smbH8D4d3vl13wy6AoFqT9AVTB1aQPvndFanKY6QVLNyLZMhRxem6nz
70tjqDq0iHKjr06cfHRAAJyhjJCgXyMnKlWst7Sc9NQFlypS18iUg4RTnq6mLOPM85P6RIu0D7zJ
/qdIfejnmKHeoINjrPcukHu5le6qZgiG1g56i256794GQ2w+NKZC1RsuB1leOcGbFXbuuxSldjPe
dN7WV8XCK9sCgTAYWJCmRp+tTPSS5/PYtk5ZnsyieWni+EdOhodyzu5+/QC6gXQhcmsCwyFH9WbZ
A1VOe5hJf3xzVHialX138XXx9zPfmfGuQ5dqV55S85B7J1VLhOrz0ra2ZoCnOiTyT4R/Jhu3+Hj7
1KwtAVgCEAYgogQ9t/TrJ+i7JcvQ05MzItT4oDkf7u3iFZvo3II0AI42NrNvhQV7U9qb6fPtAawc
y4vPS8cyZ1aWDS3wpaTd9/NmYM+uQ6OudoPbdlbyOegLQioTdQ6gseX8djdw38l7Sk/u8ETn9KHS
mmiC0HkG1azyhJb7v7EHORSBQ7HQoSxdyT2DnsdsZfTUlmkAYuNHL/9szgfN3cTNgzmpskdr2wwn
HapoULBB3UN6+dIlL52Zp4DL0m0cAPJye/bWthlwEELBCtCjqwsgMXRWzqzAzV82UeW/66sjN19v
21jbCbjARO5LBBcyoLbvG7tLQZ1yarwhbKDSHLMPAImHea5Fty1dj0ZwfgKrIPrSBab08sgzuyN4
xuA6M/NuZ1YfR9OAiMjv20auV+TSiLQBFrcbINuMSAao8LCwPti1KvOsGob04IvnWOvtGRYKNiEn
9J6Q0K2bu2O+y2FIAYbb95VbJYj5rG6fNg+8fqerKM5XxwGQEIga3nhepUjMWBIOSh4sh6dtOTeC
CXQjxLz79Y1xnBmRArE5IQ3qXjAy0c9Z+rOLFfnt9UHgXSSOIJJo0jxxajutPmOeNDMPu7IFYQoA
EYMq3ltJ4Ihx/LEjNwDgnTJCigFh6/CFjoGdR1W7m4etv528sP8MOWpT1QGwAu+5NCmtj2MynoGH
gZ6yqg/okqLp54GVTxqyqsBI1Ma2ADl3PtztDi6tSgtmzRMfphlWmeBajJpl7xWBfT/kA0k8NDqD
ABNqklfSZUs3eMlQa5jOKQnm+MVIf9zvBiBdSvC4FBBquYSr2V09pplW4GmWBkZ8iFOFM1vzM6g8
4ZIBYgXIUGl1eDwhwU7b8qQ1jzHRIr8ad7eHIDzVZThrw0ciSDJARwTvLFmYvcXkEHAvTuMQFXYR
+vSpGR45zUKS3T8YUeZCnhhPcRS3pHdyWaKTxG2m5JQY9cZK33ncVQxmZbouLEiDIQlfikGDhfql
szaNt709V9IlBpAdZLbQ0ISyIxLE6Du/vFqanoDzlKfD0bZZUNgPNN3w4Vtd35eueDODeN4FMkR0
KcpeAL8BtN7ohDyKHG5bt+joVMQv0jxdWZDmaTabmrTCAmg1KahI8/tW+t/vo0fx7ZEEhyb5S63y
2lqnZn/MPtXar7n+dnsdJHf87+cxN4L1HPk9udpotkXHGp0OR5Pu7Sysi7Bk9+0kfBYEqnheoVEJ
hd8r8idGhyV2xlY7uDsCfH0JTvrbY7haAmEAGH48rYTglZxna+IE4rN2Hh+KJ6hFmKqr5GqKpM9L
W7Vtq3JhDj6fFJExwrNrPxOVrKJqCMK1nD2u+jFzwDdK4fZGK0CCKphURFJrFlA2RRVRqBxcrQKx
+kSzkpEc6uVb7G/KVCV2tTZN5wakKMutiVeaZCCHuKv1bdcndSAi5acGFUFFCmTNlMB7vVVdTSz+
5WxVloZ+OrMmB9t4NvQ6bI0inBZFrnBtwoCrEz0q0B+90mpckiK1k7bRDpk3IuFlsPpdUWmV4nCs
DQXtCaLNAySCeJteDoWVeT5Oc5sc/XE+2iR5503WzujvpDp9O4OCDg1VRRi7Sg1kpOnKKTPjg5e7
B8KmFwphKlKp0OBXXh1HBQYEbcWbHJIY7dk2bszG00pLiw/W3G38agqh5PsCdvOQ02p//6EXctNI
44LEE47x0lTRFTZqRCQ5VlWlvxYgIf7oxETFJre2Cc6tSN7X4saCprQ0PUIC/IfV3xfzvK0KHtvi
/kbkYMhFRntqF7c1uuRIl9nfEOa5EU+gHXB7ptYWBaENbkHg46ByLG0xYmRLPnhOciTmb5d9r4d/
Gv3rXH2/2wq6h4QalgBCXPFAFIsz0sEv0iOYgxC/gcnCDGynjgbKFe5erOxZmCVm7cKSWLOzTTZm
PJ91nabHPo2fvK48MnOhgcOG75WTbakJ/YXG/PkXowOtBF70wOJdZSmmjLpgOcNuW8wkzCBhlTs7
fXnOPJWiplyv+nd0Z5akfd1AQaw3Oy85DnNuRhYBhJdabrPpbeiHZJo5BVBRpyHkaXlIdad5Vzcc
L40CuMexyDqVV1/ZPBguMBvINyM4l1sjCM2rMtX75FgTJ2yrk8arwLL/scjv2xO84gcB8wemR5Cg
XZP+GgOaYmdnSI6GGyehlZXGziRjElZNpgKLijN7tX/OTEkzPBS+S1izJEe+sIO2LFVY84IG5hBD
3JqHHO0rnE8RBN0V+dnVjYuQXYjFoSNHfuKUtFnMyda0Q+6UScCz5jdyikfsiPdx6nzSl/GrH3cq
ForVicWrDblPwewqv7fnllblBAmJY2a1u3JqNnqJd6JX3u9kgPP9t8IKNhC5UaqprdJuXVCAFPNS
hqA+M17yxWg3YwvxsLzMfMW9ubaIwMiAYA00MIKz79IJkHaGcJMOp+Z5tH8skczcuslSv7DxWeh9
tJvKaGhgzLVK0mJtPnHlAGVMUCVBZHBpuGK8MtPCSI5WFe/QXpMHrcs3tp0oJnTdjg/UpzADgNml
ndjPJ4TN8Dims3XYSzd+H9j+9plbO9sIzP+YEH8/c6SIyyBUnSfpse0gqJv86IFndJ5y8uG2mZU7
FPP1nxkpth3AnKzNjYYQJ9XAO1Dk31iuahxfnS00V72tCLBZUkRY+PpkMbC5Hwd/2HDvuePOphxV
DQ6rIzmzYl5OWNsW47gYWBOr7pZDzjv0Vvi2yuWqxiJt7T42eMMW6EwMCUhdwJ27YTUeyUPhKtZ/
fTgC8Y3QUKRFLodjM2jYOFys/0yOk+7sjLRXuLy1sYBXGAkd1D2RPZLG0uYe5T2d4oOP2BACOZAi
TqflvTebd0rlvN2bgl8aKT+M5Qpe7Hqov6BbFo/AJH0tbfewJCqS3NXBoItVZN3fQICX85WO3Em0
oY4PgMSQqLeXn5O1JO/I4JcKMP7aycRzAOzCoPYAH6l0ZECaZVdmk8aHvi/a0DI7B+nDJEQs2oTg
ylFR1a8NDJEEFEZBAIyLXlqlbi6YNXZw3t28HZCSdd09A5fhbTegMiJ245m34bY2WEsrbggS5O5L
DhJoFShizYRAsUOUGDTmV3JJ0FbP3cXI4DPjjfstzrfOr/vHcG5ACh0WvK3QqZokR0jem2EZ9+0G
hYU5cICu3vxvpqTD6S1a7sQ1xqLDWXrFznZ+6fXDX9jAuXTxWIPYp3zHlBMgSnWLgCTFbV28M/tj
/xeJDRHv/DEh3TENs5ySN652iIke0hEZpkRRUFg7K+cWpLPiJp1hJjMGwfMtcO9hBk6HKq5CS9WF
IWZcjhvPDUmLz33OTbT4JEcQGtb5Y8NeSPHYW4HtB1mBf8Lbi7PmndH6jRAQEosQ95NmrgJTgom1
0Q5lULdVRGdVTmDNAPLseDsLn3YFJDFjrePtAgRwWf80mh/LX5x3eH1AvkXG6SoinEYH9UPuIBfQ
aFHMzZdi+FiD7+P2LIlJlxcFpWqAh5BKxjNFuIQzrzJixYcsqxBTV03JgrjQ3V2rWUNQD5qxn6d0
2RUZAxNSM/mlAiS8OoGW8JmIQ69ryU6uF+AxKrSDnePZYNQBIO23R7fm0IBZFJ0/UMm4CjZzipsO
XPPaoQFz9xH9yvFjQWtrD9GgYnvb1NoxAocj6gkusIro57icSBfsLxVruHZwZiea9C+2ywD9+Qfn
V7Fiq7OGHmVcNKLkLzeM9EPN/ZZi21npxmMRUMa3B6L6vnRuesbTrkwG7UCSJw+oovbj//Z9yd9Y
jYMYwBPHZooIo0Gpav+UAdlvoQyKSH9mSHI0ULoiQy8sZH4IZlAjC+gn7Yd11H4Yb/8yLdLsoPtt
ocMhC2JrH7/eHuLqtgNEUiiOAMX2Vls9O1Ra5oN5JGZw2uMmLcKZgDhHsd1WTCDdieZxuAc0O8jI
YpMbM9hCUv+wjGak8SWMufW+VvVriLWQvMOFFfNyU09VP+uLrXmHOrU+laTc1nNyyEAAFCbl9MvO
JsXeXrWHuENQFsCjysDPVvdiyDXU/iF24i0Bfg30IUGFXFUIeqAHc7D/4jDhAQyKYMh8gSJD5rlx
PM2q0rTzDx6dvi2kjPSl/Xz3ZkBMA84mrIdosJOCwxZ+fPB57R0AuzPTV2t5z1pFEWpt2nATiaBa
KHHL8WcfT3yhFSUHV6sBxy2MFy0FQnO0y8+OFzMknKgi8nmrL8o749yk8CJnW7w3rTZus4wcpnHa
Cb7axKk3aem/TDwJjDTZatTfpXT4NLL+vc5nNNwWJ3dJn6hZPDhp97A0qteljB8Q514otQGEaAAY
gQ0k/aY55RZJ8L6wpuS10bLjVOYbysrHIeZRM8U/5wQ/rq2myEqtn7dXeeUeBVUB4maQMiF4ltMa
M0zF6IUhB2sshp3txkM4AK24q2qNhJDXnD40Kf0O8j2mODIyUOPfUQsaDkQJPkDy0qhpkaP1OdbI
wahG+wlcLNl+7kv9OQNF8hMD3GVXz3n6NHZgFi7nDm03AJM9GOXw6/YMrLldNCYjlYS0Enq7XclZ
zK6XDVmHOp+bWU7Y5b0dJLyZnnK6GPvMy9nXskVPsWFM5lMy0inyrRLM8lNZAFvS2R/i3qyjpKZV
GDdzu0NDfDIHaYfO7apN8i+3f+3qep39WOlUjkZjWVMWkwOaYtMwbRo0OiLO/jgsUxw2g5vupl53
IpLWqgVb89zn0ySdHKOdkDYYs/gwLKC5S9ETtESaquq9Eo1crIX4EWfHc06nGGxsMFIWgWduUn9b
MwjbKZ4OK6ECrGDTAR+ADKmcAMk9aDlNaUIOnWVvCeu2c6bKi67P1h8TlgTUmJpkrBAA+4eJ55/K
SvtkuPlxmpRx8JodYIuQALEtVMFlVHg1+ZrrDik5MGBCehqgi3ibjL9ub7q1+cIlIMikEHETOYFN
zdEuuAGnWVFUAXKCyOB028Laup9bkDaXy3vdjHNYqPm+8fet+738Yd0JOX3zOCCvwSkXzHDgOrjc
XB6pKqcriH/Qaw+dU8BtkK/G+JObEMdJ69DLNrcHtTptgJWDpYQgoyNTrcVGVeh1ZpBDaz1O1Zao
tChW1x54b7DNQEvwinqWEjuO6aSTQwEuKECn0QOk8Y48pB5VPUrflli+NwHR+mNLcpIlUmBNZ0zk
MNv+Lwe8+23vPttkea7LBiAe5zj12Tc3NoOp1ve9Q6KFmYfZMxXh4+o+ERhCtGj6NpJWl0vI0l5b
+mXBThytqgvAce/8qPE+Cgy34t+4QRtFwKAyKEKYM4cESnibE4djY37kVhHU9rdMD9r97Y3yFktd
za7otcOjHHtTFuKrkmzIaZaTQz9604Mxtp94YxrhEs/FM8uLeqP3+RJ1kIH76MaF9VCUvIw8XjQh
m+3sALLxKuKZz8AQUo479Gl1294awfUD7fWQDI69nfI0jmo0WYGSpRPaZSRVDGItmEMMgxw8XuRo
sZJnatCWoeNefMgturPcvePsHb3ddFMeFCy6PWFrq3JuS9ySZ6tiTFk7AkoGaE7tNSffKOL9uCTp
Tz+tAY1mbawIVtZOMhgHkGHEIxn6PlKsotXMoJlZxod52hpfm/x+yAnK8+hOAnsveoDlIMzRmqKq
e6CA/PydezDyw+3ZWqsto8EFrMMOQiTAASTH5/ezwZrSjg9aliyvbj3kT4vnUwCJPTu0uvQb47H7
rC2Od/C9yv++aLqeBKVusKNX0jvp3d7cMLrdgZNEigMNU9LVOCQxFGtFbcBKIx3wdRV6fS1EwosC
pDmCCuaK35/7NR2cNkV2U6u/tvH0qWqqzVDPIMU2IdRTNr+z2FZsyFWbKGCDGQ1lLUg/XW5IDyqa
QzNgQ07aU9pFo/25actQY3h8fmv1VFEmWHP8ni8Y35D5QtwurWeDUgrIxnHULH7g5g+KbIRvqkKx
1T1/ZkTy+Hrtalnv+PFBH9BnmJaBqjCwZkBo3YDXEdlCwEcu56yi6MocM8R6y8awHpT6marPi7+f
+YjRGBvEXDhU6Wz99jPvPcp20e2DtbYO5yMQfz8z0U4TjcsEJhbjPXEek2lnj4qzqxqFdOF5JE85
ZItREQKh0WuXKj6vGoHktJMRHTiel8Cx6fpj0sdfeaW/eLqvyJiqzEj+Oo2r3lmgWXzIql1sAa4e
zlTholdNwKOgDASU91XamfSVVSVQvD8sfuRrewaBNFsRC6yuxZkJaRTVMHRD38NEileWBSiOYghr
txrqVwINb4G5SMaRl7lL55kxOBF9FycoMWw7/rUtFNDoVSsWePN0vIBEJHW5aS1aQiVAb3EZjGH6
vkRv5Wup0glcfdz7Z0YkfzjCFzKAD+NDV1UvqQ1WwNx6ZvP8ith8CFofb4iRl79GPkfJ2IdFY5xu
H821aOTsB8iXzCyytUOHH1BWyCwl7bu5cp6myoLm+xxBeP4vivemDwgT/BjUDq5gGzTv59wF5coB
fczjstPQbaxqm13dfugxJjCEFCMRfz/zNjkpe79O8PTvUm9bOCxYoNl6e9bWrjHokCILhetF6BVc
muBmBsQGXoCHourcr0kKIUMUj82t7g3GYzLmwx4pSRqxNlexXosNIUfAmDncaXifoXtesmwVHi1T
H36uYvQLSntHm1pRM3eHNq83ZCnNUPN4UPVU4ZlWTwNo4gXbMoilZOKBfrC45Y0c8IF8YftCsxAm
IK7eza6mh8jId9vbM7xqD9SIlqBdQ5VPWkRjQCxGM+T6MutDkv1OyUuRfOiaj7etrO1+UCmg1III
wQXH4+U6eghXi2Iy/QOgdRsDoc9Uv5/qj+iCQRpLEbwqbMmZDoYcP9Wohdz3+L1IPk5m0CATlabB
1P5ze1RrB+BsVPLuNBN9ctkES8yMDHCfhP/b583LSYO4s6sNSBscqP9tar9Yf/V50auAGwoRouR3
tbxAKjR2kRHKgyQP2LT5m5//3/elNWeDZnFTw/eN6ktcQS6Xqipsa1csGLD+fwRIN11OUGL4yTQ1
vn9w6xfL3TkxJH8fbg9i9eI4tyH5gW72LLwjRY5GTx7q3IjMbHjEs+ljX2snn0zvIDh8MnLmRvVg
ftGrWeEBxSzJfujcvrQJut5CbRc354ENTVD4H0u+I50XMPbStCnomI7T8vP2kN+u9SuTSPvreDcD
Y6RLcXAMb5ANVeEfNL3N2K7pYhfpZJ6dxi62fxI8O98blCED3WRx+jx4C9/1XUxRlMnHIGnSL2yZ
8j36DFqoBczNhjWUvy/TeI7SAgylSQnCk9rtkKmZ5vtjCSHgRUC0A/UZSNBc7ojSH0E9Hdt4Nk5I
qJUvmxr/8VQgv5Vzj+q0aPwA8hOvWGlP6AsFrXJqeIcJmhtf/ELBAr+yrZH6R8ETJIZAysoQVt65
y9AsKEk2SfPqZNm3xdH7oNfL/e2FXhmGSc7WWfz97P7u+rrvZ079gzM+gqRujBVXy6ojhpQAcjfI
OSIDc/l91pKuTUBrju+3WxRAdxNoPXm9g8pHlNl3Kh2/veLJmTVp6fGEBo6E5f4hLx9p/pCruq9W
Z8txIWINZTjR93w5mrS2WoMVlX9oifUQd/1HZvk/bi/I2l2Mh+cfE+LvZwvSm0vXtV7mH+y4CfTi
BxJboR2/G+YPt+2sbDDweWIDIwUM+nS5voeaUZ2CPgl2NA+0466j7TpagR6PaIXCf67uAXQriGZU
SEvI5QBq4RroKNyn2fTPzVhukQx5ZEV6QlfnA5vvbBb9dxNASRsxm4s+QvkJn2iaVaQu7pzZe+jA
66i4MlezzuAWBXOsEA2Cj7lcIUfrdCcbOoS845L/WlATDmuvJEUw65O2MwZiPnKUWThQzNiA6D/D
VqHMdYOWGksAfkstSKxCV0Q8q+sJyDG6Vx1Baisd5EKre5e5KFtz097Gw7x1m6jTTrc3zer+J+DI
8dCygO5GyelpXkJ72hfk4Plj8DI0o+KiW/k+bnCBxEHaCr24UrhQ2gNr9Q7BlP6VAlikUqJfu8jR
ogzKT/hVUHrJtf2mrsze4ARXgzG/d2j607JLKC3RyM+0DynapAOv7Demx05tZT3VfFTU+Naq6sCH
oascZSsQnsuyVibL57apXWBAXD/wrGeroGE/vOalwFazbesMYVp5oe4dby/cile5sCtFENyck0aD
ruWh9pbvpF6+NIa/n+0EcncWVbXArhpD3QD8/3h1evIzFw0Wc714ALoM9uA+pHTpAp7yOLK96ROZ
qatwL28PBylWAWQQCiaQNQXmXmZtSVpz9EavhCtDE/cHx0mT94U5GievtIzfGSdDpDfm8jIXcROR
xedbXptmF+gIcZ5Rfsfcs97oHpox85/9zJoiCtLmhzbVx7DR+iloOnsMExBFBEOXe2Had9NT6nDj
ONtdErBy6EOPxORLW+H9iwR1gXs6Mza3V3DFiQLIA2gCrlIL3erSRTrhXQVBN9s/jOCMSNk7m4NZ
2T7q9u9GxX6w4kpAww+VJBxz0LrILczE4knpDrhFMxaNfYuJ2uTe/dcPbKARHkMC4ko+iTVikhgk
a/7BH70wIfO2bN9DWlThT1YnDREgnDXQJKDjv3TVnR6PU9siurF4F0ypvY8T+wV9qds0z7TA8DRF
NLXqYETbIZoYkG65amzmfmaDC3sU1VztK8usVzdr3s15eVy42QdFmeL+A9NPp20yap8KUili3zUH
em5fCoDyKs71zJlw9w3jI8uTd4PjKfL8a6cbPZVC2BHaiOACuJzTKRl4Z+BUHeK+Mh81Ynavcz36
u9bN/QcrnW3FnK7uRvDeCh47Qacu2VtKUput2aIMaT3T/oXaR1p+u322VmftzIQUc6EmHtetBxPQ
dgoW8kNPFQmdVQNorAW3LW63q16AzISylpEiEWfoLw7wuTRRwQhUFqSFLxpma61uAjI1b013o4ou
Vj8POBRyRGDoJnJ0kc7zTKq0xgwB16wtY/D79gqsBVXYTSBcAf0e0oky+n/RtK6e/BkQuGrnJo/j
b6/Cq3qT+UG3bKbv8bJpaojjRNo/tw2LiEK+O0zIOqHxGZ7uCrJt+twc6hZP60J/KeNPpvPBZjXI
Oepgqb9M/PuoOj5iIa4MgmBQhzSEqKtKD+tUI5CpKhGnVbTcokzzZGrlY136c2B1Cxqr8tjZaAC8
3R7m2voBmfnHqvj72auCdFVa9uAeOcyl8aFcxi9jg4L7bRuSs0UnMuoDwOhCX0XEhrKzrTr4g87s
i1dCP1rWa1p+IQX8H/o7t7cNSYMRhuDRIW8BO+CFs6VgxoFyqjc5QwlYYhk4rhZ43uZ+CwLOISh6
wLztSA6B2VbmjrZfvb4HY0swLyoRn7URnH9fuswhaWlrRRNXrza6Nad9Nd3nb95m6Pz7kjeAsuyE
9kT8fnPe5/P2znYg8Xmo6Ah/ZoOUDxv5cje1Rqsja1sXr0hKtlqHVgMImWaq8vXKJJ1bucqCV3PV
lUZTvGokqH+4n+9e4ouvS6FBbqNuUbpV8Tr6ERC199bl/p0jT9DCCzUo1C0u54i1E9aXZMUrz/Dw
ixbVW0a6Fq++Ly2xZcRDXjhp8erZm46Bgi0sVZTRKhPSMs9cg0AFdGxe8aIkaYS2aUPFMCAO0pk3
lEchq0shgzjXHgQPX3PfYz8XalsnWzRpO30TbwDW4Pvbqy5533/t+RYYVvG/eLxL3ne2HU3jEO1+
dWY43IxGybyrnV+9A2S89aXjjcInXu9hSJEgFQE0HLz9FewjN+OSxlC0eO20bxmeEvagqJWrDIi/
nzn2cUwLy2xabLPu6LYP7XS3r70cgBR9Oc6c1MuMox7zPa8elPJ613vs8vuSp60T2vKRYIKSMmqs
iKH0NEa313xliuDDhZSFY4ENzZROYhU76IwF5OMEqmUIv9XlfXcrNhLiITA5A+mKTnzUyS+XwEuT
ukzKxD2Z3UuzdwuFLxc/7/KIXHxeZlfjDZ6fVa45p7prXnxb+0U8+ojURgQSyZ3PqGK2rk8kgjAk
tFGoA7Mi/PvlaAq0lc/GGC+nIkq/N+mWVSH6i+9eEahgCy1plHMB35Uu8DJD2al3mH7Km8M8byxy
/4pcfF865W2XeWah4fupdWoGoNIV3xdzIC0J+mlAzoxEEqJGW+y4s0PnUEGiU7jsVNVHS0+6hznr
Xnri/AIO8Xc7d4+jPaSPJH29PW1XS4N8ioumXuw4vISuGHpSg2kLT83xpA8UoE9Qc6WB7n1K2M+/
sIP6LPgwUf+5Gl5njbPm69V4ykgb9CwCR0cDtIQiJXV18jEKACtMFC/R3HX1rovn0WtLWkOnrNoB
JJx6kdXc67xgAtBIvP1FQvRaRs40xtSY2/6Uaz4PszFaUrIo9oJY64u9IGwgC4yEBd79SKVf7gXK
/ML1J3uAQtauHPafbi/FytcNKG8h4YOnryDtvvy63zcN1ZZyOS2P4LpP2s3/9Hm5TK4xxvqC4/OT
/2TsRhWOQfHr5do4rWLL7Rg+P2jbZAPA79/8eqT50agEPge59FsUyKWArGQ5sSej3rPk4fbnVzYo
5v6/z0sRYmG6MYs9fH7JN77/bNPnTLt/8wAsCc4YEKugo03OpQDMuGS0bvVT1sdB+bgQVRvXyhhE
HzI6dgnaSvA8u9w/AJiazbSk+qmCgA8494K5bEM2qSS1VhYaOF5cFgCQ2CDQlMw4BDpXOM/6qXSB
j4l8FTp3bRjn3xf2zxzuzHTSpDO+3+vvy+xQ1VueKSJDIi4d6SCbwPmIdUBx4EqDvqbUz9LY4ifX
rNJnx+A0MnuziOKeJSl8LUg1e39n++MX3C3Tz9YEjVxQT3qbB3luGqdMy6rQtnNkLerES0/t4OcB
6XuKToSkCCE2CNBZn2Y/8Wolc5DbqBZtzYnwaPQm99HnHtuy1Kx2YFOdQ2upi69zZxbvs2pq0Lq1
8OHFmwlqwJqWgIOhqF9zy+yHx9JBVttrowGEFk7o6mgtj7xq6bdxry8buiTaEW9lazsWRrpznLqI
Gn0CEsaC4Mw2TbLku4kOp2M8O1+1noE+ApJ1AdXZyDdN70HcEyRjujEXe046TgPLpMZTk0wakuF8
aMJOs73Pud9VuyGl3b7L6RB2adEfm3rhPxPbYu/qdIK0TcnH0M+MNPS1Xt9yRroAwrLu59KnSdgV
dR/4pcG2tLT7YICk8w998rxtWbv2aUY1bQqMxInDZand9y7hxg906s00bIqlPcL360mUuN2yBHHS
kw8Tnem29ZLvgx37KmHP1c0oWj2AjMANKZcbIFGFWkAec6iDbLLpAam8tlSkcVdNEEAhActBBVNO
9qdOldpGyznIm3eYfpbvM1WpbSWYMKF3Ab+AEgfeqOInnB2pBHi7xsodDoUANzS6ba69OOaxmu+k
pIUzwNPnzI74HWd2gBupeZ67/GR0kfuTq8CBK54HBG2o9eogjxDlz8vPZzWFFIHWQVG+DXkRQRLs
9iWg+r4UqrazP8D19N4pLzeOY4IxylbcAXL3r5ghdEAAY+voqN1egQrmIQVoxqXxaTZ48q3P4/hY
+t63AuLVn8FPm4e5VZsLOg/zLihHjW+FNG5AqPkuTqsHBvIi1mq/Okd7NRf/w+3hX29EAXsUmvdQ
gAbEU3LsHS/soWGZfbLsNKjirZ1tYvfHbRvXU3xpQ/z9bIdAvrjtOsgUnYwsIi9pe3eUgM8L3T8k
xAAjlRknfaux6hoIrpM7a499WEM57y9+P1LjeHKgSoGk0uXv1+y6q4YEbipBkOybp5EqRnB9VDGC
MwPSEWL2rCXG7Ngn7vwqfCvoKBqvAS0YVGnPVUMAmpmAg6DrW/YJqFH0bQG6p1Puv07zzoo/LssX
37wTFY8Nj+wLUAoQYEbIcMX/6rLCnCbkek41qOnT7pFCwpB2H2+vytWzWRiBrCQEgpDah0zY5aq0
OYBoXTdbJz5bEffAWzO/tPaDMX6k+a/bptY2MAhRIFcIhUDwh0tPgL7Wp0EfJ+NktR9m7aCirJax
eG/zBWIXvGKAwcfjXEpgFOacGUbMjNNYzAFZfuctejq6OkzzR+L/NPtH2j5NehJqvbdpUG4cPkIO
PGjdbsOrk1G9TMNL1f6w+K5V1bXEJF7GTABR/PlluEkuJ5n3o28lBCPP6KHlAcgWPaZ4Jq5NLqTy
gF5ApgBQRGkdC3emJZ0686Qbe315xxX5s7d8hjwEhMY4YOhBQ6gsDUHXR91E+IY9b/0fZ1/W5Lau
a/2LVEVS86ssu91D0i2np+RF1dk70TzP+vV3se93Tmya1/ycSu3aD10lmAQIgsDCAtnYleOVDCQj
zTNN93nebdiS+432xXZ2MYv8cdrltbOjya8wwRyF6kdV7lm711RPj/NFg+UCDUgIAPg4X5GpzrZW
x+qQeAhI2m48RFeKO+f8oJ9+X3C5NR0TAHnw/aX5Pen21mD9Flgspx8VglQLEbXXhLpRTxCkIwwb
2SZLVAS80qXwQAnmwSvEgv5iPj0kAgs0uPurp7RZvvV1fTs1/Q+gThWLkYkCdgjC+FAiuK9Tax+Q
aAiTobKCCZzVVh8B8YrxEJ2bbxiLXi77lPOTharkkSwh7qjCzETDNGTF/buO0zxF97UqnyRTDiI/
DIIDzwco9wXlZO40GWESmkFjj57b9x5RBE+yRYAtCjM6cIAwDFk/3bAyTot8xX0TxMbsEXj5Opy2
ODyXt0q6DPRJcFpZPODE9mtNm5c1A1ozcNt4QzzNunpGKxAVyMFiWDzFYUSi93QZVmp0odmvWMaQ
b7uR+FnaPQ/arDAvETwCP38qR7Avm40OBt4RM0iccINm6o1d0K3efBuSfZtvx3HYLKTyuuJdd16v
3kLsG0etIE8G9KCgKJeiWZ6OFgmaCFkCz6W7y9+XGMLJ9wV/E0f9bDUzvo/2Lt31jWyTvF2WIDmb
JxIEW7bRp55EPSRM7Y463xOMCfwnVXWVSCwNbw2k+kDzj4FBogMY8ZYhzjAR8Pw+5vEj+YtdwosS
RoBTySeEnNqZFllNPOgjCVy92TTjNg0dL1XVbs8qYCiAHAsRMorhVGs9CbGGBOTZWvgzX0Aygf7u
Zpcm++5KviZu0sfSxKPTtuj6IdUMtSTNo11aH87U3DltvL2sfe7kTy/xUzHCyVlaTCabFixqHe/1
8CbpDiT5wtwY85xUqS6pKMweYhirY6B9XRCFbhYa6X1GAiv7vRRv4Onwp3m8SaJDWeeKnJTMqBGG
f44IBeJc9GwYet11S1ySwNANvyQfIQ9LcOPQj8vbJ5eDaAOYCvT7i11AgE6WNbF6EuTRDQWLfJVu
Y+Obnv57WYzMCyDT+V8xguktxsIG1nckGKJ4U6CR2ytNzZtopFiOTA4ffgT0N4jrQPd4eo5wclMr
ahIa2M4+Yj6Q2CoWaZUE/vejJ6sZhoBzdTENehtTz8p9F/r1oliFzNkcr4Ir7UhGWbprWayQkRme
vfhFp3i2StfAYZ4ovZiI4YVbLQJn2EzDnAar8WHkD4hi3FFhv9IlANbFUzOch11waEU0Ve4YlzSo
89Eb9w4ye5ctSiVAsChWErDX9x0NJvNt2PWdogmH8T0Q/QpG2/5nAZ9/P9KBkVttw4YGeu7K+wb1
435AOk63p3e7GfeWg8nzK5rH5/6tGGw/1WIf4dCWJPGmtrJtZqDvNivdTZyi7UlHirZL/DyrFaBy
6SbgiQTGtP+lHD81lGVak9asXRqM8daJfEyu/ItN/vN90YdHIMZYwsyiQUJv0uS2UXlU6e8HRgZY
YKTez2pcqErk0Rgy/H7rxemfXy7/eplv41RuiHJ5wlZ8P1qrmy9tGTF+qd6uYI9crJthirfTpOJ/
kd2sBsBQLjLDYKcTDxQbOlOPOgJvvaS3tltsaWneLoazmag2eMvcfIDXUKEb6eqOZAq3kVk4HQaq
QCYKZJ7m3q7lPdMbz25/Xd5FqbM4ksNObSwNrWLJm5UES/mqAcNq/ojQO3BZhmotQhA60q6HoUEG
XuRfhmn5MlAUxWrUXELVxDoRbvoZlxzritvk0cEussEOl3EhAZkTvzQfq+zBbraJ5frOUm9X0HCh
muCX7Xs1v9bgjmq+Xb9WPgAD5W+UpsF5fyq/J+Wqx42O/TSR030EtT5xvDG9uSxFZpGYfoRgBUV8
/E+QYlSdiaoUVjnFX7L0se2/aONzFz+nMydvUkTgny2JorM8liY447TRw3meIA19DHdgp9omi/s4
G80GMcyWkvq2Mcd9ldS+07Yb4qw/ZrBI9020Jzr1h2L9HrXOpm8ahXsUe24+dX30u0QnvtRRH+tc
13aGKWDuLz28zWxkPga01+3jzPUITbfhpLheZdZ8LFU4mbHDwCLT4GQyY/Hr2Hi1Js2vk24bpY7i
4agSJRzOHoBYK89wcPplV05P9eRXzV7J9CC9DI9XJJzPqVzWRnfwPAm17EtK5x1YEb26qB5oC9R8
hDn2EYiTkuVglvmuz8unbrbulibbdUA6pxFqgxg+mcaZr0e5l6Zzu2mKaH/Z4mVvaE5SQuDyAURG
rHl6sKakdrvU5Saf31XV3ra0HTVuh/ZhaUG5UYQPcYPYs2y8GSXQy7Jl99ixaP5yOPIpTjYkFsyf
BG23ze5SbXv589LDjJ6xz0wlUDOCQVmo12p4DsBl5b9dBOlFMaCdHhX9/oc+f8SxChsikQeML64k
PkYU2ARhJ7NsdDvNTfFQDLdZtSO/6/lm0XcmfY5UIEPuGQTPgccUmKM49zsaZwQ/FecZ0PJxgZ2z
lt+ts3qp1XqlkxyckGA27lj4gGruZm3ZXd5Sya0GuVgeXqmobYmDWjCzNG5DTJQKxugGDCLgLtUz
hdYkRnEiQjibSCaNJqiDkfmYyg1t3oCsu97sTiQIxzIhY2tnBfRkW4vnEtBiKVlWVYsQbktMGpwm
jDXDyc++dd1dcjVKlqJBHOBJWDUOELreT08Oi6IoL9Icb+qU+eOK3qjKv17TaH4AABTdXRhjwi3h
6Gz2oxkPGRrbgrIxfmRT7gMd+KtUIvRkBgX+M445w//OEp5pC5LmIrPXQHPvXM79n3grxixfXovE
3YNC7o8QQRtaCS+MQtGK4Xa1p1W9FybeTB8yFVOoajHCnuXlBBbszMBijG3cbdwCY1+2l5ciSaYg
+QzmEU50w2uBp2qZkZSuenRtBhG9XeY7hFzj62ReDaZgeHx+FlJ4EfsMTNGCgNgeyRos9KZtb4BU
qVVAQ1k86WIZyJ4Ayoh2emGvUqJ3uI6WJUgZ24fgKUyy4XEAWmdMbUxMAt6cspuiG373endvp8Zm
bItNr6tUJjmo+Bmo3SIvRZGdEvaTuKPmGI2+BNYGVNYbY602lxUmsb0TAYLtxdQYATm2FzAh3bF8
Wxs/u5x4RavoMZStgxPSAIqMssEZOCXsonpEdWIJ1n6D0oSKRVAWJbiYBIOwGN1mnO/x1O5QXOsx
LERbEMqM6CpL941eoIn/PtO1HYaLewv9CkpTrzWfiP3P5R2UmgrI3qEkKOi80w28j6zL1kwPrLwD
Xxujd61p957ZowdhabMXYjrbiFq3uYmIqrP/7db56+pOr5mhYmyUKROt6AAtoD5+Pk5xCFmG/AnR
g87a9c4/dh0DybTTny4vWHLGUTzhLXYgdzsfpjgCRLk2GdWDNH8o+tZvMSaim3+XlbtBUeuyLOmK
bFTh0VsHKl4RvM7ygunLoBuBMz2u4Yc1POYUQLVUhWCQyQHgFLAMFP0lKYuWGXGeo/3aSbutYd51
lacPHvpKFMdNdg6O5Ij43G5huT2ilyuYnK920nhDFlzeMJUA4eZFLQDwFR0CSHaH8epgQrj8fZHl
lT++YFm4c3llCVAPIShOpnhaMTPcCCqWk5vOHDD8hg6Jh4Jk8aBHSFmFa9egebj6YN1EPbxi602H
Uq/nxqMK8ya50eBRKDyKjisa2eHTY1+YoV7F2mQGVf/QsH1TPtBe8dqUi8D1z2uq6LjkG34UaAx9
H6EoXJuB1dUfuRE9OG61b11TcXFK9QZY73/ECPfNhEGJa08gBv3mW+pM/vwXqVXejftfCfwIHC0E
QzL7xLIqM8jT53k7s2+XDUPyugD7DJ8zjbrj+TstoWuclDU1Aqv3zfDeSBAv7dLsHmw3SrSDVCdH
sgQbXLoZtxbuy6AcmJezjVMDcqvKXkk1ciREsK1haJe0+xTSb36R64HiOEZgVzQxkIQfKWEJVora
45jEcDjQtV5pD8xebi9rROrTjkQIC7AnRkqtSXBS48q5R5tvt7E0d/C6Uqu92ijn3fXybFQfLKCt
cRGLDGOA03TWQErI6w3f6QpPB8tGVg6+kk5Rphqk8KnL66oYTCM4OXupZ82tayPQmn2d7veX1yH9
OgrC8FjwKWfwzUy38qKgEVxo7mkfhYpySma8uDn/+3nhHJbVYC0JV8tobM1s07cPjqHoMJM8vxG3
/hEhGJcTFeE0FlhBVN4Aul+VKFbsS23r/Kwrb7YUzxfVggQ708yiiOoW0vTaQTL+60QpcFc3l5XC
PyJkFIDRwUgFTMYFsEtktwJdoNGXOrgikuzbqGVegS7lyPzJ9Nca5GBwA5fFyc4ORwagoQ2RB0qo
p86ySp3WJTVsGb0q6AZ4tTAVK5lSD4PULwviHzpf1x9BwuaFLjPzhkHQgrbAuy6dH4fY1bwszl8L
JFZ8p9FVsY7UvjH2zcHB4f90YW1uN9XZnBnBPD858TYZFDGb/PvgBEVpGD08IqiiymbE6OZqBGZ8
U+eeq6KglNmbA/gsrmNu42IBCHX8xsnrmgX6tBvKHaoj2ZXsxZ9BzrEI4Yzm8TTl6EZiQYzpBqs/
s7sq3mQqMhvZRmH+KgW9AoiOzqaqDGvktBgIz4Ksb1ovofqKKQqNCrMlszAHLy6HV+M4DPhU3STB
LJ+5S1jgUH2brNatm7u+vmh4rsbtTrebvwhxkXsz0DEJeiO0HJ7Km8JIszBOlgVmsYnfRtVTT3Yy
wSYGzA6AAEAJCieTta27LjRjgb1E4atdzPq2rdoi8UyMYtu45mT+xXWAbAMfYmli/I2YaZpWrQLt
UcdQVn+w66+m6jhKzZlj0TAoEy26IhNLi06osi8IC3Ja+E38FMa/aKry0dJdg9fEI4oAFyjmZVp7
YFo5Wdi12vTIavl6SHZG9qh3inBZJgjZV2TrQR6NRgNu80dRZjdaIORKoP1hpPkmM7MXNoEoiVFA
n/SMqmhQZMZ9LI5v7pG4HqMo0mLg4szvsfOSFzuMrizHF919v+ynZVrCMxRjFwAURVQohBwUj4BM
dzXUtId3e/oRrrs2UUyzlm/dHxHsdC0NQyvKOkKE3d4m7rZeb43uliY3lxciiw2OFyK4A1p2TlpU
2DHgndd5F93HtTfZN0no6b/D0P8LYTBqF5krAOzEw1rXGut1DYe1aPrllli5+S0lnY0HQkFvTTAQ
NV7TTJaPFGtKvDCcbcUPkO4p+DoQOaA2C+4XYU8dJwtjp2ABjYYvTZv9nLsQpSIkEL1RyckjtZEj
YfzHHBlj1AA5u2g5PF+7bf8t032lih1lNwbv48bNj3w0mhpPJRRmvlYu962jeUiSr9aVI5s/773j
7wsryDNWVAVJWYAMm9exf9tyv/wF1Aph+581CA68WNK1w2RTFnThOm9mc32D5TMvqca3y8YnV8cf
QUJoNQ6gRKUWzhPwQDfIGHuGhqGzqjkwKpUI110Tz+lcG5AC/554bWfvw9L5G6eqg3AXCTCw7oqQ
+GJc9HpEuwoMy4++cMr4L7OKVEO6W0cyhN2yw7bWNHBsArTzI8agdrofxt9/oRAQpwCbxv+J1TmQ
40UZrbBVLL8rw++VkXhkUg1Rkq7jSIjgRWvMlaS9HmId5iNpXS+dt0Zi/UWMw4eU/WclghNNhyYp
dBNCmIbZqHfs+uwAWFPRIoNkLpJaoE89Pedo9B3TeTKRyK2QtP6YiCroOLda0KYSYMA47x9y1/zv
R65qJQwIAw053Pkecx29sk+v3iG4XKC0TAL0KShUhGMR0mVuMWMej4CUbJ0528Sr4pF77tpRWkaT
FoheQAUDJrTTJTTzvLb9jESkXi/RQzTRF/TlAwaWVwe3VTWTn8cZSHmiUo/ZDcjWgEzlVFgUTpmV
DYURNL2/Zt/bFY4ENOE/wNpy+YzIFIOTDBkAciJZJ3j4rgWjRdL2RhB+AdgiLG//5vPAh7qgUcbL
Q1jH3LNuNFO8zUh2P4K9v/v2F9/nFUBktKB9kfWvLcfQ1BK0B3XLJh9veqZIb5+fbuwLqouo8fAe
VnEmVWzns5O6GATY2CiI7RMLcEzF01+iAZAiok8LRWWMKBHfL2aF/uAGnckBLWb6XCfu9EObwTR6
eaM+n12nD3/k/dDMyOukaGQ1hQPiluh96fsFM7dnFyhUsNcS/WOeMQQgfG1Mw3Pm4qZN7rr5cQHh
2Fr/mw+KAyRbKDCavF6Ejp6zcXMgn6kj09BIsAsNclMlTBFpSg4oPfq+WJNbqzUaCAPeeaHLLuq6
7VzGHgNTahhenXFA9hLgfYyfAxod2YXT02nWa6tVJe4uo1u2X4dm3l5WlmSnGIZp4PrV+SQ5U7hT
qFGmVTKhwqc538dgUGEHpZ/HoYdJo85/hpcFzUZBDSBpAgcw4+nVuD7iQvX4z/fPik5RXtpW6+hA
Df5eqgeABT13VihbtgZcKIxjMnjWTFBBa5YJOo4mPchwJpMfnaF6wZ6ffJQaUQkH8Bx+Bcf/VMek
n/W+r9Mx0PIdCJ6rxEsi/1o1QwTy8RZF4z8GQPBL4OhSjOIQw00NUGfk6UsYcx5vRQB0fiIgADsE
kiwgVzCO+1SAPZjom7O1MdDzaodLatNUfqftckdxHlRy+N+PFlIDQk+zGXIihPGt5usgYgrNfaHs
cJMqBf0YwCcg13fW+N1TVoDvj43oZyn9tif/jIPt6daV/NV4lvB9+yOGG9/RehiylYuZYk5k2Rs7
vc1u87r66ej5x2X9y7YN/B8onqN/AnNSBBOjJd7+az0MQZoGtp4Ad1V4qbn4XXs9shxPQQRHCOfh
rs7oQNB72Fu9rfeBad2U5tPo7q2o95zseYo+lvT98rJkSgKQBa9FPobiDHvRmX2G5KDWB826j+0g
z/Z6p7hKpCKQL+eJBXBeiDAVNCKyfGiyIYhTw6vJgRfpnXr7F+uwwathu+BQARP9qRV0Q1Jl4HDr
AySWjNk3qGc6Cg8gWwdGRILNH1aA/lPhUiaxNsaaAXvO6+cepbKSPBoqDi2ZlTlAFXHGBJ1Tsp0u
I20HmmOu7QRvnN3ZtfHVrcxdPbZ+bTqKaO88akUEaZv4x/MFZ7nSJLNrpGbyOXDWAYMQbqdkC55f
X5+e01aVzJZt3bEs8cnSuv0EyOccGNOL47y2FSgtkufLFiDfOm5kSPyes2u1ccbmsMHWRfMPmuzm
9K5eN44qYa6Swv9+5G1MGpU07SHF0OYbGo2fnT42+0o6BZCGu63TEBDqgZ2BKw+14DOmgika3LjV
uzlA1t9bkZfKF8WtLFXKkQRBKeZcu1nqtnPQ6v/M1V2YArKvwhVIsFcGEDo6yPERlYPQUNivMuxb
J1/KOQjTt0p7LTAtJbO2BuanTFHqRVW50dhdyx7aoVEsTy6aYxrwFkfELpaanMiJ09FmEwBP9fto
63dpSb9ldfO4OvpWX63N0uj36LsnngV4+2q13y8b5P/xA8B3CMpAdMSJaeEazeXjxGArTnso2W86
jn5b7BrtlgxvTrod6n1PHwz96nwQdhwtfv+RKnjCcumXrrAgdTEx8xIhUeMvyc/IVLgP2UE4FiPE
dE2aD2a6WFPQOO9W+b2udjVARVeTf+NyP5YiXu5LZcaESwENqhfXiRcrmv5kXtBFpz8HcwLaJYZ1
bbGClHaZYCRtWm/I3PnRmt9orrNNSPQdI3DeLhsFP1TisQbS5vMG+eQbP/UfOjzUEocrGNjAJMea
W1pU3jDf0on5DM0pmLN+WZ7MjaBHDR6Rk5eCmutUnlvoKUhbojmo39PwxVCxOfH76Gw5R58XrCBP
QuaMFT5P6qdyiH07ArUn81BMAmGcV7ijTzQFwPfc8HgLFZ5anCHn/L2FWeEJErdRFRjVizsxz0i3
SaRv6uT12p3jiRAT/Qmg5kCJTzA9cByWAziSyqDyLFDCu0pa+HPTw8dRBUMRFzHFGcEIuF3LOV2X
Moh3Lt1av90FlbBtrnCD516eS/ls+iXIcYkRBZ+OtSYjpGTgj/V0TBBU1cPPTexEgviUr7IxNx0u
gTo7TiZobq5WBN50IMIFSyMib1ERcad3Q432aMSPh2KjR4qskVQNuGExrxlUVcCln56QtTDXKdYn
fN5evAITlbPxu6b51PUrvI4uL0WmDD6tlkPUAbAQE3jzlINqJs5K9Id8s/GOKLdA4FwWce5gTISN
6IYHzA6FNZFDth1NO4vHqQpIkvl0uOvWdxOdA+hX2iblTiPV7rI82fYdyRPzB6k1zPWcd1XQsNGj
Ocj7zeSbUbjUI3Wxj8pCFVLI9hBN/UjDcS8AJohTffWYemaWBimDlCRvbE4RIKWbJXcV65JZNc99
cezo55TqUzFGWjrFkNg4/mDOuAUvg0JP0mXgJYH4GzVQsAqffl8bl8IpJq0MHOYABmP/oiUYRudw
UnUMSZKJyCMCfo5Zcbh5sGunkvSZwQXEaYUrLvf6+lZrbst18YgFLm5tb1m3XfG8DhQ/ovLY/JiX
2+st5Fi+GGcayTCUK+RbWf3RGvShCNPeA+hhF7Xlk1G6inYC2c6ipgycO+rxlIqtbCwNU6dbIjC4
5pvSbhFkLftGxdInM49jIcKmrkM2dMkMISXxtcYLD5f3TPJ5PuMWwDUKf4GM9qnOukUfUIIu2sD0
EtSoVH5I+nl8nPF0FjkrJMRu3q5hudRAMUZeN75VitBX+n3ee4UiAsBFn+y7R6+kVgtBydri+2H9
WtyQ9OXy7kg0jIQorn+dD9dDN9Hp7oQhtaOhSOvAHeKdRdptZj2OKscmW8PnfEUk43BJi4jVfKq7
BmmyOkijj35MvF41uVYlgP/9aJPI2Jkjoqc6YNZbY/x26bfLuyQJlPiNBij+/y5A2KW0G2PMzZnq
YClCbzRv5tB3zXtSv18WI7kAABQEPgnNdsi8iuihairGCnRZVVCQFq1prdF4oFQOUFh8C0fnXYt6
xdmQat8BKpKgi/B8sjg6Qaq8d2gVmGOFHsgZRR4Mnb3X3DZT+GiZhlBrRcoKxOLosBI811LVDYak
sibgZPLP5fQXnwffCHCKnIkahZ5TA3DDLC8cC6ckqml9Ny/FfKiG+PqeVJRAj6RwMzkyszJeRrAi
w8wqot1lk4GZdCpkiGSfgKhHEQRRLJ8VKjhDDPej8RixPiA/5u5uLq9OhaBqcPR5QQ1rAwcTJ/j8
YPnx00puLhuw9NejBgLSDI6AFMvdlqEjodPg89EPY/iua6pOcYm94g5HKIZmQWDsRGeY1o7WxEs+
BASwZIJqfV75tgq5JVsEJzTnEDTeVi0UvO2EaGMzFUMAgvBNtg0TFW+LxJugcossPjILPCstKKGq
kiIezLAPFut+ru+S+X4BPl01BUq2V0DcII9LMcgRdYNTY3X7rolSDXu1gPQ4Kn917BcDoPt6hR8J
EUcGj4CyVNaIverM92YzlIrLT7IGdB7gyQ3gLj/XXFVHB25G11E7ENoFWniTsk27Kh4squ/zvx99
n9bEKSoT3697DGR8nvTNWitcrMSn41GPOVbAxoHoWFQDixG/z07WBx003NLFN9h7Vx7m8hANb1cr
gw/UcIA7ZaaEkbVr6TCXdRu8UzfIF8VenR8LwAwsPOtczJBD6UZ43A2da/YsIUYAMHO3D3tFqCn5
PMIz5FDRGqhzpImgipWZdVzOOjx45LXgnLC21+4OMtmcCw6zxfDKEmsnA9HsGVUmQEuiX3dj/O/1
X+ftOACvoL6M8vLpz8/Hpqc0Hc1g+ZJ3X8NaEYBIdocjlNBxiqcu3lCCoRp6bk8NwMWBm7OdXq6v
4FFS1JbOvZIF2BtMFJEgkrxi+i4tzS4xSgq8YOvF5qZ1/bDdm4Mi5XR+4njrMGq+QCYCYCK2NS5J
3JNimGjg9NE2t7apTXaldT2xC6TgAuXUVXBPIkFrYzSzE2oNA3xl8ir7VsMUzCUghiLjKdsyUC/A
iWPEDCJb4f1cRZa9uNHKgoqWe2LiJbhG+VfkWNHZ7Vzfoo7MKgblAAQPhw4gxqmFOU4U51rYaYHt
le1bHL5eNmCJYtDqgfHseNXqHFF++nn0mzoNbWonSMb+ZchCCNHBZ6q9XBYjMeQTMUwQk5vGUtiN
ExSs8ujqjbNCJxIBFuojyAF+jtAWk3SD1WN2IMVBNNp/2DPLFL+f7/Jplpaz1QMCw7NoeMvwbTy6
MUI9ZVZZMTMo8n+ifle/k+phZjuy7pL599VbBX1zPgx0roOjVRCFPsIuyRqQADdbEt2l0/76z4M+
Aj4XzZG85+t0Jaupx+tINCsomZeifqLKlsoUcfx9waCchKQLoYkd0G9tmHlOpGpKlpw+hDVIXgE9
BjyMLuwPWHbc0q4iGpSgp5pA55HFqdfUxUZT0YlKlgLYFmJaMIcjTy4SYaWZVnRL3ZAAjPHjU7go
ykyqzws7NbImTbQM9J6ZZ4cg9N9creiTXy8cuVpPWlLM+Hxi+mm8Sa7nw0SXEGJZtOhx+IiImm7S
wVzTKF2DYjgM1pOR/ZjT650Trm7eQ4dDB38rqHrRakzqqFqAjVPH69BKZS93xqxQA/+IcLQRZSL+
wAUOAJQYqcUGyVYrT8FZySIvm4O50z17fL6sDKkQEJ3g/gNMBEWR01NX686gpW1Igrp4xFSKEFMC
TRXgUC4DuGmoRedgvVMZQ9ohRWgCEGixuygDQ8b6ODHVeBrJ6eN5CoRUKIXgYAgLwTisMA0zUBuR
8nfFHsL4NtSAtXq5vF2So3Eihf+KI3dLFhvzGpoY1Hjmr4o8ZeHu8vcl7hxzNChmyGB+FU/yn34/
zlPAwnMQBZvpwUhfte7WLW71ZfV6s/FKVeeRbDXgJEYChMMbz8roU5S5djaArikcza09uW/LoDJi
SaUcjbS8CwhUSpw7VghEwxHl3aZoScDI8rOd2HYozBioh3qfo4gdm83emY2tVVlbhr60FreZ4kko
sT60LwDZB8A44kkRK9BgQAnRODVRq72Yyxc9vs3H28tak+0jqglI96NFjOvuVGt9EtYamElX0F7Z
D/rYfw3dUfGWkpk3H57BxzhCiuhxaEitqM25iOYnK0DA75beBM7Jv4ApWVgIiolIjiDyFr1ODy2Y
dTPB+ZNq9erSNjyyzL6V6MmmrufXyzsnUw5K8/yZgrwAOEFOd85JSrwyGgs3WZVszBEJlORbmMT+
ZSnnb17O5/RHinDjOFWimS0GAgSFZn4pqsHrywHSPrSkv7GIwkWcL+kz9AbeEzOE0DbAjeXIRfRt
G7XJHK9BOtSolNMNNYot094vL0kqBeOQAFjFTMAztHoYWyhi5eBvoqEWgWJlfVqnEsyxVaS4hSSs
m1jPH0lnNWCSLDX69CCJMq8ovoX2m1v8NpPnDlQPZEAnX/z/kaY4t3c0eOiAP8Olc4Invv6jXRwy
jRg5uOpA/wiynC04PkGtuqrqz7Jd5F0L3NXijSE+8kNmzeh6m3GqEgyxWxY89J/c9J/Lqjr3DljK
kRDBO5hD09VtsYB+bSB3azs9mHqnMHDpOvjlioQOH2ggOFkwFAyr1ZlLYLs3xfqoLY+DaniRZBWo
BRD03XDqkrOpimuG/qou7arDo9MaHh4iCjct+z4eFshKAekNRyrsEigqgTR24+pghqXn0My7vjMJ
RWUMkkKiE/lHDPY9tSjWmmmBV3CJ4Uv+Uu7il6u1fPx5MUubhQ28qY3Px+wlWndW/PwX30dbMxA/
/BYQQcrJ3CY0dWhxWPvJY6jpVgrwuEwBgCZ/dm4hnWaL+xMVebtERXHIvC58r6qr38EAeIC8z0Xu
EQk7sSi+krK2nZk0B5BebNAZjrHE/uUdOo+dIAFDWB2kjPDWFm/h0phpTyvaHMxhExOvcu9T6pHi
oUwBgFUkp843C7KA++OlHWqf3Vv6mEx1RfoWiOeHerlv1vbq44B+AdCcoxaGaUT4v2CtMaB+8Wo2
h3jJ/ALTEGMVdvv8UuQSgLcCYwdYWUWDGnqtXEmxNge/c7+6rj8MG8uj89+sAyeaz75C6kBEKBTE
TrpocusDqFP9cHU3uDQuq12mCqRp/yuBm8XRTTE7Oao8MyTkQ7mZEuJPKrjp+V2EnUJrCyeIQwzJ
+C84kuAWtplVoIU5NNldUQGStu+Gu15FbyJZB8oKSBEi34yUGuG/4khKtADLuuKYH7q+3lGMLzNV
jwuZBPQDwccCmgLFCy7WjtN4diOnOejJS1k9dVdHwSA1wXRDkL8gGD7z4FpYrTRPkuKwhE8Y6Fpe
76DwfdQgwTWFLkkIOd2gGn1AtpuH+aGPGz80da/X9pdNSaJoDO9EXgV9IFwTwqGjJmhSlt7KD4Ox
q7UvVnsHxspcRZQikcKxKybOHceJucI6QovmuTON5QF0P+2vX5n7j8p5SCWAWAbpCZAFwBue7pQ1
1BhFXc/QhH5XOx9x8ozufjQbKrZL4nB5/oNjED9pJ4VzkSELPZs9rjzNzB7SyfS1yfCb3t3NBO3X
XtO9X1aPxH5P5Akbl8dNOIJ6vDyM8bK1jH5LVC0A/AunKRcg+HDQkVlDFhL9pqcbN5J0nbPZLg9h
s3PC2DMcrzFurl+Fji4zvK0QhACocypDb4bccFCoP7Af07S5PkGBcjSwOTYFVJC79tOvRxWNyzKk
1WFYfjD2C3OeL/962Q4B9+PCGYK7GBmd0+/T3LaH3GHlwf6m957b3id58BcS4GiRR0XABAajUwl5
Oq1zZzQIpNBT5CTJxjUrb01VlWLZGeH+/P+J0YWNajJ0abUmxFTF1iiftPQbGovo5vJaZBYLZAAU
DZQA0tqCEDCl107RZ+WhcX8V3wZVh5f08yi+4QUIj4I78HSr2ny0gaAgMFcX8c6Ub/M0V+hb8vyD
QaGPHweDJwXEvBphjeZ0KS0PDtE8OuxNJ/Sj+leapttCW7wYtaWpJl6tHNIoszTeewsPI+NfcvK4
bLvVLA71+kt3X2jzypbfl9UjCYFwmyBUBCgBGEqxK96IkyEqJsTUVuFuaKX/sKPsZjXLf52GeW6k
Ii2SrYifS07QB7SI6JaNHs+nrguLw4guWR2UfFqDsYCuwuakUtBm9jlFD8N/hZRKlcYjRqlDSjM+
OPbNOPtM1XctOzug+UcDOTCAsAtBxBzlWmo3uMGG4h64kW3SFF43fe0mFfRFoiBkoZABwPQvhBSG
cJFNzCiBpVziQ1/M72NJfYSBHsFgQ6sft/Nkv11tD0hSAlaKAAY5AXHwj9v0+tJlZX5wi4DA3tKX
munegv9I+HxZlOToAuGMIeHwDSDNF1Gg2Vwg/B5NhBr2m+WN7PqrEo0o4BZDrxBiDNEIwmUN2x5q
OeTPybAZIoVXkNgYOgvxEgXbJKog4sEpjVgLSVNVh575eeibtr+oGOUlhMNIdcJ+ATzkl6UY7kXV
CuW3iOtT62dkb4o5vXH6YpONu57c5Mvesl/d7mdVfg2Z6tEise8T0fzvR6F4a9ndauthfZi16Utv
Tb496w9VEd6CX0ZxWv+PZdpgzEOOGtG5EHOSKs4bjBCuDzpI0qL0q8O+GOOXtP5eDO7Wcj4s91nH
qJ3Q6jeD6hxLAjhkkwkMEJcHgQs8XSfaUSPaWk59qI1/+/be1R/QSbK1l5uw2UfTqlqqxOYRlCB7
DWA8ak1iarlt3LmO5gkvtfUJdZRN7WCY7FJvoqzY5OYvK9obzbZDqwYDN1ndPLn6tnK/Xz53n7AR
IcRDKhi3Cq8H6OepsrqxM4NN7WFctUca4migyOaH8f9w9mVNserg2r+IKiCMt0APajt2q0tvUkuX
hhAIAQIBfv33sE/V+bS17PLsq11lLdKEDO/wDHztMnIglbvuO/IH3T2QZ6ukIvZqsLo1Q05TTbpC
5VhmDofsYEvqvz//tC+HHbL8ha69fA1Qqo99YVgVDfmMbQXH9mto7SaTs27blZdvbPbrYhsGwMUX
LxpDCxBs+VIfFjgZlYGneq/2pKrSjWKn5M6/exWkaUsnDqXpL4IHwWRNbh5pPN9JanfKRtlm3WvX
/M3rl58n7cuaWqbKRsoJe2hgYcOjG6IUhSaj9Np9kM7jqsrXv368t4i0oLYaImg/jn5GTppStXm3
5z6sRsYmddpTog1fNiGSWhjF4svj4lk6pJ+/hS/dyZnbYNj75F3IPR83drsx1h31oc/knbjhvpku
CGjifRDQoel7DHdye8u0JKjbvYTZuX3u3Px6ugA6Ix4kZkPg2o57bV0l6OCVebtvyTtbEfn++8ej
wQbkGbp5Mardn6dq6XBEInDbPcjsr/pU4PTd3Hx8+rKoP2wK1VdBH3LS7pvqbxqQE/XPL1cmqi4f
n34Uq3uFZoMX4bc/F9Od9Wz6h9/PDWpgONM8KOJ86X9bnSkHpJzNvpRPWnZp73gn9sLXhbrQvHHr
o/yMUvrx8V1DbsdyOD5uHl+OI8L/YGe8fyS8mOat1f06P0O0h5sfqDnk4igmHW0Ly8PdG9VFuzc5
ypKVhtfX2g/v6SnO6devjnEAMARcBAZSX5x+gAiK64H17d7hq5qvTrnHnXr88vcPi2q07bKTJR7f
dzuu7stfC5Qt0xRASwCyInBCOS56Ky8uckbxfFtH2Viz66apUsepUjuSqSDR4edV9nUVA9qEIAVF
fAyK2tLn1ynjTodsHs0e6M/EMW8shB3eCT3Ub6ZsEQ1FChMjUQJS+fMYZmYC4XEx7k1oMr9uM/fX
hyAa6UgqMGV4PmrHnwdgtCvzgPcGCznp8svc+v3z0TyHWCfwQYsc7tELYOqaKYIhy16vu1gBVfhr
pJkLYhRwR9jt8MP+wsuZK1FObpj7+1g8+8Wew+vFXp9ifnzzqbH3sNFRWwCP7Dg4BCFgQgjFvX13
ByFpWN5Wq/zXeop4kY9jHNVHBh1qrDaMwbkLnfUHuPecyFS+ObQW4gp6KEvP70uq6tV9D+IvRlB5
VpErXCzrUr7Z0xm8sIR9CgjyzZwhawQtC2W9Rcdv+fuH3W73Qw3wDnH30WxvhZ1Bwc3SbPPzHkR7
ZllBn4JYQJYBAFxIJxD0+6Ko2bT9TA0NyJ4P4YOb9/ISRGe5HblXMGD23DvQMOtrWsCqzqUh2bTu
BM1YA8pbUloW+iQODUYnLeKg2Yx+Ve4arV/cWLAkgo5tMnoWa1c694vX2cn5fV5Sq0o8SjyZyMKN
eOIZ8hp4oAMBd0XOGiEX++x4LLKitdTK9NLaxG0w3uVjP95ZUxz89ZAKw/emDK21dpQDtgx7V02+
7sMCkl4c0I+mseB0RZw2HViIkl88OmecFi+FJfK10kGbxJ4o18TJmzcxOv1uhGjihYw0irSty59z
CXJGkk+Ti5WqcSKWzFvPLUjgaZP7z22lfbTRQv6nbXQgEugM7GG48lCars7mcBaPVRzWWc+dYe2X
MVmrSo7p4NB5y+FrmES9I1aKWrjstLiHvArbdZNlr0hvvcxwB26TQc9unoQsqt6tacyTHk4fK0+o
4EpNzj01trhvIY28dVQL7xK/D8uUlXPgZDnIT2TVJ8XiKyh0/Meg49etIpgBbhzV/xXN8OjEckyc
enIvohiTnsjYZmmr1fhUqDpsk7D2Z5BVq+p+UjUSK9eK6dlESJdWbuHdhNx4dRK1siozKUl06/Wu
QQclr1LG9DAnE0xBL0JST6/cHt7g69CtG9U9yxmVvSQnFnMSz87RdSmH6MGo8mHsokd3nqc8Ab3N
hoG6wOIqFvFva2KZPctIJdXAoHIYxGPdpr1lyX9BBMxSyShLh47KO44q09aL2wNw+M++M8K4osjd
zHTjinf2m3ZMm9A6GK/jbjY666Lery87q+43ppXvpfFCugbRAfIH3eAfAj40fUoVWPKZowkkZtkQ
dVEajRPfA0vyRwZa4kaxghFFHXMnWv7sNOHtVGjVJVYh/xhHvY55YyWNyL1UCqiSGJ+ZlHo8TLjK
o3WngvYstvoAmvpcyVWpirzKbPDwLjSccJpEkQZaHIyoxOZ0WAVBwTd1MbNk8LXKHBCl3+HCoM6E
qO7LaWSJXQtvJWv22HcWeQikW59NU/evCXQ3JIFi8lyVk5X22n/uGZnDzApJF20rPjv/YhVYkFac
3OLR1gK6cg3EqyrTGwhHihrxDIdPOUN+i67WA1BJtt5YUCnpz6dc9N41tYGzmLt2Thpf19lIiUjH
IQ6ysOTvQdHILOyKXq/qyC8TX/d1uY7GYcYC8t3ENfaumIgtE2/ymuasmyr42/e+kwaFaVLJGiio
lTXE8x1Ij9mg0aQohenMnsStm0MiRXvjC+R0mw18V1hqqOeneU18s+661vfSbor+kdnqqp0R7aWA
1v/lYmToYkG0925V7abCui3DWlmbeVCygtmUDXN6yg90LJ+cqMBx07j26GdV3NfdeRvxYucPLZh6
vRSDk1gOdLqroshpIkLWXCpig3AlYmHupQ3L+zPtW2xrfMX2EwQkLLCleoUYy5eJsBjZRDNlZ42u
JF8VVtjTDRbntWjtjaacJ70r/oQ2KP+4/9osMIFJu1DVKclbBqdHQYsruOZ61+1IRWaGYWhWk28u
JtaMycDtLQFYiC+yOOUQOMNWjmP06uK2XI85tV9pu+7L9QAg+8qmBssfhPXrsfBcCghTwCDsa0dX
LXcrnonabx+jlkwH9E1fII1tX1R6uJElvoqU1fSn8escRwvv8hRITadbzaYc0xLgqB3zo3Jd+vb4
t9ct3ZAhqu5ta7yfZfEEdpE6i9zG37llQHZRg9WBLWylgz/QBJA1nRSWzTMUeCmY7nJaz0CR7SxB
LXlBgmEYk7KaXyClVFgbB9Y7dB/rCjodRk9JUw5s+utpz82EGU3W46xPytwLMvRUvawPmgZoLe3P
dloGdZwY48UJicrXoSEmLa0BR6sEGeas9YXSb7GeaZwAeOrDDrwr4ERuVfCq1o0xYj3KmSbahUEt
dwODC3uEYh6sUSnt8BWmp3oqoyyowBNX7lxdsLnddSbXiR5K4BWd8iWOUK/KVX6tw9nNuqElK9+H
K4FtgI7zzeAlnaesJ1wb75PHuZ3quu6zyIWdfTIPiPQS2dtKbQij3NmEuP1ENsOVTmymSVZYszmr
E+HEhZMiavaxfkOb7MIItTqi6ZgBVbMtQiudS7CAHSmhkIlfZpMKC6s0ZFNbxF3x3I1S3kfFJRlF
lZR9uVE+TaiDD6MH/B7cz/0eUG37xm2ZTEFfxh6lczTLFSRWy7WabHflc0GxWmm3D8YR0o9UNbcU
wIIUBcYpgUz9kBAoo++AImWbcpzzJNLmfcIMprhmVRqhkXcTQAJhsxQmsTOJWRHPwCCOu9Q8NSXk
3eDifQMYD11Jq9BPOPzMUymmKcO5XJ/XUd7dRTCrxtkQwpKchkZcueU0/+F5WZNLq3fMMwSb3WRu
W7gySqdOc+3Qp7atXp0u8NcB9wFpFdxN7dZMqZkL+zzoMB1x2P/ziL6zjfPgKq8BLsaK9pEqyDrq
86BN+QgsAEFrBXWZgG4d0nYZVXmdQm6Tpx48fXZTHkD6LJDdGU7hJViK6pXgbXjABdZcGSL6c19A
dUS42B69W4dFWiHb2hjh9RvYOJqLOKaIwvIxchGf6hnuybK5BAvbeyJD8ajdKH8wuqgTf4yai5K5
sFUuCnDWOkRLKmywYUZbhDfR3MRqZQ0jSVhB5L9O2yHcy2vc4l1XVoiumqXOOvlp4Ob1CGWcpl2U
QvsutYJB6GvoI+WvdUtJgnvjsY3dW+1VfAehzBgt2SaexcaBbUWbznW7s3l4JwIjsJCdMgn89olF
+kYVTb214oqnrsg3iNUif4Ra6LjGkbtpu344E4HlZY41wiRzkjoFULtJWntwhzWvoeTWOvOC3cJ1
TaaqS10JLn3vV1dsJmxFvbxdjZYz4F90Wcz+tl1YpUNcOisaQaRbDybjAcm4UvBviqMZTYPxnUzO
i1FmDZkJCWw9+goi3nhFlDXU/8eItJNZUFAUQHBMwpaDAVNUqMzxPIkLgxcJlE6R3c2XauB72E6/
gRparkcl4BDrdo9ENDwt3eBpnnx+LrR/bYgL7axIvVe1jK4KZvf/wN2xdzyi/WGOKMXZJyF4YJni
XjJdrypqT1umAhOvJq+0i0vYGTSJVcXswsa0QzUWNO0oNHWcuW3v6wQucgi9CuGHK2PHKzvC3ebL
vkbsZsH1pcOl+UdNuPgSuyH53oOk7pRavIHsNKPyKeT1X2jT/jUsoGk15x2itgKmKuZAp3q8a1qN
oC/HQbOzOz2orBRBaadFYeD7HuFG+jdGc7SBPPfwF7FDm6Fu4yeVx9GVKXTbrHJmNSufltMqFm5x
Ab5/e+1Wxr7pdMDXTaB8fINAiLRgXRUnik/0XmgFhCN1uzLc6T6s3YR5wzxnLLTcteXa7zTXw3Xp
yvs2CKoVzl3kCzZvto6E3SugR8BPDVbF/vJOagSobdBGK/Cz8k2Ngyk1gDE8e1ZbXyBngKbZbOWj
2UmvatyDVSmv3uYq8uQ6QGALOXNarEXZiEzw/IAW4b9aIMSr/SIlfj/hDOyRTMTzexwPGme4j1Mn
xK8X+PqrSkTiEQC1aDcrt1iNBXDhE/b1Xgczwve60c/c9fXB8qzrph2A+opDOOWyqU9l11Teqi4r
yO/J3Dmgyx7pjTMVvKCwdhuYdeFOlcxhFDDA3g+RKVoTum8axIuzXDNjgy7UW8HTgA/0RMvYZ5fw
pg2SEIC8rc3H2jtTg3OF3usAncaB1Gnl9fa2LHzSr/KoRYWHTejGANDuXTUBj8DWKl/dwkcsCynC
KyfmBlqfJj8fGABHCRur/t6jojtD1cWg7ey7WLcygMx51DJz7nkccBRVivxxDFiUWGGJeQBQCdJi
qgYrwyH1CnSov4E/Cxv4fMS/3hjdKN2ppGvzBrDRmaeCFQfbmXhatHJf2fq+Rovg3IvVnPls1skU
w/CQ5lV1XduVTEd0Qh9lIG9mlSMqs/swhVshtnNe52cObo4Nd1S0gcSFi71MogxgbXkOeUe7vQPX
x00ijzbykpm8qa6g4XGnA/sZTkpdv6NMe9EttW2IL812Xya0KV8rvz/YpLx3cZ5ivXrDY2776j4q
Owcm3+40PyqvH69w3O6iigUZ8HQCqz6Ongc+P3rRi8wlbkNl2VsW+NZzIQs7KRGwFknLIhQU8s6X
YUYhk/MYMPx8r67Dl2Huo6T3yC30q/3VNKmHuuh5KgtsjCrq3rohYthm9aNnRmT/M3LBfGzqJGws
H56tpUw7Ag5QP8b2AVHwfR55/BEi7uFfiJrl57PvNLhLu7BMypHWV3HRBuDK+ro6L8FMWZWAHOx6
iFHZa2dm9K6OZCwz+DRItZ29/q6TgTA7LhaZzjJAUpfH4LT1hr45w/QmdH8xNLCK74Lq7xTOeyeH
CuyqDslsrxGtvRAqvaRqgC9FaQGFr6SZe1yBQQRUUBRKCN9FkMIqVrWu8cUhQO+exboOwSbymjO/
tl+QBbx4cV+ktZyqxK/sF1g3QxILZ1Eyc0wGelkV+spjjjlrqH6YgapJp8ih2ELl8N54s5WUfsjS
qQ3nEvWGnO20HPpzRayeJMKoHZ0ZfMgGKMZfsFH4d4IFj6MCrcDh081YBmGGzB6ZnuEFDpb40Nr0
0VLcSkK/9DYzL1U6zaTczibK13VBe/wy3twGRg5I4dVCvqBF+wxSvs74jGAb6SlNRz3Hu4ozltoG
XEQxl8PBMnP5V8Be7A+4kHLYohjUXhdAXycubp4hNaG3n6Gkdd9AuWEbmpYXqZvbYgepNf9eCcax
w4NWA8EH66YEkSN5UiA5n83uaPqM1lbYrGVdBZuhb9a+kvYj8mGTVUBtXQ1QD111Vd2BiUCcv2Wt
+2k7MBC4kUgB8ciWk8Lu4yTWdpN2UTxv1Bj9wcxTuGSXyNkihKzTbB/q0jNbwZH8h8M2d5x1zHV8
brehgQUE5f2V1qL1dnHdz6ve5+457+A4i751m3lGP6A+SraB5T7FOVKqsY7v8wEvRoSfBLm/o4W9
N1QjAhfsNezUE4KzcDXnJD4zrXetYrT9x1CYvWK51qu2tcu0tU1bppZty6whlGdthNRGT/QlhKRX
6lslNAy9cluV7tZtgm1tTVWbImxu4IY8r5pu3MZBuSXtn4hsddAlzuS/uSNr112jnAuS50Bpou76
5qPw8TcPNRJxabM+C0qI6k6lvEbe+eB2TKzEMFSIPbtibeKwS0TflTvPoI46NfbTZHF1UVVhWGWG
qr+ONZsNzlW+bfM5uKKeZ24FVXFW9J6f2WFxqPT8WrDa3wgeSZC+XLfclY0u0yFXMKWMoSN+GOLx
QTXahqhYC0+3puRDJrAtUqGd+KwprSoroNpUJxQXyys30n/ChWzq7VwUr6jGhxclYD6XnAVNNppx
SGycMRdzpNxr7VQeajWVZSeDR6HZG1l/YtfcePPsbFrpmVVdaL4zLmSFKWhpCe/le5Rbb61fw146
KvahgNiZQtCcgeb9QqmE3CoF8onOPDxjPhw1z0eImT14M+pdTuzCsDQ3IOQPrI2i1GeOvvbaYoZc
gq8QB8RWjrppFSa9M6gt6Qp1zyVbnKzDxyF2h2woI+fOGKLeeN/AT4Xi4MR5OM9/FK6DjSbIbtcj
csDbNnCROAaBUq8dEZBP7Zq71tEuRIkhYJzqIjcayZM8SBGM57hl0bqb4nLcDSUP1+OgXiagaqvU
64sJNbaWPkJFZ4bmY1utWGvFV7ls7EwwkFoKEC3DpKXViBJh/IwKQJEyXXWPM7Bo1/hJakIqFEDg
3pqRcCFZiFaB23AbXio0XBs6mdTuCyjtu9HD1LX8LUbJ8wYaU489rqLtAOBqSiPjDGk7WmQ10+DR
Qc2uxGGcBhC2h85gLl771tV4haIrE+UNBc+MsqY7QTrxFi5IBk4NTsGYkWeNvPPCmqPmH+2Xz257
N/jxXTa2dEKUjQpZ5sb9sAKaqTnQGDmtM8R37pDTdPDqMHFJjd0oK5OUHvfSEafOumjrEXVN5eJ/
lU/eIq8KHwG8K/rEuHxJLCzhYRmRccT5ikSYKFNseWcBwgYIM/AKCjWp85kE48azq+kG3MHo0jPw
D5sqX26WU+JOtyaes8KWEazirQGFhRlQSEagkewAXRKkjUPEie7rd60FyK04SxMD9JZjbJpSnkOZ
mcg+HB7ncDWQbW1+37eClAsQCBD1ANbBO+rGiDBCVFEJgsZb5hRblKl+blx809gDax4aCYB04b9j
RJePahXJO0n2lbXq/NRhJwBG3zx/6RQDDgJyA0w1j/p6lbBpLLo42mv/BecnFuDPv/+bT/Dx+cf4
zaALDUpseH6pBlSHtp48Y6i1/TzIiZcgR5gsp2VTlEsM4vAd7hDrRPPou8cDOAElfaADwYZb/v6h
Q+WiwANHlSAE2vn8jZ0yHvj6dGj/AXwOPAtMWiGU9fnp0RQTi/Ce7IEms86iavvz3Cz4js9tr8+P
P5ob5G6e2+V4vK12cXg2zGdm2oTiFPTg1Fsc7QNUJdHfsDTZy/l1Hg/85ee3OPX4ox66qzrF0BMm
e6W3qGmTE1/420lCFxJsUHQ8A//oG0D9TAYcR99e2utIJJNKvLf6lBDrd+8APPsi3oz88IugEVVO
LhRKDvtqxLU41QkcPX8/S4t8x6IFCmj2sdQrLzpZcegB7z2UIbm3qurfUvjA3Ps4wNJj/bATgqKe
CwURsX1PhsREGbVP4b2/myQA/+HAQUBgxlifR7CagaDC5Hr7B9TMkoCe4mJ893yInCxOXgs0/xiG
beJIcKL6YG9wDyJcD4114iMsc3C04RYYBn4+UJtffVx74aFf6ulwP5irmWXQojCb9i6Wv98Rn4Y5
wkZZVSFYHGEYhXZBxsoT98I3OwL9ctsHowdQ5S/uLk2NWkee1yGiY/9SjJlfbTy0hltUYH5es18v
CAiIAfAIODcozOBNfP7gOnDIUKkYiYU3893kyz26Ef61gtj8iZG+eSVQ4cC9WiQaIMp0NBLL0Zx2
RWTvHedtdEVqRqSC6DajgPv7kQArAxwaYBYfiKyjbWI45Dmw+Ka9nlzkAo1phwtgCtxnYTgqkHlE
f40hhKowVDQAEcaygzr/50lEV20CyE17+7xbdcNKnxIZ/4/Zc7SoAUl1AaEFkXrBz3weoCUhUpQa
YYgTo0LHLL9MK15GAB+33eVczWyEzIGCKTfaOgygT8ecIbUKEz07zcXsROIM3UZ+5wBGkDAkzxtU
mMIrhKzTjlSTbW2mIOivHTRkr8j4DOM1KJgFW+H4el3azKxkC1ITt1UoE+oX3bU9h2w1+rb10pXC
uSsKhJ4/r8tvVgvYt+AJwTgd0OtjbfoYvhR2MLdkH+EsjcvD5ALjMW9Qw/t5nK9g9oXmi6HQ3UMM
gHXzeWpHAepYzz2yH3yeEHPTQ5sCJa2pQ3EKrW427vp+41ZnyAFRZD5xWH2lKgGahkUa4GICXwSH
++fRyVJ0kpFN9851F/qQKmaY4Ffl3ce8Ti2VOkh64hPyGF/PYCxVgHDAt8HA7jEfjvZBHYWjovuc
sQ21rPXtz1P6zfPBMQcPYnEmg9be0YyGk23KgCp+aGpzJZ3qnDgnFBBPjbAsng/3YF3puIPWJT/0
aKjqlRX8VlcAk7LwmRcoGXQ6o6OvIny4Q/VE8ENRIEpITzISv/39EL8PsOIAizvm2MW96u0SAoF7
xwUKptpA7ff/8Ak+DHB0IHV09NTUYACFauTBdk8csF9/PxIWILEBqwUf/4tooz1oSmqUxvYgIgoF
leVfxzl4Pr4A9IOX1PGYViAcZunaUGtfhRfS2ZjoxLb7eukBd/rftluEcSHi83n9uJaGIYbji0M0
n8n4UARrOZ3/9gt8HuIoPpBj49vAv4iDb2UgY1WnNG6++QT/MWbBykNM+2WTMag4C1/Chs+zz6rz
mv16B8ROAEQo4KzgfH25cAaTl6aareIgX3PgmIffLyBw7oFvxAGBsy88mh3RVG7VTLE4kBw1jqR+
/P3kf3z8UVbtDm2gwwGPr+RF1F+24Ymfv6yPz9fxIhnwvz//2M/ZQwtRDB6e7/SpCoFMcBOU5tE0
T3l0Sjjxm7WKyglg3oBOLppgR1t5LIIgL+NKHsLgvu6HZITR2yma09fLdpHc/f9jLIvtw3naVB1E
ZhCeHayVMjwZVs5Stlz9+qN8GuToWogCCSEEikFqAgu54mKWv77X8BbQ5AK1GPQ7hJpHb9H4dOwK
KQ92KNawiD+nZb/5P7zDhyGOPobpaCApLeXhoZsux+LX11q84PkR5Tk+Lp/jY0mUQzsydHf3lXjR
gF25J2Kdb84McNmAwo4xUWDcH33msgb6Z6xpsB/tjJ8BGvPryfn0+KMPLCxwbwHsD/YDH9cQRavF
dGLfffsCkI6FLAviFsT3n79w6fJgHmaDCWqBbQxh7mNOjLD8xqOdDdAQ7jWAlVFOPM5PC9o5oLNF
4d60a8DbArGmw/rnafpms8HkBDk2yn7/7erPL1EDy+PWaG7uIfKbesVVbV0o1qblr/0cII+JiiX8
TKFiudA0P4+jkCBwSGVGe1aoC3penYySvjkFPw1wdIjnbp63Ezr1e/EOVFEer32ehiWIpyc23XGQ
DGYFNDKh44X60JL8HDPaBsejnYIZ8UGHiMdcAAzcc6t/CEFS6PuzOZ4ygL3Qkci3P3+p//gCH1bD
QhlBDonkANpgyFqPq79Sc+IwOpLDNAJXAuyR8BIG8MN9PE9kw2G1jd5F/cC1b95o5fZvpg7iC6kM
fa/ioDqX1H4AKqNeVy6wfBaZXXRyB8DRiIXUQjcd9DqmMo/uct3A061382soFhuY3cN6IK3OB5KC
T2IaVkGs4N6KJLAJqlvFvI03QECojdMTQOsAOTzrAFSB1YkYAU2vYlHuADLN70zsH8ARtbOfJ+Zo
Cf/PvBAUTEGYBKH6WLSbufFQ5eFADty/+LOp5U78+XmAo43+PwN4EF6Fe8c34UfZdTq27Z4c7IFl
ANa3g3viFU6NcHRZdLCddr0crwCTDWtD/w8v4ELPF+U6xK+L5vznzZdLlNHqzsHjPWvDi3x7Ij4j
33wCsPNAwfRAibS/kEiJ4aijRQ05wNMMQqhUiCsWOure0TW7sX3IPln+DBufmhYAXgDtCFCpf4lu
NNpZgwm7dUh6/1y5IrjzWxlte5ievAbGXNKprLa2ayIUZ6wiawpLncVz52wK37K2s65KQNTtfDVH
nVoPGoiqATQDAOvyMZ04CHApOv1dokRv/2ugypz0FPyJeRrJBWBJp7Rav/mMOB4wCQ7KiVgqx3dO
AcZoHozegbjv8V9GHn5eh0fXwbIO8QFtxwM3CpL+x9eB0jSKq4iSA2qKiQfMwTieAwv+8yD/yc4f
HTML9wZEHmh1oVN29BLVHOpRxMw7hFOY1eWGdn/izYDqjfcMIB7A36TOxNuCcQ+yavoXOLdB+Dyg
UG4NJ0IoZykkffkpkJOCdEWIiPA483LjjkJTsvYObl9ftk25Ml5+48C6eGAwa8rnK0IBc4I+A6md
lVvXJ3blN6t6Uaf73+GPdiVgRX1fcAw/dABRigRsHUtdMG8+kQB+eU+UnhfipAsPukU76Vh9cu76
2KfYvVeoFV5b0DYJFA5zo8SalE2xMoW4biL+Z7RWTidubI+feFF3aWl8nGho1f6PPAhKhqhUHh8Q
whDk6KitXbv9rC/rPgZQ2rIBF6zVoWrs8hImUPVZXghvKee5Z1g7GihNMHEEKtq+ve2jkqVsiN9n
XUCUvGIKaMER+gvtYLaAt5+Kvf471I9/sYdm6/J1vtF5tttBjJDUza87bfkrPjrNHW/HKRvg2rwe
UD+8mpQj4UAvw6TIA3QniFkrAF5tNfzjshcnpvB4rcQwWYCwJ+YOqZHzRQacFHbZllXJbw1z5Zky
Ql+GDvfTsgcaeebBqf7Rt+Oht4MRUYT9ojwd211ftawubvM8AxmsDW4JwOrk7OfD4PhA+++tPoxy
tAMKV01z3WMUB1SZGXJVp/iLx0fa8QBHKUw7lGMnOQZoKTgO4b0z3LXD6ueX+Lq98G2QYCwKHTg0
0ez5fP3h5stbkL/YLTfTheD1lWeRTWgBz6v6/nok7trxaUY5vQkdUA1kdP/zD/juJdFMhJ4Qojec
ZEcvqXXEATKy2W2Z9xnjZNOF12o6EaR8tyA+DrJ8yg9ZcwiSH3Eqh926kwSbBY7QE9p+1q31S8F7
vABmE+gAyKv72HnH5NzeNzHgsXF+C3zrS87rf0EA0lM8nLiHlnj90wZfhoG1HFBFsJUBAvXz+zhy
NDWXJL8toIiY9PkAzUgA6LizV6VBE4q8N86pc/C7MT14CSFEgm4aKvGfx8TnqWHmV+S3cfAS+9uC
Hyp+7rVx0sRdYsJT7nPfrQvQd+EcAPsXXAFH67KrQUNjpslvDYC07aFoHxCW/Lz0vtvAEEVA6xQG
KmCbH6VdwjENin8RuwXfKXL2svhdr2lZDCESYExXDPEd5HefZ0w6+TzFAKzeNODNOstF/bsqwX8D
oLK7mNQDlALMxecBSil7y+28+KYyK3sdnjobvpkf6FWh2Qg9PmTx/rIiPuwaJ1L/j7Pz2o1cybLo
FxGgN69k+pShpJJUqheiLL33/PpZLMzMVVKJTKjQwG00ujtDEQx7zt7rGKPka5abdHc3nfYPfzxQ
EgQdVMGSPzC4B1HJJDE3LJe6ebn22qdX1siZNW9CHQKNzQHA1X4xXyNdiJQx6P2HWrO96KeiO7KF
yPlzweP5E5y0sthZfGsIs97v2L6SbItX4rtRxZ+LNf1vE7AqCL+SihcX50wnejzhkEY+6OO4RRN6
rPA+Xl4J58fqvyYWY5X6UGGngSZ8+aAIKxOvZLZtrmWzzizpGXCL7AJ0GHyg+Ub7bj5ZSleUHfQY
N6k0e1TAYO7Lp8sdOTNlyXaw+/IYYEXoiyUnmV4zVRBq3KZx1GqH8PDy758ZKArCIT4ifEY8fClB
SsXQjMdGZMXlv0WhR9l9KDrZ6T+JCuWbM6tAIkqQbhgoc7H0hsTUfIxyljv9bOL75KXtPr36aECj
KgJHL99kWU4I62VWab5pupl/E+5L/dNzdg4BzfoaxKAEZBYTShJqcn6JbLo8KMdbLbpy9fowk8C2
kM76m3Mmp7W8kg+aYHpJWMpumx/V33J/lMz15Q/9YSLRAvQOIEPwmWYSwulcrYTBq4SxVl34TCu1
Rn89fS5zpjCP+MRwNiSm00w8PW0BH5wZVJGkujzTu3Sfmlem6sdXAF+YZaagaiO/y7XktAGt87s6
84rJDZJ2hROZq/6W16sthIcMe15s3oXjUy+++dq68nZeeWUKfLxZzu2DDSVGzkUFJu1p+x3EgApT
3+RK2qNayavA06BoHScMFcTE7qtqxYvIvzIzznw3AlG4WimXgp52+SruJYEoK8w+V8dYKhzj5soG
c2bm8avIfZjUZ1SsbRIJatoWoyuCdWtv1fogBJ+9NrB0OBR501Oggnf94rt5WW8pnioObiL/kpQQ
B+Pvy3N7KaSYpx4taETn55VP5vb0y8g+anC/7Acmd2WHTY9CxeEB0zf3wuSC3njTIn2tDak91v7u
cttnx2+mEVJ8Skctspj1pNhzMQ+LwVVa66Ubs6/xqD8p1bWw57lpIHPpgtbP652j4LSH6YiCELT+
6Lay3K37PMh3SZxcU03Pv3JyDWccmdooA5gKCJsX4xhaqVB3kTC6poLJp2EvEn9TB87RxBQb5+Pl
kTvbpXeNLY423cexkhU+y7nGNZCuECRf2zE+RDrm/pDJn48e8jbL/kCfYz0LGpPbejITzEp6sm3L
t0Lq7UoOnHT07bTeiNdKqp0dRi4fAKWZlB9Cdx2O2ZjQ3ugGbU0l1E7/MiBHifXc8bR2WyfilZ3p
7EgSHaHy2Yy2WsrbYrHU+qK1RtfArRYH6c2k1P/SxN+6AQhTiBMuPlYxqZKvF8ro9nXxR6y8g5Ga
28vzYf6JD5PvXROLKc7tI/KTSh7duPkuZZKdZvdDllDz6sqsODta79pZXEXEMDbN3KOdDI6GVeCM
VK+E+M61MCP95w3bpObroicBm2GEQ4sWGsUZfDW1B6O9Rq2fw/iL4SJLMcsk2FdBOi42HnEswYik
cu9WNeZsrp9ETMsB424WWXVtZ0FQYk7Nk6MVtYqbBHF/5XuRFv6w+Rnzc4GnIFIWrpBL8WFXyKOC
QX9yhakJN7UXjyAbUsPH5yFV+KziCgcMKxsUwN0UZ+VKiJJklWtW48SYKmCJtp0zFPVgN7o3rYsO
KoLp41KaMnAA2InSwE6Kutx1iMnsRMnaJ79V8NC0SbULU9lc+32t3qljLz0oQ6usGnA7t/lgdrtE
8l+Uou5fU1UZfsVaau00PxRe4lH9JRjAv1FqRI96EKfreijVlcHdwpG0nh3BzH4UrYRPRhGnIl21
eZuFVBRMvd1kFelGwHa+L8NB3/lq1dlNq0+rRu/ToxWO47oUtfzZqKHLqGWkrtugEu7Jh4orRQaX
0ncjTpSgKG7bKbe2E0HiTZ20xsHrsLtBWCnAKEBzgVMngvET+/UUlWZgk2wL0ZEKkhPEuvloVtTs
7sUqvLeox2qrqv8nN0V8c1qV3CdUGXDgWuuOJwqh7cc5aUu8ubepAjqH4lTWaoAbsypxxa3bqvke
KZizVS2VcOiN0oqTPLfzIPVuDF8X71I5Ex/rVL3xCTgWeAfHbMA/7KXr0Ip1G+y4v9f9ZsSoF98S
95Y2vm4QbIvMX5qWTqswqkIb2hiQI92iIrtgleu2j4S11dbx1wxP7spv48QZtEwkXkbq2Fb1wZBu
mjB8nMHTIEsG7yGKrB9KHvc7L1GF5E7EWJXagtoGYE2CN2usONyB5X6VptDsQYaofutU1fQ2VpFW
O5lkpveCKfQr4O3yD2pY1eqqZ+1+C01ffJObpl7D+hQiRxgN41ke5eyHZ6TSF9zR+Q0ljzO7lK3f
lZg1r5MCp4OheWJijGsvbX6nwiA8TTmXtGEC95R3SijvG5BRs8W60leqFpo2c1HOd0Q//3RZpD+n
I8MSgOhapebog5bRO6fDtbWLmoSaqGJkFraFIfXFEur6R1iEnSMKAdG+Su6/ezXIbVJpwsojouQ7
kREAkhkS41Yp+ydDGIJjFXZTdl+orb/FHQ2waqihM/kWBZV1f1rx146HsGjUtdRwwAfzTBk1gF5D
P7pY+rvdGIc/Y2WMvmW+2d4HylTYGSPyHJHV0PceTvsNjj79afT4ADZYDP/BAPxxJ0iZ/yUpi2+y
UaSvdSG/xZ7O87gHXdypk45jF0IwFuCvkzBoG77UcM8AW6/K2MgOsjJphcW4WSEOzjeotcxVHotv
WMY0DS5TjWIrbAuH5xj/qMhX+0ljvai461kkabYSfaVeG4NYf/NZnoVjGal/q5ZNS0fNxG5MfKrj
DyP60XEBAOhgd8pvP9Em/LZxvJL6tOVLF/wPNRzqem1EWymNasfsrW416V6+0hor2jSwJpwMb6PD
C1raKF1V7pXcUrEWBsZzrQJJ6UKwXYk/+qAJFNUZmXh2P3nY/PxBdAqPireYe+ND1fYCDl0dczY2
eZwJIVx4NVbK17pThR84BTt7UjEGpkbROXKYCEc9CPvtlJipk+L3hL7ViU5IvS5Hrls0o2Wo1k9G
AstM9kJzS6Gq3KlaY/jTcS89Vryff7R5mOxBbWj4inM4dnIMMnTETLVj9xEdyo/2q0TspBdgKHXu
jHlT38Dhin9oAtceO+Ql7yhRNc3Yuu6gRKW2LXrBWEeZUf8UmhGL42AW0krogDz4Y2/uCi2g2kke
Ae4FqwN/o4q/yGkTbquQLGOnd8GxQ37xMHhtwV4uYP7FHOdEUivetXGkbSDx1Y9YU8eHKKnbVduY
DGA26avWjHO3Exr9IEimtWtaYVoDBIm/Am5Id9E4SngdoVA1iQh8NczzgxzFLfNGjDo7kMzk2KSq
CpZprMix+t+hMmVO5FkPviB5Kyxgv5COQTvqs9pWk+SV9EJq576A7h3M+KoD3rGhOj1bh5VNd3Hf
4Bg1IcfEZcnpAIPhti5hLPAk72w5GZAONfDxKtXL1gC/qGsAoiA6WEB57FjF999FTbsJm7i9nWRs
4WJuVmsFqd+6TJrRUUchXwXaqO58X5Q2XuZb64GMv1P6UvuNIzhZj0EUrqeBZ7ghFBg9QyFaFzFz
ustVfV9BcHYGXUXcISQxXAPJutVLKYamXgfr2lL/JJY+PVWmXz0WUZFua4Vmub9o1HgBX2b58fCS
NYmxKnuAOybEyjv4IvCk2kjcx5bXbAuhLtaB0Q4Hqwn7dZJ2+qbCFgydQNT2VSwOjlDF+l5FMvLU
Uk/eEWoJ0obolyujaBunjg15bQSdvppSEvzCiBbEwRgbcXLV/spvwOTBnVFvktEUdjg7hJ3mGSAI
AmgBVk7RrLRn0xiFuDqA05PWwNnixzqy/K2CefyxypNin1ZT+1xWg7KSRlN9qCBOrDnNEgjmXfM9
bmdUnzmWtiWhvY+0poc4ZLV/2iz4WRVy5kY4fG3Z8rO1BrTWjqkxuk9kT1mBBSyPxcxZUEYLGzmT
maUdNk/qoIY/I72NVl2FSV8O2Y09GVZkNLW/ck2pbVRGkS1LTLchzqUjS9dziFnLm5nStzVwpNtj
Y0475AzgazzTX0V/75hpOdnKlKj7JhO6O96RunogDTn2dhDBY1Fq/SmO/OIwgCCA+yAyd/UpoBhB
nq8RhOuHwle6TZlqhm12cnqLodd39LoAn5drKbIirlqBQf5dGYCyeX72FmfiZHvqpEIFmbGC+NI2
vam2kCoT0x4zvQZS3xYY6jRrXQxgTbJS/2lO3c/KGIy3rqM2gKeFbH2tLG6rLgfYoSOtG8PC2zVV
oR6jMfChFwbhFg5U/hJPgufIWtts4yRTnLQGnlP6YbQS0QNtNDGvthkCkpuOWyQD3+X20ALYqPLO
WqMteGj9wNJsyZAhDgEb2YZejhoq1yFXjfOhEzVdtYpmECUxJfWxCDX26xCGAQ54fPtqF8JqrGsD
HE7DuqO6+y7DXelO0BV2ed3Wd+mEWEKoGv2u7LgZDJHv3+d1LN5VWR6sEE0Jm0gS+m3ek7oeUbcY
dsomtCKiVmyiuPGaVdsa7dMo+78TLXcSRbsvZ8aR1Ab9q26G3ejkk1B9U4yxdqWyjX+pRRN/tSbd
X2sRHuteDH7GUgwLSOj5a71Jgc9hKU7dca+VqYGyy7XO2gCnE9eoBCGDdLWx0iZzWDdtODheCkK/
K1R/Ewl6Y09lr+4sCaRhIkhMOqIGeMrztzG3JDYOK7031SlaKVmASEyd8HTrhWkPhPDWvpoL6wGK
ZuRwORe1g5qNU7epesonZN3g2Wrgv/qTGth+01TQJIpAW6skud1AjbobDflOcoisqCi41KJjIsXe
riK1Ug5aZdV3lm/86qu4t4uc+a6CFduATuVy2vvmzrN6Tp6UkzBMKJQ8Rl2zR7/TYvyTgo3h59mb
IoNKIpHWfDEaITnUdT65uuCHuh3XU50fK3/SRJLDXulEdT1x7UaacV8P7AmBPA1OS1COUwW5RjLG
EB8TLXZrBH3UH8xgK3lFsgkI599kQ2c+A/nyCifiiX7gfIkju/HEHiSp5IW/ky5rXVUw0qcEjt0x
BeKwUnPQD3YT6IVTcsnbclWYa3OPbApaiFt+ArszyVK/S6itvcutvl6psfGN0E1ziHWVJGrvpS9D
qUc3XQBiIk7nQOXYhc9B1I4b/MxwWydTsZWyFL+YchG6si+ACtLCgBdR2W7TbhTWMIHKL11SEv6Z
4MRYBZf0zAII5JPzOAQNpLvcL16Fuqp5c+rpTVjq2VNbeK+SIEgPeGrLey2phidDL/29WEXMD6AO
+1KL/vB/ilZBr7RoKlmQWjB2Wws/0p4HV+mWRWnthEoykcWovbcOYr9zkzEXbKE3orUiNwnILB4Z
aeD3z4oHpVivNPHeYjV/aUQ9XweBl66yqA9WoZh2dj6U3ZH68Nlm1LvxMVTT5lGNoQMpxDXsrG/r
TRV7jhmZe8hwL7GnCqs2Qhfjyz2krTTr7uSB11LNHuiIalZvYH6om9kR5yi12G8DrZNW4FF+e3EF
8kXvykNOBdK7XIYqkQBcG3QRNNTUdyiYzOYGKm/zPcnw3EP9UG5hMsFGMKjYE/cl9W3yIT4EkE4B
UgTFKp7EbSAJtmllMJEmeTr0JJrXjReVB1BW/kbRvMr2J795JCUlOxjbwNo1VXpUTM/awFz1IQn2
5o2EB3lVRJa16fSQM73K6y+qlP2Kwsa8FxUIcLzQuLP0IF1DQUn2ox+a3+VKShFSeO1KbqrmXk8z
9ShlVnMwWvG3buTsym0lHaJBGewax79NIDjZTBrq5YAMn2NljWprVU4RuhbIkheY+loYBmkLBxB0
U2JGf1S5Jeek+FC99Dg6hHmbbmKQXA55aO4kPQgP9m0wCBWnQajVgCVEChooFmpc3JEVAEQN0DBY
YRujtbkixgNpxQqSPc467TjMxEmvLwJbC/3irSmjcS32ngehp0udSUymgyWP8XdEZvrGrKThZqrA
MEZx8qwqAmOpxS89JXc3eev9bCnk/FQpUeE2iYcwd5BlN5eNzuYu6q87KrJvuYUDGJIkeUWEpIcD
liu2xPfZtyHEPlkvhUPrh9CliZ2Id5Ru8Jy2AdibSNldIPXS3gOWvfatUbhXG8ISeqTmRzIf+W2n
Rv1DGsIUBXrzhCISVXIhptaTZ6kwS0ThWbBCoBxxkod2GVmBS9wHpE8w3OaKlRPq8v5YWdweDU0b
DnJXZnuVc8oJIbrZgRBPrSPKU/aSyQAEcwZHoPlWNPY6NI1VHEWpXWZR4WShaNp9XfmOF2rFUSkl
cdtloumUhdlt0sCLnVLRXgiSmTtYTdmfuINkPI0AhDolSNax5ne8w6ryHg4KbFvZmjQ7L6TpUUcb
t9dbKXK47opbqDx/qiS2dp0MUm7wdS5lYa0cS3kyNqkg3QRFnzqmX4huqXTzEBrjvrEEaxUq8fc0
jcNtwssL0EnSElGA2AuCdGY6g8VDglRpB7Q0w3M+6MPGm0Sek0OUfo0FoXr1hlA/wCOGUheJlT3q
eM0ELlE2UE9/ZZYlAa4ulQCLeNNdJxiDHeRa/liG6OZ4tnpH4ozyOi0GYYcnHFRTD43BZqcONqJf
ARpLkgZyWWqtM4Lutt+Wv034OCDHJxkOZAGoD2KNbQyVsJ6KonjgtjzZAko4uxSZUb6lUdq4GqRb
sx2SmyCtwpfLEdkPccw5vIe5mBT2XFJsGVeuhh62HChIt5X2unwz5Z+NxPL71MaYKyRIXAqUOcT5
Ln+e1X6tI9Wa3Ka9G6J9IF/JbZ37+9/9/od6aKh/TSnk9637BMP3Jw0b5LT5F/lO6k1h2PjgmRkM
kzNu8CYXoACxwgNVBcao+GwsedHIIlpda6nW6x2NxAGxM/uaC/jcEL3vw+ITWIgV66Hh5w2CjvlD
6b99fgpZc2IRWys1MJYi6dEoRxjeZOHS+ptbK98//euUZCL4TfGcGXsx9+7dBPKqvhGqThddoZK/
ycSGiIF9NqttWH+VhCT3mKy0ctoEbpk+LupCcz0xvSf1SD5nVP5c7saZMDptoIUhr8cDZKkIJnNl
KahUNVey7qXarTLCFF8uN6EvswVzN5S5dpI2yxKXfJBWzVX06rnmtpyRtWw8aUlHlD75ZmTyNfDP
PCVPMhNzW4igaBDiCc2dDtlIqLGcikzjgBx2cdodJq99gIzyBRbbT3FsCUh+VovPQqRJXQVTMMND
9EWTYiFAVFVLzc1xDyaHwP91efg+JFv4fWQZrHHkachkFrMgkWPuM2C/XDn7NTXbNBxtordg8rjA
SYSAgiur/oPvaO4QQgqUXjSLVXvRoFZYVpKBIXCzzpDWpexppEiqg+bpW5K/QJLBpI3Zl0ER1n0G
2PByd8/sCkjYeLIzqOiOlmIRQrqNQP0c3UUaxPvtEOmfNOzNe+dJC4tMc8eZHvSRrLs+armUKWn8
w4SfTcQcL/pcYmuxseVclikb3DAj8KiQZelVcjigjf1W+OxgzdodheFCckyFYmNeeu82oVHi3t8b
5NjqzHKC0RYI4l7+HOeUL3MVKbylMynFWk6/aJIrsSkr2Z1Imvm8zzI3q3rbKA5TAVISaJ3QpF9F
T93WVrYN2sRRh9+X/4Y5Z3myqJE+UR1Vo/Aaij1j6QVOBWpNAPdE58A71NAj26QghgwbTpFqp4uv
uSTONkcrEuVMZ7DJYn5ENVGlmZLpUvBtreRfh7a2E6Kodfuq5lckjx8W99w1lGMmZnCkV8vRNSjx
Zkhw8NxhEF9kzd9UOtVTNFIF7PVjBJM+A42d/JQm88qHPduyxYavzFeID5rgXlWKypOk3m0xnPSt
QRkS6kFke0+5kboHUNSOBw368of8sDvTW4oIzGoiiuF88BIEHUWSOsnsXayg1KYY0zs9LSglUa5y
s9HtkRm1TmX5GhjnXLOQzrC3khOfp9HpKlHruhWsyhpcjYUICzWAaBsJMo8LacV/zIsrH/XDFkY3
Z1UOmzaqww8HXkIRFcKJCvMVB2NKUOaaoG6egcsFgcR/JuihbSSxedohJaGyBQWMSPLzsjGtgCIS
hOyaT2/Fcz/IdMxGM1mFHXTaDEuArLdcD+6kGqth0u6luNpfnhFnhwr8zKwY55621GcFo0B0ueoG
Ny7y9mE0ieFxKfSfLrdybgIAtiC7JKO6Ryp12pHU8ipNE/LBZUqShNppIDnL5FC0FNzVdkP3drm5
Dxcexu19c/Of825XbtqxG0OvHFwpIJM+/DblL9RV2kzRz8vtzOO/nAYGdSRobNY8Li87rVhYga9l
g0t84VHziiN+XWoMqS9GLdnyXI+9M+5SBNVXto6PN4S5gyqGfQQg1KdcLqgciDT23Wh0wxx9gCfw
HAccr0GB6n+V1nPOBcFXfqjXTELnpj02AM47vAAfRZCCYGlNHUroEadneOAEdv4Uwq/LY3ruvPvr
U5eQWTLll3JYXQzJIFHY3vXFe40dWK5DR0juW08HFg8IeHrQs50i3gbyH6Hff94IxVbMrsw/KXxL
H+cF827uqH1eJUooym6ZUWCFyJsfXvV3f5w2J00szjezKefg4SS7ZlrbQ7oV5IfLY3jmAD1pYHEr
qVQlabWAPkgRQXtlE7T7nppCUfTWyj8uN3Vm/5j1vjqn5+yYlhZblDjhpY7IybiG/lP3vl8TJV75
+b92xndfA3vqZI5Zws+DWo7sCbDt5b//zJQ2RO4Y6rz/cZdb3LXDTiWLEEqECSp0w+XYSs8lYo1D
3Eva508lYAI8hxHy8uT7u6jf9aWK06ls8x4JsfSnoQhGdo28IM1/7GI/Omlh0Zkxr7NJysUJw4BF
laI3VbmZhHAT5C9q8IsyJ+REyp2JgEm98lA+s7+fNCyfLppIixV/0NrJrSL/CdHyOlBevd5t5Jq6
frs2uSJIPLf/0R7mCGYeevOlz68QMgXJWz25hez/0GPxRyEXa9IVBJgD3w6jbEuZlZ+TV94oHZKG
y1PmzJw0SOcgK8WnpJjL10VrFZqZtig8Zbw4hR1fObyu/Lw161rfTZMui8MxkPl53oZ2Xq4b888/
/P2oB3lVoPflSXHagF+HFAro29FNfeGlHSjmRB2+a2WzzxyN2B//v5ElALjpxEi0+hIZrEcDyKQf
sxh+hWD9GgKC2qL4Rh0QqBrmNWrHuQVNlUeiNTB7uaApp72rKkLEkhexyuqvlKjSieCaq8sDeOZ6
QVmO/5qYv+C7L6TWuj50dTq5obFSv1fSOq12tXZljp+dBqDU2JkIwHKNPW2kllJZqUEsugrFOkYn
uzZO5zvx3+8vlqxHPcZC8zFU9OAUrK0vbfpmJ1+LzZz/Gv+1svgadWOOlFWgFaVcU2Ql/Kpc68fZ
Fv7ekFHEws5YzOZcH5u4Cf4qh8VulZjBt0Su76RKW1/+6FfaWbKCzSCo1YlKaq7GQ3GQmzufbKWt
BfUVw8T5dngUIqkF1LO8kHvUsgnVFrE/5RspZzHULtqDy105O7Uon/5/TSyux5ZfUcMvoQlQ+PZc
3EOLtpdbODu5uJeaKm/qmYt1OnkFEtt5HenIubmfZpDWhlanBsOhl6t/6Asb8RxQ0qg8Is9/ybu1
GOO4HkdBJUROkAx11ZWfP/c13v/84uGS8Cq2UpSLqPmNlfy7Q3ip/sNuwoWazQpjJ8fZ/Ce868FI
KctwjHLRDUoKcDn+HomBfu3hf+6TzwFgwlUql7Xlg8HohCnKa7Ih5oT8RGwogmVqz5//6Lhf8XUS
dCOesRgrM/G80Jd80aXi1tqKql3kUX/CktZmtLnc0rnecPLzTCDIZ/H+Oh0yBJJEOISRxEVldlsp
kVPKBxniFSjJuVZUGFAqES+m8vJqKBqCpgsht6m+3qBnmdaXO3FujfAtJA2/Nhm2JX1FT0mBe5M2
uSNQbdkvncQw1m2+05sr985zc/gvSGaGS5rkE05HS64zTQ16b3BJ3Npd/D1DxpFd481faWS5PSIx
rRXkHzSS+05RvlJ1wjavxUPONsK7bPZ6AZJdzjAeA9TyMrWBL1I5qfCHtuyyebr8Xc5+di54WDjI
JnwwdckEBCN8gINrogM91FMhbz2//XO5kTMvNIOv8f+NLGawVxoUotd5Sac8BJLyLSO1XChvfBkr
/5emyJLNqB/Ce8tp3Ktdak0Gyu4ImJgti9XRQqHT5dTlQ4peIXO93LWz4wcCjsAYslaKJ5xOtyKp
1CouVXxXWmGbEi9P5cqmfHbl/NeCsbghx4QZa6z+o2sZ20ig/uftLPy6dgGTzs42gocSmwB3bWVx
THpdVhSNysBlwVhzs7jtdQqrJvWrXyXN0WtLxaH6QUtoOjW/UuZ4RA8+I1cpP7ttKS6cBx2FZtJr
LMhzby2QcHPWmeAPvIfT8aVsuhQLLQajIq1+pFJ4qxVt4AhGEzoNSQ/bSsVuW2bp5x/6xvtmFzN2
9IseLUUwuhXwQ7Rn66uewL8cyOXzVZtNnMwbEjfLB7Jhha0V4KegZ15PSBU5UjZSbIzLtn4UR6k+
Cl1o3SFuntWZqCCGTEjXURpjvbfKgsJ0eekIrRq9XZ7R5ybC7MEldzoHCpaWLm3y8iBTGfGoPwZf
23IFhuwfWoAbAQLFgFuz9HNRj7UzQ5g1roTIMKY+uic85/U1zcK5dQPHkEIX0PBFnNSnM6c0EQl3
Fnt0MkirbEIwWO3rBkm9cSWocq2hxVzxzSxruoiGvJH0vJhTJLu8H9IBXI2lvl4eunPLAYABV2Vi
KsilFptBH/oT+zXmxEwQbuV+XOeWsFVD5AwSiamkj15FMfx2uc1z/Zu/EyZZxOcf4vJ+SV0ls8L6
lnj3ufpgJqLdYwG4Guad32DLBfGuneWhKlpjJFcjt7aYAsI5XpMa3ZE1UJ00fjGSo5ITYWHBR4cu
EfdFc41VeG5o3ze/uMWnY+l5SKUmF21iPTrV9EptcIki4bItGrvLQ3ru1OA8ZDA523HOLuZmGA9l
qLcyD8UKsklByV9ejuGVg+Nsh0j1UQsCOQeqlNMFYEahkVs+3423V7dVBGG6UUrfczylIXwUJ3hY
1D5+qtPgGpPkbMtcXLjqAV4zl5d8JcFIRWkSAmT1roKoVpGYmOQvoaRuLN2VjCtX1zPXC276BGBM
8m3zs+K0o9Rv763WQ9mjCQ887tNxU1RHxlX/NNoDkjYMRJJ7ZHcIhy1Wn9ogjIPGILoI2p2p+oXC
vQlePj01MHEzLQAV4D5W59X47oFUi9IYj+hN3Xz64k0brd//w+/jrp+v+rwklwCBIvdTqRtKya0t
Z6Ce+jXq+5mpzW//9/uLv1+keErWKonkylbkxNJgl5/Wic1fQQeBQESU4pLLe7FI/CNNRkV0xSC2
5dVkfbLS1sxYMKHPwd0A/jlnZU4/QWECh00Bsrrm7RgptoCp5fI3mH9gsdMxVeef5uxHUzcfwe++
cSN2Se2pneyqSWysWqrneBRnFfr2qAzartKa2JkLyWF3u0ZMPbOXQ1VCOzSn8MiJL7rWZrGYCbMI
jvKvfe/oL4K17rLHy9073wjqISqukdJaBnWU2JMiYwhEN5mgZ3WxdaCKn+cE1vSsK+n2HxqjSJBK
qk6d1+bpWKq9BdER/ZDb1vojXMun2SxmUznofjSvcRzO7Gtk2f9ra/7v3303oca8KA8xb/7uW5J8
k6oHPVzJ4TM8jBSS2uWOnbmHUS6IgDXMoxkAvDgjFCMzjcpAT9jN1GJZBlTKgzYIrpwS59YruT80
i+DoFHhqp32ScQAY3kRyIVMax7IwEH8+tEtQgaJy6E3m/Wwx2akRjd250IkfowjXjtHQXhmo8z34
r4HFjqPoE7qFRplctdzo/aH5/fnvwMOOnYYhMqCRnQ7QUPUGlVzJmUVvo3gwFder/+UTwByUmMPk
uJfBb8vogymyyCeZ6a8iszVKll7uwscDElSMwjwiws6/L/d8SfaSCGCRca+FCML9g299DXHrKsGw
GiL3clsfvwZtaRAbURoRsVquR+ooFxqFjfX7XDqEx9D79Gw6/fnFEgx7aApTxs9nN2buWNfuTGfy
8Yiw2PVnOR3JtuWfbxWjnkhdo91j4ggqOAHTfetTkbrcS9q+kMWV3vySZnuscJTwDErDl8vD93HV
n7a/6J8FFhh7FLXBBOu5xL5ahYc2la7Mh7ONoBma83oIpJZKjs7qs3KK6aQUPpYtzrvUjo2Hyx35
qyU7PeRmPgsOHARf3DSWWrN8Qs0RcQW+JzZfbqou1XsIIYr2FLRh9Moo42zM08dM65Tn3EoozZQW
YWALieQ5E4U0Dwr1h46DbFR3yCfJPlKZOnxthdbcNurQHtUw8N0ma9M9p0y61fwq3hYKGjpxRNKA
F1hudlxFarj12TgcBu6OO59Ag10juNiPXZN878rQfyDzNCAWMKXXeBqEV3/U4DGOQeF2VGe5bSuq
ent6giTdn2I7i7APGykE6T5upWzLwdNhYpqKuwjDN4JVVXkeIuupyZs/YS/IthCICb6oKWymDXGw
YF+No/+Wj+Z0rEaz3Zt6SQ2qpCv1PwNitd+JPAqry1/i3NeeT+K/pEYqLizOfCPDUyOmGl+7vE9w
BeLT/TRuEuniuyaWTzel9qosKGjC2rQxppjN5R6c27+IR5jgriwk9ssLRZ4zkgOlhu9FsadO724q
fxdpY6vewcdrdrmtc/vX+7YWC3AoGzXxK9oaO3PrA4XSP1nXif0X4TYeEHZJjl0sr6cHipT7mVJy
8t9L3aZYa9cwXR9vXzNFfQ7e/MXmLpmThl8QLvQl814anlqeQKU2y4h26rUozpmBgtA1Rz0p1TJz
G0+7UUehXwpSZ96H4rfumJlfL3+Hc92gH7hLuSkj4lzc6yD0CkXgW/q9BE32YTAnCA1aKXyZ/oe0
M9tx24jW9RMR4DzcUlNPbqltd2znhrDjhPM88+nPR++9T6QSIUIOAgcBHHCpqlatWuP/J1r/anRy
soIoq6r83kt7pYM5PWPe0aBKv6hwTby29bspqTLasMryrS/GR8VmAnZXhfEESo0NA7uSfbPlIt71
U1y/Wg1YORDhBK7XAIImh6QLart2PuWYKHtnm0m5Hys9Y/Nta6NBAvDdoGPwbZ5q3+RS3t79cswW
HRAuWh3mKovw+/1EaTopndIj8+Cy0bmUKNzq7uKKbpIbpnt4Bi++KtcG+No6Y3vR0ZIhbKMTrzYH
AANWDNa1Zs1SyMXgDy24K1kV5GrUWtFR6p4VJ9j00/0mEQl4jDP1AAw34gMIJd846HIWH7VUdg2L
mW4ZGvDhn9sqvLQO+AwIhBQCbeLJyxsy5KNB8S5PjmO4yd/GNVTn+UAFheWC/Pv5WfxZNBIpTR/0
Bp/3jG9TuJOaF3AS3srmEDUH5U7WXe4FZKLkI5iWJGN1dfJUU6xRHtAuNUs+WIzwAvN2726BkGuR
b6Zsq1GBFMwiQJ5WZDd5fSzUbS0d8vzh9vdne3S5Xb/IcLne8KIy6ifcj1CXg9DRoNVU1Dr60Ml2
8FmWuuAJHsLqRfe6/lGTZMsdgn5tSuhaD2bJc7nehOTtCtEw0Au1TuChOTY/u8SN3m+va+3rgh2W
xxjghaiqj9CAbMzmsfuNfAilEOY+KBBCpMi/LxUNnhswCjB5x4Gp9NGNtDV/dGkJmCxOhWwhOyVc
FM1X9EzROfqxepW8F1lbPYE5ihUOXzVJhTK2MjNgixkXBdKf2Ld99dgga+dnvbHxKgB3NnKSWs6D
P7XhZ+K8fMOUpr4pJKKMjdN0JVG3N4YqtsGQvueeU20a2as23Ox3NEZxE5BaZRDozHYvUUd9izvV
3gZ5YO9LJ5EY+R+TLRUHMII09ZPfN8ar7RnSQxRkdO6BBD+9D1Domq6Sq/5DzeBJsW17eGPkPJqe
e7Xs39OGN7w3w57WklqypE1dyeM2qwprJbK6fnBx15mXJ10rkwcQ6yVZNJZ+1zBcbWjduG1wUV5V
ykAHLkr2EgwUAO/2tBBIvZHQmiwHyYdLtZqcUJpKcq1HNdkChguyg7S7+2rQN04/GdGHDj6hoLgx
Lr/vT/R/FoH2pozNx0nKVmL3hS5UfuKcZFfI2S5AfE9m45WNoR3xf6nAyPrwV55mxqGPsnYzR5LP
BoTID2AUAg+mx8HW8HpvS12/XPkl82IEFZ8BzUmMsiwaXwT75tVjrVWeph11Yz8VT+O0H8P9/fvJ
iCZTqOS/r5nhIClw9KQ2tSOhDjgvVO9uf38B3ZaSIB0o4O7zzlz5YGXSj1WhWN0x8DyAKjSvfNeS
JkhcJy/ij1ocqJ+nwvxrHL1836UAKwRF17yCyJFKbu543ePK75nfHGFP53wMaQDCG/RIUCC5sSRm
DaT+GOlxuy3gk91ldkfFsgJ5kVCOm6g0VMYjJUtPzJIxmtCAWe97OIcre3MdAxm0Tc3kDdbS5Cyk
aFZS+IZyHHOMUOBWTrvNfVCstrp8/7VB1MyZO096XKWLajrq64n2wyPod4n5BoTsyrYuPMV07EOz
QVqNmr6Yj4rSBmDIrFKOlRynTzLjrHuj7bo3QMaUXWcm2ui2dRoymTbk8gNzyeZTNNoUBHNfJfMy
Gi8M6zd7ILg16uNjtQPFzf/sm1a4L8oGdLHbv3fhZl1owWw5zxwtI/ZTtZTj4ThVj5Kz97UXbW3E
auEF5GAh4NPwq/GvhMsbjXUwgvIzHMfsdR47lLoft9ewYN3PBYilq5gciYLDOxyNT45HKvnBmjZO
v+JirazCElw41WilfogRAphDVIF89xsHcbZLlnp5EObI7VLjbDja8p9peDKDQ5Z/vL1P80aLN34+
B1jmZyMkuiIBJASOAuTKsUrGXmeONgUdlf737GdpOv5fZh36blU402awcnWCrWxcc4autW2GmOUV
Zv50BnQWVEGb+iAIGw0Cn57RRAdkLWVmkact4+7dvBAkNqCM0zQZsae2R0nZKsV2TPbDGg3StdHi
4YakYA7i5z4MIYg39HTQeztujriNXUwf3ob+60Z/a5uVtSw8w5eSBC+YEaomn7SwOTrqH8q0M4Ln
enhXs70RHOy43pbmIWyekjRdkXut8ZdihcOSRrNNawOxkWZMj2lgGk9jCl3mbaVckEKxjjiS2jZD
nmIJRVaCUO9AQTt69BlO0ZfU394WcG0dzAsBgoVL/WqYKrAmj2MslRtQLLpN2GXpu5TG/T72AMy7
Le/6ls3JZ3CBuGiMLogVD9uWlDgG5+zovXvvCqg24yHe6NlGyw5Vv+LXLmyeSgswCRFGWGeayEuj
EQ4VfqYVq8e8eYnKQ+Dcv3ckK4DjxwfEexHdWADQ09zSC/XY1y8RmIzWRqn344/bG7a4CLgR2DYq
E1fcCCqBqpmlgXoM1C2OOFjA/+37qrBJVdHXtTnHR+OnVP+iG99vf3/BELBJ//5+wddvOiXKUl1S
jn0Syqe+auoPCu3MIF/LHUTVfaCGr3AKlSs5hQVbSspCnfsHIS24agSXcrCoMjy74yg/lNFzqm6t
tXrXigjxYa19Oa8N01OOMQAZwEup0EWtHM6aCOFZHaFRzZwUEdrwHP/ZReCKrujwgoRffBU49UBx
kOG7PH47yST4wrPpGMugRWdJ/JipFaDARvV+Ww8WBcHbRY2NmvBVVjdWE8mJ4nE62lUBJpn63Pkg
gEajeb+7TJsciWNy0yR8uDWXK2oNgmmvqllROOzs6b2mAUENsw86+GjwN95e1bU/i6MMWjDVelKj
V6FX4AV1P4OOnUwwTX3tH8N7G5qvZvsYAhlnrbbYXG/ihTix2tK1cL+mJeLa6U8zeczzjrHvu3Xu
UoagcxPQ54mhSjmNhh+S7EHvPzHkeHvXrm3apQjB5gyDQRYk8PKTZDz29gii3o//JkDQgchUykZV
qOSNXXSomz2YvisP8/W7ieEnZUINhK7pK3UGVA/AujQPT9bQy6CKB0AVa73rF9be05P7nY1LaYKP
ozfeUAO/HZ5Cs99ZdvQaGKu5vgVVhl+GlMycQ5iTcZf3pmu7MPRDKziNKSgZp65+AzG/pYpUv43+
3caA4fo5mayZNqwlIstRm4GUUcL5e4KeGqCVp6rwXWvNtC1oGVNZ5HxxcMhhis2Behe0tV514anR
Hj8Z3sNtFVu4ihdfF3RYhre2jhS+Tr3kjYajVyWXXml2Wku/Lx0Ls2UzI4lB86H4ymThWAPbooRg
PByG6NlPHqMscmOJIvK2WuunXBMm3P2g7LTWqmUCLP0bnQjyJIHmDWiqL29042+vXmtBWt7Efxcn
bGIBrmsumSwuBgbbg1eWOYJN6K90iS4rAsEI/W+02YjalgJw71N2Ck+JWcXvRVRWT5bEAPxthViS
AnGtw8CODEOimDEKCzLNuuGFDE5+aoeNY339b98XPPVJ85o0C8PolKrym5p+axL1j9sSlk7jfAVC
zCbn2kDvIyvw00c5eijkQ5ivuOTX3iCz7DMSEU4HtkZ0N6wuLIe048Cr5nOTPUOrDsit6pph4YKe
495ez/KJ/Cts/vuz7I1tSCQ+QrRZNvvtmNub8a/bApauy/lq5g09E0Bjl9X7oRqePOnTYGz9aHAd
J3PTItoSuAEvu1KpXloQY4eUxnGkGB0R5KneqGSE7cHJexq/AbZ5ezVrXxcUTIULK4yTLjhpku6+
FuWaM7t09ue/XlCvZkpByXb49WE7Q5RBb/5nLH/v/OP9ySLKGWfbNB/b2bFMepbaxSzo2Et/2Xsp
WQlp1jZKeCkjKbPCCFYWGicBF9+Yu9vnsHQNSTpTdKN3/9qBtfLMgEgjCU4TuOUaLfpZbbmTtja7
vHQcxP6kZ0wm9OjZv9ylfvQpi9FVeorsg+M8KfJHTenBaIHNKfp5e0UL94RcL6huaC7zrKJrkUdD
H3ja6J+ywnADr9/DgvIkD/W7UmQPNKY+pnF1P+AJiILYGmZXmJ69SuArXiaXpeP4J8nfSj/smjax
h9urWlAD2pJYED03s5MhPJZxajdSSPLkpBj+e6o9Kow93C1hHsbi4aIoTglTuJGaJvUSPDH+yQuf
/CdnWDHG14o2Y3oxuz7rGoV94UKqQ2hLpi61p0IxXckfyo1td599NV0xW/PPvMysIocGVCY0gMC9
YvHSUxoAaebrTnlsa6+MR3VbKi+l6w25dajUrl+R9yt/eS2QehJzwGAl2IJbYUxyJ1cDeOoh/Qoe
NH8Bw9nNX6H10hTHyh/omJg2EBzce1oEgCC/zbhK4DOIbY9JywOqG313yqzpocqzYxCkK6ZhIdk5
y4BQkMiDxnAR08RWRyscwwGk+KxzfRDMIa5RioccBPwkazYtGHChDz1BaLl6ugYC+StpK+4rwa4B
e8qvUXFB4+kUaUqdFPUJuIAPQxhs48reKma2D7voyYRr3HXAfC41bTdm0G/4FdleM5V2egz2SlH8
XYQ6/7u8LctuxcIsqTLQqMDXzuWlq0YLqR7TfDLKBjAtTdqkRmQ8B4FNx6dXOZvbx7ykzZTH6CRh
euq6ZSGytaSmhbg+Rdo2Zw6lnfYJ8Kjj19tirq0LwzSYMGaZqS9TLb80z4HdJnDaqPUpNYdHZmE/
KlKy4hcvbRrNUDOqMCNN4EoIIqyuks0gbQjDdwog610d092zorJL6zgXIqzDDqyKHFbSnBxoS9QP
a5CL1/nkufDNOdCixIUXu7YluVEoKKrtyTNskqN/D0ngTuH3XLcOpfymJCc4fu72ky5FCu5FytDB
WMhKe9IKhaFL5XOqtb9hSs5XJXgYDWwWkFexKnn6AD5Xdj+ayMUSREbswmt1z4z4vp/9nWp/Ferv
/H6yrtxG2kTpt7vULMBEYLiX4+7UwVMXJfE2u7/vmBWcSRAOAYAccBiqqDvFycP0UbG3998+qE3n
7DHuNqzYlwtIEtkoTYbxTlH15my8/G4cMUAD5o5ThsDtGRL78vNKXVl6UGotacPwIWW6p6laAvzu
JU2890CLvseKtrKixUcRT4hmqHm67ar1P/R1M6hTB5nxwRm+JsErqA1u7OvMmPu7sPkWl9WDXh3u
30jms/BlSeXwj7CRvWkFChBZ7clIjsH3YXz7b5+frc+Zqx+MhhK1zsT1p9sKQqv67jLCPBHIc0vx
Gc9F7NhuZn42beKuq9Uf4UzXaQxuMa701i4ezbkUwV+xba1VRoVN8uwx+Z5Iuv6Yer7xuSwr6TWf
FIDEoId0wyn4Fjp1cFS1MV35DUtmmslE6t7E5bQ1CRZHz8xiaqAqPcU6mOl7Q1pr/Vh6bM4EOMJj
Y3dWbvmJ3p5ycxupW9U+/JaunYsQnhrJ8kN5GLhVehPu1FraFn/fr23nAoRzIpcYBkB+tKfG+mH8
8LTf+byqglFLzGMQl10qcwUNhzQZA1b5QVFxLOy1NPKS6zI7R5oyT+YAxnQpwDLiUJGckcsYfIO0
cZfa8cFUH7VqBTdgUZmYEKCZd25bEr1UswcNqGyxnrL3Gj7JxW9YTyYp/u/z4uCiBi3K/1hP2U6f
2j451KpzNGPmf4rx1TcolbZrTt/yiuhYMphDIRUraC849TQtQQx1ch5CmPfaac2pmLdecK3pTmXg
AbgFAG/F7KE85V6VwEx0ii1503dvUfXYluWj3HrwBN/f1kSO/1cljnCM5Qh6UBfQk3ZeXZ6cXN/1
RXeQAcTLirWEz8KmEXfTOYx7qfCSCvdRLgO1HZuxpFr1aEWf7fJ+m3XxfeE6lnbVekXL9ztYKxT6
q4eVCH/JMBPOQfAAMQw7JXYQ1IE/9ENXlADMfkyAr6IrbTvAZpTAeip9KINk25ffxizd3rYz6vwq
itoAkwjuLKA8c6x3eVG92B61xKnAxOtob1Qz1wRTpPSiXTB8qbznyT8o3tfO/NMD7F/2H3oIuJTo
k929T/QHKuTQk5nDT/9nSIbHtK/covygdyvJiQWDTgXn//9G0aDXdt41ZtvUp6LeFdI2tx6aeHd7
H9ZECAoUJFpazBCUpzb5QqlNKyO3lt//mwxBiSwGdYJKYxlG9kZGMtUat8tW3OHZGb0+ToOitEKi
jV6Ry+OUANjv2jKqT9A49q9jKkvHqA01NzcYxu8oum2HTnofYcL8HQWem1P+T7KgSGrhAO7WhPXJ
SiGb0h/04hWqsl2QqG6kn6xmHxenKfh6e0uX7v3c9UUXL2HlVZoaGsEqUwyE6oxIVUzL/rz9/YVn
bCYMoWUSlDeD8vvldvYdTh9kasUJktxNWP5Za6Y7SPsu/I9yZvU8cy4ZGLB7X9GKk67vZRNA/5fQ
OSjhSrZqScnJUwKYwpQj/rmg5AXEdmlZ9sWpajdN8ZhMO28NFXFJ/0jAKdY8CA5giqDjEqPAVe3x
uCQgexnKRzs/xlCTVX8E+WO4puxLp38uTPD4vUhO5MlGmD66hbKJ14Yol17K8+8Lp6+PYewDoFWc
lOLNSb+N5YNf/6whutaNlfzIkp7R1QVUD5meOVC7PH+norfLc+T6pAXfrRB8BArijLxp1V+39Xlp
x/C6maybhxWu9FktQFLrh7o+eY3kum28hq+08H0qnygYsFFU93/hkZ3pcZzK+pQ7oOh3X1XlOcwf
7/75pNl5CuZg39TFbGuM4vWZCUkE/Gzmn5b+5Tc+/6vmxcg640iCswJto2zB5whOfvilDCPIO35H
AI4qc0h0q5JwvzzmgefXViaI7Tv4ziUQMOs1R+gXOrzwAGhweJGiYvoQJjjBDNtKYg5pbZIBbx1l
H+rVp9Krv2hB+Tp01sYKO7duqxewiqGeDZ/lzP45krm2B2LzfHqIYmejJuZTmFY/C908MW/+9ht7
/O/vE0nkAoBT6DPUupNOslyGj3atVXJJBWkrmV1bbBxJ+cs9hhvQHIZi7E4WhMAz8FsTr5zirAbi
FlMj+R8iP+cqXxqVedq3ldTB2QCV7WiUn+w2fSjLxrWgy9yO9bC9vWcL1oF+GSa5FcA1aAMVQoJa
ZR7S6cL+5FWA/tbt9KO3S2sTVvHjUPf/3Ba2tH+/iicQAc+Y3IIC+WoRxK1JqcZyq/HFyVcs3cIb
xDr4MN0LJDTEFxV22SLSaxui5wKa230vbfW1lObSdqmqbFI9oMWdi3apAZpWNHaqJN0JrvqjFaRv
bQQqxJR8HPK1KsmiKBOEQWBbVLLCwoWOasmuzSntTpEefS2ncNtEyWd7sB+aVltxsBbPhXebJlOI
WPDWL1flU3cA+2/qTjXU87uCf90+96UIRKO9jBhgnkMib3cpwIGnA2a5vgdhGhZfue0/DHL5QdH8
B6Kr6ZGAZN8p8asRaYcxSX/DLABHwKyeQUsYb8el8DhPeto5Wuhs1DfT+Bhtbi9uSeso9FGqJwYF
QFWw7AxHylXaj/2plipQRL/L+tGLVmqcSweEy83AN1Z8nl2/XEJX1dlIFq07+Y25/SFRr7q9hiVd
O/++4FoVE9ljh2liEoTRI1y1p6yJv/dx99mhGeS2qMWlMCVEHMqYHJMVl0vJizYB0y/qAbv73sUP
anC4/f3F46DSNJeEmSUUH6nQUwYZFANuaPuiVs9aeGzr31CouZj1vyLEd0YKqsoZY0RkTgQ7euqu
kY0tHQfd+MDbzXMn6JSwR6OkSEMDILvh7e30dVRf+/ZBXrn0SxsFNPOMYTp7VFeXPjbbYYB86dSq
b2r5VocHKFVun8XSWWPlAReeacxoLrhch1KNZQ4H9HiSwndp0w6fbn9+qY5M+IQ9not/19Rzg1bL
QF6U8mmyyvRrT4/5NtEt/+DD1O3KM+05ha3xqZlic9sDELxNs6p8qwZHWbk/CwvV4c8kVGQGnB5N
wQZkhTaCXAUepjKS5XYaN612t9c6H7ngGFxIEIwYpHq9bQ5IKKs9cNq+9MlTXmJcnNZN45deXlmQ
Mn/vljxBBQOQRC1A/UBv8+tNM36RU21vMf0de7Ao7CFuYYb8o9+M+5lAu9R2YVBvfNMDuePgd8Mh
S065vNZStHAtiGLwn226IZjiFXbZsrNcD+WCF1HNX1Irf2jMr6UHTO2Q/HF7t5fOEy+d/mHeXhXk
iEvFRa9kI9U9UuQVNPDpTg/XQN8Wbh9LUUjHwYdzTXwSOBrTsBa+ii9Bxa1+SKRXucpXTnFhGSAh
zzeDiGbmjLtcRq/VOEs1Bcwh+p64eff17l26+Lygk9GQWZGVhB2Ng/6mPuQARd0vAGcLzIPZ5b5q
7qqGbjDC3GlO4NlGe2X8j5+f9e0sorSiUQvLgs/7cIHKx85Yo9VZ2v/z3y/sf1KYoVUkXnMKJ9sd
v03RWgV8QYvoZKE2QW84j6l4wLJOiqoH8YNR0s1gg+bz3Awr6elFEVB4Uk9j/onI9XKTxkHL+zEm
6KuK8JBhV6d+l/9GzYh2HPzDmflgZmcVhIShFRqhP5xKYwNOxBrIwdI5nH9ecJ98ILHGyZH6k+Jv
82zzO9eM5hAAq+YurSvkoqSzWrlXYxzMpmCevtiu+BtLRzCzjir4mJgKMYNjBflEJyhECjDMNL5b
p5vpfiwLaqZk1SzQQecMjnDKXTB4sfWLxs9Q3B21kPu9PpPA2aJeNydXRBDKzvb1tjOb4aQOmxZu
9GBFSxeeK4aBqfjCiQlQhjVrwNlVJiQ0oyHhhD3/w0Tyu9CqjRZ+sPPniGHTeFgpqC+8RBfihO0i
XzwNtQdnWjhtfsjf684tzN/ZMSDScSuocV2NmCZd1clg2fdQc++n9BC83zatC/4Ek7/cNoZYHeIi
4X1vugxAgAzSTaOckgPk8tIhDuz6b3UqoJdXbLiepTH1n/0pN3dTXAZ3RzSk2YhnkD5D74mxeuxI
mjfMuZo+/Bu828G4vw/8UoBwRGnbNAZ46CSD3kb1ORgeb+/ftUnh8zalTrL3PE4i63emKHifMWGM
1VPb1L+oa/yD8++7dMAuBQhxUtulRu+BDH7SKygVdlV0HNTD76zBxEOfG4CvcpJ9GJR2AyfPKS5f
fem4BoO2tALS9MRJwMLROCsYdUk3mj7t8u6U6uHL0IG2grsOtbd9P20ZOYVZlXUm2DAzgnmvKjrQ
japuT6mc76w0PMj8Gca1hMzCkcNlA08xgSWmRmQPd8Y6zECPa07N0WQEU5XXkktrAgR3oYlUOdMT
DQE9+Jy25wbaipn8FdQJWoWfQILbYOCPHmZBROc3QdU6iIigph+Nt8L4nNT/GP3XdHyQ9db1m9KF
om1T1InbjtV29Kpdcn9fHR4L/WIK2eS5H0m7NNYkoDJp5i4+SmXv2na5MY2V3ooF1SOiBWHd/GXf
RKcFQvJ6aNvGOqqF5tJht8ty9aORZNu7LxBpLYYb8FsYPBYXIvetoxdJaR1BJ90oKaRQQ3P3MzCD
RwL6RmcVj4DYQKt7dh14TmQfU7Nw81TbJPJK5W5B63CtySohhuFfQ7g9Wuj0sqSEzoxxMc99dfdb
+ovvC4bMknLPcLrIOerjpkm29Zf7z+D85wvKFMpW148Nn++LzZBmm9Be6zNZ3CBAIxlgoDEba3+p
rqXf9EUCYM+xStNNmtKguzbsvSZBeKuqasz7UkVCkL1NfxBm396ia+eINxaAU7plKJ8RJggLUIs6
s72Az1fRh1GXYrcMnc41JfOv0G4fKkd6BMDuNxT3XKiwawwRACxQxc5xKMEPluRNtjb6s3TJzyUI
u9bEajU6BhKmZO9Hm7B+DO93W6nBzHPEKkEJKV7hbgxBFNc1JfwjdA2uITMZcHeigXPBGIN6qkCQ
ZwshqKPleEetZx1haRo+N2tM7td+6uXnBXNfGP1kqB2fz8BkorEoMPZF+Rjb9581069AocyoQw5+
5aWChb6mJb2eekc5B6Tg1ci+31bghftx8X1BgfMpo1Gd7N5x0jZOudfujw+JaBghINVDYueqP1bP
Jl6iqfKO1vAxctPo7fbPX1DUi88L2xP5ZDGyjs+DXNW2rj1t16jelzbofAHCBiWdkehTiwSGn9pd
cv9MEPuD20CuAWVlIPTyfDsyZVFmNR7vnOw+6vEaL82CmlJOxUucZ2pBzxOumR1KspcNlYT9yyo3
8yEtyrNT3Wgu1aGVIuGiLHoI5teUWqTYlKaYYQI8XI+76/yo22+G9qlTv0lr7TBLB8Kj/X9SxISG
CsFOX6dImex0a3YO5ej7AxBG3uZLh20nEhHs68BgVKi1vXfcmmm7sZs1LtXlFfz7fcG6jkVgyIHd
eSBDBa7/rE2/8UBA404ABTPXrF5CBEqzpRR3jEEdM+m7HXwPt/dfurPP20L0odd67fUxplsZnhPj
h2/8UKUVb3ppi6hqkJdkIoGWCGGLwMQtaq0rPFDp870yyR/8XPl8exWzgRb89RlEmpwPTzfdwvNP
OMtrqIlVqlngOMcyZuxvsvxNaio7I3cOlurv6a1MN7cFLl0PniFyijQL8Uc4FWjhDb9TWJMi6Zu6
j11bi4G1OpXBitu5uLJ/BYm1oSkdkrYbECSFH9X+LcjrrdYUAPQ6R8lbM/DLq3KMX5A9jIgKq1JN
KR91BWXWmp256x6S6Xm0ft7euUVtoFfwf2WICkcDpm/41nxhvG9eu/On+5H9564GciZUT7FbYjxd
wmsKSCpe4pREpITcggba20tYOBOgOfB35jzs9cBT62mRLCW5edTs96h8KEElDYKvkRS6Rr4iamG3
EAUnzQzDOjOVXCp23sa2X2WdeWw/2Oono/12eyULB055lq2i780EhVC8mqUt+dEvxhhN2YbpX2mW
P9n9yenWyLx+6alwQ+Fbmd93hQZVJF4uRIW5J7GL3jwOXT662RQ9x0H21JrmNoiHH0Pfy4/s67tq
9NvezHb3L5OxcJKE9kzHJ/am+1kyqmETWMduyJ4C/SF4dfK9nzr3Gzqo/shvz/7ddQKaMQi9anPE
tMrB37VrHKmLe3j+fUEZjH4ghePB71Op2S4eDkb92EOPNj7lZeH6aeF27YO3hn00q4B4cOdC58tw
Zlqn2swjr2JR0tF0/qBPrf/j9uEs3KaLXRO8JhJug9RpCBjacSPH9MWS/QqK0KV/kv/+fFvawoUC
F56+PB3jzSi/4ENFZuUFismFksKjKf1ZhmsJ1aXlgD4z0+GAZX/FgJ1lg50zkS2BUGm6hfdu+L1r
GMNeSbJ9HJf728tZOp1zaYJKxJFnN0St0tFXFUh7fQAq/PgZ0OCVbVuSg8s58yhg9a5yh2kWeHIC
pPmxqKbHtqhfQqAq4mStfL+0eaDpMOA7k6doIv5R6Wj95FcsRw2h42Hy/EiepYcCpgnvj8VoJyeH
hkdCwC/aI8ns46TWJQCw9JJ03iZ2Vkzrwo4BRQnoFZAONGPr89+f3ZvWSaww11Pn6Cdbw4Hzd6eM
h9uHv6DLFyKEw7eyUjXCIiNl9BaYIJGv6NbC5wHUmjE8KERdIynJUynpbW7bRyBXH6u82KVpsJKA
nB0KwbhQD6SShu9GN7x4ChO+7dAFREyOLm0c/b0w33JzrzlMeP7p1a/16uTV0prOBc5/f3YqYT4N
0HsjsPla+8mGN2BFrxaO3WGab56AAinuqg7sk0ko5CYDaAWQI+nBiV1J+3T3sdPaD+oh9TubRjrB
S+v6qM96TQMo5GmyaCx5uP35hTsIhiaONB4H+BZiQyVhZTr5jeKfhirTNm1ju2UwPBTdT0mDta41
ps+35S0dyVwmmOcHgT4RyxKlMtQDPUnBqbefYehSH3/j88CpzMN8M0SxYPCpOoeD3lbBybL+HprI
dVZ+/tKB893//30ha1GHY2GPXhGcQKcfN+ZYbEOv241Kt0YfuCZI8KDyDASaMmUhVB6bZJMmm7pb
iWoWgPmZECSNB+sq8/ZX5U51Mu3QqoEJygd/X1vFCzTkD+2gbVNbfUkyK3Gpt22ZNixdeCRPgeKQ
6h2BAbl9Zr9SraJdOPsdYtQT+X6rTZ3nn3RLqo+1Fhv5rtDUN8fxwOdPjHhHVaN41geccLsxvia+
2TxPwIa7RTWqP+VyDbh9yVCd/yBBi8qZFc7K2Rgerz2zjm6TfIYvwPdP6gyXxyxBP61EfgtzBPO4
JjV5BWI9upLmi3pmq3K8ycwyuRgOJw9+zp/0L7mWUn4agAtx9aKrD1afFxvFLn342JzCVfMQwuK2
7dyySoetXBflNvTbcEvErG+jKEyeqVxVe0e/ewqMeQIK1YAwUeUBvVqwSX6vh+nEANXJi8b3JNU/
waaw8hxd6f+lCDGui4jFjdbELhnBi5P9IZmbJPzrtt5dmT5BhHDKoVdWUZ/LPkgWQNXVP9ug3VrA
74RfQ91a0fHF5dhUkpgEpudRfPosxik9uan9U64wz5k9qeM/jffPb6znTIbw2hV0/Rla3vqnZpC2
6Qh+bP8jrwq37p4Hba2La/Y2ru4sGZi5ddy+rvI1UQRSCqD2p9zu34yk/wgb4tE34q3jFCvJyau9
s+eb8a8oYV1K55ux1ETBqbQ0HN7vAU2XXrxiDJfepbkORNsHHVf0pV5eP2ucZL+vJ+9YZ+rGSB7y
bM1XWJMw7+jZBZe8wfBgk/GOXXvqxl1k/3H7+Ne+LxiQpoqjIDH5vvx3Gm2NbsVRWPu8ELiNsglg
dcXnM4+SzEYvVsLpJYU6PwDBpph1JMuprXjH3nyukxE6UG8TR2+JvgaNdHXtUSdwUkjY05dMHWte
6Nk5ZF5UpKrteUfD+yA5j70Sbe1WgZYbIP41CKNFWWgUs0uk8sHhvpQVaoNMjUOXWFTwwQmYBSve
imaE+UbZqfdzPc1j7JTM5lZgWAWEHSzKRHZ4LaUjoHy7Ikp3he59CXLpZ++Xh9u6tnhYBNSg/DuA
WYhJ3rAr2wzuNWofdbjR/Be1Hneq/5Iw+PzfBAmXpjcALtYmBKnJU8iwfNI85kYDT8fK87tkYxy6
mpmPoKn2KlFQ6E2vOx2Fg0kKHos0+gBj7EM9+itl/4XmfHqbz+QICtG3RKme085FNedzEIff+5CJ
uVZ1dlo6fZBCdZNDFJbX2r6R5UOjpV9v7+eSQnJuFsyFnN4VboNvSElGNYsQLO7crOhdqYjdXnpP
SP9mn27L+pXcFd+Ic2HCYnNzaHJ1NL2jn0Gllui6jzdn/Swiu33SvC48lEVjbrQylDeSpjCamAHg
9+BUs/lCo1y1ayC0p41qZ41q/jMMrC+Skj7bnolTNtUvnqmmrjMm6ouh0EQBT1a0bxLJcDsZnISc
IbKNhKvoGlPjbFNcSJhfMv+jGcfeY1FXznM6ZubGScHbw9NxNllcew+V7LX4vbr3GmQR+FCj4jw7
fvq9iIfqeaKBbguYTnToB93exEPcP5aZnr+OZlfvvKxRN3Zqeh+qOPlnaMN9G7Zt6hp9Wm3kyOxe
paYuNlU8Wi64Jp47ZnXzqLYUwhgf0MfBTZPnaHK6TeCM2ib3qEz7ZuTvct1PH+Iu/DpKTbCFY5Mf
bE4/8JYrNw1H6eiBhbufJt1xu7oPDvqUMp6tDf0/Rmj329vHeqVCs9vEFJFJNYSQ9NeQxJn91LpM
zao6wW1yyr9APmh2ZTu+WZLyYSqrTZi1K8//1cMjyBPMmikP3qTEoX+ywmCn28Em7H/HEZyHwfFk
6d0XyT7UIpLMIpBIeZpfRkfeNOmzQVP0VHwETOv25i0ZTgcfA9w0kixX6GklnENRJNk4AZ2rT2/7
Taf+eVvClSWbt+v/cfZly23jXLdPhCqOIHlLUtRgW7KdONMNK5NJcAbACXj6fzF9Tn82pZIqXd19
lTQhABvAHtZeC+k0JCVA0HOGa7FT2PTQwyZ88jiN30DNWA83DvbFHXkzxOoFJT5AJtLU5FRVUavD
rvxbV2M1hZUv5igUb5mL74N6+a59vL4+F388ygNL6+USCK3MqS8gNWYHKTkZLB9CXXkPxBc3Fsg8
2+aVzS5n6M0Z0am0UActENHOUJqCQniToOqXHvzBQZUqm1DZ9aFIigJ1F7V1oZLGsMQWip9F5Jod
+2l0vRnbrA42ri5LFRIe3GpmumgnS9spAn8sxDoRY6FHxffAnv4I5bU4s75NtZVwI73xfl8aBSI6
4KZYCBzP6FqheuaDiQoOkG+SbTbvXbBS2d4Nb+TWIPZqtTOWO8u+AouWRSBZ/SHZ/N2Y8/11y7k1
zNrs2ag7gy9Zcf9FlY+tPta38AuXhwggabCoaJyxKY8IdUAZgXLC2I1FpMiwM+exCCHCfmNfLp0C
iHMayIovvSVrB86xAb/xHIBL6HZ2PzXmjUvokv2bFKkl9DiaYIpc2X83ETDTDLhRRxUc7cDcZcw+
MJXHxuRE/2FXANLEpQfV8rPUPu500AilFOfZ/ErzX6m3y/+aTBmnGWzDBsSekSQ76xjLUSfvc0vg
NJfblMWOtcm6zX+YBXLRJtrS0Fq3JlHg3HRmcBWRk+yKfK8g3bWl45xuG8lvRbpLoPbOK4P/CfpO
3Dd4JJBEWp2WyocEXd+iU98c1IcyqN1waLMvumEfkHL5LTSilNk3b/HTXRwViV9gnBfg7jo4adCv
CmG63jx1Q77JjG3RzKHLPxXphus7Da7d6+t5wUmBNJWPYgZIFWAdKwN0/TQjYxsYp7R9zRowK7A0
nNAWant3HHSL1wdbnoyzFYUQ2YJ4Xo7U6klJDQXFuKKBWlQzpXeejZhIsbFKhAlWK4cUoEz23I1T
UxY6hXdL5u3CnYEK9BJdYl3Pq/pgxRVTmRXmaTT7yLC+CPGc5uTGFM+r0bAaxAxw+5DwOacyyoou
D5g0zZNvPeXaCofpYLVGmI1J4cVZuoETEJQ/rq/rH6tfLSywUGhhWkofFG3Z7y/2PkWEUlXcPTlt
yTcQZwSXuU3yDeO9sasNacdDbb6UuhZj6Aktt2PfN5HWvfztC3+OKWvNY9DlIgw6bwhLg/ZbS+Ti
62jL/kMjhA5trsqHiaODDK+U9Wxx3SRmBs/AUDUMlc/sSSj6dVa83s3ebEWGMYwJYos68kB6UsVt
xdoNFUaeEF3OG8nRPxmCPSSLZlwlp1QT+mEQEIvmZncLCHVh64FxcJCEBU0FarUrOFfez53P0KV2
6r36YTDtxCyrI9V5cmMfzuwbfc0AOYA8xAPlxjrd21V4wfuegg1ffSZRmb5c//z51fDu8+tUb2Xm
jqtzfF6xA58PqYue6mTsNjb72bAbWabzFUNXqLO0VqFOC7aS1VGVkJ4dqrGuQJeVPmZe9kBVvhmq
W8/r+fuHYRZoPFrVgElaExsNRZsBm9tXj7abhbT50fQOBMTdBA/69bU7522H/OHbkZbFfeNpUqOo
U3caMBLNwDw3GeFArH06ichVLHKsIi7RtRLIaWd7ejMF/TG37M80nyNbdbu+qmMyWfE0FX+bUPnz
u8AYBeaoRU1rdXRzywDSMJ1A0u39dJxvwfDbvUXZen7HL1P/3xDLJryZemObineFqh5r9b2XH7IA
jS1JWj5n1a3U7a2RVq9JZqe6nQRGyruHqkICN/HmUKWRJDfyQxfN882UVrtZZQ7LoQ9fPbpgWAvq
fT+/yOBWUvKycWJnQFe1FJRXDoDUqItXjaweDdod0nnERZaFzNu33q1O7POHcdmh/4209pipgXe3
xUjIexlRILWICqbtg5UWLEltAUGo1gKQtqvayFDDrQLnpdUEKAOhBx4swKhXh53CyQ1UwIvHGdK+
ldHG6IvZZuXL9SN4aZJ/7kYELsszvLL0qgFTpyN8CLg5tFoUgqaPgTDGUAu/CkXv0FNWD+PWpBm7
p7Rxb/i/F2wTqqsIsECJBPdqvZt1iqICderyUSJyRMqM3uu02KMUBG1M+rlxyOb6dM8LlUhgooMR
SuKLvsBZBT+1A4YUVTYfGXS7IT59R/PPxDOTQgJnF5G03sj8Cw9E6PHXyZkiZhw68dO3P8CBCmEr
yBewk+nfotA5f0XQMwe3FjUE/AtZ4ve3AXxAkmdZqqA4+nksuw3lXxTS0an3W0vn0AXP15fhfNn/
FGqX7m24tGCRfT/czFGTIo6hjh17nuofvP5aLfJQZhkb5vfrQ50b2Luh1loOaD8QLVVaHSEdEAYs
CYoNFKxD33tBrY+reL4FMzsPDnFqwIHjI6AyEY+srjuzIlZeuDniWzspxvhWW/rFzyPlANAXkm5n
AUhXKVspt9JHAbBUa77a6YfrC3aeZQ8wAXirC78/FInXwUbVuhxVEqKOw3xy+jL0rD1Rn4V/LPtE
Omi9/V1NT8r967bE98OucQyddlq3Kwt9bGfw3TznaBe/PrHzmxtYWoQZwE/9kSZabczI3CpHYac4
lb2IHH7HWBo59paIT9fHATc1zPe95/1+pNVDRKkaclYWBTLLQoW2CSijOxk/bMD1XmpcEGGJFvgv
wveKfV11zr50aBcP8M2/NakWPzyP81C4+HnGjHpGDwnVxx7bnsBp/5RNrnsErEBHmpV0UxbMe8nS
7Fc5eO4QMe2mP3VgqCh3Z5n4FR++2Mz7WAythQ5c2my1RVIMI8dskxUBO4nWsl7ZlI1yRy1R31mj
rl/8Cq9ZN9Ag8dExfs/qbn7mdS1Q8CD9U+6TT7lXBk+zRepNULXGtlJzlYVZU+bHKaNia8yFW4ZC
Oja6p7vOj0bmj3voqIDUkSK+ArF/l4eVlWXhiNBla48l3ZcDcfZF5thJJ9Phrs7nbl+YrggzPuqD
Q6ds77R47AqQOW8JDCas4KVupOGYyVhxK856KwX7KRR2AJKq9xZyoaeslzKybJYFwGMZ/pepqdEU
VIBHCpUFd/wxIZV4MHTii+E1DcR3yPhA94HsNFRsgEqsn3PgYO/QZv6Uk97ZNjMf9gVt503e1k7Y
5wyqPQhbohFVsMgTqXtKx04cBzS3fXUtRn613jQnbC7GD05AyJ0OuI6U3XvfOC2GiLC+PrlCIX9J
VYEdNrWKTMimfhOD6QPhZ4hj6bJfGpWvROrKiFBVZEndcbmxgtxLNHNbaCqm0yEd+yl27TrdTXnQ
7SYAXDaWNU2ol4IiwzTLYm9VBcVXpjESs/UDgMXmDilvHWvXz2O4uX1EmnjwoheDgaCWzOWzgeDo
RbfCfy6ttnjIVZOFLWoBd42XIWhOK3/LUlE/jiZaojsz6z5ziL1vFSwoQj293XqAwi60fCwCqnwI
ITwI589CIWcwdBkBJ9WHplt5h8pt7O+Gssmr2cNXDIpax0sT5V7U5bAZW6PZssHAYk9oISj8qdgM
vkE2vmr7BOWTMbZcOexp2poHgvbsLTQVIPmUgiKeKJNHXKZjZBWFtaUOh+dU+25y/dif+0to50T/
ARz2pWFx3bFYAu3XmyPNTzNb0tLyENjds4Y+9fVhLt1iSMqYHgrjYLtbt9ubg1t4Y+nmJ6D3I4oj
KekLVxM4dG680ZcGentdrt5oJyWdJwCLOCFxk1jBF862QTbHafDz+oT+YDDXtyWicMBzF2DrGfrX
E2DpKZuZnWY7p9+56xV1yGZXHlKbDjjTY7OBKo+/8UC/tsPDSDFXK4g7usiVmmUQznVJYjl+A9dB
5PYBeZhFUUfW8LWDgEzDvX4zMKbDCaXHx7w2Joje4QRYlCWyn6xIIsMbceRWTw3i6K3fq3lTTBT6
PEMtYy6q9qFPe/vZp4xDBlCnyZg6PAZzGshakKaNwWyAypcUO+aOKiLIUsXjME4xDQa6Lepu+DH0
QLTXNPipmk7iOkO11tMsiNogtR8UKG9DEfiJ5Q7y2VBgQwJlI+eRDY6kD9yGkI8Udb6VhsoT6c9u
4gjXRgRqDNsRFgC3hogcIEdY+Iy+lc0AVO0RuoJI60jWv/bMdEKjGKdtKo1ul5dVseGVZKfaHLqo
kTl/mhpl3PCsL/gpOA7/s9PVG8hLDrIX08lPQ/C50Dys5jS+bjiXRoDA1dKgQD0QDa18VsWDjrb+
AHcYUt8EbaT5LXriC14xOJqR6UehdmnuXHkMgQ5aAGsYA64BtxRYAGr0tAtCQts3YkqrCOoQ1+d0
acRFEAispkgWnpEm1QqxEpMdTnfle3dwLr177Rp6YzY8OOYdBdbOqGT+QffWLW6VS8sJokFcKv+0
e6wma7IWxf/RzE94gcB1nKuENOqv1TwWRigotKL5fUkwr3kDrDTrylZpKPVMMZh6SnejAVdQYTH8
B+N4O9Ay2zfpjZQVRONlw0AjkEksbOobccUlNxn5cewT+KFADLKOXJvcVG0uSX7itj7mKn+phmnc
5cX0qtn0BPRBNObWA8+Me5lPvzs+34icl/04uzbRjooWKtDUnNF4yNqXY81hnJXtPQDt0IQktT4p
jx+Cptpmefp03TQvTvjtA7c6b+XM66YxPBhI57X3lPXzPUcCbzO5g7XR4IA/ZIh8RxREoDpjQ+rs
btA5OUDYJb2lYfqHD3U1eaRSYUVLtQdFqlXawENdzxkKlh493YKHIKd1sJUg/XtxrRras22exbSX
1W4sXAUKao/fi7qSkHSZ5OMI+oivoJs0H8DQkYKLRhWRpl320kIgJA5GWL8wszlJUyPYidTXCRyX
V/TK8QceVHKf9Vkn4qwxq6R0+fjcVJo+5V2fRiagd/cTil0fLLDIIIHuzTGB6D0LdVDOXxUs8ilV
o/fU+XX2mgq//ZgZ8PD/fqMWse2FAALk1UhrvLf9So2l4afaPlomV9tisi2osLrGMyjG6n3AU39L
qyy/yzFpsFzgjOcg70gsbWav13/JhStlafBYwi3ANs7kdEyItUzZoOxjVwGAVreHWwncSwNAttxa
ivDANK8JZy3elCX0mrxjc2+6p6a6wXJy6/MrK0Oz/cykTeixHw9VtWvmG2/kBZdx6RX69+cvLtib
S6oFr77pafx8pF4bNI0Er/KWwsWlhBMAwHi+8FLiNAarOQCR45iqZvTYeRWYVikjngRZy9DwiNHJ
4xsvs9unJVmltpz1bWwQ2R1IOvJQiuzZN7PQxP4mJXTKngoIh29GY56++4J6LBp44HwBpvJWY+DF
hX/zo1cLk9IR2oig2D163nO5F+Lv9hW1aHBywGaAxHIMpDhXa+I3TjYDrmoeh3KO20LeIwr7fN30
V1u7DAGcEkqa2NxFqXh1BpXdmipQtXf0c2sIg57knwwIPMPrHIcbQ60WaxkK+lsWfAZwRYJrZDUU
+tHIhDtoRJyYBXVY5c7wgxFEx389I9wqC8QrMC8Iio5WF9RwiMfjwAH4b7H542dIGN44EsvOvrnY
/0wGGAEb1ylO9FlPGOOIHN1GTcd0tjeV/QI18Q017ntI6F6fzsWBXCCYQJLzR1rs/dkzRZ9Ohu6n
o2kOzb7rFNnkgpY76edfTRyJ+PpwF+xhqZn9O9zKu+Kt12uLYjiOqjbCoHjW2cZxf10fZZV4+mf1
EBUDn40iHRyT95OyhsYbUFSYjuPEQ4fRra+OjjOFRfFd1jBDRzw0bZlcH/TS1EDQA70hwMJQv195
+mjbUHMjZgw6i3C2HqngIbP/Dnj2Z2ZA9YAm8g9M4E831purEsestyXtpqMDBWf9CRCxG/ZwaRZv
B1idIqr44MDGp6PxKZ8BPEgcCKddX6hl9de2/XaI5SC/mUPqVaqqNIbIdgY4gcivSKfIpvy4Psol
w/ZQnoJfBVQF5Kjfj9IYvZ+2A0bRY0iC7Rz2NKH/abWWgB1M8iiir+l7Mg90eFNejsdcBgkS0qGC
/+nQ39enssZN/Nl13GrIDeBO8HHLvZ8L7X3BS7Mej43EwUyYPYUjslt56FV3pbudg0/qFmHFpdv0
7ZAra2akqzs7a8ejerDbzXSrY/TW51e7M8Fr5ZaPhZPZU69P5a0k97kZQ5cPpEpLFgq6GMZiHW9s
jE9o2CX1MOGWZlFjHIXzzdH8xiV9fs2Y0G5AFAcxAfTtr6lx/cKF5ELRqmMhSPeIPNwcKWGIKkRw
OR3yviWfS+DVn21a8zuHdEh3XDeMf4T+1mcJImeAHcMzceBivp+nQbLM7QnpjxmVuG8Cr5ZJiYhM
h2Drm37gbCC97DjIbxTQJLSKXNtxUAKqMKFmEzVat0AoB/PHpq/dHTOZH8+2NX1Kbc+Mhs6S0WAR
EsF3Lz7kvtMkPC2bnWfndh06ftXukZl3E5OBS0oxDUL33iKbxveGWNfmD9YEcl+ZmsaNRYJodOZP
I+7mGJQBXQzWDxL1hfB2LVHNrqy5GZLMDSBm3byk+Gw8ToYZtlluLbS5YoDwVTqHcyHlFulMltCu
QdQy5P2dB38tYV5dHns8qB/UMIijNwVj7HH1sQWe6shMQ941tgiVvwcFT5Xkc8ZDsD+SXdeh0W2e
up+kAvJ9sLj85EH9ct9kcx8L3+BxYZT+3vLFIc+Regtz1k4HhDO/ccH7T/nog2uAjvrB82u+x703
fWHgtkP8N1IvgZhNdxizbo6VI1v0whaiTHDEX1XlVlDtNUg8WXaVoGGsj7kr5YeWGXMy92NxrFox
PnVdVroJUnt6rwQ4Vpq2sjf2TOtDEKisC21hso/K0YCGDWSO5or+tCine015vVFI6R3q1ET7Ahjl
Oe7Z2Q5L/J2HvFIG/F9LlWGJJCPWtqr2hKjiWUJHJJ48c9zYbTe56GlMf/u0yjeTOJnc2fisDm2E
TYpZHQrxdRXPxtQ+Ap1m/rZoAzKO2UD+O0Qen4Wp5k4oJfX2OhjUfWZZPKkaFLg7EogoIIETNWRu
OQohTXYX0OEXq237KSi8bi89cHHbJimOpm6rvQbcNa77oN4GvRBmqEpphzI1SDRZsnoKym7czdbc
UfQ4u6mTKD8FIYjp1sMdrgIdm32KNCinMwX/qq9m5Az1zxHVV+REuFmG+VT2Dop8nZMMurWKhU+k
C10rR+VoojzqPF1uFbQUdzanA/S4AvaC+5FvixI5Ujim2RGAshkts4I9cM9tNpyMRmzVTf1kuqn+
BQkeI/SBIHjqyFclP/cRsyy99Svf3M4iz198u3skor1nfhmNdVo/MBDPIZ0HEVE3bj81ubS/iSIr
P2SotGx1kKHJyKynw2AOYKeZOv8eWfk2D5HEw864+WyEovXoHVN9t3Gyln9u216/oENf1VruFA24
DN26NzcsUzCd1JufwPnpoH6VfhVq/plKu1skcdKoMDtdhE2h/SPxswCcK64dBjozY85x7BvbqPYo
0UwH5EWUHYuhUZFsBr1FeOBvBR9SM7RkXFibSsS0GK3P/jibMd7ougpnbaJUIAKGIgXkKDWyBKmd
TEZpPeSjyg4ZJb86EPVsC9n8ziwsKhpHgg1+QvrqNqRLZpKN6D+CPqKlKsAmgRlgC19sN1l011aG
t6u6LohHF7eyZRGKXWZ0QxrT+uhbgMZOdP5O04H/MkVmHbLSY3FgNs4DyQNxR6hqNtp2+H3aTuOm
k1NwDzQKDQEKkWgsApGXskgZ+8z0otrp0A6F1p7sRkL00nsZAAIPPidUBgAIe3/Pd35rmflQD8cO
102+VEnljbfk/MWEKI4NrxJsLfA0rOXP37yYgvqAY7hsOObFi5XRuBq/1dWX6+/VxVksmACocqKo
voaZoB9eoXWtHI4yRF4X7Z/kxot8cRKAjANkTVG5X7MT91Mqa1DSjMfaQh1wXwZJ32z/wxzeDLHy
LAYE/JCUN8djLw+j2t0iBzyfwQI1AAIH/1hLJPF+G7oRj00h6HAM+vbQ9fKByudG//Uc0EGOVC0G
AiQTPRXvB5kbwsymn+dj1x8AokJq7/oaLf//e68E34depbmIIi860u+/b0LWYhicZj46YxqP9HVA
4TbXh9QZN2jFvYHGvDgYRDRAbvJH9mU1GT93CDOyej7izO5r9RAYVaQMFhq9Gxpye31m5xYM5h8Q
ACG+A0EumvDfz6wb5i5A6AIZ8e+dvfP9Gwt3wdMHFyjcSaBOFodurZVpabupSkHmI4r0j7Y19KH0
uwhcks9j5mRhIYIXpyw/kDE79Pb0cn1yF2wPOSyI1FFU5Zc+tveTm0cBLQl7GI6DaX2qOuNj5xW/
bZnemOSFNXw7zBqq61ChyZBPw3GqvVdDic8a2fLrM1kO4coAkfPF24L/kH1at46UJh/7wuXDMdPf
ettPUCSLRyXjiTjxfxgJ1RzknlCEC9bkYJn0JTH9bjiWtrrzOBDbo8ujXCC1Uc3yxivwJ3Gxnhde
AArgEUSazjJ2aZB23PZmeezaCcJ+Lp8io+biaTIz7y6YrHkzUHCLlKeao+NH+E12KKjbAQIiyg+q
FoBrWCwIu47qTTtQJ0zHsd9fX5EL53GBS/77G5e9efOQQEoWvGXjKI+iMjZlbuuwmpqDBt2NYzaf
VX2r6+XSXtM/yHIQ06MpZWW1gBv4I5Aj8phxqw2tjOwsPm7miT70Fb2x22uWGQSUpumBrRdoSeh6
njVGisFtDN528mhav/X0m5Evnv0yqkdT3A0NXMqDUZK9C3YbwX/N9o187aWVfTv4crDerKxAKBbk
AwfJVSNR+Lam79ybXuYSLcq6oTt7TH9f38o1uc//my4uIrQ5u3hVV7WuudR+JWwpj5XRyAVDYO64
zdwYxSI0Dc9DcddVdnFCkAjwr3CzKIAHFbrCHCK8Pe7m+s+5dD/9UdFE0L3Uolc3fc+ruhpz3R/F
tEhedAQq1dVvtDzd8CIuWdTbcVa5j5ktYHQD4IEGSppDEZOKREWVR33zlzIH/6wv8lNwVZbq6bp4
6mdVBxIJ0R+HnGQ/FHLwYQkGjl/X1201HxSd8IOBsf3/HTCrE5n1tpFLp3dPhWnH0kzyFogZMMgE
N9ZttT/LOMCRQjcQTSTo01zvTzU4QTsL0z+5/q4171r0q97qIrkwlXdDrLamQ+91XbUYgpihDebC
+ZCrPfn79cL1CsINuJALF9/KfSl0V5YTG/2TX35wzF3Bo7ZE88+tHNUqffTPcr0ZZnWce57rwagw
TOXWMcgFTPt3PgGIe0IWPqz5V6iwX7eD9XE+G3HZwDcXSIULpJVt75/SCldG70deAcrjlG36oA1T
gB5VYoPSwTJ/zDVekhsPwyXzMMFdhC5Ib6nLro7vzL2ss0jlnzhz74B9vkuZ/Dj5t+ip1z7Un1ni
fgYeAPxw54iAXCin9AhEUEoOSOC8SRGnkRydgqQNaf7dKg+Ng7zGf2ihW56Ff4dduYbI0CC3Mwn/
5LUfR7Et8ii4Je10cQXfDLEyTAYtKTZoDsmSrP1pq/LHOLPNXN/imbp0yN7OZGWYqG61HlI4/sme
P7fVji/cEsZ2sjfXzfHSbIB6B0gXNI6A26webg8JJNkpyzsB4RB28HDZx8q/Va67NJfFXUcLSQAI
0/osG2jU8/IZVLHOaG8aFUS2BgK4/i7Zjdk4F0eC5itSQEBi0LV5u609NIWRQXBC1n0yFwhwO63H
F7sOIAhEmfjiOYwkqWmosJ/ZlBhlkx8EsBN7Jes8CzEB6H8SYh8m1nAkIDugQ22v2HRuXh4KUTUH
QO9yZDocK9KWrb66AOBGlHdGCFDpFA+zpEnBfbcAecm0IFTdQjz3o6a/i6rld7Nb+QlYvMpEdg6o
MLzCBSgEwOYyp2OkAhZsi9abkW8r2F4FBboP5cCOvQIhOnQi2hDIafJQiOGWSPIlS0CtBlB+eFQW
yM3e30uFUUgXirlgU4LYDPk9DhC1+uumKAM5uP8NsbLpnMjRq42FxTN4sM3nqn9u/RuB6PKJN875
n3sHhWdE7jg8SMiv7jenYKDe5Cw9sZl/K0hRoLuC7a6fmUukEA4CdwMh2rJWa48McbCErxeA+8PX
ZujUYW7uohJ4W0hUFjukDw+ycvctK7apCbEpFewpAfDTSz9XlbO9/mMuThiowD+8DNDpXh3gCWm/
0QZc7gR+ZGhLFtVnKW/xy18yjUUO3jEoGA1RlHhvGqQXPHMaC2T27iIC3vEEBco51MS84bwsnsN6
95AT+ff4rjwLRwuiCcFFwacXR2wdeS+oHQ7y0OmnqU6ur9zFuwJNc7j40F4CrqT3s2pLhCfoHqan
sQA6u97V7XccMhRlnq+Pc2mH4I0t6h84VWf8HCiLiqKQ6B7TQMfn5je0A9yItC+NsOgZLNSv0HBb
k5PV7lAUasj8Ux6JIQ+Dm034lwwAGReAdhBiI/JaLVWdDiBxa3N4DSCwLOOi3Bm3si6XduPtEMuf
v3GLbNQOiLMMIc2nMgs9I0qL++zL328FkquwYehqn5NluFWBKk1hgIndfSbpY7H5+88v6UJAHvDv
me89WQzP7Chhvja8nBKqg+rGTi/X1/qALGV75AyhVHPGOjSK3iuQB0lPvj9G3Tj+gou3b6UfohrI
QtH1N87IrfFWB7Ifa2OQDtjUSDUcbYGek2zYZRZYs9Lg0Pb9jYaCdWj/5/p+O7/VbSbSILOJUOkp
7TsBHVjTBHrV++20pNlKJYKEiUqEqZkBG+aJ15E0X1PJs532lHtq7fwWsNWyLtnl2878VfTtAbSV
/aGTDEab3aFNmSaWz6ptNaWfrW7WiQGCroII+2G2CU+0stN9P6DpXacuTVAvEhvf5TLWJlBsQ1ci
ZHLcnzY4yNCoxLNDo1Go7VPwnxELHZfo5nM2OatNaBMGI2qCgmCsjgZf3an1HqsmqONctiAwg8O1
rTyDbTo1CLSnoqjDLSajiptoX6xAitYE43hXsZntgz6YkQ7xwZnupS2NQZIp0Aal3KTp2ubQZ3aQ
OEyrZOZzFdpIsIRkhs6ShALhtkRtOMwKNJ4beeGFAErpF1958GzGqUTVjLm7wjTTiBpgQ5tkbzw7
HjhvNMiQoM4deh16K400s/a2q19q/K2jHAOUczytt7J2vnq0+iFLB1/hgFZkVXHvGPUW1423HWZt
HKTm3WGa5iqy+dSEc4cSXq+z8Z6pgkDBtVJRBQHe0B8y9WxwOGddlYlIdEUaUw/YMyQx6KbJQQo7
WHn74ja5iAezNeKBttUW0g9ORFp7jiAN0B8hO0S3Dhno0tOT7dy5nWNkVYKQjt3HoPQnM9R4IjcI
smsrmvqBRuCfRalVduD4yVj24JUdizmbdTgDEBtWtv7NladxNQOwOLUWh8SA6NFwC/8S1JbDcWxa
Y+PMqoqVnVcbq3bGOzmh66mmw4gfmX5DwcN6SYvRPAQCRXUIMZr6EweXeblpiA2i+ip9CfqyQWOA
GyR1MLzW4ziHAGXUr9lAvluTaB50Bf+2Dxr2PChSoHg6TRESH17UOr0RgbS8/OIHSW4epvTD3PjB
I0GxattYJhRgK92Cgri34yzjoF8P9NDH7aDd+7Jh9UOdGzoahy4Ilez62Grq7iW3PP6IzBWMEabU
7GecmtCYUA9NawYv1gTRukeEBf67ET3HBjNAUC3Kr07Vv6LXpz76w2BHoCWyXh2e+YlTZ9kWMOPp
vob4UUxsq0xmp+3iqm8U4BWePFUcPOHEygBg5XI8MGTx2xD0gs2GyoHEHu7LO+lO9ADKLEx0rllc
GdXvSaRoXply9kQKBqCKlNmL7AxLhrYi4JDNstHYe22ptnUHeIedmfnBLEiwAw7MjTyd53uU9/1t
K00gOE3UJ3knHFCeyhQpwSnfM1t221G/joMV5bBbgMNpbENa8z88DuCacoGzAgbujBLDmEZvom2b
nlraLu3rA2CzTZ7gL7+2aX9Pxfjr+nt36W7E/71oLNsOEjUrZ3vOBltkQkKXbQ5QkQfNeDvLXStS
3ApIA18f7JKTg+tm4V/FgT0jO2iVjfprAA5K4OlB7dfdIie++H30sLkoWKCOsC68DKKwmoKBtrZ2
ho0lzCepmluO2gU/atHZRHSFzBw4qFZ+lNeUvggko6ey2hrQmy82ZPr7BM+7IVZ+FPhcSwLCECgP
tYnfWEsuPmz+mkIYGTM0/QFUDCuDv76s5RtnrcIjYto5Kx5RxqAHcYty5MJWYIOBfKPwzW2Y8vvP
A/oIvHLpFo+1H1G0rv29JQEICvywjzI0KjjW+88T9LV2ta+LR1YDPOCBU0h9/GtbRUcR1sVCFQZz
WK1PbZKc5spkjzKL0A73f6Rd2W7cOrD8IgLal1eNZvEWaxwnsfMinGzaRe3b19+iz703Gg4hwj4I
kBcD6iHZJJvd1VXOu6WUMf/r73N+NKlV16L4kwT2t9QA9ELiQ4KoD0IuKIHCUZEV5wFtVdQAZ5nQ
JKgABUvcr1B6Spdp19no4ut+fmCqVra4qcJlZ5bu0ibBdJiNz4rytP154VCQedJMC6+XK3q8ySGO
YyGnHwy5fQbdLP43EnpAgO6X1eG/2eLcNil1gIIRvwQ6FFd2U5S+LEASeAUIl3ZaVpoe6EW+bZsU
HCg2Ev7IsLJn+RVnHlHmSO9m9OTHJXTBQwAA6W0Svm4bEW1H9uQALwmOLTjF5X4JbbR3DpObBob7
yQSoX0bZzOaFe9Q46BjA25hppl01T2puoqeI9NMgbGxvQoDVKT/VcNyH7vvJDC8McRvfQeO/kwNE
FejqL8d5KQlqr82zSSUVYoHPXZjhMmlF2ahlUio4X5bvFITBVWt7BYplZnRutX+210bgABe2uO1D
nCrOMlVLg74K9PA4VEEyHj9gAkoHb8znjFj7cvmNOO4MNFykQZa8dMY+ndEEIXFjoQeAxBBUFQoQ
3HwB35wLq4ztCrs0A6eIFxdp/BzrafxUt4zTQK8USSZS4NKOYlm4isFkCuQ459L2YoeNtrRp0Bh7
dGMb+w9M2erz3KNR6ckQK2GTBqMWQrUj/ZQ6yo2mK5Jkp3ja/o6C8+cwHtA0HnVp0C6eE36vkkMM
3qxQkjSRWeHcOZkR2LohyJcWcgsYAzGeaQsXkKT+hI68mjLOkdGdbVedixVJ0BlW1SCHNu6B599e
F1HxDeuOIBmrjkNT4dadtmAyB7YoDeZKzfFYKJ1fWoJiFATQ54eeopqpO34G6dHCKFjPveIbOPj8
IsqoZLxiD/z7SzgXcRtKIhrjl9ihr897okiGKvs+5xtdHIOd2sYhpGG/+nPjb8+k8IyzwbqsIK+J
ejO3XOOYES0dsVxTey6yB61/CrNAT266SJYTFg5kZYk5zirWhHq1igzAgNuH/IYUyvJu9W1GgrX6
PnP/1febgljQrsMmchuoM4eGke0yQxYasLzV1RXHSMUs9nRBte3SyDwQiJsOWO0ix0t/2sXkx9KH
eyZX0QI32xe/2nfLwLFx4VIFRgbyWbhZL01WWsxa8EAnlg+ebp5LI9j2ANG6MHwnwzQAiMe/ZQq6
xOWSuVlgHOv+cckkOBvRqQOGUgjZuWAfQCWH+/mggnCnSAPtoPmPQXfjwdUOVvi8PQZBHzkkvxE2
gW0VVYerymSejaFWz7DC5ASbz1MKYPRdHkGCySdAN4xoNZjRIYFen23DwskD5wBsAvB7VROw2I/J
xgV2IX7wPDaSAF70eZuBe5ngzjV1Q5iXFtrgwD4IVvApPSTJj3f/fMYiy5j4cJTavG/N6HdZHD1J
grB/Ml7rWoKREPz8i89zuwU86eUIPqgELI1eaiR+PMkoGQS3zdoCX8GjRdmpYw4ZSSs0bttG+TyN
KBUCMyY55YV2dNB6auAThHAMd7igq6RqS6NIAqVt/Nb53SFr+QGqcWCL/tpgR/XqACvSwS6XHK+1
Dj2PxlCir7pCNVKSmheuCarfGAj6+BUeFFs1VjIiRk8CNBug+v2s0NO2Twk2PF61LAA0UbQA/PZy
GJEdG1Ee6klgmgt4iP9kXX0wyF0Deqb3G8LOA3oTQEUcMdx8pWZX0141k6CIHmP9D+n/dBNw8Ggc
/G92uLhZa2yAERYMSFd/lPktTX426IbqZPqCooVhfNV4mOEBePVYV/omKgx0byDWnMGIFHu0kKXe
REsDVCeg0IyS8aq+uKh5o1jZHAdQLQULLoh7nLT8Ap7GE5jPJLMm2jFrW/qlG2hznWQNXku4tjTX
c+soRAGdhKDUCpf99gKJokFQTTI+HWQw0anIfstq55A8jTozHiAmi6jPRaoUfKq/gSW+1Urqm3H8
R2uV/YTjG+ST7n4Ild+ZEUpeIsLxrn4Dd0KUHSres4PxDiDs2jWls2+TEs1Xuiw7LPSTlSHO7Zd2
SdGMq+DIc6x7hNrKTm8dGaeo0AiSEaxQDEwC3/8PLtqiWzojDtAH1O4AbtteMdnn2d9XC2Zb8wRm
UAuO6Pgq8mofuNbAngNQBzRNoaXK+R7IsZOwjSDVORB39BQzuVcnyMdsj0G4mVZGuDH0ZVOr49jH
gVIHuv5PbOlHTSt2qvZ5247QsVAKYLVuVvbh7NB4LsyW2XHtm7k7ovjgoaVPslvZR7i4Flk1xH8q
OOuBvOOM2Injll2d4e7R/wD8FCmSKFA0CLyLmWQu3upXrRhj74LQLHWw4OWe5r5L97nsFBAOYWWC
W/S4LJa8y2HCrfdR5Nv++5cByDq0JuOcYD3Kly6b6o5WRTNS5ZWFPnsTPZPdvqCSJ7rgeQEyrr9G
uKuGKnkPljikAfEaM9tASW4JuSfVKcv/6esf3SCJz8Sr8tccF5t3Wd1GaQRzVHkOwVFpq0dTl+Q2
xMvy/zb4pGNJ0W6rADgDfvebzD4SybJIZoyPNgqylA4dsCyTiVI7mU5zMp1qpd87ef/QGsVTM6IH
NZolBxhbiKv98neheCRVVUMPpJ0ymCXfI7330jBwtSAtx+PUonNc+W8LpXG+7Y4zWlEKTGI0kyMl
Swz5WS1ETN1LokOJR2hsNVcH89iHE+5PGLLorzA+W07oldNpeyeJDs6Vk/PNkXakqeg5jpGzi/ZJ
cqqrB7f2ahkOSeh3CKYYhse4FuFIoySx7AkFA1IkxzBL/e4DulXokvtrgbvxVaKjPg6YamDTyhtf
IXX0kUN5ZYA7cqy5yRyHwMm67LE8DdEHLhbEm2ixfIvVTW6tG7tEytEiCDgNA+SY53r+VobvT6Fj
jv7aYP628qcoL4pucsIkUMFEXg6/F/O57Q/Kgrf5n22vYpNxtSNXlrjV0O0WLMY0Qt5x3HdLg6Z4
E9j7YZcCyNDGsqZMsXf9HRe3NG7agcu+xdwR+2Sp3pRIzhfhHlmNhrsI0B9h5ioBhf2k3qfhDyf9
SjPHG7Kf25P2Bga+njUH8unIAiB/ol2uT+KkMwgNsd8ndK173TDQh0YHtqmZ7GqnQXhxD0VGsA6A
KxdEd263GyxF/671Ru91hL5oyqgDPgQ8pFan5hnt+cMNdGl/TxGeZQmFOrntdvYR2FZ7rw7opHdI
Cu68GGjbNKvHyHOSxvEXq8nAQe/o+9aFEKYD2RxvMNrlYEFJ40Q1c5REI6LVY2x26Jw2TDyCueO0
rEhqFjNSakYD5mIvayRvAdHqrb/P7azcUfRQN5kCgPsZ4CUl/qMoP61Msrdko+D2FtqDnKiLyywY
28f53uwkgxBdcetBcBsq6rO0QAEUg+juR5J4dfo7pwCQ9Xd4M1boUdt2RdmccTuKzNVgax3MTf0O
NAA0fDJBHie7FWRWuH0F/plZDbssC0yj9dL2NTYcjxFKZ1+3RyNbGy6ysuw+bpIWo3GqP81Sgjv8
ddvAW0TO79zV8rw17qxOVnROApxE8yzIbPfUDXeZe0fCGxJ+ocmvFOQ5Q/nUNT9196ZXDyD+QHv9
cfsXSKbyLSW7+gGqnSxdDkq9IKx28+RH8SlaINR0834rgEJDFAXPB1APcVu17nuntpcJ5Y/CDcaY
3tFE82qy7NLM+OcDpiwTiTEk2i3ovl2ehVEdgSd6cJNgKdDBgWaa7j6xlv5o9OUYOCBulJzxwlhr
ZY8bWm4mUCLLYc/sRy8kHrqqYvSobw9K5IgA99ga6gdIjPBoqIx2RqpAkypw0OuJ6jUZPaOUFf6F
RpBORMIPEqoO36wx5UhSA+eTBEb9Iw1L4JR+bI9COFUrA9y2hfIptdJGw50SgeLIQTeaa30242i/
bUY8DiRhwUvAatjciiR53kBhGgFXioYigCBLiTPLvs/+vtoyTQI9ijnEbZt9rYE4lElzCz+Pa9wC
1zMThOEyr21sd0nTFiiKZt+M7ogH6gemZ/V9boNMqLZnHUF1P1t20XDGOP7b97np16YWZNQxCtTO
6LvFXpZ0Eh1YcE60VzC+6CuW+8UE2yhE0lEgXH5p5rybSiDtIcizKJJ5EnorUh1IpxjYdzxfmtvq
UYUUAh4GqoXGboBkM3VnjqO/PV2i8QBFDoYZUHUAiMjdMaDPGMOsGAFOsx0GtSkgy72Yfi+lMVRF
AwJJGQAqOrpGoDN96bd6WlUalJuSoImHYxyWz6SFouJAQKofqsBH0zrdZfHgl/FxzBe/d2evLuwH
UIwdaW0c7fhle+QiRzdUdEhDThmk3/yjP4oAzyodlJLn8fTajaf/9nXOzfWyboYhxJXTveizr8uE
G0WTuf7xnJcbM6maKJsBXooPZevPJXitX7dHIPIMVPQhuQSELQj1uPVanLkYxxqvLjczvOrZvuuL
3QTVmG0r7NDlIxDoeDESZnSDXvWwZFSZus7GfgqjzOvNTx2EXjNIhDxVrgukuQxzK1z0lTnuDmis
ZprRzp8GavIFKTi1e9oeDpuUq+FY4O/RLYCgr+rgbmxZWRI6UbAo+qPej7Mfh6gltfp4W0Es0AUw
Kwr7V4gwSPxN9HIF4yAOJmxiZHmZw6xuhZEoJHXVFIlLBZj/cfJ1qh0mzT5pWve5Gd399jhl5pjz
rMwtWjE5VQlzMZrkKujIZBbxAX7d4Un0CPHKD5xSYC1Gz5luoOmFzzJkQ5WEw5LEKGulrxCeQDdq
Btgm8UyQF26PTLSzgKaFJCZjfALrwOXIEtKMZje0cZBZPrjklvSIboH/ZIKPupUKImydjcpCVb6q
9Gsb/ZzcX9smDIEfMhCDiy5ANKbyh22XmYXpRigDz/Vd1r7E7tft74tmifFIIVRjmR9eS2xK4iJy
zCQLyhoZEmO6M9SnypG1mopGsXqeKNwhCi9DntxhD63wRxm9TLLXh/D7Du5xdIjb6LTiUDFxbmuQ
yaTAKplHA1D/m+1JEm0Sd/V5LpQqWrepNfSKBGgmTc1D9rvJ9qF6TOLXbTvXwwB2TWFK7EDhQ/eb
c9l4dvNiWIAnQqDuGUgcv5O8CY144IgA6NYE3x14tvhUB/IQkx070D0FQQA0qF7abt8ot1Mue2dc
e5WqMCZ4GAIG6+rKoXOK8qcNIExVvQ7zUwNJSVOSkBCZMFjfOQNCIaXL5nJ1cBnAFY5KMyRBCeUU
Cv5XGaWHaDHWBtgPWBkYjbnUaQkDtOg8YL07aVFcYAGvMAgno58A9IP8aqSqM3RLXBTB3Vx9acbn
bWcSTBDQkChEAe6P0JOXLEfKe3RrQrDWeYv0XOkNTGi2lBWgr+99OJQCag689SCYwVfCrKi2FohF
5QD5notwjy6wc56cJ9z+EKgyunc/Ci6tcdc+Ka3GbBxYy07mp0RGGyNYEEhUYuOhXIxYXWHnwGrJ
J80tpjpKwBWaOt705HSjJEiSGeB+Plor0cvVwYCT+oAOTf1+e82vQz2msfl3ANwBAsJXW1lArhqU
1ctk3o7FrptuU/Pz+61A+wtKWujMguo3tzOSdOpql6Z1gHxmdRr0myY6ZZUkDhJNFWJ5HIb4DzcU
txZVo4aqm9hVYP6s3a+G9mV7DILdgZ//9/PcSvRjotBJtaqgyocdbXdF70PQZPcBIxaubgc4LqCg
uWvJtsmSVEZaBXZ/28SgQEYbfzJLEr/CkdjgcVBYNRph1aXTUjtJSEw1Gtgglj1lST68GknafzFG
MPNtj0e0Jg5KA1D6UNCyx3MrQBLQNNMkqwKa3QUaeXe1Eaid1de5gRTWkltmhq935m0DgmBdqTzw
3m4PQbRDANkDvhEMHyAx4nZIpuZQVaywJDSa0OV2M88BRevsIlkUwUwBN4E5wumL/hqHW3mTzKEN
wnAaGMq5KoPs/Qtx8XkuICG4eEmb4/Mh9kcVyI4pgUsBmIGEBTgVwMXHv0GsBn2C9aRTIGbQBlwD
/G2iSOu7iypjNBRaMplMFzoOYYp7/pqQRzf1dKEBfA502bqnDsluBJvU9qqzVb18zansTP9/M2y5
Vgd7iOz0EOowk1Vf6waEzNDq1KCjqdwREuik243zz22LwoGByFRBJy2yEjx5R92WZRctBpZ+KrxJ
92f6SArJOSx0spUNbvK6AWdYwWwkza9IX/zO+b09CMFmYU9s4KYUQI6vBMgcAtLxfFyiQKvul+WJ
lD0UMulJGWUMyaKRrA1xW98uUoegIBkFxi7J0EQ/yQJfwXKYUBQAXNcCUQhiiEsHGOy8AhHOTB4d
7VWxD51+Y8hgZoLJgpIf8GXIQ+F44Q/H2RomlKwG8qi5n4109jTrR2fXUJLcby+KYK4u7HBzBSII
qOS0sAO5Wo/mr7WM9fP6tYOIWgcInGnJMP6Zy7kqo2QGwiyKgGGpsVOcXQXiybZVd8BPghT//cDd
S3PciYySBIQPqhCMk9m3xnxwQ+iTH0sZmayAuo69E5AIZyANsOlwHtDR1lBqLY6CDoz0Y7MDguag
Gj3C+i+T/WKjOyArn8Nqkpw8wtUCtvaNuhE4TW6PZgBUIWdURQEYJYpXyL58wBlWn2fmVwfbovWF
W7tZhOi7Bek9I8m42bbAVps7OjFvfwfAdtbKQmsqmes2TRSgOyz3LXokyTclBufJPtxtWxLuURPt
NOjeQ6KSR+8jisnSHFWwx7xQnlTwsd4409jeqOUHKi/whZUl7XJMuk1BXtHAktOAlXGXV5JIRrjo
OGhMkBGBWYl/E+mTo/bmiC6N5qcyHZPKf/9E4cmIrBa42JluzeXPn8eGxgZkuQHTGF67ju4z3b2D
578/hsGV/NcMdw50xWh0y8B6A4j2OiQG1D8+sjsA/lJwS76pvHAmQttsIWjQJUFE7+bmNB23J0p0
kjFdOTCmgnQUc3U5UW2vp5TqZhyUNvSWiOY3qeun9JbGyY2qS25jkfuujPHdM4ZCK7ekNhDAS7aP
I/MbxGG8YTR+b49J5FvI02mgwkOwfK2LNLYqzW2YGbrb36ki2e3ir2O+QJwLKBjf/uVElQ6+EyC9
Zwt6xw/k/R060LplDLb/+33u8tKmrsS7C3B1o3ty7eYIXr8dqIwkp6JoKdZWuA1SRqZTGwpGYdLn
A4m/WbbEgMixoFwNXWAks5mM3KVjJUoCFm6KrWFr4ICBpr0ZFk+QKLlJXYi8oY4vsSdaFlCPmcjk
IK2GSOnS3li6lW6H2CcI1zwwGruS74vGY4KuAWhvkJhcZZmVQsmNBF3ZwdTdWsODo4LIBho+fvJr
23lFC4NDkQXi7FLhoQFmv+QGdIBgxylSz+rjk0aqB8fMJFeJcL6gXKsiJ4UchcL+vrq0CHjTmqnG
fFX32eB4SW9JJkxsAGRt4CbC0WVzHkbdoUCv8QS0RhPvHWsPsVjJEEThJBIUrDmHPSJ49MECMJ49
OxPOrob46Rh6vXHux9gHMZFkLGJLiPXQk4ngmAcKRK3qtJAkR7yn7nS78AYvA4vTZH1oQH/NaJdr
shh5Fjk2zEQj8EgAVNSAzVNITjnT120vY7uPD1lA+Y3CDxrbrkv7FZj2tGnpWADrdfrJHA+Geg8C
D6vHi38XNpLbXtBuymTq/trjbjEa0rkDS1UUzAiUS1S/9eYAMqDSSw4QRGp9SGXu6AcyDBdGuSNI
seo4jQFzDfR8V+U+kQmgibYq1IkZM4RjIcPLHTkqeBt1lY6YRPchGWa/rO9iR6bCKjPCXQeDMltp
DrKDYKmfB7vZ0fDGhjjytjuI9irSiEB+oyMc3a3cTEEMZhozG49Lar12w9NsnLa/LxyEa6NHDzkG
CItyjt1D+oe6pIuDXk8e+2m+YQixoap+b5sR9LUhhQGtVcNETRqQJG6yyKzVDvgTYacirRd14W1U
hwedZMFiQh4POlNDaezo0HumCnrjcPSt/P1cmJe/gTv3LC0xU2rWcUDcg6PczUMkWSzRTbQeJLeX
YsNM3EZnzVrjXUpfCYTxbKjcZZCzhJ7Y9oyKHANgZzw24N8IEbknIQRn7GoMbYTp3WnJbuyb7c+L
/AJ9lRoubqgyXeFk2G3rILcVBaVanMfJeiDaeG7RiLJtRjgKvARAf6ogy8W3O9YLwnIIzLJG4RkK
hSmx/2iNmchemqJDFSTLeJshtXGdjzehVw7OOMTSjYGQjarHsrpx89iLwI8cm6Nv0s+9KYuzRFfT
2ijnDaTTik7r1DhguoddGQNT9FrH4S5WZL4gWixkutgAcUz8qwa5ihjaIixB3AG0wOjQh5igZOZC
gDhx+5/vX62VHZdLDKNXeun1Af170Wj4EYTaYhnjnfA6ghIwero1VcVicXvUVMkUau0SB5Ni3VVL
9TksnMeyJ54yRAGI0Z7BrQoAmhVkWe+TVKYHLpxJZL4RvGBTAQl0ec8rzjCHShayNYs/ofYYDGF0
DKHAJ9m9QjtgwGDQJhRY+OMQpE8TgHVjHOjVjDLXn6n7bVeyxKTACLwaXG8AkjBSDG4wNI0GQ2ty
dKxo5HE0yc3SjkeSTZKjQuDnMGNB2wfhHuieuSWLwIpZ6BrmLJlsFLMn0ORYu4ico/7XtvsJxwOC
B8ZRYbDS/OXiDFU8JrQDc4HWpDfRoB871dxprSWpsgjOJATdwACAd9G20aZ6aaZQDVDZgUowIM4p
io+y0rxwFH8/b3GbSIN8cqfNeH5VBEy0c+c59s9BU9/vYOtB8PRVJUBzUZKBr6I1W0QmrkeQAJtL
WQwkykyCcQUE06YBXPuVzhVpwLE6IesapP03l+SHegh3uVH5KfQaBzCzq9lnVWNi2+dtXxBctRd2
tctFiqg7mmaHRTLRpBjTGJy0X0J6A+Vab4pl14fII3QMDoRz8PSrF+Y8TAuph5E8otzzPS/KXZvI
NNZE4wFqDkwT+B9N6twm6jtr1CxjIY9q99L0zV5BI4z7A2BVqAxJWoYE+9VGqx97MSNBZvP7tbYb
CsBpHYGJBVG+c2eq4X7p0b24fKCEzA5RaGBDYAHqeNygjMhALp4ilVHM7T5b1FMPMI1by/Sf3vLQ
3Jvpwg5305ZW11c00gFlm8lDSMxd3RSHSWmPSf0EXs2jruY7I+x3EIk6oOx0Ytp5E5WJfrNzYetX
cOdGl9ZhCYJg3I6d7hkd3RWQr06mu2z55oajl0G1uF2etrcBd5i8JTx0wCYMELhiG/Lw4YYoi+uG
SXUm7QuBMLFNnzqIpm8b4dz/ygi31yBC66QRyJHPbrevIaUm6x6RfV+/3MsxWZoRML7qbOmpbw5P
WSPLeAinCZp/rIoCWCUfVSRFMRSACtJzAfKkV1y02Y/tKRIbQELzTRANO+tyCLZe5TPQb/TcD9a9
OVe3Tkfv4Q+ft80wR1652L8rAaTS/5lhM7kK9LIBt32WTfQMRV9vGI6Lpe2mqffm6JOhvr4X0vev
OZxJQBOhhwQEFJfmQB5qUTDT0vOYdDtclZ7WfmRAKwvcvIXUVOq2hfaxWjond3F3qvXYRtiddmA4
KSQwXrYnULhOyEOitg3sD87byxG1kZlGilXR86KlJ1tb/sxjzfSv30lX+78z99cO9zqD0gutoDNJ
z7aGRsNcG6y92s71rpx63RvsjjwVy1hIcjniweF6elONs64SlEMGnUkL3jGOhVcfe7yxe0lsJDPB
nbRJTZFb6WDCTYhn3UbPafWhveqC6wSlaOe6292crEHvGkLPqfmENmu3/pS8s0j87+qsTHDJiKpY
CtJXcXWmdNll5jnpFM+yfsXZLzX1tx2Ou9ffTAHFjQc0KtKIkNmErnZsGVqqkTdheUbee6fR/CEs
qI8eBCgdL8Y3tTBlwlaiFWLFO0OF8C1SYJzn6SVBOny2y7NGIeAdJ/sU0t9tJutAkpnhjoYJR7Ya
2xgX0X6ldPT0+qepff/A3K2Gwh0OxULnGrTPsKFOXqtV0BQ4J5Cs6JRob8luUi4q+nehVsa4o5VE
S0FB9gWeI6yN0Xw158EfNLoPK8kWEt12ePKB0gfPPtVxuDBB0QpgfZSInrXSvCN6dK/HscSEaHGQ
DgB5Mf6BI5ebODuyZiBo4QMZ9Pv0+XEhX3sZb6loGGsb3Hw16khCfTDLczH5VeNF73zAvK3H+vvc
xjFnyyhjFd8nSYm4qfWhHOK1MnC8aNUZnTjyXIBw4R1zuT0HtJrWljUVZ3XSjsR4bLrK14ufVNtv
u7JwtiAPiyjYAgkmfwy0YZKAYSwrziF5SsybcPG2vy8cBygpkQJirWQOF2nrxdi6SWsVZ2U5dnnl
9TG0VfLjr20rovDDQncUgPGMSot/ORjxFIFMgdIzqGp2cXXql+96fTugXQ4Zat9oZYHnG9aAj3fg
xhYKIW+vfm55qG7nTWPl9DzhPXlnExPN0tC18ZVJJccUddKTNQxfQkjv7iv0Qe4j3Ur3w9grXkNp
76m1Ne9mXW88LSEUEBOX3iKZo/rb0yLabshUQYsMyGtU7bgj1x6scZyhYoId/TXTKm+xXrR3stm8
bYe1De68tfpKIapCyrOinUkNsSjqERkjrHB5V+PgZntx5zIq0K9zbt3q1tbGJ1tfvlBNv63Tykc1
Gc/4VMb8IJs77hgpVG3IRzB2nZuXwv7UFOh2kiBBhBagz4E3EiQC8O693OIAVC22Csj3eaHFrh5u
4uFHCdLeD7jAygg3jAnaDfY8h/Q8lNUOwvOoDzZemz5/wAqiOzSJo6h6hf+1Cfj4isHCAtG7eFyO
i2bvVDxptq2IQhYEXzpwU6iqKjab0FXIkkJKHC2DNmK8gfpL8hzSY+E23lw/x/mvbVNsWvj9vTbF
BWIp4G6q1SPWm6av4/BJl3xetPQ42lFDhy4iuvm5TWOXZm5noU7PXZTfR452UMfohsRO8IFRAJ2J
qULVFufv5YTZYZ1U1rBgbxpV6lGFIHMoA2iKFgXYT2TGEdyhu5I74CvAOVSyZPSM0wsyom58UOKj
Xu1Gdb89GMGcoacc686UzNmpezmYhkZlSHQ7O2fdT1TgavWQ2ZJl4RIl7CwDTg4BEDKUeIfx7xR0
XxA0kZHsbFV/xvDUWe7OJdFuLG+SKvZV97GWtRkIrscLi9yzJcvwGMzgBPCzycv0hzqKvWKxgKOc
JZtHNH3QKbGQDQUs7Oq0iRPI0yWgoD53BNDp9NAktVfIFEWFw0Ey0mUxvoINdLlGTMtjQedmftai
F7Oojpl1StvOR8X7A86AtwtQQmg3QLGC7d/VUdA3dTnQHs5gkG+2tUDL66WrJVG+cMaAogMsXzfR
b8Cdz5FmVdESY22gDLQQX48flfH3tk+L5os9+C0bgAowJXEmLFqj4NIYOdIm5s4BRluBLJaSIUya
f0gsCU40YJyQYjKRrkVFnYvuSQpZXeRv87NrJG1QW/33GtU5ukPmGKChsCBBWEIJNk8O5JxGxoHk
5oEiANqFcUVO3aIWL0C2ZXu3W1qPSfvhfbqUL0U4J6dx0bI/uR7XB3fR3IfMQjZ1GKL56Cyk2ZuV
2fo20boTeA+mc9hWJTpQxumYESP14UjDucnT8QF57MRvlFH7RfOO3FmVio6FpdXdn0rVGxOA0k7v
632v+ctSj39AutLsUKUafzeLknyJCjP9GVHqnmiYqLcmLYjv9PlwRB/Rl3QoB49GS3RKwGB/VID0
PHSWAqotEi94/Q7UU0MjO+VZUv7u9TLZEyutUYW1sgOgSuS4vRiCMxObEOQVjFcb/bXcWuRaUbZu
pmXneX5Oh10XQeBOVhoQuhb2OoAmLh50vGu1qZHlSdxhv9dHhXifJgJJHck4hD6FASBPhjoeWCIu
dyFdcluvc9goqnb/SSkbyS6/HgOAU5hfDZAwMH3w2kqWVZPSaLHLw5mC1k7dd03+bYzV+0KT1cSv
hwJ8xBttKqukQL/lcigmnYZkqDKYOob9DZGl3XiYCa4WfB9YGbSlIgV6tdMpVZc6V3tMVQ9FvzZu
EYnVi75r6HBYxu42otPd1CjfZ6hb59ly1HT6oqTZzbbjiSYUd7QOOJoNNTK++AYB70YpbDieobjn
KUlPyoCkgknbk2P2u21b10E7G/FfW1yMAzFI8LMlenbul+ZA1c63lpts6Q5V8+Q0zkMquxKEK4js
Eiu4oPWev7zHvrENPEYww0N4qCL1ftCsd/s7hoQMFrzSQPMOD21Rs8btHBMtuRnIv7Tod1vI2jaE
gwDbByrJ6PrV+BfbEJMy6UY9PS8HF2JxsyT/Ilp/NB0A/AgIGl4e7MpbXZsRNCSpOUzpuYj7xzx3
92oKBZnETp8bx5YEn0JbKOahUQsMJtjCl7ZGtLJnbh2m59BcxrtlwAO4sdvJH+yp9GO3rs7b/sa+
dxmyQ6cOSQy8pkDJcgXtzACQcN0xhW9rx8zZkwGpuMO2CdHqsOZ1VlZGEMXXQq2+tqA3T2FiiuxD
BJjyvtfCUZItv74dMBDEmSAGB9c6Hu6XE0dz1ciSvszOeantleKrWf9wwPqG2lNkySgFhLYAj7AB
c8LJZHK22q6xOlSrM+S0i+HZQl5zZ+K1jVqaHoZHZXbtJ20w0o8s1coqdzS4CDzUsMBSdfF0YhHE
ztJ7dQeFFhlKUegUgJMbiEWhMcint6J8zrI2jbKzSV/LCXSE45NmSaBiAhtwN3SMGFgvuCAXxI2T
o8/oQ07OCd5xywByfM03ZJUBgetdGGF/X+9cB/rrKXQ+zsU/hlP7KRIf274tHAVAdVgW8BtcvRWV
GcTYUEFNz9VY+12nfKvm/EGLeknSQzQOxv0HEgXktK+48tCD17dJrmEcX7X2C0k+b49C+Hl0vELJ
han5WNw17mhDh6Aanw9JtrNOWibD9Isucrw+sdJADaBEwsck01y0i6ZMyRnifPN9rpHPaMooDhCW
QHW/RvgOQuQfDTHNB2uAvG1Ju/LWoTlkBIYUPXIfGC4IuliHOh7f/BOlJHPtjBMwLJNG/GEaHuIx
/LJtQnCNAzmFkiRLI17XidAWpdYzgePl+lfLiqECbBzj9r5Gz48aa371zoYfFijBHq5v3H8gjuV1
BeLKyocSravnNGyeCrP55NbJCWDml+1hCW4n1kCOOAeVDkE1Kpzmvqv05NyEzSkalO8xUNLuMp2T
3njdNiXaWeBaYC06rLOMj8QdaFSYNHGSs137tgIkxKfxnbom/07aygR3OtQsDlcqLNIwqhQU7Toy
CKC9/Ii3raywga7OoGZqIiWqbRx02UnTP5kyki7h5l19n63Z6vtFNzS0hZjqebELX1cmNBpFkqBE
ZAKrbuCgRhM+6JkuTbSmPoR49+L4KfdF48suNsF1qgIkiowuDrdrvGuktzhfDQd5tu6kWXea89lF
X+d0Z+vvj0RYBwteKogSrhOuSJKm3dRl8XlYyGFw3b2u5xI+fNFU4ZWKSjeGcp3LMeusc9kT8hw/
U9dLfmxvCtnXubXOXcgugz4+BnRnR8v7VpYt5PG6b1ti/fPZUq2cqanaOTdb9vPV2qeFu8vQaw1m
bEhjTI9WTGav6CeI5HUPkTF9qSpZXlR0UQD6BEZHkIcweD/najjz827u6+gcZdqjOQRV96Mk/Vct
B/Nyl+S7FKxaUNba62p6sCL1c6Z+YL+ufwFPlDKZSlgbJX5BaxmBQsMvQ+JKHpSCsw0If0ZYiZOU
0S5dznJkGfU4Nlp0Vtz7iTwUzXl23x8swgSTTWFwfIinXJqIHQti6boVnRPz0Ba3i35Lwv22M4rX
ClQICBrAT2TxTGdWYmY9yO6iMync8lWzh9qfZnU4Eacj90BfRkfDRI6I2iHZjS7SUnFtuMDIRuQm
0xtZ2kM4qbgGUf1lLwD+EThWVGuUyYzPnRrkxYtZ/46o5CHIw2PZ9gBgmXE+46WJuJjbHrRQBkTG
ZXLGefsLRcufcWTssu53V/cH1SruIL3zRc+03ou7UNYaJ9j7jFYH2RB0kuFa5Gx3TpxmevY/pH3X
kuM4sOwXMYLevJKUayt1j39hjAUNQAuC5utvsvecXQnCFaPnzMPuQ0ewBFcoVGVl+ukJIsPR+BnE
hSupB+UEnhmQokCtnWYbVDHpqZ4fjAIqcihLrmBVlWOAJrq3sBBdl1Z6fUgMvasRaM7NZuBGyJoP
tzel2gKqJ4vIGyxJzwq/QAt3p4nsRNCnGBXWqIOXgq2hctasLH8/c5M8t62yHmAlFyYE8Zqwb9bg
p4oIElTJACkjUYiSufyeDWq/QlMyy5DkbroRVE2I+vNZtPfzDC5TNHxOz4FOzNjyANO/PYeL+5Fy
Arjk3benH97scnGqsec8GGwE61rT30HO9o768wdzEB/JZK9sCOWeOzMl7blkBN617GAKILokRC9K
/WRW8xD5er62vZVrhnoekO0ou3my052dytLyElG/1+/K14Lv3z9pIFQGIRU4rhGtSDmBJCtIHfRz
dpqsHa3GJ996MGgfNZ27EsSoVufckHm59yx9toH4hqGWfkx6+17rXng5HmiwBtdQTZiBvgkkkqFi
iHTApSHwDPO8rLT0lNBda+6nlYSN8vNIniDHAMk/JAIuPz8RWrC5xue74Gn4mDR/cQGiuAoMB9LS
yOZLOwtlo9rIpzo99WgXi72ZgFuFOMOD285r7dHKi9CAFICF1C0gWnIuo57qLq9HMz1NHfibkhLY
wLEo2ie0yY/gDsuNMM3S3ehmMVJUInbymkR1ATUSC/JjK6kC1YlCYgpBBar9C4DlclqLMhfoAPDJ
yR39e4NmIRVJnNLdX+x2NDWjrWvJ4MhhWsrqMp1FmZ70iv/082o3zcHvokHJi3d/MyAfhE9osgFt
ktxTWOFOdAY/T09GEYjN0Ez1c+805d3QDP2K41P53CXLi/sdjhdJ8cu5m7ReNBOYa06p24/PHQVM
xmnQkuJOS3uc+diSxo6ttplWHg3KDQR2NnMJ1tBdYUoBYaBlbqPnYwpgVHms0yCmrRNyOoVTXccc
hUDqCRp5XRBEicnjAbWBZLLeD9UF3Y0NrV3kzIBNkClK8rTy0aJHGZ7cNcrq6Kf82qy9uVXe68yG
zExSJ62XmD5sjP2uGkTouHXoTgdryFeiGZV7AUREXyB6PpgRpIeE6feDUZQmisTF3rMjb43wTDkQ
8IwuKliYMrl5Ms/1qUXHODtRMM93zRcUDcH8/cnkf3FDgmPF9VChgY9xJD9GzEKbRDKxk5XOYYLi
K+DTGvA77z/PeCbAhy3KmtfcdxYpSVAIdmqn7WxGmX/ggM2uEaWr5uzcyrJmZ2FTPlZtaVkDOpBB
+Q7y1JiO33NwSJTar78YDrIVgOWijxHthZeGhG6XJSM6PeVWjFZ+HoRJ9X3i48qsqXztIou8IAUB
4pKxvwkwCK3bdPTUG30fBi17qiz+rXeKlXeHyg5seEiRmAgF5SJdno1WMHo9MBVzh/eURZrQCqrd
zLqPt+dN6YjOLUm7DYAF0QbGSE+G1WzLsQhz3YfGUhAW1DlAty52ib6dZ/91dh3we2Uf7cp4vf0b
VAd3STDiaKFgeMVdR7q8MzQ605Pn82+64x6rdA3sLHeYvb3jUHKA/htAUUDGSZekUTtjOWUlO6F7
7YPdzHExZ/HQYHgFhOBBiOtQqDB5w/hgAYhTjMEdq/LD2Jnx7bEqFxbRPYqiaBK4znbkYCMPspad
KrOBGJzWxHPvp5Ah+4uKDsq7KKQv0DnEKFIsVzD0jvY9vNUAacgPpZORrah70FvUFBIJtwelXMCF
VgmWEBrIt2gxt4S7HJNrdLvgidO/iBtR6Pv389IWZYmXOP2IG0RAw2Qgfth/vv37l1tefv6gUI1U
uo5qNc73pfNo894VpUnYidTzL6++C9xIY+WdNTubASTlt40pd8AiDIDMgn2NLTACwkcjANjQ85/R
WhKiUZR6zsqKyDIp/+x3EMAaiGzA0yX3wXd9FtCGdeWJ2zqIt6v52Un8nZ/lW5uIrZ0VmzqcwKMX
22ZsztpjlRrPSZXuu37gK/fycu/Ks+vAMS+gOsSpMqPjmLr10HOGDhqK1hlAZHiUWnO9NfzSjz1P
sKgkDahqyuCjZ3hrHlu1tiijmdC3Afjyql7HkgT6LEZTnnzK98FkfG0g3xROeCxsxsb706d0Ta9a
tcALwd8bmhRgH+mZk+uDKJJFcHvSHhbAT5B9sc3vtzeR6l4FMypYsPH4WIBqlzu2dmfCxYg5tfyd
WWyMdGsGO0v8RdZyyciCiBPZc1xEl1Y8EmgpbWx2QgFx13C2G3TjaabZik9UBeEOUlxIDy3hsGde
mskSA4F+ELATM74Gbhol5LfeiTD1vvQuC3tjWjkcKnd1bk9aINsSeQqiEbgrGlHnj2mu7TmVgaUg
oCNCQHFV3gGVwOlvnGKJEg4ZuXfeX5xZWrKRjgQ4BZxpUqDLmC/wmPELRO1D6KJHv27WGr+VI/jP
hJwSR659Bl8WEL5lytlhGhv6BPbSYcUzKLOriNXQWocCAGBW0vMLvmZq9RY4Kydj3tcpGbO9lmks
cmwo24xFUuwES41Dw2kCCE5mb8t+omtYItV5RdocpVukkuEppR9BRNNT7grEWmDKAujmSzGP+5KO
K4NVTSniOVBaAWWOgpS067w5zYyZLR1wSRJNyAcMa1mJNQvL38+C7Yl0ZUpzWED069OQO9vbTkf9
/QBNb6As8kFhePl9J+n8FOSl9DT7jzTux5V3j+qeQEF76VNGjf5K9Ihalcg7SLOfhP3g51C98JxI
AOmCmynVHoIcqkDGyohUbvTcpOTgCAJ9KMMC7MsJC/1qjFh7AJ1WaIn97alTxp/nlqRNNtscUDvG
8TjNvH3ZFvvSdjc9y7d9BqUEtypD6pE7v5tCkHl9Lks3Ln3tQ5/kK4kH5RoiAEYYjSsRkcHlGnrE
E6Qa8LCwx+5jQIc7INFXxqoygVYKlIcQduKfZMJpNLeqGSCcaP1KP/gJS+59T6zR7KkuDTABLEEb
mumveIZEBczM5M/FaXTHOCUf7RzZ18fKeeCOCD3t5fb6qaIIhGvIRUF2zgP37eW0EX0m3ciAaLPc
koW1CPaMBoe0oI+ksO4DKtae56q6LJIZ/1mUDlugdaif50C3TXn3KGqWRqXe3k1iRlcC6++hFLLV
hBtOLUjQfM9uQo+vifopF/LsJyyO88yfmGya52xmxalrFxL5lK08ctXfRxxsoO4BCRopiHGE5SeB
0eAeIy8m/Tm/l0XwLQhGn8q/BqTAwuGQiMxbrFrGpgTw3fLQ6/SnZa+xOqjcCLoOAcgBKy60C6S3
Fh1RHQLvanEi6PELnbl/MdgUWQX9bmdOfHsnqm6rBYgDflEc4avMgF+mXo82wuKE1NGjN9kfMpvF
nlX+um1GueHPzCzH72ztixG6fW6HqXPcJEyJGREdzXdE2xRglmRrz/O1QUkRjaFDO8axMajaBScZ
B5F42oSZ++32mG5bgcjV5Zh6eFhGK+xnTdz7ZKu3z5X3fowj9tv/rg5oHC5NoBXnf0x47d4cdt0v
cy2jpvR7ZxakPV23rOXe4omo1T+MqfGVAebYMgd9ZcmzR4bXzlxr41dvb/QvAFqAB7KMUHZTWvt5
MBanNsDC7Ipqm7ph9xegcVTRAOYGxBasmHJ8hDrLoPkNcOmB9gVa1dXn24uvHAS6L5AjBGOSK69M
0jl9UKV1cRK1ibxtIg5Ed/Zjj+abdk1bd82WtEZjyX3mTh0cmxWZ494ewsHZNGscrMojejYi6U5q
Uh/QU4YReUmQh006xry1H8TsHwpcuWKa195NymEhsQ7sByAsKBNfbm4G/s9Jb9HolYo7ujSzTFHr
aUjp/s29AL47bLhF1kvujiNWxV2zYfTkjwcj29Po9k5QugF0liyNiwv15nItnbk2r3DRYpLi+dQG
33Xtxap/ivzTbRPKmQLBHarCNsjSZbxpUtddTzOMgLNodg5g5BZsj5b721aU9ycYzdCrCD0sVAAv
BwLCLCrIsh6ckd+s0jeV5vy8bUI5EGgzIomIrlWkUS5NaEkWZIWX01MxRZUTkTl0Udpcey8rfBoy
v6A+WER9URuWBgL8fqJriHVPRt8cMFoznDhvw2ZwXrrRf/RK7RM0/daq3Yr3xoXVZexn+6AC8Mz1
CDDvwCw9oRnuDs4jsp3+tSvnP+aofdfqflula20Liu0HUQYAEl1EPcjfSIMta2cQFGqUJ9+/b+si
7Mi9C6jb7XVTGlmeUQDvomQrEz8RYJ0d5uNh3Vi7eX7Sgqcs2902odh9eLUvGHjsPrzXJPdT856W
deviIqJRF4np/Zv74vPSKfXLsi7MBJ+fM7Bj3TXe+50M6Gox/wuwGbBNyZlxkU60tIGf5mgum6Jy
JRBQzc7556X4qa87rRtdfJ6wDc0h8rJGQKo4mTby++iNB1oIqWRpG6EZPjGDHOAWvNPxdCXg10n3
U4bXQbPGJ6A0BSz/kspyEVRLK52xsYYAKfAnnp2GTUnizvyjjyQcwQt5e0+pHAGANDgXCG2veRqT
Im/1Mu0zQDjQKE/dvc7B7zQFqEzW2sbMs10+dJ9u21QdFZxsDA21p+vq00wtgRw6EGpmTo9jYN4P
XftxgNrybTOqDQHmYrhqGHKvrgTDrGofyngAbTcnMj9Z7z8uaI5GuzIyqKaDtOOlM4OqsVmXvTme
zHbrf83Wihaq5+jF96WLgPlD4zUacP+acygcZ1vbT6MZda0fGuxOBB9I+2VmWWStKScpghy0wSCL
Dogn0tByvoJBewK9ataAbkUaOsNPat0z7TCU+5ocbi+QYu+hxISMz5KJXIh+LmfQY8IqdUIG0Iyc
tP5+youwnr+Z7bGZPutVs7Jeil0HawC5wEMjmpLrMxaj2SQ0S5xYkD5quXvsSudjxsXm9qAUuw57
GrBjvE0XQghp2cbGmR1NcAEnLcIp/RT8RZ/ShQHJNwQBN6dG9GhNr8K+2tpzfHsAinm6+P4ywLNL
ukPbNJLB+L7PfhAtHvWNR37dNqFY+AsTy084M5EnPiPePCxD+KAPWVxTDlfz5Op045f3damvDEmx
pS/sSXEHT3g6OO4o8NDxwslE5g+ROn7BtuDH1l8xtsyPVHwDjg9tsog50PckpyZAIT5QUP6JU96+
OjtDfHj/3J1/Xjo0fa/bCfPw+YmGrNjlHNr0T50TQUSteT/1IyDEqM8iQlyaiuVnKAkc1vlNJU7W
8GRwFjfzJ2KuFT4Ud52/4OgQ1IB87wpMZ7JFzbg1+1MC3fYKVEC2E/Z+Ek7+8P74CdrwaBVbFBqv
K7SaX+SmXpP+lKZg8bV/ziv3mmrlz74vr3xdagLtt7Q/8WNnxEW1srFUB/P889LKD1bNCsLx8y3A
RPL7ebzrmpUQTbEWaN0BNg46YKgSybQJXTfq3COUn8BTgbuFWvtqfmJr+DQFR5kPMyg7+ID14KqX
XNhUUGYYzOQn3xZofB3DpPlSJj8S89NAPxZt+CndI9HqHdPfmh+l7hb9MQ7Zv+scLdLo5wTIMloD
ABgG5XXoG3huB8GgJ+Ln0djzx741d041HF3+etugtDv+MQhaWNw9yLyiweHS6Q1l3vCy9lNQy1tx
UXdxt5agX7EgDwktshZ4QANoGmSPqEeELv99ewiS3/5nCPCkSOT5yym6WjerHhAIkaNRPtMmntIN
MeKg+NAMu+Ev9N6hCfifrWWwZ3dEPQR6nls6OSYLR929R1/tcQX1Kl0L/zMcpKsRHkJTQC7pozM1
LdLAgRrNcI9WJ1o86vXefvbWIiq56HplSIoJhN2SBKrRUAbJRagDxjbpxzw4ZfSh1MUd8/rId/Io
T97nj67MSsul9Qaxk0Vl1QpOcx3V7Mft7bA2f9IS0cyqbGDOybHNNp65b92oKyPQz65RlCjtLMd1
UbZHaUFyfI3Wan1FGKYP2YO9PyWf6tH+mAmbhyARtA+5RtawXCqTIEOxIX2C8vRVcD/opV97I/Qz
AqckT/4UkDgFZfo9BU1xlIs52AZDUf25PZ+Sg39bL3TiApMB8UJAdyQP0Xa22TUpBGQC7bmt2x8o
fPxIyErNV2kEWBkwYgOkc4W86owOCqwjZLn07gcPtDAfgdlfo/hReSKkj9FGBdQE2OSkneeUI3e7
CeoqSd6Fo1OHa/ItyvWBno6JZyTgMvLTofQ9NCB1ND1WoTfeZ8G9DeaB6vPKdagcxsIQAiZE4HXl
J4NXIZyo8hLSJvrXvL1Lm7UnqsqhYkv/r4GriGEI7GHWGdSP3F+ZtyEMJSywNIQmjca1MpZyMEvo
A5AJLng5CdsXtAt6TiDoo91pG99fecyp9hW6l3GvoLAI+KO0eXnFqr5sfO25cS0KTL2lAU5UP/RD
slaPkYKUt2NyZkmGt1dzanFSQUC467Jo7k6CcfBHgjL8naifN0PuAmsHDyI4BuTzyCc9ccWEK8gn
VRESbfLv09koT7dPvWoPnFmRb23gUwKgEnDqPZ9+NS0kRntnD6DpKyn8PfKNUVD8um1RtVQugFLo
4tSXJmrpdDYmbwCrx3Xk8R1LeYhao2WvIKZUiwQWMTQ5gNMHHQLLbzi7vt25KvAWh/yy2YMDT39i
BuQcvC7019qpVYb+4eICnyNAh9JghEYHYN5hKHHqu6QiqJ3a2m7kekzAAhbenjnFGUK4sCgtYVOA
klEaFQlcQSjQxMfKQH0WAzKi/5uBZbRn0xZkM8AUup8dB0ePyBhX4i/cAIYAKhVwH6HQI7ucuSaJ
VhE7O7Z5GWp6Ga5sLsV6AKdvITPm4wVx1WZDnJlzXwhMEdK9IccRrUC56hHxu+2+354sVVyFXh7c
YqjIoElK9jlszos+cSFjmojkwW+r39APiFLH3lj9sCdkPoo2vwtqe8MrsUa2vfizs2f+4hzObcte
yKVjZpMKtmdg2KzxgbVjNOj3XBs2pfO1aZGZG1Y8hWr34c6DNiOoWRcBuMvNQRduUEKh/NZkJKym
3aivNfQoPANQZtgboAXAnMqHqSuHYAySNjtOQIIh6AntwYlpsCbXqjRjIGe6KCChSV8aCDjgxkxH
O8ARfUV3BviVfD/Zp/Zam55qvpCgheAfcLvAZUtmcEe5leYa2dHy9h2JwW59e/8pPDfuOhDcvOle
XT2HWCPqDrsSeowFAJTNLhF7k0XC9cOqqkPmeCvOQRH0IH2JDjb4uQX7IqEpLNZ0eldaBdRyqmjJ
lrp9FZXm3kvJvvU2twenPFwLJyA69UDJhuLz5W6reNKCSqcpwM9AQJxdRyloW1JhwC0NIAevwqB/
5sFv5qw9y95YBOSjhUruorWEcjT+c2kZmmhe2pllcYTUvXePci8N07a17zkFFS26L1jsWrUPNcyq
ihLIm+1AD1WEwhmmO99lfmy45UOStXkb8tTLX+rJBBV+7wZQ4vF/px6kZnq0Xm9qxK8rAaNqY6M6
hPoz3il4vUq/vERHnON3dYFbr/hQ2ROk1G1cE9Va+VYGN755nzNDctCAFpp64gUWp3GDEfzJ2aFr
sgcPL9jquavFHoJsD+1QxmPlxgaptppDD51Jtrf3iOqAgWYAmnzgxrnmg3PB4CFqzWHHaeC7IdX2
6V/ojwJK958F6eXsjXU/9x4sUFBT6ve9vbs9AtWCLY28YADAP7yKLrca+kwtiuPGjj2b71r6wUej
ITF/3jainCY8H9BYhjK0KxcOa8MsGIB37OgIM2wA38h+3TagckTIov1rQIoasgZguLqAAYhgb3va
b4ZpGCKclj/o0r8bwKwZTkxL49tW5Ua2t02ISMhwF9kMVNokfzROrmgAU6LHpK0iKw8ikK6EWfHb
gfwE9+7yZBOIZ9elW6/5lYHi4LZ51dKdW5eyAiDQLR0n8egxqx+SNtgwi2z9bqURSnnQQHHhAieB
ruGrO9cuct+gOWHIoaAk2pd7j9SHJG1YmFDzMCAvUCzCu7Z/N5viczmZ9/6YP1Y9+X17tKqwCh32
eIQApAPovDRabmlpz4oSG7VB15wdtOhQJbzeZK4HJhQAeFaOtmJ2F9END6Ec0GFXYbVWMot3QVVC
ZbaMHNeLMu9ltZahGBTcOzIeQBXj/7p0ugO9ZOM04gLtcuidj3oactfYOD0iU1d7Hzxg2awXtqTr
bC5GB51JfnE02BYMOYW5cjkrziCGYYBUdNEUuerWt3qXZ86Y0mNuvWSGAxGcB07/NPSxZ988by1Q
MxTh57k5ORZI+rZFUhHmfPNkaPdtczA4cuX00dH7sBgfs2kb2N9rH7nG6ZWTl2kc49L4MQ7fRfKn
dLda8Of2BlU4uYsfJG1Qq7dm4XOKgj5og0/GWmPUyvS++aKzh5FtzT5ttYIeA12LgvnE/Re9OYnq
hSSfqP7t9ljkXr5/Nst/iymjybzS6IQbZLCW1dE0f2nJfT1907XftX/fJTzUkntadWHCzajKnyk/
QB0yLO2VeF91Bs+2lNxh3RgIX3C106PWvfZ1SEk4B59uj1R5AuFPQDCF+9vxlmk/m9bJc+t57rBq
hdNvHDC2OTrdF4H5jILd/rYp9Wj+MyXFRn1QoK7AYEqn9yzvoik7cP71tg1FhIxkAzogQPAAWIEM
a4OCfQ1KQ3jr2mdI2H4LBj8GFWbUkRVDqt2OOBwfRAELLxlptxejhwvNx9VH820Njv/N7XGoluX8
85JjTG2A8UwL42jyfUbRwfnY2dA8fn/wA2Y0vPMWvgDkN6XgB5si4BY3C7BhxDo9DO2+eacGz9tB
Ojch7S8adDPEj2CiyuyYksdqieXZWkZQuRpvsDhcIx7ogi93sd64kz0YHh4MYIx+IPQvrg4E8ws8
Fo8hpH4uP6/5eZ9nxYRgu+7D8alw1n6/6mgsbwYw4uMVeYXGtPsudxp9wLOBsLggekTFg+2ueBNV
uIYYEbgUPLtRgZRTcjp0g6BWhFmqa/+hN7JDpYtHH/pQdetBeJhGZqPtoEhlhHlTvrZuGZlBstIM
pdrYqOejfwhcDkCcSbdwYw9VDalFekzLXt8ObeKgWddiezTPTzuOnvDX9x8k0OYDk4kFBDHuMvNn
/k3YQWm3oFs5ZpjRCZmZnUi/oFB124qhup3OzSzDPjMT4GkB9gjGMKzijg1l6BP2RIt0U9refWr7
oZ4WcYn0UOrNd1ZtHkQZbIQtvjs8/8pN+tSDcaS23Ee38T+s/LbFFUmv6QAU/wvPK/rPrrK9S4rM
1KeEHpH1/ek2nCNyzawQZP/ZHSl0EYrCLsJGn7JdaeQPbtfsajKJld2nXPizX7Ec4bMZMvRkNusc
v4JOJPQ+zToENLQu7OyPfzVcbG+wC9hYdemwpriea6tx6NGa8kdNK3c6NXZWiks7L+sdHdInd7Rf
Wm96Llj50Z3WAhX1QP+1L3PW0HQCcpPAfjC+WuMLsUK9jcy/yKAthbWFgGo5S7LrzirWNNwuSoyy
iSz+VLp6qGfb23OpckvnRiTn3dkgCdBpVh6F86Pke038nM0V16q6sBeubdSJ0SNyVWdtOvC4E+Ky
o4kyv948gM850t1xr9G7pl1jdZMhlW+30bk16Z7gohvtBhTORy/9htJOKIY0QpI8FFYbByDDIy06
u9mdbT+KcS15p3IR57Ylz1c3dq1DHIRB9d0Jmf0qghQ6NVno4vB1+UfU5sLbq6dK4C3dk//OrXTk
POQA9LT12TExiu0IUptafzXGctP3aPOw4qnZGPYcDn36F9sGUHsgfACBQ1OxFFaAKpl4dObI2Yxu
5Ft3E/1u9Gv8iaqNg4Q/9gwyNwhGpcENtdfVE4HHbeb2dXaCe1Yad1yHDAH0Fg9ZsorhULnRc4PS
TdJRaP4M1vIAb7cQqCrmaLbizt9lAK0i+WiegJ3m3coaqk4gMswo06HAgdhG2rCTo3XG5JPs6FEW
mfQ7+CmLNT3PZabk+2EJB5aSKhjg5CK35c79YM1VduRaVOzeK+P5duZAAgKCwKWbBan9S8cfUJt0
pjuiHjSjjbF+bLr97X2umiNUPhaFHEh5QPXy0gB1OYSfsiyDl3oR1QFUje9t4X4bw5unBfMH9MNk
Wkte8TH3rSI7muU9E5+9bCXLpPINCIaW+wpK1K4MJQcJg1mlAkMoSbqvfCeue+2EJFDs0vlotWID
9eWX27NmLVtHXvZzm9LWyqnwzCZji02+pWURQQpsRyo97rtiU4D2hyCT3jMaE9/bVk26TRZqRdQ1
oMYQdX55bOgMDjNvu8i2M54+sDo/lE4dYzQRGkp/QeZpk0HUkyc1uH0aSF7xQ9UF91biHRq04uvs
ncjlf5ZpoTFwkerRIS11uRN8NOCRMeDZ0RaHvtp4EGFc6zNUHRYcRfTioQ4H5yNFF4iSc8fP6uxI
+hhZJM3d3F4W5RV1ZkAuz5oVStgiw1ZzHT90rAMI8EKH062rnai36TqI5P1sKeTY/LXZU27C/4Ym
ZxgtoMpBuppnx17b8LkJW+8DGY91d0wqHtEyvj3QlYl8255n8SBLBtckJs2O4NZ/5ekUg/R57Vml
TOOcT6Z057ojQJcBQ8EUXU37snNDAcpHaMCFWWYfXGYfmnL+AojFR9tstjnzT9TpQ0TQUToaW2tw
P/3fxix5KlGgJuUv9Vsve3A4SEyztb4hpS88W8Pl72ezWo2J0D10hRyNbginZD/zF+udHUP/nLIz
G9Ipc7mWmeDJy455JaLE/gD6zJDQw1SIbVH9NIKVt9XaRpGiia7gTu0lOBDoELEYwdt0JdmnKjeC
YeWNkBRdSaisX04aycs8nQMsC0HruGi/JPkHJCz05Gk0TqV48p0XbREWLD6K+jOjTUirjd0lkW1x
8L7uKvrFqH7wcVuuqfAay0xeueizHyY5m2zyGGkm/LDCfRIVBAnR/UXaoz4dzG6Ka2sOx+rYmz/m
+pdefhfNNk3+5N2hFF9v79v/zzn63xlCa+rlDKXEKY2MwuvR2YhANvI0AkIYZka5dRD7zFwPO2uO
id3G2sh3M+8iGz93KvK9keh3CGJ+3f5ByolBH8/CPg4Egfz6EVM35/U0psdu6kOLH8aS7KGtHnfO
SrpCeZ7ODElbYx56ezbGIT3a5nRXovbdle19P631eqlcL/CYBhTcwKV61Vk45lqSphT3/+Q4UCc+
de4Q1Q4J3TwPh4zs6CrRvXJvnZuUTvE8paSdW3h72oko67eB/21ErpsHpyLTo1GfkRZI47H7MmZb
s0VuSBs37vDUVQjpAyu8vZ7KpwqEc6Euh0wF4K+S3zICzaJ1C59Szp+nejeiu54N+76GOkUWivq7
zb+MxQpCTeVYzm1KM+CaKTXE4licINvXYTqn+9ujUq7q2aAkz1VWXWLM0Ck5OkO9AVl/VNYgW9Mg
HArdWfu1J7vb9lRPIoSQ6LCFVtaian95SnnX56M3YRe1dbYTzRgPiYMi0PDogvBwKsyV4ann719z
cqRimSLvbTSIQlEmqoGbFyvDUZ09b+HHR88LCLDl4mBZaMhL6nA6JjDEjtg5og+zcnt7ztTn4MyK
FCJgL9t9D+zEsRaosEwvtntfoq2KV5uxfS3Fi50/J+ZDbhmhV3+oKyTPupeRbxk73P4hys1y9juW
2T67uWtw9GkJx+8Q8wP7FOSR6ELd2rT+g+utjXltZqXT1vW6OeQ5bKXpd3CLCecX/GeWfSmmOgzy
T41z5NPOzb/5zU6gi9rJ8tDWVp48ykAXtGxYYSTUAeyXJn7m5axVOU6HBRFw/lGfuijn+zx3QrC5
RUGShVC4CF33lK+dS1VNH4kDoNINgFasK0Yuf67njMx2emR0aDbcNvwXLqZvuVMzcP6av123oRs9
NZKt4/IcYOz8TzaZ7WuflT+GvFtL1FwvPVgY8HsW3BDoamSSN1/Lh46ViyNyptDKXvzZ34EiL6z4
ycg/2eNaALc4tsuw4tKetPx5AaL+rsLMN+apTD6kgxYOwbbv1tQ1rh0E7AQ29O5QlIHUpvTyTxPB
sxritch4RRCmARnq7SNzvY0vvy+9YDWd51Og4/u9H5Hh5ejUa3wV1ysDMlf4H9SUAmDu5BGAm9hj
HU/hUe120xD9mGZ+rOF9nLXFlrZF3Iu1d/lbUfdydS5tSqPC/dgGtbekfHTnCTC3jSjMDYWAsa9P
W42LGAwKzx3rvo95sterLMYlFtc8exDWGnPy2vClI+r6wiyH5Y1mT15oeFmUuYfCa0M3o5vB3+v1
5/cu6OXQJR9oaAIdlCYuML3DjTx1W9dP/0we/X7bzNqwpP3vi3TQ8355UbT70oIOQP+p5rhbkgaU
WyizwgvcNrhcvLeWVIo0nLLhEytwU2akfE2a8hcbx0OaVGE58QE8C3bUl2KDstn+L+yiBAJZZ1RD
oNd0eaf4mjVQ7mE+edo/GrRDt1n9Fb2+G0aLezCaHbJijiF6sNJhdO1fsIy+a0KqE1kSHKBLs5UH
1K1RJukRMrv7bK4ODRCbHEip2lkjXb52AZemlqU+uzWr1KgSO8Vhsei0EYb2Ysx9LPI12jz1iALQ
X6KlG1SO0o5hI8/sRoeZouRhl92bANKwTbuG8bp2mMto/jMj7ZNy6s1aC2DGTPh3SND/gaTvCmhO
uRXPTMhrY5GEDeBFPY7Ef0yt9MGsexpqExgcOx1tqbT9PBdQopvSbOUQqAa3cG9DWH5RWpBJeIhb
FmLopvzotEU0Zil6flfuA5UFXDcLyQMQa1eQtaHuc0PYgHt75YE/vVdS/i3vcf55yTsFrZYjbYTP
a+zblH1P1iBdyp8PlVkQawKDD6HGy73MBw0/f0ZDQUOyp4y0uJv/pjIDpMe/JqQhoKsRFHYG4P22
H2dOxESU5iuLoNpg5yako0Lcime90yOe5sl9kAQxqArCBNVWNvUR5KN/4xp91kgb3XZ1qhMKZY2l
0u+gpUAmaK7ITFqo5SDTlyFfOvONZfWfgoE/DHm9MsJrU6hiIGBD7wwAhVesJWXCCwe5yvyILQjU
a/atQYzYJd6pqnw3vj0sRZS8lEzwAFokdMEGJE2nlrE5yI0cXepgTJpBlQ/qoXnKQ63adcNn3ahx
jJCFc7NNrqUrJ1Y5UGthel2Iwq+IGbyez6ad1OkxdQd0DwPFHulDbe0QO7dG6NZevWbx2p1jtIBq
gGEJcFDQNl8egXEAWr42kW5pBu2j14whaghIwa0kdZTjQvMr+MIBXL5SvU2GOWnyWUuP5RRUUe+0
G+ia31GoRJnTGkH09XHAiM5sSSfOdbU5cFrchaB0u8sd7b5gZiymYFu3SZwxttF5c2qZePcVDLO4
e5cdE+joYr6cyLlwa7eF0tux6u24LUd0K5MhDDJ+VzTjWq+0atVAdANRLgDpQdQrrdqcjDWIXg3c
9/WvYAKGFyfd01ZimWvviPonEkPoGcIFctWZ9P9I+9LmSHGl619EBDvoK1CLt8J2u932fFH0yiJA
gECAfv176HnvvVWYKKL7+TATM+EIsrSlUpknzzFbajSpQMrPmdSIdGODsmuzFe+vGQHrPgB9aP3A
HlyMxDP7abA7BEzc/4Q+m8Apt95Ea3N1bmERsAyDw6hn4f5VogkrcBxZiP4yau2u+411MzN0253Z
PZc4yMSkaIbpUdNV9LbRbio3GDeZ5Ofo8TKqxUX+Gx7+r435mJ3FXmbmJHrbIaqdeB6MJBLta9lO
kZsfaA/6TfOJdqcJwvaG/XJ9cPMcXTO8WKVeFUahLDxLcqvd1dCdTPX3FO3GtWIoMEvQXmzti63p
XKya1hlJKx1YrDPnpS/bQyOLKJ82ydhWslGXczq7k7M5TT0BlP8EQ2V5aJIXPa9Cwo+G+StNv7UF
i5ribrBf0Z8a2NZt6eLx0MvQ6m+89NP1OV7zkWeLu0Qxca9NIYGOQpKnt2mggxbSrPpb1hZ7qHDe
XLe1sZ5k8UzJmsQnQFag/kJOxnSPwgvRWUCRjXbVu7fV/Lx6pZ4PbfHAzoRMbO7g+adIzLKfutmi
nQwbtv7ea0kAYUFkGefOju/GVv/mpulFiJeBG9E0h3lWm0jnX4CUz+qfA3mUPm50+m6pBxdMnO5Q
/N/cwRIsY6BRjKUahky6XSmfauNm7J+uL+J86K4cymUGv8n+cygRFb0y27xJ2vSYp0Yw9hAu8LSN
2GTdU//XwZGF81FktKjtYyal8WscRDDJt+vjWbu4z3fJwsn4qebkpIUHhWJ9kGqQ/Oh8I5JZBxKS
9E5o/qm3u8eh/wuU7uwC8A5EQhDjWzbnjy3PtbJAdGL5IH420kAZ5UFIGQ4VD6Hhw8zbIsmirtzn
1p0//DElDqyDHwJMXIiloVJ36YCUYQhnBFMe2ixOI41cykI+fXK1lwmw4OszvLpj7LnwCnXLj4r0
VZLXUtZ4KQzuXW2GHY94ckjdyNmqLq36l/8ZWvoy28v0MZ8xGxQ0QsZrzWUww0/L5N60f3n8+fqw
VmpZ8xT+d1xLd9Y4Zc6cCjtnIp+KCqjGkgc2kKb1rW79EN5DmR+HP+Ttwtv00ubCpyUcbA8cWbNH
kDsfGv/ebJxAdA8O2YgrV4/d2dgWDmyyUj21KlQO0OA0+K/N+OP65G0t1Wz/7P6zc7yNGxPjaMd2
19dmYDXezpMkmkAq1Jo8SlugDa7bXL3cz8Y0//3MZjIRMN96QA057jEd9kA3lVZ03cTmnli4q6qx
ez0rMW+OUnHlZ1FSOU/Cym498ICVeEvWun4AOOFojNOG7VVHBsIu4qA1DUzyC0dWoUlaZwzHTKtE
6FX3CRBb1SNLP9Fc7n36jU8bLmR1PlFYhWgHivMfWOWHEpVV4MoysKYYe16Sr0OZR8jT/bw+p/NW
+HDhnFVNFlsewsm29Ct4qiKvw4F8rb2NCtWWgcVerw0ulZvg0uy08ss4uEHpJt/+fAx428/X2My5
sMT9ibTEY2TyEMlm7o4jja+LjdVfW4xzC4tZ6iG3m7LJh+8DMwZBocS26gPKmtfHsebK0RoLRSn0
cs6o9MsjpPray7tKgysHn4jZ9rtpeNcSESjbCpnYCBfX1uXc2GJDc7wNc1PAGFr9920Wa36/uz6c
VQt4bKLdF/mBD6D0rqkhUOS7CC5yEpQ9UH5bWjNbFhbLUmdFVzajkz2+EPU5916v//55updHAxgA
UNCieE5ApHC5HNSTdZoAE/soAq4dpyFEQXXc6nNYc9UQ5QVJMPJg6JBeHA9lS7cdJ3BjZeXPusQR
zLKwBlMEQ0WxSiDIvQHXWN1j4CAF8gysIODjuhwUaZIh8wbYg+gWkl7/1IYd5v4bN+zD5L5fn8DV
5UESFkkvhGHIO1za4gBEQ7wUyYbGeOuA9/lx/fOr64NWbiR5oWkMKvfLzzfU0oqC4fMuRCq0boyU
7YU9zcJm2LC0tkhgZkAkaXor+u8NqtZmr+PeMSUYYqH/nGsPFb+r22EudZ3SdIsFf23mIPiKlnF9
ZpBeUnf0ky+bhuItx6tIBoUeXp85c3VAM9k2qKVsiEIvkGiEF5RCJpY95lOvo4WhQG00UchGWg4q
aOOgojoDmx0KfF8MgNr/kRW4D1KHNrtCgfK/TKQKB6czDoPIh50GgrcAvb41+E2mIc7ceghUgj5b
iCT9sPnE0YwHcXCNIY0hNDKiIGnpUaH1/rusqdrY4atzN7PLo1V9BjDPvvwsEKnzroeYTcYetTQ9
mnrF8RJEg8j1GVy7EGY63/8YWbhqPhZaowpMIDxDw/LAR8JusP7CRZ8bWbjoyWszsFHAiBZU/n7c
6ltdnSgE2IDK4fHwITFtVaQf67RlIO1wxa3eOHUwKi3fuP/XTqkNbUwoqIL+7QMo355aOwGwEF2f
en6rF1pQymqHNqVA1fbfLArostAChdoYWJwuV97zRTI4qZM/6nY9HUe34IesoV6ge3V2vL7+ZL5a
lpcDgH+QQ/TITPC+cD5W4bms0Gx0YHZoAnIUTkA5elYMMagxlKk/+IFvVSPwd7TfCUWRwBuF/4ap
ftenrgp1afNIgPvoxgPdMfaOVIHu1BaycKQ94TZqI0vXQLjTtcNbkXF2l7XtdItO6jZIUL37Tidd
UhBLtXYMqvF3XU7pHRllGeFhbe/8IkO3pN37Dz4KAaFKfe+xxH0fuhN/A1vF+Ay9AnVwrP4NCYCv
kz6xZyNBp2UOmNHd5Lts16H5B+RLCK4n9k2fmuTQqXymxAHCq5oUEizm+EmmbX6UVm/ej55Dg07P
nEAV9mloEvc4cMgDdwMvAvTdZEEni3edTP+koFkJUcNX+5S9luOLr5440IPgOjmA8Gzas7YP0eWi
gpTmQzQAvaQHTEBWFVIdPHFCyu1AQtDsUJMSZNoCnZYWB39/YSPpxK2Ch8Ls/FsfMLCwQR1kn9e8
+RsHgBosQHXo/P7IeNPzQvUQoc8fFVg2zBZqOfYXLjdc2dplfW5kduNnroz3hSmKJM0BqdZDqFu+
mgXZqXJCDyxUwOQWjeYKQBmEG7iu8fBGnza4sS7tgbHecruiyx9zs5NBldHhkaQav+EuoXccmzo0
0mnceZpJ7oxeTz+JBrWMsNbH4QHdsO7eavLidsQT7dAlhbVRdF94EiQ3DHT2gPnZntGZH6BuhFTA
K7dUxWMLUu2hdnZeVd6TOv/el1v0fgv//sHW7DvPZh6MLZZFSYoaa61i3xIH2Y7PrtpiXVw3g54x
cMMDg73s6tLqpLUyyDqBBnoyA9WiQ2T0q6Bph6/X/dXK3EFMAUEfYhh442VCCug3Q0100mLLvFf1
F9aerO6ryP+Uy2ietzm4ROEHj2RIqi/uRasBmxbEcbVY5+azZ42BYmpH1F3lIHtTtuD8NaqobUfn
PtWoOMoGLEu+RFrw+nAX8c2/PwMIEwtdf5jVJa+tNk7cLspSi1VvBHqyS/hOZhTJ4U+AT6Ditb9u
bmUZ0ZONQii0KsCWsYQMM8fVQAuAUWfFbe7fmvRz322MaMPEEiZMmkxzbNprca2fNPZmugfxhx2M
/3/S/juKZedS0Ze9Y7eDFhfFfqj27A+brT98f75Sz86Un3Gc2RazJBkPcjTqkq4IzOH1+lqsLT2U
aiCHgo5ddEouHh22zkut1Hwad9b31C9CgzwO3Q24fcikwCewBZ1aBFG/BwX061znBOLoQ9UWPS8g
GCEmjQf1nhEDR1duBOvLatYHEwuvPGlI75o5TNQoUd67pfXKhup2AOl+rBV1eRTTCCKmjrctOt0U
4GIJQ7lg+mqB+1irvZBS65lnoOdXfl9H12d7bVsaGDv0vIFwAEDuck1bK6/thFIaF+qOe/dqLAOP
bOEZ5o+cxVq/JwD+HiQEM2Pjh4c4ymX2JCbdj6ckVjcv9M5qNxKyELi6bmOZ3ZYpmFUEODBjc/SN
eComFlZSn0IQ6EOhygffCsSkvte5R/bSt4Y37jZ8J0bLu5GuW0forn5PMyg998JKAwF0TWQIQw91
5JTBaUnySJaOvOWwcWvmZX1Ek2B/k1RSCyWTqA12picPmi74wShxxBPJQEDl670b2IgAbpyM5lFj
tZAUK2WL5jvDOHZF3YSmnekBdbJ/PAnOr7GXVYSGHzcSjR4UKMhFove1yM7swEzCxgg41Z8H18WD
RXI06o9QLFUkLPWiPbE80aBYxr2ga/FqyuVgnqzMdkHyZYigNiyQcfZjCyyQUd6bgzccdfCPHnLQ
g95nHSlD3hPtQauyN5ADCC/g/li+CQkO4WDMCg7eGmMC7m9qtUOj6m4nrdzZdSytH/PEsI5W5nhf
yiS1DoAvoK++B8wCzCbZbcXd4sHote5WA8g70MtsuhMemjHSFMTBhoQi+dQ7+SHTvNc0Q9hBB4/u
JtOrbm0lcvAwOe2hL/V6R9JGnFK9NSIkjV1kVUURTxmhgA44Rdg0FeazdLuo0nATUybROOBa1X5w
Kn3feRoyDD66bccxGe55l9q3meXWYdIb7DiatN6NrDdvVIpwtes5uSmL0UTG3U4hmg7asLEFY0GK
1pL7emp7LFA/3INIDbpn9uAedKX3L74GJWE392jcejndD3QqY+F5GXoHhiwo6roJsJJGZOuav7cd
erJoV+wEhdZHW/kM0Zmuf75+wBch6Hz25tyKDVQKmHUQQFwe8MIljcj81o1HIN1S6oOnbzpoHr2X
dCiDguE5ct3gikeBQRxycNLjJl1y3htGl4yd6tw4xwum0NSLrekPI3F+/YUZKKfgQYqiBbgPLsel
11OORxZ1Y9NutEAzzLfetDr07Tv18S8sgd4WvfXg1IJi1qWlQW+Y4JPpxgLS8B619khV74dma95W
nSTiDyDccP19oPIv7DSTHXX9GG0EoZeyJByMEqj28TXvzS/Xh7R2x6IRAWp36OtBbXWRmMh8p0ZE
mdCYjJUfwGXf2VD90MwxCSufH8DxFBnFH9IQ/3sL4KWFKUTS70MIWxcZHlxFR2PzHx8v0N31Ia36
/7OvL1aptYjiGsh6Y5ejSy/PI6f/M46Wf38/BKCgkYKOSyT3LvcBUsAFUc5IY6MsbhMrPRRNHlXE
eaQpgmMtczf23dqIAFyCPCD4KMAgv8hQ+N6QK1n1WCRV/uzrdIc2xb8YkjMDylCeAj5+GWtNmmv2
0hpojKdi2Nn6vQeCf8/40TjdLoV05/UlWvEMoNwCTyqKYgQVuMWuG2lF85IbJDZMFWmqA4MY1GbU
tLETtswswq08h8op1OpJrLw4AzZJG24Q/214uRW3ejGWRaqqK63B7ycYMcqYDzdlHYD7vB4ic4t5
de2onk2av8j0AsytRunDkNUfBu9p4M8uur95aiH/9utPG31/7/FzawuvqtDV3mYgI4otST5bWn7o
3OmO/ilDxb9mkBwHVxiUkAHpvTxKAtJapleMJJ4UiCMfUWjWtsRy1twpcheovKIcB4zrYiTp0Ne2
r0yMJKGh1GlQ81uf56FpPF/f1fNKL4NbiNSgPwroA/cD1yJ1GlmhUYnEmnnfDb8yhHMoaLcg/c0Q
c+o7JrdgeFsW56GfvcNMwHZ7msIiEc2+hlScVz+Nzj89gQ4QP6ZmHQ3GFtP26jY8G+Xi7LoDYuZ2
gs3GLkPw7yKKe3UJC/q63IuiCYdxCzK8uoAgo0YWC0V7ACwvRzm5ua0naUpRjtgrg0WJgww9fc+z
79fXb9UOaLeQCHawWZa0B5PsElZqhMSmcKNROUFT/5MQsafdRiJ9zZ/Ptwd2I1BNAKpcDghtXUyz
dEriutUD099l/Za05xJY9/tcodKJtmfcRih1La8oxy5AkzO6cWtbMdAWh9J3oUo2YpkgaJ1PO2Cl
i6ASaRM0WXogufXj+mSu+F50HSDcBFETQZi/OHUaGxLHyEo3NiZPoFKQgKBfIQnsQ8F1w82veGCY
QqoTHV0e4trFjmRM6ED2Mjd2tS9qPCYDHizMPWbmt35Tm3FtWEBxoAHBBHH5h0oluL1Ezf3UjUkv
YqGbMrCsxN5L9Fwdrk+gYa2cbqwgSsqIzND1vVxDi/QMSfjBiVuf8qdJgyqaOVIjQCtM2PonBxC4
enzWZBGmDbox0fKguagHBlpb/yx1yb9kjKFX1uxa41gRYQVAYrV52Br2U8OS4Q7R3rjXy5pFRSH6
MCmGWgUI2rrQAR40wq/6OTED+WCe9a9FYdQ7NqXVzdD09U2WFm4gSOseIJtD7tMGzXu2I0UI9QRw
M2Ra1ZwSjVjo3Er7sErKKXQzjyFvp5wDNbs0BokOAyyiS3YmSlcI0riE3JOSqMM6znPZUhdkNK0b
tLotoxp6NoELUD2S8716SPLhW1XiF/iZl9wOQC2EAnfVc2/q9AglA3aLeo8X1gb4ZIakJYe60a0H
sN35915J3pRFh8PIcdkkTu7f+VWbHtKE8rBs1HiXFKxDVJoM5pc8OSp7nw+Bzo3mzkF6JsN57atd
ZmkSj1Pfu62ZkR9djid/rlfTnVErPZ48e3oq24G8QGnAvBOJo++0WVkmN5kepP1o3dR1AiqLimJE
rLXUbVo1WIZagOVvwFx5jJAX1nZI/0yFOBQVrfd+U1YhkAzGDf5LBRbrk7Cvsz4qrK5CWcWCKIVH
ATTwRRN4CVCaeddMIUThzKhA5SfyqELHEeqoocGhkmqoRv7qR087VDRzQ93K/NsyrZ0H2Tg2yAaL
AcSQDByAjeXdNy0oL6ida0c0rRmvLEWbBp4LkJ/IpG98roqWbjjJlXsGvGLAaQHdgMLcsvg7OH5t
l8J1YpqqXVV81vqfcgSZFkOfw/CtFtVGHLeEpM0u88Lg4jK1UsfWNN9xYtnGbfk+Wt8qesrSo2M9
IeGJbkAVymmjELLmTs4HuXBdiKcSv9dgs1THREYgY3K2OB5XLhv0geHYIZU/N1osTGR577lIMHiI
SrpI4oVMt/q/1gYBBU8P30FCCqt1eZ2xxLTU6I5eLK0fBjo3wLcUTO4WKcCyD/z3+qDCPbNAo1IH
UrNLM6MJcg0PdHcxqxxtT2XNj22NYj2kEL+NfW+juc6yvhS2m4cTQEyhM+htVEDUaa+YV0cYgXjK
y87faJ5aHb1rz7UYD3zvS9iPMzCzGCnmF/Rk4A8OG7jpLgmvXwarRsBVC1oI0DsiVr4ce82cohrZ
PPbG++VDwfIeUO18ZzGe/YUlG5UWcO8gHof04qUlrS+0PBHSiZPml0yiBGrKzc/rg1nbkecmFqFB
DXFrayQw4dwLvwiycQtzM2+4RSAOnk+MAEprM/J4sVOGnIKNyy2cWC/4uztQhULzOKGBQn91WoGo
PE+ijSGteasZXYaQB4kBiFJcTluCbDJLlfJjqOY2UTqoYd/L5ouOum+oZ94PMfEyombp7fxmsEK/
yUGpUuV9IMF0CBZ7Ozm5PWi0UefIQwUm4n0yCf0Bl7GLqpc57uTEyL4smX4D9m0r8JoWafrc5chh
kjHkWWnc8NrOIYBO3LvEFe6BZGOyG3ErvWYqrXeupvV7OznqZeeoIEGaN+orjv/HWwh5UTY+dflY
3iCbOiIrOUIyrEOudGZPi+zU13ANSFzGYmwDv7W2nO/G9DmLXeeOpjUV1PBjD/Ja+UC/DLKJMhDi
BZDdPbSTDI0K7S/XF231UAHRD6Z/pA8/NLdxi7vdkNgwKqf7qeavbuO+JDnZIrpd2+9QTf2vnXnw
Z680kujNWCnHjwe810FHFNiKbFxeK08Xcm5isf1MUvhZhSwopI6ALLgTDnyD/SlFPPZ/mjJzsU5e
NyWgD8dQkua1d9HLMn3ehEr8fvMvj+/ZYJZPh8Y2pgLBpx/X4EyDdM5LAY4o0xanXmQ/WOV+wmgb
0N7ZR2ZlD3muBw7vosmpNyKQ9f2BewFoBQsolIUb0QTEa4Qr/HimgtdqI4RIQwSyst31OV0NPBwy
P2GQ74VUg3W5P6CRUgGANPixzmhEq+a24E4gDftoT9Z769g/QOsC2fHhxlPZzXXba0NEVIDoAOlf
ZLUX+6bTK0vWRTGvZ6jpoY29uZEUWbfggs4a6jlAHC2CA7PlquSk9mO3OulDiTl8rsQGYeHaAUPs
AQ4FBCEg+1rY0GmnSwS3XtxC61Luu2RjlpZomt+hx7mBxQl2NFK3fjchi9iccu29hIiMGI+Od6+z
k093PXJwAzkOvQx656GvH0bWBf0WdHV1n5z/isViNaWmZaPCMPXyhAaeIE/9ULN3jH91gWOv0p8G
BZn/r+s7ZGNul5JWbDRbo8UtEHslj4fCfRWFv+FU1gcGRiSEb3jwfkDgNWVqSzPNvTgfWdw0051f
A7Jgc7DdtfTNyYqveHd/6lr6PTf9H9fH93uLL73NXDqCNuecW1+e8tTTqXAMjvi4txo97LyChR5Q
fjd+b/dHt6mz0PWT6nORTTQWKR6tPai6di7IlkKTJpAMrbXvaKHECjApowwaREdDmmgqUeMQFaCs
3NXE/DpNLYTnBCG7nrh5kDa6/ipdB4CWXCv26EgYg7aGYmtgld5Wx4u1eghR4gH/OKA83tLDVL4A
ain1vNhkcJT9L1do1b0E4ezRM2v0pOQlC3vupmGjOGL3rvX3dWmiu86eCPazVj55SFlBGreXT0MD
coWgUJ72rrPM2YH+S4N2DS1JgBICPSYIj+BIXP12HGl7MJBuANze1UIgGppbvNLte1JmeJwCyvpI
KWiJa62x7hsHldTCnZpX0m64h98XxnKJQYgOqchZYuMDqCfpOof1EHuOSYWEREO+tZPxphz7tez4
s9cxFCjpk+53McItaEe1gKVZJ2KoBExnCnkQ663U2U1n5TJo7OY+9X+Bm3oMNGvrJKwdNg+9A3iH
glEDTEGXN4Hrdn3uOMiGa9Netx8n/+n6Zl99QwE9hloSHkooJy2uGr026s5MMRNViTxQOBSBDc7f
KWT2J9uKmned7wFc7bJQN3eq23gprY3u3Pj897M4CA50amurI3HOVfONNCBxbnJ/q3l6zQqqwFgV
XNpgCFkMEW1QAjSeBL5a8Z0FESfXOl6fxfXT9D8Li3FknV1NjoEXn95nUclEhPbUAI1k162sjoMA
AQ2ZkjmNuvD2Tppqho82k9ivmxez5LfKMzdMrDve/9lYPvbqwTDbqne8mPca+D5cZIRd9dOvQds/
MhnbRr4bRw08r9UOFEnv1we4FrMCbv2fAS7bQu3OJmUORxmPUARNrDfPfeJIT1bJRo5ly84i264a
oCWNAoNsfMC5A6878SYy/f310ay9OWcQAvIfeAeaH2rCItXQSFD5cf/KFVBEqNw3geVUUb4RUK3v
i/8Zmod7dory2nFlP5R+rOzQwjptKW1tfX/hg9LWFWjqxvff+onPIKKNp8ra9wHqh846Ks2AoizO
J/WVZ0Ct1Y+NlvZBSbpTp7G/iNw9pIlRzEZL0QcEhWGPqZWAVySuRKSXz8lbV/3FKiAfg5oU8HK6
vkwxaOgnS11peYCCAD7PZRnMRH1/M1Wo3kAxHjckFCEvlxq4IoGAyYARWR2V1e3JFp3S6mKgWw1d
OoBif+ghM1mamSV06eMakriW+EoTf2MMa+dijsln7NGcHlm4Mb3RM3TcpiRO9CMxv+EtssvZrd2q
I0s23NmaXz4z9dvbnZ2MdLI0hhoeasnJg+FVAXhJO+vT9WO+OmGoQaJRZH4VLOvVDdG5X3FGYk+f
HlFQfpw6b+OSXjXh2RDv8ADv/oCOIcIFtYAj/Rit5ajlBKBm3ViTLQvm5b5iufKKNsGDsy5DkQV/
gaEGxyEqj2gVBJR0eXOlkE9hJUUuDMmqESr32dHcYrZb3VVobECHrQ6VkKW3pbUxGG5JYQK9SCEr
QA9cDYUeGSXXw7btzYNnMuMv7n2MCU5+Lu4DIXw5bdLpksoqkJdgE5SSnDsu70b/1/X9Nb8kl6Hq
eYw07/GzPVzaPgeWEgGak9pBr8Ay2j8SdayKk5G7AdlitVmNAHwH9Ng4nXgDLV8/Ax5WDXoU8Dyn
ZoN4H4jf2RFFqeN1UctAa+YXQtxVRImDYTb+DSLh9uX6mNcW8/w3LG40pGqFn8nej51OArClUkTZ
BFc1pKEZVIScJrpub81PgFYYW3MWfwOT9uUcS657RKuR9LAbsavyBkSnNGqTzR6cORn2YS1RvUVd
iQBXtGxd6HTk8yWFnTGpTokz0UBv+V1HrAL6Wuljz72vnI//dNQJbVFuTOraGffPjC/OuN6BU4WT
DCBC5T/kbX5DNklAl/qJv9MiyOtg16Dv1IZe5uVEssbWKtZ6buzoj6TiEbi1hvHJVDHjqLuWO7Mf
dtQkoeGi48zYqonM22I5vXiwm0iszg22y+klfieQWIV1wKj3lip/eaTdK4dGkKR4vL5jVo/Jua3F
bDIXvMpcEsApQFOGQrSOrij7xazUS9flKRS2OCq6/d4bdYg9ICq7bn5tLdHKhfaX32NdxgGAvkBX
N9fcOB3vxGer27g3tz6/GJxOi1blKT5vg0Nu7+Bf13/+x/MG7j24F4KqG/BRy9oIKhXI6I8DXhn1
j6obwrE8OtrP6zY+jgE28NzzzPlK+JACbCcH6TkA52MW5M6NaW+4/o977fLzs9s+c8vuZPKEEXze
SrX3yuxOScPvNUD8Gre++YuR4HGJ9Qa1H5Kyl6ZyS5lmk0xurIDiyos02OL7+uhuMRYwESM6BloG
769LA5oYwMZj94DLlAfAqoJG/TPi0S/rO8vfcrWry3JmazFvDVdZLhNAwM0qmUH6EbiWr0/Xxwvz
cjSL+DIVbTemLkaTi6fUiyqoCAnkrFAXdvufm7n6tfEgSQ8mBKRQ0JO0WBxVeFCgHnM3lrlx31By
UMPL9fH8qx1z6dfMuYcQRwYidKgHLLxqoiEX2NlT8uhyvfH2DM3HxxKsxFGH21qEo9M7N4nlq11p
Du3L4Mk0ygHhvqkFmvQkSdTjqDXOjd5A5LWq6nSf+Mz+kmf5+IlX0DGABxu+oJXEeUY0w47SoMWx
tiD+qBT6Jxpd5BG61VMQqSKXtmO60ewYCj+fRCWwhjS1D3RM6X3TNdD68Qp5LCqziHyovceWSP1d
Jbx8b0kG5gCdpbesYG0aemPPbnNPvret+8uD9TthFPpj54I3vjQZ2QFl/q4avTu0RS7BasTqew1a
M/uRMvuu5w34mEHsityU5FMMHcUkdkrBQgVsZdiAuGTvpPm3cRJALYMEO0xqC3pkDdVOZKqGe0Yy
BumITgKgw2qQf+p2pLKBR66t+Ccrt4sAyp485GNPAzNL0x2hubWfkB59pn1ahqlk3ivVXL6neVdC
28PRDhzo1bu6yd0QyFzzpvHstxrFHKCnfDuYuEqekFuWoZYAUWUIYED91ijvtEb/lgxGGlVCQ4Wu
Vz/JFoHT2gm3gUGdH9gmeCEWZ8Lr3MyG/HPySCX0TkBtjiZPtP7Yn/1JQNJWbtwfa/4dAAjcUMAM
IJ2z2LCdJwxnMJwEIqLpvtSqPRXJXeFtAU9XzTiIMwC7wz/L+z7pdDfVQUD0aI9GH/Aqvcfix0P/
54AZJCfQO42eV4wIddtL/yhzkBB5HI1w3Offbacrg86gGzmpNT8CiMLcoY0gFLDWSxttZ5Z6T4QW
mxNKm1YetMWfpkCAvQTdCNgTwAuCvbAYhSsFMDmTgewKaR6najp69bjLRLqR0/2wKLMZtN3Mc4XZ
WhYQUfATPh2S7tS71bH3pk8tyueDT7cUAz5cwLMdoH7wRgHrF7JflxOm9XLwyNR3p4bAM/Wc32m0
3FdmMyGo9jaaIebZv/DAMAbNKbwQAClFj8piQ5OckVIhkXzy0I0+OtpDO1SPyWiUIfV9BuEHc69X
/g+Ta+GW81+zDKIi28SzBNrki33BDIo4xiTiZJNPunZswXaStVVENRZNVZRqX9ohOUh3I7z9cIfO
40Vp1gQUGT1HS3/Rs6bwEl8Xp9Koo9ruZJBAeyqsNChuFQ6Bly/Tw0i3Hp8fDsFsdu5GA7kjnlxL
QBcjuRrgDcVJTm2QMvcTgpVvGxO6tj+BlwK9AzqN4Azn33AWuCE6sNLCtDChSqJ9fajUjhoORIs6
zUKyu/OjhHg0TKy6eJFVUe4mG4AXTbYGmDZqQMBNA3jDqu5uy17vN5Z7ZVOj4Ii0mwXZapSlFpGY
kdpjN2VMnCqQnOJmDazkVjNvpfPl+iysTLQ7C08gNz0n+pbvB+FMDc0k7Ej9y1j+NNot+M7H99HM
2XZmYfGEmPKZPagoxQmUQDU4gzw+I5vKgIhPrQEWleHV83XQjKiNGfxw0y3sLk5qWUq3LF3YBe6l
sZPQF2DoPAr2nNPX63O4ZgkP3lkcCf4HbXmXG8mhFSDUPZpOHfYVmrDpeJLVTzGcdPV83dDaYp0Z
WhI69Sa1od3Ri1Nr3tPsfkvCfOvzi3uB6CLNbYpxjHkZ2ETufLKV4V/dDedDWOyGTNRlaWmwIeoT
mnKxGyg4phDoda/KREVkKEKgphFdbUzdymHHRYTjhKoSan9LVRLToVrv+KmASlA57Xpud7uZO/M+
saC4e32V1kwhNEd+E8jkjz2akHEqCDfguwhh915qHxERt86ftslhd58bWcxjVQ5mBZY3caIdEHvl
F+F9zTa7dNc29rmRxRFyPUF06Ut0U/s3CSo+unu0zc+O9WKT6PqcbVmat+aZL26gqdLVBYaj0igD
Ol8LhRMm4iH/40LzYt4WwYK0lGYiVMR9Rqc7PXGePWZ9uz6WNdd9Pmvz38/GMhZOCdI6zJrro2+8
+pZZRmi26JfdiK3XjitQTe58NYPyZQltMrvGS5sCR4nlk3ObIPMUjRoK29dHs7YywN6A1uv/kXZe
y21jW7d+IlQhh1sQTJIompKjblBut42cM57+fPDFf0QQRZR6d7V7X+wyFleaa4Yxx6DDFHmEmVFI
Ihw2PRiqZy9OrJe2HIJNGYnZXsAeOmY9dk9qoMQrt3VpCd8POjvdfhf6NIJyhaT4Kez++MpnT3wS
0i8fnhr+Ka6jBRBYxsu53qjSj0zP9JLmOSAiIzdZ9AdQwebRhM3aac2hvsBfoq1Yh9vMKLIrU+GR
OB7gvTKP4VuRmzRIHI9RuOjVT3Kkj2XQbVEP38DHtC/01tH8k+uHJ9ftnXI83p/0gnVCxk/SQNzR
Fo8tvJ407A2pO4Z1+VyB1AXiSoLyq7zGabdwaBiEf3kVVeAkM8OBlqdYJEVSPvuS9RB4/ibJy6em
F+02fsjbVRdjOoMzp5y0C86/SLcomb7ZcGrQ1UnkheVzmYQXLXbpnAtL8G7RT4043MmiKLC9Vv0y
kWqUQJn6pAh395d14TLCrTexgQOhgehpdpba2HfLIbGK5zwO36ziR9A1ayXfBVf8/RBzILSlaNCM
VEbxTPUqN+tTOICUKl7lMbRzvX4BrXN/SvJ0y26WFeApneyQSEK/eX1UomYYNE8vi2dZ8qQHQxZ0
z87dunuMy7o5+vhWm2hUx61XBfR4Ikd3ckUxcvK0HW0hrOLfDT3JimO1vvjQeo22tfo+OPQqYXPR
WtJLbSGchcgSyIuyBaeLM5BGa8zpS+cdvdjpIEISD8XF9SSUGNY4T1WL5yDNAUP2X9qmehV6nND7
q7VgsrAgfJ9ggn6a+Rlsek0uIbQoKMapsMickuZzU1/0NWTM0jlD9wBnHeQxkejscWmtMnANjz1x
L7V2MuOV8HZpFqDdJyd2asCfX9whbTrOU8FqCduueGzbn1C8aN32/lot7Al6oiA8DBL/pIfme5Ja
uTgkMY9wrD1UQATHBiXsqF8ZZuHCENpNOAz8cszQbJg4NaK0iD3xue3737mv/nBr69+6MZ/gDHPt
wXJzG+aMfsXA3446ZZ3JrhGrG4SXswczMGpr6PNBfNbQnnLGZjSdQhZs3aMDQ4awY3ChO5QoE99f
09uDMQ0L7QS5vQmTPoPfx/3YFUIai885zDFfWmm/8vnbPbv+/mxahMd4ITnfR3IltpFqyjeD79ZO
08fPXkYHe6Lu4YT7JQfZd+LBn2U57nJh+CRJY7oR4sp1Rknb9YP5PDYC1WoZSnf1U+gqh9DsL3lr
cVfk6hTTeeiISvMF9azPvedtZC/fZ2a7pcL8GqU5PZKtuLG8fusW3aaW+43S6F9LtP9IaAV2ktVf
6Qw9RB08NhCEK1HyAPR2z/u/kqb7289wbR3hxJj00+DewN7fZIJS3Qz1qGPBcz86j5HZPHRZJZ/S
XmoPng+FQOCqQWuXvZydQYz8EoS6fB2oFenUH/aufhrfOr/JY0cIzOhkuXrq6Ln5q8zLyunqZo3x
4vaA/P2ZU9kA8MgN14GgUlSGLk8/Deb30vy+1uYEQcfNc6GLmCWMH3kE3NGZZ2EUtAAPWaWdUlNP
NkVgbrVw+F4140aRui0CxoEtFZ4DRninp8pOV5MHDWJEpy7SI+m7f/TaxfUp3YtgmMdeDQ9pWh75
lJMh5ipG2Qa6U5zPoUb/AiZwqJAaZ+hJIZSmdxbrOnqwAjrztVj9LQ/mI+21hj3K5acm956S2LoU
Wek99ll5avzM27RBsdWzaoso9z5UAD57SpFvIB+pnLKhpzM3EIJKp2bg3PyWhiC66X569vu0syOp
2gpS/ChP7lOgFCD8fZUXECDEsQgGkGudKtutGXfb3goUh15rRzaEP2YebnpV2tGPQ1kg2/i1QDdu
C+kyHN6BHQ1BvXN9OShs149/9Kb+1Kb1t0CznC41j2penDWpOmnQ1iiK/1LX/rF3xaNaW48utE1B
WD1AkPDNsLSjr+qHRlCRQGqcsRqdqIt3ki6fkr46hFnx2XDL46h5T6Mf7zKSv2P9I8skp6u0bWsI
J5R7scmdtdW6/FPq0WEyGJ8l3X2J/bY9dFYpOtGoP3ml6NlB0f1UU/FbBguZLAjPeiJvi87aBHX8
nEadf0yE1lFas9/KPqeAspsfaP8g9v4gejXt31YIndAI/RrdzP4uk7zAtoTgeVSonUPC/RL03OJa
/UdINWOnorrtkH2F5KFL3xTPKB+KINzrjetUZOT0PNtYyuCA6Fb3mpccVSMRnAoBkw1tauRKTfdn
GPjlQ1xakmMUom2oBrwDdHDakYpj2Hj5Ww/Acae72krS/fZlJdeIMjv0ACTe1TmDROD6otFUUn+C
SG5T9c8VQuFl/mp6/sqrd2uorweaeW2ZDI1FTdftib7hTPgtQqn78eTD+yHow772qRqtawWi2v4U
oLMYfoZps6g/nN+4HmL23ORpzCM6LVeUbEeKicKbuObr/GXFubbgugT4AFQA2V+DesT1NIIszl24
ALSTXhppQd9CuaeD/zWtiq3kKxsrsDYT0YIzirRsWlIg7+R8BPokCr/kathOZUQ38pMtrq09ti1A
b1AgWPpjK0Qvgp5+h0fPCdy0O459HGMyPP8prKNxM/R1sc0rVd9GY/Glz+AU1wXYF1z6Jor80gni
WTK7l2RULsKQQuKvPgVdF516GTCpkQ8vupVu20bdy1i0Jle/u1H8ZiX+t9hLNBviQQjzylLb6Fb/
Mw3bN02qn2QxPw2wygVtfjLi/Oh14ybyLQWehGE31MEbRRzeZU17CvJc3w0e6N5Yhq0GWaqoUj+L
g4ZxLjZqq2zEstypfkvuCcEHv5UeXVU+BOH4KsWKZneh9USu9PW+A3IbUrJZFCMBcEwKPvOEuB+b
VFqCVj+BBCMMMYrczpsBWofgJRPpXNf1DztUDAgFi4xQB/WBefSTpJnUVVGrnVTBepOy7JvfrtzU
2/4iYGbvhvibLH2XKQL9GtdVT1+YaFXiM4s4ASHglhiELP1L9IAjoSmOJO5cazMODvQD8lEMQnFb
Jn+gsdynyIUJyL/1v4vCqXkFTllTZQ+5UujPiVj2jqs7qTK02wz6CgfpzPFrFErVU4TE9oqDeOv2
klQAM0IlweKJ+RtMvpsLbHBZ0kajdLLGNE5t3zfdhyHt69cusgp6igMXQ+QP9Sml33l3/2zceh6T
BCqlP1Ax+DbzapFYFnTBW5l8inD4P1GSjHZQuXY/7o+i38bDvAQ6rKIkwkxDnZPJmKhDNEbjdicf
KYQneDqLL0ZSJ8emLhQIPsNh3xLLfoGxQphEWfV/YsNoHiS/kS+pJyoPSFeWD5pQmV/jTNSeyqCO
diZpT9XWDN/aV30RQAxpNcHrkMb9NvK0f7JS9l4B2+fRRs4r7xM92+0LmRBtq8WeDKEoZEFf5VwR
f1UuuiJqW/PYY5w+SdqobGNUNX64ogY6PDOsL6Yr8yoMQko6suiejLFyn9Qqbx8L0w9OdBAWDqn4
+jBICEm1jVtv9UIKHpuqRzNAjoxPVesOn11X777AZsUxw9P+LclVtaP319sEmua6duHrQoIQo+5t
QrctUerplT2oojUmxMk4XxtvtntivZv4dkhLzrzNKFQ74nCzPSlV/b2U/S0wEHrnFSfFdCdasRs7
9yVYVadaOOY68RWhMfSVt/wBZmUIZiAH3Smrq1MT/MmCL359jH1/U5uik2k/V87cwixB30vEFxYJ
tfks9awvLCFW2lM3XsgSwp7/mKrfJOHf+8MszWrq84XfD2j5DRJ/oM/Q7A23PcFWs3E9NbGTIflu
9NEvMVIhDLOSr2OjuisWdsElIsPAZSKtTD5gDjAm3DNb+PEGPJVt05zb5IhKn7rmSSwYBzI/omGg
8Dvp4U7+0jvDVBhtkXtmOpzC4jKkZ3llEgvuFt2D6KjDlGlgGma5x64NoroQcVQSC6rUIlIFcNne
N1FHkfn+Ji0tF06RgQNpShP+5HoiCDklRu8p/UnqX015x43qjcduDWewNspkBN8tF0deyrvJUBhK
YAtVtI+VH/VU+9G+3J/O4sK9m85s4YQCra1MZCAx+0MMhtKOKH7734aYjsa7ufSy2WuRzBCRtfH6
U6VuhG4lYXbrliB7NGUAKMJQRZ+n0+tIdaU6mZarwnZHTuP/LIAZlnYSrDywCxujkUyfcBgwZN+0
TuRST3NxJrWnSDPaf4NEHPcR7bbnIFTkrUQB/uO4GsDbTI5cI68eaP/r1YuzrFSbXG9PiPw4VRsd
VKaV+uXG7a2VnNnCKmokrqZ/JwFwc5r7u40SNbqJE5yFU1vpkCs3wbhP4UH+N/Gt/lWp6eMw+m5Y
S6gvWAYgJlOyE7QJL8hsgorbR00hxO0JQvxiWw4inCbGIKzs28I51+Aehj5+Au3cCKRpStmgL5S3
JwluxE9FD+e4AEn2dmiU1Ll/3v8iDWaPImVnqnVTeUm6xQiJkmeaQ9Se/LENn9tEzWwa6oRzoxfV
Jz8flV/RUI8nlAK953IchZ+hHwUgFvVuN0Ah9qMezeDBxSXZ5lBrbdK6sBwhbsIXq7XIaGSSSx4O
vWElHUdbTzQZarg6ibcxjQB2H/vJUe5rC9njrNj1bWw6XTl6T3gzzSa3YAjHK+gOfl/9qnO1tcV6
IsIGwLkd+mzfi1DMIDuDOpqSoouDEwJVVL8tfeRQOjMKcLF6zy49pEhCzdupvUYBKzasY6BMFYXR
lx25ELRjA2cb/Npq/E1OlN9SX2u/rX7UN1Ve19talZoHWercbeDXxT6EW+0swp+b2A0Fs9+j6wmn
2KxhglekMDc3ell1sN+4Xbpy5JeOBUeCjm4d5cebdFyeePIIK1x3UmvRPXVZVr1Fblo+SXW2xiS2
4CpRlZie96nt6sZvHUs3VwCpdqdKaGC80jXalNzWPRdCNGwVQ1C2bp3FT4Ycu78JDPz/MNNJpWvq
K6cBdl5TiKpIEBW97E6mNPwqm0Rhc5A/98Cv3z/+C1bkKsUyu8+NFPuKVvAU+67totblOWZ7GcJz
m+7uD7RginWYtCigWlirG1YzP+4USwjb8VT7oFeQK9DePAnAcbLWHnEzELTlhFJ0vVLcVIl6r+2i
VcPYVHRFeFatJ2Rx3fp7ClTGWAts+MqV1ZjI0cEDQ7MBphX7cT2KBAG9EelacG7b7z3YbKjzbdc0
ALitMYgtzQcYjkXLqoqGyjymDqNcpQ7jBudQUx7Yrr3aZnYTZw+xbh7u79GNcWdSiLRgDqf2Vf73
elJNq42dXujheUgejV0+rrz7N9eXz08t3Xhj8kJ2YJBz2YUQ1j+XgJoLI/o8kPfUq3EFQ/u3bDjf
G26uSlERrqEb3FJvieSJepQ7LSVxlHynpiSqX4Po5DYvgb4P69cc/TEKP3bYv2Tyms95c6WmaRJG
sVVUNo15VdOssyipReD7RWdMGfLXvBfeGgoroZs/jGG4Eu4sruq74WYOG8DaPPa1KjhHsraJU7QO
tO/+uP/4yXg/p9lxF9W+S7ShDc5pV9mG8mBVK/dpYRacOpiC8QiV26YmzwffoXbMogjUjZVADgWd
SHb88CwYBOopQKIGEeLsfAuR4TcKsehZin+4+tc1TMXCxoNfgzgJe61DCTL7POdOLHjZQ5SISAZA
Aa88pp7a/rRyXXfC2MAlMDt3xX9ZXDham+nbxd+8CdVgLvDGTsI80FK3kc1iM1hH349X3qMFI2SI
wGoNpsW6zZsFdK0Q8t4b2X9EXBr1kiKeUA289ys7dBNUE7UzygTg5c9NVkpNfDlG7SQ6138RjWaP
vEjuWo7Y0W2BXbc7SEc3KqwNKwf8luF5GnkSqYKImJTV/MUVigLsaxvGZ6Xwt5Kg7qmS79DvfOvl
6thm+e9S004IkjlqkT7JzZ/7J/N2F4m2J8IkqtAIOczhsOKgxCYK3tlZvFT9Jq5t78NgG+BL70aY
17pTWUzUXGcEysbaS42ky88+kiE7/g8T+Zvww8STt7eun5Ay9FzFh6b33Pe79N+++a2vke7cPlIa
hpXXiagHap+5eW0bKy7GMs3PamhVm7BTS0fMu3x7fx4L54FhYPYB8AVs5CYEUXo5jKDqyiG9jJ9d
UXZ68mWZ9VUJv6Sh+mSONHVLOm0EVBrrZOVS38wRoAp4Ff4h/lmAlHS6ORahNJ6rqrWOVShUOytF
ivT+HKe9uHonZ6NMv+JdBCmEmScl5iQY7+6DAYTFGDrJYG6L5JjFe3WsbR7P+0Pe2BGGJBEDUoa8
N0o2s+NRjF6lJXIqwhHZu08pMdE56RFwksGxOpZShpf7490uJHlOg+iYDPTUGKFcTzF0IV8dNJr/
DASGXBsIz4r/fDshBqCvdHq1SGXNSyxNi2yUX5JlDt0avloIv01vkxuZHX3cQgFahffPmHClWIp5
LssiKzz0Su19kkPpYIX9nrbBx9zMHSwq2DER0dTuUurqz6hOEJ0UV9yqGxM1G36W5Gq8pgl6OFA/
6YP5Y9Tkr5pf77t2LTd4i3ZnnHe9XPMCj9QkKu3H6Pm1eq7TOWO1dpZEB6+2vshFc6Hu6DTVcNR7
uhKFD1ecp8GnkgypT0W8MS5QeZhaYOTuuTfiXRj/zOGni4ef4bhy9ZaOzSTQYaHHR6wyB7QGda80
YjIST6YDpcIvlhjbjfGipt8/fv4ZY6JLkOnzm1eY8gEOdL2K3LMbw258itZU7hbuFx23k+YQfYTo
W06H5p0J4UYELUwG7rlJXkw7TV7u//xbKwwdAR4bb6ICaOgmUxwIo2VCpy6c6cGUOREUUlOBth4e
AO/UKBG4pyoxKZLV1QF5Ogn91948wGQcOPd/yeJEZTipoZDBuZtDurtxrJpUJi3UVo5x0tYAcHPd
cdo7mChtapJB0x+ptZmhytSyU3qUVc9DDbmwHOjot2hWu9FSoKphLMXfhy5NHRoYzD1Bab4pWzfc
54Go0Rrr+v/W9AbvetTEN0ZVhJtcauK9ko8/zNJDmQwa8Z0WRQNYL8HbxnnzJ7C0x6DVfjdRo57G
Sm6cNgwSmAWHbsVCLtgNZkZ5TZFI9/JwXx8RtYBqOBSRnRSMGM5oZevFxgXx8Y/Grn8X0CRnCzSB
TMPsZaG5XB6NmpOimK6dwfpcrAxwC167HmGOJe48mi1iwRfOLmjENCqQp4PTMVPQjx61jVmnVP0E
u6Qjh5LuXjWaT61mPg4wmXp6etS1ZiP45d5EEVgyK7B/wUFCrff+MV1cbNwvUt1g5W8S3pJWFEgG
mhzT/KSbDtAgu1jrobgJc6Z1oMWQtAcbCzLnekPjUuuGXJSE89C8uCJaBbEjiwWk29ouGVYMwE08
wFjg0/GLiTso48xCKj1SkRgMYu9TkLOrxS/B1B0/2jfBfhDkjV4f7y/f0i1nvCl5T+7+BsobNmlR
kXQXzv3wHIaH4t/7n188QlMbMZh0qgQAaa6XDl6erGplhGS7XpNoudXFja8peLE5WtnhCNF/Ulvy
ZYS478k1zBonzIghjXe/Qz7hAYxV3G2iKPGr7sburz5G5TFPyAp3hlDvlKI1HsnKe6/3f/XSmaK8
MLUkA8W6iU2KrtHlLmZRavOLR4laIdEL7GZ7f5SFF5H21f8bZR6faIMQRXmgoY+MyGizCd+a7jEM
VzpzFwdBjZb66UTaOQ/yalMr9D5NMRIVCEGYIRKnDgjJ3TKRYJIHGXR/UktXBQgwRp0qzdRrf73f
Y+x1kBdkwlmAozaHiamz/sTRc10QRIsrV2V5LIiDpp5K/JfZVQHemFhVxtyEiV+h8WwpaZyMHH4u
CRNi0r4/taWbiQLY/w03/f/vXv5YzeRci5naGGq2J+0tFEwN62stX4JSRnRzxbAtDkcboiZB4Hmr
SqkQ94dVPnX4p/vCx4LakWXvYeG1xWzlqV9YSKzO1L1N2DCx7FzPTAOPUiIKjk/jdwfBC95aV9l3
QrAtq2Cfx+NHW9Jk/vn/w80PftkFCQLyqB+iwox0X5N8v79RCzbt6vuzMxgbFQzIOt8fM/wkOwlX
DoI0rcd1GDnNgFB/CpPhJJzsx7uTYNSiUkmTnOJQqf/KhgMIbtxrLc7JFjPtRzZ9PRSR9a2YWK9y
WLyJSWtrUoyzYXztu+6pyPODKwYrd33hxPCzpoQifgeJnWld3v0sfehlEip4VKO7a4XajosHoW3s
yPcPvZdsUG5dWYjFc/NuwNk6SEPYRnR3uWeTrh4tsh7SlHlbeFbD4IyCtHIjbtPc07KT5YbaWBP5
8OycIjzkphGInfPQagOEuc1JGdOdWL3p8WtmFxtl6PaK2x7yUd1HMvvu5fqK0V5cYypkyA3Cr3hT
DR6E2jdVYQpj0JBXheem37f5Tq/PlvUtTlfeocVzhu4g3AakcG9iszIHSYLyDPdSTB011ram9OT1
/2aw7LvYgcTcuPpKmKYu7imWG1IRCgoY8utDJLWmODRZ6Z59/SVDWCXXQYPWSESqEsy3F6P/biL6
q/o2fxf4l2W3CCnl9HtWUrYRUpq9/mpKEuONp8gQHcvr7FJSn0NT32f9oS7LDYhVGndlu3cPQidv
QvXRKB4DceCtgK+yPmcxmoDu3tSeQ8hNvO45CH5q7kGLjrr8U7C+DdpxLI4+5Oj37Ya0tLkcL0wu
RRQWYHaeK78j2GgD9+z1b1W7TYZzShnb8EdbGn/pQ2o30kHW20+C9px2IRpxPhmIYStbPYpSsBOI
IdCrtRKVvLQj00+SUeudWidm5sxV40GXErROdQ9sb+30zTcLjx+5ZWSqle0wotQtUbt6zPI3ReZN
ordALX4IyE1p2rhVw3+8CkQu6idjf2khrFBTytwTnPePGz5Zmeq4xVpOQ1mywYqGD8uppW44p/Cs
XVSMwlCzoLps7DTMtz5HpvD+pN3oyNKD0H1N1ZqA71udnzJEbSJl21Kfl/29Iu4SNdyVokhdJ7Vd
91ES4j2a5KPxOW/3rXqusktlfe3Uw9i/tXV81NN/kwJB7sA85P5x5UzIt7aeQB9kDAVcmRzszOaY
5pjWfuWqcEtKdus/C9VDEj0O5QXKf7zYr3XxWw2OkJNFq1CuhTVUsef0AUw8qDfI86ocuhJZABVq
zU9oQuSX+1ObTvPsFSPlil+um0T41Kivb7oKbJnGokI7h7p6snp/r+mkt8iB3h9mcRZTjh8iKYMe
O+V6GKMixZcXpXY25RD08VMtFf/jCNMvePfu9V4ztlXVoNakXjytskPl28enADQH4n/mAUBhtlKV
qqc9ABHtPCHrbaOK/8MEpk5oNoKA4CY3ptA0Z1Ukdc9JZdeH5Nd/+PXvvj5bnrKsLKWp+To08Kn8
bFZrPJoLZpOEMNk2ItcprTNbHqsZlNZLC51Ci3pS+wYVDvNL2OefQ9l1BsM79FqVrPgCS4eXvAdA
ER1xupvskdHJndSGHN42rHgRK6N8zVrkqtJWXdNnvhmKi0+NbcpV8ezfICpDnQxIUDTxBXB2mX7V
2924pge+NsRkhN6dYFnPhLbNi/jip0N7bGQFrrnGj8+ZbK5Rgd68JsyG3OWUXEBi+AbEO3pZGnow
QlzEji67rt6LYWjYlp4BE0fDtfHS/f3jdxOBTgNOKmrkZ+BdmzvLUldoimvl0SUKvvk6QPefJRco
WEtWLc2Lto8Jv0QjFowX10vogZRKmsaKLvoAi2vtJ7vcrNCB6X4Rsx202vhzf1pLW4aOKx0feGa3
vMfFqHSea+nRpRr02hb96HPlqedcVj9ahGD5ID8nd8IDRIv97PWPgfNK1jhGlxiJ5LLC2/xV1N/u
z+XmAs/GmB2/0At8NXTF6EJ4+K+qet9GRX+ArRQ+TFp1vewZgL22YvOWx6QX3uBMwB8/e1dHih5D
1qsR72hgV/6r3uVOrbxRBVHbR7NaYzRc3C7l/4abC1UIyLjDxqVElw5NwoTAUGyLjfdfDsUEwGJL
ptLz3Hmmo8ujq7CML7EcbdLeuGiDdRm7tZzn0pUCMSIBlZt6neZxUGcOrqSEeX6JKsN/Ub1R+xYW
Pn0lnwMXk3v/cCwOBrYMhuQJ5TN/vwct9WJyA+gHl6WTqdSlsuA4odhpEVk5E0tDIYFJNYDuCUoP
M1chVnMlaJIqvzQV1qj7OmSopo6/iBPuT2np7MEmjDglNn1imr+2FYmWNZGiCNmFvn9pJ0SitxFG
bWeG0r+6HL7isj6JtVqvLOT0zl75W9yyCccJ0GOqBv/VCHtn5H3ILkQjZNRafpKEJ2sl+l/7/LS4
7z6fR0GTBoWXX4CMhA7k6/fXbOkCvf/1szXTw6wS4CvMLuZbVhC0tf1GXzF1azOYtu3dDEKtREFm
msGIEHW1U/7HBZpZnC5Uy6RM+HwjHoRnSd7fX6Dpr8+31zLITSBSB5BnnrgXYWRtofTJL7Uw7rPk
oe+QwPoeZi8pQm/yvhjWBly4LTx4SIkD5MZ7t6blfLdcTdkraROW6SUVCwj2a094MqJysGlxExxv
COWVE7A4HjgvmGsY7cbq9OWYuUXTM561C1+pff5O16Rj/kL4Z4vIW4dvok+YuJvqhzZIgS60fnqB
ky+E77YPhU3HndpALGwa+afSF7Zh1oGNt77UibCF3/IcR4PmbyDu7YpPskbJMA+kEGY6ufmcjchx
N6YfIcTVevkrN1Qa7cGMlSPj9LSCW42dt4n4lCta4OSFLm7zNChtnb9ydFO1s/WqCR49P3Q3fdlF
n6oCehs5F8IU+rESZLroFWFlAyZnt7MN/B1OTNJUH5GcJn3S2nHcx8TgnnXwRXF8IqATjrBluw7b
FJ6hy0qlndIhvS2B3LCpRYBJlovkrTMb6SwW0puZuT/yQBiqHdrD8IYHkbjtBANlU8OsoCpKDDVF
kNb8Iymt+1URRNm2ek+XINwpPus5VIYxsq4XUfKt2Al11EPd0S+P4C7MrSqU4pauDvenRQcM4oOI
l26EKJA3sZpqD0lM37tewRgnIeH2nPSD4nRZ1MGglBgsT1euHLEFCwClOHWXKY9JxW1uAcDIxArx
Fe9m8/Q7qaSVzPPCEYbbD+oJivcI+8wVo7TaTJNIU5OLR89DML5J0SnoHloW8L4tWDCWZCmxAVTO
cQTmEVHYjU3p1kF6oT/dht8P8UcgHCulloXFwgcgIuGpJOhSZl6bLyFCL+Zlckn8o/tqrPUDLH1e
Yxem0t2EHp09xtmgjZVE48vF8L50kQsyStneX6XFEYgJpmalhfyGlediIPhpegmKjdZ81ddKqSvf
n5ev8yQYErfl+6q1tbbkH/+nn6/NPHPPilxNHPi88agQt4fO/c9PD+rMFE5tVbBhT2CrG1NYDbEH
91weX0a92VR5c1QU9F0vWLyjKKyhMZaW6v1gs4tndtARRlYWXwbp0cScyK/3J7N08SYwGmkCGpvJ
dVy/VWqU9GhgMpna22ZRZTdhZieSs9bivXDvaH2DWw0fXASOPtuS1q8n8cuEKzF69AalZ6SGD24v
v92fzfIwAHTgjDJvORXxE+kgUoPk4ivNhUIDPCPyIdeG3f1hFjwKsipToM4huKVF92CKSRTRKy+D
0NmyhRBhF25Vibatsx7CQNx2trtGd7FwEKYtwtUnZzvBFq83KlRTzpyUlRf/k5Ck2zJbY4pcGoAc
O1gzNgnw9uwkJEZYmkaWFRcFoCk97Ws1k4VrA6sqvbbqJBBHXfh6AkFmKVFUy/lFk53k5aX/Cr9B
uJJ8WjjNk4IXPIJQMwCfm82hUGkiCmM3v1jx8Nrm2yEIoZEXTHuMPm4iGQlULKea/84jIiOV1CLs
mU1P337Dn8v9I7a0GwjfTHRM4LB5Tq5Xa6jYolQMOWIA6AenH9aWanEAOlFlkBRoTc63WxSw8Ega
lBeKQYUT8+fjE+A9J17EfPGuzyYQS5lldEnJAhnyoan93SpAf2mz348we2Zro5CgjmqJSrzY9gwZ
ELS3Fdp/MnPFaVhaKigxrKnviWTPHLnrB+NQDr1aXLyfhX+w1oDIi5/HfaceAywDt+R6qw2h9cRB
14tLlX0dio1srLWhrQ0wuxVhF+XoWDOAmuwlce+ucP0sfJ6aK+ki2jKmDsWZP6I2RaLqNGVcqqD8
o1Q493K6VvxkCWZPLgHAxB9DPIX9mB0mM85HoEpdflHoRDVAu63s8MJRuvr+7ChVktj4dcz3O786
RkL3hRwOJFLBgSzfytuxsFpXQ81WS+krckQ+Q8GML3a29OX+tVt4Aa8+Pw3/LvbMmlHOSoFLYZQH
7J5LdWqN/nFxBvQW0aAy0SvN91sIysRHizG7qHpGqR1Yj2ANayzcizuCYsGkmQypxTwLmRiNkOlu
xo6oxXasqrdKVXdNnWzdPFnpBVyczyTWwcmimjhPOkm94YPoNfNLGD2NhyZaCW0Wd+Td52e3TxcL
X250nc9X0dEQt5W07croeH/b1+Yw8w5QTGx7cuH5JU12ZrzrDv/T5/9Scb07VUQDXRGHRn7R002U
2cIaeGNpt/9SQ00uzgRSuz61Mj3rkZ9xpIq0DZ77Sv4tBG7wqY48CPIUyFPuT2da8rk5mSDAIgUQ
oHfzE5xVQ9vDKptdujiVTmNt+Bs5ai1YUxpjI/FYQQwWmG+xEshrWLWF04Bg6tRVhgAYXtZso6ok
SsOkL9LLoCY0Vx3KGLLJD9fgJmw4V4e2PkBQYNSulxOm73giQUwvUfk7yd/c7tnNv314Ca+GmM3D
jCRa93WGyIOfuhIcY2tvwnLVW2hXebvG/3Apc5qSjHcK8F41cH6up+Qno5nKAoF7K8R2jUAyuoq2
kLRO2Z5z/5cQfvxCwVTGk8zDP0FwZ/Mb1EFQdCoTl0GzaVxwjOE/+NsU9+ncpgWZFqR5SCS4Zqcr
fpFdNHfnCb874+Nv5tX3ZysW5mpUp32GmY4UW+5/R6Nz/wgs2ByOsWTR3Q59DjDW6y1p6lDOGlEI
L4ayKVmlNbdl6apMCU1aRkjb4l1cf590mgRsaQwv0L+47VEQtsWH9d45Ve+HmPkVpQdLPWS04aXr
iq3ZdBepKc5BYezvr9TSTHCFtSlhM9E4zMxbQLOjaFDamIJsC+tc7xN1JfJZG2J25f3GknvL76hG
tmO+N7OqAmgXutuoUsSVfV8banY1Cvf/kfalPZLiSte/CIl9+Qq51tZkd1VvX1BvgzFgMLv59c9x
v++9k+lEibKuZkYaqSQiww6Hw7GcU1Bn4iI/Yd9ibyQv7nSch4+3l2zhRkBrFTr6/5acgPN/ufl8
8IO5GZBWadmWWofZDXUg1/y8LWTJgs+FKPtST3gOp4GZn4Qb/J41TBEnxriy90sygFCDOV6ZCUSQ
f6mIOc0GcwxanEwHkBZROax8/2qhELSg3ohcIxYJlWhl48vUtrIao8RxZjD08330/eeSfc/z19tL
tSZG2fRE8HmyBMQMSDo75kfLewHvXwhMzPC2ILnmF3ez1AfQDwDdAUzb1fBM1ZnMI1ltxrTWNkC1
2Vfo7at9INVUMwd+/dos49X+SHkoCwPyG8RcqDpe7k+eVujgqycznsxoBKirna8V1Fck/J3EOAue
ykbzgJKmm7EzfJq6N2et63n5+yAWwxAyTEFtF8ODKeMOs8y4ZOhBdLKXltKVEPlvCfRqV7BEsGMH
x1rNmyfd1HagSDJikbnOKxCk0i1yRfpbgdrLpqrd/LOkvMT0s12/DppIj6w2RURNIPuWZWYABShr
3hjXg+cUsCRv95sMAjlcFGiRl9ADl1vYzIOVjnQ2YmLl+ywo/Y1u9s9m0kwhrcvHDlmCFSNdWnJU
3TFKJpEk0Sd3KVEDr6XgLofROA981/WH2wotfh6zn+ihwv2EUPHy836JsVCtIVbsMi9svZ8kN1eu
i6VThrgDvx8DpsiUKRdf6QWdnXmJGWtTTKvvwJ2K6rZDL/FDP44rspa0OZdlXmoDdJq2dvUU2pAo
Ye2hwAjt7fW6HtTFIT4XoThZQMtOgnmaGTc+Bpc0tCc8a9xMsHaOuQ0Goe+cjrFDRUUdtm4JgGCr
WistLamJAVoZESFHC6CmSzW13Ezz1MucuAY42CZdQwFYcsCIsxCUojkCQYtics0IaBXKJifm7ZNO
TqBJbJtDhoHT20u5qAVI4yU6DjorVeCQHL1uHk0tJy6syEX3tL6yVVfBA3bqb4oWwRCi+CsCDN7S
nAOoPC7rF697m+ewW0PaW1QBh8eU1wiGgpTTw7uaouu0gAj7k/k0rA1uLWoAN4PULEK6K8hAkdbA
C0xKJ+7ITw6eAtftNsYayM3ibnuehODArBv6jC+NyeZg8XBT7HZVhNNHwO4zut3c3ulFEcD1Ah6B
bDY25N/PrqU2aQhCh8SJ3WTrlTzMANBX0l9D/eO2HGmY6tWBZvP/ypGu6EyOVzcpoOs8Jyb0DfPE
pN3O9TanY5QBl9aou42PAbHbIhe36EyksnqAjLSqCm41DsZdZofuvEuH3W0Ry6vnAxIezX+4FZXj
iAs3m6ZggBXotUTR97YArj3MI/2m2XeXfuSZAQfv/5ellkvdnmPcgggnxovoQNCDM7LX29osLZgc
YZAFB+Qk1FNvGoggKmvGgs1paFdAP49zdP+tCJFeWLUE1AKwWBCFlJ6yLe3kgbjan+3YGJn7oWPe
GE5kwti4qc19DZ6a/hfS+ewwJwCvKAXmO7ORPuTO82jZCVgaCjuJXF46L2kAgnY0jiRABAXsOw+B
2EQRXpUWUEocawt6IMwagvVsmw9Wg4KckdoxwhD3l9A9cpzJMItQiDzbicl1v9Y6ZrTTMhDgd8Yz
f7C4+bEeKLhSzbqRjJfJS4CosO7BB5futW5feHr/h4iagnUs+206TfqZMINtnWFiUVVbVegXonhE
IJWH41yNO7wChjDAhXvQE1r8vL2uS/4OYMpI9oAnBxVW5fKzit7rgDDtxrR78IOHfm1OYMk4UOEC
bimiZLCtKd+ngzFOzIYvSoS/aVpti3wJoH7b6B1qnImRap75CRSMrC5zYIM6j3p7g+Gt299fU0P+
/ez7oBLJU2bi+w4uheHFMU+9/Y7LDVP/uPvR1W9fVbmF5gWsqT0rbnL6XcvoV27ZfTh11sqbTx6U
y4OEl7HsxEIgDoQBtThoaFM3FkVp45JOvWPQg/CWiH4n5jIJi86fHrNp7DdNPTrb22u4ZGqYf0cs
D6QNyWN/uYamDvaWufbs2LV3Nf+0OuS25FXPv29eft+rxim3vcSOiXjCv1p6YOYuuBtAA/70XIpi
0MSebauTWpRuxD723pqfu9od+Xl4bLQby9YNRYlJ16dZd6AEJnYm97Vjb2RtsGbJlpEzRD893mTI
ZCu2XNI+GLk52bGYU2TezAl9+1SAeImsWNrihqA2iVlHtB4gy3e5IVqNV7eTQhDYtuyPVuFku2FM
6I85TdNX3sxrELiLBgZcVdQBkPDDMOmlvKp1wd8iGhzS5NV5tsZv77Dfs88r9ms5HQhRJ3zeMELj
0VxDYFr89bjc8AjA3qA8dvnr7VkElWNXTjyibNEc6FpGdPn74MFFWR3IpWrdwnRZjZFUeGLxAPAU
YOn+ecfyoPX6P9+X8s9cZGsKpmsdvu+EXvEcVPdWwuS5O/u8YkwAojTHRl4kwxdfhI6+L6YVc5Vf
uHSMEg0EjslGrCQJBi4VwI3fJvOMo1f7x9rYWzXwOep6RcjSLpwLUXaZJqBVxOQMnCB75FE+rXQP
LupgAidMNipeF29q5iXEd2sntvwPZvXUmpGwt/fvs3zhoSXLlQGfcgz0tmbtNPoOnstHBErVezRA
6gKD+HBNuBAvdwHkUG0ugJgVYzhaZG9Z9TLf3RYHU8KsN0JVdMNiElPRwPMAAWrYiHkMOgw7u/Ob
7Tg2a0A+S94P97gvcR4kHJJyUSDlhDYvxESxls5NiNnq52kgez3tn4hPNrf3ZFEWak3I5aJd5qrF
wZqETS0A4sba4DcRKojlQ2YkzX4uhg5NZhaxTrcFXtuZTK/j4QfeU7SS+opyhQOQKiD/OPGsy6H1
refSLVJAt4Vcn5VLIYpHmYsScAGA0YxB6FqWUerv/rfvSyXPPJaf1aWVyO/r/wzNp7z9dPvz16Bf
oIVAl58cu0fAdfXMc9yCYwEpLowMLFa6HYGlMUwaTwt52z2Vo7XHLayjBXcOImNgP7XZXNHw2i4g
GVbmy35lTJkpLg2IRFpPR9eO9aY+WjaqnyIrdw0rPyW8u9svAAdIR58/xtkksqUia8xyq6BzZ8Vd
e8TM9lrctWRxsrsbWSxEkFeTZQYmzYGqWtnxZI2Rz/wN8KF2AZgob2/adcIBWvwrRp0oA7VC3vpz
jSBSKzpvz52kjK3RYJ8nwsw4zcDiGYqiy45zVYt/PDaRt9s/YMnogZQJGAw4cZxUxTm1JcC1aKlZ
cYJMNJsiUCatOIs1CUqIOWASAzlvPDTIq5BNSsf/TQHFNSTdfxSgQHybakA5zyt+QVrS5UWNPTpb
IsUvVLVBPX12LVRdSFTwHSgZp+pg//CGtUz34lIhTgYYG8aR8XC59BC1ABgEA5VC7AQ//SMxVjqO
Fyoj0ARZOkQ2aA+86sYfSiTqeIBsY2K+9t1njhyKvR+QRnGB7FIKEQl/DrPJA8B3HQ7GrndJ+AKc
onfsmAQax12FaXg1gVMCWJQ3BOmo+Rez8d74eP/nkU5FLhKAbpj/UBYxDXhWJj1z4kmPNfrFWBsC
XdoklK/Q32FYiHvUgCQfW4+2iCfiEZWjsF0D2154L6NpBDPIji/DZl/xaxUGncHlNSdxhgxSYf2c
D9r3wNHDwp5BZb1WwVxwcxbagoEuL5cMs/eXFqc1zMGUKQ/ilCebOtkzv96NyRrRz8KSYank+DFC
LES7ihRd1Lbmz44fW+HAURgd769nYBgdOXq4a9nAq4IWcYyx1H2loWWff/4l+Otti1pYJMz8yjsV
PcgY9FSC6C4DOHPOBDtZCRJ5YLn7HgwrIhZW6EKEEoZWZUlT4AOyk7PTcAM0K0ORCy4MT3C89GXh
FQ9WZQMAsljWqEuXJz8bjiTxItuIs+KEykGkzytBwJosxd8XE7rhKn0oTxrZgscSDG3aD488d9Y7
4p0LpRTPb4yjrRldV5766heOVNhiKs3iIApNH1y/PKQFMNcHNHtOGK0DHnR1vxsDVj0OjUxmomFC
OaiYYxNambblSYJihF6/smVL4dzF9xWrAytxWdUdJrN0vnOSN9N/cvizUx3QMBeCj7e2t072bKcr
794FQwTcjpwtlrCjeDBcOgS8V/3JdTD8QsaHeuvxlc8vGockd0A/o8w7yKN2FgOD2dTqTcrKE9We
B4C1JuyV9tlBd8G1m97bVIYGdRd5GaBtoLR2NfbQVAbY2EBTeiqnSO/10CH9SvS24BhwiyLFiPAT
VU4VlrtpgGydTT4OEplCo3tukEXT7G93ex9AbOARL7Pa4AFUzLzQmwHMbxZgPYaIGlGebea1K21J
j3MR0ijOdgX4kY2gpVOc+gHTneMbMC8alDpu67HwOLjQQ9n6nOus5CX0SIqN42N4a+NgPHutgL9k
YOeqyF9xpgr3yylPhF2cRqBhVvnvdgpQGvklmZv9lY1ZPKHnshQPoIuA11oGWUCdP6SWDtpdY8NT
cEkN9R/Si13n9z/MlG/SQMSSiGtlRdd0VTyEV4OzzKYu5u3aLMqRwWs6DInuU34A9NU7Ng8dZmA2
lA5PTZMUGS+IOWLzJrsNfeul8aLR2Dnuipgl74MBov+IUWO3EoUVAxUCGCLBADLlYWeudActmjrQ
MEGDgBAUXSWX9pGZgPkk3MSaTd87K8cY909TX3Fyi5Z+JkOxQasMurxLjOLEyCbzIorSXY9W7ZUL
YkETEIMCOlIGDlKZS02sllfpUBbFCQSpkedRUJu/BuTu9BhC6DMhimfAVaHr3ZQX6OF4ybPfk/lQ
DfFt01poiLmUoWwJQ5IbrVgIR+pu73pPehAizmqNHckiL3j0vW8tXVm6pZMLtUBEhXk4AASovCxN
Adq3nGOStEfF1em/VslDlz6KGcRazZPrfesA7qBv9DW+dHl5Ki/JC7FKaEQLjXqJHGBtuyKcYeEo
uU6RCczCftuZuwTodrfXdsES8ZRA5Cqfr7hBFBsBU3FuIOmTn8xiAx+RjHs6R5jqvy1l4clyIUUx
ks6vszYRQDFCSccUR88+tuOPJqg3GdUAvfLztrRFu0f5GPj2KPBetYMBHqPhFdXyEzP/MfQ3o3oZ
q5XIYU2Esk9srIzCqSCianZ99ouWW336dVuLRVM400LZGXQbtgBGwMHCk+NgsO82/RwACKIefjvs
S0EfWLLilNZ0UjZpEv5A6wq9vXrlbev6R9seGWa6bmu1KAQjD+gDlNU+ddxfM4ZBJP4E7+o8gh1l
QLqRee9R5EyGokhZtG3e9TO8axGxOuyqDdOj+9XAUxWvC1CHSCimS9fKDEzUoNkjP03kIwjG6/zT
eH9PDnL0SE4A/Re1gSuO+W4UJgfSdH4KtKjPjiY/VMOHZFrrLpKLoXoc9EwiGYI0KcJhuWFn4RCg
pAb00gwAyBoiPhxK/eM7Vurs+8pVlwe14+S9/P70ZSDftOqP363cD0s2da6CEmVlZjk6I0ULv+tt
aP9SZhvz7tEKMLKei1ACKbftuqIqMZAwt9s0MEIrP3bZmi9e0APVHzRbgMcPt6ZaLrZcYZToWuEn
5rc7Q+ib2n/k5loRY0kKKnEAegPsP5oXlZd+6fZumjgtPxndAzcONj8KsnIAFy4VBGh/qzGYKgf3
66VNDVpSG0bdNjDdYWPZh7wrtk32m4j9bdtalCPZEgL0YUETZeMJ5vimigEk1Q6asBNB6Gf9hqUi
bLWvtyUtLZpE6UdxDjOcGLS71Ail9pImvd5gpC/f1PRH5rhhx9bgbJcCHUyh/itGWTg+MdMn3QiF
jHpDKEU7ZhVO2hCl1hZwYYeS+OHIrVDwL/+bforLFI02zkKbm1OBCGd0X0rbDNlaIn5xETHvDJxG
3Moo2V4uosed1K0wfX5qhulhyMb9PL0lzf3xKN7ZKNci5wLAKlWI3XU1ple65lR91nVkXU4JukFv
L9aCy5SEcihq44wivFDMDq1EVjB5MO8xF8fAKTbC4ivxxZoIxd8gWrL6LIAIozR/2QDjNtHjd1uL
hd1AIThAdwSuMLTNK7Y2Z2Zf+jUBDz0tDk1bvpiC7zBBtOIL/qajlQvmQo5iWkVhoqsRL6pTAQSt
B4zK/G4Gz9tYVWk95V5mHNG/ZEbolvO2whkBOA1+jufO9v5Yg+6ceKo7gFseh7c5xawu1Vga+tym
29H1/mg17UMrEM6m0evh0Z7L4tjY6R/aI6k329qry7kdtRZQtNrJ/5wNA3yqZ3+adWrtNe4FhzrQ
ktcZzO/PfkqKzzYodSK3Bb306IhukwiQzlo9Z5HHkyQ0Gj1DgqUPIhbM1YG4rNlxwsaoBXryQZR8
3rEBDEYIDFIAeNfWBkWGKhyCjLxWNG+Pc2mCl2Q07M+BXXRbreTeK/odWzxq9P7LwAFrn7huv01J
E+Cvgf6BaDV/9I06iVrfSL8EeupubFuMeWj31oDxEPm/Keilt1W2JdWD73f5gwe/HzYk6D80lc0e
8oL3oD8p6nDyKJJck6nte91pt1aj9ZFgZhamBbi1jd5eA1pbcNA4gRhDl6cFiXHlrjF4N1U1J9XJ
q74N+Yd2nkKOV9NaqLwmRvHOU525NfDgK3k7l2VI8meCcZ011J+/eTTVkvGMQayETkWJk3rpvwRJ
Uw1WUp1KsMccEjsfI45OhohxRkPHmrT97GTaxuQMTcADz0LfnMpwylzjoXOb7kQ7UBNZXZ89lRyo
6T3R58fJBRHaPHDrY1daNAJkmx1lQke/o9U3GzPtiqjy2+kNuNDBnmXjHJqcYyd5/aPusj9Dz+h+
nADao+ngXEk5hvKawOEbsNjrUS1QDUaVyA8LcANGBp5MoWGOJzvpRMhY44dtOZCVp7NchatVQhgD
pyIxA9VO/KoXvk9HHdh643faH22Db3v+ZJNqhymglTD8r5O6JUzZEj8ogWndWMDeEt9b7TFx6ijX
PrNJGvxbFXzQnWrX2v8MurfLqq803d32oUuGh4jgv7oqbnoyK7vQE4gf0WNmHfAqK/LNPK5cBotS
AFCBCXuU+66aacYCgIjF6LPTXGAILTLqfd6Hjre9rcvSfQAkIzTNI+2B8FBZSjfRUnPqHXZqy62J
Tga+q+6GkpMGcSZCWa55rny7910GwN+3fPgWeCt3/9JC+bA4A9iRQNtQ735ASrUo9AG3H3CN9rS3
wESwb+gKQMySfaPwim4tNPvgFav4tIAUqY6UP7AC/A/D/JiYKVzN5yJ9nYY15AO5Hqp14wGIrh0J
/3XVLWMDoZvZwEs7eTJHXaWbSX9Nx4dW/KqA3+58v20Af3/5lTiAA6AWggTuFRQcn7N8xgAu4AST
bgiBlGyinsCc5oDfVofFhDkG4vTIgDEGSjzLbzdA9Bv35Ti5YaJpxSHQfCMkVMt2/liSB9fqi13u
+EWE3usCJG010lej59YfOe/Em+HO6ZbSwHtpHc4+6sCRdCjPt3bb/XRE0b+WRea9MtelG4TF03Ey
kCrNnJbxkFd+tenTYPzVZLSLgEya7IWbtOhOH6qwqWf2Wppju/ZWvrYv+RZHxIesJlqh1cn3bmx9
T1iCnHJwXvB9mb1kYJ2wvqzsw9WuX0pRTsk0EsDONxak+JFTHkDSfPv71wf98vtKGN6CDbJKPUzd
tfNxiGl5nNYwdVbWSQVY6SszsdsRGoz6gw++xTwcxj918vVuPWRIAQx2wKNJr3J5HfMuB9jOlKan
DqQ8U4TO2Klbucuuw3BT4kPjJsNpl2MQlyLE0GV2TXotJgj/Au8316fdbSUWlgoFdwzd4vMWpChR
uG4DDx0sMUk8jdZG5I8B/eSNh7Jfe7NcuxJociZHicINsLMPrLSTuNC+4wEDkKOTGVQbN8gQS3w3
q5WFu3aSl+KkDZ5llUw/ncwghTjd+lrSOCF7UX7L7SdqiZUQ4NqaMXqJBx+wQ5Equ5pSSTgvZ5En
euy4B8xYeeyl61cOzLUVSBG4GOW0+PW14qbEqkaLGTEzIy+1tx2h+9tWsCJBbeua/YICg1FKyL4F
bjSuXbxLi4TnMCaq0OV7PVRvdE2mMTZh4D11d33ufKxLcdCqNfSG6133McwLMpm/06q4sC53vaaO
DgqBzogrlx2SsttrTf3bSPh2FO4H3vYrZ2dRK8AVohEK/dlXcyNzPYlStNCq1IYHB0RZPtNDXf91
e2+uT47sXUe/KrAeAUmgDo04Fvdck7g6QKGnR8rHjyABKXAHzr/GBDnsef7kk7VA5noh5dj1v29z
5fi4KaNzwPBm5vQPwyUJYkjd4FE9Hgm4q+7VD7KAhuwhAYz7Wp39TD3gxXEKlEkTzfmuOHHti4VG
ycKyjjR4MuhKjHZt6gYavAC+DXPEZLb6iKoDGwRKNtCqKPimqZG90I5vb2u0LAKd7piekLQPyuqV
c+G6qZfXp5HPA0ZmqbbrGPU375ACFBygKknaAjVepk1WZRjarE7NkaZPWKr/7fPq1dOStJ4yAOE3
zo+ngP28/fXrawe78DfWxwSkTPxfnlSSGVqv96BASNvOQQm6KkPesSasEu0JdfyVpVoyZ1cHRjVa
iGXMrGyIjTQNMNcAP5VWFFXNQ96kYacjM0cjDZf3bdWWhQEoDL2Rfwm6L1WzM2a14MYAeBw/FsWb
gwR6GgBGgTdh65crwpYytjim/0qTtnh20WkIQHzNhbSRZxFJ5jDVNp3/zQe8pvuJl99SvQ2H8sdt
Fa9dEqBBQBGMHL7cPHVwEYCLbd+NErOQxT0djk1fhomtRd10yKZ96a49s+X+qA+DszSO+q4SienN
hkjwNETEromnCeEK6sW3lVoRot6BXdp0vTZBCGn1Rzulx1Eznnkyrw1uX3MFy1eoDuBhjM7h7lDd
Q52DxAd4b+wE5Mp045cZ2dciG6Iqc8EDOCVifDHyyt/yXv8G5skyshP3pBNabEZr8EMDNLdHgMeQ
Tcn8T6gO5hsLgPYbrZy7xyHt37yiWuvjMcyFHTj/zfI8n5mZYZatY5R4nKMPYs967UvQkceEG18C
PLYaa4iYZGSwpwPQVp5oUkVAzjze3h9pyaoRnP8Eee7OfoIIkrzNKJZNn79p2oOVrIHirQlQPJ4z
IG9KpI79Z8cLeX53oIhtP8vVKJE2BsjKrkaC91RxtnHm57r82EPOOxbpTIjiDhrqYxRDhxBaRsKN
yNqoxNIhOVdC8aRZVVdtIZWw/YjOG1FG5hqU8vXVAIcC5BcMUuGCBrvA5T5LAMHO1Hp+wns6stxn
wd7a4C2xq5X9uN5uvGsA2eMAQgEPODWu0s2ODBqe76fKjzC6LIaV718v1eX3lSODwe6OTAzfB1TZ
7O+CaRuwu+9oiECDL+5/lB8tR9ntyaEs14IkO5HO27RdEJL7hw+RjYOvB40xsjJXdGOlW+vE5iw7
cf8RHYpgHcnXAGOX1ulchHLsQBSSo9G3zE5DH5lVlDvb9P7m+0stlIyD8JjeWQRauO0OoLdlvbn3
1F18X803VBmy8JVbZCe7+CdFASBIV3zfyhqpiM2TJ9wmSKGAyL649T8D2GX1tdGeNRnyCjjzrz6v
MUZeQEbPI13sC+vBXvMef3Pvlz5cLhSOnEQflTCXlzIEFaTWuEZQjxnwokDne37g7jNlxz55K1GG
66yjGXzvyZ/e/a0Ff1h2IP0ub9rd7Q1b1vXf36GczcAa2oQZCTnN5qY3dxg/Bd3h/SI8JP8BIidJ
VdXypgbaAlF3NDv548Zy90PyqVl7tS9pcS5COf5eMwxenpMMN0qkp8e+O6A/67YWciHUDTsXoWxY
Quy2AXZadsq8r0a51djB45F7P2ogMoJna6VsB24DI8WkAtYq2bbjgevv2Yu/4KSSbumqERU4KIKm
OfKBlX7kFNRHe8BG316opdsEj0kULv6fCGUvQEzUDW1hwrK7EPVanx3e8X0PdQVk/H2E+8qt2GpG
zrvMJQjrQ02P2rXoZHGjz76v/P5ATicNBN/vg5e0DCl78TPMxr5nI86kKObEUI/OGoxHn5xiZ9LH
HB7fP91eqDVF5N/P3NgoUOpsSg8b8dV3It+PArQqjitC5IVxdSzO9FBi0dHHDGfHsFojYTve6WFe
a6Hv/Ojtbe+dkKspqo+31Vq0rzOJyi0JbgmDYCKPnCaxS7wt4En+t+8rV+RgAUvQneT3rci3Yjdf
6Wpf+f1qbxmwpgM/8/D9BlyHf4q1Cdi1zyv5BKujXtNQbAh6lvlX9+f/tDiOcjWaeWf58LXk1HUP
Dt8Nay+Pa5tFxgnY6TI1KkFHlcNNyBA0dCz0WC9rAnaV8odAst/i46Gx8rX35/VSQRhqCd5fAror
Z2gVnUhF0+sxmz4n5bcSkDe3V+v6WroUIH/A2QmsMsOv5wwCfLEf3WGTaZHe5Zv3CEHlG6h+aL9z
1S3xaTm7XaDHwmYbPnfRrH202xUhy0v1rxBlX0Ce2Ti0IkYctMdu/oAzfluJle+r7SmUuVo/J6gd
tO4Qso1Xr/VYLQpwMcSMTCcwlNSchuMOoJ3FhsS5/SnLfhV4td3WYHGvUZJEWUKCQKnt1KA741YL
3MiYZJkb+glx9+BC4ptqsO6fvIFZycI3oAhBsa4WP/k41sagYTNstwXBOuDl1hiwF1frTILiY9FQ
aqYz95Fp1+tPhFafHKNYK+Eai0L+cnkD7xKzmYpNWfo45lrnYcVcECHaFMUvoj9x3r5pxAo9A2D8
adP+ATxzHRKSHQa3OqCdNWwxqeDy+3FQAUEsc/2Y0pEgFYrfNLN+0PtpMGPHivhnzYhbI0Yb2W0j
WVIZI/2ok/qoM15B6ulCeEOfOEZMLVIe/MkpN7z21hi/F6UALM8GwAgeGZYyVZ8HYzrorY6xYcyZ
pa+oNr7jtKJf+b8ClLXy62QYUKkxYo8+ZdPje87q+ecVj9bYTgpaU+Auz0k4kk315R2bcPbrFbtD
JcIZKh2f17zDUB8rfeX7S3cY6rugsUGqwAHt2aXX7+uJ5WWPqe3ajjq+b4MPgfFk3v9SgL2eSVEW
KeFoSjSZBY/MKRoGs80/t1dpIdGJcSsTdUo82dDYraaaieaANt7K9DgrvzjGJ+bmewKwVfPFzKon
OT3rdMlmKKaomj8M491Bkpz1AoU8oO3Rw6tmhqturhvC/Tn2fbbJUrZZeUTIsPQybMX34XRsABBg
BEZNI6CBtapBcj3H+VQlWYgJxCZytLz/PKE2uxtMnR0dSwwrtfgly4C7NmR9HOQc6mQmQ8dq2xuI
B0YWpGFfFfOz06K1p+qc/gGdTP1Kg9SSPHSp6Sj0SNhI1RIzkROrSVvcqoa7Lzv/0LJj4e7oGr32
ksM5l6PYIkDowbAtuNQr+TrnzaGpxOfb5ri0YcDlkqyhgMG8ypfwPHHnwBAzwEKrvUPos6MnZWgP
03NhOo+6Xtz/DJTYVf8KlGt7FrsVxKDE1yGQtV+d4aFy+aYWrwMIgm8rtrR26Mx1oJWDO1BXvZGp
JXwEZGFsomMSDc36XG3eIQFlZcy9S5gAS/6CM02sWYAf2Rd4imUAw633xLg/wYvABtUvtOVIzDR1
Biursyx1ZmnXYx0lVly7Rkjzn7fVWAiwzoWotxqQlRqPEgipRmMK0R6wrcHmBc6INWSsZUF4fcA1
IMxSa6TUnZK8lM+CoDu02u+ke2zG19u6LGw6bmakw9CRHQRAdrzckhz4aJmn5RagxL+mwZ/iHc8o
9Jf4yMJIH4eb+PL7ldHNjaaZMzD4n5v268D3OXGAGvTxthoLK4VwCRMLoAiR151iuwPnRiU0bY6z
Nsy7D0A8du4eKAPaYiC7vAF9IwOnS0XaJnUE2uTm2JrqbVaOz92UbHmTf71fESB74ZJDHxs65JWI
qTYa2xc+7rpZe9bnNvJmGjX13f0WQG3FCUc5B+oAA/9Sl2pis9XNuNOS6kUXL8Wfd+ggya4lJpXE
B7v8vKsFeUp8imNek53WDEDCD94Aeb1ycy7tuRzldbExsC61SUWMHirt/QjTGsy90IZdXndfM7LG
brcUfri2jqYOCVkZoBX6Uh2v8fPGZSn8bxAkYWJqIrKK7IiW1B24hzrQL5MDS42jW89PrKl+NWYg
WYbTT7dXdeHewc+ABWJF8XJUr+zJJQL9x3SOi2HajQV50Zzyc0/dL1ZCkOESK4a4MO3uo4MFZxfp
TbS0qEg1YNvTEyAzzjHmKM3dDDyz330TDGBkCPQN4dOwFQGazydXK742PahRqsQe0S3ile/xIWgg
w4AY3DoAVpUNSBu/0TX5S1IApjQCwObgYUvLPPLWmA8WWjegNBgo/gISYgxKORnCwVASiBXm2HSr
/pmk+Zdcm9IK+Z+e7AsXeAYFWNMe9MZuoy5xQa2uee948uLg40mNnnVgnqu+zE2K2it7Y46nlmwt
vz511hpz2kI4diFCuYjZSBlrLWuOkRII3enZDrRNk+YRTdfaRBbuF8AEg84OxLJAWFazHWQOpgSU
xXMcWFE6hcXa0PXS9xEcYTgWB+MaiiwfwbvgzULEYzSkL56+EifL60+JziUmJogJMD0AECzlXgko
3siDmYnYKGq0vH/PCn3LjU9lmkZT+tEYTrfP+NK+SFBfrNNfz6Z4TnP2SMCSRsSPpvdlF2npl/u/
L6eI4UBQtjD+Qv2dBWA9t5EizzsRd4e027jkZTZfMrK7LWRhS3CITNwwIJGXCdRLf4lH3OTxQThx
ADKrV9q8vefzOJvyqkccpq6RnfaulndOzMrvzDlm6Fa+LWBhz/H7/xUg/362SGgV05qCQQBcwb4x
G2gxbAL/1XSG7ZTyaDDTzW2JiysG6l9AU/hotFATpyT3R6FnQFhsAH6W7suV637hokQGDdCNIKpG
aK8rK9aNQ8PapvPiCjweOCcnRt+hwLkEZcnyoR7c1mm9mM2/c/SpZ9ZaE82aDkotpM9Ss4USXtwn
W8PY6s2mXTkbyxIwWgNkBfyjogFaieVUaCj2YtI+IDVb5U9mEt3e54XjjY34V4T8CWeWpYEeTLTI
vCHNDypWTXpDO//O3m5LWbKmcynyV5xJcQrfnJsZimT6wSv25lrBUJqL4hMBRwDOYgPduqiuKt+X
nKgYqSm82CE/XIyXTnswpNrfmvn+Fg40cqORGokK2WmtpmUN1oPpjFVePBffWu1PUN+flLj4vlzI
s4WqeW+48LceUGyHaARvMfqNEvt3LVZm9ZYX7F89lG3v2snEmDH0GA2AmxwSsrHzXfITA5q3N37R
vHB3GABYMK45xM3A0QQSPm6sOT8LDdPBH3I7ou+xrjMh5uWi8aQ3me0ngD7v/C+kNA9e0v+4rYdc
j2sD+1cP5dKlwtQzawRDD55h3/iQ71I2CDRhTofbcpYOCm5D4KhgehetL4qcqUoLH3vux1oF9IRN
mqx4xQU9ArkP6KRH6vuKQ4/PQWZMYgCEe7B3ymP/20vv1wClSYwIySIlsNOVq9a0W0CnW64T98VD
+yvLVgxqSQETaWMf/4EwTW1nd8FmyNrBwU1YY+qP8og0T9b9IKYBJODmgy8JEPUoOrgjnnj2RM24
naL/I+3LmuTEma5/ERHsyy1LVS/V3bhtT7vnhvDKIpAAgQT69d/B3xvjLoooov3MxUyEHUOWtlQq
8+Q5sxUG4t04LaSfQdnmAmuOV8z69aBcJ2duifQ0GHjR7pwlzCTHvHDffchhBqEugP/gS8dNfn4u
fDQhst6AQN88ofVMO7jeh8Y4DeRo6p+vb9vLY35uaeW2isHVCethSZs+Bt1dAyyjAbxR/f72sHM7
y+546x7dSmtYHZip4crItp7Grg7bAdTmNO770/D+BkE0z6JVCGE2mFsuek78ACwNNfHM1PNy7IIi
dPIH4RmhqXZyRZfH/szQOsXC5rb29cVQ5pvJNP7bAytyfYUuHT46A20LXdlLjv3iWEqwQEDdCETZ
bdPFyiZVaFbyWzuQQynIN1PJL9ftbYxo6Wv43UMDb7be4lqXZ2I0pglaxd6P2oWr8fb0UTdN4NZH
iwHAThcPY6hJ2ryqbWhpOs/FwS521uTS08CFBRB8wsNneYGv9trQ8tYscnzeeyHjqS8edrW2Nwfw
xsIqanG8sZmazJrSjJBwHD7Oe8HdlgFonC9+Hv+BPzs/Lnrhe6Vl0jmtyjlqBzcUufV+V4aKzR8T
qyC4yX13AlJ9Ti1EjoOKJfKDtdwJUjcSP0g9gNPfRX5Qx4qv1iJns2WKEbtJ8Fsri6gV0u7o5sdc
i3AcnTkZ3djdK3JszB7qazoytwgoXcRK57OXi74h/TAg1W1COYGP6Kt4/+TBAhLpKHsjxbM+JJk9
c2O0GDA2+Te/oGhxjQU5Xj+IG/kj8L4heesjmkD+019FR3UNrY5RoFbTtg9grD8Q9J/rFNLe9W0+
PuTsrhbNbcveHcjCKuodSN8DFn6hj4xEL4jnTCTZOYTkCyW+y85OdGr/C9GXd6fBYQpYJUTkqBAh
G36+TmbpNIY+MiRdgxsqfkrjUSv+uT6JW1vhrYnVSa1IC/j52CHfOmgxkfMDqPt29sKmCdS4kKUA
xSUSbeej6LTG6IhWIrdZiTwUbHg0dbljYznv51EsZsqxQfwORAmY/1eHFRxAlpo4hqHJ4AD67aem
8yO3Ef/WIM0Hz6sIS/5+FQPYRPEAaREgui+OLtEqPPMpVsca8tBBhvLH9aXZcNPYTEgcWYjO8ZRY
+Tjm+gK0OtmcsvJB70g4oXdPlO+uuCNaBu4Fb1gD3dtrRyqzySc8R0qvVlpc9Spq9h5KG8t/ZmG1
NDNXWiUMWMCK+K/jHkXH8r+vVn6RWQfueNHGQw7sfHe1QFWbvaMNaeF0d6yBPmtlsJAO82NXmY9+
3rkhMewQOt47iZ6tcaFBB7lQgPldPM7PDXdT0bNipCNCKBBQFVkk349NAg4CDwrwBiz0sOtUkpW5
sz3OxZhqkGxy+GnWjpME3VZyfZ9t3UGwA6o2wMvAfbfOgTNdAyhCgx0L/c0jO+jcfdC1m34ASb+6
MYYiJpQec1+hh2eH8mRZnYvVQ9yGi3YRDlu/R1CvUlpukRF99581MN/V4908AtlWvx8chbl8Y2h1
V8wWCM0Crx5TqMRU0UJkVnd7pZOtHYF2UPyDiPQSOoPyUOlVbS3Tpn7RCKBsO2d1a7JAxQZWPYQ8
6HhaOdLaHKe8JSjxdY1/GOBLjdG9tXI/VvVOhLgRU4MLA0UgpPkh270uf+XgfJNNQ0Uq+bPKZULa
r7mG4kWWH8r29fr223JzeISgtR+v30vtNdtuXJsO2H1m4d1Ar5FFTcV+aLq+Ey5sXBEoXfyxs9oB
igtDjnY1puUvN+cP/Xfr30Gyh+77Tki3tQuQqANHOkS9Ebyv3PbAqqa22mlIiYiH0N7rrd+aLnS8
oXsWtx1UCVc1a0nKRlDOx3Sc63RCy0jW9c+ev8fqsTUKoDqwzRZqauRtzr2bC6CCKUFVmipSxD9z
Yw++vOW2kdSEOjQ2Mwqsq71ss7I2ZJmNEPVLWfXLFi8I4I3x1KJlofrXo4frm2zr6GAro06O9CYa
7lfD8TWrp6A/HNOMVyEtXvv2e6NQON5LF/z+0NqhvTW0zOubd3wgUds2+WKoebR4Fdt0OkFC8sZy
28+dNYZ6PjzZhB0aNPJGdv2jAp8gFnlnD26U0QM87ZBXx0N16SRdXU5cb3016LicqAlFkmF4kCVF
FVePescFGH2Ih6Z50XVy4oIGIWCjN6VvffqLOYevQjEEIczFw7yVRtCzEQfOHO2wqW988cHzwOO+
xwPx+5K4mPNgwSUAuoV87GovCRfig1oGD+JIDxol9J7N06dWCjQJQW9bn924qey4pC/+kH+bIGjN
nMZDqoNGve5/B1FqbLLpcfRR0jTIsbXqJ68xEq7vNdxuHV3gfsCUYkPpBy+I870x0hwl9xITUrs3
rDsRNEr65P3AMiiQQMVpKT4hcFhDZ5DFDRyANufU1h+ocTS+Xl/UDb+AtBHKNgCVQS1zHS+ywsxH
uzWntGQ8bF+c+f0gYzwY4d5wiQKi6XrLJL45QEoWZuZQ/H5GyqhDPgyQyetD2HA9trXUfBce4cu+
Z+j55a3eyQl6H1bkgZFi7j4M83fL+VTo37L53u8+Xje4OWdvDC7O6c2Q8pYFxM/wxu+0k8bN0G++
/I0BJHXh4bDua++GGie0j3J9Sh076YN4+ouNi1coUM2IdIFg8lYD6OzemafAFWnuBeGjb34ujJ1g
eiPggAXsXPTW412tr45Gbg4+8zpdpFZffdFUcBjUUIYBgJGEcWhEOcXN9SnbuBDeGvydW3izJrZd
kqHsDZF6NYTbpgPYQqO2/KgP73/Cn9lZ+aaJEY/3NewQP3jQZ/+uL8ZPRdAf/rfhrIKb3pAmpVJh
hUBHO5qPbv+Jitdpj6JyayeDeBWIKDA7AyG0OpymC3bHkSMCFWWonFPGd66MDQ+JHhoXZfkFvgj6
oPOTwpSswFY7Tqk9i5CbgLAA+sFfr8/V1iAAY1sUSRFHQY/13Ihrz/93HCmoTTh5ZnvaFFsGkNJD
PhrxDWidVqMIirbXa9nLdCwQXvI9EfW9z68CzN63xoopLtNuipUXkb0Ic+ssvv35q7Ool8DZKYnv
+/ZBDmFGj4Zx17aJ3Cs57xhaSwlBYNk1KvAUphaP+zqs/Q/BHNUOMqA7r8xtQ+i9CfC4vSwRUH9w
NL9gMnUdEQZ2GeXuHBLvWVd1OI0722trD3uLkuLC4hlcvJ0k0/Dn5YTVV6+QpfD1E7Rjr+/gZQVW
AQ/eF/+ZWE8cuhagmeULmSpeHsHjOg3gRIt6dl+3J9ctwVCfXDe45S3fGlx5sZ7aBicKBl3xtanv
ZXli3Wu9dwlszxwAl6C7AEn9GmykzZ4NrKwuUw10UTPal+xiEafZ01/YPD+LZsj/mVmdH9S4sxpY
YGw7FituHwNtLxu5uT7o80A+CuwkF5o+DYD3U5/DAXS9Lu+JEN1DMMg6ysye3nsTJB2bURc3Hp+D
m4LMzs7dtjWPCP6RmgQ6+5JfyZkJ8vsTuipZ9tHQ76wpFnuNm3smVhEBZ4tgSgATBnudSR4bwccA
rRLXd93WQv1GMwLQaF7izN2po27DTRQRIDAVj/pOKLtVP1gkAaEPuDAYXtA6+5mcs1aNIH0EQs/p
Qj78Q8fTXH+fnSpk7lfbp6FX7oGrlu21Pryo9ULeFxXLSzx4Z9vT6FuTkY7GK7TZk9aQh9a8D2ic
9Ua00Oden8WtpYIinA7Vefz7Ik/JrGJ2a1Pp6QC63gi3X/04ubZ4Uq2m7SzYbxWOi7EhxYLrGwhR
b92/BZIGVIUmlH18MR84fyr1DygvHJDKjpw+HgwVgRgutCQPeySzNf3g6XeudqNkQpsstI1vrTwN
9Ls+oluJ3HadSK7PhbF1MtF0g/kA9dhSVjm/+/02mGlvoTVK2cds8CKWGU/W6EZ4poPB62SXR/TW
IhIGnfJXx74l3Qc4i8ieEIZYH4S4RQAUt/VeitxczF7MmwuXhyQlOMbXjzbu0Yz4NbqBkDWwm1NQ
+iH0zXRNfmjYN41WH6BJ0EHJoPFOE+RT2TdVNIASi7BV/TGzgrtxbEOtzxO/epJj9cHnRpRzuROk
by8vpm+BXaBVdp2t5YRmghpY3q76J/CLcFaP+vCsOghu4zHd+kjdZUkw/Wqcg01PjXXX0rSYCjz+
aWwafdLXbuR4E+i6sxBVgQ9u9eH6+m7s9aXFYqkDLOSDv3uP30T1We/LKWvQayE4n59nZuannFpd
4tJ5D0GxcYyRX0Gb0RIKb7BP5kJzeo4lazXenghv5sNUifnOmQWPoBfPP/lkbJ97LdBurw9y0/Jv
PnI0XSGaWfb4m0E6JnGMCjWdVPog73H12Jgf+fxI+/wgwSus+p1TfeGGkZdHthHgKvQFwGstk/7G
HqS2KhBINkNa+vfmfP/r+mguQgt8HYp7y75HBQpH6/zrs9JsqRMD9RvmQNdjJEUIPPAYOSorb0C+
vieHcrFFVvbWN5fsNC4DOaQStAwTqDZDqgMBgWzgzrRdBJ2LoaUyhewXUAprGrcFGEoGOY2p0Qk3
4m7u36OaaIW+Vn42BaSYMN97uKjNyVyopdBCg4rRuibFgnpsLNceUmM6cdsItepesc/83Q+cZWhv
zCw79M2OQAQzCHOCGYs6sW6TsJher++KjVVC0RCna0kDYXOs9jh3rRoKVqpPPVX8M6qufqatMiIr
yIwv1y1tTBlawEwgkfHkRLp+WcY3Y/EbF9jKksJS5n4FBcwTZF9uM1knoh73aNg2RmWjhQroPoRH
AL2vRkVLZXh553To//vARujx3Orep+vD2TGxzmugf9WDKDVMGNodz/OwMx7lXn/xpg0TBSIXB3fJ
N51PWYN6alF2WZvy0pPIzTQCQUxdPzaZ8nYO0cbqwCWAGRm1STQyr/cBlHnnYGBtj+JxovxbR91w
cTPV365P2sZRBTgB3dILFB2B82oPNFmLhKBb9WkgGqcJ2WBMN6PWmRAcwiOHDUV9446q3AGSXPhx
Z6kco8cco/MxmyurBtFrTTdNBlxEE0EGO/RYqruHVmaxqd3n7+57WMyhAgbAFBoFkZM/XzUH+8Ie
ZMbSSVn3Nn+tm73ExGXV4felu9BWohSPRPMqusrmZiytHKtVizv0vbTZfes9eQYc0JONgtXwhZRP
WXfb7Mk8b9xQ6BBH0IkNgkO8ThupsZazZrI+hZYPua00T0WQx9t781y+F0AUAp+EgvzSyokw7XwG
O6+ZJukqlubj8Kk2zBdhGpGw8jiD6AzwQiQuxjY2OmeOgkLfefNfHjoTaDeQ/SDr5uB9vPIdRgaq
u0mXTZpXIiZ6DpIUPXw/0z7aud9YWbsP22oYBL9UkwZU/yyRSMzUniTV8kPPYt2VidU+LBwXfGHS
aFK3+TWz5xGlfhDmHO3xYcz/bYvUezfEaWVwle8rWssEQbTZpFCKCgwv1Iw98O7l/sOswX9gW6Bn
WV87RBW0HfcHWGC/+vt6x03sfXz186vBpz6Z8XFi3s9GLLLn687v0sWe//jVoYV80gReYayH5t91
n2b3pqlu7PbmupHN3esiA+ej+x1Qx1XEkLuBljvcatLKu8v701zcu84OOmJjnpbENJpX9AUS7i/j
fHORcxpQ4lZFk+pghwtFlVwfwfbnURAHVgpgqTXkvK+Y7VoaadLJiHvTC1Wxl5e6vIXgV7w/FpZf
8GYAjSkEIJNNk9ame5hquJamuGkr72i42Wmem5113xoQUNOo5gE/jwh/5c2KcnQZR/0uHRg0LS0S
ESO6PmWXxXA4SeTBl4c2ZC8uQmA9Y76spgkjItn9FJRfctWcMmcEh65+rw3gS3fro22Md4WhJYaa
oqljD6U77LwKNy7as5+xmljLozxgRG9S5QgSleX0BNhtwtlw9KDCgp6Fn2WvXnfGvnGsYBS9sgiS
wMVywcUA4lBf46JJHeGlU1DfFLw8QUbq0IP3cVZNArrth6mYQwMq3BZXEZkqFOErKA7qkd6TpEPD
d3j9R22cQgMhAPSqHSD/L+6QcQy4q0y9To25BzIlhUxTXLd7FdwNBw8riyKsYyzczKuNNXhMk7Pn
1cB0nWYf+lxPRfVcUDdqexIO8rkn/1wf1qZBPLHATLU0cq+xJOhf0lQjqibt6ZMneFjMhw6FyrJ4
6G0v5K2O1Ah5v0MDebaFFLINboeLdiNNY0pUA9yB1d2MdTIbORrld/Itm8v1x8a6dyJneM0NLsZV
IB/pF7BQ/luqPfmRDSuLfA+gs2iiWDJQ527HV0hju41H05y+TN0LaT4T8/P1BdpwNWcmVgewVLZH
DOlAK0G/+WkGx+tf3xvA8vdv/OaAw5TpPQZQmCcXSGnb+apV444v2zjOZ0NY3S5MmJVhdTAyGC+D
3hythoCkbI7yPZ7QPUOr09P1fT/hjqOpM4aFFefAYZLbZldOe1nVVRR2Np7VhWyXrqUIhRlXjREh
P7y6CVunCLPigPpB4tXfvA7JUGpHvuyO1K1DtzlSmUWKPQWjFtWIfvWT3qjQ1U6dquOKveK1Fknh
hUFAbmYiE9/swglcp/TWbA5mOXyChsVBBQnE5sLA/AnmlZCSl5rPkJejyNHFnWfEOWS3KyhC+M4P
XfxDoDZLqudZ/zYhUzMwE5CQz0HxoBt7t+/GHsVRQ6pmwSAAGrLaRaWYzKxuaLuANFyTJdypdlzG
toVFmclEEgDvlfN9ypyZtq5D2tQ0pkj6aLLcQ/JunASM4Y+FVaiYo2F+Zl7Zpsz4JLJjOb04WnL9
sO0NYuUtxkFAnruv29Twv5nmqafx9e9vbP+zISz23xxmMfR6qxN8X+oPtQTo+HZWh3zYOc0bEcGZ
ldVi664zTraJpfAs9x6ZujDPjoiFQrc9aJpMgvHb9VFtzhqwBiAJtSDsuCbmmE0Lr7a8bfEGPlVe
OOxB4Pa+v9paw6wP6Lpl2LzOF7v+xshOrLi5KgtF5sIJg+fnyvtZ9aimrjcxXyCaZeNzaf5Tdyg2
7IH59+ysnJ8tES+WmQE7cAilNx678T7zH9WehOjm+rsgzcA5RyS0LgNpFScg3HHblLghqj9c3VAj
bKsXjUVqr21481C+sbXa0UZTWkHOMHfZ7B/aRsWjILeC+++P7RbyzP+GtNrSVLWNX5oYkpYd/dYJ
JxoP1R7L9NZYMF/Li+H/d96dn86FWlHndtCmPu1jEUD4cxgg8Ppu0gOkqgBaBc/tUvYFTd65GVG1
mW+TskuxRCEZn/zigx3c9bMX2Xv50q0dtxSXAZhEJeeC7tJzM4tkTt2ls2/loWmRWwrQQSWCW8jM
vv8dAgQdVAyhXrrUb1a7G39etGVHMSw0EbexbBIQzVug01ZPfrnDpbPlEdAWiceXA27bC16j2a06
YeekS/3hs4771rEO113a8mNXAQSG8MfAalurojI1lVUdiJO02Bf3RvVq6wen+9lax//N0mpnQ/id
6ZmOaXM+EhmjOT5nh2y8VdOnv7ADJcOlK3ohOFo50S4Tc5PPRZfmForUg9RvyjqLIQWIYjHq86rY
sbe59Tz0XSHDjdh7HQ9oblHrTGBchfWd6t8NnSGf983Iv18f1oWvA4Me+AwRbwAGDnKB9fQNaPRw
urZOleGfPPg5HUn0rP4os/FY1Np9Ze1xYhu/XyZnmwM28Z5AShbNrai2r6KE2h9n1WJ8qVmBV9Xo
XSNi3LJvmOs1x07kbqLVNI+KMaO32exBYn3u2YvfZOJeVhJSXqMK7kD3Xx7sJlexQLgaUQIaMCuo
q4Op5gHQbYG/DUTkTtSLbV6/kFwOSVC4Gpi1fBFWpWbFulWZH0Xr5QlXfAA/dy8TYcvuzu/wzPYy
zQzHaTagXSzcUA0FPaEgqSVmWY6PQ9V4rzWS9EnFnKd5GMyowEZvyYFDTBkJv7CvP7LpZEjy3DPv
9qVIVOHe+hAIqZ+1W62WH1zNvC2FWSdW4amkVQKIb0NvQw/dNdFoOk1U6m0dKpy8mBT4vUGlQyXP
9MAJ2vNnvZ1+VqIfw6zhXVS1sx6aJhJDRQPwNQj5rGMFAc5IKPnZ0rQh1joLWPeAtwcu1IiR5WZU
Dr0TdSivHM0q/0Socg+lpnyQz3I/bsdMRrqR//SGeoq7mdaJxgYato2lAaNUZOFQZv1BE2UZmhP+
whm1KubFDA4Pq7fCtoWo3+QC3M/04Cf022jYNbN9AG1jBrE/u7iVFWKqPs/s2CIWpAmycQzR+jEf
W1n3B92ei7AwSzOC8kIZ6UIUR60rHQiJqvqmBTd8aDkYYeUi8iduXccUP/kLWFWLu7EBCLUfg/FQ
Wpb2hC4TvJAzX6GtoayKUCvd6ciDoU/0yRX3AS9aHDHXCqtK2TfV3PMExS2Ay1ldlSnvrO/z5Oiv
gAoOkEipZFRI2oYTMh17z4ALz7mwxcN3oqkGJwQQwfPbTYFyLhOGwHuV9ydn6kKzCD604pU77gkQ
7LBi2ofWte696rH1jrVqjkM2PM/dUddVbKIyiYgibNwKOyB7aID3rriMOrzdaCGxlYDMnUkswa1O
XD30J7Rc/pCGHkp7ihTcDL1rRZ6Mfo1E+ENOHnPpwNHVoZ19ygG4ybons3BCmx9LiJ62tvNsTHxn
Ci483zIDC/bWR+MkssKrGXBsYueekDSdelwdz8yJgVfm74bBraysooiaTm4/zpjn0cvAEdCG4ImI
ubYT2l+EROdW1hWTlirpNhrGQroILcai+yezd+7ynen63b/55k1kDY50PQUT3S/DDwk7aWNs+jv3
+Z4R83xX+h5hTj1PNK0zMIodjPKp7iNX/x9na3UxqIbyIpAjTTUgPKrIZqG2S6mwtyKrde+CZgRT
NPrKql63E2JrNMJ914ZV61uJ73IRIgMwAUulN0i6akAwDHDJDP1hCRrrvnak+W4U/pdg8qqdGP0y
IY57ESHTIvWEK/+iUAnmXJSJJpek3tzd+sO9CchOfoJARQShL53RA++/OP1nWZ1a76MR1DsJxYug
EHtVt4BLBi7dQ9l5FYAiG08nwVFKyrx0tMpQQHDherCxZ2F1skcyQYJVoH5YWzGayYd3V9pWI1it
LS7KzKZI+KU6qqBKaaHBdqLNrXPwZo5+i5e+OWyTz4Z6sFAsyM27IsCNVRRhqVsxs4b4+lxt7dO3
llbxJp8tMVklVqPQFHiS3MR2GPJqew1h2wNaukXhdD0UY84PdqX7nSNclN5GfujEh9y5qbIQQLzr
g9m0AiJVGxXUDWIpHZlqouVI+qMJOjTZ1356ZvqPcY96enN/uSi+o8N64ZdaeSkIGUok3QMEs1+0
KhLT32zfADgQwAPchRbjfK7sLOdceS3mKv+4KICZe+dja83f3v2rxdBtafRBNuDuD47ST2YEIf3O
BrZ+07esom8EGHjIIBuwtO8uP+LNFqYzF7j3CE3Remve+xrQlhXJ7NAt9enAJqBwvSWWg4LxZz+Q
j1UZZvOxf7VLFteOe1tKdgLY2gXHle6NP1vQPodBUYfcvQOB+eGgavUIXqp/OTq0IL0ZmNkN6j0y
NpG3i9SkNXHLmylGD3kW1aWHnHIjAaR2qq925Wqhp7QykXkPeD8YzBFqNg4SMHUZ+QEK9ADJ52X9
Rc2Fimll/gA1RRNlfg9tnfyJ5wNEONl30Jzrh2bWEDlbCO3z9qOpdzwaC1tEQx8gjJbmi8/m77bZ
2DcB8cDfXBc1Sn6ifuEVbR4s0NPcVP1wJGmVAsl/MwT5CcXJ3EZEQvTbQN0Lkj9rtfKPnoQSDe2N
OtZxXSQqz790uqHCoZ38sPkesALx/J1VHz3zdraDKLAOVdFFKgj92f4+EtoemsKxQ53LKZmsmUYO
pWGWJXl+KylA2JpXOaEsWQh0Scw6LXLN71UQVXjbANBNQzVZVVhOIC3oODOQqqrRSOwN1q9W6/un
XI1+nGmW/UXrta+NZWdR4xE7sbmOPoNcVcfAan5UnCMizzMzGXoL0butcpClTQa0lUUfUdFqh0yx
76AiAp1AzoKkKyt+x+eujie360Kos+Dt7bsFGHb08qFBf1AiGaSnAqM3o0zw7tNQ99XT6HPvqCZ7
iokmilMpej82BvIl7ySPPa3+Jmq9QUq/ZmAwyIrIFNV4UJmov4Bz3EjoYDSPjGPbjm33by3mLKQz
GFSNbphPlkRDW5OxbwvbbjTO3iutc45pBPDY6QIzqSzAuL1hLA5m7XzE4uFeBQjuTqLQEXWe79yA
A+LD7HAa1W0NRnmb6ZFwZvYxI15+nEjwGWE7waMTLARZZRphPlI79qXkdwrd6qk+ZP4Bzx/7ntoy
f7Wk4yUDVXg6UcPAm9QJVKwDBPV1dHMvmcWyyUdi33voZAAtUe2HFtWrZMxndldx6t3yBvByU3A3
0jrfCnkHPu9RzvYpqxo/zKZ+wvMI0UmJZ0/IJUGcoo15CE8rkrLqqBP2fSd+5a3bRDyvjCRQQfN1
UJ6ZEGC9EoPrMvS9Q2kcDkJKERpEAV5mTsWThsVMStIXsa9peCyUfhERxSogmTTvwDUPZ9aweVh7
7hJANSAig6jVTQ1EUDTYMwE4jnRfADjswsBQQTTqAz9CQLW/N/jUJ27lO3VYzqMZ90MhI8Z6csBc
6CF1FdCVxTRElVPDelmPt4Vp8kjXygn9WFmeDDmzbqegp5EmWiOarSaL5tyyQyKqPPZy8ZlObRuV
wvrHq52feLdax0a30LEBZ9ZP7gsZTOM4McOLSq/85dk5FLOEHCPpYETaOD/RvtUiW8vLJOgb+7GA
7lRo01zGeY5GHbBJVmC+DYwQql7+cWaaH4uedQ81q63bPoD6ICoIOJTG1CSmyIwEGSXU67K6vKOM
4rjghR/2ea6SuVk6MjscY0o6EUJ6LkcprfwqNScICfHYXY4Rh0Tr54Ov9/QGZShx26B5DAEkjSo7
yGNdqCLWJoACiOyhmA7y3KRvOXSMTOi6gOdmrya8XEMXN8ibB9rqmqVzDUREhccAb39YwxCBciLJ
1LccfpS9GxR7/oDSV3euN+Twph5eN/l4Mkc9nJGzmPci76244e2Lc3UlFpqdweXACHdevPoj916v
hz9731/CozdXrj4YJfJR+D4o7UOc/2AvOblnYBU4uEXDM1NiRQpkj1TYjvH1AWwGJu7CpAh+GWTt
VoE16MXNjBYGTWURwZ1qU8j0vzGxqC6hw2XBTqyG0Nit33oB3uN59qiaD6312pt/8cCBUvd/JlbP
j2nQZw3tdpilMoZuZG7sxIebs4T4FrgmcPxcZNUbpooRB5KmrYvyf9aGdjDgCbLHULC52GBfwRMN
5UI0l5zvpqHDpeFpFUXHRZG0060FD3x9uc2teB2V4v9MrE44H3OUDsaSpih5uDHv3fnW57Yd9iYw
pYVEHg6BymeEJxW4D1v5QNypuXFmXOJm1ReIbCo/VEbxr0fAH6IcZOU7XuhRW+eIAUsIW8/dVCZI
A7uJJ9HGP/nZHHvSHsPAR2oqMzyyszZ7k7ZKLUx2YZewDjoZwIwkfxr5DsBwc/EhGADED8r3+hqB
6wlSTwR8EWDl/Drg/nPZrW7WOwuzPYr/jKzTSaLTFccNC6yaQQxgKwwIWyOqvb7620YAmFqQaTiI
q5NI+xFZCFZQFKJE+KSDXez69zevD//P91fHsMqyoWrRLZYiGZnT4+QfsliOd8bfON03ZlY+S7cy
ycYcwxibb1l1coJf14dxiWdfrqY/BtZcS5Qw2c1cA/Q2Y/dlk8XEVomyquemM2JnqhMvM+9IpnuR
qaakcFF+sFly/Uds77r/5nJdlfKscRizNkNGpXtyiwoos88SPQrXjWxuCBABojcA9XCwdp47nCxH
19jsUoCOMhRVkPe1nH7HxOY43phY3ZB2TUy45p6mOmoJ04SahncHH/c/WlntbCiFiaEVGEggu6in
TSTK4JhPh/9tulb728xnJzMLNDc6Kl7a7aud87npnN/M1WpjB6ofeAbmf0gXvJAAwbJ9F7BPpNg5
Pztm1vhC6jfw7B6GAQWpx4mZocqr0Da/TdZ7IezLOfoznjU+HmVkrZM2xtNbGVajBGBM+359SXa2
11qhuszQp8RbjKU32kQQJLn6ErRP/ulvzLjo24Gm3hLGnB+UBmYaU3KKvvcHpfKwNj+BDvy6je1l
+WNjOaxvYkmXyMHKVEdTYbphNTxomhfl9ZzYci/M3z72fyytjn05uHk7FxhNpl4rXXsZFEpo1wez
Z2IZ7JvBgDCon7URJtisJHC47fPAvJvrNpbjcPFaCf4MY3UcqTEHNTSRUR9pvM95n1qeTCb7FcVc
UdpRUBWRJXcI6JdPXjO5OqEabUknwSmXIli8b4IxdpAx0Fs/DrTmc+YCsMaM7Pb6MLe3OJqNgSYH
S//6JphH1Zo8x63qZslogt38+G4tud/n9I8Fc7VYuir5bMB78iaZfhT9YZj+wrNBMNIG+xZaNC54
5zMKfS9iwhMQ45ixOjTLx4AmOUhfrs/V1hkCyNIHyRfIyi5atVpoIQcu9TESVP1HkM4OEBhn86kt
d9qytvb3W0OrvdfZ2jA6rYurQD/1Ho/o/G5WUSzKWwurrTbNLhKwDBYC526akbn/C5f25vvrgkfW
6+COMvH9wfuumy9Wd9+LnQO6dVremli9Z0x0F6GB3IOfYQfRoP7WBSeOi3PUXpHkj7rxx/XV31wU
QPMBrlm65datQAo1d+EBW5IK8eKMLhI77yUUWtbERHo6ADsqGA5XYUYgBg3KfA1LqQERPuf4/zj7
suXIcSzLX2nLd9ZwA0mMddUDF1/lrl2K0AtMESGBILiACwiCfzPfMj82x7OruiNVYampemizjlLK
KScJ4N5zzzKXr+Usc02/td1ntdkvbx44SZAGQRHuRR+OHGO8RFYEnbkfH6sxJyJ1Xvk2ePX9f+dV
/ulCl7v601YdiEohfBAXSoYUheayFn/+VH75RRCLdZl/ILbjIxEJrALAal3U3CDfIGcBBwZ707bf
MDrIHLP7153NL88IWk1oUsFVBGXxj18HnCvpdS29yP5SxR/j+pOX7FdNzs+f/+Fkk00UCNZeCnMw
LpwMtSbEPbK/VvKT+/arff/nC3142UJtkIBJ8EU6YdOO37lOm3blJxyDzy5yeXg/PXxfJNSB8TA0
NHZ4nOfxXFuSeZ9GBv/qqAboAL90yLkh1v3wUJjfuV4fNGAZ2GojQQ/qfkBtCrlOl5YUEDZpCys/
C4v45WHw00U/PKkSyu7Bv8zDInpT2ia3PFfIVSGwHfvzN/yXNzHxQ5iQwi3rn1xmB0pnNl/e8Mk7
kxFY6VboTxbpL78L4geQ3UNh8fBxhA/ThW5SLtSaLSgMjF4N/ZSK5jpJHv78q1wW+8cCBwKR/77O
h/eBRhVKzg7qQMDkz/Iz57dffzoyjqCmxtL8KLZwuWWwW9X49N67WkL74CT2k57jl88Chhr/uMSH
h25EvHp9OQFI+eKX9wS8++iTR/HZFT6sS3e2PVkVriD5bUNuZn2V/MsKsMsehnoMRGikaEBN+MdV
iWQZEXYORIQz/eZWT2beiun533nQ/3OJy6P6aeHXpumY40FXbjyMd1/V/Alq9qsVDzuAEHEzIK+h
bfrj5zulW0cJR3FuJ3cfjQamQRRDwydL3jvzWPZnov+d9vnnS364a5jgO1MFq7UbwfureZJ5hLS8
JfEOw/JZQNuv3gFUs6C6Yj3CtvZDccYRuT3H8YriDONb278GY4DxUv6vPyKoKeEFAW0NNs4PF0mC
0UZjh1uYsO7WVdGeJzDH+zeuAVIS+OKwCgs/VjQR11rWrK9vJIyRt5+yxX+14OGpBw8y5CVAZHW5
jz+9ZVODXNcJQ4wbQh+IvvY/Wey/+vgLdAX/h0vw7cfSYm4SaKdbrJOxTpsllZ/RNj77/A+bibOo
uqo5dkNSb2AKB5rrv3b3YRQPw2MACjRGigVsBP54e1BFemMZmelUgtMQJ9+6uSz+/Aofz42PV/iw
JoJqMYkHV/qTNDtXnSP6OFxJsv3zi/zur/XzqYGroNlCaYeHAFenj4OLxaGWBkZMp954177iG8v4
gxe021q+Nvw+Kaubml5GAN7BcZ5I8BU05TLVSJf+5A+53LCPfwiEfJjTeGDxQO/8xxtaCxAlljjR
J9bT28alr1PLNGbcYMFoWW0RLrdfwhBWB3wb9+63oITtFFkj/QmU83Hzu9wPGJLAkxxucwgp+3DX
k5H2mGziz/D4vIFhynYewzKfrHlcFBg1oQRBMUEMdhqsyWd+L7+jan+8BzC4DSk8ur2QwofyQ9fF
kY5E4BU7nFZobbYILWsO8diehhVhAbFgWydynhTvkpOy44FV5GUI5reQDz+8RT/OHINeQdm9m4gG
OeyNe2beNGwG0OMKZs0d/Jn8HB7+LRjmaz4IZ1+SFUZQYBjF6yGg6xnHWRaPLK+RJwsqQ7vVEYJy
2IJQBEuP/dp1oDXEb0kA2vPsVbkWtMoSLjarIlsBocAsMcMbe75xKzByfBwVrr5v/LjMHOhTuac/
CyX4uMwv9jGXiueSs0r/2XWKarYGyVoPp/Gp4YeA/xdo9L++L/+bv3U3/3Xvx7/9J/79vVN2ELyc
Pvzzby9v7SDa/7z8zn//N3/8jb+dxPehG7v36eN/9Ydfwgf//cL56/T6h3+AJSMme6vfBnv3Nup6
+v0C+BMv/+X/7w//4+33T3mw6u2vv33vdDtdPo2Lrv3t7z/a//jrb9C+/7QyL5//9x+eXxv83lEM
XItx+r//559/6+11nP76W+L+BWHzl6RIzwVak1wod+bt8pOI/gWeTGgR6EV1CNN8LK62A1fkr7+F
AX4EVhbF7/zjR2OnLz8K6F8wAIbzGdwJsaG6gffbP779Hx7Q/zyw/2hRZ3ainUZc8w/byGXRQhwI
z0xcLMFa/li8cOFB/4EMod3ce0MGrgzJm0bRYg0XlpVx9ZkRJPwDcP9+2rkul0R+KTYt+CZQ+Ch9
RJit00qlorDcjcPQLvAfXddCsNrZIgvW3wUKLVIa1aFzXqZV72QwmH0cCwKNSu+Ah9eqoxnm+ket
fOca7Chx4zF5H5XwUstU6PTFVPXefgLNNEjnSE+nqpLDe7+sXp3KwWM5aevwbZ7rsUnJ3DgbgGch
ZCMWkpRlLGeeNVCCbpsleOoTC2uFTjFxEy9tC4IgEdWUUtaGX3hI2Xevp86hgscp+EtjKHt8oMOu
28bzwCUkMDKYIXZpOr5zvTHZaDiIxV1pDfy3iP+sRBW+eQIJ3aMp243rN93eX+iy75d4qLOoBI9q
HePotiljBJkKfy2GJh6fS4EkPSLc5EsSmfeZKshnxIxAeXjMhlMuA+62udZu+UDitj64XXDRXRn4
dDdNlA8x6O8B2FHgH8YZDa0vcr62u3Cavgk4d6S8VmsOKVGZDwF0j3EXQCoRVRuU6lduYG2a1HNR
IqMlRbLH8+R8B6UL3dnipD2p9YtTU8RsaQ46o2omUL34y+hIchbryQt3fIjeDHL5sr7y7uBN+6Li
6ouaWJw5Pg4JmOGmUemvYKUJRHW2iFhdkqhY256nLVmWdI2Hb4Yq6KqitKdxD0lrV38VYoRdzZA4
26QUJ6KCoSBrl8m2OQ5RN93HsrdP4aT3kpKi9W3K+LqLmgB30RSha3d1BGsYnAOHMuLhoW35D2Om
fK6oyKRmJGv6F6+qitLK7VgnsAOoJp451qi07OALWidvaCQhKhhutT92uykhr1rRzOvDJI1GSlK3
acIsCBhFKWB30pRfEF35BKcoUSPdFa9hWjbJjrlBEZXMQzhuY/YA/HE6oHHSO7ccncJENk6XIV4t
WGyV/11BdgIVEKMWWhkXr8CtM0EaJg1EU/6o95QKWBf6Iwh6k8i7etB5Y+FRWvlQ5aVhY8stI03y
MLq1KNYZjj9RKO9Wv2w23jjjhvWm+l6XbpQSo6bM7SvnSAdfbxzCkKnKBhEcDYFUOoKu1LVBUkB1
OG8qZ1J+KptyLtqAnMwQ3kfGt18AYy5I91r2gkJlZbtxw2CUtcc8dgINGUtsBVXwSfOgeZ7IHSkt
28bDVG15HdH7uYbaKwKUanOIgIcbhZ8USpp+H4QSrDmnSSSeyDw8rtECcatu8tBt28xrvHozRUof
hsrz3mM2833lMlD5Yr3rkpFfu6W75DDAU5k3iXFMJ1ndwitPHaA2h8maocEr2Ktt7qjluPgeCFyk
3cEM9c5waOTgwmL3bOyjE3URHUWY2tUttpB4GU4Eabcc4y33EXQEKG6bfnwlmD9WNclqCeEAauXc
D3S2anoeXDvtYKSzcxjLe8rP0jocq6TtikQqmi71dd0276NTdmnA+xVvP8FuA4ked81jZRcwU/oc
W47d4y9dToZ2z2ICtfViuFNX/Vce4Os0w3wYjbj3NG4kn/28Aq0FMqJDaZN9q9uirq/WmN0upgI8
thxGHRcBL59s3RHo3gw7Wzg7QHz2IhZOM1MmcOyt1ZOAViGI6sMUtW9O2cPMpRSRPNFlXXc1dF2i
xuZMZ4m/2v0aRT0/VlpUd4HIwtmAl8hjWCV5Q5VPrnNiTeVdzbT1jw6qiHwKk6KW3ZatOsgbkEcy
rFa88U26zLw5gbtTdI7Ire+oLEYDtnVCLzeJjHOY35vUT9pdU4Mde5HAuOtS7lz3wZlGsfO0u2I3
EIdgWL8o1+nzdpIQ5DdDm46WfHGFfo5auYV6U+UI52zwwGrsfi6YitBuHx3QPNNGj19lP361zgR1
FPYWEMz5uUogcgjsvGSBCMedMfwuaKzd6XDor9eYHzspi7IE+5PDi+tBifG5QVDlVUyG28X9Aj47
NkSoV0eM+lM3sQcYpmCaNBdIMjs5MCUIBgfHDI2uqxl5UlL6bRoSnkMraTcq0tU5nPV0aHosISpf
/BrhSCnpQamcbS6Zml5gt4bqPPHeg9oGL4vjgb3bEbg/E5m54/yFegzUTElekqYsEoddnPha94uK
jkM4OtdQRFq8wKW6I97W0PYQTe8jXcYnrA5shCKy5yX2u3yoTLuV1biPR8K3ZITfhUsZzrb+DNuu
m9VWedso9tjR4DGmstqPiiy5T+SYV3MQPzO4y6+jhIeU4M+lcY7QwhYsDGDKafs5Z72eDzAhNptR
9X42doI8NsMSIrAyBC42eNskBPOcOWwswslujPVlNsgJ9HYm/RRnXrgtWbyfo6gow3q6PLwTZ7HM
Omps5ovVhBlfB5F2EgFScG/ZCVlO23pMMilampeCyZS4MOPxOPxyxi6GNYF6Rsy1uWqr+g6tYpUO
NjhG/jhtR9t9k2B9a2ryfgZNdi4VUi9LuW5KPpzbGLQUP7i2TlDlXNZ2M7FyW8VjmHXEe59ksg+6
i5wUI+0ijuYQ10ryKtLQcrPGy5n0bvu+a7LWc+a0r/pH5VU7j086bcc+PnUq9u+jwfchkeAC6eu1
zrsBJjcedtssqjyQIlv/jkNNf8XMAmbTNEELy6J2ty6ueuqDft2WpS4iZdMJWmR46cQ7v8GAaPVt
oWaw4NRYbQITFui6RBFpEeYqWum1jHjeNWbTKjofwDAoqDt2KXXkuuu8Zus7TlTUhmwgL8YIXXdp
baBKinrPgBAd2i14/dtlaDeSdyZdJKyMw8l9VkDWcs/vtz4M3qQNvM0S4WTyE3VG/M0D02sIHp86
OXTGLeS6z4DbJBDhOmAcA2Uu5ohiC18GyDPYtGsx5JgQOwBR4HQrytqDAKLtcIrXeSiHBJLdelOG
rC4675olXBa6Qv0QU7av0XdnwUUwXfcUBCbkPEKccD84yxX8cC6GjN7Z52BRei0Gg4ozlFnSfUYH
X6ftEi/p4Ln1zoCQWHDUIyceoWrS8VkIEBEF3SFbie9jg2LBaJukKp4fwGVVWWOalxndxX50ZpI2
c3kHu+ciXnV45ESAqOvEUwP1LXf3qmRDBpyP5m09es+c90O2dMMT1swOLJB8bmo/9wZTvcF5e9qI
UsQ7ElawB7AAMErhf9Nx192tZX87glybhdLExYgKCxNEGN032HzjGNbP9yhITTYwPUK6IgAARNuW
l+8g9Xu3TuPjJJvb01T3+xUSERMyKGzU+HvZUyO2zbEbt4Fs2luSeQMt394pm7do1VOhS7rzV/3S
TD4c1wgbigX9wiagS/lq4ijc6DnyNm3dDSz1VTTvYHHk8lS568voIzOVlAv8gngAfc3k2itnRcE2
GbxWa9J6j7SPvgfMH7c9QXz76okYFWQrsmpwF7wiDp/u3YEFgDFoa6/7efhK+maBXkTW3gtUbXFK
BDju8PRQN8JLll0VrVsUYPvJ6+/j2F4JYZ0inKv+HgGucwEVG/mhq7JDpglprxxJ12zmgAgk6APF
qHif9jVMW4iF73w69f4btPpg41o6jAcSdQc7e+9jEnz31k7nveLHEQ6tjPUvRHTsplO1KkgHoUpD
g25Xk/fA4NQow+AmSezzxN0kW3soh0jXPTWX3iRqIXyRYzuluNnzpgZJqhybHeXLekKRuI1RU8eV
1Bm3Asw2GR1bx0WEHKZ2RV/3iKSP3RlctHNkWmw3TfBWDhGK9mncLaEY9m7ihJDEkhSWCTMNypOj
GlVMcV3dVnIKMx8OxIbYu0QEDxq3+wR2Mv5PvSTuKxUAVGL9w2PKu6k1UgJ6aZ/Wavw2JNXdyIOz
1/MW77qHOHYIUVIk6eHwUuBHRXGLoiMEhsMsh9OWkf4Cj1ECNROqmJs10es1b+e18CZeHgmnwa4C
Xz9TcdfnQwJMSBtv05v+nVGMc7321KxCwapOFVwOqNRwnnO9mjxE6tXlGgGoHmV3MrAd+BKwBDZi
pTND+Y030O0EBSxF9Dt8f9gD67h3R+bW/AiEqjMYdpmzr1yILAYvAvgzMP+qZIFWRRtpVtheaFRe
s/pSWt1vK+YH3wWZh+MIqi2KcR8ZKAqy+nry96tAIsVQ0w3XVaoD9R4pxMyEEIb0VQRlfZI8lZCi
IFiHCuwa6msIxZx22JoT5uGsG5Y2bWBRk89UEyetq3WPSIw8qoCHXe5qjfoQjgurl5neRa/o0m2i
/flKVmqv56rKsPL0eXa52oQmUjlHjhOrsIMCovR2sRi/T+GKlEoPKm8arDAo0qnTV4+gVZtsCgIF
hcEIe6x19s51J/awWhu3pa3jo6+/Be1XjO6uyqBF76AGAAYow8hQjidF9cmv101ifEjUjC16vn5t
1xGBmMSJ+mvKJD2EkSmUCcJnGDHdk5A2e1DRAzR/xtubxn5rSizGFOOcH5IN96RfNnEf4MSGqRXH
r1Lug57gyPAsEEJh6L7SO8e3WSf3kVOfRKv2lkT+q0EYcEFK77kckl1Qzmf0qWsG5O1taOhmGbFd
Tj66y3VA5xYib8NrXHvkvjNdySmYYAUxZuvsosn2ArNdnYjA7yFGfkdTLtnotsuY+m6yISD+1FZd
w9JiU+M23qsI6EnjRzudhG3Wrc0eCTNHl6CEMStZDqx0SDY4Lnte1rHMllWNcAnpkQbZBUSm8zQF
N4tNgsybeXIIJvBpUTXTU6XRZsou6GHVYG8FepJvkgfLpscIN5tCIx9oi8ipyVwaBMxarNgY+FVD
uegtKYZv7J5S1boZq+O6AFQ2I+bDVw/NBL8w1w7lkAXciI1s4vLOZ31UyLU0G7SS3dZQ2e6TOjQ7
Gi0kB+vBifEVvWATwn9vyxk99dTqq9rpCctHHmLlQm4zp2ya7xXA4CP3omFP3AklSlBv/LLsCq5J
fbRWPgdkvplUj1gubb1T483DfR+rqzkoUfJiBad08NBuLK5MCic29Ejm/jBrbjKvC5Y9qOzh1rHd
nAG9qzbukvQpN554Yhb9tt91DkBhd/4RVqhoCgV9XLwELzzAmdrXuOEoAdC3eqX/DO8PFJt9hFG0
qqmbLqJ9WRjfUiD6baIgV5H6EEcDktiN8NCwazeLRqfbaE+zDDQtfoB7N815WPtb2IUmT7a3z+WC
Mq2uo24HX28KRgCWNtwNXxbg4kWj/IfOTsfJl8CuB8AydoCI1rLu5GNUkMI+5ICJl5O3S1VhjwGZ
GS2qs7EqEo8jtrRk6H0cqm0NZ+sfkGDjKOIQUnU6afdu1YOFEAMj8WC36WoV5h0H8ZonZEkBmNq9
69GTGXEMlMHiZ47yYWEAdlCYThXdemyUKN6QstJ53ZexxHjBwvMAPQcUVLHXB9vVqisfh41f0Tlt
wVrFPkLPXQTTg1E03xbIMDctsOPC5SijqlgenJEGqdBIPViJOCnjfOesvWXO+KZruUFq5kOsqvJp
oERCjwllAokak7JV+Lfuwm9ql9CnZI5w2JvaXDAwhHg5Psm7pXR+dJ5TbWGs/BjHi5d2TRwUnRtv
eJUcgybarNajOep5m9tQHpsaXBAqKlQ6nN97s3/ddMtJ1GVZ6NG7Q5Vapsoj7lFFyVM/AqVcBJri
gEM2CdYvD0UuVIJg9uhLPy531WL3OPfPehqLZYxgUtXlyg93I/iDmQ8vmzjxs3CVuzgyDwwqVgh6
ET618Xz3Lu7J5ZUC/hW11ZjOOCawxiHvHaHoM3BcvKI9L19ZuAA4hCK42oha8K+81DY3UIpih/L4
ZgxGVGRTg7oiAoGrXu+8kTuvrK7K02rbvMT/c+gNkmhL5jx5QEffVIdTZ8LMhkz4jUGVULAGQblh
8kezwFGTSHhljjAgXedNVBlSDLp+0hVSxaq2fQtLCLwNgyFn59R8U7fhpp2c9gF4/ZwtVRJfSk9R
CKpxfvjBdF7IAiKeCLxtEyM8twFC2Y7D/Iyv2O07iIuB8OKvQ4Rt3sSkBmOra7cM3m0bf0jKN+Tr
3LWAIGCogaMrnqEmxh3Je8AFsDMCnDCt84NB2FbqDmgGpI7nvNNIsxcwuU6Rl8Y3pW2vAzxv4FP2
zg+wpQPXm7cglm9lO/wADlMWXm3jPCDTXCCdqIeO2gMIbOT80mM/TOXSPZAhBMugvatidQv5sNqt
Nu5vfYmnTG343FjEvjIgNbPQDnRO4KMPi2tybcLmTjfCvxMmYehlxDY07Gun+Enj/U3rwLnTrPSP
8biWt3BBPEwgHyJfxe7N2s6ZYU5GbTfAempJ7SgcIF5NW5TefBjmqSBY1o8OL+NvypAREFUNlC8A
1BpqehW5Zrg2LWr2tR12ylHf4HuUtZ3eep2OIY7GwenTg6lX6P4a8QL0+LENlvfKaITMU9afu3bO
YeCSGhXCUSiO4pxg1nvb+jVckDnr4WUU9zi+lNNDD0sQxFTRZUeknnYOkGBBhwn9pTUgUHfHeawm
pCibBn2Emfa0Ud3emEMjxYGU0AuBkGJTTd069eIVNRE2e9hnAmqS7KpMApnHMHYhzgjbLq9/ceB3
VzRk2aOgheAWs4EDvuF8hkIoJyOw6sFnl0bIwIO8Xjn6lO6uRvgrtPCtg/q8N48OU/pIu/XAZyaP
XdLwM8pE2Dx38rE0ABFL4s85hV/LA3RsqASkcyUlZpXjmuzETF9WU3Po3MiW9eTcU8ipnH49Wum/
lvF041v7TlHjMgEd/SoRSFYLYG5wg8oigM/vLfNux8E7TgA0qavKjExsA512kAbje6hjCvE97iu6
9TFHstjdFPrXfb9OD0J72MvBD0YmRK2HHGp73BunzkeogX80SXSbkOmBoFaJImNz3Ah0o8gWn9M4
dmTeOdMpMszdTn6LSiFCvxDKNim6fgDTWIVbIifsawb2NrAFgMcX83eco1xh3XoN0wEHMGsgNh0y
oab4K1y51VXbw8C36kyGMOJNHQMwj1B43keJo2447MeKnqFraZpSw/xHHN1QXdAttC9Ve4G6fJby
Rt/XfnxmdC6WDsg46ieNwUu907LrtoqNhzZeGhzjgOskNiRX38bRdelF/KJF55s2hpkA7aolDXlw
4/RDc0TK77qJBGCPvo0LgULYd8al8I2/HkKvGzOMMqKNg8/Pp2HchIE+jQjVQmN64d7atzao3oIh
SiDGkLc4Jut9o/hWdUMu6rhH7PiUmeApKX33HWCaRK+QyAIdn3hLQEBmqH7SoffC/VBGLoTuns7G
GYWCFFtTO7cO4WobVP1+kp5F3tpcb+Ent1+q6yqOd4HurmApFOUEwPo0wc8C0nx0DZ5ot6qEVh3C
YEzc6/YamzciXqRb7nwysysCxG/ntVy4WwovMiBNX2B3wQ8ayI2LMXrwqNC2wwG6OkZdhNy8ft1U
SY/hwzT1V+gnvkd1cM8vduC4rfdzdBGo33ttmUteqRST6emuBDkJdvfQuA9W5TDRGLKyLMfcoJ5B
GioqKV2x12ayUWHVvBSwUOgLZBRMO48KbG5mGZ70UsOaozRhf+9arR8wp71SFRg8k4jf0FPe9c3q
nfRkRHMmPTzlYPRRVq/CJ/sOFdNyGWHajl+1PGJ3VnVRgQJzBAhE4I8hljZIV2GRYXeZD/RN7dzN
vL+JR/d7WNu6WKqmAcI/7zAe6NK5D+8VG47AJFfsmnpL6IR9tIth+B26Z4jx4GV3lbRuHjaJs1/6
Gt3I0GLqM0uXpj5bvqnSYqUv4ASurd1OQ3MHRBZbgAZwK2YAYGV/h3ybEUatyECpu10gAZCaIM6S
KXELqQLYiTyCKZ0DDrvDVuhkY2+RNM/5Q+tj7SzVUiNJYZ4LP5l+iIRNaO4C+YRGAF3qXG1msBbc
yec4Fptb9HkZUh8XtGkcIwSnugHVW+fKme9nGfZpoHkB7d9mmbudozyauXSGE2Gfo9/1s66WJlsr
uIkSvn5PUK0deP0dLA2+wfZHVIZOFBMT0H3sKJ2t4zTO2U4EfqPi1LcLnNINJgih03HYcM3wG6/0
nOzlAB/CiK1nKNqHbbeE+N/LCaZgjNK0Ru2UNgbuK6Q/s2R8dl2gdZ4lJHPG5EEjxBveInALB3MR
jdAYyS10kyYd6UAOJRIeBnBVntyg50WJcyyTwQy+yI3Sw2Hu/NsJY94UJ41fjMD0Um+dk8zq2EPT
35wko2eV+NdSA8wu5ypf0QjByy4PRw19aUCRQwZvS8/AqSlRXpvOA0Ob6AOXWssV8IETOCnmJcE9
A/8nXyZYTHKLxR43GXBFKMZD74SWPh1YF+2ipVPYb2BXmHDrXQVt8I4sUuAUCwqTusUgJKKwIYUf
VU6Ttdwj6alG5aP7EUYbutx2qA3DVMTG3wyJhAvNsHj7lqG+wcyJ2dSilkdualPLG4hlYaEKG4dH
TF2PXPqbCMYsY1zd4KTcjfAqwkvSLFcQu1oJjCSGcEbQEcvfOu4WLQi+btgWTeuqrz7R/j3hzZdZ
rQailEWovAmTsZDdUPFs4h64NXQ2aT+rpCoS68EciIbJrVOJ6xLGaOgV/CmvltC/YUbZlyFCvz4q
5sJIqHkCTKtyVKZOVjqxOAaiLDFwMmUOh4o7GS4V3GLYq++EZw81iWm/4MlCgYXShLRlUZkZShx+
MWfUjxWONuNXhRvD7UE3ZIcC82rtL3MAfUBHj+FP06UMuS6oBZZrxeo7Oy7qrtcuAAyw/Pxp2Xaw
mac1ActgTSu3+hrhXHLr+aZel2tqpZSZnpY+s4Z/1wFcWXrMkoWcOZDKCiPN7yQ8L6iiZhJverve
JgqoQFUFB9gqrjvqjSIt+/mUQKuixEHIeFMG44lU6rjopmhsPOUCsNad6Pwfidebk7NUMv/9T5b2
BwI8YF065vWAtnTtBuxI2twwVpfYyudMrSqdnfK7Mt0zj3atnbceZyO8HeDg4/lfGb2EjVKzX23X
odLzDN3AOhL1AyK50TAB9qMzphKuA0AkdPZUdnDqD7CN8UBiJFvTrzAmvBt6VTh9eK6X5aUJQ4DX
4/Q6KHkQU1uYtburDEsOIdM0DdfgQBTuB4Jxg+MQYLLRQdCwYr74O77aqAQQJSU3YU8wY9JVU7Qu
cfIYqa85dXtsrfTiTSkS/WRbQ/PI0BD/Zu2TccWUMeLA8ceLj4JMp0W3uySqvxsS3Dp2wNLECXUK
AnfPnRn0hAWmsXWtNlHQA8/osJPHjYJXjXiaYg89Gxj9p34MDjEiE8AncdQ7aWGy2s7UAQklLr00
6Jwvk6/gY/P/qDuP7ritdU3/lbN6bJxG2BthWjmRxWIQSU2wJFJCBjZy+PX9gD63W6S0zHXvrD2y
ZZtEoXb4wvs+X+Jni3IkByisFH5MHlG3Aw/0midhBfwgqDYWeoX7qQ8z1DVV4e3rsgC65KGa3EdV
aT0Kc0BUMdpdsA0MU7vq3hoTqUzteFk50G4XLTj055h5nY9DizM0CAv7uhLoPbaRUbK8Mu2LAId1
GX0nv4prqosbWGlXarAs1nJhNte5bMJT0Noac+hMBrTFjjxXxeC9+h3swsU09MmJyoMOqcmlezGW
sKUWKil4rjLM9vQh/bV0QutYRz4woXzwxX3dyWJrdICTCs1hrsOoUPDIdKJfMtrbUZfJq7Cnfmn5
DiWd0qzzbQERmBzVC/ttG3X9dWulw1ZnMW4MK7LPqcqtp8CcW7h6r64dKYh3nEq+DBh7B8voXqjf
JsuRSRIpnaJMV7tywA9RlPGJt6UY8FtYX3VjZAhv17SbBjvQuog6gp00IH/S4H11ZrCMkmTajmB3
F7Ic5a3ltsZrBn98beTMDlajD7Eir7eunVH4J9M9+an96MnmC+IBk46qvxFRX25K0YnvShR7R7/S
veFqFKwFVlD8NZYjsYVzI4fsLteGxy6jVAyH1tkOytGZE6/mXqt964OrXcf8xfQa6FU/oQQF5zwu
+ZDd4J+8qkuuR91dOylazCUdEafc+GlLuK0/1MqFKVQPGqZ3iFpL9Fv1stcYETsC6KZhEtKAKA1s
15lNWpJmwzE2xiPm42BJk8i7KSAXyYILzdKgNRX9vNlq2r/IuF6FWQKPkglSGRPNAdfDKqZt+TUy
yW27oetJ6upmbSaxdXFHig9AfSAON/EORWZHqU6Drt4Je0/l3l2jemA4GjNvjfuwSCEVVYqH5pSm
MWBGNUjKwI1+hGXdnMca2tWuV8VEy66KqeL8HWzLVZ2G4rmTQ4dARNFGkOKly5ylw1jFnTvXXcKp
Cw62ozF4qJ6TY91ND31DT8ypnOCUQYo6oFLT9l0yuo9l1bXrXJZ0rJ1RO0BLyi46Cs1mKTJtvK4G
D+ICUMu5cjwuppo4OpjsEX4Qmc+ibaqckQ6tmb8EicrWTHTsjk5fTxtlRuk2zS1xNFQXrd161B+n
Sb5yWX11LG9fRr08UYrg8i8tzf42RoF7rNI855obUdBqsU2rM41O2hDIq7Yrh7sicXy+Xk+j7CCM
B603SzhbftmdulYVr/E41jvw3JlFlgAnIsurI+A2ThsIK8WVspxs0fl++xo3YXIn7bZ9GsxShiuh
YKgsqXRStTd7QGmrQPnO/WDa/S5qq2hH7SqGiNXc5mlfXZijaRxLNv5+MMZi33BYH3OnrxgpLdAd
SeknGws631Wi59prWCPbqpI2+K5HLrhzU/W09/TB4lJuomQx9v5wm4dmCU6YCUvrtB78cyhyc5Np
CR0KZlYv9KbmckM5QvqVno2Ib75RVyYhNTCMzvnSGcEcGzrRvk+o1mS2ry6VKhGz2EhfhFMad6OR
hXvZZA3dKrIegNKTOkMxjJisNDJgpu56CzR/8A3NMQUMI0c4l/RqL2MBzq+hGCeg/vHM8rXWomop
VamYEGNAItOs8IH+Qe+s3ECLCM/CMxotfY4Ix4K2JyixfR40/XenzdW9geLyqijGHsT8Ffo1vm9D
15aoggFOelH3XDVj+qMpPMdfVK5F481Cw0PFQQ+7p6gGWr20NS/BNxdSW87bn6Ec22s/nXRY096w
jit0cxJ08y12n25hpRlakaGLL10qSS4hW8a7uDVUTZE88S9mzzFU62xrPc6NE3urXk2u7iySieLX
yFTqPXQQCw5akPJt1YPL03vBs9Y441XuOajDKJYsKruK9npYTZuosarlNOTthvkL7dHtK40QMQxX
YQcHPEjreFVqznBRkd99gcOdXfhJyZFcz/4u7Z5mjNQiES/SKjMeEAvElB8zIc+ha9+ETv0o4iZd
hoh8V6kd4oosXG8XtoZ7q1M2q7ZMO03O4eR1V1k8Tl+brKXzm0zZs3T9n8OU2hcmXJirMMy1swxQ
RRq+Fu+tpMquVVFAgC+qYNnpYOsMpylOgMZtLvQsgIRX+OjlkvDGcrGSM1Et3E2+6VBVaLOL72vD
tg+yeBMbOZ2EqXCujbSOjqlsvHVf+s06rq3lwM2wbNsxPNWGy5IaOgpAdM44t5KZIyjMJw9u9bmM
VP81kAMVwrGE6FbVjfe98wf/LgvM6qEPuhSIY+m9BJGUP5M07S5AH/1zDeq7X9P+AmwOYFEtWOze
jj7AHCG5bnqpeOxo5eYqfc2mLvqi0aVbh9qsK/Sq5FoL6y+xp3tLLUmdb3E7FMs5y1n7VYl3wDcg
0VtGmVH+nqiWylSdR6tIlnVW8We4hja9xlHvGZp5zxy8SF9AyBAVkHjbMImf0FyR6Cr3KpoKQP2m
BQrP6pqfuTDEZtQLDpOCeh0nII8Aal3tsjyKzm032Ks8yuqVb6YUSw0kfCny2zMZbRjtNEpT1QKR
pnMbMMJ0VWdms4kbrBDrfKzkIiqoLnZhkatDZzcc16JGEs3KaV4btyutBVM7jKMSdD47KuJ7Wn3t
ygsQ6k1eMovmSp0kuXUOypEKXEEV7Edvak+i82M0sK3s6Nw1Yq31Sn/ylTeuaaHRh6svVhVQ1Cev
1VhBqyAaLqV7Z4xWcJZJPDEHU9anOuzTcNlIMSvy8uwypgIFZ5cbx5iuw7pR6PKERp0enbi2KYK+
PhpdHzL4zoJB6hPXdSDQKbLl5S5JKwUrbJDBMZOU6WksQ/5s6ALlbdE/RmChF6r39LnTh/Yp0vNX
K7bdyzg62QuwQ2UvnXQ+aQXVlTrTX2PZm7RfxdRvJRriDa06oraU5g/BkRuxMIl02EKGv21CoQHG
1IC7yrx5HXXn0vnCe6IiQMepyh9dLDqFhSxqHJL4Z1ya2batIHyOpV3Wi8L2ygulj4RRLyLd5KVU
X4y0s68nZWlUZS115wU+skOaw/pDTE95Qp0cj98GmIUnfg6SNtuX+oI7MvqRWWZdLVJDTncRgs1l
MmbDq7LQJDC6Wv9O8Te8pfdDZXjCghI0hfYYtRyyqT+GaEvSDqFpTXyJb+Q6yQIH173W/piJPHNn
azDFUpWpvtPrmq5ZUaHd0WnksNpDB0UCOl00VI4+HWymSHw3NHe6DUBhblpr0GdNFy8RIqRamQws
XQX4Z9bp2BPnZP6w7pGm2fTYGtZlNwguDa0i74kvw2CtNEsvb8eIEBc9UMyHQ0O3mqLSIkq07PHY
hzGZVdlDV10FxUgBlO8daH9stnfMmxDMne5reXE1WmN1NbYPmtnYDyJqkm03KTqwMmwoG2BFmxZj
PuxQqtcHoar8pRXEk/bYZKSHdbvNGTzPeV9i8cpa+1XzCW39ctxqRWisU37gKmiH+kjQNk9GrJlc
aGtUgAj9w1s9YWJYkFF7CZ3IJEvGK51nrnxCmxScyDCKW4OJBFQ54zmKHJj/prmDdwloO1+KKoLs
6yC/C+Bk3upN+RUaLC29iVjNCbR0zZb2loVfDDRLmugUMw/9rhBz87KCIL1Ma2Ujw0LjToIUy42V
9vFTUNsHoy9IDSMbyJfS7OdOqXjVJU30AwHXIFB8Bc1+HJzxLq4MDaVwY5iUzCl23sQ5mia0ANop
Tf2UmrhVM2Yzaoprr4mmb2UWRg+yUcaZczCfWOq28d3A6/kiU7f+jpxj3E+dY29bekUv7LPqKWnI
kZI29+/sZprCo1+Fz3WRyg3NAfPK6eyROKNp2puMq/wxS2RzO+R1guJT48Bi5h7zFRA7KBUae6HF
OgedAXKpze5rs2/7ldPknIMDb26pGMjFLIw0lGfPa5mN4gg00RF/5lWufT+Jyr7N/GSoFsw4LYa1
oSgsaZHBpmPYHH4Az0vPsZ/W9MgruiUupep7O+HwWrVULUlJzFnoNQwVvYY8qWp9k/hNcDQcZJII
R5gvYWYQAHtygHA3Voz6uc5DjqxuZNZPERfOlR4mbbsRVZA8wdhMTj5K4UtWts7NEKXI3jyNzHGh
FZlxb3sT9l+brsJCV/600MmY11brBHe637rrxqzEoevs+sFHeHPE99IyozRtnigfJ4i4WoQsFlLM
VV4OFFyxpdxZEYw810WLO7QVB1zpRNuyz+5cszmbUvOPbR9Za9CD05GZbNmjmkBSh00xe3coDdax
6az6gJSSRDRBrZarb21ctsWyGd25WW/Gu0qX9doYonhT5IiwEio996kU4bKVwL98JjqtBs2XZwMi
yD5HG3wcI370GI7mpp0QXYc10ycmJyTvm9CqMmUx0ob7gCD5qAxNW2S1ZT4wUkvgk4A0F7ilf2qV
V9zhLs9eiw6T0yKDLXolpEFPt0YktAYMa8+9JuEswinQv1ookc5Z5SORMdxxi1NWXmJDtNRPIv1r
XPfdSYiMG25s9bMbyGBZV1p2tjxA5CWm6EcrDppNXbThycuz6NwTOBzo01NnNqtUW1hkY0vuUVjL
rh6tSf7ddZ5I5+z1zrCKRzO4L4mcHpWiZj1ajCtm2N24iUvbfQVdwWQopMU/MEJ2iwCtzdKewC+Y
vsg2Xoq1aJEGmX1tjbXz1a5S1r5IEjwwI37AhRsXRGCxEz5EQQbvv/KpBDNuw7x9wzjTZ7D21ID9
Z92L00tgucNWMZDsabKTbJVjRfwelFaBekE0x1jrnV2dz3oq8NcjxeROX7QapUM94sE1qcUvGarU
e+mm7QnwcHUYC0sdonziirdi/0YbENdMjiFW2DUGFPG5WpLaNT/6cIiP0C3jl75Lg/WQVMh9hJTQ
wKcWAyWhU5jM6ECS6ZZT5XtWWcwbZD4M8n+PGqEKsv6bkXrRaxUlt0R3w67uZbOAdV+8oD2vj0kb
J3s/cuwaBR/7j9vU1ctF4wGfccui24bexN1Vu8WGolxzcCkVLTlVaUWzKa9q3C3zuLZuA8rT2veY
Ub4Sqoc/PMSLD/hoLUbvZDCGdDdwxoVX0luYrUceur0suA/inkZ9Y2jeznIGsRodfiO2f5dWYD9s
ScCLq8HEUzNUEwOcnNbGP2M7BemO3GtjUplcWlOzJtFw7owypmuHoyyweuNbjSvzizLsZje0hrUM
7CgEqlaQ2g+1pDCZUHgpixBNmQo6XmgrhhuncOzXQZRjtWLud7bth7EnK/APHPImXXLTP0cIG39q
bknZozEw25paj4moLCMWtDFMzbjENR6+RjIXO6vo3I2JzJm2i5fvjDhQjCeBt72sUVUdSnYl0Q0+
5X01J05USsaDrMruxYd+/xCEEhA3KNjyNDhu+VqJydnIEAGaOVS8AX00bqd0oPhhzmXfaqjOf1lZ
aIyBML2tCIJ0HUt7PBUCUSOdKvO7bpf6c5fJcdcVQ3+eWjN+VEE/PBVNgk+k0tFnnAazVft+HON1
30TD2vYyC6eA8FZOifgYD824oOFbLJC4F2vJPRlBRFTWd4sg6pRjc9jHFJSCxV9xUnpVoYfBrvW9
apcpq/kZTwhtEDBzVGZg3heZ0lCVGH27NpkXtdSwyq7bcsiX1Ey0bR4G9b5Gj71StQk6vZ1+VHTy
sZnn6DL7rKeF0+Y2cR9eaVqpIkvvW3qf6TqhA4EdMKcrnDVC0eyl1YNik7DopMs23Y2JJk5VP2fK
SdIfcOHnu7ixIpLpgIaL6wzR4+Qo+pWsQ7pUxEcXQoort4na73aoyzvZjGhM60RhjcDejOoqTFYg
9Z1FbJXtKStR1bvoxVZdzhapmyC6ywbtyU4JIJsqNQ8AB8JDEVX1wzCFA9aMTFwCPEGHvBLFytGb
YRPHY3j5y2o6sm7hRLsafOvSKjVvo6TjbpjUEGF2RswbGw/cUHTgm9nP0CA60BeVZBx4o5XNSxD4
6EeNBFuExajIEXoqy81xzOor50O+JjOZNliPrVU7ZqZa/BWhnBkKvbe3MYHNNg5DlBw12exfDUAB
N7TScDegp7uJfaTDms1oX0PE/TYi89i2mIL+Bhn8x2n8zkH7f+3LHy3OZ/Ujv2uqHz+aq2/qo4f5
ne/5/y+nM87k//1fXuLfnM7Lovrx7V+vP9J/3bXVe4c0/9/fXmfM0v/2TP0PXmfwLv+e+RWugMgL
qUjHiPwfr7Pl/psEHIAAnF6g2aC5/9e/uInfvM7YoBkipnuM44QE5EEf+a/ne/dN/dnrbLznczku
lDlWMqoCSpy2Kd+cyb8wOhCU2QHD74KbWKtHZo7TyO4k+i3Z9to1W7pgJXUMvXNJf6KgV/gaVJPu
qMQ2J5vi1MoXKY5OP6n6KzUXDUXSpB6QIoebxdSb4u+19s5N/6s523hvlX57YCzZQji61AEyGzME
4pcHRhNnOwx4C24w/2oXjL3NcjCTdpNWtA/sNnsqB2Hdi9zzIAYEdrEtA1v7hDg+Q37+H2RhfgZ8
iPjNuSXpkoqP9LyGi6kRTpreUBMWZ39yzG8Zuqe9iBKvoHiHKEiUTfgJtMd4z52Zfy1fELATPvn8
Nx8H1YTRABcBMy0z5HJ6Mk3v5M8UFs3rkU4ZVdWJVqpSwX3ExBZGdnQFNR5PTa5LXucn0QYJoXsx
m97HM5ME+dp0KuMTJsvvy4khPTNiXMfFj1T8w7eT+WBrWpWnN4035qdedCWtw5orwDZxp+107GL7
vhnktcUsiPSztTH/9Pffi4mVnsajgBHgwL94vzZqvYrBmdUzCb66jpFt3RNUxtctZWEsgmV0sO2U
S3uiVo7xw6ho+FlwidIoPiRjaKx+OQv+s9d+Xaq/fV0WGxd+gCFsRKdwKT88TWxR9bRj6wx9v3mo
+qrcjiKlF40dj3T/n3/ZDEZ4/9n5bbAUTM4NcHvmR9iOJpvBJNYW55EWD1IBVXdfWlwlRzerh5cM
1QzSaJeKsaUFya7txm4tnLo7lUp/cKPQbdGTyHITuDXKVJubkxCiSvejHtTbKUPrpY9h9xkCZz7H
Pj41ynZhWJ5Bk8l2OTZ/3c2T9GQvzdo4lzgWUYFSW1likilPxTDwSDmBGG2/inQebUl7D27l1VMs
65ag8WfT2/3BLLjEvYymqF1r6X1n1M3DJ692XjbvlpVFBZrRbZyONviJj4CbyaVi4Sc8ZF3qHYmx
FRsYE5N8I5D4YcZWHvVHz79Pu9S4noy2v88TFMlFWi8pz/2AVNjVny31P704AbZb1wkleIXzv//l
GOR3TrTMDPNcT1Ie69poHgbDQfAVFc5dXEzREcn6sE/NmMFPWlp87ShyocHo3K2rx9YdCkXrFBdN
8yCZv/0iiCH+J6/t7X6zgPLwpB/Wvxx0yyzz1OCg6o3rUk3pjYz9R6/HNt7W9bDET5PunBr5qe7p
t6pS/Us32e7eUFNzRjj7CZTsA6iI89PSHZBkQDYc22SW9bxhf3lnU+x4CmRvdCNUyhXXKat/mURr
XNMirrNNSPHv2+RqNQE1YqMEAy5eaanGU8AAlOAqyeExrNg5zYP++cn5+8UGAMS2PAsZEpPIftsK
5KEyGtrGPbMjiz1KpOna7VEEYAyJtrlbMVmq9YCBTCS1aRxrB0wAn7Jw5v32fqm7M/re5Ak4RTlJ
3r+iMG56MdVmeDOoKtjaslUPqP7RAsOjvtS5wRLiJHEvAZbfcsmEKxADdYeIgDu5uBnD0KBMGKdO
vUiC9MsoxB1I82GhZFgT67dCHrW6oTtZ1P2L3xvOhXROLQHC2JsxGe5LqLdopAsH95tntDtGTR97
nfWwao2MSm0f5NmXPJnTPVyAWCj0qXkop3E6+hry4aAp21t6TcWzH84+UdJXjkIVjwYa38jcVcA0
z0zy6F/++YT4/ewleiMUg25ss64+TrPJOjupxNDEN4gP4BrlerILaSU9haT6S8Re3XVIGRa/g2I0
VF3nu//+r5eSgARbmw0z4sNZEHjpZIm+Z6CtFmoHvTSwaoSjPLJKkZb3RachTEnLDeMCXxQDeT9B
IorfP743n4zEqwwuoRX/YaOPHcJgcsr0BtcSq6IL4xxZKXfjwpNT/2K4Qj2/Leph1A2KwmH+08A/
MJGppp67KLg/L4pDf1v4ruxXTarCCkFUbVx39sRGHc156pvwQyrUoi7KPSOjjOum1KMtUBT+FZL5
rkXNwp6h2+1VdzT/xseprRVCvjZ1jZUrPYqIkRx4KC3LDbxn1EGYv4bmfUGJokpmEIRx3Va+PizB
PnAuorO61gyvf0nGVh6pgGZPod6VD403+Qdb68dj+BZo2RWtlcKs1XMWzXfTf//LdU3ekU05hizh
Q0zTSTwnfSWTG42QG2cPZ9yNMqwAM0hk7Ax/Gr/nYFoWmUUJXqO68Mni+sNFA4PQhUPpsbi5b96f
CBm1YMgPfn1GAKOega7PO2o+oTAN4ZLMa/lJcG3MZ8z7MwiEL5hwx6KOByd0Xm6/HNPIdLI21WR/
Jt9gEyehVx1S2Os03EjOCxgT8JAjinO60y1a4ZYrZA8bLcYF+M+v/g8XhkXMDctNgpeiWT/nAb88
iV8OCAiUO5xD6iSnBrLbRrUl0+P8AL5wJZmJl8a1v+6TLEHhxGqC8+DZq66gFBPTWZumuHtyo+AT
bu+8oT68IZjQ0iPzgFOFLuj9c2X0ChVJiH527D7aGkNXHYgxQ0Q/hf1sFLBRhDcyx44w4JPV8HsO
YoFJk5ZL/vFGx/oQsBk4P9xCNOLs1sp5UDCjIDcx/WyBu4Tr2yyNa4G49gbpbLMM/FSASZYJQwDq
3lkmoa5WaAT73YASY0fNsflsmOfvZxFLhoPIAN+lzzvm/aspdWqufWmKs271zQNCCWeZU6b+SjWw
OoUyas7OlISY41jw9KhS+/sna+a3HIQ4nHcDi0zwGKT27x9At9PEHo2ItLDwtMd6zBCvuIi3DJOJ
JJDOoi3ql+gqqDTEEmU8Bl8oZMcI9zhpHryi+mwA1+83+vvn+XCjt9gHuqQPxRnS1RPd+YPhxT8/
+cxz4PRhPUpAbrx53SD9+hjFu0aHkzlApe1UY6Qv0Wq1G5/TeJ9XfnRqgzQ4xQkmyVwv1POQKLnD
wFbunS5P9iH0S1Ahwmheizyi7YIz5JNF+1u6TvzOmiBtFvN+/piUBjbursQDTgmGQR5FHqnnzldc
LJCc0DtRaLuzAqLoT97Kb5WK+de6wpDEnH+YK+thQk0rLTdx03vBd7NNoEa1HUgH06jXmjn1l3jK
5REFiHOxzKnY/32d/A+egoYhfDmb7IiBGe/Xo5f0Q4BA2TgnrqnAtVkuM1M15DSxTRM4bYvvSHj9
bwzRFMt4/vMcx+T2nx/i9zuEGpMLkpNJm3+4w6LK67vW19wzVVg0xJlS0Vb39TlCyZqHBJHaZyf3
77sQaq5hU4xgGIRufhx21dV1F6ss0ADH2OU6taoQqEyke6+GOepnLCniViuGbpsGrncVRhiydZOH
W/RlUx3syPa+/PMbeCsJvd8if2N851yNyp754dwEt+GGeTNp50nU7sXxQ++lmoxpo1d+v2nq+mfa
dQwtstxx70xQ+NM+uIyNq356+DXmNERvl6MNzwrGRLwe6so/6uBOmEYZuQ8CHduu7dvok+/tD0UF
V6eW4hgQEfnyxMfDrPPMtHHh7zR5SyerVngHy/BV6Al+G3xlX4mKm5sgn70NwkYs6Oe5dnLoPi/b
ggQu9yZYBgk9xgVYReOm0ptq1wdOcsznaMvNUvfyzy/6D3c2j8yNrc/D1iFEfIgeCuxyYUhicnYS
Jz05em1tulDgSKEAhSmDcKWhb7TH3yGf6YHX8HP6Z+YXgEaYD+fBpoOTjAjCPnmu3w8hnovpJ4ZD
3ZKnm1fsL7EEJUUGhmiVOPcIML8UheNvY4EjosYxh2ctMC/YiFZxBdGv8G2P/kMJTiqNG+3KaCf7
4Abw5S3iCZxFdv3SUmlbdX6arz95zt+jLxcoIieW1EklnI+FhTn06lFN4riJG6Iv8nRCvTFRz5GH
yZcn67QlHv69VaXf8gjjA469WWZifXZ+/n5ouLyoea+wBC1G771/YZreGdU8puSczWUVxJbTqzcb
kQIryK79OYv850/+e+TA73NJD7jCKOx+nLTTm+gitC41z1bhY6qv8xePtH9bqFjcVL0rj33qVfse
XhjtV8f5bN3+fofCJuR3EzzozK+xP3zcCGkGjkG22gBy97pv7B4Pne1et16abcA2HBB9JSc3o6E3
DI1aJrIsL5L5CYsiz7QXjEv3bp8FF0qLn72ZP5Qm6DTQDBZzt8IzPiaYTlu1jjWY05kUNDwWxVRc
GZMrXpJIGDjwGB2uhvQax2206uHBf5tq4X5yFL3FtO8PUJ4BqLMtiO0EqN73y8HpDdU4udDPAxEo
+g4b39PbyoBVQ0riZxHhXpok9iYfp/AaT59xN+Rl8aNoI8aKMylMPfsBNoFl3VdcOlZb77VOmBen
VPIo5zwmiLpiXxmIUbK8L/YqHUW/kCM6243jMnmGSDciaQQeS0FkLqA7U/9pvsdr/X3lU3mhem0b
RA6UHj8sBWiJZRK0rPy32l5ajMTUNDu34SRxkjiOcaxyDcRCUKIIddLbfK7rMxFJHlutJUMKpNhG
ujmeqtzELWqL9YBZeVHgn1qns4IlqEX/A4medQ119amyOtLbYer3bZ05N5FW11+ooDGIPCmc5d+1
MrRu1rmcencEgNPHFFujsttOoUBlaQ7j7Uipb9WEsCzaeEKzgw7FuB4SSavh7Wjwxii57sxuDSJH
O3YYGQ5tDRfESxq5TnQ8Y5irSWy5JNejwfFSoH69SDEExC0Gayuxs9eG2cy3b4UERjh3e9uJjIOn
xvJ+9FT7c8IBslZToYPvMYOrkHrx1kvNaYMRo/gCnUD7rrIGFXg4p5EW/0zqYlaEgaqQ3cqJciCh
oVNe+Sl6EoJ3lgrhuXvp+rzYuzR8LqVXh8cMkUs1Jf5BBM6jHmkXUC0Chh8zruiNtdFLYTOBbmII
zbqbOLNjQ0GNKYv4wKioaCspLQ5ZHG4Sp3EOoxkO6wpl99b0u+E49Wa6z+d6CK5MdILcAT9yOteQ
dSgCZrnPhPUs7Y+lVdb7IRLao5v3P/Ip8a4R28RqoeHA2Vc+aIvQyr5lSesdCM4B+iIhQFZjhGfX
a7VT5k/IivI2GneikDdGyrViqwlhtubVANWMYi/ninBWWt1t9nYR0Cb84hhpeUQiB88GYeVcC5z/
I4Ez8kTJRt6BhTn4kJfXlRODyxd9FBzxa6R/15htNSNN5oO7aiZKK7NzMYxLuc9iu2CeBq5oeDts
uVIiR6e02GZwhefrJzQLhmNTPCzbktfw9qVZJS/SpwPzPU4ScUVa7mzzmllZ7czJXPDNlbsRhMeE
PrdBe/3V8rurtMOHxnfaLKXM/SWFaXsjaiZrMigayx5+5K0UY3OvpmFYAu2Up0jW7qFiCOyyUVWx
SMyyRp8qsuT4lkwEpY3QR5VQGnItt+5TIdSVMSbtfhKudlBIItcMwEXGYkbFcqQo+L0vSkZIcbfs
A6l1K+zQESIEQsEx6tXK6YJma6J0cWaRj7a2shqWT+7ddp07nXKvHHZVL5IVejIsYaxkAtcA55wS
ofHsgV2O4M7OUr8Mp+GqaZmzIYQePjiWQ5I5Rlq4MmBnLU1Vice6jIafTq/BRxX+Xk889xjaCg9V
CcEo7DOgJI7JUYpfPEiT22ZwnG/YXJ/8OmD4OXyZLZwbhyGlqY3CJe93b6diyDZ7IIvYUE/nwaK8
XfVDCtslNb9hwJ6uS6YEEVh0XwnLTZwfedG9EJmBixJWsY8bnT2phR0q3qazvvWyrx9oV7HQ5kLb
3zVdbN4sQgLBaZ+NRfgtqTj9tBjFGp+TcLlz3C2TYJLl5Jf5ZhwrKDF+KbZ2508PZQqlA5HruBmy
zkdVqNc3cR+Om1E0wVnLmmDfObm67rCJHzWDHjRsEIBGsOwmciYu4nFtWFgLgsotH13gude+skOy
d4fjJYrlsHaa8dY3vfLQ67Z6VmHJQdgM1KeXinUNvsSmM2pJbpm6isvnsLT4zG8p89vbS0fbvpnw
R4dYcF78MkJPn2Gx32bphJDSDZMrzejSF1Iu+WTJun/NUIRc4Thzz3ZWaHdmW46HujflBv2mtceK
0e8NATfP8RH0TVGmNmBGbIgXGiQnH+F111QlwMu0eXBccNx5OtHqmkIS9rejbBzM5kEppD0LJi6b
O0aT00uOc4fO3SAPXDnmFzvjVAeud29GgMoGbtkJwAluRa2RuMmAR7ZFcrLQzh9ApRZbENTJ6f9Q
d167cWPhHX+VfQEuDjt5EyAznKpuSbblG0Ju7L3zLs+WF8uP402ioSYzsHMRxFgsFrZXhzw85Sv/
UlkRq9mDJb8cBjn/qEkNBT3g5B3vmSlOBaPr2ujtzxNS6AfgNJoyZg5jPE1b8ZIZwYe0UwhAO6Ik
jGCvLOLDrRHF2rqMR+umVpGC1GRF36Io0C2VFlHX2OqWWZDXj4MCag1UrY4AQmLdJFiVoMoRXiEU
CyZ7KhbYjcmXO5Q6q9DD4ZqE3twoHLdd0j6iRE+wPtoragrjj8A2x5sWXeBftSdcfDj8AwktLD80
lwGfahO3KpUe1ZM6wKgoWdsoOQPE9sU1tZDYaSK72rQiI8IuQo+7TfI/W1Z+bUh6uO48r7sSnddA
xc/EE8qW/caqi+FbStruILwDKj4cSw9nbquunmGYgQlo7CJwclcmZeurT1qWS1CDQmTVVFeGUC0V
1GiqcNiDxmtQPzXxXxgm1J5bRDfYO6zgpKDEaWvRLf4QKgitqNg11Mw3RSskB0zTj8zo+xt8YK19
RG9ipRY6AnWmFjwqkTD2GQaW60Fp3bWlKO6HWOoBZsPjQbl5oNajIc7CrmLXJxz/z+iBxHdgCZF6
9Ae5/YLoX/V0qJkdwr3CyIKHQo2SH6OrgrNI0xKKToSqgmQYTqZraPiAtbqFM62iJxICkYatY96h
LFHCcI/lZW13w8d4kKT9mKcVLEOlvM04mjeHNMcUKYrkorD4d2Y0O5SdMsNBGCLb2WzwTy4U1wXt
M/umPdyQBSKAFQ2sXa6qKaQagH0QfJqQXT6ilbNBXloBQpp3SBJPe1khaPOgGH9opvwhtQVlWx0a
bAjB2IliZqqxLGqlIa1bFOZxZ3sc1M64avJc2hAGyc9CMnZp1OG5kbk64h9ZYALLaUPrIUVdlqh4
iko7ZGO+iLiXeP3Itx56RWbP2LFQXhDxoGCLyQB3d5F17Lma/msJVmTkd7quoBM8xZHp2OYvdjnV
yHp3DNkBhtV8CCt+d5zqNoBFKzD6HivQtrIcbOqo7cGD+PsglI1vttLXt6gsQ32wKmvcxbVUXeHO
gpCjNFbFV00rGC6mSbeIxdg91WCfnrzcku6sLDDWhToC9raQ+dxl7sDpq0gmejqtqvA8Mlh77V6L
WkOCqdJLzW3odjWKJ1H/oUuDu8hFknfZtgy3CHSzfaTTUH0XIH4/17RMrlGcTCzHKIgmLNGP5u6A
zkDeRvmeVq70WRD1ZgtRqNWD2uTFj6xUaElWvh/vQi2nj66YXbPw26oG0uwp4L9rbFlTfbwueZwX
Tp6yXrSGTmVTtbKbYrTAP5a5+BJ06GjhGOh3Vz2tywr5BgCi+f0Q6s8mgu7Pg9pbiEoqLWp0IDgD
WIgLw0vZZUj5Zi5NVoVAYzUYoeSw1qt0SbziSUsjkbF5yBTJSVx0j4HYftBdEe0o4FPUqCBcxSgr
vPhm3l3LkaUhZ9B2a9V0jasx8/eoQacEEUHw2TL9V4A1RG6+S9MDtC9KaUphOV4PyiqqJ+qm34Lc
DobWXIWaWn7rEU+YVH3g1Tg15Y2viB0X9dKPaxdmewfiu+5V7Ttrz7V3Pc8X3mR+ZJVLAzLM1kxU
73Nq5PottI38Z2rnBgKHQ+B/KhJbCz/FUNC4Aaxe80HvquVnsLsVOk8dfGJkYpSkuEZ3SPqC/YPp
5HKFLFTfD5sYQ4Kli8IJIureXWKp+6FLmr1idf1tZ8jhWgnj4gaS848iqEiHwjCIH+LU4vLmHohe
ORFVlB2DHkE63AhMbWU0unI9WIlsL7rcNl+rllgeDYzKr/ZRmmofYw90qoOyWn9H7dFu7lHVh4yz
oARcRBuNgstHeUCtfmlYff0MGpAISFdH1IbMDIn5guSinTwQCyhatI1iMoBRqKm+PHQhf8UPMbQs
CxlOw73LA3XC/lNCA3iR7QrJhencNvyXQR6rDD1RdOJK7G8ladk6+GiwdQ5/LRRyMMBVrLOd8EJy
INWXQYgdYg8sBAJEH8hSDn+1wuT+IZ6an17boTVka0kL60OZAEJqfR+NLA1QyfItlyZtKKMmYUiC
4iWA8goRUmD7NqVyXMOM6E5Zs5fkBAVWZn9Ca9oVTmfA012mapy/NNEQl2gvBMbPJuh0TqPpLIvT
KSFIEW29Uo1MvzIMlHTioqfwCWch+1hPCS8oWfBU1PzAFAQWZ52GsCAqlYGJYHbTW7x6M2F26kjj
2Olzo87ZVDk8cmIURPFNq39Aw7q6kzSzflZ1V1sbtsc29F3l12NkecUPlLz8cEpqzBrErnQ15gPK
u54dWfsRRSQIB3lwW4xFhiqgmYJnkiV/Qr7w5r7XoXVgFcW6ssd+OyT+z6ZFr6EpKEZyHdx3aEUs
KXmlu8S33S2ng/nsdSWBAozvW4TCzQXhrreVQD/spdZGVwGxfIhYsfdYZYlyw57FVBU3yn4ZarX8
IUNH9JnPzvwRbUarsve9VR2NHoJeqBAlmgvBQR1Vsc99ad01enGT1FV8W6QS/+HFr4dKiNzpJOMV
qquKiFyHGqAKnDvyvtuQ6G4Gq0CVw/aE/zUNBJNTuahQoOHO5JjWtMTSqr0Hw6Ve9RI6o/EwkcUO
H7bTq2e5l+kZmpGxTbjRyU7i1qEGpX+Aub89fNoxFIIMJhJIjKcauT3aBslXk8D7sU2RkAi65JOE
uvBObz0vWXahnKw0OTSeEhHJO/I/ZVGOsJOQCfRWGXjV29BHAnskQniUYNmhZ2G6rA8g2Mq6h1yx
STo/IN1mBYcRPRkvAoZmDsGkXTbB+H7dqKo7qf3Sgt0VU8XC780ekq2BKUGXPftS8BWzKf0uRBAO
sfJKGxwLY/ll1yrNdVe55kKmmfbQDGX5zdZc60PlF+jtGtOEadjn/KhMkFHLuAPWsfB6UDIdItq3
+GfWK8mAxL4YwwBiWqCIrdXjdS3ZAh30PCn6r7LZRNS1EBteDI0brwsrDJau145bzY8FciFozXZW
H92NJVj6BZLHXw4FGi+W2CwuMqbFaizM4eMvBI1pGJMyR6w+y6r+CXmuJFhEhR59karIcqpaBVVx
wJrQSEm/x73r3h+We+HZ7kNGbIHe9bS7oziyl1RD1Ie6j5+iCXcmjMz1HLgwBsh/iYIABupslk7i
NIL1Vz0XhhSwwJFXuPl1HOHkBXl/pFvEfqzNBQyIEVl8IEDG1PbbCPwfUU3IxLqWI0hYBGUPgTYQ
wOtSVyJdH8fAC0fS7sRRUWRYINGDhl7vFgQ7IqLMV/uUndEMUxJ0Zqt2SVzr3x1ONzTpckTc9Meg
DKzbtiLkWx+qhIcUiUpHAdbfjOV7V83153Kqmh/SO+4jioWgqkhKAVA8WFmk5gtuSfc6Qz/3oaMl
/TweDuJS8NKp61+FdSaQX+uBuzS0hdHG6NsrodX5LURXZBr7iN8ai32RFe1XvcQZXg0KcS9E6a+z
WIpedNTVdkGvrVBG1G8pjkkfUsAwy0OlL1fB5NRyChWCtZbcdHpevsSwCpcymK9lXDaIp06NSdvV
6yvUXklq+mTdFbq2w8ykuju0bpqptHUoSAKYyz7Fmt/vjcrLSMQGaVnmrreSsqlEVLVZ9SGqwvQ2
BmDx0NqI6Yi+aW8bYAMby5wO1hwxN6yw4ytsQ80HHx3VW98OC1Qpwu4nkEtBWaSVURHttbWuCsJG
RCHxmOuIoPtEJPeiQLUtqQcf7KBqf8MPiJoNoN82NZuvQyKaHe46t7I6IsbY1AmKasIlKpKttVQB
bDNDGjcozhCVt5gjYA+k6f6tHowAXPpJZrH2Mqw0tIiDv64RQNQ5pAY0C2psfiI7RoddCz1t3wwh
b9P0Yfet0Uf9Kjrgzw73PJoT3FHmOBUCMB9krRlmzHeYgJuZjTpqHlL94QJ+0F2vu8UTot9QQTIp
YIjhw2E9Ae2W13B9KBxkbbpXG7vcpNRhd3T/rK0FQXtXuEm4Qz5zlacuHhai9Z/aKEfKBJIfQQ2B
mR5G16Iet5HWKl+rXKufcT7KX6zc1HYCYtMaHrR/Q+cFm6W4H54ixe6fXBp+tzbc2Y2RqtZGD2tt
n7QtphlQwUwS62s7k5TvrKngBa8D/eqw6s+3Z04gT8CQmqgFwxbS4SrMquJFHVrZkNVAhc06fqKA
/t0ag2xfdcjZt7Ke7mEzWZsuQd4v8NtPbQtnSlYk1H5xV3J//IJzFoB2NmiXuffnn+49IgfHSVQ4
0LYxaFbNu+xNXzbE8tF4J1izS2zCP0eBNEmcaj4M9TaLwis0lv3UEXmBgfP5wQ+ch+PeCLA7umQg
tLDN09VZbxHLx9RA7FW7az0k/GEA9/nL4VSmUoV0UhAVUHbFxy6NQzKJOlfv1Tzzf0Qizm5iMwnW
55/nff+CbojQmYcJKwS397hVU2Z+pouuMu6CGAzOAbUV9CEoZa3LXyrVrZ7Pj3eic0eP2pycq8EX
APE4Hm/g9IToGsGXZvK3ukqY0MIlfEzijFpgokoUJxttFQN93et48C3OD39w55tNP019EDBT11lV
rdnKlHAqsQ1U0u4iSW924F29bWrF6bfCHaqFHOqOPEyAJPoEH1usNW6UAYcxu2gwE+oM/N/a9gIL
48ReoRqgk6kbMrhM9H+OZ0TFdzFXc8O4I/EznssQlfGFDd93nYMmJxo2zJ+aRlHKL2mouoO0bYqo
3si+j1MRKkP5Sq794GsnvO5bP049s/MzduKDMUtMNRAtmsxzMEQOmU7yVNO602RUnhcNjLod3G5C
rqnSH8lR/+1w4h76232P/odz/gFOdDQtHQ4RwD6gfeTUs25i3WeaHfiNfme14YAC0aBRL8LiCPn7
q0yv66sE4vFaVnt3G/R9vIkMcv8L6+YEJsSiWUfHWVM023oHkAc/icgrIIB7W2/2ANRSirp9jfCD
S01dGsfPFkp0i6Ikd6CirfVrJXiIjKi5UjPfC1EYjIoVOtuvjSenDsp6wXfEB5o7QyImL9wRne3I
JM88P3UncAxAMqcGJduFRuxsacV6RziSg3Wupp44aY+JwZ8CrCo3pqttqh3jI3AJ1vH+fAVANPGK
LLRfpiP2eEF7XQbNTIuze6+HLqtB7MZnMEhkfzGAwowpI9nWsKA/bKH4H6kXoAHvDzSCdwE2AElD
9pM+O2AMvHnGGAIROACDKDn2DXL42EJ9tiL9NGsIlxcWqDK90NGZQogBfsxicSI8gRXp8Qv7kaLE
idWED3oQl8vG9zR1UYWZurYyCgaHMxWKWQ7rVq45w+sSsWC9vi/TRlqZyG7/qtorpYm6Q2WjGtnj
JOCbdO4P4AXg+/1V58IXQU3444EIBkpHPJ1fK9Yc1ABDxYQOzi0gAyB6RycwFdfM9WZo7vAkzRHN
U4orXStKem7a40A4viCkia6zpK3HBbIi0bcmKp5LmbiL9p2H9QHdwh1VYSy3Dtdp5vaojnbGfTfY
yU0Wpp8xMiXkauVo/EJUmeGINWVzqlU8wYPtfkS2PNwfQNxUWSnjGsH4oYdK8N3G93ydCAMblqjX
EckcFeVT1JjtLqK0eoXKUb8VVskTWoW6VYZC2spRhAZ41xpO0nXpOmlN+85FpGSpZ53h1INurShK
5jIL0042WUfjyaLv/Up5AckllI3x9KFzE2wOl2Eaiu7ewj8IkHD+UQKoeg3Wp1y1eoPfscZ5PSIa
glbwmpaVja5jKr0mOrsNN49kZSSEl1Zdy80mKoVvOCZZa67U0U/fltLnQ1XIq3MluvH6NntW0lxc
hW4CiJn+/DdkseUXJHrNHaSnYm274O0R+MH29Pz3n+8b8E6aKVP3BXsoy+/gY7rdpUMol+KuSOkK
SH0D30OfwPeajt1ZG/bfDuP9FhH5KUv4588YyEc85c2PbPIzruY/anqatzTof57u/9aQmY33P9OU
d1X8+hd3ORqvyWt1zFPmf/yHpyz0v+HUqsQME9zPMDnkfnkywzf9W6deIWh0KsKc3JX/k6dM8/Nv
mmdga4Fe8FeUKRL5h6g8/dn0s/j+XG6ozPATf4OprBxfPBakJF0ntoVJOd3c3JvHJyKmSF4U+Zq8
LXIEYJU4KkEKSCh7OXkOGCawcQAVeTrcpoXqa0s7oyirWVdWUwFhaNXuOilLvDnlSnwNqa/sfMO7
hyWPc2ynPAayiWywmbb+LSH+8FyIbvjWFigy67mMtk+qDemOmvtN1nbRr2jtt1btvzZVXb7GwWv6
F+HOj9fmr+znX4/1K/6qdfDt3Rp8uwT/hYVa5fzN1/ivA0N99T34/+AiDrHi3KJdJUH5irrcX//+
b+Xr1x/VX8/EL9nR6j38hF+rVzf+JqIkZDQVaHRcnazRX6tXl1m8hJhTSZ18hPX9X6tXMf7mOtcV
PHLJG1jBPNA/i1dR/oZDAJEWCKk5rbvfYtnzc95e5owJl0UmhGA/gEI3Z5e57IrRpKSjOLhdGMsG
TfOVYmTphRx0FlUfRsEhFHHlA3xRnpCdbxCmFsaaKomO4ihCL1FB69QvUtNkW78WwTWgR9yoW6N0
qEmqH9HYyi4MP+2/NxHLNDzQPH6RiEFVN2fDx4AKAK4OmtOpQqykRID9kH3VUUtkjN+shPtfP/Qt
s3oevv8zlqaT6vLBAcwfv6oa4+moSCjS4C251pLxyQ4lTJyQg3LddpNgi45gDzrerYQZUq0EL+fH
P/E9megptuEsYk1NwdubmS7bUtKR8eRV/dCl0WJL63wa+Pwos9vz8JI6obaKUh1pmj17yYhjd7Rc
XXcEVJHroY/TLxLj4vuaaNciippft+f/LK0w/cDZF2TjECnrsE8J22bL1M6LDPKyiYphTRNB1utk
BykV4RdkNdH6rWP8dwEFJuaaiN/42Y3Jl0Bk6TpP5fz5/LvPc+rp5XkW8CvwnAhC5qupCiacI1Gv
Q50pXyi42wx9cOcmhuO5YHbUEcvvjPMYRLC8g722aILM+IJgkedIAlfT849zYm0fPc0sAYBCLxBs
wiJBl5TEGfXqldarwEe+omd4fqgTa4vLVkbTE7aGos5hyDX6GdgvldM2qmiZFtEj+n7KhYTm5Psw
KxroU5IaY7pr3yxgXGDkJgVs7Nhs2b0qVJRQzdDfRqObX1jFl4aaLSrNra3eoFfsCLpxS8/07QXN
/Jvaq6LVH8zclJLanLPo4M5yelV4cCs4mpwcesQKLBbcYbWxfnspWKgrgETGj1QAhZ7e983URWEL
Dsm0UHhyUa1P0etBtjpOdm7TVH8wFMnTVFQytSm+Oh7K5zNhnQSpH0/b+mOCSvp2xJDno1e55QVu
/PtVR/GKFccVBdUDDPzxUHWThUWJlqEzdGaOT0zZLoy47C98oeMQDoghDqU6GhXK4Y7gkjgeZTBs
NAEyGUF/U5F/GJUaXlcjxrk0PiZbCFQYQ6BC2/PL4v0CPB5UPR606c0iAaOOX7krWx8t9MCBuQkT
WdbYNi4s9vfTOH0qGF8sQ105xCdvFwcKwL1GQ6bii0GBqXsAgIVWuxfqve8vBluF3TKtPsBG1PKO
30iVrThxW71yMLWWtypETFJVW1uoXcI0ypJ+oZx44rPBw7ANyi+mrqCAcTyeHvf4C5Q4k4LdUTLo
0hlSVpg9XfU4/+7RVkX120VM9Le/m8H5zyQCrqd/Nzs4TGpcqo0rlRPZKqLMaZnscTJGFJ+M8sIL
nphQA2UPFqbFwQuH/fgFfew+evJkXlA07V2ml82jGAPLyXIMATWI4pdYqodY7Piq5ZbVCTmJX2AW
67OXq7yo6pUiKJ0IMQ5UWOmFcckVOoyfTjUXblAo4cLISv2VxkyULEua+Q+23BUP5DnoyZ2f6mm0
2dNMhfPpSIMnqZmzkzOo08hM4rp09Hiy9+xrvAFWeE5hMo/5X/EBhGBiokJroHochnKoXfjUJxYY
5zKLGZYiEzKvr7Vppcidz/iNjc2amko5vb0K6/lKRpvT9ndFA8Tr/Du/OxaoPRNCAILiUFIgUx9/
c0RP5LGuKwxJaVutqpZWc5RhTjxk6Y/zI73/2AwFyswgpkFi3T6w7N5cGTldQsuoEmDQuJfFWCkq
7sai2bYrjVoFBFN02maAdLQah0ozlwoW8jur07A2jTvgm+ef5sR7U2k2VeiRFm8/5Txvjyh6QLBz
8Vpz6gRkmCmZxQc9lv2nQs/CC5fKu21lUCsg8yGDmpb5ocb55r3H1BpcSU9qBwCMvyoDGg7gT/tn
13f7tTc01ufzr/bu9GU8mNeKZhmIqenmbBsb4J3M0uXEKH3b/oYppbxGKUzanR/lMENHu4Vh0FpC
tg3lIkoes5UTYtkQjDqi/nkeuVegzgDyZlEWO6jBKvJ+0MpyFfVNtQh7rDuHwgtXZtQHe3TW63s8
FEC3wmHSroHpBqvzz3ZqBqAbQx+b6Joo3hx/XEOJW4kWLRuZfuEesHG/HrPYvxA9Ti84m4CJy8s/
DGFQHjoeJYDK68X6WDlDFGCNCDMvug7GyHOdvGiUjQpD9abiSMXr15W2emBjl3v+Pd+nB3QVyeXp
t1rTsT1nU3ponMiZ22L9QaUcDVADlW83zZZdRisCzF29CKocg16RuP5n1qhNuwJeihVVkaOMpbzN
hR5euJZPTosuc3zClEX9bLYuPCVTEIVq2Fku6PKVhnF5QjwlaqxQAD1uRSBcMEAi3g8plmVdr2fa
hUPt3UHKtCAAZpOX0p+hrXT8ZcrY0qXenJZmKBd3SL+gQx8N0a6xhP1zRLSbNYpz34WP8X5UmniC
vjy9V3lKyY9HNRrRoyUed2D81E9aeZtm9Y3lYpEs4ZxM9xXdo51qeEtEH67CcT2x/lXze1vZTgXH
SffqJfYFFyQyTjyTgSgPTVlqQiYFoeNn8m2590VpDI5eqg2I0Uq5rTASuUc+u3YkcPJ3OGHmX8/P
xPsDjyVpI81BjARWYR6yDEXaNZaRCScFwXU1/IyqldZjQsPVlvzulWlwgsNugr5gGPRXZnOedFra
WGOEFWsYlA+QUZqVmqbpI/BjfevGAQw0ZLn259/vxE02jUq9jJoHF8iBufjmRJehAqWFxawGFtPo
o/e/98aq2tZxh4k2AEF/q9Zuuc79JMIapnS/xHYz3OLHNe7OP8r7a4wHQP9E5opB3WBeq/ByAxRK
FIyOKGEz+eTMV66ZVS8d2q0Xhnp/qKIhQGyC4tQ01/O6Wh7mU2QGwLmPdfc7JLzgY9qoL+ff5/0g
SIVQ52Ej0vez5lIzaLhb4VCLSTdfln+g2q9+C1Jc1s+P8n6BTlqjNGJQwkA6Zo4L6AYfQ0I/BLPX
oO1nVBrdKkkOOLirWAVpOtjWb99I0zVJ68CYLgxEGY/3YWfhY9eIGvwvmJGtWhbSjdJhsnL+vU7N
HqfPlHOhQUJkPRtFeGWjwtelPhP1DpALGBhhEq3/YBSCZBtiLo6oBy3VN6t/bNqg64NqQKyXACap
QqgZWD9fWG4nvhGyribKCTTZJ+XI43eJGtFSYkOKvlN6ZZdlhbFLJLf4AJQI7p5ALPv8W73fSRqN
dWYPPdqpUD6LmnokxpNAZ7zECqS9GkqSjYtInJqLpO8v3ZGnXs6aiNx8JWJua3ZsVXFNDbqSGkdy
ax/jMrEJhfcTjO89q+eSuuSJVUFyRToxnVbTBXU8k7JnlUYxWLVTlIVN4kT/Fd+oZvvb8zftJVlM
yASKNbP5Q3qMOiXAHyfUvB+JG2hEPOoLIurZ5k8Goh9BkkqVdr7IpaYsVeCNjdM2RfqhgE6CR4M3
Xrtjc+EwOrEkWA3AD6bLHEjZLOGXrKTFxFY0jrDl/F7NdHUlmVL+2Oe9euFEmoNg6OdNBe7/Hks5
/kgjADnPMsm9Cww9rtsyB+6gmmPQLzn/3AeseA20zlPfRVbLLseUWCoHJINrNNEf9gEZxkQuLNlF
rWftiOmnUtfLVG6xHejTsk+fOinNf5R6q0Bri3DvdJIR3zbn/Ld535HgNcDEsH1oU9IknU9Z6UM+
lLLWQS9ArHxfrW6avsbHIq3LlW4n9srEkipcJNooXSt4NW4HU8v/YClOk6nRbqWEZs6CnmYgqx2U
snUyDYsBD8ccUi8DGjxgsQtDndjIU7BHuAMih/hqtuqHGtK8wUnuFBBcblK0odzl4En5dakk3SL3
1cK4cE6dHJG+AlAStBbeofzw+TQ07F9gCFA72QWq0WxL29PwMmpc+UaNcv/+/Dc9cXwg5QiwUBAp
0b2bHx9jZfHBh87xbVzIgXJA9VCM8MLKOfFaGjcWn+xw/9vTn7+5VOpYc4cWeLhThLlwwi5u9kUU
lttRBOWdVI3NhfFOrVQOfJBv1FgBqs7DmSRUQkPJcKj2hg5rjqFo1qOnpOs2DLOnoYiBmeCTjjcx
DcUHpJvsr1ZD/HNh3x90ZI6TSHLIqVDPTUDtSZ9m/817C2gf8BDx0xi0BjNrVfOb616L/TsVFeMr
dBFA+WOCvqjDXiw7acSEWVLKm1ryGseTzQLoipfceGmvU9it/TUJe3MhhzhxDE79J6CsBE0yHK3j
RxzIV0SUSZ2TW8iaLfAU77d20sn3KRJ2335/sbG42b0owEKymx2DNpo7QiRJ7+DZ566gXReLAtuw
9R+Mwr61aO4JJE9mS7qTcK3GGxcTE1yDtlj/ZXuQ5pfAa9NPefdpUWgh3KN3jvTX8bwFoxx3wPCx
QB2G9D6GS2ku6dGTjocmtiFG2SYfir7HfZBuin2hOPE+8WNdEaUTX0DI0ecpSh8gGhJnTCRVinE3
5EFyHXtluPRG1910sVItGjnXvp6f15MrxaRzKigmGiBKj9+4ADPYZnbWO0kdfSobuD5CFB3MMDwe
zo906lBCXf2/RpodFxUlyhBfPr5gm2KDMoTxjT/G3YVSxun30SaRSQMs0Pw2SxQtpdhb8j56kC9K
rxE4aNdjuzDNWHz+gzdCF4vSxaTYNd9lYeQ2hdRxHkV4ha6HTDBgJfILb3Rq3qa6p4lAL+X2eeBZ
mD1nvV71jtZhZyIPfrOI8n74/TuKxOq/R5ntr0gWVSGrWAgnpGCPzaQr0yPXhTefbe7AOibNpWN0
iivmew34FVfx1DGmKXS88jpZGwQ+Th1LARsxAE8tDg1p1e1bL7E+daUt73vVKj/3uYiflUiXrt26
Ca60ZLAugqpPPgsK28T1VOcMY7Y2W+RjbUmrOmdQ5Jgzuw9WifA/9bJZbnwj/dlCkUVzxsOEvMLh
tQ+8NZ6FFz7ByQ9NxccmNrFAtcwyjLCBKN3jmu2UdpFv9RbH9AzfxgtJ2pxyMYWtU3NKRuJTRbpA
nc27mWtWZmZMOUbiJjBoL3qIiD1vuSsrC5sro94HlQdLeojSr5IF58hFGfGzQl3udWip61xYCKd2
7NvnmcWfWh6ZndZ3nWO51gjEjAmgKZGvMgWLxt/fsKgAgEyewNjvVHGjiLCCfkYHrUGtF50LvTHJ
I+/CQXfqEuFSmAqLZIv6XPe4bDqr1Tu/c0Ji7mYRjEmkQWSlgfQAGynBpdeO82sxVGhwqG6I6env
v+UBew3YcMruZluZxqtnQhXsHISik32Bwukyj5Lyw/lRTn02jlhEs0m2gJvZx9u3jODPQ/jqHRum
347SDTRFT42s+2HskVP8g8GAwZHuT5qw8/Jk24Ze1dG5cEYKd2to2GKZ+aay8y2luzB7J/fHJHVJ
jMcvbd5mUtDeaWqLYkyJLvVrrOhe4JhjIz0NLe7UiJvpXzGTweFSj+wedcgW0M4OTqH0qVMqKG5V
49nBhTvgVGgw6aBOKFfK9OrskxZRIfqoFR2VFaFuE08MC9HV5j0OKckWdnm2wDBPfzo/6dOhNz+g
pyBXm8pTsjXvbeInHihRwgE9ZBAHA7+6b6QsXDaG/oJ94Mfzg506/FBKBJhGjEeDanYC44Vh9GJg
79PCVhAds+qFCPXmwjyeeiUmkNNP4d8kvseLdkj9DqgwKUuKD86nBDP6Jzercd9B8mDfwzr8k7dS
NTSVOQvA+02b6E2qALhfh6TGd1N7Y+XVaXI/1m35eH7qTtS22en4QtA+BHGAr8/xKBCFY1INWiTY
mnqPtlwbywRv5gWUcmmlWL6MYfNY7RG5qL+4kmavQiQ4F7bo5D+ZXnAdNkZGdI7nRVpali3GHDwI
OkEeRdnS3xe5JPurxIggvMB3jZ7Pv/vJZXOwqKGwD3xldnkUCLNgd2r3TtfZtqOrkeZILe6X50c5
ddbxRmALdWp/1IRnE+yXKHAgteu4LpoRatXbe5pT9U7U0SXl9lOXhwUSjMOOehnY2+Oh4lJDMkmO
4N17ancb2Yr27Jp1usUqGk0jVsEOidPuc6q46h9MJfVnCH+AF2E+zHZgLsyKKrVEBKj2wUecrtVl
kqTahcz01AejwENxjlwRTuxsB45xaASQ8jldKz9zErtL1EWnZLjQn/9kp8cBGG1OaroAxI7nMSei
QZ5l6B0opfLK7mx8RgdEiP93o8z2t+dlRqx6jCKMGl05kcQrebTLP0gMaRaTAEyWTLY++zKFx7rH
paOftHO6myZwY3+F0iHFbmGXhlMOieS4Iu4uYItO1luQoZYZGn8QjszZHKa1VwuZnKBrNCRR9LQw
7916qJ65Aowtqo/tDov1YjNmYXvX2T4Z81h8OT/DJw83HDcINMiMIXHMomJ066oMtY0eXI2rrGHi
t5vWEPkr7gXBZhhT7btQRvUlVexq2cdwEhZeWOv3mC2OfxA9vn2S2TEbpoaRR/5IImbkzZWc+so6
tMviwsc+sXAB7XMDUruhmzKP3vS81rwAXpbjjW3kL1pPHeMFFLhLfmcnxiHNIOEhpiLlmTfc80RW
8qSqZQeDm+S6D7N2U9JQuzBnUxQ4iyForiu0IYkhaETOtmGo+AVezLHsdIWvPDSR6a9h/fbLSEmV
ZeMO5X4M+wI5KH9YjlGOw/f55XMicDoaf7ZBU5HCm0cnyEGRoORqMIZvCY5bmxJc1jYePNR6YMh5
m/OjnrgvgCdR6IVVMEG1ZqOWPqLtvufJji034h5PbZiNaTk8Ilj58w9Gog5JlE/TjQVzvEWRPB69
2BqBYlXWcFVoDRooUSE9CrW+dDOdWDAglGBDTT10CLSzoYIuzDtEimTKnhFca9NAkzDzXef8C01n
2XzBkGwDbEFzD8DtbJNZpe6WmNbKyM2ZIMhshKo+2QOaFZtWxzf62kvTKL1wV5zARRGivRl0lssY
EeajtQ3LxS2L8qdImuau1ZQatUnbbZdZoqUbtenQ55HMCn6G1csb2zW0j0ogXVlI22SBVSw9zau+
nZ+Mk1NuiwngSFxPwnr8dbu0HTEtV2SnVxk3jrBqLsMuvTDliv1+vZJSAPshXwSVQMp6PI4wm86W
KsrTqTSa3dYcxuLzqCoLTR5f1CFdRrFVRhu9RUp4mfaF/5SZOQ5elezbQK4bN731JBpXS6zKVWmL
O0CtPzVBKXl3HEHpTd+M8MCbstWMRYs5sdgjkubXi8HqLWPnqcj/roOyND3H8LwAfc+osL+4fR4g
HVq6mb6opQFJElyUhu04NgPFl7pSvOvE9wdwnjbX/AK+poSVUIl38yZxga85Jru7XAaoiNqOCCl7
OBiZVACKKhnl1hJLnJWM7jeKzwgsWqiqut71oOfjc5eNiC946cj4vVVMrt6t1nkrqyvd+j+oO7Md
yZVzO7+KL23APOA8XJpMMuesuaq7bogeOQcZJIPT0/tLST462paOLF/ZwMYGhF3qys5MRvzDWus7
VfPaEdqHn4V40LzSUv6UdoTXTB4adYCqCM8iv6gxdzKo2q99Dw35IByrEMlgMAKN8q50vHjoRQrs
BjLSliyZQ96ZF+QZf5t8Tb1kmktvX+eo509mJ/15Z2eWVcZ9bmXqrCwJV5rdFtG9JUKISFduQZqQ
0iqQyQwatLD1g2KONtddqsjUNFu+340/xr4sJW+VUbnmrvKH7cl05pVgwnrZLMKRSJtKciLMVtji
hncnApnFh8mUCE+WNclrK7XuiwPWKQvxXZ+6FdMFf1rRtSQ+5daLYOZU4S7AcnzP+TJs8N5qO5DQ
6xhhma0BAXwGWV+Rk1nldK5NlXlkQA7D8+AUxAMZfsXyIBvZ5O9r5VZl1KQp5mLXAyFH6Je57Idi
0T/MrClXtqaVdSN+NS+JO+OeOTKxKy087SYh2e4CNuwicXaZwEOHvoE9oOQ5sFLUjVVebzlzC5xt
kZFOnjxMvt4pMuKF9p5CBvrSk4OMqXKGkogNU7jfCQPNvrlEVj/0huggU24Ne399NglPJv0oqaZy
ftXtJmjD0u7nk9feM/lQOBljZGSERgWIkJul4Duf+Td9HALtMBdBtnxVvk/GLFB6awtneOca/64b
MhIm3fq9CFsDfahb5X7Seu03qZmEsWFsKmdijQRfYV3U5PX2fR3Em9iaD6cRAMNFxpQrYpybf5Zl
5x+tomjwYvbF4wxzqXxIM8/+qApZjmGNKoysuDzP9R15pmnPl6dBJ90EoyWjORvq4dgQmokP3FmL
D6JrIY7xgKTtI7n6WrXzFau3aAuK/qfj5SRQVrUQXYh/fvqEwzB3Bzn6TRV7ZeZ8gMyZp71huqkZ
sb+zHqp8CRw2zEtOuKNLMiYM3m0Ic3vlKZ1E06jYroJOj73eqzO+zFvwAKBPI9Mu5YWQk+nAguFD
I64dctTPnrbqJgJr+p71ukYcLTFVRej4lf1R4KXIyMDvyJeoCFmHqo34p49Rqhn+MdCqUScHEYd5
Qsa1a0XDsBWPJg93FskMLRDwLIwekZ9iaCccpRbHwC5sG2ApSKa471VHQq1rEpxWLzIgjCsjmvtJ
aSab+4UsPHsnoY8Q4OfzuF9dAO9OVGx9AM5by3sCRoOJXDM5WHm/o00SX8xZH4JQTU1b7teg5+k0
9dxvEN0TIkWYtqtIRjQLVZPC3ePhKUQ6IqsLLPG0LL7zot15Uomst75BXeDORrhh4p93jRqkCFMU
0Gs43PXfIR4J7clw2mreL26/En0mU5es42kQRrlr5ByguFbO4CGO0xaN9O7viBTFoj3p2nxPzR91
C5zdW7tUvks0KlEXQx79dyh5uYk/2t5NQyFuDC2DF6cdy1fSazXmoKTSxyBr6lMpYaNnxlxwsGgy
6qVnvoG1LfnPwdC/eano+EbVENT+SaX2v8lxfUQ2LPpQXzHLRLn0h34UgrQ/iSWwd6WbvfB2AYE0
QMIQTVDv2imlPBS93Flp9ZNrqopUSbBVixw6JOXTijr1l0Sgf8lS/Q85439jnv5PueX/T1r9qeX+
sdX/8u1vLdI8dX81+Ht4mu/lNDYLyup7ffK/DP76v4FnYm1FY8we7r6r/wuIHB80y2/KGpgktK6s
mP7dIm1Y/4ZuBLE5rmvCnuht/xV7P3rAv63TNGaJHktjGvS/rZuo8QEcKq0+yk2IyLXyDLVFa8hP
YefbvtjsbQlde9GOxaypq2Vqdr0rxSYn5sXcBpGz+Bo3aLaWv53BLsywaXpJEHdAtJBdb03OBdg4
T8u2OSh/c/uYL7qNNzjrxy/dWhvEThctX1byJKfQqqS5hlmD2zYiHbAmcq/3PvSO20ivSndnBfV0
k6V0DwR/G2RxO6qpoWwHnCJp61LBGsFmvHetNiRo5BsRLvZSEuEuskRXK8BbHlDzt05AYXU/EsRh
pliM8jYgxkVr/OdtQTMRUS/NV/r4xYtzMYsnrdHYXDuqs1+CqiKWHvSJo4WlOYJa5TwcLkaZ90cl
M29vFanMsUnZ+sFtluCiW4v/sRJ+GxBA6mpuOJep9uiWhnqpraF4h4YtP+25ms91IIcznG7vXNqb
+qBsI0lospq8jXypVBZqZDQeZd5O5MVrrRvzZpi4GZotvxYtKDGLmggcotuPe3vWgzoiTNZNHLna
cVtN68PkG82zR57JHr1el9QbqNmw1EtXHuge1K1YevNZ0C7koZd1LXSrpiQFUa8yi0xQk+zDbeH1
e8W5I/U6cimdyZeU+lkTyOOSCa/wi09knR8alVV9SrU1V/Bz2j5PC/dTwPJJKJnL12EcKCFLoUV2
XX/WQs40z0GXWEUmLkWjyFMC9kNSKnQHL1wC7lkARN3OmariWa21V0X+aLBZc3K2mOFI95yg26Sy
QgAuEmW/+l5wNXPQDtS5Fbnca/DYFGiIsyAnBFy4KnRnf9CjzJXjK0Hha+TXc0DSe+of3HSx3wEC
ZY+s2ZZv5WYN1wBrNteoygf2Q/pprGR58YeejHLfP7ui2q6yarJ3aALlDwnFSIRtZ6Q7Op7m0tap
9tPbFhlrtk1d6rawqROLafpjpmvBaR0FWkxZ+N/rvGwRSPTkaCPhBq86esuupUSe8H11aUQIPEs4
D+GNq6SfANoB3lsTRR+agUaJ3yDGTjbp5MexWLTfJVu0nyzd26OiG95CPItVG85Qjj+o1mTwkQ8X
wgwMegBiaZ5KiKt8m7nS633rEqxTBQ4dT1OXqKKL+XMttuyLrrr0ArdPf6CZ116CRrOikcaAWZUj
YyK7q4/UsOTrVnlENFMw+PpBZFidlzYQz6BaxqfNE/6Ltnb6N59vMphKXQf+0csqqbs6OKW+Ky9N
02SECRpN1LS6+8Dx5ygybNV4aIJlPm3uLCIEYvlbO3furiI39TY65qL4O84DZOSlJqbVCNacwD1D
zLtinD2C34b5uiJuiwRl4cPU5e7T6tfEexdz0H0zcIY1kd/a7QN+hYCv2ICDIBuW5shvt29oxcxv
xtS674qI+H0w2NtzWhla7MiAJFXd34AbtJuIfZqggzFVWuRnRv8oU2+Kg65bPnqvcb7qwTTz/t7D
jUpja074l6Zktsmgn7yGnPZM918QrMkE13FAZSH996EbAP0sZF5qSIXdUBun6ryZ5fxrXYgVekmF
6R2txtpefdX4b7qfvRGmGQflyGr8Iqctu256j5M5nxct2gS/ZVzGXavSRSdOi3VMSLji8jiO63pb
J5+EXlf7mXvjY9qs+YssnbmiyCKzcCaJfUN0aN5zaYGbx+y9jWeP4OJfprAcnir73E2ZeTPVaO88
WCjJlJXDQ2low5Og5jthl/X27VQUvyjspkendrtrk2XmYTHM9Us5pgS5upPZvfawBcPNbvIiLq1K
bHoslx6FirmNQ+STfBvla0AAbTdL45MlZlNFoxT5sS4IcS567tuwE7L7ZWzb123xvFdyOkcb55+Y
jqXhp/FWp4RFNprUX5mv98fJM8ZkADYe56leHKBZaRcqqPWRtNdtDN2NOJrVzYaLEvPyqtdpcRZl
pr4NddclghvrBkQni0058JDPE9JggTT/mUZXhmwFT/WEDR8Oza2w6uKl84QRirLsHyxTgR4svBG2
STtvv0VnTpfSXzl5wW10sURSG5rg5q93g2phmZ0WBcoRaBRL41s9FMFRAF7am91kf83XOngzZ3c4
ZTVftJhwC/81r6r5MZf5cBzg2J0lXfaek1dPyN/Wb51bZXsYzvMSykYfLZgDQ3Y22sDZY60fD6pz
4BTJbAslyQgklPrFB4vJIJ4Qdr8QEu/8sFVuTDxvhfna2JW5A1pO0kqbDeJibZN91WWz/ZrswQtI
6Q3aWyPbcadcT9vpczp9bRdL27OUNj+9etyonOfCJjeksb/wIw0J1ySbgraqnPWh1Rf7QBARg3Gt
rYfD2tp2kjZbfRptJ2o33O16X6u4JK4IjxeqVNa89a+xDTwZpr2HPgdWDHQfDik6QyoiPyyDpnqG
dhKcZ7hEF6tU23Fet/7RyA39xMTEPFpaX7/M6K+vrt3aJ5otBgBQVLrQtkpQKsEI8Jc4ZmPf6fkG
mgB60bPeKv/7MPXrszUT/RaupQIkIyfNeMrs3HHCrvDz91JI82RYbf9NJ2ps73XIr6PFbjjuyREG
SSTMrI3Kvrfop2VqnqCMy1spPfb45X1fiug9Npba4n0Z3P7RK1eJUsxp0wdHjPmpHPrxe2sVcCAU
RczqNvUvQG7NTh9L7SMbZjtaJju9SVWRTuMExXPOyvy3G6hShf2SAvWh0VEnZR4rYmnrjZzpcped
6ZcoESKJkDoupiDdDVtKiHFua++MNrwfOSbB9r7dab71Ayegp61GPKRtcyQlzwBvoGsnPM7u0wKk
BS0iE+2jnYFbkXbqHnKyortQrRtdaYtE7mwoGRxrqreEh7G7gUqd9t4dRTdVln/UejP/PnT38Zmh
NwPq2UY/d81awl0wRBa6TWO95/mQ7cu6hvmRrdm1rr304NXoZzQgPdfFCIbjmE8DrPPMK6MAqRqD
J7cmzSYFnnWC3abtzKEVhJpi4nllZChPKwzMC53n8tzVVBodl/Eu5SM/O8CVHqxhXZ642sRx5cZ5
ytGFZmGKgo304oYJQVkp4wQDoVr3gonLvut978Vw5vK9CeoqqcaWL/XcacNpNn2tiJd64eYWTlnv
0s4eJRogvwxzJidUzsNnXqfTbsQKeloU9Rpt38Q1gmjxaBcG2o9OeZ9EeHmvG8Ocl0Fa9cFyxfjD
JvY/cex6OXZrqfGI19a3zZF1ghWNlC9/jreOLrKqONM14r2cCLhL82KPw3zQU2M55V4GzWj0MLyO
AXQdhlLmcRmq+br4K24gllvTgXxTDHnFUsVVY48Ef+d6+bNejemJAWT6dW2aYNciD7jqQyPtsALy
dmm5DR80jQ2PXaX2Y+H2OlVpCSkwRKTb9yEuwPSlQq68g1cCpJwS0dpnq503odw8xpuTVqB8NaXy
9jaa5y4UU18kRWbocdFNlNajVOkR+8B8y0E4PDI58+9thb5bXGlcg4y0Mq6hZYELgVac/sE1b5OX
MZMg8ZBIQYbyoWlUKt21M7ivABDZIROeQ/6znhaREFYQdRkCrYH0/S8aMOjEUqv7mBpruluwDB+2
VRWkYixtxaSAayFqLGt9n5zKO2sBR0To4O48CbUGOwhRWSxIlD0TJ1vHuO047etpXaNubar3rTOZ
flZQbQQ4iHtlPPRanJPF/cSWmrhVsl4jAa7ggHvPe9J71nQgwjrt2fAzcUqtKT/XuFg/x4X8KHsr
yhhrXnmt+WyY/NrFUTVmmZSp3z4UfEWPrdD5EwqSoA+T5/Cks5KK56KFc4SYaPnpVMSj8y0foEax
B4hNpYKLX5M34mtjdnL7LbCj1naBP7GK0TZn+e6QXk7gqzm+dql+aPN5epxGx7vhnIV+5af2Fme4
UpJeVRz2hdZUp3va8XdMKC2sALPF88zD9TqO5fxz8Yu7Rs7xnph+kOlf2sEvTxXDflTKfV9aiwq4
WiC1+b344aNPek7Js3rQFXkUAB/qi9sHS+w6sEFDjys/aVIje6u1bPw1ZW32xD0Q7K15G64LMQrf
bUezTzwVzu96MZkqUrs/ScOXP+pF995npzQ8gnjuSa3Icb33YNAgTGRzJUMy0LfIHGs5hBYWgaSe
HXEjipYxdYb6/qwNg3gg6pvuZtZ4/sCriGjYgixRVGcIYe4J+2bRuz8mpxBfHSvD91K5TjwNphut
ja9dV2OcbqTYFO/eUMsQzqxphIaNyF+5pk4LpngA9a13okm/lwr0qo/Sb/nDMfKYZ6aB3m70NG0P
sZMBXle225vGBVrFBVAkSIZd/hMDNFAHPrQitEQZfHh8I9vQ0toxqduxedNSSGgqSIO3FLs2y5dy
XCODnOggROXvRpAuctq+0VG/aVuXMZQ1qBW7KsRPfhaUT92xSUblkeI3NViZMJfWL+bm3DtG57GE
Nx1pvjG4UHIKKkB/IbrHauitMqWVPcno+VBHzrqc83ZD0Vh15H90vQVVUJPZ/Fw3yi+4tLQuDgSh
HPAf9AJaQW7e2F4aV7Oit251zfuNb8K9ZpVYTneTznmUWgXJY2t2dEPzY13b3je2REzd7CrJOr8/
412xYx2qMOemiycdMCOBVtvQntrOnh7GopEHhdX1m+koL2koyBzC7TntK8FYfGudT363BftIrF4k
CjMFeJfJK+gn74qmjTqOSXCCwtB7MB0NFxbRrPbDaqksWnvN24HmNIC/iH4P/9KNF5IZX2AZ6Rfy
R5eP0SaCKNKA7lxnsxcn02vYeTD/rSn9Cd+tk5ZvS10eHRrb0OkXniN3qD7XytqacBu2LOnNyXpN
g2GAbNNUL+BwGRY7LHJ6x5iSTW+rd0vrtt9dsPD8EUV1W0EyRK5HXADj5OZzJva/C6XD4aENXXN2
DVYIfko51ax1fal8UT7AB+G7FWyoGPWp2aIqgwe06BuhLAqZNxsVI6vOJi9lby+6SoIisN5p/VkQ
FQQ4LfryCiFhe/GFtA9osYcEJb+8isrKQ9eZVdL3ZdOE927pOAWQBrMsBfrE/RVlhlncVJ8q0HiM
l7/7Zf/Vc6TjxnZvqq+5bmxhITX9i1mzaNDE6Iys3ha1Y6IjvqghfYH5Rx0kjfUKPMenOx6Imck3
0R542GYtAm43VJELSIHVnaFt3z2vehswwcSahXE4GV3FhFtV2rUlk/JjsozhF8l79s+8ur9oOQ09
62w9TXQxr/HaaTCqdJx4XbeNydqtW9iIAIngkCN3aVYRln/6e9vN1J0bd0WgxZl+WFdXuzoAdKCf
MAziIjZhZ5rku7EUTR+WapGsWgbAhVNP0K5GT5DBeL2N0q1Zzil1HRiP3aZAKkR0s56TcU5fzGBC
2gMjpdkyI1+X3eNgu7a8n00DJ7ZrnFiOs3lxWRm+jFaVfc0BlZwWieeMJ0I81yT+/vSIXAerlHf5
xTXziWUFIsHvXlFZQFGnmoRRV5qUBWzEHqymNfdVQ4PJVSpjvTM+EJ2CWbFF/R3R7cFkTM6b0A5L
lizrlBphn+vWpVs5Dw66oO4vq2ybo+V+zCVUqP5xhPg7x+ZiyZ8qb0Zvp7J5Zpthz3CeGDKUh20Z
CMEzjKxIWq/XiH1O9eDQ0BB+KXVteS7ksDF1Kyw+6lSr9GNpMWnrq5L0RLeFzQURrM9jTxmoDZmQ
cNP2Wf/F431BttCxKNFTlVtMAK2GrUvH6oTMnsVtTtvSGL+7oqo/Zj1lwl/ahh8XWaWNYV+kwy/X
WzI/pF2VV4ig/qOlhsLYVVqhoKlWlvmF0eD6mLt+mvRrac78LSoXTAnjW17gklvAdOUAM1UW+nk0
gbet4FhEuHG+Ur/IdHpcB5cvQj8ZrxYNbTKIyX3L0rIJDaJuzmgCm1NHAQlNMadw7bhTbp3MxT4o
bA2w91Y4UyI2v2Zt37bzB3JRbQsRPax11I5esWelwxrWmK3ytV5ECliaidsUo/oXexpP82JmRq2R
j5ClwBOr+amazAW17zz8FA0N1FriwApLlEi/fZ9TEPKr+zpj7ojIeUcw4QRc9GxM/IONxPAC241l
0TpO6nW2BndvTn1+a+ag/jaRZc1bUwV5FKzN9tQZ9vS0kGTFJ91KEfmmEknJxkhFclrGpzHbXLIj
t3tkAup+CzxWv+zLALhKq6lhOzk+G71iZHY5aGQBhU0GwoydHzfwrhFtlhAN1XMGedtLDn4n6Zci
Z0knNO330LfBgz4q/bee8oO1qY8/kevrB4QMaxWtiiedl8NkRu/8m9iUdSTuqU2UN+g1tlFn+/SX
vHtsRjcNzUZpP2fmu/GgK/S3IwtYDv25fs631f26FZoE5pHmX622yQ+tVRF7b+Xp1eIz+ioZXa4h
B7wRFljMg8iYV/+cdR3TQ5Cxj8o2QNd6qrFOW52r99IbrT2fwbRL8wYNQLHMLMItWs6SKTZ1OMFc
WIuX9X4Vds6BraJi6Nut32n6GMfkXd08pq5Z/agtYd83l+v2uVkezS1rUrK9p8JObDUN8TpXyxuW
PFbzhTE/ZA4gpsxmKlNZxe8OwM7mjq/qQgKVagPaKndvTcYJUuhBb8pPcyyKn0FaUv9mqX8t3TRj
LoBvPqyURPypUq/flTS4UVZ75ceA6wTsH03Xhj0WqAFflMp5l73LntcbO/E2mNNygpCGG2DRZLNv
rIYlrO8N8kj0Om8F7i/3az/xHlPy1voDV2UJqInYxQtlWv4Dphs1tfAHawe+aD4uQd9flOHnRzo4
s9ozwVQrn60Ek1byJ0T2HTtMUG4fRJreEGfPRLru4mYd/TN5QlR5qZ6NSWeb9Zcyd4pPpCzbi5eJ
7EXBIw11EiQuq3S1ozm2XbIq3Tqp0gQ/qAfLSKFvFhHVjcuuN0e3wATRU696aXuxvdXNeehTBkSq
N4AUVBvEU78f3/vNr+hmxzFOO5MZVOCZsds12WOVdtqjdDJxCIoq+FkadXezinmLKefgOWU29Kfe
sOIindSJwUF7a6fafUd7ERh3/FpwcAa3uwdK1+9dYYq3PHVA13cbN6IYuyBxVbswaVea8Y1den2w
rSBNpkXoX1aHNmU02dqy18lYywvIEKGRu+ZDPpUvLrfCzvHs4aWB5nmjJcDPkKmFcZXt3py5cWiE
yirON3O9CrqTbzWEhBheE1tZsy/thIVOc5pc2T5REeuHOa+yi+sXdLCD17LdTuX23OmZwfTcbNvm
IDs726HpqfkWEdJ9yyx8ObsNUhZuo2AQ36gXGs7OWePgq3Hev9a62ADuuh3z017TWAaXrXHI8tbV
WXM4hYysMRjeV8+bL+wXWVZog12zjHGG1f4y4K4tdv1st3A3aMLLfW5w4B47zlcqvc6qOJwIkkSf
AqML1lfeD0BtLeNbsWrqfWE0sLMWzzrnSrQ/tqlViVmnfRmOqsGVrhWy7iLHnigvEHQNzFTh8/rJ
6AOSC5l4jXS5Q4Pwx3Qog/I0I65CB7r1gjI/8yLbGMk2qluxMksctPSbA5yWt2bcdBo1ac/Brlzd
niqm5+z1tDK7tRa9YoQ2mJ+4Aw3H49QPwDU1p6teW7tPjcjWiCwbsYLrnDZulZ/7CfDUoXKmtaOT
4QCL7My8E9GDltH34t43Z+lq+R9TaXVbXCNGWA7sUdN9C2stO69TnzpfgjHnUO42ULJWSQzLYbgP
AcIy17a2CFWJdmCie66Q2TD/6Un94+unxaL0m19Vn+flMzuP9oH8ImBVtksCzsHVM8ESCLPEL31p
ybMjtG/o4nsee09VAcGVvWzPq85bw/uxIG1oknxh1L4bC7+xItwGc1xpLbzjLZ+9Z01T+r7xqWrj
0TNaue9szxZh72e9sYegW7JZwzwVdY1vH3h7WV3qLNJEMHTZccm1tEykq8zLBlP2x4yw2t6JeTKP
wpX9qZdr80TPxAzdbagRKNPbD+H55XZmu9E9EzdR/tx6wBEonftHf0t5izPUVtLql3Dt6Q7RTFnj
cXZHmTCT4Drz2eYVWDoXdbM6u/5i61s5Hgaf+M2dGjX2PnWaDXY4+E1Xh9wrxZZoTdAtYWBKOsjK
nRii3wXJLDOZqQ3DUF5myx2mMFWUQmCiymf6erm7J1gdRV+hZbNT0wtJWbC+Maiwdgo2V2xJXkLW
Z87Z00v1sY1rT/fgMgiHizud8AQGv4UqaZqzpbiOnRwGAC0mFHGmfB8Z4wlOhMqvfyuc51/H3PAy
dsNINLk5Fiu+06glx4o0r3rr0z+DU4J/1lqAtayKBHHq2MY8TzNEY1bF3st9//U4M+6MLA3kb2jA
eP3wm8K+La6/8eBl4onxW3ma287cp7mpTgXSloPj3wMfGWG+rYxjL6uHoNmsPLa2ntAT22XqsWQV
VZflV/Q1mVk/BJlYd8GwWUtIceP5sXTW4GWFc8kOVzKQEfDigo7q3urLjjbfimwv0x7QJ1mHohLz
O+0u+pNikuXRRQcZadIB6uJayI+0So5HZkTEBzItcCNIInqVSDOYT5WmL1yseq0SNl1zjORvZUpq
uW/pBmKOOM+xudWzn76pxmbcwwtikaAt5XS536LInIzU3JEgnB7NbLavZmeQk9ZUFl8Jn3UXWBZr
3XmLcn4gah8emnSmXDSywT+Bs894wBpV6ygcFtE9KMAid3T5PSfKy4j+i/8kHfmXVDT/BziN/59A
GXdr0z9Wz1y//fjW/pf/+vw/4v/2N5SM+//rL5QMVC+4rS38PeSO4RdDrPIXEQ3/heQuz0VFAw3j
TwSCv4poELfg0/mTDQSjgPnvIhr0NQQH4VMgOg/DNFmG/5KI5q6z+qvu+88SGtRXfwzTyCo4zDKQ
09mb7DgNblVrvbEqmrP78PEx5Usypx+KLe95FBfydL/+h3fp8c+/4D/m8f8puPnv/d4/6L703B4Q
irYTopFkU6faeNHn9iayN4MGRpdm9OCAvUhrwpczl/IC5HN70vRY2c9yPNT8gA6q2d1+3StZVQv0
wx2xHw8zsKLZ9g+s6vZ+BRs4ohQ6K3tD//n9P3/tf073/Xsvnk/lP9oKvQBNYJnl07kqjov+q3S+
18UnNR1GwKhkgrkksvshjN/ecpt+GGyEst02P+qIZoPlFqyPyPkir75pX4vv/K/7NKPdDpt5McwL
MSWos18YnlRIGPsmMa3TdNcoRWKAXH1qP+Xvir1PWYT5keHLQVzF50BTHtqJvpNJv18PaezsOLli
FWO/2mmhc2G6E2YxEupdEWlRuati8aCF3wnqCocYNH1+KS/mGo2IbdIPdOqRZ1L5vJrzbckPpTym
xle3u9X1GzPDBi2o9VbBTJn1eK4/AC+H1aBCX9QgtXZQmYfpAYmOn1Ev7tb69MlIsz0xKHYKtCGh
fEZ34Q0Hl4FXyz+JM+hJmt5GdgQVhzI/YeGIf5AIANPIcw91/8ovnEQ49saO+WjUpUnZn2x5mZub
Pb5LcarWg+UcjO7g5gfDPizTo1QPfsbJt9enozX9BBq+M7VQ0eO2ScU/VBnO+pzPaRiUUctA6KDb
cfc936m3wdo7FS3j1bnWToISFwAg3sZnFL1EVXfx0kXju2Zf79cu8XR2/xDcV8uJcWqJWYPmKpky
FV9n10WUHk7f7B/6D2URRxMJT4RgvMFxccXBI2CvWkfG8+IBnxgZKUTuD1af/neAu1/FfuCNHdwj
0THzS/FlMcdEBsbH7KJqym5Dul+HV7ZNEbuFsJrlLrXzqOJj166F2hntuQEKDkMKRi4chn5fOzve
pzxevJ2G3tkFX7zLWaJ5ZyF21vvGv2CLlAnBo86xWN8VlYpVAeg+jcE7xTLi14TG+mjF9al+Cw7m
yUmCxEn0mKI3jXR7X30XxT+zwP2tHeWvx9IfrG9EiDT56AfqrL3Uj+lJnowD+T4352qdxG25iZO4
Go/NP7F+/SmG7+89z3/wl1L2WyQD8NvERb3LW/+4vLSf+Uu2d+Ly1t+ar+uLiPurf2v/L3/jH4kD
SJLrbc59bGwP+ik9ue/bUe7zh+rqXvwH51Tf9It7MD/8m/X6nx9ad2PS3z/q/2hTnmo8i4uBGMl6
QD+AUQ/KKHWd8T+pO48lx7Fou/6QoIA3Uzh6Jplk2gkiXcHbC//1Wnx6kkIThTRURA+6u7qzKpnA
vefss/c6b8453c87c1/cZ2aTo1u+Lntl127NYA3zLa/AvguHPf8upD3aEWQ+Oj9aOB67S/9EcuRQ
XdLUM9jRLbaoKVjt0VCk1F8bN/ZbxdWnUM29WGX2hUzswUNCJLF6rwVvqvrMTGrSGyeHkfk3BSDk
KLKGLDEb3HbxmUpmgRKYLGVhtOMdz3V4tcRmzsNh2Rm9Z7w3R3UTy7xzx35kKkgjHzb9hnykgo/k
7EyHSByLlH7NZXC0/FsqjEiueAVQvvybS28dEFFd859Ze2hSqBlX+URPxvTV/mqf27NzuIuNVjK6
wPaPQu3lJyp2vI2YOt6xiy+XRXKZrUluangDv+WO3+AJxwRFZMBYwvYbY8MWOolGjaOk8C1cKXFo
q5u23A/tn8PpWzf/nPdc/LDtutde1epfLO86a2tn2/lHPU0H6QM/lpH5Ci7pTWnum3g7yG73xzqq
k7ZL/wkDt6rf/cTf68dkuWOGMOOW3/NFvmIG5NA6zPnnOLDtHqaCJ7E4lHajcLsIS/dWZpl15DZ9
wAMh/lmDu/6k5yVIt/G2fWXw7+iPe0Tz+CE5W3FYDnnlTm/ms/wsX4tdctfehyB30zDhlSxO9Xbw
EHNee/8XPd8nmOHHT86FT1+ZOB6hantx6408K6rfcPYi0u00vwjzTbU1Tl2wurq3hur1YUPy7EBz
2yA/1wQUveY4hnOIWPgvuRxiH1XXS31+UC4toUt6Z1e8t4HzNLyiVT6sFD7TMT2YTlx6OyuIQuav
e77FZoeX1WO7KkQZbu7Ebd6WJ+Ucf4p80zvXWONMfsV36Mb3Kol5NGtXZghZfct/zqF9bj66Dx6C
lr/yQM823ep3Yms7nh7weBpBV7qGB5YyrFi1+FIcTEkK7XFnV5v+brAjO3lS2sWtXwyL7fI+X8Cs
PIYyyrO83GzE8Kt8sSeu0mfDDrVneSddu6/sbFzbd+W6PNlHKeCEDrSjGrQe8qjfu5m/unfTi7f1
s/Ruhcbx8WFKXuJF+89+5/Bf0+V6lV+FSZif4Ki7H4pnhsPdDPtNEizbNvyYvZ85wJR5zH8zxhwf
/Vd6Kc7RbXgfWYvOt4QL5ZLv29h9fDXdVfbrnjvLTzy0N/0L20KfYqz2ktZHshZYt76B57CyOMhN
VzcPo5PT9eID1Hg9mc1TXrgmu6kjd+YOToNKp5pzHdcJgckdeNv0Xwam9bvMxpfqYDNep1L0lGr1
aIvNUNyaE9jucdkQ0C19aVMfeRPXTUkiLWiS2c2PRiCd42sqvdafVtgfx9SdB68s/enf1HqNs1t4
8NWTNG6EFsoAI7VwdkLVDgzh5Z96EG8xSoUZ1ZK5U96UN22rB/1ON1x7QxwHx+553Q3n9mzuy1fp
sF6m6/ijGqTatsQuyCvwRgqyZDzJDCZHN/uhk0RNMF1UOYk9GMmmtf242KWyhyqcMpfAWpAfBqZT
gy/mq6FtO3FY+4uqscrcazE/YZ6xCgjkl2g508GvG2L107xv3iA3H+JDfxQ509hXVflorG8n/zSl
N+s9XvMPIVskgFgMISeeXLviHi//wEmyuiB7Ka64cu6CmZJV1QFBGwylKr5K/hzb7DTjV/l2Epce
PFjQJka0Gzf5ld7H+3hx3saiKT0Wl3zWqjhaCJON6ksIbXwz/ODRtf7KP/vDelYv8mV5KvHiD9R7
6Bo//Vf80T+P1/i9Zd489RvZHBlMtR52BmgZfa0GQ9tui96L0s+42LD5EXnBHRq3T7w6fdG7XZLv
ispPKaG65wrYRX+z//pfAo5UzWnnsVh8OPdP+od5o8gZlnddMncW0SCWZ+wUvGAPu9XMZoqvNH0a
x0087hx1W8Sh/lz/ZtFhrLYmQ56b/SqP37n4XZSd9F6+9u/6FfuZNOJBRt2nuDVtz/lWB5/VG2QA
Jl7xuvRA2zfj6zqEURWm7CJt+QypPpuIbfTzsaEUjs345Ihf/DVG7uusb5+CUnittktemmIMakxE
/Rsu1NODubMg+ngSh6zhtSxSd55LJayig9ZfWiVstCcskXRG3YHqmdGmecRN99TeohDfU/JqJN5A
nglj8eBVD6+NP5bY3yj1GCzghEAQ9OM40McDSkVVBpMezOML9DkCFJ78we322Cpy1H3nGv3Ev7jI
jY4v21SXpfxA0XOTISwWT2KZkR4aCzWuT5U5xRsZ4URxAZ0g2Jd/zKISsTGU59W5Gv0BgzXnHD/T
7N9IgOKiHnv8zK7abJPuS9MORXQs9W8207Bo1jTwfu7p7ZTuBYMsch7pn2mb914xu2XjP6aPLFVS
8BUd5uIbSrXLOgOcIaVbmV6SvxJAdM35N43uXJsWBUwfSk/LK2fjlWU+grdeOmjD2RjO+RVD4HP+
ZTw171r9WbyzQax+S2/1k4ZME7tK/8pAsN4Jf35WPi+cSUHvNS+pX7dB09JpJYWXzLxm2wpDHbcT
aJvKXYSvO1t76r1acyMs3YvyNmTVIVYUVx5HT94t3HobHMkX9Ohi2S7fcX1Vb4YTlGNOwiMnXnsf
bglfrXftN+Uk39uLymW2eoz56TrmxKO5nK/Tj8Yu44JInNumwVjsMCCwAzjkgcx/6sA4ZoOnv1l3
OxSXAivOpo5gqnhL7+a3/tOO3FQOJXXjNAdLv3fNIWUbJhPpMmCXjthm29Jvv3VEvheCJ/ZhuFXX
AuK4N594wpnPsj6dv6m/03/ZcWYGjjLsmi/JEWP9uUaqx59rEMfc4vdff9s3h5oMh0fzKGxUddta
Lijxlus7cbtQfubHbMueKnv/JV3sNqujfDykUTa5EoeRPGhb086u0rvp6S945bkB8j8Yq87gKfI5
Eydslm6072iXhHhVgXdQ5YSTNLJ1ogqk1pflh2lRcnXpA7LaUBQwPcoTnsqAdtpR3ieWccz1v/8o
v/+fhLH/u3jZ+YvFMf/q/x92yD5Eo/+DNFZXpJ3Sr/9dF+N/+R+6mPNfGdQAdIX39Z/q13/XxWzr
v1o6IUh+VVFRwExklv/UxQzEr8eeDEsx4QKxdux/ymI6SzsfPFz2vWrIWWxa/H+RxYD1PrAK/6sn
xAClselTY0+CySYrm+DU/671RL2Ee0i2ylMCb5otdHrPQ0nYqCw84qSkMkRe4ojwzaYtJ2ZIbBxB
dUnzpOY0tlWpeclqZ5L/zATu1pPZmOPCUH+ZvtWW1MZX7kS1vMUDo5tfeSMmBeagNq4hwLV13YsK
18SlyIy8CnNH73yhdgwopb6INnKbySzBWJK+jLHJdIpywdFEKAVbkwmLBffovRCG5sG0n8q7EH0z
Xcxercqj5OjF89jDcdlZMEDTIK5yce3LQn/NqyKTsAYbWf3GCmmtjH18QGIrSZGhZ0xfSko+xrhg
xNxqEmV6UmL2Rpgmi9XDaHYW2rZiNglndDOI+9vKXiLMAFPf2r9mI9lHNVNYETnhjeMsHAdi6FEC
2iEayXq7XVX11UlgZaNnGQ2mXwwH5SXfrhP66aHE1L6CYKjL/r2cctU6x4mTJju1M2qBvbVRxS8a
JdOdRMoI0EnDVHzGa9OPbp5K05OCl5w5Iui69GW1WtwJsmE0HrTD5cfUJ7EhYjtvFJhrRHSgB94f
K1ja0C5j3P6kDgiwxYZNNMZoyG4lcw5EJYsmKfFzUHzSX4otlzqpgoHqV/nDRBWXYq1AEE6wc4mE
AZ7hoehYPbqKbD3H/RBhbEIz1o4mzIExxVmspHLQCHx+yGoLk+/ISxeTZaHS2o1dWLNDDe+t4E96
LTWzifZ6PxajT/hQ2lpzRs801dRcPHk070VMRky15lxvg4Wdb8OtLG0c24NtpdTk5rTU3cWwmxjn
i1Hqj4elHxsj9hOtxPDgOnG5UmIJW0z9ubBLJX9rNb0yCPVFDgvV4NrYWzsxEwfHhk6U/neMo1zf
TU6G8YHOJ28Wd5wWrQiVTImG0JRKw/JHZ+knzne7P64K09QPKACD9jY1MqXDyL62Aa1pfsxcXU1J
jSqoRnaavmBUkilyRc8uTyeyKGaNsYrKHRauKblYCikinv68k6agHkuDhEMVK/OnriUYkddmnoYb
g1wu5wVQtAgcM45iHO+6lHqTTM5m60QpE+JqRscNZpaaU3XL7HPfAi1gijoyi8GYoTGYVt47sAT4
DnBc0M8qfOePJR+icfiRq4WenWSrw9NE8im2l9Int94ke1POJkKUfZNBq/bZEjt3Fom+JlsBOGA0
JmPDoJSjgAGoMJw3Z5Qdki3zlKfLn5XMtfHdW/qEW7aujVyG6YD1KjZcuR2NPkizujFeG3vVHJty
zLFzmmk8zNYpYSQo2V5BGLEOG6ZLPYjRQc3rej9Illkyzi3m0riZbK6bN/Myddpnoy10M5ojetuz
ZKGZd9BrLa2I0pur15fOWLyMBIEMEi5EQYMCl33v2WsfPUeyQS2gq8z4tqmNK5eou17WBweILD3i
YqS0kppkOZe4XgSffWY3v/FMHcaYWZceeU6pxBKZSbonKnA66MC6fi+lyubtqdKMojqVDYaslki1
d9OuFw5GI+3azbAQBnufHFNioDbK0CCnqFnezVQa0k07p3J7b+sFHkCOaZJ4wFDr7yX+C7+FcLXT
8wR2WJSXw1HMIjvhpcvXIxYrTGhZS+9TEZIyNmYNGjYHzgKvg0IhHZ9XTP3vbRyvZ63GVKY4rXMw
Cpyxwqm7mtefzKHOMJf+H2kBTkA6s8xZobBOmqZm0VYqfZCE7z9ygg27NFWIj9VFZ2nbaTLtX7B9
UEJq/l/CWHZGMSmqvTkp6ApNNbo2RO6ndmVtoIt7MX61F0guuSgYPESLaIN0XvPrpEzM5XGkvkdK
ihW3NPSlCTHfzsZuWLs5DiIeYu1JtGpDMjOZY91dWEFl0zd0xknPkvo7x/L3ns946lC62vikEohY
bqpE2WQyaHTlvl2a3VLhDcB8q8vLKRKsrC48YoI2c1ESeEjQTSSZp4hVu/WT2afDrVYcFTf+JGS+
lKE9L1qbhJGKC3RIchaJ2lVTVpsF538WyFJhXuS1uLPDmI9kkaw7zh/FdvOI+BfjVqjubgZxgFx0
J4mXWCVdg60yzfq3pZ3yV0gvHXrVHMle5BSp5cWx3pzaRlk+ymppd5OVt08ENzgX4snAyaYkz3Nf
SPsiHeIjBgTOH32sIT1VXXTT9VE6LPHKG2niwT4BvAH70mIh3U2RooqNkDKaPRxV60FeNOkDXw7q
2KA7RCgGc89SE/s0Tcmy74B20CAVuIQVnkm7t6LSJaTVHYj6QjxmAP8yLnh1zG6RTvYqJQ+yhnow
dcIweHh5yNR89GEzY7QsBF7SlkssSIdO5llm+jupZfprSs02zfB1rqyRvHaWyG75lJFUaDLUDY3E
BgleFCB8uPY7zqDiAziXGUAA4NkRdbqPlib+kFdBlzGs01mdi+UQTWS6S5K3O73gAiHjm+5tsm80
rcpj7KZCcpCtYqh9LJdoW+loPZtghHSvNbF2EC8zXdENzICsgXMjJ/T+pWe2Tj6tbh972DrWyqTN
wBNayM4NO272JM9N5razZh+mbMV7Ds18U5IeekmlsfaiMkJ4tDLnbE4Fj+WgKl8Y4DgMsFHcItCZ
AEjG3HmHEIIRMomVswVcYtfmVE96vz6WG2vOmSy8/RWby1/O0vCgiXoLK6SubwYFq0VTqowkwK1f
iYkRvUjps1eWXRTuqEra04jF8FykpOmbqri0IEJdKlnGYUqU+hHFlNsoY7UfKsvZgpmrDhzGEtjO
JdmMtS6HyxI3roDKdsgUQ8PoW7b2wamTdDtbo3UXSlx6uSxMFh+U1lUiSfum5lG1h1xAmCdCBicj
cNGB9ZPrMtbQJGv4Fq999fhA49gT6CsevN97Xa/nhe0JvDarxsStghdlOpSk/bBuMqUpfK3VP4x+
/EmiRd7EphaFVpFlW6GgUbTdoLi5HP/0I9l4u8Msn3KtbrMyKzhvFzUQZAK9B9216FP52PRMEhyt
BFI8pTth0Wk1aXa2tLLfthITKdaWNxthTfVRH6qHJz15aLltG6cXngmNYWEKR2FjRaCOLnWWd2d2
QMR/UCizTw2OwLNVYpcWdU+ox0yWYwbGirac22LmsLPJxpV1Uv5Wq9K9tnrBeBAoCh++fCGjFPMd
z+JmgxXzKk4av6/0EP9JQlKMjjovUZzKdbI8rOjlp7Zqk4kDFvuRl/Z6doltjCnu3JMTb6gJj1pk
God6HZaQyzpmZLmSa2nZsuZJSTLaqESdc9CKZN1VzkS4vTJfqHuzSy9SmdtrKFiJNkePIWCrL4ey
GdRA7cf6pC/rihHrgUPR4OQobtSO2rnv5whHSxq5cW1VJHOSf5Jk9ptVA1HHPy7Grc8EqXtjlKQv
gJLKISrEcO40aOReuzZDyP2KNGvm9U+yMDjXbbn0CoKyLzzWttfNxLfxLyHsLorjl30S0Q6BY59m
Sz0LE9vhOiOo93Ncn2qD2s2gHNpg5Y7/1IQeADtkhs8V9pAH2RnxuaEsox+iKjTK2QVTyK8mAw7r
JLUPosnTt1FMExU2Bsfa1ACZ8c6R50EXq3SxI0wahU6Mli+xD5rgAxEsX/SMdNuCxsKV2AjzGY9t
FE5qPhxIvcjhPI7qBx7tcSeLirvDrEo/hjv1L+nlc57pC/bKpTsBcWJJnUUWUtWHMrRbMR+UtX3q
dUV5bowh2+pFbu1KZ7XfzUS8VAlMA4xozuomBQL0asuslZSqY03pBWGtKkJZdqpN7aBfQWrQb8lq
JxvoeuNN0dv3IS8Nl6xC5A9wGPB8DRw4c5XxPnaVL5IZSKsAIR6DNNoabdLhBgA2NheZOLdtafMh
TdECuN5gkSW7lXeqYcqBGjuP0DqzqT4q5/dh6j9bJykORp6a+yQuTV7y6qPHjU1VuMobp6gZnthk
wh7AZEv2e21twswc7SO4FOWQpOlzPyoP6ALL33dKzkOsZuotd+zmXqVY72Kclu8cv58V6RKC4TBW
4Ol+xJJi+21LYMzsbS3E8v7FA7awe5p2zlz0+nmpG8uvCz7rTkM0nc0ovyjscPYGGFQnMtq6TzEA
B21ubjDfEc81fdkbfYl61j36XzzI/0DByu6qgLJaVgRGeUF+AqGkuHhlk2drRrimHnZZY/6gHbVG
dqiKQtr2mbZuoaYj/CyNQcvBHiIm6WV0niAAMqAvsyi0V2PYKwVBQAY3zYhKhzThDlZHJKuPv0AQ
NCe7mfJdJcwp0OCh3OjyMVVTZjwe66mkNWK4xGaYq5Y18TVmH8cNS5y+WTFwHnqZcFccaRUcKs5S
D9vpi5AS58sZpuaagoyBZDPRIrMYBKbKYkgfPfnBMCuw3gm5T0jlRznDmmK46WL5EboTT+ip+YiU
0JIurFOz9I2Y3V+ExuT8qehq1E4nnp+LtbG2HK7Zbk3K6oVmd/xY7EW+RFEL9k9vtACFvXwC0pjt
4XDNbjFoyAJY/zaiwkhoTVWN+Dq/6fQFb06dJp+2iueXaTOgPY3lvSNXTBCbotiv2qpf63q410p/
VbocP+iYzQdHntsv7I3rnmtm2Cpyo3+kA0O0InWap3is59eGl+WtGdnX5mIYVyH1DcOB4uC1rRUl
SA1RnMqMY7ejj/4yEwoCeyHsXQAfGC193NQAEA6QENBmZRrtyk7yvWZZhI1A/JQz9ubZ6fNwLtUl
jCOcH0KrzXc6lJmApGISBRRat+k5h/eNbC+nPumALzAzWQ2VszMGyYJDsfYwzh5wZ+pH1lnGO8LM
qB2k6f2oiAa/ibXIdyrlDK+EZT3W+tJoVRv0cEY4pZAT0q5/4sCe/tbO7Gkl4qbapDExcY20jNfo
DhFv3VB21txf9GJQNpaqj69pkpaB0jwulQeMO4t6EaT20G4i8hf32jGvmdaTOSCPv1MXamSMz7an
2VrJfAIcAuuIyQsrXevWE309C4WGS2dZLZPVDH6bNy1O6SVKZ+LqjNtuZyOXgkTTzlZtPF5ZbMRs
+/1q5Sjexvj73YifhKtmo7nNupSVVFbOlLfFl4XDvtpxnw8HXOzLdXWs9BphzjyAXaD3VLSOQiMx
9nzz1b4Uje0aWtNSeKp3oxFa4MhYP5XcckUtD3enrwoGCal0X4Uon2WZyJqdYykw4lb/nPJl9aqm
aH3IbNJB0lVBrFI2021rx/GTIHK+ISz3SzYsOURStQSK0VgMwIT2l1ua5kdKnRPpRCDcF2U3Yfqk
aINqk8QBoqUTzryLB30VE9XmoL+r9tp8gWBmFmajNProNmKzgCi6dF3DFJc2aHQrK39M31I93lpx
TpID4fNbtlaDaYZkBJVRmZQ3BMfMdKoIxi3duJcpollAWGe+TErBo3Wt9oUshrcy6xpPow65CJgF
G5avdxvZMqJXruSIcauZf2VahMVrxZpb4z+klq+zg0wAZTvKZJCkFCtra2sskScykxAq7WkYjao4
Jqk8HvTJlDeoWQo+iVXaT0p2Yo47BhVxG1xPxH4qNQU2KMfF+meYuUygOuLzFetMgHKIP9BS4lCs
5JwKBcUOn4FTXtI5VZjmJQP2GtEtvqkZX13SKEd7ctKwBTz6MMRpdqA4vLdp1lbvS0byUG6GfKuS
cPXGrO0vxlylJ/ZE8abOFab7aqlCvUmwT0fG+EmOHpu9UltMlXp7eZqtVX3rSWKElZrUdz2lTXRh
pHSnAj+fFxWp8dQu2rLhAsEyhcPvF7a4Grk9/AWf4Fv+Udlk4ERm/0aWuh7LeZ12aoIs4zZEpjZW
GdthWiyM1uwUWh/t/cnsmPPCWRhDqcLza8aSDdN0Ah2JN7yyg0yTpCuaKTqYak5XI1vSWzKi+aA6
Gxu519dzn1RmCg1LXv3GhIRERE++Tt3aHyT4KM/JsM5HJycxUoAwcCfymoSYRuKvUpwz+q64DSGC
kVWlbw/nBnJpadYP11tGKPKB0hGZ1WHQWYHrRa3GzadqzFJMrMH0pyMgKFUZNrndTy8K9mcy3Zom
EeexoQZ0QxJdiX8ugdQnK0YW5yFz5oajcCdpkv1LPixvHtou2gSCjrkj/6cnPqn2hmxXPbCwUWaP
/WgoRkBEYLghw8/tVtgzJiBe3yKwM7nYsOdR8Ve17HdxlkCfZRltQNgLd/xijeLbLEE+UYYOypck
+uRuLrnOhElbp5dE0M7qam1Dn5+LQ6tgB5SNBx9M72aq6NZE/IlmA391SSoGc8ryNcWFeh4m6k11
0akoWX59swe5CNjAWPzVEIx+5VTR+WNYyic+Wenx1oxXndDKceQlZt3DQgDBNhPjNa7p1CHHaU9y
a41M1Od4B2UTeXzQEYzZ+iR5ebRqm2xIyKICQXGJjV0hO2Hc5+mkTzVmVzNrIr6R+lmaYBng8hbe
GMvVmxhnKLFiqL2ynW1wEOuR7Bz9iQZzpm+03zzLpi2l7Z+dDkcpE42HavRjd/DS+IETI7A65bKS
RcAQqLRY+qc1TLJcxu605hAbQLbk5tqFJs8jYf4Rs9QymB6we6QF+1WfOdBnLldqlgaDPjvh0sdF
UUhXtWEMSfF6H028J3hv41j6ILlC5QRN76PM2l8WsOeIFbZCBQKBGPNz+bQoDWNhnU+cMqJ1dcRM
ZvVaf5MEWW/XqW3WQ0U5rijSMSHZfFpeM6evMsvmX18oxduapVvV4NA0NWTxBDjqbgTE5El1mtL2
V1rH1N9QvpaW44LG3NhwbN9mHT1CI5HpI6ad1r6lDpSFLO0ggVzTEV4b+yZsnmT5vavi+bVNtN4H
PGs+BPPEMzuUjk6CV9pNSXOMDSM6mbZmBq2iP6Ohv7BDgFG9JL0YsLTPkd0y2G9Wn/cJxnY62xcp
sw+EnOYzso3Nk0YvOg/jKYd38NPrHIiD1cwwXFEUyJbRBhH42DUxHam6SLLLAqcx6OeifLaz3P5U
lJnCioWBQUXcekfuWXxqo4o3OlJVWm0jBrolqpuWd+ZhXXJy7107hTrN3jZaawkJZVFDRibOxSSV
ejCtMiJIlltPlcF2Pios8SwbA863Jpuea52XclptxU30uH+NMswftEJkefPHIauzns0rlQl1zSiJ
U0TkelM3hbkKH0oVW3kpM3duommTNYKg90B81E0T/dNWEFjrBQsESF7EBqWSvgWSwNW0gMlPJQ/w
4CCjsfhNXGLgFxsBypEF8sZ0jxUHLhPxH5yyWoqKtphaKK3tf5znyTYGk3iZ7GQIyPJ024z2+M4g
qt40CHb7XrPSbe+Yk8sAzdiVCmJwVOfHyYTCM9so0nq9lsyZy+jYFdO6H0aKyYpv62+1Lfx4JLWz
IrLg6FopKUgldoJZkrLnuU4417LBDFkiEr3g/EapzUAnrkuC20VZu+luYQ7FJCUZzkEUWk8vMfIm
jAvUfvEfYL5IN04wHBeZi27CMlSurOXOZ0X2qJBNXG9ZY1LbSZ2rMqw5MQRDdCkr+1zkhhoHTYqF
Oq7Fh9Vr9ZWLJNa82S7IY3OrBPqMigSPEJlbDNZF1mwOB2II8GpjJ/MhC5+qDid6JA9nXc1vEbCm
iyEi5YAgEVkoZ30J5KpOz+i6iWe1Q3rvm4XQb2GRHSe1lAea3cISGFDXyael93Tsb0NUlE81i5bP
fCPUR0KJqLWLeYSSYKBuQlGoufWXejMC8nWdvqhPY0OsFr8RHTxzqpM9ltXF6W39S00kFE8kj/k5
0wGMj70NpYRo11Yi7Xpk6kI00R40lFkn+ZaW4avK2xxQGRndV4SpLPYczUyeelal+MaD/Naw5Xwk
FWQwk6uBDeRrCY95bRx/lQEEdqqBbwPxF772lF3Ji2LZiKmEtnarXqFOTD9tWU3w6RwJ9ax7d1Sa
EVc22hbZXXyviTXtaO8WxEiKJMsprgTTLkVj1CeWBis7kIQ4rgYTcz3N6jIHKgE4TGf8Rog3XVd2
KVnZacWKXZUqVqFVi5rmylC5fM7amPrfyXXtTmNv6seqrM23JbOiLgWsPFa1J7g2FbxFs5F6KpC6
/qfs2e2NgjIxg7GNzAKCYTm98V61A2xU4mJ6uwVs1tBg6Z0iAoNdVT8Ezh2GtL1Kml4f4XQTgVSf
wdmpnT+U1hSHc61MTTgbI85bJzV6GUJ5NWVkDUj4xpOqPYu+LepQSH39Unfc8CiVdevP81JdmMRV
YT2b8V5iDBbv0rZKe+w2wlz8JUnsz0EnLIexcOKfqwEKJHePuXn8oN+GPsZeCmx4jzo2XDky0RfY
zAGQsFRbHDttcZMWkfxYhnMdm9X6ho5dB2oyKV5X2RfSr+iQVWoXvmDW8ZyWpjbxEkTLUalXsCKV
IrS7pKqVCNeIYQfLqPXhaBRR/VdX+nSVR4O3fqRjm3ZSZBnXLo/19zSZNHk3ZE12zWhg8QzNE0Zb
s7ATO1idejzr05ishNKS1rnnut2h6oApM740HV62Nw2REIHuEIz3YLQ4F85f2tdi1vgQAVqi7Ji9
njdnkfQSihQZsJvVriCIMujp40sC3VnaFaw8SX56SR9o0iSeHgPCBi2KqP+pY6xnWxOwOo+UOj6N
S5xu8ojSbKsAp/5YuLxCM88xk5W9gVOvhneHMWAAiJ+n6YhyKo33lJ1KIR+YeuglucMfBqzELNRf
feJAfxyJRudMIX1fu7VJ050NWoXd3E/DNyUvtHOte0yZRcEKzryHQ5hglzLyDmIManG9TnA6W309
1Wmme52ql548ass/h4vgVqpOp0Ky6s0XiGD6lZgdeQzIM/d1muw3uY3qwJFSEGBTziQ3+m/sncly
5EiWZX+lJdeFECgUimFRGzPYzJl0p9M3EDrdiXlQQDH+TX1L/1gfi5SujIhKyZZa9KJFepG5SWeS
NGJ4et+950IOvgFlA+uBffVHo1roI3lNKMUb5HRYNKtaVu+q2rBg0zcedauoXhrll6w7EpA/TvLn
2OvqOGqWU8XUv7rjwMNU6rNqNJH4vur1i5nhaZNhnz9RPe2o76/jFRDBN/pZ35O2by6ZJwQ2TWVw
OgbAKWI4ZZssYdrlCW1vi5Rh08kNknA3eWc7HoODrrllp5Gpt+Iq2gZE8B+XZXaOqeU1twAQuYSt
eREwGUwdeQLbgsNkcJtxV4KYF6/lnDrfCWqLHznouD1J2/RlHhfvLuzwr7UhuxRdX9vU3QX63JoX
L34xrid2M8+M3Q5m+NKfDngS+BNna3BLMpkt1jDCUZCZDI5c/f7zUBv7i4cx9TGgc+6VMDSv2QyC
cjRYLTHqZMTDkGkYMzyi7DtcM5IYVDO+Bm1fvCRdOt/azkyX91UKl578whPJebniM89DxX4WMxtn
VqfQPjtDWRecdEKHpYwhkH2Vp1dPNWSrhrM9+f6zVQ5qu4zQULX9c16SCfhXhuggUFvPtb1CY5Qq
ZL2YiZ1qoJ5B0pRb7t0aVwhCnGbrtqHU49Iji0ZF4AfH3vbSU0F0nhO31N5+5eG1nXnofi2meN0b
n2R5Qnrz+nBMqLbwnKfMiGbruUg1iy99kDQjsQRGm+tNV5R3usEM4HlpC51IcnslYJl5WkqP/Uua
3nZCOzuEpR+dTEDBY48RWwpD5m1iRpa7C9mAplL9kdvLObKqVjCJGOJLLsT7wVmDpyWIwx1kDtCO
HtErOQxf07LMPk0ziwBT6tj9DMfZueaAmx+zXuXzxCMAO18oXsbajJ/4FOZPHTb+sbJAPbDie3Ll
oIF2xPON5XCbhYnzlDjiIfcH9YVWlx1vBaiojixPRRxid8TbGDgaxyE/A6wUCIr3rKJ0ZCn8J9KS
xeaaZ33K84V0Tjl/LEX6PvoS0Q2OHDzRsnjxXK8hctbrB3TLcdq3HcNF3IubJCCnvXNbL76E84yL
WLuN3F9V2I3ls2LNeH8eO6cGazT6PdvgmV3APMMCtF3gSYVs0kuR5N8CShrEFouI+Vo0JcqzW6gX
Lg3siJqShE3gecci4YkBNpUfaVz9mwH/GKKfcvZBvWKAr/B02vYKS3OsJMhiHULXg34a3oZuKB90
lR9g93bRIu3pnaveilYmtGfaoYqdCXGcpBNfG6TxdIRmBe1jMO77zM7g6Mkrm2cERUtSu26fE6tI
n1kVTcD+c+eU9TGGezMyIVASj3MGaBbhtKx2XhtWCce8DL/Zfeyd/Th0L10zuoSZk/QX6gd6bFpZ
hdjyEqpZrjSTSn82bkU0Is6qtb4JYHAeTNGdGsE9S5zeLe5nK1n7G1w43j7JyL7v+4zwd11kOXlp
YmpcZayr+lU/c7XEb8aAPd+kJpX33eAZ5DzXYXFvyRTEG8vjY7g6/klcSa6F5XpHy1vzbStzc+N5
2ZB9rQBPnW26mCKfCqND0Sb9rqdb+1Ya091CaVHxgaaHfoEAZNfiXPhF6mYM1FOiQVm6RCxZmOYU
JTiAjs6rxrmxZ0OCDdzz15vSyXE6QwXsoEasnszechs1m7QgVcXTwdT0jHxWwUDkLxa4mzbTUur8
0QMnbMgJavXiN7jyIrD0A2ikkUON/dUl7B08UgKRyBsLcAMndZa7Y7YLK7DlK7JVCOSlSWZlvUwS
evLtUOA6ooFZwsokKE9eoSvSyvwwi+Na93jJyuSRVe4ED0G7rvlY3HAssIHRllN9Wy0dk6oQAZhH
nN3o8ja8oA44YPoetrYoPlNAXiAPBasY7qf1qJhgz4PSa7VZqJHcuKOuIs/q17vamdetHeC8zhCX
n9Fj4HwLrIWXsquXO5t7/pgGfZeelrgKdWRo+gGG3iY7oSt/Hw+43sfMDqPBduNng/m39iY0RXw4
gJZuclbln2hJ3XffW+S7slTpI55RSBzV+TL/QqFYfq7tJM6GuPX7KKTxz1PVtOVDs3DY2tfWmLvn
udFcc0uvnJ9tllrbtiGY4OOMYmUTG8yccWEBkFDT8umlHJdm14VBPi9VJzfUAUzBDhNNyZAMghNQ
jkQz2VhQKn41K+unU2GAC+4K3m+fkg68k8U0cgxdw7+lqyCGRO7r64s9hPKRR47vhPMh8Dnz7T04
issmWKDjAtWxujg9qrLuxnu3tHpwgP2YCQeslxdi8h5L+OSvWdfD8MSdoNriJ07QFImNLai3jK+W
NUHgQKbFy9ndMy/mTIkKlFLBLjakRsvVi1X8MKbqhyNnyUzle0pvhifXaWm2wWxoKxz8uEYSFgDU
SeGR2/lp1hyWZC5f/c6hl9q0w9xHPhUudwjcU2/x3auW9I7sDDSV5DtrhfGtblY/ByoT4zOQIZrS
Egk/Zu28axa3Sl55VJbFa99zFKOLti+P4bzQDWQ4RDbHaQwFKkNtweTe2CX8VE4gUiZmNwYNH04+
lV3xgqNIGnIDbTxaD3+7+pL/L5iz/1/r/nCwQf8Li/aX9cevIuvN//yP+o8u7d+/6u8ubV/+dm3Z
8HxaBLFEeAHlIH93aSv1G5xghUIqlC3/5NJ21W/gx/C1CCzaNtbqf9ALpP+bCATth54nYSLY/n+r
AuTPHm041z6QI5tvJZXkJ/xriYxhMwlpA78EPGke55bRh9nS0yHxF5LuveO8TIkc/n610PGS/Gr+
CbrgzzHa6zf1+KV9wTcMBNbYv4SGJe9SP3cRiryh8gDLc/XqaMUdSb5PQPyl2UmUt7DpEg6ZZUoI
fkzLWUR/+EP9k5/i2sf3D3v6338KR3qYgITL38v/608xwcdpSjs/6rQ6Zdd8iWOTu12daWu86nvl
rC+gI/4PvXgCdu9/+b6+I33H89nRCyp5/1KxmGFDWyzVNwdLsRngSHTDylguT6Ny9crfQc6PHu7m
8hJ7nfqZNS1wHb00zdYXA+oYyMDlg/XD5H4fu9Z5xYjVTnjTVngoMxQbxYJNgSUUnqq7Y6pyp3yG
CQush/6s8oDSTV4dXyCoRlSCQylDxkRr8EiaqjvdF7BnY2HPTtQ4AOAu+HoNnlg8xuDDscC0Cw45
QVEHuoQHx6WuQgm6YZ4IJQ3JSiCrxrfCQsM2CWnJ0im+ePSr/qJ6pXI2K6IIUv1p9QJ1QmhIfmEp
Y09YAaW2pkJFTJbhwcGARbnLQzilr4jHmFYg2zwuM8oMjEfz3M0zxDThtPf2WsiN59X2Jz0upMrG
+jngVPec8Do4ghczhGDEEI3IDRuQzg4Y8bo4+Hop2Xyt955eJxWl1vAmdPdDx/E3q5RqN1XeNcnD
esXykcOcpfDphbA+oaISwksC3jQciygp6elVOytZeswR6CNVFkbYrlzgGqL+1dJH+REgtXHgmkf7
CT3gtfLzjkOzvMyK9o09nubQ48g2MwLXGdu/AaId7SkwtO4x/18xmaM+wNVffq26NT3ucM9lBT1Q
z81yDBH7YZgtkJJ2YZz7fBjVZ1Oqhuxlyah64R9P95M0Smzxw2G8ZZHvfsNHwcGQBH3un0P6E/37
VFUA4kxRUKXRNrXlvnWzQIk2vM/0k4MHvyNRhcR+LIsx+THQuDjeau0T1FR16NAo7S7ZFi1lJAvN
jRZwaFswsKzz1A5HRU/FrTU3aIMqG+bhkgCvAhnbDE9Xgul1OFwJj+IGS0/EDExCtp12YHJ/GYf+
NAA3d7i+UyHn6xp/fpF6EqQJM/2JQrjE2hedFh/h7A9fSjaZNsOnFbZkFbpAbNtpVFTlYQmjBhHY
rahvYy28eybIJac9zEU43QRVSk2R6xbL+GPQZQXxTNKAAoxJ47NCuFO4agsDCGhSU7lb0qZ9gore
Ktzpef0dKyOVEnPeltYutlA/Dm6WLk+DxwnmBLNMtC+jsZfy0jKXjNsKaheRx4HRd6MZc3GJd4GE
v9xbhNlyMgG4eEzeMPENHqBgh9/4hZbLOgSmhimXMC5Plqh0GetObg7YkNNyWOjnLKGpcC/bTu4b
VufE8tH+EeKrMhjOJkkq+2QbWZGqLKEy+U3CSUWPGJ9heUqqMQI7Z+QZncAU2y7w3OWN1ZrX30xj
E36BjybL53kNwzLKcid44UAD0Alz2TO1QjPdBDWu10hyRuKDTjPlRFPdZcUbd7XJARg4KoFdqwli
QIwjaMiIG0BILVgW5nUZcObOnQUPaJr33rOkICL7aaTHl9rVMvtnXpGy27k0L1ZYXvCwjYQzYNUi
ThPJX1anjLwqFONL3DnLRzb1LTi3zrVKFnwlfshrVooT2GIw0tJgREyonKYLm5z0Sc3VpPaWhwkp
QnhZ0r3iAPzBIM8QVtux7PgkOSptTLcMXxZArayZcmeATYcbg1dWvtanDo8+scm1Ip3InSvjmynr
4mKn8nl9clHkCD1VCaFuquV9jCwdxO4tzPZR7FYVU0GDwD38Cu1KdRHahLjnJK7GA71bao2wpXcf
9ugOxQHKdvhdMMu/+zWdti8tfrU7+3r62dhtXBxaL9SPujTEIQ26ob+bYjf8xmQyiUMch53YzjZ4
sc0CmpjlVOzNx2Kq6jUSZQGob1786sPHhPUISA7EBTIdqUwqVVhsQpJ9L8uupf6UA9yOzk7DdsUm
kU5XqvWixOo8WDV8OpZZKed+ZB4yxzJf7Y1UbGYIVmbYPueJxdVI/TbrFif1zkzQc3foknweaE3g
QXErWrapt10cc2B32wTrbq8zYiSO12f3/jLV5cHSfoOVjyxyse09mV95rbnr3hVdOxjaK+vloVBl
e48aXrEJa1vkEuWSFrp6UoCVOzMXEs04GCwiYmqyOUCBm+atUbOedryO4/s0t7sblMAueTBLBg8a
I3B26PhBvvMwhc2gLXY7mcbkqijwdDed6b+x3TppCtLWTZPwUqONz9Tf2gDa/IYwhL54Y8fmU41Z
85InkoiPE1v5KZwGdZeltXWfjc7YHVnHaq4LLKLdIYHv+WSGtk82M8/7UkI+dwRoFbtrx9cwd+Z6
63StBSgaWfALe1HrARmGo1SXGO9hYOcLxQ2R3z5M9OrUkfZ62z1gPcgdwD4cK/CUYkoiI70MGJol
01BR+M5wY9PaZe81RyBoECzNQ2C7c9dHYxujl8RL+VOVvD6isqRyDW6IZvtZu0GSnTp0vQ6vTN2n
57mlAVl5ZtxOtIQBa6MB8w4a9vwEKjrDpU9BL8bV0Uizdwu644gJmAbPmavZ/5ei625BSawUxNRd
gAzFaNifyKLHDAuu2/wcZhvOGxjW+Th0UzhGq9Dgh+BlhjvNIu69LUzaRku/9hYXuVjtu9Fk8a8h
GO3qgto+B1Gvher3HlZ6vS/yq/2PyXz6lS/UGN2UWHSS4zgGICmdgamW4KBgndXqBB3H7QjiFt70
i9aNCllmGD+Mr+7x5FgXvGu4LWQbfA+B3Tlkl42LD0tZ5my3fkfwAK5zH3ZmjwsFN5Yw5ymGrysM
2PuN1qTSPZ8SgS0hIt6TtlUrTABpm9+sHDnfA25hjPly+HTSMKbeN61P7dS4x5Ew0RniKSZYPbWb
a5PGHXqugQVdIZDh6/1i0TTyRqsF+2JeivLS0jEDnt4eixsQSuKnSSt9xgUFJiHUvL4zmeydMM++
+62yv+SqfZq6wIGCVcwW9QgMDtgjSKj3d0ypuAPa8iaW8juczXxXVtc7zmopWypMHw0DvIB8Sai3
cXtYNplJDqWznIFM2wBeEj9a6EmAmQA5M7VNdvGNyHeWR7LJD60cd55VXhN198xGTUSpXLd3sfPQ
asRYQAz04FFOETjhrQ4pUsMhd1aihneRwK9dtIqCsj6yUzuOrrq4w1xEgzt9CyRlOE2GUa1uYlI8
hse9W/X5Ts5deFtNy7AXoz8eeTx8DmFDpbTffe+TEMxjHh9tP/xq6983aPlupi3svoh7bIVzeubf
xGc6aNuPxCm+we63wTDUEMqX9BIo59il/b4Pq0em5gbrvP0YdyOjlKVAzfR2hnWV1xZ9oud1gevj
GBvxhe3URi3VjoKMjlIoLMnx1RCUVflDK3xmJiRBTJaUCWlP5PC4aNLaaMiqbDEmMEM5LRVu1kEo
wxxsFdcCyGaFuaMEJdV5/RiSLElxpqXtBX+C/VE1XXikaMX5dFadv5M1DOB7mXfsZeGjbIW40AYJ
dT+si7OjyseCoopo7IP0dc79O7ZMKTD1cXwn2pF86U38nHiL/eQaGOtNmB4GN4wScX0Qi+aWbRu8
+nWj8C5IzNt5AwmAuuFfFCjC/Qb+g6qeRUO7tgdgmncOVw8+LJtm4ulHXGHBC8Qdzeb44KT/3gTT
PRuY0wjOOi7s9iDdsLgN7Z8kFdiUY1WprPTYiuGl7Tzec6EfnsnQUaDsVgC8AMP2AeCwmjPbpsQ4
s6ur2ftmOv9rPgWCZh4bqz6bNA9nyw7Y9vUtBOpl4CpfzAUXbArPt5QbWVbyyWXtcXEC9xGP9RN9
OsOhwrtG0qYOfihWWNHkLT76kr5wiUKZ6Yob/wqmr+MaT6FFEW5+W5MH3IVFC6fDBkFNJ8py6gF4
nlSq5U6OyVNpjfvBjFja12lvh6LidVxosj1lMp3dELXLdZ8sBwJMBqqjd4fkYkvtfyxLlX4LpjF5
SWTnMUaG5belJp+Q+qzbdhONT3cYh8nUth18gsoTj6XlFzsrxuM4xHLd0tDT8RADym6ti/yJeQR1
OWO0oi0moD8NR5wVgsrAUvm1pMZh19KPd6ZlBRtKzgVKw/Vj2w3oken6YocWNMNG+2+sjQgAd8gC
rd/4BFpBzGOyObu64EApS/49ib6LbnW3V655ID0dfjZLWr2vrf1Mds19GSTvuilAToh59Ed56r10
PrvoEe8/jzAMCmjkuNlsM29rmZG3KuKvuYO11s6yPSYbX21ogFLsMtl/kO4z3huaKnYnnt4XeU33
XtNKkJHC7JbUX7a3BgmNm0EaNuNMAFGiC3pDhMyvWeKimIq0saNV1uKeuD7PebqFN7TYxAfSxWil
g5v121gQNxTLWp9pDSKtUiHOvvthYh7zBHgJ8n2+4WUZb1xpJRd3yfXezPnlmvyJSEFbLzF3M06R
oVY/fH9+DDMTvrsUxaccN0mM5XdYrmhPzZiCx2jQw0l49rkRxDD6rjTgxW2bkIBWr7RcC7zgdMA3
vqlvU6sdKnglQb+ZZVLtBQxouDxescUfZV7qvLyZarZ9M9m8bScKN1pHRoF1jYsnlhREMMkhe40O
XjvW9u5mREu4lxLPc2Uv4XZRnA8qK64vaZq9Gj2bT7RLppVisGFs0w3CI266kY10NoXOeoo1vI+B
FlTWA+TyjYtPXR5WikfnkmPiph27EELn2p4z1TjnsuZiJU26QOWvdTUjL0j4NtOICeM5xWFBX9Tc
BnJ+cKUdSOIycYwyvAF/3XtsHMckzLAbrKm7HDisdUBKSPJTAG53PQXvm94hCgnVTCvYjiYOlU62
U7V4eLVWVl49uIzSAdYTTEurfwRhPIzeZrFKBfJ7nk1KtQhFem2wtyWSIm/yvplSmEomAYX8ISZk
+ge311/wu/XjjqZ7RdIpp1NmIhKJ/5zlhn0Naz6GrWAQLcuwJw0X2lkzwjWac6fq3gsoKpQJzq3f
e7CuyqELmI5gxGTVvvWUK+cDZkMxxgd8URUeVHR8lr1QmfokK8+zt7AFGch0jTawOo6MlPlhQ6Am
8DZ3Jna3jSib70kPqSzWrrOXKalViny6gMxuLiKNkXXbu0kPkrI7hJXzwRvXbMMy7547TZwfRywl
cG5mLXsfix4rELpOVNh8Nu3Y7quSz7T39ResMrs1UHhYvYb9l3XOtQ3py4rXratdTrMrm6mQqB6P
lytKn7/h2xwI/HPXsmGdgcvDSzQcO1mWFdWco6BSRk5644X2N1a/1ZlbEXspBr7HTFbWLa1PHCCH
Mj82E3izKvECqEs2O65JgUYJjXfpVjczx1Xb3E8LZre5vALGPfOYDcQ/934/t6/BSpHSNgZuzsJk
dj1Y+JqD09XBdR/WS/EmYGxvTezBQHZ9GDmdJrBG7S9Onoj0Iddr0qc0wllomPi0Ehd5YsEDVdHm
51szjiyfQUKErUPtAy9ZlTnJGLVsyV9TeMi4j1SRnh3+tFFuyNm4QRZymp7KL3ZDtDNLu/lG98T0
yhVqVu8WJzN0vzTlI/ni9FtsonuXQreIfNsunbGKyhp6WRDn4NPWZn101yk+Nn2X3NdxZ75Yqb2l
TdHd1+Wa3hWCIwcdns2nsBbAAP0EB4sVq7ixLOspA9R9sACeRD2Pof1UprdTUFn7TuAXEzYGfnbs
h5AwntnAQvejbFCIW1YD2Jxz7jXVDy4tsfvlWcvZe7csNpULlvQTJj93406JONQe5YZ95ry2MmxP
YsA7hjD7xavW20X1eAGG1SEQkOtHSbyaEuhV3tjr+Gnqod5SstacMFJB2IPvcHLd5ZjXYn5spiTY
Ztzq92mmvROpPYfzOBa+ndU0HLQJRli3Q8+aKJpQNR7iCa7WtuaqeEWviXdS2PpoVTU+YLzI9Gb7
JE1cP35hUISY7WVc9I7VPOjRefIwIZEMKKpHrOPsd9OYrsLYEtaeIL2KFK7eyEo8Uir0K0PEV8TT
8tJwPVtjAqXCSvHYk6HHeEfh2NlpXQBtboghnQ4U/zBhkr1Jit7aVUmunlunxCdl4+DfZiPIeqbk
iZhfN77Zym+/rgVfonKqqTa+QMzbqam4bSxfPVQDw3AXjvrZFWh602KF2NfSYo/EITACotGBEmnz
A9WYHEUmvL64ynatB483NOYHW05Wwsi3R2o0ORlY1RqpOZ62gvPhz5zzxSUfkpptqEoPrDT7O+AC
WMRNXO4tCqPw1C/DK8d1VQSbtEoUPUILQi+42bruwccUwuu+ZXNKnR/y8i722/5u4Xx9E/LzvyBs
zDvF8f67wfWzbhUGZlWD+t8Ug+GApOGeJTOWvDpNaXo26XwUaNPjJLpzrOo53pLptb4udDPw6foN
a1FLb+l2dg/9rGGzxjhhjOsOXyjTXc+yyMRPZ+0+kz6ojujHtSKSXI3P+CCeFjvptiS1segt/oCr
dqXRxRDyzT1GiXqK0fiWZJ+5stzlufuNFQROspU0abdQlyrQBJjieAMHWewfdDM6N1Vv1mM8B0Hk
1AZEOqVUp660533lq+F+TvDJyKAUB1S78Cv+tezO79SvAaPrg8xcwsSeYAyhjvujhYmzL6XV3eHj
J0Zl9+vOr8Hv41RMjg57mccpNt/mvDs4NFaQZIYKCmbYTYMrkYpWi7juTlxb8Bv7sj4Ng7IEoSIG
mE03wdjnzENJsGq5vevA6Cf47oByyGzsZnzNR1BCkLhW81Y53XwKqyC9QTANorJN5WlRRftgD4T8
Vh0qgqbaL/YkRTfh4mOwpnGCc3ThQx2jKlH+oG/DAtcvCN42jbz6UcOm/4kOtX5Q6OKdOx/OfVmX
C3OP0277tB92MdGE+7yxxhOFHMWdjXZV8YI36QsaQL132D1sKe5Wp64bbugXqi6IjjD9KveYGQzG
2BlvO0/QPz2lRz+FCWdIzj7kcZYe6yVOXgPmjXzX4eJPt+0qyFHOnuc/UtJSM5CWPE6bZcwOs+5P
Fc9RPTvP00SaGePClyHR/p5cgnmbnPmOEpfhWAz6ADKIrYSrHmd74opO1arlFtJ9f5uKuP2hnTrF
M0Lfu9pKWpwLlu9hfu2Asb8jH/QEhTgnlgeGkPaI6u+fCLFZBE1DmmwWZnVxsZGHz16T18lJ+Ylw
vhVY4CnobHCytMlPBovlfVAh7yz7uncKlQPOyHi7cphfx7ziGD7foID0WxaRuH7rvL1ppCLaougU
q3rFILzIBj1yptf4Pm0Yg/d+mFJAhzfkUDhaYNCld3F17B9OggcW9I7/a5FVz7u4mSMUzfpO24nz
QgDZPftDzNkpl1lOGshSj3FPqrvAobLRyGwbEtCkX1ZmARxgY3fCXfjcqpbsl5Q5nOPWablsVvHY
qNnsetwJ1Hw0sTxUoyz5IV2TP7kWhvEoyabwdjA0WOACBFwVTiy5ZoFESl1B8zBbZfMqeL+RQuVu
3FSEC7YZ9V+QDsdkZ4QLkNDI9AXxBYQgM9x2smR8ycBEbPsqbV5jm8c7KyZ65kvHeVpqWz1d5aJH
xB11dvKeDltVgsQra284+pABDmUQuo8jb7WXht8bOmiXF0fG1TYKW7/l9JvPTxC6vvcU3795gXMN
Z/ZjQL0V9R6M690ivq8eSP5NSq4t2/ATcVgxavluxm59FQUZeDG2omdo7KqPxcvYxo1BwPXB4TRY
BxY5eS+PnLDxnCdN5p7Jylo3gBT0ORfueFMQyHuNyTpha63tyG6IDm+8vBhf6GdrDmHe59sY/fLI
tRiC7J2g0AJeARO8+Ouy9Ducx0vyrjJC9pgkLWvBhFJnOuScUdB7aW1SXk/86kSLW4PY2QBygH9T
TK+2sWcACEiB8bbjoPw5zIbDzZZpGuEtsANzme3AHfeVbOEj65WSuUuFgXeTD9q+LGEXsolgw+bV
Fy7Eqt4NomufEeHXYxkOMTKQcvdJJ/0c4ASA+4Wg23fZUkS84f3Lk2mW2rnXhf2DZZxPxDHAhxfO
nQN/Y2D8t32GQx5rnXzTuky/TlaH05xFjLOBpCLAWNr+eE6YaUzcgLw07Wx+BXWY2k8FcmOEeLm+
dAW2yim/CuuOF0aTax/CRj+PNuSCklR8v6R3OTR5THdP7cAiM87DiCbDl6zzv4fd+wpA7NZMWJFT
fEognkwemdm98GzcUt9RnAEfbBTJhLZekX/Z/B4CxFBkPepJWEVsEuCVS84+2ksUZ97hwi+8wY+j
Is9NHztHL/vcXpq9t0KEHBpImN51tdMQa8jrB2UBrcTiiwiT3iXQgYZ55TE5zPI4Ds7TPLMM0x1s
Q2tYwQl13sbr87cK2SoqPF4VmZIbdUVVolQc4f3skiq9EM8a9nS/8b/zn7BF42a5DDeNtIglDlka
cvawNIfzLCa9XqT+s88pcJen870NXTXGNLYNuUeiEcqMO7V3GfmPMfZXXjb9Z1jXDysnia3DNP9o
sTvuxgEGQX5bjmT1FyDUZG22GCuLY7fY/kMyBRd4b3SnOe2bsMsfEjaeInIkRu+OKIiOgsT/xKEG
FNwN3Kciq5LHarFv22r+KBNAAi1P0mbi04YvcqjaYd3pIAyjIMMHXPJq2q1oZMA2OfEa4WWXTLmE
WOMiYXZP4T/NQ3qbhKmmOB6YDSGENpIxtdEVxY/JOlCfx+NtSzbmY1Xo7vRWFnUOcQ31peuYYAmI
w9xhoIcgBCbDaaj8rqr+lc/nuFBFLDr5KsMU8Kbrav/S8Qg5MPHB2mxZPeUztTrkbaZXbgS4xyQL
yg2uL7NZ3ZnlhvHIgIZa0W+eiplbsQwSbuVF3nN+FR2a84LSiEaLtbl1fNL4fiHsO5fBBsFXhPAQ
mhx/RU1eUwzxuwWuZnfVJ0BljN8Hd5Cf1+fXlvqe4iNm/dLBZbLI9yQrc9hDmqeduSXsRu0G4RVv
OnXuxMFu0o7n3vvlQpsCHVX4Sws7XBjuBg+ImB/y8AJZ2GTJDQuirNpCW7I/B56nm38zlT2TSB+y
Y0qtLmAhCr73sdKm/favDTHOnysDcMQEoUJRJDLqUfBs/+5c+Xh/ykjg//vfxL+R3wq7xk6TozRh
+lhCO3uaMI5qjsgeMskc1La/EWLkE+8WxN4dR5e131YmjN/qoXHur318JOAsStYPs4uE+1SzJu+3
WDJsQ/49I/3YSWhwu7GafBplw5pofpzO+kZ6Nf8nkEb4aOWIXySJO7Fr+es7m99/zf/vVfsblp4/
/MWjd/P+P37VJjPL3Xv169//dvte/szG9/6PRrXfv+Q/jWqe8iGC2gAHfr8I/rdRzXd++/2CQFeg
jI8g8T9wov5v7EwRzfkvz3Ed7Jf/yRO17N9o5VE2lxJPiNDHchn+d4iif/Zr+Ti0QpfvEgZcmFyp
7l99U8u8ZF5v7AiPfOg9NSQJtnDTGEBK4Ld+12UXEd784QP6Jx4x2Kp/8IjxPQMhhRMQ1A7IrTnu
XzxicYijCk4hPBddF2wPibsvNSaJf/1d/H/6bbgfbOF7juDQxI/xhxuPaZsqyCm1I8WQxENpJ+Mj
bcIzRTRUoWVvTfFalMcWqF951jyvQ0R4PD/QJjZLctJfqEiw/LNX3rVWFHOgNFsDC1ywwtkGLqCB
7dpGRLV6dAcCz6wCiDmIHXSb4Ebc0aHCwXQaL1fgZLfhkSNTpqdt/l78lO9hc6Cj3ELcpKoQ1wQl
Jx/Lh56gi0bkiF1KLzwnytaLH97QGrlarKknEgNRW+zYlxVrFG//9af1X64D/iaOz5oeGyEOwt+f
Yn/4sKYOH7rAUBNpB4qCXaw7LBHJhUbYJ1b++ZZX+Lxd/hd759HcONKs679y4+zxBVDwi7shQUKU
a6m71W6DaAvvPX79faA5Z0aEROIO1ydiYmIsCyhUZWVlvmYyHs8P+9Y3ArNoo6lnGoamzsHzxbBJ
Vuhj7jMs1sbDHn4LzDW7LlZsW9RjbORfK84UghfDm4qlx1Z7OUxXi3EoNfQlAhPDQqc0HS1zg/qu
J8/Iu5/ItBfYRxvV9zT7VCf3iv4u5aZJqdti+Y9or26HTaUdFNQaMc17qOzPMYrTmfzOFGBoIGwA
MUDsYPIOQ/91VJ8M4BFm99Vv74f4R5et7J83X4f019CYOmAJz44qL2atGukeAXqTHSpjwK7QKcK+
KdoH/m0/zp1QXEGi2XMk2aLv7tAO3Oj9Q6Tzt6xk5PUsty3epfI+KG+SidT9jxQculJzEhPn5xo2
1G1S1buiP8TlLmgdM7q3NUdXcY6tZhmER6NFVg3EdXs4vxqOQZx/fSbLMDn4iHmaYi0Cg19PHuKi
gFdJ02DZlNMeKvoAjcnDoa/t2C2ltrLuldm55x/A6l9jkinqtk6Qxlh0Xjov5lLVJ+AbAjiQr2H6
En5Pwti7595wi+QkrLpOoTcXt1c5FvNogKqBa03mCmb2OEN4fgTN1AzD0EkReO9FoMopkZlVZgxO
C4Ies85bta52+OL97MdGds9P8VtjAX5W2enzdrcXr6tJZiuj1TWRmSLQBcJAtkzao16OwFcvd/vz
o72x7zjFOPpsFirwlHn7v5jcsVCxvdQZSDTqLUBBVENJFTep0KkdJ9Wn2DS3UVzvrMha2fJvBBZG
NjWw3jOIUl+cawNgVrwPdV4xwiqnp0rgjp3hr5wxb4zCwQ7i01QUYMfLBau1ssg03tEJGiCtbVZC
RNfUcWV9KPO6X6xRndu1zVmmKtyzF9MYh2qeqS2KK6jc7izkEVC8CnZqS2JtQibfINOZSTE6fgNK
KVLTrwTpN84GHUlxTSNwaqQr879/8RUnu4eRixaWA7uKT4WuUoOokzx2iKHW43jt66HDCl4Z9Y1g
oCtkBwqegoy6zEyohSGslvgTmnND7AZCob1oA1zEQszrAEFH4JbPr9Y3RySqmrJAqkaW51Dx4j1j
BZRlj7OxE+Vw+jWlJ4gHHm4TUwrmFWTeZgLGtPJx39iQSMOD3VfnhUQX4HjQglp13XTD6KTKO73C
qAkYh+509OQAFK8s1zfH0sz5FmKzGWfLx5cv6Gk9KIyYsSDj7/sxlHb5gOedEdFtHCVlZQu+NRoj
ySBVZUG0WUwnoACYQiwQJ26fulH0qKcAohbAvzYTDgvnv928BZZbhDkk0zP4g0B6/Gqq7A9iNIGW
ihCJRoECNw5gwAfPj/L6lYSsmoqKjL8mo6i1iNRA8YHs2YyC94MGp+lb18U/Rh15DKGGKyfTq9hp
Qx/RNFuz4LfA6VgsDGVe4OxKmbJ/+FRVkee2rR9s+1j+NNY27Zsudmouwwg9dCtfTpnzoaPZZGwD
xqswaTYQuBfRMxjHgn6tmBOM8OdUZU91hL8ApR6QdTmSTHKJtC+mOHRG9zMsdS97YtsVUbiyYF/t
SJ7DptkldJN7NBni8Vf1BgQx676SnX5qfgl2x64AZUm7ZS5D01yU6J+d/8JvvjrpKImAwW2Invzx
kFFpTenQtbKjxjBCZ1WpvrQfoyhD4bjV74KhBzvu61u7hF5AfftP1tm7psRNeeVB5oEW3wDRU53L
n20ohmYvkiFZsmAwmUivQvNrd2HazFLu0jXdUyQGLf3diG/IBuJe7VbTFp5zd2gb6Uq3g3tJ64KV
lPPVEcB1kyui0AlTGtF4cQRgFYr2BZDsZ34EbP9gjsXbEuvisqfkN4rgOi2CP+enQHu1qW0YzbbQ
+PIQqoiRx98CptIgktAaHVnJN236p+N64Ptf8uI3O4b6vr5B/dfDPSXY1cbenj6lxr1Gn6j+lnSf
Wip+0rcAM0GE91FvfgxnI8P+ysfWPAWLlrktNgz6b+RbcXrScGVLPtDBHKmPiEPuf4rGr10AifaR
rutQvzv/aspz9Dv+vOS5c9qnCkHqrC/W2SQBIkQ1msOmutLka4m7p6n/Gq2HFF2Sqv4KK2PbGe+8
8WMOacnizvoRRy7UStKAC4x+X/WfFCC1fvmotdh7Nl+M1m3ML1ZxlXGpzV3sJkYbnLGLXhBuNKAU
ki1gz4IC4a40qHjuquaQ13u933vRIVFvQ/GYtY+S/0skd524UYvveXaHV+JXiqTPQCunNR5VBW8f
R/0yfE3Evm0+d8GHJAEueKW3t7joGCC6fujBlyH80k0IyyIn8WHSDiombSGYSlTeiVu78f0sRDpt
5B5IES0c/aGpbkSHrvJTbsMjZ1197H9GtAbC95m3C32XpgDgCvFkouUhPwTTPck4YHkQMXRE7cJB
4ZBLtg7i1n+0gMBk+N1RaeyfTO9D2W4t89bswAXuJOswJ6II41ADRfrOkq+6r0jSDygJo+bVYIHq
4JB7q3tbo30ni30a44W0KVBeBwRj30f4cigPgRfvw+YwdT/S4MeQ7UZzgwyRPF2BaTFhguT4SEFh
Q7n2u2zclbS0wPJwFdt5ww1mwYqON+phmCU//3W4ZE2ZlmpRWILDKBbXXIuzKc1MUiaadmhGKPhP
wQDY+VJK4y8RW4uovnIivrVFDbJf3aKgo1nK4j6BTmdeVcOc4fMX27TrNPBIFKBXtstzTWi5XcjL
ZEvInEuv+H2zFhCQeXN0+u4dsmGwoQzxqHqzo9P0Ey6jJX8rqo9j+37Qfqna7xql9q6+spBlF/Ih
AEsGugKgIVLzYPKsHcLzTbjTbRdksymCLQ00w/oStWKftbuu+xI8zgoP76Ub+G+grfJd8MiVRRMb
EMwT5nb+tXkH8y4w9sFNc9fozswD48fLre0i7HNffgDGjSyegQFZ6FDnzh8pKOQ2fhWuTzf/FgpX
Sq8p3RywF8yyTfKzaz5a4YcMMsX4Z9r78g61CYzcAP2y6aGKA0RCTiVMtrL+uZh+oiiuezc1/lWd
Y433IYC6GvXpL1V1XwRXQoGw6AzdB+oBlrlpUGsY3HZyuv5OxaExY4vQsN9r1nVdf0VxpHn0ps95
8pRChINDuumUbxa+H03aXzcKSChchA3pO3qpWvFOrSmGoaJXlQ9dep3T6USkY/x1/ou/yrS4Mcoc
NRQoNYDpz0fDi1y8yZvELEuN721EpaOH3U+9Assi6drN5KF78u9HUxTOGGydLG4cy4PGyLSuRu8K
wAeWMxo1PFoLycZER8zJcLg4P9rr+xwFXypRli1kWvjITx6faxUIIHjk44i8vIVATIqIqw+ybI8G
ItrSrDwjNgdUvuMtciEfULvRV46fN3YtSTKZrK7AVTaeiyIvZhdyax7QgeV2PNkQLZIQJTVh1yu7
9o1vKGxTFQYSr/OkLo44kdidqiGB5wB82SdTZW5Rz0axV/FANFmTWJnW1znKPBZVHGwNdCoOi4Qp
KnMbYFQJRjs3UAOTrm2Z+hbXkE2jZyBh0Pg0raBYibnLl7QU8hOuAhQBKGPyV8ff0oK2U9J9RQAj
678WeY/VgXUnph9lHUorL7i8ETAUwwgSYpV8GGHp46Gibsh8A+1mp1fs9o6Tr4gtqFel/TTLkgjv
ugsrx1TDcX9+vS6z8Llcb/FqFO0RjuApjscFoqUK9BBrR1WymjQfO++GqoMlzI76Q3+fdTRizw/5
+lXnpomqEvBVqtHLk6ybYMwhEVg4lU/Nsu5hxkr2htsWQa38mQxW4HAjwa/GTK/Pj/z6e2LjZsKU
ljFsM7l7Hb9smEhopMZ27tjoNJvRiFBsTi5TjVz/m8l+/+9Hs9G1RqefBoyxfE8BFhl10ghUYe63
Oxnqm1UiyBLJeBz2cPdXTutXX5IfZHeYKh9R0ERavFxhdM1EYgnY1RqqbSlw0DVRTHRKQHZbSH5/
4jQPVz7lc6Hm5dFtzcR8QQmApNykHLdYPqFeQ0FpvdTJrYcp3NsxkkPerVU9maX6rq0kKJZkcChd
AemybCxB0ZVKb/kbBDWm/lsc7ycJG06MZ78F3RNyMOis7kOwwXpx2+YAcm7HPNr19lMZsh7xr+W/
tYuHVnniN5Af5gd07F/IdRMAajkYtXSjeLdT/vQvvyXvaVqUBUjA5kLy4j0B7Gj6aMWZMxbVB6+v
JAAGYIqKIe82ulGoK9H11RahosKimZsatk2dYFEfgAU+GkOQhg4HtDOiNcaBbiMfWIhdkiR/JjVA
SFEOH7pMezj/om+OrDA8ySYKF+pi5EkJDaXJy9AZo/h3MCj9zux1vGC7QHJtmaymnraoaYnJXhn4
1d6cX5nyHPVrDmtNLM7NVoRxrZZRSM9QdkFuIq4emlx+xsbeFulacfdVa4AANs+ros2VECqgi92S
QEsv9GYaMIKAGQ1Hs4JmepXWw0GHVHSf18M+s7vsnraV7xhJnYMSWSsPPheqj3cPDQK6k9R+eRZa
I8fxSC1MmNRoMxB84UBh+SdLaNI9KR3ZoZCAo4Q7uX9Kr2TF/9hJ9DLpd4YHDXPbLDmw4Kcc2185
RulwN8ZIeGG2KJCjRyIZiTM2SPYhoE9kNXvZeLBLtAI23AsxcmhpfBRIXTbR3iu/F+kGz2c2E39m
E0LG21bSrsPZcEo+9eG+QVKc6sZGLRjs1uOnsYGEc7qy5t/6JDOYgus0PQVBZf94NrpIsfwUOXWK
wvehMqBXp6fNzRRF6Mx5GPsYkJFSRdupdn7TSSN0XdpkKw+xzDPmmw7ZEy19WSV3mqVnXlZRZU8P
0fsgNVe6RNpM2CNC1AO+9ckcTFh1FWbY6Cec33KvVz7Hr27p4rlLSxw9HjOxkO9qqrJF0GWC6wnr
A11pbHQ0yhSAA88P9uqUUKk7CWqLtkzCQWNjMViGrl5TTc2cZ8BMUFtrmyncdvAzdKqx23btpK+8
36s5JbHgEqmzz+R5ahfvZ4WB2Zg1GtaRVvlX9ejdUfvbF6NO33xMvvuNCkhpLLuVN30VyZ6HBYVg
scUtaozHbwqSWHi9xr2/9VGnikI8IgM7Ne8szFC23RCSPvqWC2UUcFM9VCupozIHkKO9PQ8vkOuR
Ne4Dr/q4/jCNidEbaN6noenGQwRthCY18ewAvbN2slb8RtDOuuZQQ8xg0jv46CGYRy9svG0CFH7l
rH79GYivfPQ584Heu2wsTzRGOsnuS6eTyptKB9EcI6nWc6C2dQJ0os8/99HKXeTV0lZpvlIGswVq
E2TR8zd6cRfpPMhkWgeWgjtTc51IPxIM4ay+le77sfx4fmW/fr+5iAz+ZF5lii0vllmY511thlUO
C2TU3FLmIo8NzzW0yF1ktk7m2/Y1J3i2srpfbyjWlqwQLIRlUCVZJO4zQxA+ao42uuhKGLI1lAFZ
dhNPjLBN8DCM2nRlZb+OlEAUucxSvDfmnoW1uHxlOkTcMohzB4EiDM8bChQ9FfqNMbXeIRNI7jVG
0gOzQ6mkaUW5zwDJb5HAWTmzX28xlJFmeAcZta2JZcrZFjGuH6WaOjLE0mEGnqU23CoNOJ5X9tjd
saAGI3AGfXo8/7FfL6zjkRezjvx0a2LvxMimYw5IsXR2aKNJrps7P1qZ7rW3nJ/lxSIuKF2ZRKvU
qUvp22hNeNu0Kvgpf6M291NzqwlopIquBSvjvo4gvCNRk41JRwqo2PG4aYj+fdGiP+HjNrxtxxpB
binzV068t2aSDIRsyALFppiLLepPOopAgcgc9PKzbSgb6IH2sFlnSQAdAP357/bG0rU14AksXNXU
2afi+KUiFBLtKcdKIBqSn6ER/0GLE1FcxbuDaXOXe+Uu5/gPEtM80LTwKagah/OPIOZawXFknh9B
RxAOGJ4OJOr4EfwKHSiUPjDX6b4VwVyJQ82Qhl+U3WIxgDlN1YU3OSaTGyzYvmujhPUANUTM87xN
jLrkbcUdbItfS75T0u73RAa2twIoHIGEFCG+oytz9jqw8bwmgmsEb/LjZZbYqnqkKsDpnCCS3hUd
FsC+VqC9ETuJgXpRIPcbDGnXxN5erQuNxhT3VkB8FOt0Y5EoWJIH+b6OYmdWpt/j2vlNQu3F1szP
ahpbK2fTm4Nhv4IvO3cObpPHnyT3LCSW6yDGn6LyXcWOqYbGyte2wKCRjs/5BfB6MHBVGLqTZrL+
XkEUwTvIfRVQKsWr9EdV1tlVYdkuAhdOpuBA+u8HM0GqkHCpc01w8WZe3QaNhMS6A/4Yfprh6p7W
IZCmpTBTjT/nB3t1FmmECuqPZFsct9pyc40S1PAGfLeDLSzX4wh5pdK2vs+S4kpqdoc0oKV8fsil
Zz2I+OMxF2eRhBme2SFk4FheaW1wL3HzAppMnLXyl7ZWdtyxaICVyh7e4LBVgurKD4R9HZOfbjMs
VCYw6MYgaTemBzUmU82Vms+r3cPz0WbkRkmp2ZCXAJdhxIaBwgnWJwWEbeTiknei+VHmHt7K7ejY
cfBgJX2xEmTeGJXgQkmEYQn98hyDXpwZ0Os1UZsxfS2dFgVCQe9MlL2RwMGj9Box5d+NZK19ifnM
+yeuWdxiVYOy2gxJnpf1EpMhJ4Xd2KWF56vh2dgc3DRoNV1BDTd3bPMn1J+VK5QUI7iEyq86br+M
2oReAL5lUj8Vs73U9xoZ3pWZmM+P5VPhbUB2QEmBBb6IIy2E095DvozKiXGn2ul9U3o4zNR+dCgw
OLTVrwEY/hBnxpUPv8jAmQ9BhY+CH8VpbBZfVfuCzNda6tTsBsjlEV4OsN7Gq6pMkv2Yo4sig6Os
dTCInuKHu3EIdiHWp/kh06vqm99Pn1Z2yvG58/w8hs0dbz7PQVvp80y9WBNDJPWmjIu6gxGQ4ahQ
BzULxrEJLQjpm97Pc3dq7C9062UkNqiBnR//ODj89/BcbDXw4KTHS8xV6LVy10UM39V0QhHr/yhh
QDtJ8gMC1HgFdHDgz494vAn+Z0SuXzqNHvXVDawYcKWk7AmlqRQ+FCZ7eBeq2ym3MIcMRvWq7HAG
wp/ir5D7v3QF6Ap8VFSG/9KNfYuu8L0Ovx+zFfg//mIrKIr9H2ps0N/59pZtzW23v2R1bfs/HPVg
c6mNE0Keqx5ZXjXB//0v8z/PjSRAXhiy24oy41drlBb5V/J/UOLlIAVxxkV3TkzEvyEriPkk/CdQ
SILiH4XVV11m1GmCZIo99YDyXHg1ZrPuHa7V6XtzbPsbdMlRDss0IX02hq5w0grbJarDZXyYfEt5
HCYpx1qzqbAcw7ky6bFaxZMsxaA4aBpxB87K+l60dX8IZMyLdp6VZttRmT20tD5swkNvBms37WfE
zFuvMm+IFzvcTmsb1Fer4chCnrsZI6v4XZuK1208XdKGHc0QoGQGFiUtovS1futXRSlgvGF3Bfai
LX5jHGZ9mtCJxZOhHCILT8yGjhqaocmdl+riay9Z1r09jNY3vnXiBqEKhU8thvS7hVNzTVs4Lb+O
fWPtW1OWPredpd1OaHGsBNfjqP7Px5qDzIs37PsGi3g90g9xYNOi0dBN+ym0LJW3USSkH5GaJ5/1
aTKpNPo2RPUU+HO/ElaOz7l/xp7zuhdjD3rWlL2FXKCqTtIDObPytbRr70uHLoC0MsZxjvjPGPPY
L8ZAjHTQjbqfWFzqgKzjmP0IK0n+YKKwgyd6OCQr16/nuvZba2WRGGYRzbyo09RDyOz9MdUAQTav
kp+aSljzjcgcr4qo5YZryL30mAy2+S62Bw83hcqXnyy7lKnUttYPNNg7rJ/iAleYRgO4VRWCioMk
1whTYAn9S8H+6xYScJyvzNGpDbvI+OC7BZqPkZY7hbqb2dM1AhI3L+LWw1+v/3+yNn1Aua2BKnfq
p8Xx9LdVXwlvnBoXojwm3dmVEhcrK/fUTy/yEMRosUbq28b1RPlOkYP3crt2wp766UWyB7NTjQK1
5KnrGOxk6ag5QfrvOP7/Px/yImUwtRHNGoNfpo2/D6ZpM2ZrhcoTDy0vY5WRAMxI88YVkJtR/YZv
3DqXPfUiSMRIhU4mUg4uXvT7eIzAlY8r2+bUUy9iAEovIfLZeu3apfoYiOg3Kmd/pQ8ntdZP/fRi
62P/O6t54BWfW/aPPIGfapR35yfkRORaXgKzobc0vNRYIBI+sTCwTSxARVJ/HMrM/3N+jFOPv9iV
Q0u10EsZowk6tAh1rbS/qzbqRpf9/GJnJhG21L3NSkxH+gYV5iTAaHASuuzXF5sT3ZFEQz+7wRIR
j2ur39EPcS/76cXmrBNEKZEUJ9UfgDz7aCdNWvnhkt+GxHEcrnBfr5Rk4BphivpDirp1tMqyeftz
vsqdLSrKfYfnnKsOmNVDS6wRCjn/1PM2fH3yUC84fupJCju1blKCCiihz14aK1deFdsoDGKJbvp6
9B75lm4FZHzqPRYbtsJGMQ4mdlWfVttJ8WmArDUOT/30YsNq2Nv5wveZIu5KWa+5SrCKbzgxRfOQ
L9IA3JTwK7Gr2g3QAbUMxDoK5/zkn3roxTZNC08TYVXXLnX9T43cfYHy8K+aLv+Tu5hLjMIYaJ5p
NUWN9nuk74HeoEefe9kBiUUUlLACv7rsFRabNRJdiEkK2HR7lkI2PAzqWgTUVlbnqQla7Ncg641U
Q7HRFWXw0fB+99l/W6/8ywBvLhtgnu1b0wgSzi1FhWu8N3xOO1SALpqUZeO4QFQhLRsmJRHGtoiK
Wbxqf9lPL/ZrYKMzoRQlXABdRgK5QPw17Ka1PsCJ+bYWG1RBJGcEvVS7xmTdxMXgJoCxLnvwxQYd
cnjwuFKyUHQT4x4jv65yrPEu+/H5fV5s0aBvkYbIGzaS3aFq0jqj316Uhb5qr9V+4Pdd19aurqSf
7FL7gUz8Zat7SVYua12g5DLULlYhm9iytpXoncsmZLEtsRDN8XnnQ8Zwzwvx1RqNCxfgYktikIFY
W03MsjL1YMhYVY3vV575uFT0d8xadp+kFNHQLGdtd6qpAiJDsxZriWnb90HyKI+qfVsbQJ/Q0Cvp
t8VBpL1TwH9fmUh7Fpt67OIWO1Rf/9Jag/U1SA0Z9wZDdWJbMR9ynKSDbRwW5vfAG5FJxDL2ShqM
6Emuc6Qzw9lIF4PlQbG7w6TinueDztxXZZzAH0EjrQjCXt6EspL+qoSW7ut4HK96AVJ9kJCplKgr
Wxu1z42DUkft7zDRcejsrRqV2QiplI+DkeXIqCbye2lErxZku9S8F9jdNps6N/qLMhxgasc7AQXy
Eb1ADis0+9CKyRyEei5bruYi9NSI21SIDNduYVvvvVx+P3PBVj7920fsLIPxcv+qUy/RN2e5euEh
nr0o8uSyjWAuwo6R+F5TyPzyhOQ1rbH2R2CuUa1PRMslW1cpcqTZ0Vdzoxh3EaWGrosa7YfLpkQ9
nhJ0gocJf7TaVXPvJtfC61x4l53Zpjj+6anAvDdFv9FtZs+GWgP3Hiv4jlz24IvQg6CVlbUBu9ic
xC4yxpupXtOwODXhi9iDsKhlU/fjY7YqpCNlK/zhsrC2VAcI1HjAWlPULsLOu2EwnD5ZO5wWbIC/
45qx2JNSh4AnVmS1O+CO8h2zRKQTtVFD+8uzPybEAvgXk9XdKwkyRmnEbUqVvfKyrbVscM8WnVPb
RcTrQOnRKp/gxIxqctnpuORtRnWRacgysUrxVNSH2764cOMuKYGcucGYNwofBLe+HCKL7asXfut5
eb3IFkLkanU8BGtX0cKPmHJi3hH2F07IYtt6OGi2ScyZrmCMGYa4PIIWvWhjzTJCLx87Ho0Kvbwc
vKeoHpK820kVZ8tlv73YtEBdK0WfH3sAt1T610r5+7IfXmxZC0HbqdF75gMlgQZrqGm1BHwiGixb
aEWXZXTU+ek6wmS62qplvRLC5mPnjUuxvtiwioKzJQu7mRtS3a4x6BXrYw0D2lSHd3jh+Jfdh5dg
SBrUE8YDfFE8xlW8nrtHK6INen7mF0Tnv8POEioipKxoEfpmb06TsYNoNO2orXjU98IUKH6DeFwx
ytcYw5jXQzdU+1bXEkiahvxHs0vjssNmqc9RDFguzJKh84a4C2Rk/r1w9R1PLYHlTlYLVLCROXGn
xHgY0uahUIKVC/QzM+OtRbDYyX7cVqAqOMeaPsZJjSJgcp9jVL6VjNjbh3TPZDy9i1ltee4c9Rgl
l0MhHaywtj+URld9RXAruy4Lu3ZQTrEfTGnUyWWZCizRy62sJjligb64zSW9v0nNylv58idm5bm5
9iK+TZnUYyfWVa5SpDIOEYrn6HZtOufX1alfX8xLNRp1HFcI4BoSGWaHAHAvrwTmOSl7Y8qXJBml
b4U9YqngylJufdCGurkOMkP9Xvr4UV/09LQpj4LoiB9eaaZ8VWh/Dqk+SuVrG+7ExOiLGJrkEWIt
qJm4amPtRvsbbYDLPqi+CKIjit+NoXNgpY06bLoxCjaiaVbq0SceewnLVXy04jsz5qpYG3Cbsw+a
hf/7RbOtLQIpAgMJHGb2ZzUmES2pzDVq49dlv724jiR+KZAYYjdxBFx3HpKmaTD8O9jl37FTm0+G
F1tI0wMdsl/RHaoyzz9iQCm2Ib23lZj4jDd6Y6Ev4RflaKcR/bj2UNqttrMSRG+7Vvo6osywr0Ub
XisDNTQPu+mbNhU1SAnI8jIu0ttWZOMN/aX20EShhVy6rNx0KHg4mWdEVyPgwMvyxiUvl3tyb5V4
mh0gOamuzBLcjhxYKwtj/khvTcAiiHjAgAyjmISLmc9w3VV6esA9t3jX6ECWJF/gOGErjVg5z0+N
ttj0qSjieoxk4VZ23d73tjBu7SHU7kbFQq3bwK0SZydzWBFXObWhFnFgDMJCQv0ZCWQzt65F2+E2
7vGFzi/7EzHylaYiDVejA/11SOykmJHt8sHv5NmXLOh/nB/ixAs8q9K9WPyBXGHR2lkKeiNw4Zs0
RhczuyzaqIuIAJ+qTaSAay2gnz9+WHzx8viipq65ZKtJ6CoXeIPVrpTsLfm3GC+cjkUs0O0xpzdq
sVaz9BsZYHxvhYV14XzMn/nFXDdTg9lrjd1Rxs5tmgzvvGBcu3me+pDzP3/x4yHGnDTouJ3hUH9D
yXuDA4V72RpZbGA8O6uiAxJ+kLA+wO2Mov+HLtQva9RB9z5+clsMntGME8vEF/c9lyqnhAW5soUW
oMC/o7u62KFV0niFJEeqi1NndEBap9xaVuvvEOFVruNEK6k7NuHPiKz4Q1kaoZvh73NjZ4W0H/pe
2tXIbV9zVKJWeNlsLg54tZYz1GoS1W1CoEJGV0cAHprD+R8/ETGQkT1aBX4qODkQrT8EVV5hb+d3
7aPZTvInSwuTp/NjnIiwS9kgXKzybpDsCsKJnLilXibv5/z2vaaOyJnOenxaLqoP5wc7sazF/BAv
lrWujJlqo5DtjpX/FE296zXxyk+fuPktaRYZ4iM0cvGvZofbbmFgcizk6F6ZQn+XWUTyy95gsetV
MekVsncC/3Dtj6ynV7QWL4uCS+qsJ5ppLJsAVyh4ygeshaddr5jxykJV5/39xsH9zKd4MfcxymCT
wBbFzQfAx7dRZ0hPaZ5ALA0k8EhBJKpPtheqD1z5wlupmyx8aQDCYvygqQ/VZCY4l2CKdIcSXv1H
8XC7xJ+jum+DVH7HGZztqR2mB4tsKMJ4aZ+iu7ClNV1uk6gJ/H2rZcF+Mkb1to3M8S4z7HyvpUP+
udZHDE9BPnyWY0XGxyI2ypWXPrHeltI3hZ5KJbr6lVtmdegKO77xAnEZ0sRcQtKzSg+nAAlvF7gJ
xhlBOAs8YEx5fqEtkPl/h7rnf/7ie7W9jUVMFWC4VNTGNc5R2i7C+u9mrJLATZDmRA0pUGbHSB9n
uI01eQJpqGza1VlZ33i5L02OILXMboGDehsRqEq9tSeYcxG+8ZcheQCuH+/oSAvDQdXlxpVks7u1
gxm7WI/Tyln1dgA0lvVubTYdk+S4d0sFz4G26rJdkol8n3doEpyf51NLZJEjTFjSjdEUli6mX5wP
CawpvS6qC399ES6aMCr6AAqrO3Pi3weS3d4oUrxWhToRu59PyRdLJMBzspFSX7hmaA/7CVLCQ4Ax
4wFPLfsRPKX5pA519vn8RL39LUAgH39pLAFp0fb2dEhYVJ87W+1vkrEcHmQwliufe04l3whRS+KL
nIdBEeJUfIhimCRNb2qfUjFEH/FtTnD4HbicdwJTcsWPVnbZqRlc5BNmlIquCRX5UFdTjPVw3GM3
nQ6Fupsxqddjmk8fkc4oV2+nc17w1isu8oWorWW77YzpoOtdDnwhq1Dj6uXwUPYdZgq0E72dkgj/
OlRpAbb4KWyLtoPnjzS8m2oTBJu4yXeh7SVO3mPlh0Xu776czXiSsEt3cpymX31MKDe5NDX3nVmU
uKFqdX07hMHwSfN6452AYdtv6zSpHuzK8981OXjYykusPclVfIdpWFZvJmzIt/5o9FujkeStPWL0
GoTht6ZF7krFt/suSuCnnF9bp67VS4RkLgWerAFcOiQWu287wXL5U0kTFAqsu6Vv7CL/kFUKKpMh
hGsNv7A7A8HJD0Fhx5+k3igeAupNG8PTmm0/YOYWar6NIwMyiH+aNl2jRJwIFku0ZVTkXK8MrtbG
fPml+XmXpYq/ku2dyGCWzOdApjNgAQY+tKU/3qmDpd75qtZ8KzQU9oSI9ctSGHkR8ZAHkKUI5+pD
P1SJY5be4OCTtlYJPDVFi4inN1Fet3gVHXxFG6sN/ri4ZujVGF0WI5YgzF7Ews7xEjzkCma+WAVo
8n1TVPEjDKhhm+BbtkMxa6SkJMa1NGLOt9/YtPIi9BV9o5Z+hlplhvHvD1UJMqw/cyvGxhkn7DRN
7J9x3csx7l6pdzNmhb+me3xqNsVx0PWAl3o5p/WhkO1vQ2ncSW05rpxNCzLv3xnGUkQCY9FyGPyg
RXwv9dqtLUfdTYOjzU8Nl9u9n/oY27Sy7SFFROc9Tg39bmqK/nvTeIAszu/8Uy+4iIc2aalmhfLs
Ux586QhRWNMqzdobztP0+sMhuXg8fbZndSoecM2hxyR6tNX4JjL9SjiFpdBJqWotuTKqsLrxuqhy
6HVBn1ZzQF9ZhvtdV2LUff4tTyRz8GOOH4SMFwvpBDv2NEXlBf6BcmVV5UjaDZYETl0ZX2GEXuxk
euS3g45dVKfi91QHuXChByQOkqPpxpd4TJr+jZPWQb9JzNFfaX6+fbgjcX/8fCqgQ7zL+sz1LfTJ
fbWJnUwa600vkjUZ6OdE4a2PsYg7Td0UYszC7oDHpvhsebVonCTDXGKjZ6VOQ6WzrtURnEc0WuOw
67uIK0bQBdMurwM+StupH6oBhNAaA+LEBjCWam1JjKtiHdAtRDxx+l0ZdvAJHpUSbdpq6B3Nz98H
VI6cOGF3ZCIqkAroU73aSB6GPitL4+2cB0Hj45lH6J9qTBWMh6r5ovT1PvbGrVaMjmX+EA1+pM2a
NcXbqY6xFMauO68eRlTOsCaRXPSQZgO9WMZA1fC3+RSEOxMXppUgfWo5LcKWP5mBUVi1ciXisdmj
19xfJ1AUHYgb3UrgePu0hJF5PG/TlFJ/0yr5akCffut7SGA2wvqU6iAx6JB6u/M79+34hPnxYhiT
yksz5amL4eLWHNAK89fi74mfXgJZzaQaDKnjpztkCG3lMFgXXsqWKFY8s8Zq6vEp1ay8OuCnGaNW
P62pm51YSEvVc5DC8NLDMXHhLxc9RpkzhSysKu2egvx45Sfoze9Ss/h1/gucihtLaGugVYWaRmXi
0n023DruzF94kFSfDIPMZYhiD0WzOkEDJwQPwn9ZHZJBjeCF69j7ob6G3INdrsWMEyt7qRMzaZXl
60bVu5KGfRlKT5qfOIO31u84gTgyrHmxvLjS9fWYToFXJ64sz8bi/4+zM2mSU9e28C9SBALRTYFs
q7L6xq4JYVfZIAkkJDqJX/9W3tELx/U5EXd6wqe6BGnvtdde33otu6PMLnnh+sZyRNXx4RDMqn4g
6OLlfpjs8rs18fpv06O/LHImf6bSdB4mCgim66FbNSJHO1rMfinGNEB17Xd5cg9kAKjc6j5a/Qkm
yR1GV0gMBJ4Yma9h2vyGHFpaQW6mYJeCttEprH/W4wVro1UoknNs5L8o8H97EP84ZRDM2HQJ1d1h
QZhQJWMEo3nBY4W5NkfQbwCAd5Y0/zqc/9t1kf1x5PAgWuSwWSC4GaAJ1RzPwWe4RvqTbM2EDhLL
BiCb5/Enttm3L7pSWhdDK9x4psto/8V58h+t9L9co38CTbqMtb0A5/7gwetFTlzWiHPXYT27XmLx
E21Pc0ikoCf47aotR2JSuh3WHNNnZKQ0x1TOg6qmbnQFQeLNzqwr0Fcz9yChNwjAUdEQvaZxft2A
QysK6GHdIn1iMG8AD9fPwgfQAgNHf8V6cqb651f8L3fgn5EHFs9z5uoWMk8z9veiH9J9NBv4esdt
224XMJHPAav7Eklc67+M+v7yHv+ZREvIGA1TQrDQsmUDfFMJHYsFm6k3DcCoT//8a/3te/xRfQ4a
MaV68PPBMLQmKQq+nQBcp6J+nI7//C3+cgv+aRo2BCmXdgrmQ2IWXrVxOJ+2uJO3qWuDO5IN/F8O
4evx818euj8dxIA9BUrW7XyQTfxj8qz5zp3JXv+3X+KPwhD0ajFEFvHvQR/xMyJ9NlPEqZ4PWJzq
Htjop3/50P/2W1w/qP93uLq+HqMW09dDno575MtWoxS7f/4d/valr//9/33pXAGAXIumP1yjlwD0
bLr4XwrEv3zEf/pbcQoDrkPq6dBtaX3cui6+8Fg3QRG4mBxlDzxI8c+/w98unz/triNt6macsRJs
l1GHZQRe7G5S3N0w9CU7X9u0mpU+YkZxzob3FqnK1T9/57/89f60utZI+anz1PZwK7jgxL0aj0hH
2/63z+ZPqyuYOqOBXqPwsZu7zXQ/wNL98b/94H88UYrEPEnUog5rM0a4MV1wnoX9tw/kb3+WPx6q
xgw60TlBcxwjOsx2nMHc3L7/849+/RH/yyud/CFqaBHUK+jr6sCbJb1sjAdlM7L42ciIfvzzt0j+
85D+t2/yxxWdkhWleIK+V1CE6RRbJOYW9Dvq94NI5KnNafNWd1IiIJWpu4EO4kY2sylmJOP0FV2n
9R3JEXPBX6OzSCFKRuReSyT867rVH0Emp30qcwRfKon0vIiTbN+twfRLbCBQ9PWKqjqd+Y9guII2
kgC57SPNt19YtsDIiws8ELsIbbgC0/i6IxJ1M6lMTJYv4YXbsyhe3mUbucewIQQyaigq4IrH42Rr
L8pGG1O0pI0OzRzK53lMcZWM3XYcodyN5h0h+AHg6Wt7jyjnGVqv8h7RYzE/GmYWWkC23O7UhnQy
EbwgTzsA0rMPMZoOsty+83zmM1KQvbxBAjNYwWssggBNToOoZci/d2gdgLmfE/naaV3fka1zzypQ
pOALQ0r1HHi2a2HcbYpgXYLncHR9lcHT+IqRdXtYeow9ysGu8wXob7tLQJpfwc1m4r5vG3GJkYJx
rMexjgAABsr52hdnGEgi8wLRHmN4s9nYjkWsSXTM/4NVnLO0AhyXHxswoAFVaEb/q5NteOZ9x3SZ
t2SOi0DwNSsX3+fJY2wAV1jd1GPusinz0HnPPusZTIw+uBaUPfYdLsjC0si/R3Lxaxz1QCjixHMg
IzRhgnsVYaWI9SVEICu3z4cyo0gMEaPJv5G0S25mwdpSuZmUwOasQyER6AMweJ9OuzxGUPm8tvoI
vUlWmYnWFwG8mNq7eIAG32NJCkwDLEtjV0+ZG2a7aDiAs+YWDBKHQRVc1VuETLkJ6WoxMMX9XrRa
ry8zOPVrQTKGc2CkDsZpBHnqMmpH/3KdEj6FEAvTm3WcqX9M8Yv8qocl+9E3E6pWlZL4hMZwuevS
oMV3RcDIgbQLsKUxTCZAZqRod2dHGlM2bWxpCfg5pVUGReujk00HJELaDa/EkPiS0Y0dlU+Gl82N
QbkgzKhE1qQuh2wJ2gJqdrKHnx4e2SSZJ3ZY0TX+oGE9mmIRfkLuBwDGld6QWld0Nr3CKjcVxGXM
M4ZswRG0+wUvRo+5QR8fM2fGEm0+vZm2yCLRMhyaGNmkk+1vVyxLlXpwaBXsAPmr4i7P0t9D2KsW
YsQwF4mTrj22m5dVPbL5OExRvZaiUXafE9oApBSDnwwqzIwcO98F4GOIK3UjydydmDt+THLTAr46
5/s+AQFqmiOfnZBamoFgbggFf2QRiC2lXcbvOQLYLzkzUTHkyVhEORkBedD8umgEgN/RxXl3M7du
Q1aypCMvrZX8kwdTbe/UgLXqe8RALT854mHVIRWjmnZrJj87bOyeO5OE/KL9okDMSagJ3sYp/x30
ou0rhasC4ThLDUIPgr+Te6e9OJLVh78M0m7uLUvEfRyGolxBngaK0TdbXywh8bQQMwd9NsY6+ZuY
pL2HJmYe8ePbr6XJpuVAMLd/XknevcS+Q6JHkoF5O+Et3yF9HDl1OfX0pEWCfOp1Med4dtYUaF9A
0GMMX3njiB7C4+Xa24YgwgfQefqCGX52r4dlBBPeu6eFoeeBNCnTR/gsbdnwJiRVh/S1Suskv4/n
FmPa0QwI2XT23FFuy5TPBkVcai7Yl+4q5YA8Qc4hMGlsCx6hZqY7DgEM/Cei5oIsJKmIx2eQwJV7
xAKCuc+Ja38FpiP7LLPJr47F6SeMI6i1mrb/SXWKMyDgTBRY2lXl0kZoOhHpeG+UZvs6aXRfgXOH
CyCVGdY1m23ZKTLYs6Va7fChu5t8HeRjwFa1SzI77C1iAAX89Iy6Qvb2LoLmk8bmam1M5XC7wluS
dGqHELBTJtB/YW1dRTu1IZy3mOVS31qWLV/5AgzUrIHCWU3cVGtTA90rWNoXUyQAd3KZbnG2xknZ
BG65HwM7H0M9qGctohAVMI7/qWgdi/Za6N6VA/ZqDkEydRGOgk2+Zwh4ekEoGsYceaqDMtJZGxfN
1qrXdpgU5oY4EQve1O3D1GFHqoAhG6QhZQHrGr3dbePG764UzqaA8pe+xmtqfy/AD1QY9cIvSjYw
kKZkiIsw5rjp4Konz8x0aDTquEt/hPMYgWA1EnnSUm3llpD8gqBC0Jumgb9NWe9wcyGmuJyBxHgN
bD2cM5/FQxWE24hjcQbKptQ6BMp6nmE/wmnZccAcmrZ9iEOZ6GrmSFsr45a4B9aumFNtsQP1Xvp+
nzaSlWoNxzu7NeklsPiJEXTfh2XTMXXZ5IBbXcQjwmu2CEsUNc0fHCXLqUVSFOhEcSZQBvBoRxAj
ehkhJhQM+1aACC+DUqUygTyQRGQfsLDANpLG9tNnTF4QVuC+8UbMZzLL5kde19EBFHtwhze/7Na4
WTPsEgosNKRmAkZRrOGvwKbNGQC28FfLnD4yFBdP05rwinVA+uZdqKHlL9HBJekw7btMq1fM0ewh
qafoWEsCCpCm2UEpkd3YHAJ9lo6oUxxi2CZUcBAZuqCgYafXO22UyR7zHEHUFdMMz0bSyrxDZmUs
kVkls5V8JXDRVS5v3HQQV/NXwWKbVRwF2aNrcvkaZfXww8HwedO0y/RsIKS84kgNJ1x2FIHWQ54D
noxzEccvWLwPrf4l48gc+wW3zxKMEzBdobgVSASvItIIVaV5k9xK59YI6yu1e05ka5GbN+Jw7ywz
Z2669dGHrtuHom3qnWpc9mumMtrNQVJn51Ws/Y3SKMyAzMoNUvG5njHxtiwayhyxHY8T91Rifp8E
91IE+icZRvJtGk36NI2p3lMXJic7EmwJKxLezDWW5UFq8pjZwf9o3xhCvjIIbTnqrIg6/4E4Jgwm
ttylsrSxWj5EmDc7l7YS6ZZSGAD10mgAS0rjieWKmYem81O908scH+yQe6xCW3MTrLU/civlvYNs
qvYNY+SwhcSuxYqZNsJmdQ3qU5rIc2KXt1lnUXUdmS4Q+lJ9q+JURCDHqfhnQGHIw3qhZl9TYxow
kOoR0etxDHgAwALYb6ZrdiEo6UGIwl7VlXv7ahjp571lDRn20iBVqqlBjuKzRziAabHXXLh64EgN
HGDiKIZswM71OCJoDCBJrsOqnWuRnR04ReJrRsm9R30FpUl3mtysCQErDmEGwhca291dIdh2CCOi
82seo9BlGAnRHyYSIdKZMdrvkFiJmrMTvL2kuXUHgdkLHlDRqgUJkkt8hotPfZLYQkdLBvKTR460
VQNIqCoIqZcLsp9IRdpULiUKT86LiFBT9sg9qfo468ZdB9/aWPC6QzeDrTiz4naLR4Qhg9e+w8Iv
7JlT29HXZmPxVzMgmS2fsunq2TTrAxiP+aswPuyryWnUNg71+qYZAHgjJNYz8zjLt4nBF+ng/Eu7
FErotCTqNiQ0eg/8BBA3zjpY0qfggmxSlxXB1OaIf5NRN5SYdWJDVMHABMqSlOm+CT1MdlHWN8e8
X+m96loJBFi2b7JR/ursag6rd/Ud6k+8SVbMu1j6X4j+c/kTXNgJO0bDaKPj0IzJD1/Pw1z6wdHw
MAkGwJsdiMnKbRMgq5GAyzvBhwErqphUr3glQXHYtwqr9Rr99zF32CND9PE1TJ8P41KgGdxCVGst
JXdunvrmruloqWJEWe086qd1l+cmhqUPK87Tfpynm7BPjT1g8W77BP11M/t/7iIpwCV/6VX/UF4z
N4UGL0l79IbgF/OInr5RGOHeccsBOqep381TOJ/jsM0+5lWMUWn0vJwwj5gQrczR+Ix47dN0c0Fp
zDgcyHhd76fxjEFB1/a6MIKiTvCpW9Bt+EbgaZUewC+6ke6CP8gaHENSJ30Z1Q0GgUiQXkCI6yYw
1ruux+AhQqJCWCPLYg+XvHjgUg8/JYnqSz6sjBREaxQK7cgIMHR1CLNRNG3zS6iVfGtBUkAMNMls
pXEDfAyjA4kRAsh6UtL0sElm7Fvds+ARL958q0b0BgXP4AOaqANi0y5hdju7RG7IRIRWVMY4RREk
5xMvzu26ERzuVOJiTKAHSxF1j3AR5K+dTdYXghPmZU3q9piSdFt3JmPwhIL9hYRZWsd4uNLEnPrQ
thdM/a8V6NCbpFy3Fn9jef23Gor+NwN6jiq1691v28X5b8Q9rnWB5b7kNuQgyF1qLFbc6JWOH9iS
CX3Jc81OPg7909yGOHwag4K2AGDb1bto08uPSGzhsdM8+G4x2PmWx7BV2xUkwP3ApXp1dqQf4RKi
Z+Up30dxbe4ZDjpeLRJ7UNeTYZVwSAKLB2fT2YLH2hQGUboWE6tpfVOZzh+nOPJv6JPf6hXLylWT
SvmZmyU+mWyKXvtsZndi9F218cjjI+xAmUFNzhLM7e1Qv6w+iRuAWRpzcZ0IMAqJa4o9AB1YFLsr
O5kmj7oyhIGjK/Q2QJLtg+km09Q9B0lkK4eFtkuHHgXIlpiKuJwMev1Ks+gqcSyB44iQbZJgvwJi
cwOfGKYsKAq+x1Mr3n3WC1oEdZJ+1F00RSXIRtMXlAGNbphDsTtB0YcdBmH+5C0lU9wV+NBS2HaH
4NryIRNa3IRskYcI6qsHsySoX8kUokZCet98t2CCtgJpCLJRqRAcgnZZB9TjLBT9DFdY5L7VQdw9
Gi7pje56e3YS/6xweWzugbBB+51R9O4hH4HKSvuZfRhAYySsM+kQFmlDmjukakt89sLVNzGwV6ca
9MCHiDmQ0q1cVjjyEO55DyePfZ46Qo+Whu62oVF6j9AujjDkJJtxoWi8YAOh/rQKku5BJeePlqM2
rBZ0t+C0Nt1dmiDQU6L2g3AxZj/TVejnQKx1GS6++0gBb7dgei3qBXsXww4Rq/YamR7NYO1g4aDo
MSBABPEwirroV82aipJmeMxgRfzETk99g2k0EH22VuMtwJ/0vIAFidJ06I52TH2JQXj2mdd5/RKb
YYIaMGw54Mw+OkkOinAJyAN9cTOb7yfKtzccqbZIkQT6DckD6TfczuNbGLHNVNehwkOuSD1iYLOG
dyQH9xgVYDCMBerqqVrSnB0JujnAn3Ht5th/Ve3PPpjN3tPY7HGS07WiPQOaqG9U+DtqxuUNRsM4
qoyh2ZtjcDGV44CtY2S9Lj9j0cWksJi47/pReGC6UuPfXUpIA5cVJBrSsvw934z7BTIaGnygmZNy
8w29m8Ip/HLBMhZ+arE+3iUZEs0njBgjXNho9VNX56+c8fgzn6fuBrktCSi0HHRZHUr2qqO5Q83k
7F06zPkzG5YVP8nK85/xCCaatRk/g4KT7rHhhxJYZAxql1Vd/SsOpLliWtZpr2Er706LwJ26G2IF
fCZGkskTljFRKiAPz/12LUmOAx1n9AqS7Qx08AuRtnsVjqe2Cv3E3xjkdrHDMeiBZ/K+Rq0ZQRyp
RYe9+ym6EowDMo+kMDp0uAWDwU1o/PoA6+ESQ7Y9TO/ZRbQB54cBrde4W6AUvNrchUfRXmsQaYGj
yEKFViuufcRRRnBxGzZ0+zUZFr/J0cQQelTOi1yK8ZmNPU64dqMe/5TW7rXtSXMZzbRdHKuxaZq6
zp+WCNTnAkMUj81T1B4V/kTDPQQbfhuuSSwKBOmkQ5UsSZfsEIQSvfSdwwW39tzhpoqnnlZiBfoO
AoLu8JXgA7uEybLtuW7rM3aU1M90lklJAxXYGxyGvkXFmgBDXEO+OHiptC7l2ETHTJHpWRmpNSjD
IjuuSe42WNJ19CAZ2/aw1bB7pdL+1A0j9Cmt2yApAm/pNx3CCFMg+gR6lsx94bGLVmI5oT6m2JQ/
RW0UPi2DlLeK6xEhe0F/kr1XGPK0/Hbza3L0bQ3agpIdzOMBkMELC27sHAz3dgnosZ2GQULMZOmP
zmD2jXeg8zuoAB6ugwlu2ikzaO7d1m2oH7TGcZPBh85n1AwNz9PzxsAPXgmzlV0V1BCjtmea9MOr
oxsuTRlndeET3n6IBIw0NPd4kOc5bPQ91wryQjv3ATbLE8r34Kdl/IS0FHWHSw0bjoCMewhwGM+K
Xdw6pHzXtgt/JDn4XSbI2BmhSvM5nbEM5djWdCV09Ogb0IzqTtdkQxuDSraKDbCcJT401+8Rk4A6
uo/Wqlm2/k71qBxSsH9eOfJLIJAOIR0qPIr5yeDZ/NbHV5C3xtD7jkhDWLFoI/cSPttfXW2TJ8Bz
ml2w0e1xbMP0hKaM43Gm3uEzijd/giXUXc3VCwwacmVgQmbY8UPbZu7sQNVuXrdmb8hIvxaz8gdB
svXskw569TA1y/0VOfDdQjIutwbunhQerP0WzerE+m72OKmw8OiCDWlPNkP/jvVi0Am7qEAmWnCc
kLKMZjeYdpOZwI4iC7b1IiC1Z2/4AbkJ+Tswq+zZ6mx8zkNVFymi378pDF+OSH4xu8Th3Mik/ZEJ
mb12JtDIpO4GU8ESwepSBG3wNFoT3On8ypQZMnvGjY1bbcxDFB+mY7Ou2BCuP7aYkgfLB893HVZ8
djpv6grjEc7L1vH8+5LC0lJuQcMylLis3iUQAfsqXVYTPvFETPOLX+yM9qMOtnTnPegqdSwAqSVD
3AJ1HEwNAy0yW1AyambEIYsdTcGEm91ptsDHFrTXNDqzdbI/dMrI8AwgGj+0s+0/+/989P0KgGnl
OtPhnlOtW4oW3NgGq+sLeQaCaxpLzB41e83Bx513bsbceRd1DO1WMPHjGE/zLqM1e9Yt1C+6tQYQ
cZbzW5nlwEVmGGoUCaAgGeqPKxxrgzesgBavv0eaLvsacKsLKgH67BQo4R4S227MjNuhPANKEFrA
pU/b4NYPnJVoDvNvc9qkBcWPd+Q9dOvUCndkECMhEfD+E5vWadkq1T91s8nuu2wyB7r18t2jTxxR
r9nh1c9yfJBIOH5PQ+g9BKEQhz5M7HuWx88Edfw+HNv4NFAOgwnFXXJmziw/jEEdnRpx17Z5+BFO
OHKgVpFS0KX9mJ3GaMesfk+2xX+zCabbbIDKWDQ4Ne9Tnm1hMY0ZRizzEp6YDZtXDGjyVzoNaj9i
S+qALTNsgAFZxC6YGsDLlCAGlhcMg5tHGVv21UzMfAOrweoCbNANtzfSkXd9KPjrtmKNT7hG/4Lw
jrsK+IxY76IZgwJu5/g+UdfnAgSdlBSJ50ZXE/JF7sHfrS8jtTze6SkfHr2dMoDRY2LOaRsGUHDg
PMEh2FB33kgYntFWz3dYD2xv8xHuGHiUnILEkxOLYJRVPlAeZE8YE9Q3PfaZ0DU1NHvSbs1PLEYK
fEdl+65c6L5vWz3uxmizkOfovF9EGPUlguPcK5Y4xwKqQ/umiTXnmdBlhysINv9hZOceEs8X/ttY
QQfpH7qkzy+JAZeN2dZUSKQXX00T1xBHElGlTYZt+7lpTi2e28MUSeySYMIKmDMf4nO0zO2NCfoc
ZV6ddkXn+HYZehwgZQvW0F0KQXorcM1JaKv4SHYD5mo9wPQjKt1+iwDgWCBMjMHQ/+B1G5wHO7mj
snlyq/xAb4Xl2Nmw2XLKkI39zGOOSJUU2AyH+9LK78PQgN7IZD2c5jHB4h/GDSuGEygoHjFrQzyn
SgEUHO0K3H0vRjQyGCTsISWkP2JL5t226vTBwfuXw7clBbxBg7ErEhWF+uIjATOP4lhv21p9XzEp
PRK4b6sWytlWbNQga8SnHUfynVgIxdZfmH9Af0kuTQry27Q4zORrh0mNWI2GGWwM/AHSiHzXed7i
586MrdY0EYiI7dMDkTL6hjg9PBRbJ2B8wSNM93gWOSxrPWQQBvdmBwaScG+muc4Q22YDD7oNUDwB
8z0+Zvjr3Q8D4TtDvD+sbG5/oOkWr3PUym+Zm/knjWscTRDK10q1GDFC5HbqwkRo8PB0wMjnvo4v
SajEblM8RFLuVD/7xWE3eEDZXTRQIA+TH9iOeY8XDIaHChcSP+aSJL/xCKoT2H6wT805tgfxPNw0
kEV3a5QZUq5ShSWrvX8xeTjdji0dNS5mzAxKvuX2gDL0A13nck3s2VpUjmlw3kKeomODnNVk2qPY
I6IcIUZeejHh1QR2Wx9b2kuJHpVmd3ZaqSl0P9MLWq4OXJE+38PhSM+IqvEffmT5Rxq6CW9S0nNE
Upt2oEASePc9yrc82RH8cvc8RYgQGie1i3i03tk1xDZmNIbdSeK+yHZ900+PwKL6IqDzvGubOH8S
2JM8rSzCXQEYwoUhH+UG8Zn2sgKyeMakrn81sUNvIbFaiBlvsg/p9cZAVFFh25aWgWuRYS+5xhlu
MO0PN38I/docwqwL3hpcuxjqxxS7BkjmyQEch5xfYLSwfuRQX74kEjMQvjgIjABT1RwzT92ph6pt
CgUw4GHOBN1DiqcPS6t4geJJVRTX0xn7xe3R4Zd5yDs1oFBcJD8AHhTdCPSPsLJ1aJF61+Xn2OIs
w0S+OXkIYA8EHriwIGYbPpSUwWMz1fSM0GN66gI6XWpAr+7jWNivTulV3I6DX2BNSCZ2nCKbvMm5
n74DIR3+XK0Y91PcYJE2m/y7Ehjh3sw053Tf+zFoCridlgsOdygnjOFiFnAlOHwe312IgIXDWMcU
nwd+WruP4Zj/tfgRCXMzV7D0Gbw5XR5fs7u7fH3p+xw8O+VydSTI24TM0y9PW5tmtIA0Z6uWLYhl
TOLsZpIzPVmmya5G9PcZU6j1e5TW3X4g2MOdAuGgEzCyryfYFWuEwX2ClYDhuaW53WEcpqtkCOvf
Lq7zHTIm+C+9ZRCRmSAaKtuS7RctaVi6cZn3PlrYJ4sWdYymbr4wtTSorQcdfWgRhzuFMesDXROF
LS1rwzsFoeYYpCG5befF3aErGJDcxaB2tzaf7uGfBDoj88S8zYjSwVPuM3K0nCSHmTbrbdAsoitW
qsCk4VreY+8NnG4OyiMeKxBUBkjpGBAX4KDpoXDBtMzFxC1GY/0Q6Xccf1hfxhV26pNus2U9QMJA
oKB+hvWCVvEWDoA5cIKW2WRRiXs+ec3h4kuKBhmSULQ8xhEeP/1znbP+KYYee2f6IdjJbYsfo1wI
zB265owCkJ8xkgOiLodlA4sAkCbBeH3yTI54ALreP+HwG0+oQ3PIk1R+bfM0FAw+i3LG7BG7TltH
n4DG7p5krPlXo3p2Y7C58Cnnq+oduy1+nhRCbjUkyn3GfFZA0qu/kFTxs0nttDPBgrq3nzHAQxmx
m9qxhrreR9eXdz4EWCzGCA7zfcsXucdTDQVQ9GPF6RDu0SOjbxNCeZRyqnnDLm6elS6bMMuvxfqC
4GT3gPRa7B93MXwvdu6CI2K4wirMEOtB8BLBtYHp/UGm6wRgV9/dWZI0tyLN5JNDRClU+IQJzA3d
crO0E33mSAWvy7ZnAFdT6PdcZPyF9/161wXJ1X87QI93OD6ektBBs1HNtmud7LOjDSDggh8z4OBE
oPYvmmTpaaGK2B3ZEMp043NZFxrn/4bN8wEYVwnZq1ol9BdKPZJsEMA1HXHYtQHatqBHjmdNlkuv
EqTYjmvSBNj1CtPXBNPCV1hL6jv0BeFSmpa812Ra91GtyBFi33qM6jaKimUz4iwgR+Li0Ll7c/kq
31sYE056oPbSIb/ilto0vssUtsvKLpy6XZM0NUjS+DP0ByVHLosh4fIDh2oyPoXAtfNqTUR+ANd9
DCrk5arop7KNrbpAY0CqEI47beEIQWxBlFPZd8MaVHbSPzNhFga2GxbJ42irX5IV/qj7iWBDgy4r
H18ihAPk+xblmyixASbUYQE6E/8PuFhJ84zv4X6n0P0r0BDUAlsDfrtqyvIGN+7G30Ocws0epfL0
SWHIuackgeqi8Xoi9SFdQbbDfLpr3yYE512QoikKy8gCgjFeTWyspoXG5VrCSW1ODpbNmwRTMnzS
NI4w4mfrhdi4LQEjTuKdCZO8P261rMHPzjIn1xKRGWndnK4fGODPNV7YClMydNDoaZBIIE0G7Z3R
5mLitFZPNOL6tTZD11apbXMgLX2EHZxWC9sVOTINvlBrzQEqDOvtKZwhFGBeKSExL2mN5jXq0wj/
3K4ognybeFJuqOln4ICwyhWKvn5dlecrfDpJvB6SwKn13BjZ6KJBpBz50NBnjjbESBv38PIFHw9L
vyuB6UDR5gNB2dfzWODGa+apxN+JsQNGEOmn8QEI7gjJlZAXQt1tBxrC677ZdmYV32x4v2EsBBVF
toEvkqFhu4kxe+NimfwIwZ5VuEozFRbRBppFDUfRo/R18jL2Gg6TFqamKKauStfZn/sMW8Ysv3o/
NNTDMsMRhmqfjXGLjw6WezSWiAjrmv/j7sx2IzfWPP8qjXNPgzuDwPQATeaizNQuVWm5IaQqifsS
QTK4vFE/x7xY/9L26XbV6T4e3w0GMGyXpFJmMpkR8f1X09qbwq8gmbKiqQG1E70zixSfAj48dDbN
9MIbJnZqVM6xPhuOJNrr92kZMLU5QGbXSTC5yQXH3dnc1q6WL6Cnwwc4b/OSp7734JmOsqMCXdUJ
SgdtXNmzaneGR/H1mHJARyTuVddVPs+f0p3DixZQBmyc0Iv33Fw57Pd2mu1Vb5tXGKD6TQ9Ix6Ys
0nBfcGO/hsReyliHhkvTcze+4lsrbzIkXQ/cytl1X5Xmi61bEbXOPF/ZibfcWM7s0zEwLWpDMRWz
iFz8B2H0RszO4X9WQ7ru3KKV7L2t+bi267jj8z/Hjl/Yly7H2w93OCNLgTDrp04sIzcVrDWXFnQ1
SGmXptlLfzPKHDK6zwZYZiCCYChhlJO2ay8Qzcg3jQznZPTFcHJF9gkHlVwuxD9YETRn+oxJh2rb
si5EFQ95SSGCWQTeW+fduuWF0RAfYHvUjUCeqoh+SbrdpNWdwAjCo7IFftBaTxxeMtEWqIS8ND3h
/1i/TyJbYCEtvCpA6g89zV2XNTr0795o1C8uVCPp3HmnqCRHCx9ZMDQnxS2y4xCdb7VhhHd8AMP7
tquSGzm6fTxywNvNi9VsKrUAXxPOXYVoPlKmb4IZgsew6Irbzmibt8moQEDXpIX/SYb2rmI+ceMJ
k5nzm77+L5XRPbY1//yv89/5hmxfoS4afi1x+68/7T/a67f6o//5h374O/3//vXb6Ud7rn774Q/b
ZkCvczd+qOX+o4c9/GNJ3P/tN//l49ff8rh0H//6t2/t2Azn35aCI/6xUg55+X9WF/1DBd2/Ve9v
zY8VdPz8bwV0tvWL6QWOZVKJ7gQm4OPfC+jOzXS+C0nuh5TSOxTP/u1ffi+gc+1ffN+kshDdLv+l
NPg/C+icc20dbYa0b//aWse3/v6qb3+TEHPBuOZcr9///MfKqR/VzIFtCX59SF+ka9PZaf8cRCmx
jciGrjUi+DJ9VzZDBSaE8G+LDgvZ6B8uyn/zYPQn/UBI83AUlFMGZ9K6zKVwfg7slB5pgOlSshup
1n1ewyF/NwOZyajqx/ZKGO447CbR8Jlqa3t6752agbVKbX29FIvvXNRwFSuCDK9AILIgJ0izfgw3
4dgVdzTQ+RbzuY+WIaFy89S7Q93GNd6sAxQLIqUc4MwCwDfFc5mk4JIu8y4xk76tlrMlEiIQSKv+
yihQ89lThXNXAhfdAiRpnguRJFFa5oGO3aFy9cbAif2MSiulTa9C4JqtohakjFPTTfRrhxDMPIOI
Mdu2/Ro6RiBjMMjsKxOiz8Rn4ayI5qZG9eB5nCXi1RgoPqMN0Qhigc31OlUVcT9zwnFq6uinaUDr
LgpncXWMNxpoYZjkmMSmPnNTxijlrdaBnW4tGCP9UQQlvb6IGYfXtA29mywB9Nots/KesaEZS6RB
xf0IOdXkxwaC4q/mZM05BtGudQFHw+SS7Az8vM3CV2KBOuLFdsMEpfVctRsUYfgYvcbs0easZm5T
072ab66Z9xbpOZZ4soEOHNpHh/q9rtnSd+irBoZP2aMe7U0hdIx+yrqbjLR2LtwBjmoTrNZ4V0yO
DzE0MSPGMLvCiAaINXM/zf6Is3hS4sRd25mRAJJ7FMKGCW9r4a1R2nRoY3wj8F+R67g0sw+2+2bU
bH1IbQuUjn65ZGqHqE/eQnbp9wJFtxuN4TqMyPrG2YuRA0FRuaawv7imp9a4XGfmNSnXjK4Bau7j
dpqWLzj7G0S2jVt0YLO+vtEJ+BmForWSMWp7b+MZYbBrfNhrglJd9ZF3JgJK1x6mTWlzy1wKlU1h
bCvhf08LA3J6qRbzsUltqFMzU2rdLp3uzQvLVP02syo9PrsTxxGKlCkBQxCRExxZMR+8phm6RA4l
vtNHOHDNIcbGn+NRGxe2KRwdYX1gmiYWxncr4qMqXVufpe0vKcQ0x8+oAO/56iV5/aUyV/+lkG0x
b5o25HBpZsjzNqVYSG6eraprI5L25EOaC0EvS1qP7W7kEcotDKQ9x8iMgg6JhfA/JaRqEJF6VdJP
gUKIjXAFnouY7TOHjapEP2wMA9pGsXrO55Aw7kVpF1ZpbLiMOSiiERZtoIH6YGtbtuuQ0rJ0SGHN
hbQS4qmL/DC0ZgeLSyrounUcUV4FXtuRwlWX6sjjI6Oqu3zN8VLocUWNos7WPqtEyQZYJh5UkA9v
qKKDnN+atsE2E1P1ygFraCMOrwlHFF4QqW5wyh+T49XDVdEt+KHmTvVU13Lo944hM/RjRp/ytLXn
RjU7BKAD8uYV3HXUcJpXAyV5Er2HFrC6HDmRMWHWU5ELjfiKElRxhcHUl7irdHOfhlnZxwyY+hZl
tWdtVylsuUGCH/zebPaXduqr/Jtq+/Zz+Hkf/mHrvuk+modBfXwMV2/dzz/5/+CObZ3dff/znn39
0b1Vf9zhf/353/ZsIX6BtHICtu3QcTw6zP++ZwvzF5QmjhPa538J9/yd3/dsx/wFgA/No0+dbOjb
Z4P676Wxtv+L4woUTZ7v2Ox6bLM/7dH/bM8Ofw2q+gd7EHLqnxyShVEv6TAVCi2dp+76Wo43wNP1
QYXWuvWEYdyZTDbw3QOf7yg3vDDc28g490UajPdtaYQxczfnalUnF3kGsRY69vhZ4zXCD7yU75Mz
UqtZ0rGKyKTQHxUw9NYcarC3abRhBNppV9PBha7azR5kUvTXWavLyMUsW8au5aBipGrjStRJ+rBW
pKulq2V+lMzwGzKMlYqUWQYXTpuXd6FZ0/XBKflx7YoWwX6eiHvQCOsAUyuetenZh6KuqndEzMUL
zd3YIKQh5c5vHVorhlqcDEw2ZpSapbiyZTLEXt9gTVFGc5xmyD50LQRF1Vlwn9Tpcu1kk3ySdssJ
YphITIoRWTbBxhqQjM+w1B950cx30j5D4+OYGS/BdK6I1mzx1zJf5JVvam9b5LV3O0CTCfrpTqAM
yDZqb76QybTc66KrnmvbS7/kbL4owYtwupChifvJzZz1VbfDcKrrM7KKCi5/Ttij5y0N7oKuS3e4
ROrVvYKZIxsjffzTGaVxXbj1+B3Tp3lZ9OHcx3nqAVRhWEUGDkUM5byKJ8Rs1kb1q3NcUCPkLF1Z
SsR9UNjuRhIJ8JS4iCSx9QjrWyeX+luLleSwDn33PWWbXaOuJI4uL7t7zcZ5u3ZouSMHQA2NWUUN
L1GGChajEfZ47ddVEERzydocaVEanz0anA3Ci5RwPVVbbyxWuorsYDQJYim0erYRuB7qeR3e6zwz
3luDqqHV8voy1vMY3oyZ2V+uTnPb+ElxJUyIUvYw/GVdLz9VJkzUlZMtkG10jvNdlR4B9KmzbPu6
+z51tnzkEKXyqKRP+duQAMahlV+JJVlWG1vmNHfVbUXsBfNpBXlUFi18Maaogyc6XHCrr4xzFUTN
rFu2SyuRZujkReIc+6JpIuXEwe35mNtieLSMoEEMgncldUJ/n1iOc1MMPR4vX+JBwOg1HFZoJli/
sBU7rgCmFsIfsFJVuYHadArecSm6z0FZpw9zWyef9PaoJ4+t54q0u6Rj/ynbg3Qmpk/HVZgNgkQT
4uaB1T4jMEubuJzN/tg6hoHCIwu6p84MswOwVyujSRnJNtU8ra3ndjm5/bOToaTVvscW7EjseSnA
5E46A+rK3EyhTlbfT7/3U4WoxeNnLRvNMSfIrN0VNi8oNpQNXS3oNH8KiLXk3DgV65eO889bmRaI
3cAmMFIo21yaC8j08cVWM8GDQaflaTXm7q518SUBZqruFFq9VV9qe2nvSU0YogBf9I2aPO8RVVq+
CVHg5iccUOE1qdjzrq+4eWOjn+f9SuzLuEkGwsnqfvGGjfSzft4F/WruvYY44YTOsq1qJ+9SscFy
7vDGGtJ2Nat5Uy7us4Esa7N2T1aY8t2uMNNPWqTbA9t5eVuMWt8P2vNPmAHn/Hp0LHuEdIOF4DvU
uHGAO8rGKDd+D1g4B00fpxxm7G1Ho833plSMUACojxXRmYe6GyDek6KTR4UCYqTIywvv8NCItwYd
8t71nPQjqyvOGDrv2kMAcOtvTOXWmF06x7/IqxbcdFi9KxolrCvQIuNFlcxWkeONrBi1bgMsfGmD
bn7Oxg8XGcprQSwRLs2mnL405aheWtQQcFZmvykK2WxWTt+vFnaHBkUhkRwAMkbabwYrLG7SrNQ7
JVamP1wD3U2GWQw8Db/QseoUZ3v4bJbC2oMw4EQSelSyzPZxcIuGiWcu5UWymmFP7J70vrDc6Lt6
LKatzoIbrzfW2M6KfNhktuc/skant5a21BMUW/uhlVL3E9LRV1qeu5j1sNgUqKq/uVVdfx28uvnm
BFZLl3gz+tyYZTAMvEa/OsuP0ONtcrKw192Mb+0wO4O4JCNGHqHZ1s/GEeb3CannlmXS27BeLZcd
XXEQbRp2Xrpud5WlWK5wtxZzhPoydOPC1rzyXvTutpahfwpToPaLbGrbU0HE0hUiUOtEEaEdVYTz
FmTcLMnBJ4luYyinfC48032QzDwPNQVt28bT+tpG+XdbgkOlEUtvcAU9gGM/G50SbihNiEmTdg7w
mBv5A/EXkw9zncok4vDqCPY0NHCbFu3aw7D467PwrPSUENHCIRlN7zXRj/qVt29d9+3a65Ng9e3j
sm7ybFOn2GHxSMqQftxw/Z4nbD+IgiTcQZVgnAxmkTIWo64bTJU+5KJqUA4BMR6TxDL3yTqjTGqN
1N/qRjNf+Snq/TTjfoqSoEuYv11AyYh8QT+MRpBHrCZuqZ4L9MUxH30TDYoBNt16VCwauUq4WyYb
uWOQ9qLc2JBijF1dU78rIYInqdbi2MJaPid9OjDkYoyKTJqDD+B03RsloutR+YMZjT61xXE6h87L
3CxTPFEcCz+dDNYjZlp72xcBwkooZiY0p9APvdPLI7iuPhJY721CwQAWFUHfuTjoCvCHHiXYEuUl
m0GEANd7UZAPPYZOCp3R9vVGh7I3T97ZXHpxmeeNvqZ9fnleTTV/1yMlsmfvoNCRtlfwJuVj3pBY
jazBSTcYljj8L75hXmnP6y9qt5BHXaz+YyNDxK05mRq3s9N6hyURZ4raWq5QxrZvXu+uOhqYkmuY
JoQeo1/jAAkJ4SKLAeDAaYvT7KZ30zKFJgxP4M8RSKn/WHWmHjZGUndXSFrOqnMz0cOusVx5WKd8
55b2uLPz/L1e0NGFXn8bjm0G+FB8Q3x92VrBbi5YjeZyvbIMYE5NgGYv/O56LWTHHpY0t2i4041X
FeIudTVc8LjAJlRCYp7UaVXsu6ESzHO2wq+Nj5OLmSEBMFXd7xIrtzctabzHGkE9S1lJ32/V+XKv
Uze7aZbRfMgyx937wPa7Zm0t0twKJ/zeWYWxDyY8iGrA3dU6KeIw28m2SYBgd0bMszG4flvGeTRU
IaKADKBh0wFyAvcANMcEt6mPJeekippp2AYjz7FsRrOFL5yGCwS19nGq0vI6CHLzPig0jqYJbOGQ
rHzeAfS7JI/LsQc6SXEcHvTqj++pLxmtAzIni1CusZn228TD7mQaHOU6ueZxSz7MJVd0OJsyPXtn
ECw/xzPv7cVQpZ0dJ7bSfCxJ4AdbDvw0jRsSr/aml9c3CHvEZWLQcxun0F+fcyqzOgo6REnhFBRf
Vt3XeeyOKDURJRjB01jICXUqUDdMidHGaxk6B9YzfepV7Tm7IjEq5km0AE209q51KdNp3SkN4MK4
jq1sFPlrudbGd1TiHTuBGn0YTrI7E6vudh4P10Qtt3jkcMe+paAPTKfFeu112brjQI0ypxlKOPra
mu/ctbOJ2wnVDqczfo4ioR0VLUB3Ss+Cb2RSL0JO6yNJSu2e9u7+UuIMQIcq52sB4HFbwi2jikSJ
6VgKfKtylx1LiguVPmbsHpl7k40zqQilY+41hkAvarLWnW4sTwt5rmOBmxr7XK0HaxxSbKJh3r2r
rAiu+2WcbzFHhffCmXwRm41vXDmAUVuiowhyMoowfxnCTF25mahuJqt1T9YUqpcwTNRyLHsMXbS2
dfWluZZ9EplBbvQvAdtUjIxUrBfAE/UnhjJn36UG+qO0kXia0Y8gfEm6goUjSZd2YzenqkG8mlUa
T0ZdDhiZ12nsGGrs2btlAfHTs5pUXNu+zLOLqh66dBN0DB2Tbn17R8XvsF9dI7k3O+M+YczCxSQM
8wLSrT6uyLK+robun2CgYbYrCx9AoNMDyp75SonW2dvitRbSo7jGQmGiORc85CuA5Gw73Xa1zaDb
ekOe3ZEohuQ6bAcX1E3VOLB0xYQ1Zc4t8J7f7vm0J+mlqycEDlM+U/kqJrIbwDp1eKjYmU/SybB9
jaOSVsxKjjha9MOt7VcJZ+0xQ3jVWCoyDWPZ6loGoDZFWH3na53zrTDzKnZ11iIZqmmUiDjPDTMq
q4pzvzkNj6ljB4jI88n7Ona99yT9YFKsCst0xC8wX/oJh/Sh9czLFrPY62j03j2Rxuw3bbMSJJhZ
yZUKQmeLWGc6uq7fb0s4ubfaHct7oK9Ox3XXiVMaVu6zRDsTabc2IgDm8U4GEpMZaNauxLj9tZfZ
gzDN7K5INQRvrlKEYoUMXpjr0mk3ub57QgwW7FxcceatodbReFjUFFwHU/DicnT8GBFnRjlZ22e2
6Sydx2gQF8oNadgK6vBQzn6X3FpV4z+uTrZ+QYm583tcv4z3X5TCBaBzlxwMbRQYX5dgW82Lid9l
ZlXAmzitm575CLuQ494vQ2s85S45GFPVIpDAMSVjp8AEVTv+8sTlJpnADbvq7C4sT6a5unG1BHUM
zc8paiizy6VfsT2Oruu8mJkIn9aySVAN0yhX+DaTSZBuGh14T2NYB3dM0mZwCCGBMQNwRiPoc0Ck
U0zekbxse4ulmb6g0UMRF4Vu8ehA3kShrOdN7lh6E2RcVI4iya6vB04kBnmD5POW9QZgIo97rNU3
la3700Ii5V1vT/3jgluWfMqhvkqyBZsK8bi53szd2h6qAQTDJ1nHjCa0KFt0qeK6o6M148Zt0Rx1
zWrqmE7LcI5S7pcr5apBXSwtys0IzYO+XRd8YeeDEYU7KwxbZHA22dQmoPa26bqOfAOH+ITCnl3U
jcOwTWVzh0UDHqAKkXmHxKJwKk9wXfZL4rD2DcshUHJ6Twyr5fVie8dORW8Gds8br9VNbDSeV21Y
mRccyVYXPOoWodMmDGBBgBjS7o3c5wAtq7titq175nkjrUDhe4uQislkP3J0nuc73NCofIVCdZoB
K1wtSus36BL7rqgssGUkyC5+gGJ6LkQb8JEkSG2bovOGV2iT+sZ2R7+/sENlbhxusf3amcAfRphd
4712NqKYm+MyTOrTH1H1orxcb22Psd+dnfRgKsqhsDdCxvwK6f0ldPP/Lx7SOscx/c+o5tX/+fc5
/9b+gGue/8ZvuKYh/F84/Ti+DylyxiHPCOL00Q//+jegMvELPKMrTN+zhOe58JR/RzbtXzCauWYQ
BJ6gQd7kF/6ObFruLx595jCYmLQc1ybp7C8gm4Cnf8hW4sMOOur4pun7FhgpVgy+/4dUMOVoK2+a
TF7Bi+TBBiXvYt2Uriztb4ZKOHFVhhOQdB+gsd4lFYWvX/9wsf4bhvKnrEKeAa/bwV/pu0jdHD6O
Pz4DQjHxFA+dvmx7KdFiaVJuH9zUsUbMl2HWHcmEtb3bRKkZ71JRQDIdUYQNbR2nHE0Q5/uEQzt/
ln//U5gnz0sQm+8JmGQKFP/xedmm4w3WVFmYkAgj3IjWR9qscjHpuCzKFNtBsSr/uqeEkkzcGtPL
RjiQbhCrOi9u5YKpCrwzM4KjR+C4tf2T6/Yjj+zBIXseQSuWwHHGXHqmsv/4zuHXJs3R8brL3M/X
cWO2prOcHAiWW2M26+5zJglyOJFQ4PU74Kx8Qg0TNOIdLnhUmzT01H1I2pA+pfZQr7vK02F+OzUU
Ld3+yTM9J9D+F3buWaYNrS64aUPLAskPf3qHrXaxXGO2rdNqztV8IMSwSw6yEiurusQ4vc38uvnA
SzXe0f5YLri5ZO8RQTUP+Z+kR58f6oen4gjL8wST7fnG439+vGhM6MlMIud0ogcFjEladV9dTdPq
eNFajkX3kvsU3PxZXfWZJPjpUQNetm8GpgdL8XOxDcMUUajEFZ1wp5J6Ma5KohrxS9OMAYI9+bj+
KvU1Gjef98DEfH0xCqHv//kb8WMKqYf4DDqeGya0efnnBeTHFy+T1BcphOGxLIxl3BBtdH4g4pWd
U82WUX9R6DXXA2cSz734iw/tutCHtuvy+nkaP5cSoq6rnHABEfANq5j3wq+njV12tn9Duk0GUIHu
XgExj+gf//kj//QxsTyOi1SBuL4d8iGx/Z/ikQ0TPFk5TXfsU2lhrYc56He/fWg5EXO9/9rDmQ5i
i1CcCSvf4dX+9KmsG7TEfTORqzEXtnGU6BRHXGAFqnNQ6Lz9k4zV86/78c7io8U761uhDTn1c0Kz
syAKzGRXn2zVluUSjyDdjAoyxBj1J68MZe+P4QYeGlT8F1bId3wXMczPhT993oEY0oW37yGF221q
9MvngDhPXzgpipctn+u2iYuwXmMVFv4W56l7grpIvG0CDnfjBHiGMb+HFD/iWefk7kd13opTAuC5
nexmitUw+xG2FH2s3Np5Ag+EzTEN/34K8d3OqrG2cCTXqLyzB40SDzipChMZGjuZz3npHk1jnQfj
g6AXXJZKjp8hkVjv3djrHW2k1QFOyLvmRn+vx87YY8Idrqy5E3HnmSoO7cS6qBCVcJCSNlE2CET3
Yg3FozF7AiMkMXM1gEE0d22wMzNmUDW3cpMb5prB6FclF8Um4cnKvzi+pe6zgPPlouty16KgOfpN
m+6bpP6Cz2rlHGrPW39t1UZbY7Ifwt6/SPs2e+vG4ZPkZp9zsQuMhRAXectEWxKuopIsn9mNpUfi
8p7L4DB3u931ILgSFooGnNadheKf0/nkmd1X7P711ia7TESqa9SbKkd7nyweOgkvaR9T2YvtaibN
hu3ZehcTQgdwN7Vsl5aODxcooEcUdcdkgvjFH6w75L/lvW5N/akLwtNE4YXNMQwcEZWLNzV3jmNh
8eOZkISTLmYfe42PVXYUwnklfCBtY/RR8tJuF+84A+UTnkR0KORbuB/97qEg1u7YZv685U4+JxVI
BNYZP9aM/YDX0UDWc7LTfr0kumV8TESZvRQakdKGha+4KUFsHyyRODcG0UBfa5fU9TbT4VaOpXGS
Pjb8ORdLGC+hy8ArIT/3DNfZ1mC8R89YwgxuQpzX38rZO9lWX5HNQrlEWoS7wJCFVz9gBuLmup6J
WBmPbbLgru+8GJOVFVXF0tNamM4nzXTxzKCRI31QdXGRGQYKhCEPBuAJ9dVOzeq7s3jWgRD6aV84
Ep80qtRrGRh51E3FzgxIQxpNeTUCbQNj4wv/srhrTmIy75B212BX2dAEtdeVu2LEjGXbvY4Vkscr
N8H0y3qht5ZtJ3WE9/IhUPi7bK+Ch2u/+0S/EO+THqxuqR8sL3silQNTAcUNu0A5ZCpQ/vpi5WKv
vZoIp3TsLpd0NGM3H28SGOQ9LaozrsqywMoyI3y3yzK2jIQ0p8kV005bRh8D3q/X0xDAiNtFd2HX
XXvbOEv/4K8JwSgyT29zkJjLInXkVsl5PBmdb4xxH2gPq8REEXQ0MB0inrW1TrdeQI5OFJBxA4KT
ZfMHLl7bi9uxDLHPzdWVlZF0eMLXV1XPWZlUxktOjmPCLwHTgpsNgyK76sKuKb5bSWF9St45+ysg
o7pvlsaD4ibGZrgWhe37T2Gg8uSrwkVt1hFyliI/at+0y0/RasTTVLv0/oPPOeO7EkRLcBwc1XqL
7DWd93Yu0LsTW2BVu98OZo3hj5jpztCLe5gzl2dFbayzndGfmjnA/eTmsei1yneLgc2PM2bGqa4f
4eB3YdHa2WHqK8D8dqn5DdoxMloelry8omvKDWB1u1Fcps0ZIOgJeiiPdNaVCTxAObfqEhWRq8FX
E7bLrWxFxbHZUqwrX8esxEVfJzaBLY2JKguRTw2Y6rKO+nEbtJN7iY3BK69k2Mr11jUlZwfbIFDz
Y134fFzVXem+AaWiyukAI7405EEQqlFYiuMxTCf7bQCQ7z3PxBbM+x4WHw+iUQ2YzdANpRsnYZb3
og69EEwfVlCUxgm44xDoexpg0vI4ZgSR3g7NLPzH2hdttbUALcMx5u7UHro10YmINzaxBR9pd20+
mpXMnI20Xa89Ie7CPGOGuqOVqzZEPvm71eQdynBk5KFS58b15orMFdvZNb107h2GoSK/lGZDlEoM
cCuL+sqqUFanJzhOJwxiOc2atYtV/szUOhPaAN5h5M6ubYZE1pqtJsE802hUaHfEvbTRsiw7Emaz
tbfxgsEtfqeqWQArtxaygZQg1mExtkHR64BuUkkOQJ6lQbFxtVuOe4QuBLcZDvrmSw9fanok+st1
v4azmNRH3Uy8LYYwka9tOBMU7JYT/5r3jJ+FkNu0pert0m7gKV+HCYcDi19rVki+CHts3Q8XKwgi
LswW3uBsCqai9JNzleruVmxoKwUk0u3v04QFM24aju0XbYbsAVba7v1rTaMeVyqzpJO8IPVrWLLQ
luXJvbQt4muiHrgevAU514C3EEGcLD5zDmQKlrpqNKaTOnFlO2zafrE5wSxkohaPhgyzpyAtrK2R
J6RiCKJv9rjd5QGhZoISWybuNV75+dVr+uSLtejw2DUZ4T8gMxtRWf5XjuVPsk/zAy+v2U0NMxBJ
XjB+bVWefNrGqp0kiJYc/LodoGTmN6mHX4Pb8n0iCgLLyAeOJ3fhPrO7/uDPifGAw74hJA2Yvp1d
Ffu0MZ9xV/OuY13ZhH0Y4GnUDjkhob+xxgwTq5RWpALhow0Mg3ErV93uSuRCpO5hjO1CqO3Yn1lY
REsZxqrNoboH8Kk2wlhHqB5G0XlDQFp1zIQ4Rwd4skV4l1blIVxd82CvGoFRXVoXDvbubVFPyY7w
5K/WUuPo9MOUakVAw8jErHTSM0C6W3iSRKyz8mVwqxNuqSAm1M/aZl3rC1LAOu/dTrtq7xSJh5pw
hKStyTQYGiHv2pXkSeG0tMKQAbNtetwXa63uZYrVoreCkVBWOmmsuc3uifQUfO0c4FiNlogbV3SX
CvQWqWrWBTfFpEJOCQ5JRSMZDXGocNHGnjFqbOKdqrf5gAUz0trJltgJcm1uFb7TzzAxxGWxuM5X
O2EYJjSlrchaMKQZ0RSV78a8HzD3eopYe0Rb5JNY9uLtiPqrxYsL7lZc62kpesByN2fq9PqCI2Cf
ZZvGO9tOuga5aLTYI0qXleOBjIpq7B5yNutjmub2u4Oi+QRkbR8IBmwxEISp3jsdrHYkyI26wL26
GBvVhgWeZHIRjjNasqcWJfbtABM2Rrx6cT/I1mLPh8tCVQPlgh1a20+57YgveVDMxwzV4/2QJw6m
cAb7jbvgwTPlDNSgVJ9vUb/MZZznnrsz/a7zqSCccKWN+LS/D+MSfvWsnJQ1UMAzjYtTGd2Oy4QQ
KWMGkZQiI9yR9NsLfjHab6mB+zf94I7xPAcDagxcK8c6xKyIFoh9SxdLmJGZpPIRAqwbLxdMkq9a
5OWDVc1JAl48rk+Ok/psKB15yEELa3wtSCmCOjBrCWWpWvKbYTWMo0Dl+mVg4L9jQQf5tcyquFFz
QrLqOHWbeTarZddPmL62sOjQgUalYSMW0x93IYmvNND5aX8BdzxNXN8FO1JIOBO2qqWoTvaSGlsr
W+e3WgfBFs2S9aDHPoy1s9JMWHrprlczeYiI03c9frVHPGdvVlu6F7xAT8ctw+MTl5Yg+WXFhmcT
DR5sTKzLO8POlj1q+OYkmZv2jj+mG+kExNXSWpfp65Dz4a3MzemLn2MpYzlOpi+z0wxH3G3lZTmW
9RU8/H9QdybpbWNbl51KTgD+LmqgSwIkRVK1ZBUdfLJso65rzCbHkhPLBTveCwthWRls/dl6Db8g
IRAX99xz9l77XCrH5rUvG+/cSCBAKDgLN2IYdSAR0NxWam9W2zH095ZtRfSYkPyuoetUxwmu4S6u
FWz2vC2kXQGPlxb1JL1YHFRImpOm6ZXFCixQqEb2lCCKetG1rN9qrfVVySgw+XNaq8VxqGot5UrP
4Sq0ox2RqYrLIB4YpRz637CjGXupZ11UWShvIwDi2xE5CeerrD7HB1i5sl58afF5WZvB0mNH0jsZ
hCYzyA52845uQ+Fmo/5Nn2mJcp0eEEfCU+kJAUVGI+4azgB7QRWLNNvuL5re19aTlSsrJMaNG3aR
+ajXHmyXqOOtA0timzNOBwtcmGe66ApyJ2vdldNQODNAAy1zeZQJ/6H6qct1OfT1ugF6tLJiI9nn
vccaKTMZ808kNoXmi7MkQ3DVhEm47qx653mGSjXWFba6UXUqqokL2lhh6jmTiF8r1SQOOJFst+uk
lEKnGXfo6BIkaQjbE9JTcSr7cDwGWe1fx167L6BkM7g0/L0e5f6sfb8xEtX8zhkrvwV0XVzgwRbQ
PgxgRICapf7G0yiQHWwDxaVChLd5PqasrpWk+NYhwHoWEu5TWYDnJR1GHPC+0bgKM1260zleWVur
80KcCxnT9FVhNd4ztQ9opsaefOyi6Y1QhfKI8b3e5mFhNCvLR99CDm/82RoS1QHFVjkMkvQbEYNY
Y5idnIHbfGr7rrjpg4E6qvS6q4zszv042T7vbFM+eMbYrD3qhFtPYDWIwL+D0UZIMOiqxVSwQoui
JtJlGCkQomVlZwQjTUCRBIaT2cl5K3iHQVUwD2jQuIiuSF95ldXAL6XhIW+LDsUrMv4zWAmjMzZU
QQzCDGmG1QwXQ2WOR9Y2pMNOs49DGRj7yIu/cDSOrmOOIeBYSuU604BgquxQuyFjcucLn6KM5ySg
AVHGZ2k+RO6oJOFtZBfdhUb5X+w6MSKjsMz0GS9c8ViUZXmBXUFdY8Itd0lYSi80TnmJI8Dd8ESb
8c5SJMb7Qz3hc1E9+XvVE/w5mWbiFkAA0erpmlvbmO8AtlTqileOWXPK481InHmGtiUM0nUd5w8B
5I0rJU6qG1TQ8Tog4gek/yhmc2R8buMYPBNZX+8AZ34NUQI1666smQljgQeYCg36eTLBQaNq4ICa
sW/z/A1t6VINM21KqnQdjiFaYCFfwYfI996814pSqQ+qVlrnQ6doF7S81Ou6UxhoTqmp7LoAXkrm
a+jrp8ScB8q4C4ZInkPmpX5wdQpAhFVWdomqL3yxE6A8TTiJ7wENDSp7RLgrRKK+QwvSu9VEA5vI
6BTc+dSExwzDxgYKUSfW0HyNfeEJE/6+3W99TTrrRCGjpZLExmfWjEpnhofDGyZToaVXPp8m8fvC
kN8muQY3RIuM5zoWystEL6ZemS3vMep9bpiF8RjFUulyA74lEOIKP5bQcWn2jTbJhSv3oGhHL012
cs/YHPR+ve3LKjrzUYmufSQY46qqZXBriSJjJUFp9CCUsrkeOrOjJaLrXIJ54Eir30vVOLwYdZ1t
6ACnmjuoFeHXklk8pRhcrizkFygf4NWiJsKmgJXFQA05NnHynExJXz+NI6uc6sjuNnIW84dl+Lle
7dQfvrFZdiiaZP9YM3N2VMgUGJz6UbtttRC8CabN/JhIZs8bU2m7Yq1afu+EqMhDsp4jlAOeYXnI
m+gcfREwf5GL87JrHY5d+gMzw/4+iVXsw4zSA8I+bMytRlMeWx7stkEILcN/MlYhkiS1DNeNbDVF
qjpDWOORoTQc+nO6zPJD1MF3EoX2ULHTwsOO028zzZXmhi912lXcyOWQk9Bl5ZBJ14bKtaHZms8w
VUBn4ALSKGfJoMMKtqUD05CmOw02W4NJmXRA0ce/Kgx9s3PMz1W5mvCa1ZuxBieDdcUE2sQKE2aF
UhpltX0xtWY4OVnZad2dbzfaOazUzDgv+koYz22mKvH5hO/Icz0jITkCcRIO4iyxgOissIfwX41l
QhMxwGxtH23oZfrNqKhojNeZQIW9DrkwzghhgUx0C5Sf4zMvbm94BQsVI6r0PL307qvYqNWNzCCg
3li9b6XfQoQl042JjpamXjFZHDFjA7/nFiB5FRysyZ+ig49QzbxSpQapcgpBlu5vDsGb/9HkcuQI
JXyrnP1uTMN9gD5hG+2IaDYvEkjY09UU4T16nvIUKGrqTRwe21GtTUSR+PGtfRNJynCpqDUH/9gU
qnIoC3kALa0mgUSayVjjEXaK0lc4/tqeml4BcS3EBmZXTRckppY+K9tkTA+W5NPUF6imtF3Lm4aR
A2KV4UEH+mNpa7nL6tylhe1pW0tulGZLaUqzwEdzLZ+NoCctHPEV/LaVpo/pXtBeaB0NhCSk82zI
o++IHAsOQR0V+hmstlLeTOAdCdygx9yM3yfZqiDMmf6EPwqEJAFX66GteZ5kPFGMzPKcG6/i2Eck
Z3dGd6OLROFc2hgTkz0Cm+vwmASiJPQDwvUcV0Zp+8jLOFKuqIWiigpZLq+xgcgvRLEYEGBSTmsV
Z3i1GtzQ52jMyino3ntzLSOM0QUa2s2N3UpvvRXhDji3arhRdz2qMX66pLME/2OCUuVh0REgGJBC
5FkumJoep5HCI2w18Cgx72rZwwXgDaNVwOPsoz0sMFPbVF7ES0omGlK9bv0pR4HuFQpxpTzREXho
JdPRJRhTdhVFEX9nUKP8CFYTePNsn4S+/OhFZjMOq9rv9YA6jinZ2uDR2LEF9vZxotSVXNVitnue
IWhDnlqCY74OtFoKVn0IBgafDPzuerTsTTzTZzZw2vmraXbYB7lqEVNquOLonMU+P6ZhKbAKvIaK
YBOqRp8yHIsyz+kBjeA/KwtqK158Q7nPUP/g4zI706LmY+a2r3trsva612bBGRUPMd3uz6mo9uNn
rdShkm8VdCTpuoRhV555lY4Ic4yBcR+lOjE63IxF023GNrUU1566Prvo6xLibkQ2y4GHS7IvWug0
ZxPfWN0gSY6LF7uWoRSOsNFRXk5RseeoqYwH5kOtuYkwGWa7RIH8cxPgcsiQ/fQwAGxJdNFFOSF8
oa2AXhYWZmY7CPwKbzNR7FPDZrZhHzkYQeezBGI9t6B/HO31htwOzdPs6qGzU0CAAmID3TVZbWw8
ClNev2oRxGNHRrf0BaJad4XP0zJ3oyJX9Vcc0VpMUZrzc7d+lY4OTizlwUxS1lteFBymlMkvvqr8
1C/0iGJ1ZhPm48YgCgW9XJh7qjPyYvDceYXxigYua+5glfJoNFEyfvm5OJtK5hm1RGWXO9GQtBpj
Vaj7aZeBVxydwFBoDGJinOo93l9AhwmForHBg1DAWy2LDB1SVEcHufPJ2whVtcmcQPjDCMtTqfxL
MIB5eYikDKAqpeisMyWGGP0lNYZsdbKTQWtcR0Zuhm7Eg2tuzMaOW9KQpOjQjei4z7BKF9/NWvTB
d0TA8kTnWfFmmoxGzPCW0DrV3DMUSdNHrWpZ8yFmp8qN0d7ROPXzhKHjelL5464UpeMnKEwtibfK
lPrbXgGV59RJ11gT+Nq4TLZ6Y+bjnhM74+GVwhs3+h7R24n3bANGfI5iMsrBXwoe0w3jXzrrkl4Y
GQlU9vi5HAHaKGPMUJxBRMX7E2M7b68hzqi7MdMiS49t00j3+hQJ6LlaKEEmaopc8T6HZqCXW1vC
qSbTKKfS5j1N6tRlotETu7SHENOJFdk8EUrThAQ8JB3zrEAf2paonDqW+BuKVIpT5H15kuzr1JJM
pxdWtJsUO9R3cpA0hIx0UHI1kI6IsSB6jY5viYb1GuUVmvipLr+QZMGxu6lDWd+gqw4eq9LyiDCO
o0RZ/9wjfg6BhzRIIpDZkXyro230z7lJen6Nk9mjZcGYuPlcjHjOL36+Mc1SieX7rhI5TAZZhCAZ
OVmoE+GRaheAKWr54WzTYqStAYqc38AiC3bKNEzRmcJPeUZqiRatx1Zt6q9GpXhYW9nxePsYSWUg
mlXa+1irLI3c76R+QgEsOrcbrSlr12Ze9EoDGxN1/DlxCKOgZvPLSNplZsNjIY/4lbaS3ObFFVRR
midEMAyEGxNZZ19KdD4B/0GutZ4T3dKTc7DSxitthnI81lKj4Z9iW+zuqIj07san8p2uPKVTuztw
qiXLd8i7MwBXRndMMl9MN5Vq8Y8G0iJ0rTZPUgivugq01ygzRiFvCIVOm4M6ofP9xn5C9pXDLUtD
6FTQ6KSLmllzse2jRIidrhGHzcGyVWAZOByhibRdo/8rjVcvrfx4ZWl+kOOo1lNSYnhNyZMjCYug
ZicfANFD6rEZKPSHrMzHokPbmPcj3Xk17VyjY6d/rtJO7x0PVhGLiuGAzYgAYABJsggBCTajX0ru
wm2NKbe45jAxQmaSAWYdzaTt8Y1ESpruCi+NnuJqhAO1ilurmnvYA1OOXZaWlnxB/yktXU56jQrT
ZmYU5mDewVf/rJF00apUXSNcpx3GwoytC1WGSegmnz1d+Ggkv8rhyBtAMuRAatYWRWXxjJy80egF
9F1yjo+8GG6togh9J/RbnrPMyvjRRGTrOVBnsyh2wGz9ap3oQ9zeYty35J0ASNrsusmUPjNoqnc9
ButirTVRFh2JSSXaY+0b3Tgg3ZH8b6bJ7POFM6uUPfrQX7+YkhKV+AagP6ApHALDnFHOwUANwMwy
QJTepIr/xe7qPnjs7aH0Xgi/5dnwaG/a3xmwDOUO4rXXnVUk0kJJkuKJHnbAKOKgZrEan2MHkS3X
6yA33Y70swpC17mxO7UOpeaYpXRQLjxUJsVmShslfiBwx+NFH5PECYQ0CIw62aiWpmiMDym6vgYE
i3UwabzcMtbZWDJSTKKaExXiZxD1U3qllkiemE9ONtGxXHIPuUBF4n5deIylDznM5vpLmrUV9hPI
4sSaTEyh2kNVQEvYVWjs5HnIEk7HqWoU5aKgU44i20w60NJ5z/EM+JCUNyOuvqQM6Y5ken+elk2m
3XTYkrVdWsm8m0tO6PE5PlJj2ncdbHIfkGZjmTjt47EOz8Lay+2ryDM188KaGk9h1ELFgsspLbBY
Usqr0njgzACrUMj0RB5MXQptlzZw2pIAEuWiVtZtr1f0ChM/9UqnbWi9VHROcxKD3RRNBZYwVZol
4edSroYB1sGEQheEJl+LE+DPqpWFCnA+vusKtb+mgySBlr9QrejU1JXR4X0gsc9QbxtttGu4gFoR
vwyBztCOFETKesxqrFHMaGw/Py7gX6lG/9888e8BbN4Y538vQP2f6Ji3EWm9ry1dg9+p3ihL5///
T2WprnyCZAOKSkPHBvNuVo/+FJbq4hNjZ4SLCDpnUaXFz/mXrhRb/Nz3tBGPwmDUzDmz+S9dqaJ9
0kxhav/F3Fj/Rlf6Vphkogm1529GvaoaFt+z0JqZ6PN7ufCAV1Vos2UzjfahUK5/uRlXP3VOv6J0
/vElutCRh6OTpRsi4w99K2hrcwp4dIdQXRNJp/iWEQ2WmAP//C1vNYP8KXwLgBoafRpfgRz37bdA
5ZdyNI6kLZSeOAxGeBfolb8JO6CBuSDy4c9f93Yt/vV1lqA9ZFn0EH+kav+iyK210GuHBlAXE1vD
CUu7pxVOuh6ZLaBGQenvdfY5pqtqtj3lmzUYoIiRTcReb//QvPHYg1QBf4MRy5HtJ9uqTF5Ws53N
YWDZO+yruIL0evwgOfitSO/n32zytbYNt0VDIfj2mzvUJ7TZ+GabU+WqB1rsdAXSIVIH/P2f/8h/
fpWMkI3XnEoZND8/b7+KsDmsg7XVOj6pqmuAAsWmtGvc3g2U8j9/Ffo4Puxved78d8FeQnPJQ4hb
RyzjiuHUkU8aWoDCikEDsAcBeh8qJrZPVJeZK3lZ9WwJv4dpVtIoJR+lb88SFAbPSUlqW6cHBIxE
SaSflzRNPiuEBZApMcbhdyux6LgSRYCqIp7p7YMATW5hpgUwH1YqTosCk0CwppqsH1FU+A9a53XP
cBDCO88wCXLQ46mV1x4GVeEosLxJ1ICpq7uBNvQcCnw4PKmsiWNg6aG3RrPTHBkqc6LX2lKrVtgC
p8+zQPnVmyrMBMiHyZ6RI2WA7xQo9vcZPyOtjRKdi1MygscDxpTkYEYyHeNcjE+e33rPlFDNQ1ND
bkU0wmSvhev0tW+LUiYqpSZOommS9D4E9MMonG4wQ892ug8n3bobaYzcB1WuEnjmGYjiGlOZ8Aii
Nn6KLHl8VZhS4ezS+0je5WoaXYRGD4UpjUyS2Kh+SEj0DclvHd3q8NPTdiIRQ8UhuKajUTeO3kBF
Bxgz1e1KMBZ9qU0Ovo5n0A2iwWpIh9a20srJimZ85cDmfxNoxM470tdmWGkZPAo9Cu8EwEpzpVZY
sadG7em0RWbyFRkKonUKKHHeR1J5oUQjWdbILvBdhugMpykILul7iX1aYPUg/1eSaFwSIJBhSdcZ
hVCfSAaKEGCeHQBhpF25rE/rjvjEVlelXZkmNLnUGh1Kakc2apOkvg6FCIutUAKQtHlSlWSjTAGU
rWQ+zwTFFH322sKIcM80gHT7KGMEXsMqeimQ+SDXLJHFxSrxwhxuOHWtx6ygT4hkhbgQWUtdQeDm
tAsMLXd8rzQdBlNtvGv6Yfo60s+ByQhaHOUGnQBm6z3ZJp1V5Z+TPhpf6rTqHiQxt+sAdurKircy
87uB4y4m7FKZAVo5EonIZEBuFlGyVgs5Scn5aIyzDq8/49iw+9ISjXRTETdDj3vqvjdNHTnMNuuZ
y5GJa6Wl6fKBDnchjZ1Xui3Pu52MKF9G7b7gxBTtlKuUTbUzYkaFGrIqR2vb2/egpTAZDS6BqKta
53a0s9f8tihfe/VQJ/Sj7AudYVV62UelM6rnlnfXjBhspc1QJz9f8P+qyvr/jik0b0PvV0hndfJS
/6+rl+rl9VtSv3XhzP/lz1pJlpVPeGiA/lFvy1Dw+JeftRJ65k9ABtjVqX10jphsPX/VSrL5Seat
DV7IUmUK47n0+qtWkvVPhk0/xqbMkam/xL+qlX7opv/eJiRF1kzWOf6At3uR5IFEBDBbU7pEF1Gc
rhFr7sFHXMQ5p8sBILAqPeIqRe7crhSYH5zpOWSq/k72jBYxVfGaDbj+i79gktTI7zAK325c/70i
ffEYD3QY894c631UiD3zf98JcqJ2GrqN6Cpxw5MOAEI+dSVy644WGTkrxr1ilU7t15KpLqlkDPG0
aS938otmwlKRpXl0UqPTDFOTXJcsuTNt8pBozWOHnCIcgHl0w56Y38haEa28VOyTNnzS1Gk/Tfnd
xGube/l5nGp/pQxVv6ML43NSk3QXiUDjYo5noqlN3wiwOQMp40STfyXy/A5cz12ZthdmGpPnwiwK
QXT0qPaEmZC2/MqU57PcgkWljXg76ozlc9Cxq7YxLqep/qAUWGAY/76h843+pZoDp2BITTkwDkQw
sOrQ4ZAeTtBdAFvU7iGf2irx4IHTMoINPVS2RfSUZ+ZZPtPmtcF3Oo7IQGiUbQJ5P/WNb5WOr797
bk2muaTONhGMFStO/I2V9ekZ07vYaRToRzZcDZdMGh9WYEeonjYk66kcMT5qxp2J3XfFlPK6LM0P
ymXlbYX195+6qJONoSG0XrK7/ej1V0kSHKosujYq9ZybvGu6DEesxgYPcdd88FDLwErqn7SQZl83
URzoTbkDFr0JC/8Wa/FWt5VX3uTeFrkkSB4/eVRzhRkpKX7XwehftT7BLb+8On5znli8xf++9IVD
CZY/im9JwI7x/N049dtUn48rjm2BF1Zhb2nejVVtgO+QWWUnTwiBPxtxs7bTwIkJsCjMOlknMY+v
XJaJQ4uVPDZbPtoqqjszv/GH/vbPlyq/PZX8famL+hX0dqATElftW8CMePeczLdd+EfO2LUGqaD+
a6Xz+Fj5XaJGt1OFJtwLfLHD77yu8uJIyN2EQMn8V2X135czH9F+eb4NZP5siSTrWQTRtQDA9ZaV
9Zep9N330Y/j4m/ekMuDQRbYRuSLqtprY3Esk/JYN/S2S1RBjs40ed2ZGe1XYdB40uQtbn68tEFI
m1VJb/0UzCHhR5ee3xzaGpkUYsmtqtNLIUXkSSTo1ZR6l0fmtz//NvOD/ruLXRxHiWashjHPq/2Q
JY7mf7OZUsVIJnSEjfC7PnilyG9tdX/f8kXUqM77j5ZtW+7lvD9TSHo0ypT742871M/a7FquiotW
I+NY/+icpsyf/bs/bbFTeZlPhkOSlfvenm7B9h9ImiIRVwvIuu6N73AUPc4lg3Qf+6CXRpRHhg4b
BMsKnMWGBwOC+tDpDe0u8Uh1jN266r7YOS2+1Bo5fZlW+sGZ8sdB+TfXqi32MEMfJcNjGrpv+u6p
mDMzFIhF7FMIWC1GlJy1kq3h2/cYJjaBPuFh0dKHSkHeYPk6ZPvad0fRPKat5Hi+f4EL1EltBpGa
vo4D49BjBy5D5aafMR2zTdcBLu3WqTj/82P03ttIW+wZEzVvj/6p3KOsJaVMY3KYMTdSjTsxKQ86
2QSl0iJ5g+UGSn8sjE2LqLnVpcvCrs9HRGyqalxLQ800t73pc3GA1f3Ki3aHwBF0kI9A9s+Xqs4H
9N/d68U7P8skRvxgwPZRLUENaxXrOIEpQzAWIoDsJ8P1IT7MA5IZYjbQQ5bjm9woxCVMJU4TmEBX
JierNSPglZ0qBcGCqK+xSKluE9c181MSP/voMxKq+5F8DptZCrQAktTq8EXQOqYSIWQc7XXuEEJ3
sFKkx4au3amMDv/8Ry4cwf9dcNpid/BIrbJyTS6YVgZrIwsPhKDtU8P+1umcK7P2Iq4e+bnIB1U3
AAoOAE02WZJJHyx4453Fpy1e+ZnVVOTw6cWe0A8BVHdM111K0UPgZ3BVUFKghegdmCPyWhL9l1jV
XhFBN+uwhdAOVoOYdggGgimHk8wyI7v9SgwWMlVdxtNVR2AZU7n110UFpSoYSkLtpuZ6Pu9h7lmb
qQH3vsLH1x009DorLQvmNCNLd20EJpusVY5W0eNLk/xd4qGzUiQsZcTHrcuUDAtZopoSYrqfrORM
rWHBsiklqAXETV4pHF2DCl8YIeKl7l1hWtFALEkXmITv48R8CNT4CckEB+UkP6ZENBZ04wF2VRsk
gk9//oF/+HB/9xQvNjEToLKF/KzdY9pEqe6Xd3WnlU7RwVtpVQFHJUCRplYqOWZtQ8RDz4ja4KXo
sBPHG4tSBOS09oJbnfK8mNkbng8gqWn2VU9LoRoohP98rT9eAr+71nkl/rLhgrP0y05tu72nBRdV
d252F2qRXWlqAmgIDKXW0gntTYXkXtmtqAssOcDxAN7epmCo/WQ7pEB9g+k7R/vLmGAzPzk3JWtb
4qoqrHJHrDvjDGNVo9epJnWboFY0PG/v2UywYsPBU+nG+TMQol2qKjLzmuomNkzAUN3W6Ii+9nBr
KNeJceTdi6TtmHZfB4UocUNZ08Zx/3wf3v3NFpstiqUEe0NX7WE+a1vYUwnS7dh0GsLhzpD8mMRb
EKCVCwI8sTOseTKFI02YDOmRvIRS5e+0aCpXIYBztxZ0KtTSSl1ZIQ5LZVK8q0fiZT+42Pmifvej
LbZsaaSBT0ZKs4/SWEeVbJPpRFzieO5lgUetbF36SdkTvcYChMVprrU8Ajxl50fNkP0bpJzpnL8c
hFdWGLW3wPvI8Ji06pzQZabnc44KqBQJvjJphEb9QT1jvPd2X+z6I/F8M9E234NcapxJIxkxbmID
0TmQxs4uwD8HReNWakSGm5b3qIRgwhmtjqHML4/RFN6YpXdZtOOOuXKAx5aamYls4DIw19adwFcS
Qt5f05tr3CQxk43BdBMnY4QJ2EwFiZxM3Wo5fGpt/wrkA1nNvsKElfC2nYpFd1VKHZzxgH/Ay8/W
Lhj1FU2TohSIbnSPom+uGr0afDqA5x1Jyk+YOq7CXt4W8A7PWUVnGOMvLClzmehBrUYgWri+KrK1
amj1GTi/mHU0V/Uiw73WGQ9N3FBU0650EW40ayVJetfsLXVz2tOiLgoYdKYGfNak2JPTw/0qOEzU
dQ8FvE+9Yd01cHR98llQH7TfBk2pVo1UwGkc6sK1M8I3c1R7mPzkB7nW9zH6ry5SjypBl5xOVP1y
ULqjBpsfmKL8wRb13qlkZjT/+lbK+wJjVVQk+zi2HlBoPjcDvwHKUd/Bunhl2saDopgPqRJcDig3
0cVWvCkNeKpTNmeeKeFVDcaWUfTNn2/iu1e0qExUXrnBzAzdR6UcXspjJHj9dEpz66kZblyjp3dt
l45CahCgd41suyjrd8Qd7VF5BSYgxlEvVhM9o3Pfm8Jt1Xr+B+vqvb7PEnmidKPZ1I0o9n6A8kEw
94aZWPtbNSEviCJqOIvxRpmScdng6FwR2kCaITxZ10wxRsHQmOFrudhIEKLpJ4icF3fUfLDDvHe+
UPW3v6WMuN4qWrnbZ1qMrUzekq3sCMk6Ny2S1FjqVjttmEkyHQiuT/y1Fjtwig5cVpKx33sYTEhv
2GIIJaQ5xOvgWWSBiW1tk3pJAzUeAJNG3n1de9hs8RtjnTMcsi2vrKD5gBYiv9MG+1Hu/rLJ8qPr
KL7lYW923b0aJcZabTo0BPFwBbeUU11NH0WPs2+wFA8Zbwk1yG/xv0XrSJt0V20kPASy/5qHNO7h
X74YlvRzYv7+kXi+Jb/ZS9R/bnyiaKWhnU2xmOIgyj0zwwm+y4hB9lWXg4TyS9L1KEbDsDvEdMOS
un4Wen6sQroBoIrFrsPcsqFjEO6pLvvrxjfQgMg4DjvVnYzoyTQ50GVidDFEX/75N35vx1YXmyB2
bKZljdXu5bK71/Fku3U0rIA1YN2t0ic5bp57nw0CGhoMuOYFSR2jkAK+l94GF6khndcQlylwTHWD
ABrW18DjH5ThNx/o60dP//yS/d3tXex5RiFNgdTj7FcAJ8w+wnNU6djrRPZVLecQgdy/REJBqtRU
Hi0tP8o5252J8GlFbnm+4g17N1lsWKX3gNT8Qm17B3Fhs/1xF/9VK//3KgeeoL/jft7VVPyP1EJw
r9/v9F+9xPg1/8//fpMRhL7pPz1+0/wEsQmOFFg0xuZifr5+9vgN8YlROnArw7RlpA8zgus/nC3z
E4wtpLbGDHkid4BV9h89hPpp1rUbcJYsjX/nn/4FZ+u3q9UwtcVDL0dTECOyNtxcMJ1N7ADuwpR8
UCm89+HLZ9VIQHCCV3ZlKf2s2Nq9olU/n7N3XzPvfPSyBmlypMKAXHSXDOwWa48nrWzwuSd++qJc
iIHR9nmbG65lkKCr2Qc15Ej4y9Nx9XOpvi8O+eu0ziB7sfGPo8WUvIOf3HbSc0q6jA+s/cTPXnQC
mMbXsdcyecgV7TYZ4pe6b0/7LZe7Ls4m5PNDarjUoNg9ek93YFakJ174/DP/sqEBVpB6TeFJ8Yom
WftmfgaF2HBOu+OLI6la6ObYkVDrmhV1eN/q30u1Ldanfbjy9sptu+/bmK3D9WuNQ08qDQ75ayfe
9MXqNBUQI4wYNBcUs3TdNcKC1dQ244l3fbE+az9A8Ti0uqun7ZPXQaor1PuTbouyOCPkPU2UtOCj
zXSM5tnJMYUzfdpnL1ZnUiVZQionPN7CpwQmQBDZQfNB8fvOi2Upb/KidvAqL+f3lLOvEWezMC2v
TrvuxerkKUEZP7+z/JHAlcTCOuJ9UBHOte8/qgLOoIuaeNIKo1ZERBYJtd2qAft6SfxDdeD1+0HX
9737slihgRqATBrJfoGXgT1BOvj919Nuy2J50iawp14E+KN7Y4+n/aXw/6pG/u0usVT5dV1QQqDw
6QSmoj9LLRC1rax8UDC+d0cWi9MY4cwmwhvcTtWOxpTuUOq6p92SxcLE1acL5G6kqnexGyjKPhb9
7qSPXgYGyV7L4BBVoltKhrX3Tan+TthgdH/apy+WpqYrmAAiPl3xxgetrS5odZ92T5ZwN8VI29ET
4ehKQvk69fjtdEl+Ou2yFysTU2KGo8QfsbYP40bHWO8oKpax0z59sTgzC4q939WDm+jGlWfr2yks
70776MWqlLIGn9s4aG5YKPe9rpHnYEXOaZ+9WJeJFqt+S/6dG5b6QUv0iy7uPpjKvrN0lsLYFEC+
lIT96NIWVXHkRBdJb3897bIXy5J0FLvLRa+Rku7j++g6Eprbl9M+e7EuFWEEJX7fgfcJOaulaX+X
0um0eyIWO2Zd9eTQcop3K9F/K6T6s68+n3TViIHeFFepNsiTHXG3Kzm9aPP2QvjSh/3+3288YlHN
ypGqFTZzZZchVHrIQqO9axUggqdd+WJdGtVIQHFRDG6vWq+Jrt2mif3BjvnOIygWi7LKdQi4fTvC
HhxBtQfyPvMC67SiUMxf+ks5203yjCPPB9dr+61cK3TIB+e0W7JYlbE3EJBiF6OrMsRQrQDyd3Da
0y0WpSzxL1NZQbx1O5NxaKiHx4DMsBOve7EsI7/yDL2A21iE8SNhPQdoKKftDGKxKn1S0xP8TYOL
PyoBjshB1sr06qS3N8ftt7+lZ+ES8HgSXcsn0qRF6AvkuTtpaWKWePvhaqakVlzyoHStdBZm6qPP
oOGUB8WY1YG/PoO+FHcazr7RjTWB0CobAsh58UmlLNrAtx8exXpWIuxlSyuaR5FDDWuF+ECz+vuV
iY7x7WcnpKpWmskrJa8Y7+Jmd6YwPm1ToxH29sPLHGctVu3BJWHgpvGDxzY2Trzhi5UJT5C8V+6z
q1LM3kh12D1ESXXS6+qfbGRVjTWLPCEXWMSdPhg3U5Cc9LIy7MXKHKLcrE0/nfd5bLRjZ33T9BN/
ysXK1LLBaOo6GRg/qSC6IMAm6t1Jj/dS0AzHwBKEIwxurUMKGIr0LoinEz97sSr9WC8kOeSO5FY4
uUkjrxMs4JvTLnyxLqkENUu3Y2qfyvweDQ1UVsSHJ374Yl0SX2zGvhryDCodAgw/eymz8fq0C1+s
y0ApScvE7c84qjlXY9nV6/Ck+htD1ttVabcCbAeBEG44Sd+G3n7VxHTawrEWqzIAnmHCfBhdRPlY
I0wFIYf00RRvvr5/HrshQLy97o4kJNBg/JaYf29imw4KIrsPBinvffZiWVYJaqNQZmvQNIUcK91A
TJf20mmL3lqsTGhEVWR5POINsd6u37fQwaQsPG17+L+cXVmP3Si3/UWWsI0xfvUZaq6kKlPne0FJ
uoNtbMDG86+/60T3IUWnuiQUqR+iNEVhNmz2XkPu3Zk5BNxT2/T7admh09vGY/FNiGW5CdqIF1Pf
32+2hkGyi7tsPe0m+0RY85yPYeED64oXI49pPDWrzFBVjsYznB/ScgBVNiyRyL3YBE28B3UEi5JY
+gSy+LEb9Btvh8sQf9iHuReaIFvPcHfptxOZ6hN0qU5kXL4vHazj6/oYtuheiAIHjaYiNDFO0C2D
RpQ8Ewithg3thSjLRDFJqAyeZGLBh7bTpwUVlbCxvQiVayJzePlsp3yy0Qn+4iB/ZdE/YYN7IarI
sDFlYMoObs1nKF38r7dBDx+We+Ep8rZKoFaFc3xp/27H/B+8ZZuwfci84IT7HegcK0Q8SGe+QoTj
Pam+B62HTyfc9mYlxS5wtTXje5CyvlTQOQkb2otMcC/rXu84r5xEj3gtHPQuwbUIG9yLzHRP2w3y
Jftpr7cPUtsPYNOHJYXMi8y86vmcW7iWadtdU80+OGrDDivfyoF2lnGcKMmpHyNkWILBaj543l5M
ziP8vLIZMdn3CZRmyMcCLMmw1fZCstohGgB5o+2U7fMXJM23bKSBu8QLSMBPOVwvgfuCCuCHRrJv
u8kDTymfDMVq1NnyGrr/kKUF25HlAwzV6KegNfF5TYALUKWITU6ZXe9WTp72Ygoq3LPMuy0hfgvX
Z4odePEijnoHC4hpzsIWPPPCEmKhPai9ycWNoYZHX3IdyfE5bEm8oGQjVGJJh6FjnfxVU0iYQAI8
7Aj8F8m6AiI5yRA6a1J3B4b6Y86nL2Hz9i7KmTjg8rYNj4d6+9Ha/Su/GGuGje1FJejpNayVUacu
NvXOyG4uNzx8wsb2wrIlMdWJMAluyvasxXwNVcA3TqrLbvhDepJ5Ycm40rtlO9KTpk1hmAtPxyG+
BqWuzBH6MCALDSPv2kyGrY0cZHxOedp+XZLp2I7i76Dl8VkbAhIyZN+xHQke3iBzf9oZ/ytsaC9C
Ae9etxxmwydZjc9qhYWfKQKH9uJTsmkGfRTVQkmmd5IVkG7rA4f24rOBJDm0AzBrW9vlYDJwD1IT
VhbzGQVQ2HWugrLOqW7seoRy23qjYenzRrZ8icQ/bEdfTQb8mZm3+YATMdrGr8DLOTiz1+6Nzf7a
6F6MQucwi+FljRufxT/kCN8EUNu+he0UL0YppALseMmUbdc9TSuAt5CmDzu3fCTQSot8ZQXamahz
wl9A9TM0ed8S8nltUbzAdAAcgvKK5h1EER8SIPllmobdbz4SKAUDh1Uaa7K04n6bmYXmrfoYtN4+
bHhpGQx3iwoJbfsBrgLfurEIq3j4KCDc905Ap3NHtyeXj3TT8qtg4/7Gmlyyyz/s8H8BeOmiCcxn
thNUmh2EDqp2fddm+/jsqgLywkGL84se9luTo7nwsOcMv0LG+zu78S+x5VdhQ3v7vLLpgIO8gt7E
Fn+Lhuix2ZKwsoqPY9os2MsjRzNW9LGGML35AdHXsCMxvez+31ZkJKwDTQJV8YSMV03Mz0n6VmHv
tS/qnSq6yki8w/HqxF1jbrIMQvAgjOcsEmGHog/bBXGeQYC/QYHZqA9VEn3aN/530Nf0gbV5rtaY
VhotKz1lN5A9lIeohmhX2Oje0TIRQWECgsp4W7l/oPgIFtCuw1r3zIcx0aV1kSjwvIIGPhRkd/1J
AnEbNPGL5sPvu8U1PN3a7bIT6+LposcrVhbYtPJRTGskNQT3cSgW0OyG2h37sTD4wYdN3Lv5kyZp
oVeJiXfVVh3k2pw7FwhhhBvjy1UZp8nAlg1ld1DuQAoEFKh3HQ3L+xMvQKuoGOdKYa9ocG8Prutw
AqRR2Eb8xU3+Lfqdi0czM0Q/pBKvpe5OUIt5H7bi3h5fSNNvXY7PmRALRZbpFhI+n4OG9vFA8HRL
AMNHqrXDtuKQQTX6uCdVWPH9F3/htyUZ4T2zpmhZnwah3oFT8jhkgeeVDweSbZW1WmO1e9Z8j5Go
xCR7ClsSb38DScfrosesbSWuVnxMSKqHla5jb3fHSoOAn8OBIIY0VLJBG3KLwg7w2NvbjM1r3ugY
e5vuZ+HU4wRLwLAF8S4fI1w98U3vpzxKdYlKyN2ct4HT9q76CO5DUBbLNtSV50O3ig+QSv4QNm3v
2Sk6B3kwmOuA6Er4dS726oZPS9gh+Iud9NvWNluUjxZWl6cui67sVlz30Vu2vJcv9ofszUcCwYd1
LYYKR+BCVwsLqDq5afs17CjxwUDVnjYxBcj1NG0Qk3UdVK60NmHx7qOB8ICI+irnSPP7GAYK+k6Y
t/xyX1sULyjXCt3efkiRAEEArQR+/meuA18nPhaINylrxh570C7Z41i7uwKAhv/eg39mFUFCyQvL
lPCKQWQHniNMQQe/mFrYeOq4Lm4JhRHNTFvykO8rf4ri7cC2dnmIwV/7UtFkuYNRX/LFNvu0nWfY
eE9X66ztw5IsDhrjLMJLZyTiBrXx6mlbSGSCgK2MeHFjIEi2QqQKS52nX2gi7jKrr/97OV77it5F
lkCudwDQbT41cfs5GcYbocYwYkXmA3Vg1aZte1Fv3ovvtmdP4x72DMx8lM4So707Rsae4HEEMxZY
Q0NePGRBMh+l00IwalIw+D3lWt3bPkUBmAXd7KAQvcykormGnOGKwu8SMdit9vD/UflbOj9//pCZ
D9Kp8hH7ze32JHIo4FHB2xKcmTD+zS/W0++pMYjzEiRmrEpPuu68C/A7uUreyNMuv/+/j9es8G6z
pBUkFh2+5goA93Nh5i983A4KEgBdOxRBfUdoQb1cfJeL3gC5aE/7MtbktIixeET9cMhOIfuGEe+X
KPJF2b1CO5Yt4r7N5ltZxG8MfclF/r0+sIx9OXWAPGw/EpyGPHLN5wFO2qZ0PY/bMtFYtZD5Q5zw
5Q8RW1Frl/QWHI5xO85Lxy5yQGFgw+xCwvt9/8DQ0FGVDfbkhKrLFnrppq0/Bs3cBx5t4F3HicLM
yRRdwbfprJv+f2FDey9CKNjG9dqDJr/DF8dM7jbqbVDZ418iwV0ka/D2Cxy8rYPVcD5cKKIrULVh
M/fOGtiVRAYTp8AZ5vS4oJANI1u41YaNftmpv+VaMGJmY8cA6U635UsCUm41xGHdcFApX469qx16
VSiswmR8uI8ryAfuhAZ+Ty9IN2nh08kViEpqgopcVcOyYs0CB/fClBIFX8ZBQx0gg+gs3MseBuj5
hy24F50ypyvMa7Aoy7D/cLO+yWv+IWxoLzR7CBFBgwEkdBlFDko1bikXt4XxCMHXfvk18y5tQSLH
6DD8PkUbRL3T5Y1r45Ubz0cdmVrAp26CGgP4m18qxu5hRBi2v33YUezyfIUnOjtVxQQdFVn8I6Ck
EHbS+rCjBmQ2yM1g3mSCr8yYP8xpYFz6sKNBxA5ODGBtpkMSnfqmO1R5x49BGyX3ApO2/Th1M+xi
3b7za1InHxa6vSXP89rH9CJT7ckKVEaDwa39PM3xl13PYRld7sXl3MNLfrHAkO1L/bFnMWRywlod
We6FZQ2DCpLW2CdMdzUEFemZZm1YbSzzIUd0z1nSOVC3QCGGybpTnxLDhrCP6WOOsl0qyUSOTSjJ
I9fkvEckbH/7oKMFl0OWwa7qtKKKdTMOIwUwtUrCTlmWvzxQ8DHJTCUmvor5M0rkX+zAPgVtcObd
mdWcbQl8AzD0AhXv3AyHesjD7mMfdgQHbrtutGWn2tg7svV3bZ8HrrcXl8vGG5hfLeCv5zEUhgb1
NMJesgxbEy8uYarXTrPBmqg9uoNFOQwRKQl61mJlX37KimRAok+YOOG7OhKUrjcThdHAoan/cvC8
lh3d6zU7bet0YJBEhutQUMUGVg8vhx6njHWynqG8s5h7sUcnlYfhl+FV8XLoKlIwMAaE+dQjOuGZ
TM8y3sKgbxDceTn4KOGBCa1+sMuXAaLt5CoZuqegbeLDjhgUu2CrvmQnsHNghBgd1hnyU2Fje2GZ
TyRRy4w14Rtwul1DPs9VZ/8KGzx7uSZicbxqc3zLASpJUOiBQ9xg31KweeVSy7zI5HGk4bQOzn0E
X9xuKz4ugUIEma9zS8C/M103sxNs8a6apn5fcx6W/GReWEZ1TiKArC9KARYyoTDHKMA2NdVt2Ip7
gSllNY3NZYtvdDxnK2lPkYzD+InQWX/5Odcozp2B8y3w4p+TUUP/PJrCWniwQHo5dgz8fA3rckxc
0G+rQnV57oowCD0QVi8Hz/hIFlgOZqcpWvaPdZ2xKwKrkbDb/uL88/t7DXfaSrLo4nger48pbR/2
sP5J5kudxivgGAgidoqG6Xbflmsx2rC8zcccuZ4YlzYTO9E2eZgTeQIsLXA9vMAkaLLV/FL7gcy+
uYZpbX2G5GbYu4R6Vya87MbE7RWDJ4O8E1PzUW1t4JJ4odlJXcf5WCO/h3ZvqtRWNkq6Q1Bg+nij
+MJ7FBopCkyO66vCyZttGN4Sob6s7L9rWBn1AnM2+RolFiuuGWTl4Zlef9/qqAjLrnzIUWUGHOMU
mi/WVvkB0njde7TeRNgH9UFH1sRrJQlWPW627CxQrnw3KZN9D1p2H3gkppkuEwABUAxIk4Pjypaw
BQmrG/i4I7Gt1eqg+wYBVvEDAq9T2cF6NWzi3tUJb2BtaoknGxwgYJVAlAarMHvr1XYZ5Q8bxofu
rDTK0UbBgdjRtHrY6wa+KFOXwp18ZbMNy+R82T749vX4HUA4VaJ6rHoIYxIX1HmDnZN35MKdA5fF
5RSAz+AB/pfzYWEw7Albe+8STRKD2rXFlmwrpIdK9PBBWncalgGkXrBajcHHGNKSaoCtwcg+rjr/
GjRxH7+jOplvQ4ZlSWdGHxvSLI9wAnpLdeeVU8ZH8DRgWRWtwpZMefZ11vuV1S6sXusDeJqoRdKi
oRIGbW1zaOsE2aI1gUXPxM9xV5tL7HN2And2PYhRwayF7YFr7gXqYGAtvIISfprElB1tsgIBy/cq
7HT0ITzRoJMcor8oezbZPfKYa5aFAbIyH9DYLnW0/JI4zS5VlRh6vGjsx4EdD1+LaFnl4AqLmipj
FKrC0PkH1VCUYfvcC1Da7kJpiUS0kFQeRRJ/a01gH/FXZ/u36nuzsmpnK97kYpvvYkizie0t3uIr
AeSDj6oom/5/qxTdeZ3Tn2Sen4NWxIcetWshI5Fg1oqJ7pxX9Q/NodocNriX4PYytXPWpnjajvtN
UQOJGVPz87/HfuUm+iUY/NtyZ9HWdUA0Q0JprarPdtfiHrdTfTbzHCZPArHYl5fFmuC5zzXWxlFw
5xOVj7fFMA5hWaMPROIFLCi1Jlj5STwqqL6tjIflF78cEH5bm6pXSRrtGJqTHLQ3/r3p5iA0Jlp4
L9ckzoGCqyGshuIheZhR6MuFVWGpS+xFJ4FPrZ5ydCUit6lbWM3xM8R5w+RPMh+JVEGIAzY0WJQ2
4p9XjUJIAUx52E73sUhaZl0G5g4aKu3W3sD8HcDjmruwreKDkYpG0C65HC1FnX6TahnAYEz6wMG9
IF1oxWHJjMHh0nmsx/SOq7eQZa/EKPHuT1tPUkKZlZ6kSmEIqmnifqw6gsZuOo5x4KHuw5JgTNKL
xOGnLLJp7gcdzQeYZIXpw2Q+MMmYBmr+CTblmm7bYZrZcpRJ9kam+9oCpS+jyQDzTboBB+QSzfp5
q37kDTu2jtE3xn/l4vAxCm1uUZYXl8nL6QOz/Q2Jw5gZgNW/nDqlIurkfKktWkjXmz65aXjhAsPJ
S3UHGYttjGV2Gq1+KAyMKFP+9N/3xp+XhPrwJ6ClO7syzLvWMCtx/diXqAMG1c6pj4DqDZCOm0Yt
VwCvduo0udXRHgYKA8/o5Yo3cT+Oi8HHtNF429v4mbVFGNMTOskvxyYJnSNDI6jBFfUjo/I6D9OZ
g530y5H31u1kJJdDndPnKeseuM5V0DahvkpREkvuKEWZeK1sXjZT/2Xd4EkVtlG82FyjYQBTH0sy
L9uHaqxuCmPDipbUhz1lNLL9FmHibt0vPowfIqMC97cXl3EMt8FswWmY6+QCjd3PEVQEg25o6gOG
UgqznDln9MQ5NKcYiU6TdXvYgvuIobjqVy7gFwsUfPU0d9M7W8Wfgr6lb4mNlzM12YC4BBjheSPE
nRpwbY7/PfifD3HqG4sr1QGOAMAKisTJF5FUJahwV92wB93PlHuhCXB2NQ8D9EFZNW6QXNDjs00X
FZQqQlLpZXiOfT9bMeKLjrCjOM6yAGCrSrqgcgsqwS9HjxjRilyWplP9c5amN4yENSyoL1gUabf0
MF1F+qysKJsqey/nggduxeTlvAuJBLpe8HqGYcxto9vPcF0J6pRT7sVntAKyrAp8zqmDm129L/aw
wsDzv7fiK5ebL1ekYcw5xANyObtEx340dzCHCfuUPmSIRQavuRypSmp2OFc7uJ822fZP0Lx90FAL
yx5SpJh3UqgH2f+lafohbGTv0lSMzHtzecPxejzmJtsBc1zCAPHUxwwRnkZ5jDrFycbRQ6c/r9R+
DJu2F5Y4YwnL8xQjF+x7M+T/LHv+PWxoLybnuKXLAD3SE1heRZnCBOk0ByqU0dy7NOFmP6XS0Esu
nj+jC3V2NYzHwybuBeU0z6wyLsFBCBNaYHtUUgLcGxaWPmaoKuZ5ZRNWRWbkQPX4Tk8s7AD3EUNj
Ug8y2WIKRxb4UqlxeHLrGNS2hfv0y4OKVNWQ8hTrDWdOOGbZtNxS85YF5yuniQ8ZonxSeqwvN4/q
h6dGpe1Hvo0idHgvNKNZxaOwWJemg/OjSh66IqwQT33M0DDLqYuBfcB5spm4jOBocMcXwAbDtqKP
G3IFLJtaSugJJsOP1FXHouJh56wvVxQPdFc8HdCSmyJTmr36UaXb56AI+mUQ91tdaM8K9FNTrDgM
vB5nwsgdjw0L3IpeeM59TAqyYuITyx/hBvQB2uOnsHl7d2Z2Mf0bJgCbYZo2kxLWidNNk6/NW+yj
1za699zM2CYzJgD9yt38GZ7DFTrQXeBe8cFDOwN0uquARlwFP/WpfBRLmGob9aFD0H2NNO3RG7b9
nNyySZBDTLu33IIvd82/e33URw+NEayxFzsAJ5hUFD7kNv1HJrWpy2KsqrAvm3nJbTUN0HOCJQjo
9As86POlnKPchL1WfPkiUm073ppAQZC2pw8mgiQxCDNhbE/qw4gM3yAzMmF5UD6721T6veg7HThz
7xp1MWvq2qED2mcDPxDFb4bGzMegaPKRRAT9z65okdxujh3nSjQHqthbxluvhJKvYZTBTYNX5MJw
UHFty8bV4FNNcgk7HX0kUefc3PVJD8eHqT4T2X3Y9zAqEuwqX16ldo6jBWI6aCUKrkpZd6YUW5i8
KvWBRKprJXwt0UmMim088BZeuo7XgV/0X0CilazzksMHg+XyUAzFO8LCGub0X0iiHuVhpWKUy1gr
S2zMv5e3HApf2So+kqjrF6XkAnhI1xR9ubeNOrUyCmuAUl+9aJOsL1ae42ShS1WmpL6LxilM74L6
YCLdqnyTMWEn+L7qR6rldBqYHMKin3o3KdzspzRbY4yejENJYMFt+uE5KPh9ONGuV9h7jkAozt0G
X8R95GW91kNYDuDjifqsSpu0u6Tow4+kKf5qeZj1CPWxRP2qmez7Cyp5E99aVjmUzqowLSrqQ4nw
9uz63bSomckdQNm83ob7iK3Fp6A197FEhY06NaA/BHojwCxkzK4hCmTDUlEfS2QZ7N206C8thPQK
eqWn6U0G6CsB6msACcs1jFQvj9ApEw97N37nqVBhryIfSTQiuVDxhFw0nfroRMz005lxvwpbce/+
7GcnRzEoFFmmoj41rG+A3ijChF2oDyJSMJIcCo7RdeeOqqFbuZhAejb1VYCSsTIb/qD0tMdj2cTp
17Sag9Ay1EcQGTOpArbO+KAjuVN98o1LFbbiPoIohiNQkV3qiLEQ7y9Ds2w5B31MHz5UyEKTscdJ
Pq7FkdvmQVIbVv304UNtqlmULRxPczGPhxWpUNGSPuwY99FDxnVTv/fg2WjVvBe6f1jeese9kpn7
4j9SuoLtzY7MvE7JCe502ffJRajm7NVSfAxb9cuh8NtbcTOCRBGeWCdAHm6ES1VZow4aNrYXnhFZ
Oqu6Cl+0UuNTq2BODDiUPv736PzP7xYfQaS7PkuFxuO8FWtzr+0gPmbDDIAliBZRWxZtkt+3sPj8
uVqWBhanfFWjsRNz088ST2vX3e+XGoyAyNkbZ/wlBf3DS8yHFg0shUVbjWsV5GHysRuyDgq4AHmo
MplpPh37Zc2iUg+7Mwchcgq9wzRyYRvBBx+ZrStczSMYCgMleIDH6ud+zNI3vtVlN/3hN/PhR6QG
pXju8K1swr6YYVSHOBZhys/U1z5Kp6GlhRTpaXWLggc4TY5tMeVh4e0DkNBYj+ptwybOGvKO2j25
ZltPww4mH3oEceZVFCOm3m/DzWyB9xRx2MXr447WVVMdxc2l44MCE7br8gS8cPuGoMMrwedDj2BT
wwvbOH5aQWzQp5rH/BNRBi3feazhyIkrk/TnXLcb+h5Tx4ewq83HJRFnVlhFooRTTDSDVwiNinsR
a0cCN6pXgiLoR8LHA1HAmtmW2sZLGcUq7Dz0oUl7ARf5XLT5KbVd8nGmU/OunoemCdupPjgprYlU
UY3NlLPq4CTfS2fjwFaZj01K7JgsUmJh2mVpjluV3lpZBVYTfKEkxqKi5RsGj4umP5Oo+zbuWxhu
iProJLyxomGOLgdbxcVVqz+71OiwdMjHJM2Aldhqw3UgCvdkVNe9ixWJgzB4KDO/vJrd5XCvZQsX
UwI3+4Xx/114OP99eb6SWviCKauJt1aRAvi+qp++w4eoISUS8z49jrbdPvz3D3nl1PdhSU7ZSpEI
q6Oi9TMS6LGMdRz2wPVxScSBRrTNOJYJG9ShqwFM1m0Wutu9SjEjXWFWh8OTZaksDQQkz0PSNW8s
/p/XJfWxSWva1WyEgxUyl+V7ItQ9RNKDzq/0X1AZAQFHDvmE07zGB4gvPxpJgx79qS8UlMfoOZsU
a7LvBMXhWiaQInJhFKXUh8qM1JnctKhttXu6lBwv83gLM+tNfXUdsxPSkQZYmWh0HyFn+M7kUf1G
zvbat/R2Sgez+KGfukt5WEXggvJTLaa3Cha/Lut/502pj5XZ63Fs6pkC/dANvLueJFnyMiqqiF51
rWvfayK6rTQFTtADr+r8UwQE6XyMMyghlH2nquk4AQR3+f9hoHRerEje0jCI419J7x9m58PgZMF3
Ime0PMBB4uJeOubGsuZNEpXTOMm8rIeOPddyUtUhZiYz19qkq7FXyTxO817abYcYLoBRzRbj71aw
OhoaVzf1lG8/t1rnRQn0tDpKWUw3sxmT7VxlkRqPdtNAI29wuJ+gsj5BLS5bIg2NnanOS8Fs99ns
DeOnYqnX7tjss1CHZNLiezZvVh9rpZZPK7FKPgB+mE+l4H3VH7Ztnp6Xbd7zn4nqRAUBrEYNt9p0
y7sNrn5gzFSKs3uIce3yfs/YyO9UpCsJF9t90J/RfcyXu21pjOnKJc5GsZd8GOwKH3QCP8B8HTuo
RsL/ia9nOGvvCvhYEwNAmLZivIZLq6qvzIIC2Be3JVtxtW28TQ6DG4T8BBvH/n1n8PB7t/OsbUuV
Ml3fFoQ25FE3Q5weCotq9n1kqm55nw29XtOygixOhgMsNgWKoi3MWrtDq9p0vp+GYq3/t+Bj2xu5
KTbFIJGxoX6KUpjs3FfJPkF1KZ5Ibp4mOkmLtm0MmHaZTMscPw0T0e4GGb3kZbca7mD40277Geay
8Nw+ZoNo3YlW0mT/G3W09Hk5NFPSbkdHcsc5BM+VW2B4MHWq+LHYXsQ/YbQw9B/THMine9tmi34X
0Twq7oYlKrp3E99nfAA+KzGVMG2edXYAXX/bL5NEG6875GA1VB/nZsrMO9lkvKEH2sNxy5bdGJvx
HlYCjH9WyYDG0+TULqrrhmCVwRGp5ZlXuzC2ZEB5Pcspi5d3Y9ehCJHram4OS7do93dhFjFMp7HX
kPZPh97dAenMxxTZdcYZAd15nT9o0aCvAJGmNv7YiipNjtZIfhycJc0x2rsYXx0MTZj0aWqqA9mX
Zkd7phsf+zzpH+VcUygiyq74Kii38pbxfMBLzwk57PiFoqbF26+n5sB4d1kce2WwCvExjZfBHUeV
1V/Iboy7SosuukVFcohQpq06ctoGS9/HfRffjHxO+4PuTJOU8dZN+dmkUvGyoHCTLnnfwiKzoJkw
5Ty3qE23cHf42tV62UouuYzLLkK/SjkyXHF4ZJwhIZd/BfUbPVs77Oagq7Fuj1Qsw1bGvLNXg13S
v5aBbVnpMmsVgMo1X46wOpbTlc1o+jfd8uHTvlTf4dRHnmFYoxoYQze7OGY5leba9BadmnnYZUnm
rPiYbpk76oIt69lB8qR6XGURnSOYO+gbQAzd176P5W09VdW3RMWYmVKQLDy0C1vSm7EQtXm2EVy8
DlUMXZ3j3nZ9Uca2K4anfuPqqTXgypfDIuL3q1C8OrqGEH5kLW9g3taZG1Ps9knYCA+2LYvEfBy1
e25dz663HCZbxzXNl+EcdXqz53GIt+WEDDpTJeQ2pn8GqVPyQCplqhIolL65k92EPpoBSWy50Y0y
h0FErb5Od6HdCffu5h6ADL7RfBn+iXdpzFUnm6OLZilx1vTpjTLx+FlXFP8cXYt+PDToFT1VYOTz
EvWX9D1zRdvewoIpAx5ANi47p3TlH1Qfq+mOOgs6UGXsos7TtNfRvWmbyV3Dcma90y0ck0tuocx0
mGWaLO+TtIHOYdrv7bkbtnWF+TPZ9k9W8/UqR5/kvqZVo49xCpJxRlHYuC921pLDyjYDxqRR7r5l
C9M/h6XV+VlmU76WheJDUkZG1+tTX1Toh8h07/BfCtYyuoCKx6d4yYQ6bp2egQpai3p/Nlm1pEco
CYNdR6Zhf0YLN4/gMlFY9XUqRqhlwxRvTo+1rpYHAYQvmtx8XNvTsiXpduA15KBKNTE1XdVtC3vb
MkvntkzB9r6L0yo9z10zfC422Bku28CH614B1Xs7bNs2vF86bQX6TgD6sidrtmZ6wH0ksgc3Ftun
rbBxfY52kK+vGh5Bd+Gg+hTOaPCpYT9lzhw45AVJBSiBtSpu2wkCfTcaAr1KlY3sU3ucRihhPYxz
XdRwhopJc4cd1T9UvK5BbV86iQ4s3HpOW1/Fy5O+GKW9S7PGpIdJ2fh/NIf6HEp6nYTK/EU75RO3
eV+1d6nkeXaEFCYRNZQ3xvhYU05Oo5E/GwDPP6Novx9BSMFGr4qiP0Q59OzwRKD5U4u+1RfmzPyj
2Nu1L+NmyouDKER2Y+vUQoZ/WR+oI9Nz3QDnejADZAGtatI7N8+zLuliujtUbeRhBJXuENuW3FCn
i7vV7CM5LpzBzJDjHzVfravs/yg4vO+VsdXalFRYZo7UYN8/AyTm6PWQ7kSXa+5IdW5aVTSHZmnn
7NgnE/sai4Khuh6N635AVNOoNMnUx58RVJM4roWK+nvZ7hVk9JrdnJUTNb0C1KqxJbaeu2upgyg6
2ePmpkrhIXyI+ET7EvJ7+bWpmn08QI5iqK65KvIHGMn1U2nqqF2vsqqp6W1az7GdDsM6bONSDmRz
6TurqpweFg3PomOhWvnU9pb1R+tI/VEmg2tLIpZ0PLimHUs9wRGsHBhTy2PUFPl0qF2hboxuu+5u
zfO9vRpzFbnnJIn36QBIDlp+qUQaIvlWp2fObWSu66bJUf2ZaFdC6+fvLp61Pg9Z1rhjkcn4Vq2m
qa84LGz6k1lIfWwZd4eUzkipnMrMlxkGx3M5OtwD5Ra3X1s+FHc1WOEl9HDfN6qHl22dNglOe9Bo
1LFaY+7OCbKOckUwijLdYlzUM+HN49pWXVkTtRDYgc/Xo8I7Il/ivExNnJb4SeY4FOLdOtV/bRbO
wemapddrPXNUYixD3zsdcZdNtIHCZ7QCm/40kqnLbsVUZfIwr9ZND+M+iPnAnISnku2riJ1T24Ni
KkHzS6YSiYxcbmKi8/7Qjl2jyjXZV3W2nI39YzpX03QYxy6V12ZX0BVe66LKb8ccOUnZ93aefm5J
mxUl3Vu4+81IxJejEwtvj30vE3KoY+QPkGBfyfCFVyJyxz7mYjoaCa9OTGh1H1Ers/Vhh/70PRJ7
8PbTTMx/LxOHRo2hgtSHRWE33bG8Lx5Rld3FVZT9H3Nf1lwpjq37VzrqnTogMYgbp/oB2DOe7Uw7
Xwin08kkxCwQv/5+21W32kkZ73P2043uiI7qrISNhqWltb4BCdaGl62l7t2m4RbWMhl0X8SdKq7r
RNLHyqoI9ojSSmQpbqTVPoMMbYHeOCnToG0h87ahGpQI1jRyTWMHO0juBpTpcXwbg/+kXxauNTke
UoJ4WwhDIxiBgnSXjOCiESTDELl+xV3ja+9oY476W2rnYqv1MNr0RIrc1XettKCXHCiFxM/TFtwb
Obb5lSQdWqGJCSEHz54A19tabpLzQ50w4x71een4iJti4xCDXWWj0rsgs6u0vZ2MZrjF79a/UxZB
GLGE8EG60yfYoXgQqmXyZZKKkRUMvVGrG4tuUEHmpK3zBQRju9namP3c8RvHcOPvfdHBHHVK0an1
4lG49xYrxwzCzomtrzT44qa+0jpdrGMBhd2gb7peHaAz1Te+GQtSB7yHmh0c0pgeprEYJTLglotD
Aa2rr1BLYbqnIRVXHhQ3HIRPpxqfXSJGIwHQZBjEtpUI0NuWd6JctU0Ohhx+q3RhMZ9ZCQCSOHpX
Pa01foU4no93ZQ+e0WFSCe6rZFR5sRtHqOsGjQPbpiAajYkFRkdM058Muza36UAY4o0kCVS7u051
W2OycRUcMqRVXzDn1DrATLxoXiuBI3Rj2eZUP+cEFCOf2kY8XisrUcYNlVqfrCAVFLFAZHqxtk3H
eCyJ0V0mFGd/QIy6t3BjKDpwICiIxQE362gKXFH2/bZqx4wGzMyEtnMTIO5ukIzS3ofXZto8sGKq
qoscim/IuKQYUf5Iumat48mXIpqQZBZFQvlDRqyiDzMBXctHjVtm+ShJodtXxtgNbKsMRu8ltWiF
dcarq1I2VrptYPFjBUitjdyvIfkvVmMP2XAfBAjdfaUU+MLSS41pAPRP9VqoOXbU7c0KrQ9/4jWv
sGOqcvLqzHKB4nUAu3P2WPUuxh8iPtpVqkeRdg1rKKQDWaRhB3l1lSU2B6UK87SmSlcD2icQQPMM
u+t1cBbM5t7suI1FB+74WD5VZZ8NLy6EKKOXLo+M6YcrsXLbn4Rgo+pHu0be4JrqMjvye0703lNO
OdJVWx9d4tLUHQ593jZZwEecXl7exLjgxmmXPpuFbT9GzHCTNaQAO2bBMd7BDkCnaIjXfYEzUwVU
w/9G8AHI+2E8ROZQl+ragMllonxX0lxWAWJBIjCpPYMsSoaLUxmQrMUNpksUgTQf+pDuClK/bR7Q
NFetDysEontA48QVosIIpRCJC/cXmYN4jkI06ImFEyBt1KH3bjsRAMEek1yZjwbJqINMozQ030x4
Gl9JY6DxK8JsLYLBxVpaJ33tsB2zZAXDBcsdG/fJTRrS3vYJqgS3onQq7reWLWLcNOIeXsKcIvg5
iKPRyjKMOHUB8urodIFptdPDBOuTOyLsNNsYksr6SmupQQKJCJPty7Ie7uCBCtPWSvSJeVOluUR2
inqB/tpb1DRWjg564RbAJjn5DVJuedeqVpeeNRUF36t2iOQmaQ2KVtdEfgLdM+jeUMbjsw4iwR3r
4x6UEK1qG6ib9lQEvOzN6uAMQ/oqhIraymsJ9MWQwpc5VqEBl8N8PXDdyfCVzJNxW10WFSu32IT9
Y6LziHlU9mxL7In9zHQHV1Zb547lKzRM2hXNU4dfdJiVKvPyukel2lNdUXJvygaKmegn6xoG2CC+
qckcPR3TGwxtZ8qAWDW5tt2OiANFy44i98Hx5sVcWA1AnLwnkB9ucejB/NKla1JDV3XlVoTmL6MR
i34FbdHWhMNhYrjYW0iwgV3FyvQSJ65x8FrcuiIuHO6uLZhmlT5FKVr4Ey7KPEinrk0O05haLeIb
T6gHwDSI4inuoN2OQoT+QvV9nHkwlhpY2JqqwR1KK2naejCWtb9avGU/6Kjp3ZNutO14lThg461R
2IWwLCmtCJ8wCgtmYECoJb4NL/obPKK2Qsk01iEOGUaPIYeSHDSFizrLt7o9FPBM71lpUx/6FcYX
Q0f1yRshN3GXGw4qM3B1iXDTHO2S7XDegFJoAjC1Q3W9tDdFn1MXNR3IMPi6Vjcp4AIIcxB7kSOu
AXalm0EdlcCy9UVcR4fGEBPMyA0nIj6ueOx2SGrX8XR3YMKvWJs+2hBG23Vl1BA/JgV7iHoGxHRd
ucl9Hdf217x3css39Dx9BgVsumNwikDRROlQIVTVBrcf0/VkQt1rFNc00GQr2dm+NuRihzepa6qo
tkJ0zW/yOOsIMqZxKPw+Yu3GisdO3xWZApQa1C0j8qvcgnFJJmGItJ6QC8RrqGpXMQ67Hi5UQ4S4
udeaoUzu4iMC+FuVV8h1CFoy5k/wc+PkrgDOHr0aA0cVCjcM94c0QsXtMnc7HrbK0ldZr0HPJ8WY
1KumyXJ2C3VcffAdjSD0Rji6RB+gj25FQdMjw6+xyjQDNTWNN541opzkT2NSQH0aZRLPSsdV7paX
xHLUw0DyfhtzpqtDF5eieWlHPcKJUXRdvNdUW4AOqbOUutLLwK25HnVKue/mdVF7YMlo2jWtVXLR
0YTpftxVzm5ioxbtWjFCCLzMozh9KGK46F2jktezMHMIc/0+jeMb3SFwYkrp1N/3Os1rmA5GpboY
cbPe0XqoDyoiZu/jAgW5ISvCadrhXpZfC6BQvxsF52mQO0hPvNJK3TsKl9E9euIV9Kx62SDVlOn4
BcUagTRaA+MV95us7A5a49jo0DaD+pr0JAuTqRClx90ou6xkWfzkhuPUAsUIAyEjUnwqDoXEre8g
G+ZmXj8Z/eirfMRl3xJcg0qUhTnbsIzLNvGgp5NGd44VV+ygZVq651XOB78x81Hbk6jvK4ym073C
TDCPPavvEsczJlPVGxNqU089G0fpI5mLrlIykNCM3Ju+T4AihfIdGwPEzumipWlFQo5u9ysY9c4N
gxLBk2K4YexFYvBo2xhctza6aat+A7uXpvO6ekhvLfAUb8wuSmqviRz1BP6i80jEIPZ5R8VKF3Kt
EhRcLPEyUL3nntm2wyMaCaYHmAxSNrTtET5L/TLGJfOKohAOD60WWIGVRA71JTGmcVfjAL0BmabV
doU9olbK7Wi4AVF42svWsVJPRS7fx9XmpZoGr1NwPBtNfQicTedCY8K3jyXhxMjiO8Lj5NFgWFwp
SwVATKbVb+AhCX5eAxxj5XdFjqnIYEd0qWJOLu14Us8Rqn0PhRW1V6pyO2PrCuOLqytPDc1PK5b3
E+cGKsxdHO8za8or1P6s5GDVSbLDxGhe1do2djwfChV0bTMUHobfeoi0aZSBjQy68XuNpwANodD2
k07Ie7EbKIrRcHR0b13cnK9St2dXGs2KFkePilvPwLLFPm0Vv8n0YZTrqaJmvkpShQKs1M36CXYu
OsHxTSnK9IV2Y7hatzOo3sHjJRrEi2lN6pUpWemoRCqrxrlQsJ8Ckmg/TEtm+Kt2LXM/QvCNUPxA
jR4lyYTckRiVanDthv6pJqIg3iAoVA1403RRULpO1ngktqIRGaIaw34c08y3UKi/BxyGjpDk0USM
m2k7fEOdsBJradfsFRuLbG17uhQaLS7dzMgv6NTI3LMr2l/VthtfIGY73/MCpuQn4BdLXacZpwoC
z11bWSnw8Y4kO5BYlU+pe54gDp2rBHAd9Q2SC0BHsMQ1iZyLE+3pnJ4wnesExGmV1jI7dhGNbJtJ
hCODDOd53tA5/7uWZlq2MA9ejeNx/VRwEE+nXjuLlEDnBHCDliqJcJauILppsG1q69OetGiJngWA
pHMGOGDrmVuizbQaBvtWj0LiZo9nDfqc/a1UhnpLMgF+ZbbeFNvXmk3OW4lz6je6TGB+CKyVOI6+
V0PxZDTsFMJvYZXPud+9cHhEEzzbiqOvLZv8zDnPio8y8iu2Im1TbmUj2raJJr5ZBRpasfx23mDP
IEQU8ZVCIgDKZgKWDtZgU3RDX8979qzbTLs6cXE1BDu7IK8TOi1ubYzndbLnzG/0kMCMqY88TUf7
DrO4LjBibp6FRqNz5jeuN2NBLTA1IYOTBRlu0V/QS6vPgybMHSOoqVBFbI+LsDei0EC9oqLTuQ+3
f10qcN/thyIvgcrs20tbZT6p2rN0ZOjcMQKikai+22BRmd34BfVFOKknX89aKXO/CNahYaYZYFBF
jaLXaZ6Y3jDF/XkBZc7/Rn/UdqckAd1eQz9nqLWdkyXnSTFRZ7Y3rUHXIeBVQcGLokCLBgYwDLhc
nzcus90p4zFyJuh4AYPnfpE1GlOo0p357NnuLEZI9KPcDZxJQ7bc6VdcGOedPXMCuLSnOnIYfjYK
uutBZN/cvHw+a0Tm9O8GOpq2dVTYc2g/+QPN1TZt2+k8QNLcMYIpIAziCDqPWe+2MA5vAgPuFCdO
zGO68wEAZc7/tlDMgXYvSDF86JE7xjSCoWqjj8Bf0ArNYdS2srzaFrYx/uWl9V8v4/+JX8vrP5/e
/vu/8c8vZYXCAUyaZv/47/uywH//+/h3/v53fv0b/968lpfPxWs7/5d++Tt47l/vDZ6751/+Ada7
gMveoCOsbl9buCG+PR+/8Phv/k//8F+vb0+5V9XrH7+9lL3ojk+L01L89tcf7X788Rs5CvH91/vn
//WHxw/447ddy5//dfcsuud/rfirwOL686l//9XX57b74zfN/J0ZFvTZGTTUbCQxx+07vL79kWH+
bjnEsV2o1+o4B4+eEwJo7wR/zfndBjQTalcuLl6EkONctiVufMdH6r8DP4G2LYM449ED+f/9yF+m
6T/T9i/RF9clbkHtH7+9gWz/s1ZsizCLQPjKMJiL+imdo2SnEdsUOJq9jgI0X7dOqRMeiCmqxbYR
hiweTAvSst/jHG6jkZdotJHfqdGTcpURJ0EN6t0g/vX7fvk9+OZ3a9e2gcXCJx0/2iQWwcj8erwQ
m6icuaLzeIIeOG7CfRP5MqtwUPo2VWX6okmATJJ1aRWyh5QZ6P3tdmwnqqFC5kA0XFuNaKnYwFG5
zoms7k2L8d1o2Rgq4uq6zUwCzTg2J2/GbsFdR1K0NbuMoIlagexCcEN2Er5RnUKtxRNJg2Y/Llsm
MSe/swDPvoaWzuiuLVREnBsjjtEuOTFqv+LObXgLmFgs8J7UmW4QMocLElpTodnpHrkQLxXcynpz
DLXc7e12VQ+QfgTgyCbwLvN6SGPXX8YB7cxdbripw3xDZpHNfDpoAKB5iStqI0B5oM3uC4M7Xw2Z
c1xv8yZLgRVopIViYRWhYMb/BGr/r2LIRfrSlG35s5tHiF+Cyv8g0iw+6P/HUHOE6y6HmnXKcQ0U
z+0vMeb4d/6MMQaxf7d1yJKB6wFQwpscyp8hxjDs37FgKapmBhYr6vB/Rxii/+5S27YYQ4PMwr/z
d3wxf7cNW0c0gICKSYzjxe5/EWB+XZkaMUz8JoPOc9Ch06Kqt4ophOrgzhzGF8IL00fSS1G7HlaW
4mwdTfr3dwPzQfj46OQ7vm2WlLIhi+M0clXYk+6HScXTmI6Ppi7uNdt6zoz+RNrxIQD1+J5ZdNJV
msSRUY8h1H6gnw62inEzNk58ybOsu7Hh7X5TAvB2KIXpfEGtrEY7TCbJRT9kBapdpdBv0VtvC49b
BfAMn3/88eX/CU7/GerjffEdZw3YKTVAb0iFgjXPOIhIYPfFtEdGd4rTdxzGj96AxfL+DWVjuw5s
DWRoaNEWchVhA4mJoIvVU03LU9ZRSy85ngzvPiNC4B90VjDY0DEfjj2BUWxtna00ufp8nJZegA30
/gVmkbVOinp8qHE3/4HzZ9w2JNN8NImKm05quv/5ez50dT6uklni68RAJztpNYQuwEUPZlmWaxxM
pR+jDgvJj1auK9Ps/LrRjS2wU/qzzZN+jU1qocupa32oQTX6ax11DD0MOWS3w+geCQkNSa8Uat3E
k8zM90kt65vPf/IsHfh7Dc0T6tIsaEGTToYZV8mz29kksKpYv++PrAKPaWgkeyOzi0dFKlZ4Dc/g
DJ7W9JTs5NKYzdPuyGimCDahMuQ5ms4sua5p+1LqatsVg1fx2u9r63owvzJgxxxH90bOgjRzV5bs
d4M1gECHwmxr3kxxsdJEtkmdE0PzUdUFkznP2Kcemm+mgVVTA6XVdOBWdyfWycJ6nKfrSRM3Ws3x
5Lj6UrmFB9EQP4su3ebUjloIDPNcqpKJU2sjJlWqaz1e6+wiqzafL5ilUZnFHKIng000RASz+WJW
F3Q4QfJZGpNZpDFlWytq47kJM1HfuiqSzJtaNB2rc0RmjvM5CzMGs92SoOgaxsaNjqfL6EQytjTa
s/Bi9z0wGAMUsaBxmkGpJb9oC2uX1+IUAX/pBbOwUrgArSS9nYbm2LQrATk4D/iGBtUSdf35rC4c
o3PRJounbQWUpXPodWAQoXTsRan7o9TEfrLiXWufdGJdmOa5hJNeMjSUmogd0tjddHrmZQQQLfAi
yDneHpjmuYxTXxYp8AGEHSoAcPgoNnVZnEg2Ftb+XL1Jr800UejrHYq479cZYBBwOLVPHOZLDz9O
/rtTUCvdGH0dPDzSCaJYwtqAK/1ELXZhBc3Fm3htpAU0g50DEHmh6vJbuwFHX9W3ny+fpcfPNq8c
OGqmaeQc4tS5ResPiGoLjdxTXnBLj5/tXDkCa201ln0oB7XNjOggtRGde7MNPv/5S0M/28AEhJNR
q2L7UAPwaOQPTX1Ky2EhGZ7rN2V6TQYBatQhEbZxZIN8YebwBNfTS3iR3gEGy7yENedt4rmikwZk
jwCzyTooLYf6fGxt0rh66Wp+m4mqCFo5rT8fr4VoMVd3aifp1jTHi0DwOdR6upY9VJLiKNo1NecA
MqensoOFcDFXemrhKMr7AW/KYqP1HInXRMycgrIr913qnCNsipjxD9WnVOQDK/GaziSuR9wR5A96
jkPV8eGzje26epc0sNY4FLVm7vUSvWKlt8N5ucRc96kZ8jat0+NPZ8+CP5v9RVw9SXWiS7k0/rON
zUs4DaQiRdwob0R3gWNuPdDR69vxxNZb2Npz7SfXpQMB0ss5iNJMtpEsX/NM6zFAsX2CKb/0CbPN
LeBxD3aAi8VKlNjEx3wL16bSg6+fvoGTwol5WIghcyko4JCoNGHZe+hswLkISH9ZWT9/vt8WBmku
BsVlnUADpnYOMmJsG5dkhbuHuxlBRDjvBcfw9e7sIcWUoDgTOwddg5tfWURBrUHHlrfFGY0p7IG5
JFRSudoEYrt90AkE6zmwXbkNaNfnv35h6OeSUIBKZ4qUkX0wSKF5Q1OlYGedcn9aWD5zUSiZ0cqw
B5TQm3aA3oz2VAKd5TmNAYiGdkoff2mCj1/2bvwVhda0WToYnpQ+DD15knH9TAzA0z4foaXnz7ax
KrMh7lEFPqRdCP5ckIEBofenFNuXhmh2PEcAopcFRGkPbbor0xvYNlwVphNoWrI+7+fPtzAIpGWC
S+ih6ODXRBv3scjj5o7L6pTr5NIAzTJsYOcYM3tMgJkAT95SARgMeLhB0oyn1DkXRmmuGNU3CgbZ
KT5CRs9Wqx159B6YI/4UnUOnxyabC0c1YxUrACerEDjK7guITXTj2vkpE8dZKfzvSsFcPCqmXadB
bISHU8JjiKF3RbKOJOffmK1Fl3o3Ol8lt4VYaROXYCcyrcg8AxKz9wmosCeEYt5c1z6oSM1VptpI
ZwZYS2WoDW0GAcWh+W6A+LKjUQzsYV9kNPU416HCaUITBT7hHDkDQPct3QCWZ26qvFOHxHTSG/hQ
WYB0Tc6BkaxOgilV0TVUh+y93kTKM2EUFqRJNDaeETtaWMn65KG9kBaik/PLfheAuUNRjTUhHZt4
AtbYiTs4Pk8MaHGRIEI6aiCWBzg/AWmtpWCOfr6T3rSAPhq+WaTJAdx0ayAUQ+nIAPDsx7G296WM
9i5zL6QbB3mS7TV60eFnNaVzMbaj1yY5xF/sTZ8CAT1J22NWcko2YGHjzc31UMhJGZRyeBhLQ+47
s7Z2RmZpl5nb1qsT33yMch998yw+UVvlOuhLPDQsAIUv3WQA5z7nvECa0dhbkccqC0w8KglsJfWN
TDWoLnMLpTiILpoXaVGp0CB69+PED/r4o8kcV1Y4wLMTTaiD5VlrHOZBurq9Zh7z2l3k4c2bU0o4
C2Vr1BF/XWiqzyOep3hTASGwR/6U70EkZtfOqn2hP21guWPfyIL4+4kP+3hdk7nqhtFgH5UxXscu
nKv4cgyyOpAoZXrSe8kuVUDWse+MPl0l2/HEzfbjw/+tnfH+6MwAW5CyLNUhHs27I5RTdeb9ic9Z
mqfZwjHSMh8J0tNDvcKN2S9WrT96uQ87CJ/6xkoPGp+dWKQfnw5kLs0BqQY0iIEuPWQDGPeVc21C
nMGzWbXSBv0ULmPpe2annIuLWz+5Oaan1q8zMAab1NpbpjyFKfn4I+ibPsa7NCaJ8lp2ZZWHlQkE
NG68SQA6X+FNEeGrvuxP1fPfgv1HO3r2IUVXAY1JXRGilJp/Q7AXex0EtD2cUQ1/mqDZEKBB03it
ncdbhXiyRvUjDnDNb8JSquJLZNXjXihV/QS7TAcJRNfg1mhGOXSi9ELKa9NgBrhxgJocGHi8191o
6AdOSuNRZJ3h91kMmmniduqsWwradr9u1FZrTNnYbDxkkOirym9116+KHi6ScXlihS1M/hwT2pqI
egoujIeu2XHVegXopxq5+3yrHH/mPyeEzCGhA3QlYQmUqkMv++6py8GqAxY5p1ex69ohwt24hrSF
tcsArfE4lGlORJyPP4rOxfrG1KYCqXgecheKU3mYlNepU5+o6y4s57lYH1iM4CKbRR4OguteWqly
G4M7HQick4dGU9UZ6DfkbXPdvhgIjanPyjyUTWf6pcNXgNqdKisuNXjmun0dgOpsmEQZVm65jbLB
pwmK1NNPq868hl65DDVfKB5oXz5fCUuDdpypdzGgb8usZk5RhlB2gpYzCKPkTuQd6rs3571glsG4
PczVJ7vCC7J9ooddCo0W7gns1s+fv3BmAqP/6xcIaOV0sGsUYUXY9H1SsOVs0CML2kQXW7DvDYjT
V+IrHSwVVlmKHJJJsS8T0jzYMTUgHCazraib4sQJtzSi81PIjM1eWKYIs4ZtuRquqlJ/yUcr7FN+
6gr9FqL/uYHpW9L/btpYVYPw0DdlOPhjwNf1JgvEGgLRayMofRbADdobdnIjN82F2GjBXygyYDc+
RiO9SfF+9N5ZJEf3L0I7Ful8F6iVtf5ueP2m9uNV6b9K72sYXlL/+eFu8JKV7jUe8e5+/Oj9zyd6
IXbMAVBNXXbULbMyrIds047S9KpxuDGIXH/+/I8zEzpXCowAm6L6CEnWWFTVM0kNse7AbzwRNBZq
sPrx/383YVkNsgN0ZfMw1i/y+N5yHL8yb/LpBfn8579/Yd3N9QJ5Q3Ujhi5R2GuD8IWlgQ8JdV+Q
ssAtKk/Fp6VZmMULSE8IF1o8CLKyWMkU+aGLays7L4TPpQNHTSlBkAKHZAIZVvshReyxVAsq7cR9
dGmQZsFCb6Fz0B7PiGQELsJJA0HjoHSuNPf281lYWkWz3W+h6yxY2osQXrg3rSh3QBYG5z16VlaB
P5BE1EJbBYJEXahZORz9Iu1EQrM0r7ONDc5snRkgFod6Ur1Osv3axcUuIhBa+vzHf/x8MtcObGDr
QYXOs3CMjYsxJa9ZZOyBk3r9/PFvVY1/BiYy13RzlCMgt4aEvAumAE4N63SF9blrL+UVD6btC+RJ
1kYRdM+NB87Zq9hAjcsH+m/F/VPQyI+nnswNUI025lox4vphAmKUgrsn9ObEsl149Jxio+Df0mYj
ksHa6cu7DG68+143+7MWFoCmv8amXE0gwUPJ6KChUz2izltN51WqyZxmMzJW40phjwcFPnoJjY9q
30Xbz+f8471M5jQbKLygv0SM8cCmiyL/kdNLs3mqshMb4uOATeZMm2nQS+B2uHtIrB8K6kDNkHlF
BJ3gokNd+cvnn7D0ktmWjmUnoVKkxsMkOVyvNI+x0HKLtTJBqExO7I2lcZptbd4KI4YWgDo4EMtz
3Ze870JivqSOfuIrFl4wZ+DIVregaYj1YyBOj5NV+HXVhk1e/YD02HmgCjJn4qihbk1AZKD7UL0I
2YduMgZTl68/n4iF8PQPFKSMbZN01njgUvoal0GC2kdyInN5S0U/CE5z1KNMpKjiyhwP5ib6CQ72
cFFetAG06n6298Ag3pWnYI8L97o57DHvs4RVGKdDsuvAEl1NobO2fRGIYPSMjXMRXVn74gdb12ux
OcdElRlkztipiaIQE8bsm/wITLfN3NeF9fD5vCwO3ezA5gmUviDFi8jXeNOaBtna3uk7YFxCaD4c
uH8Od/T4FbNzu0giqPIPWAApBDUq89FtT/XEF0rgZO7dKFVJ2dhCsaR1aXaZt5V7bQjc46AYEe0m
aJvl/pjSfA3pHPOC1zYP2BgZUANU+l2lgy7Nms4Nc1mnWzDnza9uXg0Q8IlEWGZgCxeD0foGlK0v
q2xIAxT73c6rUuek5cdbmfuj5TsLIIDpxmKaMDaWJ3bsZnyMbopLe882pZf4tZ8AFHHlXEpv8vUg
f+paz15r+/a+8k961B3j4Qe/YI56nOD526EOPh5yrwuwOX3Ne+Q7qCp5V/er213qfedrcTV6m/Dp
WQWGj8Whe8/Xx+rf8SqU4T4CPbuArU5VahfixRwFaRf9AEXDdjzo5jqBpp8rH8AHPpErLdzuyBzK
CEa8xlqoyR20bbsaA82ztgClepr/2nkOIke3YrhbQa/MO24A/cSJZy6N8jG+v7uj6KJXmmZirw3+
tIa0h6eF1nHT4T9qpfzBV/hPtuuC0nM9x2tXVtB7FJMAbrwHUgdugdW22/cv7rfs0n6JXM9SnuUn
q+hEIF0An5I5UDIx42YkJX5hg1VghPFBrEsfKlmrAWOShvGmWtm4d3Z4ZxygbvJ5EFqa7GNW9m5c
ulGrnXTsMR3YWWVcBagy2saJCLeQ2tmzACd7k6nouLl6cw0cJZffP//RC0VX8HF+/dVZ1BNtyvFg
+RJ/cTBjx4VEg/4y3Uabb7WXevEK/Su/D8afdH+cqf0QZl510Z7Iz94amR/t2ll2wxpH5BHDL4Bo
bBBtyCrfJqjKx6tuG4VR6Ph10KzcC32N+ssqW2lBtGIrqJyue7/4emqn0qVVPYteA3RAHBzvWNU3
ajVsqqtoL8MpMBBFOFaPPACbfAsxgl21Fd5z5Qs/2XcX5VW1b6/IVvjWtXUiz146CeawzbqWY9Zq
GBCnDkYEsPjWwZF2rJ9022qbY1t9075BJzi5NHzluUF70O7r7anXvxlAfTAfczBnIwVuD+K4IgLT
f+y9wUuDyGeb5Ed2HW8t6alLesAJ+BCt2VUbymdzXQTlGmg4zI6xkiuonAan5mWhbgeZml/X55hN
nIGohFwl9bSr7h7OZtNX+9p5iJEghe2VeG2/G9efb4alNGIOBdXcyY1aAH4O05VzJ65BFL9AAWal
1taehJjlE6jot0L2R0N8DCHvQgVO8IGDtYPFtq9CcV1fDpty49xiQO+czYQ+muVDWW3FN9ZObT7/
toUAMseKuhmT7tBgVofEgGYpaGLxX4SvxXLfQuCzZrFJTXUJJwSMWtW7kNHcQMbFPyJpPv/hS3nF
P5w+nUZAuhuHaLOGeA+eTW6sXb2NL4stPdQPdUBeuLU2r9q1u+q+5xemJ3CUi4vklT6d+AnHYPjR
fM1CFFy6Ldkejzyo5vhiV+3YJt72Gx7kexQQNrnfBkMwYvH3O4YgVW1OOYUuLv9ZWNIndyKVC5Xi
mnvaY3U9XOQPZKeu8p2zz5/4Pr2DUt/nX7m0+udI0z6SkdWUdDzYm3Qr7/WL7M5GDs0e2ba8gr7V
OaaWSKLnQFNGUDSiEb4ptqBmCSlF2p5yQ3nrf3wwU3No6aAyTbEEz07CcW1vrMd8S7fxnoVQ1VzX
u34HjeIr90SkXlj4c4DpUfUL1GsMGBRdHfak6buo/npiMhZuy3N86chaBkngCanjTXGLMmf0kz+Z
D+SphqGrZ6aQ1vNSOEl0nrY7VfVc+pxj6HgXlVArZ9BOxCtraLGr9BC5RWAVJ2q2C/HnH2ajKfT/
NBM1DM3mXiY200m+3NKTZxlMa6A5FSco8DRwYNb+L2dX1lupzmx/EZLBYOAV2COZO51O5wX1yDza
GMyvv2v3fcnxFzZSXo500pLZHqpcrlq1VvazFvNGrnwF+PAvAn63IP08TemlkBFL6QRjAz6r7Bcp
vnbzLxvMPt7wyfe4jjJVXGVdZpFLRG2frR0atvcg03/q4mHX3tSn4pjvQdV/6hH3JLvr52tl0XTw
6TInmFoPj8aX57L5CpjORvC9cm51FVIzW7hBU+wGkjtBQmSY2lMIpqVoVu2Wo1rZFx13SlhqCHZx
IEO0vOY/0jvrnB+bvRkbd+7OuG1P6UP2NNw152TjzbN2YetgVGBCJwgVwNKTt+GiDhOYz863+rH9
mnxPxwjPx12/V+yQxNZN+ms80o2E7lp0ruNUofwgJUsx0zKoAwe80XsRTbvhRKNLgFyGAG5H2V33
tzzVp+6Hf26ewJ4bXiKHLWe94hR0hdN68ZqGtdhPLqbXwdtPGdjfIcJy/Rj+G+YDf0212IFmKURS
Okyw3/U7JyB4svPDdMvxXByit2fwAiD8dn62h/IWXL0xx6sdz/Rg+FPtirjZ4b87/6G63UrOr81W
8yWelMuwgPQP4MEZnLgOGiK9hoSddDcyiGt2p0USkMOggKjDxw5uDnbOm6z8c30l114Nuixq1YIg
1i1wRNFdtzPu0ZcSd/v55O+L+/nIog5PKPOscDqaW3Ws79lxgEu5/u2VVdNBsJwL4C8nbOIsTKiy
/cgdK+i3FOrXBr84gXdOuIRWGhsmeKpJprv00qe6HA1o/lz/6WsBlo5/BaV0WrRgcY3pvfMKJuMX
clt9GeJkL17y3+6LyoIt8eeVrOs/G383kdRewAle4kuun0dkLqEP0IF54Zs3PdL8rwuE62LKrdv2
Eh9+YFc6FtWtrWSyCE7DqxW+mUERPb/dlgEe+Lc/8/P+Zxvs8+Api5ApqoI59A8MyV4S/M2QECuC
v/HLYxW+XF/hlRNvXf7+btpymkuQHeNyqwj967B+BybujaHXMmD/bOHd2DlI44Hvxdjtrv0LqtIZ
9NFpoL52X9wn/62546d+XwDR5zzOZ7kDAVVcfO45ZWmOQhEva/oemwk2FTQngEFk2uIUWrts/s32
3aySBIxF5gKXm3xVIcQAbvNzcZ+cEvSRI08pd8aB3FhRg8dhBXzF0/VtWjMz7aHRlO5SkAbx2URu
bfu5zn4ofyPD80/v84PDqOO5OiBvjUphseTeuJc3Tpw/1l+9m/ncP2B/zvm9G/Ub31o5bTq6q0vT
3nVsrN04j2HrqUC4G8mBS8Lho0lc/v5uV2p/IjO9mO9SfG3Ro2aCiV1MkBgEc9+8pUL3T+nzo69c
wqp3X6mKTg5QSoIrvaf36tydIIcME5UhuR92ya/re73iiXRdVqvmhu3P2GsCPjkp7qweqTcCEnGR
3bQgACfKOdZ5vbFwa1uiOQCOq4GBRPliKs8d/dHTjXHXZqGFDrUkCvRblxdSIUJH3RVg8FCTE9X8
S5Vx0F0D+mltHKvVfdHsnU6oXspkRmBQWeBcPQ1tH4KbFxKtyHDnyIqabWDZXyG1cNP3D2PpBNe3
asUsdQTXRMyCyQoebkweEnZXtC+p9ykEmvUPWvjuqDWeYQKdgH0ZxuVrl1TR5LpnaO48cqPa2KKV
rdfBWIqqqptb4Z78Qi4RWNb5k2PSrYO19tjXsVglBErqxahdkOdSkQa1PWYH8BlR0HOY7GSgg2Tv
Vk11mNuqe1CGPR6AA+BhwX3vOLt/eisRIW1AJRgoR87eTnpeuXEBr3gLHcg1JKPfQpDMPbUGlBT6
7/4iI3959H1I7+SfkTlFIkXHcrEyaVJZ+95pkBO9z8CSdU8LBnhA0W757pXzp0vAMt8rhRhN/4Ru
kuHHBLnGQw2C+3toTdgbV+naJzT/YDIIfnfg/zhVyIgGyZLetmT4DRrxjWzrv+r8Bz5VV4NNPGAN
JIq5J2qlY2zZmQ/JN1FEC2tVYE659zs30d3uQS/s4I9F8my1YjpW0qNHmrZ9DgWKTiGjCFGxE6RH
QPdug3J6MagZCsPO8L9muSfAru9TBWEOiDrxl9oi7bOZtc0Xa2YZbu6iOubL4j9aVrlE3Ha7XcXS
4WSlYCLN+bDsXe6LMC8gAAAUuvFsLW5xA0QesCTzCFRjYJX5fJIUomDBsvSoMJH0zOeOnC/tZ6c6
L8k3c2jn3+A2bn+6ZW2xcCQZuBgsNOGcIKnHTzYx6cs8CvpcgyJ7VxNwwe0FIyjNpaB/g3wcMihD
MwEJCur+k2uhVRE1p4nswd/fA/hblBYiDk/IiNejecubGlT8M7RvDgsk0MMsTS+Eab0ftbMPAhfo
ISw30PYQj4avxP1ST8htQzbo9TO+0dS7Kyq/gnpKNninlLAT5FsvzX23PTU3nmofm7DpE+0qXiBV
2YO87uTPdPECsMgvt7KE2Aiq7eWuYWiUidqpyTYeUR/7SlNHrnQq53UpehE3kPFEty5ELvLZ3khg
fGxjYLX/71zqqXJZ41h97BjPRn1nqudqi6z746EtXQa5HpOEjRwsAdywIMK52DfguafBzNNPbTOI
+v772zlRHTjIHfc0Gzn0PdtiDvrKSkNogG7poq/NQdtqV6RuvlSpcaJ1Ec6wmSm/KcxuIyW2dpAu
Acy7ixZUkZmVU8hljMX4jGNjhkbCjj51IZTnGZHD2ufrBrFyhHR0Y+M5YGYrff/EmuqhA96gquaN
m3wlhjd12KI0HKgOVbZ/aiivT2ZPJaQyRCag/CJwHSTMOJSuG3mUB35TJ8HQVO0RifiUohsTYTmI
PSZQTyku8lhCM2ADMH2Ji//Xt5t6013TWlTy2XAxZfOgqoPNIHoCXSDL3bg91tb0cmTebR4XLahd
K9c/laJ7aIkRmq3aCCrXhr78/d3Q0rWcnJuzd0oc1h3mtIPYTFKxjdHXVkYLjy13ckgKivET0uPQ
LAHBUwBVideE8Hsor2xiblbWX4uLSyjlJFBvdE8lZ09Q5TuSdtoqSK3MQO+eglgjsCZGm5xw73i3
jJjei+P18m6wOvLkLmTrZfex9Zt6DxVtRQ4EhOeeOrbsBzOBFtl4nMWnwmxTb6ISnBqydmvj1OPm
DVXN+mfJKIWsgSi+S2JsZSTWZnFZxXeniSQWZAFtrJapzG+N4z3nZX6G/Nrf675lbTM0O6DJUucQ
xPZOZAYgZL5ZzDTyeogrbgTMa+NrxjCUdlEAOJucfBvUepNTgZs0TW77crhb6m7jI2trpNmEaydZ
C87H5NQqdmorE2qdXgP6u37cfW6VNHMoymQpLQeuviy/FJDxaczzRWIT+lPXx1+5SjztLuzIZJbQ
5jBOg6280JM9ag0NvxVizs4JheVVYNm9/qm1DdHuxEombj7x2Yw752WG8NQEPRe0dATFtFFdW9kM
HQ/cLotdWfMgYjPxdm2DqNwS2X05y2/XJ7CSETd1PG3O/EmkPUjK+7YwjtKy25eq9eujkJ5/dKlb
fimhnrNnngE9drvu7y1ToVvbXXJkdyaRPSQ48Y9+1jEegojYu6ETFL8aKUGY22XTQ8t8NYapfwkY
SDpV/l6Cm/QkusnZalvzPnavOlLXMAtfLF6n4jIpnHCseQRejuNAOxmYdf8IypvXCfo61xdshQsC
7LOaCzH8pkpsbsayHV307ifNM95/5RRB4EBEXibB6KZGtOlGSWEAJVYV0xwICt3WaaJbfuwfy/4H
V7rOvi+qIbU9u1nixJ0UeApsyNAEXoIXNTS3c4QWyqPlT7+tEG5OPWnfHKjaH8HpAVm0vqMHa0jx
SKmQECCtaQfL3AzPjbvIgFFI3JZi9O6mmeU/eFlXb5Crr+7rvhM/5FKrwCUt6BugPvwKRSuyY05H
h7DnZmvhFUYR7Cz9EDtqbh4Apuke0LPnD0EB+tQDuKag2Cob9SI9sTwQH9qBzGn5jpBWQonWG2k0
KGN8LKbBjyyItxxSktrfFAC7+GwzH8eBOwek5vrjMENao3InKyLCqaOmp+KrgvbeGDiFUjc+2KHO
aDZe9hMEzU9d2pQH3Gp9aNmqQWNAZT/i6SJ2YF6kWcjri9wyeIMzK5xmkrcR5BGRv3RLyc8LJGri
bLiIj7PGcswAqp/Dr+vHaSW80bHSI/RRZS6liNm8qKgHbXEEdiDvk95D84QpauZQOZdDPNTpL7R5
nwvmN0GJY/A5/6ezvvrSgrIbnt5xb34f4FnN+rZNfqTNVs/LiivXwcp0tvnSMdZDfxyPAICz9gwv
6ZDk7rlw6Xc0zj1/ah90EDJfUpuDO9k7+SVKChl5G9tkw8WuzeHy93cxR+1QkTWiNeMmRVZDVG2U
1t0pt+W9EnjEjv5nxIM80GBfLql3H8pbWkFQD2nxdLa+FrT9Wmd9dH15Vq4hHSw8T80EbBwyu3Ar
yAmZlXlqCDi4qsHZKvquXKU6X+CcJeCN90czrpz60RomA4JiBPIc3aPhej+uT2PF2tjl7+9WSLQk
b9BcA807z3N/F7hPn6qq30pnro2uBU5dbTD0V4g5rh3ySt16ZybF5wxZByC3SENT1FDMWNX+PZX5
QwpVRibTjWfQ2vZqfqL2EX03ahjijpthWb7Z8OJ+thGOrWws02IkgSxNOTQDjZPmruDfO3RuE/dX
kW940JXhdSAwng0LbxYuYtcWRqDUcIBo9Ryw3kDGzmefOzk63hd9ZRNVC07nlLj7Cjzuub2Vel2b
gOYfKCuRAV1wKBPaW5HwpLXrwQ0YOn6Jpnd76PbXD/+KH9JxuwMFr+20+CaoK7NDWo79brK7KvA4
MpXQ/UPyod9Kd61N6XLO3tnZYJmlaYNBGn05Nf1TZhOSyR3Sxf5YkYMtIR59fUorFqfjddvGt11o
HiP8tsUtS7rj4lkv14deMQkdr9vSHgTgLiwOvB3tsTQX59ThfXfrJ5MfXv/E2ipp76B2gBaouSic
KY/sDXuZIUg+/wLx57PVIxFx/SNrS6SZ9swznK3aJzFEoMidA/7BY9p73ec2QEfD+uhWlGPRjHHX
s+TM7ZJDvjTd6lFZ+e06BnYSUwfO2HGMoQJy7m3QPmRbqNQVY9AhsG3VF9XUI06dLTxU3OGYNm5Y
jtZ+stGlsyXZtLLDOva1EKg7yaEaYs8s/pDKyE9GOz9CQQEaynlrbGzxylHVUbCIIZMG7SE4R32+
N1PWBBLCo5FT2FtdlysvLJ1pFYLMqIxAUjzmIJgcy4c+gRgpPRUdgGadG06NsZFIXFsw7QpFb1y+
NBUlMRWvLR9RSbpbnO9O6m/UD9YmoplchngFuQyHoFIMDkKnMPpohCaqk3pgoIH0dAdN99CDwu2n
jE/HxhbCaCswaA5xaxY3tskCdNY/Xh96bdO1W3Vc7ElBQ9WMxYyGkvHOnjNIwX//1OA68NVpJm42
FM4vnW4MO4988ERBBHjD7638dB392njTTPPGMePFXY6iLb8gP50Fhfc5MBz4YP97+0ilajgKy4xt
SFVbqv8CknUw+KUb2fQVr6TDXNuMFopAtioWSf99dKwnCYn3jaVZcUs6lDVtxMJA8tnHnZcHnf8d
r/yjm31puAqN3tn4yNr6Xyb27nZmNstqtIALkGW7z03JzMDsii8CB3XDIa2tkGbFjs3JWPZcxflY
31O/PnSd87k47F8/1rvfXheequp0QPZF1C9zUtxYWbWR91z71dpNSQqInA8OruOqMAKCEiaD8sV1
e1pxazrsFKIUSedyJeI8bycThbOZnuylmo49wB876Jr4Gw5nZWt1kKnnWtwvcDzjGmyk4ZhxEYCK
hAadJGRjc9c+cXGt73aAOcvsLTLp4xKNrLmJLHQIBbXo+kKtQIiAN/jv6Mhy9sVMkY6sB2QNjSby
eDUFqTN+S2YKPjv7LzW60BVyZ4rlpwu36oj06ZMfv2zfu6lxo/A49wzcPt0IuegEuJGgTwick4tW
2aBQNonQo1/tfAKJ54Ax349mpL/20FSXDz40tl+u/5KVo6gDUxMwleaFQtY3aUXQUPsGddCNIvfa
0Je/v5ujpB0ZPQToMURpJZBZHXlAwtD65Oia5bdNi0Tb2InYdl8d+WKpP9cXZO3Qafd2ZytUFzuM
y9zuxjPJcS66GL97d334lbBAB5NC6I/xRCHsU+zVUiTokW5s0mJPrD4y/TIc+eH6h9bmod3aXcGm
ru5nEivLe4C+vR0g2VsEdG63uD1WXI0OIzVLy68yWgsACaFvZwyk2w/pWEQO9DHDmg/p5zyNjiH1
TJmlbAISo/Do2wwaOkLrl6zaOEdrs9DcAFpJcLmC/ynmiU1CSHoaX1pG0Ujs5sXBh5zg567Cf6C5
d9bQssoBDwQMjRbLQBCUj0a0gFzn7Cwl2YjUVu50HUgKHXsg8xec3crMwtSrzmL8SrlCWv5X63/y
IfYPuf9uIi7E4C+QKoFIU6mgIOV3X4Du//qpXZuBZtV+WdvVMHIa26r8QbrizHw0eZfzPk3dvQKy
4fpnVozj353wbg6SLKWdJb4Vo+nqL1vaAQQB6hZkweXGPFaaN00dKFpXzjwvvKKxLPrxj203Q+Q3
ZblLEjM59FDfOtU96Nt98F8/JwDko45VkR+AQrovuBrq2Idow/76ZFf8sA4sZaXd5jZ8DrLCw1cB
iEawuFsQl5WF1BGlfjawxJGSxiU0yIPcGb6DRD5FPNMeP/XjdUypz9qK8nTCj19GdFku8psi4u/1
sVcOmw4KdUq3qimkn+PR+t51bNelTkTJqXaWc1W/XP/G2gJd3M67k+ZIRpq6llZspE8l1ECtog5G
urE4l0E+KM3paFDSA/xiOgLHmHn3bl0+pY3/g/nkeWHFxhqt/X7tEjda4ZEWongxhBclaEbr/B59
sEOQZNOy4bXWZqHZfMZciM0qZscJXNWAQqbqZCi6Ocy3OjrXJqHd6Z5vZ6OdmHYMfQ8zsqzOuh2r
JN05Rj5/7pLSUXFZqhwwySV23KcJjBziFZMbMvHJ0bXL3Kee7VV5XcdZR/q4rYolDYpqkc9Oy8ot
YumPVwkSpf89qnmPYhRobO3Yau5m/kzEd+ZvgG4+dkFER8Itw4y2MTPjseuUTQghN+NsgdRiI9Xy
sR0THQuXO7nR2yO8ORz5TZ7KPy3hL6LIXjvu/G7NZXfdlD8+p1CF/+/62OhiGEyKB+HEmqON2DOo
RtBvsJGGaW9vcZqtfeWyO+8chlcabm75A6jW2+JLOhdPSsk7ysWjqoqN07T2Cc2mEYhLh7MaMah4
IohBu/mesJdc/rm+TmvbodmzZwN/ClkeM8bFM+yUW/fg2+fw3oLW3w2Wm984HYuv1z92WZb/dYFE
l2bO3ZGZhMIoOAPsQ3V1d+Rz8tzXFd8oiK2dXe2xnhJagvAE6a9qco4gIAU8cEtn42JZH/14zayb
ySlArU6X2ERzRGBAoDNIeuu2aUCL3LM3B8sY+MClBaOHBvfrC7ayOzqKr1kESZgEnANTyR49n80H
kHmY2Wn0XPHWJEVtROZSNn+vf+7j9w7RwXwOCMstATFftGnJ/IcD8ox9WtRg9ZwhdhsyJM/CpXAS
RN4zZ1svk5VDoWP8gEE1TC+1JCRIdkkDXtH65IxbBro2uOYGjAX8hQZN8OxJiYk+w3kKjCx77oTa
yEyvfeDy93cewOCen/sD1EJGyW9nQn72XrUfjU0dpJUDrbN7mjaUVgrqguxtIo9tiso9dN/Gw/X9
XvvxmvG7qO6CNG/yz6bxYxZ3y/DC+YbbWhtau8XBSpIPSi7G2a7vJg6EjMqDlm0EIWuDa1YO/M+F
t0IlZ+U/tKoLM/7EhzK8vihrK67Z+WiVGXJIuXEuSPelrhlaCbzF3Rjc+tfk+oEb0ZF7eOo3CYom
aMBPwRYV1JNsITtS+08lS0kZLoNXVIFb1OII8BoNx7b4RmWx/OII1UNTUAedKHyKkpGJ04AA44wW
bGdX5Kr9wf3aQrl2KawYCmALDxsxeFHCjSkJ6ypfQpDE++hRzkZ+V/O+jFDcsn5crpcwEcUUV33C
Q1WO471tLAkyBQ3zw3qc/bex6dDo5duFj0YCw6hD6SWNDOZ8dLwQHUivvT87Q9C4Yn7m3EV3S8lr
HuZc8Dya/cz4w4zS4VEPKPz9kBjAEbSWw/Odz2zxbJkMmCrplc6voigSAg+asZelcJdw4s0cOjNx
QZyr+m9QIBrfpoK50KotGxbRXAag3clObtLQICsS6yzFCGYLRoCrE3x8Jt3wt7LT9jbL4Lc8M8vU
Y5WXULMiftr9zICiDCqIUgairm18qvSmI7gkIWCep8PeSrrmKVHzgn8WPzmbOXBpE1D5oy/OJcng
VwpJHqDR3EeA3ji/bIeBlBhe4S6H4PweFOfGLgVWNsqc0joJYAHDjs5dKNnch66y3P3CqX2vUlv+
JQYKErfVAM/aSPR9B3Xj9Ps6IV1gy2Z8M3yr+TYYdNoVpo0KxkjnsLVZGc0kq6N5ymnoJX1+aykr
A+ZyniJjrvm0K5PMzk9eN0r7CK6Urg4NIzUheWZxKIWUSj61AMB8n+yczDubO261Ny3Dr8OxSaob
vEWX0yIJ6yNltuxbn/sLdCeZVRwXmVF0YsE4PC+naBl2SqeCSpQJdny7nV6bCSyLUeq47Q44FVlB
lJqaB8Y9epuzwnsa5tw1gQ2seDCibngcpF8PQS0ZxLQGZvgdusOMLiBO1S4nCklVsO+bThaDmH/e
u0URAu9nH0U+8GCBG8AzgcivlbHQKXIzq9lXTps8+qMCkcPojOBITAagQFg17NCa1OyTspUXFKTX
knDoRHL2yor9Ra7f+O6jG+ulLUoYTta0VOw4HToIatn00OYOe4C8TtEHHhRqboulN91dNhTLq8dB
7uwuw/SCmq5dRuaQ20M4DUMjdi21l52YDGePN8cECJBjnBpOqpeknL2v4BebA8uU9l4krAu8vlWP
aWvw49AxiD67o4xH1212dUfyl7pFeRLanM1rMnLjODaNsfOK+hnJC/OkOp9zyFHZ8q1PZ/wc4jeR
6mwSYLfJmSx18ZB75lId0KbisA23tuKQdbQwK3I6wxX0sQ+0AvaijDzXJ2G6VLvrTnntA5e/v7tm
mWd3OcuFiFPX/Z56EjTXnnICu9+q8vxLUH7kl7U427JTtDWCE/m83JMhyB6mF/UDINn+Nv86Pxpv
1qv3Oj2LR3Gb3NlP1ye1EtrrYN2sZ1D4zD3vbPYLJM+5lwCfVC4GVEiY16MZcNkSlVhZPj2fWfY5
V05Kx7jNTfBEukD11Fb1uzG2EvErgaregJdQVRb+ZBnnzgdtABPAdLMozZ46KLeRbktld2Uaeide
RcpOiGkSUD1k2V42CX8uZjmDGdXYAt5+3KtFbB0LuEBnbhANB1qyKcxz28zDXb9I9dOz0iGU2fKb
lIMdWak/xVDNTRGyAuEcsIUmoVWO6iYdEy9Kofq1Y+Cj3sgdfRiT4EdpgVrdsJ4uuJbixJt21FrO
yNjvrh/CD9cUQ2uBWtInM2mJ7SG1/Y2l8jyJ16mxN2qna4NrgdrIXAxvdUWsmu5kjUm+B2/L14RZ
W+nSD00Iv14L1rqUAlxkGCpWA4vm+Q/6odGK/6vfVFJdmYEOI3RGY7xU9mlsWOxBDVXMIFMXWEa5
sfwfPrmIrQMIeeVMgzdAJirDPfYIxANUBnG7o4kCCqi7jlb1lwpYth95NUEZ+/qWf2is+Obl7++c
qUrd1DaBL49J2n1t/aWMhno8gIno1W3TBFD/7tfnPqS9viq7Nf18zhaw+t7OkwjxfgmMBJqUCwtE
kkXXv7K2hJetezcdsM8uZi38Ik4r2ZZB48/JN+6nFchsKm7eyM6ZblCtpd/HSdmfeYFgCbXbInUJ
KYYkgYogLc4VSh4ZR/6HP1+f0dqh08wdtK1UltCmA/rfP8pZIPIYI8uknymo4MdrJm8UZQdKTs+F
OBxYOLuDX4jI7DYutRVX5WgmL8sKUp6I0M+DPz425XzH+nwjdfhxjw1+uGbt7Qw5RWnlDVZ9vk/L
7I5U0x3NjYOpnJ0n/C+iHe4Ms8+QmTHswzB+qlOW2DqescFbwOJuucTt1NI7Q7YCrPKuHQ05tY68
UMWW+OfHQAd86XLI3x1mKO4u0G5WiAlkTQ/JYnAQVBjNKUORIynL+o4n3RRMSllHqMk2QUs94044
zMbDbVLuhodYW2kdB2l5AjX7wVPxTNRN26eoh3Wwr2RfghX/Fa8OGzgIvO7FUuZ7aNgkJyg7bEkP
rxi0Do9UoIzAcwFOvZM0LOYXCnodidY5yX+OxT2kUTdmuWJmOkAyRb1Ejk21xHglgfa2EEs4QBYg
6PP6c27ifwCSTS/thc/e2Z7fJPmNbonANdRngm4cFc1LjAMrOhR3vXMpv7p4qVumA/mU6njdB63Y
sS5DD+6cklfp6J1loh6o8E9OsyUztra/mosQfDJAk+1OMfo9weSHTnh1LkeARv1SNT+9ISFvVmPI
M7OWXm3s9cqdp9OE2oA690tqIbwHLSEnb4V68Tkee7/c/M/1BVs5TTo40pVWw0gq3fOYyvyuMUAl
abhlaFfuVrCzsiU6QNKD/K7P/GWJyUBfGPVCoeRGzefjfk9i6+BIArdjAYHinYnRzZEc5zlcaD+g
LU7+ATcBlBFyjvzJTPrIJqw6jPNgIiHdLmenN+TtPPTfZsHmE+/xfB59JHEUB7IExXuodna2/DZM
OSimx5IcJ4k3gl+76RbL9drKa2EGOk9B7CJxVFEM/mLMCdSh/GNmpp/ikcLaXL77zidTl6XoS5VL
PIypCvLs0pfo74lTbqbAV8JYnSiUd3jdg3ZGxUhjGG+1yH4ru5BPYMlxQQbZj39bgFcPDJ38YIRW
0Vz3UPlCO3/oDMT/3qAnIVwal4R8qMqHxPOtt6SaZcBpIm8nBvKhFi/ok+8pdE8BoRMOA6UBGGp+
oV+82C3geQpFOYKuEaxgL9ZYlYDSKfV3RNxxAIuLfHSGrNsNZr6cmHTKPdh9we3ui+HYWKoBFRr7
mfZmeXCQ2zwm4EsH8Y5C96KSVgY1sAFDWxZFGs332gdmt+fMnx6dqSUP9aCg9o1u2B+t7IDoyJTX
3TpUmWFnjUiKfM42NVfpV9bUeqxvQdD3fUYhYGyRi5z/Xh98zSyt/x4PWao+qY12uMADoSDaDSo9
Q9R1eP7c8Jq3nPwm92U6sTO0yW8ZOkF8w/jkL9fiKdcrhxJ4LeAdvF7sk4VZERvybgOs9Y+l8n9S
KsTWUacsWYgJeao2Rl4vcv0qyFDQF92XciIRdz10w/cnQKDOvgl3UVbyWIxPXKld0Sxg2ZcHpcg+
77xj5vQ75dt3qVEeymW6n3HR9XMWONnGL13ZwX/qGu8MPHc602Nqcs9G44Alny0no68+FwLoyNW+
UekMeisVTw0PBOChgHlBavlzMYDOiyoSMD90WeaeESrlt6OdNkHiWOU5GdBd9znj0VGnWTJK1CwG
cOaXR+BIKvNc05/Xz/bKrazzm+bIyyLhj6F7PobJ9JOAuEkiHeyYbw2aw69/ZOV6+HflvdvdaXSE
tGbCzmbR3EGz6WWQ5gGkTofrw68dHs38Xct1pt6GJmHdtqHqhjRwFvHtc2Nrti+Hxm4R56nYHCEh
QH50W0DKtYXXLL+ySQKVCYWEILDLAKscR9YGxH8ivIh6+ikwKLF10KkLVN04NXgllz5YCMxvsvg7
uLvrS/P/JDAfuBcdagqnqxzTG2RsGaMKO+hcHCfDnMxw7k0f1FCFFGA9cJdZhuYIyTGaVwLMdGX3
5ttLFtP8tMyLdejTrj0NyP0CqW1VIH6jl3QStJpJMCUGyJdUWnTOPqedQHq24iUKYY2dz3BffnGY
rM77noCWbcpQhs+nWe1S8CDsyYCmbt8zpj2uT+8evergxmF2JpDZGaruFajwOnRtq+KRSkD1dNOg
/RGSWvPSQXOUOl/K1GaRlVdzoEZS3XCnyOMqd4sjdRp31/f29LdEafiHzLL64DpDsZNMFbi3S+sA
Uff5i2saDqStwYj77PfpmD8qM0V50G1rsOCNTlrH0ijB5EIy54DevPTLxBU/FZOZnCsGzm4jgfxf
UtbNqRqrZt8BuXMkQIiHI0psR7OAfALNy2FXtkVXAzHOx4OoR/vQCgPVPNp4aJWoEwvEfNOU8Bv0
+/o5ugJaEL9Ro41TavFnYNmzcASnyHQmYO4FN7Vyvxm+D67+SagnNN6pnd9I785tmPiCvux6b0OB
fgcGLVQ0OiRfUDecO/sBCvTsuRwK59aWOYgA8LuP/8fZd/TIjbPd/iICVBa3ChU7B7vbG2I8thUo
UqISKf76e/pb+a075Qa88zQGkooS+aQTRLoGr1D2MSAGbBPYDsTr7PdOAuqZCdfPJZXtbb0wUY5m
kveeatUOZH96v4K9fpIrh/0xTieomky+OnPgokq8bXJjw9QPykov7V3CEwGr1ab/iSFW3xzA+BEz
1G0xqyyTJO4PnU3Yybed/6DBYECjmk0Y7IUfQohesgVVKTc55inF4BVjVfVVm5HgOUMKLUBMk/pb
4rMgLrteQrx70/Wa12tLdmoj9U5DqOijBBgKu8D6Lkg3s/cGDQoEuAfPHSQp/o2GjZYd56bBxDHt
ZS6RKr+O9cb7TJs0eMS0CPUoOgxkgfycM8+ObVNpoO0YV3IsFnylxZA8kxCxNmAk/BeqOfqpm71m
R7t++NLy5kXwcNv7elPRMYYN46lPa4vRj5vzqZITPJfMV6hruhgiKFN1zwk8mnOCCe2c65EH0U3Y
b+EO7rgezUMBe+W/C42X0OcQPbStoTo9tQHBbNKl+y7wXyMafQbOuRJX/g9N/FtcmUK38GoCy9gf
DOohlAbVCJ1hTJI+CVxXqoJL4PMGpb4lhE73aaiAoKjDdTw1qouyNknMIeWQYvrzUXolgv1/8Ge7
xRqSoe3Zdkv1Xfg+Ab+lTvxPXsS1y1/EmoZ6qbaN15+Bu/NLy1p1hD/qZ5bNVxbpEtRMonTb3JrA
dBOjZdAlKqRAvndnV/rJ4195zZeg5noLVITBdngS6sFHo0+z2/azsvvatT/C82+fkBt0Z/xU8FNA
k+VhEwP/aQmnUDSpo09y/CvNFu/iFj644+0AlZ3ztHle0dr0bRoqnGleDfY6uR9Nte/i6ZNE+kpa
cTlnZC1UDudwTU9N9BZXcT6CxBI2yOk0IANq+iT0X/ugPlbzt1WTdRDVbtPo2ynmTv3CRTn3dv7n
z7vhyoJdCgPDiRPNJ4pq34+cOS8etLXaeoWvjMdMGWJzwLt5htoRsAqfYMiufcIXvydI+iSJZIxu
ql5u4IpkM+ZN/5p0Ok5d/MmaXbvHx1r+tmZLImZOJnQY6s4MXyLfbM/T0BN4p7dRGdQ1+QT39X9E
hf/Iyi4FgxFn0aqeouYcJSnfB3KYyzFJgnyETjBWsjPNK2sTBoi6cnvZA9i9jqN5+vO7u/Jl0Itc
XHkG3jzpwk8+jLAHg5XkDPOmP1/8PwGgFHq//7uEftWFcrQd4jlPgf0cHexkILZMGf+AQ51gn1q0
xr9tG/7zzzf8eP//tZQXB2dfqwXsxiA9BUk6HLzYHAhDPkprT//NV+HR5GK9RtJRPTmenky6nkja
vtSt/ba1/NTW/WdaTf/5K3CPi2Wb0cuvvQCd16Y9tv2b6n46ov7mbMa1L1aIblUKCia4AvCeOfpx
XdqY70ZIQv35BfznpvHopcyU1VrVSbxuZ2Kq7wMF4neYaQDuZ/s2rZ8ZwFxhH9FLjakgcM0cJdCp
A7CzLbjtIcE+vnp9/zVY1Fl09j5uzUsQbGNGPrIXpeqHFkAI2HV8RrH6z3MbP/QiSLDaTjoYw+4M
Cmizr4lYiq5L1P0cQa+uZom39+b0s7HLf25S3Oxjtf/nKGr0NipAWluSrrcuAjDx48e9/PmdXbv6
x2f429VlXCu1LAEAU977Oj0r/fPvrvtxv9+uu7hKkmnu+GkGhuJOo9WPVKYxuz9f/comuQR4rIy3
mmzjck7ZPLmMAw+dTQvht9AG357/fI9rK3Ox2UkM48A0rOwZkk79cV6HdY80fPzxd1e/2OaEw9XB
R0vhHKPf8sCmdTmutpr/8uoXG30m26Z85fNTuIJ83cj1DrpBnwEIriz+JcYj7YCaTFkiztKmdeEU
j4+uoqZwabR9Ehav3eIj2fjt6+kaw01LBkSJus5ZA63nZiuq4RPWw5XtewnoiEIdK7rE4ox+BkPp
DWCoRFMwc4P6XjmgQYNPWWzXfsjF5jViC9hWW0SIdO9YjBPJlZKtn1Qi167+8ffflsl2YdB5shNn
kLpzs+2HMQCoeDj8+RO9cpxfgjaoSDcae+1ytu23lDq4AnxffJ0v7PHP17+ywS61odxgPShAAhjW
WKGLiMXdK0cv5LNz89rjX+zfYJuTcOuBem+1ytsZTQyorloYWn62ya6t/sUW1n7DYjoge5KmffcV
OyZj8hLW1c+/W56LPTxgbaqJMBQ7KDpuFk3BYtLsk8rjyrNfIjQgL8D8kYKXqDQ9JTEBYCo8KTl9
1gS/sviXuAwTk16gXUhODfuaLGcEy6OoAVCo9n9enCtb+BJwEdcAtoqqZqeh62CKZds7zwszNtPc
101JevLy5/tc+UYvsRWLsmCsJcgp4Qwnc95H/iOd/eaTHXbtLXz8/bf9qwk8VZQyyxkpRNGta9EO
P2P59udHv/YKPn7SbxcHowRwgXYKzyTwMzr/sKwHRvZNoLP35xt8HMb/X77tYdD7vzeYqyhuGebH
J+Bb0DDrJ/ak4mbNVxVwggZaNT+ANjHNRSjdZ36c197HxaZe+yQchAZ/SEfbnoXDAx343x1HlypT
CwxQVA0BC0ikxQ6jYTRszfKZwce1577YzDCtbueBI6snGEpvy/DmL/Un0ezKpS+BFHqpVeg0Eece
urc3I2kY1Mx7/jeQVLANP17+b19RNxhDMU5NTxXmTPClymdVZ2b9bNh0ZR9f4igAv9cCzg7pyR/6
f4f4p5W3jQfWiCehqpL8nV4IvdSaIjFIDOihpSc9egjD7bNCC9Lp+JPD9MpOuwQ8tD4sBylglKee
PPtVUywf5B9wvNfP5Muv3eBiK1cyUp6mET8143cC4ZndEJJza8jdJN1nDOArZ1FwsZsrXU21ifCi
6SpL4+hhol8HtJ7/fFZcu/rFvgXTxIZjRXD1iGThWKaaQUjhk4tf2wEXgVh6E2gg0FA+gTyuP1Cs
39dg/vnnB//PLsYH2/Z/v3+OiXGnDFp0oLjoDKYgearBjgZQ/7gGvBwSfsMD6Por/ZcUyUsYgAFV
hSapCs8Wdr/phvx9ioIiTtUncNb/a2X+x7l9Ob5PzCBcu6z23PbE7UeXorppGv2qWucVYIGJHOLs
0w64s+oG5pDdK8pddLgZBmed77FijAzEzsJt8g5t0Jly6fwxR9MC9lF/XvMr7/MSA+CnaOp6iR+e
Y9X/SGIqRcZbL/3x56tf+RQvMQCdngTnfc9OtUlzz35r1jfiPom516798fffTsvG8oD1NIHAMwzv
MqvY93hIzj3W8O+e/eIg6IBaCIYJ6UiCaeG8fRHDi5g/aateOYov5/7raqXoN+SbvluAiph3doEU
Jlrf21Dqz4gv117txTkA+ST4ulUcSS1bXgWlZ9qLT+Lgtee/OAUCMUOe3YbsRCbyFZi5X74vE+Dq
Rm+58T6a3hDQ/cwN78qB7F+cCuAGegMaw+EZJsEP/gybhCo+k0Tet8nfmZvTSzCAh3PAVi1FZFy4
g+9jzTENhQeaBw0I3kTFnz+oK+/jEhQA3mJUw10gPHtxuOus3Hvus6h47dIf7+m3vTB6LoGCFiCS
4zLEsDRzTam86fufn/vKRrtUg2KpBw+7FdFKrwBbQ8c+kfGTdZ+Jqlx5v5fDULjKA+8Rg9nPt+6B
1CTnI8oj3d/Rz+5w5Wu9nIb21A9GBdweKErNueVwbGhNWDio3GYyUJhRr2H4SXgECOva77nYdsqt
UTC4wZ1VPfql3/DoJUAz+2i4HvZ+342/prUa37B/6tdlm9K9DJoajM140DsFtupX5cEGuwOzV2Up
Hck3q0SzZ9bWT3pqgy8riHmQVjHzoQE842GK0+om5nLJk7FLzyOGRLc6DONjACnigoJDcydktD3A
kqXZI7yqgtLVa7OY9dWunzdZpp3n/dSCydL3gXicxQi9fzYs7wtYgFu+kgYlq1zEix+DXZCtKM/O
WxvzLLLB8sBJ3fyraJPMuw/SYFGHoznNYx3uYFbd/DIs6r/omQQ7pZrxK0ND5gGEe3ua9BwdRVC7
R+IlEKiegS85mrUhTdbAIepIO27uReswmxUT/8HIVO2YqKtCJtIeqmTFoAMUhPElZtG85IMwrdhB
42kFi9XrMC+Og4IODBpShNpH2Azwrw4sje/AEK/gHc/NUwKu4ZC1VS2BJ45kDXA9oExbwyBHNlAR
5JGNzVlDu63NOG0qsLjNuC0n/GrH88h5tC9auGGUUPUwIA0pch6ijT7LqG+wvimPbhLM4E/rB75Q
JLBuWsK+Dcpk6DF/nBo97pomTXbYXgCxUMgSP/ahvwUlfPZmVYQ+qNoen/w0B4JDZJFw6ytMHd2z
gVJ8kczcw7dQ6d0YymXX6glAmN61J6L79dhHTXUC+mMFLkSpMpQ9vFPsPALo4IMevs7rwR+cPlFQ
KY5+uviltHP0CC3L+Q3V2TJjBaR/2JJ0zBw4CAckIyBG9cGkgDLW7NHSyT6xIEzw0fjkq0Iw2yub
+jsIeir4TKpwv9k6yolc06zZnP0RpfV4I0HW/xKvaXdLR6kLxBB9D3uM7Y33q8rXEaMDzwTrrg4g
QAVsX5AxFO63vVYfNq4R5I5nLX8maFoCtWKjArFmuRlxu11oG15AJUAVQcBRE/Rwq4ASybKDb2YD
r5e1f/ZiSCUnld5kFqK1fwvoQvq1sl6/i0bRPEhLxvu+9j0oeIIyCYKQLoKNdDkksYEPD7z5S7hu
/U5xo0tF064EdAmLTpe1TGpcxfDQ5OBXTreOBt5NPHlmt4TAl0Vii3dhHXdlQBXA90PE7zSGTwBO
eF02BrV/YBLgr3Cc0izsBnXTNDAkmaFUcBONYfroDG9uvYHbfArr5I1unsmpR+ij8QGF6SQFemqA
/dijHTr/EPeJd6AWX6bwVncnV3QjbBXX3x0I8Xv4yPA9SX0MP4Nw/uIF2zuke4NjNDpvD5wVlCrn
Lcx86uwtScFwzwIPlHSQaLtDwm34ls6LK+HlCsxQT0aVwT8ivBuQPeftpuHTzrYoLmBO84vGvjx3
08h++KyNs6qqujxkkMbeSeCGv3T1/IU7qAYnYbWLolkcoq2nQE0RE31pK1P9cKLqc+BK7AbcVzyd
liUieUi8HiqRwj2nEO0ZcsYM3xkZdA9+2A4AZokfJPbXHa2T/kn3iwQTKAm+GhHTJu/WBdKyddeX
WrLgLok60PIDTUuoDlTvAf51QrqR4Khr1yTbFGTnqfNI1sHfoKj6/t1IQY4Tbd0XmAbKl6pf+zyx
Xf0OsQJQgjBWqP9h1nchuFeruKt88PKBs5UdwNdd/7x5bQewu/Ey6ZnuJTTowZYmjvi+s5E5+/E2
/RMsdu7yBkrcd/HSQegxTNhPoNwJbARbrwSpHr+XQm5/ktLmZhVRbhMS75pFeQfTmKAIYuqf02BE
/xvmawDWzy3dWQd59V3Ek2rfyG4Ys2kWyZh3Sd3kYTjV+47H8KNPJBTmpxEL6XGv9Id4gM6D552A
FW7y2QQany+r7yvwRZ+dI8OzWeT26uk+3VPoqtykqbUF7NcSFP3zto9S2+mcEb5mTTA1X11b0yKG
C8LeTS7MzDSt53nr1atbBwAxRzx9x+ExG+PQyVzAoleQTfWT3ACKazSdv1eKoK9gRFcdurF+nBWU
gEa/X/awT0MYrR1ditGZGUDdhZRB2k5vsQnqB2+Ywz3cvAzw3eGag5kr8oou8haT2nln6rG+2eS6
/tBDr+5SMg27pk9hJOUqqI0tbdjmGLwEtyT0yHGFVc0BnwW+kDSSR1n53c6AQVpKTWMQH8ySuQ7n
tsZrgoe5kenOC1L62ktpIJI9pNHjIuJ0y1s2kB8Tmhq3mnFxD7TuhwhF6O4aI6svne+nbw3tWlDX
B3Fbxybep3MaFIAS6NPi4QLGaYnze1we2nWcTrXXQBK7R+B9SUgA7YqYh49ynHQmJ7973mjl2rxa
FzqVTNf8q0otiORoUEMVQwhAImT7tTNxh4M5gjDLFk8P3ZLEOTNBAE3TZc106ob9pJvhVUHtdMfS
QXwJt/bfCfa2cbEmyQbQHN5VotcVqMceW557TXPc4GJ3DCHTEWbamwTLvWqBTEuEo9U9BSiz3qlV
8Vh2XRPntT88uWS46wDLUNjia4djUQQDmBshT48RrwPvPpKK69JfR7trWaW+sISOJ18SbK1RyUOQ
cD1mydj0EJG1TVzdTpDPGXMgWNd1N+F4PACBt/o5GxF93aJ6ntWCymcqAUYSNoSOS9t5z73wQ9hn
BagLJJoRgVY2W1XUkZJsPH50vUdLHFu0qDxjftF0GkooZFt9v609BuImdrDg4phQR2z8Actq7bJK
CvvupZ4FOd+rgxCRrWW0GJH8vGkyD68eiyTLtPDlbllWUJXwtcjMxj5vc28Lq/eYIwAEg/dLd9Q9
b6tiwDDwJV2yUdAAhmAmgvJJMkZDpts+BWC2s/mSRuY2CAl4MzG+ZHze63HtSZxDfyccsn5lyKO8
gVTvEWHirHw4pUmqzQp5raTPImRppJCgYBd0S5JjnSTLHtIU7h6pGHsNE2h4o08Nhc1uMTk0g+kP
aJkI+NtouLWscPXN1nXySjHFYu8s8I952nBXF0ODGiBbQ0gEZc1I7ENUNevOaphQQPgU86S0VqWI
ndhtoulPi4wFZGGCStzHad2fG4AUXkLQwlgGQUlyF5CqtxhAtTjug5n4r7KXya+FRO0/lC0Iv4kL
pxN8gdNzKzHQ9qjuDuuc+MUwp+rBJqbbg6iwvIxrPD7KFgGksyIofB26JJM6FhWqwxrW0bOm7sUo
Cekd6Kh0XdZBwjQ+yQpyYRr77XXSsi2qsfX9ElBzeZ/GlAeFiqUPlc0wxlEUgztfwoOTfPWV42Ou
YIn1q0og5RaAt3YHSAcGaU3sSpN0C1SMvFbmOu7SGgo8mv8K9Tblw8ijb8ss4W1lrSlVmATPc+rb
O+Cq/DqrNhdC6qYa+I+JJiQ6QK4UYI7QNyA6Af4yqxyK5fOOxPrQDjo8Oz+p0DUMm2mf8kqcSaxi
m8dW0J1rGIMsju/bh0muUQHuT7iL09EVZlogy8TWzeWtcZ7OVSCRzFjbqGe6VE25aKfvHchZSzY7
SOBkoN7ZRyNnt4PHL/pZhLn2DcIiBP8cofJHHEDnWlBRetOEpAnmM7tu1OiSdMb6uYSJ9wmcayFz
oReccI2dVZyHMe+fOk6hXzUaPHGPPO2oQoryshHVsYLqAyTtF1Q468yPcBUna8Y6QksLkuFxsq0t
daTULVyAmhOWF5D9mXm7NZID8C9eezfanu+XKdbAKTaQz4SfoL4ZPRjEWzbLQ83G4DZCRvrNxLCx
O4LXNu6IbPpHDe5bOVVLfNMCzL8D4GF7SCB3/6CCcYmzcVii80Bbc59SMLRyC+72odFNTDHIBgmJ
xLV+pW4IcqDnq1Ij7L6Sbo5vw2CAnoDue71vmYh2QbMYxHakIBlsdnk++lG756qmp7Bbu70J2fhE
QTD+5pBkH3pXgQQVrx28RWbRFV3LP2C8m9B9IXpX5xHMSd+raEze9ABdLshqAb9WhaZWMAVAWdcH
Hj1D0iD5VxglJsDoxJTXHfR7kNvVN2kzViWRi/nAJnkDyxs34w9iql5p7OSNI7L6CUUo0KkE1/vO
ASsbApReiGQJC9BV+BF9z/rBggLdlgbSurvGJxA8AqB2D0/L6IZtssO+6XzoOi8Vqk6wgCoa6SaH
fl//Wk9Cf7ekDd9l2kT/4Pltm3fp4MOLAaJmxCMEEkm+/DqKiq6Zj27BTvcaogZUsUMoovktHrwQ
tKvBvYzUFmC5biZbxmleEpR1noUVcy3VUx8gTyom2cJmdGroCtYz4UNRx+2203XgIOslvI+H6l1f
oMRbM1OzAfQWv1kwN6f+Gx01OwOLYdJdlVb9zZiYqZw3+GXm41yNmL2StnnvuyUVe732qGIaM6Dq
CsaiHvRYNk0QZRTyVSjf2ZqzpKFIXBf5pWsm/U8qkZGW/iai5L4ZpByf/QaQpPcaY6y6bFEwNzmV
2n0BTsAHY6j1D4ljOmMjznk1VhGOktCibfIc9ykv7eJH5RDKoSl6prwj970ZzuRYBAFbLjN8x6gA
cGe1zG8AcoYFBLfCIzKxacjht6pf2rWdwUcim46yBAOXV4hVRXVRLVGAZkjPvBPUzKAwVTsXH6ZV
4kSoUI7uZsb/9aEr+YBcZcxgKgdmoCUVSJ8ajJSwqPhhQX2gHlTig17hwjRREDbT2pSsB0u54API
sQQtrZ/cDGZnlh7kD/RB1J5B3SKDg5PM0mCeXhMua/w2nx0D4sz3Kk3XPSwORL5iEZ98ttEX3cW8
mOcwwCEUB+qs0PvJFgnd2AzuUtNxnWd1t4m4LUehxA4oLfK2yNWeGHK0Uwedt5vEJGGXgU9Bd8ak
bbHIuTkYCCjsEx2J23710GlBH91BAywM92EAtcIN2GKHbDtDAwhTwqp3dx1qoyIwSACzDnqSh5Bs
El8j6iIBtJaSt5LJGLo/3bgnxKxZPcdQR4gbe2uXzRzwASe559a+ZDySt0OnQIdIErafwnHNElSy
77rzWuRym9j50hseuElAGPJdK0uc2c99hVLJZ8I8J2IbULMs4SHkID9xMac7Jfv0fmTcPy4+5yDz
upAXQTvbcpDJfEqxhUG5MDP7Z4uwTTM9LOnNQDg7qHFZbl0KBJSe1+alscr9g/Sxe2vJuuZSIYQX
C1zukJ+snb3zOgKGZjSijdEscXwvxdLekGUab2DpahGh57reORSmj4ualp8MrKwUPkFw92uUAdFk
RWVdkJ6BAQJBcpzKGiXSlKReiYMY2mvdLfdWdL5UawvSSTS5tPah3dfIktMO2l8xYAwY7IjwDFPW
oFgrtu6iNoUCEOYJrxriAhj2gV2KXKWv3mgqm0fspiqDL1Jzk4iwKnoXhcg1t6X0P8qyDOAyMK2A
WuAFik3/NMFXscZQbOzXPBB+9Y4cipbAzCWnabP6xFrb344EzrNajcMd2NXmMSF+tdeR75/HpB5u
RCDkd2gMst2y0XTvBXEoM9NavkcfMTlaq/wsgIDJu7cF2z6JuREZzq32bmGOnlvPm57ieopeayG8
oqsk7GjBng9PSATpcSArnj9Z9X6VaLOOZItv0Ff3T3G3RXmKCggBny4HrhPYDLdtneSqwmgPkQLe
fnIg8Q9mW0ROriQCm9+PPjSktZcejOTpQQ42LWF8tbKSzwM03cYqbdEDSUSfflR18wpxQMXKGjoB
Nx+OJPu0M9st01OXbZFxv6YxrPeurr27tArxxhLfX29GuFM9KdiMnKFKjsm7IBw5KScgL3WokVQ+
QTz1Gzp/4U9PAXKLZhrIUjwKonviY2JJzJQkWRQlQASs6Gd8g7Fp87wO3hw9iGFY/SLyqjHOh9gs
v5K0a1/QF0tubTWFpkihG3Mv5sTums6198rVHlQCh+hhhdsMAqYYflULE0+prucCGpIYgXrAY5Tp
moLjFna6pMaIfKOM3gQg/R1s7+td30kf1LgepZBnoaoWM51+5VMzQti47R84DtIyBVrksIB18aNr
w+TUT+CzOW7tnseBPgZKqxd/0SnyCQxc3vwa/VKJur2E9mVwmGMx7oe1oTdLSi2UrOt4yyADAdIY
wvEvEvo8yjqoXw0F8Nv+A7epPNClQca2KVTwGQ1ryANKCS27qiXeqR6BI4YOY7cPsai3FmY1S1ar
Gqqj/ZBWdyNhNRTimmmHjNB/12rga1FNLEANpwEyaAf35ALZgdgRBZjlwn/K3wcUqPd9PK7i3xQ5
1CntZBJCAy7dbgaHplg+mTjemQig2dZK909vRwGPuDke9+sa+V+4sUPpFn8xxbBMaR5j1z9B+Ajl
oVH0H6rqrfh4HPDGcNRwDfIfa3z/AGK5uOUmXosPt+8fYia/KB3X3VrP2+sA49gdYVAnVevmv486
Gu6DwW7flqBFZzZlUzmtkCPrkWSUSlaioHVfIIgV0OpnYFhthuwtFD3Dw2p6/0usYcYM/5dlgDij
oOjHzlZOmRdbdOQjjANe4bY3ZRWpuhOSBPiym64rDGHLboaOWO7FKO022/RNhlrbvSz1zDJBIgra
s2NH33ndo1rG8QatCxgcbWu6QynGDgtHfjY0aKYLxLF9L5e09OBTcKpR5RmYig/hPqplv1+d992B
kvjUky5F9MOvEeCuPsFT0H1nyVLdwumWnAWOlhc6NiRfKhkj7PHlrrfwvJgwBcyYm5EJ9ENhYpRB
TqWgHMZouXptMrxjXtvekgDHdWArmwd6S84+rKtKPYvmH9V56C1goHE7CIlzXgBPhTfYgE24YZ4y
5egXq3LlDRIV1gVPOBj4zkFIG7lroG7TjUfIepEHPvukAkINidO+F8odO0OjHKUYKg/bTkix0QcP
Nu7vm2WOnmGf3BbIOhBWl60pa05slYGEynJMP/QdlD/lNyemNvMhwppvrJNQNXFIiCojygDMtNwf
Ptr32n5lXgLcNaMCV97kV9vX0/0mB+8FPp9f15HALWCsqq9m9n9ZSmCoolcZFdDT1AWcO6ICE/hf
wabMj9mv0JCzBhKVMC8uhRH1VoYJTp4MDXeI8LqQotPLkmmXdix9c710L8NWyypvl0igkAtasGVi
Zss6iJsMivlJCeITSqEEbWioq7rjKoi9qYB3fAqrDdt/nsUT5Bw0VGtpelyQpZQIY+qWzim/b8ax
f4cmrIPFa6D2IyyM8nBpugLyaOgWrYPLJLISlTkk77vES+JdvaH1h4RT3FmkgayIkwqIQZ6QMhwD
thtAFMR/bsshDi0rkImmZRIvQGHIMJXZuAVvEfjQZed6diNCJ8vY8eVxNKOCz0ov0GQh1WHQM7sD
JGIqlwAptoDlSYF0ddnzWSOAr1UyZ5yn7gtywuguboX3a7GCodsaWzjKRxuk2Cumckr1lleR+V5X
qN+yfu6iV6+mz6FNu6kclVh+MQKNWp9uegfZ2eFu9tGxb6Gh9DXcIKAAF9+tjHQqi3iaPj4vVCe2
GaqikSLNR0rhYk4Qo0LVNN+6GP/f5nfhTtQ0aDJIRi5HBlbtPuAYPhH0k96bJqSHitTrDiNpFErV
ONQ33ET1zYw+aFanoKok6fyOMwiNAt5jCUGWeukEi3YrmhUHEMCjR9BzAvyQBHMXCJl7UCbd0CHd
W0wBPo7t4YPi1FL/X6DxvDcyce8eArLevie+l0G4ITnVDoOaRibB2W/Rj8b0COY2PsxT7IYxZ1ub
ty4eXIFMB1eFft5OEejETsJAsNFPklyit72H1Y0p2NrMuSW9LLhMFwjs4Ku3Ci0CEJNj/pSSQezp
UvOzNb2B6rMDFViglIxaw448dMik51a8wFzpO0YwqjTQpC7/H2fn0dy2tYbhX4QZHHRsATaRElVt
Sd5gZDsGDnpvv/4+zMrBFckZbTJjJwGIU7/yFrc1QsrwVEyVQarbce6Z1jFOas8gsjqyQiEtEojc
TGmZQPOxpn3QnRzr6dGtppb8NAvijlVs9A91mPdb4gvHZm8b1Qql3TReEVlhqlTW0S6oZbvvDbqt
+X0OtNz2wspB1pnSv1/lw4QuDNz6vXD0Zjsi4mTSsmzMB1DEMkLLujABaA7N75JC/72px3X/jMhQ
F3rS0bR79G7YmGpUlhsjEfmHMCbj4CStuNfSVu4b23Isf+hOSggybhFUmhwl5Re0XNgUgatUeqPo
6Z2VHdXMKMwz38xEpnsF8ckaxT7xhpIARsPZbLQIxFbWJh9mbWWnAwXDiBOxD4LS2ih52SBcq6Qb
cPTxSo5QF0vCw9ehmU1QTpUbf0g9L/q1okKgX4/k2L9gsxTzOo3U/uDGmtxbumX9KNsk34d2Pv5q
aXE1nhXm1p1dh+LBjQgqqVSKO60pDNZzFHsk+ndS2uGd2xfVXd/wf3sOjTNzlXNG1iuDbvcBtdtw
m7cizdZ6mDc7vWmIduhRxTe1ksRr2STRzViW848mmrrRT/MaO+pCDB99ag+vY2SNx6EKjY2SWtqW
zpTlGZhU3lVpXx8zfcgOltSMZ1ioirrKu6Fb2xlJBNu93VZ5496mcTY9jnPrrs1wmraiiCyoEhUc
fLuJEsS4W/JzTidKtKVG/J+iXu8O0dpOJ4N8VtVDP+ra/qNTECcfNS1RKYyN7AvXyIMfRlPqa6wT
wq2tx3ITW077mAmzXxfUS3y7QxiIAnr+qI4hMgq4R2xCnF2e7TAcX2ysT7dQpeO78pcjlO4FAP5o
eVGj1VAUSr0sjl0zdp0Xs/x8AyXp2BuoRb6ZU8DSgeB5a2uJzc+dgo0Q2nSbxAnZm9rV5lG1+vIn
bW/EzjVds94JdFrDQ2pe71etZiPCEIcJpY5GqdNbSuJmfKu2UQHYaO5oIBtD/xhVFTUDy0SNYEhE
kq5l0HP0tzpGlTrKmjvHGMO3oDKVTVAio77phwytBI1944lc5D9wj+j+5KmK+sSYm8EruU+yAhIk
4KBWEXyeOltPQALIh2ZjoulstKNfOs6pM494t2mQEBGGjveBy69HZlxWnjnF853TmPNvGSmKXyS9
su4FrD0/V+PxPpm0+UmoY/TDcWCbzs48ap4xjKk/IXOfcErI7ljBvjtMevTuzHmyHV0z/afrmmRP
ian7hsi66bc6Rih+W9jf9NYc3kqZsz6movkzsO++lfT49W2lJu0OofsAke/EvndRY7/LjBrcS9s0
f9RRTWC6peVGkfw+cCiJ4lGnP1HfhtQMvaYabOResykVZKnZfKxx6+PQ4RZcdRKwzjZV9AgSdWIT
lAWqqq5NM0NdXYdh++J2hNNeh+i/upYuuhBrM1LbTdTQQHFnu123ZH37boL95SWx4v62Iwtd2Rae
h9c2bfU0Y1TZkIJPpePnRqcgYRFNu1aojl+UY/qQJSaJcEYJ4JfdJaXYt4iSAKKrmvVEBkGjF4mj
3MNuIOgoYOHJiL8oV2QZZzS8gOe4PpWs8HFG3/JGooZ029KKeE8cx3yxKyO9I2hqn1J7SnfVlGSr
NqdN4TSzTXGn1ratQz49MD8PeS6yNfd66jumHj5WUzA82MNwZ5XFP1GTi2NlmtUKVSs64SmCZDWZ
iqdORrYeC1apFzdJsjJ1Kf4MNPlvcFGq72cuxpWZtNmWcnCBed3gHiY5k2Q7lrlWMPVAEtdsqOtY
xR92W/wgMnfYVIE5PGjDLG8o6dgPGs0Pv+7iaFVVBbUDrW6pkXdjsKZjNO0mCU1hICn9bjhWeg+c
csDPzpQPtHkivKdqOlodw1b187CqJ2AQjZ43t3WjGY+6Hhp/yK2LXZnVbQMqZVC3BmrKtadrgfY4
CC3enHrQPbiOBAKsRg5CR9SmbgumxhejTNeqwtqMWypQuFCVd6KgHN5F1HRWkAKDHWs6PhRWHW4q
3bQ4k5OU62zoakL63K4DbY12b3Ok6hHVOcrrHXnx3qahR3+JW7evqJkbkT4eaX903hC28Tt82nHw
ezPNfuZo40xpUG5x57HWCMaIKxjJcziwBUYysZMqtZ2TO1IGdCbLVXMDyOA2VkaH1DH4Gkr1X677
X8g/Iwv0LAK5cbAoG2awl8gRKNqnycuXwH9LDYu6EeSbboUxMv4cSCRnTgF6SnP+RMnkri+/4wx6
cSljMc1Av4oem50+IRt65MS9/Nxz9OWlMR8pRSKcEZOwKm73cZuQhsaRf2qQyrRcxbLaj7FOAajf
6gDFRGTd1ADqlPIKcPLcd51Wxl9z44bNzOFmgn7OvtX2cwmS+/KHnUFkLv36stAha4OcczBSOiaI
Viu/LUD+lx9+Zt2qp6/561dTI0vQwoQP2k7Q1UTtK6gq1trzYF8BP5/79Qv2Q6lwMQyhDA/9lJBS
7mRfUr68piB+7ucv4JedoLnd0jw+zHT6jFALVmSlG9OiN66q+TVD8nNvWWzuyRVzqYZReADoSKxz
VPVyFzQn58r5yvFxbvEsYM+hWxsdkzocEq30Q+M3njyryxP86ZMJ4k70i78mmLorLkIIkO3VONsW
erJWx/rKafQpTY1HLxhMhdYCgwrNUzZUHUEf/tOEhunVY0YqrNWuPzn9qzKH1/bBp7PA6xawZ1E2
9PGCuT1Y4t0MHzSB40/8VNTKFTTvuZE6vfevkWrJSlzFqo0DHY72LqwK9yAqR37leODXn/bHX0/v
6qEACIgKVNHHiAw79ykFra9N8emD/nr0CBRN0s1ycU5wAi8u16gaXzOh+nT78rMX23cixR1nHbB8
4QAyEfqwwyaoW6tJ9nD5x597wWIHp21PUY+e+AFrJyTUSRRghf4jVeP98vM/pRnxAYu9W7u5OQbN
mAE4n6LVEBT6faieQgrLEfrWTsvusaOP8FjMpXM3F0PefuVk5cWLLW2FOBvMiCPT7+qgiWrKcSDw
8JPhlAcbtbgy+Wd0bkBQ/Xf2m5BIzHAhSwNw3UaAUbS0ugdQR0w5/hyz8iAM8zkoul0lZnnlUPnX
TuX/mE44cy62fqiLXFP0ND+49ogOvXCJJMH1zStK/5RlnLBcRyBfNqnSmV6P+cLK1OwIcbU48AbN
UHBMGo1dXGODl5pBvOlL2d0DZjS3dLqNnvx7BFIQUUHyFFsv/1C8jz0zTut4F7UNkqtUT+Y7rS0x
JUuLdle6oj7K2RnvxDwmD40M9K3Riua2cdrxWTaSrKJuU4PCSd6tW8kiXvNzsxfZdRqSZoPjUDko
cwKDgsb0rWrH06NRp65vumO4CUbL2rqBY8ce7TmwRzhlyO+BXn0Dfq1ss0TovzKqazv6nem2rOvu
pjPsE9LY0Q4ChsahD6wZQcthQh4/1o6T26XrWGn0bRZir5HMRgw8aKa97iKW+GwP7Xg3BeCto+YU
Raap9RBbRr8pKpNUaXRam9xtSgoUFu14Y5uTfgvgVL12aZzZlEt/G9xlwBLlkbMHlX8qD4qgu7lq
S3vmnF16NGV6D0QAdvHeJkiHzBlG1zjMZ/a6vThjzclU5jg2nL0o64cyaLoVxuwvcx82Puq/9AaK
dWvENwIw9+XD5dynLE5eM4ml2uiEZjaKCJsxg3AO3UO7EhScmYWlIaWD3QstIcXd6zSosXZbW+YT
p/CV8+nMb3cW112PRLxTDTPnE8XmGzcDuoVJgLW7PDLnfvtiKupuSp3a5E5y+g6DVXp6lMVd6oxf
e/xi4BWlLG0Vk94DuN+HeR6BM6utN2lfMnbkfFtce70IdZr+/Hwx5RhMBKu0OMrYXn3t1y/uPLWh
Lh937ICARrjYNdKmOXXNYED8K9b+2eG8uPKCZFbjVCuC/VxWpk/ptrsf+mnj0s8/2HnW4+1oWGB+
FH3VusYvmZXZzwEFtL2Cv/WmHib9m1FH+mqMTrU9pPXTNXi/cIP7SApWoZTf0o62raqk9S1NNFCf
eThZj64OqLaypH1PN7DZIjErtoFoy5WuRtNNqEbAE+NagkLjDnxRw8DZkIiNj7XafkQikwh/Vv3w
kGJavXGKLn13LYkca5kFVN8L43l0Od8KB4d7Glvk88Ds720OqtBv2jE9GI50AM+pNldsl3uJ3uO+
YiTztlPaDtVUAepeCad1Gwtlb/UAEyibossLK+WDEl7/YWZpvs+18WSD2RYAIVrrLZLC+tYoLVrf
ajsfrSycTw0AM6Fens4bVxPpN1GX7XGYFGoVdtZBEhLja4fZwlvviuKoTB3tCfCy8S2Sp+a+k41B
OUaKjyBPm3fHMOZ8FdSq8I1Zy7fob5lPNi3PvaIZ47EPFM7JKf2ZzRaI/MnR8NkbEHi1mn78XlmK
c6u6pqBblgAt1QT4FjaZpIxngBQvzXidxFMKxQUnPFmqoyfBaL2c+G2HtqsEEHYagt6ojKYXSQ36
hTVSZumC/Dd0AeVZj0V5aDRp/FDMtvopomDcoNnU38ogAeMMn/rWiBuAQlCfbqCtUOoTwJjqSHyT
gWKCXHCM6Da1Ow7gqKg8vauSF6XEyrTFglG9chh8nvnj5L3YrTCuslo0ggDYHM1DOHXtN1Bq0cuM
hBX4tDo3diqt7Hs5kz4bedWuoB5RjoNmcodoLGaToZy/IrDEybEI+4K+NdBmG9x9o9z2U3dUXeW2
EP2Vk+NMDrQ0be37iYjSVd291X1AS/Dx6/RS65gNV0+P0xn0yeGxNNBLLTDrFHuc/TiMe4vcwssy
mlm1/geqUu/N2th4wNJiT2/aZ1VzX9FRbX1pX1Nu+ewOp+2sLS4O0NvRVIGW36udvhnNWaKcOL4i
m256uQw+UlQO0mye1lYP5PXycfzZoJ5eubhMJAgcvRo1NMhPxJVBQ6TYEYAjipQKwpRfU7f9N8BZ
Du3pPYtlKpUodTXZRocs7vNDJWBH+Xg5abfWEFK0mAdrFbeZhAVgcKYaYxKui7AB6apr4P6ccvw2
pRHq8TPwjcqdh4ehV6xXYRRK4Q+VE/0AZcxt2ABF86QRaB+BVsrnCRUT+AqmUq4mmdDGy512hVS/
WEGFoJBdtKD0C7faGbrbCE9WbfgKW6Tfu63ebBr0DDzTya0bqqgwJWaQwpISMwDe0vieWFbyu9eL
fO1YA05UBnabyqoJteyYtq3zEOXY4NGJHtbACYcdDbl5E1PLAnhcS8+1BOQwuDPgubBuiXtopKCB
IcaO43tDWx/PGs29s21n3DudE23jXDdu6rHOV9mQZ3T6i/G+q2rLs6Oh9idADRiC6/2zYvXSU+ch
XTGxv4YwKDYd/m9XlstnoQ3TuJTfLIp0hs6Tjwi3oCsU3rpYBsB4+8IOPz19cX60eT26NN+qg2Zn
yREoMbrRSrIZRSkPUCP6K+ozp7X9/2sRbNV/s0apJ2NaYkd8EO4vN9rEzjVx0s83k7UsCqVF3Gtx
FpeHsYs3NGtoojuePk7bBHLU5f36+QRYy0JQUwUONjhIoasRnslNC5QMQOPQXpmBzx8PIPC/Q5M6
rN8yGzmBXPPNldMjMN9XSNzX5Lo/HyF6Yf99fgVrJlGLMUKEAyh3GPt6g1dtTRcQ/NLlETp3iC4W
EdGTju2g3YFvHFZSOSEideOPkTjfUUe/K+paoy2GVbRIpXbllZ8vKHupqtDolhIFWgpZ3WyOs5M8
TmlxZULOPXpRbBjHJMjDpB0OljV4Lmy66Fogfu7Ji5LiZCLPD4JGHk7sGDwOMyBmQ3PlnDj38NP8
/1WWi5QYJGbTDAfEG0HgrcBvXRnrMyt0qdHQEkoriq1Fh9iqHhMpd1BQbpWmeLy8es49/vRBf/1w
VTUSmuwsUDOffgx6iuwS0Fy7oGl7+QWnifv/w8deSjS0SqRZueL2B2oLT2A39xZayd6kuLeSLBdq
t9jAw7k2D+c+Z7Gf1anVmiY2IlZm+TqHIde8tqtgYV/+mHPTvNjOmqI2pNJ1hDav6DZZR6vdKqtr
QuZnDotlx08RohSoVDEX2TsS/L6ONVU2u6so+X75558ZnWXLT5YJLLmILVDUvwTVQ0W9M+GVXX64
/u/2/2Sql92+KCmAPjZGsFcNJSMCaNxgl5hdDdAzsurj6OjVH4BDHYoZM9YFniZDcx+MVV1DPlKV
RypmIEsKNbNv2tAon7uplW9T5ww/BhxjDk6bht9yI7be4irMVnmLFTxChXo+wTrI5dbSa+02nNvx
IY8L62Gs3HIPUM76XnIBbppEDx+ADBebJkC9AMIi9mHAB9+dECv3Dr+r1C9taT/Retffy6zDrSLW
sFvzkFgojiNwoZUm4ngn66xYuYiXbzA5TQ4ojMfvqalZaxFG9drSx7SFZdX0t4hYpjs0koJDkgXT
bhBcll42VNFtPA7uk0qBdA/CstxiWqet3cZQ/iR9BhZ0KEv1Vzxp1X3kkMZ6OIy029E2my3yiflN
PQNcTIfK/knRIrhPQe5uSrODXBHh5n3oRZs/F9mANVgxRJpnSxg/sHvL7NF2lAoH+iD8lrZdNsDb
N0EiBFJfW2pl/slcnGw1jJgfKXvy+VaODD0gJHCmddJuyPaKPdzXEAiu7H8VVtc8i77DWD5yzPqH
MWFQUoG5nm4pGTj5rQpN98Ep5dE0AqBYIKqw8rOKWxCMoABgqG/qnlJo1lb6BvHM7I6/ywHpJoZv
QY/DW1UoQITgGcPEoCiWm/ktuTTpyFzC/LHs2vYBks3rpBPNd92CadSCY93NWI2A/4JhJDFjJREF
jrAduln3LQX+am0KZjLCjsAIdOtmwvfGs80BjnBkUaWR8Yz3aBnA4J+CXVlW0HPYjLu6GSFlI824
baxep/YN4y2EBvCTPHS8o3Fr+LWruM9zNbkbFD1GBCd07eeAkcwvd5bDd7tgeSihKn8pdqj602i2
E1ojyGeVszah6O76iOUD6tLMfF5X0nBvT7BBEydeLYK+lAzuczbBzZudH+ibSD/pwxz2kSn82jIP
Zlo9aaFxkgrRi3Vjkb/xtfpGpwhxAqSJjzaFKRVl6CIMduXcURRkUAG77cbOseGpiRjphN5e27Iq
PM0s4A7ZMFMNeLINvK0+2abJnN7BadE3QYTJEP495Uvs8ptlGufDCbio+jUg0NsJ4MtRKoiNuPhv
3OdINN/qVqnf607Qr8OxHbwMYDqY+Qp+tZEp9u/OEtDD2ZUw2iNAJZUxDegZTvP3sGeakMZvHkzd
MXail8EhBtXsK0ZgH2dh20/GXDTbRi/UXW1BNqTCFuGZODRwwoTb7Uw8vzYTrS0/rxnBUi3T1VzS
m7Hshgw3UK1NUmbqKUsx1NIvGwnUxynq9QzfXt9LZ0brodRDbeUmGlCehv81auwCCzsWtUxyNEVk
km5UnHm3NmzVlWVNoKek3n/gnlQkq1yf0x9NGIMVTPLiKXKyBvRWEb1ak1v+ZFsXMB1O6G2jQYEV
s2wkZMoExsymzgWAvClxAl9VjOI+BbQpVi7kRNoXA1XRuGRs/KaT6uxbIgeqlVVJ/thLS6RUkRPY
Ma5mAWi1rPE7PObsrndV1nytq9OT0zTWNo5z5XnWDM2kqqqCeo8t8I1wXozmPY3q4IcypuM+KMO5
8hO9mu+HOnJGr8IC8+FkFQM03IihCEJ3i28wQHB25tzJgR7LVA97vOpjkmyzN4/Q4IJDQWXG3lE+
owtU4tTp5UGTiHWj5PIjStvQr2ZHJ9afFYgBbd2XxarG7CknLRI0zLvKnh6nvAeygqwssPqol/mf
y1fYuftxESLCAYIaXRUjSiH6fQBOD50Q+T5aQEouv+AzvapTwrcIEzOnDGTjptVh7upbt278xO1+
KEH2LIi82Ldf0f47vef0gX9FdQo88JO30bgfe/lotPYmxN74awHdEkVC7UGtYkCN+9iSzqaK9dte
aSTgYIsarNvcKLN5bwTXRDs/nxLLXYyYaKnVFGNVohX1DL9wrSn3KYjiy9Nxesj/ByzISf13mKJi
0uOoLIuDCin6D/VWFaF9rXo28Gj2ADrOX0xiF0F2GEPGQ2GcBByfIND+713yA7Loy+WvODdEi1IT
vW36iuGMQTm83Wpoho2oa3TYUX2/Mk7/KrZ9NlCLsLq1+x5o9Ygkw4hqcKTVmY+tXPl9cGfVo3+v
3sIbO4C09wMZVrd5qkOymPt2nSVDeJ/g133Mqetf2UXnpu3/o3C7Q003O0SVcl/Z3HYCigvecN8U
U3m4PKiaeW5YF3m1UjdV0heiPtRcgM9TB0pqaCuUHMDahtwM/dB7akVBLUK/YfJzGgzv1Rhoz3pi
u7C1zb77aK3Coj1hTfmxzsnhQqfJnoyIrGslELX/QH8KwGqhB/OATAByXzBYbNCNZTz7mQmIOQ80
ElbdcL6l1tQFvgHEgfaK0byWjTG1EAyp7Hidm5WBNw4t0NnShGJGTYZePNYL+UOniPERtIv0owrX
ek9LRbiKGzDcqAY76lqpM+dVH4dpjcxUsFb1ESCuUysf6Ww6P8QscNfDmLT+7ugOmnECj97nsjBP
omPxTFlRRTGrj+1dU0rjru+BCSR5WN53aY1EGJ7Bpq9pHXD4uGtNdz1H8GvyGoO+lQMtrFtFXa28
RuqsYJ2TK+22MQsUkowwKVZwNqLEQ2Q9eFQVM2DIrfabyCbxopyIi6oG9VFz4ofWLo2dpnaunxaO
9lvPMKzBpw6bDFsR5fNoqNN9Gav1LtNyIic574eZWzA7aW2Itmv3FEjdG4RfqGVI4K0OiRhS32W/
kSiRQbKeURCBApg91IYJ6cuJbfijEijASYTDSUzlroWXvKrVoXhP+hka8iTr+wn45qazBQJbjfKR
VFGxiSwd4mTUj0ns1XOVe5GtQVAr077wXBfUgzXm+oMys5c7JErfEgFa3s+FtB/E0CRyVdWjc9/V
GrzyMlLC4xQN8EiLE9OgIYg7UHerjvBs6lWljPltE1V5DBmTA9rvmyKN/NAZxDeUGTSkdkLON6r/
dvi7kI25R0Sni0D9VFTDY7sz/MrNg7cJ1QLPyVrDNxyj8pVJTVcKCAyyFDdUjypSobwfJD7a0O2L
BmVnl0RwR7QYKZbaLcRBm3Haa7OkgYhRpM/qZMX0HVV5sruF3uAWzS7Sq9SPEAm+hzgcIkiC6Rxp
Hbg+vQIlbZb2nWFo2hbvqNafpGLcj4jw5ZuJ//oA621GkMHU7oZSJ47JAZtYg1r7vZvEb33fC5/g
CSDiiOa23oX6Y878ZgP0GaQ2UIpspyYHmqKW1iHk/r/FaAJ3RsBhv7KyN+4yFdR5OFNLS5raetdN
M97RF4v3mDyJCXTI2B61JlKO7gRvdIO2gPyJFJa9TYg9vyv28AfiXLItK5e8pu5tXzMGgdTcWN7J
thu/Tw6AmkKQgvjhMBfP9C1xhxQwUmENULbfmYHTH2U6IapQ6kCz1o3jlLvCEe0mnfR2BbmMkzhN
g29dHCBkoGM87TX9SUzNcUX5W6AOLv3SNZKdZU6VvurI1F6KvKDNEmsIr3iGGxcvRJ5zvW6tXoXj
AYzwFgGi6S10Vf7sGobwhePKo5KZ/DnFskH6BRh2qIXBgHABsTYCPG2Y0r5Aulf8vHwMnznqlz0w
Bw+8foppDSunn0nHRscgMx1SvyiuAC/OvWFRcJRoXsYBWjH7am4hscNs9LWs3/fu+M0JIbpd/o7T
Tf/JBboEbtHFqZu6IvBLs+HJbOeDKNqny4/+t3X12bMXXxCl/Uknk/K+9Vjfyh2cKX/TeDe4Or2D
qUfp8HHe4zK9zdfP0X5Hlz95Ha+oYJ/7rEXAnONIRIfYysGop9AVv2XGtQj2zO27RKxMcY0qe0Tj
ZWrV56gNHvtIv0sz68/lQfu8Kmk5i8iPfa2dijLlQVPSLVp8yF+Ip/hkG5fqqIwN7y5mqJdfdW6M
Tn//dyyONA4hLGPU1gO+u/Ucoi9hOJvLT/88o7CW4BX4yKoN36JEkzbdC4Eyqqs/ttq0nYufVdau
L7/l3HBp//2GdBykyPFUPdjo5SANgzTk3L7W2nRfxcMT3N4HjA2Kr0XLziK8S0j2uNoxS3a4NN9b
aWmvSOSkK1ip0ZVRO/c9i9gO7bbIhbuLwe5ADuyqdyCvXnOt3WZ1skcr8tkKy+3loTt3viy2SNRX
gGjCdNq7ZGDI3PhliYlX90vWwe5rbzi9+a8FJmCiqcYQILxb08kPUaoa012jxE8izVeXX3FmlS3B
dkJNXb0fzPgAx95HE3GlDfuIjvaMcl8ef7/8kn9bGp8cZPZip8QiU/Qqk+qhftPfquP8kuwHQC2F
172NH8393n0nQFZ/XH7b520za4kjqV091mqhNodmRvIKLaQix1OhFw5adGG+F0kICTQeALKkca8U
G0uR11Srz5wI9mI34e+scddWNhFEvoeitQNb+OvyV505Npe+h0DZNCNyB2svozfdPW3TV+KvKyfZ
uYcvdg0FaX2outnaa/n0Iqf8H+BOgKOq4Gu3ydL5sO77oNb6BLUbw263MKKt3VDpxZUu+Jk1vHQ8
HJDP7pWolYfEtsqtU8fJQ2QqFKVAgx/QAZD/ZNK+Vug5s7qW3oY5gVFHR9DaW1ngFf0viJukSRNC
B/iiyQYUVoX25RevmKW5YWiNkVNA8j9ITNg9KtXRu2bP9sflNXXmBLMWd2XhZm0cxca4j4zfk5hP
TrSnyiNgwfHKiX9mQ1iLjZ9IZ3DLfCTrcZI/maF/GGP/ePnHn5uIRXHEmUZqlWpF+7SKT6i7A/Xw
R8CRNG+SFxAtKxvRp8FJ/7n8unNjtdjare1UZF7quEd1iNYJJGraJW5xqt5/xQTJdi1rcT0O2Ml1
BO/T3lKtExFSrmg2XWUYnBuv5R53QJCaAGIPKOd36FdOpt/0dbOqIqSgUcxtVk2FHlkwxvmPXKDh
uEKFCsM8s1GiY27T8cqQSkvJn8L6tR0D4wabkPzQgBx868wh/41KTHblPDqzbP6t3Px18VnI6akI
mEEIc1UJ4GhcK6nbbi7P5JnjwlysSZU6Z9RrCqyHEFF6OhlFpng1RopjIW6KMr3ymjORyNK+r4+C
IM4ntTtkkdhYZr6ltOqPXXh0onhvqP13Fb33L47XYnGaedKqVHXiQ2O+Vfphyq9h8c9cDOZiSZZ9
rTuTfSrS9vFNXlTfRs3d9U70+/JUnJvnxZqcVdSO4hE8LSI+QOCcF01t/lx+9KeMGnbT0sIPiH3j
oIaMQcipbxVWSEiGJus3V2Szo7Yjd2WAqtCYUd808gmvomQ0vxa4LS1AVT1z0Djmwdlw6mYAygXa
i96zmFQvi+crgc65FXb6+792SS0QK5WInB4Kag/5iC6S1t9kuYLyRrvLnWwvxyus3HPLYBHq0tlA
EPqkOopRBhqAT8jqbtLo+fJMnXv46cT96zOcTp8zPXbYj0nS+QHYc68z6qdpTq9cQqcHLaNPB2Dx
YnfQm3Fqp7Td/TB+E4gyFwb9wPKpa68stc/m4fT8xSaxrDhKgi539xYwtJXtdvo6RcoYoYtY82C3
pz+VWq9vZs3p5ysb/rMxO71ysXEAXg5FXDvYzjlHQ7sz2saHMvu18VpGa8XUjIYyQsgXav3q1OVN
GAG7qWKKAMPX8NXLkM3Em9oZUmgrSdD7g2EcYrP83mTRF2l7yyht0jJTU2aLQLxJEPkrVWt6NSNZ
vyBjNal+i6nHFwdrsXoRMSpdpBOQE9Rjrwjo0dq1Zxr5yh5eLu+Pz+4r5noZpcVKVI5mBoJ0NBrP
BNyRqT3yz29lo3j8yysr6txbFrciJ+OYZLnguBTFT8gbd42bVRtXHd66pEOAR+82lz/nzNJdelOD
7S+7KQr1g4Nwg1crGeLNVeY7ivrxtRcstrtBRz3SlWQ+TA72XwiDV6iCmFdOwjNnyTJGA7pg2aXK
dOuQyNNeI8L8CE0apdeu8nPDs9jZnXDbMU4b1DBC80YNESSbSgp+Mni9PDpnPmB5Nc1KBORbYfjn
TBq+W/XVHRZXiMsWAC0ytQnWX3vP4nKykwA0Jkfe3tHf0ED2m2JGEEhudeWfyy84M1Dm4k4aACRF
DZiewxBBTkPQ/Jcbmm9xbH/xAxYbO6g6vLNCzd3zD68gPFT6P1kdrYv5ygf861j4yb20jHJRzaG+
k0zxwYL0+TRbWvUA/x5NuEjTdzWSUSAqEUudDStEVqWSCaIRplzLTg9WSM8r21pxzC3FZ3Mb2Yl1
mwZOeaeIBkyGLqbM66EPeXMcog2Uh2IXaHPrg92X67lWmpVEofA4jQjuZV3ovnJDnfgJTaRfyfnP
zM/SgngCKQfDa8a9K0pmOE/1eyL1eo07z9cmaOk9TMck02q0Lg9dlL4G/Xif0t1BqRwZ+vxqtfrM
sWicvu6v4ERRwiShWj0fLPcYa7TA7MlL1KPo7idpby+v5M+iYA54Y3H0ZrHjWk1nadTgMH5pa1wJ
xlD7fvnh/wLSP1llSxviojIhMv+Ps/NYblzXougXsQokCICcUsGy6NQOHe4EdW3fZgIzwfT1b6tH
bjxRrNLU5SKEdJDOXpvBz5FyUR8a2mbbzNVw4mo7Nh3yKeufJV413xQQs7BTgdxrbuvqCSr36j+8
P0V7QDkA8tZuAu8Tm0GbNtiVCHAqBNXL1tFhiGxR7WsXDrVxJ2BacfmHL4wf85iGh+IOOCJY2IEO
+bsUfbylSAgYObu97vv0756lbRn5cy9HPA3S+iYXMPEi4JEeKLXkypq6VAVjJQJUbx6ZzTxAlq19
3J18l5LoJxyI9fZyHRZGp3k8y6ZkyAqOAmBGog8TK+RD1LhvvUp1UEcIDgWUWNctq8xYmJAKoPpo
xsI0zPex+17CTGDCa/VVFTEPa7jBA5FWdriGbpAA4Ey4tqWAD/uhkv/E0drT09JEM9akHi3l9ae7
dHS5t5FeFnYpW6MpLHS2a3S2JEPq9TAnwf0K4Lw9rJrxXqdeL7fPwhHDNN+eGU4dIJ2mYed17j+k
VP0/hTdYb7RvWL0HwF8VAah49QdBavlapyxsFUylGxKNEQRcbKKrod6omUZbhJEbEAoekix5vlyx
hS4xZTozcxCwSTKFjSNsUE+QLyGyNePjhS4xNToIS00rHc6gQoRpUOxVO0C8kl1q46n58s9fKsGY
FDbXNq0a3AZ3fo/X9+qWZ9MW3Mrr1lBTjsMI8ayidYsw6igyFmHMMxc7pq/7umv8eFV1k+PgaHz0
YCE5xJ/KBmqtebmqZUzb9YxiH9sjbelIBTR2UvxUmb4lcbwS+RbGpum7Tmg55kIxcXTEiy5+4JFy
h9RgMAXX9GMLA9N0XgfZJM+K3p5COmgSVLB0oT1kutc1jrG3HDw/FgzGoceYx7cj874PAjnKha2u
SH3AjsJ0XO8rOc+QvSI3IEUqW/xNaAl89m9VrszapdY/NdqXXRFPAVKFTxiSHZI7CaMhql5m/lhY
17xKnn6/sTYnLdQQFoAWR1H0QPqPArooL0YegnoAmvdF5vk1XDMU5PxdkWaKgViwSu8I0z2yYZm4
ofZQIHm/XdnFLA0j424IyELk0cJPIdR5FOTZEyTWV44hY/Y6yO9JW4pjbuQwZ9P6822Fl3ygAa5i
vhF4pvzdNhBSJJDjgJ4RI1C85qMd44WbTwfIYKr9VfPAtFpnKZhm6XRqfsgNYW/5b5Wqf5G7tfL5
he2RaZReDDEUIzEaHypm/zAPtNxqSzlBHLfjsXI0ANOseb9clYUp8X+26YmfUxhJzqFfPNoRgYvO
nYf8+QaaocsFLC01p79/mXMwFm1hxHuKeG4JIUUJLbkHR8q1vdHS540pLWOk/EDqiPufTmxaoF46
RjbevHa9tPB500hbdn0vZNuDrIO7OQgQWIETBgyAYgH46OUGWphq9mkUfGmgpNZ+NLt2ETY48YKl
noKJcd2XT33+5cuT7zQzSNtVGPW1DLyOwljSWovVSz/b6FcFhokAwh9ZRFBmRvWbpT8u/+qFPaNp
0p0lTMEqLcHehHQnh5+HET7OcC/rwbKdoOfPnY0dF4fLhS31rxGxpcgjiBCRBhclo43LJGQlwwnX
2pLWXbl5+7PtPHOQtZ2/e8HGPY/NSj7BpadL9xyIiSBJWgmghFO+NH7HDuCSp2ERefRbNMb0WA68
2esq0tuIR/4Obs/9Hg+LHD6jUeXdclwIb6HvQ6qvjOMKxkRx8RORwYFdK6wJsDOKttAD+a+XW2ih
n00NpZYpHAPcvg5TKFf3ANzGO+Xma2r6pa8bgx8A8wTjktUhSE3IMq//SS335+UfvtC1prRl8L0+
JillR/ht710HnuHz8OnCOuq6zxvj356mynVbwY607DsENBgnwXF7O7drS/BCZLaNJZipZhqt3pvC
uP/RwOYB2/QAJl+Bi6Toq6pgyns7wcsO3pFpOBH6YVW2RMo1s5BC766l6Z19zcSOyBT4QitZA+Pk
YinDvecmLVJYVOGdZl+3SHFsax/MdmtQO3/Ik2NkTzY8UBJx3W7S1AXJzir6etRTCMaOknDfcX+0
ZbWZ5K/LzbfQQcSIHQ0cl+A/1tVhP+KiExKXcsuaqoDKrPb2osr21xVjxA8IYaHv7ix2zODMIVQg
swj2fndJuZYQuDRRjIEG1XIC6/AOZ1nZBk3xgB13mqwt/0sT3NjuMd/qWpVl8pjgMn0a200q25UZ
eH6h8EyKiDewEfa/WYn+dUBhOZlGa5sjAdyy+HyAhhlKBl+Oz32XzSspW+dr45l8kdqCctdrfP+Y
2kI+EQ79lw0Z7EqFzu/7PBMtQrXUltOm8ugjaapy6FayF0BVgf+HHTF0TZfH01IdjF2BBF2BzJS5
x7mGIS+Aj6CRts7K2Xzp40ZUpEiSTuHM6yKSfHMt/7/Z8j4v/+ylxjmV+GUz49tg1ilYLIc5o9YD
7igPONeSDeiw8DmR7becq5U9wVIdjHntJ3mC9Ro5eNwHF4jq28FaS45e+rQxlxWBcspPoe+jCRwd
2saRsK/Ltpdb6Pw8hpLi7xbSSPSCvAYmPrCR5jBJ8Nl0z8uinYLcUr8vl3E+5iER+e8yWh9HKzD3
JDK7kTeY1Vv4AAbwLQuiNQr8QgmmMAFqZEChKssOY25t5pRuusQ5erANEOn75TqcyyjzCKwz/q5D
jMuWGRJ5mAI1PQCgrZsjKA2QYk9giTFlw/CUQCHfvcuueb1c5EK/mzBNa4KKxU5lHlqzjP3NmDQt
OOdDPq50/blGOyUNGVWyhEQO6WBBGV6/c1h6FEgekDG81Z0rU23NZ7G575tMAt2IGwcAQFq3arBO
JGRfKLFGkj43w0+VOFXuywzvW9LD11LSY9GBYiEePA43OHcXW16wmpq+VIYRn2SEHL2cMHrsYw37
lDHLhq0oVPb8R/Fe9i58OXvLWVkuzs3IU41Ow+FLjbq5gS4RNLewqWAmrvXO7/k9/BtXAtVSrxuB
SjnFyDNQ8I5eAx8zqWDxOkfwD0VfTTcTUGE3l0fvUjlG1MoAQqhwk+scYaztg98gX+Ha9ASFWXJH
vLV3s6WeMaIXz7nD1djS4xCxKaja+BZHgU/SiRs91D9E2uwvV2apT4wIxpWeej339BhV+j+HwN07
S/8d+vbfqz5v3h8DxAlzF3gGhRUM0TxAHyao6uzPyx8/F0Ywnszb4yKuM90QpCWTsT9mZXywIrkS
QRaaxbw3rkE5KRlwwkcSd78ABZlOcMBfsh3sKwswZjcOYzWwCi0Jae8HBHaMLag0YuWQvfTrT3//
MtE46K88ZXSEnv3BGbL7unBB/17D0C8MzT+o2y9fn2J4001zWQJoluuDA3um53Guyjs7a90t6Pcn
Ymyy+nS/MNvMS+RUxyQbHTyOzv7w2TrOnZOC+YPa/RJyXmMmLBViTGnqAMJSi7GBVT0ALbBzDWKu
QmgMP1gnVpLllkarMaMBP6+7FirfENcqD3bWvxaJvbLNXOpvYxKDksdYKbQPVQkPMmSnZjnMJNnL
5Wl29tSKeWZeIU8A65LC7kloxclbzZ3siNzzm8gjn7jx2jRwfRczctH96X1Sxe5yoQs9Yt4p+0mW
RqAkAJ/C3iEF3sbY1zapOjjs7XIBZ0G1p1qdhveXYQwDvky5wHkerbnAGcPqkQORlfUrrD/0g5f2
zQuSc2wwjym9qX1OXmGA7cDryCHfiVWoJz2SYuX94rQvMe/ETj/FCAZwZwMmKad12MXjhrnwkwdc
b2iGgDnzvS3/02tHqqVWNQKDUEnqFNCGHGk/g3SRwZecdm9yGn5IUa2dcZcKOU2ALw0L6hCDGKGF
H5hOYApFLO4/pkPDbgSsH7Ydt2BfdrkPF8a9+bQd18rxkrEioS0hqe5A9p1o9Mth3RXJJad+McJC
24rWqYltHyvg/AMBL9rPouDRJiqa/ONyFRaigvm4jWyJctK6oMemrD8bLwkr4j9f/vS5jf3p1xtR
wWoyoWMQu48A+yto1dVmdsgmGfWjgF7XLj24PvX/0T57ulzewrpgPnPznEJFJaf5dEMncOJy4NXo
eY9g8u9s8eO6MoydPSuUZUPUhiRwMW2lBgrJTgKH/04GH6aPay9OC+PKfIOAR1pJCtyAH1N3vrWi
AqT12Prhy9nbXK7GnxF0ZsbbxowfcccLhwLWwJBiJPY2rsA5TluneItlPONSrrDcoKNaVyBT1VkA
0834Eea99GkkfQU6adlku4nV7Fji7TOETpG9QIrEYOU6Z4BowI/vMfJhdLrhE48PhfCTEBemQMZf
/v0Lo9a8jAXvFZwB5AXg4ie9h05hS7M1u4ulTxujdkAuBuOkd47+xGFDktnpvo3TZCXSLnzdvID1
0s4efDj4hmPsu7edFgMeLGu5MgMWIt8f4eyXyOfmFVJVyNiFSGu48yYkebfwPo1i+5XadbUydhaq
YD4ISdibDy0I1KGndAfCiMs3vIUT8+WeXRr69O/gnU0jmIsjheLS8W8jT74WqXOMZv12+fN/ptC5
gW+E1GZMEzjMjzATdkGDq1UebxPmlHuA0X7bTZTsrayy91mjS7wfKHoLN2P34I6wG/bH+jNzYXkc
gRty8PO++cb8CqCMSfYrEfP8OszMKyOSlRmLy2Y8llUfwtk6CZSs8WbufvMkAG1Z2myLAbvPy22x
0NTmU5JfWmDxi6kMy5bedSn/HHJgQ0S1cghYGIymBV89Jb1VMYcccSiGI/j3yf/OhxwgnjU619Lv
N2KYHZU1F/ZMj17eq3/xeFIc27HjR5iXrtJplypxKvvLjMJVvNL9MLQhbGN5Wn4j9p1S6Y3Qa7Np
YdEyX0UioAQTR3EkN03TQfMX4YlNAkwTjXNIT/uby129VA1jVukWLrKWAzOaRKcFjnv2EbWKYA/R
H0UzrayNS/1hTC2W0JkAM9CGc9s/tbCrJn6xL/K1h5eFuGOi1h1PD14y6+nY9wzb8CxsAWC83DxL
nWDE/AIJCrFvQ2jnRNm2zdgHb5HZ3Fj9f5D+qQ0Q/G+XC1pYd5n5SDJZ4JjCirkMnX+6n+OeH/fj
rb6xwZkIunf+6r7wx+iJ3MnQObyo+/gteb9c8Pm+YeZLSTtrq58KlGvlr7UPTKPXbL01m4bzPYMk
0r8nCXKFxkyUrQ4jnf7KBvbLtoqrFhtm4v2Av42KiOKKpRH948yTZ4/n6VXxj5l0vywpCcDnYLzA
1yDfxbb9W83VHhNQrwyr87OO+af2+hI80obEXgrS8ZF18OVIJZ2fSYbMzgKo0R9wyZlWGmmpHGN2
wwhElKBP1LAozEJf2XfpVMFSnu6L2Fq5PFgaP8bcJjnNHTKl6AdAKd08/95QoF1TZy2VcWFdZuZL
hj/6QlHY/oWe2/8E6etoid+wN9sncn6ocTEPE8kNNmTHAcyyDYdL2OjBMAMc2A5AVkGBx0sygKXo
/vJ8WRjS5rMHkokB/fdH5Opkw7Hh9EbO48qoWGhK873DhkkBLX3scHoePRYsfyKRtQNG9qobT2a+
bURuNLitnnVYdEW6AW/9bcpnuNrla0PhfLBkJnkpK3zXGWWO2T498v4Ol6oHn8IWDjRJKMK2l9t/
qZFOf/8ydaKml54qIUqeCv1ZED+s6fw4dapfmftL/WtMzV6C6QXrQezDUyS+A/LGwKC9/NMXrquY
iVwqcWs+1zNcLJuUfyAuhrlvvUWUAn+mMxjPTd+Q4vcKbu++zCHmuFzqUoMZE5RFsneBKM5Dby53
wo7upjY/cHdtM7fUXsblYZpGeS5xoAurgt10vtAA82m90mJLv91YfvuR0nmYYMw1pT8KsOK4+HD6
lYl8/hKCmYA46K6SroXyLcyqAS9w8OtK3rHUkw33Z/ujdbv4kQx8eKN172/hRTCulPsnn+z/DxrM
9E5Cklk6I3H0BKZtA9U8Jt0D9wbcHsNumth76s4PSaWOJS4NuvLRltfd5TFhLMbwcO9UMVR1aME4
PohlUNWbWfW7/MTKnIMoHVYupxbigGndmAiPqnguyrAdBXmLRBlte2bRjyIHLPKkF9xASbKWfbUw
REzAFJzdakK1qMJ5AGYh2fCoC7x2Xumspa8b0aB2cKs2nb7ejT9St9xEuG3zV7f4HDHr3Egwlmdd
gVdWRFjasDyzf61eEADHQaqD/xNA83Mer3TIUi2MEKAcwp0xR9wZHH9XyCJgOtkxJVfOcwshwOQT
wKsbsrw6KcLZam9JN+4zek2aCvIgTA4BjRqOlqQ5sp7jx74of/UiWck6W5j/JoUgS+yRxwpxEcBx
vgcbf0uQnYSjCmAes/Wt7oV1A5sEtvMEXF+visX/hyWQeJwfEtyQ2Mqi8J7Sv6EwVoHuqbNSwsKQ
MsEEMp86mBPWcCnrckzwcq/EfYesa4nEjOvqcCr5ywIM7jXeOyd7CCvnuYYTrvQP0BmvfHzhnsNk
EbC59PKMtsi/KP4ZYXgkmN640LulzRtM4G48Z2VGLAxZkxulVe+18O1FOTBBmBp1i8SVlYu8s7Jr
jFkTQGAlFC6QBU4Pvqu7rbZJuvFjSkO4Tscg79c2DSQwyveiFgC4+Z3cjypyf9R+04HhM/CgdPIp
SNsoh2Ind34rZOIFegCRc0jc6QWcbPoLlpL021So7k6TRh+zOi92DhVkAxW33pUDtvhDDyJN7Wfq
DZew7co94lL/OH93flueTHmzEk6ZmZqCOIr3NWs30h1+iZaHLLNFgNvp6zasJguhn2mSj9Ocgwvt
bxrJdnl3yNM1FvjCKsWNvYVXI57nMtYhsSHyasIaDzWj620jdV+VzsoGZmGcmTSESVtcWwUK6dpf
XbyvVv1bF349M54bRNfodADpIgTXmJL/mK+RiqECB/d0ayvr0m839guR78puHpIhTP0Gcl+PfIdR
5u5yEFn6+UYQSebcrkZ7wk5Y0wnmb2ka2MlYBC0A2/Bjde+zInm9XNS5xe+URWYUFcdqdkQkQBef
8l1RH4WOdrFYmQ/n2uj08VOhX4KhBUuRqOWqCXsnu0uddCcd++Py71769OnvXz6tfSTzgDoBxAyN
A0d8B0b6ug8bu44EQts8rSH6tDkPvPGhjt4uf/jc2nNqDCM4jENPMgisQHns+fe8wZsO0xYMkgpo
BIdm7UJgqV2MAwc2SCIpPWSLW1LB7ielwUDFmkpp6eNGUHD9sRBWFzdhi8fiILbs37gWXRnz5zYc
aB7zwFHCg0ZpC6JGZNpv5ow9uBlI8AW5KzR9QJ79Vjvtvor4zeXeWBj3/3fMqDI3tWrwS6oKzjt2
ENHf2aqH+tLHjdjgSxhCERtyAaBwA2UJXLSUgTVcmfpsniDwOgDOO7YCIYO5aFUoP6BpsnbCXxim
5onBnSSdihZ6Ezva1bnaTPZv1n63u7UBuvR9Y+KmhBRODro1+EAPpahBgAsz75no60KOiZ+dJpfr
BMzkkOcwTyGT+GR0LbNz6acbMzhnDDf1boq05xQWCSlr9S52hjTwNAxbsG9diUB/XmPNg89pKhhz
OE8SUCCJjwvWooYsI8ebA0yXkujGTbziZugKgDj8aQit0nH23LWzR2YjnzUQFkm3l6fHwkw3TxZa
lyXtMCWPnZU/p860b8ru9apPmycLBfpjk3HAJmykAAZWMmysqFy7zjm3A0PTmUcIV/ejnwyAzU2g
O5ZInSvd+SkZf/HphcGj+ATlWdmLL8xx8yihkm7sGJzH8SDajJvOL8iG1Bz+EVDerxSxMN5M/KyC
+S4hk+MefXil42YVd7cj3oxfafF8uSuW6nD6+5dFNOFV3BYllqSTc9wU/ZibZGsPa/TKpb4wZjov
yGzXbgepQ4qH4miy231cCO+glFtDMKUtuq0nkdyqVonP6ypkLN4Dkg5VgUeDY+XuYFkczDgWALK+
vfz1pQoZ858hdXwaJXePliruJ+KGmYq+T2MGTlu6AwM5CnSrr0k0PY1kIwgkdWQpGKixo6tGH9M/
ekhFcmenMKi7XJulzjcWc8jZtPIFaiOlgveeuiNtc6zolRHE3NvDig6cZgcSC7jH7ZTv7X0nO1z1
y83d/cDnwR7gKBHWHQ1cMW309OKzNWvhhXYxyWYeHG5SDWe6oz+rnQMiSlr02zlbuQ1amNPs9Pcv
U050c1flCsqiOr9RzrP2/3P0sU3XfvzS540ZPXmyFszHj3fS27x1v/F6CCZ+C+/Plei91DrGpB7t
ruHuIMawIfqGc/59SrGvKUl7xdUDhr3J7S3jCXKokthY3AoYUgu3Qvr52h5z6ccbE7gsUyknUolQ
xOoxn6kMathE5vXqDuFPMs+ZpdtEQk0WjP98FcO4Y4yajQBA7oF63bwpZywSLdzhg9bjPnJU3HFb
z070lseN96iUHu+EyPNH3rXprrFBa7luDTET4iecYsbIHdywnEoWcBp/IO/yKe3FA8n0GjVxYdRR
Y1A3ucqLAn4JYQ0qO17nxuk5yT1AGH5eN+GNUBXxGPp2LIAhsfqNjD+HrN0KYDgvf33h15v0KxE3
sB+OpAvxPA9yCNq8sdtUoxtYMG68XMRpdpwZFqawyXNzh0e4Mgg7Nm9gMzlUa8vE0o83jhps5nHW
1PjxnG9z91edvTfDeymvbBqjYyFM7XP4rNOw4O9u81Y6bTDXzxlbuWReahYjWhVt4cHlQPIQGbos
sPO+gi9ztLJKLLWMEalY0bZd7JxaZsgDLe8syNq192/N+pVQtRBNTLQfJnPfU5piG8DzTebSjV0+
wGZ6ZcicuwNCIDSBZmhqz6f15MDRqH0E3u89R+J70Pm2vyccCAyJJMLLg3NhW2PSzUgzcKtxGhbC
/DRoRxnQ5hUOzEHv5Bs3+beFL9XlgpYazJjGdZPUZEBAClnpHeqBeHsw57aunvPd5QIWxpOpWvIy
lY51jJoQWJJ1zUucrASghc4wFUvVpKJYIP8/BHy9vfXLOt/mUz7tZrjGBj6Di7BMWLZSi4X+MPFR
WStn2bGywZM0dGqSZ8MvuABLSLDqfqNE6iRBH3nZIZ5jf+XUfL5+wkzbILYY7Enldtiqg62Lm8KF
z2Tznuf6JatW5uP5zhFm/kbE5sTuKrsOmy4h26KW982Mm+vLPb8wtExtk3Y0JzhPirCyuqAt+UGC
yeCytb3y2dwEzEZTzeRlFE9TlnBDgYnRKSS5kZtKRMEAF+3ZsYLIffTTJnBgW3y5Qks7CZONlVLu
ShdEzxCvnYEv3pP5vQLweKzvSfqdth/EeyqSH6R+HLH/atlzt6oT+5PMfma1osbRQxVj5sgC4KYK
9uBxk3/nMPaDkTMYaVN0oDkNoAW5hQHIjS66/0ZvHrZxz19JHN0mNtvrptnZtVhzo1jqWiNquJ22
SunWyPVLQI6f3OIbMtBuRVGuhL/z49IzVVI9GSGtyAoWxjYJZUcP0VS/Xe7EpU+fZviXzX7uk47F
UvCQVM0mHdMALpkrsXRhdTNVULCyH2P4kNnhKWc39ZKN1dyxPoPRwZpW4M/u7cwwMNVNXZLTiiHU
halLx/u4abMbKM5hN9lJSB+nTG6mqoGBO94PyqCGH8LBAisZuU0wirQHPm6RjaRAu3WaeKPSdjrQ
DubwfTsNv/0Z4M8Z6gZAeGLyUng2+T7HOVI5bauim6Hsop9N7c+hMybxLxiEs2+JrfMx6PAOdce0
5Pto8KwHsG+tHWtkcl/lPH2VKYeOfyw8sXaftNSD9O8e9PNkLsFS7kLLr19j4JT9yP3v8uA4m+mC
mGKqlDoXaeRaI1dLlXX/KQvXgvN7Uh5GmK98RFgCHsZJsQLGnGX8NLT22Ae4b5JPMzxzb4ZWx2tj
aWGGOae/fxmmdu+2qSMg9pVtOQYezb7nHX/xbLp2Yb1UwKl1vxSgiPbcovFYmFpqE1XjpijmTWc9
X27I84uX939SLNb6HJZ5SBsoLHrfArDuBLqc/KeyZ/2bchu1g9doLFYi81JxRjyy8kmlNox2Q6k6
5CBZ+W0LrUUw8vGp8OIHd6hXdscLLyKmLgvweX/w28oJMw1zpSBqdP3AVOZsmwK68g1tWb0lbtNt
RNmPfANj5HhNKnw+ughTUCGRgVfOTJLQBbBs01TOwSmByLSn8mNs1+zalgoxGlKlZW0NWWOHmfyh
szFI1Tc3Bxjb+bg8LhZGnQm9mzMxu0oQ3JML9zvUK8iQK+CrXQW2xcRKGF4q4zRIvoxsa+wK1aYZ
8i3j6XsSDf1xhsoaKoRoTa2xEIFMxVmN5bbORtcJLcoeFKs+AXZtVn79+R7wTN2TZH5NsiQfwrot
P/KmjIMS0NVNOTk/B1J9u9wNSxUwJn8WN3hrE3Ef+k70mEzlfoZfzuVPL80QIzrberYGScGkAzJu
rxN4/XBxF0/jRie4RYE0z8b7J+VrzbXU2c7fnT2XvSxjmtKwKco7+Cg/dYX7Hkm1ttNZ6g5j3xVX
kGt3UUVDCaviYEbYzDZjXvo777TOKmBL1vC6548YSM3/uyaFKuK8aWYeFjkcCHpH3ndR/OD7/S5h
EQ+wt/iHD9X75V46Xy1hPrUKz00c0gCxKPgtbV8919oRQN7VqLbXFWDUZhhbGKcznPSrqgqcNr8p
+jcfXkyiXjnpn68BNiN/N1fOuWpZDrziPD8U5b07lc+x5gdb0pUaLMwRU95IYPtcEZXUIZc/uHgq
h7X74PMdjV3G3798ImXjlW7phFM5wNXaemeWNYN05N11mf6gc/UPt7KVfl6qhNENeK5yW65jFymD
870LhFNgj2uMmD/8gDObURODOKVz5aRxgku62alfamf0nijNvKe088Y3kGbZ1tdz8zuqKrZNOBw6
O6T5QX+rrASPJxy0SmK59lZ0ItoNQOnvS5pXeydzfMBKc9z5CV0crIFOt03let8cNkwwlBqG7djV
3o1gtbVvo1bf56Vot2PP1zIST43z//WC3PvvDirquSKZYkMIjZYTYfpl9RPg3fqXx4vhYawkXpe6
Ir+5PFPORzCk3/1dmm25TW4DrxVWfnRQQ7d1kD2DY9t1Xz8NjC+L4ZTD4JUmBZaqIf/GasDyIv8+
y5tf133eiPZVVnuK2wAV1rjQQ3LwNup/5t0aZXapaYzgDrhvPgBUOoVR3WYBk+UjHd0PINnylcXq
fAG4Q/i7dUqv76OCRM1RlxDJSaBTRQsiXrnqMXk+SuFA8XcBk+rapmNufRyKeef63+2m3NDocfa/
X9P+xPSPjudSj7SgzbFP7nICCnL64Yp5pXXOBw/imSF2FHath6I52klePHSW1exTWE9sL//082EQ
zt1/Nw1rPJyLB+zORgljXednYlsbIKaCTuxduQe3+Kq7BGIudb6ndZuPsLkvfT1tuNu3YQrg7P5y
LRbayJQoxLxpqE79+qjzvn3UUe4e0z5ZI8EuDB8zqwh8AhU545wePWLd2FYzbaK6vodjUb0pI+8a
AJtHiJle1E5Tj5RD6OzSiB5K3JxuZiFVYDfjx+VGOnXp/wdUIowghJc1zikQxcfSiardlNQqCgoq
4DzZ0uQ9rWK+8eoKryQi3tMqXt1LLw0xY3rTgvOuyeFwDScvD2cZ/eF3ldjUM3bVjMN5wa8LsPos
7zrmMDF9FQfp2XmbduzWJ7YMotLrdtXglCtJSEtjzdiLunk0K9VP6bGneR/4cV3eVlXsHS530tLX
jdne98S32inLj6VIkGZm2fUjZKD5iuhy4baWmClGrtf1IupTcUub8dOeXVxqFOwJQolnO6n7YEjr
W9kN9/3sf4LOtrbXOr+UEzP3CLhrZYFRURwlC1V0ytTJ9g19dObxQGG/drnlFlYRM+0IVJAOD0Es
PXJN40dQGUaY9SRW+RB77ZoueamMU4T4so5HVW0PhEOQDmzUKPd1VwZ+vXbIWfr46e9fPl72FR77
6ElB6ETzDTZ13TZK3OK+4dnanmphdJnyhawodY9LoZNwyLtvI37rC7qCQnT+KM7PxBdTv0AbN5+z
LvePBZy9rEA2OX2kssnmoM+VfoKcq9lU6czxLMDLm8hVA3JUdAcVbhZ1W5erGJrbvIHbX9I5v2Ch
TfX9NFegYkOr0NTgPPD8eQCrlWwmJ80/49Yum4CXZf1AHdjMlTZheG7C8Q0ZyqqUQRoNOmATJfct
wyXXXPsx4NAk2ozS91940Y1jUMeO+9jmfNoXc9o+EalT5BWS5F6xWhypnVUA8tAbVTfsW57JZJNr
Z/xBCfP3EwzeH7qE2q9dk2qociayly6rvI07DPHraU9+346N+wCvH2tL7Zy/AMc1b2y/+NdPIvnO
2jIPWmLXAaGE3Mzcsj/dUVk/xr6i//KKQaxsZe6wt5gV7wjvvWcbr5HlQ8GyMd4k1aifsqqyH4hV
lvtC+6O96ToL7/RZkk5O0EHxesciLMabqGSgU8K2jL8lkWVvpLCAGZr9yLmvsSRsEZnbm2z0yRBk
XGU4yLeyOgG76a5syvKBxWnzjGtp98iqpnmUk9PfS9rnOwl43maoJnbfj57/LSYdv20FAlaX0fRe
6oi91ljsdjLLsjAaXXoz+cz+p/ftPIc9C/WCKgPUPmW1uk1U2e6hoy0+8n4gO+1P6iA8ltzasJq8
AWKlvhGzEx+otv13HJbrIIpZtFN2TYfdOLnVzupho0tZEv9gwFD9BDIYFn+kAfYuGKn2w7YbWFBb
HW7BHdjb4F+lDTOJ5Mnj8DYMrJnSTcprlQSsKnhy03mTfyjKAoNvnPXeVa11QygdDhR9F5Rcyhun
nbGnZL26tTtp77J6mO4aH0Kqiv+Ps+tYkhRnt09EBEaA2AJpKrO8abch2oKEl4QQPP092ase/iKJ
W7OZiJoJkQiZzxyDwoFuIn5sSRDB3LcjKQADIo+RZoyfaCPym2hyzVMuZrofsyAABR1cnD28k/sg
pVXjpl7VFueyJkBraii+srwZdwQu7DsNWeQ99/w8QQI2IkjQ826k/ujupm7I0sDHBWsNpfNg9Xm+
ay2R30V2Yb7KhkGWKS/ErYkcGGh5mXPDWTuKRIBDGhezF+gY0rlqH6Bbsfdhz/BVgqibdr0nz50M
xU2ftdFvWCJ39xBEHwv4EaiswC2LOnwKfU81JKZrOxo3bdnAxX3Oqy72Dan27kR9YCmD+fPsue4u
a23yomVO7nnnlLshmIB3hnbvCJ0kv7FwSdRq17DCvpEgNiXdgFJyJ7v84HZF+xJMFTvUQMGjDqTL
/Whp/uI4tDpEGaCmVZE/59iEsT/TMA3K0jnPUL6PTZb/ATQrBPVFW2HqF/WUVuAE3KNxEkI8bHaS
8JId14o3qREOjCfr0TzKYKL5jeMN9DfzSA7tz84ENNEN9Q6Fbas4iqY8NbOiJBnA5MiScDY21C/9
/qcDD8OUlhyEhpA1O1Yq/wzTwGF/2VoRSsgRLJgDrwOcK+/aHxOH56zRht30HmTzcjvoITrfFr+z
UKHbbUczmi28PdakG3+bQNp3Aa3cH7W0BmDZ2iYJgFg9FkM9P1QwxUsmr+9SwZzojvGCH/KIyv2c
zT3klgvf65PCNeoORqVOPPrSPWY+jaqHssrCvdOj8BJ7xofOKWm7/odLGxbcWPhXHdPIBDaovxpl
RDa65Z2KJtmm1jyiHh86oSJnL4TzyUZUtHI1LlFCepici7YQqkCjGmO7oSat7KiOSV0VHyoA2Ev9
YygzEl6otj+Xbb6HBdm5C6ez7vyPZShL7ePQy8MICgQgBA+ZB99T/0A0eoDXQ5+VBGVpBup7pY9D
PIPUhf3KsK6AGUqVYWlpfazbZy+Fjr2pkiKs8v4cWu03FUV3kU8/IPWJvCdYJOd5VNs251N28mXg
72DvrWBkGuAzNHL3oelZAoZhR5Ep00ASsxDmQPrsh77gGhuU+bJKbEkOrIVWi8AdGpugmmSDPLtj
90gJhdq42ZihlfB5CRgmTo0wltTAh+hkuhNuApY3QudQb8zPyk9fooZVzVH67PzoZLr6p+v+IWXw
cn3mV/btEjFMtN3YUpP+3PgsbgeeFHaDJtNWorey7peQ4dyuXYqbBauy8p5KOV9Y8PtMTt+9Lt8I
a9fm5vJm/wTlohitYSQZxA/UF5+9hs2P6zOzNu7l7/+MiyZsLSm51Bv7+Qm6MOAR5c/Xh16blUW+
rUeYBDhNJs7CC3Yuva2K+iaq7rtx2lgva191sWNVWwbuXGJOECZz+lqHB+M/Xv/ta9OySK7F0BW+
YzB05P5p+hc32yjArs3JYne2uKNkbnFxHsMXFAT2toOYV2UHf1MuZeWXL7GyuOAtqxwB4hqQtMca
HtDxwMuNVRj8rfa9k1wtQY/ocI/50E/Zjcq0tXdz8CtMBbDg4EHSaHTycod+uNn5UPtzktnnxRMH
QjUGBKXMEz9zi3HfR4050z5TjxaM3EGPap0HKAaFX+1SVN890MLuysJhrzNUsFH6hmtCp01xV8PH
4B5AoHbnd9N88KSYTyAqeXcslHMOSKQN57q5aboingbt/J5aq9sN3PpTs3H60dUwZFJlz6rUNnRs
0xGXS4Egm8pXG4Q0FIR6H+g9VdMhRL5bNTcza8Yb1XtulXSzY+6LwuU0MZHo8NkCO0tqz8y7Zg4F
FBS9Yg9GAnnWrurhHK3gMsWDBqazxNNWbMF2NrUM/IFyuJTLyrZSq0WGOQSWuQ/4HP6YvcrcTpnh
+zDoJ/jjzrqPndzAVNYKCr4rA6iNw9Fj/ipCZHYws+rQBdR1fSy0HIcDfHu8b9XgzAC/dZbZo1WF
FCRi3I6zrpL3YZZn98XEogOfHP4859OQOlSVFpBrvLiD9lSTx7Kvg7sQhlDfRjSlEqqq8MgLX6S5
3zs/Zlron9BNdqCIFDqom5nqdULEmTpzHqXdMHknpNXeT8ezOMQCRu8N1pdt2os8KHcIZKGUDl1h
5LFqzCcI185sb6wsB2Cym5Jian8z5MDfp1Ejc49s8lyj53b0oSaa2JbLvvIAnmmusMJPxeSNL8RI
ptIKb5T6NUNcHWq4y+KvcdOU5szrwT+U4E2/oFEAr4WGdUfamLyBO7dFo7TuSfF9sO3ocv/SL70r
CxoXXcCq2NKNvicZbw5VGcGoSIwUJLi6uwf0JzsOThvedBMkCVKT+SiMVpnwzviZ3DkHuY98UZdW
3SZdG47NLswhGr4TtGzOuDjFKfB982RMPuxmp5z30L3s+xjGjkLFbUTkV9chIEWVSkSfQ2wpDalf
Xn4Cqzd4CCOB69bxq298tqM/ys74zwkVyweUAXkNhrXbvQV9Y16d2gZCy4aobrUHQTB4GHVIkPAM
oothdCrvUR2Rp8G/rIDZhzRg50WPQxvYKZVAqWje8X1Vhg5gW0xAnFmA4e62I9prEIU42jrr04bw
6uTVBH6abWAs5K9eeRIUvm3EEWzfCAGzUGRpKUIRH7WJXhzDUKlbjX29CxwDoTPpm4OfzXxXRz3b
2yK4JBml2DWTQkJeDu5t43ZIogEPOQgjqqPoS5JOvlCAtpXqiwtcWot0r3FSPbU9uofS6Cc+5Txh
4ayeLmnFI06qGXZWzpT2inswGDVzh5UblXVCK9U8AiLHn9FE9DXwSMF0oA6z26TIaX9TDe64N9ks
78CbqG6QEdLXArn/vsae/ZUTHDnIZAYw/gML4xpVpVp23Rvk1P1vVaNJqluu72o7CHduWMPq0lI5
rMlMn+GT18brn2o65UVcep6EpLOlxNFygik1w2TtYOMyHcuQ0LgnpIY+RjUnsM6CrMtAqzBBIk0P
pQrn7649VsexxsxnXkW+iHqsf+Swnt9VOPAOZWTPL2WRZZ/sOeQ32ilE3BSR36HYQKpb5rjhkwuR
9HtG5vqxaJlOSzsKjkaX5pTZ+Lw9B2Cwtgt9hAyps6vdyTra8GPceSYPflDAa+JZz+p7VRboWjPP
zsE/6IME6Dh2DNuO7yZpt2+woxlTaCUInjQtzU81Tut9R1ASK13Q6/EWyF6JBYWDzjTZnnOveKun
bN7PvW9gbG+8Kp7sfkRoeCEMlhSpJSq2vV34ia66/Eg6FPBqFb1SoBDBKwWOkfc2O9pEZjdtSKJH
2gYjyBEBKldxQ6t+L3x43jmEm0ehPR4juZ7uoyoo73hkQ06dmJDsIUQiUGmB0rPwbHyWMSe3djtW
r1lmV69DBaNIx278NIDk0RuxVXXwg7w8g13e3DnKzp/qkbF93YhIHqTb1p8t6Sid+Nh8J6shqEuQ
ShwyGPT8tAI2oG5HZOL1wj3Czy7bzy22gFs3ZVLVWXBsJBwZbWbpA75uHzOLwXXZ8dyk0ohlK1Zl
buzRcb4ZpLSwc+seDq5jPaDSOYafuMZ5wvilnN+QCAotxOlv2zzSn8cuMIigMrrrW1h1TQZK7O1E
u88dscedM0ie0NwKDmMg8y91NpW3DgTQDypr9XMHEGqam9k7jiZQqd0p5OOhYpByd+XJRsn9bEFW
D7/GpdMuICXZZ3U0J2WZh/xSUXX2fQ2InGZjdRoL4yWgnGaHEWTEeGpxtljR/MOB0Nk34vVm17qW
v8N/zGIGo7YTnP0E1pWgqQ+XhtsSsdSDbdC9Qj3TEr8KCIYdVS78T7h/3HPWdN4cOxqnyB4djlfH
Mv0uz+zOTRvDzQhr9aJ6LNVo9mCiiVtU2Zs0zLRboVjXq+/YH+QLdx3rVE01tjXR3XM/SvcmY/UM
jqkLi01HTGkEhv4z2ifHoimqA6IljZXTk1vsXfJYT1HwU6HOl7ZIOHdh2XZHFBz1Q1R5/RH8Ny9p
vKI7mEnSG60uzO7at+6LznKTrFTWPQJT56iJPaeBNGCe0C57ZJxbL33p9m+KOdXbANQbLNe7x6Kq
UEltpUpxNbCDTRp5udYHCGnyeW+wJI9EEhtV4UynToZrXRAmb6uop18FxwWQBgUUtyunie6UDgYk
TnzYm8lSv7REGQ13O3ssHdd/mC2B0hpq55/6tq2/lyj6gWmNgtrUgxADjTbvKbB95ynkZfsYjC7/
PVHVQpS0omfo2D0DVsF3XU7YoaWivc0n13nxnM76lXlt9aJN7R/scvTMXuCkuY9YGz6oCnSYCOL0
34eJun/CgbonvLDZ2SLrbgqekWcUC6JDNE/TG5GzdQiMS35pv5m+wlDZ2VElsj1aUdBtcTr3LptV
8LPJVHnn62Z+y1GMhZJw0egXrnP2vdON+oNrvgfaH72375zJ7kkzKDXH+LruM9SgAWIZa3COYgmg
hZVEsyltnFZd5e0Iq8sxznXWoHDUdsURF7ZE3cshzT00Crp7Jcrovqmt4XYCInvX9r711hvHegDH
fOzjGX6uKAWOAYgtXjic2pkOKbGrIoSrHvT30sFY5g1CZi3WetvdQFJJpoX09SOaFsDddQjBDsyy
UfSs3E+OXaPyYILqQL2WHqKirZNJVs5To0111wTKO8jKwxLnrXcLO/E+7cEEu2fuhA4JcAyHUFH/
ESSE8i03FYEXZSD0Liejv4ugLpzicva+Q6gVwiZ9GNHYoFB8FKaNHkdle2npWgTletNOMOQIo19Z
wcMX1K3NpR2jdn7gQup1KGkRB4iOz4OO7C+UqSEeq9GB2aLr3lAZODe6AoEMH2+adhCiyx9KUBAF
NAnBwjcZhMU7ZprUcnzy7I8+FoaLcvoDG8LgPhK2vff5OO6gogjFqYzkD23hs3voGLP9zIfwF4Sw
2hilbBPEOBzIgy2slFhOFcM5lD+GCDjvNdLy39KeIPCRFZ0bE5OrG39CrTjw+wm+uZ0wdzlCvafK
wI6y6a3ySVqRS9ICURXOeNXtPD0dvNALDmB00INHpv4J5Qry6nJhJVXpzztOuuEwCTSVTF+7Oi4A
EYshxtX9HkCCfGRVAd2sYQieJ49V0APJPeanpI34Bsx5Jc8mi2TYbQQK/JnbnYuqTuT0Bb3BGIvp
eqa9NvgiI/ZGx5aFDdHYIOti0Z4a8UvzjTbzSra9ZJtJFIAny2BshXWIoz/xwpjm6aC2UNgryfaS
ddbCskYRHfXnybdOtCgeQjOk1+dlbehLEe6fwkwvOptkwkIdOLrHtY8MZKMWtjbwZbL+GXieJVSC
LND+A9s6DbP/BtrQRjFppUC45MWxvkdrwRB6Ki1ygmD95zKrbtErAANv8l77jG+8wsqaWXLJKOEa
5hxQOUKRJgWSIPEgQt3ur0/82qJZlK1Qn42QG0KgBOIb8egC5WR9bVuazHa+u/6EtZ+/qFtNrW4n
WcBOL2+QP3owulaleBhtvUUXWSGu2Et+GFTbSkto9ClUFtc7JFBlUqT1W/A1TBSStTSYtgpCWDTv
lIO8xe7NbBmFBiI450qeuOriEgmSb+E4qoqNfbDyOZbkL2ZVI6VhDq6lj2MaQm5IWmLHneNyyyt1
ZdUuDbGUpGNDe1TMsnAcktbLTw0TR97aQ2pDRyEOGYo5H/ryS05YDW3IsBuBe+AayCf9UDVtUtbf
Pjb4YmPXg7L5ZKM832cvDUGX2JegpHzMvBmh7H+PDVtSa3Ks4FJCV6nFPgdExZO1pUSzcii5l7//
cyi1hQDxqHUQ0NNhZyFIlzCgvj4tf9kk76zRJYursTPE6Kg33nAhUUJBsXtOC1NCsqlwtP+Niir4
NEfZ2CVVJer7WTUMGWMFnLHnBWyXQWYxrlxXIqYdrV+mRhO/AH4tHinQFoUE7/f6D11b6ctr1uG2
KavBO6n53gGxgOFwmICvCNyPdS+XtlW963Zo9FPnlJmyvs1Lp407i5hvPbM+JohkLxlRde6Suhxa
yCS3dtKON1ATwqf0kIJsxCIrk7SkDGW278J0C95yUAKPafmrih7BBoWE28YcrSzEvyr+/yzEioc0
H5ghJxGilMG96sj6euN6XDn3l0ShkMGfENRA98SLZ9kOyRg9TPIjfhJoXy6ZQlpKL7QgvIPDSz/V
jfVEUOm6vjDX5mSxOWsoPjj5gEoaGJ2f56o5VWWdfmzoxWXrDV44mk7BKtARu8ECX5uJj8ivXmZk
cc3KnlIoUrvICYcRpFYRS4lVwzcmZW0hLnarBlUWWT4WCir4URWmHUoVTL9AnXrjAWurZXG1FkQz
aQbHPaFUENcB1rjzVQbfr8/7yp23pLN4UQ5ETTZAWsqFj31DphoJpn6FtfCp9Zs/orSmjddYWTxL
fkuO6sREqDOfouw7MB5JVm8F3ytfYGnDNIcM9cLId09A16o9WkY1vKtc/eBoZKE1yz5kp4KFtGS2
zPNURtZUQGaX0iiJLBTwPKf4ElrR/vrXWPnU9uJuZaPf1J3buyf0SxNDX4MZbphb99/aNC1275B3
8HQC/fYkuwRq5Dur+cL7IO7b4GNHsr3Yw3lewb8xzCZAhRs4ds8lJNr9PWLbN4EeyMbluDZFi80M
qSmIZV02c05raPnNsdX8iuYtFZ217bDYzKjlzryvcKvYcPPqUdA6NnwP87QYHaSNF1j7DIvtrCrL
UDuL3FOtPfRI87QVxV4MP5Ggbuy0914ijPDPf2MognJFTyOY2EP2OJb5a8Tzh6L6w2E234dk6358
70NcnkL/+xTpNYMWRKIHZoERHBIYXEcR60+FF/ZvZVO7T0XNDY2nsGR7YIHGncUL9NsaUK/xv0eA
hpWwz3ycuT3eggDj3LRlASUnoKMTcWllxdgMcEeH8xn0MouwR1kStqYwwMmToRu620rKGpLzYydv
GwsaE1w7ZUJBL3xGGTvYhaOekspVxScEOAPqmVMH/HhfFuqGwIU9dUEMh5LRCFE3YGQ1ZqhtTnDS
psMR7UfUY4eaHP22UJ8CN8s20qS1T3P5+z9RhVPAChFtVxeNnBLAyXIPWQ4YSo5fWoAShd7ia699
m8va+/cxHlXEm5wOXkbHHtVZDmYDYKQbK/i9k/zy5RenFGp9rp7Ahjv7IHEKr9mbNvhAGHAZenFG
ebMxFCXs/szzZ+r78Tz8/P+frJeBF2eTYqzMAlAKzkX5TeSo36FTqsjnjw2+OJP6eizyIQSWLiN2
7DK268LXwM92Hxt9cSZpSAuhp17NJ6XheAILl+ET5C02Bn9XvOYyMYvjaALNhzE60xvmlU2VcDaQ
fWDXaMeGukn8UkH+v45QOC4pIpuEZqLf1Y6uExeiXfdDpKJ9V0x9Kn1rS8JnZfUuJY7Aoxeyh1bh
ac7nb1XJwQnp7YOFHvHGAl57wOLocoHw9lqCI9hyg51kL2D+pJ38ff1zreyOJWHb8e0sby/hWh02
x97zvvuy+/OxoRfb2gPVK3SZhHErACpZ8egMWzOy9qMvM/XPgUHzRhFLY0Yy20xxCyc6pzHRxn30
3o2HJUYXm3rQVOqyu4RNYfsJYP83TxIYRHAd83FL43/tky729yDsoCGAA50Gl8SS34EFEZtyiwq3
cmwv+ZpZFQCN2xL7NPU/qpnsOvdnJlrIdQY7i2183LVZWmxzDmR4QYEkOtHwRdBvpYx2sxCJz4YN
yNnaSyx2egZ5CjBiXP9y9/TffTsgR9bYdpZy3qHWwsvBQa8nND+uL9aVL7Ikcqq5k1Qpbp88AlWl
0t+VrTkG5dfro68s2CV907GA2Kd1haSI6LjxvzlkY+C1n724oQnA5EpRWKtPxg/36LicfWkeC2HZ
h+u/fO0By00Mk1LD6tY+MaqPM4Oy55TTB+Y4++vjr3zmJW0TnlytCxIb7FZ1e6cRTcUwanlpJZI5
j/+ANN7HQpkle7NRQRkVBfaEmozcQRHjLuThYZ6EFxeRdQqqrebN2oQttvY0cN2UvjWfZjXl0Afy
s31kRSF8n2rywW+yuMAL3rollPzyc1uNsGUknyudfWPBR5iAOAD/RyU+Gp3aL/LxVOruhMJbCubZ
G4DIG+erd/mZy8LmZfzFzkYXGT6ffYbDj4A4k0tL7xnwijuuFBgeI8CBLTRKDP8eSuOckRV3bw6i
4x0Qa/kB/DtWw/IgGNJuLqMuKXSLOgPA9UfTNlEEWbCcAUsFdtudVecT8JdWgW5FbamH0iP254a6
xad59uffORvavQcN/Ccwh92T7wCnxN1Op2PoAnA362n89aFFvkTQi7ECrjTz+hMVUwXnR3VXcvoI
D6I9H/Wf0Cs2nnOJCN6Z2aW3jnK9sADIpD+Z1vqa1YD2aHFTmOqxrqMk6MyXkWwp5KycaEtQPcCQ
AN50mQDJzU1BiIKJXjX/vj5da2MvAh5nND0OBV9AKHs4QjLbjpUzBx+LppaY+qkmtYZ6jziB3rfz
MvnNVOPeZmSrJfD+geb7l3Phn9hkZlVQdZ43nEtJABdsYg1zprKO4IsKTy0xbuyi9+fI9y9//+cx
YxN0UV12DYiC4qsV1nvfVht8ibWhFydYNlRlY/UN3B+F+qwkYG3OVpPy/cPR9xcn19RYlfAj+DL5
zYySjpvbh8ADWgnkhjbbIJivPWMRmeggsMPMumg6Ez8prOgAquBjXn+kqgydE39xenVuOBXMy9RZ
Tt5hjtx0CIa3j6x7f4mBxxHRR1GdQ7JFoMxeAODzRqOeb0hIvB+x+UsSWOf3AOXKcjz7Ik9I214I
ojGr0JnUW3trZeUsSWAS56vv1wXs3S4YYjWJWJebIr9rgy8ikXyq4elVlKDGTi9eBOY48NEfm/fF
lh1YHam+YHBXC4ffkEv0DfC7BdjN14dfWZBL8tc0ho6UNlVnz2/7u9FM5WsmywzsuOAjxgVYlGSx
ZeWgQg2CLqQDVf7Z1mU6YqvFAIx8RCzu8oDFxo38rAQAH3az46Rui0y90lb/uj49a991sV+tdhgz
C/fWeQyQCwHiLLZOm7WRF1sVtHhj8R4j52CTWLkB6PtjZ8wSoSOMBSCZRIWjLPwzpOfOtojewtzb
XZ+SlRWzxOcw4YUN4HNYMQrGcnb2hj5uWkyl2liRK3fUUrsf2D0ZtJrrcwYKehX8BvzhMLeAekMR
uAq3Cm9rb7HYsEELUii0poazpQcI75Cjar2vpdiSYV8b/vL3f25A266B6u6JPnPAKRVzj6U6QbDy
+LFPcFlT/4yOXmo5FxWM/rKuBS7QQZ4AaOitVQ1bxfu137/Ysy1an9A8mnOoi7LvBYdkns1/TF37
cv0FVo77v9H3Py8g1ATKc4sXkBl7AMiVx0D833lAOYVcvV5/xsoGW+J18jKrkYGD7Ft4t8RqDsAc
7q+PvLZCF1uXDY5k6Purs3HkC9LyfU/1s4SuR4bLXDdmSx3q0mT434jZX8J0Qo902Qg7QRgJen/A
M7rpDTgtrscehAzhiFUDYxsFJhZ0UwJ15bsvcTum86UXZQYMaVw8ycjwvEwpEMgBJtnY3+5lDb33
Wpdp/efjl8iPynEW8kzCsX3is9SnXEE/Ko0AHX72mMTlMDwZm3VlSmEt2gBRcYmSegVDKLtDTphk
NjBxcRb4MNmBgBxs5vqBBQkzVfMAIHr/I7dtSFFxbwaqkyrnUoItUAGitf/B83vZg4XU1YyCj7kI
fI6gB0UP1ZQ/X19fKx9h2YR1KYtoT0d9Liz3kWT0plfhU5b76fXh30/EUJz67/yDtBLJarbbM4CW
nwovArYpu69FOADFdnEOJfyXq2Fyf/1pKy+z1NOWUxAFUxnoswNQbkxb5w24YB6DULC7/oCVfb4E
Uc22M7mRwAMYeQqbU80/VL3yl/Ap3zPMquGbAXWJW8Z/DfxWTr+u/+SV4+/vzvhnBzihLWijoGUT
wiMMyryyBPoX5ArYaBDHb+6yWtkbH3ttdtz/fuzcsz1/Cid9zifwnsz9bEUfHHkRGlHt+HnvYOSu
+eaLn97W1bn2ixena9BbhT12WP2z2+0Kze48HXwsy1giqazo4lBMmT5XMwSksqj8BFHpAyRlVMr6
LeL6yoJfoqkKX4ed5sACC3tKXMd+iPIcpN4t3/aV6VmCqZxmrDvCco6IdAAbbJza236Yt8CUf3Fr
7xzOSzwV86Im0GLAdq2H8GjBbQPmQDZJhCgRaUy1jNmcDWAQUQutdlM6cChFBwsUrzCGR2MJzt88
fh39kac9mH8xBYVOg6vbTPDtzmz4nnjtQ0SqeiMUWpuOy1f4ZysVrOtJNAt9tmXbfuJlxO9QKRdf
PrRR/3b6/hm9KZgAvTlXpwga1NBwz/Mba5xVWoQwZfDL7iMqFshgnEW45Uyc1aLAZTJOIBuTsLor
WPRpKjsPDOfIbJyUK8fOEryV9xAfRkyqz2H3pMLfddElrL9xyUbesfYpFgfC2FiD6i0sHdn9ZvxH
BETB9a+wNvDiRCCOPUY5aqGAK58RBCQwK06uj7yyV5eQLeg+KTTfZxwItH7jtiMTUDOfeeZ/uj7+
yi9fgpDmxpr/pktnYgNClcdBs5Xzrv3yyxP/WZkFisS8h+QVdJt2PTIj3jAIrFkbM742+mI9Iuwz
QwdOJpx/6E4YFnu2m6Ks9LFZWdxJ1AH03LLx28sKRs3WndEfsfHFPrIXSzBqHcua5rE9X7iqNvB2
89hDr+DZ1Fv36drMLNaiah2EyFKO50BC6qe4dboyDqeNkOP95UKWaKM+t6dMKInDzAEKenqw1efr
M/5+xkKWACPwovouqJBJ9JY+yaJNHOGCv/8CbmE691tg67WfvwjsI4HSgxeg8IDu1YvkEsoC9dP1
F/ibtf3vvUSWitHUU2PHJ40iUpdxEvegOMFFnBHQ92SQToOTp6AShukYNKgVUGD1Qcx0g7TMe54W
bucco7yFgA9sq1J05zNwogX8TUQnX6piFvFAJbjO0+BDBqKh9yATt6DZtS7kPlgH4ZmqoDgpnfE+
5F10cL2e7cI6J2lVR4gkmPPj+nu+f0QDN/HfbW1z6c1QvNVn3w/rpCmKPTqor37RuImH9H5je699
qMU2CVvSV5dD9dRmLz5EvaA/sjHy3xvrve+02B9h6YFb7EFuYhRx8au8dGST8rf8yty4ui+/ei3A
qvEWN2rlPZboFlTSW7hS4WECXbnaecnmjYbsymdYunZxV7ZyaCusNggDw2FB+HWcWWApGp1e/9Dv
5/ZkCW2hLbf44HrVOZT5L6ntW8gpPpeWi+6gtHd5Xt7I3rprq2xjA61N1eVN/7kvRDUS3TLsTTJ9
Jf3NxVbn+ou8fyASevn7PwO3kycGyMshDaAdFAxcqcEKlOamhqnuxiPWvsblnf55RD9WAuwxWp5r
ILe0X89n1Rv5x6fVcIeK/pYU9NoULS69TBezTaGucoZoFrTKohtO5PP1SVp5gyXMrwE80qNcqrNP
Gy+uIvkiO/mqZmenTXdz/RkrP3+J9xMVtcFuz+TZ8vmjL7Pvlqs3tsPf/uB7u3oxNZPEtaqDXp+h
AzqBzl6S3QTd38QHMpTEBfRdsxjc8DZREFLcqbkN9xPjUHsLstLs6mIsDlzK4S0gsrkNOXPgeNnT
uC0YhFxGDUkHz+/fwEPxIW/fD3vMSr8fpommaFZ2Z5zD+Z5FTLzl1SBPXuBKJ4ZcBy+SwjjNHzI0
7svcC713YeqnY80D89BkU7vTg3F3ES6PxEeS59af7dDK6oOugjCtwae5hzqiuOlglLQnjVc+OTK3
/9R5rj6PpdIPLsY4yG6GTG3k0iPiliyOIM35UMge7QsYMKitIPf9qgxZ4qI6B800FzoWZ+YH6pAX
Rr3B1XFKCUFm6mRNFYtRQUbUjeT40Y21uAcGKwceN0KqDQ58ebHxQ19Y3EK6+Xs+bPmFrizLpcS9
Bl5N6BYhGbC6P5hT/JxziMZcX/IrYc0SF4XbeQrabq7O/WSGpLba12Yuz7Bbfx0HdedJ/cELcwmR
soHCqUM5DWeQ0VMo25xban8s5lvK26uugPglc5GCjH2qnK929uP65KzcMEtle7dpx3mGBM4ZAsj0
d+VJttfMr856rsLHbvBYIvhkwUUvKNIBZnP7649duQ+WmCkN25v/4+zMeuzUmTX8i5AwM7fAmntM
d6ez942V4QvYDDZgMPDrz7tyle3TLKS+iaKlFgYP5XK56nmDssKRypIA1vb1Pg+dJAcl5vbj1xwM
M1dqnIM5YOCy4jZxFDnQsda4A+M5up884HgVbZB/ahO2z6OheYDYdfjYBIRCdZzVz3Mh84dS+PRt
42VWJndgbH686uKw8kPct7tDuxtrUoJsVMvUC4g+zo0XZBas8U4OodwBWFHtNLPI0dcTcExk6P7N
RVjvak3LjX1mxYiY9/9Vh1wU3Zfq0pVDn3gKUYoApY4u1IxTUvRlOkTt+yj6Xxvf/0cJ9IONITQ2
hrp1clJ619tp2RUXi7r+3RK5Q4U043b5ZgMQeWqLeHi35QiquhMG34FaYjRz58WCIHTtMYiE1yUO
mFcyhsuQIg1Md3tSTk0fh7i0M9sGNrnSVfvdKcLxPpJFuGOL5+sksL3ikRIw8iwnrn9UYx3IVHuz
f0KKGzBWauGPXM3WndcWZG9Z4fRkDyJ8mhsIi06zGg5iqucetzgWUDdKzP+glrB7UpL5u74V+isN
GHsrQs1+kaku7ptuBGy7R/40m5f8WjtW8Ts/lsuLJ5tyFwwtYGEK98Q5ZsX/IuGETVJ0pPyCa44p
1fUyJRKMuAupQvdRLcxFLcECvnNAOBjFeZAWQw6JXTkglNY0vDwg+szSQciHdgymryDnkR0I9eE/
o9fg3sMTai9UYAG9MAaHsS7aLGyJ+rYwJPtXVURSv7X9dB5DceZ23aQ4Baq0Z0OckWrG/umOy70u
Qut/IfWdQxEEFAC9QN1ppAUmtUbf103rH4sCUPbaBgkSsC3rhw3eeorUkzxzOLgi8O8L52s09NZe
11y+hdJ3ktm3izQPkPiDie8cc5vkqSr9IR0nXrwN5VLtIE89PyEi6CE3iDRPAHaNKY9HcXCFK7JO
23TXyRxR8codisS1qJ9W87hcGjf+3clRHygt2ywIZHfXiFgfQvDYnpGaUn1b8iH/VdUOgGBIfAeW
dPgUYh88dJNJql3X7VoZI0xX2OzO8Vv3HvjFn7cX04rhNHOzCFEAwA84+sWOeMSpNk5kw/ZuE33u
JsYzs7IAfevbsZ7ic9w8VtVjIf4XfQZZcO0YwwzYTeAKNTfqgozZzI/DRAChPkVNpt3vt3tnxdKa
yVntHGA4wKi7oNgXmUGMxyesKH/Dbq71veEIjQxzS8L7ugw+iH2eD2Vj5AxOfnr75T/ctCBHZsYB
tbB1oWXuXwaNdc06xAWB71D1O0RN5zuJbfJ1aWqW5YpBTSBsaDZbbgFWuGPtpawKUPiH8uvtl/kw
xB9BIOB6SPnrOFUP04BKLzldBisan8a5ZsfCyl2agg2UH3gcF28yDMf5i0sC1u273FN+Vg3K6ZLO
EnHmsLDa51XE7bTgCnkl8OjGk8Vl/kvF/bwkEsTMf2KviOH/W+A+7G6/+EdTAO9tOjSxMw0uHScP
+XkDoE7BxeH2RlbhR+N/ffT197+6BJIRvY8tO7ho3FNAHAAFo0iF/xyDGbcl/336OKKSTnfFeEGO
W5zwRTfpUOQbr/5h1dF1bhlrjzGlRrcY3UssxR3kZpdEFUsazdX3kpbyJIb+x9JXr81QAiZLu10f
LMdBgGE6LTUmedy+3B6ej5zx63s4//1KCCtEczMU7qWW4qfPFABBdeYoHaStaH+0flBuuIAfHaav
DRmLNYa0JYHmV3exIiTD1Q27hE3xas0O5B889Xz7az6ebKhQ/u/XOKEr7EKBQkSBCkwdaj0SXm1A
RT5+NrLM//vsfOJlXrklQaDBLZOC6icFSMVG76w9/Ooa/jWVHYeNijotZI2jcd+BtQ5e4e0u+XiA
w/j6+19PZhXzyipSLsBMYIH2Ip+eraptT6gfcbNO1uMDcgaDDSu1siLNsFKUaw1HtvaQQjwknhck
8/gw6Y0v+ehodLWAxoIUI/xSctVsDBhFrsmXEJduTenhsjJPZDdDrEFCiCDeGJG1TzEWqM1EXGDR
exeY+cTWLgQXyZk4G8vu49UQmnGDiqMWPbaqa0cJ4FPkETpDkKMAJXkId58aeFMCTzWjpTl8+0sH
Bm40qGM8RGfLAtoRbjZIlsfPNWMsOdBjwg6g6hYOeZnKWUPfojkNw8VFqq6UG37ESneZIYMmpEOk
LSRGxsrbFWEO/Nuw9xdIK4qtyzPyx7Cbp6LrdmLML8eD/kpoYbsHuxmKH0sTPSvB62PZglSbIkuP
PpU8REW5N9jieyMj8pLHeXDP7R7jN/oinZzFSZXGn0KECmnii6fHIl1wLDp6ikD5zB2cKpsmuzqS
GYF8lA/pO7CCi51X1+FRUn+4k2ETZg1iZUdWLlGZMB9Ad4LMqR3SWsOE1wogHq6+wTVx7rUaxmyZ
vfDQsCXIpNcBGxzTeNdEsXcaChU8A2Ap0rAQzaOYdPig+EDvNGqwMVYElSNB55Ejt+L8YjfUO3SB
gg/FdbyAoiihBiWX+RXpePkhdALoE/tanwCvdaFJBnJqUoyUP6BQL0oDN47TYWEO6Ly26/2kmkyX
DgnW98EyzV8blzx7iv2guAsCJjQ62FPVZ5DegV5SADpjPuxzCyfMcWTsPNucgWLaYk3HEY1PUDyR
YCDnvM8GOkM4aFhccIHbPvVCl0J4QfIvSBBZzgil1jxrXAufXNih+lFYYK+TvAES3wEFOqvHnBzt
tgp2GFLHQ7dH4DkWIc9GhcplDzjkJ5VPwbSzeoGc56IrcUN7e6GsGBTz0F0KhAltHg1w4Pz56IwW
vfgT7faB4/NPbX+hmfxESD23Nm0AbOM6LQV4TKTZXCBr7+/8dyOxenDLuQzFZXIhA6qBcE59EFLT
qQlleruLVvYqs0zMhQgLWyQVF8SqD/4EJRBlW9+BpkWc2hrvgJjcWu1rH2NYLRlGbc4YSmq8oZ1O
BZgmz/1cuLuORMv77Y9ZsVmmsF/sDaGOhRourWPNmcuCGnB81v+z1Hy+d+yw3LCNhGAAPrBbppaf
Goe+ggyTewlCV95xCKMdRCeLX3E9CW/nRjVDrhpS4ndhU3nPQO2Wv3nv8XdO4tDZ2GxW/JfA8DJ4
08R+3gfykmuArUU7Aw7OttKa13ry+vtfLkwUWPFcMsAcFt5BRLn+1Q9w9B3PzcIJWme3h2tlRpjZ
fSBtMFTNBdF5in6NDurD6q9j/ZlINLYWM+IYzIsIIGWGUtqJnYeAHyNwyW+/91rnGLtWA2mwvl8q
eWmQfhtwOiXBqOekvZIIganb6J21Vtz/DgGo42ByQ8/tMskm5WX/DXetexHSB1ds6TGtDICpOsQ0
QikQigP+1Bl+BASKb4B+2vdNX00biYR/4IIfrZTrCvprInXONHZxvTiXyeZdiUoisFGqiUB1FToO
8gSmefNEXWB7poGOx7HTIUDjVf4CvpVOC+HKh4hEwSEu4+XFd2bUpscdecx7p8/icYgOAI3lrxEo
T23i9hYKv3uNiN0yN6dcRZwm0SyhblJ2RKdW6G5eQq2YTVMtCHg2QIzB7r8Uzq8xChLozSDWYoOK
/r0fto7DKzPALHJ0sP/mqD/WF+IrXLRCQOKxiAn/ZduT/5s0fny6PZ/XLIlhmYE/6TAsUG3y+fg2
t+Nz3iwbruof3csPxt+sMIUe42jV9oLL1ql9IK4qCNTwnALUaccCH6Zc5mNnl+6YFRC8fAdUe/hX
woW+q1yrPnCnIXeyH7o3XJf7p0kV9T3QUdYOOP3q4tdta6egcXZHGRUkLTvlffeXFmIoMic/20Gp
C9hKINzzpo0TFqhhZ09g3/Q0Jsd+tJY9FMOjAxPTfPTakp8hygLZKrvgX+1KOe9W67E9LVR0hEak
3DVIzoaUwSJOuHQMk6EmfhZCG+mIWrDm5KlW35dg0R8h4OClvVsxyC87mPMQJpDpZOkoP0ZQMdn5
YVeDd9GDr5KCxCof6irylqwU9cBPcVA0v4ooVkuqEGVPoAnxlUw4/d4e6o/uPWAVTRxlJ5sZjKEi
OnezeykQeyyDDOWsGcnjg2whwtJszKkV0+IY616xaaJeKUMU0C/d2WPgYUfBsGQicthGGuVaE8a0
deblGp3R84XTcyxPzXLP7I17/JUVYcavFaVet4DceclzLhPAX8nbGM71hpuyMghmADuY9ezKMrQv
UBW5zNp+dsoKWEP9RYdQ26yi37M9bwzDmgkxtqq2bqHnB3sLJwFyRn1x4lOTVNF7VcyH2zNqrQVj
m+qKJZomHnqoFh0e7AlyS6oGjF37wJeXnwrJY96aUW2wfyoW5rj8VZRDluafku3yYiu5de0TjLkK
lEEc5rWk56V7lR7EcHDv3sz3Vvz7dhetzSZjokKt3tFN0cXnouV1Jkao3/aF3HBG/ljSDyysWW88
uYI7dceuUeqF80TYk85GJ/evUpth5vhe/jRpSGI0sozvdAHhkkEKZDRz5vo7SVi5r2gL2Dz96ifU
g4+HWmIngjZs2brQfAjitC0scBog99MkPpK8QLvvotSPKDtXY+fvHAtp0sXI9b3nR3I30d2Icp8H
qDH4eykC1uAEPdVJ7s5jFpCheSGOCBI2t2DDzZrRtxi6rv/0lkueHNINd6WuphNyv9X7xGl+xyH7
pxPBy99g+1uZE4ke4qxDz2CQ+/Zeah+XxLDcC5wvazo1rj1D+FFKXDSWs3NQPLIeF0GlvdHhK3xr
yOD816WpVOkgzTCwzogL7GvUXgkFCWA2HyDGalv+W0jfIady5w2vPUIIOCFs2O4Vn8Osy4avHOZM
dPSs7fZ3uLQZH2QWeM0X7s0oEas3vm9lNZginXNfIinIwVIDqHfXVdBLICQVwVsomuz2elhr4WrQ
//IJ+2ax+Vy19OzZQ7JES2JH33voaxXhhvle6ynD6lk5wUGzA2E+ojaUFlH1Rpoji86kebXYFvFw
7SsMw+dZUrla4Cva+EUjhEiLeTfFd0rZGweAFbNhVmsPhV/7cT4j+BpBqmJR/hNFhsDGwz+cxYis
m2dlCpARdXy7PzsdtLXJcGj66OjT5jTW0O/tm9dWD1mMNFR3aY+TlLApbGNT+mh4rk0bC0hYoT04
XafOk/XMoKsHqb37VvKMuwEA2Hpjlq21cv39r1k2tvkw9JDfOTML64TX/YCYnHNuafNvWQZ8NwzT
J1u6zpC/WvKlU4x23o1nUXf/OrPz6nIo8iKoNSZ1P//2ICC4v71yrivEtPXXnjNWTiix7Kfebs8d
CnjSorRJOrpzmIzjFmFprQVj6RC7ZbU9oNcaiPc89qhgf8pxMkyw9zYbq/OjeX39CGPhzADxFmqO
23Mcdj/82tqHIEJs2MiPFuX12UbE7MoKGLmF159LCCNar85i76z2N9I6PjcC/88z1C2g0U6lznqB
YlxS+RCdFIRD01t0zrfbo7wyc03/kNgWIuVOXp9rXZXfmIQ8u+y98uTE1XyppO9BSa8aX243tjLg
ZrLDKMncjItdnVkPlTTWQjNIKS84teUmK3mtCWPAy2LMoWFZhqeY3EHfeBdCYnvsPzkgxoiLqo/t
aBTt2YNi36HmhXtyvR6MVqma59tdRK6O2gfLzjccRB3zdkGNfHluCV/mZMpJ+71gPUvBvilT4hEI
FzZQikJqfdWmUx9C0m8hMt5of2XBmFyQTjs0j1tanXEgvZ+l9ZKjlduftvZoo/diFgjFx64++00V
PQ62/3uAaOTGPF57uNFtyN0oKLK5xzPhPYrQe/ovktu2nPaVReIZTnWP4lE/h2931rjb+V7lM24o
W+2V98Rt27txEV6QWhAI+cRhE4bFTBj0ULdJQ5jaU6f1D9TGvgbB/K9sPwnPNZ14PTInhm58fZ78
GnKQUI462WGHxOmYf4aFji8w3VbL78NBI8Hi1NhEQXgu0Ide91syTSuG13ROJ9EOxeDy8FQ1UP2u
HmOBjIMySoLly+2ZutbA9fe/NtmKB+HU1a48I11G/wv3HyHEYYmnvaynAmdCGrHD7ZbWpq2xyc7e
QEbct2C5lUQd+j6O7+oB0r2fe/q11b++Q0OiyPEqX5y7AdJfLtV+Sh1IT91++tWF+sBSmUibdmm8
aBjkeFblDLS+bQF6SqH620Z1l8UNSHuuH/1UbvP1dnsrfWUybrqaNjm05NrzsjRfBCtf+3pL7nll
gf8/vM1ct5aww/YczC10SCCfCCy3f++p+nitZ0tr3m1kBq1MLdeYWvXk5RpChh2Uo1AZPTaHmKFs
o7SOoLu83+6nlS3QFKeynV5Bu3fszsgkf6Fz/xaF87/9bG1d460935hVYyGZ7Q9Wd47gHXQ4dtY8
QtR7K4y7NszGDo6altDrYrw+xI8fQH4cEUOqPyOyBMNkMm5AM6s59IXB8mPIyAhryEITEtyNbvto
edHGGK99gbEXDTUduPIwxlMRTnfKKvSh6utPes2mEhUSnkUPAW6A6D2ogea6+CkmEqZztSU3sTK+
JuEmQOY78LN9h2pBMl4ZAz/jEGmQU7/VP2sNGGeyee54ozlIkFy/t8G7mh+rLf78H6DDB0bJFJ4C
x6aqLF+MEH2DjkJG+BRAEpldI3m2Nf0D+cHuX+G2w1eJdIkdjQaO9FhvBrOBTHvCkTjZ5shYV8op
Ei+36KtX2T+GQEDRUlfu0+0V+mF6IKahiTCYPLgrPUS2TzWqraMEeZz9cxdzP0zzFmIMruTFEaik
niHDKvbvfbU0uLsug0uw2NlQRvE71zr/atFqK9K0YsxNIgxtliYnUJI8c0EvSL+5a4voSZDui0Nx
Td/6z9Zib+FiV6ytCYfh0ShL4YbOWaMUw4n3ILokDmJmtvwWxE1yu49XDK2ZLDEiSBd13kxPGOdf
veJzsizLA1RrfsXQy77dxtpENkzVRCZeL3KOTlF9AV3z0DtWWkBJ93NPN/zlgXu2LSGOemJzqPcV
oMePziKLfykq+T7ZhGGp2qHpGzIF1snH3O7bANHiID+0ELv75CgYnrNLhJ0voUNPHRFtZqn6Xjcw
vFNVHXXsbU2oFYNrImRiBcH7Qjb0RGOoyf92ug0PZ2V8TWqM1XDCI5dbJ0XupkCkenxBoHnjOPSH
3vKBqTKhMUED/cB5WOjJhuYArjRc9w51NAT34kApJ3lB2sx1KvkLNY/BLsqBqydzWV4sFPEc9DK2
sE+QTRfQMt7NRR7v5sheNmAQax9ueCmMWtwlBB8uUICPsDnEbp6gVrL71MQ2FbwUEDSCXZ/ei4cS
ysMNPzn2z9vP/jBd5mpajTXZ9kCtOsOAVx8hgdGzZUyRN5NwGPq6l/sC0t5JH+FsOzV2opFQtUOi
6UYGwophM1kuUBhAmUVP6MmRwyOF5P3kD0nJ6v3MIUq0pRC01oqxaHtZAj7ctgW05d3Equz4ySmc
cJ/73uNCR4kaBnsjJ3ptGhirF1UHNm9ikUPx0mNHihu+fTjL/3EXEKjbw7Wyck3WS1AUfjdHU3H2
4nep+cUOq+PtJ6+8u4mC63DLvJAqoidXON8DBc3uHB52QPutose1Bq7D89fhSlRDZInJpieN8rYU
EvX+o8SV0hcKLMUne8dYhuGIrMdYwELI7giYRmo3W6TNtX6/ftRfLz/oVk2xKq0TroKHrEPmWiZr
PWy8d/zxydCsraAu6fSg8d64XKaJVPQbgGffB138ALsfMoYRgaKmjyTa6HB7sFc2e7PcYhq8RlDL
ik4hn/rTSMi3gFcvfQwV1aWQG1GBtQE39uMFeqB+jozUU1HpDFdhpaeg/LiF515xwMwCCs6Y7zfS
oyfV8YfC7X6WlXqMxv4V2cgpYe7XKvhkdMYsowhQFYToLj7EcYP7yadZQOuNjePjeRWZVRTzEiAB
xemxp4nquUEFCIoqNibV2qONUwNIA30tWMvOLi6UlRt56QJ+8cZm/PGMjcwyCiu2cE9NOnZ2yrh+
QfyY+ykClkG4ExI3njHOcCPwiLr7Ni1hfOpj5LZkt+fux9MqMiE6TE+TY3VzcXZiO/ED9uDpyzx7
r7ef/vHKiEzIRVXPYWspfJhaFDL7UNhZpWEAis2n0iWgcG8iLhjtxxljw85eqUrAWI7tDHrNxD6T
WH19vrGhc9nWcW4z69QxFBEvXTbl8XPMthLS1jrIWNWwsI7orqtaoiQeIj5JZ/8bVc+W+uQAGLt1
aMcER02s67LkIukKmyYc5ryK5CsrIvLJxWHs1J0YvVm7sOdEW0eb+/tBel8/NYNMnk/OwjbO+yY/
E9lmizqCyfSAgyEk7O3951owVnYQQ7SYdXAzyvq3Xz5axH+y6MPgk41j2scOE0S0/7vZuQCQeQvq
M3DKacBOzv9HWYzV3A5H0rTvQrnOxmnnYxsemUWclYDMsltSGNYBSsrwL5fwPna7bK6wsvWXhn9O
QSwyC7FwUU/mcIoiKP090qpLm16B4rp1aFuxSGYllp/DSM3IrzmFZPyKkpg80SV59fut8V6x5JGx
onUo2pjOHT01pXuMSicTVv9yeyqtvbqxmtvRH4lNsJoJeGQjUhl7SBaE7dZBc+3xxmIuqpoKp42s
0+wj/XNAaKStqzwlNSzf7Q9YMUcmmQWlL0Fg2dhAsSV3DMCE+OukqnTh4UYDK51v1lohiuA5sYcT
eSTb11ohSDlulaStvLsJZClJXWBbhEc8j13m8te49NKp5MBIfLndOSvdb2JZvFaHvMVlDFyAAnWU
MEonCAKFO6kterzdxNo3XH//yzEeSYlC0OuRJ4peyICNPzg0wYtLP+nFmEXNJWELK70wOmlH3cX2
lNpUb0QrVsycWeA2hUiAmxuYuaAOvG9+YfXpPBe/ZT64iS1I/1K3TbHRTWuzyFjCnJdXgaURd4ha
6F1t1VD7nHx/Y46uDYLz30GYeCAqTw3VubFzMJbcvrb3NiruEzkJfl+puN7osrWGjPXMAlxdImMn
P8fRPVHPEXsCosu3v92eS39uVP9/hCcydatQzxIFftTl52/fHk/W7vGeffEO3uGiE5rWyZzaqZOK
5ELTX36CxLEEqdwHXD+lbgYHKhmTPuszcobG/FdxCg/t3Qwd+0SmL8CLJEPy6/ZbfryovNDobL5U
XjlyYMSK6BDbDPxMYELK19sP/3ieeGbJVzwUUVX6V4BWDzvQPJT1xoM/HjnP7FoXIHrAVUR1aYpq
UUmn8vyp76j9WyykeGY5qzaOlitfYOausbHAVY6qAd+3n0qRZ3Xhpp/qGzM1bW4ge65GFA5E9rFx
VVJubuAfWwLPLNcqOjZ7OgYpMS+BwbFPlnzJR4QUS4502S3O18q8CQxL6Y8BR4EjEO9KaWilVEl5
Ve8h9oYN+NiX8oLrePxliJW/hELYLpQihjhxnHvCXy3uQSwAR3qgdQXfCoWsdZZhyjRxvby2gQEc
VJQhZtECIDoOLF2w2ri34YKufY2xyJTMkTTgWP3FjnICDOPMjiDsxXvbGsUZgtzqvbVFlNZFvBU7
WmvRMG18HDsFQTfU43b8DnWPr4CL3eW+jcrRHDoCAcnPdSCyz01l4/ghPFxTSQYbYrUy0U6QlN7G
XerK6Jg1PaJA8Qi1sPz8xh7ugeDtUqoEsESUdulY2OU+8rS1Ee9c6TOz0mqxwWkYwlZdwoDm6UI5
+H50ZFAs1VVKmqBKYlRHfSPTZhxuxYyZZVdlaNUQXgDjxsa90YMDlvtTLvtlPyLVIUHSerm7PUAr
X2bm/Fht14YWqimR35u1CYpFl2W37Nhj2W40sGImzYwf0nZajn0OsJ2ck4G0CWrHbr/6ygwws33m
Jqh1N2JuRbo+8dw/MdYemdOCXilxRdLSYaOhFYNmJqPjMoVbDgUvyQsRJ1FPUI1GScPh9lesXPl6
3rXVv+xZZ6M8Rgl/uOQ0n9LYI9PRBc7/rkRE/cQXC/UOCsNdRlCeGqY4eIKSu9gD41FlbU/0ToyR
egMAhW/sPisXJZ4pMhbimNd4NO7BJEElfknZAbXSuyrH+KF+8h9pta9WXe9J5O9iGzVtGsVvG22v
9bRhch3HmT3mYlFr+Bq2+ySnt2irGGxtIhqWFieDyaoEZnovfkTsu8s27nbW3tmwp6iq0dxzKcgX
TpwF4q2yw5TorRrotbc2DGhPC91yNxwuY8d3SFQ4Qgg725h5KzbGzNNyAqCsnBBkgkX4U+pYlZ+C
bicuyF0sEtsf5X5hANbHwpm/40rAw+bgeM1uGHN+mj2gBkBpjBMbIu27UtXOgVl58+P2u629mjER
iOdaTT53wKvVMkGV2tFHFgupjp5NNvL/VzrWTPjpHdteQEDHoq7OqD0MtpJk/lQx/n/f3jOVrDw1
k5grPHhI+508lV/yy/hKsiar9sV+TIJM78UpPvev3l106Q5NukVE/lOy/lHLxlypna6iE25vLsWd
+xgd1AmlT3t9j+OR9cDu5aXf16f8Sd/xS7NzLsWZ7uJXsRHfJ3+ygD5o3cwOKqNgqQrI317yorXd
dKIs4a0/vE0hzwkAmvA0UGbfPDnAOvTJiEg5tBEn6OfMY0/+sXLLB01kdIaHaGy8u8aOQRu24Eg2
6QK5DRdaD175MFpOfdaVBNsgCADE0q2HOyMkb8TJGC4s7W2USk714j5PVQ0JFCR7ZJYNLguyoQHq
psKGcfXIyW796RFafuNX1N05v2NC83sZqPZbvLRg4kXK3wfQ08pCD3g8FMCMD5bIqz3PR+gIQBLh
1Vb5mA6+yxDY7ptLdZX3mvyp2tcojAbyUosjtYfpTYyje+Ld6O3YUI8//cGJQFn3gv6ezzLYh105
30tRO7vI6/KfnWC9QB23xKdJMI2TspXNgyRCvdRIN7CT0net79TqwjunHUmS+3WezSpy+iRchuJX
GNuAs7it9eaKfHhAhUkIgWM/TwdJUeUQkne3cPKkpcXyFJYk2i3NopPFhVDfREbeZLQCyYdapD4r
TwExI6S6Q4yUyh0JKusQ2WP/5Xp3t5O45HqsA63fc39pisMMptk3OHk0obaDOW1BXbNrizILBVmS
aZyb967p6F4Aa/4QIZP5ElblAiC0FZ+qKXfTMW4kSn+HwkbW44B6tZoxKPJUYU0hN+8O2dw4dQDg
E3RdEhW2427k1AVFxyUvUrqoDnFkEaP0vn3PNcwH7BJ0Pi9+y6NzvmhL729bpjW7cXWk/tquCxvg
HEAD4vPE36aq2/Ei391+8spGYuaaOtj/Q99q43OwSJ54ot+JMgQNLjjefv7am19t7V9v3isbGd2A
0Vxmppv7qva/lQq3M7cf/ic55YPlbyaXApLWz47CsYIGrofALc2/L0zRHW3b8kzretrntOHpTHSR
CbsJ9ziTz2leLXMqas96mnD5kfEGG5HdT1Bm9ZXzOOX1vPHxaxvKtVP++vh2GFvRx9Cp1I6m8EX5
oeFRlKlItVlBt6AcK11sCvJ5Vg4mRwfplShGxTZ7oPXb7e5dmRtm9qKfTyLqtHDPKN4Nkmopf/QM
U5714cZ2uOaGmnl+wmUN1X3nIuGiqS6RK5ZjgPNMtlgAyjaQcEaBUZHVpFHHxudZpAOW2KR+VNUw
HdzZrQ+oePqcG2jmAc4qryiZBfbm5cSar5VkSR5snBtXJoKZ/lfDCZy7ouYgmjy6sbzE0XTSFTmA
NLa1jq/77QdLwUTKABE+XUtk4cVifb3qmbE7SWtyklRaR8gwLzlkGkPvZ6z65Q27R42DI+H7ysdt
0DTnIf7p+meBIFAGG8myevbjfS3K9lgRlMH2nmbHmIrxwPxWnKlskfFV5ALnkmg5zv0y7K+lW8+t
PesErvuwR200skPHLn+PfWs+A7DVHsqxau6jGByvCoSvI0P9YBpGvNlJt7B20rd0JpYohiTqGF0J
E+QB8Giyi0dapcGE/40Wd44IgHXPRS3H3dJPXhrP8dZ9x8rB1Eyx6yJ4lNYAN2rMymZXySy8x6lb
NdnmQWdlsZppdiCztCK3EGZjpH8op+As+60Lj5VsY9ReGeYGcGgfyBl+6ZxxVIkeIBR4YkHevEQ5
GKtJ2Euv2ee5R77VbnxWXdsli2LvoG8cXSvMfzC7JPCSrH45M0SK92Rm4aEiQPqRSG3JSX+c3ABS
23/fUi+OBv8M+qFuN8tMIhd9xybIaXSO5x3LyQEJXMTxwQ6LN0dV/caJd82WGQcxDhKVmkQVY1um
3yfBXr3Rfptjf+PosDKsJvSj6qQUakLYjuXPYfR/nF1Jc6Q6s/1FRCAQEmyBGlxll6du290bokcG
gRBIYvr179Rd9cdzuSK8u+EbDYWGVCrzDK9Z9eXjEHzpuavsugbhfigqUR1htrtt8nkD5teVw/NC
TFrDVPk8e6SZEDBgOB8rOyZu127catixzlwLSu/HpDW0smg0lGec0RzlfBooXOuMn0r7ucYtXcPW
oxbJlkCv+WhnG1f+3nS/Px70SyOzugfOWdFw7mKPEmMPvgp+GWs3oZeniDRXmMAXykhrbKbtCtin
5TgJSh1H8s5RInEb2BxPSd808ec+Y1UjAPmpi8ASKI9mYc9sLv8oOt2IzJ786pPZ3X+00X8SHDVO
rBi1D6fJ2p838HTwN7QcgivL58I8rOGYE4nK1ulldygjmm8abUgShSP92oY8eFk46a7shAuxYQ3O
rBw9RTOcCY+0WQBt3tdeu/HK7admYe3Uy0YqoQOJFBUGLdC0DMcvgDO8ihIi2fCGvjLVl77gPIL/
zMMAN9gJuvzm6PVbI8E9VHmSfY6ES9fK5G1YmQoGi2e1ZpNBpLOH7Dxkia/kyJd++jny/fPTgV8A
JjKE0VrEllTPwJIHqaVXEsxLK2i1kz2HLQSqm2iXzVu+bPs5HQsQxK5M7YXgvJazRpzIc1y/MbWs
SXEtTbprEn6XBmW1dXPki6Y4i83r6tUt/mRAiZtrzvAXQs8abzlb7U3LBJl8Zl2LXI+UGwvTk8OE
Kij8tdtyn6OZnn68+t8bIqgX0dWHeDZUbiOgkd3oWy6DuIBA2MdPfi9VOz95dTIyQ52CNEt4qGEq
msxs9G9qLziSItpDBC+HiE/xVS7T08dve28h4W3rqmUfQs+W9Gw5ZkPa9uMjTKNumwn5fKMfP37D
e9NyfsP5O//ZB7OC+TVKrcsRWdsmQkHG5yaR52oFFDXakV2JFBcmZH3fD+rAFjMcBCGXW294MAO/
eGWvXXryKgaJiRSqIT45tvOUcGNQpJqjbx8PzqVnn/fJP4NDRh8KR5HtjmFOX5uSv0ojf3/86Pe2
2nncz6/859E18KIw2qbkGAgK5Tkv8g6yywK4j/QPn3vDOgipAoKFDsceqIrqWOAK87SopkucaQiu
BNFL4+P970cEKEjpNhvl0e2rb6aAjaK6xlG99OjVDm6raWLjzJ2DguZ00f2V2TXFkktPXu3gyqsi
qDdDQNjxITEYoEXSXIkNF+Z0XRU2gZ36RYvoQBtl04X5fRMHvhS/c8A0rgz5pXes9qtbWh4Qj0UH
abs4cAWUtr9T36Qfr5kL8WZdeqmqoumR+2eHkB4hcQYxgbfWewGy70oYuPTrV5tVs9wPgsWNDt58
d/YVIuJva+SV4b8wsetKiu5g+Wd6bzlWxdBtTUactIgUu1L0v/DT1/eWpTANGSQUZ4sz0Z+V+jGM
mlMYXssGz/fQdSEFAWFdAyhkk/U59MlBym7BaGogbZt5aT2Nx8m4v4dG9TEdz3xncWUlvVvFPL/x
fCT8E4IIw9HShv5wHN7skvTfotfA4MUxu/XnGIyVk/tl+v6sHlHEX54/Xl//Vdje+8rVAoDPz7LM
ft4fpzYgaZYrMBjUGMqfHpgyf4I2aLYBK+xbVTmN2sIIN3gG3U9s1ZyNm0HVUMzs9Ox6iVN23d9u
kvO94XX5p259ho47gdmeGPtxJ7rgrFHRi/7Vh92jt63Ds85e3oRwf13muvwNzbLmGkn1wrZZZ/Jn
yLOUeUOO6GCMd+3cYThr9Kyj1g9OwkEN7OPhu/Se1YyVU2hMpnvYcwBtNJQ/nf6YL1EKp7CPn39h
B7mr2TGkikaR4/mQpI+hHZtaeY3oeWH7rLP5OeMMbncugQciUKsVA5tTV1m3i+g0bD/+9RdSmTXh
itW1nCdq6dF2rNwRm208XLCg+GrvOlLuxv4zXXBsnDXRCn4izrAUIRzOHV2/OGHoJQMcU2u0Yew1
n98LU7GuYZCxdydv6MVxMOVhGOktkf7rx+N06dHnv/+z72HlW/e0GrqjKetbJCFfWkl+f/zoCwt0
zTtti9pQKT1y5O7fKPqZi1+lJbEvPvn4Vb4B++uCeDajR57X9143PkzS+e3KWcauKt8+9wmrxCML
x9B3XOSTCpEiJE0swdAu8scQ4JTPvWGVgOhFB7AAgFsUlGk2Xbkkw/g9zBvEuGuJyH+r5J0wuy5h
FGjYBn0OjVji4FJL+q7cFoDgfu8JiX4HXV7cK2BhbmcYtwKc3oeb2u2qKXYpLWFd0TAsi3yCOPlY
0K0LbtYVTacLK299c2VdT2WzwCvPIbc+KrseXE4+HtNL4WU1a2pSboAfCxt5djw7MHaOiH3ziTbK
eb+vJmyu3N4vqYIUXPjDoq6dKBr6GJzwDTrq0+YzX8DW9WmCnv28oE4DwkM9AHdieCLIAPOSYrpy
+L4/+ixapY6atYGyASTUtQPzeFq4MQxVPqOHE7pszR3s6xbwtNJxDoCy2LiF+3kRs45VT6KwM/9U
hsfWLMEwCnu3ZrRC+RLmKXp+GIx9+nj4L2RDbM0RLGs5sCIrwb7u0Q6ES0LTJoNqQI/XHdk59eim
FB7jjwsHN2UH+svy3e38BS44rNUQ4JL5Pory9kfVQ4YONvPVE6X4m4Fk4qciE4tW0Y9CEsEx56v6
GGF1hw1sgkg3ghLYZd2e2kxd2Uvvqu+d5/K8gP45IMagg67KcL7WTfkC+QXYXHKlD/Oc/eW+86YL
5yFDfsqD6XkKLb322vNe/f9Bi605joPvu27ExvAASx/I+0ZlrIccsA9WJePS5elSw/PT7W2VwF6x
2FdWhzA0tVdK4+/n3yxaRZDSx0BUSzQfM25fAeT9XQJSHpvaOS2QUo/QMIqdqT9R5lzrSL0fs1i0
CitSZJ5TWTc8lNDwDiYWE/rWZ+TacJ4f885wrimLmEGMYxFw3OXypC6CJHf0pnc9KLe9+HO30e38
PFUmhnHTx1vo/cOfhav4gtpI2eN6xyEM2W2I86116bbKbq24cnpcev4q+yVWqAzy88vRVaelljfK
4mJSTLEW8+PHX3BhRtbURULqFgozlYRh4Z2Y65QMPyJ6jelw6eefX/rProKMiuBF1EAUGfZOgF7B
ixbFePqzhcDlxz///QSYrSmLFRS8ZVgJedQG2vP9vUfLG188Q/88HcUnh8j/36+Yc1rRYsA24fKe
ZREEzH+H2bX686UP8P734WEvaVByPh+LMU8iDsuH6WSpSOBXkgj78rlRWm10XfjaVXlIjtTx900P
D5awh3t9ExYxrmp1TEl3JaRcmvHVBg8KUNvG0ZGowL2GFfxKoiKFUUasvWuWihcW7JrHiLIqzAF5
0AGwMv6lHZ/AkRz3Y+BfK6RfesFqT8O9Ph85LG7hliCnpBimdo8gXTz4C/qSH88HuWD7ytaMRqiT
M2AZC35o5oIdfPitpV5ngOLIZmPipSN9kTgMllnhHPm7Uahhm7W5rFIOMcSDs8CkbVZtsAmXvEp8
d5B71fDlFqYqeRvbMChOHXfV0QeU7Za0dojHYO4Pw9JTcJOn7LYpESF7benXMWvsfRBG7c4dlPli
Lc+eZk+rVHQ6fPJzxfb9VIM9IDwVS029FK5TS9o75U829EOqWZjfl6brIEwOuHplxvLeM7M28dS6
8/0kQ6DeoZcFNb++3JaACr7MXENII+qrm3oogUMKx+nQBo44sIyLG+4DR9lW2daDlgAIen1+mgV8
MWwd5T/NEsK1tezy8G+ZiXnHgK3fdYvb3bbZUsNFwHY7SZwqyVSmTzqDU1Y5j3Y7QekPvr3R8gqT
n3Zb+U6/YV1d3IWmhoi/ATo6hoe1eyKsdVBwUaEHOWoPfP2xl6+WRX9Z2wwJbGNYghgTHRdixh2g
oj48vfvwOIhIJ3B1CX+ykbVb6bbNK/eW/NX4eZEWYW4AnnHvC0RbwGYlbHphDX9jdfWnAzFoDx+D
Zh90pD3SIX/ROve+1vk4bseANHAfBojOL/mPoXGLL83C+B0QlvVtx7V8KrkNYjbacBt5wMaqZfnz
8Rq9sA3WDJXZSK4z3IsAudS79mymZHX/aCdxpRV8IVKsDYQH7i4QuEJUpX6RxS34drEw1fep9+a0
7GG38KnPWPNuB5hPmWGo4E/bOY+FyB7yoX+poWz1ucev8kawqfzGBSb8GARVrPmD1Hk8zNe4cOen
vJPPrL0FI2urfiwUgxQ7hyif+IJA8fPjH37p0atzhw1hUbYBDw5d48eBc/LcTz54ddYEqivgTwq8
RTEFL6ycT5Zc6zFfWJJr7mfZ2HaYYWyD2xyJTbfTjEDC5spV48LD13xPp6ipojDaPsKuMAkl5Gwd
P1ZRG3883pcevzpVzCKIXdqlPS5UwhizABoeADgoVvPKubIWL+yoNfsTMELHkUqyA0AKWVyz4pU6
JiXF1KbM6fYff8eFdbNmf3YsK6eA+YDEq29e+9WaT1Xo2Np1QHVh2TUNAiDss/W9C+eqMvaWpriy
Ki+kWWtJffjQTE5AMbtjjX1aTwkxT3X53PYs9r0rTKEL71gzV3PWFjNHweE4MW8EwjusYVoaaLM1
56yUh/N8Iq7qh0+uqFVa6sg64xR6FAf4xByGnm1J3sfdck2X6tLXeP+bmJJeeVlfOhRX07I/1Dbo
th3BIYrLKQSeRR1tvEpXzx+vqku7YxU0XOnSujD+fJyiO5ikxcp9jNQ18Y53bUhwuWerpLQslDXZ
gqcvdU0PEJOYbpzM44cBHZYkq2i2nWaQPDyn/OpVud3BnqZJhnbyb6Yiazcff+KFy/aa0GqCypim
LvojNOqr58mMwSaDleu2DaI4ahlE36fIbn05VPtWKXIlH7+wXdfMVtd1xsGf7Hy0DFrN5l6X1zBv
75ZMoM+0DpgKnXBkjDBoUgX6v6UWXhmD6sE30InWB6fEf3lAs5dpVWX6Nws4lKH4UrGbj8fzvWh3
fv0qoMLPJVBOAY2FDvbRFHcYdTMJEtug/kTmcH7BeWP8c3kNUQQbbcTyA5tadFJ0laqSfwXjmV6J
1+/tsPMLzl/2zwvQd0LZFvWQAxdwseqgGflilqC8CaC0reNq9uHJS+vq2jZ4bymcX3fee/+8Lhth
xBx2A24P03APm8t9FeafiHznR59f+e+jGfSPqorDq4uWI3hXNs4y7m6FjFwY1U5JBfm/7cfT/l6k
OL9qFfWmOve9oXWgawY1OKW/eXVws1wFSrwbKs6PX0U9a6LRKxYs6iUMN2ZZvhrpAPjE2Z1yq78u
EZuymptYFON3Xek+lj183NDGvpKE/Ne4X2d85/evAmFWFBktEAkOmsIOTT2DJxn31O4d+ttZQJUk
EsyhH+FYLElw7pK5clePJF4kOUH3OvV8/8EGw6Yb59u8dLc+b+9QnT0VC8Tt7H6IljdeeleKU5cW
1Cqs1sKRWgSkPDDR/y3KKCnd7spxfWFzr4MlKWBJHcIr9pCF5EBKmCO4Om0Me+0UuxKPL+y+dWQM
24p3pMNMc6feCvGiQntzLrZmDy7/5JZb36E0CMlDDgnVA1myoweP9VL1V37+f/3Fd1bKOqNR8NOB
k12IIeq9JGQyhe/Gbmy8VJFvmS++N+aL55hYThBNnO3GofbIrkrFX5qfVSyZ3ToMzVyJgyjg3NVL
yMMBlYl+HohMh6yUn1MXgK/A/waWbs5c7FGdH+Bz/dBG9jAUoJV+KpKsgYaQdjTwG/DFgUOTPS7g
tZJUeCFuceZanedCsFojDfNO90CkVfUBLgAKlo/TT9w+f/nhNaoF8f67Lr+3DFbxkAPPInSw+Ac5
k2LrWg10SJirPQi2egFwpLLo0Qei+aVC3fV7xP3hxmaL++JFPbwWIsfvUPLXxn8JuCP3LVUgl3p9
8VwbB0wlL/TuA4eU0FKusheUl9ATKPwquEWJQtz0kmVHK93iJQjqxUkswDW3fjjjQg8zZPE6Fd3i
J7ha8V2fg8OJHrlUGxqpAibzwuPoKloVpVqWUZtkhecmNezGUpjgopXmMg9Soorrbdd7fmKcQO77
IKvjjgw52LdNGKOu1G8bukAvDeK7cxfXc5BDQ8MHiQ1qajewnKv3uGnTNA+kjsdsoAinM9jGrZ6h
MqVo8OzB+nqnnVlv5ZyFB6gp0l9I4PlRNdZ59WYXJl+GGPXLzNTZzygN/ooyiycqpZNSd3qTu9SZ
EhPwDMaWFVwth0A4KYl0dk8y+DcnnWx5n9RVWfyW8FmKYhZMQJo1pUuf287p4lBPKK/kBoqB4LIi
nSkLVEyDLKkxXuArwG/l90hL8sPm1jRJ0JPyi1N3KvWW+c+49BHmGObFT3bU40aDIUNjxfwCpmdl
Ba4AajdBFM0/dV8OcalGlqWQ3Te/sikfXqNqmr+jVEueZUPEEw1auc1Izt+m0Zo65W4F88l5CXcK
lpm/cKGHTwFYgsyP23ns7qOumwV4nu64cYWZUjJbIcHzHaP7BayIpJalk8CKr0WddnKdk8k81MwG
LBontjXjad3m7t8yr9nXAMjKtPfn+gbtgvEH2FDhbVR78wvBkzZkjoY/TllEm5axIaWuAKSaD95X
P4NmAixnxjCGd+H4YnjEjpgX+lT7FjzNDIgYGus+WIAD1ZJDbKfyD6QX+Q3GPtgR6UVPnZ7Y32k2
oEvjJtLEVcvkr2XynQdYfzk/a9dGD05kYFeWd07+nVKv2emMWh2HTkNILBrdg3Azlj+ULvogPqO8
ftaA8o9b0AAJSPBygUhqXUU8dTMURZM8rPwAFL+BJ47w0UDuIUJzMwYyfDIw7ME/RonASqO+RNlg
TzMYs33a5FTtKJ1LSA9yGxdcdHHusqpNIK7eV3FXZ3hmxrONgSX9rYBmwHMThfw2F3X/UKG9rLHn
mADRz3GnGjR9R782wti/QW+hATZZWCTChDi8pY4H11XS1TUcfpZlW1R0PnCOTVcCtL6vJPlWaSnv
zdAMey+Q41vu5fpY1dQ+VGPUbUWlmgdNcSi5EmfERIBjk+GSbbsomA5CQYLYGyL/wDtKkmDw2RZ+
q/ak3Ha6UayeYkVqB0hzM5ANgRz+zxYJVwzCyPA0cOnDXgX0HSKq4Q6/NPyGnK3dljPVpyIHOWCR
YZtQWwBmP6Shj0BnaXsA0d4ZYgr54J1QpdiBJWVNUuhpiFJ/GKM7BYmFFD85eB1c8twpqFvVGdRz
68iHXUXfNan1l+ougnq9TPTo21NvlAMuFyS0B5S7sQ+nPtsTlO2G2JRoKG9kZcUGjofsJhTC21tV
tH/dpqGvGoZ1e3hl1SOavpO3gRG5SZiueB8XlQq+6pA1ezY5fhDzMrM7eOUuNyBgNbdeNHg7tECq
DdLVLg1qXtzgLgSVi8DQ16keOyiUFDwpi8yBjx96vOmY1+G2M448axrZW5/O7pc5qJz9KFz2rVYj
lI04sogYkVfsUGOXO8rQvdsqod2YuWEZjwpASdWraetbx3tZHMUfhqigP2jPQfQgMxPwIY8G/W2q
CHuUAakenE7L3RQO2atRxfyaOcBF9CM6sOBZIHr6bn27jNF4HGgt9qGd863JXbXJCEqpirfFlrpz
+caw7e8Gk3E0G9DPWCLpHvKalLFk1LsveFPj8CgMOijQaTMNc2/7zuEnTw1QJosiQR6NS4FL4CY8
hSWf4Au89DeOpFW6jPzNdAP7YXDfA8DwLNwXR4UjHkM7elOS0alP2eBIluLTaCr02N5UEN19hBkH
xWz6dttzajdGZmXqhMHwkg+0eerypnw8s512S+S7AHwSCKRNZ5WVeGikd4JdQfakRNP/ahqIHcRw
gdf7ms/dTwkn5Lth7PMbDxIJMfPHsUkWT6IVsVDOzoYp+bGkvD1BJy34Tr0KVAwM388mF+XBGUas
JBS7EKcCchPC6m3j5nCmZDW8oUnL0R4yFcwehe5NgiXUbpEDZ7+nZejpHsmVfdRZGN1mSLR/5C0a
5bWwHu7w4KP/gZ9q82WAHeWJUd3dz7njf59rZV+d8OzKlaH2tUGtgVG4iViyCYxsoeXQ+u4LXKK7
mAFClHTOEr3W2dAvaQntq7MbJIdJQu7DG74W4i4LinE7jZB7EkPpQRLHCW6s4xe7AP2x71PtUDRF
5LTxPKQIQV4XSdXKJum6XqVQjaw2OLq7nxZHZKrNDMAVsrkp7nVb7CZPoNqXddldRxfILlak+x1G
i7M1k1/uFhNNEJ7AfoKUQPGNE7dItRX8awEBoHQaMpUus1ue5mWqUthFu8cZNkY5m+xP43duMvB6
+E2GpTPbQgfiIUNj4G3sO31HLeIQcYfFietzpw9ck7ICa4wo/b31pL+fCq8R8QIljVvww6EfEjUy
aXqnvTWLF92PTehiI/RdG8Mf20syG0ETBawSHTd2cR9pyOC8DVmljShE9ddnNjg2Qz2cel52J9A5
/GQxkEGOHRe1+RuhRCDSCCrC86kp9bJrgpL+cCbWP4RQMd7CZCLY9KbnN5Abrr/QIB/2gmYzsi82
FA+Vmvo21g7KO2VeealLJqeKSU4jFFaRb0Wx9jkGK/D75eBmkd21cGF6LNki3HRoqxp2Kh1HmU+J
6XlkEFXyfSIS3htnjwsK7l5iaZpUU9KTBHQ+b0lNMKo3sFohrCw0b7Hvhy66l8ZD7Av6ziaBKooI
Ooql+902kf2agXCfDFHf3rvFRNtU6QBNvagshNqEGWl2lYGmfGybysXt3Vtss7VcsJsgbJy9omi9
QgcQZ6mXLsQHFMdxofivxm7n4oPqZBjKQKZG1u20RUIUAJQ8dd/bpaSPSvFQxLM0sCXUlXcm7Zfl
ZnBZ8Jh3LPoxdVH9Z8oKmYKfRYoknMmyXZD0vFkoFkMVxpTqNeIuRagVPYHcp2h82N1TG9zLEErx
SeCW45usxvDZui49hCTwnyBL4flpzrS3GYCBSbHJ2H0d8vCun3P4Es2VHu5xUBEkTyN3T3QoI7OB
8tSA4eijbdSJ4SGsF/WHWleivEEU+WPswE5zNrRBUmvr3Poeo+d58UWVhGcXqoH67g6mq+rgL0a8
Rm4hj/mwVKkowglxWBSHsAN/MY5yAswNrbwjVMZUsIfCwdTEPEN8SFuoDtyDU5PLOKoj2No4ISxt
qIOLrEc9XSSyCDwXZ4jv7Nq+crfjCFHOWLBg3pR9SL8aLJNO2kMBG5w9TrjoLTRYHjiIBd3aqrHf
645BdYRwf9dDFCGZvK7/lRcgHmxMKIoU2jlLkgHN/LNcNMRncNVEk7ZWTvQlGqDSFlMxym/A+TEo
1cyDd9eLoL4zwVx9rSWbNwXIKU9L7tcH0esaJJhqYEltfRLES1VMf4Ksq07+ELYb1UP7LSh2URCM
p0AscLCMhIafeztDOSViAt1zniPbdshj7UF3o/aoE8YWlvObjmf24A1cH6OZm40NPLrjC9KOsovc
o510ltJp5i/jYOeHOhTuQ0npcFNHY572tgxS2fTh/Tl03tlZo7LoKFi7wez9tgWiQsY1yRuwsCH0
FUuYpe1mJE4C283yo0uHdhMAVrVZ6GT/QoDVO86NbHYcmnG/4BOXHzjWwx5YAW9b1pF8rAs17knE
6qPRYbTluhqgP0bmtFoW9qPMXf6ocbtrYlc4w20eZSpp/dxuJvA+8tjRbefF0J8zNqlmdxmApi7o
Ycrb9oHTtvkD1XtcKqTI59gdwXupGfoSaFbMeerIQv+kY64Ac1BjmdLal2mU5/qrrGpy66jQRQsD
8F9Q5PNleqFzs2xFU0a/pA3P90SqxFMVuPIUtE3W3cJGKNx70aIeJ0bbfW+MAdyAIieqw6npdtno
1kcXpVUSOy2466rTC1TMhnxOgSQErbArceMkPg4JEZpdSDz9kju9gw8TxR9HBXMCcqi4k6RE+m4z
CXGOKXDnP63K6SNtZF3txhltZhRykFMkneib22zOzwSVsmlu8ZEkTAIWYGvWdcWx9cFN7geYXYey
6G8Mtj/Mg129Hyrov3nWoDOFHth8mBENb2DUKQ0kG01+KuEQmjaY+jZmkAWOiao6kVZR3X1xKxfY
024unwQoNT/4LGTCgFyMS/zgJxaU3u8+CuYnU7v5vrV+ATW7gm+n0COnqNfnQ9cxW8BpSptqr0Qp
ROHPL0vrIjPmtX0AXcT5pqHH+juHDM0X7jgDJL04BSMnakd4Ec4LcgEEZ99PNS/hKAYVQbShICTl
/DQeNJtiPsvMoHYj3Q2EgEos2MhfSOL4TbvENpqW72LUpRcPlSohdhX4x6jygTWWxoXIlywNM/HQ
MbMl8HC6QTUTSg0lQT6C3sxmIllzM+CiVUJCM5+92O2RiS2jy9IobPK7jtf+T3/yge1WYwPw0+wb
wNxxgc9HH5wfWHUdfWz1bcH1/KZbSndy5OMUM1vwo7EQnAQ6q/ZR2vBBVxSV1vdqHvUD/rd48FvI
iWzqpRKASFCmfpSLTxNWM2yVnsJW2RM5ICwat34olA3Hep7nveybdlN4NviF8oB/UK32oW/m933a
17y9bbyzdtNS8zSbUJ3Jmoih2jCxYYsMJeTJSDz6h5RoptSDJ7f+NMsHya23hX+weGtGkt+CNADt
EJbXL0ziyq+szX+2szAbaBvzzTCO80HhjjnFNADdWYfEeVtGYDIzVIVAg5okLIhp3cWdS8c/1HPU
FtYDQxA7Ufs6zot7GJySTnGAltwR+k7NhsIxCtkzn19DjSId6Lpz961qe/OWZWLiMS42wVnlTaau
70qc6KjXRDi+Dq6dwlsYRDLUlCgUuCUq4zaK2p+yccYWhZlmWmLumeqF+WbeeGMD4lnBTDLU3ZTi
Ot2mg4JxUpzrccD2yB27W8B8PMlJIKrnyLemcZEYxbY9WMLbZ4DIxDdLQgK1t8XmiN7wb+yZWY4K
KhdHyQVqtvVcviqwvNIJbmuvdAnnYz657BZXe/XA8JjvTj6S1yXgbG8i4d0Sp0ClhxHtR5B94/5W
52EJyR4XvMjF5dXDubxxdObivJKoQKLCB1UmkDEL0NOci+dAefkzDV0X9qH9ciO7udnnuPztOtM0
CXaKSP3JK++zUWUwvWPTvZEWJ44a3W0fdfXJtxARiCcWtftxqfR3fx7r+3OSlxKW+W28RC75rQMV
3kEoC94XM8VtUUXhxvMnlRYGiRZ6yCUuc7WHgcPRT3TV7xyIxqRASDhvimf1FgiwQMQSysgQh2iL
Z17giFEKDR+GL0xwi5GbkFcEyCgZLVCvyoLjgirJdmAZHPNwAm17SPIgOwZc2vRqvPNBWC82gjXu
18wwZFxT3kM8HH5Iu8ESfzNnE7txFswKt9Z5cpHvtKkeTXHC0mjdpFONfHaqHOieaAycJ28a9X0k
QLXilWe/2lI4OyGMvIXcq90qr1Q7yL4C2OxGNDiAHpC7cSuK6btEGpywfpAVekhIhRfocp9mnPNv
RJPhdzuF0bOcGoVKT4iZ6628KRh2fnzWPUbaQ3XVpAXOUhErh5pHASWqE3bwcuRRp7eEld3dXAj/
hop83MohyPa6AmD+fCU8jTNBZWiYwgAh5v84u5IlOXEt+kVEgEBCbCFnaq6yy+UN4eGZGSEGMXz9
O+lVWZ0kEbnq7ooOICVd6ereMwBNCESXMbc+9KJEQBib904NtTuzbQ1U0grvqbMbAFJpKodNxyzn
l8NA1cZKY97bkGZsWwmGPK/tqieoI7P7wjS87OA1bryDFbGBYjQyJoRecx+jjV5sTGo1gMJl9VEV
dvRMVZ6GiYex2dm8xq/ipDIPALsBYjjAsg+EEKhHsgw2FbUakn0tshpRQ6GYkJvnjIHX9XfbKyCE
4ngtCBjomt6xSFnHSRZymyF3+5Yxo76XA1S1VGRHL00BwS5r6Pt7mP6YBzWr5GjDxV3iliolqhIT
K/b26PEjo3F99OrJ3HHUCGEKTaq71usGcI/z5icK1l3AW/dsTGCK0zT2cNAcy0qgVAKGU+0XuMrX
eygNNF/sppb7DuC8Uw/RdBmgrCI+zkiKR9CCnKPZKkjL8lGEJC2cB1PO5SPqRNF7bnb1PQDP8SYG
P3ljAQi+8QyIXqZ2R58SjotVHlX0nQ0J7uOVlfU+qhzznkMc8Q+BHcd2MGz8d+mq/H841FLpI1cp
0PWFtWM5y/G5o0X3lQxgwEJJW8CsZhD3Ux7H+xTVuZ3E/7yJasfeTQ6K1QC5jw+R1/zwcBl4Td3W
3WCfcn0P1t87zmPjnk8CFCdpeBvpxOm7kbD6DcUc565uHBogrEoH3F6w3HeDNyYbN88re3N2Abx3
MmDDD8yczT3KDgXfmqNBfsHluCdB5tXOI8xdOusp62nfB2aKdFtyO3qLZKweRzk2b5GCG8sRwjiS
7eyso9+yDsd2YIObiNvmEMlfPbQQn1KbNmZgzyhp+yOK5m9mPBD4rPXE9L0myk7ERoVmx+vE/up5
qRpxqza/RjO4CnnN/HQEspyZsOf16xYFOWc2GEq0kBfbGyOJtrWJNGdTOs0AgC50qrfSGc0g6UHA
hZRe3wajLOsPPqj2FT6oI6zGZV79yMa4BXqBMfuZs3w4dLEbPQyNMUL5zY3+NyYi/06LekSaXLVf
xmqGihk25P4jRZP04EGylPgzm9daVkttUa0B3tUQNGtoBVDCVL+WFryxPBxl6MKYflLVyNiptdLr
vgSIQaubaq3u3mqhE1YZxhHi95BLnacE6flYPHlG2sN9eCiehZFXx5JN+R2jpbcCYFvsmGlt6wk0
QTTM4vKUwY9008+5Hdh2Pm7Maeo2ea8cvi8j8KVhbZ7i7gRUnW+NhOz7SvY74rjFntC8htUn5ML8
KXWmfYxb4VtfWfJhsqr2Q8B1MhjTxtiTNv/TQ+cCeVli3wnG3VBW3bGTcxsFOG1QVqhgBP0ivQzV
uLjPit+F26EOkafRCBl46MweulaMW3iKovKe23LIAuR81j0qVqCAprhYw8CxTY0/EGSN/+RId57i
rOU7Q0aNc4I075DvWwVyNmtQNFKDmWxZiRaSaHGnQ37C71RqO/dFT/5HhK1eqBo4QqyInlXd5n7T
EPHVthtnZ4x1AXSUVX4RYkR7ycG9xvBUubd7VCxAg8ueu5QOd6Q1hn0impH75lTFgcOHOoDlqhPA
beQDV7/Il5xQn09kTUN7YcnqGvd9AgfUOE3Qz3OEcQQmO9mkAsfkaJpqS7zK2qDTUq3gTxbk07ku
eD8ZbWTh9CtOtt0SJ8DFof3djK0TdFECJPkgfw8dqrv+TKgTRp5EHqJQf3ntXbNZQcstQa90afxs
ziNsk6Q49Tmm2mGzb4rmKPLmgN4W7nNu/dWD1n+R5Xu7ZW/X++ULcA9dJr/lRRlHdMxOUWQ37+aM
5kwubGdlXBcQBbpMPoDu6IE4ZnIqPJmFs4JCMze94REOMMjnoyxaA+L+1Wi80DHXdXlm5sRRjfrP
qatwBIFOd0YweJywzcgd9SJyrB8DB0Ew4zzfDHSk93lCf2EqGxi7xRY/iMGM3iEV2D8lyVn5GZfB
G8dYwzskbWZAptUQJ1hpfkPNuXyf1Dzc+HANKjDJmE40ZbiizAm8ywbJXkxS9isYsKXloR0cLpcQ
1ujOnsGgUhDCAxnHwfWVtzRlurZVY7mQIFSdOHGjY9/4qPiLiSD4afdqEP5oMOxRo0QOm1qHoReZ
7yp0luB1ikJBRibkwUX3JIDv3LMxg72dkdQr8hFLe492mPRII0ni9uJUo/QfwIDnPe1AUKF59EpH
xwxicA/210dhYYDtc+R8Atl1VM1xJUsMsBeBAYPsnfy6/uQlmIqG5lEKuNgGwk+nluewp7Kq4cfM
reoNjMM1puvSx5///unjOZpeExsVO+IEeqqAKo7zeYWqvvRobVmTrPBYWWNxjB0FavJlMN+vD8vC
3OoWAj2unUlctNWpndXwi7DEOUpZOM8ZlO46oGD6/gTTuObj+tuWJkFLhyw6uhFJAXWacd8w1IOD
f8xrIphLuEZbW6edTAnS5aY+DRWI1KT3SDjkieK7qTLZHm2XFDL2ZhpDkh3JPERq0ykKUzRiyNFG
L+is+pkNK8CrM0L3wgasixbFdV22lQc3PxNF/cBFbbobu69F2e+Vy46CJ7sRm/7KyxYmUReoclmq
atCpq1NsykNvWC8Rh8iuW8y/KQcUFh3xlU1q4QDTtcHbqYbI61ndb4qmkyniPSzU/dL6SZKVdb70
gvMv/BRCBnR2+qKJYN9UZoA+VN0Yvddk5Hs4C3oh5HiSYXvTUvyrZPTpTbNIXIlGf3wi1VPc3BHV
BkV5i6CBC9jEeVV8ergrYxNlhRlKtfnwyB1x11rVCqXs8k5g64IMo1t5o0mTLpQeO6QtPB466yas
q63LMCQizYCYkZByJG+ReMm9m7ZeW5dgcGLQ/EB8gZZ4hu7fhMKeHVtPLFmB/18ONVuXNSBUiBZ9
S3ESTpK8dKXhwmLaVZthznlAIpsFpkLNkqEIspIG/F3v/41uW5c0SBimN26qOGyLFhck2ELNb/Dq
4Lt5QldwRv+m9xXuSqGFVuLOyqLkAb6nNAUIMe23iVOkoQsQ9N6Wjg1vkHYYPoA/hCuWsmfnQDha
AQEVMRouHa9RAs+mwTwC3IAKG8Az7T3FrR/+BMIICttVXwwo34kXNibz11uCw9YlDDxI6VWUYs26
ccufAU20thw4m51JuVhZbH/F6i+MIdUOZNRzc8A68wQCjwpyJZSWMJaJjPdBiFwcWUxrL3CSwggH
A5lcCm7OhuMEP3UkBhQsAewMF68E1FGGivFXS5aOD8eC/luMAZpQFW7lT6+uYzDMSV48iQ7KBfYU
K/QsFBsAkRnHleV9ec+yPS0pzDuXQbuLeEdAyEwgiqAG7lYxkALSZC4kPYcb/XNtXcsCjXyLtsry
cH5U0W9lUAEPYMVrw4eYZZb5MaS4VoJqYZvRVSaghCXmtuHZyYPoUO3DEBUO627Nb0oEbF1TogNZ
NVElEgGzdX66vL7vcI/2gR7lK0fi0vdrB0kMOeeq4iny4Mh6aCIAfAEyvB4cC/Otq0lEg7JG1XP3
qCwDMFU37LP5IYsnoMcq68f1dyx9vh4cHCY5HjFcfH732ki+qdJyZWaXPv/8yk9nU9lOrM54wo88
BnYlfSWA2NkAsU7ZmsPt5aKXzbVkdcj7qHTLwT0S6t1D62VHgUXN6qcUHoOyBhqqIr9FusZxWPo9
WvgJRF5TGaZ7zOn4Qqz6fXLAF3HQ8CwAjL0+HUvv0PJWx6ASIAXXOWYyOnuKNA9y6pwAneR5k7Tt
ysxczo5t3R5bSRNVWgmXTsXyV96xO2qNLwDrrazbhcfrohJWg++OvMo7AkrlfRshb/QC+I8HMAjQ
Nr+vD9TSO7TEZ2S20Wcj48cYF6xT402o2LdoNPkkI9imbnuJFtsDU56btQU/WtJ4tGb1nhjiiAbO
Suwt/YbzIvgUILGZWOOcRvaxHOlzm6KbJuFPXKntbV9/fu2nx+e4aYy09exjzIGWLNU2jfCvfHPb
07XoVky13dBx+9jwPfosqPwAfKHWxMwuXzRsnasvm1FZQNbhGmXsomG+96IPxvv9CKQK4bvrv2Ah
1lwtnsEcbY0GkXWMiuh3XQGPO7gAnzO3yAJaqZUU7jweF7IP3bsZ978qqRPHPtJ2+GLRGoVePrxc
/wVLo6TdQ1vcLbyUEvtoCW+j2vq700G2o8roE8oDwIWk8vWmF+nsVHCWeWKTFLTahtTf5mLqjlEt
QBnw4MMGr+huX4oiu6kKZOtcVGPqhhSmbvzYGegDZgfmeHfnYixw86n95foPWig82zofNUthLIHu
CzuSEfABPxsH9msWDKiXrokBAMntKDABB9o1c99t7N4aX3smosxPXcNZI50vnF86oy1uydg4U5eE
dd0fgPPfTSUcD60kNNE+zkoPp0sY2fXKSlx6m7bdjFRFFYBFSUhmdjQBhQOPDrx6cYewvTejdtcO
uADw9u36EC+8TifkEt4KdSaCHKFwwA/G4GBvqz3zCGxr59uIbt/oSgeHJyXsCKBmv5IlL9TzbZ2a
C9RixqVxZjtkkeFTCyKVYdISBTmuvoofvbIFByCP+JkYH02bLp3pV5JG5cq2u2AOZuv83RSMtIzy
3DlO9Ti/kcQSZhj1E4zeAE3IoW5WojEJFIOtTl0Niyify7yuN6a0gNPLsmKLLlgPHC+bvoFI7618
1nnXv7AP6VRf0aasLayEHm1veo5GAc34rB+B2x6frs/3wkank33BjK9Q6zKcI9SYoVveQTh0RxQR
a62Gv55El36BlhtVlKRTYnXukUNwpp3TbZ0MLzX67yPULWxc3UrO/XkWe1gzbQawmJE2b6GtMXRf
snoOTPONApnk0MfManzggA/cjFYGd+Eo0TURpDlWEEWdkBpm4zPEnALJDlUxAWT8ftPg6hTeKWkq
NQ3UxdUv/gLsSwiE6cq8LXBfAVL8N08AYtJMSRNz+CdPFXJNx03B7Yr64wCM32YibnmaZsfbgIBB
t6Ub21twV0CMGoTyq7npNoDM27+v/85LqxTiEvpdvUPTCD35RoSsse8Lmf+CvOHBhBXpDRnd+fnn
xfs5J7LQsAKwTIawj7yrWtAUSxQWgXP8c/37LwXB+fnajSTHEWEDHQ/sGXeeEuq889ldqWMsDY2W
rgirKcAW4XAKxfJ17cLnpPEVW1kFSx+uBZdSgCU7JYFErTEdE6C7PXdNz+BScJzHRMtSSlo63GjS
OYz7Lx3701azz8UHw+Zz05jrHevaaqUre8c9JS5p7wWz+mPVj8n++tMv5Vj4+v90qD06AwTpliGp
M2gklHbYU+9hyMR9mwD5J2szuP6ihfnV29Bdx4EbNTC/Vnru8aPRDU5On96oHqk3nEePNFVRFMBM
gopjtMkx6gH1b2u/t2/R+DgP1fmXfQouCeAYy/tRhTQ1h+Pk9tNzMfcAvXquXLkyXSrBnl+hxW8k
WotSmkyhYnJXpeBXZhX7MQ4pFHTn4sVj465X48o1eSEmHC2YQQEDfQMiESGQMz72Q5Ot/IqFiHC0
UJ5ERAt419ehVZJfyQh5/84CVzaT5C5vkbhfX1BLn6+FdBtVYzUozzmZQ/HW8OmLrKaV3eJv104/
i8/zoMX03As6wacWUtCeZb+WwvEOrPQSyx89A+KqiTPAxxHU0RF3wgT0H29g3Quo1PE+lpO5HxzY
SWwNZaKJ3HuD+t3ChgeeB16RFj5kF4ARzXm66ynKjASpy8mwjOFZdqb11VIGFAe9xvuTRKj3A2kM
HLosZZf5kHsRD2ZnNj5K4OPPtI0mSGamzdv18VwIUF3iIAd0k4sih8beXJ9IXI0b3kSvaNR/ue35
2jnsdUSNTZaKsCU16LD0hwnUY163L9cfv7DodKRG0k0kqRsyhk5UHNFaO8S12CVmu6vndCVgFqJT
b6rzOCZdH411yLwpOTiz/WoTew/HYJiqd/yVANCaAtSwsr6XfpC23SRgkQvItIswl0UwAU2XFP+T
7KvoVxb50nxre80QOVOVRh0JbUu1G4Aki3fwkuhJSUpWBmzhcLG1HabwSAxrnxFnChLUyYQwtXqv
xi8JU0HbrFynl4ZJ22yA1pjTOK2sENWyh+o8/CZYY3Mj72KIX68cXhebLNgQbG2zifMJtPuibMKq
CMZd+kBOToBG5wbCBEbgQCYiaDdg4m7NXeSfXuNN9FC+s+3a6xe2Or0h7yTTSODeQcJRyfKrGBJ7
18vYkrettP+0vb0BTKc+l2EuftcUZCH7cYyKjbOmibzw+Xq327Jiq+8IDB0SyWEV6d650y1Ol5gX
3ZBpGFOS2R3IgqbVvNLIfGalu5IZLSwsvbGdSZhqzwUeTVh/LC0oWVBI5UK/CcDtSII2f33fWogR
HeBQy4lCu2KETmXcxT7v8vEjLZ34fcxMFoAckEOPw8rXbAiWfpQW9MCK901eKjtkM+4F8rGV322u
QB+9LRqJFvFOnFVN1cG/KDF284zzMv8G8/qAdCub1t81eeFkJlq416SxqghY9dAMnIB/He6BSC+/
dP7TfGq2edAcyAdYic6ruSs3xtH46N/Fe/nTfBmB89q4R2RrK/O2sH3q1sJciXyO48SBt6e3d0aw
sry2eo2oXBNtWooaPQdp+4KOE7NDaXnzAwQgwKQ1rWllohaertt1FZPjgYIYYxwt+6hk8UO43fP1
Fb30aO2g51FbW1WcO2Ez1NkOuPvqFUxvSGlef/zCwOu2XFjCQCI74OTBvn3PTZUBMA2+Aqg6Nw7N
OXY+5fnIHWwQpjCzDCaMTTPe5ZG3sqcsffv5758eXVJDcnC8KNwkxb6r7mceBZD5XFmSSwN//vun
p5tGbAxeZNuhKPrfjYnSpBHtbht0La6lPVCKYhcNp971C8jA8MmPp1t8crGL/wWiffrwtOyc0Slb
ErIUHWzmbkGzcLf5WW/g+ucvjYx2fLMmSVLU9+1wtBPg8mokbKW3NuwLO/jfQu2nr89ai1ATlPFw
PBt3FiOQGCJ6IHmZQNmHNIE7ujdgljBOum3RkEH9XEUNDal0S6DJh3YTF85KsrawNnWTNg8sNQuK
3SrMyRuFPJaCDb2cbryfm+fB+zRIghskdkzoyoGe9Yub8zcgJL9lkfcQWcUafG/hcNPt2WLPBW9B
DIgum8/PzK2T7dDmOeiGMwua3FkTmrt8D6D6DgSqnsCuOcCrjchfLiybTvN0hl3ETlNtlAfeoAmg
P9Szmin6fX0BX/5p8NH5d/hiGzJn0C/ip8ZRZ5Ugb8OhKbBhHngwGSzcr7/lYq30vMC01xRNaUIc
B2gbiFQg6YFSDGijEOpv5Zmi7RgOKsuyViCx1fWOFnIA/TJrD1D36Q+1mZMPnuKee/1jFmL2P3Z1
I6Q9Ku7ZYVtNaK5bVg+tQhD80pUfu7TetS1NQG0PKFccUy78u2z7h5PRYwce6vWvX9gUdCsvkKWn
Bt11FVY033vT14TFW6S/u4z/cbNf199xeVEwU9vVVASlIac9pyCQ5aP1MaLlgYDsaYHwf/0NS3Og
5SCFcuG84CU0TAHECuIMDUJWVysNu4udJG5CVe7fRQ1qtzvFUCsJTTvvgj5yk5ekq5qnRilov6Vz
Ds2aZJih4WRWx9Sumh2Un+v9rIz6bSCD3fhdnIM2X8zy45bfS/+DNwWMTmADcSBNUkBXyXjh83zj
o7UNcHIo6vJ5A1kT6cb3lVQJCnxJetPJQHXIqRFlddbaZ9GURE0HSHiwXQ+JpZWM7nKoUB14CuY9
VKtqLOah+zEbj3Dx9Mc1P8GlZ5+X3qeDAU2vyCloqkKIoUFVMfGtyNtW8fv1Cb0cIpBx+PfpRVWh
LlQgRJpO+ol5lw3lHovIN4pbQDTnRUz+fcPosq48K02FBcgiw7njO2bOhyWstTrnwmmjgxXLRGSA
KXtIRyHI7EO498Nwig3sW3GUGi14fgnFK9Pt9QFbmg4t4nGfJqSK8LbMo8InMdSdElCXPSNe6fMs
zIgOiHThmQL8I8ZrGHLIBw6g7dtQsLaK8Rnk0TXawMLP0HGRUV5koouZEzrnZE9k/NmpFHx7p5Vf
sfR8LZpBfG2H1savQC7gp0XnQ1bRT6Y15MTlfZfq0EjwlKHmUHZVWLXVezt1b1Vnr/WTLtI7sGL1
XKIbCmhf1NjkAJnYThIq0S7kWllyloGB3bAScN7JYbcmuPwxTNmDmY7fgTW4LdmnXAt4CDW7aNJi
hTUoqnwzVZKfDDgHbq3KWTP6WlpjWtRTF8xyCI9BacNjr25xPhLb+gD5TBagPff1eqQszZEW+FVf
CGHPOBvzIbqzSHzX03SlyrH0/drBbqVuXM7NbIVV7PjV8DBCZMW0/0Rqza9hYU/REZKVCznHCrp5
4Uy612rOAgkVJ9WXjyIfnpUDU7o6XrlNL0SKjpY054pMEazpwtzC9oViPNpz6Cru7Ly+7exztXrD
2HOr9KCjFTLk4KX7xU5WHrwwDa4W5E0cVYOguQkfkML1G6+q3mKYuQUzb7Id2G9rNilLQ3R+/6cj
0HI7KFMATR+e1dnt/B5CLqjBrmRZC1OtexpNLTVtXgwMXjJI3tQdNOn8CTJZUBrzLfFqQqb0ejxc
BCZhX3G1wE4AJY1g5FBCYCyDSlBr8xO0xcXbMJjmwYbDYrI1y6gED96lfZDKFpoRPJfJWhl74QMc
fWdhzElzDiD5KVF+6wXmtBcDzKJ8+AbDics2IJ18U14MKcp/ZwySAAyaJnIIMw6T1Xh6ymt3JV4W
thUdGgqpU5RaPNWFTUt+jGPxoxHe8foMLa1nbccqnYGWpoWlIMxsPzUPZvziyhcnW+PWL326tm0Z
qgALecDzXTOHcFINV6SV5HkpQrSspCcAead5QUIL+H1wrYtiNwpKAtGV9e764CzEiY4BRVW5H+Mp
6sKUV0CnPUVEvJnWU9Pae6M58VszEx3+aUlhVcrl0HXiQwCYE/Qpf7tDvL3+Ky4yqhCEOvBzlFDF
SBycSvXGfiUnFpSn9ov70wvrY7sFcDZwtvm2eE2f+Yf56t1bp/4uOxTPxffqOyPbNXephZWggyPL
Ku7LtIG7EcTx3kq3g4wguSn0IFb3b+jBTSpym8ZEx4e0z7bsv3JpBSuDd97Y/9tcoDq0sS8haNlJ
WF+28H+H6LxbQys47l5VngH97ZgjhYSTnIJKDPMjFM6ibQZd528JYc3jxJCMwyUt3sA02jkZokAZ
M+Xld6gmkdDLi3SEIhMAuBPr7B9Jp4Zd25jmY1lC+U91stgbMnYDOsR8Y6VFf9MFyOFazFuVVxNT
thNEGH8brN/NXrFpjZ+jXPMkvbypOFwL+qKxuFCKw41J3IPNvm3oeCym+974dn1SLj8fbmH/zvcw
mlKpKLLCudkQA4LrZ6egj2RUK5O+tFS1AapBJ57ZgDY4fEQerQrOWKp8vf7pS4/WhgZa1UyhIIa2
7Wy7Wwio8T2Zq3llw1oaGG1P7JJ+GJKKNWGXm1+byD0kUwJiJBCadUm/X/8F3uWA+A8uE6IItGVF
H0JgE8qMo6cevTiboe1p2pu0dvZJ3TdbEkOYF2yMr9dfujBsOmBT2hKWaNypw6G2vrdl/NtK11yU
Fs4RHZGOxwo4QGDzIL34aZIYd85alE+sn8T+to8/z9anXA7Cq25dpAmBWFk1+L3hPk72/Hb92Qvb
k44erazZaswJ29NgKGxHGVyLoTFnDmOxGc47ELdW7h9Lw3SemU8/AsgCGxcQqwlHC6pHjHm5X7By
CKwYVq/Xf8vSJGth3bkz9llmDGFH0y/uFO2aaLxxmLSI9qa0i6g1AwlU/Z5H6aOjzg0R9O19TMXK
rrE0Qlpo15A6PBtWWSHust2GQZ07UG0pAfSXa97FC/Gt40pdCFpOXo1XJAZzD7xWmdjYUSEOlqim
kyda4Cevz8XCj9ERpq0pBfgSpYOOagRRYLeP95HTRidV0bU63EJuTnWcKSVQ3Sgg+hamgxkfTajI
wlrDUe85oDV76YGjjPofOeaNE8OaLUGSZ7TlSva4MJI69BRmD2nPYOcbwmr0T05VOLcUos1W8pIK
a+WatRCbOv40s1IykSa1Qs+lbN+IaIK3SpdsFHQUt8pNmneLG8n/rk/YUglHh6LGphcL6UknhBMB
faWsq0+zNcUvEClrTxRA9y9gKX5MXpOGHhxmodjcuyVkiHPPhd6ymNZqSUsrR9soeJHHRjZzGVJD
bUzPQFmyCrK1KsXSmGp7RN51ZQP/Hiss7D+G0QcKrigEddye/bCjbHt9LBeOOB2sWmQdzGHsaMTV
InuCtrlxjGcSEEJhIuBs4X++d1L1MZbRmvDE0phpW0fGWogrNb0VcuxK26zika8ieXaRgUbM9d+0
9AotNShhAlB6kACCITjMV55V9DTHKznNwpzoKNG56qk718YYqp5t4UW4Gxs4yXXiR8uqrUSFbWVP
WohZ3Q0LCjewre5TE92/UyogNNSOe2jEQWJvJa9cGCMdL8pMAkuKLDbDLjFe0fXclEbx0RZs5YBY
aKVSHSwa5x2YzvNchz0MADbu3E8Hu3TRh+4A2y3Nog7MuMxhIEzsO8OFUjSOWJpB6Z1Zre+1NZzK
MwiZ37Qg7PMgfDrQh2lw5gQN5NDNu8ZvmdzamSAwXV/j8i8tC20jwPWuZAYzc3j6QL197LfCAeGO
sK99WT0MRntb4YXqiNLOroq4QukqpArFcWD7N0h4k831UVpac1riADV8wakRgUNQxygU47JRt4ce
0yXIGknxPB4Xbpg6jtTLAVIAemCG4Em+6TnOB2hwXP/6pSnQgl5C/t+FtQqqlZCWpxkkT9QXnLrb
EbrGabbykoWo0aGijjRYJexpDptJBoO9izLTt9dW6dKxpgNFU1vmrQMfvNCa4+bUc+ElQSIbIwbM
HrJFRj+lO8+GYLgBsfF9NTsUkuoCUPzOhZ/cTG+8JuioUghXw8ekSsxQQBsR/JHG2hvMWtnZlobw
vPo+xaLpGFmSCWQjMMH1M6vwLeeNdiu6TwuLQEeTjnkxxx2v8OVDPm9pzQTog1ADLSraBP3ooTbK
RuumeIEU+L+/ZJjAqapLsFWg6ABeQ5vacJrp4RmUmAHLIDl6fWFfjhlH7yB4aZpL0UXsNEO9HEQV
B7whz1nJ25Zm4/zST7PRgJDapQPFUQm7VuV+dLB0KpobM2sdDttCDxqtLSQXWU+2DD5ZfU8gh9Ct
TMBfM/sL24mOhgX8oZ5ox0AAdqnxv6HpoyJwYPhHgthGBiqdYfpOgdUpdu1spbuEl9yBVUqchC2M
nnPf7htYPdMuobvBgmdI3bFsaxk2aFnQVm8enXKe0Fw2qh4uLrWzgRtwHwcZbdt7iVvupoMs+ZG4
rD9Mac52petYd4nspx89maNvUTvMr24FvQoOScYQAvmlf4YoHpIMVFaLEwiCu+0Z2+OI6b2qCsef
MGCHGbrQwVzWMg3y1O3f1OxJiKX25KeoePba1nV9mgxRv/RdNwdynCHMbUM7HKpPqjnGBcxH4KDH
75ULMzPCPONguQZ1fVYW3knUrhvAvm7wC6Pod8NIMxRGoYK+h/kgzB1Fgg2liZL6BM8h+8cM24gY
bhkQY9lnnlIrYLuFo+Y/6OGxAj0FDoLh3EMvL3eB9U5zG75OeZYF4JU/3xI6lGgR2kzwRUKrdwxb
liYBMCeTD3mtleLQwm/QIcRl0ksB/ewxhPnWziu/T8lvN+4OHjW3N329dS7Vf4pNXNAyIQH7QkOJ
fOHxWD/VCYTFb3u4tg0nNnWt4dy+7XJlbgsJUlJt5NlKwnV5z6LWebv59OmZsNrcQfEhpIBrQgXf
/JaM4/H6l//dPS5E/V881aeHQzQtrou2Acs3dVGaSZt+frKscv5qORG2LlrDXRXin/wZomZ0y8x2
PJg8gyWX482pLxuX+lJ1SP/SzL6HSAPcOYcG7ozGzANlFfygqCD3XGXDsXY9skk96qC2HVXGytgv
nFJ/c+ZPP2Bi6J81BevDoo0BNBXsHdrUdxAWVTByqWHwlrgrS2hhe9eRxS7YlOZoE0DMwD/zM697
yD0+BaiZrWzBSy/QbnMJ6H2GHCcQi+FmtckBCw2aJmIfGUTo1ypBl9/h6A1ubsCJA1f86DTDu2OA
+qXp7T05rSzVpaefJ+nTZIiap9mI3RPQ0sRPreQgzbs5ZjeOj7YDGR50YYwhUSEwe47dbprxR9Hz
lcxgYQfS8dCwHBSiUUN0SkgXjGAuxfRBoTxNYIR+PdYuDw79DyiaRJU9g5QT9lBFSbsOwgvQjC0P
tz1dG3r4vAwFdA/4ycHJSJs7o3gwh1+3PVvb3wS8hErBUQWltdoV1J428KTqAmjSr3z80uCfh+zT
uskttOKM2LZCc7B9d87hsglNmTI70GF/2084b66f3hCXTQQdjAn7//Ddqr9BCBhRcOPE2v8+G1L4
iYuNFLUlVxzqHEABt4Ck4WCu3VSXhof8+4JukjCZKyzAi10oO6Wd1e5wN4bZTFxHkBl005WMf2mF
ahvQMI0ZMh6A0VX14Zq/qAk1i7X0dWGfNrXglciqUM1EllKmyXfqklA4BPQJ1BBRmEnEmqTM5Z/g
6DhghiuxTOt5DmF4BnqGZ8XvvcuqfVlWoD1fX0vnnOG/Z6ajI3vnwRKsbnExwtlyGOc+RBELXhg9
oDYGaQ9Q1Plu9OPKnCxUux1dXLYlFhSYuCVD07Dc7xOOYfh4Q9Et2cLpWz5CsrEPLJXAxmGgW6fw
8i0cotZO18srDzav/648AryelSPFPpmOGb2wszwhDAFhgtxK88CzIVrZ2s9heGFI9Sa/KtxamtAc
DQ2UgX1pWz9zSMRcn66FJaF3+bGgWdqYyRw64v+cXdeOncoS/SKkppv4CuzEnuBJHtsv6DgRO5C7
+fq75jz5cswgzYsl2xLsTkV11Qo2iFLwtoVR0Vu+s6cxvjFJa8B0awQHzQs3M7nc1sNPa+phQXFX
Z93O5Gw9fxUdmZzhfFA59hXd62/exPmd4o11cLUOfpQwudrZ1hvztNbstYndzqVGPazpGuA6hOlT
uI+5Vzhy7xXIt16xipSyb8fZWBiJlD/LKkhamkcFfErfX+iteVqFSXgjiZxIjuyjLdNs8l/lnB9z
wcoDN8MeGWNrCOsYWY9CwCHITzs/i2b7fgQ5R/p76dnGOViL/C6NW3i4f4dp1U1H2ykeQiO+vz87
f29OOGuw9Fj2TgHh2yCVhQOf7q6gZ8kFmBh++JDPvf+tKQp+sXmljjVMqT52+NbgacvS9iDnIUyb
ubqjVfulzJZ70rcv7w9qY8mDVdYzwhhN4Ku+XEcPSsTFgwWjo7mCzZK7c/Y2lnuNnhZwVoXbGHAX
qKibRA95eKJQi4zdYdkDOG2MYY2qFE1bQpS+DdJeTRfPkr/hdRcbHx6HYt77+m4MY42npMQiGi7e
7Cq4a8NmqCdx2WhQ/jicqz+0FGuwYejrpYInRZaCmgJDMw5NsSoqUDkczJ4k1d9zCMdfHXDZKjPa
QC2kwnYOFpwNYVqYLU8NvBGb8fn9YWzN1Op8w9xalSPFO8JlOHBBLiJvPok52Pmcbw1hlQYFIBlJ
gOHNlVSKPBKAaY+yq8vHno91HDqwhLG4X7++P5aNRGWNQ6xJMHWtmMO0UNUjhQl66bE8yhQYk9MY
xvA1+z3IPar2xsjWYES4kzcWJG2aa1iK7ApbliWCyKw5wAm76iK4hVkvTW3bH7ssO2twIh+qpnZl
hXwSDuQxkFF3eqIvDmOP78/d3/cBWyeSdJhDMgdVmM7USfAxSYXJD1lWfaho9183gq41kMpADVGT
/stgeUe/FDdjnz+xYK9z+/eA/x9XAq+CWn3g+sBeDBoWF6w+tbS8eIqjH+WIxLb87lhA0zBje9oi
W3P2FuH+uGQVnWoqNrMszX16a1caxtnFoerITqnn7x/H/3gW5FZdll7n4PsOI+p+sb7CW+zrx1b7
7ZV//HKn7papH+0wDYJX08G1LJgOqjl97OGrrEcTqwWWnQQpL5sjTJW/sjY/BlO5B5vc6A//R+0+
oJD6wjUqSOHORmNn9Kv7XrVO4mT2dBgrSe4z+C0fnEyOqTWpLhE9t06eJJCKhWhbsniafOh7+R85
fInbig/vRYTPtkiEUG6UF+ZOcG4++IJVAOU98RdbMR/aQgaypKPJYtAhn3uy11bdODbrPGkeywq4
ihJ5klPU0Wh7YzzM9A48/COurA9Ggi5vhHkSIvz5/v7YuOL9R3l/pG5rozrxtn52diyH/qAkOxat
96Nylh78jerzCDS5LMtnLeFz+f5rnb/eudg6d8psUpXcLrzUHsFgLLxZX6aya3bSgb9/Dtg6cSrQ
vglyDsP3IYP3p1V89hz6xa7IiYfQIJ31Lr/t7+kTW1PQemZLBrlHhDk3+52R7Fto+D16ZNfAYnsV
nq3BvE3hH+GhHmY/kIA/X5lXyxhb3PygYArFlmPsbyhmT7e15N3r++ti/5sy/fc2/B+x/qqF5BsH
jANavFbzHYj+rjwrGHW68ZzXxXipmqyKZ4cpK50nx3lhHu9fLWW58A/Q5Y1b2vyRSv3mPgGG3pMD
HV+GKZ/KM0zI5+9hFVSvcEMOFIwcAcsLpl7c2AV3Do5ltzQZYAz/ALp8H1sNpbeOq0DnG+GzPR/8
ya8bKPF8LpsfLoWHDllwg6jt5QtsYrGurt99C9qmj1ip1Q97AYwgytC/g86cqbrPuazDc0Vc9wBX
6OlmbPte4mtE+h+lgUv9BEvFuAM5/ei3pIgyXQeRx+AqSUxuv1Lw05M2xH3Lo2XxZiNln7SlZw2b
9tZ6LVxPJhk1KvF9PVwKy33MuDvHHPD5M+xsxXxxCwtikYRPw3Hpmp+iWtBqzi3rtixcO17ygMcC
GnmJCIfxUGn9tZ8zFsPfyEusCZ3ACs7yx2yc1PPCPajEm0mxR0zp8isXIOqywu8eZnOegv7N6cDN
TR0z5Ts/O1n9Kjzo4EUL/H8TV/Ecjn4eWj3Qgq/LCvbg7mcx9fLoQiU2hZjafFymjuC3Au33QtDJ
VBHlYGbHQcZy9Fh6NMmzevKj0hl03MzuyKOwcZ2Da7HiXiy1xH+T3r/p1DTBBxJyUH5RISnvoMkP
AqDuy6MKZkEx/lz/E8xoooCpGWTnmhOeemSiZ2fOCJQCWQbgSljxF2fh/qs7Tu25bbwMzR8KIVyk
dM6ZmcCdkeujDgKcCybBYlOITufSmx+5bkSqgrA4Na4svrK6yV+sfMyODdwzx7gwJsxiOucaPcXM
miN3dK3xoGpYrkub8GfHLxSJLMvI286vwSDlQX6o67KJSd9MyRC27ncTOtVBB+iaRJ3vvKnz5vxc
w9CrieVcLp+CkBvgKGl/B9qSvJcwPniEr5h17gb4Vh+KCbKNYAPkxZTwBq40QE7lDbxVGKFP75/p
rVi7urmEnCnj8LC/+oZdTfvoUnfnQrEV/lb3lTZrq6UouuEKa5JXovgvGjiXoFjOnO9xWf5tkv4t
Hq2+uRlQBkbCgPaaV5i0FuDk70JODowAaZHScRSfmqqQydzZQxb7aBKER/i8z99hAwUSvtWFBKrT
Vkt/F06eP6NyXUFLteqpTBoffvNRwCV6dx+a6TXCYwk7Q2cR9DDMmkwM26IpDmt/5+F/v1Cxdfes
COYQ50f3VzjoUhjFZ9e55PfFMj43bnha3ki1ExpT749kY2XXlFExmxFX0aW/LuhGQVEa4ufnsrgb
8j2U10a6vi7uEs4kdng3plC+OrdZDu/yrj9UOQx7PzaCtxf/8dmsAgHvgKHtr6bzgxTQc9XGrai8
F1Tk5W+E6fpjGfa6vKEtP7f8EuaamsKZC8rE/2R+dSfDvfL01lKsMnhp+xUNIZx6ncL+qGEcYbyf
Xd4jZuwMYCM+rCsbA/WIw+GIhgHUbpQtw5d+rHeumlvLvIoQfrf4ohid9lqY4cnJsjTMnZhM08PH
FnkVHDoThpYhoZ32tRnjGp+n2DUCSYe6neBD/bGttC5llEHPGyJniRq7d/EJfcjL/BOf+l81NTuR
dGMN1gUMDW0gOBQotHX8ubsxQV7eLzpvd07zxrViXa/QhcehUQN4u9e82U1Gk/9lDJuDMzqRFNMR
nOZjTj46W2/7+I+DVy8WpKPQsb1CziZGkdp3U5A+YtHsEIv/xQD+5Yuw7qnwZeCDVmS4OqfsVJ71
k0yH+/nWPlcJnDXjKV5iejQ33rE5d2l7T86Aq529w56/1NZSvf37H+Nji/DDbMGWntwyggm5E34I
h8TWDMEJycrQZyOabeX4nPOxTGydPbZA9Xh+uPcV2fr19P9/PTBmo+jbhlzHYD4Aw/3QOnu9ro0P
lLc663os4XgQOGHKGYkzVyTQGI6KXEeD81Wjs1Z33c6B3Igqax8HMgbcUsEUAEkZphBJayJP9M/Z
kv/zobCypgu2s6XqOfCXqyxiZbwIjErTq6ibePz+CzYGsKYG1qxXhPsuoN8yj8Ms64Fpa1+kn+3I
umys8pofaLV2PRecLVdfjbc0rw8M6fj7P33jOuqujrdT8SFn5SzAqftM2xtVeteMtHG4PC9uv/NF
+quHSEDYmiFotAcqrl1DeMFTz1PJMmyewr21qZ/9skNRPAOb1DzYWQabuhGgyrGyyKGvhH8wlVff
t07VXQG2bG+kQLdBSg2ZR1aI/LSM3gTskVXDf9cSrxYjeyZ3f7Uqwm9ea97DmX6pshz40EbYInan
ckL6KUApjTprLoGVYBNo0S4WoyOBeXIKVpexGkuqo14V3c7O2lieNZTordznCbHotOavvL3hMFcF
nVItqbaKnVdsJCRrLJFjeeVoBpDi/fbLgFsaKfvDxFLu70kYbJ2OVYS1COBQFp/t1HZQMFj0wXqz
MycfLH+vzT9MxcqsfbO1lUt+8SbvN7oTEL3NX6i153+wNYJVlK0rxyOyBza+zeYy9lRzEQs78Lzb
EynZiLXuKtaiOlEaoocBFED6ZLXwvgLo8QtW300mK380DXwICdmT1Nx62yrNCtzGsbPW81NIeP3T
53O6kPDqz7BuHBhH9Sb7rWxyfD++bISuNYkzC6tRubIfrhAK/+wFw22rp5/vP3pjVdbczdqG1EJW
VuNVdNC+brX4STM7VtpkO9+ljcO3JmiSwEHJy+9oWmevLf8EptIFTDwoY9RHCCnuvGRrglYBmAKJ
O5QOhIjasryzF5qaqt2ZoK3f/zZxf6Q2daV4yxSQMFXowSccCKczTL2zV5Sk5VFrf4zHgRQ/3l+N
rSC/9u0YfDcr3LGnqZ74w8DJfFPQmt1IaFYcqN+ic8sCWp07Zi1pkbvTsWy7X84M+dPAIVYygnwY
xnSsINkpCG0jb0Qzrh4mdq5A47x1Ua77Fva0u6U2LrHv/+iN2LdmWU4qsPNc4Ny1k0qGTEQjlMZk
/pnqx/dfsLVHVwfbqoxC9dJD6qFBIMjpF+UP30NwLXeC98ZRXjuCuBDEt/y2J2mJBk0CwULo/OV1
c6hsxc9NkQHKlQVQvZn1HkN+Y0RrpqU9iCKHBQlJc8+9HfzmNFjZc5Dv3fM31DfZmmEpAtIN/TTa
qeDT4yDFMx30YeF2nQbQCEoH2GDHQeVWl7bwhnNOVfMqvbmKcdUYI4vN3QEUuY+JsbI1G9OqB4nK
Ym6nKGD+pE15P05ZHgOdkLy/PTZO6JqN2dcSYn157qeKQ76le/ZaK2LhFI/NTYZk/v2XbK3YKgzI
quJGj6CN+YWIuvnTpExEu9PHHv4W1v6MMTnIpGbBDNlBRw+OgbGeCCgK/6G9tyU2Dul/yJVNp1lX
Y+1rDsvw5udEL4uok07tnNGNCPyv284fQ2BZQaep6JeUDzbMAWveR80w7Gmrby3xKgIEw+C68xJ6
KQvQaQ7DKMtohI5JFFR+MlcfXOPVJ72BKbrNaoulWWVZn6E2JmI96OwyFi47f2il1xzLnLogGuWu
TgPrJuBFzNipo3vtfntjkdccy4zOjRhb+AgUS1mWcamZeKzgyZzWXrGIYy+C9rucQ20i6KQ6dZwH
k0cj2WV1iT9n+VnWPv0FMJKXLKTofvuiRi6rGmfPmWCrs7qWClfeODakB6sULfcYZIEi8oN6jPAd
PXbwB0S3wZx52+ikFePN5LuXD037Wj18rnrf6SpgoTjgmQmhKkyxocBYq/SeEcrm0FYRYsrqoq3H
wUmrkE5P2u30rSP94OQZV0WOl+u49sYMWjqdD7lagRI8YXuuXBunb01qRRer5QLyN2ku/CqiLR4O
79fjhyZvbZYiykbUMwy40nASj6zvBG434pb59uf3n7+1a1cTBx/p0SLwergKdS8qejJ2HreQHgqy
PeW0rTes4qvonD7wSw+CGU39ZfFhzFDK8KjtnkQmW7qdefpXI/4vRbg1I3SBgVSmKLXTaujSqbES
0UJpIuvQlzwDFHUPHzY6fmMe7E06czCQWRrqb8YrXqu5Bcb6Gy55OwWJja/VmjtaOW4Al3emU1nb
9VcgCdgBQltdXAfOnoDm1itWIXmhBCACID3TUDWpb0lUI+QxDHYGsBHw1+TGlleGDsxhoHQOkeX9
ymoWlcF973lAgOxJyW4MYU1ybJDZq2YOm+tcDVrEQ41mggMmb5vMsv0Y0pOu9bWp0Z0FBwyQkK2O
xTLI5GFSKksy0vGPbTy6Roq7HqBSXHjtVdCmh3lswc13WXnOi8yl8zBqjYhvhcZZYpvZ4U8H3WOo
Pi2TL5NqkChDBkuOzoCVoW8TW2z0AEV8u02QBo4RcKjc+Z0bx3DN+dSuLJnjGp1qYR5YSKASNEWV
D3kO8/39ULK1om/b6Y8shJJczWJy5jRbFpJWy9KfgsWyD62s3R1K3cZl4d9v7x+vMFAY89iSz5hr
89uGhGwyF61OCVIUHsnJnRP4eXXYtP1iDh8b1dto/3jlkEM0VsFLEPZ3vnWYiuVraXczrnVi57Rt
LcwqPrZwQAsKD6PwAEr/tLjcv1dT6SdVwd5gd235sRLsv3i5PwYCBVmQT3KEpQxEndm1DiQkH1wW
+v9zBNXQsbC1KiEd+RC4T5ZqYdyGr9UALvqnfJh2lmLjQ/tvofOPEUw281tAeMsr0M7XXrnPQOjs
pIZbj15ln4tXzWXpUp2aebgBFjAtSrmT2G70utZ2G8MAO+Ix8FkKb0m6xFmppoMFJD34w6w4hapn
BwvamClQu+L3vy6V72/crfey/1+UmpcQkIRIZZpDtWoeoBorqDqEfQi5KhhwWnr4SqoQ8BkkLDsL
tPHhWHtzwNkNa256cnUFOLtynoHxAfImquiMl4Kbd+y4vwf03FiytUkH0wVQvJjZdGiK+znn8DYI
dzp6W8nEmp83auE0BcVAYCvqF4dmPIwvsBlJnIRPUf4zKCN1Jz/pu+aQ3y+f3l+vv8cBusZYLzrj
C8l0dyWGXUrj27fAb+tDWMwqyWlnnd5/zd+nja75ehTikn2HguYVeQq56EKKF6tme0rFW4NYfQMA
diezBfZn2lSgahuUwsqcXCZVmeNkm72K41vs/W+uR//DMdPW0owAv15t/yTz+7b41FrPH5ue1alh
QE/10F1D3zusXxtWPkG+P3n/0Vu/ehUl/XxugPzy7dR4eQnNtfDs0KHBravZ6dn//fjRtaHFxFU2
uAZ0T8utImiFTKWKguwbYHMR21XZ2do/q0hZEz/LLBvyXvlSP1S9AEwWCfT7M7Tx7DXamM2LP1Ya
XQramajjv4j+YCK4Zl7VVBd5O4GlOpRc3wCKAdnK1vYvYU7tne/r3+MtXSOIoUsQ9oPswrQbGpao
aaRFhMKSk9SibQ494Hoibqt/ckjcLy08Yd+fso01XyOLR5F3RU0aO52o58bU1M9VSGg0KHlXT/xZ
CuZ+KLjTNbS48MKxmmwI+nTBi/Z+QwgmabHP3Pafsv8YjwXgvP//Zi1ukJWLD+x3U43TcdFvgIYc
pX6IV+7xU91/6w5/iR5rjXnhoNCiIdh+9a28PoZiQE3Wlu0vP3RH62YBsPyOdrADg0cShOROXknq
c2/D0zf2ofFURj5vFx4xtHPxbejbFBhYHQe26+BZfneQUDv/ShraRKWZ/aQZm8WJWQuaE5QI3eyC
Vp+XQtSyjmVIhmRaMvbL4SS8gNPuojhkl8EdczOJ3InnCRnG/EgHj96UBWTBTBMUx8GMYyS59l/D
vgqebduAZOvNpfuE60J11GGovNipW3NrzTy/obBBgAOJJ8ZEVTI7AXmWp/lQyO+oOkHCoEEQ6p2a
x0WgyTEog+ZIcTF/aoaJnzRAdyevttpDHuDhES2Mf1a27b/AbzZH+XwkD9D4mW8HiIGknV3DqC9s
eDxVVhORIeyiph2ys5X74hzU9hyRIrCisHOX38hNvJMLtAQcIHIo9FiD+zzV3FwtGKidkEhMSVXR
KdFGEJh7+xi4M4sbC1bEBw2J4acRUgkRBB+DR2oBjBmN/eJD48SlR90SfvHqDvlOCXy1hKNAIm2n
Br0sFMfa9ZaTbtrutV0cdqr0XL10HlgUXYtroVMD8BwvQwlmuQzY98H15gRVefXUumABm0KOVzm4
1x6+jYcpnOqLBrX2IKfFO4FZ2yVwns0PTUm7u7Dy7QdIvPjfWT6g9D60Pm4pcr54gje4hObj1a+M
vg21nR+N8hc8yqeoyjk/OtIP6IYw71gyEkHrAzDgpvZjBz5wkRMWnyxu0YsGXvvoh/xnPnTuBTVT
8mQ7/XPd1MPZIxX9AUBCL2L4XU9fKTVTPI9vimK4VnLI9+Yui7Os5r87I1UsjDaXuoXqZACh5QSA
S/9TBYTzEx8CfdcNPDwESi9fhWvLl7aV/V0+e/nNVJrfxtEdINa6uvd7P8ME6OK29/sXr1VlOi50
woJIftWQRbwrbK89ApGlIqblZ9/tiruwxQzDipdfMjzxkilnPMmGuzxWU18nKvD0a1bNc2pYSU64
RbOELjnEZqRXHj0TupFU/QKZR9mdFF3Yd8oNv+lKCU7kYPgPq2fNJTQaBn950Z0Ysv1DaZMMNDAA
VlucHy+W1qJuOrcRccAYBsnbLMaOVknYooSbdWgIzLwvjtXoj59CdG6jxcnDxFL2DGoyL84QaA1i
gZAShbBih20tjXWoVVzPGrYHnVdwcA3D4IunPLgCtK1+GCEPlqh6zBNXe+0Z8nFkhNJnOMeou0Bj
rsGF4IjX+dfessq40wScgjxolocuYORT3cFfggdSpbobzImz3kEHtvqVMeGkgVtlSc7Q3s+YV549
O6RBVIRvzvadr+TFbZfpDr4rFY8zbYdfOCndqKA+6tI2z8BwkFMYnLWqxTcb/IsSenq1+qQXzkTS
jxTiDjCite8DLYO7xgnzb55tfdacdz5iR4e7RoEQchC6Do+8Nf3N0gLpJxy8xOKmvUUNZjx6JVpG
nkAJQrSzcSJAoJdPS4FdWDTekpA2D65z2I6HMCy6JFTuErFB+Hf2MA13GiWcYz1Z8rawG3YdbL/9
jF1dfc4YYS/YO/MjCr4z4ik0Mt0onOEaGJFmceHREpoT/OKsR7Qe1RcgowmoHcUU82xUN1Q3zEqy
GWVKNbDZBwfcQOFPBcxHwVp5CKSmaM72bIUonI84m5wW9LlryiW2ijw8WM2iv/VzRxNw1zsIKoYZ
NBzqMiwOpTvgq6YzdIkHXtJzo0IReUUzx8PQzeeQMXa/dO2Q6MbndyVQGmczuQv4nCHKbgF1+Fkb
QCQJq8j9LBr2iReWTLplGY84wdimEmdB+QKKKGQeTjNycVAvsh6CSRMkmi6MFOql8fI+YaRebhtV
DrBEqOxjFYrgjpI5fNRcT8Bwt+MxHHFzA93Avq+LHDjijuY/esOGoxzb4i5HxImVs7Ck8iD+XYMI
FuUhydKZkaWKSpKZY/kGPqrDEDkQ0q+mjTPIT3wKgRJ5FHXXPJEBqCcpKujbVrK+bUvKn0Wts4gv
uXquq9qroxm75wIZbXKsZ0qOinWfgj4sk9Ihy4UZh3xDLdw7Z5XfJdKo8A7wXhEF6HlGkIQwt0Fh
Qh555VwfSojrn1BVaR8Eeuapbhb5CkMYfmhY7Z+AEg1Okwk0/lr0UWEb5yJN2T9LVuPTpWT2ODXG
fC8AKzwBNOU/sKEzp0a3Fc4Jgcw2cZ3zaLXepQhoiXqz7G9GlDmvDoL3V2Zb83MzqJ+6ofalYl7/
s5/mFqb3KI/fjr3Wd05o9f9Mjioh9piP0GPMpyNI0OZmMktdYIo1MxGSbXzMa+LWCODYRQe4JXU0
GienTRzovn9Bn7F6goBc8Y+BckWyICzc03yovg69N4B+BB1pShaKmST9i6soSAqWB2y4byt8WLKq
uxngAPnPuCxvlhrGRsNSFhacJ96SsQGiek8DcYGe5W4F1XRFTzoHpEvldLnLlFS/yFiFUe0GPphU
6DLXeuoBlSrKL3lflTeFW42PiNvLDUIvS0i2uI+8MeKmRYg7NxZ0xJkBdiKR7UBTf0LSJSpIK9r9
kCeVIGDPwTPkyyQs90iEbC6S29N5hI7d1bZVkWi2ODaaWGxJSqvo0qroBRqWwQxKRd7lHOFcBhfX
NFlkud34o6RjhlFW4hMYyM5OxWfjoreW7+ydwTF92KPzV4ISMldMJrSFzDaD1ONOvWrjnr0mdnQQ
LPNgyBSmOIcp6K5jnOG71El5CCzX+hA0g64JHm5gPKedAM0gYwcNyIHeKG7d5NV4dHlxsZzBRWGC
7dz9tka0qhygdh4giL4JrA5Q1KnFxc9raOPV7SWz+A6geeN+ueZ45HB88stRkXSwjAId0D0Xao8p
u/Xst83wR3ESwirCL01F0la2r5ACRAhRwR7Pd+vhq3tRIAnlwdhCu8ArRGKUa1JQEPnp/TvkxtPX
VjaOzRtHVjAjcTrrW23oj4nuKTxsHYVVo8qbgftVjQc+hAXyU+fwi1L1Han6D67oqlwDZWzpe7PA
rLtQqjNaz1HbzF/fn5eNH7/mobSTkXXDkf4hFRZHp7LF2VDjvk6dP+2w+Deu7/5qfngHIiuqNThi
lsdQCgIgeHYgV7d8lYF4XNTy6/2hbJ2uVdXGhyOkERTCDbhMxW2n4xzCWdM4wARxDye58Yo1KYUp
4jteM9mpP7extn/0XKddeFDgdbw/ho1tuqakeDnBj+7ZkhKFFKkfb/ra36mcbaz0mo/C56lcJG/t
a968Wvga9d1Dv+w1eDbWeC3n1ZZZt8CMiqW+W1aHbMFnqrK6OslUfar6ro/UgIrN+3O09a63Af4R
hQxv6sIdUITK50xcWzc4jQ5PvE4AGAhrIRANgz1g9997cXTt6RWSHtWa0ADmpp0w8Xjpxg31VISb
sxvNSy4OdJ6B0sz8PTmFrR22OuzInoQTQssfn3q0vD3NpghKsK/wlssin9Y7dfiNOp63KtPWGSlB
Ac8hCpo/jtDyn3uS8OULz3kERYlDN361p52S4dZqrU4/G5HNKbsBclb9ZvrzMHxy+WHGWpV7Jl9b
G3t17l1oTftzb/HrQtqLcNrvYTYmcvQ+JtFF18QU42d5RYxrp4vb6Ii09HWcIR39oc28JqW4QkIM
iqJQVyHHjKgvTz4D398uD4OjX6ww3wnCG5O0JqcIC2qFuA3YaTsuvyS1nspBv0lX7o1jI3CtGSpU
65Z7M6ApXsfkhaNmezdMKES8P0sbp2JNTelqYYPjiZaloTJSM0/s6guby4O0nOT9N2zNz9u4/ggq
SoSWGwooqpgwOIU8+JlVvIi8xdvJl7fmZ3WuQ9ZWrhuAzohrJzQc2lMxqsv7P33jhLmrw9zbNbXH
xUZ+kEN1of1d5r8bkidLgb7OTpawEQfXzAdcplBGoAv0ShoIJZShPXwKWFZfxWTu/VwdGcuXg5Xl
/s5qbK336kj3ug3YiItqKlzIvM+/R7dNSPnPgDLG+3O2sdxrwoPyhDU7Eo1VM6JugBKFUr9c+c/7
D9/49WvKA6OWA1EJGuBO0Z7dmr+g3NLE1tTeo6LiHN5/ycaGWtMe4HUFOYfJsdM3lQNLLy8NlEJ2
vrBbs/M2sD8Pg7sMQe/mQQqNzs+5RR5nCxYZ/g6SYmO/rv2nQjfowSN8Y0NWTtyIDtp9dAhwVyUX
2TkwFq7AFnt/krZWYnWqA2homrGHKUvYnkNlHRz+vYROOMp/Oxt1a6ZWxzqvc9KWYL5dWzQuQv8b
1XeVL3eWeOvXrw62qJ0SpSkgWEAR+CwFyMI2itEcKOgoLNRe5N4awuoDbZFW0yzX5lqpNztGWj5I
41KUEPXOMLZ26uowc7BZeh4qO50zeYFG8k+rCnZADBsztKY5oDQ3CrD5EJdc5wbyOF9MKW9gU/yE
ttrv97fQxm5dMx1kOS1EatrBEHCJew+dTaXcJ177T30OeRUtqj204MY8rWkMqDNXdujz4Toahc5B
536hVOzcITeQ23TNYegq2kA1SeLhlWPiRi8yItIZDqYIz76cLt1MTgBZfi4W843a4t4v2Nc5rD8N
i/PgleJhqOyn0CZP70/qv/eCv/Qn155SpCOQnkHfKq2nADxxP3NRo6/mkwtXx7tAtPm9adSbk6BU
V8tx4EFHGb2QnI3/wCYifGSTBi9qYfzJgepLJKymfwFJCV36UYz4O9RLnpwWyJZhNMBFk1ndO3Si
N8xWP5lDZgDWJR2j0A35PYSrvJtZQH+mUzlqZrloHmCIp6P/cXZlu3HjSvSLBEjUQulVUm9q73Ec
Jy/CJPFIJLXv4tff07kvDsdsAcY8DNAxSJGsKpLFU+fUY4NV7iQ5FJyne8zgHBrjmN6muM2ckQex
bgvbnU8ctxyw9TTW3pKjzSIzWFqgHPHgA/b3MkHar/heNLSPKyKtY75YfIfALeOMYzdoCsuHtmCZ
omQUKDKZ4h+AovWjoEdklEGT3YklyL+ls0WPk7fU+zkzWVw5CMt8Hqa7MaBbfPs6C7z8/j7uN0vQ
2Be1FY+U97bdnBwn3TikaKKMrQbKIkhRGAQ4S9AfDOeG00dn2bjM/MHsfmRMSpycW2EZheO25zFx
Ds0NKnzbPnRv6LGMsl11JPfilN47LOzucFW7Le/HjeijG5MSOQPc1IB0INW5AVd7syvncirDsQNV
KRH+vFV3r1sUJXzmJWoDITFXnU25/oTWzWvR5Fs0Z5pznVotgocpyLOCmz3poJh5k3PHCNPZWXdD
Hcw7JK/NCDXsfpwV6/B83fM/mjMa4D3nbxNbTYkXkNkpEtvN8rDs+dd0mX+tRfF2vf2PZuvSvmJn
oAYuHDz7F4kLtwWA5cFz0o0Eiq5pxczAblcYY75kSbn44jaD4skhSLut85xuYhRj6nyAQBwQeCZm
nu0d+YySoH0JQt3PTYtiRN1ABRRZKrwIiR8mntfSTakCzayoGHfHANbBgyJR0gmgSUBt5iLjdv2j
P9rdsZYqnLvhXlb1QZsllFhxQMHPlWZ7ujYP1VYeRDPpf7CR7wJeNtVM8qXMEh+7hEu+TqMMDbFF
yvLR0eHy/ZdxvWudWLRvsnHiyGNjv4qgDyFmqIxwcjOzQTwNq8R0+bk5bcQj3VJcRvmuvypFhbWV
Tnmy0mW6ldm04FHW+gxBwGU0l17ftd5AVdIbuJ9hP7OakHrsAUXCZUTrYOO9R/f5iusSUfkFa22W
VBm7cdrq4PXGBv5ctxKK6y4WW1k+gCR+dqfQrZy9C348R7pxT60dGTdyLLoBKC5MKcHrCMaAaCrJ
l3Yt3CF0mDQ3tlCdOyg+7DPPKFwiGcDO1r+etA5FKjrwAYIAK3O7acPpNINQuSyk6BeS05Whhhdv
od03n24cpAPYibpLw35UBovM4mCfN1yWlDOJbGF+93sUevH67HYFoEjyrZT0xLaq5TQrrtYBdhYF
2UQ3I1hz+yWlaQ+IVXaTG/Nt5ws/loHcSkdrlkUt/QPzIcmnCRNGl295LxJqP5MZsry40l4Pgx9t
0peJU9w6M8k02pwwvAmMv8Etc7OYkN2bXPfCrkLCYhmORkCL6HpvmpCoQvk55cLiHjBNFR9v3QE6
9HzxbueWLxvD0XWguHlu2VlrzWaeBGC+XdfYcZ/Wafjk1yuOPsrgUpnaGael+r52I1B3DwGYI69P
jc41FP+2B9EIMuLLBTPvRjGeirHfyIno1ljx7WYFTm2eW+Nk8QCYg8DOE0eghv5Chrlf88G9pXnN
HrPVMzei7cdmS1UofgWt4Kn2mXEicmZxOyCp6tMVNeegQY27HtWS1yft4+WG/f69bQAoukIXMsgA
U8jX0FoIu6sWT+7rUlQbXXy8LqDl+ruLFeI41egFOSBsl5LbYgC9k0c+FXVpcJm/d9ve5AhBDVqz
xOHt81pUU5z1/nG4HJUhKPx4fZJ0I1BcPG97OnC+5kjmVWE/uZFbbd3pPrYsqpbuySpIl9zxWIKK
pVhWCL/lfKnS2/vNeit88yswlp/yDxoont0FQeqkNjZwO3cjyKb89vJ1Y/PQTZDi17yDBBPEW1mS
C+OhC5rYI92G6+kcQfHqsqfjhCJKliC5c/Lyt6Xy9pm/ht7qbMzLx3sRVTVeRhv16A3B6cOGwN8g
7i2LJEPwhZGfpb+1zJoJUssKUGlZVo2JuW9dPIM2//DPGpBaVuAvac94miIgEe+m6GQVknH5Dqrh
fxyfPUjPOAu3fLruB5pgodYXUKjaV4FAhHXS3SpdwBXvUTm7sQx/ipP/ewKhah1B7YPkRsrFTuZi
NUEnnDqgHHbN/lzllvGb1yB+N3K23KRrWp0Gs3RvWtOedznUQX70fgNmaRcq6AVIx/Bg6pt3Qymt
eGQgqs4A9czr1UKNMjididkadyiyE7vrs6KxULUqgaF41nWpl56wyuZ5kU31GHh59jaPeIou2sne
CHUfn9CAwP471K1BvrQjWJEBcS++s9IvIujLP5pr92AS/o8o5UMNAotLgN14G9YNTAkYc4ETbX2p
F3C9o0wp7PYHN+5YkcfXJ05nTkrUcBioEU0IYpyozX+Uhf27b5fzPPVfPte8EjmKflpXx8HnB9ly
BD/bHMm8SqhfvVxvXxO6VYydmC3mQczcOFFeHdwVWPHcHH5Sy0lY3QDk20xgIN6aK00AUdF2ZQPO
qRmQ3xMzwMQ+BsYXgLG30g+ahVBRdo4Asc1grelJkpdlycLCqsLW3Agaui9Xtv+ASxG00jLAN9OB
l8IfJn5vr1Csvr4Kum+/GO+7A0BHrGJZSgneay+2y2VvNVbEPW/jzqhxAVULanCy3qAmdv6mPU3T
FPVlDXQELqlww+vf/yFHIg5HKleyNTqdl1kYQCF4vXeWljxlPG/v2hUpFVtkSFuXYxEXJmVHK23Y
l9mTa0SdZgv2qJtBxc092WTB2tfGqa8IwORQ0wa8lwcFja3WWjfOs7pOFF+vC8fsJ4J8dQBmfw5y
rbLgUdVvCd3qjEzxdTqKYmhrkp4aFKF4YCYOifHJOzf9o9D+zsTYRACdH430tK4nwI0Aot16ANV8
tgpYk4PdNNZl6xg8wE7TIEXCqfa26mw/rCGGaf0HrmZQXOcaYSetM/YPaSXsY9V35r6bbOMeAFdQ
ci+OEQ1AOseBjzwv6MDe3GB08xjRxo8Wsg5ns6zJyaecngWKMQpYRu5tbDAao1BRKYZfzaUkVQpN
rye3eCbWjbXluLqmL7+/W7PCmWTpmE16IoCs8wgybgHSMIUxgHCCBf9c913N8rmX39910gZzVdIM
SeHZmbuoCGT+y5e59fV665rYo3JyDj3q2SrgFE5riRKk1ijvm2JyQzcd3wKUEVzvRDMEFXbYO21e
ZAQWCA2PG5HNu4Y1G5FNswQq6HBonKFFbEtP1nJXuc3ObFeY2hbZlWZ2VMZrCGcbKZRYkEpY/IiC
29NZLrSucleOL9enRvf9yuoOponDT3/5/rrepzXjcV8Hz4botogTNQcIldyag3yh6uuMJVBbFX1s
ehZ/NPyOJxNqOF6zdYRiBLCT44sEb8ru+qA006aikQbfB0LOcwy8HRrnpmOP1dwdUOvxk5jW2/Uu
NPP2HzQSJ2DPF713KlsDoCfzt0HMRyielOH19jUm6yrJGB9qLQvNaZMYfefHTWWdzLziG7cQzSFb
RR4FYznWeeVWSZlSureRUPrhlWOw61HAEjPiyJ3XApNUVGbbRDmvtsxZZwvK/liydCmEgxt0Cd6z
cu+B5NISyH//wuN41BdbG45mbVQ+8rpFYmTJkKSm7RzK3I5dcLHiCLUxex8ST152HGVtFoAYmnGx
L3eUDkjAZTyB5W6ucSmhRQyQeRavxK/iFKjNJ7sD4yFKxsc4sLogdmYBburS8+99UOlsfJDO3C/L
/C5CC7F09rjAxbxx6g8OdP++Do7kNKzcFa8jiwCa87pVarIIKlIUcl3VWJpIbVKUHgrxxjo38iA7
5E433N8SLdAsnwoTnaDFA7q8GsecmsedD24TaEbV1ev1IWgcSwXGtQC2kyFPy8RePHo7gIk27ty+
2F9vXedZyj2A1S7vmUGqxMmbqg6psOonw/OynS2NCxSj+zVLUG+RlDTfSL9mG8/CmnVxLpbxzgKG
bjQdXvReAgZA1NtbbDjY7dQ9oZjYO3jNjMSS3QWfMzcVO2dNgJu3nuUlODMlLcmPYmyB+RQ3ubdx
jtatkbIp8SY1ULLI13NnyOp2nNkcskHmGw9xGndR6YcL0hJBwQ5wFuXBpOthTt/6Lovc1Ppc7Fa5
gsk0iNpDQem57Jr9mNL9nHpfrtuXbmaUK0CP3HtXFYBq97P5SEj6wPkmEEM3L0pYQ/J6gYgDZI3L
+StDzDfpYR6Rxs5+X/92jV+rQDkLZapLXVAICLhD5Bav4PmKJmOjcc3EqBA53xaonesMcAsw+xF1
iPeeP274tK5pxacxwbMgJQFdtVHyMGjBRzHldMOZPmTUxGaiguJQphWIpTfQejHOt6JgTZTl5EfW
4LwUAsPTn7OWjDdjboDNDvWwh07068ajhWbFVQScqFcT9aSoGltWbwldO/ge8HznyWXvmwPbGKGu
k8u0votNIB5Ih3EAbt52y58oi/3Wo+w0cLqjPQzfrluWboXsv7uAUnbH5KXyx5JiDDNLHFw+f87j
VM7fQHTzNHsNBOqRmz9ARmWG5jfIF65/uc4nFH8GzT0YUiD5loyC3oGy42zhOGlO9PC55hWXXuyx
c8tgYOcS6ksgMzistrjhfPpcnFahW7MLNCc4cZYkqI3vkG+PSZP/e/3LNRupyvIL6hDAW3N3xtt5
7kXUy/6VU5CHBWTsfFALR2Ng12E5G7GRGxveoDmdqvyyKcQzfETtBSw1XuQ5bjj0D9lJjjSS8uAX
w+76yP7cfD54AlCpZtdLAd/ar5daCdp5u7RGQfiUBiJqUjnfI6tOY+h+ErzB2cNjMAUtri64v2QL
iNqltfg3xTwuzxIsyCGd7PI8eZJiYf3iOKXV8k8jTbmTlWGd+nHy6rA2F7GzUBiRBEwwEOqUXfaS
UTePvKw0j8ulQgZWh9IyxzN2g215Mcq86cmp8uHIUuYeGopKILf6BZzusncLP3uwh8L8ZU3FU7vw
xogsRwZ725ib1zEfoffZD01ktgGI/GVnQMHe6rgfM6vqj57j2Pt6LuShgZTKGezt642N4uc4a0gf
89Lo9k1ejo/ZMsiHauwcD0hWy9jZwzzcGmZj30JsdeuaqHE+UwkbJO/8hlI2J23/1hWv1LwP+FbU
07WtXHXSdPQzDzQ6Z+JUAHP1jOHAV7QzinOnlm1Y7Eed+CayJH/HPXtwxiD3wRFmLUL+mNsur0E+
IocwWKatyraPjpaXPpTdbzVbr/J9m4AqitCv0NST94LRMrFIlkdp3XmHNMuLp+u+oRvQZQ95t1fk
NLWhV2bK82K/iQZCnS7q4f3PaRuSP7pi71rvOp/2Jq/sxANoG9rDvXMoGNKcmbm+zngd2IjpH214
lxlTNjzIsIIk5aJL4M32KbiUe7tI1fJR7JoL38T1mfpoy7t0otgu6vWcqq4GVKoPCFiMPQTltJHS
0n2/Yrq05mPKVkOee1Z9yYz1GFgzoKzNc577W+kN3UIr+54rPUaBW27Og2nFay9BkDTnP0lqv1yf
Hl37ysaXO0XHs8ILkmqsh2PJlvWGNriTG9U4P1zvQrMCKugUsn1G7kHPOuGZKyDOPf9qHX/jRUbz
+SrqdAJYzHL9gCReAAJToOCKr3WLZ4vZrLuNz9d1ofh1mxVFBilkcDQsdY5kXGujVl3s0wEvyNcn
SBM5VOjpnBqGCErTTAI7+55OIDvCSfB3lYNBtJbf2LIFbdCN5PL7O7fu4WZ9ZXf9uQ2ch27pnLCw
mwSsaltUdh++XsHZVNipKURNKHBPiSfAlbaApw36dp4R+Wuwq8DW3UGcs0unRM7FLTG3iIQ/vBpc
ulV8XHqCuWsrSIJFuW/t2fq6LMxIwJdUfs1sl4aDYQZvVCzztx6H+Na0thKEOttWQgAITywmiN2C
EWuMc/odj48bRqFrWXF8Agao1ACJznlEvWbIGH/2ly0lto8OcJf5UpzedBeH+Gzozp3sbpaV72Zx
9pox6c1iZ65f7PrrpwxbhaeurjCy1mVg/O1LBqay6TkvmQxxmvu34eV9CQry6x1pIrEKV5V1Kpfe
Y1CZr7IIum5jMYRNwCEcsFV8ofEdFaLq+H4wrqMFOTEBdDi4F4vTOKcodAWr+EZuStfFZXDv3BMN
gxNepl7CDT7cWZd6ArGsTlw17Nf1adL1cPn9XQ95tjJwWo1gY+tBBtm3OxBYRFa1BSnTNX8x5XfN
2znCVhO0zbnhTeQJnjSQQIe89MYlSte84uUUGp/lUrheYvrjzvZRYQm84ovN662jqMYtVLbodpql
MzNwwxeoeGoAK7KosUSQYd8Vl6w12OJuFmJurLbOZBX/LnrhV7RaUJo29w5ESFLc2UgrIwjNg9nS
3l9fcU0UUXmjpeGSEri1+sIe/HVq0hsRZBvZwY+Xw1IxqY0B9QIf/AFnL+9YVDsLZLcrnBaFu1XZ
/PHHWyoatczAGNAA33BejfEEyO2hT62NedF9vLKppxIoTmdF3O4uXHxG7IIZ3JG/r0/6x/u59R8U
qgnxC7Mx23M6WWNcFekrlCyfbIGLeA38eSj8cuOZQTdDl+G98zizWGqGjRzcx0V5ctJpL+jw5fog
dDN06fJd0+A9BfWmQA2gOaECgOLoDJXXrXdm3QwprlzjnRPcocDHzTULreyHf+FY8L/4qI4YOmvj
eK7rRNmbKW0ImQfXTvzceRhZczf3ACyM1APtLDa6rABn5vW5+tiXQX7491x14NG2ZNGmCafTboY2
J8CHvhnJxuOhw5cfn+tF2bVH2ZqdJeFwznpE8XE4u340Qrev5Hz3qR5UXKqDW2TlktFODHeid5lB
utjt/fSQc94fgjXnn4rklopSHYNq7CGoFQBY6/9wS+j6GsYtZdZGaNV4xX+AqWbXNQ1YKM45RCyb
hofU3bhu6Fq+GMA7p6g6m3rNYHRnG2Ja58yZLCAxsm6j9Q/fS33TUrGjxtR300IXyKg3zUPjUrZ3
/MKP8qlcTkULtleIRa/tg7BB2wQ5ljTy3SzYs6FEJfRQ9Tzkdr8eeLNFBqCxaxVjCha2wPadvj6X
YsWDfTf63e3sl0NisdE+l4RvyYLqOlLigbByAlp+UDeBUwt8Mas7/aqpNexwec9vPe5Uh+sG/vEO
b6nEclZdytKVFQZkg0PJAvwHSj9kFCE1zkFV3NW4o1zvSWcpSkhwJDbMieP9aZx/GIIc52KLdUw3
V0oYCIYCvP0tWl5NM57B1hXQEWnRL4xtkftpQr+KLsURqEDZfd7CygXvws7MarCmWfYRGlzLRgjQ
rIQKC/GrKpucKSvPjfu7rwChKEBKC07MwU73wrzpfDe+vhB/LoFqFhlOpQJEHA5xORtyzOcqlexg
ZKw4ZPOyvoFXfJexBrlVqImGldc0j7bt5A+p50+HkvjLMYWi8lFIMm58isYmVGCtHC0250XanRvK
z+AIO6P7jcitmU562QPfBSYLdUHGuFyOHKb7mi3k+2jSJVzq9hWEG7E9lkVYrubnTn4qayVoFDzu
w0YS4azJbFR1ZAzpbWY0j9eXTDeYi12+G8yS93YKLmYrGcCeEPYc2BraDL96Nx8OxeQ/VKBLZs/X
+9J4k4q3dUi9gPa2IEnPTp5T7lj6m6J6ru286HoHOmdSQhsbmTAh3WsmDRh6g6l7yaf5bNWj+8n2
lVOOjzQ29cd6TWhdHboKsPPpxZjTTy61Esasxe27WaTQymvIybAuvPdTXYZBVkz76/OjcwolnLEs
5bxjnUw8X945XBwrUW9MjWZtVTxtO1jj6ArfSkrhnsUs8BrdnJr8NbU3ZkfXwcWA3xlq7g9IM7pD
f17wSlunwgtJ1p2yOf8+lhBGvD5BmmOsisnMA5KBlEf255SC0ND6ZhkT4MxgTs5/Sr/amCrNKqjo
TFeAELJoYaWcmy8rGb/g6r5xqvnogRLxV4VmUnsA5qsiZuI3zTdWG0+OCQIZ7Cl38IIob6xzN0AC
wJTFFgmHdbH9D0K+ygSZQrc4MO2MJMbanlYBATiWgQymxcvdFwZ2r1qYoKwhe7OdkENgsdxCbuim
UXH2uYTQvFnglZoP5EEO65Od2vF1M/jzYPHRoBRHT6HJ1/jQ+IDuW8MOPsAzSd0XC98N7VLe4MWM
l6EsAw550d4vAEC2effFWuQKxC34YUMq6wAXE8ey9rbryCxa/RpcPe3S/prbaShxLc0h98Fdq3uA
FOLQhrOYMn5oRimiaii2sBSagKiCDtkwu1C8pmZi1RUY7wcWrsUYjgXfooDUdaBElMoEN+AyY/sw
62o5D7LsvoE5ukY9uZE/XF8MjeOrLJPEyw2UImKdc8yN392RC8Os8yj5hs/8eRv5YLFV/OC0IJos
M12SuYY6pNEwe8+4Pzwge8+OXWXVsVml4wv4yaHwKkXDIzC+d3sXdOrHhbtBPNK1fLI6x4pNcwCF
kV1IXBiDGXciXh29xrVePzcVyskDEpdNOwGYc55YcAeTeoKK3zlbg0SS+nNbhFoYYIKiqfQ8Dk7P
rD9WLs2jCmH3c5FPZatEDSMq9JfGSVpKbpHTujNsdrw+NZpooBYEBMFSlaTH+2CJWr0fZPKaO0pb
b4uCTGeESrDhDK8aYl3KcwFuWFHUB9uyzlB3Pcpg2jiJafYeFR9OFl76FulnaGvdlgBAk/JQDU8E
1RNOPm/sbxp3VTHWvQQWCU+cw3nJnG6Xpk7/QKAUsysn0H98aiFUKCvKGlq/mfLhDCDgeAQPNAmn
vg02knC6ASgeYOem51PDm87BcKghmWqPQLGCAP/6t+tav6z+uzPGkhe5tIkrzpO/ZlDKWcGOwUZB
7hjk1TYyS5plVoGqnbCdAoo+A86lVOyNtV5fXJCvjWHrByCIhnpPHraovG42xqTpT8UX1E0GOJQA
eV49jM8FJT9qHrSRkMGP1OofvGz6dX3u7EvI/yCMqggDORA7B+MASarZfwLtexty3hSRa6dz6Lnp
EoNvMott3t5lyHyFHnUPwloP2KDasBjdmBgLoGAsl3vsoH3EoCbTgBp77Ho7bBxUAJakGvdFJ4xj
gOdhaOhlIzgyzPZSh4ysstsuUS+4/c2AYsjOHYPPPRlbziXkvLMKl9a+Ma88TRyXR2CAtGIQK9+a
K33DGw+Jysr/en0KdWcpFQRcI/kS2LKfzt0iF5Bx5lAGruULq9unbPTIznPk92YOHsvSBtcNuU1x
5AhFbv1zvX+d+aunHrC1V17uQ8Su4fEApa7C6XfzsvVwqAnRjnK/qUi1dITZwznNiiebdT/YsKn1
rGtbOYe4XuDYxELU6XznYK/NrQV5lY2Ipon9KkR49jqTGlUxnAvc+qr+yxjgwROEIMwb4usTrzm2
qzjhniyB6a4Iyz3Ef3aSy5fStO87MJzkkClkQXbO6vKhNKqNpK1uREoUdfPWZ7XDh/OKS0Q8WZI+
+xCJ2s+r8d2C9tju+rA09qSiiCdvBPuyYfRnFNHOhEe8DCJSWxuBTbPkKk647iaDjV42nFv/lUGu
Rm693Ooavvz+zt9bMpdQlGLYwVr7e5OvL23THK7PiCYYq2SPzVqlmTt1l+2L713i3o1NcG/lMwmh
AcjjdJw3jkO6FVZcGWrPjK6kgUV1lw2yir3sN3OfZFt8sgPFmY3e8JuxycczWSXSRrgCpQ+ZZSFc
f7k+VX/2jQ/2kz/7zLtlIKLIABVOh7NxnPZrlB7MXR6VOxuCS/F8K89eLKOb+aa5G+6KY/VIvon7
bL9ZTqXbzS6u+q73KcuH2g4uvUNtsQghUSjmnbHs6r0HjinQvP2+PkyNj6hoSWP1Pdf30I8T3LUj
lgnYnfh60xo7VkGSQ0Y96fTG5bBXxLVj7PggPtm0clC6FKq3E8dXS8N8SfkU1rTbiE26hxkVRAgd
zrEkXoGab8tyjjMqHcDlMROnDsFdVJ5LEKDf1mzxTpCN6yKIacg9QTB4ndMpnXbAK0zfmDnKr4Cp
kI3hatz2D2/KO2OYq8byjayZknoSaziQIK64vGtt8dLXeIHnpZtuBAjdZZQofiXaMQVArUtP3OmB
FYJs2ZO9NARavi7UyVJRlY+Z3TqvlVv8i1TPvpdeNK7ywcb9ASQFUF3HBEzfpoVUz3IczBCBwMwj
0OimYepZ6dfrtqXZsVQ1dqtlE5D7bEj8Qc53Q8Xzh27OnYiKIr8p6ZSdbAeFqOEELPZDCi6Qjb1Y
sxIqmmoeIaYHlPqYDKUPvcra3wXtCkW1Ak8J9hRJf/zcg/YfSt13S47ZlJSm6KiAzK2QXSScO8pI
6LXf7XxLRUU3GiXIrEVObQgYdslMawAYah5moEkMnaXaLbZrhoOTb4CydT35f4ezNg3KXC51n0yW
Y+6YX37Py/5pCIanDuU8MZOofrpuGbrcmUodaqEiorbTPDunqTutUSbbPt/NKJz7t24JyNlXj3e/
pQPhlp2dNeKhHB3rn3XJ6T2otFvsVt6cQ2DC5BNgIjNk9aD6st43WTmd5MSnLATxSxD7fuv8Gj0q
f/kkE1XMBXZUkInaGwQJmuCpwumaxvRGp7G6xGeivuuL1d133Jg2TkYaFKWlgujGzIfgkKBtMqyc
QbLQlyPYrAdgJgw/hfpo79jGAxcTRD8bGdB9bw9MhFVbdf9eXybNAUHFwfaGW60Q8RkTWaTml7pk
dixoZ9z54Ds/luMmVa1mf7Muv7/zI8YbK59wnU2IaxjP3tS0qJKxnBBvc8ZGLNIslQqEtfPMG6UJ
2jPgH/N/3FKICA+P6ev1idK1bv89gMX2SpgCtEkgH+rtB1IFd+BpdDbCjG4ZlHNa2a1FINK0hbZb
kx9aZB++QLgTomNkEWFpL9P3T41ChVSWHbB8OLK1iZ0ZHapXoDPbZ2QjQ6uZIpXok7qA7BXTkJ39
mYKZTMTUeLv+2f+/ZH9wCvwPx2eTk5mDlPZ8/mGEr+DgCMvwN2qRojlyw9vb+AcL9214+3o+x7d7
/Hd/Ou1P+9s4vr19vn8Cz3l4egp/HQ5vh6e309sUvg27m4fD6RQeTs+n8PR244fR7lCEu7sk2e12
X49H/O978iU6Joe7JEI7cXw+RvibXZREx/NtvN+/xo+XP4ui+DWOj/HrEbRQG/ubNjBc5vidv1Ca
zfYyI+7g4Xf4wdzAeUybGcg2H/z541p59xZr/J1BC6jw8rKNOtNun6/Ptm4dFVO31yzNWWtSaB7Q
g5f1kVjZhonoTnUq3nOdpZv33KOnNQugKw6OyMI4mtNP4aHKQrZHx3ia2fTQ4pqIzsEX/NV0vZ3l
8fj62DRxyFTOVXYlnWlehy4xV9M5LcZqgebBgDx0nopf17vQTZ+SgzBx3yqXgdKT2bOwJi+u2OL7
/qMI+F8vgHv+bRWGyVBv2zld4nhmAz1a8UMEyFZCkx4UO+AKtqy3cXHy7Gg4oo7F1JjPo7MWz3XK
vH8XSqcDrWqrihgHyhAPpymPoMRsxYsrdwxqdDgtzsd5cexH0BsIsPsZ3T/dJAXei2QtGZipupyE
Dp2cOXJG1OHhtsrCOejng5TgSqmpCwlu1kO9LF9mdu8NkNFwJTQT5ZSjLgEGlR7q0gjeglqmUcEd
1Jx5lSUciMcOEIvPc3wF2ADasx9UAQoHnWANR39Mq0gSx+txA8gBN6fOjAd9YCV3gFbjL7hHxnuS
9ni2WW0QhJSZd4fXzukZz2t2nHZDihtV2UV2jdLubpqre6/3pshZ/HzX97Kfw8kws69lypGhsAc7
XsBaEaFUsLvxwD624dQfG4apQrt4MBVWb5kd5OnxGBcGZuGgFlKILR5kTfsqdpexJSd5wy+Ctx17
SHkmIla1W+9jH29Rpkoi60EDNp+xgEAFPy3+k5Qy8g2Qvq4bB0ZN1tNUIbwgp7C4PzXuaQnau3E2
DjQrTiD8AQYiiJArjoy6i8vafsg620f1OWqzynQjjaGbOuV4kgEIAd1KJNmQmQnT7r7PXq4Hg48P
3KbKLrua1uyUpOkS0Rj9gdvBeqy5195TOpC7qTWLZEjdYHe9M90SKYG7tPE0OtSiTBpSdOe15sNt
nY392cw8PMaDc+NzaDVTTVDnnW27fT61Z0Cu35qyBvUTESEqGzY8RTMQ9e5PF0iFcyRzUdnn7erS
tmOvYHdWR++8od3i69d0EihnLuigU7CsgFO9AaJ0+il7GvbjXf3z+lpo6rJQCPx3rF6YmOrBa0UC
OjcTghKA9cxHq81LJ5QcO1DUDQOU2RfPHqywAbGMHXKWkTYkw+gcKiY24Uo6G1Q2pGyYJ7vqvSLh
k1/vId/Dfi7jZFuR7S3dLpMTlCGtYT5cH/jHO6ypAppdEOIMAUWcMCs/8YbmxsztR4O6GxcyjVCT
qQKZp1WYsmoGelpqumJDIM0MXEW+dN9wZlpu3IyRk+2R4ckqlw5slwtkwbPSWU8Bp4NAaUk6x2W1
GLFTG/bL4qC0KKvKbOPzNEb1Hxz0ZafNK6cBeXtLwdmaWkmeT/K2gQY7CWUfpBtwBc2iqly92VJk
/6Psy5otxc0t/8oNv+MrBoF049oPwJ7OPGaerBfi5CQkQAgkBOLX9zq2u+3Kjnb1dZQrIuuc3JtR
+r71raFPc9pfbciLGUFGRRMZbd1wyfOiq+MWZaJZwx8x6v4f6+OvLOmN+IHKPp+vdOhA0oxHe1qK
sfj76vuf37b/Ej/Gh79XMPav/40/fxtNmCXQ01/++NeXccA///3xd/7P7/z+b/z19GO8ex9+2F9/
6Xd/B5/7j++t39377/5w0E668Lj8mMPTDwtd2t8+H0f48Zv/vz/8jx9/+5SXYH785U/fxkW7j08T
ctR/+sePLt//8qe/SdL/818//x8//DiBv/zp5V327/q7fP+//s6Pd+v+8qeY0D/nac5ikpKkSLOP
idD64+MnvPhzmtE8yVmKX8ryj9cADAzX4jvJn7M8RewdKViR0vSDQWDH5eNH+LSYgLuRFyShBc1R
gvzvY/vd3fnn3foPeGY9jFI7i6P5WCH/WYbCH5onecqhW8TxpUXya0GDuAXD9y1y507J8EARw3Ab
gfwHeB682LQ2Jo3EyVFQgcGaJ5BSZpmnwymTKRY+4QJLQaZ2bK7//crzezDy47DSlBQpi7O4QFH4
KzGXdqb1uodBRDcsTXOdYJYc1zlMarY6CUN7Y5w2tyj4pT3MAG8fQJRbpz/Ygn+/+uHCU5LAKoPG
BU0ICPsfL9K/9m+jXwq/jNtJREOan0QqsL3QvAduDI8NnP6/P+Vf+sSP76NpgswQtIPxhwgYj8O/
fl/HeUj01BanDHbky8EX6VuXbHFb9zImv61yWO975MmVRoNMWnHa+QTRb9v8R3OgXyjffzuQrKAZ
w4PJ8gQX4fcHYjpILEJC6KkXsJqsVbElDxkJ4jvI1/Ed71k2VClK06mUZN9+I5HRz30KLO+wuCQe
qoh7gWpdTYX8g8fi92sXjixPkAvBYKNIOUG8yS8bMsAamoys86eM8bU5Zm2bZ+dZzaj4/v3N+PX5
wxdhZoeHj6NEyeEa8vtLEHOd5pmZllPc4wsPYiJZfHSGJZ/3aaU/E+RWIIPbLaKG2A65do1DMtEf
PH+/338+ThZeKKQAFSzmKSe/8sWTiWMWuml/GneG4D4VJepQDFtIajhxpOKGrPJ/NhX5+1dy2BkR
knFOEID0+9NeaTsnMKpYTtL25ota+0HWQ7GBWgzSI73G/+Fbztp0/p+Jsz6+GCtZjjuaMIz32a/v
e5DDbvawzCfQXokvI9j8L1UX5QZPWt808D6Uzf5HvKbf77t//1KepJSSLMFK/KvKU48FhKspmU8T
W9uz5XM8lMp363fNZ/M9ycepmrrO/9Eg8uM9/tclF+daIGMDwWz4H+fFx5L8L+uKyHkcL065kwiZ
A2QyLPPPYsATdQpKyOWERK2CVwHAskbcqkvyP6jqIFT/6CL+eQgM0AI4OTlLMjxcec5/lVS069Rg
xRv9CYpsgE+Ne4u9AFDlR3KLIJYXs05HEF9NnUqOKa1CPhlrGyVrEeh2Pc9QnMR5qmsEqaSP2TzZ
i3AxP09861+6tovvZyAoJ7t234ZCYQ6gQQ5sd70ektwNVdPIpkQikqujrh3vkZ7SzGUbBnoVjQ34
KhhETec2RK0uPYEyuhxaGb3vvN8rP614GffpZwKj6nKFmZze0uJiYwEmP/cW010hz8PWNdeWRawe
nR7eWrO1HxbGP6d9jG+KdFeQ2+KNQhwJe+4IglpywM33/YYTJ6J9gPfBPYQg+UUywa+k9SjOSDTp
3+KOv7ltyGor8uSmM3qu9Jp/+C1aspSYWl2P0+LOyGbXrCyGSFRsJQw+413ShzLl6tlvqkB7IImv
k2Vc37ZdzgeCZbTu6SKPW4Ed4BjtXstn7YyYKmbjTFZ74alB7AvNKZ9R/7qpaI9jvKouVFyPWIAA
58T8GoFMcEoKbFowcekhNll5GaNtxVat8GaBlqC0BOtVahj6ZAcQsjL+wKI5BFOuirWO4Tgcg+lm
Me04HJrMtNyayXzp8InoA7I1AamNISMtuu2LqJmmknChkZowbFgAzUh99znYFcsy0PChxbA6bA92
8HF+MmOLf6+FUfIxozDBOsGZWWyvPSTM+ZVss7E7ynzDRp8szCuFCzr6Ysb8aHfy40sDrvfEtErr
v+/IW7wMCA3AmCP76ZC9JR/jfMz8UxPF+JCdb+aLgI1KXKZLkS0ELCzKmmvaEyxivbBYZ1SDgNO6
XziOWiiD47WJxr9nogQeko8JJSALp7u6GRgOj+uV4MAmrqetL62AcORu116YivmQYbqYg25cNflW
6Kstnnz2BTMH2pVNAoVhLf04nkeGbeMmCzPszAzcq9hdNi746DXqyHicZqgwr60YNnulicezTIaZ
BWSSWPNlWqDKuKCVn9YKHSfHhUK5AJCw1Tdak+WYayXWqtjCbOs4DnO40Fj1H11U2tcc6e/FzRDl
S3Ncae+S+1hMW/QseNPLR5ktmTuGuRv0NxnFPxDbF0Tl+J59j73c+O3WUXNvcuhcqzUr8MTle+N4
Pbi+QNMNowpb+dSIesps+9NZXKcyN0GKmo6ZgXBhmXf61CuoCM8RRqOmGjoGnwMi0+ZtAJXIlbnS
1zOQFl/lWx8dprBDpWcm+rEWtTmx7wuEX/CiGucinHtCtpcih8wD7Tf3zXEmdK+iyTGwoJJRFQ+w
OqQ1bN6EuN9GD2OyHt6T8lyoBeuYpVADVIX/yPwW/TLBdozPtoJSYJtHJAqCD3xSDceD4vjYrlVO
pZ5LZygz52bw2UNKNFAMON9Opk44Cb/tEJvo89JB2Fp33Yrty6QLtiwlaVKZDM46yABvA1Zz6ghf
ka4i+UkjqKg5Lognhaqt2FNagS8AaiXey+QwF9CWnEaYStE63uRS6n3HDgUf81vtCn32GNprJEHz
/Bhj1PjUcRIdOR01wnei/Mpv/aoqR+Php+5tW02cd/eJzdabnRPLSry17XfPYJj9CrI8KEu4aE2F
XMLIV8THuDzSOXsecyPuQfODzbFVkjfVAu3UIV/RSkKBIMe5jIqG59VokQ4+tRn9Glb98R5NyJHg
+xAO8dJk99sK6huC0LMSXegFGvP5jgBKO23oqiWEOSI6m2xbmqrbmuIwZG36uqQJhOBIA3zEHmrP
LFvVSXs3HX2Ymv5CupZeBsNEqcmuMFrW0VWPNqiCo/J49P26Xmw3ha+yDekRbEx5rZgWt2O8fyZx
N0GNtcxLJVNdiJLaPZz2wazPfuiSsgnomapWN8SdmHdL6eS+HqNYoeqzKIo2LMtT7CsXeX3Butfp
Q7fmZsMaRbIfC5qVMrJ58d6lyWcClPouM/t0aYGr1HQX/LJNCzvskemm2s6Zi977qMHyZN16bYd4
bA8w/hHZsRegLd3JLGLPOproQyd2LOdZZw7MNyB9OwlR/nUq4BLd9l3/EPg8igq6dv42D6Ntr/ax
F7qCqavSleZC3cBZN3W3G7P8W8DE+IdByXWAPFXacnAFOwDgjI/NpLsLdSpnuONmwr7Vh8swxjav
0sivspQMTJlmhHBxXdR0xv4Q3wRYIjUcGTol4mjUndy8g9tdL0sygnGxekUfcA1VLQbwohbbY5PG
tPyZpxAP7mTJr0JuyFckTXOQg1qcfYlyIUIiah8/pNqNP1aThEPwE4i0STpn/aGTkAkgL2BVl051
w7PE5PK4StPeYsLiLglEcVWSdBw1hOtV2Y/2BrFLjEDUYdiPvMvSi51sjOXaur6ct97ed/Oy9ngu
4qgy+STKxI8IyJJLa16h24zOSOXGu6Hy7mFO+C4Pjc3aT2Ql+ZmCEHugkxInalEjILS9blv7fd0N
XJnxdt5DTbLde5Y80hzGK2Oj19M2bPSAxTepydDsNSqdXR9y1ek7JPzCAjvTfZ2vA/mGQtDebCh4
6oVgxauapYDNX/Dpfczmq7awGm55IFo0MEIpHVvAMBIFo6V2uN3VZHz3KQsUSZQafI67Ium6+3WE
tqwcZ+Edqgq7HjXMF7tDyPopKRmqft42MQIG06jcw+Cx8kl0pHrxR2ejQ9QPbel9d581Xfw5i2l8
iKbtJenNa9+vL47luhz8yHWpdkVL2zb2bg/JfkW2Kb2ipPmE1v2n8vwwx+I7AgjgZN0mt8tSdOcZ
CyNYLeEWxpHvVOwjeh5ItLJMvMo1oqVH0kpJ2f4KC/l7ppqhJhPBCzmbO6Wz5NZuuazaeTt7yuGW
lS8vmZHtUQBOqkbn6zHA8TvehD8m69L/XDoXSlRlh2l37WGIWls1hWrLYk70IYsKBBPm7sJbQ/Df
dV5lat7vJDzBjuDeE6hGd/UpG9hPtzB5mfv+S0RpdOU0xrz5gEKrmPEA+vZzT/Q7n7KklJDYIUNp
tXXOh/UTHIu/Ygm+xar+MKQTqRWDrn7hS1RJHhBV6DU97mn/ow0gw/UeXFO9hho7/O2OgJtDB69p
eIX5AD8Lh4Aumh01OE6AZsRphqFDiXVInne5fTONG6scEEO5YP2reYC+CYkkTYl7UiEOzNWp3Yva
tS0/gSetynW34m5De3JG5G6oC948D4vJq0jy8zrGd5i37aU2KE+zCNahzWJDySbV/eAymkqUlPBW
LGDeokm2v2FYSUvmbXG7AbM4U5o9bqEx11g807KBjAIiPE9esCa+qoBktFbBooF1oa8J9wwh8YJv
r3RyY5nb3lVNlDcVzxB/M+RNVId4IBUGtu8Tn2m9KwRadAaEuTXBwHIsviVd8kB19IyAKVGObFG4
+VNccdVAV0xiTKK6GbJvmj8UEAKlhhyJKdazB2uolNqmpz2C1TYClAWEjyYCOJ0igBh+5HFuuktE
wYKxLn8Fne3sAcaXyTS159BCSFHyhvB6hAlW3cUYhO0N1EwracrRBlSzO8EsIZLJhibHBF9q3YZz
uhf3YrDPPqTNXbL7/cpMLqvgNKhvFIhTh21JzXHO6afYqPDdp+t8iUAeeCqwCzwhky266lQbH4Gk
QJbCNvHSTlo/g+i4w74lSd88JozfJJI5ijIieVZS4ffPFLlFJzsUqDAy/TVs3Txh66DifdD5pwE7
y/1G9qyMkwGeqQPz10O/iVtlc1aRPUmOyyi6WizjNMCPfHLQgou3QIvhA0DIKjOvgDBCNNZ5PhRV
u7bk3MU+OohkfkvWPr3TQ2yerCOIOGinU6Yni0nhoD4XnkSitEOCKXWSDXeAf/S9jpejm6L0rpsw
S04WRHLUBIqiy7aqNVT9wsZKwbW+JLEkeLTix2bBiKvnyz1naq4d6X7OaGBzPR/WFkKqMi2KHqbe
CYfvSUImW8opRv8v0vyA1hwmIVMKQ1InurYpQa/QFpiPjMdqsUvy0kp7m63DdESAdLhyi5aVmxl6
lpjP1w6sprsNc8VrxJ/YZ7FabEdm9xbi2jwMiHscxddMTlntFs6GCrjZhpQ+re2h2efiogQg0Gqk
e4hLCDLzytkdC/TqRf5RUYJSizhYUWWdmjQeYp6deo/+y8NU7zc4Xuy26rGfNDWfYvhKzxEuAjDb
yLorCkxyOuqJJLekd80VYllWPIgylY+ergXK3kwmh65dxhdPBgS0NSH1EyTUDGUcaH5of5ld6Skx
G32ITCpqpF514ILEc1u147hmZcqYvm+WzTx0ZMs0pjyUo3fAU31AE5VtNWwcpxoMB8gwg88/rX2H
GlMZYa/InE9vAV5+e7V5MR05arX01AOkoFWTGsz03UeqEgbybD19UIQNxr5mxbexcJzp5Puy4F1x
E1oi3lns53e+bMvVNjB+mNoUIFMyBeiR5A7CZs5uGht1F5R1uARdB0sDlOk/wenLELTBbQl9vbyg
CUS/FkK8YppJ9+gCCT5MEfGKKYUzIevRRJ79oFknr5JNDl+YmL8bW9h3nBa7oKTafMUExBPxnIMQ
vQY85MySc9QmtMKDSO5dHFPoQ1xxIwHYv7FeQVnzsfXco3hpL2jLs9u1owmONMJ8HRj640xxnjC9
AzJadhrE2eMQemfKfAE3sJyHyJ7bKP6gRPRN/0kKtR1HsGK/7KTZDtiXt+MkdvB6AfYkDyph+21u
CdZJ48VrDObaXC7I+X77CEa8GRoz1l6Z5Sna2Pq9C8jhRAd5nwHTepys9medu6T2vp9xhWPj8Qhm
L904qucYwS9XbEnpKwx+wwvZmD6syBwrVydkBaB1qwxq7IMlyfDMxw1ycDgolYse9lIR+5GozShd
qwnIUXegiYX32z7OsHpGthgYxJxe+Zawup1JPtfRjrozb1o0KOj3MZktMHJMaqxZbQ3hVYGddaDw
j6bfVs+eZGIQgNTFiJqOgkHfwh9MH6AMh2/UmGW8h8FWLoF9eqSLCVk8b+vWYIkj01fTzGhyJ6ny
65j79ZFGObsasIaUq1DvsIvcYYntWcXQuJZ2bsJw2iaKZp1Dc3HQYc/v2x1VQqF9W4rc6ayUSUJe
JkpdPeyTr/hSRO7EUwuTjdba+8YU2RUS1r7C9Kso6iTf2mMKIdmBKxKOnYDW2at82K55HtpjnM4J
LkTwBzhKfTLWnN1CPSwR9CnmFHoLlyRI2Xb8M5I/D0KtDysW3LttS08kQ45OVFTj1j/MKH5WsWRn
59xvYdyXKt10cg3UFiLu6IPXs1HcLegEbTWuTNQ7yXSomKLLa8vis5pI89WygOV4VfGLb7ODgm9u
FccxUkdHRkR/muQmV5QhobB3syBsLTOo0udzrH2P/j23zqEVtQ2mUH0XkWqd8zyGABJPQg1uU+Me
pEXJXSaj4/wqiGlo6rgnjh8xwOra00jW2F+yDSXEPUyuEAhm067A6Lw1S3eRqWI/hYPRyNW4bA0Y
6BQwZzPlJUew1D7P6AN1cb3QzZYw+/m8wtmwlhE9D3yV0LHba8QJfu2QQujKDeQ7X9VLOty0wKvC
hvwFzKuN3I6SFp8i1V26fX2zu8+vsz3LECVM7U2t5WqrbYRplPNZXsp4uIfq5w3Djr40MhQ3yjVQ
yhLX1g1HS8wUPxRt+BEcv02T5hqP/ifd9ie/tjfzCM5XFOnm2FhYq7V0QAG9PTVTqhH1RY5NMj+n
g0XCEEsQfKqQnBznD8OIm5Zt2bPd+SVGNtMhNTxCEdQD5XFNXsFpk6ID9Neo0/u7dsi/joad1Aba
VcszdSKTepqm6MXRBStW92F8dZNY0wEV4/vnqQ2XohNgRcdIabL6e8jnEUhLu9yMjB/RIGHEpuIE
pXo/VFAHaLjkY0ebhhGKOrYeyAxr7WmBFEpiZwFfpUlQVoS3iAlWZlNukGsMbO6odW7XK27WbzKe
TKmA9YIsH28GmzJrbop+hmEoBfaXwUkB8em4oAQXNHEwtSpQR5v4s1X8WRiRnJJGJJ+EzaoMoPCt
B8H+aRkjde1Tggp/wNqiad69m8GAorO3LMqR0oQ80KpH5EV08K3eYHatpPoMYHsMP+MO5vWvoVHN
tzGVTtQoVm0Lnz30GmW3xBlUo0BoF/TOHFc8YDMMx7gYxHcFS4P9WGTjuDxkWhbuvU8XpWuq9z66
DiYDWlH6edzcKZoVLoCgcYtsQoWuqIT5VTMeCCpuc4Eb6+ts1yfdRg8xWz4Bwq/GWcVnGFuDegDa
fo1dDsdO2UtrPNQfH0leZFHmDcUPOwqyfkKJ2B3tDJTRj8VTEUXA7DIy3/aRvWm9oA/5Gvr0JHbn
ScnpFJXNgG2udGIZHuFUro7blsX8sCQr+Qz4Fm9cwtesips2V2cxNPONoll/mdKCzABqhHoShf44
v4/8ElxKpDZ1HKPQvC/cE/V2bLBCZfwqITZKUdOLBaFmqm+x4KDahOkHLg6MIMBQHfLPLgl5uF66
pk2uuBuyVyKbHwCc/V1TbMVVY+D2UfWeJNMxFmLRB4OGHn1SIYDjkvWNEQMnVSyGT0W6LEeROpjk
bDPFPerFEfCMutv7wj8Vel6e1DrRo6UJ3vNk/hYGtSBfM2q/NFjvMVGMIqRdLd3sSmsIYGnSUXYi
Axf3vXFXUz8HQLsTIH3lbJdXfT8Od1LIFNYUiuJF8MN5WWwHwWeyn4oldnW7r7qObT/WvR+/YH3c
riL0SOcBO1YZBSEU3nYnbpLGJ3nlOYYLCyZk91oIXs0yjq94GwNS6OdB14MP8mrnizn6IaWXhuIu
w1JvbcA8LfJXDej707RodTQQPBzmFoVv3A8oOpjV1RQDxETaEjbAsdeVSkZZe5nsXa24ZXhA2/Uq
xQ5XJ6nOjm2xALcwBQZC0dCDgyoQGacPSm7IZE7Nil7J5ze08cOXTe7L8zRt79M2ukMkGvq4gJuH
CiiIFzBX2wqP2FOvt/4m3fX2pPpBxSU3jlYzGBYnuw3p93XbekS5F3A2APJ+u3v8lEggu+vG/VVP
pD4uUoifNt/bayRumXfI/PeyHf12E9nlmwcA+tgM0W2H3KEoI6jAuOtQDI58aZ8yLNJHgkFI3TuM
6Rly2aoudyQtAwy/TRmjRgZzN1afRDztK0BTlULaR8MJUiV1l4i9+ORA7ID2qjN1EdoFqBhT5cCA
wuOs5dumgX0ElD2ALnh8iPvux9AO8UHSvL1kdn0J+0bOJp/zRxnxcErczr+vzTh9TriJriEdAZm3
p7xCkBcYehygqTFFpPCMJNt1Maf51ygX22PRraQSTSSR0AD9TOtH3I9xdBVrwV53Mskh2l3mJ94g
7wAbYPZzTiZ2YC3iKpWlWZ0m0XpBecTqAaXKJ7p7c7fAU7Bkpt+qlo/ZqfVe1s4goXzNXPc65b4r
Yw05YOvT/eT5NiKbGKxlhgSP22Jq/U0Xz91T6KdnmIS0p8XlqqKFyg95qkIZocD7TaeDusfdXp9Y
PqUvq1Udzi1h/tVjiJNVZEyi4g62efIwzRIAGKZQpRk9GvRBI00Q2/qOziNNxm95t6Bdnk0P8x9P
pavhmj+j/0OjXGeqRbMxpgmHX1w2b7VKvf1GMDQiVTQ3+d1qpg04jYnM1y2N+s864fIOW5QGLt8O
yIxNkhnjTJ48GT9mouaDiQdIE7cOcA016rJ4QKYY5YkDRer6sYFgDqM339z3wIcPTYJaicY2uvAu
hz1UwaT84hPD0+toEmtUImhLDvXaZ92x36b80cAiGy9UMQGFhIGLxHkPl3US+XUuouXU7WOh8Sax
5aRDLF6xTUW1XGE4OKSYuwY6TZ8w0QhPsc10TSKOvWpg7lWNa3eBxia6pWmmjipfaFJOcmHHNEmL
aoP7D3bT8DUkAR1y4RTedb7fGIQcluka0hPtoQFNmQ1VbMJaJmu2l2jQkETcjOOl61FHsZ2i3Wgw
LdVmiZ8tLnrVDVFxDyw5OxTKuyPGnvKc8TUtM9piaE2a6IA3uKiXefi8MSW/ETzlsgojALJ2NRlW
STDuVrrvl6HpxQOsWqAO9lAtTAgzwoAOAKNuUpSIYjkDrcnrDQVRha4aqKjn8gh7LFapWPk3M+vl
NpcZgcpo2GA4xaMqQftU86jrzpKjhwNhHD2cKABw+YY9ggW1VyDkyxtMDtpbmvGi7hsfPtuWjKeN
5fBati0b3wqfc1z7BXGWXVxZmY9vilqk1ffM3TOzx3doL+lP1QZXaZnTmiGo7wzOBR7CfGHvSzwG
LNnLJ7UWxUGzFuk9K56EU9+kDi8de+kZkkQKSArToYiPAS45Jxny7xhk6XpFm1duPDcVgneQgRAG
UMKi9iWjyA11dGKnmY3L22IF+kkMha/7BGXx7rDhYLqnXtp045im9kDNEFM//ARTfIMeG02slRQs
cUVQdNBtHdGaxPoI7kdadWxMoBQY5+Wy7bt67QGT7PUUDwJtZj6dY9eEh7CASFOG1vkJJ6HsITMA
qA9xSzH82M0Mw1ffaX1ZGji/bM4OgHFASJGHwpFbDw89hfJ1WNvqA2q7GWB0UMIIa8WbFrdvQ7bY
i7O2QJW4iOZeDhP60HkJjxTAz4UY6z6ZbsFJwkvS7Qc0ZNJB7bnn5TCJhEC0gCb/p1KCiTNf4Dx7
WpkBG34eGwRIANHKKufH9Rp5Be21Y2L73q+WA3iauvTC8ByNFby8B4grloBdaWM/CRHhdWyphGUO
ja/iJv6YVbssQ6w9bko5RYq8ORDiGnic9eIdbHKA6KNI7nVWkMc2HZrD7Hg3Xoe8E7UTZn/i+YpY
H7DCtrWMDRRsJRpNWBkgwBwLrMUUPpUrXpbULnDKwiP6ls9N+63LVnNIMBkvMfh/b4v2WyhiYNFB
tOqhQFRpaUFQBr4qlghr4oJEBhXBnWtmDk2apNMpCSu4vV3HX3WmmrEqopR+0bFhD60b4KBkWnhM
+XHPrps+QkfUDsXXFNzfczoIet4iFdDO+8XdrlhhkGDXZvAxmObkjOS5/ATTVwwp0qmNcHvG/HMx
WVKhmADd2Pe2eY6nwr2kaRc9kG7rTzP0p64MenAaA/Ziv9gWgbU7rh3cxxHtElftBxS0WZWe4zHy
AFeZQ99U4PdHLIIX0YMRABiv53Avidtq7qH/qjKUWp+lahAzuodiuNcWgqw8hLaD3X+YxXmDpxv0
OR8+Y7HRe90UrNYJrF0tkMsTk0BOTgi2GhKQzLc+PexdlGbllNjuU6E+qirxMe1DX1Oc5x73ccoT
f0adHtmKsAS3LQ95gnrII/UUxJ2ddRXYwN0pW9Q9aWU49Jr5uhGsP2TN/oFxt+YZ0Q2ocBEvHsMV
YhrY487FIu6AgEXXtohnD8CVps/LKuQJbvkzynuI9Stk/w4vtlGASYssa4+AIbd6tOjYsNYIU5TY
kfl+D34AXnTpYOsFLt8OlKKYpqORhGrUHm579bJIPRobGgLGFJO8KpK0D6cUQ0RMxrXQUF1gylgO
Q0gqa3v+7D0ma+2UAKSeYyxRNQQhw8VgsUEstB1TzNknDEVEMl5GneXzEcnRLH7yS7J8jTRSnBW0
BKFGZwjHSMzWC1qGNZX3o0Q9ZLtxP0SYGoC5FHkMyudGJ2sVJuSGoh4w7UHtIHOpBMOC/0XdmSRH
rmzbdUT+DI7CAXSjDkYEgzWZ7MCSZCZqOGo4MBuNRRPTivf0v+y/hmTqyEzNS7tJRgE4zjl77X2M
6ZYnku7MQYXC9CuP5eDJemSFD+CNZe+bbFZHm8Zp2sF/T6tMO2zECGbusiJjMyljgx6DVDGk990I
KmA1abTv8p73lVvFRfr9ez5N3q8yNCpZzf5EGyZwjFGqLKckLGNr7RJ/pTbZYNIMxanquROYmsTO
Yn8scs62i+1cAsFgjcu+WueTl943dDR0ojxLGHqMfrNFShmYsFHerzvlPKmy7DZkFcRvfqSKXY40
sAMbgDfRcn4srSXZLZPzU5Klw+y3T9CVdLepTZfsBq5Oh6D6LJDRwcwj8xsHEqte+l3Tt9++segG
6vLZU3P6WlPsPmYOkpwlneHJdgO0+iQHiQfgaUS6X+JimjE7C6QKoQdl7soYFWlLH8CEbzUWvQEY
VKMLg9FWFAWH0HjASUXSgq0UwZjKTdr40fQ0yZSfeEHju8eh0mJ6NVM75+Qe3n5SJjPjLtnlVvUa
h1YzPrD62CVBxFBuMj9sCtgh28r51USQg6CKIr1Ri7kJ2y1qlvojyZzkzIiiEX5pKRmbH+sbDyXT
JtN3s8f9uDJ5CAllzZzKq6FzG/PJve00XyIxUEHKF/WvwM5FuyU7MTGvgpuluxfIQ6zY6KraO9Vj
x0m3OLWKTv/iSQpsEu6hG6gINr5poDFGq+hQFqSXVWO6QtBSPCxyGscnmbGvYIWjIuix1t1AJMuo
sdqXMXE5a/+G5m0rIjPSVemLlq8gNPNwFAjLzbXkmWRfI+EnaGlDZte/BqF4aDU9HwNoksUMOigN
l+1i3ybjcQVl3ilrFaENnafe8741BTkzD2nCQ+wITtE47H3+2793ppptqHXdD9t26Rj/QSza99HQ
Wk+sie5C6LBkOtIkVFhv/Cb+lkU/vdBNXnpUFYSgIc+mbdsqG0QOD8OeJU7WR53a4RORbek9/sl4
E1G2vOhU50fXo8IdgyW5l51J1yKhvA7qtPhTG5f9ek0q+3E1acrxMpbWMR3reQcN4P6eyMr90lS2
r0OZ0qJ3GF45aivkEXSxxf2aMpvcjDEqrq7vxpR8c3bKM3u6V2NJAknQm/eY9I86CiT5NC63xwrx
szo0g3hKdP6wCIXc78usOdLvLExu475+s6X86EuGw6lrmvPYMxFm6Y1z7SPB+ThLJkNZ+4HvINr7
Yxm8TM7oboQ/5i/zNKk3xG57S9PpQqT49SGlqvwccEJsC0Xl0tfS0xtOzu5s9wEMk63SuzQV+lIa
GvdUh0954ltoB9BngenbX0xofxekvZwaUu/OBXc2qRTJY0Bld5aW+0Fe3BJvXWq8dbfYxcbNLRAo
AxqnUu1vFqILQMRu0+uwPqkik5sQPHvnjYV9zmxsn4kVdtZGaGH+FUL8/8qw8l88Lpf0u2UJx9/+
/wtbC1zy/87WMnMAdP1//2//ZobhX/3L2OJ7/5DML5WUgVSuBTD/H8YWhbHFcWzfDVzpWAHG9v80
trjyHxZzpABiS7J46J+el/9pbHHUP5TPtJ8fhqEr+Y3/N8aWf6Yt/S/EWYUBKXHQ+xzvykEXUv9G
WTtlIucY/hnGzp1iNqXP/ZFFoMW5qZjS942mfrbwN2yzifYyv2EgQTP5W3eKWFWaKPuV09BsY5/s
ntCU9bGzsCRjPMkZSxQM8j/mwc7e+X+mqy/i5bCoxvqVWaH9FU+ZWklnLoEsZL8e46klHyX+P20y
sOU/Oe3/8iZ9jDLSVbYN5G25/87rA/xY/pIZubcn0BmZdvUrH64/nIyPbW0XYbPbRriI5o2KVD/u
ijqi6K/IpFnm4rtr2VioB8t5HIJl2gcm9N/CZImfcQZ0AwOQyWHO5yXBzmXPxGOiQxYy2M74GLB3
7zaX8Fq5ofFIYE4WMzJINuoriqC8AL/qcR2b6AxRyWgxqvhAbCTzMmm/lGv6g2Gd8o66Nvhtbvub
VqKfSFgeG8G+DHVTvgZasgwLHjm9HoDFWsmy+mPcIP3bk9/cH/u4lO1+nuJWMzdjouz26GutHxbn
eoriixSAnFU/3lCk3K6vDtVdTzpl3XyHaETPrFB33M2Am/ObUz38gN2qtn4x9xuQ6xA5vY/JBos9
l1hSE+WsLKldz38V09h9uIRYZbu8WOoO9iXrILMjy14vxoc5I1C6fJsRhtdA8KHhuTnlW2KFg0ug
TXX0qY23o7J44A14e5yA1rtuZ3HIdZ49zEGu9xHDmh3Z99nfoJ7EthqS6D6IMgRVN2ZVtzcwsbF7
R2wwyJiLDKOaNNBU7KbFag95lOcPky7STd6N1a7RowPKM5lfPe4/azWbsfwxVH0fSxRLlmEM7mUc
oaHmzGne3KG8xVyj+/ZRdpOrlphpjxX4K4aU1i51vZvE3NbNDw2jd2XKfRs1xyPCbVynDP50vCnE
wAwtwyMvMJzd10On93NBaGgw2P0urdPudx+Em3po70Or3ZIfwvauctKHyjHdUQVW89jXtgPi0ZgN
9C6r3Ov4h5MIvNPXOcyMjHdJZbGZQpRMjHGoHbOqkG9BEHQrD8Bxr1PgzKywys/c7f3HjjLm741q
KIAk5vS5XpJqYX4yU6ylbr+p5TyeUftInKq0Nf/y834hWB2IbpXSJ8OPe3T2jhOVu7KKOQkIB19c
+7t3xujcEtC34U74arhxV6qcs7UDnLB2x4TcT4GnTongjxP0l4RoPahtvfVGJiQeMymvi5trPLK4
deEji5ohe5gC2CxlKu/UGOa5MTvB2Q93B97+VHdujdy0/AC5HxEooe3r4cwUvdxVJZOOWCBU2lTv
czO+T7aEx7S/W9bqbhwr/iPkc1OLe7YebMuirlYMjR9Nkb7pfn5pcYVGqfMi4uSZFc5PdtIcMgbx
oVNugmzaqyG9OAqMPUL6pDhJoEW5mfLK51xrX6qq/S2y6a2l2Fz53OzEk3mrPJYMll7nEAo7H78S
x31JcvtzZjp1UULpq2ghPVKvdx6Ye//MSYx61htzX/finLMMc0QVIWzhcAuYWNo/JRNFYkzZT4lt
Cn0U1HzpkPiL7sUKqy0n0tqJaKOXAWDCrYNzT3LQSmTtC/EZZ7CYlWOZLeDdKl68g9VMK3SOFR9q
kq7bpHeAbZzvgsDstahVfxmcJDkitLBZIahe3Dzy7lrjIZ4nWfPtJIKcqjLOd0Z64N7zVfb6Q2RJ
8EeEgKKq9e6yaXqhr3K3ltfrZ+mNW7sq4ndQL7rJMVw7yO5NwWpUujA3e5903++VHLaaIIN1zoFZ
5LddWJ/eWKEXOPE6zrM/ld08ZaVTQ+ZzvPfqfp4Kmo0UxRh917+pdcF9kiYvmeNSsufVT5Tz+02D
Kb22o0vP0hu3h2/NhunJB4CAUtzf2vZbKYjDM70rRjDTxIJnt67GWBe/bldzMFKuF+Iyqmnczmn9
yJe7MW1wYDRf0zH4CfIYIWQLk2+LarXTHVafZKtFj1YeLUfhppem9bYemaEeO5HXPqEnq6FZ7m1O
qinTjzbcCu0cJJYN0Md47iNO1Ydd1xc35LtKW+c964MtzezjkJSguvJRDlDrVpDdtQqClyn0OROA
7iXxa6umRgmKDfxxll4zR1y5qZ9FV69Sn98WK0UsMQI3DpmVrrDkBGw0ojItt/3oweneFj3W9XUa
x3MtBpJ6q/sIWwzq++8eW/Y0G7OOkpC96FZ6WoJO4Anp9ngmL3L2CTBtFTG/w6mA9gPIoTkSRENX
Z8koPkuYaSfl+Ai1zFNNQzj687ZLCPiLtXOc4gncFtDbglaRPit+SFerjDn03qvd0yLR96KGmiHc
em1jVnCS0aGX7dmU3oWVPNnerf9wfyUbVjRAmjrGZ2nOUK29OMvJVy7lmRXw8ky2d77PrW7uCbix
qodK9yx9D5S4q5T7BNwUr8LShbHC6kLagTOjSRT/tDZw0Ygy5LK2ePr5XKNxHxyyBd2y01CZhoLi
LrXYNjOaRK66YWbp+28WEmab2R1pt0Oh1nhd/TVjjfyU4iRi963gemGK2KVZtRuZ0zwLZu03R4ZZ
fhM69hTp8k326ro4pfNm/II19XMUvAaaaKOg2I0T3IDy7wIQs6Lwtl2Y7Up1k2Mycwmcc9+8EbWT
YpPi2+lE+lASvkMPtGIFzL1LqOZUyTdf+K/u3KyXMQ+AS7NfNis4OPSSfOeVt31oBNNf+0IjKDvd
p6/ah8XAIFVzvZ7BCWJ4sGyRBzZwvQXE9HH9Zb+xvXBY2QHcdP3TSCxtvp+PK7SUZtV6wHR+7f6M
lf+q54IEHa8eN11dfGH9WIe96DcpYMa6680RAjXmOqLjo5J8HmL7WAt1qJr0gQUXz0mWvBZdeoqE
uwZMZR5cPRjSvO6r9nkAbGDhxcaUIXWKYUZavczNANty22yxYMKAxrxj/2TD46u5y1jGvtKR98or
/hWSWjdGmmmVtcunPuGzsT5MYjZ5ygAj7/9mUX0J++YO484+bMNfJkufaiF4W8FWZp7H9vb+ydFF
DfLZuOwtST+ToOhodJl+E8xzF/vzSYKsdyXcHZkQxWom4RJUxzo0CfRDu8h1bSWbhTFifAPTdemt
8VedO4wXxJNFy7rmQiVf8Eh4TrNtsuacBQNxQBxcqoHcUlT4DMXbB1aaf7UMJdYz7MQ+rtthIzLw
nno2zrY3z9i57LU9RTV/UO3g6E83yIhkYugPD4k4G9In5KVxkwZTfbCimFeNPjF2oK32NGLIwf6A
euzuXDCaFUl2FP+uivdaZq/Ga8BNi3Y3DJIMxWErWRu8D3QE8GnLjkFr7KysTtoHVjjVa5sae1vO
yUcv631SFHeiqB7dhEps4iBZDb3/GbYMSFqTbNTsEGtbh4wtqCo2o0rxMzmU2zqNv/KoJqG94ICU
0iZiE2jdD6w3MhUeo2W5SNebNtpvwjWoCZ99E/0xtbcR5fyomfiv6tYX+0JkGARsPmDDUZhtPI6k
ZK4+yi5N7yaHuptr6yS9uXsrqdgOcRwcozS11mPbQlJDiyJ0r4cl+SvD7DYcad9yMTzUvv3musEh
JhoqiltODjtf97eLUuVMEpIJO27oXw3SmtZJfpwF+fK2Z5FQoFAUUXNsQ0lr2Va4tpjboSZV8Sor
VLnS6DZMxTEH6ah9xD/4lvXJweJ8Jv5h7akGcxOCZ+y/44RtONpGZ58Q1LchYf/QmfzVXyz0FVYC
5ri9KKn6N1XMF9eeGK4vB8COdxUv67L0HkivOqSNeZ0MAFIm9rr3oJpOcdxlu7Gb3RX7cU/LaE6p
Y/1pOgbtMZokJdnJjvpfTkd1g03qtDjwtp0HK9A0DO87r/tdD9HWb3kNYwOkMbTzJ54zxibZ8pvX
+juY4g+3s+6bNME8pN1yZTuCAWc1fgVl8ejMMGCdZzaCI3OTKe/Gq3hxD3rKeC727fROMCCMgvjY
u/KcWhYpdA0EuDlXnVWt3SZ+qQAI97WXGiKT81XStmy3cedLFo/1itV225gxLjX0sFYlh2uMMdZ5
Anm9a321kQpUacgGQD+Vc+yA83LQZy9O3g9rZPjN4jl/pYWjqRzPOKu2TOpewNHnLaLM3tHpW+u0
T0WOBS7lyB1uc/GOzUOu6HdTbsb9kOnkpXBiq9p0kFYI8irUhynkviZJf6BPLIOP0C87OLYh3zPY
nnYskg2PlTeqx4Zqe9savy3WkZbmaM1sLiZPqNzZ0NR7GGvnD6yI/R7oBCVaTv5yqHR88BOA0p4W
YpUZlC1prOiadS5hCEI3SC2ms8Rd4obRt1co58PyRvRAqgu087qO0gcaKRmvK9PQvJK/FK+LavZx
QwaeQ6ZmSReHMoU5zUjnT06DwZmRShZYZHn7d1IIXRz1CNu05fJIEnSznepamp3XtOJq2rH40eAd
J6QQcRAycLf5mE1HlMnhgMNF3PuDYnuRqXJkLPiGJ4Ynzg7iiWpRN5X6SGEj1l6uQO5LOUHrQ9Tu
qrDDCOMHzY/HWX/WVsbWBxHa0atqm/HbXqL5Lujz+kPZSkEZLODIVjEbbEnWmK8T30fYm4iQs9Mq
es56HezSUDiHAbf1j20WrDkYZXKxcsRUBofUKlMOtLAJ1nB/5m+fJ+KKLm+vbD+Co5ynLd6icj+7
zdxy3LXqJxpc80A5MdyE1cRlCetCyCrtindn8pTTCnj3pb8lFDZS9YfeDt23qRHyt3b48CG1/yxV
6D8v1dJvkdUgsRoT3/eOcyyS/C1IrXrV9Km1N11XC0zI2t46OtEXEWIUbbHz0Vhhp886llIPUmCQ
8VC6qS6UeO7jDD9/1OTTWtJTwl1UoMpRPdjJPvKd9vUGBfyZlnH8zJRxjq1Xjru2nKmU3UZclgG8
yIoGHoXR1N8lodS7GPfZKqS33+OSSn4XnOhg+WqmXlvGwj+MgZ8/5J2fHaX2uhPKtdnNE37JdvKg
iWRtDlNAjDT3jX5v4nL6DVv73hmue6TomBZqz9JW1loNsUq/LCfjXK27MMlpkgastOwiI6Egb1Hv
zFgwIEFJ/HbZkXRyNbl+q9qhaLR86W4yG3tw5mTRgyLJ+0Z01ndjNzaXxlX5JqDP52Wbl0xVat9K
zJ1+HLToTR6Z3LRwmozDqbQNudSD4rYWk3/oMK2dtJr0bum65Uu4othIF61ej9LANGfFY0MAya/M
9pwj8BLyKKTyE1uwywvG+Jk2OfOT15Dj49DOKYaPXjWZRZpxghg5dz4tF6tvTT4xn3cit9wpm0FZ
4t32dduskdN+av8pUy/7RecQ/AwxWsAcsTxQ127DOs5kfs9nO36JJh/pM/f8q9tPwRZjZLqtnR5A
YcS3v9htITgZZENdE+d3UVWmV8vPObWN1+3a1mTvbthXD7ltlVc/9mJm/Zl1dbU/PebdNJ4Tf1k+
c8mTTiWD95jIAMCLRSwnd7z5XPS8fPJ8cKmMA5Loc+0ON69LX/EMLdJLDdtJCPaiq5+hqykhqVnP
pC1UD15Yu2tEIvv15jFYJXZfn25u8hfL73jK0OB1HbEDsWBxi2BlvefaO+hrCFKrG080Kekx9Gt1
pc/AHF2IZVN6brIOSPZ9qcGTD0mkMxgRr9sqE2aHYQ4GPAXNoNe9JUHsCAgDqRLWtrvx7bHPr+51
T9jkiBEm8K3yfQ4i9kNJ7WylJ6KTb/fXeiqfFZEz+zAiD8wPKCrslOFNO5Tu8+J349rGLQPj5hFw
CWPNnwBN/UiWZViFMDynVlf9a20sF6QCfy6h1cnzMgQYEmxFARkA7PmIb8wN1CxfImGRTBFqSC34
Hs9/EJZoHttKgxu2cf6R92AJuyrT/mXgvtzppIEcLftB3Gtwq+RgY5XDqNQn3N2+Lm9KfczG4Laz
wDxa0V9mDUG06psZyc7D3IOK3Vb9C1as/DWNis5dzWFYXBtvrgza+60FdLghbfJBzXag8aNxd2lE
gzZQL2W94J30XX+TZPDFPpaIa0F14q0kL3HdOrJjJW5Iwxy0usGAnlP/KDM3Wz/SBWmETf0tl1oe
nYQYDiab+kq0FA8F0a7laOf3VQ4WDQ8q34O+Hx6qvOWIimhiLy2A4W5Q2a+0KGVyyt0les7HpdoT
8dV92KVwvkVqqb1uU5buYeH/IgMt+p7s2v4aUst+roNU3Cl0ZRDEcIG0C0SIG18xlq13TZGaNz9E
ewNg4ERm1MEOSXuSwWVwB3rKtJkQwWek+M+giPXvDlbvK5JMMbcZ238OYxhriJW0Z7lRdAPHkrwI
X4pSLLve+F36AGIZMlHyyfzYtD5EzXacBzq3AtX06IYlR5QVdzVFfRoPW3pg5zmwzbSfxOw9JPhp
XhAfKAIaOOFzNaQsZ/EpHNG0wwK3lWyzQzvG4RtBg/62Lxy5Iyc1wHUwNIYDo2ZZweKh7NIzJeRt
dEAc9nZkTnOalqA9mAGAsgAu2MMeuJ9Rn9u/XDEOez7t6s7FgEv+ALYVBoxqLn9iCdBkKhldpzpz
3wQFytUjP0WuUn7/utRpQGJnxiEv69p57RrGxrsQ29FLXSBUT0nasA5xycCQM9xFSHXrBmZwLyvp
HnF0cdzPtdc+N0UxblGOMJLiaZyv7VKLS1op8x07ic24atHPqak1iSMmttmeUk0P8Vzam2ryO2K/
S0KH6qLAu2JCUYUrh+CRl0aE4mhZxfBqz704zoYTaRUwRf0IsuEnHmfc44MOGRrDOGC9Vmch7DVY
Hsad6iGK45rwCWvZEl1LOyHrbt8Mh9i4BmFbi5zJe2Td56r2T66xAD3J42nPTSvtE+5Wi29Ugmly
Tei11Rh3Y2UMfjjBfuKhZhKtpXNxPNO+dHVTv2oMLN46EdNyt/RM4UCbUrGVOUOsYACvI7vLhYPx
I5/ZWjLau2rSCwgSBvvQpb6qWo/CdslR75kJv9LURadRjfpEg9nubOJhnqdQyDuDZVsy2HC8R6Zm
+s6pnRngzSWnJ8ThUvTEb2zI0gGp7EquCoeRZFI3/nOso5ian9U7L7V21HurhdoPvKc3b/KqQz+Z
dclKUIdFX3HyO1pYBHnRE47OiweFtRBDk32AplfbJGzaTVKgPGHTTsNbgQEFPHKGeNs2Hew9SaOx
eRuGRl1pMWR1mW3PJtR3mZd8u9SR2ZUTp87VTVt9BUMBtHXyirDhgLzYX532sm/GVQWtfJUkp/TG
3NmZCB6HAvKt6Orqe8nq6i9bA+sdpcjwOpU190QRur/GbkhZ4pnr4rmDdzwYyMZjE7PagMsiFxcS
aIprh3R9HxEmeey8DNtG6iZX7TXOuYFcWbUWQWt5YdVXpkxcWX1o/06DzK72Rc/eh5Xtev02j8fx
lbFYl0NDx902rnJnjVvT3dIfljug2uSYciqdcmqeV64P1ncrCgOmS/soC/snwQaHl6UbGb4Y/NSP
JUdNspGLw6WA3b56DEg5OVsMLDeyomAedYuFsiurH8SDZj9VM7EUXiHnrRgE907XsMx15bYTS06x
5GEhHB7bgemX9KbipcfQviUUw75DDcS33QdOsSVIQL8m+eDvOOzavRsGzSZ1Z8xPpLbHX94U2MXW
ZoXZRo7NdmC5w52+8Tt8rw4tWd3/8Se0fTJRrQcVmuW+t3x7x5J6G3ZdDRfCc2ieXL+D+7UKj1qt
0RRTU/sQRSB4mbW8hGn40maReSr9utxipesN1LSFa9twU+1iXLCvYDdK0VRM07BKvbKltoZdbTH0
BeK4LAihpFhg/NJB/dTy8MPY4rebIoirzzINuk8Omensqnm5WFnknBL6mnNauctrbDv1qvdV/Zkn
rf1BKiCWN6S/ryLT8qWKuh8sGQxndRLtakYqZ9tFOgPPcopxzTexrIexHE9QP+V1JBnrNxleh8UJ
zJ3d8lqLXA8Y88euOTKINg+qCtx+DVx5q7YatsfTYGflOaLDWkjAecg8ixPILetTafl45GBY+y2P
sfpbVGp85RRi2EGLuqe1orqyl9MsAzacOjHR3ZXzkxdzgQW/tBNEkdxpy3Vr5hQuMO13inwfllDo
Qr+J1pV/FIQd1DMCnYmKeUd7O13aBZNudsvmgsQkz6i1T4WftVwm6t1xW/8gnNHZzbmMHtKpqal8
UzfaN44Q/dr3rPJ+IAQGzFPcF2mjvmNl/SZYMnkLNXOvFhzNK8lX8fD5bGi5kNbzkFqpS951PhBW
ERCPBlUJTLdSfNmMvPFjZmzyhctxLAiu4I1MABJF8gWyvM9I8xmODpulwdmqy1RIgFMhnsaudU5j
zjyO9ndaJdGtfx/kFSPk/F5lyCiGwgvombfto5VucJTzUQ/t3m8n9Wzs+Fiz4H6FEL/QiS5rnWQb
2y9f46h9bYoFV687W0eKjLvZAd4a+9trL3rxGGfBtcjq+wkTHTPbs6Otz6iqTkFjrYxdHI0MnzJT
PWYTxpNsKfkoHEwiYfQYD63/Jp2lIINmjAjOFgbngTpmVJ5qZU3GeqfsxJYr4LDZLDopvFCjJ6xd
K8wLzQZtPYtN1URFXfiq/MYN1NwRWQwha6t2BDmkFPyCg71ZLOPQXwuT6n3neiy81xS+9Y5Z2Hxn
hNOC/Xf1+8TRt18Sr14vaeC8h2ner+OE/Hekt9uoqZ6ecO575c3HiPiJc5lhdpc7IKxz9tLNOBgZ
xUfZ2aipYrgxlcdee6i/QVB+om3TUxddu2scD+1nUAjvxr236C0BF+f6ENK3DavKsf9mteFNWDry
V3rBqTA5glOyS4pHuAz3npaUYW8bzphbVbTcj5yFe+OXGHKX8T0b8O7gxo42hGwzyqczP9omid6s
RsmdmkIEQzhqmgZS4ciusck0WIVBMO1kV/GQAvOrH2MNrn2wbJSqlvh6PiSNpsbi5H0WZAvbfkL8
9eomy65lPPWMl62+fQ0CZwH0XvLT7HTzmW7R3dYzU9GKVplVMck0fITIhj+5TpiPzU3cf1qzp59g
8w1SkcRvS5jSiVFwZW08T5N9tJBwxW2RVBdLCMIKeiykPKqnVxx47bmDu/mtxNAx46PKCNee7Lsf
NlSbO5OphJ3iVXcyEFzovHPqHUM05j1ZHaODS1nRbY4pBH5dWDHEICxMuca9w/N2SYtiWFtUHQxY
5kk+M3sbX4dqzBYa61I5284Nq/NspNDbuDd2dEeKgsAkvLhtuUO+r7AJo8E+g2Jm2Dl89+IHU47W
n4ujmPFNur6RT0iGLO3W1bKnJsXaqmz478mNy7vIStlGOjsSN3DuZXRVs51u89wN3rzEn6sVWqTm
jqkS/VYsKt+NmoN4bJrqURopPQznpKDYSygvFIzukcG1SFZOrDEnhtqiQEusuQ13ZTGpLdNbDRTk
wg4Uod1uFN6BO6v2X4oiYEDlkXJ+39KXnqDZ0x3Rc+hQdLfp3Ls8YPGZqSj3/9ptnj4shTch7ba1
c3UGbsD16IiB61EVJ7+SKXpR31wzrKDviG7jzVMiNipnLylPbN4feiKqP28vndzxcYQ/tnHhNQI8
eppfKm/Qr4rwsMMMTLEKwqDfLSxrvbdkRGZZ8pjY+tOp0nevUUwlgiTAk2mNz6Vc9MGidv1wF20/
FHbeb6i9xs8uETbGvUyc66ojBJN4OrWu67B4AB5Mn2f40keAyS/2gAp8udymDJ9yz3LJ3MD3iVMv
Q+0SqtJPklLzqapy9dC4ub/xMVH4a9xH4fd0s35ksx6RvUlYrWbOMNFY4i8mBOB1L0veSrrQHceB
c4xb11rnMRn5K+JmE1RRqS5hpxPIA9x69cAisa5u5VctIoJsRs87W2gGrHobq/u5bFgzRge4w0T6
lUT1M9uSNL4K+kWmq/yN5nYt4ZHh/RNSwPFFCrLbBuW2leHfLl+Wl8xObPLP0j9O3XQnFrcUWzrw
+UJgUnZlahy8oJjDpwbD8Dij6lzSgg1GSbT0aBsoY6vEysNnR/iNuxr8LPxNg0/71ND9Yhss1SPL
O5g5kVzQEl2V0Vj6wVwdkikPsH0F3h8u/5ulpXffuriKDzT5CaMmEe7oRw/s8VgOg1cSRhNo5e9G
AZLthBXiWlFL0goS5CCvbyHzAzKU76uQnRoMytWjNd40TBo73KNl6q/T3MmmVUFKQbyWg83wr5Cx
d2SIJR/YkasfhiwZ7nH36ks2Jc6EgRRtnyxreaTHR2GYcoZVRdP9La00eR+EN6crPkFylcJJBFtd
lK8Lk693pnGMzhrtnmNaSgLu6mar/wd1Z7LkqLJl7SfiGn0zpQehXqFoJlhEZAZ93/P0tdCpqqvk
CvFXzv7JGaTZCQS4b9y3r/WtDqqg2ENbBYedAigYcb0PO5gtchiXFbGG/8kt2FwtIV+WRzpKnXbM
XCuWYpxI0iWqrCTAoA1v4Y5BIpda1DWUfklKtXIEFBpUIAkOKmgs5LqxAFGlkI6Mz4LOKMXMKcuj
YQuesaB0uVhchU4rpmxqN68PvAuTWgORArxjpJJD0qRljcACQca3ElpqkMJPyxOIsEd0WZqB7MEL
YIRgE7NtvOHbeoCuPwihYJi2zOAzAWLC9nYJaMYreotQxsCUm0HhtAGmq9xTQh4Y2NlGL+PI1PuB
A8yvH8jkncIuz/CysXhz4Qp75QOC/8UiFQrrCdiyIEyDV62Hsz31qfilzLOXrkrUHvuIvThUhU0m
rbBryJHAMy7YLc3Wvd4ETbEZqowwcCQP1w88wwf0/HGvFAPIpoq2EWmhr+zCbkL2RhSROVAYEF4Z
VcZWnxCV0yPO7yX3l+/5gkkxRQ2gDkCToG5E4RkcSxxZQn/YbXGK0SHzmUoaDO2yc2iP7j0FBoIY
oCUpYH6RENypaPFvpTZh0W9hPQHKB/Rqcno6NydgO7CbFovLupr8SB2XA7yKY64LRUEswBKp1sJw
+RUl/VRQyaD/lUGrc4A9GmQQsCCA3oGdsgB3g5Qhf/wNKCqh+ONwackBihYK6WZCxGwi9Nc014dJ
HEzPrPiooFkxXMg80fhkaf8UVbUiYdOsUTgu3vYAj4kqmHvcLy7wcY7PYT23Q08t3CGNvdcA2i40
piitIhZGnGxg0YMTchbhgKj5LE7rCZHqFEwTolrhWM+g4pDBCuiyk8wUmkzSIk1PkOk72DBoyn2A
chSYDXL8lI4o08wKQphPsBihJR2ClFJjoS/QMuzVHFFsfE9uSqjwVtIK/yR343eIHAvMPaDuJM70
BHLGFA8CyuuB3wD90u/h6/P9WguYKvwHbfx/EnMvirD/kGrv89/puS5//663n/n/D3JtBvTqZ3Lt
oPv8U6k9/Q//HUFA0/9CkgDJCdQ/0mpgvf+JIMBi518SJiZGB/y3DM4C/lepTfP/gvZUwqiBtBuv
bxJY/7dSmyb/xUHVzZOAN1EiM+m7/y8RBBNU/N8iZoKmWIEFZJ2eJWG1HmwlZE/CB+RQ+94RD4lJ
47BD5jf1C6HfPY3DP3/tPucA9/HwGhOL+274s15J9j7Eag5/bHb+VQbF8/35X57NsH///OmSd38a
yKWAIEb8acYRTq7TvmZOppNf3g+7Eg+CWbLw62eTt0OzrR7pinRKv40OtTBAD+BhBx42JeifAnSF
aiKVvR13hDnQVWU1Q+CaXUX2egyOOxQrBWsgyAG+dTB3lCieNulcJaiFGwXYdDMilA8JZw5FyWMl
ixQxsc1jHXRnUetYGtAbOsy1poOH0QNbyJAQH6UKPCtoPOwqqBMV0F2+7xsUKsarSKHPD78IrDhk
nf10sKIrQo7Uz7RoEpUIUOhRuCdRPLryQ4ioA+yT89Lg0VFMIejFdumEzbMJW02uTc4DSHjhNk1F
pGtFLVFYPImYJa9P4gMZk9/AVGfI2/Gb8EwHwGuIgKdBwsOwhtdRMDZnXvGbzBqUcfRQDFBRPWxW
6QxCb5FBlnaZG8AEpRrCLqKdW2GpnQkJ9sARYDh9Rxh1LQJUUVfUtvV5CKbKgQVkIug2AAXnDoKB
ANdxPUbxhkrCJdCnqpNE/BYicOY4NiaVBKxyIL0Iz4pIITUChis2tO92Cu12A6S1APkkIdruGYOv
W+xSjAUF9ntCBe02pLFISuF2M1bG6mR6eDTVZqlSIdG0btkXgJ9TDsFuA2FTjuZ0mNBXIlxBG54/
doElSpYHvdfza04z7NElZ/4LyU05PyNixkmYrkOvoKWVeohCpWzA7+TpgkazvW81wqeqldyEpStO
eR53ExKqc6FpBkxI3KDJqzAYMQatRmvRb7f4i0d3NMuEEIB+AZMafx/YYLSi+G3YaP0BJjiZaGyp
VcOTn24A75IhgIZOxVMpuCcCOwVCtT09f6j0UkWYBTTAO1NAPwlkglgEmuRVFxwlaYgkUv0i3KL5
rqWJtEszBkdSYYQYWOGdY4FU88sxs8uRVdBlCjhoyKhXf9oRQFIIbRdUfUL23hH5BhVl5fX/GaTx
7+o4+94Ldc3HbFqNDnYBAMgccTgms6oAbmxQbbhfDW2uPJGFr8gtffvurfOQzfE+SClO2AJ4ekFv
y42xt2/kN6GTK15noLbF9inzN4LdxUoAGgPUwS8Ccagbs0zOiC1+/ksWhh81/fvdD6lqrJ/HgRgc
FsxutenUlHH4/AtyDU3qrOfXYJfudvbRoagpPAIJNA4jY5u62cOC7oCwonK7aNtaYAzJgZJYjQpo
gEZqnozNuN4rOyjcDOlY6OdETq1BO5eKuLPRy5ebzdqX9hYD/GB6zGOIRbC6mrDCT6PALiKxMZax
O08gPAbqNvsBBxbx5mln48AGXDO5+Hr+RKilJzKb9f2QpSByhaPjIVQVaLBKrnpJQ+AcoN677AVG
h3HDi+FapP1Uvh7d5awIVA2R1JOz1hENz/QVSoY0TpFQZxjb09ee5VKpoWb1GvCs2If9fnR4wzWa
a2qhnafgPNR0zwAlmK0t6rkCSO7W1aA5VlYe5Z/BM/87Z29ZUXcjGGY6mMyQ9+mAkg3X1SeaGuAR
laIOsHYNPhl2oAJ3AYCaCdB7hmcbFhHswVl6ZXRL0zt79HBn1Q2k4iyFeH90UgGMjia+gk6/Q/Nd
F5HcDqy4EgpWC7RC9lF5gOoWMaicwKRzglH4EJ6FsNgFeC9cZ5EhDLAlg4wPDjT5aBOl7xJ62aI0
wK0A4Ax4/WKgYOkLeL+g+2WrM22tFZUlwtwcOlV2gumDFlo4NDbFyChNZhP5tSJPTYgpxBwD7jUc
GjhJruhWyKR4pPELEcgBKjkJGo93ooY902FjB5HTEHwLQ6xUruWOb41oxBG9oeLsEGaeDQjzxicQ
yCAgQh2crFFURbS3GISQsLXVV50apIJOBZZXbeuUB3qjlfvuhOVO128hB1Ryl7S4bLI4sAN0rWfQ
Nl5rqfnoW3zJAUPUmJqDl9r/9qlmW+Sj+nys0AvTbh7mLIlBXDcjyq5oBBuOlsltvKHMaNMESnqg
zFobP8Vv0ulf+FewOc60U60U/KU6Q85mYNAMbZP4uLJHHGh0ezoZHEa5tNxY468Z7SENG+57e3pS
Q7ElmY+ePj6/aW6hxN/W6XcTBOAFdFWTcnT6uNlCOK+AcalJEwy98TujFNsD1BaWhPYr215T6A8k
Aj1xEQ1cEayNi1cVb5V0GvtNWlYfPnLE0LHTeuGCdr7chK5OUoUOW7o8kgNkHkZBanEC4V2JAQkh
KHIOjbyIIASGKwM+HNFDBkwXblFz7bCI5BJaLAqNYiHajZ5DubZXlrIbvZe9Q/Kg4kJ7dgYjX04y
E8pJDZoxp6GxYAVVBA7354+IebxA4cTZ2+FbGorExKMdDvEm6M+8DYDkJvpgND90rjCUhvGrIUau
OENnKr1/4ieK+/IF3FWgvAFvuOKAYZfDzVMqMBT2DisolQjr0+X575vZg/+nxnHirLImY+MLHEVQ
Tt8Yvj7AAphobaWHAnzwGxDsWAWcQv48ii+RMZGx+1eU+FzpfntAGpidlUEUUB0zfk9AdbdL10rf
0qi+7TLvhhaJIz6xrVF7myqDRhXCTlhrYQXsUjB0ki2VvNdg46PaSrwtovElcDAuQRdMJP/44dH8
eJwIuFB7yWkhd/cD3C4JSiASRwfaSyXpIcNxGIpYGRa3dtODyk7OFkcR1i3Qjxa0E5QF+dGH/miW
cCfAbQVuRlhKLc5eXQ6RRlCdlSEoX4LPUHaMwCXcLeTOAQsVBwvMDFSEUaBTLg8dqNu0wDcjECn3
cLwOd2OiVC0IFqPEQ+lYU9WJxuE7ph6QIN8RmKjdyu0sfCjJ2SpsRIiOWHt4VljoDS24ftBjj8BW
9N/PR+nDgFS0RmCF/+Nl9GLcpGyJQjPY3U7S4VjQCIVQStRVSvshfgW6b6drn/1paj56N9NS5+7N
w85HsWCSD47vGQ3lfogsr5HJEXtWF11CMEIlKAdrFU1uttxk4R4+5Oe3ufQYZ597BHZQeTxgxVik
RopDChyGZcS+7Nf2IMx0B4/ubLYJASJ9CkBBfFKiFR+kJr5/V1anWpTMX/XEnuY7RPmoR6KZygf0
gxVa/aaU2kD7/iv6wmrn1/MbvbW0/vOHcPPQd77Na4l0hQHEwi3bfQ+ZTmUmvF/BR3Ktjm2g8wYk
Z5BxiXJpEDb038El3BKkUaJ/A+wFjLA/yXvrmRWO/OxmpTdLP37z3DxtvPVKj2gR/+3AkoCz249I
vNbwzY2tMf4gEQE01V6R4HbdFZ3B5fbYqIEPYtcgw9xGuFbVq1xl4yBuELYBjg24tUX29H4ePa7Z
/Co8KM6bEO9t1FEPiM9Gb7VEpV95rHZX3sjSrc9mGC3x44TowaB3Kq12ulO1hYgKR1CbUE1Nacu/
FYfQBPVVaWTaALBSZWRPp1b2ivR0J4/ucLZrQeOVTGGQwASPXyXfqJFTkSGCAshZeG142hhTAt9y
lQEQGCwwP/+OTWRVwF4LrQBriVDuF0c2eJcETi15ufoSCwDFnGZljcUsPZ3p3+9KAgfaadIjBNRx
XRIqrG29r7kaES4bODLb9gWyIiivmRI5DgiEaW3P4JF+M0CpZZDBDtAIAMkRPdGnV6R9cYxd8SoB
EzOUC1bcbuHJ6BLk2teHKt35SIRC8NtKLVuY8Zw0+7ynQgpfyfTDSx3AAQ08UBkQMRlnzvKoooap
EBMpIJWptZwongVFocWrBtjfCmyENvZUMhRZxsoYW3rJs8LaUhU3ALOO5WLgb0q+NwTxPYEXWjgG
pDl0pNIwuzKT5BRIsxyC4AFa0yoA5BerIVAV5L7WvfBjbPB1wSkwBwcRjq0hL8BOrFVH5tgBzU7i
uGulHFNLv3dWjyMCcdBA82HaYe0ByqNOob0AkPtXscPBODIQGRWt2HRHCi/QgRQSUsns549qCkN+
OB9mlTrJ4wL2ECzLskRtTJzIAzRu04kK2ZaEo0YA2wzIYhX3Wr1GO9YMgYOVIQhK0OfaI19yMJNR
D9+ojVdr/XnQ+HNyTH7cHU8c8vCVqShNXBlhCws1bp6NnjAQt7oifqloMOqowhCm46BRYWz85n2k
pravcerzp7LQ7ePmOeksOtph2uBawQ7wGptT40vuIFwASwFCSS5QghisDAvtIbK8S64QG0kVVq49
LfseFChxGiN3FQDshRjkN1yatzkHHRS110Jz3Aorq82Ftg0nzuovxMzA/cKA5UgQQl/6MzxLr8Rv
Hk2jbUSgO/X8CS6+rVmdDXCOJUCfQk3dIdhCEwHJJ1eYbbc9xBMabcFeUm+wFsVSn9dWrrlQPMXZ
tIdrrq8CGtf0WwPZP2x/pDF7zxxMug2HfuQ+QJjXBvisCqkt0dfKVRdmkDibvIjJJgGOcymnswcQ
JjJar0AA9Ly3rtFwEI2C/d20h4BLrYzfIB8HdoRDY4H73SV6trKgmI4aH46a2TT2odomeh63noF9
CA9ZYYPJTkk6jo5yNQdpALtdbSB+6AOpc5FCwErtqY0scgZLaeU2bHWp/SHpA9RgPAulxBGI2CKx
8xxuX2x3kKghw8brwVCJaI73lSe3sNoQZjufmnCB85lmGbxoL7nafFLm8A7KcboLV4bEwmSax+3S
HQkPObT6jnik1Esvs3vYdFdL0kK3kBNmc1WA6NMrp7kaWizohE62iY1eby0kNm4DKET1WkbTDnXC
Gg6UBrdIsjLomGkaPagS84hqt4TgW4pw5QGqhl1wRQLkKVcRXWoMJhQ61qgnn/GB2gCBcCW2/CEz
gpdeaa+S7cr+DqNf7XRvi/adlZ1XK/TC/BNmc75OpUECHRKl5UyAZozWyo5X0KRFgX4j1cxCudyv
rZQWToE5YfoRd3USSdoZmU11DMQQAupARTrlV2BzKC3cBiu1eKlpIcxWNSLFEohzwUVaNdISW9Jp
LTNiPddTVTRGlVd52T8NVr1h1cIBfXNbG+SGOwzGR6zlL385TWZljfZKvi3hgHEYHRFP2m/BgP/A
IKy1r93S8kOYVbCOJpu4mlozoILK031VBq+Kl0DJZVIFRhOrOEL/5a/Mydu5zKOxO6tVXgzqqDS9
Od/9ykV4SbdoRQRKpdK1gjUrg4xguybOvgE9D7TA/pYYDWnljS5s8Dl+VnN8Ikq7fFrveNfsszuN
VvfTO4LJn8nv7AJZlT5em3P8+/mrW+i+cPys++K5EGCXLK5GK6LB25cTiFs4uDix+M+oUvoeIJo9
wqplWk3USrsCjKmIK8954ZPAz4pTKCFPSipx7UhmtURBJdDWvu7M4wYCksz/nHz1UIUiPw3JWgfs
jTVGXcQWnpQLrbQSLTnFaqV4OlymCmeCNidDOYEpc+Dl8pNWM93F4hHMnA2OyLD9UsmVl8sslHue
+/NnsUww1uE/05XUUr13mmsrtzYl4+DBQvCpHGqs0cDTr1VXOLfk/idz3D1Su5xeqw0TO2kLjhkD
7kp8JTrTtzxdsFaGwjRbH4x6flavxjgqI3aaZKUOSbTTaI0xmrkWGSTOC5ERty13wYF9K5V46xu8
ISqB/vzK3NLLmhWxPA58JO+hM0xKuyniMlRcUS1CsJTknpBTOB2TbZ7BFafT+PrvpXJLZIcOsTVo
N1zpDjnVGg7UobpPr0gioY89paATAcGoUOgdQagV0sMTnQ3fYSry4JUNgW07wPQqSmZfmf0E7pDh
dyPD340LqHwEXQuYTGrSHLwaopC9d8oKTWQAnJGf3/HtCPrRs55VTBB9QZrg8KwbhdNh1DUoHQdE
WvPiaa/oNhm9weqkTtnVZm2mL+1/+VkNndQUQkTikvAPWpnsG1cK7xkhBSqt+PgI+jrkAvJvCqfB
YDNropwbhVarL72WG4gUsHz5vHLzC+tRflZecwSiZcO08qb2o9NpvIEMyH2hABsm01alQotoCcfi
kG/D7coVFwYYN6upEdEDHDRdMfeA7xP2IWGP8oFxDb+CBEf1qk8KIw82BiXSRBYqnZX5Tk1z58F7
vh0X3a0BSCaH43x6z1AdackusjPF4o4awua089rEXWrJcLM66jfByFM5LkIbBA6QtiNYh99xg3RJ
bcQbRgphdyB2rdWHwMmoJaLtzPbUKmyiIHGNvlIIz3hnwPOIVPKAsOkKCVlYTu/E7tBgXV6vjfmF
136b/XfPQmg94Ep6kXLGb+JtvOBgC92M8hdOVj5hlWP3eQJgpDxYzLmz2K/ideXdL112VnIpiczr
cnr3pZqchp9RzVHU/KnUQ2utNvishWjkIVh9bbBNf/jRO5/V0TCp0bmC9tYZ8dX+7TLnpjhGOAeM
5SPXqJhbaJvLNZJhfFW6rNzk0jVnFZQGGCaMkRbiDEdpj/O1pNL9Xy28BXID02gtMx8lKmKExAZ+
GwQrzdili86KWAcL2IRRgaqq/6C4qxTA+I50nZVbmurSo8c4q1c1gvCEssVj5Cg54WV6651yPdqy
Z/IN8bPU9flllkbHrBb1PdzFfMxjgg6xgA05AaC3Dxh4DYKdJILPlbv4kvThyuWW1lvsrBK5Auz6
iAkHZO8qwKO6g7n4WmzDPSBBUAZdSrNyRhtx0XLwU5m0mdu0jqMXtX7xsW5/fstLK0x2ehZ3ExFO
gxH+OAyW7odT3S02hsxbeAhhgzQAhsh/GDs/lTv/yJ/+8oKzAgXGfsyDZIMl7U76ltxL08m4EI+Q
MknmftOv9DloAJ9Q+F+em6vU+/PLLvXI2OlrcHeffiog/lbECNq35+xUT8+4eon3nZpY449ke+fU
QHwdvcm0aJR57EyLPbz55vOrL0wOdvr3u4vXLuArbgx6lgCwedee/OLaVNzK5Fja17OzGlN0UlH3
GYYRb9B2bQUaXN3y1MAe0bz2Pz8/SXPURm1aI+bq8xtiF5oh7KzGwCruDS1i+Rw8S0RXOix0osjC
wt4evLJD8gHnEpqNSrcnX91Xwa5FJc2vgcWdus4E/R6KmxGHsgF+ZLDtf5grUH+5LX4BQdC9woVO
b/xjsjLElx7+rDJl4ejBvoifCgGKFl2ClW/JNEkflKSb9O7unRJNAwNnhT/Lc29urscCMoNO3jvp
qohNoQbj+YNeOhK8vYC7y8CEloAlPVW+7+BE7wBW0WlODi24xFwtvQADwF+4rbhnZe+FV2MZnxS0
cXYQlmKTsM10AueE4Ur7fWnrfdvJ3P2YUSJ8tqgw0gYN0lmML18hlVgHvVHm1d+MUu19LdCLlVmz
IB7ibqcAd5cjhqASgSrFtJEDLcDGY9R9HeZOnVcPyBhSYDuXAWG3gXTR0q23MraXllC3ruXdZeOh
YglhwJtt7GmjQcs0aQaBEu18ADk30qndNAa1od/pC0glB0Jlj+V3tfE/AGOwkD7u8zrH6YhWspNt
ue81d8N6K1N9qpEPxtxtg3v3y9iqRe5vUGMw1G8x0C81ZD805HYhSeKEx1+5ym3P/egys3LVwKXn
hSRFOTEPiZwftci4JbbAoWqR8O0CciSE4pbsLQ7K9RpouRBKZrFGbyR7L9tzTQPSCoklGAPIwjPJ
AIMVAuI6+hIS5EUhbhu2d4Wqd8jGq8OXHKc4wC0cCYiZGABVR/8LGKQExuIU2z+3Txu1QJQgcBRm
KOoTqiPSuhTgSJL+jHGYCHwMx5ihd5UEmYeIF9LDfvgow0sJsjWPnNuOMhALI49Nm8sAWYBDYITx
a1TsIzidAALQ3SkGmm3RZgbr//m0vSkwHz3CWU3OwcOjmg5B2NQ3C4t7rhJfYC+X59qmGyNB5J8y
gk63UooW5+WsGidNjPAMUBqdkvjqwbAgeg1yDRBSkRRUaX164Huz2sY8krZh4rAaIpYhqIqhFwhp
/fkdT9/RRzc8q7JkXQpc5uInNBOKJ8I3QRdoePKKdOUCS9tkZrYGROIbgkYGPNJSb9VBi0yg9be1
2X4RGmt9h6dpVxob9AaZwmsCnqVzIWa2ImQR91amAPBDrA328q7fUJvw7NlACdi8XhvwigybdK3U
Lyxy50an2I8ROCDAfdHRw4UbXIvxegRzBno3IBYwnBoQ4a7wWYMSwVcYGK13Azgvfw0iosNrxsy7
RgmwcavLDxbi0IBHuxz2lefvd4rrePSCb03nu9qTpGzBNjDTO0BCVlvmXTCZc7sPoYNTmeSDzxwB
AjnArp0M0npOa86Q5FJgISjjiwu5ORRpQDusDPhpFj0YbLSAf7/7LUVah1Hj4rWIw2cpXhogbZ/f
5cJH/bZSv/vDgYgA+h5hTA7ySF3KLqHeo9Jry1mV9MIFmZaU2vMLLWw1bk/57kJJiAZb3eMOKmik
fYBZAajQQmEDUpAR+9uq/3l+naVCdNP03F0IMBMeeXkYVDjl2Gefhd29eEfk93yKb+O1/YhW3gg9
zfNHr2RWgqDARvgbhyfHGghld2LLV2JVVEdFwmeah54CW4pWBpVkk7/EJroLr2vf66VJevtJd7fY
4igRwDhcujwwgCVAZIxuqvchnFITSJ1v5hNRZS67rn9fenezQkSVQR9y0612CrHHFlEb1d709Rgt
KyBxjEB9B7VA6bW1c52l682KENjaQ+cOuB4CxC1JvgAR56y5lZYOpm7V9u7hsSLRcGBWoTcOlcKw
g4VfDs0elo+1M4xpTj4YGHO/iw/aJqxcGIBx/MF0v7hjYXWk6rcrfYelReLtm3h3AwGb1R2Ct3Ho
pWd2b5b7xAacXA11dLk27abWMrXbAzyv+TaglN0mLFaWSbePwKM7mz6Fd1fmAPSuQwYVEW/lDWx5
UobAfXSNCLBEzhzBkKOA4pRjE3BMDo2eWKsArHn3kCvQaMMGAJQC1AEcgQ4T218R1GDPHFam/cLn
+DZX7n6b0IVF7nZ46gXE3jqvYL30C6Rb4gTb10Y60mq7bY1ERS7LygWXXvNswQOkcSkWFIkN4XV0
og9GrQOcKAvb0XDP0GlLFs7G+F1tBO/J2oJgYQ96K3l39zhgoR5R0yULzT1G5vS2weK2YXj4y6I2
d7oUEfBGLo0rxBY6dt2xthKbeYUmRI0cOGvN3BzUUuHs+DPF5po0hMtaH3dxXs6KjBCAW1ZM6ymO
AYbwkhkTXge0kU0f2v7GX9nRLXxIb1e/e4RkNLiEVGB3GfW0MoDjE3crm7elDsFcKB6OBF2HAXZR
SK4I3wFBj04MpZR7l3lPBgPs7TBTmxagYIVDEG559tiTRB2xxBde2u5CmwBkxLtmD3tig7zMI1Ub
I6shYf03qOjI8whcHXp7G+mglclN1PDzykBeGFVzCTrrud4wTNUWGQHoonhGqNMWBJ+GePrLK0xT
6O6hJyGT50gVn7pB326iskwuT6EGaaa2IOxVDVQY13VP78LEnGvE46KLEY/c4T3AAKq1b8Iee6BT
baV6ZI1H/+qe6x3UhPlntjIvFz5X5Gz3iLhKpPKQ4dQkKGwqlZHmArXJ79UG4sIyeW7sAbMU0aT4
qsCrjyH16uN8Nt+SKoqa/GvlDS09s9liJnQDNmUJVPYpzgtTHWzfNpFj3kDMLMInrEBy6DPYlXRn
4+usswekCuB80SxXpuXS9eebKSDKyAKsVQetnu4nPre2Gyvt2pnEwreBnJUWyiMHgD0J0hn3/d79
bK0pS/vAv3Qnz+6AsDeAOYX5NRwV/uv5A11YVs+pHi7o2qSIkAynbYBDQVYMjrkzC7wdIIL+qsvH
zqXziIyNfSLHI8N+9yve+OzKV/7xwwLL8s/JKg4c0mBL/F0XwLi6reSW2PkAOkdrH86lC8yqQU5K
uZT3IuANCGLapRfx6KHt4UjHVnEdyiaMVEv2xMVdkzo+LvmsNP2Ou+pTIRImGCKJdMB0V6v+WDCF
Cn4ZMqKQR0oDeYdzcApmyV128blL2hyfD4HHQ5q9eTnvLkvRYxtw03OELOgFE2ZbrG6cF0SiLDgj
f9wSIXJ00rt4hN5uuIaH7MrgXA902/Ez2q/tfxd6LOxcMh6XEnJqkB/n+BarwRi+Ed56K7JppGYX
6LsidMzfFHt8P0UPmTIro+9xLWWlWSEAxWNskOOO1bmFA4vsBVFpZvMFwvjfvZRZJRhc4EfJDusb
QUJviuQUGDbYr0ZY+fO3ldh/rpBZabZzqQBC7PlomE4ih1IGm7DtAIaUIUAGvOzkAsqtN5Ta1Cs1
YOGEHYHgfw4EUF8LxCfg0yMQW+qL23ZwroeyZ/lHN8FRNtqHDjR9K1d73BBh56rroU6FFiB7HO1i
+wct1srCaWGizBXVItlXJUW4qM58JdfDlUCiFHflOGRhrYiqbx2zB69lLqrOkraUukjA58XOIfTg
YHIK7PqSHoQNxCc2d0zVfA8uJZ/JuULC7sDrgepDmQVp91XcVBqoXNaa8OvWW3n0a2brBRzPiJ0U
Tu12CLBSnbRpI0JHz73km8bBWYYyaL6OQIsdb3ZmYxIq1n8qC8kR9/58FixU4LkXNXA5saY67CDL
AekTCqzJXQs8MubE87+/MInnXlIkIVVBQSDIHHRyh9gBoCITB/f0/I/f9iKPHh/955hvsrbGBwR/
fYw/AsevNz2inD/a4urSKoIqYmhcEM++dh610Gz5jyjZgeCRx0j02BLB6DFq4jEMc7mkrNFXcHgX
YHkZiSoJE40SX/21I86lQiLOCglR82RUTceNRff1yZR6R+strxdWiOAIGD7Npnx1P7C9f/5MF/Tp
7FzqzdM1wkRTXC4UrVGyOPqHTpUg1dhIyziFBB02xl4M6CAZFGC5YG16NMnIyn0Zzc8SIVyQDiZq
VDoB1MRcBMglZWedDzSr7IaCEtFqARNjU2BkEw78WWH9zjKfCVrMkOQX+dvz21jw7bFzPXlNCC6T
gZHqhM4I7WMvydlJ0IEhUstNp/dyfsGhKBp0/KH/8d77z2BfAbxzrQ7Pr7/QsYfM5c+h2XsIuvWA
hXJ6nbw212bn2cwOR5Uqp2VOaKNx/M1DUJaeSDX+u8UtO5ea85Uk8cLUDpoEbdwmswU9OuabAEeU
tUK8k5v6WBvuShd3QVXAzjXkNALRxLzFN4DSr62OLcm2vhRGeAq23FfvuFbm+GZmQW6Isx/DU8Ld
/4PD6PFGFXC0P5+uVHXMyAZYkMBpZFLgHjfWiNzgWB4zxR+0BGChYvirDQk7V5ZTgMhKVIxFo88g
BUlrz2783ktX+vX5SFn45gmzGpYXjStUFQaK2yHkBnkloHqc4B0b1g5Olz4yc9E46EsgpJUcXpTK
vowW/UJGcmK4B+Z1WmSjEQaF+gD1ODxjmBd2OL0s4yPFDqhZKSoL625hXsIQJtci0ooFDT5sZcBS
t1nVrnzRF5otwOT9ORYSlwtZjsPtIYUMsHcrvZC0jq0dazGSWkt6K764xYEvrl2qjnCF5VpxEgfg
5F8zJF4iPiZNEI1h9YLduAi27MCLboFZtVu0bbAp5JyWg7fe6o0O2ZCESeMMUUg2eYmAZeRLtSuj
bOFDOdefZ3waYBuH5eK4r70Xpj5NONhARzA1Ea68haW9wlxnzudEx1DATDrk1b8wZo1eXo/dvRxv
sbxZOUVa2ivMBedZxTdC1dTYKzTCsWHYb8p/oXFcz5mJBDrrDytFoM8j97ag3isEKYNCi8wq5BvD
nstl+1xaWx3cZJ8PVgdzjXmTihzopFjhk9GGG2ClIkG5vhTNqRj2PBiuhI8MpFd2T8PhFYSAkBnl
MOrZjs8NBgIGHxissVLTeALV1JiZkJCSZrhP2N95GOtA9YXIQUYiLVCCEhKjM1L2IVojXhsJkQRG
QEHqWKsSbitWPAT80b9JeDEpBO2w8TYU0P7rAplh7TTYlojxbjwVbgeNhllTrB2S/XheXh63H9i5
mD2uRonLc5wck0p55u3frZ3aCGEznv/1hYnNz5pFA4vMIMotUYe5b7J+d72VSb2wLOVnRREkQa9I
PLy6MdnjPAEpZIjqkr1VRNXC92OuAR95BJ+lLHbNXWhxrpq8tDZjUxo2HmCiry0BpofwaPzNql7T
I/1HaNHrbHWwO+RIzi3KTKxQd3U0HaVDvDLlFjZjc1E3j9AyqgSR3xkZmFTid6H0ZeQ8PH/DC4eb
SK//s7xKmVeRGEUYQNjF7ikAm0GpwzIqMUsLqqQNTgE0jPjSTK/QLdv1tTSiy6rqaqEsziXdtFjW
Ppv56OAi4UXBKo69Ih3CCeBHn85XJCUwRs3XICuW3oWVPdGCLpSdC7SzCFR2kcOojq1Wd43KQPjm
JdgkmqhyhqgDKSN+D47wl+OEm20Ch4FEcyjFFO3sfi/a0RaSIvZAnBBHqyDF4r84O4/dxtF1iz4R
AeYwZVS2nMOEcJVt5pz59He5cAd1fFot4Ewb1ZZI/eFLe6/zcvfvP+WFzar9CJrithrTwmTRqznW
04xMpdrDv//lS4e+9uMcmPuuV8yIQ18ahmOmdBSEY+ZfwhtDwU1Mmz2lM5wqfJxF3WtWOuGh4moC
ypKiI9PuD7WqQPz7uvJtLmw87cfpEeK5irs0aWHvTl53NxyL4ydQH3RP5mY8xlfC7UtL80cBKYub
uupkfrZWyg6iDN5mrryxgbkHIxfW87bs5iub8FKiq/04SiYV42qmDL4V9eoOkcqOuR/7AEgXiZZ2
5UMuTLmoP0eyQdtIlvE9YVduZa8Lvj8k8rIjqDSXicMAtVC7Rw4eRPd5kD5C89vGlr2QUlhXvsGF
xh9c4/88a5gAYl7j+zEZPUGXBoGYuQnUqM61M9n65yNZ/ZGVLWY6ii102UMGSKXg6t6A/+p8CZlP
vxviK7fipVrcz4HrdsUx15h5k8Kms8M/Pxmamh1yNjw0Fje7uTY3del5fhwdq7DmliJzOPedx/hJ
jTFYsk3O7e21aaML2cnP+WotDEGOGHyAvutsouPb+XhtMPzSn/5xZvQjHJy04k8rxqOiPo2hr2Qo
ym/q+ErZ/cIGVX8cA41iDIYw8wGLFAx3Id4gFlWKBgWbo4dX7t5Lef7PUeh5LVOB/IqXX3gY6w3V
e5w7JqXeHX7+2XKSSDA6bHMikLb4JzRfsuXihpzgK3+t6Xip1vEnM/qrvwDDVVknie8Aegl7HLA9
Rn5g7NHA7y6zJ/HJdCvhCVa5m6Kn616KZaPjKFAcTX9kaoDcpz4KB0yUPq4cwN9v+B8in5+z0kuY
wKaY+ELr/egK++oke8ltIAWaZqOnuFKAuPTqf45It7EOE3MiZeqXZ63atsteBGnT4ye46m+Nudjq
sEniivzOTWnDxvKuMjeLsDfmB/G9nOwkuzYreUGGoP4cmxZKw4hkixqBNsnnIWr95DWBJmgZ+mbU
/ESB6qAcEwXiCZz57Zg+4VJXSFuxJ5U4FiIKzH1YxlfW5IWN9XNSeqir2AobvoywlM7QI3eSsTk3
0HVixRlfmT26EKErP04eslUgGTFHXG1s1pWunXbXxNR6rlwF33/mn1bQj1hlWDPsvmueoRxQI0mQ
w3HHjbVrjcALEcIfa8a/dgzoIFiC3xcNwuegPqz2uFdOo4PK2WNah/LHv2+EC8fzHwnqXx8j4Ojf
FyYfM/rDO87S9rc8QTxc68tdis1/jgVTTx1VCJ00MzCWOkf3i5PfZDvdNV6K9/FZfjFwjsSmKDpK
Tg7MEYiPG+Gwcq3HdWkN/IhKEqnOy2H8fjymW7J5iy27FRdunV7pMl04wP9rKBg4HSzV78dDkd+c
CAcckw76lW1yKWj9OdXbrRHsRIEw38w4HOzpqfTNe0zRPXOyB3fdgeh7WChharf55t/XwwVDBfXn
8O6wxmtVfefL8uSaHAwbaVMJdo76NLVnWk3ypk1dHWpakJ0hx7an5conXxgVVP8UB/9airBQxaSS
+eT5N3q7vHVhv+g0vb0oUG9yX3DSJ1wxeFLrmD1k2DURennXwpQLSh7158ivlUTWkuFcQdcteoO6
t1t91Qk5IO+jTegur1mwHIcjM7Iu4p3yTrhdWxsX7GO61/1qM4A5suPPK7/Bd3z+D0fLz6ngKLbU
WFY4uSandEt/3K+3nQ/FLeh210xfLv7O3+fOX2+7lVQwjhojiMXJeimhKiXOeGArPoVu42CXfAh9
zVN9RMYaQ1xXtsuFM/PnLLBcrp2YQjE6mIn8JfTMHpoLVsOgX//9zV3Y7n+W1l8PtVDxjyudF2fd
xIgxu8O1ic1LAcyfa/Wvv5xN+JmmKglbeZDfKYKzM57734pPvaw+jOfmmDyyRL0kqM7VQW43eeLk
O+1VPixXXt2lBOtPjPHXNzAaXIL/zDW3eBy84xYMtgL1Aezi92Ry5k8TjNy1gvyl+sLPseClW5u4
1eicjMwCw5l0asQDH+IZUDMgZOpcv3HK7p6n3bTTr9Zlv2/Of1j2f07Bv55wNgQxXL6XZP9SPDXI
OAhHf+suiOFt74n7zL8qq/0+/v/pk77Xz1+fNNaKtDYzgxvDnYBJim0EMzdreWw45q7k3pce5kf0
MZjLKK1JT0vZLIaNKcMM7LKmvXJtX8pD/+R1fz2B2QBrSiXWY/SOR5TgjQ52zJHzKF0bPrl0HP9p
9v71CdBelngYGvEAY/qOLnL6MH2pT0wkgSlIEqTXaAml87KD0uoCdV7c8niVmXMhOv852Zup6f+P
da0kAbvWX42bIrC8EiOCzDdSr3WbK9vqwonxpxHx11N20pzmqzowb0UxfBU7EPMnc5DATl4zU7gQ
Yf0c4jVSo40W+XsCIPQx7W4Fd4nxaS2YSBJKp8XeML2STV5aFD+HehdgQmtvcPwZ0/2cuGH7DtrO
MTDAH6JX4UWYX5JrHp0XAp//msMNLS1XI+Zwy8RVUJrW2774GCx/Nvy5y93/6Tj/6dCsFpKpiSEE
71CKpXc9rQsnn1O8gNopHuy6sEb73z/o0nn3cwx3jOUwkuphPcROOjFWnKUQTl7y0B0YiSxcLKxd
BUPKqrGrcquu7ji+lm3sKtd226Xr+OdYrmGaXW6k43oYw91U7QEP2iW+LqUnIhTEvBZ+84qX/C6Z
t0W4XX5z7A/RZ5Ef6kK8snz+FAT+4VT8Obob9kZh4cuP7Wr7gE7QlurUndZX0fBi5ZDO3hriwGau
p6E+Zf3b0oQEDaojVS8FyNSmcsa8eZzm0lFFlJvwl+vFuEvzjYLDsDVHXjs0XqE0ThFuqHRgQpqT
kgU6prlSsZfr2ivS94lOVCljESiCKH/ojI9l8P/Hn/hHwJOIStLMGW9Y2Ic7+at8YLpiZziLn5/a
jXRbPZSZfZ8+Xvm0C7te/FHZSayplMoR9sfgRBsRU8/Jo+/rR9/mWbjXxe/UerGqxp3ZvrJZLrgG
qT8HhyspNCUAVNj9ov6WH7qOSlJZ3sgRNoX5Y6cjNYnOqoax1vpQploAi9fWy8zLk/KgG+tN0zxg
SwKogC2Asa6ue5HCtEIM8nl28MofFrdWK3uUSogIs23EnjqcFtDI//7K/jSD/mn5/cjVTCPrV0OZ
YACFPXYTtFNW1V+1TZYaVCIeTBQ8Xce+pEQzyEsgxx+ZcKqr9gOTazvKf6/Z+1BJwRJ9mvlzKVHQ
2k6qYLfqpk+fhfRmwOUa72PrPsyCjKp+gpOFlk77gl2u41HdMQAW5m4jPes0ckStvFGroK4FWxBh
i37icuKAs3XlWLCL8mVu8+MoBLnldYAyFv4cjjiWUh4Ny3SM1tOR8E7VlRbphQkr4NP/GbAIidFk
vYapr0gtQHKFO2lTuhRsn5ptzNydcKWp+c+nuvJznDoFTD40mrocTAbqVQyV7QgMRlQhzV4erPH1
33/pCwNcivVdFvrr0k1YUPmk4e88utMRborlZ19twAyqtpED7t7Opj+4SqYzBOnBeBklD6KVZtiy
U021LR8yipf+nfCNPuo2Y+wMHcVMfDTGU49jiHllQV64FEDV/efXHCRJhXHAhuJAzspfWIrv1ZvV
E7+tiLIXw+l7hPBoZRwpda8lGhdka8rPSWwt1HsxmlORknDNvH93q640F5As6jfJc226UX2zSg9T
/XvofPG2CZ3FtGfzRZVmu+urZxmJJQq230O4ugpdKzHxAbYuixPnbkHRTzumsX4lY7+Qkig/J7tT
GT20oBAiSh108NW3Ut4J7oTYLEheF71aqPYZ+G5fxeZaSeTSCv1xikNNrudM5CPx47vL/Wirb7rz
tfT0Qpan/BzoTpeyy8pvmcKIwCIg+5ZPWs0b3o6/1AfK5Ji54yC5X/bag3Vbfo13be6sZwkL7aDa
X+tyXagaK9Z3WeCv7bHoilXl3fdmv9V36SusoSA9SlvJzXbjPr8pjlQ+BLzfig+Vr/Lve1KT/7Sw
/vv8xbv+Pz+2M1XGOmDlHuIifVBF61ZcXmoh+1WOwy2Q3N5gKiSWbCljqmjFo0AaXhTpLtGiXZt0
btuVx6qJXJlTsLxdwrOZ+FV7O1b3qQYqsMychrYD6EQQ7ZYbzfM5rPHJL5aPOBx2fbScWq3YmBXd
+bSG/pNivCxjJJ11BEAtyaYVOkUDhjJp92vYU4WZvCiPvAmHzzz2lBCpr9jfCZK12K2lYz9S+ZYs
uc2suvjg26a8LYtDPjTHybpvEHsq4paZNq8vzRjp3o0Uev1sOoL8zpXn9uHkD2b1PiRbURsdicfV
zNc0VRnJgZ0g2uHwq6jWzMnz18WqndL4ijprY86dk61y43LdZL1fz89i4Qs9NfXKbFMnj7BFyMbE
lpdzrOaFrUj1KSqg6JrLxJxTMtX+2mdeP8w7giWz3YLL2tH9fwujfA+383lMc9fKykf4u0Gtqq+x
lTtzV/yK5+mmn+OtZAVDje9pX4qbvrdsBA9ylx7qpMVISWUXLnJa4qCkJiXM+gpUugL+uFzhEmBx
Jb9mWVDIuzT6qLrBVXEAEk3VjlOT07e0jRGprjqiSBlqsb9tJv2tM5WT1Vpp0BqDXnhGoae/x0Ju
fg1VU2DL0kA6KK2ZN4ibFlAnYS7dCIDkVoggUxRNZ9i8xcUeW4N/Ocq6t6ijrSkcXgj9vdLC4lpo
X2K9jV60qnxOi7c+78eDlmmBNGtuNWbmJleXN6lb8k2laN1LHONJbanl11o1wTp1+Et6aX8fxjfT
8NjqNzFIegDTuFEvOFE04wZPfCJ6o4zPcetkoeUpUZBJThrulrIAdVCAWDStgQ7Nto0Btt5mzYLU
7CNUbTk5K8iJ430abYt009e7ub3pCIXjLHSUoXZD7J5mG8+8eLLF3sWblqUbcw7rbiEEMz7VfXJQ
Bwj3zqDeYiyeqxsSUQzgTOFunA9xx0gLuOXWoYBteJB8FSfMnsT1CCuimJiSbEW3lexQWPa52BxD
TEMK+ihYoZ3NNb6zADYuCFKq+jRl9zXr1nhZRBBjDXzLe80cDlX7WTSfM3tObYFjyO/1zCJRxruu
jwMzU59p16EQM0hJhNlN1JRxPzHG5nNwyNKdmD0u1Q+lel7Dh2qSq61RijeYjdzkrXRs5dZroHxt
lz56HiTTj3TqietdJp0KhG3z9LZm1Z7HWCZ6kwLGPd1T2KzOaPX7RYyYv7Z2kxJa276U75VFvYNp
qzyY4dRtClC4QuwKypzvtZSiBJu3LkrAQyVGViwNlQZWi9dTateV6Kj5s9LE7rykD5iUTgu/eQya
tjH8qjmN69o4JnR0Q/GKsfBmEPVD6xfz+jw2CNRBvY2WQCxqz9FpeM0XnZda3IwTDF0BP6l4pFSe
MF4O4kSIaGT1nsBS0fLEJz1DNAoQZnqYpdRvjdWtNMWpjI4fSWy2UuOWsid+a71wfakOpVBG+Jce
BcMdqaqIWEZ70I/c77+jQoWcD6WG271sBWmiWX4jdtVGiZlot/T6tanVcy0v4aGI7qfpZmg++7S1
IQ/3S5A1Dya/up5QLepddAfsjkKvHGMQnU7Z68ImMcvQLYfTioWrmTQHIc63BcX+SMwKp02shxC4
sDtyGyqCfi/3HegvIdvxgqegyY9UnqzIw4ayPRicbDcipWvjPPZ4mKJcivNbEfB7/sZkvmndQw4R
x1+w5jVbYFzjLbcCcdlA0EBtnOpOnzvSL/7PZt2mvVMD1jBt2OoSo4w0BBR7xJFfT04THJ7qIK52
VNxV0jnB86r0ehKYqPFNad+Ht8L6FRdI9MrfUoF9B+wLA7PabIgexzbeCGm+1eP8sU8bDGmzSg66
YhfT6Gi6IjDH2PAVVHiaBQF41oOO+2pQZMzuM6cb2tnJcODFolTjStM4Bb+tHPeR8sBJnixggRYs
i940WgmRtrfIr9RywoLCqB1N28Ti2jtlVfMJUd8fm9JIfkn3beLPmhfmaP10R/5uzzJvWQSKYQSI
wTDQng1H0hObxeNFneoIFRMoCTqk6DxpsrsaPQx6UIrGsQO0Y0Ycouu2+MpXvF2QfdzVMBkyQGjb
Xs+cvoJRl5bTq9oNN3MP5Q2yAqWPxSvzAyi5TMauDJLd6A3SrlY8IfYahZ4xrjY9n2taTjwlPRIL
3tp7kp067Ggz0qIJDeaxXLdKRi6pfioiTgOqu1SnVHwsVsGuqAT0O0P3pI4WS/uIdVSgdYdIdaMY
XWAz3GrVqR69DssulUIAYNQCvFN/v96ODPik/R1SzDJsIeeVHnAR0/CGBLqA+rgsnEfl7OtIzzt5
cPplBljtDuKbmX4YECp60hg/+RxMDgmUtBXnFAMvDM0CtpO2laU4suxLkme1D230qFU75fuosPXx
WJV7ulFRcdIXr8Vsmwq1aleGU9ecc6/CfF+sDxVJizq4Y7iV0bQNQdlvLMif1Phe1mhP/1Flc6zx
OxQp35Stg6U3R6I8uL0TlXxD6r2hKTiH0uWuXrRtxC9aR+KNShaa10l/SMH2lG1LO4r2nKM2q2et
8y7FfMSLxI4rZsludJO6kRR7qa6/m29x6yXlyqJNHUWXN1GX77Gi2o3fL5+Krjll/gAhtFmh4lX+
yEFf81tQuenneYdvhyM1g1sup5wu/dgY57Z3rH6Xx70rz02wDGPpNG1z0KgD6JC0VaW5afqDLNyH
Sr7v5HfQyuUSos7vx7OSCGckJ06DQSgukw+DQU1J2OkC+NMGi8l5kmx1dlIzPU5zo3A8lTqMzqrd
D7JROda6EFlJGzl6GQxKRoNqEFSJHcEeQVksG/5SzMWvdeTCTw3FTQuf4WXMkK0qUCPdX9QBF6bO
HVbFHqj+U7QUj0bN/s22XAKGioi8WnfqYvpySVop60HcTDfz9EK/2G7UzhHxDmyLyZVhMC6V6sTa
wco15rLLZW+tDXhiLEW42BL9vp46H2El/EhostQCLKEAnyzGL2VoBEL4LlIyoNpmr9bOMm6hnAZW
JAM+/V7MCIHCUrXN27YNtCLc1Zb5tSiR4o6pcC7KbViL71IKhynhp9bGJpDriTdGZf6xp+20BuY9
g+SaZtqWsWfguyEKWdu3ZZkDq8XmaXwqrDdZfOrXJ3UhrPPq/HYFnSj1/gK4A3/3cBvjWUko4Mh6
ejfJyueIvssRAaHg+zYwlVbcNEl9rEZLtpVS2Oo1K1ZoN8boy1UgFulv1Wi82Oqx0P1uK1Yr8Hjg
rG2pe1Oupzbq+RleUrRvymI6THoHFK/s4228zLsRw20bMe/dWElHvV/ijSKOrxV3+AbtpRVU7bu0
pl6ZWp/zDGO1Sp1Rf0p1wndG9qmzJ2fQ7kA5peJXlpKYjAXwuwnHl7Fxu5zxrWXYEc1um1DYl1K6
ieswADP6hH3fXlWFYJkIccYy+VIsLJUjWHMaUHvDfBMXgyCNZafDJ+e0ZEqiKk9cznuF6eKuPazp
W2K9ihpHxcnIrNjO2PDlCNQTREHm1RSZOq3zhIajZJyx2aHdve/WGbwzUiw7sYb4MPfmpg2Vm9po
DxpNt6gu9utsIWEjGWhDP49St5JKXl8tbtS+olG+Loc5KvxkTRxteRZV/a2eSdOkcl9IbCgqrqn2
mXavMRFSX9QQ41ECeI2meevQ3chJ74iKH8u/Onq9plLeC9JdjXlKOz3CRD0Uan6e+wilgclfAvhz
GvgEuVtwe88XgjbluWur10WxNlWXPZXx9CRTn5nlczMc5jL+hHsB+xLyGYyscQm5F+nfFAJiOjus
HyLImBIr8L6HJcJeyLysPnHCVpUnd/uMJrTkL1ZQ5PcW6QCxxvfeVetdb8kbqYRdxu3fTKwSCOIP
xtBsm4Rjt9HcRWAyVHqfxAd9cYcU5ZAqfcr58KJNHyxCl3yM88MJi8Jr49QNs9kNm9+6AW5c+axG
bzWaw0Ig103JQVJEW+g/dVOwJajU5aNi3haJWxg4klPqrrChmKmlKuWroqVnK5RgEwnZdkFO0ugL
Zxwt1KlyZf1ljfPdYlaPTcL0QFdsZNEpRAytEdHkmmtYO4M4UfmdRi5na5+9qQYvyUmQYaS8uWFT
J56aPISoa8uXWHFNDDxE4WCKm+IXDcZWcyIsw8vXSXnRzC1RwjoHWUclQ9olExzULt4Zlq813NSk
KXttHs7rZB4jDDPQG4ld6Qq0e/uekBbD1FF3Rtys+gzPVGKi/mNeYTtB6VJewiVIgTW0yMWTIvLk
9KQ27zryJXNMASOS2o2+qB8zKreYYMIb6zO/MXZ6deL0bLlhxvSgoNUUb2WMJWf2T927pgi0FVah
arqW+RZhqdNCxpa3Gj3I8H15jBlMaL79hwvZN9anGUlflzs9RScoI9K2ZkM1p1DxtfBoWgCKHDKd
moivF9zBOPVKwVm0z3vcblfrZBIFq1njSfhBURAe2syVsgFyEUc2UXZXRNuIjEuxMi8iW5AztrVI
T+1uKSn69m69REeM7oKuJ6OY+53Qx74l4ZmZfBcSEiBRjRf1nyFU0SRf/GasOOMqO2mDMQpaLccJ
8rFV8dgJCskz8pCHaPdpHrlVqhAbJ64uzjdTZWy1iH67qnyIEWZURbvhaj8Lk+oLuR/isDi/hOg3
2jLfLqKn6Luq+DI4euaStMOTKJeG6VZmstI2kW3TydkOzZuhbkeG66vlvavPKqqP0qa/1EP64QTI
baLvbPTyxS4/IT3YTaU/Fd1Wjk+98ALdOxAmuGUmJgGYyfH2zd6F42paRyknMgr3FlftWCFSS+uK
OlmlJR/f1pBky4Yx3MbVNL1qjTi/qmHTUao0B3UnCJWvTHOQlr1HfaJx4jjzdejQYU/mKyP5Tqsv
k70WlS2G7JO6y9t5N0VJIFugI/T1vEoyiqnM75dxW0rtx6rryZEQ+MESo3LDqImDY9NDr9R3TTF9
RRGJm4qdQhjGRtDH5V1top8KTetOXCzdnvWY7GUJodgKt5W8OB04ap7LFZfhl5mPcRCF0pdgSl41
hB/LdJc1p7Vz6jel+U2PcED6Qc4zuEru5L91DMbSsfWW4TuAM/p99SzIcHBwo8Oizgy+my0mGZl6
rBMEfp4hQMtypcleSk+a/b56rxK+va1KD2pn57UTq9/yhC07Vq28JN+Zkq91kRO2PnA0SgxL8YI/
JYFgyciv24t7iYpd3QCD38IbsKxzUSGX/tJ/STfqk/IqLD5wbymQBlfS3brz8+R+SI+D1jl0jrVz
z2WtRS7FCpSsnYYfYpBVp5b/mvN4M9U2u8uPQ7otsd4cnTINGhwvrRslDXTg2QwVl4bXgGQmC452
AoFO9ahjKhXejY3sDYU9Zr8T3Q+ZOpe26lFhErFacVv8ZaSZnYe0PJ8aVGvdJlX2RVFvUz0AAo/U
dep/xYMrJ9sw/RTi93B9iPrfY7Zua8lvcaOqXVK/kjJh1GISbEOk7RrPqm8qY+U4ZZwtogaW7Qjk
1rryU/PdGtNTruEprPPP2B4aoIMaXq5aOnPK0si22b1SR2Sgd03qcZcsqSuXWGCl8ZFp4qDp4oNq
HvQbrT6gIjcx0mFspnat38LYkGV7kfFUUJkob7pxK60Q4TNa9diGNTp5+L5Nd4QJArJ9Ec4Bokrr
sbC2tfYSSwgQ8+lOV38bGPSmFJiA1E8cZuWL2sJ2FHRPbQ5F6cbiRydj91v+spifK77q8azR/VfQ
llceRp+SRoHjKBev1Jn6+Cast412X2bHVjtUqOcZAS9QzzPcJAoel97SbiV5S0CwVh9l6OVwy/PC
NSja9R52qLZMrSqd+28ZIo7w8ai78RdXUghqcFYfy07lmPUHgUILDOLhSDhSozL7TYznNvVGwpLt
uahs8xeXSvdUfWqNHzUPub5V0eTDuQer06PswNK4V6zxJiyqWwimtlLzMgHVi3dWGACwjM1HnsWo
bst7NX6K5hu8hoX1sVWIbOLESZPyVPfk8STVelwwyjQEusjDrcfwuRRWJNMQk7StildcVlO52edW
Hhhlyo7HItBypfgs7FQ8pEucww9FUz3p3JI5QZgck8zmT1p1jha7Km7DniV/1ElnSpVfgJFAUcX+
Ge7m4kTmecnurXUl7DvSWR/bG8bVbMM4LNW5VB6b8KQR0FZ0wXJfCd1R3hT5PkFnPSgUDzOfulVa
bru7inMQc+ZOZsmS19zXpW/ob8O6KwRqvEHz1mWbCeGv8a6AyBG5NJENzm88lxEHkwieXfpdqhuK
m3Ze7bTEx4QFBIll+MMnu0ywvF7d0AGdiEDWc2I81uXnkL/rTXdLvZ0pBKU71L2jZvx2L3zXMn2d
ldZuWlqGxh3DohY/X2eJm5haRF3dzsXrkpxWHEKil66M7EK5TcOgJB+PbMN6VGeXspt1SlvqYEqg
lFumsxyDk2okEaMIlMM/MZ6lZq8zdpTF+5FQlnNEd9qO9X5IufcHnXRe4kxZBZfSECFFW26JgEiW
E/Yj8CHWQjijqLZxZqfqZSFks/yQuy56V6vfU/7StY6KpggTGuumrEoHi16dWom07yrqKPoNQwxj
CdQoMNIzuVMpc23quW0oTyZhRehUqyMyEdvdNnhJFlweX5l2VqpzkTt6FETKh2blrqY/ZJGTp9u4
DQZ1Q5ODa3g0nAmcQ/2Ib3CaY1smHJfyvoOlXZ+G9Bx3z1pJAXffCZM3ohlI87fZ2iriFxFdI0SO
TpQiE8fE+2xFwpa5wswMjtM0UDHskjVP9CISj9hxa26nUL3vq4j+Cc+HUQtYVs3uPqZqw06pYzdt
AzPdtC3By0PXCHYXfYb6Xg93K0OwsWvkwfjRpIRqODgh09e8+GmGwzu7cneDbphYsCPBkx8sKu4H
BQyySYpCcUlkLydcgYFOlURIt02Uu3n7lOnQ0AsaHvt0IGg0tkL3vpqGoye7Ar/DrnJEY1My4gxp
Q+Y6DYxTNnuq/LR+KsmzDFJdIPl9DpHJcy7rpSMW/Prwo9yodA1OrOLIKImgfXSUWx8W1aS2bReY
xrecozlg3N4XEExCcaIjMH/MqtfvcSNfJEaAKC8+cAMZIQ528kbWf2fzS3uuuFjiTYJvC2Fa+Knn
zxOTwJSyco5a1VH60GVGZ9QJzyk7Uv+wp267MC2pGa+RcuxUHHMyf4p5SfOjPO1ZCXlDjdBRkOM1
rtWdxJ7RToq9rqw+JxQfjPM4u7g/KeSR0pNAv1ulkiw0ujvOlMQYxjBso/mswtOErbS1VV916jkx
YfNmMW8quFqDrZv4DjxNQuUy92ivy8d3PfCVsV9DPIjz7cxIEal/XQVL59WpL05OJbhh53X9Fttq
MXkzx22Wlu480QkTh1tlDO3VMIMowme+uy1ndhjppwbZgCm9m7S+i0avrTfNtGsfGyCgOMx/kXuG
jEKqzxHTiqYX3g8MlL8aX0PmxpJTiTjUb2TLRuVjTptx19M/GDyZO/pTSXfSZ6Hi3I+ZYBSq3hC9
mf3LLN2qDwo2BPJ4270oS1DxjRRvXVZKlXdlJG2IQSCWOWTxYfK2KqKjMLKFeYJWGluuZOoyZAu8
hyD7Ltlx9N5E2ruUcFJ6fbGnWG/Jn3Hk5t2vJA+otELINudHSdh3rZvNm1AMSPj0LzUznPY1VT/q
4Z0iL8hoO32TCanvs9JkkdXfMw1KFRRU3vNTODfbVj/Sx7bz5aBy6woDVVi/VqgPziBm3wccAMxb
8auq7kglcn2jRpXdzHut4pqeyVu3Rva7kT4U7e67/o8RFCebXJz/FJa+l5xqp4ck3mAdYzlataE/
wBSXSGEoXn/p6VaExCw+5vzkE//zikA6u6febNNrNcJ78Z6+SQebWZ+DZn7U8vuUNRXXmIljVTvd
qdu+PtVKYCxuOPtUSxgIAwaACXfBdCO5DLsLf6OgFbeN5LPejPlt4FqIDr3mGaEzREFYly5I2Gq6
X2MsD/ZWc0+pePr9f4Sdx5LryJWGnwgR8EhsCRB0RVcsv0GUhTcJDzz9fBytpOgZraSQbvetIoHM
c37bR9Kr3kzzxteutn5OUrm9GZoAqHrE8vC12Ic0pNaAimHCCiVDjSL51uYXC3omeWmV36XxdB4c
Z4b3ONyLCMy7js1zo8Iz6rWrVX5f/JD24ETr9LI0r4YJvqJxExK9/0ZWnJJtmaLreT2gl1K4/jeN
iQSA7ubmi/pa1zrk1ibNtrnmucyuVOQI0sW6jRCc0UHO6sspRG26UmyzfsOraRcBCLdCPx9wUh6o
7kv8OXds6gXclO4N8dZyThoyP/3Yya2rf4/8j8tucHZ1tiqV17B+rj9LPdyH6TPMyX3pcXtE+g0x
X+1bezSB9JvJ8Iz82tgHbeAy17AtP7vh6xQjCqk8vgRmNY1Be7H8FEqMk7hlcrZhyIeVOtwDkBI/
q9B285/uwkRVP5lTcZhsljYzGHm2MmyoK+XJxuxQ/JqG9l5peG9zsLwJIgN3VaMb3ByHufQ7uz46
/7reaWyoaICax9GLaWmqqk+T/gOcK/bVkfqbAgCxUqz+zmFXhdc2sPZcQwLk2SoyUCLaaqL2qTHk
vp3jnV5Wnt3X26YO/9S0/nAH8aXoyUZCLa8yO/HMdmtnWVCM5toRa90euFhWZRSYbLMXhEwISFdC
86v4R4+/dNQI+iEUG1ZwygYbY6fVhzsMF/uq/QdlX/zQQr9NDEK38exVZ3nrZbTu579+MHwUKC0X
F5jz1uTfrBprbTH6zdTJ2CO+LRisdaMFiwhKqBarT/4me69DnUyify/NNcu4bD1TjMdMksHcDYe5
4yUuwMR07DWA1Hpyqh7d9j2y1CAdiXWTWRA52RUIIMj6e32X/jgM98UeoHaiIrdu7nOySrw/V9DU
TOtIcrzWyxFMLVyGd03cEiO9VuEu5U9blvJoKjeyRZuMa4Kg+0scH7k3xzlYXGasB+svGn9HlNYR
CMCKAZ8ICsfXzMOIdNEgLSsiUcvjqL0PvTDD3R19mAG+u8sYbcthP4PEQlZBJRjR1S3hL+B5dpZ2
WGwgd31dZ5yCy76agYl2ywIbd+QWTnpP2IE53UrytptVaK8rDJohLSabQW131Xyqfhw0V5kzXACX
QSmG4aL0e+Vx6R6os8BDOTjvloj4dP1c3xTO1q0jtA2/NlEp1Vm/TcauyMju21Fyt8qobeTUG/qA
hdtsnkz3EbULcdLICRT9pvPoMyfzHY2mP0WHlClDZUAgr0UQpQZhFBEkRQffwB8EvG6/cue9H7eO
vptJKqKua/oZ0AQWEHjngbPc7JnWinUGTRxO5I0b8bYdzkX64trHeTxlsKwAvdbe7NDbAe7Kewng
JIO8T0D734jGgT25MeQxomjkMz4P81lqt+7P/ckTe9Unazv8ricArCS5TXb/rnEzzPzDffxa1Z85
SjB3PAw0+ZnemASQokbnK9i7usETD3LQGCXeM6ZHxsg8AL8zppW7dWmqCs95tsnLmzs8NMNayc8q
3HKfHWhgF4Z4nd8kqOevyq4N7rmpf6rw1xJe5rL0o1XOVI/PXbVOy+RbfN6TR3Ku7c0mg6tXviQj
bUlasY6T91oe1S/Bn+mz9VT8hNVLT6KrmV1YASEhYY9M87hUqd+Z3J84BlttH1XtwWzgAEkkgmIs
1N0ysEmAHAP1BbzLHbPT0c5fsgU6HTlLjzggbwOTjzd/JfpmMueDZI7Tbd/tHhbtnEtvGgl93hC0
EZiH0LlXnJrrWb5PKjy/Zxq/811OgaLGXbN9GMhWJMPGfb/JdAYLVCS5V4H4MTKg9HEx+qbv7ZPG
alJ7nbGdlrXx6F6G5kW+pq7H8wAIClihRZBbyl9efpBKVheB+14yaGpvDTBLlG7V0vXnchWhkC18
w1nVserrl6SEDvfvs9v7PAdhuMUJpIovSd/qGfQcizVM0dnlOqg0PvRxY3b7umejcen+0A+y/8KS
++CQ+W0ugQKNuXyFA2qJ8ml8V+5JMN2DgkqjqWmx7YKEQ0PdTaxK1ULQ3zEyUMXe7xlYBb1eh/1x
iU7Z/C6Ttyheu+qHCkWXmK925m6sh0ldTzbc4yEHgXehfyjuUBP72dXUr75QDpHkpgkJenwRYPtK
/WanHLN+TKM7IejDJ5H5ceaza5SoDMXDbBFxZfPlINQ3f6dwX6TKRoW/jsOdOvIBpbd+kIFbZBvp
wOFA3C3nGi1dBAGKEHt4qEPOici3ebXr6juNTwnIdBR5DSKSqNmKpvBm2tlYGOLmy1KejGJEHDSi
ycfuyRsSOQzvSB/LOEiXkhkCXNvmlpL22snG9Wyhx8kjgAcjO3f5uKo159jD6JPvrHiGfu2jGxWT
cN2Ri0Bqxbw9OA3rffYY1yQCDLnVoIECMdHrbWZTbiPYwos8iNkVYZ5BTLpXUX8KbcNzyTIOpKiM
x6b6zF2eiQTAhelUxNVJE7pXiqvS+vePeria3bngL4zyT/5tToqMUVxz8yesSct+TVXk+RoLuP6k
ULMbW8G0dMQcsewyJ4eowjkqiq32pwPau3EAMiLnBTlkqJt+ab8qNR/KoeYoXD4r96uNovs/cuD5
T1HF2BFrwtF0mLsTTzcfxylG+VW8c2ULDTjRsVcDEu3CyT5aGwg1n8i0eQUHwaaDgAxi4E1tH8r4
r4WHn9l2h7/FbP3/FaqcF+vUQ61H7GiSM1EV4q1iJEqatyHP9oZAkxWne50fPBLOgVrMQzFpt55M
gnFfmk9hdjHRMkbhi9qOrb+42rnvhnDd6Pdps3qP83RTHJTp3dXArxG6eT2/Sv+SuI+6PgRTvm8X
eKrwWkYgSsa1i/aVDnP4qClbS6wXN/Tt4bep1jHsiu3sKHdl2rXKXaI8J/rApP1tV18mEFPS7SwT
umWVNjROliDvGYmwxWM3dqe00B9z8qNX1JfFxd4iRrH4NhvkEt2swjoXMJ3L59hykcbujRhr3rmp
+bKn5Flx4drrxQpKbYB/QvloNNVO9rzhXW9xrjnffQdSwg2sjYrY9pn4DON5T0/fU9TvJ/3ZQVZc
YSFI5KulRNcWULthwUgcZTgmsPvAaUL1ygRiN2NoCSxDjYNatx4dO0puholASEbM9OVS7Uw3ulUO
5T0mwtHqW4+ytW4ZO0WiZiyW10W9Q0AcOZHqovs/5TFMLkIoM7wrA9kbTbd5LVyq9BQx7M1xwAtA
rtrKLPVt78ahJ1Mn83pVDpu4M7+ixokCmFBUC3N8FCECEtMY6A7VmO7Lc6gEXb41NRd/m4/vYDTG
F4X7PbQu8/DE+tmkB1fgnZCJX6JIKr8s2/QdihCWldWwTmWE6QucMF4T/SXKo0FJEUsoVhnXGK9U
NEHCaQgbMg2P2dQZ1ATK6jEXykFqyugJxVhb5HLovKiuL7pbbyW+Vm5n49MS8F/6Ju94GvTPZmLF
L1BT1CVcCZyluBN0pBBXhucQZLTU8tTE9atta1RuDzBR+hoxu7lPNes8ELwJTDAzxQogLEqPGYO3
iQ1XYLybMRmVcTzsmrZ4GMbehNUKYbsIGI7FRkqVLxPDnOeIIvRCpTVXjTS1dRzxeTsuNEmvp7MP
wXNsy+ZS6K4nOEWUqT4Z7Yebin1B0Igc+ooGJ8ufXHSollH/WMqDUxW7JOrxxvUJ+H6xUcOzNQQp
LSgutiyDHvhZORuCQFuSAspTajA4e0yRjralhMLgtpiiIz6lhKlzLp5ne680ge7uK2sTTbdBHEza
TLEH8LZ1dXflsY6CjsIO6CxzAatPFfBIAw2YhjRLW6eTAe6vOc9Ep3LNl4Q0JctHOzV78BW20arz
iuappjUjYrs5Q28rzsGMH21r3RI10fpuAs4E0Ztws/RsFvmyZQNwMUhhaRVi3eNoMNbIH4KKANt+
dnwj4tetd5EUu36Ogx4FQq+zWMqXeFzLvt/K3NhJszPh3hiZUjSHiJ45f1/kYwWc2otvh3Ob4bcb
PvPOJbDGeK+bH4CzsClPXZSctGqb6+PD4v6aArC7YENp9P1stcFs8znUyk7EX4ZJaYviYz8jLWqf
a23tuaX6qbobKh/9pkb+4jbhZ1NKCnTSEBEJarxJM32lsj8TR1uYfCgGbPvXTlO3ehrf5jDzQilo
uzM9K0xQQlQKOtyhnTdt4xD3OVW9+zM0tbru1Vn4ihYla80Kf7UKPSovtdG3FErWHbLhVKVvobCM
iv8D+iCuucmXQkXS2dII5kTuAQm24cMA8na0fRFkabrtpXuIpwkmj/IbVEwjhHw1RWBjtTV5cVsF
QG1VZSI5G4BvxFCmh3SS4FLxRWJqk8AjfVYeFcg4Y9C2C0rEqa/eR80NEpGdkeeesiS9hneDogHu
1DPeL/hWClQ3tm2ra7Uv+8Cu7wqx02QdVDMVjwvSzmq03aC8i3bRuXtjTEx+GO/sYbWIYusi9bcY
qEy2kxRvUoVKwbh1vPISeiksGka2Tl3bw+ewfJhyq7N3GsjJGpQ2MeMJHj3Fj+zHVj9NjsusU/s0
W4e6tdI7fsS/tib6L7QfMhQIDYNy6TCl25+ZItlgFNufiteyzp41MdvnGZobLCFnNb+rt7XM8PPh
7NQXO35RGlDqvVpW9xeuTMidLOyv2uZBM97QtAR9hh1NRUEcG/KvRsqfeYN4S6JoYySQFRIULlNN
15s7saM2iOalv1ZHhzUx47g3JBzNcB7Knyz8igfgTl5hMf8iMhiZsIsUP34HSjGr2rqxg6UPWtwR
6mUwN054DbWTEXbxJcO5aaBCvFnT8pPUw7hP2xeRb7rc/rWKhJqVYWMhF6PLL0ApXxlne6Q3YMgh
Vvyu9rLuKbF1zyYf1hm9HDVuZnTb7q68I+8abcjkovkV66TLgRgulTzOMYIn1KtCL2D5C9+Om60d
o8ReE2/nzDQ58HStRsKl7kNtCT+hwuwpWzdXME++cfkiO0HC1aACUdm664+EZL9C43g11005npZx
l4QHXZxbK/UijphseBmaR0gnqOWxgEgN3BLkDdGpiy3XUzQrGFSuNRiaeMg+BiU+Z0zjZnOYlI9+
dAMO7WtiykAZn03DJHp1xJtg+GWmWFeLWa/IkTMMLSdtfo1sYW27ZiEDhPF/XYU9vKl25d8/6LGH
iIkBmZe2yrqHhE2sKJZjpJHUDU5hAAJ1QwqtOp9Fbt9VTNqmULd59bnMJH5Mptcsuqdp711Y7d0p
5/fABZt9Og7aKf7B9g4HwkNqf0WPAFZvVw6YfIdXozLyxAcMX2YbyylIR77sXfqr9cUv6hiChCDv
QkQjugLW3lT5LYSNghR1I0L7JN3EUVCTD1MBYGfJdqhnwX63k2K4TOqMu2Vok5pQVQjtMoe4NjvW
T0kgit3OYA5GMAx/sXTEI8oAuRrisr/0MYg+x/4ErxXF2uyrKj4PF6AqfVD7VHpDbb44yFAweFS2
dalLY5Pgc9k3uJIxrijlVhTUOSoM3v0seGEXRJSTHsb+PdHpra7J/Z2X12wZFMQbW61TSy5A0JEm
6TZ6dJxocqodU6yknp5LZZ0jEOkrAuYMg3XRUWAWVIHrMW+2+qAgaZ3AABnErr0S3aIh9+fJEA/d
NH9OCrihYamNL3TUw5XjPkqN6jR3egRxzZrX5r4pt3r0V7mkzCfaxWAQNesx8yrXuegtrHJ+1sMn
VOr5Oks/JIUj02vfcGnW8haKq0GANXrCXqVJQLxM2XfI8tXI13h81zjcYvHU2a+TBaqrPauAhuld
EfSampDFBn+Pz2Nzcke8A2Es5YMzQzKFVq5tnSTWP0PcqgXEabTAyVVh6LsMV+oQGPflroc4Dxfp
gqQ6u7HJzM9uketRlxiaw6cpGbZG6PhFNmlPqvgJe8XjWrBkkrwgkaKXwUaQ0Ri1gyJ4VL4aNcKB
kn62bfEbLTEo2Wu9tDuZhi8K8ILaPyUTkGxsI7hprTzbxs6k8/qg6q1Uv+DxW3EOCcvRMAJED6a9
zdXvOaZkUBjoio3vIhFHwIt+ESp0MrMJthykb5zjVsWB6WzK8s8obQjGjkiiSesP6hRrhAV/V+Or
3eMTApMnYpH7Ltu0c7G1QfGi/rMiJb2Pn3BiIXdHhTjwcXM8jM/9iDTUVEu2ldS3QFT0BXbIMZNt
xxgNgg42Nd5/m7QJSnmFls3Z5F3x3jrqY1S6H0VdMECDX9pzoaAtuIc7IHrcFEXz0tmMdwBuqT0c
CSROlQDdeNRNGwdDFApmE0JE+E3DttOkd5k6FRmrWIHegNAuDFQvlo38u06t8A3glwNM/tp6/TXw
zaLj0GKko4TtZReCjIFJlEelPwlqabyW/cKf5Su5jqhZjMgrRlBO0pJ7bF1azznJMldU1rXgP7Vs
WXdDt+tVRCCLONByusJWPGmIWhrh5V2yScKZHmPgGeV1jvjGpHasnQcgyGMzAHwL+6JF1Rb5dBGN
zdtEj2zZV/iHUKuR8Ox0/PcS9oNleV42lAbs2oYXyyLasP4bQ4C8anLf+qyBeo7ZuhUczoVtgsuY
dYA5YSLj9ISsXe7a3BXbxZXAr7H5UKagfcxCqh9VrjwaPUozoTWIjdV9qDMMp62fphZbXcRT2KoD
cylOlNZCmx67sIVmeLVHGwDJsU6KI25OJj0tPFVz82Az0RsiDloBWCw8jrFD5jKvQIBF7avMEKeM
07YyjTOlgFB3z/CQMx6LzTj+6tI5FKm7NgXfMPwXf98T6G5TjNtokLuEH0tr0fAPz5U2Blb6wcG/
navikLjONmw3LMdxf7SeQzQ7dU23N6qVttK8EGx3cQYPGfY+Dt/DhtORBwVxTZwsD3VkBR3stjlN
QLHiuSYirhpppbEvNlJv7NZQz6onl18TpVYX9jtZfrh0MRH/cJ+cRrRx5Y/bvyrmrXd+0IHFyWek
QqSgY+v9RPkcyek2bZdfFUSjoToim/2xHjCRpajH4dyA+DPzYqTv4XhhPK06MKyatxjRheIEaqfc
9KrZurERNMTHe/OdizGmaMeWvjEECvi52g7K6yizjU2SrZsc9OmlxoykD/S6maonkvZOc9ha3nj5
oABG3l/6kYM9JbCl/3atMd6aerjLLOcjpt92kPlmckxqxTG8lRhvCgR5emajMkOYYGuHhDnIxLwZ
ttGxHW7jmGzqGeufXe8NLASYAtcEKt598L3JJ6UMkJ3IrhxzxY48YJ+vQMtYkyJr2meoPSxQuiK+
NfaXktxU28dfhHztfda/9PrbgZfXJKmu/XtVLnhA0/F7niq89XX5rlXppU4IsW2N7qJNznO8qOQX
FItXu/NByQ+1S8RcS7ud2GmgYilb5f1ziGJ+TAcLYsP3hKFFjeIfREncxwewY94tTs/KyTZRhfw8
g8o89vUlDm8sM3EFKXwoorttMpB9uu6s9NsCOB1vs/LMvJ/I8DJYUFcTAQBqNCK2Djv2DSB59v99
l6EDt8bxqiJJXVDauvOw7VhOhEjylS7Kky5nf7GK/Rxb+iN9WWhijQ7PZNJNa9GjwNW0iLM71za1
NX/rwvkq9U8nvyyi9/JGQeCit0iyCjc6CWv6RMFeZe56CJHxaRh3+tTZGYaTH/rqPiVVYfGsNaD6
rMJ+lHY9z0d5Z8TvKQ9MOFM9s/MSv2GUUFozu3EdOVtVBFpD2WKCyrQ80ZsTdHrjObzVZOSbwjhk
BSRzJ8L9lBk3M42DzDL8yJ0wZGzqdKMpKEyRuPemrzebMj0pInzEFNEl3+PoXKP5zYp+sPxC6bON
2pbi6/GjZl1Txbi04O2NU5+USfVsUwSVrdqPzpShiIodI2CZI8ipGAMsiR/JiPtqJKmtEKn56YQZ
qbODpBQ0H/81tis54lItY00RUoFAk1iC+57vy5qCJUZ7hHFyKl+F+EQBuBjfNaSBgfRh8CeFWYaD
pX4R9vLE7rSzuX1KDY7EjdTTgBlK6b6mJTvxWc8SxiOq/KTMsVg4iIfmbTbNm1hEJwXNgZzSo5XW
ez2y8MpMVtDXuu7jA1rnlgR9UvcyBD1I6vilydS1ibINpy318SiHqzboivEUtaEXQbNUy4w+f0l9
Qzh+Xo1o6VqpfdaLa8dALES9Kq+t03i9y8m6pckBAHunI3IbaQWwca35eQRYezbGdw7gXnsV884M
+dI87JYM/Y9LTIwL6vVHBu06uvF8mO4VXbdody6rcyie6tKGlbktdjBVDx0ThSYBD8xuM4rwxntW
qsTqKb8VYnljyrzG7Hlb8hqBolsjmUprxdcM0XlJ1PIBa2Wxz9uRTDrA3jT1Gzb4KPElvI0cx71T
24+UcNV+a1XXtr3N8cYwfDMxDjVIsWY8d7JilI5YCNZVHhorKbGmVYEK+2qIycvvKUxsLUZ5Tqce
A/kr1radq5abSMv0zaIt35P9ODKj1cvFVX6K6RVanFX97gylHIeAXkssXlilAbRtPlvoN8VeooAQ
7VaNta+hrREbF/sJQEYv92L4iYwFGXry7eg5mLjCHeiSD/bSVclxIgycYjrxFS8sbaGxHEyY/IWZ
op/O+F5AU+b1zIU+nxVe8EG1sCRoq6Sf3rAOde5PYvxp9nZp20thnWE0oYtnfMeKPMVN6Rs481Or
OebLpTHzDd2v6wYOySiuTfnupC9zw32I51wc8hFNe4Ns3Dg1ZFRljQCsvPMWQeVgoUr8/K5GhKe1
GF5Ro7WLc2yUP4Po3Bz/sN1gh7mLlfqkxqMv1jiJYvLp2m5L35BXJPEaqnemOVHHeRsggtZt4UXD
4FfLybRL/jDMXAgxknDHKhKIEUEq1sQy3871Q6E/6Mw56qZb9mTHAvCvFvKQnAlj6/JyJ8CidVXv
cOomoJPWDuDINDfdcJa9VwB3RTczWsuSYRuVtvkr7x1ZACQie1ZQeaCXQLEUPyAqX2XGl2CPhlVA
Z6UMELANTl3l1MdIUqjBzRDluSznusF3BEuQnGE2FYtrFoWFDAsvactgnMeHuoXkOCb9oZ3fZ9NP
bcvTs0OXXtvpaCMc1ZNzrSo8mnH2XhfmzhGCT+/brS+NUu5tB7a3cVFnYpFUvhg/dqznwH4YtsGT
1m0e+0sn9pXrUg+IgYtVt+rgtyfrRTX/rKJE32Xvk2h5TuWnq/UF/hUsD3LUfFyq/qx3yCCyjZIi
lBWH6P4b9V+s63zz6KZAqbEA9ma4Lrv6WR36hwRapncIkG4OyhBhF1PWcRM9Ren9qUiulpvsJZ+0
HmoB7ItnNP2uM45CnS2SURll06il9S/bql17wnTMkPckouoNwwZCAIiBgDq2darvwozA5MFCXDIv
pT8PX5ZlABv1wARRvSEfC1y1AQEYexLLHU93552mzrMvR5NozvKhSnMSWmKmsXLoQFnsIZqCUHR0
rknWXzn1m4WmMCNrcHmCQPVT+5w0FW97G6k03VlkrZidrl8iRbOf7/l9qm+z5/vRYPU7VwNAiFww
BdNFvykm5KJYobCmKPOrXM5IPDPtLWsqb2lJLEAXL+Gg3x2u+Cm6ScggCwOF2wRh2nya3aWxMU3M
+MLGqfgtW0zPcxsyq/Yo/DX54lA93BQ9Y9jYfceG/tBIbS/umRB1canJMLIrkWyr4doAIMOtLVq2
igDDBASyo3EtYp2ZLCuQ9g8lR+QdpdMuHH8jrMpuzCIXh1d3YFwqxVyfywaxGj77gQ2UHloLj9+o
ncP7FllDiRjqe65Zb0QgKVW/K/L03Yjw5ZbF/OjQKXADPd0ygnYm2NdwGXMEUBruhnXLu9b0j4LY
HuT7Sfw9dzs9UdaqvhZOv4Nl2dQEPtV5cYvJzWJ+WpCskTHIqE5DAyq/2fyIsnNR+BEybdShyYzK
Yb4kpJuvmLfJEUACHCvOpVgWzxhDL23Xcdt+61294V3yhzY+9GxQRqZ4Fiykk0Nhy3CjgxDF082c
GdDsmwB99dtwXjynyBm1SclSiuGvuD9wSUB92cawHxDuyPA2mpQzCrmp7+MF6JusP7D+9mMgElxt
9FTZYOX8rlgQpB4gJhIVbDW5RpVzVtHypewZWkaos40POWymiVEC6xs+xjjJ/aUsuceX9uSMyt0b
eQXlqdInKQMMuHjyLwmk6MwW94xulBwBld96inT8Y4ANQVQ8iX4dzo8a2SzKjtcSa2vtBo3yMXYI
bNKgt7yp+UD/HdHzqz624T4en2ZtN4TbLFL8KbmE6UOOBtX1J/2Wy2Aef8pi7ZafCey8/ZFYkFQv
HWxq8h5zVowvar52KKMajzpAp1ISU1Oy1y4te35xmQqQc6HdxZ7JQ+Qw2JwzDg13uNqWX04nfXgp
zZsY7LMSWR81d2cuTszCvjqcoChbtX+W8b53Xw2G5ho8PB/Cat26dngW/ejpLV9agtej1zGDsbRQ
/WeOvXN2JaGHLWr7KnfMg3E310opiP6EHvcass4LrWUSbU+uhcRnSTmilgKssTDOXYMqy6jmba8I
GKmq3YdOxbHQz/pmQIjlSexXWvEq1e88nTcST8lc09bbLAtBOEPCH7IOsxHutLTZNbXc5gquqVzZ
aJgBBMkwxUN874WZ1vHyEwtPhOlZrToXqNne15rKBqKhogbd3LmQ/y3wXj2+xxmF9qXOAGPDcWgb
8rVuQ8UUjyz40FgMRDO2PFl8kD/3EKss0xXe4DS+Dk7J8TtvBFk5U7Hp7LOhn3VjJ4CGYCJV5yFn
ZW/no7C0lSVlszedOPTT2HqDoyB4BLq7iYmSgmCM+cYHzfyOdLFN8XplC8x2hhIftiMeDF5xY2Xr
eLMIylLTr0Kgfo2haGbd3ADj1iZDrVj2jZEdC6O9JSbSXyV/VqLkEKLRsJToZLWJsRI1ZrQu3boi
3uoLxgiS1qZq9oncGCACyysZQCujealTfA3julIewp7o6LmwvPpuQ8pgi689j+rA4WrcHct2xkEn
pY3K2zYMfs/uEZQbir5ahWyNsT5hGkjaYtVL9U2R4buSQg/DUNk2qQex9WNzWTf5WkOg77a7KQns
hHElnv+iND2ULkp2DAtMUFYFWDffFZ7lpnf7tYOcLdbKdWhf4yg5dmh0LBW04j6f5zhxS9vdaw3h
Tk+6Q5ycgyYoA+CFYeukn+KNp8vcwmXYKi+R3vguDEGXxwg3rhE/EfLu1JL+ssDxlvOPdJGDKFAz
hL8MM8YoUTw4oIcNQtM+QVqEOnBlwAsWebluTfkYVuXZzuMLNdC7qRCXuj+mI+FKff+LoCZVtkI5
R5nlE73xpoXxISxs1ctiTApM+dCR7gos65iFaJ3SCWHx/x9Lpd1zvf4hlOo/O4OzqFwKxx2x3axU
72t5xfi8ukcnXscV3sH/Ep34z7HUxn92BddZOliqbqHkM4NYeaq7xy58+S+/wD9nebN7/XuqljRj
dc4NXTuo6ljfhaJ6c5z1OEWSaMESaXMt3/tsxCJrNRYTfQz3+ttHAnrJXGJUCP/l5/jnoFuurX//
ObJOL5vBRaWzTKd7jG6Orx0qMFh8dF74lfS1zD160+E+Q+WYgjuo/+Wvdv6vj+A/opCbzrAX2+Fm
mEwCdsnwsqNQxZg3rcH0UE3fMmo64XCw2RZ9fhiM3ajt7P5z6gg8aHnAFLnpXDyLuEKS7k3m+jpV
3B9usTbe8v4C0JV8mvZKgj2Y7VW3Zk+fmdRcfin5GM+vJcdw+2lIbZugA1FdzOZpZH/G4zN3KCYo
rJmewGkW1hMVFP02tZR9brbI7EmAX3omWgz0PNgGnvxiZUdPNJM4DUlnkjf7Ux2wV5Zb2TdbLev2
ZaygSfofzs5sOW4mydKvUvbfoxp7AGNdfZELk0oyKS4itdzAKIrCvu94+vlSXT1Dxk9ktsFMN6LE
QCAi3MPhfvwcE7FWosJfCd8HernX+dmQ0IFnUM09vaXG8Qh9ZBvm+y3tijjJ00ydEGQMrj9v0r13
m+/C1c/NU30ZNyt1B8REXX1V1rTYgZld7fvVQ7txViSp1/7ut79+oRfpoIKJ3p6ekW7PnTKJni9w
FL1WhG9c+3p3CVeVCtZDKb9BNf+tEvqqcA3SlP6WFN6xGAa6FfRoGPV0KhnE5dA4UsVIGqKzfUvZ
qiP0vCwhvv8Z1V9DYvMUZlPrtgxuXS25FCC+Wx/29ZFqUw+RqWrpN8Bdb/sXtXhMrKvhtzUeHyAg
7pou0+w+Mp4U2BKLLagW/7MawF51hAnc6L1Do9PXDpxeZu/pezXbLbDHO5Snt+KB7PQUPI7WhQpN
Rgxt6EEhoGk3ghCQSjRHau9/bzSQ4cCCaFLcTia91xdZT+p7B1Hh/bGtknzt716AeaEFcY3Ci3ow
XqCiK2779tnAL3N3cTjS+Cqh8DMVn6m9DgX9/soeYGblDKseMrNu5cEJlZH/IKvUP4mvlHEt49rg
GiNebLtLShg0vtX9Jxv+oDa+ObJ1pcaXAVJd4GT6r7rACPgG9oAVoD82gZvof1omuOSgvQjT6YZW
RW6YINBXqmpz0P3bpPLpDTKfEt28DaODn4ONcT+nwBAhJohIEdXbZvxU6yZ4zgdHv2m9V0RtmuGz
MZRbq/w5ZVe0FlGxfqroxbIR+CgwUAiV6I7RyGTpDzEmpZUPlRm2MHA7D3rR3VZt9lOPxcblm0fj
yk8zvvHgq4MjYryKLXfNl0RYbQcYA/jYJIJbOdFP3UMZfSguAmqtaF4X/mXqPdfqTUYgzWd7YTpw
2EKBpcNqArzpMk7wOsYNd9hElt4Agpsxq7jfgTIFnjdF8JkUBIkGYmnG15GmADq3ovqxGvdtdqWD
NKjAPIOlKyPav8MI/2m1vx3I2zyVtkezXyNNbU9kAxDMo5dBDLeteUjTO9hgNP+Ta0OVE24JFXuU
3Wv60WI65PzvtR5+c4LgKc4uM3XtFo9xc1dk+kbr/HuFuC/tOlqfkQTLnHXQ0mFSG8FuyOMVIOgC
KGSb5g+n7fmPUPJHHkaihOSIdI47FkA7YWWhXQUGR6V7DmviXFCLHYBWm8pfQMA2JdqdYn5ONbq/
YZCkHt4H1Qqwy2DQgRiT80i8Q1+K34oJzjltjk0ZzwUpLpXPSuL4Dtr14A4AMkQJVwHAZnos4hYg
o12twXOWgmgG84g/aXVN2ebQK/smOSjOvkv3rq0Bs/iSUHlLAMkk9V0xXo5RfduREEpcUvZF2+wS
ErcrKwjurNB9yT1rnTu/au/KA/ajAvNPmwdywtuiGe7iof9peN2lOYxrgz76IYE2WPdvzOnHkH0y
moOYpnPxzczdaEhcn5nde1ZraulhvIuoT0HN+JoWFzrx3BFosSYJTg7h9G7ORDmGtJnCC4o2U3hU
HgXaJyeraJKHV2g4FhcXPUGXWIrHrHCKoKePwzqKlE4vNZX95sxt9zGhtiFL4WRK1UfEQ/Eh0jcg
FVWwgzT9HBPJm5JOqHNE7Me784MTL8vfmEkxZo6Y4kNOZ42ifzaST6fXZuZmlNVtCPzNyg7bmGpw
SpazNlbCdC8mPu+tTH86/YyZHXb09wFBC2tqguKSfu3FWFaocOPi5EHe5JDxnX6EM7NAjnxgVRd0
dqIM15Rf6AaCaK+CgA3oKXSwlh+tHBChqZ9cgCY5ZGAkivhaCV882McVbwKuNWzS7mYCCay8xiX5
5TD+5NcUdSrlwsn2QYxL1sj6FmDMa7J5abexUndjAI4Nj2j+Mtt5lPj4voJHL66d+yB50bSHIOo2
5MPWXMCVdqihAzNqkqBx+L3NbnIg2vBluAn3i/ajQgezHS5c5akIXrRYvasmSntRuukCMHgabMtu
RCpeadGqeyrNuw5F7Sa9AVAxFAgdDD+KEGpyNA9ayiKju1fYRZKXiPVkL8P0qFeUY4L0phpoUuEL
j0poRDEqTApxxo61GZ8hJDNTGz60LbumdNDsAgUCO3puvymm/2j6NKrsvRQ+WZrdu2WWJ45UzG/o
iLk9+xHohHrV+IX9IKq4/kz9iXaBNM9dWNazDIqQRGwAV8XQoznCuj191uYIuIX07aQqk2oU2Whc
KXVF7W7ysot4tB+UlhgnAxOWCXwA+XNLbch8vaaluu2UGjRnz8dyS24zJ2XmqqFz5vD/MdYPvIOQ
PqL6IK07PyiNq6CvFXowk8Yz4JLPlO9hrsLlFFLr+9Xr4LTNTlDYsXUVlIMFAabZJFB7CHN4qeLk
CJtJik82fOuwY2Z1dtX0NMSVsV7dDYIoR8+9+kvv2hHY116jen40OkgAQqB4yQSzS+vU3hmn/cf/
f/RS0udZq+lRpMI7erBbGy4+QZ4lv8ihVKRJat16gqIbpRm1+KGAbLWc/DCGMPiMn30jPNZgwGzU
4WvWpg9FMu5M4MgpwLcApUkHvUAfTGlVtZd9RYmGLtS+KkjIQ9wowm3q2+ek6Y932EfvcPRWb87o
YLqeqsduDvFTT2kKPM1affaeYZuOSP1DgeIYdP45l5ZBsmgDJLIAp/1qPRR3YffcPyp8b1DD+9nf
YFaQ9eymKwWoEq8PrpwXQnIEkpyfdgXlxqWInslRQi6rr9yvze84uQZczjl8TRBmJ5nCvfG1QsLD
3CovxKcKaAs4JF+BEyn1Nt7XEAjQ2YwW3Q4EeZNBkLYqf9DQXKmr9BaOSsfcxvUdJCVT4IMPvCKF
np3REbBnblEhfZ/po1bmE6RO15C1XxiX8Z6yxDWIylWAirSy+uIgAWau7T1aquvgwgUMuVLQICsu
bOSYbL4d4423Inq9JK92/K1Nuqb5cQNNytokM/NsbGlu2yVrugw/085wk+wIqK9hPQYku6MY+CnZ
tZftVbB1LmipWnqCpXvPdnyvsnPeCjXlNa33O32n3tGSCu8zqt/9Bvqkrf2JZV4NK3MDZ+n69fuj
v4kvyHZe0e1dniPEn/ki/5MBeXMMw6mNB7y+jnAbVccNXSTr4xLZK4K5NQ3+q/AieDzjHI8v99GR
l8K5CvcQx8dneQflIfuEPMHt+ALR9jrbLsyL/TlFb17HbQCCVPoorj0XsHgZ3zg6qLxsIOw6/RIz
QZEtXS2N2pXOEPfiWlOOLZAtijdllMOTrly4SXlW+mXGO9jSPZIZbgXt+kSihGpn0bcbc3zkWwLY
gbjobdQL6itn+pm454KkGSv7kx15s25t3nellwB+71qo5GGoVMp9SuIVcjlIVPpNoaM8kp05CDNB
ny25b4PKqpkkVMy4OHaT+mzQ722fW7qZaM+W/Kpv2sUYmwaiOb6460pa8yBJPL33c+krW/JFQqRO
bgctGckqh7korqiox4FrN2v6KKC7HuzJ2qqCttkCdM1nbaDSG1qQTUHiH2xTKyDmRNcVsmsD7oC2
bMiO5K6/Gia1BSesQw4yAopEswaKdFUJr+xaVz8lTqBetTBHbIaGNpaOjm5IpzLnu6nD1YjirgfY
LJxcce2kGjyfngcVVqK6v1rIZtdJMQDhT8wc/gIo6U6vxFySW9aeNDTMzInC+ND7ETxtdtaNnzUl
aymocutrAVfIhDzlJWS20ZbyRr91p8y4VLThZ9w4yqXmd/0ZHYg5i5RcKZXYagLziPZEDS0PfN/4
szXMBivdOnMHzb2tLX1BhJVl0+zDIwIjDncVqL1VxmZuOwEIztKEuu0HUR/0rvA+h0HV7pOUbjfI
XiParIppE+Fkz8QNc7Yj+dBgTCl9C3vgDJVkDMK9A6hqDMszkfrMYlpSoK7Yhh2pgz9eK+UBZQV9
uHBcWGTObNXM5C3JedadZ+aDgUhAmFRkreGFrQ+drm5PH8q5uUs+U23CNCnBx17bDmwypur+qKFK
1ev+Z9JF5w7+jGO2jg9/4yhpOw0mfVJ5yEgKpo1Aj6d5t49Sk+gyuHLc6fNkjGIF+/lGNwGknH63
Ga9mSS6zhGWmLD19oAvusU2/59EZxenjyn9wJVuSt3QE1deqZFxf28fZkU4PdLZGt2WwtafNsrlL
XtMOm7bM8uPcFWrTzkUYZ2cu47lVkUy/gpNCVCkjH/nSmvihV8+oSs0dJcngW3REUw9ndQ3GH6rh
UduAMIY97/SCzJmBZMNV3fu+ojO6JYIVsheeDkH87vTYMxtqSgYMKGfwo+PMXXo9VTqGjt3p2b0D
d4Z6Zvozi/NHjeeNCQSp509dApTF1Gn4Nigb21AuvJDzPP0KM7GIKdlxmPWTD/VtfrCBiPvq5K00
IfRPZgetHpp4DgcV3+smVNNzHf7P0089jv6BJZiSYQcJQKvJzPJDG7Y/89iwyOQb6S5OoFXI45Ze
B7h0Tz9qRvXSMCVrtts250qcogP9N/GN+jiltCSvlbvh0ViNZw7C3C4dbebNLhVh6BSoj0aHxsj5
YMjKEO7Y0vkZCbCfBV3z55R3506cZN7JELqa4dXQrwJmp78mCZ/EcKWMNKPV37qgOJPTmbF1U7L1
MlUS0wTfeehUJ3ws2fgrz829y9NbMmOSpmTwgR/5rl9U0cH0L7rwS9R9Vs8Jys8NLVk7leNG8cwk
Oihwc6ZigCd3W1ZnbtQZWzEkc+8F0aXWsSrpE+zoGZ1UMJxpUAmuJwhaz/nZuacct/7NWbKMqAOO
eVx7ynLdrvpFzSZCpcFbDZBrvJ7egjmr+BN1v3nK6GhNNyY8JYLbqtpEHVIIsCas6IBrlb1Hy0B5
xoPNvY9k63HYxMgR8ySAvCDhSZ7SNevUW7jeK6QZzrzQzMYbx5+/eR8XtVkvzuFzHN2vXfI9SWpo
L15OL9bc2JJ1N6nlekOYplAW3HZ0ucKHHTThmeWZsWhDsmgar2pDB0Z+MA+Qs7c0lpH1vlXLrZmf
8YAzxvxHEPTN0phN23VdxhPa5gn+Mfryzkx9ZmBdWhfX8oI2s4vkUA+fFfMaNZkzA8+lsHVpUepg
TJwySZNDQcO+S9kO7DVtyqv2xftW062IBNQ5UMLcS+jvD04xaW3gpGVyiID1luKpqc+cmpk7QZe8
XKtl0xTYbnxwJmVnQsZRkXYOoVMX5/zozC2qS86uTcxKKTKe0CpwszewXNx6yu+mgtfSiDanz/7M
W/wRIXxzeEY/JMNshSwPja6t+RB7lLWpyOfTOQHsmQ2QteRjOx9tbQio1urpU1I3YDSV76cnP7NA
2vHnbyYfRIbiVlOcHKaX7ov2s/jtfaPx8PTYc9OW3FpjNF1CN21yaEbbgm1L/1qZypnvzrl5S86s
gYzDFyGL3v42t4jvPdkXwd3pac8NfXydN0syqAC9ysjHshAPoD4FpEw34QSZIhtxLXhmvcRduEKS
EYsitVu/YYXob0AaqaU1//Q7zLhMTTLZrET1Cr4xTkwD6OMqu1Bv3eyqeD5XS54bX7Jct62tzPFZ
ftQTtS/ofR3ljCt6O1egDU6/gjZ3fCTb7Yo8DNQ/W2yt0pv6ubhV7qktGD+Mtf/duVx7W0CYp581
cwGrx5+/2fJG+Z/TpHKalBsb6sbiAE3c7vTwM2/yN6l3+HB8jQY26j46PA0/k/rp9MBzmSBVMl/P
rXM7qfPkYOmr/AYIMkhwtAlagL2/xy8m0GNr4331z3ydzy2TZNBKjt5gOPIeMWn/p+qLck/PKMWa
Xb7wAZJVD07VU+TnAXCSTDD43Njf9S8w5U3P1hl/N7tiknXHpaI5RsQj/OfhJXuJf5u/6zvlHnxz
o+2cl+agnXvS0dY++IJTJeMGyCN0iq/Jof8dT2ugfDQYw2p2r5sIhq+rffDaXp4+BnPnS7L2SFFt
1fHU+KBkIO/E1jWUM4YxZ4SqZOhB7+ljckRzBApMOLmPYltt8SEKwxw12VqlhztEoyJLyTT39M5t
lEYUW8eu25umzs1dnjT5nnve255+1RnHo0pOwbTrvDEKLT6U6MkCuvvmP1pHRNyKPoPTT5iJ++H/
eO8MarWngx1Rw0P2Qs83EMrEWSVf9Rdx533jK+b0Uz7eMl3WCXfLXKhIKyQHEZAZJm2eV9WZF5gb
WvIJQaH2YN6Zv0pWPxVIm0bemVl/HObrsp63mhpjRf8Pbn/imGUKHf5GVwwwRvbl5vTCzD1CcgG5
KqCJmLr40MHqRb881B42JYRzn45zwx8X7Y2nT9tsRFeXsDlNqcddjeGuD87kiT6OG3RXtnfVaJCW
ZOj+DupuhHWqzfCcPpxelpl4X3clGx/K0FKcHkgQ2o3Dl+4WbM5RFfpz86P+3P2of555zNGO/u60
dFey96QMocGIeQl03tCQGY8aEivozLRdSPUN8WbjzCn92JB1VzLkIfRcLwSMewCFAheX1UA6uOu9
VfhSnIs/5yxZbn04ilibsN4R3AbI3CK8QscPkcpWVBeAP+D6d87VK2dsTu5/KNu0Rn6ZZSsRJfSU
y7a1zqzTzIGVux8iVRsmr6RG0SlQuiGvrHzPIcw6vd1z05YudKNX2smlA/q6KRCYIIDztPs/I//H
y/B//Nf89r+PTP1f/8nfX3Lo1UI/aKS//teXPOXPfx5/5//9n/e/8V+H8KXK6/x3I/+vd7/EwP9+
8Oa5eX73F7pnw2a8a1+r8f61bpPmzwOY4vF//m//8R+vf0b5Mhav//rrJW8z2tPuX/0wz/769z99
+vWvv3QLo/iPt+P/+x9vnlN+7yl8bbLn9G+/8fpcN//6S1Pdf5q2q1mmYQkIeY9Irf71v/9F/6dm
mrZp2a7qasLFr2R51QQ80fin4biqxh/dtDRN6H/9o87b4z85/zT5meuauhC012mq/tf/zOzd5vz/
zfoHQKLbPMya+l9/fXgOHMeWjJEurjGfknzYe/APjOJZGY0loYnjyAW8IbS1KimSfh80/YsRxy9K
6Z8pg85MWq7eFdGgeLmSobMaiWkVltp9bKTdmZtubnDpEnVd202GJIIkwQrSzZCncHcjjPfmYPx7
+f8Xyy0X7dxCiZ1eD3pUNNtrGjHov07QEVg2uHSBEnohodAyc7ABsFfGKLXT2r7I0bGfx/V6c38O
WWOopV53kM4nYhU5Loweoy4Wzl26Qv0wiBqHTdyXPjIodlGhhReP/WbZymBFb+c+emNoe5Pd7hGa
3TtOgsCqOLOjH95mLIt0bfZx2A1ePHb7RAfGeIn4aV3vJj2Ky+cG2AxgyhFZgpXidcqVmR0LVYte
Sa4T6GNT6U3lNfuh4guw0w2i1XZctl6m7BUST0tGD6JzuwvD2zRNS1TOzDOVghkDkysFRdwi+K5n
7Z7mxINXqfk+jv3hTCg2N/hxm96cUseCHc5ukQFCiNK9j5Kg/aIgJ7JozS1pWQZnioZsHFpIOvvX
wMo2Wl7/WjS0XC3V9bRI6tSAIVorXO/OmhClDPXJ7898X8+si1y0ctoO6jc3aPdGqSKZ3KBgT243
X3gYpVV3OYgiagoWplEOdJBv66H7smxhJHcM13ObCU3QRyjECANhV2W35gQrybLhpTioVixVtGXZ
0jNXRPdq4iDupsEnuWx0ySP7idkEKlQPexrCUXrMoMBIvOlu2eDHrX5z1Iti8u3JZ+qVa7iwkXha
8dM1tPj59PDHFfjb94DjmJJHDgQgyULFwei+QuyvJL235/M/vS8nd6whHAvVT6efNHM25XLboE6G
QNwZbxMF0ZXmZOpFOqIetmx0aYdDp4GwsjfoLS28EMGbKAw/D6GAGGXZ+NIe96MDx5OKx8lqeNlg
CkMEuGxflg0u7TGcB4JOrhTFCcN2vyuKNn6jKKOfubvmFl7a4gbNznCM2eIiaKHldisaRegBPT31
Dz+KoTzR3x9PPSnhc/BFvY8qq/9dJpZ+lRWTuFVGmFQho/FoCHQzw1q2Urr0ODXQK1glmmpfKu7B
oFSyaqvk8fSrzKyTXK0yfQQYJjFW+yQqL2xvgPNyWHZ65DJVE9H9GSvwok9Z/dUQ7lZp6jOFkplZ
y9WpvCjyHiaoat8E2iFtElSnzWUXoVyWsoIiHj1La/ZGof/q45FmzH7ZrOWmvt4uytoxuUrUDlm5
IfgNrciiogtHUrq/q1D3s6YnrEmQUDFc54upFw/LjoiUOuzbHvL5wmn2bhdcR2qHgLm/Wza0dLmq
rp0xNuIRVAMnuvyV71Y1nsuUzBwSuWcvEG7eFeSv9k1LFhnuo2GX93rxddnUJd/bal4yNLBW7d0K
ESf6PPJ4vWxkyetaeoQEIPyJewV9nLjuN14oFprkcane3KuZJgw9oGdynyXic4vmR448zLJZSw53
IDmgRMXErBt0xFLV/hIMEC0uGlwu6E6iiZU2gfoaWXZoAIMVKftlS/KnyezNkoSu6k2anVV7X+QQ
oTXwC4ULYyRN2smiGlFgA/G0HwIyy30ewwsRoF+1bFGkzYQR0g7KgUUxLLio4ZFvI32hE5Q2s3N0
5I0yONCsIhPIuCu/XDH9XjZt6TazbIFYic3x1gzjRzDmdHdXyy79P2nmN3uZ915uo96B4peu01v0
6tK5uWzSknstDMdC4oK1DuAdzI0XkgXLdlGu0jq18DO/4HIXmf8raAN41fpzie/jSfggzpVLtCNs
ClFr5NVeH2CbbNL21dPMZV5KLtI6JkiFMonqvYD1qhHaNk66Za5ElVwr5J0aGcWkQgcUsYbK/ual
yP+d3sjjGB8tiWySDrDdQnC9I9JRIn9cJigvu0lavqapbqH6EznVou910LPvna0Tp6i7+Fa1d4Xf
xBs1cd2LJvCGRdU2B9bJ9+OPGeAiVWP8bhwOVq3/ELp1f3qV5g6OZP+uH49QRrC5dUEVzy1y+v1A
Vi4zJrK7724hHw7tZmg0rgo3+2Q79A139bL0qVzZ7SfXjNyUC24aHSohKWzw9ZEgcdmySF4gj4YJ
bni6tkZtRO4Z3lPUCpYMLeT6bOpamj+FXEPFUalncE3E3XL9adngUphFINTWYHIq8oPOGukvgqzN
spHF+62s3UmJ3YqRK4gXy8KCJnsJFNkRclXWVzvFGTSPtbbRAWls8SVPpnMloqO1/90LUGN4P220
bVXfHnqI+7QSSiRRGKV7n9lAuZ+81hKPixZHbvvs86r3hqYu9046QW4S4t/tzlxkRMKVrN+tKMrZ
ESsfQUwX0x1XOt7CTZWsXw8SInzhlvuoKxETzy47gtBFSyIXfOMap9voTrlX61+1Wq2iaOERl3LV
KpTPao6swd5En6w048uwgC182aQlszdbeOCyXLDUWQCzbAf3Sxwtiz+FXM7NTBSnkI7h/u+m6LIc
Rb0Z80hfdJXCEfz+oLdu6Hqmy3o7maBBEnGBKV62lXINV9G7oQ8QjdgPDqShJbosyMUvWvC/kdJF
olGFwPabzEKHybjW+M5aNrRk+XFt2P1Q2CzIYG+i+sFFYGDZyOb7pdZ6v4VPl6Wue31TOAioRcqi
e0c4skEKwzfUkPUw0nGN0AdV7XPx0HF2H3hCmRtGpaaP97Mg+U5i+Fzxhb62cNaSSZYmQkjNyAEx
uBtaPbkeu2DhAZEsEmq4Motso9wrE3rXptHCg2zADr1oJ2UiFY3inNAdE19iQJSmVeJL7Z7LAR0v
xg/WW2ZNEUMdTH5L1lN0iV1eoPvsHsZBo8HLRIjtVzeN47AeVBMtm2UvI93Q1eQFcYuC+L6xtU1v
1j89rUkWji0F6rFXjmU+9hWyHVO0nTy4q6cqWpZRgAjyvUGVrQbLlxOW+34Y9/Apf0roG1m2KJKt
jpGmCsNk6Lwd7tRMfwDvd6arccagZCqNtKJTq41ROEAlam8nRzE+5WLZrOVTX5mqpbgxOi5ThNJi
GNcbkdJDt2h0mdWh0kTpGWlR7q3JE+tBWONKjZYl+oTM6GC20zCIgFOY187ecjnu9pCeAzrPLLnM
48DHfqx3E1coVE6NvpnUqtJ2bpLn53pJ5x4gnfM2hZ4YdSkIHY9y1tAPF3D4Llt16ZArXi3sKeIk
ig4agzG+bcpumRuTSRq8toDV2Y1KlqVEs7JChuBcF/jcgkgXUq3qbh8hXbOvFXXj2lAlZOmi0p+w
9fdWPwAH0301rfa9hTKhXySw4xaJnr0sW2/pUkIaFSmwZAQqkYba/RBYw2U9OdbrstElC3V0z02D
qCQmivTXqAq+KY6zLAcqZNDROEEb1WpJuY9r79lWKoQp26VjS2FiGCTA4C1OYVK5rxoSXlCRLKLO
g+VLuoAQh7Bz02ZDc0X1EBEbYKjeDIXldMtOjAw8Khunz3QXxxWHrr6iUXPX1dGy4yJTAoSKkYyo
SuHJa2Q1kRQxS3sRVkTIoKPcKFF/13yiDIUeIsvZt9250Nz9OMiwJPOEQMNWoMrjqzwZa+tOK5sy
unAMhfOCUgby4mUwWU9R1whESK2iMTeBUdfdwheTLBi0gZE4SV7uw778HYsM0QVRLgNTCRmTpERR
1XT1sTjSQMGaFdqnANT2sitQBsE4rtK7eoXiTVqOT5nhPBGefVvkGWQQTGToQ9oVpI7cfFJ/d5AW
bo78NucSGjMOWaYL6KZ6NOqyJYxHZ7NRiR7TplsGMxAyV4BXF14ZZyzLWAe3nVd8DwDhL7v/ZEYA
FRhTkBUcFgCcl62XPU6NviyD9DcCAGB9ZUOJZI9g93YI/KvGqe+X7eZxG94UGhplChH3yFhuAyI5
Dy3UVdcuzJHI6JSsCxNDqY7RI3qtBUFMWi/qonCEDJWqCz+JYsHXXqha3/ROXMRJu8zqZdCe22bJ
pGg90bpvXiJ4lyITF5xrX5k73tK9mpDpBoQlCB91/7ZKvUMdO8uy9DJkDzr3Ou9CLGdKOwjp2tJe
hZr6c9E5MaR7lTjGzKbjJ7Dr5j8St0zbtQZoalwvG166WiEitkSfkXJoBu8u9GgpgSF/2dBSyBvC
/VBpx7jU1AxzVdWI3EFMu8zo5aZ9U/NsszO4sWvkeGA2sV5TG6XIZTOXbLNE9qc1KhVufRHfe8Zw
QKh84VmR7tV2ajQadBl6qMJ94RGs1/4yjyJDihKn6mwyuMUeEYInfYju9c5YOLQU8ir9aPSNh9E7
bYQMSv2U0XKzcCclw0Q8PO6MFqu3ugrh0+y6TLNlsbTMGl3rcay5FTbfDOHOVvyr1CmWfUjLpNF5
WDtiaEgC2lO8FQk9yv05bvQZTyWDToapbqJIi4u9GjW/hkrc+NPZht65sSWbbJwBjvKJaSMutp98
5QZU+bJ9lKnmlKYJSFlikVrW3QlYUF1XuVxkjzJbhFOMhg5THGnAVn0MTPV6shfao0wXkbudakxd
WuxFqT6WKsxXvl4sjHpk1F0z6H0UHy80ulcuRoRUV02vLywpyLA7y6JfL4orvllyR9m2k+Z+U0Rf
Lws2ZeSd5lmmMCvuBQulzqF3PwdURBftpoy8S40SgLJfFvtB8b93jvqQKckivDL6c++Dqs4aOsNF
6WOvwxy8ijK67/1uDJbZvAwhMovBbroAyZVeob0fjUR0dGt72RmXQUTED5oRRlaxt9vswWncL00w
fF+24FKCKMA1BWHNZ39P7yhajIge2tU5kucZj/KnQfpNHCtaPXLQGy/3xdSFK9ONW2T5mu2ymUu3
pVCSLs+O+VtlCBC61jepoy3cTP39UYnoYxqVioScVaO5TX0Ozn8VFNSyiUsXZu81fRNbY7n3YuiE
rMG9Lct6YarlT1vnmyXP6taqPR932LYGnSfoN4chgqKLZi6DiexQL2A5ZT+Herjwzeix8uuHZUPL
1hnHWeeGRBG2iTKKLuwH6EUXoTaEjCXyNZSErJYvnqiHpwVZ12kLYfg5IqqZQy7DicJECbwur4t9
iN30avBiHdV7T6/K8er9oJyjStbZq16UTAG4sBYSiSc8WHs/aLm/94huIUr1veJcTmfuLY4/f3Nu
3EE3Ueowi73nlTsxdl8iLVpWspA5Hfo0aOz0mN5WSlRPmqD1N8qAvtLpJZqbuGSrQWKJyePe2Ael
dW2pxieBZuCyoSVDBQJhKElC39uQo9BeFsGvsEuDZe5LJmXwBvgSGjEQXKDqVyvd7ei7i9yXLYN9
MjMqzcYE7NNVurIKVKStlNFalPawZRKGSXSN4uQsippE185U3SRBtOij0D428749g2S2FSsr3WOy
Bj3MBGGhXF/YJmn/DfBjo7ZWFHjdtmmjjUjK28lyl2HlbBnwU6mTlYxqRJuDMMju5fe6qjwvOYS2
DMQxxlYxShuHbsK7uxJKqK1r6seLjrgt8y9APg5tRHC8RA3zooqbx05Yj8smLhkm396GodtKsYe1
8qErxKeyL5+WDS0bpq7rGXjWCj+IerCWr+NlvG0OXeXvz2DkUKecTEpPSQrs0elVDUk1NKUWTVxG
47hKge590hf7Vld2oPBfG0V8XTa0dIEOVWrnqYI/iRr40rNwrUTDIldly1AchEDpqWx8ErSNyKHM
C7WV35TLjokMxtHUPB4anfPdqcl3I22vTd9cdO/bjvV+L6sRgp9RIfnrGinCpel9N3mLvlPsPzpF
b65LHe01HdgakZAIkp9GkFpbPQ/jhaMb7yeuIXnr0ufLN60zaRepKG/GqrGW3Q4yJIdedN1MOyJ+
X79z9WBn1snCkSWzFGisaVGH/47Lor8s6qZf2bmlb5YdcMkyXV8b46rgoLh2u8u66WrQyt2ioWVE
jpf0ZVQJDspkRReWrt65sftt2dCSWU7ZaIN1Bq/hQtw/DPFF5i7L6SFl+v6UpLnlWEaHgxVRUVw0
Uz3t4irtLpdN3H4/um/pRe5mlDeqwbrWjoqQif9l2dCSXYZuAFSwBK1hoXJum+FutJe119lCCmM9
tYuEX2M5VYCCsUv6DfHAZbOWjJI7ONOngUPi2/YlafYrT13mAmUkP40BflYobOQYNt9TVys2SYhS
9bJpS0aJ7nveQKjG2Q7UdW4k1yaiZKeHPh60v3+d2EKySNKFCc1e1IGn0rXNHykQ0x9JrhXhZdN6
qn3hOrV6O6qmcY7e8Gg0HzxQrs7W/ZQJchXxPuclAjRRff968Cv3akL9CnxLl+T3NFt4cJzZebLM
GctVW71MdW0MK+KYvIm+mfY0ZqsJEblldibjoqggeI4XsvmOa96Wvn7ItXzZzGVUFKImwAw9t9hn
uZOugTL+SKyiXuaOZVQUbNiNPqHGuhe2t02y5MYQ46I6iC0L2XD9tV5eM++6rjZqLcqVayB7fvrQ
Hj3BB2dIFq4RTdgmFgS3tG2Gv7POeGzKMDgz9tGBfTS25H38IHD7PjDzfYHKL6K+1X1nRPZXb+yX
XVSyeA1dLanuDqIgXM+Mldnkz1EXnUsdzZizDI0iSRKOo0b+PxU6R9xImldEB/Vs7XtOg6YaNJC3
Xp4v9Hp/E2TxqirKO6BSBjLL2v/l7Dx29caRKPxEAkSJVNhK+oNucL4OvSHa7bYoKgcG6enn3FmN
Od0wwMUAAwNN/6YYilWnvnNEz6navVK9iYtm2tU4N7lCvvTMZ7QWDSu8zFrt11+UuEqpqV1bvmFV
PowmiX+KMIRXzGqUX+4+cRFNJF5R10Hy/uFg6ngJuZXf4hXOx17L35VLxf2SrCkZMTUmmeqIBLKY
QCJ85ze6EzTYYLb9qVHBZHobUVXLYdcL85bf3Df/snVdtdTZoSVtp3g9CW3R3MXeBbH2O3JctVSO
ZIZJCNKPKHHLsdjpotciEedvbvj/Frr+4WRwJVMjixs5tvn0YNROOozcHW92CC/aylqt4SOdqukT
Es3Lh1WQ8GWUuw0QGg3pj4zCnlvscSqvY7fnj3DPDV6yOF5swRA3vAcHf/rWZT1QmEsb2h97wIL5
iot+408E4fijDhaMpWfNX3Xm1k/jnDDneT8u20wHco4PZ7w8rssM4n/ul2JyxUytNZqaXuc14sK/
BRwMpyn4y2uBukKmPp/GNe8wNI2eIVhfT7+r1tUwgV2163bFuA1czzOBFQRcrd9PdvaU5qRNNjwI
61CK7P3rbfURz6vhD7/RnVh8nNSRNwlGXxdZ2aOp5vaH38jOZUiabu11M2Oqw6Gw/DEb/PreE1fB
xKWZ84RPeT1ulyDsy1T59WEnroApEkkY2Q0js3gGxzN7MpCl+U2HE4ebeGSLgnVtTXIJm+CzQmLZ
77pzmWNibin6bLD4RqaasmlQRs7OwVy8frirYGLH1jZRtOR115ykCjXMKsbML8WeuAomydU5JikG
p8FapOya5L+D1v7LZeGikRrRx5tFA1mdjnHFsqUw8pPfhDgbkp1rxHoy4kt2sgTzosiNVzE2cYVL
UlqTadDJ65SyHj48myzJyP0UB8C4Imr9n5wV3XnQp4NMITIOtypTQhSnsL9zGv+3+XaexxCL8wa2
CEktGWsfU8bEZTyX9jcX6L+N7tw2lqVB0qdzUud73D1HU88/LYv1XeLO3syXIKKbTVidmaHQjFwX
GXnuHueNLNfe2FNrVpMQZnLTH+16+j0cXQFTm2eZ2cie1PsKEy3+Yzk9I1BXv0S5CmPwZzDyns9V
Q8kHSebs6rV7XAUTcF99t3LKamn0W37a58341ZAT1+z+iE+5kIaxOlzgILwvfCjMlHiG/a6GqRmT
lrLTsHpg8cdjl+/WjX3wmxNnZ5IMLSJhh6ERm9QraR5W6hfXuhImA6PRDDIJhsP7aO9kU+rOe+En
z0tcDdMapZJA6cJqnCvimgbhDt/ZQXhJfhNXxLQdMt70gK2jc7RJpuyB7X7KrsRVMBkD0SIbFatn
k1ccLsAt9TuoXAFTQxdJzvZg9UGy4ZJJFV5yQv2EyomrYZrTIOedwuiZYfOln9q4DBFl/SZ98S+H
rKthCpA83SKDZYi+padJyS/TSf2ebq6CaaeCim3Art9UJv/E8yo1pdlksPmdKq7G4BAzQ8P4aet8
Cu9ii8q9H/wCNxcncvKgoyu3tk5gYl6YI/+E3kK/M9zliYznSrKGKFtbNovL3DXLdefp5JctcvlQ
3W4W0EQJvuc8i1uMl+J93YnnQnfOrFNkSRuKgNUtoFaSj3tJx8TzYPmvEcn/hCpZr6G9iDD41Cy0
IJC7lYbqxHOdO8FEviSTJCRjNYyPgXGhCw+gS2nhH+j5FzjxBLpRU9QFV1oP51zpcy2jKPd7Dbr6
LqTXsyWc+rDeOC8J4XVsIs+Fnv8aHx5Qnhs0noR1q9GGauF7HOV+UZBLioL3iO3HrQnrJVg+zlH/
CVaQXuqixBV3DaPou1nos46G6DPwH2DPdcbvO7rSrgQ+HXt6ZkcNXLcuzjb/YlL73uvOd6Vd3bDq
cxnEWXM0jEZIALX609YNfpCBxKU3jZ20USxTnFoqeU7G4bLlod8rxVUuoR8yB6ZM2lqFsM7b+8so
uNcxzlzlUpIbsuHiNPU4IymGymNXrAf96jPjzFUuTQnKRWGbmxoN0VABsedJ+bXOM1e5xKN5F+cW
qBpJ7SrdRN2l1OsQhyTp112p5l5trRa6brejoDQqAuaVrGWuaGkCdM6mhKtaJvYiM37V/G+/mXbu
BkmPWUyKKqwQYz4kLGX3bI792nvQzf/rjPRTPNhYhKrWZEkrAVrBJTZ+JAHmEoTQ4R9HrdSq7g1c
wRh5bjx7nphrE5NIattsanQ9x+rNpqYKSjSvQ5C5qiUdLw1ly6TrZdj6ApYRddBnP70+pqtZWoxd
+gNk+FqwtDZrUDVr4nUGMhcflOU6A1kaK9BSEA/68RivItwDr5iTubIlZiXZ15AoCM9ifQnynBVN
vpPKb1qcfTksEojg0Kq6HYMPpzSwRE+++w3Nfl3gKagHloVS1SToah6N77Oz/+w3tLMzD4q+p5bt
qgZqCp7l+edo9NPjM5ciBJSnVnhCqHru+ltvjnvqCT1hrmRpk+KwJsCv7qOwKcY0emz69C+/GXFi
NdJLjk6wWdVR8rUJzYWMrVfQwzIn9TPu/c6gMMTIaIk/B3Vb2O8wP6+L7P/LSTDF+XWFRGNP4clh
VJ3CXyi/pMOathfN1+hbg6JwUqQblX55JuYihexuwnDKFQ7zuH2MgM3c58ArvmKugkkqmgtQD/Y6
7+aSo6cgXCPPoZ3tyc94PqKJ7vUhDX/Zwrl94jDu9hzd2aFJsqS4hIK9jgcRFmAHp4+xnbysLzPm
iphSoaWSrMWJO74CFPKqa1q/E9fFB8UhzUwMjndt9uQW59sTyI1Xr43kqpgm1ClBYw+2+txy+Jry
+9ylXo8e5pIOzw5FsNiIvU7+yPQlnjyHdTZomliZz32710QHJUtlbRV/8ZoMV9WTpxKnH9IbtQpS
0FrkHYyf36lMXs/qf9j8rqwnplaHosdstOnOHw120T1I5OZ3a7q6nsEms4FN0Vavkr3ERzYUY74p
v33jKntgarWEUMrvdRNAn6XW9mUW6+71fkVbt3MobibOgd7a6iwfrjJN79Iyr1Qkc1lHQqSy1c2w
1yfpP0qYFLLe+iULmKvpCWwMqwd4ONWDjn4SSf6YFPHLF0JO+euUJHu2ZrLftzqa/ma2q7q89Qt/
XPUO69US8R2TzaezhJzhCraJ373pqnfMcUTz+rqgm2Ez90R164Vl+/ab99Q/q5yYq97Jg5GoFFQG
XJ0yfjBQLP+5zANsIc+uXehlD7aGFPEC/LHfmndFi2azRs6g2NZDEKzVOq1hlfR+eG/mioXCA5YD
epu3WjThWcyZWko4UHnpMJirFRr2hQaZ7rd6DM75OidyrtJxGP3eLC5XqQt2OyQr1ibclMKnnqQI
AVZPcjBztUIC3eYi2ta1zgns+cQwfGV778cnY65aiI0RaO3RstZTnr4Z5fu2ST563RuuTqixy07R
7LPWcacLk8c/OjH5pT9cwc4uWruOEkOvE/qfcBIXiVG/a1T8lzvJFcmankztOdO1JgQgnD58gpGx
34XkqoHiLM6MVtNaZ0dWhSkvRti4es22qwYyeQhmEh3Wup349Zz/jsLfWS7/y3y4eqDQZuBhh4BK
kiiuQA4os93zneUijZKzjUQAFlO9dmOhcltk8+gXELlIo2OYOrQnnUs9TE3zNTO2fXeGTfTdb7Zf
5+p/kvr5JDIOY6ylbgBjYT0vBusZErmKoGw/xKg6DG0ysVfdoWSZzrP1XIHOLTqpKQAQFqMvRN66
Sd0ho/YqAMGL9Nc5AcOvafKmH3DXRXsFt6TxLhQkt34z7gS482u/WXyOTU2gBkIo9z6b/Qp6zFUF
tWZgLQ+thFSFQFnLx958HrZz8GMSM1cYhOOE801gfL0bUi1n94cKes8MoqsNoiKLwcIP2F1v+cN+
xEUKcqDXlMfOu1O0w7lq2qb3KVCViSzsDXrAjfwGdyLcAzASFcw0udMtLk4ojxLitzddbVC4t3RZ
2lbfl1bTayaa87YfmfYLFuP411UOceSaNqzR9y5IngIhLrme/ZLYLthoyjbCdiSx77B8NEW45s8R
b/0Khcx11OqN2SJIO/W9XY9PK+xIijnIPeN+11IrDwZkJbbXSVENLOTSrAbd2/OXu+KgGLZX1Nhc
3fMGZNYsMkmJ3++XRHD1QQMXOuhtisE5/wiGzRdu/GJCVxy0DvO4HWOs70E/l0SKKtWp38Z0xUFE
LEcgTKTwKhSVjjLog/702pWuMEitZNA0OfQ9ZPJbHwxX062e8+Fcmbgkj1VMRt/ZYh9n3V7z0w8D
yFxl0IwyXiTEou9aDvyaNwEpNJ0ivwezqwyCvwiRKHHo+2rTagnlCz+XF7/pdq5MPXTIqyxK3/ed
PEdNA4pvRPzK62j1/PWkQnis+1FpLEC2vMnzdEK2efU7qlxpUDqG7bSITt/Ndpb4i25xqv3WiasL
2tawY22Hj3kOYVCk0XQJ2OmZSv0/WZCWfF7CXt+nDWWOozuTC4jyP7y+pisMgs2DZgr9yPfJLrdz
SApMkt+t48pfwmyfkCfH0Cnryn5ry7nxszBhLtiIr+RY0g5DW3tec/0K2cg9P6VzV65qCUEYx86B
o+teTKN8ycJV+gUQxIlkF7RFsdWO+j7KsGSxuoyJZ0zlmqNJFjaa4H/33PCfKF6VYkn+9lsjzqZs
aS7PccfGiU96ncJJFxmy7X5T4jKNxuHYVimFvg+T/Bh136cg9ZLlM1f0soxTHm0TJjsOLe4EdmuW
3S+wd0UvIbiwkzSY7HYD8KYXN/T1+D12XM3LREEDIyglw499LBJYayTga3h9R1fyshLslG6Q+t60
Z9Wl9T5Pfpe7q3bpIz1FOgjU3QpYiytRwLHYr6zhKgvDZT2WcMTp17xa17YZup1PTw8T5moL80Ym
HWnwu/N8/d6f7KPuD+k52849mfZhAJ08xhbxkyJZGZ6n58jOfuyJOJMQD4W7mo/i4H/P2RefBUJd
+c/eiITtFgsEepoKSu7C9IvXZQBPol8v9nBOxLqNmbovliWAgUCQt3db4Dn6a7L5f1IbIuuSRr2G
2xshqoI45QvVvfWabuoqgF4f2KlZ8dO3+LjN9riZyQ9FR10JEEmjyKYwQLujwrsU0ys6Jm/8NiV1
yUVbm3IkN2J1X2mXl2o4l/c2N9tvoqn/3rX/Xwajrgwo3088l6Zwu4dImob38BBr8EbMueIlI7rn
H3tJZIYq5GrEDcyGFcY3zOj1tuZ2krc+HFpahEduuzfitItp4YzZU7/UInXZM6zHfaVNv91nwsGc
I+QnfMm8HuvUhc/oLmB8gAvh/ZyHb5Q1EpliP5sp6qo49BRTkUbdds+29t72WVuQxU8WRl0Zx3kO
S5dBB363eo6KZdFHAapl5rdNMue8m8KmtSdpX2e864o0jV8bZE8/+gd1xRxKL9O2L5hzhb1YNIRP
5Z6xn17nnivnUJJrkKrx0zkTX8Pd1PEa/KbcRXEC/cMucdUbOmpPoSnH746aitr4nqd+HV/UVW/s
wz6YZMNSichES5j7kPKE26HXlLg6PK5ZggDEbnfSx49M2gpkOK9ggbo6vEyH2SrzDUPnJioMC+oO
qAbPm8C5G9uhYboNzHbvQnWxEn8BiM1+mDnqSvGSJlZi4Ot2b8ZxqJg+hovJ19grXqWuGo/zNByg
mXt9RKYLnh4DNQ16ynfu9bKhrh5PykF0JBzx6/Fl61Yu4infTeL3tqEuSEzlpoHpLjbRol/AQXvu
lPRKZtDUyemGZu5ZiyVy5/v0bbLNO3yD3xzl7F+25+uf/0/goE0SNVnWIyuV0/ERdKHxQeXxEaKv
dEv/8NpKrpyIoBEu3EOGI31Ms8KM219cz34pafp/gqIWxq/9HGG9M3mLtm92zPx2kqsnwu0eoIEU
I4f50ZQyDssQFid+l4WrKGr2mczjicFFujzzpUfpZfGqmlOXipTYbpoYuqbvCZ2Daki6t0HD/RIP
1NUVDWhZX0MTb/f+VUOAvu8/hrbzjGJdYdEem3NtZ7rdD9k+03Uo173320KuqogvYMukMcEabNoW
iVLBS6Dc/EwIqSsrEms8nRPBrGTzfh9FXOFN71Wgo66oKJkCOQQQFd3ztr/xZCyzIfHSK8Fy/Ne9
H062TQ5g2+AQFqCPQhei9astUFdTxOyW9YBzYJlYUkCxkSVeuW7qCoqiZF26NcDAGhZQz0GTt8Um
Ez+8EXVFRTJXWRhHarunfDBNtc/L2BSzmNF353UUutKiCHTPDFzC1685lzNTL3Hs18NL/09XxObl
aBcELL0doioS9m5ULvyOK1fms6zpDA9mhCxDT29mzwuRh34L3BX5BKRHi1OPoeM+fUAKpRKzn1cl
dRU+HHCRU8caCzzIxXPHB8x5j9Ko17d0FT6vsm3gPcPxTuOGPIhAieuQ7Znf5nQlPudA85UsC0Zv
RRsWU79NQ2mHZvHjU1BX6cOCY5Ssn8c7H4e+WPCemI/G78Z3pT7DHq0L75btrtazgHbrsWvFi9+s
O68sIbd8W8iw3OGCqa5GsLMMQjgH+I3uRM8H8oP72uf23uZIgLPpXSJ3v2vZlRGdccDWbj7tXdug
rUCmWi92Cj3DfldJBK3vJpL1sPepzz43SPsWI7N+d6erJeIdjA1ItBx3OPptgEDp6LblnR+Bhbpy
ojWiKyqu3N6H9NiHApqOeCjz5TB/e31SV1MkxglYRotPGuAnKyMvyfI7jcg/SzkpdS7QqSOqtRqf
FIVX/TPH56WXZjTrX9NCe5C1ABSXn4MzHbaL378l/vXGPm04H2ke2nuyfwi2AKAn368QOSOPQ0Mh
5bR31qliV32xMz9/AupKjIKDgk6eYZaE2d7KlNyIp0EOdcFD6XEGw94Se8cTA8DD6eyLdvVMirgK
o4Zy0N+31d45bbsX5I4CVRxrFP8uw0DC/75s/yE54oqM5LCgsb/L5/uIPl/6CR7F4kEnOmBPYkdf
/gegzcj8aWu6Fqa8x9lt0582MfEB9Cifez0ULape41IgkzidD7CtAVLHno1YP5IhYcsjWXvVPqx6
OfY329G0+aUL0e5b70B5rdXYR0zVx56Y7JnC0IFcRh43Q6VZA8pDwVnefKUBi7KyP3EEVD1fprXa
WAKfzTgPenPfWySj3tFIBeza7SFtbomFbuqdmTNanuyw9oJK5YMeIvoZQZT6TsNpf2af5/fjRXxA
uklsTXbdoHb+S+FvO0oG15DkDgYe6EZxFmY/A9QjgcTBsdGgv79Nm2t8THT6SGSkf54WODWgVocl
hj8K7CPqycZs+EHGE1UvFvTDdBcylednOYveXvcsCY5rirbTtUYLU589Bluul2c2sDH+A1j0Q91j
WC20ZZbs8mVrDtaUnEGSWCoyzX09NKZZ3wwgbB6fEliPtlU3ocGv7Jp8TEo4EzB+3cnJt4dXW3JR
hWN30LeoMLemyHkU5N8PTPpas2hT8Mbs81h+aaXlYR0Y9A9WNhH7cM2SIWrKPEZ94JKkNnhr2Cno
BSiCIyspVTx5e7Tt+MFEUk6XRqiRvp9AV8Cv2cfxFUc2ZWG5NFufFXaXY3cNQbyJ33YiWvtyAVce
9alTg2gqxgHtN2lnIPg3VDVBmY/ptFenhQq9DM1OQFpfeAJkE6HTdMtyCOyKhebnZ7NBrlXIOJuD
0oRdQ4vzUGl3BXA6zC/DphpZZnZVX1TfEzAwRWjULWZJkP59gmAV32M+k+YWE3igF2qOYfwTAN+k
Sr4E5iENeQp4NyQzTXkuc/Qn/poNgN201w946M9JAVbivH1VMtu6AmndNL+3bAs1QEQRMumWYhcV
+xgn6p3K6cFFsUWNPgs5TPFRMcuD8aq67GjLrQFHGC4458nLaZzQN23iNNsu6xxBNkv7kLdllImu
ufZ8o7YiENP/aWRjdRGE0wRfjlEqXmVhl+tPi6LpFyQOuKhmw/K1GLjh5rbhj/u7yuL9LNp+odlb
lA6SrQAW2Uw3PmT4/4uwKRNFkCw9DOw7AH5stSoljq/kyAV0fGDfy+nvtM3XvArbQcVPPbCRf0dn
a8NbkAX2rxUWKn8cTRd9ItnYJchZtMH6gTfdGQIwk5jzkQkDRnEp6TqTy86jhL4zw8HCq2qGfqwP
xaPpJkzaLcXGlH67aNWPV+ytWJUTW+cfpqXI/HEgtNUdRkKBvAWHbr7kCVq4ZxXSBbjHdUhfDJuC
h07jT4oWVJf0yz5nQz9fwJXsp+5iNk37923C+/EnqnkkuQArE2UKWmIeJw92j0FVLkbdMDGWHcpC
c1wkYdweJf6xx/pmBnBA35aARtnTbObXNRCkDY6lZm7wufAu5B/RxtaSj50K2hHupRsnSzEvDbJo
iRzml5GEYfsjW+Kh+bHBhWKpwpUjxG7bPhkeW+C7bT0m5OzfnqtMPve2C+KyC7Vh13USanuD0zSw
JW3VlFxROU2jAvjFbnhB+0icvzQT4Q/ZjLo+WqL51jzMiU1+9ioaoN6l6Wiex3FEuBANevsCxKuC
/ZpQ8ufe6/3dJCxPi2HGjgrK7Yy64aNUZ8ArciLGKEBoM3HVIl5abuGMNREGicje2Jw34a0L1NJc
JEK1oFyytIkvKbrMmmrL2mAqRLqx4CKDwPyZjNm41FN3VvGJs6MwqHe+Tu+HKNe4azIEkILTQvAD
KN717dlsl7nd3nfBmp8XHAkpfmHTcZzOY8ZpeN17HpI6QNp1IlWMDpfPy8GQLyPJlv+5kjh9zOLJ
PCdrIKeHPG2H+MbgcRFdKTbB/owL8GE45nIBClLZ9jk3SYuuEknP5ywZlyektXC7x9CNROWRjlxe
py41ojgoMsYFNmj+B4idx5tc0D4tgUH+Fskl/8HypfkezeE8vp/T9sRKaIkgZRK2WWUX0uFCBCwT
6LWDg1kYwQ6r69vvVGdXTTv1MI7hckECXVTg2IyXaee31to7DeVUMYHS0ZbGtzUmYZGT4y0f7FrE
/ByKHHC4QgDxhHUp3yOMUEWPTtxS2cAUJ5gEXZ6eFU8TVfApnZ5kFD1b0lUsXb9yE+hrFMq2UjBE
qmBX/nSm64FUXpcF1Q57t4oPOi/FFOi8IODo3WwD/hVO5z59zrP+kzpWhfPcfk8536/gldMq0Z35
lOpmqhYJvDXIAutS5jABVFi2WYPjh1n7AKJdVMCE6VNH8YIIcMLjahtfjizAedgseUHxcUtoKEhB
yfFMDn4j0j7neg0vwN5bGKkOotzTri2PLXzTJ+obpjG5LCA33pHI+i4oPy9xbCrIWnk1HPIn/Eja
S6BQUc7geIYAwPZXYcXtGPhSNnm4l+GscK0o8i4csrfqSB/iGVrBlkHig2bhsUgbdRvokj/NtH9u
hDVVkhzv+3Gdu2trg28U1lVF13SPuz6fScOngpPtZTJd9rAl2XppTPKza/Ub3qFcXI6YQ9ZPO3bC
ZMslzJ7w5DxfbwAgzK2ecASNwU7aIuIroq2YxdtVxElXZFboMupFUNJ5+dCkPL1HOwc/fArfUzSR
gK7Ul7GI5qJTayHnEP9NOqILQUP3e+kZ7WokK5KmIAY9Jh2SzsU69uwdjOtT3DRNhX8QH6sT5p6i
mNNzexdxkvw0SbM3Va7b6FM7xeqoFt2j6Egi2cknwghD7kArcryB21BamXDk4sazXnQl/n0kKlkw
NOSaIjNlH8IpJs9JGIipoBy9qIVdp+yv6WBjNcs4yOqsb5Iv8zAwW8THbr/CMDIJr/m6NF9M35sN
MR/6Qh/yiGYWK3MFw5jP7fmSU1RCLxnAoOVwjNEX2MNMa7HKdv2Szgv/uXJUfh6HQWF2VIc9he20
pHCebuWJCwSJsjdJYPvjwzrmfHxIeZhF1zXiIRTXQ7DTy0zWgVZZP3KonUbTvNlYs6lbH9Puj+Hc
u1fFuqAjhMgCyyqat8OgvnTkquJ7j99K0S7Tv4/zlvy1pXCZexFT2KsimpFsRY7ULF/DflgUgqqs
7e9tM4+fp/2g87dpT83PPYFqqViTGEr+FRExaldmJLQCQDvK3mkxTNMlUj04dd149N09hUPTx5DQ
prvMk8CCXFSGdk7e7vBSFSpd3+7G8BOhybp38KGyanw3LzOX5aDGmOBgkeFeIMPKtmu+jScp1o4f
S4mmZ/J2ARa/+7gAN7G9XbcwXK5zqDZxlaRBbJjH6DoujY3QDYx/xbhf9RzLik5heEfQHOVHhafg
EzBvG/TPhDwA67Glj6CZR4jH2Hmulx7nzJcwik/7gx0N5J6TXoL9ts5gWFfoC5b8fQeb0rhe4ow2
mAqZxIXWRIgyTKMB50rCbWHwPfs7A5MarGLbofmOcSnn98FoR/mWkGRsK4aQlxT7BALSO7xbYBdO
t5NmF8TW78BabNHVFGa4Sk99HGelUpE8SkuZeMgI36GvSVIlIAPcsqbQ8lw+WpWtf9IFULxbDx19
UCYS/ukl7YT5OQWZiAqB3uCX8QiA4RyXpOd38O4RlSQWTRSV3hG7F8GUrY+7nIJLh4v8T6pi9mlb
gu4hSXM8KORoH3AUEvGGxTvVRddpSx9ywSXFE0ADn03P82en2fYZr7osLfp5beJyjcJ71HBxCToz
7JUOsoXeYhpYW06aEvt+J3I/ynjqdYWzLvt6qq4BVRv2xCP22Dx+DcI0s5ehRyzwtODkPd92CFcL
BffFa5OMU/g93Lf4LPHYkeNtD45uupw54R+g78jbyxkEmjykltL8kc/q+AQLSvETOg/Ny22Zxva2
INySqCeZhVQn7Z92PZjobd+9BkajauC4A1bi9COPJE3epZyel/kYt7RE9e9ugfS0xQbzzaloAvrM
1jPHCxHGMSOsTJpjQ6KNxrRSCeVhKdquQzyWxuz90s7Bh27VAjfR3qXvM5MK9fZk27y+M+QYvo9m
tBH6iicRFIeIcD1tW7yCuDuf0Rs2Cv2u3boZRvCm/SrkYZevDUkmXcYN2sziPAuCChsApADeb68n
/LGsOU77bF9Le5q1vZnujB50trcSoLaT2nKb8BYOwW7qvyKo65NipJGEqzp+yMczz+XfTAjzHuny
+KVNmZku4txFvcEJF0HSnhw9NmQShA8tlD+VtERfmnQXd4FKXSHsGclrOCrbPHZ6s/xNu4b8ZdHs
LUyzaTFFaN6NxC4uKczo49K0kPBdkti23eM2xwaQsD7egZTjB7pc+JyLy24pl2+UjM/gFuoufIqy
1XxpTBw8j0FK9ypO+uk/5H3Zctw6tuWvVJx3+oLgBHbcqgcOOWcqNViW9cLQYBEgSHAAJ/Dre6XO
qa5zFHap6z51REc4HJZTmWSS4Mbea6+1NiAESJKCzdKhrkjt1nG6Y64pf54LxWVEkMlOaefZA9v7
dhVsTChLsKno2IJzYfu8SRuvte6NtN0IIEIQK+aV68Gp2gvN5qUZyckdGsy8sJi/IKcoAytRge1k
6yxvdRGN2RJeh1O5PNVene3sKRtPkqMSjMK5sosjwx5unjGG1ozpYrAHrns1NpvZXvLHRg2mTtsp
UNht+NyMK5XbpLkCJoeifKRIDzGGNHtFDV3eSt2DaSsWf9OycbztECy31Di5vydzL+QZMH71I2NV
2MYNN31C27naOV6O/EZ23akPM/g6wgwYYawJXeehBW/LjSgMApe0nZf61DdFn6W5NwVXNsar9ps8
61GWVoZ4L3iyL2ANCYx107VzOaCgDZuDKudm49HBfdDgY1bIr8JxSiu77rCqsCkWkdQi3PqwUXUj
UwS1Fc9hO9J9Jr0sTNpAXbaEUtzaoj7J0XUSKZddsZg2KryG3GAc43JoCIZ3HqnD5rsFe0WbltkE
iXkHI4S0tevA3zbDPNOdyobgjmuMLcNF55WMMVnHfsRVc52dcKRaCKj9LVUaUUebOcmndjz7boA4
KmxLX3POcowe5lW4r8vpB0if/vKkoW//oegIN1+AeDKS3Jh4tmAEu54yY0hkCNSHKuj3ZJlTzy1t
kVYVn485LTZzXp1Npd0J4AQNttj8QTmDGR5RXmxBD/VqMmZvRrPoW2HTQcZQHGHghl3aut26FYOv
PNPucmMtarCjoXTpE7jz8vtIB8fdkAp7Ujw63tyuCgMhlCwxHyEzdDrqYeyQfsnaWg8e8I546qaF
7wi8pYe90WjKxm5HaXOwJGG4+BMndzInoz6FnhsGKwoWaHsLmnSt42oy1XDXi1q8ocnQ1wm24BEw
TJ03+JQF6h24HQ5ecbBmXH/qzP7Zq6u6XNXtgsG/7tAZb+OBQUqjLIRreTQJ270qGK29eERgP5I6
m564KKtgHcgGBDREoQIu2/AmtJMiF3Wzgm+R/u7yGV1eDL1DtOnhsyHj2rWx82G+G57lZuDU3zSB
GuVWGDzjW2hRmttAhra3bzpRYlG7tUhG5aoiqrCh8QipfBPujDPQOkKfZ0CCS6qBf2OXsbQJ9gyM
QPEMxo+tXFm5Oum6KixXgaO0ONV5naHqoaPfpEPPx+cedlwktkeKPuPI2cBiuxXsFmZoRRa3lu+J
A3GAaNyhCAjN1hkcY9/RHAOMXwMOlv5pYrIfdh7IOHTdjnnZnVlVNc6PJVeSr2Hwl72N/WCLvY1q
fcGTKzvvyhYACBLeCWGdc7rAIiSyORoReNI167CJ2pD3JoOpUE7PHOMV7jHMKIATTE+9kwN0k1aR
hajjnqmnyI6oIhiTKWgrJxoILsa+gDjGWRc0bOXKrXAF76dKaprO+WzcZAwwmyOWU1+ph6E3iG5o
cbXzVTMDpIwGz1FllDFJ8hju6X2WwPF0vK0cgdF2daZ8UHYm1NMRdhH+zR8K3a2GzAJ0MPRDg2zX
13Zzkpj7RpNsCgJxOytiNTH0lWSKm26Z+3MwFG1aqQF1I2qQSq4yJuzwDTCSN6UqKL0WbStk2pEG
INXcgN46NrCMxBu2JSM+lVFeD3xcZQGAzIfWzrlrR8AvoO7AU+ZYV21tIdJWmjOY6FgqFCYK3EqP
B4ksi8+RP1KaPeVOGPIoJK7soh6Do564xL+RIhXeFFXVgu8BX/3uCai3j6H1aIb2cV50uEOVCpZu
M+EAZVLPBKq9Asm0/0RqDILZlI2nvZtwqqYs9XMs8oiaoD6TkvTyhXUWXJ+assiLpDCEB6AUUGg+
dFK5anYftbdY4Ysz1g2Qh7EdihTUXwv1UyV7Nw5qTcJoRi5u/mc0uI/i4N7hshBZ3Ww0BmpuVNix
K4Bl7v+wHfNRINzZjV2Tqms2rCdzUipZR4vif4zG+K+X+X/lP+rz780L/Y//xs8vsPjqRM77Dz/+
466u8Oe/L+/5P7/z13f8Y/2jPj1VP/THX/rLe/C5fxw3eeqf/vJDqnrRm+vhR2dufuih7N8/H2d4
+c3/2xf/9uP9U+5M8+Pvv73Ug+ovn4aQqH7746Xt699/syHGQ+Pvv/58hD9evnyFv/+21eXT37Y9
npHmJ+/78aR7fIjLvrCQBrbnQmtP7AslYfrx+yv+F1hpgTvkeTRwgAj89jdVdz3/+2+u9wX+IQH6
EsRx7SC8kK50jXCIl9wvLkDaIHScEG6lPtRD/zy/v9yjf92zv6mhOtdC9frvv/nvHOV/NaLwMR7q
PxyLEDSpXPpRttuYSnW1Vfpfkeu9qrHEDCACVKYruDzWS0hT6hdvvFXZVrLgtNjVssp4deiBHETC
Ho+IDu7r5La5isQSljEmq15PGW2vNcbmnSrD5m0wd/1NVlC1dp3SuyJF5V1hTguwpaU6aAwDjoJy
1skymDzNw9DshyV7KYlzHQBNTSrVPlTclisa9G4SkPzV2CJHLpGxKGTNbWXyrS7Yd3t0rpvGFRtE
vyad1FjFFZx0I69yrvOyeB7q8jGrUIcaJgp0OthdVwc6sm1LReDOt1FWLkBOCDBHeDo9Yqu4p23+
lfLqsc7heRE0DIa/1hO30RsZyjcMjEO2RdyTWPIVtRwYqNQ9wECqv5muQbwB4P6APsWzsNmdNu4G
25cVEVh9xrP2T5lr7cgQWCnmzDkRcu49IObL5klZkrVw7IGSwEOCtag16cdmNXCcXWHDT26eyX2W
4zQxdvBu8FGO2Bb058rBxWpV+QZrWJL0IbnHM2/WZtSo643dA67DX5NbvAYQs0bQ6qgIkprmKqO5
H6P5wpLOU2eNlnNkelICZ6n5a+4QEs1CDRt31Nnj1HjZQ14EfDXAd/FcjiU/jyUwy7xGVWU3VVTP
5ZSEA3Ic3eUog/sFhjiti65LK5vUxiDruBA4frCQ5tn3avthaLAC0OdbkBWVzapdOp0ArX21Svc6
DCyUBvjSAWwOYqvmb8rib8LJ30QzUSRx6lCbmSWywSXKAUGjGzxkWzIbayNGa06xTETchznZ5FNz
E0gozHRjexuDhlQ0gJSNVetizDDGoCR4FngEDcURk5QMOmXKTaDxaqOcmvuRcaQngAyi0R67LSpz
uWOKYLiqFs630gBHxj71mOWZXi9kusfgExMHeuSJZwfX2s3gBJp5zjon/snSo3cC67F9URaqgwbc
cCAz7jXaek1KAvta1sXrVMz3RYvzlmijHhuAJ1+roS0iDMiwohx4bwybjTsfu2g6lJbYBD4+BcPz
zqpzruErNetoRhszcp1eJyG0QZHKs7usLZ7BzrlVA+5+XeAayEaH8fs1V40eIwSwa8tWY9SyvohA
mN5PsjmTaTyOfnmwhV0ny6Lgm1TgSQrqwIulwmLXPVanN3trl9Y8KmosXe8ipkfbIT+EFduGimBx
1+rcOoG4Xgr/RHE3o840D9ZMy8gafSCMtbepewBlwGM2KK0eW73c54EpL9XCfdZjnZhJDRivx/pE
9OpQdspdiXwQ60YoLDsXVTlaQ3giBNN3msggZWgs3jU94ktxSc4gm0lLqwOPFd+9I8MxZ+VhaXC+
AWz2NW3O9Yj1ROCy1C74TgTOdBHn4JHpiSwbO++nJKD9iN5Y8WY1w7HF0PjEoXkF/3I6xgXJ0IXs
LMCefps9vse/WkNk7AJmTtGQhysCwSoqs+Xe8g2NSZ/VKYAjHfstR+/Exj1uwV6JXYJHxUdrQlP3
mlgAYCnz6yu4YbkxW4IZHUE0GwRzrJRYRMNADAYG6Il5cd3ZM1bUCEwuYhkuSW3j9bzuy+3SAz6v
QgSPoO0elN09XDwhomBAyDdhiw6JUbdB17SRM7v6BgiGF1eev/LITFNLVCxBTL2XyOcipdkd0n0n
IjgZ4Nrdw8CxUzTZk+vzt8qb4FVVotAPmrFP3z9bOVQmYIZsRxQ8mVzytBsIHOIW+WzGkiTgu+lE
5xDbQoTXrPikeNRPzlpxcw9c+I1qEcQLek47VMvH1rbqeMrxyJbKE3HNy0Nr5KGt8H5se6dQT0cn
y+Z06bAtMbd4VG730A0V3fWM2xGxlvtG+9Boj1iI1GPA2qah5bHy/bDD0GSrQH0YWMrEuli6YzhI
rDWC0nWCxAWNAXZyGud6nPDckby5DSv12FrF16JFrZZzrAXZoguHEZMo9zLwFQBxiNhb0JqRpX+y
YSOwKSEyvnVkE6S0Lxp0MXEvKbaDedAP6JHJHUYDvjbQowAv7mk8DZaJwd93diUkH5ucunOKmTz2
HVR1KAonx4v7xb2eHBmi02ZhEBULU0gfNAZfNLi3mX8HH3+MRisbXOOL4YXu+Rt4AbeLW59hff44
47Rik+OX4Qb6nAPNg9WBOhStubd6/zTWbYuaZgw2AgMTIsfFDe3z7qFaSgw0KXAlemb9QNkhkzIP
tiosH7EOHtSMRR24wV1YhS+ZxV8JC+aU0gXRW0wEnYUlu8lmdS6luQe3/yHTqI6bueiOjmoB5mj4
2YS+9QM7jY4kKmoLBlertsJE0rKqHm0r25nGL+OJ569Wfrn0tY8IBEvwSChqRdOsH+apKSKR4xxt
XObRZOHWCsz9XE/ZTmJiTVrPVXFtyRxbKRzFfEyauENnV6ad2+EUPPkKA8Y3M+eA9PJXOSDKAMof
NlZT1hvTZB5aPTg7NmGvmwRHLxstkTWYUDRtAR/h+cSNxYbFsVomN6kAMySlhXaYwNPWWbh39oQ9
EJP3cIaDeB4da1fBxzwOK+tu8BDKhyFkEbABnA3IKtEAdUuE0ceAP6opyidEA2UYiwgY09HUXa4g
Rzk+9rmP9Q3iQhe7XmaO3Wi79zbH1ch7BF1vAuyFdoB49hzsvL1VnhsFYJYQO+4cfPWwAGDvWDPQ
66EFsIbjN4oiHMnsjrvkugcNIwqXroFxLB6MBUa1665cULjBrDHqSs6vyhAY+SVSxoOe7wXax0/d
6OPLlPrhkt9pUelYyEmtiwUdWoLcKmYKSU1DEXKoaMNVIGqS1BpxNiOZiiwkgikty4Ou7KfaSC8p
xvqxqsWwQt687qeepqPKX4XUWH4IV1Ii+hNQBtCaRObogCq88YzfAUYJnBUwYJpyVIBrC7yUqBjx
F22wNAN3LqMCDebUGrvxNLVNj/YduSZFsHJyah9EgKcGEGDkq8yAbdicxwnnZ0jJwVOqJWCrEZuB
RowUHJcblIbnrkLYKStsvHPvoZti8E7WI5wBqNZRGfDb0aLDynRYqBLeqxjmge/tO/lr3cjHfApN
PF5SbF5W/rF3QCxHyJIJR5EdZ3M1JTxjd2AKIp1GGwD8MHubd00Xe+N6eYZl8wgWj7Gec+j+ErcB
YqstPOhlBgLEezAUsKtK84zuKu69AXad0qJ2TYyk535ssn4DJEuvw8yRqUCTOQm9MlyNPVYwRY94
nyvsb5fAAh97dJnnHIZUJrhbNPLleeHAh4XvJoLO6Ex32Ikwgw6XUfrOjnDe/y5C/I+q0qN46Wpd
v/Ufa86/lKm//K3/FyvT4F1g8Ulluh/Uk+ai+0tt+vs7/1mb+l/g3M/A1SG+C0I4qNX/rE29L0Be
iEMxjwDC1QvR9Z+1qfsFKavjBAFeh1r7In35Z23qfPHxITazIWJA2wgePP9BbYoKGBTUP9emNHQu
Ba7jYj8IKIrnv1JU25r51LKL7qs3FjeyRxeptX0r9b3iuQbQhQdWoD4c2ua5L/pwJcFkS7BLY/oI
bZonSbRJ+1YtK2xW3gnEsgWNfCTcCljr0UUtCrrZcu86SG1gbDishq5HOOcdkpwqN+txdsRmAZSV
eiRz9yac6oNtZrEGghKuF1h9J7l2r41e/NVkyycnUAZ4l8BRgDuvqhE7euU3PKkxfCoJrKIE4RkV
w6InnUwdtmCJ0gmANpzImwYhYKn5HukvS+wQFD1zKURz5BQaCU24CHFi0uuwpZfPtnGumaoOoite
q0U8iwDJ7OU/wozcuxwB2tIgFdbLd10iNmvZ3g5hebAIQ5pYLAKcTaS2o1U/coaae6yhBFq8pllN
qLfSxfUl3DqRbwCBfKMs2wEUy3ZBby1g3MlnboYw1ry+zYPxODeXWk6gfBYjimRgCZcYXzwHl02T
YwLcmnGcf9OR4q5FJrMVleBXrF96NIHrxewzrzdrgOHIhJGDvBexaAEgR5oDtq5C3CRw3OzD3Pin
QbaoZ/0ZnfFH0uNoulSgAKEacafLvjfhKlz+q/bLx8l0t8rk+2zpm5Qq/LLnKQznawvs06P18l7J
MExIhOyxP3KDMIaJ10EKUnQZMe7fDQoVqI9dV3flI1gyzSoozbzTJRqEC52JhyIZ9J16mPt07JCX
6axFfBMEOwpuDw2RFs2EYwsDSSzuZPF2qfiluZzjUD6GIciiYW6XaA7V5/dSQxR8WGFmUfPYFCEK
IRtpabs49sFRYLVOzHNP5rJ0ZkcfMVnCikLQPA7osw6HwMcUOMgukLhEOqjoTYks6tm2SXstluEB
xMQ1FQNLltDZ1K14bmxsvt5c33K/n08AnR911t1mblHFTqFuNc62aLFxkups6x6tl2nmK91ZMi1o
9RwM8tUUmCbiuiVPhOvA/wmTT3eqLt2Ve4EzQo79quLWjndIjA2WAr2QY3slX9G+QLpqXyMTUWsP
9p8rCGjR75LY1LSRaBAQVAE15p3GQKW9+0EUyD+zYJijTGKLLEx5pp23wbTqPHFyddsZPGfgS755
xr4eL9SOaSix7IR68xrfisDPKWPA9ViEPlFrYblmlVUo0HSBbmxYTcdC8MfFB2hi5UgKygKXdm6C
UcWAtKFe76caA/tMfvAXD+SJzPPTPl+Ok4c1M3u4n0QggyhhPYFr0duHZhbzlaCYRr5ojdpbZiWE
XzpP67CjcZFjn5wwCiwmEh/gOe2UgJ+wrJYFlabi7QO4EU08GB+DkQnQhLbO+WtfA4+GYeIus8Rb
xtz1e25rB6B1uUiT8rH1zgHCokOJs8XsJTcpNZAjzFmGzo+VOoHm14vbEJDGpe7BlfRTNyTHEgDW
pkajIRldA8zDo0tENH8dxXQE2v3G5nK8LwukNxTYfYy5ZSwSAqemQ17FU9Gr9ZBTQHxlAWYU7R4k
y5/BbHhiZCwTy2nFGt0K5H4ZGF02EKrIlUAZ0FGiMTNIVxgk5esRNJS0FsyKCoYsrzGYij7A0Gkj
AY5dMeYsGzZn7cOAIi+FzbI6VKPqnpsaZLpRoLTK0Oh8XzdejxoaDxv6bAwhLuwWiuZqZzbExiJD
KiI2FkMJ5wqBEskdflf6/H+ebYCRffHW+vfZhv7bbdM99aX5c7bxxzv/yDZs/4sbgMNPwG79A9T+
I9uw7S9oJ1LweW2YttgXwcgf2QZegeST4E3EZmBVXjR3f2Qb/heHBqDYYKwwCV30sZ3/JNuwL0Kv
fyUbFrVdpEbMdXCAP+vhO45RPcYdAjhg7LSnXkCRTiqagS5sr62uBrcP5NXpasjDT1TmFw3/zw74
QUNUwZ+rpBoPzUIccPfCNR1ICyqquBem+UTk/z628GcH+aAbIrk98RI0m60cbqbFTVzVJxNsiOD3
m47zcwZGIQiE+85ZUKB0cY/t2M0+c3SxLxqinx39g7ao9CvbCFdaGCA/resKhW5mAZZaIltXSC3O
xAUig+HBQPRia64O6rPplu/ebz878oeUESIV0MtaTMGwECRZve47sfVGaBpytBXIeJ7aYB9IP+ms
FqXSZ0YQv1xEH1SEEv2PFhO/660BInM1nMqr/hvYb+AMgtod/enZOv/+Jf7cs0Fb6GcX9WOnxkLP
vtdLnW3V6CSNGyJNnNamu0JzIhnqMOFAlv79kX61ej7arQozkRBTuObt5LP1YgCSM6A9GY28XJxL
D8lmtqwRhFGB3IEOi3y5+0Tv9qsb+NGP1V+sGeqAqd+CErIeybmfgrXX5bCdA8As0bXVuKLuvmWw
2Pc/G7SMttpPL+0Huw0WzlZNgqXfSkqiy4Be+OetrdFdh3hk3BmcJVhbiumzAXu//JIfYg4ABMPa
nrFt89Dcih8QBk1zjEZO9q07YoT08um6vCz7nzwO9EOskVlXMEc67Ta0gqh27iobUI4J35fPgogG
HmJrDSu7cL6STwOc/d5Z/tlhP0Qfb0K+NGVdve1XfhCLe/tBHWt+5LeiZSt+Vlu6m4Ygkks8JuNL
5u8A4p7UEbrteS+y6CUr9jbIbGDhHeTJG2J9X5w962k8WBHESBHLnWP7VJ/qm3JIwX1K27XnHa0U
ZQmkGqf6uii2/ZE19reyRUfyG+C+6IVFLQX5DsygTe/stBuHFPD59/5mvNHsaKd2XB9YHwdrvS1S
s/G21j4z23k1J27sZCuz7nZ12pMVSL5btenUKtMv/Nid9EZUu37TncIbH58IfXU031U31mq4as9t
EClx7WbPxTfnkK8ZFCybfF9v4IVppwtEG6/QxAAR7JLx2XURME7WboKOdN2t1Too9nBg+0S7/ss1
9yEm21MF13fL0C3yPhBHwgRA5QbcEgxlGItzcCk7MyfBRJiI4d8Auj8JW+/mpz9bDB9CsuVMbStn
QrfD5fElNArsEK1G0JroI88EyMTgm3aPwoanO8LK2DfnStC1Qcus//QJf7dZ+dlZfIzQ/ozgScds
y9w9cWp0N2EQh/EOU1js9JItIFdH0M99KyeyzyAvTGsv3y0chDPk8B4IlZe+IUkvdKx5nCA3A3UY
abW4tEfNBL5YPobbVrQ3UHF0eSgj5MXjbmK2WCFFT1vRJdgTh6Sl5ZVlgRE3WUDiKeqFahogQgH/
2NNjEXUsLsr8W2AEFpv5WuT2FjMc+Qq4ixOPg/kuFL/SMwcaV0JPmLvn2faORnkJxu60K6cKItYu
iQGIGQTViY9Q2RVVgqr7tuYwQrK1B3JTtSFQfK1M4Q4oX7yTqulVqKa4b55z9mj3nxBbfrWRfDQg
BsM3BI+lybaZ2BTtQxjmz8wiySyGcwBDNr6kvd/cGHZkC8QPuOOIw59sYr+I6R8NigeMpxk9Cd6C
nbXP3LETxSChcpACZEEi8mBfYyn2nfOJ69kvv+pFMv4nXyW3YzBXIVW2bdUaX83LUPpjkV92zaiu
b/hoIi1u4AmO8J5vgiD45Hv+Kvf46Ge8AL+q5tzKtv4FQIGYWzXoL4K9ztHGCYtm7y770btW9c3/
LDv46HLsOlCwOV5X7NS2CcNdqbuvFujMl5ta1HkqrePYlWfPxk7t0/2S78Ltvz/yLzKgjx7IxsLE
Dd34BcjZ4b51KVqg416HFjIBs2/w8yUN+veH+uVV/bCF1WQqGXgAdFsbcuYZ2THv7tJeHnL9FfI0
ZEYiaiDupChJPznkJRL/JES9Z9N/WkHzojsF1o+9HbN+b4klyqYbBnkGTMxS6HL3AtEwM8HVe/2P
U5Em+CxI03dHxJ8d/EOUdrXxQShGyjePezmFmwxUDIbNoaj7KrKhNER3HuBiiRAlZX8AR3xfleFV
1cGtsTupZd4v5bQt2+x749QHhwIhlGvIa6LWKWKrBytnxfRKOrtWr+p6bxaEorXsVmDjc3tl9VnM
ITI3dGNQklBkBgxU8BkSAgQtjjuL2ePtPKA5yy8bd8wX9LhunGU/Nc8uOlZIEvl6HOG0uVVsA9rE
fKG2bwIMeJzTGsBrZAH2REJngUOQ7Y18cOhpqvaZ++C5NwO9C+dvjfvWu/eVurXHtXTWY/A29huM
pRv1lngrYq8rCfLw2p4vJw19TTevYV1njRueb3Nv63H0AlcAyCA5jpoM0J7V0MPIDAqRsZjjQFmb
woEouxvuMNDt4GAo0pAt6ATLfYhRL3Bh2/imTYGnxI4YV3IIt2Oe8LE9zQZSscK5xfCq9WC2hCwn
l31z/K9jDUTLmE2ZYw/F49437r4ovRUPxZqz+dWGU2fAzG1You+iHajrlX1jNPvq9iewzbdO6d+F
jjoqp3rpQ74PoAa1XWisMFDaaD8F9TLJK2hCoR6zQyu1jX6ZLLYKkeVUukuaQj0tJIQ0SfBrwQDP
LgYxx/1alcV6aRWawrgYlgadtWDkQLi8K9pgawpQrn5w0ULeU0e6Bfz4JvIN7F3KMClhMhh1znTk
A0sLr1uTGlKyUkG/NYHEn6OoAz1iXlTiQdA3OXSbW01a0eUM2+SYAV4amwkteLP2/F0ryj1r2LXN
u43q57QdnCRsRdrweIHbr8XpBuLa23JWV8U4JgXUDIFNtllYT1Gwzub2cmmuUFPe9fKbIw2wUFD8
0NVHk+DSlKiml0ahcacgilsajKbBxNhGH30M/jJFISCfnE9GsB8unW+H5tiC037hYka17KY4QPtu
NBtKxG7K3Rs5u0fgfrdTHjzDPQPj4TBYiNANL8uV8bxDH0nfnFsJOW/rXY9kOlAmoev3txMZ1h7w
CqeC6DKrt54L8D5gG5+fIUNIwTXcs77dF4NMOf1uNRme3/ma5xBrId3OCrCDXCme0P9c5RyIAMSr
DnlAZI1kAGWHONu++Gyf/FWU+5CIQdreAf0bMCPZYG7nvGHtiD44GDmcJd6l3HyrQPzuM6RUPhwu
Pque3113fhLgwJv8y/4cgN7nBtoZtwxuM+BpHfMeD3g1ruqCnJzBw3oGTqx7WBNAS1hDLHgLJX+S
I+Ej/m0Lg0QWsDjI26QpfUhUYQ7YD5hOB/i/auM62xTwUMltEJOdJSlZEctAgvVzp9V3QpDtvIqJ
pmHmoVfkYo+EFJRZ64v+fESKBsJHOlADV93rfET//UYGA9iNEPjdVdNnJtrvg0d+dgku++qfNpiF
j5hrOuZy63C0t9U+K3clvVPkO3aYyEPVyeYBTXyIzHI4F5uzBgMpRM4K8RJsi6+HeUtUjNmCkfIb
bH4iCalzQOZ2qlo/vYZhwieb77vP9M9O9GMuZbt8cT2JAYbG2XJswoHVJ6BNrMEy6t0bEp66RcYB
Gt+SXnfowqP5BaVlf8CAyFU1BXEHB4ChOQt6HMFgwyKj+5K0OxhIpAPv4lLGwwApTPng9Fhuz2gh
xm2ZrTVmPUtMeJ/hn6ohCMqlSvwMI8LxiF+4fMtFW9tCMmylsAKBOhIUOUSMtr6r8lSES1w5Gh3+
l7J6u5QAng8XBii39CyhgAoi20CB4VYR6whmD6Mh0T9Z06OdT/FED42H/rllrnu4VVBJwB+9lv22
5FtaXLlgyPmLBHyGVQgPAkyMPtTf5qZf1ZStGGhG8DaNIaSPTQG/Jnx8R71ozso0r3yIvr+rnkRV
cOdi976IxBF0h6WL/33e8u7b9rO79QE9sQKVO1JjMGdxYIW9rqEYWpfUP5u+Xufy0n/cev3tUNzn
E4Sv8/eWX3vVGF9YMMYf0gWSDwwMvYMbyYqV+wLNBajJu+K9yNpNgbn1YIM/g5mVdyAEZTId5KXj
NKDrk60L2V2FEi0iDPFA6Isqn24rLwNZbkzQ3UwcA/gAaOfUy1hJsD/GZeO2Mi58D/STagdZ/kbS
Nikq7KueSpe2TguRYyh3noCGHUH1+kkh/G5Q+rPr9AH1gSWy3TA02rZe+T3TFPww/4jNe0/gUuLm
/Qa9q1Mrwmvowl4bS9wNZM3/N3tnuiM3kqzZV7kvwAL35S93xpZ7avlDpKQU932Pp5/DrL7VUt5S
CT3AADPAoNBoKRQRZDjdzc3N7DtmiGeZB4d+7qL0XTTr3Z3URyrTPN+Em6vekB8tnoZU/SBXQ4Qy
HFGNTBVx41AR4mj1foieE84kn/ShP8GrPZpCEyoyHPLyZbJqx2IvvSYFhX9CYOailzIbt1q4Ecru
pl30CJWnm3a9001TKG2fVaod6Tdmz2vjkTs8twY8oawNYfYGAMI9yhmDTtRJieqBmE5u/tztAK79
xNw8xDkoi36vVLN1uodfxSIoNOrS4MHEZM/+eTq+nXv+bpjVn61ck8gkDUg1HbJOd02rx08f7iYC
mCZi3G28WQVeLs2gTTS3G6ynKlYo8V0hpo+33WYFvw8rvuUQ/u5W3h0irtsck5qWhMiE/ozxUo7i
djNsjUQ4k2xfAR9JoYapNJZH3O9IuT7Qp7gwj5RFY3/J8HbjXW8bADCusio62/ZhK5+u1H6lOmGF
pfpSTdeIsP5BtmzkrPig5nh/BVFzUKi4k61w0aKxuPxmYPe7/rtfs+/oP2wfRqtqxriUetRRDoHc
9KNCRKvV3VGCUeTOuX6sx+SZDOSxWY+6IrjXkYKx/82LvzufFNeOmt5+Jk1DQHiTZErdzWPTWi+V
Oh3TTqb2bT4qVDPsj9HKyyP8I1tQ/6Vy+Unk8mPw/VfnQfGd21LWVJ7IPUWNeWXcwGU4Kp3mktW8
jXNi/A3Ryj12tWi31yZ//uff/PcRDMpxfh7vvhAsUVo3LZI41tYki0zzdj/X75GTEtcE9aFNYcs/
X+wX8Qt00D9fTcxEYFkU40S53j3p2GYtRresfZNT66iZj1XWuo1muGra3wradjRS2EKcg/756n9/
slesdxv+3NUSpR6yFkEmc5dKD67TZdMp6uNnDkUcyGjj//lKv2jiQIHRz79Tnq8b8mzOid12g6Da
zc3qSeQ37iOLhC7ovw+d6axSzlY5KC5ViOwDuKa58rup/PdBecoRf74DEAz9qChXMyrYLZESokFT
HKkgVs54UivqjqMUyKXpUEiIjF35zRj/IgKsvO+OUZaz1C/qZkaDhWLT+Liv3S5+HmQDB+d6lBh6
vRbctS1uu+a34/2rR/vOBgLYoPKMDC6t7qfGIQ441M976h/tjGwLkE50iZoLXE7LzafkUJvq3Zp8
hDT1mZZDtwnxaKWn0ir+XXLrV6vqnRUrOyWbgM5ZUVvKL/GceIOqHTNRCwBq4PSLR4p5jlKs/W6+
7Qbif1pNwjc/P+1OoW1GM7dWtMj5F7q2wFPoD93yZq9MJfXkTHOb5kPGYfg3M/xX8+udqQKEkmiC
yQzXWDmZKrqy1rrK8jFOTDeVh9tlI1jcfuyMQBSS/z1b9b5PQJVO2rogcMJjn4/JVTvmZMsmVvBu
FqHAH0WSlRK77m9+4y9G9X3ngEmj9rcvVCFKCP3tBqNhna5Xhd17OwIst2MVsccguZoW/3nN/6jI
4/H3Qsf/l+pJZUzQr8s77AY6z8t/bf8VvvbX16SZs/rlxyqP/dP/KvGw/tAlS1JMQ0JUSD7Q+Kug
VPsDopCBZQcBo1NlwWf+u6BU+0NGQI9fIIOuN6gB+avEQ5X/0HSqPEzJMpFUSzzm/6igdF/b/16D
lJAaimbyhVSuEgLR30Otoeq0nDzU3FHnfgDMByhDsOOqJP+H7g9cCxqoT+M6JZRta4mhcVK7TrpT
dQnN38Z1XHI/pxbl6qrDtLygBZJwvY05d+PtCpugqfo+94CIUGU+zpqUeKs5rsgL5bIj16uXywQG
CzKtuw4VTv+qx0N/QVsDGcsaNvG7KJVLyUfB5XjTXFJCrhdC+SxoQx1zmpT3ClYtN1Rmt6Uc0CGJ
GsdO2Xq2BDX70CdpceqtyZJAIZjaw7KkHNxjztGp3VzXKiKmOy1erO0UNdxkKUQFL+d4Uhbh7c1c
+vOIVuvKnjT0RxM9CZEAs9ShlUz9MVNL64GsmcSZJS5dXZf4WqU2KYqfwI1km1J2zpTPLflrZa4q
GyBNF4wEsEiaxQXWJ+mP8DkFMrj6tqMdi4VzmnjdMoItnQScUlDy7r4XlvH7kNZVfCxVxt0l4GWJ
FOplVoYVK3uTM9xArPSqDmJ8KnpIXg5Aw9iTaBlpObHepwmqIyv7vKiigdBlNKwbJNZa6nTjokEy
n8vkLOSD/hlwobnYE/CDr00hGl8FFQW7M9dFdxw1awW71oNISeLctGzFrCBe0OUpfTJQa/Q2+BE6
jc6U8V0qswK3Kg+gkTh3rgA5AenlDtJ3+CwwleSTXrTxZxltIg2I6kx+lntBZP9vW42oQNmHlW5o
vcPgTyMtbeoJCRtpw6e5JKlnsy7ap9yoki91qi8IQSDIkc5GHv+hMntqPquk5exlbIgVuDQEKLss
6mK2IR7ikM5ZJblNa+iyW+slIfEEiEV8pAkXYQVOCz0quViXjvm2Ed+E+ZBpdkuDQpBr0EkfZkIx
nP+MiZ0YqENU9luTR+3WTV/KvFouBpGJL0Aax8uq7+fRak6k03UpZdmeND1+GK0eTQ0qpGHv92pM
9KYCDlgdZGEiIqaPepmywvLqPNaC+DSMxgj15toun4dEVnTnug490lC6JgKeMYf0QSDqdIVytJlf
s3wWPphYAMVWpny9k5tYup1WUQXjmUPbIEDFovMpiNxQkUHJQL6Wz8AKrVhXPDEGkXNYE1161jpD
J7w6D+OjKcfq7PSUQ0Lj3EDWOGqVplCg4AfkLkgqhBRJJyTNrUWFjOJskqV+A4TVAE6xhOstlaz1
h2wt5a9WXPWv9QLR18vbioHbiruhXpaPlSYtH0tRLu6VJaXD2jyINZShNW2plpoLk+CPFJv38Swp
lh0b0qDakgYUxV6lTa98pWRzd/IaXTCH1ri+W/SN3Q71kOgYo07sfGo/CEgyv6aDURj2JGZ9wX2K
LTUgLR5epZEp2VkdiQ3CVz2MA76Qa3Y1Su62UD+hl21xTLZYAogGf0lzVAUEKciDmLKJdNye+lza
Ui83i/Tq6gqX981tamt3QDv6pdwq6UtSKES7QGqIs7eqUE0J6dZAVtt+4eAGxUZ67qeOBto1GryM
X2mlz5UCTNjW44KTuZDW+smgvJqFJncCiahrsXxlnxCI+zddCzkYqdxRsK7omlgEBhBQPS/BacG1
+zA0MvkCS8tEJGnbRDeHdlkzqItNuhHTXJWVxP6aC4aTX8WxulRJX381LTOXUZguE13jugo+x3XQ
72WjE1+J4NENBo6XlLv6WyvQ63iVO3uyrlfNzQZI4AeD0SDLA7RNgGfVpIpdi1eJcgqAnZtjtZaG
TacgN5xjZZjJZukt4Sps1LNkwXEk1oPuP6yVxHwQygIYKuIBUjkCtZEXJhb1CqR/4KV1WaznrjEM
1O0h15O+b5TPQvlNwHw9XNtrWR56MNnCk46Esb2jT6xqOYbQjZJnoKE3QbtpSesu7Z7QAVdnfLYW
6rfRJ2YEnQn4j4bPQUi+wCu83jcNz9QlbTYZDuWY65cJ4DDMEbWZwqaJDTJo9HOgymWYvo5pttzA
utG7o1YbEAFm6yYVp3r2eiGlABsuF5GmeErT33Qd+Plsse/rIMtMRVfQxBqK8b40Tq0XDUueNYQ6
8+G2EpI0Yt82XMEYUYnlFEdACq2PWz4bfzrZ/5Ez+EtP7yd90U37Wj+M/evreH5p3yuR9uv9Rcz4
v4N+odNrGn/tnxzDN/7FA2y2Znz5iZzx12f/rTOyZAp4JdmABq+KnLn/W2eEAsnUOP8ZBqSMnxgY
yh+maSH9kSRJ+x86I2JeItLWP11J+hP8B27h+5z3zsBQVZXvk1UNHrX4nr+iy3HZJDXUSqGTPqib
fOjT+i7vJeL4ZYUSVjlKZuLzPUc0j4Y3lM0r28NDbDbPsADP0q4myAdyvcKZ3nf38XX2k7F1lnpB
hps9F81VdzrkrL4e5yFaphXJza6haRKSvtvD1heQ0Opnahojo9s+m412RCL5uCF9wAgI6Oeuiksr
TWSWTfM6A2hFNNeWtjZaj0ouPVRC52W7YUkQ+DRdvxMU9e+c52+mUTmtILRMyXhsDOERLRjMWkpE
zCzsph1QLYT9Wn2qSILUDeHgVWliO5VRKldF89oj0rfbiTL7caFSSK1Rz2qZ0dkitXlwpUdnbrbP
oAL5zFp8EghmwvisWpdC+y/kwh5o4Ye4VdJmRyOWsszkHxKleTYXEaLpZN7sEZZBk8AuyG/9DcJc
GvylMp4HaU2cFHCER4rWV9U4tFq+augHNjp1eQCQv/cZkQ/WFn+XFyoBgV1CEYCuauEBI8+mU10l
T0BmG5EMCb0NRKwntQtQvbpRmAOa0N9hDjVwdW8QwGc+S6WDCepON/jaBk2HiWhAG3nZVI0LOqbK
izPi5Wbedfhq3WtOY1rbEigyBPmJpl7FZ1oTQJt4qQNp1O45T64fFiX2NlG4ISl8LHNyFLCn74VF
/Ko1CCvMVcXDkyWNnbC/lyb9UbSmi0C1ybK9ktO/zZLsUy0VO+awfk26DlmY6aMQ2iBEVa/Xqk9c
0VSbPaQ+UveT70zaFsnJkFvhmm8frFw5bfn6WZsSMDHGBRKfZWuK8H1Kh4AOCg+JSrpz2IYW0YiQ
eZC7QlXgwNF2JXGvGP0bbjly+1CaxQ9z2T0XEpFmo3kGpnQXX6fzJtf3UmOie26q5/i6PchWmcB+
uD6A1gb/2ChAbMfSodNwvKOl2clSku2zrH2czb4ErBuHImltLVVPlkwCOh7qFmxx/1pIPOFePgpp
cTdbsUcxhWMoaUg97mHq+tfZLMLClDwT91HK9kcQm3erOte2OfeeMcS4A7Nm59RNzEYX6J1En4Vl
JvsX3yjE5B3W2CchHwNuz1617bssDcEsC6GIWk8E/4Q26VPcip8X5IYmWbppKe8QASI1X1DlC5P1
2C3qV6uVKJ/Qonas3m4NtD9pVeF7kaoHozSiVmBw1EU6qVb6ZRO1R0mRjttcJe51UQ+lWISW0t4P
xfogdkKo5VW4mcwKQU2/pEJ7L8rr52Yxv8/kZZYOnaws46xfP+eNHhXa9nmpq9e1lY+LRtT/B4N+
++fZ+Kd497sj85+2kdM5bKD99C5xov8x6I/2ItOSZb0+1btKKO7aj7mEatGsAYO2yddlJfVm6P41
rk/JOHzMq9mlTMP/zV38nHL400JDO9IspKcUMhj7Xf6QegDOSBFp34vcRdV6SsKxvS20sJsFymXK
k1U2D7jYnyuE++0WH5oeBV6SoV2uvLc7+T+w3//SK/i/cK83RKIiKrvyr4NA55fyZXv5r+ME8m8o
XogHBX328u2nQNBfX/PvbZ/9W5OJ9uCXvQV2/nvb1/4wdRUdK3WO6H6NH6JBu4ZYBIgFMRHFL0GN
f0eDlD8UXeQbDVO2NLxx9T/Z9n+O/xpERXQ8DpwcXdYtxMXvoqTwTPtSrsX+SY8pH+/EY6XqLkAQ
txGJ0qDALao2wHP/XSnsuwTLnxe2LElnSRGlMd+LK3RLkrtxVMYnuAteD/N6VNWnzCo8YceliFLl
CQui2u06n1GV4DXPiGCbgR7AFdJB3IBgqQt3UIeDuur+zqcC/OmlJGHhbd7ngNnLfHITsY2gFdwu
zRep0oCr146eaHdVWTw27ZeUWjy9q040kfGGSn/Mt/ls6VgPi1KrYm3QEJLXu66BkuufjBHQBHzL
R3p6GnAsRKirSw7ZvQ3EobxY153Jn70oiTZFc28+0ljCgzfwiYjfk6qSsetGt8yybyl7SpEmd3q/
3s/6ROkSYXEn783LUhqPGYi2/SuHsY9mdLpACZaoAIW3WHNs13Kc+oT0yPGr7joyWMXg7/HldRIO
OTmUkcOTRyTiVIvx162F0QQnOKyF/FtKlwUfraUaGEv70Ypjr1Wun9eNrX9IhZQCQcGXr7Mn64gg
dg6KikbcoB+yM6qIjjuy1XVfUB2PKprwvr2nlY1yOLSkT2q1OkkmknTqeNRs86Aw/yZb85YN+iFm
uc9TMHRo5jScDB1J/M+mrxu6aloloX9Cve2Kq3ZMdwZ4t1FSrt1tMaxYRV9u5Dx7nPXkmFqlp/Z0
0CiNS8Yeix7yoeVA120rW282fEzK9bkEpDY2bZAKWkjFjJtfYy+VZlfLVEjl8h2a6SCDj7KRvLBB
kl5qvbtt4vW5GnD0Uh57rp8IgX2UYlrPLzFFseuxq2tHWFBe7k8HTpxHGtpF+4wAQ5ruRW2f4DDx
M3jqaHJnpyxJuaTIa8BmGRRoFKV26gb25lmoPi87vW3S8MeQuE5b+6nU+sN1Li6AbsJJSe4svbqt
ZOOUl+tNogDO7LoHK4ndshSOdD944gAeKpb8NPeJL+F6bHF1a7BM1lS9FHLvw/U4z8lXNIGuXlW3
Scu90nikBKPRScwQaSTMUkVmPR2YoKf0Gv+my58kvt/T9gdLAAfjR+BbAZzw84OdoQtXNe2sn3rR
emx16zEXUbeWpr9NcIqIMyETRki8al475udxoeSqbwgKBY1a06NovcnpBtJ3+SmD8iM2iU+cAWiJ
fG6BmS51e6vHwqO6TW5WGqcW9jWNllyxpIxIkNZj33WRtgO7EPFXK41g8NEh23tDO36IsYRDXDmp
ogY16y03tmNWwJPRaV1T9geEc67S519imEvLrFNLku5R5OW5N3O3nRTuiKLbrPJ0+k4U4+jjTQcQ
l30Zpx6Ulz9PxD9GgG7rPvQgU+Y6BJ1/bq3ZWWkGCViNJiZN1Iw1koThnCjzTaVQTULRVGWsJHiu
nAsGCPfLubLkAATZ1RklGFxwPVkSJNSsS9o9q/p8Ey9t2BTfLMDrVxA5wmoAt/7aE/dWZAT5fX+Y
BsibdP7Ld1IBJ6eoVbD8sXD7w375N67UOzXUm+HHjYePwXaDJ7WnTX50YnCTaNGVtcMTY32eRkxK
ogV0nHIGtQ470tHWooVmnNyhJaei2fII34Btn1wIwRSClh6Vpp/Q6HuWmtHJCexQC3oCf9oHMR/G
ugqjrLiY1eSuzfRhMJFZKcpTF2df91Uis245H/q9PjvxtsOlzUtvWb/xF/EZfsywvFkrhcM8Ml8k
uehpf/6NaikTSS2u4xNduDqISG2wyJO79UtBOVr+G9v4pjR4bxsVVdOgkYDXBEry89VmoVeEdmEr
VZvxAEzAN2zDVTh6G8lx7LQnqIa42dqpR8e70thVnIhCSXOcck6o//QMf1kZ8tbh9sebIYqw/2By
VZImEsl4V66haJT4Kcu8PC2cea55FxGopgcMO1lHKHM2dSgfeBlgjntDDee2DZdRgwyg+fRAd8Vi
cvVGv+SjchlJ/GCvD8TcTg1EgLWub/M6OXZYVNjLUWPB9Z6bW022bjOt/6BekyMEAAp15adKmO/1
kZ9Zb9MHSOIXBXJTXyqnvtP9JE++VVUXzARYCdiexVJzlSJ7Hdi1ZX29GXIuggtUmfUDqAoogMnW
25vRDQ6NT58l3kPf0PZTAlNT5Q02Dde8RhYeB1E/rUp6bEvoQ/+8bPYZ8/Ow6jKxPbKD4h4Iei9v
aSWa8aUpw6oLSkj9QqCU8f936sHXWgZhs7348NdO/cNrXbwUkwCtZWx+TOn+9dl/efIy0B92Kx7C
X2G6f3nysvLH28qjDbhGnnY3av/K68raH5gDke6U4GVNHSbQX548/4TIzzJFmTojmLT6f+TJ4zb/
NEf+1O6bHEV3a/TDsVDj9GzQbEw551F27A7DhbrFULFbdAm2eZYP+1/Vi3nRPYPKQ39wCO4cpAeY
HdJNfJddwFd79ZmqujD2Vr/y8pslyA6yQ8/DQ34qXsoIfBY5GCqz24h6hmPuJe7q647kx07hyq7u
6Yc5Krw5VJ2JP6+uHLRucR8foL4F6zF1NqcLu+PgqQ4q1COirEgIQf24lACGfQSgyBcD9dAFRZC7
myf4Tagf2ofkoLiSW1yGIINFfpbcNmr91sdUXBIofLbkK+4Yqq5w3ktqM9s8FWcj7C7ywbjRg+6y
nVNXj1T3eigvWTSHrV+FBHt8wmnhdDAPzV18K1xojnCwLs25CrtdweplDgjviDpbTzhrAQ0yIrKj
e9evMwg3ajQp2ySC9hTfTkhE1i/IXiNK2b2cr1X8wX6NvMGN/cfMthwp0N3Mk734O+lz3tGG+ttt
qJ4U8g1uFxATCkn0RYPvibfxaT1kQRPgIzow6MIpqN3UX/wuonlU0B8nVwpo4/apP1J+6iuO7iqH
4mR4i28ERSQFy20dznxqua/uUv8aWHcTTO8IsfEdvE6nCKoD9d5FQBzSqYPNnR1IaXZ+SA/5wfSV
79KhuIVN89X6PIYN9wGz3p4encRZ3NE2nNnTDsOJROJNE6k+DZy8ImhD0a/cNIS+cxffbCf6MLmi
L7q0RrE7V7/J78VT9e36TGkibkWyQ9zsjsTiRXR7D4b8xToPUfHQPtVeF63f6RTiaJHhVnxJdpse
50AO80BDizx6klf4+ZkeKi4N4SmIn9yWHkkPxq0R9VwN9GJApzr/WtzWB3rouHmQueIHiMMHYkIf
qMlxKSnnZk1v/Jrx580VQ/W+OirRFFq5TWLVvKj30i0zMYi9zC+9jnVCA4/7b9OxfJJusy+sH96Z
36HdCbLB1g9qIPjZTfGQn/OTfChP+rk5mvf52WAF9Kc8Sg/1QT0Ov2lIDGXsF0v9nfO0NDQb0CkT
OEPA9Mjs0tvTbV1UT+FkG3bLPfTu9+8E8nyDVVlGbUSVhocKxxld4ZHaWnvwqpf0dnFKR7TpquYv
Hswpp7CfMzfzaa/gyA4CDfg2oeT2ESvML0IJhbSdf808w2MWOQCWHbLHvuEXnsnzVpjl41FNDlUA
HZ7/RhukjVsFdGW+046IcTyQG0ESZEH2CmePfucaYOTX65fqaQ7HI/XPTyZcmjALtps2xOODXOnM
x3vBMRzhWXV7XhvD+FPq61F5VKPCid3myfyUnOVIoiHhiW5m2lm/YUJGSSQ/Xu+1exIU/nwwzjRt
SaL5kJzK4/US+4Ov3miB0twCl/diO3HATJ7XAOwk03vd14M/O6Yt8fp3etc5L59K+ytCdw8ylr3Z
mjt44oHeMfa37zmfX1zWJO+NHQTLzmZXLt/kDZF2WE55OAc5htW8dOGIgF7zZ1RRtuQu3sSbM582
JFtoMR+FY/KBGee2zotuixH0SAcKAjf3DRt+ojGnI5+FY326+rM7eWinvOlo3ZaOxt+Ky9UffdMz
7ynTLwOgBkw9OdBc5L0uyBGv9GqHqHok3GyH/brlefuS3OiJTaYAuJKTe42feiyBqAsbTw2SUPRW
t7ABsbo0fnEyFwaV17uLozrSESylA/LcL/zFXuweIACtY5lUgl3Zk/09YUeYXay+vbp1pLmwFUgN
RDnvonP5fRfmaHmMT4nbM/2yjz3fju8VCexAAtM456ehLnLjeyNCfGXLgRC2fEl6aJ8Sd3J+2OX/
5ihCyu1nt+rfW+b++g9bJm0jCk4FpnjuPP18ZStD2RKALHa7sOJ0xDPp3avfu6bDL2AoJ8c4pTwJ
TogMDh1ZXMF9QIniTx5JelbOYj9DBfU3r7K/1U7tTDZNJ504mBlJw22D8rCF03FiGQLP8vclSzbJ
Xd3PZqAHs8/WDNMh96nDZFek6aBfLvY+bfZNkn9w4WY5MOW8mU/rgeT3kXmIMVS9b2LKY69kCYuf
p0MZ7V84hDpzTHSqy+p3/CnFaHbewH+T1yN+CABG2Kazv8QMetnn8xBSgMnfEc1ExT3h+KhDMWox
JWQuk0eLs/Jj9y/vPCnKmSyj++cPyXEUiJpgDFLXdEuXjmReHvGpM7W7jmF3zxO/Tmb6UMbCTy4u
DBqbuOJjvfjlrA2/eckf+X7GlY4sDs0qPDEY/SvjKbmVl/Gf7uBVHPg+hps5JdyWTyRCvI5b2r7z
WJzWZQF+AUSQPMSJnT4Nx465owaUZjByYLgcPap4zqgRsZ2rX/M4aWDhWj54Awm8BSyuADwQvgoT
3RW92aW6wt6cnbax/9s+ZsjReJiJT7IpJLzHxgjBjIUAyIDVyKKLCDr5+1RuPIvPUXHERWp+A6Vg
2kmyKaZy42j/OburNPo01AmxBDy9jdnCAPEOwd6nHrA7Bq+Orh/N83LYGI6BuzZ59vgTQRy0J5pr
Hbp9orp6INzsT9pwtxDeGRMWcqnfB6XXOw/wFfgNUFnt2vlO2MO2uN0Uq0Dz2LexIDPETZPMeRvk
kZunPIHZI7NxKD5l9lcmLLcTyscx0EM9HNmVMzf2rFA4YoOOwu0SDiEVPP5+LRUvb18jiZt76dvE
pM8i+0zPA2qDXneECO4RV5M9g5W3T4n6hG0Ky30mY11EpliK8Yi9PhgZYvwOp2XDGrzrx+vHNEJz
s7kpDJEmHBJskMFWbzC/1YB2riUzj7bAfveFyt+o9wmL8EoaLKHAKt5nKgjJAKaKT87XD2NnOVoR
4upgXw4jb0FVbStY4NlDc+6muLqYaEcI02j8qmKGrdNuq2jyxZDKTOn9p0525taMKFlZLmEwqyjp
cjaPEQ1YUnfm03KnXrBpPOvKlc6Vu493y82oThHi/rp8m124NHvB6sUOPpLfcx91QOtMG/kc7wEM
yILE1AcLz2W5SHx6N/wKn2mjiZUQY4tol+7MbBSsC9xoMTDP2led5SvebYHJFtM7m9u+CEGDWaMB
Fsu/eV5YjhVuwIrhWbDBJlMadSBXtmzDB7iNI4H/6uC2hbFLT0zf4nciU8MQmJ7lNi7OnFMyyKPP
wLriQXmzbeLbDF99CYu17zz7at0caTdDIo+aleoo+J8tPx2p82lAFMo+kjKmVBjadP21ZU/yUQ4u
fOxt1+NW5lOKbzHb9Nm0i/v0W3PZh7o7aNxoyTBgPfn31qPlO6Yhf4xxsdubKuhwVFJXwT51wfV4
1c/1TXW3va7h7ijQFsLLcFf6EMvBUo8DibdZF4sW7EdOJR7NdYLinBxKag58KvXd5lD7yOYOyaEJ
yu0Euyi9Ifp7Hs7DK4hHe/OtADaBgxOE5vCp9DlShdyLD+jYIVToM8Hs1F2CzgGJDLWHIjabfAVe
d+sDXMWDwrnFz8k5UmR25fR4RbvbJXA+6RzaOzqpP9riN8FJODNYTuvtfkvr8YD87Txd1hN9sH20
8AB2rGDEUVtDiBgDXy9DC8q8OFJix7q0oRLQwg2XvXDEqD1ql/iRNmMjfxAfjKdOf9p6jxo0Dm4p
IRq7CkyOElqgKw6nADtjWOBrePrjjDGJxmMcNU+MLxNFdeWbiVNIfZRvF4ECMDt7UiMZD075rH4z
H9XbLGB4eG/+kHA7+qfsFUnrUb+tAgRMflXYGf2VPFjsyZ3gCR71oQFbJG7m7odKV1vzkkDwOn5n
haeY8HLMealySpvctgtBaQwLPCkt4AW7cwb7Ft/0BVwwZcybV5yyU9JwrgGWHSx+6+HmhfS6UbuQ
jnpZZH3WNJti1+Gj/BCLrsY84Q/NI2/G59sfLxJ0ujg7VMFKzGSTMWyi/RxmvT03iy8kOPuirkfh
M+4pE1AYTnFIczI7eVQSW46yProGqd84tZt/opmd+3XlIcZfF3fxV++F+BdGobdNm8pbg3s0HMNT
bd3WmV2D2zJ3R/62ubsbSuDapiSaRUV0mUsQC64QxnPm4nhJ5XAg+2jjeXWjndX4fcCsjp2zNXRU
43bkr1WURb2X0i/XX79vfu/FXG73boETrRy/Oq5AOy5b5gomV+IubItYaijcyb7ug9HhNmitQnja
Tr6V9+VlSwLVb9jcdrcOJwizFjOn25CD6NnwmO2Y9cTPvcolgMu1RF/iPS22gT2HB8fcdV5GR2Gj
5eadfdG0XL3F7d6d7szfne19cl8PV+fpex7s/uw+XPsRhJ5d3A5RV7bo1hE/CNgoCnAPaIhtqinZ
83CjHf4fA0S9o51jkPDOOQjIvCax7/DN7IsG9h9JDJ707tUJRwqa8aklmjD5kLTYU2mBvP8OBp1j
aFB7Izc7uVduhAYhGPndHYTngKube6bfPTYYfysqA/BWb/grxFa8k+3XWW80foAaWgfm0WMXMV5s
SmQjnq8+KCWMssnem3tzYIbQXm020mCPv4xBupthbx9ljgAYZdyC0wxU6vuAxyj4dNTwcm9hb8Fx
sfkAN4wj5acR7TgvlDHve5zBgMo2JxDVXfkxcIm89pWjNjvMflwU8Cr+2f8mFP6LY+z++g/uN+Lt
rNqaVjrjpOJpVhT0E1hiX/e+4ad40E029pBacTgA8AAMPKuFcwWHTtY3fW6wgJTgstVBccJRubpJ
WN7u/tYaUfVPhAMgL7uCRCwJz9S+3sRP8Tk+9yfrpo9A4keocIhwWHisg0OMCad6OWjEjIbn8nHz
knCMYvy9xdGx2GSS90BNWB2Gc+nTyTas+R/Zz33TOI9HPdot4uSbD/N+bOMO5w/rh9W+NdiEqmB4
utr1zXDOH4bXfRuQHvf9DZA9xDYtlOyGLWC4M46r/XVmcVOF9WaqKE7iP3rCctyeWW4j1kELSTJf
+WfS4ZhgiswdOg+TG8LP3PcVehcdBayh5JoHKt9wfIkfue2I0c79msEjsESQbt9SrhwsF1xUru8Q
OXE2v+QSuTvsTqu/b0or621xMRO8Z/fR4rvV370bjUADXrMtP1/d3TfYw3ey1/r/i70zy60b2db0
VA7uczHBYM+HWw+7VS9Z7v1CyLbMnsE+yJhNjaGGcCdWH2Xntfa2LJVPoYA6F5VIJAzvlGIzGLFi
xVp/0xHIlongLN0be2+HRc7D46BtSVLYEKZ4Ix3HiMPpLE/1WWW/6jy2+0pSyhqJ6P1KkUkTySdg
3fuBAhHt+dc8OmGAtu12fGe80mw0vAi3mHJy1Yf3sR9POJj3M/HS3rI5uGelu4xcKdhP5D/tbskj
IY6SIS45NrcFngHDjLXbX4c39aX5PntVwtw2SfWyS8X2XoIInLx4vS5Jwuo1IgopS7DdLGtS8eeW
q9Y5Cv+7t3Sd18Npu6JvS4woXk3eOjlrlwByslxtuVyzZxXvkcR8xQa8XlLEgfxnSfHsbYOOHgjA
s2ILhXW9JIYTEzeccrQSS2qixpLS1aRlVHJI6mr7YrmU+OzH7CFyEccuMAm7im/UZiImLSUHoJpE
qoJ89vndSo/uN7v1GHaU125eJIF/Gd2La8ys5IoyxJLvvTVv9Wv8NNGX2OnNksgGhMYltRS76gaU
FlXm/qN7mr7Gzv2cqtor/QUB9mv1jRb2zj7hjN8GZ3DQd8k1zmrbJXuIbmA/vh7P63Oxt8/0N0l9
E1WJtd5aVDnnXXrqkRj2F1ygSWO4Gp+OpMRc4nbtyXxdkGt4N+25/1afUd/bdKccmtv8TLJE0gt8
1rhiXn7kcCT0b8wr7NRYV1sswE6tG+tjf1ZecAqR0FqcZdFuoMjZUJrwTrrT8FUQb9QX9Mua02aH
9OZ5eF2cEt+J4pTPqbzZ19ZVd+6fcvXeLhf8bB+ePLyCP4Jd/Rfj3C1E0N93ZvYt2dghumr5ge/t
GMMTf9l+EPyk2bEwv/djlo9oqzhOYNH8MV0swP+zISNg01m+s2CnTA/s9FJb/aGljMxyGOC2ADEO
RBQqzO6fQKuWWuzPlh1gL6AyHrrMC05rweYfdULnUAQVaF067JlBQHIab2sIxD3dqX/pJH1ASx2P
BbTMgu3hLO2ko7GExBtwAjgFcTo0LothhPG24Bfg032y8qRbW+zgbTJZu1nF9U07qX6vMgEId0Kh
C19hKgB9s1eDTkB3V2CISt3t5tigmUBDuRzpudY5bIzZMshoAvRMtHactV3UtEOSmpw7xKCtKnr7
1aMX/kSR7pDU8DCLizekjScjjEqQIoepAqoqSHhEDK8NUex6O0QzdOqoSrn4+9iG46yKIfRWeijd
F+CWh7XBv0cOfHdZYljHHIU93CFGbK9BeApUULbuWFYbbTovas0dYgUehuGteUDvhOeDvmd9P86F
UiyAM9nC6kvjEZsrwOZUigIjEpACdXHZpzUCP0LE0Zc+yuKPc63fIyYycwFCvv61b+gzf87pt5Vl
36InJu1viQpSuDuLuURbGpgYCSMO15BziEsWWHgEAst8C99UAqaTnn1u9HN1kjshGeOfB6zfIkAf
kz3++78aLwTAJIgLFuPvg9et/HLX/ePr/T8u0rvqi8Q35bC3/OMX/Ogt20QsQk6IE6oVhFgH/x3L
AEE/oEQtk/4/jWKHdfqjt2z7f4GZ8tGRB5q8IEjZPD9C2fIRlqZOYArTctkV3p+EsiMJc5+uskss
dQiZPjhWhOgPFymsES0NFteruPyGrt1ktgjudBtwreupqLayjbGe405RkAtRna2i9vtK+i2u5Bgv
+ss3ONomCb6HdtjyDdBRXRXownVIE0mQVupyPnVBJga4fAyfSq9fL3q5ofH1z5fy/8nZe7Da36d5
Wt9/Te/+BRhQwI9NpIJYdb9f6ud3Q9qm+eP1/fPHvi9wP/jLD3x/OaAeuE8Wx+X3w5pPHPhGsN5d
rGZcZ7H5/XuBWyxwTtAQ+LQFQc9iV/y9wJf9gk/qcoJjfA8O+o8W+BEs7XsnyFvgU4crO/IzX8lu
jvZxoS47T1NTw5l0DTv6M8ZEe2SU9iMqx804rNPUP02RDh+88kzmrxuDGk4sXqkYjaJs9KiYmFh5
W+ga+YVFQTjIc4gzAgeUoltZqrTOpwLHD/6wtbvqQ+5ZuzB81Y/YwyXBhS/afd4Yb7QzvBW5Rk+t
uNF9Q50zyJK1n18rTBi3iaI+6WDSGNxabvIV7jzEen/g77q3eVZ9wd3zNA7hZ05JhpK3a115orvo
F1NCSNKLwFdGyTxpdrHto4RooK8IZ22TxZApTXaVCOdgjdQiXt8L+Dju7o22vg0LtY96ylB1jshf
nZ4r1b8fY+7VM1qUyVcfDxOjguNumv7rRUa6zz5EybehK/e6Cj4oHFXW/pS+T8V1Y7v11hnGOzfq
KenIt61jfXUzlN/JAV4hQLCdObdC2WVv8jKwLls3N8/gpFzPcYveXFxwX61o/Adz/wniPt3SXort
bKl3Ze1eabBnZ6QT9Qcf5jJW5dm479Ej+DRm6Xq0phkgZgvTGx+9rka5zgNDGnsOzefA2mZRm+wh
ujrUEHQX3GglmqvBa/gfRfemzBVY8wz3S1gYmDPDQZujtH5bGlb61pM6OxHSvEC5wN/IcR7R/oq+
JyR/lP7/752mTweq/wcpFz+iBJvu98Hl9V0VPxFZ+JkfkSX8ywFcRXPXg/q6eIk/iizwZJBr4i5A
HIHi+zOy4KiCkBP/kHnZLgyLx5EFcgXkTY7hRbxD/JG3OIwGIsjP3Pxnj/nozFRR7HAapfQSrOnD
mA40bGJy7L6NkPyNUaLNHNh5rpcCV9EBkgMoYKwkfPb1EKfovYbOsK7jRRgN8fhNM2fUj0tZUhar
PqWlXGQETH3WBHV518bReJoaUbkTru63UP99JNQ77wTOebxGq3WiI9PBjstyl7WafmkKnxZzbNVX
RY7ExioP+7s0VPOlbYLhB3WZ7uoGQcCV33rq86x682yokOvHzcQ8q5pQrtthJJQRtc9qb3S2QVO3
uByEFtXQ0kFF3pQZqpGuKTB1CLxXYY4r6ORL712TWsO6lG6NvK9Jo0RpuakGhXSYiCh6hCWlMYSU
ibToho9j/d7Iwh7VdmdhZOLAmoYT4uFpMt/DQxh2YetTeg1Qba9MFEmtbgHr5xkYFokWiVfU3wxT
9HAi2cag9Pg63uCLlfThPjogzWcTFUxXgIFwIQ/ExRws7LmB4qGfDmu0zm4Lx+XqZFeXSg8hD9Gg
Gz/EqjhBCW2Ca62pdvfQroos9m8D/C/3nlT60rXmcWP07XQBK1ztcl8auyAYuzNUn04qz/oQTHmy
FV1CFdMZunXdm6CLIgeVW8ehvYQXl7VC18PfDZOm7aumN0mT7YMJwCmGYbR5nfbSy/HFxBgkwbdy
NBBAnhDSn4K97QPwjmPzjQaD7qksOp39mDbF4NIgDPpyFdc41zajb0CCneKTBr5D6dnDqkxVezFg
UQY/pX+Q/ad43Rfhp87uKUsBaz+LJzIwR0vQu5FZvxvhk7weRxhvSTz40A4gWa0Ku48IolBCCzXR
EpjS9t0wdMPe1woUoOGVJ2FpFe//PEf7LxYgn79ioKBQt/ePg+Py/38PizZg1SAg9Rdk7D8i3PeE
yyareiB7BQL9n5AiyM+w6P7lkWexLeF/u1xyHoXFB/CrY0JFJ5ETSzD9E7r5kq//jIoQVB6KL6Yd
OMLi+rCUdR5feyVm7KKLsIlEAqhtV0WoGrEys1wOa9R2htct6hz4ELfiIqxxDlFJidCOdET7GVla
iI9+21nQdBwkYcSkmnVvBP2ddL36Qxf5cLubQfg0rbK+btf+mCbVrkJP3fl+JP/2WnJYnVieAgo+
9DXmy6XW9ICGf9TIaGuSR7M1xNoVMz3atKUp2GGumGmn2UgEkLqSgnI2fHx0AL5YFPk+rM3R5fMf
24FFcTh54VS7lV2EApNq1JKdCKlc5OLN8lpP+qwex0vVet0LN7DDctavYy7H3KNHnRA2s+t+GdOk
yxLVLkhY/ECaxnpBxmJJ6o+WxnIVQOnKCrgRcDU4HMlEbSg16gzasbDh45QS28INHrvLkVmNxpt+
Dp3zMll0/+XQZDTlOEcmPdContLYOzcMCYPENVEdwv0dheI6sSlaq3SgOSstcWe6pYEwsK2HYRVR
uLqp7Q4RoFqMebF5/k09JBLHTyM8sGRLarLc09lRj+dNDJVjVTLTi4VKXCCq7KMTYCaKviIkmWnL
6VKJVRPMNW08XRjOyigb/QEddT/dK+WCW1SjuIyiSqtdK4apXPUQIu8TZ2bH5LOXgZrwjQje+iJH
guhVjWeAeHhEa3laJ7dy9E9rKPd6KJiOoJYT+IplltQyX2Gs9HJ5oX9cIQsIL22Z2m6Z5XSZ7wbB
d1CbD69BGQqgjRlEdJecIMa1vLaxv4T479zPqP9MZBtmKM9cO5DjWk7D1GyCQRobofX0zZnqWEGo
IhniJuMoRNb70P6W16nGnrwUXDF6ywBMMSI/1Kxre4wm3CWVk110STvxyyFp9fhIt6hSIe7qgch0
bEBAWFFaYgtqP+G9zhw+m9xC9f/1HA5nTYzURCaghZ6pClF14WnYZNxWrHpVNuX0voLFj8yNZZVw
tOLhtmgHfZuh8/qGO1QCiFxA/bgx41CJTR8V5W1Z9PI0QVxh3Lm6U/qrq1Gh2qopS4Fg+OE0XU05
cmn42RgpSJyxm28lRrRoOXhzuNDp+yjee0Vuu6vCyRZZIgSxsazpsUiHld+KcRNgw3MK9w+QaBnj
371CQkzvunSarV1X9RYyAZ5CRqtDe4LboO/ma2W46o0Vze0ZWvplueenWCEFVtd64ZlpBZvW7V57
noGweRfF1rckmkIEgpzRvpep6wJ6ySy7wZBuHO64c6t3tZAKoFrKiy7ipgQ/kkkTPADcZfwsqNZu
pnFs2vOSt4ZfQ1kW8zZCwCniKmvSowxajwvjIDE3X+LzmDZTg6MpUdtb4rd6COXVEtVlZxHggyXW
R0vU75b4j5Bd//q/lbPbUJ1u0f8NjXBbx7W3nWIzFSsvhLq6cuCuItrZmSHILS8P36RZyf35pY18
HJWozkLt8D0o2w47mvvH432sqI+pxI8XEWL/GjuErwF0YThCfUgUSi+moeVQsqxv9QDCL+y7jW69
CzTDAIPE4y2OECcNlbLnvxSH+2Fs4Tst9BGKgoHHOX4UKX9OTNr5PLH18PBBDrMLOT3mxH2Yn6I3
UORolmmblwl8+A7/F26l/2o1Xiqnj17H5q6/+8d91af9fHVX3v/7v+1oTmV3S4F3f6fvHidhDz/4
MwvzeDUmBuMwvR+YQT+yMOcvpByxAEW+h4vRQRYmMCR3uH/6JGBC2Eu752fZi3RJwCgSNldXVAX+
JAuzj49aaPa+jx+9J/iGaB8sC+zRoV51vedHdYw4vFsATB5Qsb8aKWuFNFwiLhFnRmRXxTpGuLXD
1i1W/BWal+1JK4dx2oikseN1B5b6shut/NxtQmPeYbI2Uluxdbcapim77uxZ7uAVx6DoJ44dOkm6
3CBqZhjXnYkuflQYeAPMVepm+6qDPB3VngCEYQ0xvJOKq24x605+z93+/8L9N5jyzy1cCir/IBft
+v/4n5/vChRNr9L78b57vIIffsP3FWx4NEwRiPZCE2Knx4r7z/rK8tEiYCGWFe5DTFwUSX6UboX/
l8Oisqj3kuKT/Py8SfARCmV8iIbJYjeLCcmf3CSWBOrnTQJBAOp5XHRIhGkSYuKyJK6P1nBWpzOi
6DFFTAOGuCcdBAUr2wS9S7S+wd4apEIgkzNXpmiRCq/yq9VcD80nxPu6Xdmr6V4ZPWlVpMQXOSQp
Wggif4cnAbQ3VKjmK/zp2goBPt3gne6E7Vnrw6anKmh6NEMTfBQoUbf31L1f0j04ans8PBykXmbW
hioNX5q5f/xwoSfjsEJ4ZlNXTfShkb57PWSpR7Jqtl+RzFGL8hKmeIi2ilMDydnXYYA6KTJPUfXZ
qYM7qShBfIeC/NHO+ZcL5oJ18/si42n7H//jQLyNRf33TdpDcQXerYsYi8UZS4Xx7wKj4/zFPdlf
vJyhe3uP178d0u+gYxZaLhuHHwdN8yOGw/tE6AERC8cxv//Yn6z/Je/4ufzJgHxuSBacU4yjkYc/
VnKvNLoEWWNZ2zIf6uhs7Kz0PMk6EZ1MwWgDYpWInp5YVdybxgs50dGV8GFoigXOA9Ob2tlR+lE1
Ok1zJzKp56fZxqiy+Y1yRmgqo4m1zqPXcfP9gR5LMB0/JkgKlHBg37pUZhEtXk6yR7t8LDvhIpQB
8F+Vatd1Nk5C7bTTRey9F01fXyVxpi7+iTHFEvI8y7KpLx+O6Rr5NMnSB03roK3q21Nzj8Vf/N6o
c+Mqb+pbrw2cF8Y8jGb+ghhBY4rASJ/MXmj0R2MOvW92Dn53To2Q8SrqM7zSZiLfyqim4jU6Z/LV
80/51IiUgQguJAJEmaO3qOZOt0UiwcmqJj+3zSY793xt7czGVu9ohg37Px4vpFW99O1Yrpwbh0/Y
FVkXaNEAl7VRahnzdTAmyVXrxempbVrqe6z6bYXmiXXDWQO6wkLe0KV1fTha24Vdmk4WYLAcyyI5
YXdgFJdpORgrr3JP7CB5/fzjLRH58X7kBeKHHC5NTloIznFthrZTHKBxO29Sy3uLl2l45uq5fGEO
nxrEoxdPawMhDfBKh09lGRM4gq6dNzpaLHo6JecBEWO8lJ9/mF9nz2dNUI6hIuggQ3lUaGryujE9
W8ybWLUa8k9bjum17Ukr3g1GiDgH2JWECkXWlZO7+bOxCavcatBaI3q6NvCGo2css7JqklZvxnE2
1mNc929FMpo4DotmFacVoO+KiX4hzhzP7DIqCmvEZnJiXt/RetG5jnwgDHqTokdebhwPJW0krEWs
d88/3i8DEcmI3cjZCtYKygCHj9cbXisT39Wb3qclqxLENq3SbF4Q2npqlNAlcbNBo7H6j0IY7mqq
MNzE5KIq5k85Yn/cCuNEeH+4zfxFnZTiFjcTYCy/bLOx8eo4k5HeuIOXf3WIqVvSv/La9MrhvOIk
WWdB3McvvKyHE+bxZgMxY6OZD/SNY9kkETycxGCIirjL8nHjgYACiRqgmNMBorXskw5ZJ5WF26ge
9qb90jI53hikrQHvj+TTQb6NPXI4sDPMnYH4FnR3344vVG7Hmz6QCCQEFd2w2JEp7KwZE57nF83x
iQuKkCxQ2MhMIBmB4MvhsH4Vjsoi2m2ioJ29rdPaOhpWWTQ3OKdX0kgvnx/vl+XDeIAisCQIkZwj
1ByOV8pWmU2EV3HcNmKDjKU8icI8e2Er/PJUrrPYIghqpHRbaU4ejqIqTDqHuAw2s6vcs4mW5LsS
c5Qb1brR7fMP9NRQNkuGwGKSLx07Zhi4LpJNY7JoJyF8wjacUMlPVArhp+ekeGF9/jJ9PBhZIRen
JUejE334YIMzlX2KnuSm8838tO0DYOzJ1L4gB/DUM6GOxhy6AMRAnB6OUqdZ4ho6gCcR1f6XypTy
i5N1VbcqqMpt/nz+2D1UM2h9+AihHI7VTz69h8LzUfzHV69RXXrpelaKKhlOic8P9eTkLbA2iluC
PProsWI/15mnmTwrxr45oIG81n7Z/WmAXF4R+wn1FRJyijSHD2R1bqiGLEeuwB/lm7Gqs7MyzqoX
XtFxjsUd7mCUo2fxSrvBLJplhzEfbP+MyZrtASvFJIaVYSTF2+fn7ujeyG3xYUBKMeCBbbopR++p
NZwISTImr/V69bausxRDVWmf5+mc70SGWhmfWjuAvOYZ8lEoa40DWiTWQLM2d3dmPOYvSL0tIx6E
6uUbkYKBWFyWjjg675K89v0Zgwc028dyZwjRXgBi8Hcd23/dmsNXU7XWu+en4ag9930WcGBZLlsB
wOhl5zy6NAxlpeVUCn8z2RY8WuWiiVIY5b7wB+MdEsy3cTSoy77AJvn5gZ/ckkAmycup+XJWHA6c
tDhUG6WLDFcz2ieiLvQ2HUa9LlLTf+HCsITgX+b10VBHITqodJEqzTMOiZoukkTcWgO8yaRyoQXZ
5UnQmfp1kxrWTtpSvvBSn9yj9Oo8rroeqJmjwWXY2fQFeakYVdKtQqF7P3dh9c8EnZ+jHJe5kd/y
EjX6/gZLlencGRJod2FQr93aecm+88kHWkI2EeGBC3D44gqtjIakiRdnheO+8n35CfuFl+4IT65L
rIE4UlE+pLRzOIpBQwXIPdM2gUA7C23tn42Rit9PFIDupHCrM67y7j5Y3N2fX5hPjxy4HEt4qbBA
D0dOgsoEf8jIhcrFDL0VtKJnpsbOHSiRTY3T4mmT6p1qx/zL80M/NbVku+SHbImFfXE4tE5NGpPG
yNB2CkqwAuSSIoX4QuR7auc9HuVoame/U6bdadiNtch2VJuddSO6dodi+fCCSeBLD3R0dPRlWCLZ
yc6rfMzRsyZDXqYfXmo8PXV00OdfdAQpwlLsPJw2vzI7WVs80IxD0UZYzrjGlFdsBKiGbKUDrEif
f09PzuCjAY+ODtNuTbdPLRQVvKL4UmHbtMkjBPw7Ndjr54d6agapXMGvAA1CNnH0spogdoYp5Fgc
29b+4rfjfNqqqX/hiH/qgSikgGeBYoHU7vL5o1Og6ZykwQsOAqATAjM1RXRugTPbYR+UbJ9/oCeH
soDxO9zJ0TU9WhJtYsZJLTNUkaqF714a8qtPE/dkiJL+1fNDPTl3VG0wDly6gMfrgr6xbrkP4JNo
OwBp6wb3d8PNX1gMT48CfggHHMCQS0fs8dwFYY6RWItlngfiYwdDp76YpRpO/5ln+TnKUVSa844r
jMEbmtuMKB8jaJ7asvynRkE3m0oiqPLjRkETBWY6jcQ+2WgffMNkrUSepS8sgadmDLE/ehJUDWn4
HR2J+RhpR5c8C5dkvNSsuCS22y8VZp5YaNRbOXVBZ7u0X45G6Sx3GDJV40mTZfhYtqgLT9toduG7
YiIcvrBPfx2NXUHSzxJ4KFgcxSDtOvmQRws+AOCRtU5aICSbEsBgcWFKbNleSGl+nUJ0tCnA0zQF
McOrOlx0wkqBZZoJDs5ticbg7CNDFwcvOY8+8VCAg5d0FPDWUjs/HKULBpBdVBw3sm8KaJ1+bUOg
amFhgcbJ8/yP1wUcB5sSBXU05G+P6/Rj2ZBSgErZyNR0v1LbwsRhrib1UiXm4XsfJoTeoqcM7g9t
dUpYR7lnTR9prrGb2ehxztXnqGq8xt8K3zDn0zyc+7lZBZ1j53i8+A7ul6Ot2vVYWm25yqyIuwR3
AT65pd5tpTuJFnOzC0VugnOIghCRJcohVbmLTD9BiagbNb4fo2jt/fMx4dfXA7wNvtFC0wzJVo7S
hbgFC9i3NveFgT27g1oyxuvBdpp0N+WVvH1+tONTNqAT6VFPBSKEsCa9nsPFwBvT3Htc1FOAwdDl
K43849AksoA8p8EJ46Ps1Kvnxzx+QsYMrWARzIUdShlp+fzRuTR0cSqLyglhaeowOK+VbQMwCmwj
2+RDhQ7Z88Md7yqwK0uHf/GHQkIWK8nD4dwwnZowx0o4bhOfQoTpOR9bb7ReiLK/zuSChlzAe8wj
8IWjYYwAexzZJ9HGKBbyKwhs/34usRSL3aj+5OaD+ENtXFihsH+WfznjqUkck18pAivKxBaagL1q
T+quQtBCdcEL07c01JihxzuL6xy/nm4sTjmUU+lbH7ywrlVdRQNIbpVVIClbmJ7RnPh4rLS3qQUQ
bBc35gTMDj36D0lWYBk/WPl1gSnXdTzaE0DFRNvpyp9D7Odiiatgk+XRHeAxrJNaA1g20VB+0HkM
Jk+8qWIw1phJRcitZJGN+EAZRleiJDP3vFLdkOgWPsb20/wu0U2/BUWXvbYCs7s1rLCpVlokbXye
mbquzxX+l5uJ3Co5mYeJHl0uxHxV+a0LnNBLyzduP6i9HaXOqYlNZ75N/cyF4hMiIhY185VhNfe1
ZaC4HQwaeagoEV/LrAF9KrqMTnrYndedXyD0IzhWDdkmb+whLXe+XaHEwzeBjwBE0XHnzzka1Olq
cOb+9YRlCQ3sca4sgJGVQFO0MfxpBegsQ6IzDmLE1nLlxVtTl0G3qvXoGqsigHSc9o4+8VQZnONj
hLhaYfvFOjEWqpbb66uyk9nWd4d2bYwdQPq5bUwk7yoTisM4yAVjnyMjkEelXtlOaWZbp0PcFQ5F
dzkj7Jytw7wyP/rROL3LHCoiwAPdde52qL3VGbwDI0nse8caLbTaDXzdVsmQIogoORjH2OpPsoR8
911f+whJGMJdZqqKY/yTMgxJ1wADNdr+MZXIXeSVuGwHaeL67227UO5Kho35TknHhzmlUGuXhgjL
TR0IeVdkFTLUOeTHb0UvqnNgkfHwBmq0BIfWgpOQNLkk3cV45UEAgSSSDLW6L7WfiJsu5gc3dmt5
1/4swuiMX9tRnNS5Q8Fg8qx6R+uKzlim+kJcNvZgoYJWtPVJFBdOu23gOQCxk4COrTIS3nlsQrA6
EzIZ6+uGoINcbonb4NdxwCh9V4WN/z63E+OstXqdbocgLt9bU3YrklluZjmgrDRbfrl4XOC5V8qs
RuqnJ9xiXCXDL1r0+Q1IDWQvhyJBl0fE+aUyrGha+VnrrB2z6OdXLarbiNqbtac2FD1BXTZVGoNw
rGCuIwQEjiM+sTJPueBEcXV35bhLfZGgGJw7M4LGtU7KXZWGyGhInZurXE6dWqumq6/6jsHWKJnj
Bdpg7VRsMs/q87Xk3J0vQZ7kdnkrucZQa5niKJ/e2rhUsI9ULbt1VgTInaM0Pie3HJD4b1iW0u7W
D7M6u/UAjbKzFRjoON3ETjHK67DJDLSNewyohjXTYfXryY071IT6AMB1mPu5sxqqtnvXqKBBKbML
jfgTPgGVfYLTIFwRL4sN40wGfXdtgDVdcLed6sKVE89mQrezLqN1aqa0S0a/0+MmlL4MVjgEjvxi
sKOIPmH35W+9AFbjBuAh+NA0b0IUZwD77OCIY6WgzCpD12kO6ptgZCftkqnQN3Gog2oTeWNFi2ma
uWrZTex9LSPcytYGhKtkA/zWFrsy6YF7BY2KxlWNR1q1tc1B1ZvANKxgm3S5fmfEBm5chh3ONly9
LIa2U0zJdVpnlcaOuKpBNZvWtTtFKt0M2EXNG4lBKMpOwO0uEqFTexMolZ8OeedN53U4hx/iltNv
A+xUBxuNFRjySCzrEEx5ppBMbCP9WWW5aa9r7Hw/jtrK/b2TYe5BOOviO68DsbwpZWzSaU2AOKya
LM34viJP3nut0YCFbpQyINYLI93NtjPtFXjeZG2mYJdW/SQ9ZO602fS4vzXz+dzrsVpD3apRlfTt
fNzWZmejjx/bpTWhLxUgiJ96AMZPfSWUd8nZTo2WNVCKs0zkXXAi3LErNiHuCGjKhj5MG8eZrPdJ
3ITpvrfTSW9hiGbII1Tj/M0EIpGcjpA4p92YxN5FmKecVqNbw9y0g0ncWE09I3/d6i4hwCb+t0Hk
4RVZk+2cJBjGf/S8XiPv17eaVteUhdmJU4NAXg+yIoTIzBH3tUpHlH9KF+sbn9xzjbkfVjJRVafB
bvJF/16HPe4nQarz+qTn1HgF/tvibJDwq9atLmwUc3BCjdY9V7aLiJbNVyOXvrcqhVLOKmv6DiEr
HB3qvZCzjbjn4HtfWF99DGy6McVWaHhVq9qex3atwRugsN07RbZPRiyxEpll7i5pjNJcN0pOX7Fo
IfwE2DEnmwFiXL9znCrJNlU8KX9dl76D2VyXhvPatPCWWAVORirasRA+2fxGC1RBVKg1cEm73yZt
Z3w0W8f+pIqUAvBYlvaHzClzlxnt8nwvaCtjtOG3yK8307KYSuWHK7O2wgvhZlAE4PxE943hTEjH
ukr6q7B1XPz6vKTvdjk1Dgs/xHS4DgS+Cit4ZZQxKNohiuHMThGsI4qyqMIm8YStoDHnb/tUF0g0
lnaOnJmtmmHnOmr6rCPi9JVnJcPbSOcpXLo8UZ8cH/ugvMeYd4XBBuujr+Ly3hgIi3DU+iR8JT2l
UXNMDbwkxNzhNzeAopNrG+/eYCXNhKNtNBpeYFiGyt7MY+6jOIn5zLi1q6xBelzqVO4GJhtttnzm
EZWIa3OVTYWpF6dE74sbTLZ93vjSR6CtWhi/lR3o8Cwx5wTRTFUEcs3uStN1MRlDsNI5IXZdjHYC
ndqP7QxOjJBXyRjl0OgoLoRkD2kccpHANPAE92ZzJ1tZirUfqnb4YEUE+dOxzuFOz51yrbtomDOx
1Y7V5Vey0rTpVxLbn3kLKUIhrBUXdvNKN65GV8PuZJJ99q00lV/7yfAiKo/wB4s9Z2Bgd2/ToLMr
/alKTYWU4DhLSbsf5oCy0Jt2F0roNppaVXOTN0RLtSW38PpZdUPZViduLJws24vCtr1v0jM89nyv
pzH9mhaJlX/w4TYU5moaSuKkT06CVn00KUjNfiurXV16M/JeVdpGG7fPO8RK47KvryOryM5sUDHe
EuGzxW/QKe4J17jF+k1bwz5NEg2fAjxhuBrDRqLNm6rkHn+MCC8ua2pwQgfFtHNc7e6xNTaLXUJ/
M131A3+DaaJvXZZ0dThTR17qyibuxeuqJg+6hPadhbsZy+GPDr/b2AZJbeztph/V3ij7Xm6Clpx0
hf9RHmyjclKviqx3vPNJ5caHUXBI7pzYFwjzaZgxW1XCGgh3TeZOLe2kGMqoXWYDNJMym9elEQzj
rtBZfGbGuKyfDrLGza9txwQViwCg5PtCGpgw1tJP70ZQgBp9lZ7DT4ejDnc5L8Jeq4Hi6FrpOXg9
FX3VYDGZwWNNhimPdvGUYO9sW5BHV3ZaCcT+rDG8jZsZQ4Lay9xzIzXGc/Ay3rSi5Zh8nHPb/phl
lUzeZDVu63sn0dl1MnVErbZJ+7N2cWFeoY5g41gQYjO+LqnSfPSLySrXFuUKNH6FkJg7D4FT7cCg
BjfV3BXfRF4iEFN23WCuRh/SB7HQUtbGyfzptvDr6jNR0XpTVmJGb9+K2niv7SzDN8YWHv1W7UGn
rXoY/OArnH2ZW8PX2egkkvFJQHUzquf6ZIZbh0Rv4BTfQsmxj0NKi9F0m/fjzeTkcIBdKaL7zPJ6
ri61R+bezDq/n4L/xd6ZLNmNY+/9XbxHB+dhe8ecpRw0VG0YkqpEgiNIgiDBt/Gz+MX8Y2a2/6WU
LbmXjnBvFCVl5+UlCeCc73wDp9mRRJfhxjGrxVVReBzMna5HWrjMHa5aUspxXh39WJ2I5qTYroCL
Dr5b+iQvpL4ib4GOZ8Yhx2ZUkrEq513mK5w1hxZHS4Izv7lBHuzL3H6P/a660qjH361qXu8nb3rf
DA7O6M6kbhNGZ5Q2JL/kFYdON74vWOdPW0z290yG3nRZRFOLN+LUn6KmQKhIceASIqfX8WyB/U/M
UsSprLa4U79fm69TbfpPpQgeF/qfYjdriqJdOEnsFfvF9c/IZTD7dMb1gM6tx4ks8hD0TnnkHCjD
aWGMxOCsKLOHZk4cFG4laZ1JJi7XMsEv1i7uU+Ag812rAa9LbZPbpIj7k2fT9GPK3PE6dTpCUuMW
lfTkzOJJyVb80QRV+ziribQCbwieBm829yZpPJzrU/lni7iS3nNF27VbSprW7XENB7Um61VBWU8M
Gtl3OW/PJ7KT5seGfLx9RlrcXRA2uDb3A7WUQBcUhc3TurQX7qQaKCp6vfFMZPbzwIrGkNRieusg
8KTi2VSeZfBJ9jVBA11Tfl45PY5CVykJoT2O9dmS3CJUkhi0sqbCncj4Wl1lH8eYs7Dop+BqtlJf
FgDXhK05N3qtr+MWD2icH3awUknjzgKcVQsQvjSqyfSesbqCsOB9cuisL+Juqc5dt3h/rAg0AP7q
8mPboqfeRbkTv1sL8ouHJblebNZ+sAKnCONUWOrbaCDtO70SDGG+WzP2l7ORn9MmKO58RzR7FTiI
uSX+7Usdik+F4/c3dgjbpyQM9APmqzY6mSCraVRnjwSK2uqjY8tbfzX+ya/iPwxd5m61ziXTpe7T
MIHmrnVbHj0krjtr+pEc2EJapq1O+ofsy5hIQAT7+2LEBytohuRiJeHoYOcOD1uEJ9f12Kzfk4Tg
oKqvqaQrzElSuud1dv6MVCQeyHvLLrxcY24qC3khFSjErhCy3JM//L7T4fg+qF35JGU0Yj45VbfF
sohL4IjlgsXHHmbs3xMEjRPnjrsLy2j6DAzVHNVUafJ5x+obafbrVce08aYOuy8tdRcNhR/vkNkF
h9FYLEWaVn4RedM9QfT1rloxjMc+A2jY2SjiHidODSe2N6eS07PeZ4EgejYEbDqV9PKEGCJyh3x1
v6ZDeh0YiK77IMLId11bXuC2mr1jERnCLZnHXjltKzAucK9MPWeXQdRV11MVfgwyX7xfE3chhTjA
C9kpHN7Hdek+4XEW38WR95C3Ufx3UwacCVHuv4+r7LsOxk8T3+ELXUc37Bt8kv5c6rTAWC0po2NY
leOjtzb6ql7lcOE78/u6nXzWDZvpzvZZCb848t/DwqDkCvT8hzQSjd1K47tMmUTe59OAcB75brFv
FNznHf09CdVV0GSfXd9WGO87wGN7S4jbFrGiI0znA3e9qFXPUS2XSlOdy2EZzoMzGnIuRDs9FG1H
yFWWuA8m75zlyOWHA+4qgAmHKZsquwv6WmAdD+TwsMwhFSs5xd511IHX7tQc+J8VcWMkUOeR9xUO
dnMqgnTMTlVAyvZ+naLybkG+QKoIAEW2S/p8zg89TwsjeLYIzDDrLf8umFXyzWWLrVh6ESmd6eTV
59os+PjHRFbSVI4V6tRiaiOyJ4I2w/2yAOQpUtGkO8k71O8qoqSDU9AU4MPhQHu0a+qhxL1T+ZN7
WbXJPO3XkJu3E3bB9mYuDJ4blVOY7hCpOn4vMhnhAb+KONxViW8JRPZssS+RKBJgJnL/UydyHPMY
SUSS3s/TeofEZb7tgj62+9Jt0r+GToxfI631+9o084jGNsjzg2HX/tYKmVQHzrTGP+kh7XkxYddh
pVzG3khueRd8aJVga4NFKXGCFwnBY5K6Ut1OoCcWf765UidDO5QeRlv35bEco/GxNZ3EiBkaBras
QaWLQ1DF3p9gWhMdRzPEOH/MmtjLXOoQHIzUVOAnN0/Ce22D7FaPLoKrlllTtltkOd+loXIFe3qO
J0WF+c2HWFvg4nYds09BWC14KQ9W5oeAEuz7NFQIQbvGqC9dZfrmckG8BrN7zrz4Fn8k2hsb6wR/
3y7r4A8HFQeNxxnt7SbKftyZs77/Q5mE79BYwNLUABjt2Gm5e16usEdN0B3jtL8ohYW7WyW3pq2T
h7U36XBqyqyKAHUGuxzihRb8EAdSOJe9WfMVnsEwn9D/MKCwpJ7jizsZtkjZQuQ/wPFY4nPaJhFy
2XpwmnPnjIRSZeEffth4xTGs87I6zqCvBF2Y2uKVTRbcekGVrfWxZt/+GPV+9ndecvLsbdS3D4mU
Y3HjUcyhntsGNEA9dfKXYiJpjnmsHV7BvMgeuswkGKp73rqC9UHSOQrpZ+s+oNX6UBs8By95AUta
viSPiiMEr07tBPhwv5vzyiy7QAcDq9OzfnVKstTcrt1AM5aaEdxIJQ0Z8dJpxcKZkahkPypSU0ny
jSfvqUvElH8vy6rCHLtuvPHSBWu7bW2upkcHVw91Fh1Lik6kh/96JNvVw9iXxkUBjBD+fsA9ggPE
8U0YHuRKGiahgqlM9n42i+s4ZuRdMrchvGIlEX3nDmXrHCyskLu+Qk/pLmnZ7nv8W95hx8QGOEXO
hOJvbVsSDIJQ301F3MpD4deCN7Jo3CczxXl81pM1wQEmH25NtYKTuw/yrLA7M9COXfWty4M/9MWs
dLQjLW/i9NFqCT5oBj/V/dCPbX9bwuchILLw6nqlfKsZ/iYkt37vbU3Ts6ZNJ3dZo5xolzdqqjcc
e7IfEl0L3L/Z64Bpo7iiv2Fg/b6baoeCuK8Xf9en3twfdE4k2DGN5jq77W2IzQxoKAn1RRalI/Gc
1QhdHfK8ByFLjfPUUwKsZFbYcsKEINbso7vAhGuyb9amUu9t5Q7urWPbxuHZ6o5upBkmB0jcryZc
ZrhpyGF67lPm5018uRisseBSUCl8sqCC2PTOVIcnlG8TYfAZMiHn41KKgrTFZWEOcJ3auFyuwC+N
fj+OKOmObPmeeQzHhH7qOHk+3kNAmLKMzp3Mhv6prMOg4c0R83yfWd/Jvw+d04irAi6YukqWEEof
G0s/PJJY7EFIU2WRfu0KX+Hq3aJmmZq9KwMRnkMGQu3lSJWb1mxAkWp3rDzZ30mgPnyOUlUYt9s7
DcMjd7eoae6cvV47RVIXGdDRdxyNlq9RphmmpCAcoT2kAArOcMIQ1Kl8gOrQKz6CdDkzW1kjVoG1
fJpFvdnRBAog8np0x+hDulT+8m4dRZw+yNoD+XEldhPZxRQUuI5tFgM0AlRSbnoVzKWI3oGb17gu
FMGIWWfvlpjy7EqxhtWdsNRRw9GnQRAPs60xX+s8oKJ9LnpB7xjOJpU0lXaJKPRapkwYGY7jMqJz
Dcv+rIoutkcnHkR8NWeZEGrnW19l6YEaMG8+Nv0y46LTL4ZyW3CW8ymeLESFa0Mnlg8QjsuCCLay
0Y3YDzbt5vOYhV36vim1tddZl8r8OqK7x/V/MkF18JkQSAb7ZihrDrd0ri5EPWj1wFQq805hW4Xm
ro68jgF8OvUquaoyiLTrbhrbpH2ndBf3X1qXIdejrZ2+CTnvFqHUyzj4P9Ic/t95+/y/p0xk2PwL
ZeI4fPm7/qc4FzXov6WJfvgvwla9zTWUEHdoLTCo/kteziaI9RleBSGoD3PYf7sq+v9CPx5AHIGe
ipRucyz7tzQRLzV04EmC9QjzcBIr/xNp4gup4R8TU9h+LmKaaPtVXAosix8npkHRjDKO9QBEupR4
+Ib1+nnImuE+Wbz1c9ZNGT1PZsa/beyrj60nbH3KZ2+O7+OiGIjO7SK3ONqqAcpcAT1PfSFGMj2y
JrxzNaa5TpU2T5j7OQRDjOGqjgsTso9ONZxjxobtQRsfQkOISJEMEF+PMBY60eNoLBIs6YPYQnjW
frc4N3npzwQJ0FhinlhJ4Z5kkpA253bjZR2X3u3aDhNgHLNCcZiDBlNGg+4CBER0/d/B6I96FzaL
aq91EOBKAaEiSM8CJMujbmmC7tHzMy+/nDFKrY+wZPUtB1/WXWYQZl3mvHoaTr4/abvPZTqt5LO5
CWamLRPErSVll++qyJ0ufNFhZLNMZQKdfC77r0s01YTILG2I70NXu+C0OZPOg4Gof1VFRtMH2hHn
Rhk4mYPHBlDxPmsSjki3CbeNEjOw+37oM0IvFzmfy6hGDri2WTrtl2kaJVWwU5NaM7dMBUFXPo6q
jZuzsqn9k1YqnvdAzrT0cmVf8JImvPH1Mren1Jn97jbzpy+MQ/V84WRlwaHehAMzpyCJi0NUylTt
R6eFWFIOPoaZc+zX8l4Daf6Vinh9aHxgux2Tn+wiz3uPsCpfJjcdnGpmth2l1H5atCKg1GbJtRl0
S25Ik4NsqEymAxVBOdKhyMiSQNmFTHOWyjREF8y8d3svHvheLhUtFfzAVwXfwa1mvw4y/Rs9XUfM
xpDjn4JtZveXMV1IeqStxJ+0l5Ab6riz53jQEJLrOKlI4WY33futK76luhiJUwGBI70QdCA4j2uY
fFYmUFdzaUrSf7Di9ndlXJJrPBG9fjeWzsybOUlNCpZg0LtzMld8tzbosGRbXHsO+sIudCdtps4B
JS3Amhx7hksl7F2H3JPW1d/aCLjmFkb8fC0Dnec4BmaDxW/U6afkgCa4z64ggqzkV4Zt6pzVGmfR
mQZ5WhhvFgBhnruC/jKdXq4M49zyofTJ0i53DHIEK0cXpHU5bV1ceB6nFXEvKmixvxQVY/NhTnI8
eypQ9n0ZyvQB3lPbXMytZ1fmRKun2hu/wt3mL3jpmKRqGV7I3mu/oD7tSCcB0SJQVvXuuq9Kl7QU
3oS7Vi7ypseao9gV8YxP6qTS0wqhap+atPnP6KLsWUieOMvZPB0XWc2bPavp8GUS0DX2VDRErs0F
GaqpXXesQPdFFvL/D7X/tvm0/5/PtP1m6/8//vs/D7Xt//BqOBF6/0LaBmIB23BTuW32Jy+Hmng+
4F6PscT/FwR6CG4wfjj50Ib/r2MscP/FmQN5D2rk9g//kY//8wP/r0MM8VGCJjvBKpQmJQ0RsPx4
iCVqdUQXz/kj5KB1tV9HtJpFQC/fml5/aBIkjwAVFGYV3JRuchU55XmR9vqAJSR1/smgr7XtTnum
LMetth/n4DLIRR47Zx2BvH+pddWN8rzKma2MJjhg0wEpUm46Xs4DvijNrQ+/IGn3yRqL2ruPmGLL
R8e6AR8TVgJb+MesnYDgsmHyBveOmXZCJ13ShfBfuSk408DDny9r5PTpia4qYe3VByCedBgeE0tD
Sn5rP/Ub6w0fFtDnoU3HAMtjvDkBKo4liLCLQZls8Zf4jdTwWfD6j9vMlMVFCQFDO0SvA1eNx/lP
OlxjB6laPMU+uRzc8zauG03kHB2M6mNSlkAkSCxl0p31X8USrkuwlzRy7XKqFNXsR3DzGVhhDmXC
LdGNm7XNYdJe1nbHnIdT2ksjNISmHaLJsMFBmKlJOuyrhObJu4iaauQJBJHXx4yBSHD3CXXKY4Ax
rK+mvs+PZTHXXFfuQA5zjrmYvYIYLuoGku7TvskwGGuWTFVkmG5Mw3t/bnL6/Mq6JgYaYhz5IeA+
cnWtcLZfiALY4aOXIjcMUW2ka348DAEYvAvKnCx+FADCIxOqPtOOe736azsR9bypGsJTQumlmtsc
yZr6a8B7aJpPK3PYhTzEYMqwZmd8Dhfpokf9Y8xNglM7N6HSOuO/ghKaOj8SBi1fu1euwyUMfb8E
4lwv0hX4dE3Odv1ygtmU7orSC/uv/1j1718e7j9NHTbC3I+PPN4YuJupPVaUfvzmkTMqCqO6nIeP
qz8seXwJVzJb5yunnE1EYmnRRaT/MY6q7HyJi9jKS86IYNYcNk0WRtXFry/nR3EMWm/02C6e2JSE
G3/7beKDDAvtYd6WfcBKLOLVWEomLcXBjWYrgBOiZbtVBitKVdwLDxDC3Cxygs32G7r1s3r4h/sC
6RVFeBCB+3J3nuM+/sEMXZNZlhPMiA9xV3Vhc2cG9pryPAyVjIL7lAeSAVEg+ALH2OH92JPkIHqD
D8ZB2iSY7SlbgSLsCegxnYtDM6lQu+9icHpfvGuW2iRfO19P8KmWLvOrW7p9N/qNQOFHtiR3E/72
JqR6tkYhBeXNORoikuh1qOyHhVIJX77IrD63MaCPT+258ClczFUq2rFbut2vHyRupW/fLITEGwGf
V4sz3H+7ZzeDi0xs9fMPURNNNnuaTFMxJtNj1PMMM4BnPjyWZlsDQTcAMew33/e0v20Zl7b+HZKb
hRVRyHxbqRCcC/zzprFzt/ciF8WgD0PhxmX6rpsauIFn5oTbdjKbouN3RkNvY2+rpGJ24c6sJv0j
w5d4UQ+KWpdVHBRD3YJyhJNgmOBzArDIRsrciCg9rwu3hTuONZdpFxvzm5l7gpUd4bRMXFEzMrsk
8kwyaUoBmpeIh795fPGTgwHwH/cSfcsAgaWftrUNt9Xyb8nLb0Gwv/1qR5eS77UE47axLKpo+Muk
xaqLr7e023emQGfdL93Y8+FBh3NJ8S2T9TTba4r+bCa/K2qd/iubaMsdbseVnfq4OmMBp4cxV4RU
SUmn4AAc0qZEia/dJFby0uYzGrX7jUXHIyEqJzfZvYL5HIkvTBO3217HjM+zp6VHoqn+MJgu8Zc+
bFEv/ORUiS4ZJ5VeV1UXZeZ15QKoLlgNbLCr0fzorOrtqpMgU3yvtERY8hgYve1qzct19kLO4rFV
xPPoQxfGeVHuISVuugNbz87o7uQU1SHjFCebRufIce73X6MS+wZSoF5+Vb55xkXvwpcdddF5twCe
OON87CFcmvwcgmhp7wkbxO3hyjByy/oTRIckqXZVPLtldlUV7faFZw12NV17jh3ZY1r6RW7pr9fG
5lb046aLDJe1xxHEUbsVuD+es0WUMX1eE/2xmwI4WPtsXWEL04M973miHxZuWWTwaGNc2jLXgOvB
wI6re/0RH5i7J/YdjEncw3DfDmu/8waeop7jYX7E+t5pRrhURM6AsRfetsrUAMn/DIaaj0yZK38I
g0ese0MJGdgBO+zCRw1gp9cHZynH/AE3zXCJbnpgZGfL+vRUH0/X/ssB6vljWN12Tozl9PnlP/Ag
297v7uVtd43d6p4yKbc9OwyMsLDKZGN4Dwb8JEfxHm/LGtYooz4DX/3T62kHfdnyjQUNGWy0XtDC
9nuhbMvz4HikrIJeJPNM75mH545zareBeXyTT8kwfnNCMbNwXUYtnLG+u05KQITX/RhdhRWANYmA
jbu2y7khGMKPThX8Qm53qMRKy/rrJ/3GHYOSFRsaH4Ni/Kf8iJ34zZNWTeCzJ4XVYxytAXynJkMR
IvceePLo0Z09l4ZZAJYh9xouNokPCdMgN7wGc5zZldcOF8/gPzzdwHORxyXYOGGd7P1c6K1SYcpr
5fAh1N7Ml19Nt/1Rj0AL6a1WEBIf2HyTjv1aO+Myf0vrNFb2vHjJXIhv1tHgm7epu0x+dPbmzkCF
bbPacLps/rAlCYpDVgZMoJi/BpcDziSj/I2ifxOE/OOIRrUY4ohHMs5m00iQwJt7iymtmJTXe48u
1PJc7KVZ1hxBZkVtS23NjDLs/UtPzHomIs5ik+c9/frxvqlWuALWsYuK2Hc2J6C3GvN1gFI1w4J5
zDuYv+Gn2VmW0J5E6gK6nauNUcroARt3nrULS4enG8eNb5ffCJt+vg4aZqA9gEgsln66E1XvkXPQ
9+rxZW/0wnHbkFn5HPsnnWFE2hznGjk1C4JVTzmii2are399O96UGzSLsGg3GXrI1WzuWT9ua2U1
6aGI/JEHMoquGXYc1cIH7umm1ku+R7psxuq6DJY4zn/Tuvx0B/hgKp0YxyfsYYO33mSr7Yaqq1b1
CGeCMcZ7NouY48RkqeCP180HIQSkw0sYo8Z+zDIXlsBv7gCl89uXcouCYlXFHq8nz/TNPdhIkWPV
pIq4hGlh+/NfFljBCC5KLmqt2c7PSdUNLLfXIqZpbDsTqt1l5QxPrw1pR09Qmrctm7AHakM5SY68
QsNXh9Ggwufv9PKLfQrJgg61thkEhblYNmCv6BV2ik8SG+6pfKezRneCiUYF7nKZBEVQRddea7ZC
Yyairv8aIhnilBtiCwPvUHsB6RcPOTaGvMW4HE6lvaJDqgknUyKj6DyVUHq4FPnSjul0aLZCKJrn
7aR62f5Lw9v3ddzIxOZqxFu+HG8MKRikcVSusx0aiAxzn8E5m2iYnjwzrt2HdkFSO127Le7tX19P
QOzdrY7VbrMg5t+qtma6egq6kFbreoW766sTimKwoU8iDOvqrmXQ7S63WR16HEe6zPmOp9DX9DQ3
g2pAFnfaZpkjT1mSZYYo9aBSpj8ESbuACuJ9H0HKw/pEqA/cl46TdpXbwz7RT1ZcwhqGG+Ore6lZ
5qHxYNZJ+KkkSbDhS/5t9fQGJyAh2c4rZVaHS5HTGnBhdRKutIFRggpsuoaoX/Aj3kurKlhd/OTr
/8FlWfOitJy5NJPUbNsNznyb86up/iU1IrGDlFSGcTRAglMaDG8uOOi3CrCdKReoRdWS8gchhNsb
NbbRVmjpBVlYcV8rTnjn6IYMFvMjBcF2VrvIafi4YCm8YTitkntVnHzkknlY7VqIbLX5vMQenuTX
09RJTUhHXcZZj8FGRz3iaMhp1Wk0rZ6/91n8XL272nKPRAnTe94laK5g+eet0TRTIm95xyMfKv9I
ytLz0lgBZdif9Fr5Sju7rGhMIm6aNR8kHlP5aHsHQ3oBIe97Qz/gmR0pC3463ge1Xpf4akjTrW4r
22CN84smaeuO4QDxeuwdHwWzM9NfiZJjCWPb1ikpsodlRAOBtRmgK/yanPiwuyazS2ofWTFrt/YQ
dYIsLc6EnMAl3DdegPviQWS0ss2l+7KenFhr7meTqyY0h9L4Hd+TMg1vsIOVfsUHkQKyNQqv3c3r
83ajYiuP2pdyKgjj7be8nspiEtvOncZWcEteSuhfb9w/7Z4JJrHP8mJKFXx+3mxafd27cwAJ9uHl
/AAxoLTz+UbLfTgjVdt4XHPBtQeiKugjiW5hbf/6Gn46PDBI59jASS8A7MOc8MfDo5dxV5pBmHvH
Y5ZyXzhdVN2Cdm9SlNan10HMVNQca7/+2Ofv9kMVwYeh4MPtmZwOXGre9MglMj4wcj08FDJLk/wM
iUimUP1yTy3iOAegz+Ot20PtI/YSt+W4O7IWKxteQ9nT6/oBg28Yghczyji/Ozbk+iTq5OaQAtIL
ROLwqQ+Qil2qPnY1zCTRotW9echtiOEiLCYHPdrZU8FQuae8iNVE+0Or59Znydal/EPtZ37h/KYH
CX6UvnJMA6ZG4AMQqXFSD94eVG7Uz3MOKfMhJefGHb6US0Am6Tc5jBPP24c3TNfswtliQ2glxCCw
yy5Y3eHATMdLnvSSB/wdKM7WqbqYSK8fScB0+AGI3XNMmBnMIpRaMp420KF8+cXM5cpyuNKTu2xE
DaLNYLZHlcP6uoavEzXyiIiE+uUyylJL+dLA7+RmQzHYTiPXF5UM/u5jES3hNSIjriRXaimGA8Qb
Fc5Xi5ptRZwzwSVBsnNnTiEiggvPXRREgcxJJ5I5lQ9wd0GHnxrSzTl9XbigYzq5ENJCzpupaneL
xUIyvFZ6U2bw3bV0nRNrt4l+Jwt+W8jSAG7uPVQw2AmEP8Gu5bjINLNTeu8H0hj1mY6+Wu7Xws9Z
a1vNwu5dlCbkbiwempTfgV1vlx5IKB66QF3hVkb/VD52PXstA97kHoC5Xj+GL2vdIm3lFfCK2vCJ
FPDsCb9ee/+bz/VDTH7QDCPIJ3j1xyUfqjmSc7AG9w5M0vUjOqYNx529btsfx8UHSo9rDAR+i029
gaYSb4O5mS5hsLUNOd7W7XUhW6Qe63pvsGUn88DThPbJ/Wu5ygZVeN0VtrNQqY6WblyF7+HktI3c
DWVhm5EWFyb2cNkVRFGhxESXVn8GYkDvNv2mtHe3vfef+5Pn4WXPY6HXIKqHbfrHm5QuDuPIwC/u
F2QNdIlJVWwvQkC8TPInNUCZpwevRDPyoTQjmM2+ze1SfqP/g953+dqKZApjKGQSUjObP/i+Ej06
PBVvN/rXz/QNtJFAZ6Bcc3DUw1CT9Jg3z3TsHag4bRO+D7FhZSOJJCrcAnjLt/yXej445Nyn5QFq
P7TCMxz8nJMFA/uMvuTXF/PTCwa3AoEnXeL2v/gtuL2VCboDa79vI5QA4c6Zgq248sMx5rPwwOWA
G9tZrh9//blvDCDYXLFrDOiGsERgaf3U9qf5ktMcBuw0cS/0ZTuYDX5t26XPqr2nww0+JL5wMqhP
g6roqvvXmisf/e3AwAgxoxyYE7sV1qEroVTvXxG5RvURVrNQpDcg1DM2n+Sdi1+qXmFgkia8YYRz
Fcrvv/5S4U9vIgk6HJQ8W3erF94u1zSwaJEYm9+/IrKpgoX8bnJ7i/pNxqSlqQt4ILC9Dy201Sq/
kK03arWPnHobxeXj3PNt9IDDtNgZ+pa64z0GrnpYVRBnYg8qG/li7+iR1hVR+EKY3amPFqcm2KMp
cC64jBEgVf450ILi94PxsR0Wx5diwUPryR2RQbFNDgZAnec/aIbHP4o1iVBzrTHKqeUYW0fV/jkS
EjU8usjIMe2xrgpiga+m3mjxuKKFCfTX18exWrMhUutktwc3jm3n077AS8n5cnnt1sPJvODSIGxb
yssrlgyLjiPwMDEkQuKrhOJMualh1HBhPW4Udj7T5yUNkaeqQj8kLvPGUags4goiMOJi48ridzm+
P502jGNxdNzMx54ttbfH/I/JRhQW+RrElb43sHBZk2sH8vq1LrKUdQoUvN3DGLK4vhxlFf528/35
47dFgccoUUyc58mbj6fWkiUwv7p/hTKJZkLUsa+mJOLz5fOIC5IzScN76L889N2vX+Nnf8wfNlR4
UJsJDNPOzTD9beFTaJR8LuTl93mUb11VWVO/gZH6+VRO+3DO1iXF/YMp74T40dlgBG8NeEcQgOH+
359eezPhzRtuOLEh85eZEhuM377MBF7LedshDH7MxnBwcIlocwODQ4TPn/r6ZjVBvc04cBDQTYiS
w7QEd6SOnsrooF0cDBXijYxdQ+5qiUjod2aiP23XWy6K7wOYbGP6n9yylhqZ48jw9v3rFkU7ghRj
9zqs9mlX+6+VLdjDoqj1eVvwAWyX+7kZftsAvC1I8dBKeB8YGcUehLq3E7fMRayT23pBEwcNN9yx
l/EZc4XxwGFME97HX78IP2GzQbxVANDitilZCoT340IgqylCwjHlTwRbSt/fuw7TOSTBFvSKkrEr
UvNlDuIm22nSoogBrtnr6mVfOWAUpGzDU+KPX1/UT0wHhnbcgq0eZDbw85E1ompEXNMUT3maP+dF
+RUpWzDHo60QfynQZoZEy70SE/ekWWAfAhM/nzMca0F1G0Jr2k5eMApuY7SGdNejFNvTe9koG+Tt
68e4HOHJn9eNuPiAEwDj5/1YN9u49aUA7amdWYVjZKlGX+dayCG21zyCmaovazel8tgVCG8Yv8MN
zPudip0svunTVjuw6ESswsOIOTZLu0eNS//a4klCF2fm/hnnwP6X1e8GjcvlJRNWIR5k9mfw7td3
9m0twKJnqMxAHsdh7OHfutBP2pWkU03e42tniS5DmxNOUCY70ZpaDEBCpKes9l9/LnjwDxUcDE+2
OSps12HAvtmSvdnxYJTVvO3GO+mwWBGQYTaOVH+fkcjYM4fRtD49UKlMsTlf5xTNzRFSTtHBzn8e
hEQw+bhxMh5c8dWdQBpAVvME1Od1rvM6sjQdvY/ZNTFxy8WB6R/Ldo9+uBtuhzyerbNvoHQGJeer
s01i2xnVPnwZ4Jr6rp4nhOW7lqbJ4pHwMmapc8xQcK4wyrARpUU1ICcgsRrI8BXY6mpSUcR+btPV
NWcFJgRVEb5fqG47F+pEcxapN3pfmJDXXXe0YePHHzF4DzmM40BMY3XMUPea4Lr3srVwzutEL3Q3
O3zzHMJ1oRTM9LCSXXmuMe3Jbt3thKA9CFMxD9giGpwl7uwwMlWlbJIr7w9w5ppXF9YwsbeXDsb4
znJAZCBFdcTRakN7wnFMFij62HQtHdTJAWoB2nIUyE/B7Dghc7cuHaDCVgA4XnyWCUxO5ziT3LpS
kK3a1vlRmnEUj8ms2acQOm9HVubgyf8NvKgoiTPP5j7eFVWLSOQw9HpeEMm/TJJlBJTIh4SLKKkI
haWEPZhljFFna98WebunpC9K/7IBd5uGpxz8pfSvnD6l6b1fMVCQG8e8i5E6huGkqi9TsczOV3Tc
XnI5KVTJ+b7CFQFFtPKS7aB7HT/r501CJsXEAxkqNPbVDY4UG/73Aru+zuTTl4G24JGy82AEAQRt
1m4rhIgy3JAsM3FQwdcUczihKWI9m79eJoHYN/N6FnGEq8x1ZIHthwM8VMMcpkxE+btym3bxxzXG
SQ7RAT41dDU6SRqPH/dylnaLEZbCPqArpG92tUrzrnxy4yxmsNu0RXYRwx0LowJ+WFunA24x1svi
i5mowf6wuIusrjGvIlRRge/dzLNWYLmTmz/V9QRlLA2afL71cL8e98USRFcO9wDTg9gLg7y6Svql
q7tqX6d6dA7TwL8V58arRPeurKCcXQkFbHueAHQQ1mBN/wVBnf2fjJ3HctxKtq6fCBHwZlqWRU8Z
bm1NEKKkhkmYhE/g6c+XAHTv2T3oPiMFJbEKJs3Kf/0mvzheNpXnwrbaTxyXsvrcAHcWWHCEFKay
9u3p5ktTFTgHx5E8NXES9MesV0HinvDmUdZDhODk2QgoHQ6mlzDehjKdTlBAveWAq7s8AdjV0T36
ki6Eb1YFjxwuqug8AZuE3KwIPqOFtJ6G1h2nI70H+7vlR9l9obwOpdYQ5M9IEoZTC/7xrkrM2kXf
/vDTtHk3LFs8F66B4HTpXbw10IuZ2mKiclI664+NVtaFOOy6SxYdc6ctO/MRDM74FY2Jc6VBV6I+
S5ezlAzWAMXLHfdqgd1wyD7U9AO++IAvh44cbpDmaEFhHLuIrIpg/gobern0SBnr42gV3QvBhvIV
BXr7lCB0vYi59z71oeFcY+TYZ5x8dCvO86oHiqnqaqIrwZgHGjgQVPAEKy+5Q2zdfzGl5/0922H6
Ne769m022vgxAT+/FV2LgnPAyhT7QPLQ6EMvZ6xh0OlGS65uptMPD3WeqRfUJphWTG1+Frlrg7uP
MoHnbs2/ZDiJz9Dbp9fSNft7UPb0eQrMUhyMNm/ORdkuD+ZcRJ+BjYt7K4m919BeZsjF0BEOIinC
B3PI3a+FN7RfI/oyV3gbBHN4bXzntYNkN6l8xD1GSYapdiS4c0e/+iz7qaqP4M40MObR+JHYWf0Y
1TI74h3Xf7aEb58miX3gFNT2k+0ksOuXcfkt2rj+SPwMDG+OjVM9CvwwiDv5sGgBoN6exZ2TefPL
Yhv9k590mMHQWrulU94fENPNDwWGM/kxa2v3FaoNOdgQdSq+xYrPBvjAg5Quqp0wbANcr5DxhkK9
k7c1fCCOHK/lnEcHwYHw0PUe62EmzC8uC/CZqLrwxUuC4M7BxAR8veMGktL3voScOymxJ3LBTlDH
qx9DCQMaW4C8fmRoZscxkngWeDb6N/BZpkworMcEIOqHQhF139gt5i2cH28ey8lbXWe4u8A1fQeL
Qii4jPmPtBJZQex6pV4bb6pQ0scWxQ+9jMM0jQ7RqFNRfbCgls7B5g/o9KhJiUGH9HaYbaP5NhsB
9i+LzG+QqAfWjHQRb/TY+jfkVc5hgQl0HaCAHvBfqT77E9xsJHG1JcTRyJAKJSSgS4WXRlJ2fxOx
XD0jH3LOBpl/wSkeA2RJOLYlZ+CN9wlhOLYk9V8pDakblMyf6F/f/aJUkNcwITKGQJDpaTdoqQNp
3Ky+EdFj5GKQw40V5I3nk3ymokijS8HZaDw1jc2WnBo5THD85FhesZHWNKvc/NHqCNIp8qASu9L4
24BFiQdQi174wFUVv3yE4NiyGe5DvczNd8R+xr3I+5HJ5aqnxHWm+yHrcnmosDE4cQJu/p7YOx6s
2fO/0mdp3sq4MV0C30R/8efJf7etrmxPqLTa+6D3AuimFIG/MYNDllgNEtlLi1qRqFuPmIQGQwjA
r7iTJyk8MugiLI7S8JuLzwOx9S3SQDTC4z1MNftkEtt2Sxe/+1TThTgPdk4s3YjB8adEQC0htL2M
uaGatQQWwCfKduPNoonxu3Zmlp8ocx7hQ+QozezevJ/gCiN0HMovAP0Yuqgl/BFj4/ZVJGbTkaoN
mxgtnCs/WxHWSLmyoBWi9iuuCaZn312q/7vAmNMPF5XLDWuFAOQEF7vBX4hNVjH6gkNXTOWFDlWD
qXdWnQDjaS+4Ij7lmcx+hTJtMOoJw7fWqiOo025yV4QLoSVj15/BaZOHchnlQ5PNz1z4z7zzy5/N
op02EtpctXBYuxvsldpwyfgtT0b3wu2j5yxQ7nnO8L11mgmpgzdl8pR7hvfoSuUfAml+B4NzH5RQ
wRF/DBd9hWnCI2bunrJWFt8W104hr3l1dyhFH91Jd2y/+GCVdFyEyJ6xIrOPbML1p6pV450fGcvN
ZDW7TvMc37l8d34KRtf4lIbjSHeqiozionKRVVeRhGn+26AEX96bLvZpRCxZyIlSLJbGFrKl0UCb
L9BFP8mFQi07ZlDkqCLtKMmS4aVJBZSX/QSK+QEH4h2e2M9CpCf00vk0hJ3u8QgWFJgx2xEt7EXK
WQcFLR3+c0/7qoiOqiDsOXsPCsZyf8IsbuK/eBv2TXGlj0rBisMv4EpDhS3VUGIEYKG7XN5VRvL0
X7EXlbhkbN26CGcxhIFYVTT5Laq8yv3J3NR4ozJ6etnHroSWcZqHcVye4IkkRIfGqBpBsRNMZA7M
Or96zsuhH4dDEnl9fh4guqdno2ud9mQYlW7BxXjN/TbhDMT4kQRW+WC7ghLPgKA7XZrAldUbriFx
/q33krpHKw3sln2iGx1b1lFKUdgmymRbef4VvDRpsJ+EEwFbB6+ynMRiv0p9EnwDUutwlIHQe4mn
nI3rwCHd64DXFO2HYjvs5lFR4RNmUemcYKvxz9HaMWmWBT3UgSNI2f+GMSOG/tCnZuf9+tOssiUS
IccBzbsfabTPhzCo5TUWsYOJSu+Kxf+BZ1iMc6q7mALatiWq151WWi6Wbk+YMqmW9+2EHMmlwasX
DbRkmxit7l80+zXn35wnfVxQHnKk9IC5Wg0VZCuNMxMrSfo5GyuoFGTHs5DqVeBtbzXtPKoodgvf
P8cOm1/7TC3FEJ44aHGmt4pCo+mYQy6E2y+h0c2EWVNb8p3Z6HBcNxZajbdi5Y0InA3Budeyvyoc
zUaeG4gF2HZsp3k6TOABZTOQvXCAFaxP+HRcNWtpZy/XCAI5gqZ4Z+m7K9g63rZzhFSVZmZrnof6
gyg22HPRe+AUhEj8Zm6wbJCi1wOCb2Obp7hdjXBCXl61Qf8dRzo+fDue96OlP7ZNyrgq9OKDN94t
DUZvNG4FYdkZKFnAo6mvnL7n1n6JR6zE/tUjhGzzB87FzQjEPNGpkPdLAoccoZnJ5o9uGiIl83Qj
XVdwDTuoJalCiwhLtQ4kkxHQUF9qDPjHm5pRgMFng2NAlDuUPWHBnS6RyfN4MJ5ktF3RvCfDLcng
lrwPHU5x+cU3Qx6I2NQevV2mwCqJzemgP4cZrd7fMBCTGlg7DisP16fUz5d3qKfAKk2U9GmI90xK
r/xQQ3nvoOcTMIJDgqXl8DBFt2fVuLZS5rkNjNGmfQbazhvbeNIjEvfU/W3UIsXBoXKoicxz3iBA
rm/RlKzDp2o1dFTV0l/fCFEVqBe317T3ABN3Cum8l3G9oAYY00i/0JiCpfAec+HKoj+UGZ0rbRFU
8ghyv9H4EScL3TP0VWqp/FpOsJCofQgVn6kGaR9zKcRrFTxjqwpnfnsiKozTJYUpQ6+ZQSc+5q3T
OSxBHyBBZ9QmGBpNsnG/0jLU/eWeZo6ZHrOck8OTSjyF7RcCSn1Pw9zr27ZyV7d9kJuPnFGUG6WI
VAv6L+pd0T/oPurZRMjygCKb5b/wS6156OwgyLiKib5zd4yxUdPTFXZ+fm2c1je+5iwL5hcTCgp6
eTClvLwMCEzG75zash+VpslMSBkx7P5kpgXmaQfltByeu7bJXXyCk7x4zPCE9C4t5zH/bVtLer/V
feZ63WH6BD/iH4Y3LtzF2JtArsZoAjNsk64ZM/3Mh8bVvbURuwBePLmA+onaRc9CsTdvMQLT8Nq4
Ht5RcjEkKzloCgcEGRC4AwiND3gXYrQlngh/qL3vU0Bj6WedUkp/CK/XB/3WhpXt/Zm0KyVtQ4E6
zMrZ7fymSDVGIF27/1TOdVz+kLjuYz2Cl62azcOMPx3Xsa1HO2SZr4sTHBx9OYUBqn6dyzCajzEe
UpLz4Ir/ymiiO7E9olYIiQGHF4cYGVL05aX6FuAl0nxYXZ3wpNyN3Lis7eQNo9x2bBEFHk+qUq7e
7QlC0/s8fuMOf4kdoG5A4g3Morat0fs2r50Z3mRE9ufvzqvdqTyasPXVW8R5nd/Hnk3j1KOb8Fjt
OdCM2AIGh63w964L78u2lMGsyZkTOwpahCbtxm4DUHQb1ehfprnVC03Zd/o/Ds0EYBujOmk+Blvq
iQTupS/RUvgw1ZDJ6EINLzHiAy4fT0n9l7GiCEgPAD+aX7wNE2Az/T/qRuqb37g0UHb19rNMHNdZ
vypb1fUtH+1SQdnfFmLfNGbmweJZuoFGIl2n0ccxzri4KJr169rGS+8iHcmueTZNLIkO6rHl3R9n
yJg3NVcoZY4JrnFuST1fi9wPzoVXziwnjcrRAd1Gv9ArAdCgrnmSwmTtmyWO5qxJ7D51wz5XYwOB
1aavB/jWr/3Dx5hj3RMdkeWz2k5htuqD1skTpKYe9PvLxnWYy6o1mRi/4TbRy40/xXp7zspOk5oC
UkjYEzUjUr0hjFi5RjQDsY3mGIw7G0HpLPtP7brHudhcDu1dnFWdg7chooeiuAf+DJv2anXItarX
KvLx9rjq4EX+AOXHKPdo4XuCPE2U6QirZISCAP1ucOFpRuFBILj28zs0cppMs6Dp5yodt9WzHNGd
Hq2+WTupJGKwkP3PrrBqoGyndUs3O3kmaQHTxbJm3SowaSHzZJwSnt9HPUaaaI5EQ3e86eY4/OEX
lI9v/rrlGEW37t8ryJ9wAOXiSO1GTdJt9ABKYv2pdC31A1RNpSsA6WdsV7EYPV7n3lXfNi/+3ie9
3gHBpbrdm3tjvVRBejBo1tbyDpCfptN9DQOIS1uKmPfj9uZiON6hLLH1OY0GR8rTNDWIiJ4hdXM0
PSVOqgJx2om9tOy0xDIKg8iwv+b4GxURzkzrTN6H8Tahq3TsnfgpyQwyB48Nrfu6+d5ZamrONWqG
kfhIFDvcxV7pONv7JzcmcPoPKPvr8FobLklS1wxtEeGAXp79oMt4VqZLcq9HM8iIWQuUj5PmfMVr
MlNvaKXXiqeJNeN6f4CizTUZ06PM5NfqodUzNI9TWB34B9BE905yYwt0GO7zCFsjhwhHx5qAFs4p
bcpwSVcyzoAzdBy8tUmlFwcEsXqjatlK+cSy4KgKO4BsAz4jG33FB++NIaODn4AT9MaJ4KyvJ4E0
kUWCR7q4DKVvQjRN5zzXFH2oO6vc0J9psQXze0ldLnmPNLwYgOgVpFo+mizCBJ5vX3KGqm+Vj2kL
DPye6oiuDiEWBoJ+UfgGiDNWoSU6qbWM3pv0VQuRLryNhpMF3elP5ws1F+/F2vRRDUULF1avZfC2
I47RqDdvwwP/8U59CJmnBtgvdXd9Rswi4ZrPrrDbH0J4mgyzl7uAMLghnultpcOtbueOgbSPmVba
utE7QVrmL/u4hf55DaOYHsM1o5+I7d7oVJRjVGV62ig7Zh6EuBBxn/tzhSKoZ0qEgIMLUXGvZ685
sZxgH94F/mCeVAuRF5/CdW8DStdEuhkwcjoHjrlUNSYADoaWd/uY2U8esFXXA0hHt/i2L/vZ1jYn
J3vdRcvA5Kr2Y9IM3aezTlWRtfQ/thNpUkPvY6fO055ntm3y+5xG0LjdO2fi/NJsjbnZCtBPsMfF
bESX2sx4ZPuCbRSTJqly8xm86l3+VuI1xDgYcjAGfBk2rlI4O3rV3Vt+7owuhbbitrVtLeaqr/WW
sy/Z+ba2D2Y68Jf5OK21Q57X/LT1n7M0xiVrmBZnsm5yrb7xslz4EkM6SH8e0sxi5TsPDXSa/LI9
6G3I4Qrh8oy2v7JHoeubgEfABmCWeu/88zYHW29uSdvpl2+6CrzpAJWcvV77FDGjnYHynkqqYque
QfEGwz/MxIgIEEYn9Sv8UOhsAeMDOZnJYR/r23tw+lC/dNPr2OWxPtWXHqxN1b3k3jfyCEoLXxUJ
pffi/SfgA/2KdsoBB0K9QVsd4ZZwhkM38aAqbJOi6aS+/z9UwrTXez8Gm3q4VkrpKia1Wr18tLAu
dcUM1sL37dKR/ZIx8QICaLEe49ectE2X9zSG1qeZVDT5KKHWEgiarh7q2z7gb4AGGOUqSlsWBACX
zmn0szdnJRqt0He1NoCjnR60+BbppVYzdHneiV3rk9iuwhytQOMo0TxJllyy0vMJGgbwBlSjcVD6
ZcybcBIvfa152UmLZRhohst+6MX6Rp/Mdk7uMEg9PweY8nymPq7pa1lrmL1aHKMJJuRJk39q79CT
DthNh31ucf6iGkcRoRf/fq3YNtAmcUIQzKMHOhgkh4DthnfDYXTFhraRjA2W3oW3/v2kbN2P3Ird
fetGXE6V6bZqPQ2lCKAowzYm7saUbEA1GDD+Co3YK/WWNoEu8rYqqsMjiwP9VuknrtTMunxbKUQ+
jBJslPImNu5JEdJDwS47zj9DgmRPL94bVw5/L17LPtb3Z2ekjuKLN7hln3Fbrak2cvu8kVZ34apD
/jKfsZVPcYwu9AOTZY78AQuZfr0b3GVmcoXJtj105wubUowVBZ7ojKWDmJAO4jnA722ZjkS8RBZV
jz7O1DlW4+y/K12cngI+IVdve3LOEsr5Ap/abGuCBga9EwbTpMtYyy50o3jH5zwnX+dFbGkO81rr
sZHPmv+VICp6d6JcL947BQLgRq/v21Eg3Fb5/VHbDv8HCKMR+q0Hfqe5NIGKU1s9hcCJGN/5mwTb
wnmP1QzMTrHHudtJfLHNmrG4L0BQonVdsuFf2wHIUBAHnhBpWNjH0XCe6nDfRMrOzhpBb2s9/v6D
lG1n5TrpTHpDJgVrrx9R5wg3KCr6ewWWMmfohvo4sCOa+5Ges5jeVPafiCPW8ML+ZsWm+WWackrc
hsMOYaJHntv2HTqxNqNt0Vu/7ZAL8eR9YENhVuYl9Q39SOnCrVSVdSBvpDOUiD0Pr9rWKvBKqljq
RGxRM8fouus2U1osrLsncnhE/caxvZxfigYGKDE9ymGUQb7UGilo9AHvY98dN0HDTqTu0ICyGGQN
xxTr7Kfd0hKjIksduAVFux2RdBgJaQF3+7oXTLXeD1RY6l2vcU1d9rS+1BWOXGs0jJv0RrXjKTWH
Ol1WtqOeqvtRyfEnXTbUm5JhX6yCKtYCvTYu9OG02io3bI40ax5baF252FAi+QlhmUMGzzgha5NU
masbgrAbLeWzvJBQD/j4sQBj2q+2Q8vAAdNXhlZE0lnWN5T4szLbKxzgEKNQMDrNvyuswGFewozj
B18f/nl8TBI9SFdwHGyMV+0shsVdMYk1N39agcMNy9tJtWKdREEO9M+htHF1mdGavi6ONc9ZT8Gy
or1z6idD8kfTsJSxUeP3zyKF6kbzgMBLF27XWzDC5+i5FSbjBrAvWyW1E8OpHNfPNKEOgUJuZU1V
BnpNNZC+k1iL5AJu09GhawOQsPigTHeT1weUjvtZkpxCfUVbfWCtR/xhsEo7OaeN5fYC227OqN5J
O84zBEIMi7g5a6YxAhiKCh7j1hTMCi/xbXSmheE3/Md+5TS60Ey57+3MXLvuipAJZJQYMMOwYXHf
mVb7pAiSkiZDBKbL7HMRd/Jg4Kjq2q9zG320bat0DpiZwukEddUGQGwbwC7UiVSXDOcy7Nuso++0
lqI75Gxu4LEPR5NXiDGmXhZCFVQ0MRBC6MNARUwD51BVlxpTIHQ0cc1jPVXdPL4bKbRRTpRhZVnq
frGQf1Az+WUxLE8S1YvynvsoibpIY6VLLIv0t2pNaqhLgNli/qkXsGv8a2r7I7ZwZBglAxY8AdQr
avd2wZY89/u5+Y3+ph7VyUD0KJ45alvFyZegcMNfHQoKNzwhmEtz0KBlcYKzjAGHrssYSP+k0Sjr
qcuJPnkYG0hRKZHTnMRf53QcnFs1V3XxXjGM/uUZtHXfC3+IRmJ7uoW+Zl7OPnA81Kn7emqGb6Zs
2vo5sJy4vMYj1weLyunmvL4KOzRm79wttnsF80uHV9Uyti4lGT5YetXmtDzYSz6eRJ3bMINqO6Au
SFh+oZu4UT0fei/yhpM5KfhfTpdO9603+qRxzZzvrMcKP9bpJCF3+Zeeth4RNfYy1Q9kIC04bLrY
1/VggCECvuziFpOBCjSrjeHJgD1czNSxNtb8h4wWoDKw6Y4n4SDUMys8v23LqDEDHZYWg0xo5nk3
oqqDWObiuZWhCNJ2b8TTcdRkffBPJtPAOTUEfHuPGMg5NoV2KsYgurfaLMPu1RktUy2nkZ7V9FIQ
s9P+qD0sKT9FY+pND1gdrolf2NEipSzMuywnSoGx144vOOUF8taAeLpPUdHVxgP5UIP8GbIoy584
wfq4I4MI9PP3coHvJM4oa0d3PHQD4kCQYUKxP/wCFwyCVhTJO3TI4z84tsSVlRJuwcGOVhIbd9qD
NfpLxqgOnPq7R/wXQ7wdFHX4Lq7ZgMPAShLjEWaM7b9CkuHJHFo3mmsHHrsADYISzJkhm0vPvcPs
XVYzQRkmKGq9LcskkunTBF70eqPYC+WtxLfXpSgjy3H8KwRp53CwlUh1EmskLV8RVnuTYG38zciO
wICVAyH+iU4gJdT2IfnWv2T107X59imWtTqeoL2iHbH3MvLSmUJmGPMgnk9qldXtG84GeW4t0tix
G662nxzYZkco1HriDxgkcydBmRsISnBM9r7GY9Oa4Ytyl8oIz6K3KDezLNBHpMWC6fe7Q01WV7TU
dCH6/85sujhSVsPq1oV1XX/pZRhXH1kv/PjXhMXRcFPmaJZvfdG79b+29uZ2t/OOO3Xa+2MyIk7A
2TxlIMxeYfY2zaCueEfdJOZzDbo4hBf0ogmWlU4a6+cvtr5XtlYlCTdpw+HAXCWrHr0hl+F1Vtrb
PzZtJKMEqQ1JMV8xrOlRzQx42BYd/hrW1FFSDJV48Z0qXr4NFB74dfkQKccjcaXgBWenJzem+mEX
dm6RuNMVWVKPn4KOjw+aO6g+VjQ+pKBX/mgc2fAx7TWdU5YlqK6PWMDiIa1K05PnoW3aBqfF1jaw
REdP/yxVRLQah6AkpwTwQkGSBF13r5/S4hr1M/QkSN5BdMHqxf4sTMy4nzsahSeUY4qWUVH8LfD6
e8eQWtzVdjj8ZPPp5SlYTBqwkRf3J5iHfGkRpP0DICLM2HYkum4kxSq541xXf0pBMZ9JnHPuw3wc
z8MUMRF78GX3l8R+ozp1KKtbUp4K9bN1W/4xXOwpO07dID+aRNrt4wwHCJPwIPjcemH7MJm5+4hg
xaHxO6Guuthe2Tz7nso/ZpTXL6xuJEd4uZteMoKcvqayNe6CmHXec+t5vLMLa2rRLTiO+R3NF6ta
Iev+L8qQ5L7j5RftAZNTQkwTuJ43G/T7Fxi0uneSJIX10UZQEWhB8PCE7OwPWhDCe7I55lVwmafc
OqY0tJtD22Yg5BbxBdckoNLD2H2q/ZvnLRm+/kyUHDKY3X0sVQkDKbF9xzyQUE0vnqPLdJztzD3Y
udk8QbGmW1wFhS1OOQck+nZNfQtK4tJyy5ke8zixvoVmHXwfJiv7maViuIf56LxMymKURQQbRdIm
N6sp3Ht76kR47MHt1cE24/besuz6b/Y2doZx6cTfhkUqTZow7zjqfR1KP/0Wcx7CTmXKXyuTCO7e
7qOr55nq4jjK/G7jNf5O7op/9CKRXQhJjD+lOdydgMRNOrGDrY5G5TfPleuwpGZGOp5g2JXN1SmD
7JciKPFzF3apOovRbH/CfcUMDWYjAKCbGqM8SJGwssQSj9QGk/oDGq2ZTrUh5HPYKxInzMEuyxM+
2g5EUzMbr4EfTD/yiLPYqUo682i72IZaQrkPeewZTx57/MOSDPAG09n7bFVNcRlyki5JLIpuXlUm
cCL7iZAJncaTnFmX6s/hMCePdYNc4yyp4N6mJJt+2bJPOL2NIR15J5dde+JGnM+Olu2/mgr5Ep3o
PDQxd1XxE19bHLokXi4ohsqfheHM3pc8HLGs4Tcuoe4P/It8GfcHXnNVfGcaoz98jWbITN5TOKkg
SM8cv5fI/0L+IOi2wP9qhER/LdwUQi9ODzRQjfpoDKk9gGIQzOOclxkoGEV5X+KXLRLRP9kTNPwb
9Bxp3cDRhPUxz32kiAeLptB7T0YYHUQYWcw21hYbyJjKDv+X8sU07VKw8TMhTVWSq2L40eLg+I7U
Nn/JxCJgEvW60bVk99CV2d+Ldp5OZRUPwZMyc5NOdI3y7nGaE1q71YhJytWes+WV3GDSEExyVF6z
PHJJC8EkLMX5T1VQ0g65CTJ+N6NVq4+yoFd0QhPRz1fW3ca8MQwK5zUfCm/5r7Lnf/KEtemS68H+
Q2sCzQTCyT95wjbhenCha/U6G2ak5G8aa11TvGNVVIof/4X472gByf9XGnk2PGSbwUlgE4pT7c7y
zy9z1WKHNQK317Sm90NABj4kLAupJyUrpZe6o6rvSru3kcMJz4SwkSTSyj2azoP+QxYxoQKnvdHn
mK2C8r86aI1Ejuj/t/5AUM/ED7TrcJFEc0GWznffHhz+Lkfzw7kIcxDdtRl6F77bg4s0FCo5m7wi
mIdABv1RCNUWLiME3TA+WwxrjTnlwzC+swrlizqPOYxF2I2G2zox+WXrhRogtNxYgJU0vxwnZlA8
pxBoGJDl1Hp8vFwWU98exwplwntzuojv3Gy4KmyG2vhC4HcUFV+r7UFM7OJq/ou5GxIwYFv9YDov
+KiN2XxfQkrzhwuj23ObB191WIi9JZiPcAOVS8vCPfutSHlmWVfqg3YasXWTgEAaRUZQjpnr09aI
mtYv7zzVEW6B7xOVf8LwNM0igwcHOGqfUjtuBvGYNFPDC1uQ2WbmLUWUt8SvhetnVn6pR7cgMILO
k/ZRSYsJi463mPrE/x6T182lZE7l4aYkMC1AbbG/AyZVpz+SwJQq/rRDSpEpfCxKMADuUnkGs14c
5xlyfSgVAX42p6mbIyws668G4ehc34JnBq6YVgTlL77pQzCv3FD6ljHRwJH60JlYjjintBMaoA1R
A3LntVdjtbYNIQPdIi/GrqxoMM4xgQFzeaqxqmrTsyRQhYfoWrJjhHZD4ZTGnYhp6mDnvdkJcaaz
zPg+M00nUHfY6uGvdEoGI+iSJ3O08a8joTiB9HoVczYOwbM0G6XSLzRMS/ontk/Ut3EgL7nnachg
oJF4w9OLkXnLJC05ePohZw7C05w5csmQlb312G0GafjvIWB8Un3eeHdGHqnknNhu52cvOWw9rnHI
PMmv/pf5vArC/jGfAwREzGrHRWvgY5bzz/nMt2MaqYr6dUSX57Z0yHU4Ax14ePcVmbe1Qsjp9D5Q
93Hz7ANL0BhuuNl4zulgeSXOIbWt7QdtX8LXfzcwMQyTb1PM0AFVcHwjQpu9+ZcIGjj+tYETTmgs
jJKqq4n9MI0qOLBJUBjdlOxMni5JID4dKxwd9fftNqmwY2gdKi8GNIQJoD1Wl83Y1eMj+H8pmgAf
821a+1ZzTl34u+VB2iOGeclkCDy1gGQpOCFgSwcpTRjP+hxVGqM2Vyl6Aj0QjWw+b01eFXiyHWC6
RYzlnP52TOY9lyL7h8IiYiX684uzXTQGPOueEVtSyIzBTBoMqcP8QSXZhyWniGCq/to7HIkjx1Je
FNkUJK/U5PAhStr/jfTFlRqxGgbt/ozIXbQHI/BR3BI5J/A0haosJD6GVR41QKDwXlYznLpLs7p8
oE5VdXqc/VlLOXdFZ7cksZH1R6McNBjC2kny7Ivvo65idErSQLDy2dWcu3dg7nXu0rzSifKs5g7h
jPYysptZY5FIjh0d/zjiLwFnAmsZfn23QIztVUraVBCFrOfd52lXddkS8SLtMhMnHUn3JcbDlbqo
8fO/O0ufO882rvsFuL1AThhomr9GxCKG3Ozg4Gtgb3f/n2fCPyW8ODaYDo7QfA/mdoFlO1rw9r8U
xK3WaQqyhp8TNF0AinJV9W+swL0psLtW7FSM//z1/9Ss8vU2AA/DFdAl8kDw/m0ajnR969IN1fPe
3d5pULt0deu9J1mpMTpUQXpS7YDg/0Xqr0Mc/rHJMyExgfMsx3UQxTv/rivEGCXQbcCc1+YOMwyg
nkFKpZixGpjGcSg7J5/Oo6xr5ko0aa1YmtHqxS9r4zDsoxVDpjjIX1PKidInaKvUTb2IngnzbgME
0PBpzdhA4yb7MdREeY+fBLnTjI7diCtjA/bLc8LCTU39n586diT/dqdsRjiUsJ5jboZ5zL/rZV1a
xshf++SF7D4cxs6UI2FVXyhFGPbnDkMI5gUQhN5pYIP6iAq3JTwib6EkZ61jBytvdtiQWAXhYBiG
x54KviJ/3cv5XaaLwuDaGSEBb23GHaXfejJDAY/BO+1sqY1xStiUFmH7Uam/decyWHGu8V+OgbQ+
jp2BkHc+AynpJxUOrf4Qf5D4BBxEl1q0F+wepKQkIVgj+2weAK7V1jokdMHATg7DYYtJBTlIdzib
KdctR2MyNWtjJ1xC2QEVyk2W+BeWR9vrDhVWBfOjDUUFrDk0jJYNvBiL1f5WJc4MNZuDREYuotLx
6ped7bU1hc0pxW/hzYGWJD6j64QctSlxFVmgALeZNq/UQ1s47XIZYMrW5TnabMtFv9L+5sHoJoou
XoN82KTDOxyF7FA3BMKy9bP6fpzY7+oTPQ8wptoQYTopgj2xlBgekqXUtIouJ2SkPW48edeUK4uq
gFELPWJr8u+Mw7ahJyPuOqtIoIrufNBe2brFu7XZ89otojtSgODR3udb93m/4KCxNAmlb0Nt0d3N
oV7GOZ7pjlVhd3HgHsqqKFrdHiLM2D16nI4NUiVyTvPDi2eSuDxeQyCFwr7YTerSTZuEqxspqBQS
rmveHt5QAW6Qep0JlQxHOBlzZlzsDLAEsyMCFWi59HCcmYF5AsaRvGXjJJP2ZsNBSG8pruUUdhKw
mi/YyTWm4eb8Njt+Qz1I7jvdklEylzniZGZi0BPbu0V7FRM6Y0XLjmS3iguzajZV+25/mLaBL057
DgdLLv2FJT1kgW8XQ5eA+6/b5tDR13T4Rzc7ohBI6pc4aLH9izZ6ohP4usGyN6zIPsfm56h6uFSf
5qxUoLobFWFvP7FJMsT2H/bOD44D+q33roLOtNPSdy8rYRmQ1u8sO1x6Bd/WkjIFc8PB5jMBSkJQ
Q3t2i1t47Nva3bAmoqVyHghSprN33HnR+2Q0syogMVk2iWXI087JTbYXRiNWD7KtrxJJrLnoyA0F
GMF86LaxNsCSvU1z3pUhqgTd4CGKHrGcrkb2KqHYOu8bljgWJgvSBa+djLA/Uiud+DNiSGsy70nB
AP8/05maJtAGdDAMHW9qZdWjolI4Iz/XBFEzRtHjix7E1R+G6qNYl5GJacl6wN4vFeKwbAnoV8NB
ThZiURCkFpO6BmmCyz/RcGUq7qVtuI08FbWZjNFzTx3FmOw5r7MM5aHfwHeaNo8OY4ZCwPT2GIs4
I2xd4w2yNfsFAV9KIM9qlzWO5kp12pxld1YAG5euCSwWFJy+qohAbLoM06C7ezvvTbSDZprqlHeW
NoTAmg+/P72lNzpuOZGNOdwW2YWvuDR6CeKATY2wsayntc4sY6l/E4LMYFFg0oOxzXNtFRCI8O6O
R7iBpdESBkovyw5z+Rkl68IvCOoMGtFiGJJguKeRr4kb2qCF645ptDAjRdxq+sfuD7W3up2qsGaQ
QV9FP4g2BB53bQEp9ND7c5OMh7zr0AC/WSod/ZE01W2aTcYUa7phNrULqjYid9vMKl4BpQjJGWHB
rHNZZyLC6c1qoUew43eatZptUgGstU0MsVubo5v5x5Y5WPDXs4kxLlLNbJUEjemhn5vsRJcgw3Eg
iUhnzyBRNd4AxxLBo+b1CPQYLAUJd8sSsvUf2gy5gnjwqcPhysQRTNTgrbHk/1B3XstxY+mWfpWO
ukcdeHPiVF8gHb2RSMrcIESJgvcebzPPMi82384N9RFT09TU3J2IjupSiUwgMze2+f+1voXqGbG7
J/5u3Y6bUmqjUP0e8k056EnmPs2O4+Jfk5KK9X5WOYwUjEwkY1bGu/X76qWGXMNdyrmYMoAiJuwI
KJyIVEhA2Xd7+m2gOa5XkCydy1pMk/I4OJAUxy+MBa0+413p4a60aK4Dtn4JhRT0OYgFPwz1HCLr
6UgPiaTyG5WnmGNaqcJkej5+yEz9tJldIn+G8SrPaVQlZ9XEOVfdDY6Ni2JjtaiAxoMt/QqVVMSH
Io3jOaMegIHAW0qX6FX5mKxvcFUJGlLqRaVetLulmGedYqTgapV8rMtlIKVulu6ZfPrrjJ33oxDI
qEdcIRYfsQEhm008RegdVdH7t4FPF3eDFIAPsptKw0wcWDLZkFjtM71cIFepAcZnsX9ZhUqExgsk
FL1mIdVZKwZ1SkQoU1NBANboh1Z31NnYqMl4zNHFcxOrIY3+kmjppnIGXI74luao9l21OouJqZlR
5zgz9Pa6p/Xj7nXFFZ17S7qA1t18oodC5k/lFfmwPh7BkLlUka3OkgxgA8u+Y2dC5LyaZKQCO54C
UvDOW2ZNdbrQIYDCtFzf9zqI1g/jh4gFDbD4cqQMeW1Qr29/nYQ9h8dQpKvyECbbcASlxDZGA2ju
bCIdyOy5PqB+DPaj3PwVvbWwcM+WnuTl5dRVipNdWQ0mLJqrVh2MLwBxmCy3WYAexuRkVTv2Z5P/
yF5W1tDqITCMdpc2dHscv+gsUd0K2fnzW9SaRSmNGGBRv2BcuPxa0IuvRg9dCkOt4dJg84mQRIvg
D64zchFGdUOxwiyDovOucfsmon6Flo5XbKxM/J9nxgBuwdCYwfTFGGgCfB7BTvPGVvEctV1uEVgY
t9sZPQdsdMPsNHXfTvS0esR4Iep0RuOKOl27TGLkyrIRG4iWP6yFolCWAaumEg9lH9NhUhCvBEKh
//Z54vQ0gdoDHArIHw5NnOaOp42fDpFR1jQYKErjZoxZZkoeCGdK6EAde6OmHHetPi5lDIl3IHb+
Uo67t+/il7Mk0EVPRPBR/+JbOWWzOGqk2KbS6tfu0b+0PjppxGhANno81ybTIHYgq4gwlx6JSO6M
3r6ZE1CMroHMg/yD3kUjqwMmzOtzdRKUXd1awXAdWZOwa00DuyxmmKNIdHVsoAnA8394+8K/fBcW
XXTNYJdPWVyjxvX6wnrnkmTimf21JRdcB9M0pO4VqNabhIA/rnuBIe49fGWh3Le/fRun75/Cgpjd
HY0PgYP0KTuQftfQhtjnrwmpkFXLSEhCKWELbRvHfmHTWM/yb19ZI6Tx1SmeogKMRd0EjEZXwDk9
22KoCkE/B8oVcYliusycgHPPzk3qqsFEevRPreKkSbp1ercW8/GqkTFRewYPWoWs4XdIqNMhqmsO
n4VFocLTQBidljtsBCYA1QL1aj1hr2q27ugVlENUWh1+qPekW8aSLpjffE6n1Q4dcJtnkhmggU7z
uKfXI6WxsddbJl1c+kbmAsJZCrbQsw3quznsarPHmNs56pcstUU5WjOaQvtS9wDyw41Xk5dAGTok
yTU5s4YMJcnveJmnxSnbQwShE3ljo0CmR3Byh8QrsmmvF/NqzF13iT4YVtNV6TnUDxNWD/M5E5pD
7lf+UecToiYzDYnHJqcLJ3QFN5MDDWDcEfQ6OP0PDtKYYcYiS0ywuz6zV8OCv3p0SPcIlG7/9qd8
+jhC3TAtV7d16CiW+Qvyk1lzgE3vOder2HI9JFewSJiGpQXCPTr2yGNCZaktucVH/fZNWK8hqRaX
N/iyXYfpCMbqL5BUVrZBVKTn6wQzG0vNULel21x7g5cFT+E0KbB0OpLcOaUszO98r6nM8Yol2yiF
KWbedI41VykJh7WKoiPowvRLpGgEdxi+3WoD8Ea3Z8dJ7NdMW5mjQijAVqOmh1TIKM/SjUKoKhaj
dTNa51TXiKBRHcFXXyu+ZTgNaMhYj9G7P3u25VEJbagMid+T1TaGRMlL9iOhRGgDXaxLKUs1zJ8S
YVOt06RPVYFhYEy7LpuqdcKzsTAq70PXs2JISsbgNMOOOrnRugUCvCSiNDykM4L5gzrUShXyDqK+
zw+pNEyFbiuUOWQaR5G6c4gnTautijq/6y6aOoJ/u+NQH6lPb3972i9jiFQM5g3VQkOGx+50LXFc
ZmnU8vH1Wumu5NtnJ8P57oIyIX4fIo/GzKMTKfXSlqSOryXFWqYvoRcXZTN1SQWkfqFJy5+kZGh9
2zmttfJRnWD/jMg5XTv4XSP1tI9q00QF3Cb6LhrY0VMErkG6GkVstbnibFNZxVcccZFR7KU2eJFx
QyuxDD0SFnymb+Fgk9N2NKBZUX/3dJysFw7cSJv0D9uzSem1TyGSA+LtxqHVduUsCq1uaptBboRb
ZTq6MP+/dgeOiu7YMugmOyLV64iZ+2nDRM8EWVJi5VdrQ3HdzNVyq0bcXMy+sbbB2ui/Kf2eTqlM
AVjvPVeDZecYv2zV0qEWGMWxuoqjxGGiyTmH2Z9/XD9zwDbfOV4rOm+BBoXud6kav1zfoIyEQk4U
2U0T38HrRafI5ohMUi26XAn6IxOCOF69CvfINUu4F2ppVX77afrlBviakerakG/Z/jM9v74Bm0qi
TfJdewHX9jh7mMfz1rr4hWhUxbxscYiPDxaKW+fD29cXb/DnxqOLPpJ9iaB0csT8ZUFIp9EksSic
LxMml+XBdXtYXlFrB5z3uelGafe2TqbUbwa5frorYifIPOrBBWVnyJg7ed+pZQzGkpfNJQEUUd3f
OGZVzk9e3iTL+dpML1KtND50WiO62nRrxMlnld3HgZ6IUmid9JxhWgds7rIhUYHqz77RczE3r916
+htihqc3mTOG8AUJCxD5rxXw2wSJbvlIV1UoIt7+WE+gcazNDCbDMZhdHI0AnxMwI8/KrFlgfc4M
Rj5eWU573H2H3PF34QaneziA0DxCJssONQKxqr4eQAF6pwl6RHLZeQOoER9Rd5w6Pjl1TVqDpEgH
Cz+XDCOxZmrzzz2pLgNoByRyvf2b4WSdDie+VQaUK+6KJtrpoWfMEGijPEsupRw1Ppra5B5S1p7e
/ph/vRxzJC0jxHeOykbgZBQlsWXRLV2si1BwPZ9/eJGzga1yJwXtv7ngSXojnzHVLTQ+zBmupRIe
e3LJtg0mQdGoL1Yzk2QNTCH2VAAdo2jwiGC3IbuMZiSRGop6G/jSjd4j+Mz2pHYFanMJUSOlfreW
yNaEDytUhZ1Gukeno3lZmo/AHiDeJcqQqJE7a+m7DL8ur0r3xBJEC6Jagln0TSpp0WU/IYbbSp2I
AhoGpIIcBa7SSrZazax+EI4BJ85Fy76L6O9aW7eXgt9iFGWnBFIw9cAygOt1H8ujGUYreEHtkItc
kXzA8PTkaLHYQP7YFzUiLBwNak1faYN/FP1RLLs9Q6EId9/iFOIYRqKF8Oo0hLVwkfX4UYaFRS1s
qHrxlnhSubL8HNrEFkVq1JmifLPyM9A6C8PVKjmWZ5dMHDafZ8Bt7d5tFDPs/LFRmtk+tDlJHN55
Ui8koMmKgKqO0Fwwxo6YPvdWSObbnfyw1mPROvEnkMM5M67VmrVCXQJSW57WbjXFtKPd/1hokAVJ
KjqiOHlkT6uFpc7JISCuZtY2EpW7njld3RMfplMPwnCzNuDgQojQyfhY2ZSfgPyldfNuFmZs3me4
Qgc4J5TVTPZP1M6q7+xj3cSH+pFMX6RQGjVBFnd+yMdNoEgOBTShIBcfh2uhCfuVIl2pKBGaYl/x
WHn2Ra5Xo3cJqbHtHxJCC8mmoahtLd5WboA8gW4u9pAZ25wmHHl1oQGfxDSpTsFPzL8gsYqdTUeV
3653g1oJ19cKs5EcFVxlSghEHyDz4NsauFFjV2YpURw+/4myWZcmqnVYnegFxQsPaaRGRMfHRZbS
sX53xm2Y2mM2b9fK7yoVwEItqp1r7TPowRE/QwHAZO+TzJGaN40KsQfv/tKny6O0HBk1NqSXHFMf
+Y1RskTWk7Ri09Dt+6+UTTTziU7s0N+S15pX+h7glTI/OeaCa/QWuJGwJ1sYr2m9pda4tGCMk0Vr
s20rm49rWZq4O+GXhoor7PorZsKhSMpg5VRua5wRq6SkheDQ7Fr2awea2VAI+Zccpu9w77hpp9Dw
kGXd1RTZyFlg3Sp6s23GH1Cna8m9HNa9PfHIpscHd4BhVYPDHVy9LXe438UwlB3yQKHIflYpOlCF
zSA1RLIokJJSxMCUzsFE1xNLhcFM0OKyrUASUJheWUwrHMtOgAY2O3y4Vk/dMMNIgc60CYYbJzXC
EUnZynEupohlfX2ncoi5s41PcnUWSQveCpCSj3rqeq7yAU7lYOw8OXWtDafVeyUfnO7IqFKPFfX1
Y/rhRE6A6eJLlpZhWaqnvihoSdLyKLkqq5HKhBrO3EO+aqg+TR37GIyPKBt5gHB11N37KtdR35aG
NeTUjWVlXbZFbHcSoxFrOcbIwwraWSbyFWiJ88l44Va2blazpinL6ys8y6NqznQoBIn185o8uxrd
GhRVTPBAZ3FESGqNGmmisl9rkRVdW3FpL3ju5EQZF4HLJJpPpcW4S8tITdHXegpZkL6nmDiwa4l9
GOXrHSEnjTHP7iOh1Xy7foCLHtsyGV4aeu/1MCu/mh9j+zjrtXwKTPKr80/OlPpxP6S5jRA+sciK
VWBlysme8Q/f49Eru7pXQwi4y9PQ2+Kn11VibfBKFsk6Pchy5koIWO1tq0GxQTvDuCwg9WVZCDYu
jpcnr1YgZiOv46jdbwqlEdwXTRr3pQkGMJ7JeYDoPXHQi+SJ+0fm0tEs86/Bhlcx2o4z0ngQ5Bj3
+XlDlhfWXlAhN4HSR71+Qaq0zurgqJf4XYL7C4HKusyZTseeZnQX0YdZKzRpeWRMtxLPNEvzES49
ug7XBtsMOiSrf7aT80qFa4pFqxdtT2WH+tFSS1rrnWiwcSKgi/Sxkv5lHI2z2CbIP2kS7zHJq8u9
GyIWcURZBVApWyXGUcqEKhbjvmDwkUUlVCyOTOXgbJtr14nizupVjeWK/k6FL+dzQ6pK9CGkowny
m2KG8pIl+MFk9FcmTaprJ6xC8MaCuBbPJQxA0nSKBFopgd36wIg1ZOyKR1tIIf6FAB5KgkHoFamx
V2zUhiUWgaMfuDWPYCGzGkWrjOq0mbkboH1BWGxtSo19u+tVlXTYXSeB9XLYesYxGG/dCazLPQm+
zADnca33aA4JLl8KbxPWmAAi+nS5oSz7DEsAA0H6KNcJed04rgNdOo60dBZ7i7UpCOAIb/N6Fl3J
Rqt8w1NI2YNxJols6x63l5uqVVik64bQuEA1EQZisobErCP5WFahW2y0CJUX8yxS/54Bs7R2NL3v
aHp2UDNlWEcj5bCBzrmx9BMNJB15jUfH2yp4WBne5vqK7A95RchoogqbS4f1KkiSyCs8g8LqpbIU
cFctjVGeZbkeSQeacqSQRXJ2kpunRm4PV3bR2m4MZXNX0hllu3EdntJaKpEJttyQynJSK3e2KJxt
4tyHCAMuyCtkMHySTPJUp84TsDY86LHiiphaOZpXakEin7lESKkFImwwUJE2LYIl59ztirqMsUUF
tvmcyy+7PBKMuoSYPqL1IoRt94ativ6yMYRhOzwE4VBYJVkEIoEucx2hQeIIILrcUkaiJEevsiX7
oNSC8gz1GoQNHdKbyW56szZ+59YCBLuPA3Jf8FxKPiCddLGpTqRSS2N7wfdftxAqyjt1jA0NqZMk
69mS4iU/pPUZQ6C/NP3WdeMls8/XsogSjl2qbUKcb5Ht18lwLGuzSqYY8QYmI2xIKt1DWsNSSWdk
lhCwcR3gDb4zhxk8v/Wmf/j8J0WMRY0lmZGzfshr9BArdFmbG6FxiqabVupWoNaD/dlxCJnKamti
cG6TT28f706rIZ6rOyQy0B+zXAJWT8uBi2VPZRwW2UWeVcjAV0DrSqWZZc9sZc38rQsbiB4xj9Cj
o8dBm+y06JelRle75RJdJFlUu88zJwUHO0FFJCjRiLUy5cWugLLANP/2hY8Fpp8KQBTiOdC6Jh06
+iuESJxElSiKazS8enRWjHPlmueUPzs7vPAIPUUsTl+9d9wDRuRGQ7yx9FGbFRszng3iVW3W1Ea/
So+0vU7NXeyLQAv6sbp7+yZPlbDIXyFSaRwfYJ+ov2bwzkgsHKcajMOqUJMauGnNL28SUZhV3anK
lD2GqipyEqh1ruO+n7qhqqpDmU0o6Hwd5IHyviljpQw3KLVQNfs5w8DId6ZMe6+jPMuwR8WZUqCH
tRqwxn7ETtWIdjnAatoD8mmxjrX749v8j6/Tf4Yv5Z381Nt//hd//lpW8F7CqDv54z8PL+XNl/yl
/S/xW//6qde/88+HMud/b/7Idfy1KVuwpKc/9ep1ufp6d9sv3ZdXf9gVItj+vn9p5ncv+DC64z3w
PsRP/r/+5T9ejq/yMFcvf/3xlSzmTrxaGJfFH+tfnX/76w9NlIn+4+fXX/9SfBJ//XGb/+//9evP
v3xpu7/+sLw/UTfghSJ0yqN3KLI9QYCLv6EwU5RNF/31h27/aZAYR46DgbRBRRjwxz/aktARcek/
bYuCu6pruKhMent//LiPV9/Xf39//yj6/K6Mi67964+j7eq/HyaH8WmTeklVk9hwjOuGqFf9VEiP
OydOcgiEWySMyNHoFhnpXglj7DLeNGt3lEU4VwyDO9TXSjF5hZ/2gi1KLo9bbJWqMbCaT0b1HXHV
mPoq0Q434FCGwK/z3uGfUdskftdrXudjgrC+um03zj6kv2jBO6dFxaWV5ilyDJoe7xXWlCdgopG1
iasymTlIomvfml6FKMVWa/Weg3n0scB2Tehb5KYJ3h5sKPg7Q0A+ZknoypmGuy+7TJYy0v2pbaZP
ee4RxKlPjWGSh+7UMxyAutH2mG7sbNd14AP3eplYF0CjkuCQ1zR1N6hkluWiwYNA4OsMznoH4Dg3
UTRmMXm+aRwbD16ZDihnyLzyzdBI+Hfs1s4mDmcPoEFYW5rvtv1yRtmYJQzcZq1cOGWA2TUd8VIS
aFaVG5IDlsDXnOY3xoSTeZKvluhxJml6wITtUG09qbNmgZapRGeZWwgpVXE29GBl/WDM8/HMBvl4
n2Sgz5Gc51vI9M6N2rLic0yMbVskhbpnvHDxm2nx9WrlIJm3OdxaWIY0y7Ro4rwebVpWQSCACr3N
2UXfaOSWbst6dMHgT90FxRN3/9Njtw73V8P7VXH3eD1sxVR3WSYpfBqil/HT6IZmCg9WYKnzqUUX
DgDkU0CXc0sGePtV05Pm8Pb1Xld3xfV4iFSuRomeyxknpda+woFM08LdIvietimbkAsarckmiIPs
N2/tdb1+vRTTCFGpLMSmJdoVP721tvRarJ2Gu1XmxN0V2EC+xsTumv7b7+iXy4iF3jL5J/sMA97o
68vEoEeTJYxxjBOls6PhUuOgXpzfXAVNwutvymRbDkHBozeuczlGyOvrpONkEj05Ym4Lgnbw8I9b
yrQlOdiYLwaji+vHHlyH9SkzFVAChaPH3ykI6tUuSGqUjRsOxBZUisy08PCquBOn22kEfUK6OVDx
Twkp7iDo9DKdCj+xKz0gfiKnUpUAnCioenGk8xDo59d0A5ThrJ8W+4M5Kt28W7pecM2ZJJsQF4Ol
42Vo8GJsls7qjc3ojkv+KUJqqYybyFvmfI+BY3Iwfw2KE+8xxWXvR0NhjuiGJqWjk+FiOsSU5c37
QqmHiJAMOtADsRaRkeOjG8Lm0g4AWgWEN/VKpvvtwASMwzVHyAz+GVb/fJECGbRoz9tOdqYU1hzu
Cy0vS3KV7SG/QQVRaNvO7pMiR2qcOsFlX07w0YM8T9VdqEKS3A8OaoDCtzlGBFf5oNrxzsIcmt0E
o1rZj3aOKnHjFl1iPTdpW2S7Wm+r+kBNoS0u1bIIPuY67bYt2tK4/0g+pft1wSNyb5FTMC0o0rW4
u1uKlIyjHDJ0c2/MdT880BupkjM3Tsv4ekmLCnhJVoDMoS5DBm69TXASaiBdSAE+owMx1FdLSoDB
UxjPZvKuphIAENloovhm4RipXxI408/PVhYU3Ern1t4tdRfAHnVOpvyeK7olphLSV6CtmNYzgcjZ
9aiElCiiobIGH6hoW33Dn5kSD5J0odufUe72CB+xNUThPsYQRXnUGxzo51mOxPxM61ij9lNFBfFg
NkbePVJpLc33EF+i6SlL2JDv2tCdpgMepWHZaGi2B6BctC0BsQd1Fnw0B1pxFzSmUFTZCkaAz3wX
UZidRd0IbWVbO9ZAUlhIKFl3QIqd11+XStfHccP3gTu+cJFTbww38RT8UaU4p3IQoEEQq9Vmblkh
+dqH3tsUTaJ0WA0MI9kZVe3iWI/yMb9ovNo5hNEcEDfjReFMFNTITMU774gSaoqAcFKUHc6u4+4T
ekJLVOxrmD/6GRToklggRuaWMvQY4qUGyAK7h5xQcjvCINjFaW/xoLFB7zYO2szuglr/EO6yilL8
zlSVmJwJ0NWP0KvDK7WgprHD0hiT+8EbppQB38r2rdFszpfEqUzK5BOsIJIX6Bj0ZC1FW8SHU3oQ
6FH4E141T3D8onn2bdyu4ZVBLy3cq642zGfoYq3LpIv14kAjyPscl05Y7aMGWN5WoRZc7WsS1+1z
O68h4jgLUpkLUfVDN+8oCtQOxy2uSS7ywtuh6xtY1tGkK2el0auCvaAW4rznVMxKVUm2GZWZB3Pg
/VJZUVhiXFabPN2gVyBp8Ho2SflQtti/DHJniBvnK+bOMyKr3B6gdxTnS3EzKUm+UPFsYt07m1g9
mIeoKxHzEfaDrYf1RY14Vs8RmOEBCin3xXW7VZylys1DPBaQpH7THz7JXqYToiEGpAItzlwmjfST
7QQTSYf7Khi30USxqUAWnyJpaoC5p7u+cryKQCxlXM51YJ9Yf5RQR33rlt5VAca9u8LnpmoHXJ2q
u9HwI3g3AKu84fHt5epkATZRobCVZR2mnW3izjs5GxYgDKKYXOptNIKu8SY1x90W0B9YNOU3C/CJ
TBLMCNfC98mqxXLPVvxkyWJPWTE9OKQLNkOBfGjJ/dgdx62pl9bTbHnxu8qooAO4eniDawM51+Rh
XE6j6jeSFLEG/7SHFzeCWFQcJVybY8ERvfDTVgAhYWt0ThFvdXN27DMWnPDZZFacCM1B0XDlNoFp
/2Y4nK7XBn5TtpUqJQDkIGTNvV6vk6DQTMU0x61Wj/O2K5hjs6lMd29/nb9eha0iUhOEyQ6qz9PW
9TAZcVQNgPnKcTB3IdDEAyTb5Te7j//LVaDc88mx82BneqrjrEt2P1kez0Qpdep9gxfnfFRa5+vb
70XsNX/+luCwoY4yTbrwDE6u9/oTM9BvT3WWJdueHvLO8qgWWVWm7b3SY51ww2kbKZjXjhf9Wwf0
f3uwfnVev61eivdd8/LSXX+p/iccwYVA598fwc8BWb86sYsflydw0/0TOaeleRx5TVSPxr9O4Ib7
p+OJx5q6lio0Vjxp64nccDiRIwyn4IUCCKUIqpb1RK57f6oUwXgQLHRwCKb/3on8eAj6aaDo2BME
LkUMeiFbPB30TtezlxlU9GsRMcqbhsLtGQIDst2WAhdTEGdnQUnNdwt3AG8XTqAxOrNI0oge4SMD
BVAnemj3jlbn6YM4rtBIc4umOqDnMvRN2JYV/Na27aqbvFO9ZO9A7AsP6tiyYnp1HNkXUQGa4cJe
WuAg+IKZ4z/3dW7O74KSfGQ2CaQOXSTs7Mwnc86gafmFG3bE7Nm55h4i9t2fgOgQ716mvSq2E4pq
+wH97gCwLpF/u8bTsYWHFKuw5QOyVWmrtMmd28AI85u4ptfvdZmS8cw3/fwYwZTNKJAti+3DaSr5
mTnrsJCzSf6e2LZR71Cs9eVhUOcOsOwwpFV9TSHQTO9riM3mox6Yfb6b67oD0GezU1LULWercbwg
gpp8tJxGlLlJdIQcft/PA6fm3glJwp5n7SE2MiXwBwx8zLFp2t8o4AjrXdATbOkb0xy53HM03wIY
e8w4S9g+G/3kC8SS4VYjdI6ZhfMupZOuMcaN6yjlNzMYlUsyzgg2hyVjs283BsviOI4Rcws9Y8i3
ru0M1aaxYi3at7VtWXwYcVJVvraUAL9DIoWU3cgbfTRrkZCmD6V3PWS53tJRA8C2q1ylD79nudPr
0OVUt91D2q7cDcXJYNrVbu5QDxjauCcTxYFR4gTecD2GhpnuLZQZs49LmOGEm5h9SerlXNosQuqK
xD+q9WYKoTKcW0R5PzbhpCzQdwFb7EIDKp5fBTh6NorSQsxyOrXf1HBjhp3rZe63IGUy3gGVKpIt
HdcuuqphIULW6pZs49RG8DK58/yUA0/rdnUP2fqMnIC53jT5pOVbkyDRdmdawLn4W/dTqKrKmZE1
JAIFBcyeC09xJudghzZDTAfpA4kcCzgI/pRkBIiVzbiPoUkt2wJbrXbuTsDhtkZQLRNyfXoIvloP
XrMfi8x9R66ec434rqq3XonPdmOEgHL8Huhl7xdj2+JtyqPsNovmxPaXoK4/9U3u9rhGZ5IA6Tc0
uY9Qte4OnAldBNVmCKivHQPduZ51Vaxtgdvk5xXd3i+66ljJxtDC7rsbk4+6tSxOLpt8aYMPgECp
pxGDWD0i8ehFGg+2NxLruvEmSRov8OmcpoADZjO4NgmNtO5xe6EVUWBo6H7l0gP3sYESj0aXs4em
OlTGZw/kKPovY4JQVQ5lLB53u32vKhmRnWMA5XGbdQyy/UD7aia3lNnjeuzHdqART5bjNq8oK4Ep
Lc1Hj4TTdme4QRNuWs4XDUcQIzf2Tau46bYHNPc10NUoZDNvja1fT2Z3V8R995xqufetMmtn3qgI
7eliJB3lwhHVBm3kUEM0Niz6B2JTAp04R32ONgRVzZ84LTqoc5TYZlBHtn2XqdFQbkfgEaGfLB4g
OOiBbeun2CNhqVZGDxaMd1YhtqTz61t5VMf7DHiBuU8S7sD3zAo2yxR1y03cjx4RTT3YDF9pUxVQ
ClkRKMT1SAlJ8bGb/Azt0UQsFXP5VzOrOwAuGi7HTQxqL8HhEY7htqxaUtNnWru9PzB7EBJbOnxv
ho6PIFbifB9Gtv5cW3m5+PVoGh+dEqE1rMBev5xHq+EgigjgHa4aRZwee/LvrGTG3GfkTIWbiq2h
vqMJqb3L9NjexpnbvWvVdpg2oYGn98BxEaAfclT8nyXa2bM+SByS4dSsHjbIM10NOgzIhW1m5sFH
sg/LgFJt2xLZmSJ13ZhGCRMKCiVjzhhTBWgFZhcs3cOOHMjbgpUq1nOkUEFEumgcPaK0N86djCSx
RU9uiLEYsOtgBpjZXaVWON7S7YBuTHJmlYXpu8k2L7Okru9St3iXmW18O+cOzAnlsmyi90HHIOAY
dNnNRNqONUmQrQI63B3uYG3sCrW+AJ9EaYZIDELbmf/BiEVGBQzV1rZjVdf3gVVemA3MKpHd6LV5
TCRL+8Qal3IDwTuncJPHdB6fINnFO5WbsEnSQiXRfwvV6UDr9QlnwXmARNFvo5QLBfatFgSH1LOe
x2V8cDrF3oi8KCYRvTrD6cojq0FFrZNgD7L9EC/Jc2mnj62T96jWugsKKeYLp/r9zGRy3TmucjHh
gli2vZonH6lVTb5NNA6dyjY8R1TzUPMKWhpYob/MboRSIFEhAs4F490P+r4+ixrjJh11zW8Me5Or
RIh3FbMcyTFDHuq3+jzgcMAZTqUZXA3NIytE9Tm591BhICEtqc26EimbyVK/OM6SbmYHvJ/flvU+
jLPLYCwvuoGYDmOIfbOFMB7n91mXXinD3ClIFa30Gyfj61TJE/iD6B8dQb2yITRveaG7UZlu0J32
D/lQ2lsNHtmZOSePI/Lna752ccYu7Sto3foGqv54cIsw9GFyF7f4UO6jwkM3YdmzdfDS5qAXinOm
mOljTetrGzisvEQPxFvsGTAPggf01N4ZpN/rgNjA9xTPYFHDLLnXeh3Rg2XcT00Nf8kdi8+W3nDt
vHbvAoXlBPP9TIGFpZrK1k2HZCyDMomXDDtr0b2He1F8t5y5vDLdUjukA4TOuVfta+BN5a3atN/0
JDTOa6UA3EBSnT8riE149FqPnOz6pS2121ZP9GRXMAWfqWAq3tvViAR6UjM/b4vCn70+JgxiGkIe
qmy4KevI2SIoTVldO6KT3Xi8SynAwHKNHpop+qBWHVmrbFU3nq03uziuPgT9QOj3GH6lhf1ZNWq2
NLZtme+VUC0fbNIw9kGdGt9IHn5M1Hx5zHIEeapqsn9ZdFLKRtJ7zXjYafl4MAav3tSEdZ6FrBYZ
WwnYD+a3XgH16qChYyO7i71Qee9gtO9hIoIinekPaUlwBZkzPZ+6mfunSInp/QoblHWTgQXFNTNd
t1rD0wxVIyEcxTDOO9M7V1K79Wkh3JeAFs9npSq3WUtzFODmnkNidtfbof7NMrJ3wbh8nPXoe4yE
7l5RxvmBkMvkM0Jn/DHnQIho3MC0gG6M5LPSD3VJlvB5UqpWX+6YUHUNFR/ijedAnSv1DlPkkF7r
GuXCUGQhTNb3OiyXiSz3NDYNmig11a28N9v2XdPplIhmOglQpC27oBgdWHHasAEYqc7sHLYKS7Vd
zInOSsJXAdGDhTVV2vLr4GLBo9CawBsrtl4N4C+9sRalBySY1nGeX9CI7UkWz3RcHLXvumOe3qN+
6Wrgm5MyfbLIsnXG3ZizgzIu7HkZ4uRAyC89pocmpzZW3YEg52WvwjJWi4LYbDdz2zus0nqafAnq
Jqxz+uRD8J3APqTU6JjIv961gD4+myHxjqJpt2z0ydZAkQ3UPQ+9UdnvEo/OXa42aba3Se9mCbfB
lqs3FFAV4zEp3OojLZFK3RV6pKkfqjhCuiQrAn/rQPs/7ajqUKX69yfVTfSCbPnLz4dV8QvyrKq5
f7ooCExPg4LuqbpB7UJ2izX9T7BTtunZoDs9UST511nV0jiQUqdzHBuvLP5hDrjrWZWzr4UPQHUo
XVl/u3ssWGOvqxrcEf1j0X8yuI7Fy76uasz4AxXogGx5mtJ9XxbJbTstnugdMiCgsNezV/sziFPW
8KDEhuh8Ye6BmD43HxoW701cGynEWy/ZNu6zynktruNdOOWbsXEoapsecfEwcXygYWzDOvN6gaV+
g5v+EgZ3AQcw3ejKXByI2EUXNm2gitLoaafLrGnPqkiDQePtEivJfK+8bsKSLjbI1ai89qz8M4/J
V/TKZ2bXfG8V7xr31oVaOe8ifdj35i7KniLvpZwuB++pW9QzK7igo1ck8ZWGtLQ2btqEKPrazDYq
xPNgPtBn9WvD+upVz/iUNgP4Rzst/EBbdnmc38Hq3EJFx0lNybp+yobiHEo7ps+9EYSXrdVuHJM9
9vJ+ya71GEMI5VbUo1+TVH1c7OV8BDPnehXBc/mZ4j2MeeTbunWbNJ/IEoeQCjxyFkSFAYjzBRJU
is0boFYHx342RejxE56PAx8jtk/fi68n40ZnL6IKcGcB1sp6IfDooaOcuJ2VAEVA+9CEX2jnAkXc
hNn7AJUgKO8zrWbjoumEpgXAwJadFelbt1GvI7M6W9QQsRYdy+uyTQ40br4mzXRAdZP7w0Ri1TRe
OSo7wLnxQ8Pdu+nwLW32U/qFiCPDT9nBzahZSB7f6voBsOr9XGhnZJttDOXW7Ni4hwSmneummtyH
XBaa8yY1LozhrtGfEo8gZdKnqvEu6y7Yz/vICcQCXfhZ5AlUVXmFIkrf0JiFuty8w2CwcbS7oLB2
2E+2UBjuQnt437gp4amWCIYpLL9K+JMy55+mMiTAxp7vw9K9NAZWbCd2KXwse3pCRFlzhqhG9V1r
8ekuafqRwkC30ZHNmYv2XVNfzP9D3XksR5Kk3fWJ/LfQYhsqNTKhgdqEoQpAeGgtn54n5zcajVzQ
jEvupmemuyszI9w/ce+5WMEDpBGXNXtT+nKXTAVtTEnl+N5g4D7gzCYlIg/ugkOPjvgV4w4th+XN
JYGmq02e1sEFyEPHfcIskvlTX1+t9cLg4zezEZ25RVB12GEIAo7H1DPzz7LpyIRCFOWUeCJ62vfT
Kp+7Fm+qNgSj+cUogObdBdofI7gsA1OZbv19xlA75x6FsaOTB9NDPZbfUt0iQy3eB218JvDxQHWC
7IL9s06llKFHSk1ylRtfbQpSicV+1ufLWiv/3ML8lKvKc/DhbvseqFU8bB6+uYNRvw346Saqpbo6
JjVliqOdJu3OxnWJ7VOM22pNYMDiR8x9vzJB9NEOa+obs6ryfI/BppkP4zYNX7bW/XO7+ij/82sM
USWVzksxmSzCoDWR7dFZs08p4nfX4fWgBvrtXeVH1di7pg775kLlgIjTEKX0ic1WCEMO7115czcZ
KpTJyyjaqDSp7DcWPpE6L1Q8ySeI2C1I2ty+ilXXiHF3DrI2Nh8E9BqsUPejheHAQkEQqFP3CtTK
7xZOBaXYsy7zqupza0I8YR95fsvndN+y/eYEeU6Hf2q8bh4svsCqtrun6C84uAdpr542T6MvRwqb
vCANGJo4509sbFfidZcnTlKG8vZ6Vive6U46luegRfds7aQVdvtcS3FODcU4cLAbu3Z9xXDnEzo/
3drE/ohVRj0Tq8wcsKa9pWloDLT6TtG1nhL3z6ukBrJW7ZFi9ZotVnJwinmMrKTZ9nFnk+aDqIOI
Nd5JdIBMEPL0D/mWp9pxw7GOr85EzLPIz05trC9mqbx3xXrLs+yU2eYDRFc/Nk6jSHBlTOnPIMXT
hm+e9Z71Q1R25jPFcUDhZZL4M80I58LJjsR+LkFpLrdpNMWnjqmw4Ad36GBMjUHLSu751GVtZLVW
AMwOqY6IzxSP3QMqoAU3WNJ7jVGcbTNu96B/Z4dTtBoewDekl7Rk4pC7Y+ikrAMVpAF0v/U9+Fx/
paUtD1msWGhqXetZdOSX2JTknNjKJYaQ8zGMFWZUa0nfqPnmyFxl88iDkYX9kKRnMPfLKTFckxAN
o95bxH2w1m3asEhEi22CAVW7WjGXYZYzV9gududG7dbxowleu1HuEl34nGf/TAV5lJoxsSOAozgR
3U6AiRO3YTd2d9FGUx9UrHyeVn9DdX9WBfOyVtTRqj31aa2fY2NIAgB1Y9hxXt24eHlnmJtVD0im
hkiXw/RXChRcW2Gs6mG1UYpRlJictlr1YCP4D+Ztaq+9vo3har0Ic2kOS0YCVbWOxD4mv/r91mMj
aFSKEkgHis+sl8e8GZZd4QR80w2yxpYxyZLnB3ZZsKvHrQxIDflEKUZEFpJiT7jyvUhoexX9nCzN
eGDd9Zzma3Ux7Cz/RzI0EGUxZ0dAoYjzS9Px22xpAnjmaMNaskLHtFB3c1tbEV8+1QBzlzIDEG0k
Kk8tRM+I0eINK80ETaqIfaMRQ2g25RAhCuOfxsaXiWlXXqtK+9LVYtmZZDvTRsg9PeTLrGtwFx32
8vifzyOJE5n9ptmuu9vgz/pdtmy+qNe/rJxHjoglPTkA13yld9Z9bm3GflTH1hftZV12bLmIEP5N
hlQNXNHhTbS6d8bO35OVMEVp794OpglSKy4qnbSe9oc+WS/3PncTdqTr1R59yovWlYFqcJ/E2z8i
Y/8AHuTEaHYdX3uaFjtTd3YW/Vq6RLFxXhaac0j+bm0e0/4/3TbIiBw5/RzUUJfnXh630km9uht3
RexwTbUXWGZHdymviTv6BN5A7dlXlXhgU7CLdfiBiKwx4EDHN9RQ5LwfEFkf+O6pH54xxLlHRCj2
JxuN6bSh44OMInkJpDKp10IIuKA4iNiF20rv5yURFf6mGPEBIZazyxNtibpqWoJB1tCn0fpUaTi0
G3vfbXaL0NhQrDDtmcx9YtuVL9I6ReTQqe6xbXT7RKVs/aUvW3ypxPVp6qzcl8mg7Opmk49YebkX
JanG0d07GpD/oDBXJl1XKxEbTdNghuz1VL/fuJVACW6niZ7nSZW0tLimzP0oc/U8dXX2hyCA9qlG
ABtKsVEj9eDTn41qrtH1M6/0HHjshl+1rAwY1cFoaUxlnxVL+07azuYZs27RpE/p5MMGqfYN2NGX
bFvVS0du0rE3BvO3VCVywmEeHl1FfJlzxY1atNlAlgST/iWpqWbKVhEPGcBFyM5V+qKMs3LQ+ehs
NxT7EQmqTcZoYh6IQGv2i9uSDCwm3K+xNnD8ST2wZmRHs3pXkCCoyO/zejL7BvQle73R9+DBkiOo
vw+t7xcjQiljvqvMJf2NNC1872N2c60lR2kKCxhNpyQKmciZ+NVCrHKgX9z4UcfaSzqUBu1azb5a
9uKE93j1tszV33Vo0R9AZ4qjrs9z5ZflRqHYrPbXNlEPixZTG4dTP+5mpm0XLAvZR8fW4bCoJl21
NpfYMcmNnr63ojH2C2FK9wn5H9MaFA5EXQS2GI2LVjtPqWvuzKXGg5qkQWc5yF/A9SviCEux8s10
KXd8k8LTE3GJq/rB6ZY38qWwVM0PRIkbPErTspyo2vugnarNz1aBLCeP/+jGHBWqpeDnrc6pomK6
4BpcneKgjPULHf8rcoIoG0gIMRaOp/qFy/UIZiVUqonEim4pQjPJPsWoqsiH1GhJ7SaEKrOFc9bf
MCgkfjtWPkv1lJAcRfeyLL4UWn1pVHlw+y+ewdov8rkJXSt5QxXnNWV87VuhUf4p/aGuJcp+J3e9
XJtKlEBZgv3XeN9mNjfjpPHlo/aHT/jXXayJewATmLWm6ZGQ4eZF01rFU5fNeNkKtksmvDGPmHEq
YYYyUQ3CJ2iy7nUrNhdoc86oP9lIbimw79ouwHo7ieK4qK8tuz8yUnjwnSSPPYWkm3BpxDGxjQgR
3dOq/qlT09cRGZlTt4uJ4OBGCe2y5wwx/NkQYZMMZ83mS8qoKl0N7qZYdssK7UY1f6s1xWA2RaQd
HaHXIOTILq363qht++2q0/fYMzpzqLcDWZAyVqQ8+mgiEPrBsOz4xHwBdARzflK2cQqWqU4CAs4R
5VCUcm+I8lQNyRGyxEMi+vFYKeONgF7VS4Hr7wpXHxhmyx1OucAEZxdgo5Obh45tCQEClLQtnV1F
3Bb2BSgCkW5aku7NVNfflY4jomflAVOVhQ34F4XB2lBZYdkX7VXq9/GdWqTY7BPn1I8aL4VK2kCk
JQVxDUph7LF1yKNIi+p1EQJNFkyRW6Gxthikbr/rxbjuLKXrdkPcpMJbtsV9b51ku1mTNb1m1lo8
2yZiMMWchmhE4XUPC3bNd80cCtCWbXYp8Hg9V4XArVwXBipG1ME0N3N7UJW0fJ/xG7wkKP++FrsY
/k539/awjeKoWFLto7FVh1d3ssfryC71KKRT/LESwtz8KZ+Q3VUM3D3TLd0HkmmHD1Zc8TN54smT
OqZcTBOuSVaicVq+jPqq/9ksQ+b3lapakfvSxoHuNst+hLzoa1plv5hdqxFTky8Pudkop01Nachs
HlTLLtXnWGtFUKeduFRGsh7Kzm4f4hzqlG8Qepn6WaEPSjBsrXXmEthOm2HQwzlmV70TPBbz0Kyr
Pymd8ey6pkQqaXcdE9y1fx9dc9AinNjaG3OE5UCutRE6ZV6TWpwdtkGkhyVJEQm6Q6c9LaqgtKuo
dAOtWnO+momL2mG8rGGaQnloGGFrVckNt5P8HaEFq6TyYOwm9mkbebRsGe82k72PFmtqtI02fSL5
Despd1ETeG7uHPsF8f5S494h9TzM5uoseWpTdzmo5Ojo/eahN++DnGxTzxisFwi2N+7d3punHG+t
iaZ2NJ4RqdLM5DH0SNoalUxPn5KTbXm1qd9uOZGSRwAAoyDcbUtW/qxjOjywNDukcTmFFe16OCKf
J3WASDU3/0A1X+zwKUeEbIWZzhlu5+kjGQOuJ52ZMiz/JHLCpFHXPrqyfGhMUihGoSQvDqH0rAGJ
MSJCd6SO0Ga/qbbpVMz0mPJ3Y2QC0cebRuV9lPHBHYsQxMzoaWwOvE7bjo4Sx8FQ6McFRjWYXIIu
y2I+14ykp9zuPJdWTG+Q0a+MdZzp0SEklP9yntDZj26wTo/W9kr+o7cWzB4YKzlGHtSjfFHSgVGB
XtcBFesBiNfe7DoVv7Wa0PqpzUVrfgbtutVUXlAQvSIrabUbG9GhRUrNAk1bzMw17LbxLCdwAR+0
EbrAgncIdEKvJD+ZWkVZaf80S0qqTCku/TJ3od2y0XPL2MBY29+l0DRZedZcaa8OfJXfQnc0Tx9j
ESb9EOXJ8gX/6cYhx5k/oHPTm+91qkKl+YgFW2GL4UkWT2hTazqDob13atnkcCDk5s7aFP746shx
KcTbkPRhX7Z0p25zGpGTnvAoqlEr5a6PLTck/nsJtrwkKbJkcmiys1S6JDKcs15ESZZ9tpYKOqH5
B8h+Du68e/a/OYnjIkblX9XGjlsIOUZR5YRblWMEvyGnkADSABO+3be8Qn6p1f1jsqkAJXqHo4Wc
D7V/yevlDEOBKjOv35iRB27jfKG+n/yhqtKdquSXidzt0X4e2fewFtguakeCEVsxmbmXJFZ0Eg6G
fN9mLX7tuCcPU28Yvrjr37hQzqMbWw+c2XOYVP2JBcvmqV3thpWrZXg7Xb8w5Rn6dRFaIOG+ki3j
IbTa+n2rl191Hsxou3ejSldkYeJoD/lgHAkXDZhsfBVpqpyNxDqPvUBnoqjqlb21e1nINboi4LF3
Mw5ETa6nuolDFnEat5L5q1isnArbvYB56j1S6Nyuqd/0ebNDuPSVP4th5msoZg8wYIeuvnG8oVjM
M6zu7PmeiofGdZb+0A8PXb7tCOx6hJvPaz5pbysNeNhu7oOuJXxfVbkpzGf6nEagikoIDVWdvOa1
Tl5fNVonoE0U8JU8gIaInJintJPLTS1K86Vk2JgSARwl5bb5RiHtHQkSNqadNdtlxMd51PXOIymc
/9o5uWmbceRP8sadeBE9jG3b+XKLiikXARU0M9yNcZIezPQeqYTkbmkqJTRFfWtjl2GjycjZydOd
FqNJt6qhDVfDOREU5KNeXf9wWanU+ilwkMU5j7nKLFVTsmBW1g67lNpcKQ3IpexPcFZ1kOIsj5w5
e8yRpRz7OPlRJ5mHLIn/WWYKWwKlxjN0C1574psZpnFIdssYJRixH628zak9asRPtcoGt8837diY
jXleC9TItdBS0gVc7LzzyICGMFe/NXSfi+tWWHGDicp608d8N6+IwDS7aW5cPLuqVdy9ujnmdYC7
41WcwchOrqpVPjtmy3mlf0/N9p9biV8E11LAI5r7BaVNUGXtq2kvrAMNTtR1iBSDpiLTgmFs36D6
pjg9rslCTBVc7ySuEVk9TrIIC+VLMJR7dmrz3vA47ZHlX+fRiRnPq7bmO2fYppcq7mtvc5bxmlW6
CNU6P3TxplxMOa5hmjmfgEYpFNPurWU4xrSdg3eEAuvpc8HGzG38pl0ln3RpzhkbsMCN+R9HTeYn
2cRBpVwnzVyOGfx9JFo0XTYahkkwNm1DIlKMkOyauz9Ev4vf14JChRHt2B5yNz5AXkUclXoT24vG
WfDLv1IEa/5EAkPLCiw0zYHADhpkhrDvimP1F9njKDZK2/T7dlRR1kw7pLj7PFNBUhhOC/sm9vVy
D/SYh9BibfGRt0Pl4Xs2TxXpmsSdjcYesIFkgkDZVQ99f+G6xJQwrdyDWfMrRUs2MeCs1LmrFpot
A3829nR+UphHJWdBEePEinpi+aA8nQCon5nb6QeoIB/dmign3BLdMc/nA3vFZs9GmIjAeMNGUzZs
11XEXGBf1B9HKYbdrI3n4v61i5K3RO/b45QWQ6iuazhpOt9l99clcYT9TrxgyjHnM5gYDR2yfSSX
rYuAukwBMZ7JsVT7fyO4vJcstn7QYgRTYhxH5smzrEQ0jZIbKXFnf8ywRcKyVNRgycv+b+uYX2je
XPbyk/7CGvKFx+BGmGMaNHryQ/WjnVmVH3UISSdMRKdkIl1XSZgHE96UhpWOe2Ra4lApcgU8uIF9
QswHttuVr200lHWpX4AZ3OgarlaSvItxZQRhlBBykB+3mXYsE/ZRMBZzryjluTCUo6v3sy+IpaWN
Z3bG+JNJNYQFnay4ssyoqWrX0/WLJL6y3Nv5S5VfhqbDe2wHGLyj+K7bNjuriOx24Fws/coWtkfa
soZVjsT0sYqcprsYirxOhvrIypt45i4PB3IwKG7cq25bC9vnZYnc4kc4KJt48GulFj62H3SYab/X
leG2DNmzOZTJwRznq9q1x26uwXRp68OYsz1qle8YFgCj89TctemQ+Bn/h6s9JkDTLeRNm2nwnukr
+Nc/Sqf8UmrvbZJvWBiNkVidZ2K0z7RV1yEev4E96WenN1yPXKkm1BJzvq4iOUG1Qnljb+9DAobH
YcVfVg+lKB6hlHmMDv10c48kSO6rwciCze13BBocZ2JGAr7+1FdniCPt+jg5CoHJ1nlWXlubF7OS
foZkocx7JzCLBDRj/8zP6lEolT4pvY3Xx+5tva8fG5eTGYdJUnb51ai3E5hwwtjlGSJO5Vcbt4Yd
y29NJhe1oguGg85UmNyRxHTfQURW5FUz+eyUwElumI24ysX7aKZWuGjyilR4DYiVYECa1ds1VXml
Zr2OAwA+5oEZy4fb1o8APLl7FvdQIVcYk127CSRTi9iVpvup848ceaZnYARiGL8nyf2MTLEzo8J6
cMkqTSwZEU50aePWB8oYFXSNZAN5hfoJuGLxS+uv3MoTLFaHznFAsVaIcKj5FtbuYlXiYiwj7FPD
d5BPjpN9TdMYaprTch1n6DobglQURQ075m/PVs3LD8TMCWTbMpKzNh4DZXt22fi+tP1iPjc2oZdC
T9QXHcej9OK4wjqDxbU+0TAfjQo4lenGpe9Y45+5r03ACyzmVsOcA1inj8Qq2MywjT7QWhRF6iYO
SS2SPSk4P27FOamy0PUquDNkhKDCQlVLtlt7j+HBi4fzgQ0xYto7PfDYYIo5tNCM3P8wrzAgq8rq
UhSSXBzX4jEfu6MokkeMIkzcjasURX7sZLkTd5Wf4Q4neAsSqpOYo8VJ3vNGXtcuP6gIloOmWOyQ
2Z7tJUyZfCJtJ76o5YQow37N6vYXJQ0MVJsmNNv4F4jZfbY5DgnBGpiAVYWxEzoZREIb9plBiuy0
PZWa5iECLR8nFMGPcgDrcicbMfxIqawgrZ0b2UckMF83MPZITSl4tt2w/hvi9qqYT8Sh7glg9s2y
oKnr2BIXdQQiDZBw9eR0jacNLs3ddz/IiBp/PwDh8gmDTQ9kj0fVOO0U14lSZnFtQuabYUUuTOJa
7RACKsFsnjN18u36NFRNII0XK++vOmd7ItuHVBPBgjLG1ue7MlkYn9iGQdL0OV7OMdfeBHAGX7cS
GhtyZ2N4bCOfDtk78rQXjGco7d6MYo1iM3+QRhKRLEROfLGcsdbsjOSfS09OtJAPcZnurmeZg6y2
+NWa+9W78Knc0MzTD2tYIn34J41I0ZuPIuu+4lVAD7mrD4gpx2aJgc1v8jLshnOREx6RfmG78ht6
z4wzuR2izOrDIePeY0JTWJ9liTlSTmlAde9TEB5tk18fUhDQqzR+Ial4ZLPPWC/H+OFbPM6HzaHv
BpZsKU8Z2N3nLunbW1UyLYT5PB36Trg7xB4a8qcu/asgT9tVI0+0uEOF/K6f1ZDtfZ0DeDLIa6Go
d06ApI27voCPusr1gv6+P8Z6Ne+GiWTsuqyMtyrV6OQWZLZepjFsdDsjDxfZXI2sUj+xpqVYTdaB
qW6R/PaGnRyUnPM6M5T6fVTJ2qF4JaS4y5zmCYqjhcovf9VZwuOHNJz1uNgZImatv+WUBS8Lxb0P
ciTQ1Z4tn/nRuvHeLuvnrBOv9hBTcLvFZ7w2RGcqrMRwBHq1Nj72inEnU7yxRq939WrUmNGr2Ctp
F6pUoOi0EHHyJB8112mDPC7+aZl1Y5P3pk3GAWb072zmtBoNWFJ0eUNBRz9aT4PjHN2YeW+zmFcX
RTeLSv2qpLwoPcGRYcNarIk/OO1RCNYjs2Id0TITIpMdoR2T7tUqvCh4KBq2G5i3AGLrw+M6L/fN
aXnr5mGPWY98P7LQTfuP0MwnfRZH8qrPW4G81pw7ZgVzzq+4iX2SZ7eitmzqw+SZWOBjqQ8fBrcs
x+7GTW6Q9XunfjA3nVEby+d20W+lIgPE+pel1nEULywjR9Y3SEjjuFaYFo5/zfy3U0eBPnrlYVJ7
hCWMfgmQQS032r+DZK6FOhbpi46GXm0Cx+U/rAtFKngqTwr5YOjjozMMLGO2eId38s/oovBskuZn
jOVfXakps6302C34JPnx9zFJKt4sl30l1B1+ysjeoKxYrIMQ1LLmToicdt8oEB90FYcoqUE3Anyo
O9cHQyHhLjYxoJXlmTQ7lGi6w4uHMNyy78cxMn4rRnc+Y9iseiYldcsHzeP8o9m4sOR0VI3lvmhE
1V65gVI3xa4xaV3i4c/alNcs7qkBHPlMqieR8Ag8rSl+GvXNVwrtT2WsB2MYr0NFUBMzi1g2v5oh
lCjR3BfQct7ctwx97bADLxwYY4ve1NH39lqt0VAuBEtnGopNw+DaLoyHhYpxKPXbVPYHi0wDn6by
S5Wl4ymW+KOOq8G4Uf0FPIrdNnOOrMQTr3XGm1zUa+ySzagkV0KWAqsfPjTRX6upi4S9PtnuX3eM
0kJ5YI3Y+PaQh6alpzQyqO5n0x/ogXJl2uMo/jFZkyKEb1GtZ8qU+No9mUm9gBRCj8uopdQOGUO2
RS2e1vHZsQEhkaBWlY9L+azlIsD3chcHkFRFBjEM87WjfYvzQ+Iup3a181DO2p2QZ7KPqdKTvfX4
vdX4moFGueO0Nm/bsJfXdLhMlilylaFfIizQO8TkhP3k1kmKRvoECSPSKa1vsZVnNCHP5piGYlNR
GY6TTgp2+jhgK/JEtkbYaHkPuc4gEQ4fRbMeC9v4TrrhWEnjiT17MLfWhVnHkbZ19e4hgZI+06ut
rgbtVNo7YpcCu6p3xNnvRrd32BF1agAlTNvBCGXQLrDQsH64K1mQLrT1dB4d5dvIwIcY+mvblH9j
uzyt7vQzFu23EPFOGeMksNAY+NrY/Ruc7FGYBjOpsXtyTKruySKUF/eylpzdrGc9VfjLmLHp+1XE
MIWG/QME4rW7qzrRWvhDvmgPaq2dFqW5yhnIbNlNyBvc0kcl6ifjVp9qySiyXgrmUFnxQbF7UNru
qxjlx9zH+o4O8rTM6ts6tb8VC15yikvBGFy8KLzaKoMoXuffadsIT6w5JRNkzqNjfTFGJo46NcYw
le3tzkjSnPXmONKnttjdJRs2/kOW/XhWS7nyEfPNIxViZ67aGb/vldEd2UG5JDsU4Lko0TNJzDe+
VFdkt+yzOirWYUb3WyhsbIu+ARORnDtiigIUzi6pTcPKIVdvnPfi4LST4lkoZniKl2NKSCNUMIa3
CFXUqLHcq2q6CiJwKX2+nvK1twq/1sTfbRhQSMkXApV3agrm254yGepEM55SciG9umFRlmh6zaOo
nip2D36HdtcfoJBCVUDPQR+4Q41M+21Nhh+j1zUz93mFEx9AYGZ0V+7cZPozWGDEjHPVsIVZkdIy
10sDe+r+VN1yNmgVJLw7XDRGg1TDMt/cIQ3Ym5oMOvopXCec6Gslv0SXvZqLIU/wcrQg1wrzry6U
X6vqOE7Vr3mm1cJM9aml2Tldl4KFRHJfTP2FyflZo4k0WaZmg+kLUlBQF7Ucbh8bIKxghjXo6Vp5
BumMtiE9GI5245c6CRdtGlulW1YYAT4IryF53i+QQRRkza3yOvYXVz4gFxriPAsBcx4yrTkCTtu3
7fTkFEVzUBreKlONX8zBQi8xIo5ZVeSN7ny09OXDzFrrgWQDO2Cp+7w1q5e45UldpochtV/wopM/
oUW27CKDoZg3l5bYDYLaJtE/4/qxE4jfGneLBDhplpOstEr51DKeZirnGdJ9VFE4EjzynljFn3aT
+m6Ys+de5P8mFIix/aNTMWA1PKLgZwViHrVhJ+YdcSar2SBgYBGbF8Rtw5GrI+CUfpK9jtoYueNT
ykhgDnMjWDtaW4U9R5MRZK5E+or2cGVsNJSpdqzMUTk6c36WmPGFo4Sv0vXVq3lfupcVU+fHVlry
JSU0+alT+KCN0UMKAJr9Y+fVti9HXfzkdpGHhZyq5w095K8uHS4XbYhUfN+/5ZzKh7Q0sUxrpmqw
fV2H9xzF1gPq2nJXOcqKyGDMTqsYnMO6tXrkyKo/o3OX5xJA3d8Y0Am3Oa2rHqM3V1lrRiV87r2w
HZi8rEk/Ziv5il3kLWb2ZbeskzRoN6xbBnY9wtZC9IHNGQZldykymT/Yeqkc1H566yu+RgUgUB3q
onoDoo3dRNNG/agWTsJOM/+Ggepz3IYyEdGmGsEyWoGs1CvZJO+rMyFqs956smQDNa0AZNAb25Wm
BZDJ2Bmwb39pM0s8ji6zT/0L11TrExUHUUq5ZE1+AxHgJWO8F8wg9oySxI4lcxm2ZOvs02kgRdJ+
QtCWPs1WE+C9RkelVcuxQ0AdLMROenYxPtSW+pGmw6nW/oHaB0VN38FyBsoGKJsHJ8vJYE88csC9
WEk/HOUCHckjV0+1ErJFNy+xbmA99+zJMWNhXlF/xMx6UYp9NopgxQmrZ38312WMDGY58RkJu+iH
tj9Uy2sEY4m/6GFyaD2qGmfdvnTYK4NCq2tateXH7NwpFO1jbmNfbbOHJGsOpsYed00QEGrpO06+
4d6ztJwqYI4zrI4LFVNWodASt9qhT+DgwyVqaIe6LG+tbUwRbsFQL5T4A0tuGek1NTUxYncCTrBs
9busdlOTnup0fczu86SZRyKUeCaPa+/S1y4KQ+fpuRjdM75N10sAegSbky4HbcugdtjdZ1faX5wd
CIC7HMuEcN4YD8pI31yK/kbmvjsr0VTdlwEo2vImp/kHjxfApQrV/F6wdKnlA/lGQ7xYNhFnM95W
eUnyLZoW9X0bulM/INetzF26JgiXM/fb1TgkmbGIT1tdVDx+ZnKB0sN8XmwnUc+7qVh3ubA2+uHc
8VLiySiyQGVW2wKF2o2/pcYacED6KvC2tqM828NP2iuodQzqI8NcN39cii/uW16eGUlcvYAXq8O6
QvXqcJ+zL8fy5daNN7VUZaX6z87+QX5AjK6RUGdT/ONy9ExEpJ5JhV2QkYUnr2fsitmfo2QGAKk3
8gF5ncfpjPHIthmPYkJJ3ORlHZI6dMgX/ykJVg0Uhm5BojZHNACXLlXeWHODyTSKGRG2Wa5hXvQl
fwp2tf/voID/33wVxJT934wVx7r7/qr+d2fFf/6W/7ZW6O5/AdgDmwkBQEPJdXf0/7e1Qjf+C1fF
PcaF5LU7fA/Tw//EAOj/RUYGIBSww4SAKPfgmf+FAYA8osP9YsCjo3D/f8IAwL/6350Vmk0O7X/+
/SYGTohz/we7bFpSl3pgHJCyTOrehPVyhmmHd8xoO9fe46kvBn9OlOxAPJ3kXrV5MMD3EB/aGQNZ
1fZ86FX9DfV4e5hTZ3lksPY51mmgI5J8qKZ0fRWlrb9oomPVV48Ll6meLRFOh+28AMBJvb4Zbrpi
t5feJJiAmbpKQ10sPX8KTVhlF7kNBt+jneaIGJxcLxuDnojsaB/pSH/BGse7x8SvSol/cNQ4/ynM
wqy/YqbCDGnhPyPZdxPp3FOA5YpFdIm1npoyK63OCWqDaC1GaUZfEBtdNax5DPs0t5PVnhpbOiFV
SEYtlWHl0mO0qCxHyzIO6uR/kHdmyXEjWbreSlq/Q4bJHcBDt1nHSDI4ipPEFxhFiphnOKY99Sp6
Y/cDJXWRQSVZqrfbbZZWpiymiAAC7n7Of/4hgA1T9/2hW+TmzB+GgohRbQ6fF9Uuk3OL/TInrq0d
YAz1kzyNGuwC8VCCBgIkgyT1s6+xIIlc0d3iIvDH6LBpBzs46qfIoIKYQmTRtGROFBzWVuldWY3y
dWKzeE52jld8WM3GhtQRpBZ+JadrcI7TqsxP4RzjJhY0U3c2ABrACWv7a1fPjPjE9nCyOmWKxe/t
28FZWCL3xL2l8P0BC8I95EqXY55hzPAsF2tjMyyndRQotrAlXHB0vZtG8325QloTAe1Qr+ykMhiE
rmKQg+CIgbmhrTDrxS0ITEDcQmseYFsLplGLmHwuis6pCqwd48OiXBbCg/xnJU0zrTWlMzEb0hHs
ZTJrc2CeNXefdO9JsioTksmZ+heW9jXpPeRjMGLceBlE/lDAG5Wxt2kDJap1q0oK2rDM6ET70aiX
fSQotfskixBbRCJNloM2PbS4842rYZgMscx9W/86YOsOpg/tQ780oY0HWxwb/BtCbIP71J7Ay8fO
o01FiOchyaa0uWRsAYQh3DG1cadxCn2pG46if9FjF5/pslA7Vw7IHTWlnDNhl+nsumBZZ03gQLq3
NQHPxCDrrVpBEogO/d61n3BKyuTCHMmxZmwDFxz+ht8RdVJSWOea7RwTr2ASp1w53kEKjy9mHtSD
8U6OBpaD/p+CfLC9k4TnMy3SKc0Pk9qCucFZa9f4cE3jVS3qEG0U1v3f3KhskUvXtvMYAjjPeV6D
/qWe2vHaKgvTX5bWWORLvcTtQ+VGhfFcRF4HhGdcp47NvAPYUcTbeltRFAyX29DP811QJ03LjKqo
QH/Gyl93dsbRjPgn0hCWB21+gOjLOLGhxx/GrpvuDI0NcaOViplMYdrdxDxu7PTjwNUhCeB0XM1P
RZYF9P+6Nte27SORaTpMfGH6ethMNi4eJImZ3UCVR/YwOd1UopTxsiu99aKVVK59KvUchgDTcWba
DHbhlURSD9cyDOtqaQtdORdT6QzpZnCs8sYBYP2OGZVHCsqkDV8i4mvBDeDjiHqwmOVTgTCOK7oh
WJFfrTubynGGM1HH+GEKHO1XBpKMYW1iGIdTF6Hdrr2Z/KFJNpZ5jACSmQXlUp21sD/HhipW7xw7
+Bc0jf9LTXpmL6W/lz7uVH8ftS+Vj1jr/JI+IlXEdpK3A1crx8Dj+tfxbMtPoGCG4eC75TG6tnD2
+XU865+MWdjo6ZxKP8/0X8czysc54sp1bBx/PEnG7h/45hqz8PKlndOsjhFkmui6i/oSMHX++QvT
LUKMFIiAWa6MvsFTMugKQCb2ngGDugi726Je1IVWEvIlyICZ8xdBmrVSp5tXfq0bzKCDiDlvkDCA
pSWDgSWxsj+C06KoTnEJJM7MG2oA8igshyWqMoZ6dWwEeOhAicXapMmb/CCi2H+ANYi+QKMsjzAY
UwZatrYbjgo9nBDvdK5xIU0j+OxGLnykKTVZYp5dQkBylYLphfgJ+X9ZGiiY9CJJlhbOM9bCcKr8
EPuFgXFcib4PipV0D/ImDY/rKLMBnG0GpCt7sKNzMkSm/LA3JyfEnKAB4gLKd5mCgthStDIR1qf2
dGoT93QodO3E9AIobFjvM++KOV2/4iAj8CWoUZ/Ty1ocL4JfG2KZdmPhkgTfGj+Pm7z1bYFdzexF
xDqVTHMrzbr0pR+oR0/FmkA9k6cODkY99AfXKHrM8WTNZAedNITDkc1xgR0mY2wXEWIJMXckGUSQ
JoP1gE4u2amiN3bJX5vhKWl4ByRNGbDSVWiFFxATFaYiJIYdlHbU+udtjShkjZgFxkGAT+BBbBXl
bqgY4HxrFHp/TEbFxNdMdw7RitkAxSj2EDzlVSQjeelD0z1u6hhGZD1MI/9vRxgEDBNSisJpKB9C
GHcLPcdQ+osIzP4g9evnnbY8FdZ4b8vcWZGhbccLq0VrKOwjP63TWyfBQwpGGSlzWBKki0BXulir
mN7Ij2wqR2yuIngbw1mbekjuUSvIbuU2dUpnywi+7l38Sgbilb1tXAz17sU6P//hZvXSmNfYc0Nj
+WBYhGUdf6BeNp/Ni18sH7sIPV6TSa3KIIo2s4XL1tT9HGhG6hlkA8yCemgDfE2VZXcGRs6MFvI8
hybRW+UujwvnonQK/JjdMoR9b+TX4/z08IYZVu9/VpudZm+p81kdyDz4crk6msDXS91uR18nZ1Kt
Ar0C4otjy0/O/ahxMS62YrjzsScRYEWYONQHpdnc4VPFQNgqTWaTVtXAZYSPSFZNQ4ADTXnYP0nQ
2CdvENay1LwcMW9iX8JS4oBhvkBN5MRxsaN3RSQT5k8ydk+s3ikAN9DpAAGXtPCNSlYgvd53bxTk
JJVTe5fBoa7wgcpH0HbfsJxlExr+DYG42vcRMtZFZZPCnkmvcBZ+Zc1wTzODxWlN3MRi8P1gq7IE
kJaBOGSP9x/jXgorCnW+co5Y/mBKsjKerchffOWxMThdH5pqFcOc/lwAg39RlbxOQhpx4hbaQ6EH
kALrcITDXMcbLWmdeyysm3NH641D2UXttY9HySpJu3HnUr7ObJlkM2pm98FXPntZvrBgmz+qJF7K
RKzF9y72XdE9qCSl1HIEprWpbrGrQckYl9OmUIwKcUypyOE2HL54sy8+eky/WRmMOg0XdiA28/a+
zyZZcwi7yCRYBYOQh3lSu4TJ1OSXTWN55WqdcWpl4Ild1GQbsntadJVFt5y8YoOB0LTWE++7nwXa
sT2axKWTe3g0JHbyQQiDyRm794RcTlkejou/+uxR/3pNuHE+ZIUMQf5d9KZTnTYr0m38yxKYED3p
2MTLxsUZDb8aZa7oJtSaSIIJG7Dkixc0/UEXSfuLabP1JJWpnda+1qwNt8sOZIQaDkmA2ga5iWlL
6IfB/wWwwwKf+PtS6vi//+vbfV68rqX4Gz+xDonl4f8UUJZ4rpIE+IaUcwjBC3zD/jRvyKZOOoGJ
Z7z8B75hWbhKOODQNjEBOCHid/onBdQbfANbih+Vk6TKg1TLh31ZQNUtvsxBRkbLAFe9XsddEjwi
iZn9sMmIO9E1JvlO3CJid4pxy7i0xjpzTLQ7x62lu07joHhUdLLYLJRpeh21vf8NhxPHXtVAOucw
TWCgIET055yBLL8LZm6PmRLFwhASCTIhvwnDhxq7Xax3DNQRjT6hAh+SCVozZCI/XQbSAK7VPb9/
SitPXOepF1/FZGVd+XmH9VKO1PKycHo7wTzNLo+zTPVXjMmiU61TY4uULgqOVY3f7YZDmYE3Wv3Z
WGGAjdiJsf7SWhhJgZiCwKykUMFp2Exo6B3ZyGtkVrq7qlH7DdupVGW5M2beomcPI7wUlUITcYWC
NkrNlHwNovIx7YlhmmucNd8hZkAVxmbpost0LG3Qv7K7kiSu39EsWyfwBYtbKzROU5GLcI0Q08iX
DODHjWspB/GHaoONGWKWT0wjXAo/NTnpdFMIYwFs2sllM+g62s0ut2iWsvBOpDo0wZzN2aOuNCBx
kR9mIY9DumMx4c3jltGRVt3ntlYxv6WdlIwS0/6yi934tGmEfmbpWjwbWo+YJxFPgPDZbtEJIQQ2
dH/rNL34HDX5eOe6fuZByTeRYfpo9mllIYmts7RgtIxhYXBOSApaTsdw/HgRJWWvg9VY4dcBFfq4
JOAUpzx/IJdwabtyZkk6iAOQ35oPadElqG89v9qMnpE8ZaYrH6MQh7KjCXtKY5nkmvyOWrq4zi3f
aik4O/IIqVhh3peeyr7VY1Nqm6wZxvqgadPmpIwZlW1qBiMxoZ0ennxBnNQXUUPIIgTryBIrgZfQ
k0lMabnACFeDhdY5LepukTRXNsETl6mTxgzTYlyBFtIqYW5Owv0yYBDHKLdRTICet48/Mtr539mU
mjo74d/vpP9Z33+L7v+6vFeP//1fL/fT57/3Yz8V4hM7J7wBdDD4+pqvsGMU+8RAUOH8QpV/Nafm
JwPreocTk9wGQX72/2DHhLpY6OXBowVHqen9EXSMVe3rwxloFszaJqoFew7HxXf49dYajE6QNvgz
o/41Cm3rB0H2PbI98Mq8dsTRIAzsVWqK1KWpmTp8fKsdbyaiC4zDLtbgVusyS5/qzBgvA95ca2Ni
vXJApxhvzZC4QLrEEGNrp4frhflXRS8UcN7HY1UsgO2CR5EH1aHbaNc5KgPmVXq+Q4Pf6kuLqeVt
FFfMguF8PfqurX92ytzYoG+K4SEbX3F0jZdT1mIA66oeP/wqt5rDsk6C+8GElYfjEAPQyEk/u8aI
lY/f4hhAFCbWkcI75nN7MKLIq6qXNSgc+vkcDC+tO9TEKrfPhS9RomkNUV2+1V9Q+oF6JSrAa8jy
i27b2J2yFh3y0e3YtHDxSSZJMNRA9RQfllU22Tu/AXuCMJ/qET1kHV+SmmR2W6sfxnLlNH7SnpA/
EWG005gnsVbCd4hyR3zRydoZrk2h6vxw8uN05xAC8d0PZbq10ZciMnXDAfwP/db1EMLYxrjAC63L
LA4wkkRTj57ugR0iYTqNfEal2Q0bLNQVaFR+JiExuRPud3iyjAEbCpalRojRX6eq7gkaF01YDI/Z
LRtYWCJTvqF9B6bQ1LlZCeB9jy8MftQarF4VtbbK6tot9ZMBG4UkW6JGioLTSOPYgRhjYmELNheY
kmpvVtHknnECSkj/NnWqjla6sn1GfgheH/ue8APcHVoUoej16sO+Up5cEvKNx8wchEzamuw6f60Z
g7z1hUtGQoNApFuReAy+3Peud6+UQCGD0wC2T3Un2uMybW3YDUONpm/jh23G8HFQyDPSymyWSllm
etLaJOd+lnbW8WpllrS/CkFzISYfP4hC1Z1366F4vHKrpDiVJAyqjR62yQVHo9t9NmJiNQ57v6yb
m15z5Y0/efFjqOcWPMCiK+9QESMLA9VF24S6DnnQ4CFYGDCeOHdLEmSXqtQycE18mMPrpncSctyV
S2PVk+X7IPFMDJYJkA0WsKnjPjTVHMPglGYb7rBmnJC+lwCly1ZojXeU9slEuSAE7qgk3u0msy/R
PRHFAPd2iMxoXedQB5i1Y7DphpQKBwSJIZp3beFtLMqnizJT5rWA3KOhK6nGr/B+uXaXu9gGNMhB
Nl2fzWRatzWOKMVh5k1EPQFgIbSootFvliBJ3nU823quIYnAHjYEFPheKwOySoK+GtYTerDpXnf7
ul/XFoqJBZY1QXkUxknVHOC9GQ4wNy38wPKgLc+YCenoVyZyBa/ouUJzUYy8i4veqAz7DKNnhe3A
aDmPRPClcqlRXOBU0tfllaIAbA9LUF0sstVMXwoZxmRrIj+7TWSYNOqUCF6GRAJ6FQI/Gd7D/rUP
CqOHzS18XTCubh3cEq0YWnEO27tZ9rCpcNcE09sFpc3yj+FPfZ9kaZ2X5mAeeaAPsFmDKn5y3EFX
mz6dzXVaz4Sb5pCdC1tYS6PiaBzgYKKuqeVqaNB8ZLpC5zCSFH5DGIj5BSfrAF395Ba3pmOKr4Oh
WgTqNbq12Tq4rxalgNTKq+IwSSf7FbSevx3AexqkBW09wqV5rGwV7BJSBlb4ZlRnk5LercbGWjKx
Zg1twtbODgunRCHmVkbrL7M5fQSCs+ehfSRSPIUkYHd5tqmyFu9fM8oJyxt9ODsbp4VOL1qIONEO
19/AOTQrD6IHo/YZP2o0k2gYCDnUfuOlaTjdl0jLhL8h5QbyjeZnesdUb57wGIxg5FSjkMHdVx6X
hYyZQgaY5MMKZBTW32VV4K0js7IkeYymDpG5W2VxUcbMUaoAM7Ly3OlNK7E7fLmyqsO5ta94otDv
yn6y5SkDojQ3qE9znXejqomGJpfM1mZSEI92HsGrmAHp8DxLhFzNXLGyRAWpPxYahDGTQ9E4xst2
MPU1+C2/F5ZLh0nTZsQ3EnYEACyknQyZwyJNcDjdujaRD7gS1Mp3ulUQBINSa4WRWL/LRIjN4oIk
SbwuzjV78oH/StvLqnXcGNqDIOmHsOw+GKpjG37skiLfuBOwhJPL0SHvdSVcNeLw7tb5ZVR58Lbo
telf+kyMErenrK0vYvondewzre4PYkHy0IEYmuaJer650gYPI4QWSAs6dA3HHX9IYkJ8AwrqEo/r
alwW1mDeQeEIpyut77OcZsdBtN5p5AhvM+wInDMTeXaJRRGUjyVEIyZeQUnE0cJFpD0b4ab0j0tX
g+W3rRo+fAzbMGvkqsncTnzpMhwQIJnWRDmfoeynt1JZQENSotJpNg7Szgi2c5VP1iKI2YwtM2zl
oTWNMjsOdRVAYWUbOe6zGbo0TH7ntNXzCEYuHJDBPJ/0PLOWA+hVsqmImpQX8RCAfZtRZ94FjeWU
INtT6REW5MbNaU/lfeAihTxruSPvhqCfwmVLsTuGxaCl9lGqd5xPSZ1osPgRpej5GSGiOI+4vS7O
9NxJKtQLLWSieAZLHhrDh2aIDU//Na00uFEZxp2notPGS1H6PmQ4m02zHjHCxPXGjLPWgK6pzDsj
qkPc6TzbLu4KNPhfUqON0AzPDuVwfwifOsy0oIouvDLML42RtutGI1Rq1JfY6aTmEfsGOvi0gtRE
l2p49ZNdcFM3hZvl3rqIsw6pCX0bNCfe/sbf1TBr9W2M2ey0QYPLAKD1mdxmy4gVEQ3LtLIr6yiw
9fiBlk6Wa8aqKP9C3sUR4vMQBncKe/a7WM6g5UT68QRUWczfaZrPOgQK3uhwtLpGXAU5OakZXlQo
zTZUhj6q+0FBFoal7j/LoKfPhjshFYpGRrHrqSo89FueV0HdNkMAv2wU+XlbDs4djBmopQzkTGur
2ohXBV5vWa9Fz/wCURV661nN39PVW0YWdXcq1uEH9nN67GZ0PdVhjazRf6LUx1WLtK8RTmRspV98
3m39JAuzWmyHRKQhjMhAoKyUJQeBnNA8wFLqWm4R5wJFGlHj1d3aCgTUsEgb7Q1VV3hiDL15m5PW
eWYy6b9yGXqMmAsalsCHqLfQDko8z7atwQGsF1TDTTjiZCTdDs/qKrUtBLeJV9/q2PuWZD4rpVY0
dY62TjFlTs6wo2iTM8MQSL9xwvAOpmjUmqPRw6kjM4ch2gxgpEd+o7v3ftnk3RI/dveuCnx8/zJe
GnmpdU2GraBPGsJiTEYFw4PyXmInfOBjtsbbjKvtE8a4w3WpOmPbkRoTHuA/W36eWKojNMmGVzRy
oGFIbuEwMBGpd36kX/go+M8it7WfpjpmkA63EdsWWYboaykfIRNoOow407LbZZHbvDQYFvDquwEE
HMz/I4h0Dcwxcw3cOgUOjoJ+IDcM/uwd/MkBJisT5PAxSzDg2sANwB7PRELBYZtljXdYdZb8UmhJ
vCvazmrwi9D7dplMhdvBKNCHe3w9oOdbToU3eUvJGC6MJpUZpTWOOse0/uGJZvikqhVNDbIBzwXJ
b14o55xC3bsnLa3YxHgYi0VrAfljlaBYNFZsD/2KQre7CqfeUQdTi4GP7ObJG9y1+ABcXrECwtnS
wGnr4Vuix15xmDF0ZiZOrlZF7ovhAEWJXhVH7QBJY93DaYHhP7C7/wA8X8W0vhy37GHKgF48YcOk
+TQgPNnzkPUl1oZAaYBvOmVIlTwWTEI18TSIGRyiL+Azt2SyDaumRoO9fdE7n78d9Mwo3gsk3Zzh
c4xmmZYauk7vu9eKFjUlRpVjiT8M2A0tkkkEl3Hu56s0hY8fZhLj0o4y+dyK2uJgoqroP7j3vUHt
/AmgazG1gVArJbFQr++ds7qakoh9usx0/7TRMnvjN2Pz9P59GnuA+PONWowDn0F7nQSZ15eZ0rkT
6lFgiGEqm5VTNVm5RMHpQSPoMT30NPQPSG8GngKFHLuKUUkA8ZDMoCswqLD8YJDw9r5tZ+7+XcEs
w5H7U6sWkbuf2lEBGG9hxCXp4HN/DC7ev+/fXcUSTMF5qXTSp/bmALgfFJ0T0kDAs5sO6Y1s6hw/
/2BcuDeB4+EK28ADGeSE0Yyj7z1cMbh0jrELy0XSurOLo8+kccG9Mia6pvjgnX17Tw4kHsHjA6aR
/KrXX6XlAhK0aNOoyjyWyIj8Y637Zdd88GbOq+712nB127Rnl2Z4D9Zs0/xyVXalrjjzWBtoZclE
LzRB0eqPmNToVpmvE6uN/MP3v675V+5dEnUy8L3HhIvE673F4EGq4HzNZhVu3jzByLXORRh2Oz1U
8kqf+uyBM2dY6hrv6Qfv45vvkFtl1gANHYssh2Xy+m4LqZeeHG2ghCTt2anRZIAWNRmsdOgL5t37
N2rML96rO7VNpo02TxW+h2Puv5hmGZVkubsUOJ3FsYP1MgdDnI7jtehIgFhyfYdkiFDcYCnh4x9d
O/5pVKIkff+DvPmS+RxsfgZ5aSZybHfviY+NHpuWJrJl3LpzYZKTSL4ysAklzxvRFMzhVH74Zv1m
vwcVhCVhzBsSFJrXzzrySRpM3J7NqBXiJitIlDSWUewJKKI56jHULi7a5EVSe0F2+v4Nv/meBeQb
fMeh1lLkvNl3mFXObXCYkUwD810XU1isIs1tnoLQpo95/2J7T9eaxw06bzS8XsnlvL2Xamyk0geb
kJKUFnWnkLGjnXXl17RhEFK7gIMfXHBvb5gvyBHChgfmyx3uX7D04pYRdhHhAOcAicYCqfLHu+qb
25Km43Baz4gw/KY3+51LnkXp4ZyGe1i5rr3YIEygCZ1l0eO/LfXho+Nr74UBquaC8+XmoZ8r97c8
mcFf6jB6W9aBZd6ldK23uOKsAU0Ec12goLCDlvTB/rf3pnBRixw8iCb2HJzGtOf1W9oIp+7jcQ5z
1fpHHxQGRZx6TE05fPCl/eZCeGZC2OIfdnZ775AKR1x5TLzhliPLAuUBonOiMRBSmjhHvf9C/uZS
UuLcKKzZ1xUp9+t76vV+1CM6AdgUZUyuEjeVUp6uvPlP71/qmSPzYoubnx/ZkxzuAsB1ru9eXwuh
togbS4YwQLkjoySBAcyzb7uTuBITNriTE1xYReOfTsSyYVEhsIFYukOG/rezU5niBjmk/fr9j/X2
CcyjNejvhm4zJpZ7DztnrlvGTQRKPNHbIU1CUO+qeO3Nf/rzS5E7wHPm5uH17T2AaErDIQ+DcGlU
3TV+09ddpq4J77r+88tQQnJ2GcZMzNi7oziK7RLZFSJgIxb0nym+srELnwcZ+r/w8BiLz6xG3lRe
otdfaaSQI3QJ49q+IWssxCP21KX8WEbzn96/q7dL3mbEP0/eSUYnZXPvUqAsaVLDClxS68QHAM6s
76FT02GWsMcw4ghOhJZ3D+9fda8f4J2lCOdwYPrPC+Lsn0yMzjWfELFgyQ7nkWVNw3naC6XOvKbl
PQ3D/naKanWYukx0WrfKPqhXf/N2OryfLgW65XFw7H2XdMy9C2NwPv+70jzHzcG8K9K5Nshkxgd6
/27fXo1b1YWElOp5XHfv8MdBolSeU2k4+cxiCw3sW7bX/8Re8PZCTPscKivi0zkFn8kWL7hVRty7
WFyMoJ3T8LwSmJ39SysB3gfsrbkodtGn7D29tiyGaKYpLCs5dViy2eNNNeB8iqPhePOnj05SHds8
PW7nbQnTt60bWEbJo2vi2Uv+OtOjo39lbfMi2A5Lm94QPsreKkiFoBeuGJW6dljsAF0fM4uUhDhs
H9+/nzeFg4RuQx1I7U23RDf0emULsjzruJ11g7YRIzzrO8ReH+1Uv7kIrGjYY9Ta7tuLtE42RkXs
kuVg5fmlLcLmiRVlb/74Vty5l4YAxhYFR+71rWR9UTEMQmCXdFZwwfmS76pWfdRZvn2lnfl5meQM
Q+ZmSvX6KtS3EYSJ1se1XprWyubeui3iA8pnD1rqR/nWv70clG4iVylFxMyWetmM+WSm+w5jIS7X
k+LZD9NhNQIYpNIZ1u8/v99dSpIWS7kFbvdmsVoVtt3MBzR0BQm+QKk3eyQltM9FFbnO4v2LvXkl
AAHgIiJcsAjredPxJVmM7RnyiwVJBfZGAwla6yEv3x9ehaqR7FsixmbOJGqh108PV9q6s7kMMmxe
twbYdVWO7h8/OK7CQwP9m49jzqzXV1Fl3Gmyxgk6oHXuD9Qc706vnDmfqSXt6gPQ4U0RztXgcbAJ
UfBTOu6t2EFZDZY0hBIgb4tuLAv5EEy2CtfpjpF7LIMPOJVvvimu55kulBJOCuq6vevpcexWTNW9
xTOurElYrYPnxgd//E1xHfSJvA269aZm8mltirgi4jHEMnXc6dlAO+jiJ4Aq+k+v5LLTwY6C1WLT
8+8R/MZ2quHI96yorFJQzwZEx4vYzbz6gwuJN6UMr8RcmRGDBcGG/339XjQBRvCI2eZtj727wzHq
JPJ9sh0gJBwj1cWpsu/L4qz0mHeSWm6lKyMYYygeNUowtHwkiy6YksDKy2Gg7fQRsSUUhwYXc5wB
1sSpqFPVduKObN85cwOri1PHyCbioUawA+DH8Vra6Op3lY/lP7xkiIvMbu0IxQAlzgKnO5r/MEG7
fJg0FoZJDDFvK7+3MAgi1vFrI8i52Jhzl3U99LV/CrCOrJgJDuRegSjqup9KNzjFxtGfLQt1i7wW
gjhXDZyGY28wetiAduAjDy0sCa7smt73qRtktmAv700EZHI4IIaicPFraIy72NEod1xHAf/+8fcO
7EBLDoLGwbq/bhqy5oZYYfmuAmrYJtFypk8fvsdvV6f7fJYyYrR1sN355y8qHgJcSpSmHA9EMQIn
Wengn+aeoobsNf/UGMvpA+hsf3niak2jBa9qVvx45j6GXtQ9buy4I8AcSZqnwcvsbZp3wdGfPTyu
wkYKyglCBma9DyPHLsZuAsbHAv0apXhEmTUJLbt8/yr7JxBXIUzOAwFkIwCS29uu/TQyVUPiBZ6J
qtjFDSZQiyadQ6My+WGj8ZsHR4fGAqX0pxDeLxfwlVZRUShtoXoNYWbGsRAwvfyxCfwRX/GqyPhn
P7z+Vcz9P0dp3H4vTu+z783+r5o/zUMB4RRKV9v8x/OPg+/F6r69f/Uv67yN2vFCfa/Hz98blba/
mNLzf/nP/vCv78+/5Wosv//7vz0UKm/n3xbgt/SKlTiftX/PZry8z/+6iR74Vd//Gv9K75u/tvV9
fv8Y5ffNm1/zg9yoSeMTdQk96NwkwWP8h/Ru/pENyk+lDHzMQe/xZf+kNxpI49ntCSSE+ehRVP+D
3Wh+Qkk/nwNAL645C/Z+PY/zH3gGj/JvZ1nm6/eJkxgZH95NLHz6ZPDdvXPSJw0H+4cmWRkdPF4o
ETkJwdIjDY2M1KZKFzHT4mttxrC80ERBFBahe95BxL3W22qh92ZGQgjK2Q2lICF1sUHy36jEgZ/H
pE8IB19YRtXltxy/QqLCxvCGUGG8FxTw7kHcmMcvvpCfN/hyOLenpfhxQwBwMOqp2Smq9w7KCGNo
B6e+ZNVDCFwxoM7O7ZJ0MIRG4VLMVGi/aZyrxmvtlT4W6YlVN/aFcstkG7IDL7wKA646iE6KRFwP
jjZu0hhrKQSD14kMxNqfmvGgzclDfP+Dvz52nz83uB0jA1obi45j79h1a0MX2oiQbbSybIOMnoXd
Zzf9xBA6yuCCzhSD5fvX3MP1f1xU8F5yxIDkUUa/3vcZyntWARMVb8/YvE7i8abs2wyWA45thWPj
SxkQEmI2SCBdr99gBep9UBc+Hy3/wN1+fAT2TLzBTUpeyL6vPwJu+/3odHwE/AGcNWwsbJ9sI/8y
GBYJSCJ0Tkh0grM+yGmLMx4ebqM5LLH60dZSjuEujAwLT5rkocx66nK8oT54SM9w7d4npHt+nvxR
6tGyv/6Ek5NrmcpJ2fasm6g7UR2mMdAUITPMO/7sK7xM47M52A+h2pGZyePUerRwZZkt5IiZXo3m
Vguybcq/TgqjBidfWd7X0cV41L6Fl0FXrm0i77JWP/fxv13er8/154crqU0MqmBzznDae6mIfs/z
zJTxqtEKYzEN5FcVOaJSL5lmctJUfnCsG/MvfP2sJAov2uX5dKeO2LugKzrbU54Rr2yTldOjdMe7
6AHJZ3BQQIhcpzRpJ6ayvqk2dhZlkQ1rlRre2m2kJBylSz/4QG8fAJ+H14rJBpXZm+5aeW4NoYPP
49UDZI6wJvwx7MsDNlgIhJpqVs8r6o8Ozn/uVPz/zR/m3YPxP/PHoq7vX56B/Pc/TkDjEyR9sHXw
DQ/Uhi79l/ac449Rokc94zDO47zjbfl5/tnmJ4m6HNT7RxzvvCh/as/5EfNkff5FhmXCzRd/cgA+
w9r/eGMdqkLgKrZbgAoKqjeMBmzGycFF6YPHcqF/i7rYObeHAqMUSajTpEM8QcZbHPrkyl93xBXA
8qm0a78qjytLZ/aHD7TXjhDnisMYUOXMsXsXvQkxhUNts3XT3q+DqXI3zDdyiH/dA6HPd1OQdiuo
bRc+BLGtY2XpelAetromLv2pnBQ5diROYuNe39VGdFcN7lfImfGKUJAdvi7XugytTd6O4RZu5I7R
LMadQ35dSkNRtMfffYj6VTEhXQ0459I+u63GrltDcXeOTLNot5bZjmsjM5x1rGH12BpD+4Cr52c+
SkY0B3EVBakRXo8nam4PjJXL0TwjWSraoGSAcNwQHpF4UbUEEKGD10iiT/p219aGthkDla8naKqc
YzWmsYX1SI6nv4p69rxEZFuFKelVnJafraB89BPt1u7IUyLGTTxpg3HkDlF45Sc17v7QMXF2TA+0
hOj0Miuno6lzfzIi/mjV/p8sdwW9zN+Xu8uoiX9j+8TU9tfaRvxI1QiyQ+mA2oHw6l9rG9snikld
UMS6wEXPop6fa9uigp1PB91h5saZJKg6fq5ty/hE7WPoTDTmBnFmOO0Vs+8Vt9QPr44jqN6AMogh
gXDhuUBfmFu3F32tBFMtQ1KEloaXHHW+fdOiGSR/abBXqkyCA1nN52DvQKqGeb5zJ5IKiArZ5Ble
nfgWOTWGDwHWc7okgbK2t1i1kbaXWNN5Ie3hYEB9Axl1MO0tg6WV1erjrtOVvsEaCTp3Ct6F0VG0
NpvKwNWHICqVo4T0pOYshG1h3p+2iN1IqNiQC6qdkhVzo3FokfMYaZC/Zfzkj/gemK2R3ybaaJwX
ytIuzEnW56qP9CPy0rJj0THZXhT52FlLLIbC286snB3iJLmAfJstxBifdTEukqO7koP5mfCYzYgT
86aTPfkAVv1FZvxnOfvYwmnDMwOFNlmCx6GoD82UrIaxObTDw+TeN0zGWMO5KPJ7X1Z3+VR9q+v8
CENqbO28HfqO48IZCFCBYo73HzLF84z9FS+36aD3jasBwYEmyy1BrL1znrvxZViXlznGhNiwOqdm
kK2DyFhUo7FGWLNL0uG8d7/EkbOyIsJ+63TrDuiSmuG46ytMMRRRTYV2V7WScFozu2ib4NKbfSmJ
YLlrh+ozpNlb2LXHYeLsxs7/mhTTbd+kh77Rbseigb5irgNFwmeZX4xBvXEwUsZfAu6kU/w/9s5r
x25z29KvcnCuuoGmwRwuTl8wrbwqq0p1Q1RQMefMp++P8t7bqpIsQRtooA/QsCHZliwucpE/5z/n
GN/43KIinBTuDSG4GAag0yhAkUt9VrJjWH+Z5sUtCWjARHQtl6R0AGE6GKXlT6j/HTOUD0xi+CSx
eYqk/A05voJWltwm61w1kEJb80KuOaJZugs6+G1oElGWaI42pG6XXMDyoiN70bPlqJvgKU+L18JY
XKG7EuTkAiATDI5DCvMqXHlml4TjukLjL8tnctCxPn0iYXqVWRJZPQs3uSg/gTfapsqFKsEyXdRm
Y1nZphVAKQpG9yAA0W6ExW/D8k4Lbks4uWp23UiEl/XTppeTjSA4SRRfxkK4E8g6bnCtWKN8hpNx
Zkh9lgvTr8tPS3sfFGTJNrzijMCtcm2rVqlXhvppHpa9kauPcRNeRkG6AfBAgAWUFLXkSEAK3Lpr
HfAaOyF9bAdpj0hsS36WY4i8XmcoDAgo7MHc1LJ8slTadyaviryKHjX5iTvogKHUlwbxcyp/Tkxi
Q/mealR6AfG/w/gWE4khpuNNMSjuaBL3m9a2OCk7o3goBCy5BQknqil4ZtUdldHaJ0Z1FxMN13aV
MxmnVtHA1vd+I13Tj7+XgIOp48lUTr12oAGFR8QgsX6ejnQsD42OLyXZi2Hmg/vyVLrBRqFs5Ljz
2jZ8tDJcLloRXM3YdY310YtM61YatnV/rdZf8ll1lcTHMegWWuJPHT1LInZGc6c3tW+K7VEpyaWp
rFMJ08ZOtw3EqjGZQFWRDgg+pykNr8tSnK35hSY0D5mhbUklu2Mj4wGUPgppvjjs06+GSjsI+tWA
vxC06Ka0wp08huQxbIq88eZi2LZa62nR46xqly1xOW7YZptxEj8F9XBm1nTP1PFFMhGDVPHokdVD
ydJ5U33S9JIsvCLcdC14Z6PaAnujlasOwqe2UwkRIug3TCayxVTrTrTES4Vdd4YhzhbauHCauGtt
XQJMJT3P5rxh8+eGluF/zWtGVyPqHk6eT6DAQ1aF4C0KFscSF8zfZUq4VLrDhsT2IgwOFSG/FX00
1vEAoR6NCWpA7L6Dr0fjjZ6ZI1tbafDQ1cQE/mTWvVlULQt+9WgFUXPEZVydmi6rndYQD8z/LxRh
OdLfh1M6CitbdjAvegixNqyOaKPGuNr64SKAQ6NbY0YjHAAt0vYrTYfIVkoSN4exZasKLF43Ouou
+TO425tOy576cji3SHkPNSp7D7+kuNVSaTh2lQzdB7XfmUIsudbyVr4cZ0UChf5Aj1ojnZFNpeyO
iQgi7i4K1/ieNsy4d2tpY8Zw7IBrWvFTljVkkFb5spfXFnfYbpnSXXV5W22SuWSmvkAXqjZZmneH
gvwOQq3opOw6ksJtg9xWSmG2s3IwHqyM1CsLXK4Fa96rw/ieNT9zVvMS9imUuptMLA9yYj7UEUlL
aoAPvTHumpiwyJEvK8W/5/Z1f8yLS2TupGnHBDMoGskYbT7tB8K1x2F4WXrlNmoGCDVj7QQhjhNS
p7CWITyXxIdKr4KnqjEAmWNQI8gKSu6+YBSMKrgNCagoMxlNcF+FjAWHhDw0HpCxb+6bXqkdMW8m
rHG6J4rJvahP3U5QknBnStMpWZ4MGV74zO+SsUUmmxzwtZkTT18kwquYyh50GHwLC/ySeoRASGwv
IxpiQbXsXFTohyy4qnqGHHtYHsReeRNmLEyLhJ+WUAyIakoIxHFCndpP6pFG7xHE0K20BI/pGKxG
lfNQWA+jOj6NlnxJe9FH9P8aTbtavg5L/PcRMSYdL6XbsVaLDTxCQHPaIO7HSDCZuooxGXUE60QV
9h+6JpKdpH3pCtOosHxnN0oWTrYy1gRGMn1phqXeqK1W+4AJljWbjAxMKwv8MpP6UxeZPNNz96mo
SV9D6xQcodsptkH2xTGO0lOs8/4ezLB6IGGQF7xaD19UoTOIAOVumHpse1mlmUS/x92eAuO1IL+W
Kmo50gsLcId8DcXOh10RaPCiWz0FqzOLm1iVOt9seqKa287EygOYvG+2MnBXu5e4yqZBkQRgwtbN
yVEttd2MerHJFEFxxP6hmj7XsXoMMU45uRVcKgYaTiUU95QXJFR25q3QWRdt1hAKimxOHLcNvsBy
6hrsSuI5TJ+t0tLJIw97T9bmsznWN/VM8s4oYBMFe3GVFkHoKRXIvbTYz3QZzChoAGoNoM2V4qae
ouNSJBILW5fRSW2qPXoPkxhbZJ1OJyjGuWK8c+rMKbvEnMbquYpYEbdaql9iyL5iZMFVU/aVqF2Z
9DJ3Y1Q9dIIQ+gpZdWIiXC+0rO5QYkBsJIQVfqc4jdBuGF55U8Y3PtZdvqnzrN1EtXJfVIbhDa3w
9r/y0lIkYVBQQykGppZuNzO9BAXcYRIU+l0tsJ8LVQge1XySG/kZQo4rD/JrT32pVgS9xsXm//dO
unn3+l//ueJY/n6btemfui/5U/aufbL+L/+YIJjmH3RHUaIg1WcggFvnn5sswZL/QCOgr+ChtY37
boJg/GGu0knaJMwO+Q1/dVAYLtDqZz6urSIa2Ly/1UHRvsp6/mqh0OUDbSOv3Vsk4qjBPu6y0hHM
lbIU6Uat2esUlVRjLu9SSDHdpRibuIahLTtpEr6ZcFFuRaNZ9zbC1RQY2yQBSAJ5tfXVqQjtopfn
HasAhQhbfzIFW8Mjw2AzFjVW4ZmOuFNKyrO8TKSkqRXrwDw+lgkLSLimvwKdP5qxyvoqkBOIiOMq
NYeHgtQ4G+zMEz5UEk7hZ78ZmNK9ep4RVo71G26ezAvJi6Zg1p0FWDuE74x9iaD5qAugoLT9TKSP
SWpSH/WgcVulC9CAIiwG4deH9DnE21Bij6XExFRmkWned1Ytdm4WqvjasyYhXNGQ0pe5o74kCUDx
+WX9JA/TfFUlFax0pU2yLfiS1gURoOoOEd+klsXx2aik88S1PJljW/hqXO0HzNkbxaxlgmLJ7BLw
urOYV+2h14TYsIuoLjeR0miPDNAVtxE7kPBSc64S6U4MABfkaapvlkKAmkZ9iCPass5liIi+n4FP
uFYifzZhY7tSSfRhmqeVHatk2IwpkThpOD6EeXxS22bx1VzV7uZ8vtMki+BGDIGnIurzXVuY8lPZ
FLwN6plBC1nf0WMGM94ppEWmlk2Hdq9N2Wdx1OdXDX/PER+0DmJZnx/KWmif5bJ+EpcZ0FtaIVyy
DaXWRFumi7tJoWDx8jIsyH5jPho01Zp4N2qCdWFlvJeY8td7+L2CredFfdvhXncqHYx8TAOureTs
AbJDvjNTqXcHGiAHsx11glJAzBeNnr6imIwpFuqhl68inejMUzciQdh2aC7skQgSEiNGQtw9xAIp
7SiNTRssIdi+E6ForqUR0Yt1tYaKWmK2vg9I7kXdPsvFdRSCMbflqRuZnBmLU2oGuUehphz7or9G
SDV52gC0qSgM0pKXyHTExrzXx+xsmbQkifFzAMXfy91IzN9cfSKCr3WVZr4RalW9STMlZQcawXaW
6jQX3b6dAzqJkTHP9xTBav0wCBnJRLVCallDpa4VfXs/CSN8WCk2XsyJEEyXbNXlBqZPsM8BMeDF
1ud7McBkPI15d5OMXQGaiU2iWEINSgSjwJU7aeZBbjQej8QcfEOjTEnLJoPKHOcPyswjy8tIPBri
kig4wuekvJBn3qPkpimxX4ymcF/m+sQ2VsZvP8t1x7OfQLjjOxSSzQBJc1tp7VXTTG9iMIh0HUvJ
MTrL4N3fZ+5Cs9hd8KUT4A1JJIryiywA4C9OrjAY4lYYwUwYvTtpaso2ikiEusm/QOmeHCawhU+Y
ip8nK0++yHqXwCaCwRXJclR6n7dSBr0BkEprQOIl6M3vk1C4DkB4yEn7SlJx96Wjj+H3sSXhwyOu
PBCGA0aKSLhLIQdE8bEJBfLyzpUKrW9msNcuyey1iJZjy9dxo1ql245V/0k0lcMS6MqL0qTpaxdk
+gPNFv0yaCN1X9eS3TXd5bIIBP6FlERWR1ClYC4ZwSNqvq0g7GGwZfZ0lcTaS9eBYkgm+CByUG2K
aLC8TJVIcQkjAiqiQDkXwrVet5jgA92oXJX18dTXuH8zQguPlplGnxOrCy4Q2Q0n0t/DU08YYO3J
ShH47FH0c96zx/BaAWRwCed8jI9dYKD8pJSZpuJZnpUdI1q27S1RsH3VUzZMoJ+D5mYKM8ltLfFK
W6ZDUAHeHKsO0LVWk2mcEL0pENe7L+vPVFHUKNqATi1jWzLX5iX0rxg4QDVcWEkOQCdXkk+5IfZ2
BfmlJXaDplwlJaKAS5WMRzEl56kUJxiDgWHkG0kqy9gLSOpZmuUl09SrqaLoRPw2Djt6zLLLRkF5
GwzNE7JeB2g9zFfrmunQUjstKokWAFQOfF+Kg6y33MVFDGG1romwgzVDoh/xXrEuXZiZUGyLSZxe
ZS3N/LFt9UsrnKX91MU34Npnx2jm8lbR6QmWPbJp6jyRXBVj9LBYhNt8EEJagTDMJGwQ4hrcepM1
Qnk9tOSpwTB/oB+ZHbo6MTz2Z6+sU/5Ul4wC8KE+Axpl29ZbOTnpUc0WU7I+aWFp+EUB7NG0UncZ
svuQnbtdqhrQLX2dY5BldRnKE/fjNHUEVCw2G+wjtPD5Eadz7JphaMKHz0RfX4gHNbLCpWTeQPnI
vCi3xotOyp1GTu/UDC1cDRnfbsC0+6aamn7Lu/LW6MK7AO4+XzPYegg8N8O4PCzDmN4MbVK7gToO
R3LW8q06tBGRq33k9+BMXWoQ3OAqtTo7MkJRyjOUiHNrgWaUatlk41+xK4+nedfJxXyIGDpvs34k
skzlPQZxgRNl30yj00i8mHx5tvSk5wD1hi8uXJki6WZGN6/A+eAiDaRzalB+lH07+KmaBLZJehHN
noA4UCJB9GZhperS4LafFj/pVTAk7C/iQajr62jq25gXUCtribqHw6euEIQIc5ktz1IVeZGBL/yT
kIUpAZbmILtyyjbrqW2r4mK2yguM+b5MiZFmxSeWbmzfJAE4HUNnb4qFwuuaKPHVQEaKMKj3Uidr
m7GNtkBzTrJRX5EkCvFmmE9KCbxJwdVR6TqSBlYbKDVFE4Kwp+0kxLuQfQedI+yg5ppuTxosm3le
q0/DEHqJPJGdaaW6PXNbmCt6ed3Hhp3uzWJ3bpcA8EIQHXRr3hVR7E3EwbVD88KWmzCSwZpucKhf
Uopex4MU+RHCcSY5pegCTVYponjbsTfEKGFzz7NymUCZ6jKSbrDp+wb5isYUJb1NsrN2p41V5GoB
GWVh2Vs3CE+4lqP1RbP64tRL9ASGSX2Z2iX3y8loroQGA5uNa626ACZPN8YUO7bb6jDKiJ7nOU4Y
PVN4e1WPAY+NX4lD5NQ0IVBVdmRlelZbRdFOad/mYO8UmFoGe+duHCFmEYe5U+coGQgcGmPrZZ5b
Omz/d1RYf6evQiXwL3nV//7bofT/iyosnRHx3++XPn/Jv7xXba2//8/Nkqb+oYFR1XHEfGDJqRL7
IU3EOM826msQyb+GzStw7h8DKAmsHL+8CqJFpHz4eH5j/vSnheOvnRE2IP5mRG3yZ1pMqted27fz
pwpuuBZrPD4l/kMSmBLKhMslVSMadMQChQP+uWmdKoRIQOKjrIW5ttGMfLkwFm7/nW6gCEKKKgv1
hpcuL5g4WbrKBSchS64BivPzLA+giVfa1T3UKeOzWaZLDDEoLe9NRcBi1aPnlSrSfUvBIAE8LDvz
EbwDeFs7aEwVnFfTaAXQRSudqRPTKBiGOwKcytQPszpSmBBB1Bbe0qyH0e6wkMFCps0QxWnJfCmR
pf0sxHLLvCKUiOmGKF2mRzNIesWv2yI6dmIvjKdsjIsIXLoojzzZpMSuQyGzvdRE2LW7cI4iwqXn
pdHmfTXDEHsyibxgjhLpCjjlgjFKhHRYSDOWilSTnRlWVyRvEpaq4Bj1XReAUBdjYi6AQGhPQamZ
4i19WW0SCcVVFgWehsbKGR2SJimhvbF/Gh7nqZ2auyYdCUSqmikHBkqM6rpdjDBuuZZVAhdyjFlX
5jOgHzm6spbAepzyfKp2hHEM0WkiA5PEqRHMftLQhBPI6iSGrU4T2WE5DTCF4Q+uULjmZkxSSBAy
KPIbpn5y3rslpS+QKxg4TZgzuyK0mVYOZUqJ4c+WF1bY4Y0YiRmsKFSiXlYhWlVRdEcE5oqpw3jc
Aa0LlXzdMgBzm0hSzf7k2pVfIXfgRcCXaRgaZRSpYDvyLcCZJn6re1WQb2gVFZslNhrUcQDQ7gKx
6p4KQ08cLVo5ehaUeFLRV8RenWEa2JVd1uQnIxpFPJ8ris9S9UbZhtaik7Q05lK4bSMSPZxyUYEX
91Z2NWIIcTvVqq+qvk8yAksYVdjsuqQrenUdr+th9GrQP3dyNVoPnZhXz4kOBKapjHsxTITZ1lNF
vSqVJn+RzdAkvULpSbCTeWU/KHUcNxcT8c8PlTiJN3U4TG4xVNbnJZTDUxjKCK60imGcU2trlADq
UH+MhRtlhfYPdZkd5jhjXqvOWvcIO7G6yjBePMpqk0yOHKnooot+RYllCxFyo0kVLtCIyEc5PqSF
KPiM0RwFLscugACCNKKGZTgxc+BpfmPUVnrdIDNJWsTbIetaz+xl/QhCgj8CzNB1aBYUdLQ35Eyd
3uB0NYd5LmVSs2iJ83CkGCTFPr1p85bMUDjnCT4Nua6oZlOifbysSEWdfV+GwDHFfpjuiVRmGhvH
EsHsJoNe0x8I9U3PmShNiadAlMkfuA+S8XWFi1tO3o6BeB6GPKvdXAsF/XOYtDNf7zyBcuxLjF0O
HH9KsGLJcuFMHlgLlQxlr3Fh0ejVScUbqbnLJY3eUkXXCYEJ9Op60Afrcpri5tmU4I+vkn3EZ+bU
yR1/UlzeWQL44U0iCwMfAogxN5OVF4XXiIMkejKw/sol3DiRL9uxi6DeJBIzQjEU5YdRGho81ZJC
PSKPFQbHtElSw4/UErlu3kZps4chUiZbciNCycN6FOR+vkQhifWTNUbDvaLX5sQgcEDfqfRhEh3r
ysSYEkxNu3R2E9R69sUYCzlBQlpXld8pqKDE7YIBcbmhfwpT1qprOTs0BU6Cwm1p0dGJGQar/IUr
Y31RfPsiWTXmQDuQ8alf1Xw08759kUT4PVLN6AMb2xtOdtSIYulWpKO9fPMm/YF89ofHUeg1Er6F
ywl26rvjaKM0LYYyBDYm5/q5isb5WWqiwfn5Ud5rXWHIcDYaHU308mvrUP+g+Vywi2Y6vgx7Gixl
q+RJzBwpK67ZhEGSq9L2RCBQcf3zg34Qu/551NVwiVMWgs1XRcq31zAbC8vkG1otNIVM+31SKjsX
w85TjYVaUE3iDXJrdv5lbdUeKckkPVQI1D79/HP8yC5gyEgjqQtYGj9KJHHNGHh28deERcj8NAnJ
c04RlZhzs/v5kb7/MmXGlpwxrIyvxIz3X6bJuhmX0sIuOCysW0idko94WfqF4vr780E0B4IJIJLK
/uUj7aAw8mRYWjxQusXzwG6MMKywCI5zN1W//RSgPaJzjbYbpTBs9fcntJDNEGo6MedaE+AvnaVX
cpZD/+dX7Qfng90G0g/GMYRL6iop/UYzlOmayMQrsRiDBBQ/oboyxQOzu5TTDIHMzw/2g69Ixwaz
PtlrLo+0/vo3B0vaSB9COiQ2BcODIBKqsoRp/Iv74EdnRB0qqSs1BTHUhzOq6PeBmRwte1GSMrLF
vu/SQzoU5GcUZQsb9vfPCdOCiM/YMHDFUJx/e076DL+Kh5BJs972vtx0lhcINNh/fpT1Q3+7IuKK
IMGYCAxWRA7y0RhF99ca6c5ZdqQhNWgHZBd6z8PdAIvfl4X4+tuHY1uAXu2rnVX9qJQ3OhPCXYuo
O0uE+H5iEnoQMks+NL1VnpV5Vn+hi/9+iSSOCV0CjXNWY/njRQzRcIp05tAhWZFuZ134hJQWtROJ
FbPeFOSS5L844vd3CUeU2NHixxLBfH1wgoRxSO+i4Ii1XBI7ZpBYzCvCQmwBqPHnF/OHJ7cuGgoB
CKaufbjrNbVohwwCI0E0NPrSdBxpgsr9LWEEpc8YJb4z2lFZfvGs/egEufl5CkDpALn48G5r9Cxk
BenpCUjSsBGquPXkilZdWzEd/fkJrifw7c25vuDY8vHGhtMGwvzDtaQXV4CRJtxaQj14iAVjrTPb
Yfvzo3x8BNajAArD3MpPPAkfioKigz05GVBTm2yInlfS5saScnpDczZc5KjW/H/jeAaWJRXHyLoA
v3+wkyDMMC2gaaR/BiEY1fSmj9X5YWBZ6W3UAPkvLuP39wm1AfJSPDG8uJljvj8gqeg0P2nc2NJY
DCgESb205chIb1XIE/sGQHTqzDpjp1/cKT88LqsK3fbVGGN8ONFuGqRm7lNeAWOu3mbVLDmEVZRX
RaN1L4QnDDdCGf/KePv9PSPDLoOThmmesuBjXaDGFrDaFqYBQhYkYW0mKs8MJwv351/i908BcjTM
yoyFkeQjwX1/TdF9DF/BFwgRI2WnzeEraxBh7xYIgn/jSHwlNFw4mLkGBXz7HhgScW0WShatd6lF
lYf+wVaXVt1qg4Sm4+cHWz/2+yeO2phGCMZIMHD6R0PppIdNL+ktBwuyjZwt4K1b42UMFYQPSvXb
vlK6rSJVgopDGhjSh5UkMcomWODZ0VthFCVOAcoarbR+cUofzDRrwboexlrJa6sZe3UOfnsBQXtO
WVQYKF+CZQzcXh/RGTJH7GdXF8rCcobZ5JomMAMfkKE1i1vjGuhtRYiMirwNa9SY/ERqjnm4EI1f
3Ejf3698urWkwPuOJkD78Ok0dppBq3DWRqXXDplEoj/TG//FRfj+UcTFxByMtz22d9ae99eAiL0g
MntavRHe5yNpnuVlKCrYFc22upmNrn6IVV35TXgAr921ZsY4hHtqPb/3Bx0FI+gHmG/ARdGbRtpM
3Caj5V+sbuvy/O6WxXLNQWje84TJWDnfH0Vl69slI/OlRsIrAcMnpQkV4++v3SaQNeEc1UmuHoGq
KAx7sLh9+c1HRlL4iwhWvkVusI+3l7Ewm+30NfKmyptjj0klttVGQtVezIhjlw4A/M+PuN4SH84Y
m9+K0KCIxg/7Ye3pLaBoEcu8XQNzLu7UoGTCwbsjVHcL1B3rF+/H7+5Q/EE6G58VVMZx12Smb58f
uVI6E2CkBncAzz5J8DFN/um3X1LrUVhRKeJXC9FH+zfJyDC6IiY0WZq2vlKU0kZLVWDqxB+S9ptX
rzXQ/188Ft9vZiXWA3R/ECEItKdGfH9uxdIFQEIYxaVWiGxGIq5Vlz4x2TqbUXur5cOzipKdUeVt
VOr9r46+lvDvv0gefVzL8JiIWFE+PiBdt3SjNGeaTc5kQ9wRuJUoTHpYwdp0qde00Yy6S67qth83
EM3bLWmeCBVff347ffh+qR9JEl0/BhUdCIGPXvhEKgvCahm6JUZh2lXHAJVe+K94dz86CpAtFgKs
KSvv9/2VBnk7L1VsrSxaQO9xHVWuuaTSLy7ph3Vu5ckQAbxWAJSoYPU+LAZxIY8sRMwqrWWwQr+A
dfzUtbGZwRfum160mfchsYduada/oHt+eCrXQ0MqXKsdKnG2ietH+2YPqslhZUZL1TH2RNbAS2Mg
OELBKOIzQqM7+/Mv7fuj8VoTKSFBCAKd+Vj763THwmLSO6dbkegpV51Raprgs9ON0Uzcnx/t6534
zZ3KyanMe3hQcCgprHPrx/nm5CYktU0sVYODRVEgm1QaiLZidtsa42YQk6nbE2VgyW4rNfp8W1t8
IE9f9SgbHWtffVYbayGTr2cooj81qKcMl6l0V7uGDHJ90Ms8wiNUIbK4yqh3hp1mVKO2T1KpYtYa
SLCs7Y5KuUSpLarJ09fT+y3j2t9O9t7N//672U01kdX672eAt/EX/Kb/8frlP1b8wpf/+B8heIjm
6X8yB/zKeVhVl1//iD/HgvjUsM/TpKKQWFs769Zl/NJ2//Wf+NSQQbJ4AD2k0IDG9q+xoCL9wcbD
pDcjMVGkO8Ma+5dPje4DtEho2DyyVO2/MycEIvV+PZWpAPhM7Bh5L35Veb6/S7Nh7AUkIpMzS/0u
iY91o5zDqnwuK/QXkZyxHmC9UYixC8w9fcm9sfQEodmZmh4khVf4Ioqf0QkajgDEIVKmLyGjijkP
j6oDtw+jkhn4UvzUdvKjEEjktMVlSCmZVU5bF9iG2vZYaBpzSNNwZLV+wtAmy9vkxkou2nTTVO6o
2nPlB6anQ3ffW5XbtBvN3CPGuYDCh/nhJIdOFB0RRvSbWvXIksBJEnSOjO+st4XOxzSK4MKbEwYW
O6Q5U+WJqlv1l1Z6FfduXF4HySGucBFB/HfXsWdKL2Ijp+fGwjy7y26yGxLf3OwiCN/qO0W8xmYi
2iTf86OS8v5djpmf+dq9ELgzpp9HjCPVDb0SJEK3guSIpVOHTht/iaTr4qYx7ds6O5fCJ8YMZKos
JN05oS0ouH7tTK5OdbIRG5MBG+ksE7FfiAhRykT54u6y6dhY9VbvrwgjIOio7o3DKKGaytC0lLa0
ad2ikx2ES/3D/CI8Co/zi/j1Z/Hrz+uP0VP39ueP0ZP80r3JL//8a3hLnpgCb9SX4U190ViIUJxD
ctfn89D6wexbm5oseiOxVSu1ZU22lR4Ewj6r8sfsnLS+SKtPLj9jaloMN2fj/JA9qYQ24K5Jb0c3
up7EXdp5TE9tySl30eJNuTviZW6gZV2QTyVp/hi5A4O68oKk+Gm5QJWuyFf8WYa04ceVbVNemM3W
YJiyMJ2zc5kfCs2PBA+Y/+fJMTFINEg6ZmfZ1/zf/JzeTEgk7d6yrcfBUS/sxuP3mU+l6hU4Dx83
ebNNKgZ8F9i+bMKlFHETEk5gOPrkg5maLznPKECxw5zLVW/L0VZv58voOcCH0l7m8cEo9pO8LQ6B
4lbbqFcds8UckF2HwkvYXkBmkHdZ74cb/vcy+jRN15PyqBX7S130E+GBWzVUWdlVg4DFjmQk3hpM
AM259CcBIWRk2LkhuP2wWzEdpROrhwaHnzJdRv1WGcg5xJHg1gJ5jwrSTt9ARHqaImJGMA04VbjR
gpMSnCrETfbkq/uyO5pXjxptWEtyVagMF023jyKAPjzUzizftsJlO/ROvrbwGxQ7l0z+xrfoNj6f
XN81s7355teTW2IcfToJtkbsB/WgU6jOsvhxdAU6f1Cd9ix6Ucv40bOUI2rf7Fa4GCIURK5Mflfo
tTOID95SwT6Tj2n+FsT3ZiTb6eypwnF01O5pEgKvZQ6uipjYNHbxAiHfcu5WhHfUX+1aomsswtaK
DlmXIFZ7Jg6GqKZ9gz2yOxY4aCsyQtmrBkxK+WxW51WX4hOVa8zY8xPuqfo6r99SOLDAd/Ns8iCx
lNcLZUJU9a64RnizwFxg3UpacVu8AvmTKW8RRBHeBEWqs1A7rf9uvl4gW+Cj8Y0m9rST3ExhyuNI
xmNKVmVkfLFG4b5L/EzbZhUZKwdSuoxsDdG4jaR71dQ4000h+mnxqRA/iZlXDQe8H08yCu42am1D
gMW7H7ODQtaaaHrsyu3C77NLcb5l4q9W/kBK6cm4H1kPJbu8yq8ssqhEqCYk/a3/UFz0p/b09T/z
3/78FZHlVbVZq5Z1QevLf/yttU77pTwRKdOOOxbG5bDcz3h2Q4KYxHVG55qdi2vjslbPOGmk+Znb
Xonx+Ty3xF8X7VmbM+6ke0H04AAgvPUU8s47QPy4T+xMfJYKnHXCNZJ8Jwx3YSWwBSxw7u1aYkBB
BsF6wzY37wPZj6pdo93lXjB6hB+mdIqTpY9ZrPWHVmRdpY6rrrmqBd2ynhtjtEkxs4tn08b537tW
bi+WjAWvRNpsbUoySclEtwOreshGIl3dwk+ROtoI5awn/Zg896NTpy1Zq6eIRLnwU8k7kYxEEr4p
Ew0D0py/nAlly1Xi7J1JfigalWBnmPiDwAx38mKTZweVgikv3pzKlyAc+HeoK/UTbSmv2Gs8tHF3
r2qTV6kWHAfNl43FS8rAz8bqLdQyp0pYYumgJH2J2harl0xsdvrM2/wzaToWG6AJaFoM5yF1KdMv
yZLygp5UKZW0uIWQGibw4eCElrLGuDq9KiGO19GVVodMF10NS7YiZG5eNt44vo3h0Wwxeo8buNip
HYuRn1iXgtLnXoRB0WaQ7apzfBVrheoJpoUWcKFDb4ECk9rhIFsX+XQjYe2STMNLZdUTi9ql5GBe
UJGQNg4LstpNL0yPOO3OaSIdJy27MLLpU57pr3KBW0q9iIp/o0r971Z//lyC5q4SgqfmhQvxV735
lwpNotykbbW2A9YGD72Vf5ab5h+06aEqqqq4xkMgU/tXuakZf6zscRpqdDJX2DkF8D/KzVXVRuFK
I4NdDNum30uLfr8DW3sFeCMw7ND3oa1OXfu+2CyhRk9JTCLiWDbKyruKXUSStTfHdbn9pii//HOf
9S2Ny3pX1349FHWyylFoAaPL45S+3X2lsREsat+ioqEnaXM42Y/nNj1OxlCQShZWm7HJszvET+am
iofoF3vNr9Hyf+3+/jw+e0waNIBnqP7Xvf03u79+jGbi25eOV3UaRpeSHJmePJmx6ScKiSfwl5AZ
2Uo49qcZh8yXUNJrgzI2lG5QQRgvYWIEl3RCGsNtMgxyuCi1mjmq1Bh4JVMhl3yZVCeglbSv3uqx
hhJV6FGND9vkspKVlUdOgr6EwrGpizc6xQuJgXICccIwOukGESDrfaPWwXP4f9g7j+XIlSxNv8q1
3uMalEMsG0BEMKhFUmRuYGQmExpwaDE2DzPPMi82H7JqqpJBNsNy2Wa9uWVXVEKEw/2c8yt7Hh6H
Qej3RPaVFy66/W4zlnl8//lvgl/tB78KI1UCA8T6q1gHPfEs1ZBmN+18mKsq9ToD9edyEKSGzVIU
haeklvmIl7f2nLerWzA9EpWvrKSKpnUx6h8L1CfdS2OIbgpJeGRPJZEkwG2StucOsiC/skwdzpco
EukuL3rjuzbpQttFIuu+hJ1OdRmnef5CDGCdb9fZ9XTiYIj9NPUOBXhihfOtqAs87hu8DDgmLIW8
Zsycuu8pSqwvLczsYqPwFCPulD1q2amt9dPWlLG4isM+zbZqYRftXq0FyBHBXQUHqystqhJLZ4vO
RteaYbabMdZiRTLZWGKV3bOaqzQLpTVr1b7twewvyIaj5Gtbw/kWarWTnVQw3+QmHhjabpNmsu1A
g2Vow2fquzsGLFF0bZTppPth7cT4EoDAnOiVLqbdaE/F4FuN3epe2+KdsYGtBQdFIrLvqHESs/bj
JlGzIBW4gXuLuQjLQ3ph9sz0seM0/XmYSPjsljEzzgcldO2zNgxbpNEmRW5iuYm6sUnO1gK9Z00H
poPL5kmiTa7+nQfG4WAOgdT9Vbmb3GShY48XYaS44XZJHIkIKB3Q3OesCuR6aqnjk2EYSJrCIWv1
DTJ0t7xKtZTYh6pI4XCJeMxRu/HlXOlWuVSBkduj64+CI84T4dCGL/0C2XVrdoYdIZJq4TaSiWzV
wTK6ZhzYiFtnciYLZPhuBkC0Mft85IwKiWJTZ0c9xk34aEOiy3aYPFlwgcU62PxtQ2hTMWcYtHR+
VNnuzuJQDVqrra8yTYcLiASD0NVBqbaMhigJ8z78+fnHt064DzYk3K6IcsDiBk+a9WD4/fqdpkRJ
7uQDdUW0kvgr80xv++SUEkPbVZqbHiHnaB9s9iC1zjonhspCKM7bC1rk21ZSM8k+LTFB7EwqatJf
m7OkqZxntD4NYQULZRPsdprmQd3ntTReqjGr5u00azR2aZhvcU01zmAT44vy+fs4iN1Yd2i8kyGa
UYRgovpu7qkXqjvVNRGosG2q68qdxQ7vBnMDu5T+M5oSzU+jKT4pB7wKEWfrzNRJnttWhdLt2l5R
j5xYb6e96/1wXjONYVDE2c1M9O37KpW2RDvTU88WZq37Qzri9IA9S+EfefD3mzD2L5DgGGDjJ84o
/+2FNJkRGeeQQRlX43At8k5pN3U4KK+F2dqvylShT5lSsEEiR+MG87454bQ2oc4SdtYT9RJkzTw+
kU1iaNseZxBaMMXMd4XShkXQk5vcHrnl92uXqhaP2zVLB+TqkMwOYUrYQ7je8bDIF40slF1IvN42
scv4LlkUc3fkFa0z739/LGhv4JNBXmMyrsPJ53t9+4oUOwMaIlPdR7VoPtQhUICXNNbY466zGAHA
fxnvCi2PrlI3yx7GsQEoG1czxc9v5O2aoHSheFkBc4dahrCvw482XiAPIyeDdOwo400OXcdTh2z+
8vlVfnG9fn/c9TKwfQTedsTQvIN0yMPjYESp5SvV5N7OiPY1v6gL6zbpiUftEd1vO0S393NrKmdz
m0bEtaolkn+KmCzbxhaazw1/H9/aicxvP7+7txvn+g5Ij1iNaBmfOhRTB/uIdFKdFFturhmLcF8L
nHKmXIt3ZTbcR32WblASaEFYZzGG30N79+dX1/DgBJclGA9W3tuVkDR6G5m9JUmF7rQIcxtGP1WG
/4Y3x1EbLFOlXGSDPhaBJtV+09jLeAQkefu5/uP5QRBVlj77Nsayb+8AbT7ipZQ1MJRpiXmDRPCG
lUc9XVcS9j/0+OREn9th8/mDH+yP63UFLABqf5AnTo5fbu2/HVhGTV5DI2n5STZeRYu6qt7nEVHL
HnER2QWlmr1RWizCRGGhQy6neMR/SyRZHlQiX+QWi4B4Cj6/q7c7wa+bgq64ti8Y3hCScgBWsUZU
A5eN3l9CRlm2GXV7ksP6ByLil7MhRrL8+fXWTfftl8FGgDUs43nKeDC/ty/fmBadUHMOMa003CBT
FLFB0skMo3G6u0Lazkar4nkbYtdx5P2///R/vzI4wdsrLxozXSfDibZGuhNEIsw2oT3lR3bWg1P6
1wvFqNxkkwNxIHnm4IWOcEByUTeDn0PNP4nyhEFhY2R+3eOX0Od2sx51L32r4TpVoGSPEzu6d7tI
vTBnzT1tC1wj08Ysn8UgnCPfnqm+X/v0CeSOulBecFR21n//2xrsq15vZxeSB15O1xHi8ZtEmVqU
fyoTHKrvJmCA1iFW6Qbqt0vBtMLNikCkys6JM7IPrTTNzqrGZlga0SUyrkezjiECSucaE4XO+l5g
SZmQ5msq0Nqj1LCDmDTMJxLTXPCClupZ4pS5Y+Ev12bkPqaRGp3bHBnhJlMcRP+9mtjXcc45yjgm
73+K2I2fTGWVwJYdwr6NKrBEQumgNuW2xNTku0JqCFPQ0dH3Yy+KKVgK5FpBmOFZ0+AGxpbmzPKr
Cb3sSpE4bJJAaw01LkJcHPqsw6QJsv5gB2oXJle6MpIB2EpN30Mdd1uSCXSJQsXVGRA6mRR3Y+WO
OAPgJaB5DdLNyC/nmVh3aKdDSd1eGM2uTBA4nM7z1G0LuNs5Y+HE+UnIEhIYZ7LqB/w93dGr6dsm
zLgy3DlFVzev0HxsxKeiEEsgcyU5LdOWYjoiBzjIh777MgmjekI23b6SBFQzLhNFKQKBsgs4hA5g
z9o0Efa28yBIGZ/GF6o2OG4LBdEX1SSiHb2vmzcnfPij46VqmEXb1NHRBmlY1VyV2Pi+9s40IfWI
40t648H4AnUVYyjbnukAkta86BWtpCuudEyeE2zskZNOOnPlAs/DxAs7NNa+PqldtrHsqtQw8GIP
80a5cGecDLVzmUsjeYqNRbu0RwYLvtrOyMY6Nc4kA+y+qQNG2e5useySVEEp3WDSynnxQ00Y+5Lc
buTMc48Zz0gv9wOO3/IAv1tXvWEU4X6qW9wxlHHuNLzAZhwdajRR/Ih5mz441dw/pwPePADlwG06
tekPWom5DnrSK35amR09xVnclQG2A9q0n/NZgFcopfGlQcz+FYW3egMpxL1RctKCcR9f8yqqNMJU
o+TFY7k0uiiXrGXCUm+pWl+RxmzveS4bkzWRg5sUNmCVXpnGqcgcK9zRt9DBN5XRN5BZRTQQMD/Q
IgIDOvquBbaItnE6YobW1WMlgxS/vCvsIrPBm0VS0YFm07RPnViCn+EvwbP0GCicGhZ00iAZMuKp
yrAmcHqBSFb7moUvh1VkqHCEHcoR0XACRDlJOH5ED0/1TzOf4menMmQDYWLpHX9O8GDZFGpPHms0
MI/idfZNtsnaqHdO58Yyc+a8mbIfZj3+FQcCUthx4r+EirlMnr0QgX3K48vpsp9FpO2yeKYE62Fx
MZaRU6oGXUjsNHHXBk28x8mQtjtTopfCj0tI9H+dZbZg+Opc7pKWxYJusY2Mba5XYF5LV+lPdO5j
6juEfV5mfIOTh2uKVZzo1oCJS9OlhLiHixrqgVk6LOy+6PD0izJ8U/ihHAKVIpXRNZ+55GdMuvNa
qTLs8izsBr06NXHvaIpIf4oSB/cvZGiypqlKrQfMKImmsbqemVGOycQTeSo4TdqK0yv7DMT6m6w6
AM1hbosf+Yy0W4FJDD6gzLa1UxLF5YcnNuWsWaK42DCHsW8rq0lyQKeSjyrvsBrXkZj/JC4rfCpE
ueCEm/fre53WD9Bw2y/zvOjcN5koKKomxQXdSSLOmtZ2lK+aiCi8OiPDUTiMhXEdaQkaaw5E0Z1A
XNcvusiUAMMLr2YjZG77oxxqpglyMG9dkU8isLHOAYSm04s9PevHOzlz0HjVoAE+mXPaY+2iC/Ch
aBmKc4RrAhjFITbAI+hbPTPUernGUjm/U9URqFDmGBB4Gd4OzHPyOKpOSBJNOr+HyjdtHAy/Tgx0
8bGPTYJ2KavUmLaMg6ITbVlXfknt/ENoZpT7EzjKKWP2zA2KvNHMC23GjpJJf+ECPNKOKVunsyi5
2hwvrChrlxtl1MtXFSnFI3+C+bNVQrLh06kuvzpFA/JK0nySBAmB7kjpEQ3EweyYVaDGVlRiAUAS
l0f4SXKrJa61oJwXetAbiHuvHF12qCZrg5mh2rjW7YTY/SEtp8H26e+nxyGvJnk6tyyWExNHogz5
fCMG3+mYAAStnPP8BMKLxWDGNGFka+O4/GQP1S7dNKSVr1tnBPUf4igJ8GHpgGKJfdn344SFntbU
YVV4Kj64PU4VVSYj8BuZ6Vc9O+14HsdWe53HYWthtlJZ+PSleYvTQzPVWBmWYM/lstgj27jKNMpv
8BpgR9Aac94ldVQYF1pdupqnpVUqgigxbWVj6GTq+DOuCCtcLEP85tR+6MDQNJxviPVqT/lyLCMo
XGu4ySrRb7UssR5qfcb4DGVTt0eOmF3oE6n30CRilWGr0ff9jgitTT5WwJc9lMMTM8xqYPzmNsFa
pfTqIcKJvwaDc8v2tchz+ajV43UzYJhHdXMKVEIm7ecl7KopP6hh0bw4K2WfVhK+5UElmeOvVCRN
PvpCz8grL8k3IphybiR0B9Fk3xORAhvpabpc4bqgFd5kryVC2Mt48FhSkNtGix3Ty3qTIObFjvtv
jcwlhoK1YiJwdVWQ2FadwSkZ2eBic+QB1h7rbRFOK77eOuNeRA2HipR60iTALHGyGFcREeQY6U7O
hUvIh9S6H6pd35mJACWLtazZM11Sv0uBeU5iTIyNB7XEau7IHanG+1talT8mmjCCd+iV3hamhAcL
rcyy3nddduXTQcV/6YSAeOMZ7ikjWBfe3iqWV5IHWDcrg6PJasfXxgS/GNUAvETMO9y4ZQXCPEYq
g1M+ZAsuYcYE9qo1tPgVzl5cBG7eDcD0sdPM9Hr6QLquW+JcZitK/GPsrHTYhGiGS1/vdb6HyJD5
S924oXa6lG49Ag/aykmv8nt5g6bgiDwMc3jXFxphEmM1R19Clvtzq4aTEXQRfpGMa9Wv+RIB+uF8
DjsOr8GSiM/RrCasgmyUD1QhyNXDkRV3soy2lpxZUWHd5wmGKT7uPs3XGCjpztCyQvhFOdTNKrrF
HxFvYiq9rrPrjcmUXTnDT9ZcAhH1YvEsCzFiPs3ZT9zBa8uT0I6wPKSoEAH8uiL3iPayzlVQr2/O
0CzPQzqn+aapmqLybAx9lKCMBBZUeJwOme9gJRQCcyYg9RRA1VbgxmaCyFfhJo/6+rF3Gy1ag2Kk
4Rcdw1m/hGv9LVJ6/EZDbLk3MKMGbEztNvtpUayZeLoM5rajfGQrWjD49pCFV9gUpBm+hLk1d1fu
wgjEY0CUn3OEOa1fqxIyxJTBUvVoaOUFlarQ/LBSMsUb3fgoef99i2xZ5LkgIuT1C9rkt0uziTSn
V9twgPDiVFttLiQpdwZnAZa+bJeNdWSQ+nbOu659phKMUaFvghySI/P2egVljhgbnM5bvRRnKDGT
x2rsiq1mVuz5n39477cyAaLGNRhb6u+5qn2luEkeVp2faS2+eRrFTZcuJPpKWzljuF1u9C5XgyxN
1UsLItT288u/f7X04cCqjB4AS01j3RV+a0e1Wc/VkDGn3xAYR8ot3lZI0c3A6pEgWFZyLOTvg/YX
CRBmIKqNmBF+3tvryWlxRjIyO4YrdfTkyNnExa7H0YiC5d5t0pHKMMxvPn9IbR1uvt1u2dXA5mAx
IgExD8VWAETNkA4WBBA3gTHkTsoj1JfhdHah+UwNHcoYtmmgxH0IflqCnyiICGJXNn8WbbxOoMyV
BInuFqI5u+3bx1dKSMhJGHMjVYq+F8kAxt/jcDKYAv+qWJO+Omfq/vPHNz5YYyxn+NB8OmuazMHs
NzPJ2rDLofWNvB1+lKwGE4YPki9ynWTZbTuly1KfGNgq3JXW1AmIJPH8HHd6aDCs6ZIyWPDQKjcT
trzbWsOGxQ/zvr9wkZHlvm43NCjm6OCCn0lN+aoaLSWyLvMvyywzuF6p6fcLHKgMo9QLVwwVbtyd
3cEmtJvK8kVLxjuonIPIeS7MHPNrvYwCBygbsg6RrlYQgSa2O5fkQ6A5FZ7IqCZTuCHrPjSOfJEf
jKlwmlGJMiE4gU/yALUAPLALDRcTvygK/aeqYXLgG21KXNfnP8sHgzibCSyKPEASiP8Hu4zClbtU
4imYdBr6TApbWgrN0jZ9Vd3g28UuTEXfJJ7ejMee8f1nj2R+JeKu5HELPu7bdbhEK4l9wovA0mNt
54pphNKUOr5EOX+qpO54pOD54HoQ8nVUBhQXUNYP3qk6NBiYNEWH77S7XHKi1wlw/BRicNZPiV8A
0ChHXu/7nxFQEBKyhSSIv+oHh4bdV/xz2a2VntH4cUfipsd6tusj13n/cTHLWaXZnP82qvOD62h9
1baNyQZuz21yzTefbntcSNjKG+WpJ7nbE9Tke4aVw8bAnuj681X0wVkFYxrjB8aawJKHlaSqhvGi
DrAyhglrkr433Gutl7iqqWr19PmlPvgRxRpvy8HI+3w3v1UdbNDZoXlSe5nv4j7CpKuK7GrjkDfv
4d/ZPvz5BR2QVh4O6ArWzttVypeoKk2ldYQF4N2P+UpxEjJI+FLb1nxeW2N65Hr6evq8PSdQ4Vi4
/wHyrkjiwSdJ6ofVWiprpinor/ysLo3OYxsoAyzx7J3Wau6yy8Z+/iItoUC6q13zQSHqLfPwXVVT
H/FFLLdubvWXMVNeJbDTCM84R0z9LWYjIg1UOTNsnytXqtCEW9zyP39nHyzHNaQFUwBqCpe8srfv
rOjjFkNcZkwRY+HTpp+yq6JIGAnUghBZW0TR6TQqxqYtU2Of6xPBFp/fwPsTnk2NXGKkVKAMHHhv
bwCeHx5yJmR1u0U01TiFQTrFLH92YWYxSYBPZ6lQND6/6AcfOzuprgokKiCch3u2dMnBbRu3g7nI
olyAs06NOF3+TMq41oUWDCyQW771FWA4eLQKlpGecxWrspebhmLJhzYij3gHHEpVf5WfZFvaqySC
bfpXKuNvNRnfFcaaUTHCEje+MV9uzmRbMxmn7dgnsqt9zMbt619pNEVXz5s0iXUs7ot5i3cRpM5o
yJtjKu5Djdx6Uw5iKteluYPrJPS3zz4skPSTbOr9LiLBxTFLeeLgPPvQaXLufUsdLdI+wkL1ZJqk
X1kEpSf0vj/Wpq6XOfhCAXfA8Dib4di8l+lHhBoOBV1qX5ukUoCx3rdZod+RItHaHra0aIRU2/wl
UZimV6cZ3Pk6Ryn5nToaZnaVOU505Jv7YMnDdFhFLGuVRc/w9t206MgK22jhhSjhc2lG895oLeNU
HSZo4gldIl7Tx5IU31cPKwEFAIlZHlDeoZION1Qnn6K4x1V3SfdweUmONlHZMyeufZvDYLOkg3oe
D0P7/fNv7YOnRSLIuWpQxnMHBztMNLEpp6470Gtn6nUM5nql6CTKRIxUTmbRdC+0qdXz5xfV31/V
wb0ArSv8Dg66w2+vwjB3nZfx7VlV4/iK6PXuksImkQFB0w7ZUFnXE1BRu8A4eNdN/SZV20U7r/Wy
e7QnPaVnxv269Gc11pst40bHhNTV51hzZOWYMtrEGxwuGum5cOdf406wfxlayIAmEpPYLrgCK9gp
l6QrxmOikxETtfNFsYTtkYP2/ZkO7YFTXYUdw7d+OIrB3diRlcMcEbNcsWvMLN9QWbXYrifV/vP3
+u5Sv1pPCIyrrRFWQAeFWRamxE9UzuIXevdlqVdxToPSHVM8ceTTfbdgOcZprVc8GxwFi6O3HwnW
9XOhjYy8mO4nwajV4b5k7uOriiaRN2hhUBuyvTX0st1+/ozvySAsVmeNLSMNVpD3vJ4ev22ozAoM
EYYRsTZWrt6Vq6+0MTMbbwiuPFnmxbrOS2iBygLAB6hiXGKmW91ocU24ThfZ+yyt28uWAJTY+/zO
3h1bqzUFc3S+4ZWRbB0cKKpbGBWPvuC6boUXaPOtMxFlxhGHBXwbDndNSvzVHwyisg0WgMLuzQsQ
WY8SviLqdaogAuJPjoOm39ky1zc2oO1TZ+fVkzqJlaolMF4PCBweAVCNCtHBzPhv9kbAS8LWYsY0
XoND9zd3ypwXorombROXY4mkhM693IyZqt4pSo1pitN29VYkuHJ5lEj1EoQ6agBGiKpZ+RqhGPHe
HGu995jndo2PUcAC+sQUKt5MbUGclzb0zoWLSUrJiJaJNzkhMcPF2Uywp27xPDMQSbcMDpOs/9pq
GlxQvWjgOJl20aMkrebllVycxPKrOI/VswYVU3UaYYgJfb/p24E+V1Xb/ZhZg+WhUU3nvXSVEPiO
vV4J5Gj0yK0BS+3bAkux1VCKBfHTqEdx79bT8EM41VKexGQiuDgaGxLyYdPMnEDJJHHsnEPAswai
col0bOhewjzUv4EqYa2BG3VBbdlPzOjFUNTXXYEK3eOHCmFA20r0KuwI++RWrZH1CKs2vye1qVe4
JNc90Wuh+RMYWj9bJh0KqdJk0kVO6JYluUF5eQEYpKWnS5qVaIFhZMHrMaLuDhBQxNSgLuMNfc4b
fH5hvfSeas1Ie/D7pj3CbZvClXAbm6ubsrkrRdSoO1nBRg6Ix4Pbim398oBHo3pfdSYxlO60UhAW
FoPjgfAwSYV6SjpR347yKjKn8bujY929Kd1mdb4OE92ra1ncK31tiU2cdY7ix7hS1l5GT4ebKUYZ
IdS4sWSUDO03PrEXLUNsoUfliQotCbFcVzr5NqulpgZYOtbIJpXJhepA3lNK9Ms8kSzsdPpPM+ma
1g+bkk6bA7lGLAnLoeEY0LDsKkWGRGbUqwuoeoXrWVQ3GiV/tiqOinKFDopKkfu6kzLCIdEZ0Xum
fW8GYVwiNNLCyDZ2cT5OLxLk1ziP9dDdqr3Vmpt+boi0qxQL6+Q0MZunhl2OrMPYIeQ4rvsLaEjl
YxrX+pcezL7atPkU9kGvrFPjUW/cW+zG4y+4yeA6PzKPfVGBFl9a3L11ZtKu9YRPu4OddK2RTcoX
BslTScYZqx2nFiJwgB9jbKFCJWg0RsDQTxX93hDAr02z1N/pAPp9kRkGBjmkrWZBHPfud6arBEC1
Q91tS3Nh9twJkxczkL2Is/RoO/U2BhnmJ56J7vFLRosQ1R040l6Z8Umi6qzdH6Ky6qd8YfTtdbFh
wm/RNXmmzZ37Oo9DxF5gYaHvqa0VZ0HVO7jxDnjaAjWbliR+CZ5UGXREIKvE6EHhPsupPi+p/0O8
JJVK133mxJF+5Ix6vx+vw18UxGiH0Vm4B2ORhOjHnFxVxG8RTm4Za3sncbw8dh69PwptNn1In6vb
FP9zsB13pOPC5ogAjPsRCLVhuXzLtUVDj6k4p6yl9lrPneFMmnLe5TG+/ZAPWDNV7pAntVLFyP04
mWZoNDqknB2o8ldZKcp9xc9wzErpo9OTrHZ8iF0C6ODWHtR7eCe1A0iv6nexaZfbiHDJe9yjAC9S
ILczQMB08WwLASgbT3hbAzXvyzpLbsYyyvqzlQ2FZ3OvNY9AIhiQf36EflDA0OWqNpNN4EDO+bdH
GzVoXqIUGX29SI2XDpjer7BE+4oD+ZES9H0LxLiMghcy8yp6B4B8eykYFVWurMHxMdAvyW0w+ak6
nfSVsYh11U9uvav62fFBjqKLOJmqswG090h3+P4oJ3x1dXxYSxlMbw6WqCD/l0MT6JPhpLIb51D3
nHr6aojOvBx6qR1pbT68HFAIZPLV/OXwmaeBMaRjMwwd4gHJoFoUL5O5EPtRrponNzlmi/bhSwZ4
wYiMeg010AFAkAw5fOmJAZY1jc4JPF35pdJMoKjQIg1tcsmMdok6IvfOuW2BpjYS3v2xGcZHT02L
S7mkE/jOTOHtL10RDzYu+Onh+NQMX41msZ9Fmr5CBhdPOtafj3+6hm12SVwTsPHQYdocPLOj5UT4
UQn6wE3tPicqCVZdYZ3Yc3x35ErvPxcMg7B7hPxJ/6Yf+hSF7qzEJvirD76VoLSExzJ5fWNaX8fR
tfszOx7ar8wd8mhnpoIpraUmyfkShpzsfNjmrSTB7THBqfyuUyIIQqhQln43CKndW4pGPuiUiEsk
UeENGSFh4dXqlOebOhsrwlEXqb4spUE6pAXxkFjDrrsvpRs/h6oewdaiTT4bCeu7WJLBibe6OWD2
M2PufI0F+oz6fGrJNpFavewm4eZJkOZG5GzqJi2fZ1sjNKFQDPkiWupbcNfRpF8zIcsQMIQEJVEK
VfdHVYnFzjai4Sez53H29HZpwNtGt4kuBsg89c1QxLACSn0hVYXhWSGPzGw/WF6YomKsZmvYNhqH
/QigQ2cJo6YVmvKvRWHp50RS2YTrjPCxoHmUR/bID67HZsFIkw4P+OkXPvRb/4N1cLJAUKJycTV8
m2YSJGFn2bLwFba0YIpN9dhe+cE6MxDJML3iT0cvc7BNrV7xisY3BAl3WS4nTjIiZ4zqErpM+1x1
xJfGVYvrvqXNW9s1GkjHcM/tzHqSrjqfQF5zNpjeGUGqFGlzZFP78OY44TXaXt7Lof+oUo+OW2J7
6NfalDwaMc4PaTfYzK4saznSYL+bW9B5Oav3KFwPANZDb6muL0iRXI2UahfDgaSu63PZL6SfqnHN
31ZkzkO3PvKAv4wH34zJ1quuMOOqfXBt52BH6SvihRXBEw6xi0Cqni0rPCszKza30tTJCelbTDi2
5IToj3GtIKbETkz1tA5KZBAnyTCf8y1yvs0pkywPO/3su3RCIwcCTOtHeFrdnWD4tvhNaxJIsxQ1
ya1taNobJnL9hhyvrN5JmVY/YQqDDvakIjpHqrX3fH46ejyW8B2jKjT4Kd9u0wOf7BQy2vMdq28e
EkZRW0a3WGpIrXQ3UdiQNmAaiPHXGLA4N2ALZEpnorSx2vOmdpuTz3fXD8pH7sfBdZJmW1UPtS2N
JkMXLjVUrVJmCeUryIwHaBQdaeiRKB9MQWnidbjlArwH9fMhfNegRnVlO464t8/JSa+pVYco345u
ZrvEO8UqYXKCe6Xx88Lopws0DtMadnkRPacTLAYvD414nxBAi/9EZRW3KkWFfVqb1N10461W+709
TzeMjKbHJFfUxl+ScYo8syXmBtZVHMKmAl48y6JsMX2ltKoftLzaa6ZPNl24KspbBL3puT278TVe
zxBrLaVrw61DQiwBqmNYP2qLhLyV2ZDZfLhE1s88rHPS1OM64tPQU3EMEvw1OX/zWUDtA4TkXAfD
MtGOv10wUWc7aZhInBxjV6swfkQlqyyhMcKLWQboh7b2yFROv3UU4ZI3KKepOJWFYz4kIjRussEs
o5twyVpzG4Kv9edKOBXP5Yw2mkR6mwmFy933G7ut3erOttPa3nCWJs0/lIj/Y1X1H6DDa4PxX5tV
/WfeVS1eVflfuyr/v//nTXbNP//P/7Kpgu9ATyCgzXIC/NOiSvyNi6GxfqGAw0jZOSvLioEV7lXG
38wBLRyt4IjoHJR83v/fokr/G/NKDmtUG/xZfxJjs1pv/Y5g0FwywWZsLvgrrCbn4GRMZK1wVrhk
ZYXu4iFJM/3cTQnwGvv9wEgj1Z3zhXUouuK6MXFMIDF3ruwLbFpN+A7tGeKkEzQq/rgUV4pinVaD
eYnB4RnEmgcYspdqvNwPcAvhMtqnRHbthqY90egz3VJ/mdXotDHV28pk7qFkzF/NQvxAjEGue1Z4
hvbTgtunMRAYdzlkzl2Vpi82cW2vEiRhDVHRtfsJ/fROiLq8FNjAnQ6ODcqeasZ+ijFQVkE/H7qs
Fp6h59M3lRYlmIxC+gqJNjdxab1k7XOUyeoqalLGBdL6LpmXIWIXGnltbXEaueOwLYUdXxkasx8z
bQkPkBjIrt7dJLcbae43XQOpd87uIlVU3+0YAB6fIS1A4mhedmkvyFs2yj5oahs2eIwaFNafQ2J5
aT/WBYYpc++urZoy+qBriQ9wQXCFKq8bBr4GGnfiMLseBpyCbU6TVwFdugauFcLO4z/C8u40K9ro
xi3kvquJlIcHjqBygAaX7dyhYBjXn6VF5ZMqskflfmJnZ+2YnTlpuXcgJDTFQ9t1+8oxQCtK3AEr
zxHLZZLUnpzxZUrD+GGOBv4DiiaYIoELcd6DovoiIlLn9P6a3/7rJJfNCPdVc54ICtouLhunWcLk
3bXYJin2nV247M6ubxEZ6PJQJmKD1LXOtVghBHDqr8t6Lr/K1OIVY9JAUjwTLewHjEWgnMfNSoP7
v9f0MnswOlTqdPiXhcz2zZI326lUv02QW+/DWd610ayeTGGaXtXZhaFUpyJMX83hrCVbja9ta6ek
QbDNMhCKxN1AvAgr+HuTtfk1NkjiZFVup4Pws5BbLOpBCUamI74xAGtqBJwZWvmDhaAwCp60gNvK
tgwJ5RmUY+IpbVJ0dEDnthbnU6MXe8OEWpaoVCh2DTDodNGVuSywyLOY0ZU7PmGFa/+jIPmfbfk/
QH+xvljnYf/1zvylL17+unieq+av+a+LV3bV3w1d/v0n/GN7FuJveI+/FNArrPzLvOUfWzT/hhbl
l60lBEwbjei/tmjd+nv19qVNQeAOMLbi/P/cotd/RYlNr4DTMAQONvY/2KbXUc5vhYKBKBX7/vXw
WIlgEBXfFgqaXvApCaa8tgozszdbb6zip9TIXiBYNDu30qZtXv+ZvwDwJleFyUOTRs+0yrTfXpV/
kGAlEguEtx3+AsyAsB/MT9M5KU4HM7mcG4CL0jJ2aZFfRyK2YRBi1JY18X3Klhxw6Cw+KmZz++t3
/KN1/d/NcwgT7ZXLbnFow7R0TKwBPlu8/+t2c7e5fdgE//uvx9e2e23Kv+7g1j3/voQ//CP/VWwQ
UQSHj7qcoDuo/b8VHJTp2rqcGRpa6orN/bvgoGLBSoe5GmuXn/9fq9nQ/6anoUwhIePXOjf/ZDWz
YN+u54/exe8IaNP1RpMXjeZHBehWI8RJpFnxJqnkcpJ0iekl4xDvKjFciFy5Sc3hAd+toI8w2BJm
eqoayLyaHrp7Iy572kIb1/DebS+zus2/Oc4U/j/KzmNHdmTLsv/Scz5QC6C6gKaTrkVoNSHiiiCN
wqiVfX0v73o9eAUUUDVMZNzMG+6k2RF7rw1WwCYLG2g55qPU3FGAvFsdOZKizOvjalBSIPe3b3oR
CAQr6qdkZm1rmdyuKILPWpmwPljWjV5WT3MDuawiO+8RQ2CBmKG2D3QKzSYY4Hits4zmIMhIaggE
aLSp7tqnzqSCyRaDDnsUy24lyC4sPWPZGDK/J1jGnYQTRyG/DSb5fhdpPdgCjKLjMw9RonvBBfgN
L+YqQQTgTp9C1FIbC+oMUevZtba8q6rF2xCIx1wzzpauM+A1dwTsqbgq+vHsgN3ZTI4131Wrig4p
p/SAimLrIzHHvX6xmoqw5TzZdGlubOzFPFejOq+KUGXLhoVcTf6IqFX/22fld5+41zRDyJD6GssQ
W0P7z5Rzuwwz13fvH8rGGWPDW9OzbACuGXgoYLqfrCYtNokMnoukPNQBLbmZql011Mvfrm9/EAf3
m8xJqaMKcl1xxPYFvhnpfzfJckgKDBBmRH5XDis9pEaN58S7SVH+sMmCNdOAenElzgQTwe/NVcSL
jCU7sDwvvQgzFnC7Ph36g7nqa0i0rn2VHQBM8C/dzuYjDMfeBuimL3s6TO95Nn55cs03KNbEcRXZ
c5aaiipIVk3okKjNXCoJx1rl70Ko1yrzdpCR+JRHN4lbudQPK/Fk56Gb5wd1j4WctFnDIdJ/9j2u
1arhifPK35O02i2BYqyhzASLxuRhf1Q5deEiT0jlzp6my502La/90KwbotV8e2M2gDpZTNcAIcg4
3wdedSvy/gUEcYw3DnrkGObdD0F2W3EvqKxh16LoCntCjEeZxVNDbHbaHGpsMmw829XAadTClnQ3
/SofB2nsOuIHpqo5tSyxpP45UZEGOYnlHSgmmusFa1UCb67NHV6O4GHxy53XPeBU3s3DMQ8I+boW
GJhKF2uG9YZb6CIXkAY+/iBNM24e3W84QI3VvW4jp2nXvf7P74T/kpZ8v1l+1w0HaJoN/b//2z9v
muh7+P6Xf4j/H1/4cfzbrU9/+7Ec/v+Vff/J/+6//Cc17mVt/v7v//WbvMHh/l9LRf0vveF9yPpf
1y7/Z+yH/3Ta3//AfxzuhvcPA3UhOVm4NBCfUSz8R6USkI/K3J5lIcoW5Bt3KdQ/z3Y7+AdHPfCB
u3eHLvPegf6zUrHdf6CcYomD/wvJIjul/9HZzlbkXw937g74d3dlItxj6rT/PAbLU0HGllryjR5M
ybEfq01QgiGdvQ/Cyb0tkudjAGEY3qjV6Hux2KS0LV+egDE/maW7KQ2ZvQTOOq7ASLPidc7rmNzl
zYpWc85e2HsBkGVmnkATQ7FCtyEcF8YXDzkC0q0QLxjHidK0h8OEnrWzLVi3Wco0kehGWhgaLYyq
H0Pv1Gcr+NV143HFNCWzpAjtBWu03YuoTkF1+TANcGUuLptsBugXSbac0/uPLe2ytN81A4MeQd+l
5h3aCphwqatbNs/kgCpgqonZbmZ4EkS/gDO7zBrQXKVFVcEFVq6fizEPvLXFrjUAI2tEtaKNsPvk
AzjcHm4xq/J8jBn0RF36VRN9ns1Ho/kahgDflv/hEh0JSXe0Pkf5p+F0kZhItdGMoGFaey+ooqmH
YgoBC9Wt/tqW1U728+tY2L8VRHicZ8VrrY4mkEoRkB3tA3Mte/ANOVY0zVpOQaHtQfltMEFtRxB7
RyQASJZyGuD5yVqS45zJ5c2jr+v9Fy+4eW3H7+n4G5xvCHuWW5dnFm6aatwVMkON4WWPbe5uu0zf
M4HetWZ11pevbMqDxxKj1RubvfbF0MR40ROEnIOJjGT4QrEe67NPDHYD07T9NO3mOJBOW3fPOcaV
ikMYdCYB01U2pJGbYuVNunpfErLpBb+UDzymV6eBIOqoAUvdq/l4n8XBOLUOU8J97bfiDfHNhjwg
QHIE28R+nj1JJOWznbe/VDvOf/3mPcGn5yzrd1fkUZr4D2SdPnTmvCnbx3vqhYZYhqohCqwlZUmD
8xN2yT2jvVJnFjchmvwXzw76t2WUr2tZ9Ag5ZLUX9ZpjtybfdtABt44ETCyWsQksyHxyArX3iuY0
no2LUOWj6TYnN9EmoMH15n4vZHlwTQw9hIMY0a/uq9x5bILkra75SMFkF8XRLgHSFSVwWnc319Xh
nn/rppfGPSTEwFoIZPXM3rPOhxSLnsKsXn3G9I73J8dHW9engqumr7I6tIhGcE5oaLfrBI3UBZmK
u5zB5bMof6v0lK75q0n7m9WMhooxNidcW9OXqn4F/aNL0WZlGLrr3YhrMzMWGt8TcPZwGWv+/sZ6
mrXhl5Hcw4dZRNnZ4x3ckCAFyduOIqXHyo/FesUZJlvx2q76Q8dNvKb+VVf2VpmAs9yNtQaIFpYW
VPOx9GV5ZtEUtkHz0rrpY8McZSkPGL/NqHKMPYmr7iZdfGwYeduEJmle6HeXvdZrP4vwxMnx8wf8
rherHX9mIb6qbsxiteYfdaq8XZbpccsOOjCB6Y6aaCMJgO63ofCRqabxH+eypkBNJPg/zo1YWsZL
Zk/TUS0+uGoVjFutuRNCMm0+zB088Vzz8a8H3YPZO8+dVT8V/nwpgm6Xl7n8Kcg3ewPBxzydTJWw
NZMXx4JnGGiILsCX908FGxSnz46p3u+nTLuMhR51sM+BEn4p9peboeJ2dsxfBqiPMhlO3ao9J4Of
b7z800bfDbZuiBd/IqKiRD2sEcIY40qeI1uDYN2mcdp+J6hu0lp6m3oybxIvawtePHeXj9E+ETvN
fm2cCKce0nhy0+zPnMzoWR1Dg1fercG6X7Bd6Ql1n+V1dyOp0r9moq3PJJGisJJ+HQvmULFX6MGu
lzymLcLTsOgdQI2g/PJ+jbAwUFUkAx5Sq/2oTP8lMxCE5QGUNa1V+u+p9a0NoaPgsRV6dJrcuG3f
Ta/9yD1yTZLko6uOWhf4T6340/Ql7zNgA2zk4cpLlu8nXo5mobONNO8m9KMND2IMdoP1u+7Qm/Nq
MDy02tNa1ocqnb7cvMqixE/2ZWodix6+NI9hU/PIWt8i4+AGB2gJmgnAj8WMmhHOWr3Y99jscEkU
sAlgW/r6AYIa8xp+NepBr61Spp52sXNU7cWlV3soH+cnA0w/Wsiz6atzU+VPmeM+0wlS2OnocU4s
B65eI77I3sM1Py4gh8togtU+dc/CPPdORLkK6/po6ipS/qNvp58VSIN0lptE+Ozhzrb9jCKRBwwY
nJ5+Me2MTKa1ePJ2KZoAep1bAFjVh6LZnfv0IxnaL63npW6PEzWnU7bhWHVYob04qMoo8zqoTum1
nYadB8rLYccsPAxI7StUhrvlcg05BU84mSC3pNYaS2rE0E9qvLRuuc2Cwbu6TQoRnEU0euh7epEx
o7ecztpcPJr8vw+2IuKkSlO1x9G5qbyrTOedlwUbCsJrCWGmnviW1+CPvXbbtDUj3+8A3TgDqrqy
3I2TOC15exhR1KYNZQZDnY1TT9MBiAAcc4SYUWMXn7VWvySz/GVDeF6IKmcmm0TQMjcVT7Cm3G09
1NPzKA0kaf4fcyncyEztP4MbvA8GBfacDkebNz9Me8Aqqurc7Woa2gkYCjHUDo8KXveN7imukk+4
qBx4i7LiikG3PZcfRroud44N7yLIiNDXFC0uv4w+vbQL4d0BVhDMwVumVXHudR+OVZGNkDyiTzC2
KAa3jJ1Rzgnau0aVYmdzVGWD2hrc8FghN4OyTg04/mTZwWnc1GOzQYz5NrjTwatsPvwGWZwScFt0
dqpCgZjxjVNdAz3PD2Rw5KFO0M2uxYJCnA5rv+JIcPkeNUmIf/CE8YDqoB4tceASMzcF6zdatZ2q
gshdxK3uAL/o2t/J6kIcNFGwikejap8bq3pctREM6fKEQCBerKT6tOwiLEf3uWiHT13/qbD1jPUP
VqPj3J+M9Dt1xg2p84dZHzeLNu+9tiQZgLUGr41OWScvWXOZAL+a+CLeDN7oBLQ+qVhzc3TWdxnI
uGXxX+T7gBGxNNDpZ1OkBW8WIwB//qZ5pzlatkRYCP7gtMCf6kCDe3a06M5LXsJrq5f9DOiqTquv
/F7gDWBX37vSQavlbGoLBQu0Jcx46AtmH1Y++0tDlQwYRIiq7jmffTcWaGLrJP/RfV6lsQABNJ8F
Q/jQ66Zrnh0wAZ6WcoUsVOnXZWmhsdu/u7ElS1y3qWTqPUnWW92i80qafYMPhm5SRKBz6UfrR7cw
Kd+WX7Jp97MaZdjBVzd882gK91CmJfl+atk6bv3q5308+O2T0V/MjscgMx9H8eNBtEUKy2mrH0mG
P1pKPuDWgEFS+bCLBgbm3vjWpgb1xxAnAjGr1SWxdOYt/IY3e+oOgtLpqpUC+UefGJu+4OC0MlpU
y86KOJ2qBS302hLFR7Y330Xu1/52oOOt+qPlXMZq0Tl0rB83Ua/1zK8A5mKDE8V7CnIr2YMRpqUg
Zbxu0QxN1aPTdL9w87DBWPhOXGRxIteeShl8LSsuFUMjmt64Mek5zDW60TZKHBqHiub+WOozfQAe
YCd/HtUr1pow6PhA6/4AQifKlGmFXu1f9LI/Gl33Bsx0T/TjOyzdt8IzL6UwTtwTm9mkroF901p6
JMzsQijr3tRwcBhqPN1px5vGnmbO7CXUXK9ivWJvsyw3OYjNJm7y7NS6Olh7ojoUqOOWQVpVjy95
r/aBRn7eIF5WPnKC7KM7KCnIlTxP0oQjM4DHcqfh1a8Wat1Rz+I5V7scYWeop07U5MN3D0WJWBf9
N6Vr9+kCG4sIr9Ov8CdsDo9J7lRh4px1u1VGXLoO8AOJqVDzzJVevz3BjhL71Fx3iKGtPWIU51Dm
aSSG5Ll0VfpQQjHeTD0G+04xKAuzupq9m7ZiDVxUjh8PQfXWxkAWBegBlNJtauldwjDNNVw/cmWw
9cbyvpThw8ik9r74dfKgmbR6k2XC6BmW7ZpYB9VZrLlG52XRtKvvw/bmyeGJbJCFbzttNgiXIc3e
lGpf+7R99TTGvpdp7xgfGKJIL/nS3OAhx18UEuDDKsosbmvuqS0oT3RxjGaAibD5RBASN3V9LILk
yess2Ed1c80YZm6klA/dlBQoMP6I3InLbjAj126sGPmwxi5OfhsA9B5EnvZ/DEf1ex+C8AbLCvxu
SrfWstRmZlW182utPw8eFBJWY1QGiOVaMQZnd+Ai61It9PFBHZ3JfjG1MosI572LuvW9I2WE2+h7
MntrW0voQsI22WW10IxU71ahN3XWgfpn1xjEFCCRQYneyBAto8+XtAVngYBD3Ya2OAive+x1cggo
/zJBAG4x/YHgFc62GkO3S0GE3ve15Vkq9+aNLbUmL4s5EjtUUT0CSKb7q7E/KOCut0WqflcjXo+H
ga8tUdLdgCjvtysoeWJqsHANev/VdObH3BlPVmPu1947120bDxCVsGT0p0L8tLb/yS50j1zwR4o8
KmTxt4NzJ/rkGzXS3qx++8FbOhtvltE/d6X94ixVdkzW7Lfmud9O13/VVf/paeMTOYxgB2zzRu4X
1BPlfjcpr4IuYlQjlMzLcOjNJrLYrgrxp6KJP2VuLSI/MaDgTABqnR6qN+Q5bH05Hy+FRD6q9053
0m1NTHfYriVTheaqaeBN4U2ZDfhjq/xqDOTwqT7VoXCGW+21buyw7gZ70V9U2WdXL5dWSKDEpoI4
olKoQbr+BricKNmKKBlaQjH+yhbizzypGg4ad4mw8+9MQtDqNH0vwfjWsrwmTn9tzCJySoqpRv2Z
BPhxLl52ykaCTSGL2oHrenEp2tY5Xn090ksU3Zp4KptpOxQ2qbze+g1U4+h1yQSCJf0RlDlGmqOJ
nx5Qaf0JBiDgfLM0/R68GSU/fOVtdTdjZO6RZtTKWHb+R5dXfEC6P4RoLlnlQxH3zIhx9JfIhweR
JXtHuaF1v0hMt41LHxQNWwqa1RTTjjoS0bHreocn3zhKwzrpM8aRcnx1zAqKZuWhq/IgjRlRYcyR
EGwJhLXBbcChzUlVuOu+gwXnpcyHRst8VzmWAWEz3jB62uwGc8FwyEaXUsr7xpTAT4/HUXATDs1h
tBhpLIkGTmwskDIF5TmlRF2nxHiwGus6INgcLO2NqSA+P61hcurkvk7SKXSNtG/Gs1evGaXocpjK
tadrzYfhnYpoPAet+dvmrhs0FRkzpR+hj8zSptS5Tutd9GQ1i3HIrFVcZ+9enGhWBoYSwBsCqTkt
02h23PkxJzb9Ps14tlrCxJAurh9A3o9zg1JjYc0TDhPmwzHvf909L8HyJ1/sqKiGF5Ti10lYf2tp
D5yYc3vnI2jNxrG79TVN3JkwlLRi0NRy895dJfo6cgF3KSt1QiZyrdefsEid+GsPGzyPz3LlG1S8
JAA5IWUs1nKbEIhNEs4g9OfQcptbyTevkcM41yTC6GJbVG6904EkRDAx3Mge7p+5KiN/bjdINmP8
U28AhCATM5YZZ8dh45EQFaBq4oBoka18/WhK/9BBdME30pOU0sz20e3rp24sxJmggTX2hNwCiTLZ
SCxHZXEpE7m9hOQbFC9t13QRLhREiDOWEK0p/CViFBSKavmNXiN2WIo+5CNy0fuUQno2nch+HjyA
+tPWqPR0qydp0cZi4bEfptS9csgX777JYC+nF+C8/hzX4e5TpX4BI8D2hpgdhtLrdXT65XWtxPqt
lXr6U0iGneMVmtMe3NpvyxzEDvUq24jCqTc+IYXkXQgywjr0hO5xKt8cgz66TjZpw3LMH53n0YM7
Nyz7AjTFbrIO/WL/WILZR7FqceWIx6WWWytX2ylJaciCVl2ysXnXLP1Qad3TzEscTm32BKUmCdPE
+cFyt7vXKJYLIgdfb37ScD7VqIdsp98ZXfniW78thN0syuLAHp8COa1R1VoXb5z/mHPLLdrWh6kr
TsKryj0y9qecOKDWNHb6wmgKQ2S5nwYe/fL+uWSleOoq/QIpftnqsCZJ+rHEe5l89vlyNge8SU+t
K/e16g4J2vwbgykXxl1YlLsmXxwiOVrjS/UrrJvckTFboKghI87ul4tIfjXW8zraKCWdKyj2jxVL
EtJ6xnKM9BZgsP6UX8WC2INbSRsyLdIk2xti3ylF1Aczj6Pn6XvDYALiWcbRq7n9SgIIFqN9nhKN
/k04n5pejZiS3CJ0KdCZ0sOO9Z/Q/yH3db/WBWWk5WKb60yxMYbKY7DSnnLnpU+9yOEsG7hiSXuO
ZYr/qDaOvsuwRzAA6vV8n+rrRqPYMyt2cqBPDkiJ9iuhTESdreGw+u+IYcBiJH44a4QeZVw2DbzJ
UA6fvXbrGUqvKWmXZuxy8axQeVdSw10wRLaHWDtUaEkjPV3mD2kbP5qX/tzfKncCESTbndbpH0PJ
ATxJ9dRIfl+EAmxGO3lgDnrsPefgZnqoOYLIlN0UvBc8O0uiP45V/VXYurOZpiQG0XMIBo7jeXiu
70eF9lK7QVQrB5oeJfMyXKbJ3gH84nAOdnL5vRjlVx9kkUo+XIYS47SdV/9vToejMfwsxiqqVLZx
V33neuOxAL0LSFOO5Cc9Z8tfs/ou/Y8VznWS/eHIPgXdFBujCTfjsxevTDT0SuwaRu0Id0Cfzde+
dLZ9T8tgGFc70Ei1gvrmyP5UpT8NbM/CqC4dFoY61Xc+YXjJunYhxt1IOqCL4BRh4wkTrHmEq7x7
brGlyeUDtNOjmX1lJhzbsjpo00NpMEEu3HHfVfZeoFRqHffBkc++9V0SlGeuLPVq86kqaeg7W8OJ
OAFH7opbL4pTQs8WUjDEhoua3rqj4ZhQt9r46Kr5V2Wnf2qDWxDM80Ppm1Hepo/si4+KE6+V4lD6
isVElcljp5vv8BqBrb2301WyBUnmN8MS2yb9WdgltMWmM9/lfJthNAXVW70ufLjEermqelDaqB/B
5h205amYWEUsvbtzAQGUhX+0xXTWu5qBcBpN1ocA9yia+aU0v0osEPnkPU29vctxboIFIoXllDqf
tvD3spkAyAbe6+iAiad+PtuFAEJZnurhlgRj/WKI7E4R37dwcY16oUsMIi95FnlyMi0Xzpe2s8x1
mxOOp/ARkQnLpe9vBvnQImBR4FgLVv72ixwV4WJmdXFFnA5fo3lcGfYOB40dv9ehwgEpO+lHdjxG
d6aPso1T1VyUzkfHcDI7Fv6hF+qgpUfSY7jeYxTYvoilfCvVrXSrraN/aVzh+bmpj0vq7XPqh2x5
saf8Mou41FcukIRnh0BOKxQF/CnCw0semXtbCEt7L9SfxFoi1rSPJUKcdnn37XWTmn04lf2F+XI9
38fOCjUmLeRsbXWZPoC2iUsDyY61z5DwdORsFmywavJJc5syicma8KcIp8LBa51bS7GUvHP8h4kn
Y709OfLklBeX4lPb1wOjoq0ljLBu/i7yzerf2WkLk/uv8Z7aih816ksiGIewtC4ndwu7Mwsr7a0z
chbXLDqmCmKubca+2q2Nta+B4UP4Zrlz7Uye25Q99vxp5Y+qh653x2nbJCI0Zyl3vhg3jIcHi4NF
cEaZWzugYNJ7nyBAmYLkfcCiZ7KlYPfhEw5MoI5mam2UViTOk8mCuQaXtPSbH1jHI4fMuC/ovaid
4IKpA56wkDUB4cF5mPENli3U1bzSvdi3MHytbDNQViRE2rHZtq2RZU3GzVMaWIz86mCvPb1ZeW4M
5rXleO4hEe+l1tyGLPme3frL0uhth/EdQ0j7nk+lPGLJpyI0iuayBt1nsXwoXfVYUvvfdSnOXaU2
1lgw6IHQNTaxn0WD7m8r7YZCMbzPx4N13XWexlkM2XG9JTq/9PqlEx4Ef9rWmnhsa/GKfv+2evZ5
bYn3WPrdYmKVBuFIqJ+pvxTsIVrVO3GVY14iVLRq+Mn1e5ZxFbytxlubXy2QNlToodLauOYRXa1y
m6AfsaYHo/89W9pB1N3B9L+DQTzlDGFN8ZCgW/O9LobURFDUEFMnEENzyMrDOsZZ8mHOJ+k8M+S+
dpVF+T2ojUl4NbIXZlB9OzyrMs822mB9Bs4clcEnTNlzAz4WJh726kSEXutzmlSHvFQX6Nt/ZPrL
ZnYcjYwpA3NpMbN6Ytt68sq4wGIUhSUBEt150vlL9rrYyNnZE6xS3GTSFZ8u/PptsZoPvF5DnLMm
iVW2Az8cBtonbTZvlMcSqMf7ruQmKxQhptZjWoE11l3xN+lbWjOTpK9UHcVCHFCR7tseoW2wyD0y
GnDdOQ9zi6aQ4Ewmi6u3nzztHvAJNaXptF+QGK9SscbVUBCXReCffECbL5Oyv12dl1wGy5PBcGgJ
up9xaA9rDq99LdKBrRcD/4DpJKpkViLL8hgEuf49OJq778F2H92OjhJGV+t8r+zZQ2LpAI8CLIXV
41YHL1gvSEdaFD3kf8kkRbfkZ+2j5iRPaqT5GJ3sNTDh0DGIbLB+w45KER/v88qwHslNSwKYCZ64
zVnLs6XNc1gJ6zvIFLrmLF3pOBf71nIkoYNd532NT4mDSxfJO31hwCMUqFOOfHrnz4F2rNrRcGJ3
TYutx+Q9somSbbzlPV34NtrZXmK7e59xZ2Kk+0aPuS1cmz22bb6luqIDM7d9OZNGTtLt1B5YEG9T
TOOIwQ6NqZ+HQL/iMgzLXMMWbC7LMVeobMaAvOOi06NSafou4El6gPJ1whY2oXKR5GnKwim3euOt
CGfIO3s3x8bOY5Mhya7vbROsAVFwI12SZWqcKukLVIjGBKOaMbsEJR/oEXTV3eyWcd9Yw1GzHDdm
iWOdRpvfqWfpwIh2KJIEa4twtknS1Ltel08OTJKnGqgJ7g4EUU1qtjtMz0NcuMJ89frmUswVRK0Z
/izU5i40GlqbqUHaVdVMKlSmD88tQ5eYgb7xMJd6hsBndYe9pUpW1SOBakgmTLE+tlPLitxG37pF
757tdRx2YWUZCLqa36M/GsVVJljLN2VaW59z5bU/033Gm5oGOvaZQVNZtN2PIvgsDFI1/uUdJIsr
scabIjMitoqO4UpFgkTQaO0FirqBkGFFY+0p/Hr0L6k9hewnlphN5p+pWYGcZaX50Lne2xQwIcOR
uyesDv/eKK1PNu7spetmRGmmtBj2CqcHFiQQEzrp0UoEHwiuqXPLYUYnaP7NZGsPe+nOzrntZ+u7
S9l5p8gd/lLEzhUsAyp7HZlfNhOBS4oBsnWYDUfHzUZKD2Abs27Ls6sxc6qTPd/FwNm4OEdJcMMw
Gc3NCUhzwH5TcuUu3qYxFKP+VJtsSrtZP2QQcDnj5/FqECnwgdmUKFij74MfPAgEMNu6Nu3Mu7hd
S2cnFnm9RhkNza7JNMa+pPb0HrI8v6MNLtfyb2d7xfM4JM3TJJee/QnJbWJWX0MiK3LzVPk3yGvR
RT1zIjaxU2NxIQuZP/YjAWCaonq7K6/5ksFuW5NfUBtU0Jbb2fw05GjeWkD5nwN9zQGQcnUxZ0WO
d+eY14r+gSKnoaiquWDMyMoNY4PxwobFN5PPq+Oncnmvjfqc5zgDnDmDZ9AiE7N9id8ggDdO8GLj
EtF7KfxVY5G42P6fBh5JzEJb7yIXcctNr2XwCz2fscuV5iFu65xL4jn6FtCHdmRATR3FfXrrJ215
9yZUnGZnug+I6/qtC8GWWWXjuKcOPP6V/BcvmpoBIQxmi9AKNAYSSzsTYpe4069yTp1uJzRMZnC3
9U1ndVI/dr3P/WmmxpMxkLxKfQZ0MAnY5tKArVEttJrBHPynMLWG/oIixO6YCa/pw8j8N6bPnB4K
d+H3G3yNpbThzdsAUNjFMVgGpxYpArzKtHLM2XeFlTopaRH6u58kqtu2JBruQTX7X1MxkD6rF5Vq
I24x7cksUP3AavkDQpes9nxN/lSdbYaVZOeELcmIBVoqyYQiCa5BytCkA44XDbnn87UI52D0zgNg
+opbUxqo9xrAHxJPLJ1ijQXIxqb3wHyHXIXebUrjSjTVqEEkT4C6MOzfFGhIYk3zcdTh+q7PjDYY
f+fOFGH7i3yzRjy65v6j16Trbknm/KR30LXrGcVQ6rne3sca9ZSUi3gEb/LTml51zakl0XzMyY9o
CEULkzb1L00tHpYAGgXoDzS1nb4dPYs9bqIYEjemuRFTk37MhUem9Oy8Y/Zub/YglwfTHBTHtWnF
/Fomn3WS7JkhDae2SIyP+1G4dQLaKLOR6+usT3wJPBNPaWE6u7Vr+LOL4CmyO/0Ahn99cUeXoctS
GVSFaGgE44lHvTPHRwZVcEOgdwkSYvQpcKNszjvAK5rtgC0fqteMRULiz/Cyy2o+JcU6HP25x6Xa
puBufMP/awtIFjma4G3dsPTlHWKn0tLwhHhQ1z85CagX5nG/6pGFee83u0BNLJKHgmlMuSh59cjc
k2HeU+GDErEPWVfoe3cxeYRna7cGCGf6wD94Hmb43vfaTa23x5ZW+7GR9nhhZ2lvjXZZL9ZKloMG
+HmLeFYS1hlgdkqkezH9ebwRK7NgAWuLN7/OGTg1GI/Bnc3LeLVYkrQheQkJ9c5UPCwD4Y8YenHd
mNnTWnXWbeW7HaG6AIHUUtPbl9nyJnK/fCSoazzDv0rea23VGbgVHwZzBhJlcGqrZan3+A8QUNvz
1pg6GNxUja+BM35A6/HjZr7PRuu1HN/82SLevW5TTGitOzBNUt7Q7Lt2cTbOUpiXPLdZ/Ke1vqX8
YY1EWsrOt9lTKvajNwDGqLIqpkAskk9LMQPkal0sU4X6YtDDfKael19JYgF6wmDWLzMEI6JIjXhp
OjWFA4t04CT4zuJmqUoacWBCFVhzVBnSEzGuZxlRMAxcGhQisuib7UoQfcUwrwwHADEMX77MtDDI
fCbHgFzx5v+ydybJkSNplr5L75GCGdBNL8xgI23gTKdvIKSTjkkxq2K6UZ+jL9afRVZWRYZIV0nu
alEisYlw8XBzI6DD+9/73hRHSS2KD6viR0eXgDo6JenDVZHd7BftNGLDTbCcqLaMvysw3qcZ1a/F
WgN4ycDIQ+WqKepgTemGeeQBLfbCHoPPshA4M5lJXvFwOPxBXbCTS0qV02jZxsW0U/7edQH3VNPo
0SWTfzBpngaz4CTcnmcVX3nauJpnfSuxOsXZo8LXyBEzHOpN3tjZXnH+WPHHhm9SkgRsMdbNqzAb
+LEkdHsOUd/f3POogtPVLrRCNcLEdglMad13QHoPuR3n+D01eD036PM3qmsllq82s6OGfuzfY9lm
V1cuYLb8AWm6uDnXY+p3jphfGeik/P8yzsfLYJ3CsGnvC3eOP/sp4Kurfc31SBrt16zq5XchZX0U
CxDsTZAYDAqc4TaAnZKfGDC8q8FKvqXQQR7tYcig/QsvfTDmqtpQ5q3uRo1KPqbK2i/T0L+rZEmi
BLjx2nJk8wgxMjsjY9UbGnc5RafTu+T+wJsIOgeRA4/Hs44noglFXp4FeBcihAs0Ktu+AZG8wFxr
E+PfUk/dZp5RLYAoY42V6bxE8JQwsZZj2F2nROynHON7w5Z08MPKOgL5EziRpurc9k0VZfk8X6ca
N0+XBY8x48ntFDj5exqSgsbwuqg7bega3Im/6Yx0+dnGU/PcK4E7K6+ZuAaTejV7HipoG2aHRqeC
OwKs+BPHB8dPUAzBT4Xm3F1kmzs7RVzwOpkx4+msCMRL5+tmX/uSaGhptRuj1v0DhaRsDNMg2YWC
kpUUEBtWtrDCvbTM4WWp8FzxzhinlEz6Z5fwZaaOnbB/Ji1TdgjrG4Ig1grO3viw5Dm1FoMPrS1p
/LxaT5CqNlB8rTcWk0/NUPHAVFisXNSFzTga87bKpvwcgxQNgETnvAujt4wfvpjFQ5icZczkI70T
3n1cpiREO9F/tZPL7hSf2mLZIWfDIFIcAbp42QbWbTdfDNz1SJWurpi33HkDpsNOreAD4qgt79wK
J7/qhMd1MgajxsjEgZ5EQVCw54Di/WIk4b6zc8Q7rIqSfos68H4JulVfdVmle4mcwfCcCf1E2sE0
ONjnfhQ0JPYjKat6Zbptt7bDW61mt0+K7NVEAaRvc7GSexo2QgD/Oq4Q97rxBnfqloMMJDJNghCT
MfO0aUzTHn7+YjnFoX41an7FSfnTbIR8b/7+1x391BXxzx9+/X/37//hyf+Pf/v/mv7/7Pn/37vv
+vJRfvd//V/9N0wG2P9pqnH1f/+PTLJ/Lqe//Y6/RwP8v2HjD2F3/yMa/m/JAPtvtAIBMbrFwcgi
YvT/92SAZ/2NZBpl9hCr4HP8Yef/RzJA/M0lJnKrymVgQJzgX0p9/ZU8cgseAG4SHol2n6QBeYY/
Z75MN58k8XJvVXjs5tjouI3qNy3du3joFF3r/e5PkYn7v8cj/1xQf/sa/pya/CPqIHzcSrCRYVT9
NYiQ1Uk95iExbd3aL65VYMZEWzbyZ8asT7bgkNbohp3BeRPa+2U63WOeNZ9z2fYw3Zxtp73vlENy
oTBdtP2P2pm5qmNr3bh9+F8UMZDd+MuHhYIENJWMnU9zsInB8J+/Hj0zWkXwtdlUR5Q+6ng4ZLcF
PhK8B3SdWRXHzjTfq1DZzzBYl4ciK3bUB49cgyiOranllknFLNCJszXGKha8idkQ8In+Ip303cvw
2+KImte90zo/mU48dK7DxImQk6Pxbi3hlQozBRzJ2fYji1mnAmcz6GR4qdBqIi8oudzE2Z4QIYsz
g8LPyVaXiSMaF5+bjdWwWBCsyuDCRU9Oj/BPvyldC53T7hbBKLuzp+Q0Njn0aA7O6y6of5ZLqKMB
tNGALZUIWOVTuZayMj+0ajAeIAn7W3odCBhVCMT6dntuoYispTY3wlCXAE/QNi45OWHAnp1v2gmL
7x73Adh7Y4qUzSzE08bG5KqFBJk99WGHq7Ss3lLlikMQBj8Wt3nycJjXbNrUikkGRxy9d9ijil3Q
LssJfKw4wAh5tSasF+bEOttOfEGmYAUk2cT8pcuarVm3PYY14yiG9iWZS/NxGZpxUy60pljGYJzF
bB5zGJhvDETzXTw7O36GYt/Wtb4m5q0lbqi8c8ZJvUzzrxFA1L0EsnvyKsL+UYWqtstQAFZFmRY7
hlw7DAEkH1VregdPoBKtaHt078JZBphWl/QJ2LCNRttTdsgEQnH5AGQCRlghYvEWui9ZUTJlKcRB
LPYH3nNKduneWs+Ii+vFrsqNJZ17dJNuo9VSQcTC+pelXQ1pgQnSUNRIwM3tWlQwvEylxnoyD9O6
CuPfuZ8mX2h0H/2sJOM9WebrzE/VvvHL+mEhiBCVCZFIPFbcIUP4Jy3mqXViuaTh6DHbemHwqwqW
7MMOjdcRXs7VYbp1WlKr39kNpeUpPs9gqeWP1u/Np4JmSxzLAWINXa591DiJe+40p137D5uEl6fj
ugoaxlpxcxHYIX+2E3sr1++UMUBy88oFxcGgggQ11iJe02UgERv/msKSeFZZkPPleOWh7PA/NW2d
X+IYU20hhfcZkM/AfD57a1NP0Jyn9J56S3zsHpV2OU1aSGd58tKa0yOOypyXNJHbTs3kVOJ9lmLG
avxuhIupCA91Dc07SbrvupLGO65Hj9LFZ+rpxtvZlVtfDFMs77MdjO96id0HOd+sWx0dZKt5SOOd
jZdyxUW0r3p91/lMIEtvHs+IrK5mNBXingninbo16q0cQ3/S4nf1wXytG9ltTJXW3CjmczYGLy5C
uuv07klUI3lHeI4br7hNJQg9qIehhHjLHGPrdKG7M33crOMYtO0KAkq/6TM3iwo9tV/DhK6ddEDd
4rh/LWeVMT6hLDTJGsFBtsERloxEftxKfyx22VwsgNf7oPPfcsfOX7i39Q+9o+NL3VvJmWUIpuLQ
W5vi1mvRWx5BBCXAq9bI9QTPwp+zUeW7jGf1oWkb5gRZBdQhL4Z1UNNyHfvejE5LHymITwumXvOB
1IcXLa/VbwQ1a5XNQXL1XAhUbgb2erRV/aNt0p9zOfFdavWooLXuUrLId6UHTZWq+qtKxmfDdt8m
z3wFcFyCSI2b5FzINt0XLgIU/W+D9dhDEzx60rYOxEv6SLJIfltThfOXF3jfWBQOrjizoRRQuwe0
fsgT64CuypM46OwuYHw0RwH+ir0TNLzXfUkSnwmJszedCnmAODAw27jIPO6+bXNtWg/WkTO1TVS3
jX4PVGdlWxlrF3chgNWCClBlPtdzPfHNdtVvt9HlflEoJCZxHIhJlHLSaoPJLZNftprtKGvD+s5t
xno/CbdA/wri4NOzknrrGBltlkKk9ooCcQZIyumOKGjWupI0F8Z14p3plmse4k4WXNHkvE8m1wAX
75jOKtH2rwXgCKnTUMfPfaAtJl0p1eP13IyXuJ3So1r66iHJtcU8oDtYocgLfOQNrGCvm7eGWS+R
Tid7m/gO982SWvuoFCjBirLh+7qLOQH3pTzqfIwwnXnYenFhOAJH8ZDa+bkgPfW7rd3hvkNYEVur
4hjOWwNB1+Amb+eMMmyXIQsGP82oh2SXOOk4/T2iir3WXS8gNwn3A3pbfWdrl2t4i6Z6Z6eU2F4a
7Tc7TuWIdLVFNGIph/La5LH7acx4buE+LfvJHZ7stoqP6Qz+MAHNs2mQgTaN0N9pmchLDwB44wej
dZtqHMn2FBs4EOq+Z4iy7b3yreN+jvxAHJbdoE73cwbsP4GdE1VTmJ+laSbMUgefZYLsOs4tQXOt
YTM+mAzcZfQRYENp2tvP0JjevRqx3DOXtZZiK8r2mvZLdilGvHFDEZ9CdiBikSNZjVvr8EoObJSa
PS6SnRyfuLo1W0NleMbCYekvsSgeVekS8Ors+GQo4bw5nD2II1TV1Qtbdz9rpnBD0RGHUiMuB2WY
KWPhIDy10rEOhWvFv3VAuCVkx7gzenyZltt0zJBySu1C50AWtL5rLSleaSVuRpZsYwKH1eu57Y5m
3gzTI3dU7PlhYqK4OW64n0EJww9zUklNKyytZUnzCHPsdHZbRFrb/40A7+LRqxexleV0P3s97T3S
6gNmsMm5oyhrFUpbRL2P+QtCIMnVP5TRhmar1PS9y9h5DO+10fxY6InatwuO794d47t0irtTMkz5
W2Jky7YnA7ku2P7uumFS2D7ErYwMoOQR40JD8CSL78CD99/GdFNdxzKpN3ZZj+cxmf2d46Xdo4v5
T406jaoqeRp7qzoMqHTrxTXtnXBudkTigojvnhk5CMz7kOVnoxPVUg5T53e1ZThXggk+1aOOe3L9
sD9WYla7xQvume0w6wFlnbth8e25bbz1DDTFIK0YnmMM0SThVomSzDG7mRfQmutIO0Cqx6Gt9kOe
WRdrkrh/vOyUuowTqy54Hhm7kj5iBO4O9ldVj/Wxx3voe6Xz2iAmPCTDcpMFa/TJ7qtLFMN6XMnx
MFL2a9IOHaf5Q8BIZUMtrX5gLtWzsS1heGEnzV8HzebZO0nN6ti2dyq42SFHUAUi979jh3lZP3X2
a5Yl4i0Ehrzy8lmsyZTi+Gvyyr9P7Wq8Hwl+ZKshwY6yAJAhlTFqxLosb+48gbpQZ/kPHLEcIG0i
Xg5yFNKx7C4WRSCbxJA5a3d9H1vls9uTYrStymTQkHs7R3tH25izJyYf55YyWmgN3UYFhjw5mDbz
HjGMBJE85Bb2prrzST2bw9ZrAixMOMXKIBMbL2AnG9L8d9PpBX3W+Sq0/1HG6nmum4eF+9gZ280v
JuYf5CHSZ4DP+LcTmzlL+dxw0D6WWfpDupPy0dNJJQiriNDosrWg/iHAs9F8jn2fQDgfxkOexe0a
A2SzltLT+yxW3rac5zKqcxtARjs116Vcnrq6Crck8uFEUdYLHJDZXuZSNDvd5NDu3EizeUStxzdb
soO6urnh/+Ivw8+yVdOT5Bo4bs4h1tJiTrFcmkm+btnA8MthpEa8x+db9c2zDz3sVBCN3Xn4Y0CJ
0G7bDgesE+WZ2vjykDTwDBbdUtJLpo7DaGjfm5mEFeGCoBzVgOd+UUBImMTkzRhuUeK8x3FqvjDk
4U2fAVHlTkCCJx9WoF7/aPHCaKnMiyVcUCFMTFEIg59BY/T7qcumq1vCjxql2iZ5uNxVhDVwiRpd
epoZxlRUffJROvBS0iCYFlhYeFgjax/ED2nLU9M55X2ayXJlKWwQIC3UEYVS4xsrZP2meoMEerac
aPgO8VvXb4usPmlSHiMgIQHBSNTTFWGs4RMg4q0NypFPNug2UIuhzYM6eR1eqi7U+C9qd12jyEUz
HF6cgnhZyKIleq9bsRfa2M8VkOdVYGomZ2U+Njx6XDOXWP1OCtPbUC/IcpzVfrZeFBN5ezDmqOvN
97b/PSY0kA9lGAJMyyaYvoO4TqktfqEhgcHtKKkGmN2uBFRvRkbJtJ0oQ9hlnvvYl5SrIEU+dIX4
ZMLzJFWaHN36Jg0vXCXVHDxluKb3NpOtH1PlZzs6kC9wil+UCGvkOhK7sp0v5m2lCwTBlzQn2Qae
VG+oKcWg7QputCuO+vVJlNYhnBu5zu2A+YZdf/V6KZ+K5Bahrzxz5ybFFU3Mj9hZFvxJHvGgUgN9
yfhkrRZHPtO7P7/KOUE7tOorF3b7sQvgY/iS2oBymh+9GrtGmAfQwO2Cm3KY+IysCrKfilE/rQFc
NyegoEowpe8W7kt8vmFrjrevKeSFbTC7RHamgNcRaiw3sFvAQRbllgdo46c5pLeJI7A5nUZb5tue
u/g6iB/FXBTnkar3lRS4L3zbf6kDuXcTxQ899pdTtnB7XUyB35t1cYGd8+TUqfHKmZsJjOPPB7Lq
8a+AWMCafIc+wpeNlqbo37pCH4MCQ1oDNXYdiNqJau7okeGNzTH3EfzXrtOYLz0DuR0TVOMMu9k+
MBnvt3Qt3sgvZfq9OHPza3G6fNvlBAf/R0f8g1PyXxBG7P8UMLXKvnlc4Rr8M1Pq9pv+DSEF8glM
iBnC/nLgot3wk3/HjNjO3wCPgF69NdgEDpaP/xATfX7JtrwA6iw9C1iY/9c/MCPojDZPFtWEIXlk
z/XFv4QZoQr8L4IZlW4Utt6qNxwvxMF3Y6b9iSI9MHEqstiGThbbBVs/s+ytNbXMq/QS3DIWIeG4
gMgp0kmnjfDgyeQ6jG0G4zFe5F0rs2BXudXP1iRmQpNeul5qj8jCbKCGwO2wGyyI6KJipXvzoUr0
vCd9I5+QuQhkE3q6pZGPLQ3MqzA3aIAxcbSQKcSi0msj8tj4jxgbdvNAR0tDuiyqtHtrB0kxQ4O0
FcLZConnngtxo7H6oKOUgYVZNPDKh4kDyB4iz3vj9qhgeRoNui+iOOmvlVy4Yo5u1MWpeaJKHPe3
k/RbM6AjY+zeMyto71uy8gcY4uMqCciqzMRihRf+lJ46p3VobpI6+K3FyGVrMMk55swEQqd9kilV
GrMQZ1sOfPx0fg/4Kzeu9aHqoo8YF9+NVvwj9+QYGe5QXmzsDhCDUoKLhXZu/Nw03dLHpnf1GJPu
65zFoKeH+y/R7fzVClmG5qWsv2aXONiYj90+9dxgx/3gZDVGGpUGdWosaBxs4dPjQc6Ar0h/fgau
NnObDMJDWRo6XHFBOxi+9qhNCbCh65rMvoBJ8tIW7pcoso6jXl9vsZX4eJtJv8aL+PCM5Uqme1gT
ILa3A45MTC8F1xq2GKxy3m3jGGnKXvAIKqu7n5yhOBvolOyBAoyUI8VhbmvErj4P1uhHAh+uPjjc
qPHxcSIc6mwEvlt4YBJghLUqu8s666cAa72hyYRcFBqCtXCqmJl/LUZqkNUk75SHovtpmXIhs97K
fTq2mJ5bj+yOpH2cU9DANuF/5IQKbrnP2TJOCTx4V7ZRUXBJm7TDxtyfRsxcreWfUkioSVW++Wh+
PEXYV5GGyaPmnfUCth6Hvofls0zxDLaIGom7H2DWke1jamx11rIn1tJuTA8jDSQnPOe1htO2YvIv
eOPc/lVN0gu5/JP8paSkvUuNeHiGJX6IeVPIWhNV5FvHZsOeFSwWtlLmg7mGxYbQlfbYRbjvhfue
DmLa2BPnV27w6BkoPmC7dL9xTd1sXROQKyboWa1r21Any5ycY++1LmcGUKqbGoviprw52xT9hKR0
bu6rEfCDM2TnPHb8B6l6PBb0m3yNxXwRpdqQedrVmVNHlTSsqAntITK93CSVLf0NCdXyxa2xvJSM
t4hMJfl92TQtXnBvPo5AhtbxwBCcKqZpVyyay4TWpIQWT033LreaoLf105IkNtAh6oE3yN4ESfpb
7ETtVa4BkwiHW+kck783yOi0Ib76QUvvqGML0/+C70qO4y7lqrEi/gPvdciZ7wcfgd8Gd8PQct/K
imxtI3ieWeIB5cy0+mKORLnUVofVzl+Mh8zusVUMOSsLF5h1OtJP3GX+i887vfQpopAd7kRRxodk
CDbAaPFFheLRr60Bs1NgrDEUVBG3+mBLDJClMke7z3oDJ3sYi2OLHxHbT2J5l7qJMR+lrAMwc2kU
AvobMO0kXks6KfMNcurid8PZsmzgVAxZ8dPrfOe8MKicWRjOZoD1tseEyZ87wBdDagIWW/LAmlPl
rdxB6+tAIOxEcEft0ykjPtziDOLaEgGhaS9p6MkXrAP08Fkh4kesiDAaDfKICBrqGJxm5zi9dSIG
EexMdg6s1yQZNwNIXdQ7l5RiKt2Nmzuc7Ic56LNVVde3QMUg0cp60v6M3cdyU6TWtRTl+zzrQ7os
zwUrftIFx6kxN9wU15YYNq4O2IzmG9YWDQOS3pSSpPX7FSVMnz6eX0ybfOzsFDPd1a59kVN4n4js
6FH+3Q6al7F+KIuw27QzPhQsDSO5FujFSoPqMK5qeBvd9Andhlj7/ODiKfuF8ik52RvATfi7TQIc
Z1CTXENoIWtN5o/Upna/kD+4RX4OeXieue/gy1NMRzDppg9B6phXUdfOCTREf4OJzPXasbWK5gk0
jJhqrNqsuM9NEn7V5VSifHgvYFLGndeKgWDRCOi+Gm1yQ1473A3WwLVlgPgGa/03D1e4F0D47chr
m4z8q1luuDbkYFzcmQGNmow3Ru+4hOhsulqSfFfS88n7CY3OYaA/V+oM5h34v9WPyV6qIjvbxGmL
FePGcpfOaDzB2IaPNBUmH1RWWa9+iI9lRQ5E7eh6pnM25qp8nhyrOAoOw+fFMa0fiiDEpGbnM4Ve
uE763P/sCjyRPfLeDg8kG78z4TLsle3t2W1YjwuTjQeH9rxvK9k+j1UlLnNgNte+z1ko0ludG916
1a5oypbH7fbffDv5rjsMpRmmiU4LFBgVpv59kRMzM3oO2L6H2hMOxxS62zsOCBcE2XQTylPeS4mU
3WE/2/R0FRYkQ38tC34VFiU6BaZUlyeGItnPkcV+C1jiqSbejGtYfcZVglGfIitcZgXdIsNiHRI8
L9ugFt3G8P3ykzICcebB+klBdbziRwTtnmmxeWgziU+m88LHtNTBRYJrWs/94u8xG17iMH0vY1sd
QD6/V155S0d3vAvaXHUdY5BxLsznMZ/MgyqE3GtMMSC0p/qtLGuP9pyFalCVtmdjHBy4bdkSHxY9
hqcpNdFQaXVZg88ytkiUihh4mmwohl9OSV12u3HBJKP95poLiGkY6801K8Tor1xuN+sc5TuH8bBX
GKzemEgzb77ZWUEtk1vOhrh+p5SJEU0TTsdY4WOMwh6mB5DGJModXOxaeHJDl8VDoYJ02/UlRW9w
lZBgBbEQWWU7bY3la2nZZD4Ue9YwAgPJBvr4elrkdoLCQqhBnNa6c58gICLK62h0vbOhZmLhKn0J
aBIJbO+prcufTC6fZGGuMpOEnyL61SebKfXj+8SKIaWERKuwcBCCIlS6Sc35eVkK703jXSvnbN4J
Wee/QmYkQK10deyrdLiv+/DqzzVjtcLDwVtm6jNf4vGy9JZBTRKu6I3XhBWAgORedUPxFhiu9+Lg
Dr/6DVMkOlvI7TdkmSAq1s+Sb/EkEnDbmWfikRoCaKvDzIzXHtF7PAEdHYB3pIZ4+iriELBFaGyd
BclUUUWHQbT8lTgA4G0iyZ5othQ4XTphQ+AgYejTlZX5IBh4SL2meQym5eAWM9iU5OBrJ+UM4G56
P1zDWTnaefgjm6a30WvIy5okoD2OclPC9GlweDM56YbzzcwHr2lO62Ffwi3PCTjPcLlIsOqHURPm
iWGHeJk4WrPJYGOMoxHbzI7moMew8fEFSQbgBlTPX6YOoj4174pqxhjv0DNZGuFPXcdEV6AkDGH9
MoTl73C2t5jSmCPytlZjeIEkgOTaG+dqmHZOqI7ISJu0JnNW1U85dmILhCKytwXcxX5MxqT8Hkbp
R7Bhp2OrtXdqCgbcOO/yux7ozaUfyRlIKmLR3v4IHHBUSgKORkHan43EB/BpAl1IzHejZ+udSkyw
rmvz02Kt4yNlcl8n7luVwU/qLVaxBWsoezHUCqveYSE2EX1m2BywDSYoaQ1RNZMCiSLtk4i6THkO
VOjsIYla9w2q555JKnbOJWXMPl4M/PMFnmAWR1T1B+W5F5SfbIUH1N7hkILWm1UQ/C0neSyxvX/Q
1Ca3S5EDKjL1t5MSJaroZ8ICkOjI6jQsoTgYr0ym5w2Nm9VaLJ5Dc7h7cUL9MOGCInOWWx9BJpst
h6f0O88y3LWTmX/ClbhM1cACFvDuDMMbCOrqRUBZBOgHPiTdAZi8Rd5W7Aoo4eAB1kHRTBfGbF9+
ZTUbx+kU2Ru2UsfEqloVGNA7z/9OLdxu8wAqyWy87diiqs6U4KFaMmaDjRc7x6yqv2PNYGCZZ/ss
nOSlt7u7LKZiNNP9Z55j8yVXRTazmXGWW8XZVnnyIaBCpABS+3yhLw7iXUzp20bOfvlBQ0mPWazL
tkO4bAonGzccO+31UEggGn2wHYPSNxBgwnI/d+4erOXZD5bxiejpgx9iPQ2q9qH2bkDb9Ecg1dm/
cQ/o2/nELtjil8s2sCn3BmBk9jdqGEzQ9x1b8JnUc3NgPcruUgf6XtgrPzJL04dMKU80z3l70VYL
OXBCblh2nbe4m8yopMLlo2od9c7QJHIUhCDHiPIBpBOH1U0NfiptvNeyVPaamw/mN2cvvXRd6U7s
OzagnfR4q0dB9EPfRo1j8jK0hC6mcH6wZfbpuxS7mmVY7Igffww1owCsOqFXfKiR8HMzOQFhG9vc
eh5H6L5hLSKRRAcoJjaL/P7J9OHztoW8N1go49gMVrZy9pbxMZQGUjfi+uj6+8wG/VkaxG59+aEm
Klk7O5eH0B05yRqSDSVheIiNtNhno+c8Q85GU/e6cOs7wPV6nHOk0khZNZa59h37l866gwPY7c6m
dObiLnLaiKDQoGY0t2q7exJ05mzwLgiKw5uf4RiLfTiE/p5eDMkNB0Bam1ssrmK5d4zyBYmR+IPb
nJlXDxF/n6OTta90ykL5NQaAJajMxTrjHne3MEPfMMsRFV4bl8wqr+dKoLgBoTJLDsql+0LLoCQ+
ZPWcv2zjoHrZY/kPqpMRMLzqegbdKih5uxmlkcJaFhLwQ0o8OLsl3amohc1IQeh91uDCbK2sxvvK
mUN51UDr6Dh8C5I+DNtMCJRmNp9Kz38hj9fs6eUoP+Pa6p5xPNubdsmq7650IBm4c7UNJreIZjsu
16WD51PgF45ohItZdJxiW0MZ+9FifXxvnFJ/2EEIczvzvnNbmwfynApRJ2i3Rs7VEBtPgvMnNAht
mrf5G2jSYGLbqce0OZrhXG9j6RQbZhfLZ5E2xq41KIj2mD7Hq1gazSM/GvzJUjTrhKKntTn707DW
mhJXsxqCJ1w97SrHpvVAzsJ5VE5A0qYzpnKvBvL7s55oFjLmDpaGp++doW3uuYCHp7oyR8xEuGZp
SCWNOxdyXYS01c85DtZ26jmB1Iy2jZTS1wqQ4lYGfnYIM8N8BnCSnWNpA6IzguKcw96aS3xMNNT1
xzxO4D52Rjn8aAd+DGoS88E1a/Mwmx7gTtIGfvjbU8y/EaMbXp2RlbWaoLXpygaEhTXGG/CCMY9i
qLsyZypNGsYMn27QNjuOMBVsNCa0AYneR50uPxyzPCejbi+mbMKNUxc8mMlNBa+V9dXGHVx1K2f7
p1i9JDlRwcdc11MvnyY5fTaFAWEWVtCT7J0bsI9qhUgk8Tv8SHCAgMLGyOZafbvO89FTo9yUVT0j
9PWILgRKgssM2RtMVvJuZyED0iyA9skF5yyMQOELMmDL1Uyp3mMIUvvEVwMLVMPX5mYgMBvCW7H5
GXszUHG+nTvOm0hnLh4k1cgnrBfvBuxFvNgWMtFQRu1AEDPx56NBzjoy+8DhKDpYLncqcp9zGd5C
nTnRncJwMBdPFoMQQOTToR1lIlbjDQAXA0yOLJwt0TQjWqjBDPeUtcg3R1vpvspKwjS5tdx1PNt3
sUqza5G4DLGh676F0rx2bQOHrG9i1uV2mW7LtOlHKqmyjeE1cb9qCOeO5jLwEC7zxQsKjztdlT7U
dVsezQWOiJtgd0yZejApErnL+6C+0Wbol7am5QiE2d7H2ugovxvv/NwxdiaYjusMZxEX/Lplyuc4
BdCDaYqfm6r+zTA+jGLNOWGdjwW2bQGuuVvsHFoMqCqEQvKYZm8cOos77x8S88rHlbi26XBc0xDc
QFyyuEhi3Gf6kQEQ9vBiZSocITaL7a3Pcd3hl8thLrVmwHm7gPYJ8xzPu9FMT5LWmFM/xfZWQy8/
LLaEN8c95N2HYieVs+y7Ku3uypF4DEffe9+0LkUayOfG67kvNRnKCWPAg+9JDp6Y4cnZtM6d7cbs
nlNvHpWa4YbIbL7WMwdJLqE2njRVRrmdxLRGd3sMI4qa8jrYeoQeI6scPkw7+KKa5l2mGSdc5r8l
PGMMdsa+EThDggkab5taSBJ9DCshH6CEyEJiUHHTn5NNTVgMzzGDLn1MxjoaPIsikClfrAd3qm9g
yGVLjj9cVa0QO8diCNZb7YPIFAqzukJHOZtLcx0FJ2F6l8CXKE5EqCx4yG2WrUZv/FK/8khzd0y9
h3Iw1K2R/AcXs6MYOYTjpmG1GXZ1mNW/kS+Qg42nqgwSzq1t8hWDm8hC6W+r1IUuBtxtNbKCv1mm
OKrBfTQ9jDrkm3/DshPYTMvqlbx0QMYRsry/4ABtnemTioR4G4/FI8HjWxYnHt8gohQXZbcm8zlJ
3nEg9uBb6XuDkjI27qMRMtgtj7VBoMzgixRSEB6rt2gj6/9H3ZksyY1rW/Zfas5rINiAHFQNvPfo
W0kRE5oUESLYgn339bWY+cqemiyl1bBm92am5BF0Ajg4Z++1mTRKRHk+Qh7dXirfabjWV8ON39n+
zhOquHAa4uQC7wqQDibEtLe2dT8/zotNiF08f3EbIsq5WXy3mxYHhoiOSaXyq3yWOEnG4DjSfD4l
aVlfTlVp7YdKX0DI6q9nMqtOiFvYU4C2XGahelH+GL1LepvExT7jWaqfYj/H95IgbblEgvaNq7mN
E5k+QZsRfU7SCuBOb94ayl9I3APT8wajYUE5nWhIZJZXkozYi6yhXZtiye1Hi8Gy6pJbkSxsOc1s
O+01cjVzaDGjgTFQmaIHl/UYLeZq0MU3HCFZuzVFaqAPQeeU25kQU58PX9TagkbygJ0uWeCtexa3
gjHyou1S59W734XujUljK7uIghSQGwrU4MUekFQA2bXNG9b0MNjVskm+dWk5XciWkOnBspFhT0RB
7CuCuz/hQGcUu0yvXQwxjHfls8BVtUoFUn0RWA5jU/KckVtdsWXQZhOueyW4mjyWqo637uSII5Jf
wVrtwps4bovHscz05VIkzDMtHDl7S0diN0RDT4fYxdxdZql96DGpgqrkmkdGgb4UFbQ0rCH+mWCV
nadTdMYQ2+57XBuecl8r7eV0VJYLxqSINeGXz+q9g6C6mVCudmL+6JO0+FzhK7nq3OiCv6q5cPpS
HSoMUBt/BpITzpDXogUx5LJKS0NdBdsZsu0R/+8r3qH7zh7S81Ih8IrnMX7AjAqojWsNxn1am+WS
PUdEdsCP6dQhYtIlqb/YXMcUcU67J/Dvosnc/GLIuOjZqC36Oh12BArPezuC4jZJhhp5QW877aJg
56X1g137tNz0vT2J8I1EtQm1rgXqaOH426SLR9ztAn6fmA0SpsdugaBJcP190c93hZeyazhrqZL5
N3PXjHvXjCzi0eQjlZw8Osmiz8SlP3O7eeYdldsGP7ZxxMuafQE57qkPlnNThvelHp3v9LxqvjEP
jpSoWUC6zPJ9j5pKbyKveQrmCYK3EO/xCLEiJ+AE/q6TngzJKfs8wiU3qeoG7/WHu3AYg7txbhvm
Oa6PvnTEJEbnfsEZuyFHYNsTuvFKvx1h9oRsMoJYvjMUI5tWWuXO71fJfWZ7px5GjfFJXtYufjLo
bw+N1Z2jNmIwFHJnZrcHzjJgGhyy2kYf7gS3s9H9uTaBf9cVY78toqI/+EMMaHmNQwmmJkMfrPwv
oWV8dhiBoA0VCEd4YX1JczhWizsjerTBkz1kdZ9/YY5W7haKWa7HJWKl5Duonm2dW29Qgjy0WxX6
C5kfBoqtOKvsM8g+PFpRf6xM+R7wnnPAI160NksN1VUmTE+y0tSnyHCh7pY6PNIEeAptRgBuQxFk
kuCdgzBHT4VTkZCRPIjK69TxZnBUJV580TaPLt7I6/XL7BTkGq9xXDxr+QMJFAkv3uKCmaJBOeZY
GpA/kSkACw+s83JbpFV5rNqWfN0BuA40w3Prp8nGFNkbXoJnfyovRr1scitjrunR2NaoTDvAmJif
m08B0yGkv1iREcnXByeMGLXW1p1yMaqzNtziVk7FwJ07OYGTnDcA/mbo48H4Snl+3xHpfZMQ1/BJ
iVXa46TRzh0981DifaQ0IdqNRnq6x5Cpr0b0tg/1TByizZjqHsE0JJfOKFih4SrbDwnGju1tnggC
ngEv5k8tZSOYsyjcTUVonYMuTB9BrLcHXsO+W7l00xbDynwokEbu2AUdZFY+XF+/JhfVkm+cnRKh
2shp3zDIXIlcKUgD9Np18ugEln/pFN7B8pvsqtLgu8ZKU93m7ad4WXtx8CmxjXxIuzvbkFAPc5FU
z40OrmFpOgiMqGZQ6iOfx8kBZ9eTX3vfd/bNFACyju0bGQvzVno9phk0Q1uMZlgyFBfDrhLmPEdh
eRP4iXcZzRz/lWg2bhE/RPzgF3EbbudsHWa1kE92IkODPyylexnmDTELqFno2HzuIEwx1VKcZk53
bSbLvaj9ejxVcA2sqSufuCMCkBrlkwXKelN55q60W0B/WNc3cdh6wOpRI/UzYysNrMJtYJM5TkSn
tyCYMqWw5cCJuDBZ05vfI5bZlGUX3fsGKldlleLY0AHOfOvd6pH8l/xtTDZTqE1pzdC7bOq/sE8u
8+F61X8yx4Ug/Knr+49uRJBpSi7sbc4FwZgvQTzNFAH0ZWXutHeafOmp0RdhNO67NtqjUWecTQN5
a2r5VGsyvLv0sq79EAd3Oi738ZISrOTnZr9IrA+pgKKejZAo7GST2GyvUbMqnYoYmk4f7ZTPW5Z1
TCca5F+D5bQIaXJuav19OPjZRdKaq2SA11j7yXUCEYHJaEGKEiJ46zCOBYNg5T4PjE5O8Wilt1Fd
WjuQGTRyrayhR1o6wUU30WEOuSxNyfxSMMCIWaVnnhCiUAB5CiQjVxRnm8iCeNl1BugysjmNhC0f
bZ3273MK6aid4u4hC5eKChZr4D41E/1TEhH3Xmngm492OqHjUq8e3cFLG1cV/Q3/0GJunnhlaHM7
IGapRQLTuI+B0SnT66k6uZ3xwaiXK16yT2/qxO6ol9psC6UlpSEO1VrUdII7SAqnqrDvakwtl/3M
8aUhz+9CbDF8ia0IyNdwO2TrmXtCB/oyrtsdMVXxxlc94wufwWNREtzoGkwRypbxZaSaC3sprWOp
6VZmwUuLLZOfSnPQ4oeC1NKD9WWnhanoXI8YQmDPnWLdvLfY2ls4FN1UH9Muf1A+BJjhkm7bVkuE
DTVLPGHua/u42KsvNl8Qkixq0fzaQ1cMNORLXtFdDupHC1zXJiFL0rFabmv0gjt/oQ+fHkZJq7WW
xw5fuT/YN90UjAcY9mYrw5GkjOZihPuC2wr9RSXPtGvprg17MQ+7AoNSyjoq62xfwZyYRrEuf6bC
ud6XXUbkZeHQVkioSyt26gUdYV3IcwVNPLHIzUqxUbBS0oBRYYzfoGlZlEB7asw4wIDBN3Y4wEas
/+GAOcg5czmg2WBdaBIXGUQXdPoZF0b50absPC/GtW8lRgvemQJmlVETSTfoyPf4scWWrundwNX5
mGX5dKM7wIFj1Z9Sj1kRPSaeoRDPy2gdtZnKO3TVZLH2AduVG+hbCQVrV4UohBHVzDvZ9SARMCOd
MnqM1/YoX5VKEIUYOzuzNtzsKomL+g6JvbvtoMiRrtpzDzCcaOhLv02+x4xWmNulTECYMiLlHHef
gQmyeSU6/8JpgVqgNMuWe0141A0xAi0TQhT2OZS3atmpVnwEpTvfJgq5XDK1PVfJZN65QIHpXyv/
81L0LOCcKR+NdbJPjqj7Nw0uutRyXhwuLDD4j6EEU81towxoRzhjtetrYKZ0obcZ2+LeM/YpUvXO
9dFV2kHyzi1m39TmqEhNOcVJewFoo94H2bRgzOmh9LQRyQa+QyqSQ5PsSzjbZyfBXDKMu9T0EnJ9
E25tOZ3hDt4Z6EZIHD7mOjxoIMHj4Gu22mTZLsK5VsRLBFimC7LQHlGh4GPCmkbMQTJc+7578ARt
fniGyrbs+5Y7Hned4CEDzmi58GTyiRZthE8AQAoQNqhyXIDCO74J67bi2vDi2C3X7i5qgmOPj/oy
cdtE3ox0f9aZDNP5fqcQcVXfHS55DBSLKTgNg2i31jy75yzFSu9pxgBTmOBq6eZn5uKXbcw0X9oc
a6mzUsryIL5CDf0YjlGBU9pDAo04nkADBKzEeFtUMqABnfwy5r5viNYTqX/nE2ygkvphsZJP4DaP
Uxsfg8a/S1z1IJPC2Sx0AKH74taP7fAxljXDq27w93YKzCUh8vaydGuoEYLvC+mxFt9JBkOFbFuq
+WwbcJbC1hCYPCdInxGeYiwctI7TA2PpPrwpAlrgS+0ggxVwmWJ1b1q8DqBwiqqnPWNz6iEnj+HA
EzSC994Hxaw9QUda1Ua7G3yrcM/IPIS5IevFfwpX7rvR4LOaIRbPEz75dMet3wuRfqYsZ89EwYOX
Y7cqhY9auFvMPTLz+IJqkqjg0Fk7WoJ9aUDx+6HBrMMUCjZk+u1Ml0tc5xmZJbVb7NXa5QRVSWrE
TEGE3uzGa1W+bYV9qwzacOQ4FapqwLNhtOrn1y3WQYLvyvisdNxcawSMkMjAi02QIopk1iAUu89D
FnBDcBArmaYgpj7naA4YQaRADhF3fQjQpssoEziLwbx3WkSpKLyBYoUD5D0/xeHaVgIjvYe+Xt8J
tqGpg7nMC4d5v7mocnMjJtAhmXleu6GHFj3bmfDtcOuMkKiEw6ggBNME7CEJn+dpaqC0WzdNJtkU
fBoOAHuxDTTNAzIzhpvLfqL3vjF5fHDj5TYgJ3Hx10HxsKC4tZ0H25qxHgEr8ET+RN5WdRSeAaIa
LcyMyQNRwNswJJCuvOEC33CG0z7D6WzdVG2nj5YOewv+Bu4GbeZvhTWBx1XYIEidjbeOps+WdvXV
oKhXy3ohl6HVIBHUbB6oJ/1L1Yue06e0riBOecdc/rWkSBKq3FrCnU/jbR9Oj+QrMuUS9TEJpmmv
IlFvMXgBrJS07SsrZiI+uCFLakT6ZPdiq5wEWs7iyMOcTBfUJfVlVRnr2GSmA4df4HN18uIlxr+8
VSCwr8qEiq+uxi9YHcZT6gqieqLW7EQMWrJfmuXI6C64Sdr6Y2CygMsuHvdAfZI7a2jZ09ifAZSK
fRtGb0XZU9PpGARe256sIRwPxbBWri5VGe2a6CoU4ytj2PaEWJPjU1nOznKGEOuNiMnT8GnUL2N8
19OdJSrB9nZZz/AlMq64QUyHmFpW0xMRjPYFn/WcOAmyaoSoR0yRgjymso7AqBJS6aXsDxAxxcFX
Q/ZEpT9tZxrJGNCc8K7RSXNfGxTuM4wPvlUcZXEjxktPyOUaWEy8bH2IEfswiLyz61eURmEPkMzu
8XOSInTv5J685Do0XlcS88hmQu0CnXhW3S7w8czRB5vvizbr3vHqVFyn0yh48gZ5RxmJ2rvscAJT
MHZMTIGx4HKadQM2MUPhlu/AkomdxYiY2QUD0Z3FTw8ZCaH7DE7ru6mkrl+rCODXNkfn+10Otcem
hqZro8PZIUrJcxHnAkixL1unNdRHVXvddHpIDt28akAwocQBFgQnvsukWe4rWdKkITuRYszAP9Hb
uNbVikwEIEa5kVDIJEshyNpJfdSpTb2vnEodWM/Nrg+Xt8rD8OQt0HiaQqHgcBOqNtz37QmQH0jJ
4E6WmMgV95WkX8L73rfbHdJWcek2DMv2blKC28nc0Q65TaIOsej27cJsuowc+VSZMF9zAhOi1LKr
0Q2re3sgWA1O6FdTu7fAXR2cKYyMi0DWFwj8rRO0JdarITZIxjTRtMvf7NNShFJjXxP4Ae7Z4NsN
7DvC4ufTYMzeKUlLDWjEq+GLpqYFj7t3oGe33XAp+HaStP5qwvhzyjEutG53dAOuIj88T32+F5Iu
H7XhHtac323swcoOPacjJB3fiS/qGOApZoWES85sXS7AX3Zpp90jVVAAQXp0LuPU4zMnJuZMkIZX
2c6HyoiI3KNRHWyN1ZCAsHyPtUxcEJ/jPdSaaejG6Mj+2qoUMsNQRcOnJbXUal5Iv3ZZyv1oBjuz
a5yIgAaHbJ+O4lYjIGmiKzuvui8UYPeYr4iBQRUCEjJuhyM5ajh9CpNysvXph18keCb96sE4LgEE
3nyrpfgwHryayjrj8LkSqSHYZ7qpq2Hbjg1yPvfKMs1jVHrfCPvgiC5d7o1N6JDLEkTWYUqt6tmX
DIo3iLNvsjTB4VXj8cD1A0ig8Pb4Djm00c37ctcHUx58zRvFmMDBIrttlhL0oNUUL1NHZafjBNRQ
Q4Iel7z87Iylt5cSepkp7dt+bPoR7Kn2rvyRRvSGy338ooGxbtzc+J8yODWbbCrzM10TwG0JwX0R
Z6Iau9tCC/lcZDmFvU6Q/tQgbEjJArQ82NHBsSz5QtP1QTAZulA5y4MLgvVe9J6Fpj0x4XNR8Zpk
Zi4uZBWkp8krw21UOMsX0odpezBA/kBOYa7dYk6fEnSzDCks61zKmudR2V8HT75VIdVvAHLwFr76
S5/37jXXlfmzkDI6IaFu7mekQMcWTcs3nzvCua/q+laIyr0bE19eSgJTrloe7i27MpOMJocukPFN
Zk05nlWaZd+g6KAKRqYRTjb88p6mnzM3/VUpF31TWHOxj4tmN/txum8aOwRkHIrP6aS+pXroLoeR
7rOfo+oGim/fpN4cgl9374suzsZThg/1NS7baacSox9Zr1tmpniGEl+cUUdfZcX4nXyj89LF3eUM
Lx+JyZDi9O8rmESeO32MJXqwJJ9LmkzzwUR9s/P6+d1SQ7dvk8rch31FYEjWJZxYdn6vhplWowgA
qxrculzTZv8xNfzF4AkJNxKGiDaV4QFrvdfOzTLSyuC2t13Qvys2ODQe3tKTR7VGqg2aJlW72NUx
UVLeVFAm9raTfjOxxVhhdKHD6vajxWjaQUjDW2SsXj1yA5PgxGMMiJivmbBXr+nAwHG0EpZNQExI
VczPxnIWpI+Jtw097yytwNzQD3Iv6bGxHa9rf06XFyJ2QOCLOWzRL5aPABs4CloU/qd29F91H4ZX
xTr0CKayfC5y3yX6EfjaMvCllhk6FKVi9u9k+DA+mdmDLD7RSqUnvJRCHpxuja/pAUUenahLdqVj
LYexFajuC52rU2c82i+T05bAGYbi5AyDx3Qd1/yoFvXC3YP5ceefbae/7GqYR8xP3f7kCy+6tIFZ
HlVnEYXDRZbuhx2d58IlM3q1ZtZhCvBaBVgiuoD+BIFW2UpNKAMFq0nuQS/hgZg4gfxUB3fR0tno
TgA2syoWhlJL9CTBfbyVQYgxWSO0pGTIT8tCQuOoUGALiq6vqALRRkoawIpGO7UfmdE1Aqq9BwAC
Aoz9eSD+AMZ5iL53pNPI3k2MH30TiiO/EY8F4/xtbMXhtvX99iFvw4vQIUoX4NW1UfotWYBCMZ5M
rxiPcsGDd7dPkU9AlCu58zhwGU7g2rCko5PYDlP2hhfkEwGU33BRZwjn6p6U9nA6dRYUwGnx7INp
ISXawfxp0tYtcmwa02C/+kQCJzSETYcgaCLqg20iVjlxHZ79srwpc/cxDDGKjaoFFpQV7XbA20O7
3Xv2KSSOZRmJ/VCbB8lRfT+2WXssSNLb25o8BMfySRYN0EYBdM/HZ1lW9+gPPFIuQ+AUYp3JznRk
BWbflbl5w1RhP9bkA9V/vSBl6T04yDgg2RGqbjTVmpR0oQgVY2LeBcEaBtGOOwGR0BJcYRPMgWHv
QJ23RXdG1ZmcqLfZevwl+ITBivCsqqalZ6z6VJPutA39jHiTCOqXtizv5DVka+uO9zKI8Rqgwe3+
Qs075RuCGnVKMvclJrR0O5jsWliJuOl7y97q2iXtPiduq+D8OYQCq4XxqGrQiTDj7Xr2HES5k1Nn
u3jBLdUP3HMBpmCHtKu7UdbObRsgu3diEii2Fl74TwjJx1MzVNMV5VfDjM16Wwa99odsh7wRqBJt
Tb0zpwW9pbXeiguMlYszXpEXMf+NRlrJW2ie/4vjRCj3j7yuX/7v/7qtPsrHrvn46K6/Vv8fMLzW
TO7/e7r3ucm/lu9fcdr95eM7v//P/7H+gb99d5b3nzB0mT2EPpwsFFkuUd1/G+9IUPkPy4Swbhuv
0+rM+8F55/3HwYLiqMC1FX9U/XfAt2f/x8Ukxz8FDUZzgH/1f3LNf3r6//1t/EjVwsH3A1QL357y
sbxJcgWx8mF0/8V2Z3PbaVtQqNtayhff9pZDWLG5pUuB+7pUxe6HJ/NfH//jx9k/Y8P+/jx+8tXi
txLE1Jo2/oPNLyPolJ4+n9ey9zOTjTgKKhnj3YIKdej8oTuyD5OH6FC7hxk0oIabBLdV15yrtpwv
unHijlrRHs9xAlrAAADyrwaoP/+gPN9fn4u3Xkp8zwltss/X5/bDzxmyDpYyxfGVqOa1RlF2oZ2a
ANK5ri/+/Em/fwO4HkOfT1OYlR35yyfZfWuLpeUAGDCVHcdpAuWRBigBSUZ8VROK9z9/3u/fAEZO
xYsDNi4gzv2Xb5zJYlI0kuhbmY2IA9IFpkWGtMdB3Xfdj3jBE8cK/uV7/4df0vd5jq5tQ0QDsvvz
48zTvGhzN2m2pYMVycoLzuE2I3oK8eHJMdb3P/+Ocn2N/kbIrctvfc14txh3sbCUGwrxC52ua5vY
yZOsRolQaoA6STY8azvDNmBE2X5JpU0nkRfIeoS7Y4eM8Rv/sc4D710JijIm0RX1fTw3jJRzCBZq
P0uBSYvfYZl2qZ1Yz21oN296LMUrQTAktVVyCR65ltj16c+/zD89O14QR/E++tIV66v6w6vYJOBP
PF3V2wkt2VXZkDFfQFO4KuLMkM8i/f2fP+/3Vz/wBQXF+oLgXLB/WaJeapA9aGYBnkjqSzxtCptE
KvZN3dbbP3/U+jX8/DUFSgC9wVkMNsV3fvmaqIdIzy4IHRjnFMYHuQanIEAz9udPsX+G8fE2sMUC
0Hdc6Yao5MUvb5/nBRbIFz5G+KDn0zWezqbl8W0aHLBT8NNRjUfTrtTesvdy0x37CpFKJyP/X7iA
v629gGuP7bssPjdwPOeXRxsrv7F6D7+/NSA0CBAZbCsqE/DOAI/bZILfF4f2+c+//rqgf3rIfKgj
JVWf4ygZeuLn94fIgKFOGouSMCcG2GH1wzW18BNwAUIgQXU5iA6KWIIZ8s+f/E8PnlwPNlFPhU4g
gl9+X3suVpERv692qaQgUNF8T0ERRVYhrxqLWfsYcmtJUYRd9oMh5DDFvBdEcvqX/eefHjzvGLBM
Hrptu+sb8sMasvuIwGuTVtus4C6PduGKRBTmWAwwtnFMKsUiguZf1u3vz90NfF+4bLdCcLivjvcf
PtMvyUota9rzyssrbONkCy247C7onnLNVqZlGkoeqB7i8l++8X947p4r19Pc47u3hf3LC99FFogx
wixBJqsUCW5TXXY9qeQOWWOfcHahwM5QvHP10fvEb3B69W6x6xsZH//8Bvy2lwT8IKunH/56QPHz
yw8ypUEGGpvw0hHv+oYbPfrrge5BOgbF5s8f9dtewkc5to/q2wW3Ceng58edj6h3O09huS2D7FTn
ebT3HAZR/6+fwlvEcqIhpyi/wl9+odnW2u0n5l+1EA3MrSJ5gPzv/8vr+vtjQ6IKasYFrU5p+GtV
1mH1DGLYaNuqUrhNNZ41pnCE+hL7+y+/0O8rgzPFo7Wl4JWGFJQ/P7YorQfdc33eArMR/R79pXXo
ksAnMsgf8On00UAcSJtd//k5/r44ONCA1Lq2RNcKqPbnj03qxmpLydSoVbQiZ5Tc5F5H5BrbIxLI
jjQUcLJAo7p/2w2B1/NX/7QfKo41QbEbAJzgvfzlN148v3PQO+IRtFR7AQ16FTLVsr9LElGhDcV6
eTQMQFCP9ROmNZKAvgy+CS9Bzvd8B27hYPfAwc+EfEnRv5B3QWdRwjm6sNLYn/eJ8ik66rCcP3Br
eF/q3rWgFrmxvtZtEaPyzaTbonhvYJOiqEOwM9vlJ9ZfNzKtC/R0pAlDelXset51mTUYz1XZyYvK
aeJ7ui94N1qGacwuAo2OzEi6CPT3Tfow9WiCq3YQX2ucc1QlNtEaECBgGKEzaMOHDump3DtdyTWY
zoah28ZoK9hMbld/CpMS26chKAL1gklognCeaMKAK9oPSxrV3gmsk/UWJZP3iYq9Qnso7Ro5w9Le
ZT1epW2tEnVStXChdOP23+MZFrjBoX5cJeDyXzBiE5sTJKL+FuVN8Oxi6l52hY7D3ejgzUXUgol4
N/XehMtyjAT5QbVEzY/+7K6WmoAPPbcTsDSDMINR/MScp4ggsG3iAhkt5txmzR9kXIBwwfbsEYsS
c9G9XemaO2816mtVKvnckGQIUy8Z8P/QwbeTrVc62Qx7fUTiA9YpuLYkzfcNjqA1byCPg+TUD5Wl
mOOCo8BfjuIA1pHqn0dZcTnQ9EOqTd8l7ks7ChSnhPQQUDm31YAaB8Hua8Fwt4UIYVquL1OY7jVk
weiwKBeVRcJwGmiJrkELlkHLk5Bl6sLfGtFvxOXiuiCAug6kVdeCjAgDFWNsraDE7SzbT4ptTbX6
aUzGgXC5NIVL6DMXijbFaBz+N7LszyFwV7CkYWO95MyTUQhPMZ4Fh3Q8BKwqc666ou9BDIh0+txU
zDIgFYU1ocKzGF9IBuAtasJ0+qoqT1WbsezqO+21s0+OVleR34MCNMbi6dbLzaxFSAIS6ZrBLu2n
/Ej4LvYp3M0DpH+dTEgaulifhZk7/67ysPdt3aS17+ia4WHLhi4lcDEi3gc0ezICMM2z7wMSJAaY
9pB/Zq463vmL6LFMMzYNIL1k8Q2GXiCYM2/0eJjBexD/skgSDZVtPy/CqhGVBbI6a8xHgGVbspuK
YcTxGvrY13djp/xvYzmgimsCJLN4HojW1VzPUD02fdtuZq9M3tXQ28uGzhamDKep5Z09mgB+MGPz
eB/keq53WllY9dqAROA+RpLJ6qS9vtrqCMJEGS2+8+ApuLqu8hbchaP9faaLv2bSoNPfd31Om3pR
S2NAtDqExIWebV3qLrDL3ehGaN2mUhBPWugEP7QcSta69hL3CuP5gD4PFVkL0cUHfNMVOVPKPhZW
t4PWKuJt6Vk4+Usr95C3dNX8LXU80rsaq07uOivATtj1LeqbpC1wMvlwzHC1Q3HEgEzQ9K40ctwT
r0CvHH1a+E67lB820on1tKqL7gsGGeI4VAyEUOoWp0qI6GFd1e5xFU5jlG2H4cVyq/Bzu7CUINcl
BtWVbwFygZOq18lnEX6EQafJPugZfdaTDapeY8zFjIMBiHdvlLQOWmI+HhO6YtjE8FRZvKiyvcry
zkN/2AvMFrPf+KBzR/YElKhI45tWm2dyYxChpkJ47wgauteOG7E5jkPrIQdmYe9sdE8emc8Dd4VO
zRNyvsz0D36ZlLjFunLqD+OQwhPNAzXE23GcxHDWbR3dApvGxzFUdHu3ntI4rBEAsEnbJMYckUc4
3W7KY+ezHJvgqZojwWhylv1ruKia6VA3otpCx+4ydDXShz9QeM2+kEjVNrHua9T/DUQ4XLEZYgu8
/qzH6lUPs3nzU0kH02uN7Nn3ySGBDIxydhoIQLjkyqxvRVDnpJ/6JV4ONmbvffGsBo6zVcnXHkpn
vNVtiBO/q6HGDWU8E8dDG+savRWpqppLPHmVvtc6WzW7U/Cdr3MsHxBSevYucn23oznrEjjcdrF8
x61G0CR+9OYv7MhzSxjT66KVWOiQ2lO2nUiYFReGHli3BQcXkiIDkO4LN8AMjopaPFRYDbqEslKF
OUVDQuJ2whAz3/JP6XjWYTNhrA7GYmtXkfc2wI8lYGJmMWyIuohg21YSigjkR+7n0FljdQ7gkHgc
ZRbQ10nAhqoHYk43Yz1BjaptQ+ecsSGgiShdyqvUZ9Swp0mW5PxAGmPWoBa0zC3SCAu9vslu62wC
4Vs3SY6PbY6i55nuS7udSojSm8Bz8s8cXTiJfDzue/iVObKUKlq+0S0GQsAbOj8WvSB6dSoaDvHZ
HhgWLb7BYF8b4TKeBr/Z8G99CCZDkdXONusKEtlnwmbOBc4i7BRFpr4FKsrQK9gj1sjIhRjKG9cQ
ssF3K6+MryWs3Hz9FeiMNJ9A7hjN1EplMHY0c13IkDOLMh66YNO1Buufv1SsJzcXaEJn5XwvBnz2
W6mx9dFFWQoiyrDNvghfWingQxO82WGMypqBcPU62H0NDyme3Qd3WZV/5IOmV1RYDSiCaLDfVK3E
h4/RbqcEZdRGtEP0nTQ+o4gyob938JvF3DXcp0msc5zK240FhNok6J13ZxnJnS0XcPP97N1GeiJ/
bMmc5i7HqHBtmSklXMzNcehY012QWESje0zAVjO86PbhUGaHIiWrLhMACXDpGjIu0edCP8LnX0NV
xVzIoOzDVMny4nnafbIMJkqpEITSKW0bdJQo0JCZzgWOOYAaO+DZnn/tOoSjnHBajJ/Hxea+yYMT
6KKVnLd2GvSfCRhevk592JL5jvDmKYLVyL4qOW4gOeTzPnJzlDm1p9IvrhfRs8CT3R6YPqPE7rBQ
wGMdqHY3fZywsEQGvq+pSOBCZUMHahes/82Wo3f+jrMWBX1hO7CZUgg7dDQYDD8usIqcXV3My+fa
+KRctZM336SmDnFEZwjatj2vUEjLFb/PA95RskbAbKineqyGciPJ/V1dftozeovNsQ0PKczpaUdn
LPqKAB59LLObJz+0SWBD9SMRkaSmfS702t6JoGR+4aVVT7qCKcg5FyuyhlFL7ewpYPBKUViHO1ck
vtrUuUng2I4BozUh605DZaiqaJ/aOVLKkBBxfSHywJxrBoLJ0UI/CaY1l/IL+ZsciD7uQXKaIYKp
VSSrr6QWTrNRXia/0SaA0mYLlIf7JCzSb3UwtRjimtmhkvI9m9YvyUOX7iwmxAl5Hj6IHq33yW2l
iTdSeO1jF/EHAb/p8dlevPTUiwEiSOumIIUQIDxw7wnfK5L0nmzVEeMDMFdMmxIIAUVYpRayGwiP
eonyAUAOBwHKQye3ZHxKwrG8bxMDHiZXBQPOVGjnttYtku0IKzDj4zFmfw+GeHxOyJBFrqNnqrUu
7fEwSQoB0r+80Lpr0phCzUeeeR4I0EghxFvZuwv0BpttN1f3M7w9xfckh4uqqWaxUT0xgTiB8EEe
J/T0A6m+Y1SDKnADpFBhtRAaB/Gb6kBV7wLjHheQ/83dmTTHjaTZ9r/0uiGDY8aiN4EYGJxJkRSl
DUxUUpgHxwz8+necmVZFBtkMU+36WZlVVqUqCwHA4cP33XuuMEipCJN2mVd1NADfjBwH22tOIG3m
GRuLlQQ+u5gBg1CI4M30/XA9zTF79HAgtAhdT4svXDfa+UpzxmEICOTztRvLFvSgwyUe6WZDu3nG
k013hbBEdwXqCymLFUlq5xO2nJLk5xGonT1WMSmkBCJt4A4nk0pAp+Hg9rL/3jQuUnR90HmmIZPp
s/RIYx8s/HOrOiUAck2LkRZ6VYjEwebTx+46wrmouBIlTu/OyErGEqaDnwObIYChYcYBWTToJwI8
8nx72CPci1S2xG64g2KbLHTQV42roxjXRDMpz5gqxBGCpt9YSTgTZp/IysS02NPGyOduttajlN0F
Ul76/JHfsIxm7bDKTNZ79ub8r7ES2MrFjjzt2cERg5kCuUbJzrjgFU7N0pykGWr6LV8vSuekzuXp
4AzTndJ0n3swxVGFseHfZ6Kmgz14pruXQDZwo+Y4MPthwiNKY+TbIHT0MT1fJvFhnZx+hIRorwxq
W3K7wChATJbWxhaGW9dwimOl3tQ4om8gjqGJ7JzMvZsdRwOzW3ng0DxwonR06ae0gV0w5QQa2wK0
1ykgb8ylTGxLYonriJD450507PCJLCVpxCyK3z7xi7+yGFnjZdou9Xe7THu2gy5R24gDkq4JKlnV
xU3fFuZjT1afG3gAgTUod4LQl6QB0gJXpeXDiSq9zzYxSy5gbTPV5Tps6+Vb2zXWdGY0Ew2pNp1M
UjxLjIK6SU08yJGOnSzNzJFuYtQ7iBxc2tMtW17IOElRbMnnwrTjTwtuCG2amwdtNiAM8O7FVd4I
sESAPwbA4XBB1rXe2qdt1ZOdTJQAHsqlJKTWb6NKINp0RjaVHvMx3oqqvMvs2MHS09Gel7nwL6a0
RDBZVyMmW9k4UEbSOv8+us10M0ah9syyECKPGnVd25sDuoUAnpeBy4WN68USqSllDNNRbNgmYZtq
SWhAnidrb2dIgLa+W+KnJ4AzIZG7nf7yEe7NOw/RjbNuPS0hpqwW1BWI5yWXuTd1XlhVkqvD5sgM
JqlADUMuxgxRKNJrQyJv5rwsMXVY5O8gOxiyyNyyIBKbS/VQS7cdOMuTGAR5xX7Zyn4ufMQ42zVg
WLjpeNoxLfhLLJLW77SZrWcU4Q0Ryq47nLB34zA3jX7yYCyujTYgYrrABUDWbh2jTJrZK+BmmluU
6KUskTp3AI7RbTjWb8ucQDGYbc0XsdBRMfGcjZa2m0u0PYRcCsNaD20DFbGh2rpqqmiB8yYKdpET
IJ19JadM0c1QlGyHVBJDXSVI3ncssnitujEbKg6QOGkxdDba2YT2kDuM4pRpKBk4OGseKye7ufpX
Z+CAW4PoHy8zkzTCqeu68zaZNZJNCu1HTqnZo3tfGSzwCCXN00hKkw0Ci2gXaGPdyNMs7edoy+Gx
/tngk0Ji3ixYBuquivKgr4vIu7QAgn/FjevOG1wXAGJoCOh/YS+xcDHoOonhlliar7YG3nhnd6P1
2PIVT/uik9bzTPjsrSQjJwr8HAUlp6kI0ESVChufoR1iUodyiV0EPJl2ljEJ87ezyrsHMVz4u8Sy
sNeaVc+cEvMZoJ0RImdwYpGEwGwOHtEkWcJjRvS+N4nZEMhzY8mWtOzNJ9dJaV4YldWWe5caMEGk
NSz9Niux3pA5Cx2hrHKXZnaIxQAdqy/gKI4U3lZtmtLWyX2nCPrUgTnS4Na/pAUWI1NF32bvZLe0
D6HbNlcwZSlRQ6KPQ+pAJDRuC0mdRuFQmr+SmY3mamGzl0KB1jHPLhGYUyfKskf6PpxMk5EgBOWD
pQYYVoZOEaSvM3mK3pStJBY3zpcrm6ATye6wgHTBn3rdFeIU+ykRNGtWdTdrLIZln37DAlJCVVoQ
oq6dIgS/FUUzpvAGGmW2E5T7ftM7884XtvZQ4fykeGKJm85bUTjxWhUmUTfCzIbHI9MQvQj/tol0
2yGjsqvwfDEvhS5JPlZ4LZucnU2UGp48pZaSkmJKUuiKrECjD2RrgZYm1GA0AxC4WBiyAa154NcQ
CaiyDCDmv07cW7kde80KxOCSu9VBm0aZ7/VolMwhHsn5MIYn1t++2/quEV9MWRjZe8ScbrlPq9xm
B+Q6uGDjSNVxUgfIL0S06fG/iaMQetlpvFxqidf1IJfb0Yu6y/8uCVtdnGKk2ZuXBkGYLNongAai
Yvt5zfqDwjEDwqS3bBuOYTiqav+6oSObNlzGStIv1yyKBT0sHc3sUW9WFihNe+LsjcmAzZG/Ax/W
HmlwCNWoOyhceyYBZzpdbcfU3YOaOb6REe1jCmrY6sgT83Tyc8c0b3aNJdONruXhXhgyeaHJrJOS
3BQSTOY/bU24Llkclk5Ly6Jt8MJxfvUQNNtrEWbbdbDgdj1NZE9yDq3Oy9yeyqvPn/e7jo66lEeT
ANcYDenD5pHRN45GpllNE9/0zggFwKYW9/X+P7iKjwrGdJUCQ2XpvX6rrR23Qrps981IWaO7CgZG
lTVHVB7v74XdqM+hgvA6pb84GDueOYRuJtnpSEuftqUZkhFqhbVp/vHroQ2mnpjpWg6szIOOaxkT
6kxGaRUQayDwNHMjgOKoE3ZzcuRS7zpHqo8iTJvupk3r7SWv79VImLOQ0odULWzdiU6XpR0DLSIY
Q2CFBqfa+RuCjN0jLeV3fSMualKrFvSTab9ZB/dnFrCdBCsCxW5Ocv3ALn1MpbNr7PJJhmJeQzWB
7JARdfn5MHmRPRx8fTxUGkYm9BeBZOHtONG1UNUW+frMwRjxXuVjTtY6/vq9Uc3fRK2b59pkUCsD
k79q6qY/q+jR6ICSvRowdFQfeRLio0cBXFjwFdquZxgHDU+7LejeNDwK9LOgvCckkFM0FUHYw2Ec
p+UZaeBwXmgmsOIF2tOidcN+sJr8xLdAIGQxxznH8twzvWjkky6X8NYJcwoJJsLDzx/eu9EP7/3l
20KDTANeyeNef2MiH7GEdX0VuMY03eU+vqTZ1LOTP78Ken2+MM/2dTqLb69ihwSgArysAqswvAuM
yY9KyH/zH1zEFeouFK3ePejqDz3fld5jF/VMvMajkPn1sFTesdGmRtOb0cYT85AuOZ5DbgWilbf3
0ptTMxQQLOiP9lASx4HCKxPMOZttbdXSElgJX/mHWuhkvQ5ke2l76H8GFI91nKblSWEbyZnXTtp9
ZQ/ez88fgvjohfpkfxp8jSQNuQcv1MBiBR4xrYK6sH/rIM6/I+u/dcalOjN9tmR5C294QQafrtzR
7S88EPIb4faQwqKZsB00qDsD0/y3z3+XuuzhU/N9VBeIpdD86AdSl8bvZ4uaO06bWhTbqAJa1w6g
uPwCP/0ih+coL4utmP2/Pr/uB2/LUkNCSTapd3oHcwNHEc/wBIOC1Bpq/yE5zTKk9jrq6JU/v9T7
XQAjQthK+WnDxqGH9nZkUOUdtEUST42an/YqqTvrIp/NTZHTR+7g9AZDlPiE65Xupe0viMj9RTvy
PRtqlB88aAtlDxHUKAlZpg966Dm00Z5dKshRywgDRJjGJkfts3L1tuF8O6d7MU/+qU0u5E8QZN19
ZuDFdx3YB35U17/ztmk3nhsb10WT028yCul8jQmvWcUmh+u1qAV9vc5yv006QWiiCZsqcKR+TI/6
wYCxkb8SluuRh2sevrgCIRS5fn3Ji4tIR4sS7zZkD72xwRzeAkzSvgkaLReaTwf38/eoXtPBE7Rd
oTYE6CFt81CiE1t6V+uUVYJCWP3TiNlsp6ODvUW7o8MoweP/+fU++GLJ/yD1F+4jc8uLYvLVal3S
ezX02Cigm0hxi7Stv5pLyzyyKH3wIbg8T5NdAdgT3BFvByeyjiQVPq8OqIL8qpemZMaKEhyutTiy
OxQfjEEXgyovDwEhuuqDMTiBpWWGgZjddCImhL3IOYzM/RnmNvpY+MgBsOqCyj7cegn9c9eAeRZJ
eM5OJTwzBvnHT5gmso7ITbxsvKyDlYESW5T1QwH9ShPpzmrRdtWoPY58eu/HDUIdlLvsIZkG0Ai9
fcK+EdHW1hq0IfmUfCsbznQDzCjIgqZ2CfOoWn0+bt6/Ua5no6tCgYoO3TiYUi1YXEi8uJ6lUntb
i2YE5fhwG0Pd+OPBw6VcH104f2GoHtxaQl00J2wsD9y+b/a2EiWBSZr2dkJx9fO7ev81cA2fgGa+
QIMF+2Ds+HC14AwyYgaMcFu7cKwdyZTakat8+K5I72aYoqyynIMb8nCuZNPIDYV0GZVHtjkrqQQF
HQxUjJfZcPL5XX34rl5dT/35q2/cnaSeeI3kroiN+yodXNiIy9NtPBXHlLsfXcpkrWOhNXFBOQf7
k8Zvw1ET3FpUN97KslwRgFxpzsDwWEcOaB9dioXO5tjpQwh11FN+dVcRNJBJgEemb9pZe3g3IWbQ
QlxWeqetP3+A4v0bQxKvkrttl9qSpaszz6trFXZJ+7hDWFAKQzxJp0Ica6Xede0YZgompIEaVlg9
y9lCr7sF3aq2+9dOLMMgtWsJbVXCYuvQm9Mg6Wq5xlwhjnyS7wev+pEMKoGOzbfNg4lG79g31j2T
rDNlQKdEGG4jCs3bz5/F+8fuGWykHYMNFRrWQ6UjpXv02gN4BkxzJDKERb6X0lnWVmbLI5dST/Xt
Woj5BQQ/G2r2vJRW3j71KumdHDcCUYnJUmZr+iruw+TRg5xFBwFVz10RBYM3H9vFfvC2LRp1rIue
hUzWP7hu6M/LbLGZJiRkdMJVCW6QKr/oTvDPEq9kVre8/PaUob5cYt8dzubMrXZ4q2EduujEAUwM
yf0Ev0a3B/dOSKKG/vQloH92HH4l9QlqzQe/MPK7qdY71AcNyKivmh5VF71OFSGOCAL5/FLvX4LP
wYwxhfSfl+Cq6teroS+LTOdAn2RBrvn+D8PIgAPSvZ7Wo25puM4bCu1zfKyc9H4s+8j6Gc+CWVKn
rPT2qmlNw0bWiJRx3rb33mjOt16zEEz3+c29K90pVbBJsILuMtLEof+ktkO7goWD/J3C6+kyFUja
euqfKM48yNldTT9xgN+716jXrvycZvnnP+CD+6Qsw3bZcm2dU7D681dPN8Oi6xuFIAOQWQ44Tk/u
Dqb5r59f5f03S4obxQA2XwBiXlxjr6/CRIkare2I1QzNgVjr4QZPRPFo56w3n1/po/vxMaQIvDys
1M7BRDlLOEyjNiD80H34rnUxPLm6X999fhXx0Q35WBdQ7lPuMdyD4bFUNSadvE+DSWv6TWp0NE+y
jiRXdw5TMMF4iB3wbWsL4jt6Irg+kzP+ElkXbjE1GCBMsSoj04SRhMPkPxhUDCt1CvMsdYJ4+06R
tVDpHVtauUncXrUq5bjELr/myKD47pAdVoYTltvaydHfYZI4cv1374DnwqhhasbrxJs4mByYIRtI
+dhX03TI7mPNzy7cFrD6kXfwwWUsNkmUIpSHg13n29vMtDFvWZXho6NpIG+yi+NdSsA7TNecGr+T
ZYQBpR6SGYFYbVPEy09LxHAa0OVtNDCJm0bL3fuYbsz65af9kZf0IvmF/Ln63R36SF8bUP/POU7p
Kr56S+uf3c9/3KWXP4vn//mv05/Fz+QXy92/Lacv/8Q/nlOX3EZWNEaGp6ZyTrb/8py63hcaGLjI
fN1G++6qc2dZQVf5n/8S3hebIjtHC1osrG6qfkb/+eWP3C84WPBRUbpmsSR+7E88p/RMGDKvFnwO
h2jvMQVRPvOY9g9NB0aXdb1fi3S7IC8YVg5spp9eYpntarQsC9RaVSr1LKW220roGTqdtpQD0FSN
2LFcn9ERWzrBX0FRtPW00jUBMAJefXhR5rF7jssGxXPhOyStg3Dt+PhyjZS1HE3/2A/zPTyZBfVE
LXsckC2JOSB4o3LDRvc0DuPidqaWQqMJNTDjPfJyHPt2Dl6oQISNwiOc4C7RKE8IgMFXG66SyDYf
isYnB6gkYfMcSmr1iMfAB7AXOvxAAg6uvLwqydTKBsveaU7vpzs6peK6pUjkn8RmMT04niKrxj4M
15XMlLK5kPSilWfdHRS86rKKhKLtGGJ6joQ/0WyUxXSPskw/YRsC9wq/eLbnvwKpNcpZfIsyaTy5
6GvBB2CSR6DlNONKgtRHnRpRI0RqbEzpBhKb/jDTuPuWtZhaoB1l/hO6FElex2gTgeaSrUhOSi5R
KvVTPBI55YRPZL4TmUczPXv0cRqP+zJFULRa+piX08Iwe6zdVgMUEXOAXy2GjlhfsmGdV24nqihA
Jab98GGpEPqRhLa1jZbBAwXTuD8rzYADXoD7ezQKM/4VIjD1VpVTh1fGWIHUDGejMdfx4nc/hMT7
tlo4lzN2qKYu54SJp4+a5ygswuANayCDaR/EVUeXLhm05EdjqXhBrbBb5DGUGJ4H2U+k8Jk65MQh
Iby2be3kcaDMmW8gDxnwyma4WVDox3JrdRnaukYDHhcMYdygTOsH68ZpOZns4i4eT63ZGjsMzsUy
Hav8HyyKfD3syF8yUtmB25avvq5XewnEdI7O/2+ytY0YSTkvccWHbSgJxbFz8sG+yaaOrkwyFKmw
D1LwVmvDq0vlfZJHjXDTLfr8a81dUvRooxZ4dqNtWnBOazC2w3nNf7wW2D3+Ngn90fz+f40VoLYo
/zsrADVQVb7N6FX/wN/ztuF94RSiExeD65wuoTLP/5PRK764qhlApYIDn2oi/mvWtv0viizA/oOK
MGdW5aj/Z9a23S+2TnHMpznEHht5yB/N2upd/3vS5qhJsc1T16f7jV3MP9zuGLBEVXmP3FvdOHOX
9rGOnHanIX0875bZP01EUZ6p7f6OWri7M5sZWY6LUQAG0uJC3YGNc1qWEMRfPcLrv3/Ca6jA22Pc
yw/z6JDww6gOUNQ5+GFumGrpmJPFS/FInpVdTxwfSnh+KBukwNYQ339+wfdPgg2pS03MtTGUugrp
8PqrsPSxSdoJKrJbh32gN15z2pha9/D5Vd7Wpqmr6DYbXuoeLLiUxQ5bQItsydzCh7JevMncTeFi
AseVCTxuUlXvU9OQ38KcWFZbr/uvn1/6oLaqrk3VysFdRttd3enBHYZkBw9AgqKNuTjZj4jsPaLo
CDS2LBurRZOb5Q7A74htJi1WxC6V2MNiwmALS3cu2RU6V51Zet+P/Kq3E9/fv4qNCVsTmjscig8m
PpdkFN8Mo3AdTqa2tXk1J0j2WyCpWonwFNTeLXGxV4gS2rN6hj4W49c8cZxB/5aVGQNQ+DcIytD8
NaaLkujIz+NLe/OBqIdGlZRaBl8K9SH1568mS4+9wBI1ZUgb1ve2BCUCA0+t5udU9dOJO2cCK4BW
JSuHkvROiBTxDGEUu3ByqrO6BS/1+e95e6B/eVqq1O/D9kA7x6H37c9xFgeBrZKq24g+SUcDCLPp
lLzfEZXzA5JoviWi5Nih5KCE9vdlASjj93U5mzAg3l4WjXyOtVomG9UtI+BjMNf9POWkvJlgtptm
BndXkrYU16DuGtsbd5rklS4cKILU8NvdXNvZBktjfaqFsXav08o+8qY+eDIMb1XtsJkt6CC8/YkT
K7skgzrZhFAkbpouVAx8coOtKJwopA9t4DaFf+R1HE4aptDZ7Bo2M5WCOBwqM4y+Nns/TNJN5YZA
Y01IdguwgSNdkQ+uwg6ZkjZbbArph9ySEsWMn6DM2ExZG+Lc7FKIYr1Z3P7h2MK2q1LhUUT4Cl5y
cPwvE6aOLE2BMTlkCVZGbO1LxAMgXDkU75Y+Ie9GK5zrz6/6ohN4vQTxVan2OrdG4d6k7fP2xRFC
7dvUuAlTLRYtPNFiW/ttiSkut9Us420xAg4m7yS39fWoNXOzCcsKz0qzjMYYwHgi/kFjvQS36zfd
10yTHGUrE3Ws8s7aQWsbkEoba65vGzyicuVay3SbpnZ0rgouV+mYihtJYwIAYEcHeiXnsD2PFlNM
Qdrbc75C7B9ewBCspl3PzexaPTWqSx4jWdsks/IBlma9hb5AWHJDgMcLBL9HrBqL7iGuJ+eSnR37
yyE2qlPGSYpLyaXGEGQW/JkgS7JqXBm9m39t8ScCxBIyMtbl2NcDSRCDU95M2LZOaqT33s4UhBmR
QD3kPzqbVuzGN+f8YfKNJAyIsNI4UHUsHgEWPNT7pA85ctdISkVOL/dtDYN3TEL5kFtEoyMSLdv1
56/z3Wf48jaVaZ8PgwrgQbMwRwVNH9KwyU4tCDBI8nCHrd/ZOFJlwi35cAmkudx8ftF3a4i6KK56
g8KN53iHxfMxJM/cjLATFWbjAOoviC4qIRsSFOL86TTDLKgzCXKH/Iu24NvRCs4wYyflcyk+iDMx
o9cI4zgLgJNapwzxeYsyPg8+v78PHiqaWdPRYU9SsnmHQYgiYluXzFmLyu8usnnCHkWiliVC3EIu
2xWna/Q/f6Y0Syz2hWwMUWYdzKeVhYoWpxc3miTWFskSFs/EK7emBHT2+e0d7vX4aFhc2ZE4qprL
vujtM2UzhzdhqBgzS5SscT3KkzEi5FVPRzSIU9Meud775Uyg3KAmwopusc22D1bR3LVl1WMAXxcO
1mu/8PzfkJ59M3Csidhhr+zHnV41Ag87YRO3euhOwJoz23SDpfaqnaMU4GtQc/q1jPCgr+mgzvu2
xGZ75HP6YGR7qhPOfpEKzks96PX2gzDDetRUmgkSd/+875UjnBi5wKmhW37+Fj66FFtTfBPCYTI2
D0b2QLQQtjScMyLGdjPiCNinmuahpBbTkRfwwXimjq2+ViW9Q2z09oWTKN/CRweOj1U4PMc90q5A
0GMt89oEYGWH4JCKy591UtnEwEFHXkMvmtq2EpO9vWpFoDtm/sVd925WUqm3yODEm4TrjgTcz5/l
+xHNYQK1JiVkspvQu769VDwtbk4NyqFypPKAyaTbyKVvdlaKsodKdn6EvKF++ts1lKoxKjlExOC4
TP1gQIexmVEZQ5dUOdLettrcnfssrEdGyEd3RcXA4krM7BRe3t6VTFBqIzO014kDdZKYu35H3Gd/
aTo+Qp5MHgOM8X/5/r6YFRymPt6Xwcb37RXzzPc5kpX6Gogc4O40mciiLIU1IB/CykiyZWXGZHrP
hIO2k1yiVT+qsI2wFfOw8rw6xaPuEaPegsfK1xNh6ncgMNISEwqpCcGIOD2o2ondwyDJl/WXboGe
b8uSSlSd/0rCat4RcjL+boukuoowvRpb6fYs2LkZj/22GllXQQLYUbRBC5xcYltpfkypzm5Fc63i
uqoB3ZLb3ObfZQoHbmXpkcrR0Jv+Oa4UpgpvMAbQ0TTGp7Bi1xX4GDM7TtepPOO8pv+ymnqaAl59
cd/2vbzPeNu/CX0OL2EqYfoZhoUACK8B2k7pUCthmkqXUEyvFVZKhXCqnuzK6sJT381t9RDD+drW
KP4FFi66cNtmCXaxuYibS0trJkLFwMnifsqWnHNgl7hnZo/rY+WjRH02Oon3MI5IPXbqThabCYvq
HUeG4Rv2kDnCNDyK6Jz45CnCOz1PT+HQwFxua89C6u0sGGsGGBPfoGSU9bZbTI502F+KfJslxCMG
JM8t2S6ZXJsdE0kBhAJDXS4xveTFL3Ce2i1GVuIMKhkqWoWidqzwhZFQgc6Vv8NO0P6lPGC/HYOC
4WrOkqjfEuYW3UI5D+vAwPN6hQq9fmDH1pFmFibgmKGllh65IBJ8tyw0qMVjppkRZVB4ITBboFNA
hmk7gmnJLyAtzix19zxfprDf947X3ecV5gxIGA71YMXwP+0MTGirbPH8Wx9mlL+TtLHOCHYvqYAi
d56D2vdxy/hJ25IlhOH2jDc4iYBNJ6T6Gf9TSRCa5o7q3fI/BGpHVkcamv0lmcsd+Agck3epThF3
jUvR8y4AMFV7Agfjv4zK8LMdMUwhkOMRfE1GQvc+MUt8WoOpRzeDsxh3XIi8xqltqodxKpdbxnWC
DTGuh2dZIbzcZaSzUBUvWORWthfKK6dJjqqw39Yj1bzM5kH1HT0KCaoI+vYjBzsjchCDxlrGOpad
0qnWLMHGBeyIccOWAzK0Po5rNxwbqhTHlCjvyyJcngYJzQsgchxwD1phJawbaYBtXxMNGZcrQdD6
usmV7XrGQFB0dr3trTois4vYubpt/Cvfqtwrgxe+9ux+PK8Jdjiyy3y/Fis7CKdZdijswg5LtJ1W
eKNWkH4pPQ4VGKyya80DOAJ/Pb/5fKk6kP2+PH7VhOXmlSeDNtLbxw+P0+wttzOJXzTLs96KicHp
yB01ACF/JT25/RnbLpnUKX5m0eCj5dxRBbNqkWA0jBF2zUxUaIG3n/+w95sEmuvIUTn1Ykt5JyBJ
cjgNIi3dtd4QJKH3oz+uTIeYrMoj/y7MnPIB8fu4+fyqB5YA9TigcyHAR5Gr4FmHi5zu982SDaOz
zpGPntYJE34E1Rmect9vF5NlxdEy99pNOncPgLwtMHkn7Q8N1PJj24XyyEigEHa4BlI7hieLxMCk
tYeI6e37wV084Qg2I3YQQ39qxflibzOH0+BKmiG0GTzIibFr0NcRrZlyFDFqhg/+ah0zIWP4r2Gm
fAr1q3T3U4aBPyhe0vrMxbb0jWzYXwahnTX1npMyc13ph9NpVHt+v25QwpM4HZn2Q9br+onhZOBF
SyEHf1W0ojkx0jiiXwXzvCJgS7CMhgaTZDDOtvMttqPSCfR5JngBd75JTmHXJ5dY+cnzpt2FL42A
eBJ+qKA5v6q5tVhYRNthS4zJ0sLS34z3lSVNvKxarSVBTcz8XsBiejRrE3ukOQJdWjey8Gg92YBt
fsmossj0mnvdO80pULGuJZoncEa4E1Jua2smrnFlm3V77ywj2XtiMeVVz7xrBmHnCKJb0hmWSTI5
zV3rUkHY0EkrxMnoGdqy5mR9AWvEKa+BTELPmogdBuUc6/mD7CPi0CbogTvkTdS5CLMAiS1xgpqE
NXYQjqZZgSXMXnbXEz2rv9LKI6mMdTEvnoth1rs70tZ0834hitlAl0NwkKKVQuk0oaX0pyzc7X7B
tn+pPBHDuXRT3woyM1xA/+VTZe3TsZPNbo6Jj9vipGzEDYqffqtBapSQAMG7kwDiNVCxUPbj8Mzb
+ErRfhzciel4p0cTblgnpvfA24wUj6RvCBiuklpILL0EeG4bU29/xWE43rBQR78AutDaXbLEfmLT
6+AnB5Bm4AUgYITOKwtliTn7O2fJnppV2oQp/bpEhntvHhNQcC1YgLUFBGRn+0R3rZKs1SwY33F3
17ZEmqIKnPNdN1ceibzEGN9VcnTBajb5tK0TAB9B5ZrArfQ2zLJNp029vl1Khin91Ywo4xi12xUZ
vR4RW3ZazHj7aeStSqNrQbPNrb7SUp9gkqpJipmiPPLubVVH1Q+J6GNeWVPanTYUmVLg56PNTk8b
6meY61V8Ult1PwY4GDFSJk4GlSrvG4x7Mif3IV0aXwVCRZ6B+1Vd0p219oTY9hgIDxo82EbzHO5q
+PfE7SwYD9eMx6k+J1pbB2tLOOyW44z25IwqsKn0i9ZdNwvCNtJUs/gxsqfxRCt8L9okoT/pawIg
zcelnJ3vfddDV+76ULnQM1oM67kFabDqiNDR1QFWw6Q603BndJXTj5EUVkozhLs/LtoC0DLyGXQr
BELVTjaT2uREhHxV2kRoaJv55RptAviwoW71+x4qEPAzxtfptFjps01n+CZqYWas6jwZnkDyAl8f
Sar4nklfu8NjAuiIDaZGVoMJn4oY2+JrRx5Otx6dIf+epZ5Dg9bv72xC6H+TUTZcNFENyEVra6A+
hdUu94ZfR09557raqteVaDLNOgsKZRMb0YpPri8ISgS9v8mlQMNCDU7OAWfsrll5zgQXh2a1a69G
dwILrNpPG8PC67s2QoWMM/tcXOXsr+EDgWUoCBNMzB9DEWcuWd9yPvWGEXZYb+Oq3WuaJJmvh9BC
f8pLvF+QV4grGrOOJBkXmMCwXThkXoeTHB+nonQIBIIiep8RHHfaSmjtayMneISlfYkuxBDCzBWZ
K+ZA5qOXr+uxNTDeZoUr6dbMpn3CQoMoaaxG8B/oxfVkX/eu1ICrFcllQTrmiHheeaJNL/fEpnFI
ZliXwglv6rqqHoBdooZLfAzqG8MY2r+AhzC1eVGqXQ1MmNGGKgDJMR0PFodwkxImqE2Z/jB2mg9W
jg+0ASQPoT9IDCt+0EODEFJ/wRsdVFM976pEryQCw4ymVuRVWXblWl3prIlMmObd4vvRb3OWmXMy
Vr32jTdNtE9lmNCjJRHDQDmiHEglyu1EMSyE/wi/uluBiEuhgnsEcK5yMJbxxs96534IS5avqK/y
vxKx6MAyNFI2Oj2SNxJ3X7wWfVmey5mk7QBCE3qFtremEBcKtLr1JFHRrclIaGBaedX0FDlGNawM
ttCPoZDLUxNr4XASVyULajeYhAHwMvvzCdASnSdcifoKb+nsbkI6DaPbgKrxOrVRI6VbPBYNGsST
uDQJJNKhdhEwFSajBSqbxPvVVNA++LtQ+EfN9f9PxVM6Z///vQd/Qkpy3/xs36in1D/yj3rKM78I
mgAIlCinIW58pZ7y/C8mdlegNkr1roTD/+rDC/cLfhekgJQ82AxiBflXH14YX6D/UksCco2MAn35
H/XhVSHj3wUcuppodGH1IyZV5T5+zttNHmDpnk2Z42yneSTNjkgTy4Yh3ekEf2ktecfOtGZC1zmF
wYmjSTxK5xTmh7EfUFGSHQ69oyzMLYib21fP8fp9I/5lw/vmp7EltbDH04530CT6B/vPxG1Ho7OG
aLeMIvwOz5Xyo1YQ8kLN28x2TFAROXE4V/dutej5eU1dhnaDnYCBDLX565LM9Qb2XHunkSPHB1i1
1ho7TXVSi3G5Rv4pzkci1pPrtFq6esVaZQ3BQlL0U+KkerfuqzB8NoRPGSeNmwKNVxaKc82ymv3n
t6q0GG/fAoQHmgg44CH3G9ahc6yNQdLE0YQRRtecu6nsqQ6HIfSMUAr3hHTo5GsitGXvaRn5dlqf
fCdqDQ4O9SdyuQvgbRdaZ6RXqJ7EDpWq9xdmbg70UX3slPL2gMh4UThkxbzmxfAX8+DQGsO2HeAd
KdHmMl2nJFXf45/d4Bx2TmGyj1dDM3v3U0w5e2kG62rxa2+fLm5FNFQX9fiJjWnfhVVy5sCpPHJy
O7QzKuc4PgvP1wHBA4rW1a9/1TR3qsnJvSm1t3Xddl+rTk5r1dUIRpEXJ0R7DQ/6nF1ZuQxPW+TI
5zbCjvPP3yUymcOXiTicPg0aR34HmsSDT6psK8SPRAZsUS5o+QUp4BEHosKrNyTGPkapVa/pKoLr
YltK8jCSMU+nyuVG91RqkzVRVeIsk4uxad1RP9fsfqfLcQxMnMGrFl7b7Yh6wl4x/SsoFmy70jau
iQccd5PFLqJOf7DtEkFT6elDpfqIILGyB6wjSVC4wy4fWdcbbbyDl1VfSEB4K2s2Fo6Xok/uYgz/
GjJFIKA7ioA/aVcSVJ3juNyGmsH52xmGcu0QuHoP8yTfEXFznhgUm1Yj2a1bv4QIAzeT3HbqOLD9
IhihAawS71tPDCoZTyHa6gJtGEnfQ+1v/UHf+CK9c12kiC1aFLGCh/FrdIr8h0em0gl7diIXROes
Wc0oNDYLFTqYiTl7nVzBYWpwXs/QIEVAorAdJDnPd+yakLJVSkr44P8/zs5rOXIkTbpPhDFocQsk
UjKTWt7AWEUSGoiACIin/0/2P2s73bM7s7vWV91dRaYAAhH+uR+X+YteDEuYpO60x60vPwK3sy8a
QddTKvxlN5hjEoukyw+ZM7d7zZb9Z+LDFa/z5sb3Oa3JRdXHkf5AUGb0O7ZO1R2o27nAAK0Jy0vn
hprDYte6lftgsN3fCKWJeHFVtsM10tyQH8u+gwFcJjgUdTA08Wg5A77uTr01ptVtETWY/IzL+kYU
RNBP5ga3lQy6DQBe9ulrT4pimJJ335/uVorDENNGx3pqJ8o+fV895RNRtw1I0+CpmDT/J61EkZ1m
LXAvFmbQCESgEXqwjGLyvoiaS8lnv1AScEk5FFfwutkNu4tQsIMMd+d0bb6b5+FxqUUL01AmmGZT
GTLTqrBms0nOsiLYpMR0RxQZpKKqbrUYs8C8YRCdbaUxG4dk6vNvo1+o/NKbKm4n/31ZmVLTgfFe
ZYH2rWVgHuq5z+6Ix3xQlg30qeVDXiHKxQCVkh1Q898MFWIYPHQPVhPFbsvwy5CmGc2BcCLfs2g4
VibQoJQyI2b4VKQOMgal3W9yLiTKLcyTWrX7TBb3VeJAlu79jd2546Eq2ZtxNyZbWuCGr7Jy7hwj
WXccAi811Z9bkID+N3Ob35qibg3EKSJd4jvbIq/LaAxyvjHKBSPA1/hHqSbMMIqZEFKRgLGr9RfW
Gj2AeJOZ7xyxUsB2pbs1klbR4F1RPN2uHXQucHaHbqJinRnHN4/qHqtyOkRck9OtWMp1S2Pg8LRU
HVVU5FrupOXE8LaNGD6p2ojOockvNxbrxpEdGFqQwogrhjd/1M0c/AIZzvFcZe6bxrj1Q+AoBuBt
5zfgN2lqHysq6XAcB9ne6dcHxNv1Mht+vUOwd2992fxexPKa0uoTst45N70w0r3pOclWg1Pz0llr
/5hlyXFNqvXY1nVyX87eCvgZsE8buHtjVRQJJwtCfGeYFGkHwFJDPER5gC87G39K7tEPYjIawhGA
2dsqnVOQErq3rQaoZRbh76WFsWaka7EbOiugFreYxSt0O+tQ1BO3W2UfYVSNP7qzTpfWpoDA4VBA
L1dSQQxI3bK4C/pei8gdvhViuemSyYOuyzLmW8hmWNvBKbm1imtAWSeE/vKC9cp9zbHSgeZHoD7R
WmxvQWu99wEhlU7LHjThy4udpnSwUTwGu2NqjoYn7Y3nT8HT1IAiZt01HnpzoGDW7HvG8xlbKH1O
qB/FZSI2BMRvgfBa29bLX1vEQVrHKJoVVK6P631ho/ANqdLM0G6MblesgEmYz3RH3aLwlWxmAx0w
qCM8AwhawFKuNbzVvUSO2lzHMIfakMUbJpP8WS8b/Uek63QmNvSrXIP8RHpOHOxEc57mArRYkwbm
wZiKn8CVj5CtILYH49v6x44Kpa3ZZnUtz+lSNIeyAabZUol6lp4xhk2nktvCrUFXDS+F3XJSM9xH
HlPZ0bJmI6aScj5UQbDVzVYc3W6Cg9vfeotjxdNiXUQeGJywWwc7StcdPAH9lFOOsS/RpE70GR8T
pd83VEGGOYAxLNsTCf+uG7R75ZAqwzKURNacz6i1+RXpmfxqlgSse48LBQ5AtU+XFAqpEq8dIt0n
mrt4zk3QvrkNICCw6F6leNe5Nh6qcMWecuKozNQLi8zeJRLEDWqbMYO67AApxru3B58e5FVW27rC
J0gTPVAEv7NvafMkLCvJOEM1J42rNao8tez4nsGrPRZZ7X3NpkY3bf6MYjmTIQKSpeiM7sqq+Fns
ejw3tlufi8TL9z5878gbkglI8Jw7302fVz9eCvJCKpnC+xyKsKmRJRQAtru5CEQfY8KpMQdIPQXi
q4nCO/S4N6BvpgPLF9NiSM5+OoNFU2k7dlttbHr/1OWq0eIGxmZDffui2zEMSs3YDWpugfWOWFOt
R+iH8JzRW6sGQ5aUGY6oHF61Mw40cVRYIStqbqz6d8PDqTpLVUzeya1h7UeGD136q7Y8Clpz/FZ6
pHMBtXvYn529E3M9lI+CbrAbA8cX61PQUO7qOsNwGTyrdfepZKrM3MrU04Ouz9LdmpPVTfdjs0h4
d/nMeyMWYJ1W/AVnA6X2B30tyKMgy6ZHs2V/deEyHznAdGLXY++6cYJ+vnj1zOdhMihkVDfCOWID
Rr3r1bwBathc+leb6dDz2Ilyh2pWXTH6LLqUS1DuWQefesnYtvNaK24o2OrDTK29xw0rsjJunJFR
K9WKQ+iV7lXYyex4XJcKUHafLiLCMTrvEqPGza9doycbiOE0rNNFkHbh2npAqMH1Fc8e0XLtjoww
PZejm97Brgfdskx1zCqjn4hZWGeoWsZNNbXJuweUsosH6j7pVvVAUcdZlrM2BV3Rn9NZQGVMBpEc
NXxlxxJvpQ6yB/qdaNzp0VK2PJrjCIrQ1JUXZrlh7jt7XH7xCbBPGxtGmJYq3Ae4mMkxQ77lMVZP
7J5mykfXRv0SAMuO4wqXNOoSWrMpbbVeW1hGH+y1rZg/sv7SLG/FKZk2ARvY1vu20Ci9yMt7+9Gr
p8cuCXrOXc1LLbHXQc94pUN5AVM7h65ZXErNgfKe+dGKSyNkK0qOzDHn2Cz7ByWVddM2OBBgRq/R
mMsJ0J9eFuhesnlgtp0X+4JeLcEhFgzmngbhJMLyVm0KrVK0iTkMZCM6QItjnQ1JEdveqOobUa3E
XegOGPZGORraOUuG3rzPUcsL+KJd+TUFNkIw28uvLtXkSffRVFFn60MnzOrtWn7VujQw4M3ISYe4
Av6zSw6nSuVRKICZNmHHW+KP+YF9q0f1gCD6W6zLODP3mtXOtaSjh4WwM4zRK6CNkMbfz2ma+l9+
0C9vmV25B9uT/Q2xweWrKor3uVT9sTVQVcOsFW2UY939wCrMAXjtSlShdTA/i6SqD4sp0zMTCHOf
J+o5lZ3zbPUdtahjeu6bWbwZVMmhH7Nb2LhibD+1IXMTztGV/tz4LGtR72bTABCVgFTYuBmSokXF
11ct6ju90ooL9299FrNZ0IXKy0/xVkMq0wyaT4BkOuxtXP+nLqluhm1+VELt6rLUj/qsZ0UMld06
M8Pp4syRw6006prOLdvBhIZYkYYJncpZOPe++MrpvMYziZ+zt9qwpgguCEu/mT5I4Oob3R/usXvz
V5qSCI/O2Pu1pEebwGXjQ823uWm8eaxvl1bsKQNmO+LxSM082YVtAZzXV0qLgOHUNz6t53PgaxsJ
5Q1cb6CFttC+KzXOt2UPrUbScK8nzfCTz8aMhOgpP9iPrj2gpGsDCiluknY/2LS1xFU1wfbH0C13
qQE18oC835/5zH9AO8PECRaHTjvwGJTVkn3Ey+BDmph6K2PgHgz3gV7fT4S6NyQnX1MpqcPo6UjX
rO4z7Wle0QruL4e67KcE33RZlMZ5rr3m2TdXAAO2Uy5vac5dCdnHTsJRBvUWc8b8ixVl3am+3IzM
6gknTfy+irl0ISZo2S5n1H70s0PKAkxbA/sv2sZ8hCO7LLj4LYeNF2RJcNZoSOx2IhihxUs1Qfl0
QA+C9FzVTdvW2Z4tXUk1egqCf5inJ3ith2oebq4jQKbABhd7VUMyFy6HuaJrm2ex0u2VzR6jjCLr
6aKvbM16hGabv071CFC4sYGQ4duA6ZrZC4u8ZDUPFsO5zIVtXlknVtybVgore8w2QaGYYop52GLQ
0Tc2LVef+ti9iMr1Lm6ZFL+u9bKnmjFw7MgyY8vao38Xj0ToyvckU9LZ6VUBi6izit9MJfrXbKYw
JIe6+8LGVju1wWjcEGqePscVIui6UJCqWzkPXF5ZmR0EOHs77hvkbLm25m99SgFtGovwt3XneirS
eRgcbGACN5AcCYoERnvKC7P4/kO6+F+JuE8tRqT6X8Zf/2c67+67vcZL+7/+qOur+d0K1IY0G+hy
/furu6ZS//Qv8R/9p/fjd7c8fPdAZ/+jl/T6J/+n//PvkdanRZBz/d2OFA7x0wgoNv+o13rIcf+9
wrvNm2sl619yVvyV/6/wWsbfGNmzQhNJNMClXF0kf89Z6X+jEBNP7hWBQDnD1aT/93Ssp/8NQISB
iEv2BLjsFXn1Hzmr4G+Y3K4+eLIEZOX8/52+e9Xj/lNExVYJfeQawzWxzgUuqes/K2KjXU4ZYWlt
g6HBecmbVKrI7W1iLsVkXLHtMH2fl4U0K2lPWt2YuRoqDfVVb1/Tiff9b2wFfxRi/eUFufaVuogV
FoTlX1sLp5Qkx+B6EPqlwq+8Zq72gEDGpt7mif1JecmsomLArhMlwqcugHhb+5qAk/isCeGr/8Pr
weTgkjygofKKe/vzB4SddZl8Z9E2uuagLGhDes10TtSOi0ADdzNWcv3wBLoNJ2ANIbzRZuOeU7Ur
AH+bdCr9w8X1X8je1y/kT58P803fvOLv8Xg77Mr//Hr0ToMQTyhgkzU1BErZroIaAneCXO+OLtHW
qmGQuHWxXXWsoi2DtiBJh92/fhXX3/LnV8FAwGD84NlXV673F29O35nkbYVvbYZByVcbux+w67Lz
UXu8xaTSlMP5o6s5GYDYZvL+HXzxn389J3xYapiBuT/cvxLhBk73iBQMkJse71+0SIfplY2BwNzo
o2ue2WyXc6Q5LSB7imRU+W8Mp/9kxiFxZF+dONbVQ8s/f/kWJgqrW6jPa4xvxf70C4/gtPTHlo7v
bqBVJlc+bqV8AbxKyn2B8z164kmt+CBCpjf9u8p1NoX/+kv5p3uHV4VsD60L/zKvzr+OEf5B3nbm
FJmQmXs8ZaX5VuIUN+lEGlxqT2rqITepXOSvWWRMA+V0vT5Gs6rOvYH8QfLjurX/1y/IZDX5y4UC
sIJwgQ9vhVUOkODVRPQPL2ntGN0MeCw3XaN5nNH1ztAj3NAo1yO1EOqedSA1NpNvpfezvtSPHFpR
cedrWUvkiyr9ZU1Ar5kz6RxPHEpB7BB6jGNE84q7KVvopccLKTXjkdXJHmI1mogCKBFw2dxxMF78
fiHxVRSjme+m3s+mjQtcX4XjaGZqU5u5K6PKDbT3Gan7R1ds/aNJ+nV/yFh83XB1cNbj5LUpHFJa
GVAhlbvCZl/oTdUrkEGMB0UgC+rhvHZQ52UcKOZyfekYrJ6czyDjr7odNtc6kf0EeUhxDCTsvnGD
SUcBl9ZkEmYYvcc6wNIBWHpx5miAaeuHjUWLemgCK0NgHIaEg52TfBVBEtzT4zYggFVZQ+SfPhbo
gZrpUXjjI9PoIPndjd3nsIza1OelD7Y7pNtSpctdJZL2cZwtpuGtq4/Xl2/21HW1yAFctFe5NMdJ
suCBUD3Zy7Gos+04mAPaWsU0OxroJS5DKAUdvYbp1A0bJhOoEvjY9c9ZGxWeUnZitJWweJQActVY
nhLoR214LQrtN4qH/xJaVu/fzeABnF2mwbvdAmGm874flTluMnI8fZTA4KebIIGhFlWrYT/lKs9z
5iMZJTBw6kHAU00B64OyolHGaWfmd0ljYDWW7mx/M88MwqufKuo64vSaO2PVnU37aIFbKL50rTs2
iZtrd6tKKEyishLTjycH5C1bzLCv54pWgrRuApMvJO3EHXtNeiuKZE04lwmstIwszIwTBpRRqHW9
Y4Wazch+06phOoyjMJabNF9/424J3lG+8BRgRua0lxg5pjTg9FEOhgjDNB1MrnuFQs3mbA6PRIyr
LfYELLV93K5a8c6EHyHdK5EAVOBwAXejqz9kWo8pKWy90flM84TbfvAd7hQ9/Ub7ajYMmnJ9s8j5
dvaHpd7Qk+D3m4rQ67WcyVLepkhNxqJtQJlEWu/Vik09YCgqgonClKLyEqSwJuHAIp5MKnvaOpRS
zlt84LMb+ZW1RXGzrEO2tDT2QI8J9m2XXJ9DhbXzVsGzxxa1d2sjOxzTodLOLJd+qOlZvdMc9Vxl
NeQKvxIH4eQDX3+gDD+ymEVcJmOgCm8qHzD3G6811U3O0aHwo9zNRtNMkajMPbfBTp+w1yhoHCEV
oCQQ9ReGUmd49+snqxznH6n1n3ruAYM1m7p+6KdCrJuKc8GDmjkn7pzUd7f6oL0BOF32lpOMu6We
1qPWZXnInzi3OCwGbG81/UBEQhyntkLqkFgXGuwqCcgGSnGMgp9EixCLa69xjMVVCGMkTw+eXN6S
YNAYlZirnux7aiGJTb23ydzE0pyu9R/2FQS1l+ayW/pp2GMn2uN3PqncAPF6kMmoR1VD1YytKtkd
kt7UWODn/s5MMv+UzyV8Vr50DoRXcWbQzWkz0RKinUviuH20ukX+LFAn+Ki9bo5XTdaPLdMYmUic
5jiMI74PdSGToBuxW/b3dun1+xTw7k1re+qjCGrr00tNnC1jjWAr3btgtA9B5R3yYL1jdbjRwfQP
qf1UlqRYlr5eXiW9lmF6XSuyyvjkybTLClY83cEMOun5NqVtZUPdxt6p6asRHYa92kMPqH8HmrnT
VSbeaKlYL9SCrlOsd7bN27X1UM3PygpodZ8BPTMd7cc7Lxh9LlE/3WkBQuKC9mI7+XESSbJfEsM/
ovaH/ZR7YWEsByw/UQYmOmQsahXxYpBvuGEu6ySvtaucuwDtpWI/ZS7mafXrpbrXVfvaJq396Iqq
W58MunIvNPM2v61J+2ySOb3FrN0wuTDN/Dz45TR+YaYxmhPKVpBdPHqdzLfKsiYqfsyWZ6CvRGmg
LJnkBkQG2/AKM3S3wJ045lnubFqRvTDaIdXplt98ziMK6KgL7FTlfJGGMtW2o4fJ27SaoV5pE5P1
jhwF/AF9ouxtVYa3beZy5QGosufUDTJSG1f5XORaj5cLoXxHRmUqtk4p8p4w0LTurSHT95mRoxsy
Yq1/6mR0602hW9NGEwzOEA9o+9AbulZ5z5O/TaHRxAXD663QZqIcbir0YCNc2LZYxJsHunZn2n+W
LPc3XlZTsoKs/uOOHgFIbc2WZ40+RUpvMoBoO5fL7y6jRcndWpXIDIjnSlyMDmtxZLUD+xpZrduO
GQg2FEzw6VEV+nqgC3R8G1fDmMJV0gEaKW8qTvmIVkhXyuCY0Yh8zVmCszf5rdxJP+clHbA3Otn0
0DXOum4keerzGHDabmm5LTc9rs8A+KhmDvuJuDY9GUlLcZ7Wj7PGJp86IT/kwCHaS2sZydua+Bkz
R6lSlyAGO7yNMzgInTRqVJe+ANW8Wdgfhkzouq+is60hLLvxtaVoFDpNad0TBK6jbM3BHhSG7E6D
YWo6uPuuMnY8BPPN1QeYLBx4rMpdCXYPuTZvqqREu6JVedLuruJev7V7XU93QqMORyK5fRdImlGf
yRFJYQ2A0Ixrs10Gh0cg0+7JZY8VUi1m18wrXActhlIhU/NCvDcHFu+FKx/7q94b7aGr6rvUuz6U
McXvAgVmY2vgHcAvkw0U58wjoXotF8rbtokS873DmGGLQsbzCf5NcK0k07ZzWriX1hE3pvyoRrPZ
FX1WPw/0nZwyU4vt0h5xbmtJ3LrqxJRrSwdQhzXNe2pU+hmMhE9mUl5TbWxNer8so72tjFrEFfz5
cXbiCZfPdl7XB/qB0k2eKf0gUHQ2aTqaD+WaIqb75c5ci0/XKpjuaNdc7IkbzLyA3dRf3VRCnnHZ
htYH6qlS46D3pR4rp9ezoxwKj1oUEzcoLTiSztRrGDvo2aFOfkai55wjjLUPGb0J053eQFv6Chxw
EGnM/HcOfgw2bPptVRm6ejUSuobioloTuZ2ziaw3Xo169bdd704VAwHN7bBc+Yz4cLNixt/yphf5
xgBnWq/bSvJWWyqt0BUvjS0lWntRlNwaqV0V32vTtECkRgbiD3AQioqGO6+ikC7PafoUVZZFpZZV
D4ntvfF468eQq+AlwDj/2s4UZvqDW924RapvR2n2tw6MoyfRe+yqk4GRmptTCpIn1GkLG+Rx5crb
HpPBF3bkIqoD+UsOZv01C+zHmMKvWRG/ObjKC+4J2gZnKIh26CHmhlUy4QiZmVpV7cJ1Tz9kDHXI
Pw7I5t9QujPe1pzH+KoQvAdnHl7tjMwZe4b2Mbgm0NbVvOSF3bCgjEZIl5LD/UkyYjJN5mPG5KWP
+jSbL8LOkVmzScWzw3yFM2N1UvUw4alNmrieuozp+IyVKrWN3dSkOGR1/cayV/2WFdq5/8PqQlNr
+RaMGu58IlXMxuuEOLkw53vX0YywCLqXgWlcxFZTxVjFxV7nJW+MXm8PXmMNp6LpGGEAi7jtJiVj
sNV7KrDzHUuU9t5504XlgIGW7hTUAuUcSjZLUXLqSWqRvbK6nuaBVttKJ5vq2yKv2foOv8bZCDYk
FEKqbWDfX6XBzKSnssG9G+ES+BSNeBZFYZ94Zl1ksrDHc/Up1FPHfyj8Jt1q1y/EFa23K+zVHlHt
89dEJneGxlpPezTehjZ7sNzJixfTeeJ5lG1BT6b3Am8toCavRIG2+89Kb+Y4mTK5Cyga/fJLuzlm
GXMGzM8cxtdEZxlYeSRQyGhLvzlVFWRdftASFr3ffbfYefHsjPUzk0fABsF4B4bAuPh95n5SrXqd
1bbGbZ9Z1S/2XT9jYcatnbO8+evJQnan8Fb1p6wfD06Ve9cWqPY9bbNnxxgIXYzFuUqZTBoDE6Xa
Bx+Wt5Q+g0AH3E2WZwEq4funjFPyjU0Zd1i06XLWCyZs+OlP66om7O+cOW2KLnPPjZWy1puqKH8Z
BZMFjL5TrtdPXTM+db5s7wICcU/wyfjvjI+OKN+fpk0L05xXZyvLb5UQ87brSnnDWljt2eck4eKN
665ftcNi6S+cF0nvdXxBI7dSLYrrN7Ohc/FtTVMTr4b1nJG+c8z2TLsakO7K3mNlNqnIddobadjv
cqaszi+69NykWQXMcmbnJfpX7p8hpv3EotGc7Zfe0STNuA0DfZ84fCzeV2Mj+XeWeJUzRXJgVAJp
+pE/2SaDGT5NjCdTeDXVIMhVuOutPJ4N4gqWsE+uFjy1DYGaYLGrbSD05M412Aa7EzGaJpGPZpW8
QGCp9w4QCYb3ZJ2TsSNfKJMq9scFFjDmhq0a2KwEVt3GqiuH20Zvz06NZ8xc7XQL5FWe1u7H4t23
k/fhasZXGdRP5NF5qtlkbVpN26SqMCLyEdTekkiNTbWoj8yb8tgx7C+x0uYVJJc5bbpD4K9T2BEZ
i8pZQr7T2bA2RyZtG1+u94lq9xbI4LFyDrkvT44zmuM27SwOntYoTmVRGZtgKvc2Of0ylL3Saa0l
n1lrXXMXTH5Aa2XjPnct4d6mMrudSuTJD1IZ9zxLnW1b49RIZdpVZ1wjuw73K65zxsZaomWhJ+vk
Z/Hnel9ZNGIuWUcfnBLMRvqB/JAMaKhb79HtmkNFcHMwBqaVY57emYDpxgGvi1Eu3BRB5FhQ3MBG
O9HMNF5f2tuV0ZSXDvcS8YB4ct4d57padzmR3iOmeGYmGdcj3oGHnsbBe7ddP9bWfZkSb596zdOS
qVtXH1ikmit2B6ix1WE2d9zVvyW1H4Me/DHX5a4US9xrA+VbMjKnddzNJHOMuT9wqLiB38hGQ8+z
e/hCUa8omHNnJ4IEcU+HcJdWl2HeV7J6Xtr5nMkungZQcfa3tWifmtly5uvZW2tnyTmkE/Wtk5eH
bq7DTKtjOHIsL3iimP9EkBExm+W7hAkaZ4nhi4nxO0TiCBYMR0gOuMqZ4tU6acV6VgINiYVKe5A6
+54w8FaVXpjzpdlXsCpQi50sHe0J8aTEeaxZFZCsyqe30Shqws75WPrFtmpnZ7kRPm6DAy0qlrlH
ps1nTFXGIHaplgxUI1Mg4DX4eouiKhhPEZx/kmJxJW069djDlu0tFILQWRcRnKXdVsMZF5895mEr
JubEJiWvth8uNt2Rb87iSPHqSdEmt+kkOvMNwzBuXJ2+a56KmlNyxSp6zQnImZT/7Y3ErS+wpMx0
4zHGGg4UP/v8Og1boOAQAYP3O0848g3e+EERqrnRZP9iO+MXV0F03UPP6/SscnJZiZXUm6RJrc85
0PgMnHqqD4gyBntHdhTE3Yv5E2bWUdcnsUMkGcMiUWNcO0Pyg+Lab6hTbEK7p4k27DOIvHXd3Q/u
4m4XiIhsmBO07ZzBoqwCapCz6ZY729yX2HtvBbonDhEt1jO9+ayMtHkK5hxXuCzoMEYQo6El1Z6Z
ztkfJlufQv+15tnM0p49dhODtlTOWUyehtvOz4cPNy0eCjFeUZy8cUP0x64PrK1vuPd2g3vHn/Ig
Mr3ioJAZNa/ZD7ld41ItPnGgQ/IgabVdCKOEQWncEXqS+AkG8ROI8jyxNXwgA0Bf0mD35lPnBoex
CdZt0+I0WHy8CcO0yn3rXXvc6zzOieeHBSUXx7Si1heUQrmnpJqjqjugymjIzaZfX80ApD+iefCO
1TBqGM9AiFrpb42LjNECR+bCvcsJVaVR0q1QdXWOwlIbg1Ph+m+UlR4WZ+x4gkz7wjDeCdyDR0/z
bg4tup1OudsBPLWau94R4sAPZApULGYfDv14GjQ6a+kmvHNMK390G426Pq1+TUf2OtaS9yTpEEzH
StuqZrgT9MhdbDXKm1LUEfyDPct6cEeIjO/BQrsIDTJZRwKB6ybgkIgYqclD6nYKP3GJH54IFPxp
M3+Ta0cO1B+e7A4rZZfN42HVhuVsTPi0UKh2hkC5NTydyhh9ISc7pQhw3WCNEe6z7rJomfaZ+WYG
EJTcOi4cxsetsuKKTBlb5QLnfNkjpCaYVaOgdJaQ9M5roWq1UY3jTdHqjVZsDuZH69EBaTuclhks
H1bPeaCCl1ishTcoqE3vyWJ3gpuKmP8WGMZz5eOg4NZiTV7VA2EEVr8cW1CW+fZeH3xwQS0aL003
J8GWaxPkmhYR1xchLXXTmSZKBz4dFus2e7cwkt/MydTuETxJsF5dpwky7i2FVeXRLVS760l0hr60
sck5q7wkaJK7Mq20G65Dg+1yZdMybqbzc7d4j3CU6bOk0Y4dz1p95jhbhqDb1owIN30xEYjQp9rf
j1427s3Z/qCp8nvSKba/smNOVVAVr/0wcBalTzVpxHSkNxvx07P3VSnKG02vtXcD6umW2oz3ystu
rdSKVTPeZshx0ShwrWMqxkvAyYV9ebsTGJGdycQZWEOlHz0+NcPGaDc07OuXgp55ZgFXSoYGGm+h
lX2qnaMaKT7ugpZyDAcJB/4JJgkcLSvHmcLlTi9Uku7xfV2Ian1Lc5i3Hk9ahH48ZHRMXfKy/uUX
dnZIctYfjuI3ro0RIcmrBncfhxG0ofJ0FeijRbifzmIjCTveqcnzC7SvvQww8pl9GgBeCKwSgSTQ
b9aSEASDEOTJNMz85lz7a7dV9qS2DfFNzkMcaZc1eJVLdzt1wYslJpcuNcxTp4Tm0jZSa7qjpRAz
AwOYXVPYnzxy5HMSqNdlZkzr61qDRWXC4GoBUODzSPeYISgeSLBD15qH1153f6uG5k19TKpfepfp
WJd1d+OavooxyrnXQ8F1FJMY8XjtYU7Ka99MB+oQQfVcj2sQ9y4PZcpLTxb2ml3VqMPgFh7oQbqk
1bRke0VLKRaN6dk25Xvme0/UqloMUDJO+sV6v6guVnZj7bhh2QD1Bs5pd5LH2vX2NqmkN1Fqxd3Q
tgOxw2onx/UDa0gQ16L8It0Q2u2yXMMN9VYDtny2iSEjkbdJ7AjKmt1Zv0gIo+GMirHpXKrajM7Q
tozFvcg1PCMW8JOWXng7d9WCl4Cz1cYk80q82dbvSvgXaAq3s7YakTkoN6qV3m0JuPLhVcExM7T3
IjWqGHPJFdqRvIx1T4C0S/T0uVXOLc4oP5YjdnADP/Gz31FZJrOZWSFwlm5bcsdtpVNNO2DNQ+T4
hR839HVHY9JZcZtZw/1QmzBRAvXdKc+ImiLPo9Ei5i0F+6OiqeRTQSSIzYT5U0q32BBdInhuFxuC
f4ptUqOf6i5/bqlaVZq6G5PkhjZn4reWr10wBXzL1O5OwvaezWw9YI458h1snIS6wXoqvce+Gn4s
I9+DYNU4rIz2pqfkgLEReBncjhMkvnn9INwvwmZNsVIy9w4Tx5nDdliys5mqfjv7SX2cXKc5YH/z
LlMyQYPJH5Y562P43NClqbfYJ65kc8nkiLj95v8xdyZLchtZl36Vtl43ZHA4BseiexGIMeeBGUly
AyOZFOZ5xtP3h5Sqf2YklWHq1W9lpbIyiQICg+P6ved8J6B3xgxq3JV5417Aikj2boChwGm5CgOi
SZyZbTOtnaJnMZMxLAy4FU9a0Mo7ymDzaHYNryGNiwtq5GEtqWou61irq7Vpae7G6tm1M+KpLo2x
ZiHgn6YECa8SnWUB50L6FC/yyDSggFWslKVCTj7iQKGpucgwp349tgKGTxEZ7aZDs7inVXTBziTZ
zmNPE5MbukGSAzbGUIinxnmZUyj7xijZKg2SPO8RwSvJdeG61aBAI2Va5Jh6cpl2YBysmg+jTlGy
BrZ8MRJZuxcm3TiaMo8+MSU/+xqnR6D1VMkjcdOMUvMXUk6dS2ci3wLXmicKrKB9WqIWXsQSekO7
T2jFTUIveU1FRgMt1dNbXpvgQcZy22u6s5845MWgJaDFmuDONoueMTI7Gnx4ynN6GSKX08ZrUei4
q2mlUotZ993cpetUM+/zUqeUofDEfV5ftKSOFW38rRXTLa4DJhd2xtJYU8GzlR776IX552LLCS9N
faI7N+RobWvmEztLuj+c1ui9rku3esC3FxmcQ4C5O+8D0koOTq3iTQyNhUcABzu59XP9LQ0sf9dL
+xocx3VgIxFmg1M8ZRVDVRaqH6mh9ZtZ4SEeoiG5Rnz9QB5a7uVDep8HWXgZsZ8mxUgzDnUdAMUi
0o/e/uc+r+M12ylSuPOkuqdBXd8U7tTsJiBEq1RDImJWrXPNQsa7Q0rDusM8QnZLBfwp0diBQgJE
DTB2N4pd0g1J8nuHsz5grbZR9VEXmlL9SVar4/UE+6wSww2ptpGxaXgddqEVVYfZt8K1hBzxI0ZX
Ea6DeIJEOfv7oteT28LMSONIZfPJ6KjYwj5+ojKR3tCr8lYQ3LCdyVOgrCFhi65d7mmgk7Dcsbp1
1lCuWfiTFUrLEhOjMx9qVqGVWN7EbnbyXW4heQdnXhWrvEFT3MSZ2Cik4ldImxNj69hZw1QaisIa
Zx9Wk8yH2rN27ZRWQdFYw8+CRg6rgxGNV0nD9nhVpLJ7RDbTUUD6CCVXBtIOcZHpkwnye2rduzm2
g3ybxS1TLVpo/WNLivUjjLYypW5cOpxWbWc0RLTU/hQjNMy9GEunhnsuCHRPmAH9Lj8zgogdJbOz
5WtefJ6rOvqha5r7FSlP9axsKhOQXcCtCaTRLPwLPdClgo6Dy5ZWl0eq9vFzM6G8IY4dXaOnxUlF
5LSr+/112+fspx2rc9SaBl2dvjT0K4bbhF7xS8W+oqSMJwl+Oyh4A5dNneRMiWNJ+R1NNLNoEvnM
EyWS0HsH/UjPhsmw9tYUR/q2yi2XplQTEeUVonL6Qjenp++jWQhpp0kbLjOfCTBKmAHglJNP9RHe
Be9KYYVhcJnGIg/p/JZhsTHCQdz2SMu/ulkN51aMJHYvOqsp9iJDE3KrDfTYL0H5Jl8kZWWxz6pK
fc9TG0uYPgfFcwfTq0MFEIYvJeSVH0HRixA1HshwXhI7dj03dwBUTzUb/amZX0wGXzwvSVb9zEUk
7xmcpV9TLeSpBNZdiG3S9Fl8kPXcQRZIKkOuqffKHwE58/oqC2pFmybCfbaqB5UASAiSRQqmF0Af
dFb2P3sNiMOFXbW9Ds+/VXudDYLZiJvSyh5VMZk7eIrZYQyaZWktk/bOjSlc1zMNxG/CQFjBKL6T
dKnrxCKUPqAZjBSdXupliufQIkcS110UxiCYurLR1CFkjOcANzPHpyEc3GnPsMKnYAx9FD2i9dXg
WZYDCU6VHc8L17R6tCqzNb3czBnnNpOquoObp73YzCnyoTJEGeLR9xwUvVpnYqNPRwJ8q52nFjMw
tBUEYY3Gky6BJCAozheji4qG/NCVS+nm1GYBHUxkvg87lZRzL20cr0YH+hWJgooR4Lq9gq2QoWkI
YnTh6FM72GJ5xjBDNCatiaBSLi2SqWm8yRDWQw7xtV4HkU3ylJHadevN41jFD0jKEk5Wt+ub3p1N
RYgRbV5pxNW4GrtyDNZaJstwhWF5SjEYJPYDZlheLz0dmhs1AfP3okHEX5Kh7p9Dh6G43lvgFcIg
AvLTYLGkUqsFoyoE7WHHoNRsL0ydLIqNLkMkBj4YDFzlThiic64t91hCq/iSR+xhYJYVVbCdq6T4
sywjCcGNmNgvFqbVkPc/k/fZwkJe8Q87Hvmx9ac6YxLogQ5NFZsAkTZsnf3liaUhZ6wyGKPP45yL
dpvWbZVsY56IT4K43Esn1GrUXoMlmw3Gn6Je205ls/8OHMe9YuYdLcg3Zc/XcVlnBlKYCGGFhfP2
MWfHdJO4hJmuYkApk9frhatt4rxQL6KVSLQlTp5wYd/ULJcDgSLMLrWoQQgTYgeek0k/9CUknHVJ
35zpeuQ2sMmgCHyvu3gYNtAH4bLRrDX63UgWBQFUwSKthvdIHZxrTc+TqhdN5imf552ciW74Eam+
MTZgAWtrjQ1WOAsziXGyBrWGzrBAa7fGJ4rCgorSr3gGBJl/aUqzbJUMseuy8ubGJ5omGiaF3Ja3
OEFY0yczgZMxOEIbV83YM3zqx4QIu7lqzJecXcRFDNJkjaktsjCgYIL32jIVFwm7K3wm1sCkiX8b
vtrMBwu4GmRjS09YU3WM+l5AuphdcClj5UxMOsks+BIRVQREo9HzeWc6ZfdgmnH8vamc8bmiZdGs
CHnM5k1gt3gvnJkilfli2nWbWRTyW5Ho4HcGv403tl6kqLjaUrNYhWCdcB1TOqSJadkAmUVsfwkD
SrItSn2dl6B2+TOqY14ZEs70mQauzqCF3bgNIUDYcEcyxWyFITFi9RxAGd/cjpUc+VCF7F/z6/hr
QqYRHb3Y4N6jLuFZlCzWt2Ez2dxGoepP+HLTZK2nGUfAlM2orinpZCJPF/daoDnZBSwElYJXagsc
ElVh9isAa7Y4zBVdOYxMEdUvDTC941lya40poUF33zJCE52/8q2ZEXriFmsH9xp5J25gU2BWGtgi
N2C3KYkmJQakJ4PRm7MGzyWzT9oRKXe9WZeqZSH0Uzf5rjrlM+SNoe4gEZrwWCPHsS4A39IBh5/J
5N9tLQmLpJmmZGOTzWbtE80O7u3YAv6iueybgEjwm/Yj9/MxrtXgr1Us6AnGVZ7K1f+CST2VzeRO
jL0S/2gCFQu2rWOO4ZYaiRgBsLT9Fx0CYbjFxuKbXDkhfwxq5Mc6QmrcfMNkp2H3DbjsjxWQJ8QB
qFgAAoksdoANGMz0TiEVQ15OfsEIfDPlxoSgQXPzAtGeaVOQShfjNd0K6og2KbjbTr1sN4AGAKAq
nfDp43M5VQ5zKgvywGRhcYE0nEIkcEM6KRNlOOVoJFxPl22C4SurHMPT82oRGNazcEGC1q3FKLVI
+MgZAT6q19P4Vy6CD3NWfjUA/J9/NBP8N/QJLDLkf/YJHJr0W/M/tj/rAtvFz1f3wuHlf//P5Q/9
zYKx/zAsdMUYBZQiho7w8P9YBTTnD9s2sQq4/F121Yj+/2MVsI0/JDp5YllAdkBvXVKQ/7YK2IK/
ZeqQuUFYSx3Oxr9Cwbx9fhAsIHmGRAN5EGiFAdn8rZQ3ZponzC4nwQg73n0Tu+KALecTEqyIKejk
Y3CJkCoiBvwqRddjuMxrD91texExwN6Kelir0g4f1aTCXSmaFzU48BO1NrkfhXOG3r8I0P9LoP7X
yUqCTBBDQyEBC/H2ZGtYslWzkLOZpXYPAin2Del4zRmBszxhebxeE64+seQuZg0GaW8PM9AWi4tF
qjz6ojliNhOOVxa1+lTiTR3AzZVMUGL3YBgl6NTB7KqHsK8zdAxOLA5tBGIVvIXMtnEoFcJDFrQ0
TMkddN0uZnASzR1V2aT9JE6yvdGrrL2JKwCXJR9VxIwmzbPQNjQskbP1WCo/qOkTaXgBYj9jiS0y
fWkL9377hCDPpNsWFtlPgNPEgRhV2X91kwy94i+P9d1fF/nXhJzXNPG3157rb9hMy8ifpD93cu3b
IYVnBbDWq1BKWaA1tnntpE9N4PQ39lhX09qCW7pjjh1DsElHex8FRqZTgSPHSns4VR5vQ3Kgb3yD
ACvXN7ld4qiENA73F+0lIjJ5jmf5ihM9OWveHsPUlRQsksvL96tSHdISo5Ycr93AZKBh2zdUmzyy
6Z8tGJPOnu8FHaKtrCm1Teibt6nlTJ5wBzzshfBBBJZ6eVnU0/SCQZa6B+7gwGZPu40hNcw2FjlP
t53oU0tLg86VXqpmlQ4zuBAxYUj9+Ca8nu7pzzGXEK3FDADH/uQmYN1oVMPLgZc40B4p2NKDTqTi
j5aUA3C1kRVe6EbpP6GGs5APdzONXhTOWyfuAq5/UMGwG6Q+HUFQtkfEJxA9Oz8ZmPL4TfgAZG8k
/qHrRq+e+bCNU49v2XJcpAODHOOvDIpQSaR+CpcVxpSiQ2JX9Oo7kfyZdkyFciT6xCz38KTYyeXK
66Z2StfkEJX3+CTaja+VXeU52oRMdXDCT04++J87Saxpb4fZA/zn8lunc/KxNcfGGpJQhw81CEdv
zJT2JTS6ej8J1bw0aQl2cEwZFXVFVk9rNM7utUSddje4TnlbIPCMyGUV0f3HN+HVh3J6E3Ax2Tr/
WRaJE5sITayaNjC9H/j19U+EDsneibkskiIr8sagtpPNgIJ3RR4EXV8RuFun68yHeCBWxNM07gnO
zt6s+7vIiR1zo8Ctf0JkyO49JTbpluEizhsb2aa1UkMQX7tTyYCimn2ieAZRTtedD88qzGt6amXE
jdJNv4es3KGqF0wX/Cah8Es7kz8EUpuJVfi6a8PylmvdMe1pIm6TBGxD0QThdV4vdtqFmfHYkpqg
2DlMtSf1GIxjAzYAiUUwMfs2B226Yoy8EthVURT4AEtlKPUNlM7ESxoju9SCrLmGWG7h2E+N8mbW
gEXCzQ0vimGgt4FxlCoX4kJ1FTKsKclVjOQd2rVbIqBGcsHyLtxXyb3RVXAIiGPa6uUUbPPSd55t
gKYQNWiBPNYKQDdNau1SM/x2YKsHmTUT6mjT0rkyM5k+GLOrxjPv31vfy/L9ISCM748NJFiHCXDy
YQDTnGBdapGepjxbEXEcVwnhtjcVgx+AZZIJlJU234s51M8g98X7Tx+HxpNEaA1JbMa7WPFgpp00
xIbXGGUB86Ycv8RKOpe1ZVw2qk8PZttVO8vqM967kOkn406DRvc11ba5AbswrAa2TmcSiQyD9fPk
XcAASZQ4hi0dg+9y2r84gcRoFqNKJ+G5QyQ37DT6XVw2NVGM+IJmcGFbWbL1A/iLewGjDW9+kD4F
hQ8IB1E0YPNe32EQkWvRZmoronZntyaAnMQPrgY9RemR5vIHNRRz14Y91cfvsrVguU7Pn7Mn2o4M
XB3j19vznzozq5OQ74OvmfGVjQMNnZswpnzvJ+IxnaUgGkxX0XbO2mpfZqVbex1KPA/N/2Qz6xkh
SbKWCTbmfswDHrADuanNhDlVhGVmXdqluOJVR+BaVyrkUydCB9zHGK1zxpUHSVzDg4X3GphmxOOk
g4FlBQERG4hLjS6VRq+Joatrst31qDjYlqp43tcJy4cpAQEYsEkeUz8Wn7NIGIw3cUD1nmbP8sFM
msJzagtpP2d7RQz4EzvS9pszpe5aTI299l8X9H4KURR+fGnFUjmeXFqH5942dCyWVFMnRLQY2ICY
2Eh5ThPNn9h++nvM5+NauiQ5ZLOgCZfz68aJMX6npmw3LEJfxDDqAG6Qx1hT/ibM2vrK1mzzjNVR
/ubGL7tjCxi7YUH7WR7sXx5ckGoTsyadwgCT0XNVSXUJSYVOgCm2eQwaMSUXkYElVssutAOvrqov
VZ8MFy5iKoTGoIzo8kmvxWrv5WxBD0jeka0J7F30DbZCheZTNc0WqSOtQ1einO5oCYLLYkL4JemL
+AYpTrjLnC7bMxjR/vXlp1vB5wk/KZ5bB13G2x+oRZGvyH7lB4rEIBgC+w2+D3EwUhhIaIPcqzpL
nI0oaPHp5ppeaY+iZmOTdbrKO9QmQWe/6Hxizr1zJ4ZGVlHODM8tHzV860o/3XKUChmQbmdAFHIz
vjMdhFvaVHeecPpDQu7jPoLuumrVZ0I0NuxOLsZucM9s4d89nOzDCGchAwBKp5SvMWG/3P4oitux
Ml3dK8vhB7pLe9/jUNoyUpjPLJHvnzQOhcqNzYShE7F5usSMzVIS0Z3AVDemd33muEd+WMWg3AEe
NzryKx9TvDNtbpV3jZE3SE1kcCSpJECtM6LA6S1Lu0SRA8LacVPxnbbCkh0S4ElKzR4z46L9mBdp
HxEMAAYQuDDOt/tyvldFGn/Sq7j0vaSovxG33TIq1KPqwgncUW1MGZ+Jj7N+c2mVXNiiiw2et/Xk
wWOv2etRXsFhpvZY5yMOCBMI8dUQqvmpw3G5AVJTMSM25GGOg7jFwWPeMu11IOh1g6RjNoSPTexY
qKKyPgb3oYflD792p8dori/BNBSfliwxCu2SHCeyRFT9rTJndeTDbTHsDIgqFmlCxWvRErWDPjI3
lY0WnqG66eHenBGORvUjKVDtN4Oe+c+imhz0xOikUpx0lxLP5feB7xC1bmkn10Gfj0ilW2QdOPIK
wNxhchBzm1arrEoTa1WpT3bbjZ9LLGzpxi2e2OH1YleGTbEzRXwrge9srBBUzl/P8b/qu/xjN+VN
z+XD7sx/w77LUlb/c99lG03Rrw2X5Z/+u+FCQf6HgUMZpzSP5l9UBhztf9gkf8BcWNocJN3/v1aL
BluX3Sy1lamjpwHpQDvg716LZpCayzNMlwWiEMsBq+h/iBR/75mBWXCZg5/F3///zR56efR/+SQ6
LDcSiw1RTcIgUPc07aFSyBstozGPk6ymCzegbS9zyV5dxqN7yJvaug1lPt8mNnpr31HdjRb18pBA
VkX3p80/YNtln365br87qWXPeHJSS+yaYDlkT8PJnXwo4iAM9EFzjqYBXa81eXmAlBaXJsMSvgkK
+YtW5Ft2Y2qTwi8C0F0a5Bck2ZmV46TEXa4OLTJroadKgidfS+Bf1mR/JrQhh5pCx6Vm4Q/CZp1M
87k4ttd8t7e/Fy6zIWEsU5zQjzupS1A0Icw1ev+oEeGDEBnhlqKjApTCsVeJ3yr0y+0l7dbZM5p5
+DmWdbj2fcs52HESe5JSdgtlD5lzFgBFRRtzoH3t73OoTruWLj461368JC9+3CZlZW6FHjZPWVsy
bm2ymB491HR0kEZwpqZ5/XCe/jIFLADJslrQHyfdAWvCnNMTeXfU8vyy7DQMBagZRHTFuHlFHCU6
E6KEJmsNmd2r2DiTL7I2OyzhY7UPg25j6v7WoAlj5M5FlhXbOHb24zKex3xTav5OMybP1s5sbd7f
dqEr+AaSrt7S0Dw5a8MPCklnQB1DkF178DoMl8qqOXNxfnsU4CMIy+jc01N9+5Rno8/qHuXqiAjW
8hz8c6upccYzZcVp0cszzJtNQUGgDmUXcsG3hwlkVYRsfMNn4PbRfSdSO9jV5UhBziCzua8bs9K3
UsXRcarhaq1dY0A0o3QIYDammmrT1kjoN34qAQrMOJ8yHHPMuc6c52+uBj0x+s4UYwZ0u5N3IEnr
tJFO5h+ZUVOSagRTAb87S4pYlo6TB5LnEEMDtAhr6dm+vRoI1HV4QJp/VLTn9j3JHpeVQSSMnlut
Fwv6WGUTN5uYLeNuzkflTW1lPLpVkn9BTzKttdyijMCuvZ0gsuOidfdLctRd3NqY28O+9abOllcu
E/xtN/fzOi5tsZ26LF8XSavfZ9M8Xhjkp57BPZ/uxl9vs6kWnLZrkuR0ev3yLDKMbub66X46IIzg
l9j19J3PULJDd4KEtUj7bTeWchVXSX2dY+RdFUVqPmixsC86PdA8Ro/nmrQn/QkmUrz9Fj5NRRTq
kgn49nqDCjFVF7fBc0DCxOUYCRoBmi4vydIqLqd6EfAabn3dZE23/vgrwjfy7Z1ejkxVT6tVQLc0
T47cSkiFyCmC50xlVzlQokdHi3+SZK0dyA9uvI+P9u654mhQjZatDV1GjnfyO4ciAXLAW+amSe25
hTOvKRwRPRHVuy4RUK6MqJL7jw96MilZLq5NYJd0HOD8wnidGvzyeSLrh1MqXHX0QfjchBGKLrxx
uceYsfjshC4WOjN/ltDudlaP2vfjoy8/6c2rxNFZT4jDZi9Bcb1ckl+OHos5adqoZP0KEAZKO/0a
6mi9iNAYzlxc8zdXl/LdoM1Mn5F8qpNDsS0SVmpF7lHra/QkYdXYuyAXw/cezfweYd+Vg+ZpL4YK
EuE83fud2M/1aOHAcP7s9QwGirQL4OTG147M+b1WmV8orpztrAHfnIwE3nSaa9vUJFjQdKMbadLd
ETnOpdi2DGJ8/frS6uTzrE/6pmSsgSTKMDei05zLCF3mZoLqyVabmtqY7YXYeIdlBONUBjR0KKLs
21RYrtfSRj4U9RBskQ4j0geI6QkTvhB5J+cIV7+5Zg49eWVKKkmawifPf+NYo8Qc7RwZtLpbA5zD
Bi4ykNEqmy9mG6JJn8Fc//iZ+M0TyYSK9FSgYToHP+lhQGnXS1naSMiZS12hTaWL5uTaPmMtPaCe
trxgrsr1kvJ161dDd+aF+M07r1hqKKEQn4p3GegtYApJN5fnJJR44jKjJaiq39MMpjdKx/vw8a89
mbpbywuojKVKgK6/TACX1e+XV6COkth2p5DtczTnd6rToQ9GUl83NggaA0kJzPJ68AY1SY8GCw6Y
dpguzpzEu2qZk5CSra3Q6XgSh/D2JEZU4AMIKu1IIJ+5rlunuMpKgddimf/5jqxRCqfyypiiaR/Q
Zdl2IelNjQ5e/OMz+d3VVzBJKGlI0hPuyc0n1sAcraJ0jmMj0p1Jfbpy46K4iSfroZ3hfXx8uN88
4Ez+aJBSXkqCC08qhnjCFZKTL3usATmsSpn721gVJBXIyd6lGIVuBtd++fiY76oUfhaRtpSFsMCX
odfbaz1Afp9NMagjJn17M0X5t3pM1Jkv10ki4/JYGTrfEoQc3FMeq5NXt0XUlyXtAI1bKxGvzlW/
Ad0wHYbBth98hzxogaaDLIeKj1rdRLsQiANRfW57k1Ud3QyNhM+Pf/hpi2w5J5PyxwWax46V7eLb
X47dOm+NoqG+IFBog8W2v4r7YUa37Kf71pqwsKK82fhRFa0rENkXDVy/XdWG05nb/rszITmNN5xm
GQXcad1cFIRoBCTHPmNzD1m3AeK6RdnfsoH1v9J27DeEp+a7guHr3gqz5CJHvbVCF/vv4HSvt8lm
eofega4d/10Ww1/e/nikmTj6VfRsaXFVrKc2YWYmCHJZhKsjDmOqvnZVZ0H43MLkkGe+iq+znbcf
YJNdKUADxfR72UC+Pb6JmCugR9g/+8R0eLABQJkXBUEMkFc9StRhP5De9FxFKQzDZM53le9Wj0rk
6jn2zRGKRd9gpHLL28Q0gseOPAfSm9L6oiEAErNZk91FDHfXwHTJGbN9dDrTWO8rhk5ekuFTi6Ex
o7kFxBKnNSYFcgXOfE/eLylQzVlRKNhfk7lPfiKuAnBPQs+eYT2PayAlxk7FBjHPGJ12DQSrM9f0
/fvN7ppqVTLJZif+br/K2BF/TsgtzfpoBb2/2UnSA898pt7vyRwqM4N0T5uGM6/TycvESBBcsCuL
58meIBdV1oWRIQMFdYsZKJ7kuprHbqMbuXabWQPeq6h5GSJD/xEnaXRQLWHBuWqio2FJ/8y5va/q
2KZDxmARZwv0rtQqslRbbEDJsxFhksgZta6LupD3eqn9Hdb1j82n5et48vwuTehlV8DRaEa/fX5r
iYzXKIz8GZZ0fjfURfm9m2IIDlmJDaFR0b1Ap7+F++ScW2HffzORjLBnkrw4y2fzpKAcUDk1cM7S
54gQ2sfAYoFAr46XF/OvgZWn+I5PQAIqc4qX1gdx5yxwGNxK4l8/4MuOzeDnG8iudH15IH9ZQ6rB
IqERacKzJhhFEn+X4bFFEAmWHh8CdpqPl/H3DRkWQITtlGeYPBh1nHw0LXKm49zI8udIzuNzi6Jh
14AXumwX3StBE/19JQZe9Kxmho6Z6abTw7seiu6BrMB5r/sWu5uQHXIeZtpFVI4UNjEuNBgYcLrV
axSkbe0sIknXcebrYBm68ZLY2vq+rIbozM95XwKwiHPlLPh6S4LxydULMB35ImvC52Yc0k806Out
bgZq3Ve1u+uNpl7PZHycK7iWa/T2uaVzwChLchn5q3tyDbMCcEHo4zjlW5ncEZnoQP1iaBxbX5X9
vWZCheUxni7jGdIZvNtzEqL3ixQpnDQKmb2/NoFPHt6mNfTBjbP0mc9juzYnhMYDkdVnru37hYCj
IKTh2URb4Jzun6cM7CiW1eTZ1AnmwUjYA57Au2gQKnXmk/7bQ1G4Mr9kPGjrpwtBaDvjgIDhOcVu
iTzVRwYey6cYzueZI/2mtLLZn5voJlh+Kdrl2/fNjTRosVOSPQ9B4GwF/QGAJ1WzdwZJzDiS4F3X
dJ81B7ANMqH2rkvGCTHRgF3bNqONm7vnwsLe303MgjQNFiEFtdW7uV8yarUJwuF58Bt3l9HH82ZX
O7dZf/+m2PS9INjaKM74pp5cYkf4SATEkD1j0Yquegd7aanGfNsQsrsHgGSttRFtzserzbuvN3IP
BhjoQqVi5Hg60a55qJDxqOkZA/DPjnTSbadmc1PC5dlAJUvPfLreb8c4HhgDCmeFBwHn8NubC5BM
tXpSzM9dloKIsd1+Q1uVPnhQ5RfBHJDwMuP2DuXYXeXdHNCiMbMze8J3t1O9fsx4M5c0w3fngLMy
KJRvGs+DY0Cgd0BpJkzvz7yc7z6dTCaQxtI9RmBnMCd5+0vpB1W5rkHM6Q2WZq0R1hUx2MO6wBu0
0Zxu2PhW4++NaHz8N7eUSpPRE9cWbfjSTGZY/vbACerFuiPt4Smw7CvU8fcwLodVFgqY3tmfHx/r
5GP118EAkwvlOtxUKZbn65eP42RObQZ9r3vKZgu1jtNaJK3YdbIjkdIhIcOddin4sHUFGB0VgzBv
0Xrlm8TRrEPRGgRqEcC0QzRmr0CyI6IM+2aXoN/wMhUlzBZyYhRD2EOqXQimTRTvsEyqXWU1oAma
Zjzz5TDffjn4QTCXIWrztaIvw19PVp+IF1Cb/bk7TqWWXWSkKG4CHpZrPwV9o6rI2LjT0JPhWtFk
D+ibSEM2e4bFQEqs1Dm2jhFtdBO7J5EX/UbZfFGTjFQ93UnzXVcN9Q3PNjii0VKbthmSR41qdqOq
ylnPJjCTeBGoMdX4k6iecVflBKMYsVPBtjTjH+AhTEggY1XQ+nKSC9Ns/UsVkKwzh5bYYNQqt6T4
Omtb0Gn8+F6/fW3+ujKWxVSTsd/StDpZnzCeQpxTTnccmhhWnd3KVTlwqI+PclJ4L4eh5OPJZXOt
M9p5VUb88kQhgcyAmfj6ceqVwe/HA+eMubmG9dV/nqekX2W4g7ZVrVl7P8KUxJMR7bQRbR157elV
k9XZtu7sFk87Mdwfn937a2DSOKaq4Ok16QCcvFvK1+opswdObgkQNYmu8xiBuec+gW9X5b+uAZNo
lFAMhCiCTy51TliFiJDTHBFydmv45rj+etw2XWqmt0yw+a0C2OtGyrb0uC7VV90gFm3WsMSnFtCb
2SLLHCi+SMmATm4YPAxnrsSyfP1XhbWcIr20pd+AvJHGtn3ynhBNjGBDaeIIDsVas01TnhYNkJCF
1WNjz8e9X1nhrtOCF9Xwmnx8H96WI38dndKKURnz8GUa9XbZAcAZkowTGMclw/Oic4hOiQK6lhim
2jM34/29WIb4tO1YVXXBHujtofy2nOsSOeGRnUW2NTvhA/PHWywx3F1n1OhnLuyiKji9suynKekk
f6Wbc3JAyRx45Lsvadr75pcpM+VBh7x26wpi3ixaCut4yuZl0i+J9p4JUK8zfzt3SXKXJIB5Pr7S
v/v5NBiwhEFvd/hivv35oZ5oERdHHqMBuB8tcWs1shtayaQ1Ud46+Znj/ebO8sTTEHcWyRezxrfH
M8jlCAAuySMLvH9JlcgzVIziBv9cdu5Kv/1Evz5FxjJ71VlwJLXdyWsG21kRoMcz3DWFQ9hKCJd0
0O5JY7E3szk4N6Fe6s86cmsgtKnYk7JpAE8wJ7o2NeAS7kL8Xe6aAj6KZgmgraM490H67Tnyjgk0
vJZEjfL2ethgIMrZN8Vx6A3zwZT5eD00xMZPOIq3C1IRR3wB+bef47uP7/xypU/ecFZhqCfKdS0m
Oyd3QmP/FJi4IFjrDGM7JMCpa6g0h399FLoZqD3xK/I/76xoDoiMmfjNo2qh/MaKbmoTovb+90dR
OPDQu9LXeZdt4oxh7IZBah0bg88kvINPtdmfawr/5tE1qd6hakhaYbTE3t4qodWFUMNkocIL7UOg
axB2CCi7tONcv///+D0mshtbsDA58uTeTAlKITlzqDbHow7RE1+szLozX/zfPHs0cLkvS37zMh5+
+4PYiIV2V4/mEWaatpuxM++yIrbuh2kg/bIox6tCZ3YtYR+cuV/oEt8/fTh7FOU53UW0HifPfVzY
bdyTDXMU3eiGmyWm24cu3Qbf0pSnfhXyUYEbJErwzhF0C2Ie1QNtrOoCBoT6QV1cXZPL5D6LMKhz
Dwa2/03LG+0+kFZ5i6sYy42WO9sWgEDFvN2JfECM8fw9AxhukRWnJ99mak4Q6FOUKc9IbLoEzG/L
Kxd2y1aSXMhHAJ1sSd4aWkJhSfqRGlGgl3mvrI1y3Bx+osXmlNDAEqzLXI6voSDWDz/yne9u1dcS
f78EUI7xZpJXZPAZnszpa65Tq0OxL5zGri5r4AipF6la/0aWnfOimW1pbcZ5HPZRnGmtl6DHTaGn
J83jZLbRo4SbbDLVK/w7XzbXYZGAu2rllOuHujWdH2QNMY2JymbYUDCCP4zngP5xLBqSzRK/iC9d
KxngXbhRP3sEeLVXuLRLOGV0zgk003Pny0TiDwSM2gAvC8oAOdAkqZV9iKvzpoGy3BBII9Obikps
h5GAEgaT99yuOiSaz22i6EhVzMRBYVTDAkoc/fzbnKEXapmVBYd8MLh+PqEXL3AZF8f3Yp13GmIQ
KuZ5hMmUHabCLhtgyhduHEsYM0XNFxIfRbQ3YFg99lx+zLxJ3h9JR7X/dGHN7SMZF7fLPuXAqioy
WH15/QKlUAWACsrFtqJB+1w1BFc/EU43konh2+1TWc1DsmtF231Wo7KIBxxJ9cCw7LwkQMmv5NhU
zJ1Lh4RfUUAlWc0tcBhPAaCH0V6h+sTeTexnafrzweznkgE1tLK7Omt3gFhNYz/FsFNWJAxLgClj
PX3u4cI5np4F4iINSJnBG26BvDBiojlXqeFXXyDElGyWRUu2RSaw+TmgCKJVhjbmz6EY6a4J/Gnt
Stdn+azKOnnww3l2V3UcmVcLSDpZg/xwkrVpj+rWIPLR+7/sncly28qWRf+l5niBvpkS7KneEmV7
grDcJPoeyAS+vhb8KqosWiXFrXFNHHEjrk0STebJc/bei+TJ+DPsPGLJlU9yEdFL6RDSy+44sc1z
9ev9lex11+P3HsxOjziAUZq+TBFerzHaTAwVPU2EdewtT6qaELwFjdJIIuDhJ/kmEhucpv8lgf1f
G9u/D6YXuxuzdxr7jMuWwdlFlZV7Xa3iyInOri+d6yaJmueg1MBfjE77C7RhhC5kSDdk21okjQ1E
wOZ2tBeFad/7TlJC5yaqcmo4+/FK+sesspIPdsbLK8NgkVXcY4xpYyel1f/6yuBvMS3yhfpz5pCY
l4mOLNwx9UJ77gSpg7bxQDnyUff5rQ912JDpIdBVpNf3+kN16jKyAIqRatfDV49BA2iMOZOgSTDy
1hvLH+/f/stlfvmR9AgZWC43AVPx688ba3OYlNaM52hudi1+4J1KJ4KdK6PdIw76YEMzL0/3fNxy
cFsGkzRBaTO+/riGmM7JGp3xLGcip2x37tc5+tbbmMSEfcrOEHZOV2xwm7TrvkijfcwZj2RMy4Rm
mDbrBUgQenEebPjimEKZO4ZaVaSbOAGcGkTeBP9mmj7YDd+4KSgYlurl94TtUsNg510XkPkkz5lJ
7ulY2P6dEZt4ZLTS2JsNSPpYWh+p/d64M+SrWtCd2fgDpNGvLxXtF5n3TSnPQdM2e6LnNdwOJLqi
Q5XElmIZ+8dPwqIqpOJc9DCefvG4j1neQ6rs1FkI9wFkYcNAVMB6roOjsKf2g09bvv2frz8Pgh84
Pl2o5RSPPuHi1/VzLGlTqTOu3IFsmpgw+4As03/8m/g9NJOo3ukC/m42/dHLGPHbykw16lz2jQxH
ZyqOvXQf2A76E0f0j17eN24ZfTjuVaBzy4zLkRnlGnF1ianOc9oWIaITtXGQRR8mrf5B46n64G16
4xrSJENcQ5VG9+9Sz1ipUUpovtNZ+na8RbRcwScXxtM/vobsDh6/i27IMk1/fadKeO9RWTi4j3vn
G/bUu8Acf4pJ/fTUWH5w1r+QaPqLQAexr8VyxIgZ681S4v9xwwSBlKpGQHIuPJK+YTsQAO1p82ZM
O3s3eXW8l1RcpAGPyWEckwhvuKWgmZSClLHECmuANmuC0z+/fw0uTxY03IgU4IBKs55n9fey9sfX
CpKc2PDJGM6aGMdt7afQ9jSdgKslPvz9j/qr/bB8FmEli3BK1xlDXryHDOicxQU2nAdK8BXibe2x
iaP0SmJK3FhdhW7BUmhCA2hc+KSmo7K7ehfNdb6EGIy7/8vXYV2gZc9QiIHo6zuSgxrQKzse6QeQ
5jWbbL2oNeRNEdtqhVMOq9xYWYjx0e6ZkbLXxJA264GIon0ylPID/dRFNMDygHB1HFLReeKX4uHi
6mAdKoTXY4eeUFyf9BHLhaMoZQM0CUROEtdjxwUN7YkQqbpIxhuVRCDQfKAJ0ST1sK3bjTf3xS5g
nBv6WmbednPuE0/qaDdDV+bHOTeLbW7ST0MKqNYDuVmrnvzXD9RCyxd9vQBay8JOS2H5PdgnXl/X
ISjGUUMWejbzOQ2rKrBuMpsjFghQnQyfgOAw5ggnO7XP799R662HebH+sk6xt9APfP3J+mi17NDV
eGbpqNec6+ZHZKqUx8rTP1ljCr2itZ2tdJpp15kqg78VfEnSyCRXsq6fgW57G4D0UB6FnuzoBWtL
nrazaSWDb98i5d8eSETVHHKJhza2t24DvbtyiXQDxF09+fkAr4eXjfETOXlG3A4noyZ2zPLieVO7
tgxhw+Z3mml2u4Y0og/qur+XTRt1lsl0n0EY+XAXp2qSRxHQymQ6O/6UbqFHSg6eifPB/f37Ktss
GDRIF+sCNdbFp0xtRRozOWNn4VRDqLWEJqJEKg8Q7T5yjb7xg8gzQh7BPG8p4S+G7ZikOTH3un4e
UHZCqxibbY5d84O99K0f5FANL/Jtlmdn2fz+WAMFI1pO4plxRv3irwBpNqu5Du78whg27z+hf2+j
KKYXTqXLjWKMdvGOZxZZubrf0H0fjb2eGWRgGMV9PTlHl+bfB+vt3+8hg25SRpjgBzT4/lra6ewa
bdRZ58wlZUkTpP0Wk9te6wb9PYLH9P1UAdjN9fmjHssbPxNtHqrq38kENNNfX9BZawfO8LF1DqTw
HjthfzNiXf+hJcGwJg9ZfrCSv3H/Ft804TiIQZYz1+uP62zY6UCkrLNe6MZabxcgi0/snKm5w9P7
N5Angn/s9epGqDhlEM0ji+38cmJvuARqTGnknWNfnLqmLv1NQhj8VV/RrMIhYnuPpOiQP2Fnmv/J
sGOQ9aXbN344S7c8BmaEyryaKEKH3qbo5QwEztEq/BxkqSL+iHO9nkJxtMRT62HZ2Hc2SdJrC3QX
saNBXdMbL+DwNa1PwktfqtiCCF9Jly7FgkyzNcoKNlGQgyufGOWjJzPvAS0ke5dZE/vIpPHc94Sm
wois6PZSqiJS1/Z151UPXlT0wMqT2MG80owPRGFXbijIVHZXJn2pbg3xyvyMD91SqIIm43NsNw/S
URk+crMHADUWWv4lhcA+7HzMBz1sPsfJ1xXpaZDGEr6bUB2YD+IPWpB9fbL2SGTbiEHv750UcT49
l2k09zZb2ONAof6DmTQhKqqYyWn0SJMhxS0IOL/D7gsb1FtHvakop+J4JO8ZwT88E+KvEV8i9w/C
mJ4WvEY774G6VkHNlCFxwFkYGS3XMHOlup8ancacMyf10sMR2WnIewNtY5V9MYZJe2F1oAGHMQyK
S567eyMD5RmatUtQjVNlsVoFZlp8RS1EL2bpezphRVLCF7JWYkKKiSZE15VA7svZOdEHtXP3RPuW
MFy4JdonXVcCpIEAxkJO5KcOyNBXw9Nku+vi0qi5SHZL043oIHfno/tMwxx1itq4MPfsp3JOmug2
CsRIamGdxLeoLpJ/5uRZihOeejzyqBYX2eLlPMOg91zjqZnPJQGRvQdwqswyf9vHlradeM9WDK6M
taenH7zaf28ADt37RWKLr0nnJP/61W4Sp8pVTF56oxCfTnrmUiN+6Jb4e71aXLA0XpeJKDq3i2W5
tudIw3utnSnPiAEN3G5nStgWvtMsYd32R5Xw3wsWn0f9i/FzOcDZF+ujrKLYIwhTO9c+IuaoInty
7KybDtvh9qP16q/lio9i3IUFKli2gouPMiLsoqr1tHPSefEpDox5Q0aztdbJN0dIawEuSknlTvuk
v+3tvvwlalGQBE4ceOrW2kdGtaU2eL16Ll8HxDniOearl5MfJn0DZYKpndvZnYCdNsld10bTEYOA
t2pIrt/y6scr+BzOsXVrmpw83VBxk496Am89WKhA2YU5ZTK3uShijFKDo2cK8Sw1DdiSPdOojIbo
g17AGzeaPZhDD1IgbBGXxjC61G0ivd49Q+/F8QOWj8Bi09y5NZSh9+/0Gz8IyjVBfAYGHLxvF6VS
5LiTVpGyfU7JWTqQ0Q7/IUaB/v6nXKisloUAkQZtFMAaOtPNxdL+Z61UQJ7yxwyPj20S6aoPSXdS
RdFtWYKnjQnBjaZ+bG5mIckgJi9u7caT9sH48MIE8PtLoKUh0AFlOBWbe3FyS5s2yyzRxs9RPCLs
77wS1oCjTeAlE7sSiBeWbdKMQGJBGa6fZqy19ZG3wH8yAw2/yPsXZVmELh5qJMx4UPDtk3Z7WXYT
KK0Dma2wOXrtbIY4rkSzNefaqdaxFpFDVBO0rx+7RgTiH380Qzr2chIuFov6pVlemL5SJevmWTPc
Ae4Q5DZ060HYZcWXrLN+QozWNu//2qUr8vrXkj9AcCTGQ9TLWItfPwGQcnR3XvzqjZqsnznC4MXm
0DXn2AZGuxZRM5IvaAZ9FbpOAuizKpcg1fe/xN9PO4ZmlIzoYJEzIp98/SXcagiSBJHXOdXteG33
aXe0NawI73/KG02b1x9z0SGaSdClK8PHNEHNpMr1AEiwdJy8xjTuPK3IbzPlt09ATduNOfbzmhML
4bZZEt/UrYsVcJia26lJ/Q+OYBdK1uUN4EVka2ToTJoODrDXvx9QlzEPia6dNdOttvxv+bWtM30p
4ri+At0abDL8SeskKdqwFENOQ3dWXzWzUbiT03RtCCk+OHy+dbFoey/rHJpPnZn46+8Eiy2axagW
v4sFZwR/yiZa6lyNlIiwmwiGyUpj3PW+/ImeOLitbQk9PktZ8xXJRbbfgdMjzugfL4yc335Pgdhz
Axav11+rioTpMmFiDDRa5O/3DbEu+PI+eCt+9/cvXgtOjkuxwsEAkcnFhhIX+B1VUmMq0Ir0EWqr
9stMTFB0SWPkhEvGRArGjJLXYrDmkujMctgRaTeA8I6tFCiB3QV3AePeew21iLfuaoKqjVTpyaaH
qfZBt+mtr0v0ABcGswvd6t+pOX+ceY048twSaNyzNWX+zTwzniMDUdywupOtMCOQsTyte+hieJIw
Aqx1PI3F0da9bJW58HKrRq93uour2RnaNAzmhGgbhVDhgxf9raeKnjM5IEzTdBdB6OvbB189GWNT
+ed6mlsgFYVLP9RsbmxM9i9CReOPWLX2l0rk/bqDvnkanE6hAsX6uKRnYN91Kvo49Is+Eq7/XTWy
4CKkYmxFu8v7y4E1pwMhbSrAepkBGivmLwhprJWwtYh4Vmhb7y9GfwliF0oQhdzvbq27EIleX4lE
s5o4GOboXJMzfchMaDK13RE2KBN30wx9EaZVAUozngB7CqfYDQCYbtEOSHzMrr+zyLYMlUEStz5i
G+zKOD4WdCQeGhDkq5wq5mls/H7nBFJHFaEvMYagTwJv0EIhivz8/u/5ewlnXGb5v3P6EGJcdt/r
Ma50QlWy5wwBxZ7sTf8IIf3b+x+yXJPXb+Ui9qLeJFwNw9XlNQMtaihN6tlzrEzCUgVscHqfw7o1
/OmjUvvvjREBEKMRHgUWAoS4r++PmSblpIkoe4ZU7a6aQQdeCIeXXDMQqDrvx16jrrqq6hYetKX0
oxepkbbiYKyI17U2Yi7cW7yX8E4KEs49kYpNZwXRzmFE9kno84fO+jeeYHr+SNQCxLfI9C/eLdq3
uajLOX2mdHQRPZOF/7kAwABGUI6geJCcNLfoK+pnZ2A7XulBlh/GtiN8KrYn4DaJDZJdVfGVjKbo
0ZEeKaOlkxYPS54qXVBnzs5jHAX3EorWtaZYi0gHo3GxKc06fsBpQXR9nDUE1ZuDFV2lQdQU4IR6
knDgqCff6HEueEuR8JhAPN4bXGMXvl2iQo9/4uhnZdFz5B6LT63tN2SJ9RNAdLdX8AqDzsRIxQts
ED6vRriuRj580RtRIrfJ+/EjS9tbl5MyjD0A4ehSjL9+ADpi0XK2xvTZKY14GzhFu8TU1y8yq8CX
GHn6wZ7z1uctUznWRXSUSMtff54WmczEbC3FCuS6a6upk7VPXlJo222wMSelPjiMv1H8M9ZchoDY
LFiBLhXsldK8uTbSnjyPzqR5M/nBczx40+Mox7jZeAz9r7H54wQuchA3q1QHPYOXNI+0D+rei/jn
pQAKaHAvMFSOkyzCF4sh/6IT9I02PtNcaQ8g1OzHyieWr4b47GInOlKDOHf4B/RV5YvvTYx+OwnQ
sBPX1h5IexQbfeJVC5QhqZsrCEtuC+dJzl85+RQfZAr9tQwhcmSLQJHA+cxwlkivP09NPuJylac9
yQjEc3oJLa5sXkk4Sr9Xu/9PX/uPJYv+nfQ1kgK/J2wNfyTe8xf+HcAW/AutL779RdENbjxYAg//
ncKmOf/ixESoCDs4jZ+lr/XfMWyO8S9KWMZIzLvx4GME/e8UNpvEe5pEnIKXCDd8Ve4/CWF7/RKz
N2HhZii66HB0/utSi5M1TtQigNPJD2pUtldGOp/tzAmOJYeqqywbYLf9cW3u/r37/Rn79tcn0gvi
4Mawl72XS3PRUwOGWfdd1aHzKpEvWrHjoeqX0kCPo9q23hJ1NN+//5EXVRy/ixYUDk3aUBzbMaFx
of98AarGSapIzygR3bnAiTJOVCqdilJrNZuzR6Bz7W1cz43S35lunwe70uzVJOxfCgz1i6zNsQqF
ZalnppvS377/9V4f4JdvFxgGWgoyIjnW/rUPWhX+9l4sBSNtW/Ity47mVDR37q1jVOxNcy79delU
DO7f/+CLcxyfzPrFM4QGlicNKfzFlpEMbBdxqxEXMDpaFVaoVXcit6h06yoe9ENS6QM0W9dsbwdR
t8apSQba6LndkffdiobcqQl6Sf7gGFn/4SL7etn6/e1wC9CfRC0LIOCy62uTplxIt6qgm1TKXGmY
tO5au4O42GYpDvmmSLy91mp+uXbIm3J3phdXvyomszrOJK37Ojh9cl8MZaZdx10itPUEsb3+aC+g
Vufx+Z8yj8AMl/GWuVi5CY+x8FO8frxQFLmBcrgYqRM5h0RELT0gMz1lWa7vPb39QewojU87aM+x
kPZLU6YC1izpo7etX+ZXUyqcL24fL5zXcuzuNWJQw3TKEU0Oftu4B9LQnc9WosFAo8VuYFcYHePb
QAYowWFyIcxkUxbv6PDk8Vr5Wj/fySnI1T15QsbLTNibva9NGoz5qh7aMgM5ZwLJ0YLKsu7ToJjN
jdX2VlKuMBin5jKAqYJm1YtWjdvcMJDgx/i91A4Qegn2UmSMoHsWN+Gsxt71+k+IK2qDG6X8F48W
Tb5uk0brDuhS++04OSgHKHjSjKBEzXNWKCJqCGIpzxyuyKo9tGDHzNtpLKPpMKOqo7dHQ5xIU9Ka
09D1Rq3dlL1U34QXu4y7S6zd9PbAEl1NiTNLoM1ZtmHB4V+c6yUAdtRHWBBRXZjEzE1iDaDP4YhC
+vI1UY42IWRkJ+krU1f8icnKFKGWuUKGpA6AkNZbm0vZV3PU7JpAgVuuZhOcKRLmVO0mTddf0sIf
roHqvvSpKdKQIw8eJYiJC85KNMc6ojra9nMZ549j13cnv5MWvIEsTqfbgaESrHrUzWfEIZ1PWFTg
/8in2ZNMj6w4ZPirVFgQP/CiTy2tCa9OsYQJO1d3rt2zVM+R7py0sV8ywbXYdFY6Q0eoGZWvf/fb
OAPkFQTRtS98hAITsfGQ5kbQ35pT+uuuIs9xHmQ/bmBbDgd71gSPoTkQMNeTKbeK0iG+nxGv/GC2
B1h+StwVc6PSJbTRMO5xL/XtkbhsSbZs6gTqcbDHCia1VcXBtogZbYmgbO5IBIfE0Jg9IQMsLuM+
smL3U+3UlTo46GMLMm2FvMfukUwgs8QCZ26DxNmU7VgdGqeud1rWG0dgAmB/NUKFXK1a9Ou2Zn6v
3ajddnqW/piwajULxIvVigGNMjZo0JpNUpTDaZrdk6z7+QfVt865qCdWIzHH7w4A12u9TfVHr9cL
eGSBCWJ5nFW/72Vr3fSRU0DhHrpnEKXW2uqjhQFqFOtK2XEYd321dfqR309078SN98VGdDFeykyr
xm2QxQxJS1xNEMnq3tiqoud0Qlg5S7nsjO+z8NEz90lkPkMvhChhZKW0wmpM233rOAN0KbaKLW7Y
n24vaOmkdvCr0RpnCnv+Pj3WLi8eqxpvyIpjbnI0WqWFdFNw1JVWvXEIE/mU2tqUrxqEzs9ZhSQ6
4ewjNrIxPVYabrcJZCUTHLdFAISv61jCZjnNRzRizid7Tp2XRE3lbasIO3EbeJ1iKL1Dk/TVVVW5
rrZCFladasdkYYHuZY1gULO032IMcdotk4B6OzWG9rPyydkDTTZvBqOuVVgygjpKe4qtlV8N2a+q
m5NwjshpDqdYG5muQma9A1jrBzvlVUihknZ+0DP4HEbq2yc0w2mo0k6Lryc0S8Epb34nWOTGuBp6
lKydqbcbDABdEJY6mxcy8dss0Dw2tr6Xn2vL42GNXGFdm13sbbuhEXc+8MZdmmXwQYlE7Taj05v3
mUBJy5Wx9l6HRALbi7N0Y6sErGUSJKu40uYtcmVCPPAiVtuBbus+jYWXhRi8k+M0IPbRm9zpr+gR
2Qer1KddGlcmGGFt7EJgnsMnNv/8xQf9cJ0a7bgtiOeM7ntjBn66TGxHWBdm81CQRNXutXkY7icL
RWSoJ5F7csikzU4jdpkNCTnznVYSu+/oMpkhY+csZzGBPDzF81dLdDahzwT3befAWzYgQvz8+wxe
iHZf8KTXh0QGc4Al39AiVIAA8taygzGGWLbj3c7sm86jox5IV26wEqCWJZ0HA0k6rDXkxUeVO3ej
Lw+o3R6ryDevsnGatlLrd2aG49UzvpPK/VDrwc/OqB+MKti4mfkyCXHbzoiW5+Qu0Xr74LRdc2tb
LVj3vPMBwg2CNTUGQFC71z1x3dsOrL2PT+GE+aniH4Y1akdAakjrmZ8iGahtQ5METkaQ7scJzjMp
ddaBfc5bayAYf0b0SFAqiGbH4+dtmML3L6PdqNPIv+6x9wCzg8oJBAcAyblKAZyse13b09tSDJta
34XfYPVlcmydCahnmwf1aUiNMVu1el6HbWXSALCz4VvazFsYpHpy7RbZINeGFutbL5Ekjq64lpH4
BhqPVoYf0WSpEyFIRcDQdUhS16LQsoocM3AkdP8aNCjG6oDY7MdKZz0109rg4mbFBqbPED2UDY5N
W1iRXPH8kSoaGJE4FmVnUun2ztXYRPMWE4fqdhQaMgxa5cShlUh1s5ANSaAIBtleWVOtNlhg5xrk
ip6Oa9w8TbfBQDruAfM50D0aivfJsvFhE5nhxuGkPGbiej/PD/SV0XhkGrODEL2g86UZyILcmAwG
YCHqM0a4XJjjlmAe92nMjeYqnfQJnZiGPnXVjqW7eEDru5m1Z5ta2lRuxk7kP3zRw2ePfFIlW4Zg
awvR0qKnSNJHzEA6+fiygBo5WYVLSpPU7HtPw/eUp0H2qzaE9tQMdTJsSDAqD10shMAGSVYmfdqO
oJ3MfFKMej7Hpl0Mx0WlgdSlZ5aH8NMiR6YZJ0KBsFPt7RJcANT5YF0mTXtbFUUZ79lIMC/DGf4y
mEX9YKdOeyTCxL8n5LCEwWMQfMGEyCPp6pqZrDibkyxWQ2z2xlcm9M6JsUGwF4S5/ErJoX0SQ9tt
Wqap37myzpfeiPQTN44nhp8XteuiNfFGJTl2I7epYG24ilCLSYNNPZXtC7lGajNzkgsza0C/Y2Yt
cN0a1gSvPQVAbmuW3A8iN76Cik1Q6WTB0WgqpkvYMLpjJq2y3Gb2yGAtI1RzrlCYTJZSGNC6cYfT
P1vLuho3EXqP59Sj7ptr1z9i52mQ7hP7qFZDYE1bW3MGSisjk1eEMZ4SkY7HImrdVTS7/KFL72XS
mc35Na/bEA2HCPXLzqZd4WxYtiRhzdZJTnn1MOSOnMNJWONBKiU2jVb7d9LpjccsdspT0RvNzeTB
lJjqwib8Py+DbSarEniJy+lSVwdtGrOvHExBpAZIblDKaDsa61q08Qob8qTFrFqviZNoHIvzECfG
5kdp2tFVYYzGqW217gmklrFPJ7s54uOH+C4rcdeAMRdpd+vNUXlVT0vTlfL/KDztUKZt9tmNKvkN
O271NFDn7FDv3OtZsqN+m1Z6TNuHsSGhU96YX7VMDpBZF90qZuS8NRpjuJ61wls7s5myl+VyW+WF
A6Q16Depzmw5a4r60ZKc0CvfyncTqtPQ9IFfJ6gJd3Kqr7y8psck+uEmyLwylC7ob9ODaIkgzF+h
oepurSyLDtIFymgNcjpNXd0fa8zCj1Rbxrp1GDfCKwKIBOKz5r43EMKbOPbWE2JXnNyAw3yrnk+y
LCXSMOclruOCEgQTiUSKuykypNNZZP1s7LYi/zGbi00S2dGp0cCCxYQYr8p4Mm+1YqoeDcyP10Wp
u+CPReJtEJdRSE+aWuECl1vfA24/1Z6LlW2a9kvWxrrWhulU2GX3GM/Zr0DCwipkkK0ZBQbVKjaF
T8fLlKtkkNGuFmm+y3XETqEWlwFx5eRVxsUP+JXRlrK7POGcqViYoXn3VmN9zaxoCkVdC9adrrvx
FLOcKidMc9bx8DA5a1e4CEeeaM7po5tyi5Ns1+H8vR/83nz07Djdq2Yst7lsYqqPsgmuh7SbgYq0
kFzThufAatOtzrr7PaAo/OmRA7caRoN9JorMQ9FF2jUBnKiFO9t/CuyIk1Pf5/KkYRTcxGN+9mfB
musgA47yEsRlYLbPNLHXWh+lR5JKINgCY+JgZYzs+nmjF5DApLhCOwurAW0AQ0I1X0VLWrTsxSfu
iVrFhInCVI667RDIM7zUMpwmlR/UpN91NjoeC3QPJ5hy2uaFt4uZ926spC/qsKl5REa3mtbEyLC8
FNO4LWXCcpRxgjHYWx6TJLH2GlXUwae04DgH1Ch3dQQUg3wg+sGZ2AuC+FlPtDsi9uetZvo/XXQn
R+42Awq2lgMT+B04tGnTNv3NlCt5Yi3g4Ca14hOl2rzP7D4PY9NkL1XJlTk4sFlLLEZFGDFUghmb
T7tRq3LmCmzvgtd7T+Mr2lIXfyk8Ge/wbVjPReoF182E7dGpmKs45TxsPTmwjmTBSxf4nwDdEdwd
pW1Y1wbYFiOvtq457TVeoFUpbeuKlM70B8o9+SwLn0ughFKE5INIm0huzdO8KELpZd6naKrr7dh7
BZiOQqeoceJo78yguZ143na2hTEP8eC0YgMrNs1Yw0zGXzUcfOUqG8LtAFUx60duYTPH1QqGCC8S
0SbcBUHxoeflS9SjuSWH4Ucz9emJv1jceh1Mn0PUDM61LWoE/XHb2p/FUNlHlwyOGy13pm+ZZrR3
0qgV2EA5NXts4t/sWnf70CV++HrE8/wtt/X6zk319NjYmn2Nic+6s2EyhnrFyUIaiX7PWdI5RsxN
dnU51EckBnWxElpsHKAcDEet9OV1n7Tqvorz9qZJAv6zACsJQtj61BcKJeZky6+Y3I2XQvbFGrbm
0O6cEpUpBPls2gdZmeE+pt91wJ/X8QeHgM5q5KahrHuqvVn/Ad5q3gRgln5YPOE76fhq23rVIhqK
jRzafNmFjjbUO5Vz/tkEhFyyKiAS7JFYeAEsO6WSZtV2hfXEZFYOm6hyKDrnPniu5txIQq/QnZ+j
1g09RMGmue/qPD1bM5+EsHUc7iOYf0eUcbRBybb4HjUq2GeYrT5XlayOonSQK+fl0Z5A32kIgR+p
2D+BoYZekHKYXbnWfC99S3+OXUrZuFbDXtf1+AVVafazBrVOS8ClzGr7HUF13ZH5cHDVt5gLiAqt
H31Grfe615ablIdmH6S6vpZpJlaqTsewHHpzV01CezBlea8mPN62M9wPlWl8zzslQquo5HU2yi+4
jsB5xoaOt4L5TP1CZhRpdKxIbYg5W/RrDkhOvNITFe2LQas/q9Zp1iSWaycBQAK4RozEdNBJHDE6
jCa5tkzH0tQ9EgiB/QR1F20cqlh7C+6Z553RGiZRIon3/dRO0UNN5ne2H62g17Zzy9Cpxkr405Pu
vGkMmV7XovpUWJGqvse9skcEwibzsXtReACbKzoatxj0nGiDKwM6lGp142gMbUN1PswgPloWFnsD
mF3F54beEyh5t9ZfjKB2py1p98PXgMIr247oT3ZRTyb3KvNm80Qamn0/ZpgVVsC86JxNtq0F5krU
2DfBU09pluzxWAts4mNOdQyf0fVPDo4OSe5JNvn7oIyC/lDO9FquiGShkVYRqWqujMYh3as1DA23
os8By5C52LHzTfCxZTDcsZyW2TeEjti4ugwC6Wp5aJ3PMuYodBNnY+7+ov+W1S3fY2RiyQXvWTyR
N+DR3pLTwmkvc9vauLXdPLJYWMYu3cKIyn6MhlU8mhwIoODlwwNMERWdPFvm575o8zOnJ6agkV7Y
X+c2c4cdjAlnvtHHykx2iVPHG8eR9s3AW8bJPDUxlTUqTorNxIH1WlST6g4FncSJpkXU3bVmFJVH
zxz6ZlWVZrLW7JJA/bwm2Tzw46XcRKBb7ko/Tig1R3EfO5GHjmegQ8yjlSgk02WdY5Cn47pmNuY6
TwgmcXNUScuaHhtmnm+EWdM3ROrXNxsCrWW06pmVVzeGrmBmE6MN1XymLZntLVBskEVNk/+/nGfu
a1cETE/mrlF34zzyervCtccHAg9681Z1hDatGEzGZZjRxXuMah7PrTHqE8xu2cl2k81Y70NiCuwx
9CICb1bx2FJM9BGd6lpGEFMqsTRGUlNT127agVEVhjc8M+6Q+xGLvvPgVhr8tcjRmtByItibHBI5
LjsEVF9TlcfXQjB+CK1BFTF58gyewo4HQg8Tqk849iKToAgHSLsrw89iHWRrSg+dJOgyWs3IzYd1
rojbD3sqsHVQJdK7n60EVhnUy8Q9kA9h0c+oLXknHFgO5Vw2/apw5ww9ZtrrHcsKo4gVe4t6TGNE
Zetkdm2xcseJDWS0MR8fZtCn/ToyC9YMVdU/YrsleGbgwP1FtlF811lW+aP38uHsmhIr1Vh3t3an
G93KrDxyo5xZRau0LJTcMct37L3jwis+xDkBAOTet7Rz49au5GqUTnfVNUDvY8qqO/JGiIYfGBOf
807Ll7kyYN813ITAYjOtnCdHn/Q8bAPlsS8Psfdtbhj1avTI2aFVSeSEX3tj8ZxAoF0SZDsv+UU2
Ms164IZDtu+kTblP57kstnRfuuBKsNfuAkIJoRXDDVVbvrX1bRwDSK+WFvk87ZOTbDCO8eRZBNQc
WzUnn825ah99YfU3RpuJHT0GHhfC4T1/3VM7in1PqGp2YtyLeqaqReKvKwvpzDqxC15jMkEtc1co
naJKAwR15zReYZ2gD/wndWeyHDeyZdt/qXHhmqNxNGav3gCIhkFSpEhKpKQJjKQk9H3r+PpakLLq
ZYRYjMrhG17TTSIC4e05e6/Nt+6Ra+UHDRsipqqxcdi0Q/RNG4c6vApivfCuZkLGjFsXtYbw+www
Z656eTkkvVlcCpsT4pZ7GgN7Sjnrb2w5iG+JXI+ciSimB6uPyZCOq4EZIbi0M9+GQjuobmSZn3KH
44QCludWSewxUnpURV1sA8/3wrktLhby+W46t/eMWzxMwqAYoXOsqpVd5ITHWXwFpKfLGCAb5wpo
/Brrwo3iH3MGtXlrccW7oU1uQD0Y6W+6nQ6ueiY97VuH3Lzzm8nWKz/s+vyBMq77nDR99g0BYTyT
4WnmjwYHzpqJmpmPi6AOANZvFtTUHYIM0FOPty5TL+U64MxPusq6adN5FFYOIplKLtW/hpZTQFvZ
IgbopZ9GIa4Rw4zEjdWW8iUcqTcTq8nkHKKeny7WZxHvnUnWuZ+MHLl5oldoG9MKgbfgE6t3Gcx5
FPSNVlzTvcR06MEJuiE/gq825ELsp77V6GyGmr0VxOiZm6SptZjRrof9QeADnPalXpnzXsglZ7dA
vTWgmBitfFtNOSG3xUio9zbn60w+i1bubEk2aG5Lz2O9YwMeNtQ45nDH5aYor4d0mq6BobjcEZ3e
Wb7YVlG9KqS8kLw7y1BXkrvRfIexJOJoWkzoM1W3AI9s3ar5PPVOTRRTUdHeUFrqjve/+leqgNpx
EEtimX5J++ul6ibvZkzdVu3gcLtkK7M/0q/16ughS0fDuBgRJG9tJhvOsxhVOg5QJ+Eu6vb3XkLN
5OC2U1ltEy/60XkG0U9VxHmuSizvEI+UimCcuD1+jHCZN+3QEjZeQR2nvN2wzfllY03XYYO8Z1d3
pbeXOLljv6e4X16MpNrN+9jOo8qPyvKa+NQyvMpcr7C/D04Xq48pypHoprV7Jq8s5oV8+HlsmIEU
SUivzRzyTKuxp4nI3dnMDyhNwmUDFrDu+IGK9mdbaVFP40zLHmuzEeoKUowRfiX8Y2lQcs7EYJud
3vbPIhHZ8miE68nA1ScHN242ksziUp9oHqwwVTE7YLat9d4bArsipHND9YcsVruj5jOihoq58vdJ
fCCEN+FqiYEi64PCYZd4sTD6LAvA6rYYPlKMT7u7AnPXZ3w6lbPtGs+cd4JEZRm4jRzk7aCRiF2U
ETKhUVwhxjXuB3wCu5ay4JOTZ8trlIjwg1wqnauvlFdtEi1PliThJKy67t6JFmKelSvJmcUiY/a2
e4EMMbttDKAWRq0LvGnh4lxzkONJRk0iBv1Y5wHZW/+aFU7E8PFw54k4bj7Swc5/6HU7/uyWiPhZ
DG4hScxjA6KhTr2raSjcKywgNmq5bIJ1qRFEHExRqJ4cMScXXVpv8bviH8vixfk2W174tROO91nj
2LtxeoaCk8XNJtUi+aMAtGT5oBeND1Bp+gO4EdAcFoB/OBySay0CNoiGOeK8TVKl/QWLgbzgStUC
HV3S6qWOa5sFfJhIUVPCxNA1NPGzuVjphZbP3P4RH10BjZ4vJboNbJ2ad6mIlPajOYP25tXG1lZ9
7xIbvoR4TWZpafQ/Qn1f5PHyEEPEErSvSmH5UUtxC1TufJFTHXw2+i4O8Dxnt8wgcmNghHCgdOJu
eJ0wnFEzpANFu3tMr3sE80aQUUJpaEgnpJZG3HJ3o9d42bZyivh2odYawZrqaKrKSEEW1esx8o0m
LB4Wmcc/6WKz2Okjt7W4ECINKCfXZtAWsRGsZosJtFBmbTnTlpdTX68sJtTuBH8OFT+rnpG1noQH
5U05xDV3+Gover4ZmqG9NhaS6cBo0hPTwyckySV7jwy1NHDQfcot6cztk5r0n25ipTf1MH7GvqPY
Cqtsq6hmXdM2VbdzHWdzoFltcl/1k9w4LeEKPhVPjA9hJy/7GXmEbWrDp1hZ7rPKp+qauAr5kUIq
A3+ZmnInZCs2s2wYGx5QCx8cTrKgOsy9iLOVER5yslrNICRJY+fYNUR2ryAw5aUwO+2Sflvgjm3d
BlqatPt4mToc4TxwY5HEa/sTN+Mgm+WDmImeQkNS+fSqXcdnPbUuDN4ZTWou+R/xBqjJr+VUfVjC
2jtwOc4f6TYUmz4bDApsZUyHPnRhP1iT512l5VB9m5ORfXZSmM2n2nVukiVVX726gR3r0ltKKc4/
lbo2Uc2FAuAnVUuxwsxEAn15ooiFUyO/kho7uSoNO9pFwmg3k1b/1BxjvJBl3eebVRwU/Hs86Yqf
OoQ2pXnURAerN7a8dkeRFNZyXovC6jJNKEh1UKOC3J3OITOOVTmIOlxYCKuvdxXU4rU9Ec21rJei
JLLU79KGlRoThLxawmF8naRBmw2f5206GZwq39fkHMujfj1WoiRB9IVvhpiXk8eWQ4JsVfX0sUvN
wc6fKyvc5NS7WVILl4sBAcHn+H6wgk4VLKgKfzvDSURwYAgdK1jazvYIdqDp3I/WWslMK0EPSrB4
+WiH+nYXz9PwaQ57erc652lkEG56Qa+f2x5+LNiksbLFi8o7b+TylAgurk43o9w1eqkdbI1qOfdC
G2frsx0XY/laSyv9WWSrOaMacepdSFFyPlCp3r86HjC+3YDqVGdn9sriQuZVeZdS0tCChhjym1Gv
h88uN9wpKHqOtXdVizZ6Dxyt7i9iME/Dtk8npbbZFDrNRu8lrbmUS1Hz4im0wxtbq1dbLJOOMpkn
9E/EcNM4bdJeO4hQZRodpampA8cel4M0S/t+NtOcqcU94WWaJ/a6eHapv3K02plEPpXI1S3T2qSR
tnAs1Iqwo/6GfWqDwoUQEdWV6mDngpvaDHqWdbNt6ktSSwic5jhmPpV90pQbXFvaj6J04TeU8wyX
kD5V8tXOS0Puk3R0+y2acvUKHTYRwA/mofGzce7ENh1nlABNvNibvqb+zN2xIgdGoyamBSI1h+aQ
k7qZcY/JKBd7TtteeUvGBuMuU5qjGsJG7pM5oXDukevOLUxLyj1Qa0RyFTjjYiUjD0QCTXFOMUDP
cJMZSGVIHM6H9tLCZuLtMGUth9pT4i/x7z/Sln6qEDQU/+confdX3uxrVZMCQXbi//3fhf/uf1Q3
z8WP7vRPHf1lomz/+nSb5/756H8gNUp6dTf8aNX9j44x+1+pt+v/83/7j3+pRT+p+sd//NtrNcB/
5a9hlS//LiRdZ+L/rDzd8xHK7oc6/S/+yv41/oXYFwOoBxMKhjkehP/Wnhr/suloUhJcDcCYgdfn
lBVb+3/8m+WR8ovAmmVglUyK1Y/cVcNf/4RvGKmbQLOPdUf+E+npiY8SfR/+SRxkOhUvLqnI1o8X
HZyM/bw40YzkJ+b0ooXZo9YM6Y1TafHVYBawgBLpBGFU9x880XU021ldKpk4ZwSYJ8y835+Eghyu
HJc3wcJ//En6sChT1yhnP22yjKtKa2b7GvD7y7BM4nGgP08qgvvByuIIziO21H2Lxutr32lgGCNu
wXew66yLfhxprTS2ntxr+IXOuO6ON6RfHxJ14arSBPPmIAs7/pCj3dHbN3ldzTikOy3VzH1LcHkY
BVMRN0HhhvWZsPYTZPnvR9o2ylQTXSrdmlOJf1O4Y2hYEzcjgJRLjJixih80XWDisVW1i4DObbRw
+JIgndtUBidss5+pvoO4RzuhqOxOtDunTLa/t8l/tB78/5bhzSx8bzKjCnk+kZH/+i9+T2bd+9fq
tsRogRVtzZ3hYPBbR66b/8J8AaWAQDD6Jahz/t9UtlGfI5/FYwIKCQcXA/u/pjI535zMOd7AY2cR
4J/+axX7S8T9Xpb3Ovb+poBlgOA/5g/RiWCU4Ak9HpsDkIJh4G4elAamosrWyo1btuLMPP3lJz59
jC2QAqOIoKp16qfKJ8MciZmIAifRh3vb6MRjg+ZT+InVYCSjRnnPRYkTrVnmBmbLkgQMFak6ZWKb
xT51Z6UFyeLQNkETiniZs5RACddyTLaNXLuSpV18ijOVF1eZtOl1raynG+xIMf2/MudoVHFMqLam
gc7JB/enfS1CXX+YuBQ9jlk2D3s1OU26iYvee0gqnKp0sqXY0JlNr5pMZzO2usy9dQeTK/ffhstZ
Zf2KEsCJDNcAHB9rOsvq8Y+gwqzknITug5gHfNjejbO4D1ZJXAbehf/eZN540DrtT36GoweduF8W
xKX61PGgJhqeVF3dNEDBbOCu3mRudUxW2MIv+zY/8/2OF0AGFtJ9MmRWvOFb4QFRkgwj+jnKVCuL
Zqy8aUs/v+Ky4RC3MRa1z1HV8d//rie71O+n4vJZWar4MHByHL/VBgN8iGSEQrg5eEHljQkyolVM
oQrjY5MR+uF3jp2tHPFlEzd9tZ+VVUPf1N0zy/Ev3tTf3ruxQs2ga/ELr74rbPDHH6UrSnYdeqAU
aytZb8Yhlh8gLxmzn5hzY3LfEmNJkLfl3bhRNM0bC40oCNhUJhfRmHvFTvSDuEbH0oe+GbbqCXFv
eG812XCnDXBvLtH460BssqgKfbSjmtpb6aDqXUO5ChCGq+UlSzrn4LhFCDlr5kgAi8nBkK6UI1/W
5UbsBArh0Tdby6Y5X6Xqvo5GvQxmAxUnZVapXTYRQRvcuhF/IH0RM92kLv3WULdufu8T/yMO99hD
wK/HK8Oetjo9CUDhGHT8yugAUzVSAw682h0469rNo4LM9kL6mzozPE9Mzb+fhRmMLDAPsDyXhuNn
cbru7ChN1rxCsNa117t24NIBvja1OiGlW/QBBX2N3oshbshfqfGpNS3UoWq5QO5cUseetOFamnF1
qVAmbysTr/yMjiE9M6jXS+TpQAJIutJiCdnCiHP8SV0nQ4BEaS5QpTbtC1RyY9AhYdmgJ67vc2ut
+Z6ZRqceCX4IboocNF1jNaG56w30b45v7ud51ligFbtUhLcEyrg/6PWU4zdVtxG+g1SbG78RcX5R
KGLP/MnOQthWshueTY5jn/vclFEwahgEmiXJCn8CAST9ibDEzwkdQhYEzUyLi/c/9sm+tg4fgEk4
5gQ3HBafE2eHaBj9i8VPOtXpQ+0qMsqrcX36+4/5Y2UjEoOoEQBHEk8U2LTjl6MoMtn54kJQkmXy
VWmxtvP09rmv6vIOv+oUuM55iMP62U8GARPDZWGD2+Kihz1+qIwckwRqoJ8CK6LtL6EikE96DRWm
tBrqrxZHWHRKbT7Ryqi62aPS6bQkGY2Oenj/+7/xmiVFLcqjQGp04quOP4qlxoXzRaWxxnKEJIBn
2UUJ9N/3n3JiA/s1QSUwZmLI2CvXnvfxYwqZYxOTteYD0BKH3M6qbZatWp7YDCELJJFlfRsnakqh
UZNGlLlzwVpYxK91VSc3Ve7SVB7ccOaaHBtnkAhvvgIOcRCgdFhT7smeqpDBm7GJiaohVHZD70w7
cNqJ/vlTbGygtLl0jopsacdvoI4wexH2ofkRdZaPKF7oQNWG+fT+i35jrjPFDWYN9kWOnydz3SEX
S19m3rNuxsVOs7ts3/R6QXCOudzMdhZdmBY1xqVwwsP7T15/wZMxzREUQzL3OGGy4B9/P1ovo0x7
BpKVdigckypmxjLetLsUKc1G6+fqg8C48MVR1PSZ1VF69/4nOLkz/RpkNkJSmO9caYmWORlkXdSI
wXLXHWeidppoJV6o1AIqhXj6tuhz+1BTadl3A2LWkHPH5WrAPGS6jT4XR9ilnk/qA8XxkO0W5OSZ
leaNlZ8Ztu6KeKgd7vfHL2jQK+CxiYv+0Wn128y2h7uo4zAR5N4yXrs5HZHd+y/krcGw+lhZ2DjA
/bHXzOWcmKWpI9pxUSg2RbdcWZNWvZSY1VDLUcJPuHx+UJ2rvrz/5DdWVYocnDkMXZCFc4rv9GD6
FZIGOMIHEpTyFveVXk8o2iMKyYjFbAJGuib89I+fygAECyUAbK6JP8dveDaidsxXkVKmNT/dKeu/
qSkMSdGuRIeNgfirJJjHpdi//9hfmZgnQx9nI9Jgm7Pqehc8fi7YezRdUG+CHpsEXcu06i4gCxv6
3rbLBklZFSKrtsnS3facxy7rITXHS7JVtJ+qV9jlJ4TQ0UUzCvEzMcI0uiiyaPVxZYWBDkNGab1J
PLW8JIW5GBceyZX0L6OxLgInt5p8y80MF4eeuy4aBasg7mbm9HOhWygvqdIXykLNheAKMZ7dVjQ6
VSd3qkqKCzPi7LlpoJp/hihlDqAzDecmnQZL7Q1kM8j/iDGkOO0MWLRmTI7Y2OfMaylGpnZ6Zs8/
qQb9msFcic2VM8bBH4ro8Zs0PS0fpFiYwbjcrsJomrYWbBlCQWj/7ehZDkFaZGJDM4Q2MCGd1xYS
4w+eR4dFoRQ8uAovTRqb3k3TC+N2xDIszszjN7YLVm8KVqARse+eLuTKkHTrRuDuhijt7+TRT4Ei
beDb+4PqjeXUBfnBKsbrwHJ+ci7BsDorfnjOXTFEs7FwkXYbkx2hcukFfdywUteEqZk25Ad3DpLM
OecWf/N7rvnmVDIpO65G/L8fG/spGxKFbde3U03/ohtIElLPiM6BAd9YFrlPUet0CL9DBHbyRbnF
obcFR4IntTSv26jQAi+0ip2Swxj7OFK8Q0Uq5l4Seblzmzn5aHSLd6iTjGCNQrXlY1yxVqfAbANP
j5E2qTTXg/d/jT9XUuY3ZI+1jsPCchpcoDysA4g3GZelw+5AAv22rEX6VFdTdLMoTz+oKH2ae2Gf
2VVP0OnrjKAXTezvWib6BSk+/hXoVI/ceDg25KKVe7yy8rayp2nv1kRBVUuFkC4anZ+UfRALRlF3
2feiurbpG+LAtdHQvf8i/hwUfByLuwtvg4P5r4/7t7uEdHSVJGXDWUlzxw1aVHx0Jfkx7z/lBPLx
+1vTgSNMhZdusbKefOvOqCdnNb/OWHW2ZjbRbW7VjGaiE+We4FMdW8l0P3Hp/7roIsT3lU5EHtWw
07sEuPsup1W/xY7uFVx7ZAH/KI1fDGdx9mUDhmNAjX5mxq6r/PEusMIR19vnWsZm3h5/Zqqt4H56
SgQTOeIWe0Dt611vc6ZWROu8/4L+3F/BFazGd7iDeMFOm4ZRASVBV7yfJeR2MixtngRpbn5uFOau
pMIKgBzMfnn/oW+ORXddC+DjQjv843xVUHpr0bChGojFJUKR0aQPJcqVyFN9iTRNwvRJKgvw2+Jm
QbaQqWV2LrDebE48P5F2fSZa9c/FY63JkKoAvNVkipzsvKVZzcPEZYoUo07stKlmw+ocCwZzC0rI
xzcfnjlT/YJnn/zMUNBX+CAVIVbmk0MGJmoKBB6v3iAs7H6YZhQ+6G6Uc0k4RtXvRzKACP81LZQF
laGZGcow4U0XUbIaOZBspVgjyK9tA6gUc75xDSvZO7CV5y8e8oAuyO24T2+9BsEMHvaiSAIl8duf
2WrfWNFWiCKVLPRDkOtOlt1CQ8mKK1KjCqRPd2Oa0lN2lYfFZmz3FRb8D0ALVmu9YXVnBu+fdb11
BaH28auavrb6j2eKnVZeYioHNps5xPfJ0skfCd72LOgJY0sDoY2Jdtd7eXfdgmeQP4Q5LZ+y1k1x
QUuz2Z4Z1n/exvk4NIhxL3JzYhs6/jhKZrByR53ikVUmn6YmhV3KOwv9YdHGL3XeJJ2f4dn+3GDJ
DbDcc0AjfE2cQQWdQJZ+LXp0DC0KZiwheF5ORlaiapHb+EuCLtKXrxACUhtLqqF/SHAzLHuOQWG5
Le3MuspRC+Z7lEdRclllxnwu9OWNVZ7fdS1nowyBj3IyrZRGJjlS2ohyttX4DBCclyo6dz15Y8G0
DS6rdNRWMPDpIoaoR/WoKFkwHS8C19WkMTMmdQofKNl8Zgd/82HsphQg0Ffbp+TlskBmYblS42I6
Vn7Spu5zXxZfJmPWH98fT2+8PIqevDX0HGzcp6yszMkSCWWTmYUm+RCXw7jNRJ6cqUi/tUXaRCRI
mrd0HLinHY9adNejsoZ16fNQKrf1Mj0uOFUXQiJN/dkujNg4OJnhbVSOEIsU9LTG7RN9N6aB1N+x
z5/dQae85krnZ0HQLWYsO6Hbihc+8lfTQFApR+QP//zlUP4wuR3S6TaNkys6lUbpKnPkODO7ZEv3
HkmGorbOLG5vbAsUDSkfQohFuSlPjq55QSMYIimhOiWZxR0r6j4xOv0ziAznmnNtd25TWFesk00B
itOK4V3pbzT1j3+MJs60jsPxOrqI1MvEuHw1DCSI5tINe1AuKO+KcL6GX5NR8er7QwwpcNtnM0bM
ZDKNTZ0ly2GgBunLzC0u7M6Ndo3bwuPjynyoNPPa8vqyuyZgoD1zAn9rvK5KRwaRgET0S6D0tyMd
yvaZYG9AbehPGq6pbXKh4Qw/s8q++RQqgEx4eqimWE80f3tKjBp6kCsaDuMPhO8FZ5KDUPbMU96a
5Su0S3IgYJKf7mpIxBNrCjmDdVXobdrZrgkU98x0k+sF1rD3x/JbD0MeRVIEcjGylE5G2bxIgfFG
geKIi/g6mZL2UHXUlwBRe2euAW+9Peb5KpKgesRmdfz2OjNrprJhfC3SJS5Nb7tD3hfW3ftf6I1T
pU1wGfoGLp1r1+b4KVmsnBYtk+aPidMHXALaXbX0dJa7+7kjs3JMzu29f34vmjbMGYIRbIPr38mo
kLSlanNYmY/ccv3Mmutb2WvzmRH+5w8FJ5AYYAPn4XqTPVl0dL3UqXiwnY3gkXZCW2GVxaI7W2Ip
o/377/Ctb0TONn1gwWLAJen4HUKiaGMNxVTAvU5sGldr/KjpljML3BunUKp6IOhWdSQ8t1OKb6Zi
BVeNiLBw7LTXFqcNDN4iulzsBsBACs6qS/MWbkuU3midW+NRwhHkycVD59aSpp6q4SJ1cLZlqY1K
rx1es6n0HmZEUh8sY0kfuWiF3pmT3xs/hI1WmwYAHSkqtCcHv5xUraTwGGBdH69XyIq+i9NjKcrN
0Pj6/g/x52CmmAB9EV4uZ3X3dEm2ENDGhU4BBWl47ZsYK6+VZhdBabbzuhO20UPiTrhB3n/sG52O
4+eefEccA8OMoJcyb0SVU7bmc1rX+Y6PsmyIf3T35SQ+j91M0qujevvWG7PnIvPwviv063iQMbUo
CArP73+u31XI4z2KD0a3i+IanWyaOscjs7AVbWdwzYEt4qa+68gp0T6LesnzS6ouMn1YytHIA6IR
UGKDYG2DFspNitC6T+s7WY+lF0BjEDelXecgQuIBywM1XveBJiAqUn74nNv1ZInHdeGt/Ck0uzEY
x8jWOC97cguAvFKg7hbdAJRQrQgi3NukbeBp4GDdeW12OXoL2QEQTYzGB3+OjhIXtp5ucECaIqAC
Jn7kaKvvKZpz54VeONxRwwKcVhLJ/DpWOrkE/SDxkdBusjI/nM1ZBnxKnGbNxPC+zh1qoey6a2+3
r4xy8lGNqCfTTglp8FrdSYIoxO7FezLqK0qLjQoMz0VXky3Z9DoboKBWdhLBy07jyWtnzZTcFCml
KV/DofzoOHXC/Bsa4Gh2SNh5g+MFg+lUe92WMxtdr0TMYtzig1lwMA26/tJreok+dqhLzmuxsPAX
YW7YCCJQED1omvWJRnHEWWZsoy2J4I4MCm82BtzWEdZOHJrmV6cpre8ddmcDjftoXUbhygXL5Tju
y7rUNjM2DcenethmMHZxva+Wq+W1AVXyZFOosBbe8BSWpBLFOHXuRoOzq9/i0PICHV50sZNlGtO2
SlsSdQpUBp6v66FLGYamkN/OcT2Rv7TaKXHoxeY+buETFlM6f+nQcXyZVXFnojI8tIndghIIi/ZH
02Fszsamego9bfm45Clpyfg05HcX3Ahh3JS5qo8WcvA2cCyzTjcmQBu0DKp09KCxACNsOs3EH9RF
Uf9JHwen93On0x+pjJjLZSpj19zmTjrqmyJ2yKKWZaH2rmED9cCVC+fJGHuJsYbY2I8Oc/dOtEjr
cEK42lOfKPc1rVuLZix+tgdytJUOdKcDICHCybKDeqmnb51OvdwnPFx8zpu0+CB7O8dWbMyQkLMW
2+7lYDkD4wyWDj53r41sf8Qj+aCm3DD8fIz068lGEe1Dfe9vRpXkL8RETje55fQvMGSq9OBMenpo
ck6ESznbDE5d7x6qNCXgvmmTRJKVrQDNZeasE6Netc5W2oMBdNCs6nhnY2jDh2YuEVhvZGp4c8MQ
tofyhhgrSJ8I3EZNHT5b86KxORYWWpQFU2AcCLyoflzU8X7W5sxGvrzIBzmuPqjUs+uItuzQRfha
3Dbfz240fy9NDUVJ0+nZZsEJhB1dLxFnzllfP+ZFWlabHI4R0Dh6mC+Dk4EEqcukHYI6gkATdIVp
2fuZJlGBktor2y2Zeqq4SkTDotIQZFNcaKPM1kmozKes7SrSqXWFnTKk6b6qycafme6Un/SBu6c/
GHIaAqfvpktzxYVvFiOeYj8lyu5H5eHg9h2hhV/sMqquS+WmE1qq0PsmqnL8YlVuzu+2UAxHNT5P
jk/hrcmYv4KoJ+ENxS1g+rXiRZ3yE8l8y5dhLVYMaOKhyVhl5eH6X60Kcb/0j6IB8OOPsexuF12q
FV4ija8OoOyPCUv2ANsuGe4pESx3nooQ/JTISIhBbxYTlJklG8hpprLGy8a1EgysmD4abGSld1t2
Vf7ad3o8AhNYpq2sU8veRIk23S1tIl+aMe9uxVS1sV+DCXiZmiGHyEWoi6B0TgoWVVLQBYDxsp9D
K8WTSgVxPMAmozvkXiBEQIJ3NvyOSfKKaxd8d1XhJN6Qq5Lfw0Og5qjPI26cNOmcy7le+nZjNdbw
gQiU0N5IC2fRVagNwJBEmuSfInNq3D0VL+uTbvQI4O0mS+/JyMNu09hU2cMQG49Bnf8pUUP/YBnj
vFxgpTRqCgbMbh/JVf8k4jL8tQAVLOlpc9M6NhFfUSwWxgeG3p/VLNVTjwMte4DckH9h5fbca2Fx
bfbzuq5eezvMkNcOGnaAEeaRQuOVk+jYLMUOSyjgLJJZx4dW0LDbcnml5dKoIdKutEaFmDKXWE99
d4Iu5Xfj0ILr0yt4J3U+j9dJ2E/X8AvjD1oTiudO7+bBj7B3focLHYG6qilJHzwJQT4wrdIGe+bF
3jdAeAWMi5ywzJhNO7+UY9EEmZfq9gayh3HT5y37Vi8xG14AXYABmJphdktnG0gVwiM0ZDhRMePG
VDAh+2FoINYJ+FW1qRaw7nDClFH5XmF09FgSx3vmAfiUezvr4l3s9nq1daDyfJ7cpTX2YWfs2xRb
RW5G8WVEaByHlZaGJy6h1SHkJrVBWx1n86ZiCKqLyF20G5wt0BU6aUWvCxl23WaxJuNGD1vo2/S3
qosulGgEwAFNr9ZimRNVNvAWNBS8teEp2tndhpFGdmbitnbpO8Tcj9DmBvfFrsriMbcxS1x7UbVs
syLBhy4wTX7BiGzVwWBbM53YwhJ3RrFQpyaXyIz3fW/SumRxiOwDeHHjW2J6AJY0m43DV7pyPs66
Tpt2FiF/DyBGbPhV6Ijrtp4rbVMDOb2NFNbYAK9QL/aGaqfoYtBH7wuRCRHCigSx/KBsmwWmaecP
LM2i9UOKweFNXoKwLIy+8DZFbgB66GRp3c4ThnP6nZCf0LMPKw0BNj6RKdkyuJtQl5A6I3yrGH3x
B63+v3nUMQwSOXod8st9l60zfaWqaeV0vkLnwXOXFLZJm+aWbzZN8cyZEEkuaCb4veNoidHXJZ53
kEIFakLOfKQ8YE1PfBvIEpg4zWXlDQfPqKmDpsaN3Q3erZb2/X0dxvENHsPoNo51R12WHbPXUEh+
OQ7o831bkoDkzyMhgFjl0D2C0u3UNw5/3EBqmQHPgD3WRr7Qk2z0azwrIuCs0t1FKje+ZjC9WLQw
0WOGHWznJsetHHjWMNHzjsVmqBsPTputPQ8G7U+xKMgZltaYsCnZQzHkl1G5M5JJjDvTVPqFTNsJ
f5ShIYNpCWXZOXSwm/tMD4nGgAchlzvmR1wHUGZDIMzMQ6ATkeZ+nVY75CWBOWV+lVvWCPQwGVR6
hZWyRdGSi7zddLhxskMmhfVhKIsKFJEDXCDQdKppvoEOof0ghyZs2O4KWIGNzD1z0wxNCZRRU4O7
d4wyqS9nN804J4i0jXYaZNl0742thTxqUL3vacP8OW+19KFKDG/eAvbBYAstwZK+E5XtZ1Fh8gus
RY6wRPRsjYfssXqSwJBmajOMXvaEdsoy/NCrxKPEivtJVnNhXBrOHF9Ws6MvGwmibtdnnuKYzVD5
2GKfBZEU4jMDDj2ll+44TB9KKmjcI2cEBwCZzKHcEHifgPudIUNsO7tzTEA9jTceGO0zMYGuU2xM
j0RvX0nNuc5moRdbJ+8K5zqvoGv6nKuG1TileRgpps6714E/ubtKjeH3cewjZ7fMeQT/IZdGeQFG
Ct1ziVX65+ikIZ+Nw8qHvFTiRobGsj4cucMmnlzjld1zfmQyyTkwkZTfVeYkqZjUxcdaj+PwAJG5
/Spqr7xFy52F20JMzb6axgx1g1Gsx+paH+cA8ou9jYBqJdzk8/jGsoaeu3MtVHHdLoMGy1CEOrjT
nrROx67SboNjcyjw6+NU3OWdcrpdC36SMBrUa5IZNsATsbJIHzZpodJhW4flHLTU5mzpZ0MOgseC
+QZoo2tudK4785YTCsV+MsYrsc2QjNGMmOKs3sIYDcdNpI9N44d6UwD0jU1LXUhT8Vf+PYICY0YD
6p9KcsTyOSo2QdSPkEroyHTGmRLoW1d7GuMOwHCg6riKjm+X0OgE3HqSafit4n2N+e2Hk5VhkJRW
FJ+5Y/9Z3uUm6+qrzAvlEtaM42dJM+RUa/ZsP1hngbZ4HbDUtPtZarCYDVEYZ+7ObwjLJF4cVFtI
mVYl7UmZymzQGtQWRR3Lhpsk+hFk4aItJEK7+fw9jIvpky0hNxp60Xwm/bW+bZRnbQdpcH/SmOD+
NDca9l/gVftscWhAv3+7f6vYYaM3p7iKYoQYruM3gogSzldXoyqO+JTzGAOy8+YUaMboah/7Gm3E
UFbngm/W3/SkosDNHqXVf1J3HllyI1u2nUv1kQtaNKrjAFx7CI8IhuhgBRlMaBgMGphTjaIm9jfy
vfcrKT75X7O6mSTdHcLs2r3n7KOSsbAGhHz7qU7MrsSTzKcaoj+BmxxdsC2EbTPgA5rmQFtKSblZ
fLliJX79i3/8bLprq5LUUXFmMVH49rP1GDKYW/HZDUZohmCju2+Hsn1t9eqdajS6m0oO6C3gg990
fX8yBeeTHbLXkJoh+HK+exjyolhTakeevtmqEel3H31i0taYExSErhbx2rvWIYpj8RkFa35MCF06
FvUUfbXtKflNa/PHG0+kNNHVjNCYgjM+/PYyTKniEfZtYcxQxv7IIag8GmokQ9BVBok8c/HC9Dz7
zbv+4/uHVBbJDqNbhKw/JJ4pjeYVy4LU04gz44j1hePCQjWEPzA58z+K3a/v9U/eP6736pPGCeca
9F2+/ZWKikNY1kgnW0WIrSBsOIzNCCTZRM3JzgZNIXAmk/2SsS1dy1zp2ViQfiZgsvD9L4h6j9rU
I2YyUy/xR92kNv71l/zJRWEzXHM8TFrZpGx8+x1HHMJ1okNo04YaGADoKhAc5yQztqrUPn79WT8Z
FaPXNtf3DoUMquK1C/23acqoqEU5VQ5urEGIszXpKv6YyetgqY/p4JLt4Vi633lm/AzGSYl3RkKE
00Z1XVKrf/Nd1obmt6sAN4b+/Rp/RKSS9913QZNn2fGqRQHpAmu7AicaU6ot+s1Y4NcMos51tm5u
I1Cq2H7MYDZ0yiyMGe6Hoqi4wH/zhX5swbvqKpYCIwAoAlXmtxcnNVxyTmb8DgDd9RDTuom4nXKj
XnIX77ig3V0m9S4W0qVIX+ag6A25BeQ87JssG14HOoNhX7e/S5v/8QlZvxdjKSRU2GG+12Y3+gSa
t+MJATuJ63tpVcx0M06q2FX2xSJ/J1T8cYlECsssArsJslimrt9eh04ZVMkDyVC9Gt3nmRHWJu0I
KCdrcT0gxORpxVneo9GxXDCtv74LP7kJaIRwFPBI2IwXv7sJrDwCPs8S+1IKyBID+KKRM99vHr6f
XFIePd4FHDUmGYHf/UTOWdmirRrFhAPkY470GnDdom3bamkPbmHPv7Pv/FjmsM8xJONNQdlMKfDt
Nc1pWiBzYqPtZRPfWqCmgyqrHN/skKj9+gr+5KMc5nCYRFcHnGp8t7QPpd5o3WrbSYp+CZauzcIJ
Vc1mkdFv873Wf+u7dxgnKlAHFj6Gf38twH9bT2IHp9qQqJQOU1Ke7L6qnxOzBDGzwF65JEM8jZtI
Gdtz6Snqflz0P/WBHHkkmapfd/STe0eIo9kgyZS9soT0b6Kt3ZvYP/PcGY8FgtnfbAo/vTw465EK
rxmf2vr0/+0rD8S+FHHM20QnK/taEfa3bclOuE/VZTn8+k78ONNhYM29JhaPRjbIrO9vBQ67vHCr
hAIO+sht0+fkhnRCTh9k+FQt3raheK1sLWuO2WTGzJeIcRnepZ7kXdgsDdF2bolyLDAYZuj3dULm
yG/qob+UE9/cQvQULqvwOuFB1vj9kNOA9RcV6gLsnZHh/BynU6z5I7YPj9D4lDZ5rAxzsbOJvBih
YOve/ITeqEVbnDtRMDmWCmCktxt0IKzxW1kDY6flIulbu7zLYFjaVrmxMwB8wTTOsfDLCkjkRsfI
VG+mPqrGY2kZzaUv0zYPCfKbwjZWEwDgfQSce1KQa9+0zCz037wof+123/10TEXrXJwrYP4Abomi
ksMrca8kxPfLblSkMgWF6uZvdCIMESzQ7rKQbqKTB/lsFvWWrZVOGHLC+YIhCBW5TIWy8jVs56Ht
ncx4g2ozPRhpNn9xgILJTeaZC7HGHbd+QxXWv2UlvCDyNM25CIEcJy1zxjR5+PWD98MiSjeTgw7o
OCwUQBu+K3IlYPqcKjjxFQI4mE2BZKibefyNiPLH8gpdAac2g/Bwl2rS/u7x5kq5KVQ6JKR9VJ+z
sveAa1ZzmwRFaTa7dHGV5WluoorGNyTFPUq8lgjIvhbBUDPrpGNneeTbTh0+bvoekR4O7pQtv5E8
/Xg1MMshrWWCSXKt9b2qx6bxrU0M+MBGEQQUE6yxUTl2/mZL+dmneCyDRDlS1CDg+nZdoUNiZbys
tJQSJ6ZDjqjAH5YsrX/z1P6w5KLu1wF9kD/HGYIr/+3nKPx3vS1BmY81kF8rtbVNRN8knMuuErss
nuzTsM6O/HYyV/5GmlvbXz9dP9QHfAOuJ4ZuVFLqD8KfUa0GQy58A1MXyrY1VUDLONTOnTPFAw29
biKoQ/NA+9TO3a8/+od9m4/20EtxekNFy3T+2x8/MYTvIYwzaR3l4o+4VS5MHEEKAwi8n6K8/M2h
7Sc3dT0bO6vtCkrC97yTiLcc3S2tFzA86mEqzI8Zh/5v7uhfGJBv16HV8s2JaPV0roX5t78q4nze
FfDK/dQureecpnW+TTyT3n5D1ZCEWZvHOeNKKEyAOftqCJf5tptrTLgjnSZ5oq023IoUwJsC1Id4
05m5sUMkXr8fqqp4Nhx7+hyBVWQdEC3d9lYflytCN/2mcJzO2epj6hC1twgQYAPf9G2qNU8J+zwf
zGDhnbJ5eZQx8qXalhyRSADsb8VcK8DpUU4y/a8U5SFFLBh9dQtDDnvsNtDCynEyvJAxbVRuRuTE
RZAryAWCzoQBFdKGLs0AuFFsbtnoJ45h7FTPeoQpO2jos94DYB4FOZ1aNJ8mPSfhhOkIyN+pxA3u
d+0EEhYEWVmBVIrblwXJlhYQpWJNQZYkYuCKgsDedfniUVEshrhVlMjpAhJmGGO1vCz3MWIsLBBT
ET1m4PXf29quERKo2di+ktyWHCwHnOKGM+Hyzzzof4uI8v+HP/rfx01h2fq/fIqVsfRPdtIKcfrP
/9j3qCr++79op339i8t0+PjP/6D2+FcAp67/wdGDRHhMAy4Hsr+BU+w/8Bfy3zmfcFaGtvY/4BT3
D3oLbHuYV13+x9rS+Bc4xQKPBLQIYfKam+igH/o3wCl0xdZq/W8v7GpFtjRn5VqsnwTa59sXVtCw
BewKN7B1lTeqak0WD0m0dHumqdbe0AuSF7pS3botQ0s9uhmshFTBcoEf6CTG1hEMgXM60kGWl08R
gzjyCRb6fk6Ghnkc1U1UCWPLTgiWT4uNS23o3b627HfDTbM7hwCXo00AOzIU4W6swn6dR+tjcHZl
H703rQ4Jtnb7E0SI5Y6+iKQPHxkgyiuiRFJFCeu0JeUhdifvSKEc302xoN/dWfpuyaJDhxFhgyL6
zlK8t2yumPzWCzLF6axoE0FbeqcASwWFEPUaKeaKYlwmWzFCVZENU+VqEUHkRs62KKKSCJ42v052
TJHYe5n7GHOMDlUOk6HkDPRpGtxob1iZqQUGCVHjBm43qlYExepjreikKuAMfqxd5F+A3mXFlhMP
zzmYOoLdmJHSO7CMvds3Lj/HiQlqIEUbnJnjKY89f2K9nHU3MtVIjLBXO0sNq4ngl02J3POUEmIQ
SJpA4DJV3nGme3Ewz+lYBjHjx2kdMYoXL0EHA+AKCPBcvy3MX7d4aGJYiWS1tQCxnfzBjAczQn6+
9G3Yu0xJZjWLvVDhh4JDjFLljOqYGIahKGffWVL4qB23zkxt5uhOQ73m9xrCpE3tQtCee0d/Jhqs
x5E4l8QspPNejaovxmx8FcVC2sJih4Uw5z/pKdL+T5Re+mg65GVclpNW32vxHrN4CYjCgtUnV/gH
YdjM5mCqMwjs55eZ3JbTRGn7TvTjSbMIaKynzo/T1tgtEpWOO5sPFOtkLw3WFykJ9VOU14mhs+5E
n0Ue3+bNsgOnvIf0e208hx9AXmMo6Q7c9WSDfoUEbW4asTRrDVL6Nrj0AKPbxKlAC/SYutSWw0kn
InHXg6q+Y0cIXIQKk9WEc7SH+tqf4xoEkKspkizV5jN+x/1SGer75CkmRWfSxHSrgTxvCSipDpRN
HkNGRtabotfnT7Pe888Zag6ZQSeyE61jE6q5vAckjmJhrN3HWbYlYQlovasBeYJGiM6+M/Phxmtw
E1ASkLFuOghZ7WQGf4vyaQLb7zT6gelrHGZ6qoaEgUxPzLTXKNEuPfc1HYtGqtHBbov4QMye+0Jk
iXEZBxhp8GDrwVe7+omc91enZxIwrQgSHCwxvpHBdgKidCAmguzNzOylHksBlkVqOy8z3KDEtepj
kH4aOBveMLWMD73OoDBfp12iI2F7MsibcOTwBcIf++nc8L1WaLDfzypLRavS5BMmOlaOc0QZNiBu
CxVdmdDUQC+EfYnSNr6WljKerZYjO7ba6pwnnv2K3+gBtYrjtyJ7SJPqqNSGuonpsJDDWNE67Ibk
OhaAkxytrg6UDLcC0LJI+NV5N2+iXOfID+cpgdw7OfbJ7Ud5KVeJu/cgmtILUZ60MFlRdJj5nxZ5
pxtdwUGSk1u3tdxY3EZSPffqaO9obE4HY3Gca4q7ixg01z3WrP08g2YMMbl0LrIjgTMlo56xLDqG
PBzHGtSsu7cFvl9iA6Vb7QosbwzxBzJtjAtREIesHb9gcAGg6mF0RheyKft4ifCzDEHlJGervk8U
sKle24RLDyM3TkvHn+hSnqPGCpgdf5UuLU1+zhHWdul71RgHjFXqp6ZiuquiQCzrMr33CIkgpjVn
Vhy5y3ayDfFhTbGDtCQf76wyzfaAgepHi1DEtJoCaG2EFzUI2/ry02wS99kwuCVB6FgNRbhU2utM
kt5Bus6Jw9Qa3wK4BwuWd2A0r9Kps9PHZC1yNlUF6VNaJfNjTANA9EJ9VMmeY+jW+Zw5ZoRtztNU
VfzzbqqEDHC4B3k2+aJvE65/dYFBnhINVER701ps35g/IEuNO0ieJYR7Oe1TY3kehl5nd7DigOyZ
/tnyymAwxED67NiCAIULeJc1iAziPsZS3tXgMLs07BbLbwB6HJOIYaRTlCsivNwg67yZGcx3Rqzc
aWgD7iKZ5n6tVbclxCxY3qdcE3wxEjOh9t8pUf06GlPKhDWZQ1uX6YsVo5Mz05IfyepD2gvJW04J
ELPn4THabri1FcC8ySwDjuwhk2zjhh6xAR3MWC5IaKZPQyy7fYFVBm5vvrOSDPlCD7I60ev+SKc8
BKjJMPY8u61NroHMSCZwa20XzcSIJLIlFpktOM7Efm2zk6NavwztTExyVz+UbeMeK04X6LLYN/F+
kPHVpO0O+n7EGt6MQZFV91VLto1mdcfYqHalaIs9oQrqsQN589hpN4OejUG/DOimipXwamZqKLBo
n9vsdXHRcs5q5DibTHRXo1PIKUThEzSdAlwtTwIeQm3vSNW763PciRA16wN7hLkvWEJ8EeveFkEl
yDh+gr3DTRxJgKboVCwlzvjbiB0Mt+S80JNhwa3pG+fJyNIdMO9Qmi1oXMbNG5HcenH50ehOIFvy
Yfok+lJwLZADda/ouviz2TTicgQRZi9p9CKVYbzGLhtflKmWb6Ol3C1eMp07tWaqOtjyLRHNEKHN
bwiHoxBLw4zlhgZOui+XmAiDsUadRxYb63e/ZVl/HmW3nTttN6fKaakzAp9e4pINM3vxuuLGtgom
sW1oTmJnZRkvW2Jc6YDBQXiexPxQZdZ9nH/2SpQyXrGNPe+tbJRAyy9elAaOcchF/6L3bK5DGwyd
uMVwtZflgF0HBl0iESipc8a6aHRXbCfqUZKiGGsMHlOnOdhZ/GxiZkTKZF8lCO19MjLtcBvjTtC3
rAYRKoOhht0wtGFa7wyiLYRdHM30ZZZAeFWv2Y1l9Z5Pxa3a6kFR6w+co15qNTlaZn/TduZtI+Rd
xwOzwOPddI0nghbPUYh5ryEkkMgNpugHYoBU4MFzGkQD0zEgJfFNkcT7pUbiw+DQV92BE1lZvZEG
nCP+dd8Ar+th2/K4uB3bwyBAuhBZUU+YmxACs5MJ6MNtFEZGbB0yaev7kWSpvFJfF0mGIzi5xY+m
6E6SBrk3SWoLeiVaNnIyH/B7GH6uzn3oGKm81g3/li3r+EuqNG9JMmShrhfs2E1unaxeVDuv74iS
q2bfTppomzbJpZyVr4nnXGCB8nAhzTZk8zEn3oXUCAbfJKV0yTbvKMEksYtG2rS+sX4tRzYvFGz8
GyrZcjJIVzCKMiXzS6F13MdsKF940NZc5/q5yMeb3rW/VL36UHKMuWHq9pXqrD4K7FQvsLHuS7Xj
W6GuGsn+s5UHs9Tu3aHlUdKH6FZrx6tMtCu90V3DYtAKwnXI/dj2ZJfsZj5or6qxeGdWlT1g/p3I
S/vaoybVS3cbzV11WQqqHtwdfm+io1LNpLy4Qw64vK6925L8Kt6VUl55p+7csvhAIxwKEyerUEr1
MKAxDG3LQTA06PCRG0arZyNqR4yuphVKNT4B94dXjMz4oVPcRMV8Ns9PqPmczxhpXCJDxpy0hSwJ
1k47omtQTbZ0ARQPFYu5kH2g0RmgjWAUK9e42gCfT4FQ2rckVswhynhKjDg54CesyS3O9RtOSgCi
Rf7aR9GVXmT6GjXJ2WGn7+rBI06LKtxOCnkilKresiM3yGX4jkRlMMhCZ/2OoFnfk06PwTLSlYNw
kTJuNGA05Hpg+XOyUZ5izg2KbrLvA/EoT7pXDKdU5BmOH1FygrL6oxjr5mFKlvZ2IEhnQ/u1fFRm
NMu2I8tuE5dcDias3oHdUp6wfMfblP4SyErFCxF7kmnq5d6bS3Lstot14bes6btlNIU/lFkLa5Lw
P6SSIqA33R/rgpmnNPV3ODjex8z7MaA0y64VoYBhJjNClZ0O9pqavCZuboBuionKsNzqWIoeDWrs
9M2B2lp7MpMYKRzSYh5Sr/miR4Pc5u18qkBMFZsq17ynpmcfHjzF9k21c45AYwgfIg0wdEn43Djl
MPs93+oTKjKQY6O0nFtM6xBNRs0h2xGebm+P5WaotUjZu7oW+WM3P4+kewcxKsyCq1r0t5lXo/TM
p9dkKYsqkNgw8KbJWV5gD0S3TY6srSmceTezUoZdrSwXrJdeoC21JFJxMd5oCunb3u7Go7YKBX3X
ZCUupA7Jo4nRX+aIIQd7DIhyH7Z91cpj63nK0Rs4FUMBeXK0XH0eB13zrbbH/0q5/QmjMnOPBY8r
q3u501wa1ijlel8kuBFU1IYLYFKpniLZt4FWVYjqnKi9FEA8gwn/1q30dEx9Ttb8ORjd6BOhoF8a
o9ulWnWdvOeiShR905X4PIR415IyCnNHKuzkkb7XV0wjGUxfvKo1d4xJvHoTzQQD1zjcdsRXGMTu
WpFvt5p5h2z/VXqK9SQGrfGnBRllx3v2POurFNuyiTBBmLmLkrrZYKKxLqRaPGaNtZoyTOvA5LXk
aS1fO6Jz66iZCAYlRNYuCEDWW0r5uVHdk76+kRB7PuVand/3hko0CDTUAD3THbnUf1ZoH4PRIEJG
ONZ04XQ+3clB88Kur14Gq412Awqucz3kXVDRbmQ5iseTw2DnnI1RtsaMWhFsviVDizgvN2Dl8YIk
1Pqtgh+EHWRJvAk5qG7ejFoTvRDbIPckfNtkHUfW1hNsOeroOHuHg6HvOIm2GW1vgwKsOyoavyUa
7O44MFQ/RADv743Ym/dE50Q7T8mBulZysV506c33AFj1K4Wa9dkAqX4zqX1KOMNijLeSNZ2VKDE/
lArvhFEOh9ioZSiZHd2X9pdEwmeo70ClfYmZb5XyoMtrIjrftfeETX+e2dOP5YJzxxN1ufecVm49
muWUnWOmnD1pKfeFLqxNTKf1Eyo88tJkXH3hiZxoJDTKvkQPe1b6NDCVjLDm0ohfuPDZaTKc/KsZ
mRMQIQAvbu4Vj7A7WFgzBNrkNj/q4GYgakTTp6TUvJdq7Di3jLp8nQYilefIyN4aEzXp4hG65ZtD
M5FQ4ZRiP/dakAsHN3cviw/hZTwIHWPOlmVJW8DR96TmhkoiHBTKrrEkrytPdENIXnfqEiMmuMRV
VG3XNSQH+eZkKteJonbNDmviF9OMCX4H7Ne/xpOkc5uok7hW5Lre5fzGXSEoG31oavmZxOoRP0ol
tVv8XuohNUo0pLMry4TDeaJd9Kk2nkkWKW+mYqUZoH1ZY9UKM2l8ssnGh36qxiUw+Ei8TtK+UVOt
+KTUmnkoNWW5lm3LyVQjc/fQGK5gQJkAF0tG9ACbkXjlO3PJra9RnzAXpCRmE3NF5o8k9NEmtzKH
GD0r3ZEcToyvlIlLaLmrf4aUqW/UKVK2uYw5Qku9Di2pGMGskWae6IIjU4acfHREd0xihaxP1Znb
/GRj31N8jvDe59hb7kryip5EztmirGR70okrOUFm44RQSI/gxdSStq85Lpp3OXOq1jC47YgOercS
cRh6T/hqL0iGU6oSrkmMoqxXB98gsuZCnMh0AJR0nDIOTJlyqhLjsWlIAJf6vAGIt+04jvRxG92D
6q335uq1lRUxH33bcHJfsI16TRPM7rJrzEtd4k9PC3bISL/nVxyg+r6YJDmls0lcpZsEvS0JcMK4
gLPMHl7kOPiZQ5SNNxK2CXM1dUlvuIkpXa+z67SBBXHBypYV/gIQhm1dSCMjR6RgixnTSg/wb5Qh
eYC+On3KyWiGfBno5bjFefVoqgQWy2hgQLQfi68Eedn+ABLdTu2rtbTikZPhsEuseKVOC/Y6e/QH
18Kc1htE06CMXU52YttHr89tn2jLravGX0aCyQwiTs5mmu+t2Rp9NBjCn3X8OKlZfKJ7gSmPxuIm
i4AHeu68sybyGCzXO1UqIbJlYp1cw/ritmtNN6RJUIGFo4JX0Qdw9DTZE+5x7xl+VqlfZ53i24G1
dmUHDp16nnwNS+HeQSyJkoR+h07HMjERpxvFbbkueBa6cpw22QzJWzM3tk2dp1ruu1HnQZrpADrb
sPSw8rjYB6emKDaCNK+pjoIePuocW1eL2UxGC6UcE59O0Ic+ObeLq108jvEpga0bMzdOWprd6gxW
HgDW2Vse0ne4L8ZmfSYF7jI+cr4R8cz5xCWLRJ15MipmW8bXFmYxWYomDEdqGJXK153CwhAhHfgH
UqNCF2a33lqnyYvfHHcv4UosEsmR4z0uytofc08aUY8eUgAQd5vGqU+LO2QBZr2nqLauUtHiTdMw
G+2UW0M3dr2Y3tUkv8QZv7rTJ44D5MrN05udlhtqh+1UOGzw5U0WnZsE/k6bRsexaK5Uqzc5qW1w
bewsrCL3VabWGCzzuq7H14F4IZT9xA3WBD7Ps0g2eJKDdMQRqJsLyn1lV2UM03I0jxuPY8xGNNI8
sPN/yqBOEcztBoSAnDPgvdMSxIV+0Dj7c04MBIFBGw55HsMr6kZrwg6Ky4snsgxBdh1p15gbs3FY
ghpxJ5Qq33dxd7Q9UdE8hBjYkciGlY41e/BnV+xHpzrbarmfjTu6j5T+47QlyDkwI+xsMyng6OsA
UivslgVmbxT59aZDhesXYzXtm7neQJihi4XWg3Bm5250i22bd7xv6Ao6YhM39CHWCMHDEINRU8Yr
htCdLZns2+/j6HLYayI2dO+D6M+dsUbIFiTeNhFNe3PpLqTIqPdNOw8kVdUsr3LIoW658SdsRmYg
TD3d1xFyM4hf9Yaz0Huh97w6CU+4UC4k3O/0YsJKNQwBJtcI1QUz0mNCWhNi6tem+aS5aPo87xaX
v08+8daROH0GImAXQJ844QzzIUrP3pq9OICZHInvgTjljRrexuda+4rK4Z0Cfdy0mmxCbPF3eWVE
h9iaTqKQvPSyX04Tk1InUu/IA7xkFm1XFvrPlTrdcgo5lOP43E7NWZ2fPb29Eim+2mbJXBtbygIw
Dc9Zmu0Sjip2zU0hw8gvouaY9h2b7qQ8KfolVWrmGmj+1f4EJJPQSsRdMKF0FfZseZ7z6qCk7r5q
lvjU8Ocme9iX8bwVw05pziZdKkog8+h61S4qnug6bPLoSY43g8164iwPmt7T5++2qbcb6IrWHTbf
mfgnWiyTSqRH6V4YqGyS/pTJZxaiDRUHtiCGGng+nOaaUo9O5hjMNrbnxbgjthWDp6/pr9b8OW+f
GLZw1OMwyG7Q4mYUy3RqOr9y6m3rvrSqwoxdQzzRMepgj+iqm06h44ZuJq9Y0ThNPk8A3HxXFKdF
7Z1NnXrTY2sSZ9HHJH4R2Cr8QncfB0bn22rSr6bTzxfZNpxCdFw6S/fVnKBtgRA29f624IC39fA0
H82aSQPVS6AkrnYS0fhY1+2NzJRDI9P1ea64WYlXcmTswNY5Yjmb2OVW8HGQ9eTBqRxCGVrj3nDv
s8UkxhDIXM1v4HQ32/FJ1/o33NEo7JWmdy5GieVzNOO921nzmWaWWdwbRfeVDYjeh0MdYyb9GTkh
Fst8Xce72b2Nsm7a4XVBmp/T9mDhZZ7xglp8IGt5ae+BAzhKdUNcAVGwRBu1iWHfposHuxbWIbao
BzOnN2xzqJGSjWNatGCJ4peuM+cziZVbKmumdXCraoJ6LdsBISXOun5HiifuoV2eEtTdjpO3RRky
htrkPCZIYF3POKmZelvXn8ZmoL9dPuYEKrdDF+gdEQOVqh3HzNyOJfO1avmrZarP8TEd45GIKDfa
0gjP9tUSk+eQtPaNqRIsm3f1JVXJakNmlqjJtaaNS5MFdYlXefclbm9OMqR3VwuFmEK/XTXw0UQl
HSUPgb1Yfc1qzpSjxTRNBzkrLnF0Iru43xfDHHMKiSTWMNHca57zkqVxemhbIiC0JsUSiwbxmDoA
d7gKPtN/5+JJcj5TgXttK42SWanmfhb8tY2lF+pOXQoZWPp4rRqnChusA9cpStRd7SQnsr1DI3GJ
/LTacIgrTnV1lQVCmAcSOw+DxMljJpFfm+0nOtmPXYf0lLym5ZNCSbhhoFD4kzcQVO5SLWFKU6k0
3L67iamiH2e7cti7MwpTp7xOmfdejuZO0wds4W66g6P3PBfKDb2Fp9zK99ia9lrt3i9ZbAad2tPC
8gba/dZxSdx7gzqvbxneImveJJ1B+KbsnkpZ3gkUIb6xdCbd4BTLO1CZi9aS7maZ4xDir/0zoabe
LMR77heRf07miJLRYvMacgotFDvvYLOcRd47yJHoQfCGqfMFePeTy9FRoR+/A+xG2wNi1ZbDPYZ1
aR1KxIY4Xc3Eb2r5EEEgRsLlLsWx7fJy57UJmVrM9pIVbMO2GKsPi5uQvs1cXpQwD9SZBzATJB5D
WHAiEahxflYctNQcDhgqlATmHe0hO9Jzi7ajGObdILEcA5Ar/Ng0dmJZ/MRu+DMzGj67Hw+pkIq/
FIv6FJeuRpCmfQN8l1IHS6m/HlmwZOPUr8BPDAxfMaCuMzh5z7abbpIaOBYQXnsnq/FrDUpy08O0
86Pc0LZLGxNImGuQlGaruckL4zbNxu7AV0s2TeeWh66py2MsDZYgsuODqG/6jdEazt7WurcoWeot
HQw9WJOXA6Utt5OiPfA+3jUpvRsaWwmllq6FcukY9i60xiI1n17gGWCoG+eRo1sjT2OhZh82ocsH
DNXNcRGEF01Db9LSm/VtCvgL159qhenSpzjUkvEgJ6s9KDZeJVLfciLkm7XWyzRwDxm5xJidAmOa
Wgx4yB/UlG5sDwg0bGL1A7rjs1JS4CGf32kDIgTdGAvfJkw76Nz6JWaGdKdz/ghculNXdzKrkD5S
5uuyUIIRYvfFIPUyaMSgAtJY8U1e9jD3zePsRK8FQPat2SzemToRkkvHLDzFfed77SpIVO2L4ESM
Rbg5KWBdDljpsieQsO657Wvr0PQ0uJGG0XKe1Tt9HS4vdQFEVa92qdcJgq3Nfj/pjXrWZex9nsdW
eRZ5Nb2karUAc+pnGqEkSDqlfNOUyubss9zUdnI7J/pVAZJBl5Yv4AJjfZikMdINZYSB8JQYOYkb
W/M+8toIEm+oQkdv8HF3JZVQmntoFqgfSopzzPQZy4hZwNFw9NG+xqmpB6VTP9lwTnBuu8gNcD+H
7eQu+7jy5sduAtTlgs99wt56KTU1fWOq0uyxlTfEek2X0uYakmOxG0hPPjjgJ/2sybCqIm2JnJSY
EFyfdKXAspRGiOqwPCTdrAUNFpKDSLItYq98bYNdRFQ0t5BW3iOrLUK0EKxo7aK3/phQSeCUaAOv
bo6eep5j9b2jnZAo2lZBP9oZpDU3I28PAv1J3/S9YWBxtx5aFTCaKAqxx+Fv/EMo+m/psf7XKa1W
Afv/W2l16N6L9Fud1foX/hlQ5f4BjAuMKC4Pgg1Baf0roMr+Y3XmOEAtgfL/FUP1Pzor5w/Vs3Qc
KZjnENOuqt/2H1lzhkWsFUkfVCa4emhTmP+OzmoVUf1dZAWBD88LLmi+n4Xi9TtVpLBKlipQfcyV
uvGUOeq7TUmOKF039otOpzyxtOR3LE2ktN99LHxRxwKgzRQQO5auf6ev1c0yb0yNlnoddbSK65GI
6EOJN9MJvCjzyNoe2sw+i2iu65sscwUn5BG7PcwLs5KEripWc6SlWzRbY2B0Ekato03+QBj2cuDI
heuXa/uhxbTH0X/Re/eha3him9HyVl/RzKvGvvYaxkVqCxo4sIysZgWQw8QYPo+MU83Lm25AQNTP
cdzPHwpqden/H+rOZDlvJMvSr1KW64YM82BW2Yt/HjhKHERtYKQGzIDD3TG+U6/6EerF+gMVGSkx
OxQd3ZtOs7KwymCQ/wDA/fq953wHW1C2SQozwtUbqP5jX+RpvxvwVNtgiNJB3uSTKT74eV7Em34Q
s39C+cZewLMZO8dyjtyPntHNyR4ffzrx1sgPZVFf6HJbhYkLmX+eQWBqC/bMNfBpA6dgBHKKEQTj
4on+PGGv57TvMQNsdFDKYmVL6Q5HwvrG6r2Kshg/c9JHe7oVHdmglnUNNSqEFQMk8amqzGtYGqki
fjMZLhGp1btU+j0kZGcIPlZ1pVwM5MptbmJaZxUCs2Y0Pigc+85WD05X4uzHMYCrIh/ZT8gWfhqs
2n+EPBxva1v6LhbsSjyFIpTXZh0OL51yYbR6oBPjDSJqPmgzZJTYMArs6sVsVAVHviUHBoBFSm8i
NPCTrLVR2dYBXRH/HtZFxISyEoB0oBAEq3lKqEBj2/nQx0Xg7WAcOJz36Y1iCHc1qhHcbTBsiqjt
bmDv9P0HVYW8ZuxX7RNHf46A7TSB9VAODe6ENZ7QXN1cFdgoOL41VXYXuKjZd3miSNCdVJx/Njl0
hqsxa70F+lTaYHAcDfmonWfX5Phe1QUjYaQjZrRqE1vEtzJnqP4lhGlmOSeUjDmKEjeZTYFyraua
nXZVR4QA9h51U5mNeDJB/aqbwnC59j18FrUDGmpTAvcB7MprXnpq852MEftvoVnF8qZQllPcQInS
BQqIamSMSo82zfdaO9xfaM5MdctOZ8Bwbaam7obNYFMA3Jgt2QH3lbDT8sLjtucu9Ivlv4bcAqmE
aeP3fxnOVtYf8DbRw8SmyF8m+z3ArCGLkOTFdSnAiTABHABOzwQh1El3hNkb+J/oByfTZkoqX+0E
IAfjUULs8Pdz2nM3O9ksnkC3+M7WaAfC46eh41PXjuKHiaCABotFn7DrVaueJo+yZBP72Jp4UhqP
uiRAAd8xwqmZ1bv8vtHJxeUajFZxTxozj4opRlJ03a4p84eAwqu4GWhuVHcaQZLaygr7M/tlyA2Z
R1GWbXI/V3ck5hnZsZ1yjsPt5ITBZxvORsCppZQmrJXG/6KVkX0r6Tm95+wpvKe0Dmc0Z42ld0zv
T4TAyZ2RzOGDA2oj2g2ecu+SNguums4yL9upPKQJiR8wPUbTJr+7lTnng8ld5Vawh89zpPXigkyL
cyDlfrebE+/emQqCoBOuFeF9K6elU6zBad0AWClvWo+DfVeFmblCyzGeHRgaDz3OGgmTwMiCW8qp
u9qpviERHzShlaO3N0ttHRGxkEZeZ8zjpsy5SlmNS0Zq7vChhrCwKTO7+WIT5LcCD+Hflk11oJqU
uyDxHvs84qxZozdkAPogwuZrxYW+DFrdblLXOhhkAe8nqFXHoO5eal1dI/dFBqWBepmx8cHIEYsP
Kpg20XJloqldMeVuT1DwNliE7odM74U2051K0cKE2RBc9irW3A+cdSQy0CmzttEisUV8fhXUNSsr
GmI0EF2SXUV5+oBPZJu5nC7KBEx9sOAMC5wiH63EotwsHmp3Oi8ZDWvTSk7dHO4X9N5JE2wvwTgT
lt7uShlfzKSOrlyXzQD/EnLfRT8A5WqPxZk7xNFnR5csYF3OcCsYKJN5XBO3OtmCJTSf0QrYjvc4
B9OdU9IF6nDFfAvI//CCicKYNgchKJ/EDFpG1h6dmxbzM2LtZmVhm19HDABWSUeTlTH4HIUbp+k2
ie18scPoaFjloc5s+qOqmp7ighjbdZxyWdLBRBZi1jthGRfkgN852MzZ69HYwBFZzaNctIJh1eL3
zfK0YCSbdjuzd8JbhEmGRx3fXrqJf0oK4hK72Ls1IeCsQSloDN0dsrPg1syhRHYqu9CRd+hDjHZ4
DK7sDLRrNwL2T9x8n4gpJyDAno4AtT6ydKJm8Yqd1HU73nqKTcko6uxoiOgl7xU2RmBnOZ2Z3odg
ZbIWrniOhtsoHBnts85svaG8teRs5JtEm0CYNJIylIETWAE9swwZIqggAY3I9bLZW8hLbd9uBeev
PVF73oEuU36PPAvxcTcmIV+yHMAB0pf6SIQL6RTwzrsVg00cRandFScJffyu1oH1THsi+RQZQvhr
PyAsemtN2LHyabqWCjAgmvTwY8BI4MQ4q35OYyWtXZUyMMHfhtEQG8cKKmHCjJ4mQUKKW8WJzBGY
mVv6aUp0Rr5K8yGleTG7xlahRkL83WaXaVKUrIPJnGzMsVdPY6qtgzTT4JNAc0dcYJndFlSKbAlF
3+/8cfKvOyt6Nj3CZ0IQTUwNsqYs9iiLGv/FKyJtXXC2QggddklCKDeFAScbZEZ74YNaYobprxNQ
c9etlYzfojazNxH6EE78k5E9eqGY1wVJOP66lYiUN52F5JVGZ2tnpHA7fr8hQgjJjW2WExec8u3R
zEt9Bcga1lvNyCXc1WZh3iaVHoeNYdZ8aHuIaWXnuBjJ0/Upr4QM9l2PL131Mr2uDEvtY3tA+2L2
xWE2B/MU4l5d0+10tlJpvSkTGl9rf0T8bY/5q3i9XKLzmDJgtvduA+GRSTl1s7PxlVG0l5w2s3WZ
9kG7agr0LJ4s2g9tO80HmHAAZohxsY5mNgKAthTwmYk+4GdMjtPeUbn1sRWWU7L6oVVc1y5DzVVd
dukh4bD4UXU+YPGq08yDegNRetVm5kMwRHuglFClafocYldWR7My6apLg+UFG6fHSHZwLxlBBafE
rpoP4Rg8Zmw8G6V6C/Nnrw4FGMqrDNAISSf+HhS8tfcSGyEeOU7WnVT4+9hOiV2Pa9qY7TjsI9we
twz1FqlX1xx0a+dMeZtyh0rRY+WjjyfY+s7oJOS+7pyIwqbsaYUs7nM0sbc9dfUtnZCBTan1z9rz
vo0mcXCosFlvW4wPHWpw/ON5FeBLjZrEusS7bp6AU81XKUCBCq9ejo47iavqc4tZldR01dfHkHP3
1Uy/kzZhvA8KSdMgnTvFo+3oInivDYlpNvHzeM8oGe16kxsvE+Spj6ZUksNJJMpjYDlRfAiQRWxG
QTcqMiroE2TXnlVQgbCi2f+V7VOhYdZ62AcDcgHgVPIU+j666mFAic+k8ZalBzod+41Hj1agWwpT
2R1mqy/3vQHvay1UJjk1B7icVDae8H8au9ye9b12HKNfF7kxHXJl5me0A3pX2YPzFHGoab66TezD
R9V+1J17f9bXhYqGB2GC+N+JyvcxeLmG6Fd0VPSHsG/DS0cGzIm7sn/P6ZEh3mwEaH/jngNZOCbk
aJTwk1YT442a8Bk13g2mtXCwGAN/8yuTWxqCkf0pCTDBKOmjxTUnFNetK8Ww64wSo2Y/mNFe1EnY
rfwxZFIGCGvdOv30IgZb5LuoSAkHkb49XvuDEcISScJMHnwoVMNqzJMmOKvZuy31DOgLDUsj97KX
wSnFF3mHE4N2VlnBW4N6eaorusmqCfOF9vlZIOVoMc1b/YXXRAaZQmhnbo0R82zu1YwepVNu7Qwz
Bay9BBw9kojd7Kq4WDs9izqUR1SJdjahXwEMkbiv5je4Z1z+hPA6H3VNzpGcznFaMHhqq2yPUNTe
xNyZB7gUz6pvpveZr0vyaYdceRvKLqDaWpSXMFaNI/2b5KJLkZR0ffYAaTM7s6pbZ+ZB3lWfSQvx
ue/uo7BFft158aXLKn7tDXWwtdFzs+cn2b034KUJ2hlVBHPmS2TDaqNyx/3MaF88gpBWF8yH+1u4
YsUeo9J97pTt0Zyc4sLzqvpejq3a4RhBsG0mam+gKjvEtg2JjDVIbArGo8y7TR96G4iIy0LbbNGk
ITVbevMU9XQPV10wsDi14/u5H/29V5uUGPRXU7lJy1h1Z4Kb5BY5do9+w7KgVrLZ70e77Y+LAVVf
mCkKi6WzcQprXwOO8+EFt9XQ7BxZYzMBAiR40YxiUETMO8mUIwAXQr67jmvO2HnCU9t52mYTR/rK
CZLZCVb4Yl9oK7mJR9/fId+0L8u2Dh4Ssja/5REZfCsN3PG6MuU1h0UQty3vdotQENF9Xy7qvBZ9
y6iNLjrHOWUhc9XGPENQQauQhy5XS2QgkuX8XksiQ3RNFb8vB6O48YOmj1aGm2A4xSPCApZ4Eema
OPjTU1cONEiZ7M1bu801wN0y+9I2qCUreAk7BCCuZMxipHpXt2ix142H+YQjk9ecyUQKwM1zjLww
dB0cJ1XFq9bHFyQAtV8TsOW++EAQAMtO86lUykc40OHd77POnRatMvyIhMMETWyJIGmbNwjtR8Iu
H52kaJ8gKtCERwTw3iK4b+tNSXxkZpCdCLtyuCHJNL7riJ+O1n49wjxihBV981iK7kwz+FolI7tu
n1DvprbqnTVXHlsTo3j7cUpAi9JKFs5niSRx42g2OMqAkrMm0kPOoroQ53S2i6OSWb8zZIrEHOhC
sm0RqkIfzRE4J0o3jASZJBQZLEVbM2F0JbN2w+vUI5tbdVQDen90LfogjRa9LZA3Ya9HMnA/kNtS
XJZOmd3Bwi6ukA+QbSL0zLePy5bLcopzWTAZQue4jX20ipx1JIWCNIv8C8MEtevLLnM+T51TPJeV
UXFhp+AlI+DpJDwh9nldN0ekopm3DSJJ71wVRQa/tUqGWy1jvEhlGlTjsest78McDHZ/EMi7HnXP
RV8vOaSkU5hEnXNyzjjwUUydi6kFWk+LOUL1yfRub7dpSyaQLrJbiJ4t/r3C9j+VVlJ2a/ozFUTj
WTCFgAapy0OA29balegAXtAqDO1F4Q1zsA6neXSOKXzFZwh67bNpVPM9grlFUNIgK+Uxoi7l2wNm
fzm49cTkvSgq91wU07ADY54+pmDAmbnrwpwPkorzG8UZ+oGGgNZmZWDuXmwcSQfzgkdsdCrriU6U
mUAtHZjcZU782FbBHfs3miNzUM2XoUNVCAoYNR131qSeCyJqTgMCoUWftvSyvLLn/69MUX9mX+jT
42AYwS2DzF7A+vTlfVZ0DNHs1CFKpqW9cpjTdpZrnYn+ZIRzu00tc7jLtBFsjWRRHenYSyLMXmF5
IjWusvAteckzygu6CJ4RIwxCfkgo8OM4CKc8dk5YP/a+XXm7dLZopRkahA9UiXQEyx0gQ1tF2gH3
O2bwAunvpxk9iRRE/VoTQPFpdOHwI7xraDukUU3jKayARi2KZEuw/hVJizzLM174bap+r6fWwFwk
nuDlx2dwm/HA2SEvRLHl2MYfER571MZIWpCXpQgQVsRYoreuqpjJWQoelNvyn/FQOty9UY8GBSkk
9tTv/z5/bTJ5S6PEJlzyGIbJKUnqhNFxDkf5yNDArEBiDpLtGpg5NhmxRpBszYdS2WOB1pvBdXNd
EWrLp4Bxb06rdPbn6lxG/YB+TkwDPSZmksa8Q5RYoE0fq0Td+HPE1z9Fo3iqXY/vSoB5GdeoTPin
lVd2daZBbTb3jl0re1GYOOW9tCauv9Qi1AeNCg4DRV5OvMFxaJ3iUnmR3b4Q0Ue/pYppp/7Wt6FZ
xZdkayLi6GHIrATLBc54U7dME7dRBeLyYA4G3lbf6/IRAEErngzP4Q/YIEGZ2702chxBwXzGyO+p
3aBMrgH4az6cjwyNDmoztMVWeYnl7ydvbhfpoQRWfejQDo1rrVDerjXXiTarEDUOdovo1BVdNas6
47iFXVcGpCURYgd9/t60u3K8Zb1M8r0C/lhcGuB1/H3KSb3A/zC6uYcqKO+KK4u1p7pAB9M9Uvkr
/VD7YyzvLWUySxyaAEOB2SexZoDrBu1ahnDxLwmD5Y3KofHKK7y3vCvc2p1/pOcHIbKu8DWwp6v6
KpeKJaXnPYzncEwRV+a+Q48u9J3YXQ+GqLtt5jd8RLAKvH3b7oaRCkkm+6xDAYV4tLowfNhsUo7u
QzaGxJh0oEUrz9oVdTBXdwy2Bn/130ykH/TWIJs2PJYBmoMJx4igdSmu3QHF7zFslPf0wxjl5vsc
4j/qjuF2Vmv197+9JVGYeNOxPoUQ0myf5/ANiSIfcEOZDK2R+TjtdT06mYW2uydPA34FiZNQubGa
/fo1XwlkP4xEeC1zCX/3PcB9jGDesj+ophnEUD0x7jfEE6263lzH3A1fJee7jd3N3smdFFzPsDdq
EP4dVIbdRJcFcSXG13KocrGOeua3OYx+5owmeZlO631qGbUNyOgWO0qLvcdeTYzgak4uOrx3faP/
ELRWSsJ5a51wZFuMJ33ce3/C/noLFuHjRaHjg1AJF4v92+90NmxhsX8sK0GSnmu0QMckLVrkQt54
g3R9uHSC4VVD2t79+pv9l6sJgs8BKRLST3CWuRNDoR+gUC2PGqLoaV71uU1liaD0SIs4/Zp6ghNE
xLgp/5NraS0Mnp+vJVUrmANvmb5ZQNh/fklZZ6pbDB8sEmV8Nbs9fkcc9yhyZ0+s2hjYOEKL4Nrw
enGqQxnhAx5VgqY3VMbO0M1grQhLsLs/eWNv+VhcAsAKEEuZ/jFdC958FXULjKtlRyf5xR5xB1Xj
DU5r6kWJpf3PsGhv+SrLi4FFpZcJ54Gn6c1TFEHebxpldSvCAjhd4ZN1mM+PRFf9+vq+/VCM+Riq
BRYNURPz+VvIFWH1ec4zBbncVLTWTZpF5VY2aU9wcdWwN/z65d7eyLyczX1kO4xDafpHb/gQ9WRl
CHBZxMTrxpONGYMGYhaW5S8uWPQh/C5dKDYGusgg2oLNr98Aeb9vbi+Le4oJru2SmQhm8fXnP9zR
2UCwOvZCRiuzbjv8neVs4LB2tc+40UiuqTncHi0jfsudh/vzKZ5LxOde0nZ09AJp0h3EYxatNBPE
KwW3IYZKgdh8q23ILisnRLG4jrWDb8kd454um2b9WLfJkHHImO35MDr5EHAiTlHPxCzRSPfNxjYP
IhEG5KJOs/Z/n8F4PaSxDUODpQh1HeZJNkwXnDiUt/m6Mkb1KQSfnp1rKln7iqmDLzYGmL7pIEtt
6ptyGLmIgMqt5p7DBRsqYxpGgThJ2XR1b/KHwxrQ1kphqkMbY2bL1jvE/LPBnl9sC7K2zy0YkVts
IvxbvE2ehwTBgYtDdoNl7QdzQZ3pPKUasPuKN99Ine21o7mUrGvJcyLQUu+y3ApPlVR0gl0NxCDH
m/HNdPAnrvmOM2qAmJHCqSM/IH6sIzQSK6TH6cMs9XwbGJNmM7Vd3oJXxoygbFrv5UUmyb3fl0FP
EaJDg0SD1Jum7qtXupTRTZR2xocRlr8+Tk3Pdq86yFqYyRHiQO4Ps2rXOCF/x8loJW3tuSWV240o
qTD7pFRRhRPyRdGoyfbGmPNdxkxu5kOsEkMfdTWyQZOZjEb1ez3itUWUncbGNcZd5mh6qWiegEFo
azCr8xgMlb/SWUv/uosm/DL961/oMpcX6RjGoIBTQ7vgFLIsOjDIe/0SAj50wMybkHCj4c3OFPno
gas+VTd6jMSTmnPNoAYmLq1mXK8ZVqZH25HcNbnJYGMyhvYq1khStrEoYkb4RvhM3PelymvGCj5C
0ivLdzlBllhUjdP3Km2EwdpwYXt3RR53tXFpbX6zMB3eTsmiv4Qs4oIjrWqkZ5ybcDD++mF9ozhY
ogZ9TthBxLILL/oVHPzDoxoh0xeOVZNtpDJq+oQB4i2fkXUqdGPDXFttepUTumj/yeu+XXwRL7ls
swGvD8XNfltN2AMHxDgcGG6XEet7Yix5I1BFxj+BdiEI+WmnQ0ZAR8uyIiLbYM6+BR/TWHV7nTdy
5TpG8JBGVvU1N4FaHNI88ogFqrH6rtDUYTqLZ6v5qHkovv3FrziKXN9nMwP6yKb2uhn/8BXP0WTj
giEmwxzC8aaZKOPpNQW3lg0mZeV40xek0nwHv37Vt1UFnxgpTMg/cYIE4dsPztAtjXCx0xpxw/zs
WJxvWLWW2XYJ/aNPMsKFfv2K/7LP8TkRS0QmWijUK4COfqpjBp7dsSqY+c4pStYRA6EAr+d8jSbJ
UvLr13p7+9imxx5DHhjSHFKD3tZMNQqVSI85OXURRxESQ0Rh3AJymOuXX7/QvzwffCiPbzL0LMQm
1tvE0rRLale6aN3gkxUvHq5BYPdpyb+I+gbwvgxhqb+qN379ujz5b+5c27RdotthSjnUpq7zZh9n
06t9FVtgiUyNl94ko2NyTdmsyAaoxdZ2GbmjFB6/eQBUvngGuNo1RBv1jPo601sjnNovdpNDE0aY
4p0LRojTRsRReRtUvXMv6qC6iEbamxg8+vwhYvD8XGWLor+JwxBaDO09ttp+opOJGG+Am9P3CL7C
RZ+D/P2Et8gDpzpE07Pj9QocQ260+QWrM4Ck1m9eBh0b7Z7gtPGIEKMOySkJ2K6mDJ/sxyYKK63X
qdsi48aGjsV8H7yer7OuTpNFg9kvk50qgApFU6z7GtmaZUiBLBGnYUmEYZ5W98YBdQ2rNrgJBI0I
J7OGsfTSP4jQrLKNv3aXDIdzBYJDBs83bj/xF5JSZPWVqQH4FUFiMcGdB22SeuWTTr5VoRZIhbqq
4sxrK0A4bp02Nhsn3rgEXAEaktBFmTKDpMBR0veXbS9xwGezy0JWY7C8VmgBMGsvnaA0kTjWGdp+
yXW9tNiyyLxWXqX5IGhyaDpPFAkwqsa9V5Ruu3bIRvtg1T2QJYd8VR/CHBv/FJogO4moNi+Uh88D
67urN0KKzj00op5ocRpe/Aggpw52E0jMw4hf/6MS2fDghVQWm9DwsW+BBPLOtcQws57SPMy2dRQq
wnKWlUkjvTswqQ4xnzVLmvaUu9pdh+PQyzPGe5RoYvDO3/cEj/agZF2LjeLie1OIFMdaPYl0WC5V
FFITiCSjHvv+3zMKCpOzmXlBeJHh8nMJovOLjyMMwU0Q+gRSABOJfJhCyngyGNDcgaEs6B65Zjx/
QgNTcDIzcIj0wmhpm1Pm7j186bthiga9K6Mxrtbm3HXxZV7Tgd7JSqt2i+Kjqi6zAZsPDD8f4JeH
msdYozHkZv6udZnlxFuua52IvV+FtKzLia2T/jep2SvJM1Ixglsubi7xQa6FL5vo3EyEI7w++X9J
CHrXVPzffy6/87nBI5ElqX6lxv3zf/0hu++nX1L//fWPJF+bhYP30//YvtLvbruvcnqP+638/gK/
/Zf/pz/8jaF3NwnIep+brtbLX0sI3PwRr8cCtsDy/lgp+uG5/o/LZ6n/63/8737vu2DU8J13JvRq
pPse/E169/Y/FKPLjzhBEebA4QfXBDqQ3yWjVviOMy7gf9e04bDya79LRpcfmbTXTGj0bCG291cU
o9bPGy6QZagUBIK7gev46KPN5cz9wzbfxqSXFY3noFFHfFW6PsV9vUOhuMpYm9d5bFHn95803olV
3NR3XT0NG4EbAotpVsJdK9WecSahgEXxZ1Ebr5vFPw/8r2+ObhEUUTC0HsOnN8LSoeRUXXu9AwRm
gLnCjPngSfPcldNL2pIdRTH2yYDJwil4vhECAV29nD3K5mGiO3oMyn1QesZGivDesiRdQpg2IMYu
o2QuL2DfQXliQraqq/BmnmO1YeZTwsLq6dxJJ9+hDXXLNaMudsyCQ5sa072tKIpDvJ+GYI7EQfIs
5rT8XpP8pYfp305VbXPr/PGzcvoq1dfpx8fLWn7ht4fEfmfavglYeqnrgTEtdPnhq9J//5thv+PS
k73HcdB+fYR+f0bc6B3xORZ3L0K8wOIk8Pszwo8o0V3OMgHJpa+Pz1/AV9o8oj+U43CuyTfnJSKX
t2CGtCl+fkjymDP0JF309Qtjl/F9ozgCGI3YdthX7Q3iTe+siHll39EWEvyWNFw2mGH8oooBfICk
H4RSv7hjqMDWI7q8fpQmOOe8KaMndIXBTWY60QdQDwyAh9Z4dtMg/vzXl+h/u7tq0bD/8V3Fdts9
12/U+suvfL+vbP8d7nCOiQEdSjsEv/yP28o230UsfHbEDURX2FxSnWuaD+nf/+b571z0DNxR1nfy
KXfD0iRefuRAWeVYEnkeHbjlz/2Vu2o5WfxzdQtMzjouqy6HWZ8bn2PBz3eVG3sl7C5PbIKA2LaN
oP/VrMwacA3lhi42DfCYx1Kk/Z0cx090smOKBGrnHbL40trCo8T1X3i6OiOvr8R2Ju4L005jhMbW
7hNdb7us7aObOoH4ch5Hy5g2Uvnjww/f+M33N/xjW995PU38+EGwmKGtsRlDBGxHNAx//iAh/cFg
BgS88VEeRoc5adNuH874UE4tM2L4mewVXzJG1IS6me3XTCx1WtIO9GYzoD4ltvTMcZmwzS3zD3p8
95rZ0Y0fu5WznpuuPI8cUJdk4kS/NxONxslyIz+D1DeFyxi5shEfhmGZHAy4ze1B2RoJKrrJJY1r
SIjFmsjG+Bh3CM1ojjAfD1Emp/SH88FGdjtUD4BExoB+GHFzVExMiVZJo8vPgmhr4oOTYHytd2Oc
seQ/MafKdI8sZ2T3JvDQz70tyR+Mx7KpLwikNRxM0j1dbPIqCICEqiwTcZMCuWFDEQWNOhWQYrNT
STy0q4KLfAGUKLz1wxLFaa0qs9sWyl4oC4CjgNVUvqUOfpSQvdCFg7xALjKFJw+Bjdhbyp5tBhyl
+BJmQXtq54hSV4YVIiagmUdyieVTjr3IBcCaOHxJRttKBFEWcRoRsYyHVnbJk8dR4gZ2mtPtytHO
+k0Vhv1VOAedtdjDl/xeYzZ8kH0Bs2VRxSMSzQkYIdNKK7+ust4J6UrX85dYS6mBNwzON+YEkeJD
lMMdIKPeWGMLsL8m6DFSCKsSNcxk5FfMLXL7uhlr+6Id/EXCVTY8AQPvGHwLBDER5Ca+C5PAV6LW
nOE9iVeaaGmkslB/W1JezQqLGcr1OaA/6fS2s3HgD1yEis1jncZN2GxCTkbJzpKu91Bj0PycDdi1
IZ310bgQ5EgdsIlsXML2iKsMqnqEJyDTKdlGtRyvZ4S4emPUZo7aCSyme2EYYYS8rsw5YyD7nr8N
gpPpKorp4EOHjBoal6ZpLiGCKJJXbj+kz7go02DLThg9TSRB8zNEzQu8gG7qNoFYBSEo99wPtu73
bJlkcRrFZLPFjLjCVk5c0pGZTfrDO0Z2OCuzbCqP3Hj4xAYobuiKliF/mRlQV8o5Hh5D15UD+viw
u4laSzVro9f6MabjivIEUMKdY6v8Y142AZk1nJc+uQTYjmxWBmIaUcvOXpO35qfHyRjxEwDlEd+M
trM+d+hm0CSm9XSoBNC6PSL58lvtTfqyCormzrcR0dE77nkOImTNJU/v2Yzl8FKliJG9ys3nPapd
+Jph+KRhRis0BFN8N+mWqwyhFzpRI/TnUqAsOUYdHCsebPiAqLFzHxWlCYlpGwS19TJ1eW/tDdWG
H6Ou68H/pSMipkiICoph1JMxALk8wCBQ0HbPY0A8a8uLsZ2AymOEXfSWMx0nSVNx1ap2ZHWyjOAb
5w+ioHu+702Y+k2G1i7QFpNnAJgbU0pELwaLdr1OQVYvoIVWYWeJYMBspVuqF9sr1KNHUqazckoz
PiVMrIo9gj5izTvH1YQ6EKyiAMVb9p02Cp7iyR+6bgNvk6hmHSAuQksbQAOI7abexiMJGAxZE1IW
EbFuLV4PubdqMEkLT5OP0dP2mcgV5aaB5Sj1Y8GaGiHwzRCip2Ru12sQhRA9NOhofOhBVW1RP0Yn
OmtgQlICeskAHowJ5XFJlus4toATBCyb92lEv3eNmBp6maXCukY1QKN6lXqahGC3heOInyZG9to4
TofPxx9JvKV5m1k3SWy5yS6tsrYmkNTCLeMXIp83pJ67AXmYVpXtItRNV2i8ENMa0o35hijHmejB
uYN4J8vhGbVcehc6TLnXNWkdX+yOXMotErK+v/BZyasvfpbiP+bh9gG2xBqmkAXJiIRWO5pPBhMs
phm5D0Ff2PV0TgYb9uYQmuMzGfDWZTZq0ZFIP7ifPVRsiHjDxYwMHgYeHvMok9a8tj9ESA3PQ1tO
9+nkQOPEZlTfNughr4OUDrgdj+qbDBv7ZejrUe6KwiHmnacXQHGsFDMdBeYs4glzePx1jEdhi5XM
69ip0uQa1S17RDMQWEt/iV56sST/XYRCq2cE7UWwrTtyxRHrYfLA5i2QD2Q60PeZG+TRakStw83e
E7hyiA2DNEIkd127C6def2pTMyd8FwgN0Ji0yEbAlV7xOfU86P81qDciTREu51ClS/cui0nNXJUV
UJqT7iaHTEaejxvfIcF25SUGird2mLDLwjfH/04p06e4G8aac9Sg9BoBF7khPWfj4sKm7XAzSK3v
xspMwZvpIb7B5k2ec+GkpU3Hvpa/5aX9pWPUHzYcfmpS/PuVxdSrvyqLv35O9dda6a/ZT60JJqj/
qI2jd5TE36fpMHEY49Pq+H7kit7RnnqNwsFCGiEr4DD2W23sBu/sgIqaZjlHcvq8/6yN+RFVNJhE
pjFLQe0Gf6U4Xurvn4tj36Iq5twH/gupiPemL9GZA/1C2forYVdy0/lUsNAUrgFLUhbEutslXonH
ycPRr1HPbNnKkDrWU7Exzc6/Cxjkbtra7S5n7I8EgfZrWycvQNA/hlUiERtV7rryvWtGScOmYPHO
NSiCJaA6K+Rj4Q8RoeChfSwENXWYC0Q15DwPW4GHlyFpFrdgZqrmW+qVYuM2QGtHRAnrDDvovVE1
dbYq7OAoyJ+jMPN8tPZhvaNCda8hqC/kHUK6czO9MYwGobdJv6WwBrxgC/xX48RCOFKnexAuwXu3
7dz/iwbD/0u37qeHZ/+1WTIq1NvG3/+HLT3L42zyx8/N5X/9z/r5c/NTl2L5je+nyeAdozCaZUFI
WJHLzvH7E8NPFiEOJ0qijJgQLkEa/3hinHcBQxh+y6LICTmE/n6adPmRvWgdGAehtVh6fH/hOMkJ
9edHBkosnRKOrLiwmbzY9pvAvCCFIhb3MEFa+5a5Blae8623QTq8S9f5pj9cTpBPzHqVfAjXHIO2
9abaZ3u82NNuxhtOqXF+SHob0eF67+z1tsdH+HGUq1PHzr3Jd8NHEo9P/Zb2f3Lw/BMYb+hg6upB
bbHEHMDkbMPdLC9Y1lcCWaB/sKsHk+pw7UBEYjddz6RIXPbee5Gt/hd155UkOXpm2a30Aho0aPEK
5VqFjnyBRWRkQosfGthTr2I2NserbNhVyW5W02xe2ow0JktEwB3qE/eeO3JgizeHo28rwRyC7Yy/
Gf7g3QaO4jZ4UeD4xSbZmUGySf3crQ/JTZs8czkOB3YXg/syuMlRPqu3YifzcYCkh+q+OZobddP4
xvtB8gt+iOTLr/q23eNA+EzDKBi2L5MnPVKPufffELm6dcGCrB2jEHpLarnyw/iungZvcG+R1wXK
hbec4b7sby8vjns63P/P4rXHYtcF33SPGCe3PbbH2l32ecFRHWCkuG/h01Psfs5+c0QuH4Cj4y/m
LwJdpwVmyHIPxNkj7bD8dMUT6A4vSVhBveBnW+631H3iu3KzXe/3/LXZt76jcHeJE7Ldz/Zd8/MH
ll1udSSs/gyox0ufFbXC/+Clm6zHUxlPvkVUgXYT39eNvGM7cdAzn+ksASmge9kfx0fjll5jr9l0
28FVLv0KSKYLoKWpFwByAz4P4Kb2ZbKu7Rvh2r7tp0eCE8LkhdQs1/ARQQPgBmsRKoXP3NQCD3Ml
fb0AtOpKnZffmk99IjbBHX40FwWk5Q8jFLdhM2zwuX9HioLT/VClnDZYo99msPoSJYC/cK7H2V1/
jCeDxmejuVm3yV3ntaLQhJX0DLSIigz3KH7xoP0WEzDl58luBpG+u1bJ7r2dd8nPYcbB65p4cMM4
6A/yjmbw2L4v36bOBY1BP81C0mGbrmfodX2orMq0EcQwHDs5GMdXsjTvWs1b5mI/3NivzSk5qift
sT1Om+HZtK7Sp/NZr7Iv2zhvHFf2SJnhIszPcGQuDHG8TDpNUyCDpznWd6JgCN8DyjN/bpGFzK7Z
bKajtQMlD71fSQLd8RdEJspJ63YDjZjpDj95hxBPAQwP1FTzNHzgpjeO/QVkYlvvpmVPn1AnW82P
9sk122VHKsjhZ3TjR/qf1F3u9Xrcc/zCkx+FL/EIqGcXKFTyJqGyerobjzUvJZDnp/nNPJWHZOPs
Ijss2IgG2INCiQuMQQl5Bsb3jn/b9pWNnwCL90ovqkN6kNXtRxdmsEQO1htXncDR/6rgYveMd1/C
k/oof89Cl2W+i813q58wKjAksj3jOx8Mq3KYhEN4XbZUw16cH+iU+Xb0lodDfNYu0TM4UP9+B8va
8/KakOclu90nxwX8qfKaN3BWkeWNb9Etu8aH+cu0A/FD+oR/BrsMOnmnhSQrGJsqfhUQl5cnhgLK
djlVoe6FS7AEI4vD3epfcAsePkHhnLht0kP2lZ/NPUtF86PycUv/iGiaAnny7PfisySpYqu+X1ki
fNBV3tHHV/VBu6YO3P7dqL6vy673lJt2Ut/tY8MYBH8Xnft3eaesJ/sSrJ61sd+wPJ8QEnsMvT7V
60572NCQnpOf2tm+AhwNlkdtfxa7bFuHDJLk+MHKdwjO9Re95QO156Zzk23u81gOPj6SbdZ6zk52
H5Ntfd1j0vVeg8ZN3PPiB8ZNTYLvqq/6ZDp/qUf+5Mq+/lZ9vGs8zGu2h+4S9sHgT2HyASXQBUHm
Kt4cAJrcYg8IpuNZDRXvXLntC6AZ/bLu+QhuOnrw3Y6D3wf2BS8G/wiVktu4o2f6UOsc/hlcOqZb
nI395HNA/Of1CI7EhUWDIMHRdnrl5SfzPYfyse9/GobLH4uf79bmt6M49y+L4nWHYsNq/sVinMly
yiXRrTuKI3MwlYs8gaj3M1P3nQ/SWWnd1aN1xdTB//RBueOPR+h8BY8ZXlVQjg03umBgpPFSNsMS
Av9tXdM1NoURSgUtM/5jz5BP+vdYZk4PjCKIr8bmXToBZfMd3WeSGLvJhqvStzZKwAJT+3jO3Gz/
6G1/SrsKTfGBoJbw+Qwegk4MYqPxQaTKDp/H3jop53zylmvKVzSEwhe+trn/F+EDjlZP+sY7lsMn
lgpx+hN5BGQSOhucZbZnv+ENPE9HUOl4x4lEALH2bYk86etOUez9ewK8fomCm+PDWaVvI6jhMsZb
HeoQ78OCQ5aYDmPcs8NG2mrj1vFhtnh6vTfRvf1WNv1Lndf/oL7831Q53lW9/33leP34P//R/ej+
zf3I6u5P9eP93/t/9aOqolijb2EZjKNf5u/83nFpf2MNwE5Bvi87f1sv/L1+ZOVA942ny2Gdda8R
/7PjMmRKS40dBt2bwp7jX2MH/bLkspg46uQ63wXM910Ey2/Kyz9sghUcffPCtNbtGiE9LZ2h0lr1
MghnQkt4x+c9w8hc7/qgQw+zyXQ5K+GWtLNrTIz3VHkeAizvKkbcyHlfs7l6FfNcTJ4BCgJbVZXk
JkMCJ3rSNQD7TgNZmfSWJfzD9/5frCN+kc7dP4bBl8Hqj30EPKJfqmBZB3YNk9ymaVu1sNFG9DUy
3hFXi/vIx1YnHmpsbdtJcvKdjITO++e/X/s16e63A0Apa5JMwerxH4KydYE6mrkImp8iO7aZnJ/6
idQytxd95kaRhlq4i8doT7KJtLWAZBO/KD0WZtztqoaX0grM+z6U5yi7yzrm4qI6c7eZWoHD1+7a
ncZCRg8I/YYxUDXSM1t9BsG66bxnJLXqJ71VsPOTILGGBmqm/e9fdUkP/M8/qkLD86cmnY963/uQ
eGfodB6/CvKr2JKJchOAydK8eci7zCF1WEawuq6NY4YJwNLzZONvAjnCLsEbCExjKQFWwCtsJ3l1
xqn4sNrIRI0za05HlRxPRHzExsDafsoyrri/OGT518ECog4bpQPpzbRLiDK4Cf94mU+aPhJAwkS2
x3B7VpT5B3bINZD4gIGj5uOhrCdeRs78qM76urXKSSYqoDc+l3IsL6M2V4VfV3XpK0ACNlHL1uUM
YG446DTwz4gI7e9xx7ggIMctpcdpS/GsrxXCHECbe2Z2Q6iZlXy1GeFnUaUT/5uJUCp7068aouTm
NBef+dy3J8XRmESo2vKz1hzpQShlsbdSZwijqFHPjXSXAiEnDiy4iZ7S5t2hmTvrAj/DDtBnVY+W
MTpfJBo+Q/dZX+pBVK81IqsXySp4/YAacs0YTngad84dTrFc8SgWTBPRyYBhLmcw/Jl5bpamO9Vr
VV1a/JC49kbtVSOO+kjuzEz7kj9Y49qhIU4ndpYE14Q5w9pHTPR3yJAU3XGHMOtXfphrjct0sizp
SDQaTpVuTc9z1l3Gwgnn1qAZYljrDPK72gAXcjPGrz6MQvJQKmaMgV448k1hPF25czVCbJphbJez
nZ1iAkx9cyQiPXKoiScTeZJ751m4dt682uSIhKM59ldhMTXP5WEvcqFghy3r4C+ur18fP6h12YLi
YiDWmDTp33Iw//AUbUzSwGvcvB6ZJBOlxQzlEgLXKDYqAhU6E9T8aAR4GWOUu0xy3p4W03rtJVUq
aYpGrDyzkEzFV5A3+qYWU9Y4dbod73e/ajE1Whg1HP/iqH8ZHcgcNcoL3WCPi+BXvk82/nhTVPao
EbEBIKBsJNnHCkfpNkGsV+EMbGeuIIvt3g8F89imALgTyPECiBC48fs/P5BfHyj342DWh2zVYTNv
/vrsnDWpTli+Jd44j+IJc29M/KdI/WRYlBCgI8o6/E5/dc7+8bfysrAsxDoKa39EwH/+9LJixqo0
TBJ6fTUZA4hW4k232vg7LmGNPrKMq4lQq7V6znFhb9CllgBEZvR676OA9NSDT34n4qQ7Siy2mX0o
9sEUsOfwUKx/8QBjP/LLQxe+BxWBA3wQcxuzo18eYC1LkYr4JppEcBueMVgXDh6AbAPvkZkjWR2k
KigtuCsMfSgN+5F460QlRX4uYPR0Xap4UqV+NDpYOOIBIKeqixWYrYqRwSBpEph3+1lp0pYlYrof
x771CqN61XBHe7oiFA+tZPRoYs3dmUSSorHSn/HHwP5e7Qgg7N0lzrLIeQSr6vj1FKMcVWCmewne
jjNiUGUCr4dIUQHPtnFwLcyJiulfL5l2sE9wAdgPr52qjSTJJ87VUFg3tyTbI7iPTEZM8pp8Sx1r
2dcma0eWGW3QOXEUEvncrh4rRWr5SZiP3VLLW0kk0Qb8H7LTlE2LA8XO7USiv2O9MRLItPzwNVPM
N8zYK7lBhIK6Ooi+I0ZAXfIsk0TwSW2vhiG6Wy9V45cepwAsyjU/y40ag8HTx3VfJgPr8Kwhoi2u
JYY2s9BOiaGyGCLnr1G15s2MRM12KTbORjcQuJdp6j6OqiiAbqHt5qyIgrmmVZlrFWN1Xib7zmzX
PZlU46bUnPhSNiPNvynHTemSOEa73FhGvQW4qn92wlSCPjbZM0sDEB0j08Y6HLQm3VQNpNTWpttf
dKnbzp1NOlGap5FfVW3zAUeogYNCAIu8ZruStKUzea6mb6cRuTO9vSM5Cv5JRPKLDEpRE8mLGWcS
swkG4WQynOyFSlGU6t0qUHXnQjLqo752/Ybdo0PDjAyvMgV4ppGlfuHPMWH22jhwno3aPvV2+7wu
RXTq6t6+2OPqYH+vipM1Qo+JMNxuOku+onv9lrCofFhatuVS1t1zfsZR9RNRmAErq5ZLXt1kykrM
Wha9xblW3yaQzhcsTyhBqIWeI7EoL/fx/a6OM3afcb7TtNXeKEuCotvOlyeyUiQPiXXzAGcgP8wV
yy1Wza+VdGfsSvp0bc1muRL3lO6lipS/taScLWobPjxErYbwNMtnjYY6YhxKZImQtLjCHEb9REGQ
kDv33ziH02NhwB8mp2qPHUC9jiNCBaPs6j2vOetN5AaTK9VkSWqWkV/G2KJANf5YpEXa4AifEW3M
2kgIV1Wo+1U4HWiqmaCjjA0sVL4ftd6rFcgYKw0hKrPFH5WnqFpSL41XcRpkqtOwVWvp1nPD3CYC
aj6rOj4hDSegSW/r79Ri8n2wdb+CbJOsR72EDc+yxWOnPLxUQn3M8GPvS7ADAtAjZn4VJUqwpnVm
4NFjwVcOLCALTsC5khL9A2Wf/QrWo9ySvqA+k6LWXJpOrd8oVZNg1bLl2MHFoDKGhZ5twFHSoU+k
KQRVlyZTaAjrbsnNFAZHuZNEb4S4myHylvRHa7Va6fdJWZ3SDmJ+WsPPhBKnbrjGxKc0i++WIKLJ
blWbtJ5lgRLlmBslj5eDFcf9IS3S9dKprXGwDDabtrW+aqn5k+Q5EWZmt+HV6ISxrJaY5Rn2FFAe
S2dmeFxg6x4Awn6MqYmhjC2m3Mztlmomt14sB3bEXQ7jUKCtSNktcj41f3aMwjf0QhFhKuX9hcyc
+PuS10MAZAfIAGLxmlSrcd0M8R3zTCoU1OCedF8iaVE01Ok5SUyZOy+fwJSLsXpMAKjyWIBntCmo
Haiv5XgbrQMuHRP8wKj0KeOUZUYlEdsH0dTVCUt+Tu5VAcKnH+fiK8WJ4nXtWr7aFfjqqTX1zyFa
hkdMcjz4iaSJOnxhDpEwp8wU7ZYbmlGG0zjBZAH7YMtrSabf2U1l7se50hnnWajw4wowDnOJ+c6D
moqcECdTr98XAdeD2IOp3Ss8x0C36KrEHXC/9xuSBFy1SGdCDeTykha5mgWNoUROQCS3ugQpKqH5
mZxaujsZ97w/G8PdZajJClyLtVYuY9alMMjuvwkOgXmCyBDrMMi4DZY7dqEUi2wASFYglfEamdRb
m8Lo+xpwFsKAMeXzWEdayfgachZxYDJYP/iC0MGEEwCeQPuxGryAswzvH6b8+TpVS2d7uEcYwc+r
csb0afsratFdZvDwHUqzLL1pVuYrsdgqD2KS+AwMl3GLBAyvvhZOIzw9X8abSJ5COhRcrz0BvxSI
6Yb0nnQzo8aCla46L/zyQjzIeZJln9FcxdpVNwWmZp1ihEy9UWkKUhcjTBexYjcDo/Gy/xobmTSf
slPOTQb36bdDzR1cw4wo081CHN1TI5cMF6tCOZew7bZKGytn5EsIaBCYaTRvre0vPa+qiLfMUSmr
DrH4/dOn8+QEpZ4vDwAJIbDaal2DBV8ZoarxQglEiO18JVuFAqO3zPFhlkqGnWtNXCLlpP6RCchz
rjIvjA11vCBKmNFQomjKp3TTRfcfJFdFuyUPxIGm1MUkSWjFO7YgjgNO/Opactu8O0BDkW7XdvOg
Ng78BQXIDtTFMeOCrRN9R0gZH6SrVs5G12RMzVT0gjgx0QlFnE7cvCzw5mvR0hENhTTFwQIGeEtA
vHGpqRNRyCsOnhcAlfWhmGUY3hYO9BfAnXx1c07uadOq3ZdeWw4adNL4kGzaCmEYy2x8FJEivyoO
AbYuEIe5IVJGJ9KXkcjP1ZayE+5SOzRUIo3rBprPPUPLVss9sS+iJfPVQMrpYEmu8Nn6k6VPRO4C
vSKRA1B9Ny5LmMjVTW5X/aMAwEs0YAu1pUKvtCJQceAE72Npnc6AsHDRdePKKHa2oietyNs5AHLx
vU56BakK3dQeYcuyRXWTXywta25Doeqn1bnbrIrqTpTWWkJ/lDSYHOfeqXWO4+tUEqFtRdan0gn2
3loz1VvyapuD0i8o2KK0+Oosqg6hbvJEdrKjtuDYNJqh3KK+rn5WSw1LPeoJsk+S4c6OM4nuMvsW
dG8lmuF97Vm291qjJCjDFN4gOMPZOZQCDwy5VMumFdqWqYrOhWc1IOUg6Bdbs0+ihTeolh5UwWva
6iEBZoXu4FBqlJZvW0EY6jamEm3lubIOpF/NP/Afdr5eqAo5Z/JMauKoPGR3LojX0flva32NT3rO
ne2Rj/ESqforNeajlcQ3EvlSTxINxqNFVjbF0D/omjW6hraEDH/az7jWMM9aZNglXPGXBh6vuxil
dJMmfN8zXDYSS6Ub3E/Hc9AfepJpLEGnRQO/ixd9rxrzJYYYe6jrrL505TpvmSLY37SkUknTuceY
Tbl2ydAcBHAJlUAxCKSbljY+dUUenc156G5VIrLnUdJem1rWt1pn12etGsjfjeqX1mjYJ0pJQ5oY
WXZ+sfTp1om6l5hIuPdhlhyv0+P2q0311F9Xu+M66Fn7ruZkUxja+kaVmhATtc47s+9vfVLJYBtq
mxEhe/VNPag6Z1/7Sivj2VGX09onNcFRbfDvaR3XE9AvwwUpeqZ5iSFM6+jewGpUlJ3pIl/knCVh
NdOxaUr72Zn9gz2wU8qV12rkmS7k5qGNhsdcyp6ShCSHPP2AU/n8W6/6/3vG/T8TIP2vmoTTP//3
k/Bz3Q4/4o8/z8D5N36fgWvK3+6GDcyRio0z1byP336fget/o6eFOSHj6GD+TIv79xm4pfwNijVP
XhuPiHH3PP1dQ2FYf0NWcRdeoKT4lzUUv/nG/1PJbtJUo8ewZAQeyDXQevCL/jgHSbN+afqGxw3R
qhJ478UwvxlKbd7aRTavWiuxjVUmjd2pRYgpCmZa2Itd6vp1oaJbXBoImtg/fH3/xUBb+XPDjz1M
o56DxWFgLsGuZf9yUCwV4Dp2UuQxCnNeEiEbr9Vg97FblvqAAbRwQP3pVqp8jYk1khYOjpJY0hKp
P1JXq/76i+O5Dxj++CXdj4ch+x1jzyhCtX+RZhnGxE2m2izNB0sBdi1WHZGT3INNN6j9qUfbgU2g
rjc9AOW2/K6PMfaXaIkBNZlLWw+wJDt4pgwjSb6KiYf6SLOVpnZOmzr7XeqEAin+QVZbscR19Ud7
wj9+fYZyP62sUAxFx9D+y9dnK3WrtLYheJ2s6xgqVT2+DP2YQZQTS/qJWRaAQalF5T2pkeEFA4RU
/zBTMJZ+H6ntX3x9mPf/PCPkhFoWjnOd9YTM6fxNeffHq0wFFqZnmtPzqBdpHhgr2Bi/WeT0Zpfz
YHntYmjtBh5Yb5BfoMXMOJy79hocM28WRvGrSaTUWv002pSdqDUlTnYPt2GVmSedMe6hhazUD1lj
QAbUVwZ2SjXJH0NjOQ+izYsz82w4IxJ0U8Lk1TEptnaUxROMUkCGPuWC8TZ2ztic0r63gOI32Azu
gUCmjnoAGe2jSUYp+YcoyuVwzNkbndsl0eYdM2FTC2syhT/mqAL4gbfVTLaFDE+EVJhiFaSmGGw3
wbnk4A0MWptHo+d9syUwUfrhzEaKjk/qlm7fwKd4NoTZOr7dOPPNsgp6sNxItXyfi3yAoqJb45fd
ler3chigMrCMwMNhSmb0HKWNsh1ai8F75CD2Y9yvUwUokbDu0dlt1cMbr2ppD3xw2sorNgNfgW5c
+ayVQGTJuP9J7oXmWLp61ohyY90vCU+Tu0U7CQlUr5sl/fBkFXzQMJ7mZa/abTITozk5P2RNlYgr
HXU7ZqLvyFTcikoz5qDtx4WryjCjac+qPJxrIRoPNEAMnNwZboQMjNcqihtaKOmj60kwxJW5VSXn
Oif26K8gosNIgwkjtIPAbAG8pHIhkmF2bjsi65ji0sfmwHPajZTMgKSnQWzVltetK1X4BrDMH0XV
jTsL3bdlfncG7WJjFHeVKOKYBplimVnEbDvkgt03T61zd5qA7ayUb5ADXGo+J1Sb7zXdWM71yuhr
CbJ71mWKkXovS9N4WMADhsBlbXw03UyVFkN09jMagQciOUArggfYmOYyftIxYIsQlU8X8c0Savmt
tLFGufpccTbw9vFcqHP7E0DeFI6AVt6NrrukeiMdpbwpXvA+Yx0BZvBQSBopUlOmGZ8qFKx4Z5Mx
d7KYvn/1IKep9pERxQG5vdJ1ktL4CibA2mm0j4QCmSylhgh8M3O1PIyhqbuwDm3PGuajhbDvCR1/
GoDLe68a80ObtH1BN3Ethu61qpRjtI4t2ZlFGtbtqCPwmYl5A3uoHfJ5AIoZFZ+jE5cXc3DkILfb
6aVXMHGJjIqLZJhrq1SSRlpGEzqxyS4oiYhi8Eu8rN/g7tT7FrKeCEe5HjIGAAMzxZYP+qPIlPKb
PkhiIed6gdaURtkcHfR06oWrlAYpT6msxqhF4EGTt9XP47gjx71AVYAZovOWOWbELy0zAqtZbuI8
JF9rMLa45WMnrGdzMHxnsfUvxZ6SmMFW0tYnoS+wDvD4ZNUNzp71M55bNElNqmANqHpiv7lMxJut
YZrcmHUxl0dFaNa86deSEcSQFIq6ZS7H29NzRJH1l8UGBwfLhOozELaV1V+y00jlm5pOMY1gTS63
5UmTxKRHKjORs86xc6vfmEbrWJ8mKyz7M1aWHtF+H7FEsYMo5sn8GvfMbrfq2DbGcTJWkD9Rir5z
C1bgvohRFNDwFOJs6bAXO9rSeTByccq5SCnZvaOSx2lxHRUipV6jucQpIzWslGjgGnMxnzXJ1ocX
yK5mvlktq0s+YmbOjK6YK65fEhBnNFHzYDZiWy95rJihsVZ2TUAzXSxqK6cGcZStPLM3QmAX9ft5
UOYXBVeMSTRzrUxn6p623UbME1to4Wqivkp61hUHySF8haNFXe/VRN1MD61GCt4QNjzKs2rDIG/J
buacAxPmFCk9d0s5a59G4UBDYt/Ke++BTsi2zhW5q6TwRa1U/0ghtxFvqmdVNG/7lIvEq3KC/A5d
hW3XAOw0OBU6Q9EDgHWU5E1UHM0xaipb2XckbcbnbBINDQVur8i1WlHLz3YmoSuIJb2tzuO0puqT
NDl24RP8Ihl7HlmG/upI4EwRHY4L2sd5jhGqMraTqm9Mw7UM6n1DfsdnZbDWvzDxKqWN0NWE8zkr
MvI+tBXdxV5LjOrYVYRYN9B5UycQSVyJEAh/rC8kco4YXFCIT8LBexPXmGMYX9LlBRl7ASKp5y4l
FAONjz1F297M++TMGGZsfugatcppmJax2E8aj5OzjvnBCBWbGxqpmTm3qhpw/2rZTy2yu7j1Rxwa
/S5BcBH7amSW51Gde2C5cy2jG831sTnYtUQKPY6x2SqfpZHZwZvJgC66LGrd3D1K1rro6LGaiRax
zhKd132j10V/crKudU5g+hmZwMzoIsc1Nd7HqDXa0jGfSFe5U7q5TNGdx4wyCDYGCDU0G+De2bwF
Z6+r2xqElb7La3yU5N2SWx7SBWOSIR2NW6GWtOIeyBIRcSuYSktP9jpq0UVKnDj5Yk46xueGjR6a
PaaYj9ZgKi+WLZ9k7bBaeEsgXtgGE9kyklnoRe9tPX2VpUZCA1FpTTUGs2IiDh7UYKxiD3JKMDrk
JadI3cxGdSWZZafRke6nnWQR3cz4U9HtICZQ1owYkZeCJNYSej5doqZsBHxOazVUEpl7krfh1MlR
tptM7W4KHDY0w76Ykg1TziAins4p9Z8qitdCj+wLkBbUybT168gwM+1nHRzQeKkT8TRH1tYpu7cm
b95QBaw3bEUPK3BoSPWAkAAoaHu4qChteQbutTbfE+65m9bozRL5Ucu6V2iSDPMIpTRqw8OUAbmJ
+Mp5XXem3u2jZHoDp0Z8ZI/SrFtIDYAZrTp5vSN75mb1q3PAp9iHeqc3B5XQgRQZdWs/ZJhWl9Eo
t6NQo59tbX0VE5EhCfn1xHYvG+AFXUHOOPHhMn5AI7ScWARZ2xzKQm03oqYkdtLKfE46DqeQ2ura
S6yfBJlGnFCuGJZMOQGmgpWgoTWHCVxwUJQyCoZl7A6RbO6yvPClsd7mnXKTF8R0a72fVBmWWsuC
G6DE3DH+LHDcMgiNL2IlKErWLkgFRIiNbfoGZhDb48T0GdibgvRcIi1RRPtoJGobxtYTvuCvZrK+
WYM4jdZPW9bFQeNuDs0S8VrbkRycjf2FcW0drPmkuWVdamEnqyxsshyBEkkGCAlmdaMIARgIkclW
nWLe2ZF4lMxp3i2Z8jaTlX2NFr0IpznvXFHFz3qjHxalXIixcNJg7KubCY6W6xgSBU7QnMhKm6C1
wiKykD1iO4++lHavta5HLnqDL0C2jP0q1Ef2pAmfx+k9V1DWXNkckDLIA7KEmUiqpCx8zAXxSVC/
ea2iv0d11hyNtrybPo2tqNvslQjMU4pYfHW050rNMPum+ltvpuT45t461WgEBrCIc5Og3tBeuixB
4aCuXCqY+spBLbZdm4vjGhGLqifoAue0OKlke9SKdq+9sn06k4BrtEr/JPHeuUr99FQTvvpEJQif
Sfdn0r2mUVuPIrIY2bHwqSLEr7U6hWBoD7bFLSPVYjkZKJbclCM5FrgkD10sL26aNAq5vo5G1rRp
RC6Nmv6YqILPURQnSPdEP9fJc6qWzTtBLPfcpGG3FFxka54hU7TXQ6On5MhlaiCZ8c8+0SinRkb9
S4WHU04m8+NuVzoP9nSVGnXeUDKXz/o4S64UAaYgYov05aKXMAXb1T23k8JXxZMKrc63efK4LBrx
Yesxda9j5F8Aj8UmUUilauuq/yjh+Xi9PSx+RYDRbS4huzJNeIKpw7chsgcFXY2rSlMWSCK6ykXx
OlqdMXiYYK1NVva6q5VDHMqEmD0w5ZhcMbMv1ZPmDDpePwyorLyMrZjHBnWH8XyT2/IuncmKqG1t
JK317uavKLsJcbp2LVhpv5TJT+Yeb8FjkSk/qsmrEHfXINanufSjZqG84wWKEMaazlZsSu+xAVi7
NQYt0Altg/2L2kSdwNriS0dA28XDIZntercac4+sPhXMtHG/d+zgvGptXkRuK7yM1PmWAH0mP3So
J5iLor2QGpG/6bECDS9pkBzrq3xZZPmIHmgMUyEpG72a00e1Q/xmUN4FraRNFwapJScjWzaguccA
pLSDwzdSXxJSzx45hbwbM8KItiv1khvLOIKzTMdCuqrnqJlZ+tj1oy63aul2HPLrqnQMBgnSwcrR
j8kmYZ/+I6072heymAHZLO3BGlD85xEaIpJc0A/fz02dJNFJ5FV0022eu0qjBoAV34uWG2tRi+qL
oK1Ph2wJrzNj8dUUprjMvIc9oj7zUDVTNJBRH3l1Z+HatafsicQcilqyO0LZzsojpEcCDrohflVr
60UnL35wobe+5SQ+P/RlQYJdmqpIRwoyAF2xTBlPPxZw/cMC556LJ9aL7EfC9UV0tU6pSHaZNA7z
OZ4SDSAEuUqrRF9WoVyxK/ieFhI8lsn46COjDURnToBtKuKSwyklr2WnjK38zuNFkI4qhsZrRMca
UBj1uNVH49DyFCSHz8qQJInubSXMqVph4xDcFRFXAlOf5mgYw2geXidDLH46C0wezrAG40DeNXUd
ejezvJVRzTXdTcWtnmvKIMc6ZItCjFhstux6kornqKjnc1Uaa8pTUe3gjBtBWUNjbwvtHhjH3MPq
9XDsxlpybUAtYSsjdk7IQvCo0m13aNI3TWIrQ8CExLqO73HKLD2sh7UDAz61n2TI1Me5mgtPqWvb
UxYmRjD4quEEwf3cqekxGcu8cglUGVlx1wg2rGV2ncTEBsFag66f5iyKEzxHJlq2vrPu+U16kfp3
zF8QFfN6Tfv4OC9re3d2L6dk7o9qlVD6klUwV+xNkj7nb42993+pO5PlxpE0675QoM0xA1uCpOZZ
CkmxgUkhCYPDMcMdwNP3QVbZ/2dkZldYL3tTi8xKiSJB92+491wrrr1wp3sXeluYRZW/C6C+niyE
ED6gXyA1LG7dbXflAqKu+yuZxWpiJ1x65w50Nr4ConwtfefNs1L/XARh9z7XA9/7YfjAjZ5Q+D/N
MsPTGNhImXbKj9azFg/9Y55iLWSHXPv2waWcnx6RF/vTHrRO01/U6RQeyoraGVd7zqNCLTSJgwkY
GgRgI/Z2xc6VJZU+qVn/H4z/xzhmfuXdsJMgJk8xjt8aFRFdtVhbsc3nIrMr2LOkz9WMq0q0+33M
KdPPfU5IstmRWEcOgSwAvQXvdmMtcEMin5qcrzAklJyfOHHUodvCiDLs+zAmjV5/udN0hReuuJy9
+JYV7ovb8KrpGR7anFFPNt3mnTllxMbi0G6JGwsJIYniNEHGcqm97AIEyWvvyQekTD+x2j/6sxlP
Vmhqu37IThUDAS+a4fhEAbV909Dzl9PR80cK4drFfc7mMp6tfaPkq2XcfaxY9BlxE07cdjIdm13l
ZKdaxCE+dLw40XS7YvaWmfoyiIKXRR5DDhloBgftDjuxBI+44j+zLCbqscerQjOYRA7YQTfLyKqj
mnEXc5Znzqk3k0IKZXJH9XnapPM7bsDzVKpbn4FLPoODnbKvis1REGd3Y2BdO8N8nIvlNMNiVdj6
bjLTzVQ1PwvihJKKVPWGdPVKflbW9Jgt7Zs/PUw6vu/JLWITiyJjzHF1RPJ8nuYr2XcP/QL9K6I+
2oPzw+tCUFfH5dWpNuk3+RC3yWR9aUS86yGHklLf5eXaI4CkNOJfBm1IfkFUaCLAui5or+g164vC
XvRNB6LQJqYFqP9uQZ2wJE3Uk7UBwB2oK3go3aOrzOLPeB3I+Eam2qIqIujhpmD+UO1SbiVcF4HV
opQdnPKC1f3QPwsddd8ZtXbzTpmhvxNrt8xHP/ab4GVYHCab/tq41l5OY8Hns0pGIYgYyhNXELRx
gvoleCTay8WYhNx9IaRN20B2W4zQFKshk3mouYQ2wtsgOaWK2rn8YbFvLznjo+B1jEfp7nHTw6ut
dC7facyGraFFyXOoqtl7CuZ8frS7lANvtgaH5qOVGU6VRvovUYFs46g7TzKpcOlRbgItzDljbVQd
KeTf9pwpqHiomBzoxA/1cFXlo7obVpTmR3qQmU3sQpzN3hAIcD27PHQ7u/FFdxmMXYVqu25zVAO1
41xHQwk+Jmr63j/b5MY/YrivDFTXOt56VZ2rW5lpU5+arAi5/Xo1QNrI0weyJThli0zqk3YV44qZ
EtXapajj8ZpxW/3SZqjk6Pe68tWVEWUPjFApr0pgxuoJVmn5rBffaq9S4IhfGR0qLoMxo0Mh6Sys
SSJ18xSHHB8hl2xmgVZn7X9H4tO6Xqw+Uj56Kg54yne13pF6ztRqGKyiPg/K0X5l/piqr6jIUQ8o
l7gjIY3HZcIoQ/Jw1sNyrMF9Z6ddZIINr1tYJB7ZYar2jSXWN5cPVu9WdFUSe2KGS9wxEcmfmW/k
p8ZDzxZjonPe1Uz8n0QT4ohrLCebjnbaZzdMDrIPACNUpAFpV6e+EYjYpiJqW3pUuxsv4ppqeLdK
qb0zE0vC3DmBC7kp5GjfUpqoze+u6gRkC1YGf46rgZYtDJ9ir7eKo1f1qD/XnmQvvAVzc12D2HyL
p1GIk6r07IWWhQ36bhqIIESKVakzChH4I2E05WyMUGuRaCNzkEFWkXdvY9dje19HN/3JAB7TVCuy
medFhi8OAa33jG/wurN9WHYLbzuN62h5Mlms1MGrOvT6Mycx8y4iI/cpYxChdxYpUzmHmLUF5g2z
eu/GFfNhbdCRHEdjWGf5jIufinDmLNXO6BHlOTCWn8GOZjlkrIiwv5RuLCwv5nVqnlMvzIeTqC+r
907MUbiLg6U1SZnlhDP0DSy2MXX9HrMZoqk7NhstEmKEd5iBdRrgXBWWQcUbd/qVIEnLP7hhbn7M
gA1+eqNZsC+6hnt30h4nNHjYdT+v5fpYM3OJE75xGdOzNCK5y1VMKD3T+h+Sw6lLwsU1j2Z1F/vC
Emg2k9YdcX5kggyUT5IfF8xbYe/B4l1cv+LJafrzccy3yDI2JGCBK5bVxNrPPpce/7j9Q9E5HNws
LB36u2F65pzLlsRFeXjLWL+vd02mEELUzEb3U4HOBKu1Fx8Bqvq4fGmV7wm0te86McY3K7mq4dfK
sj04cdcpfx+LNINOp1zxYhc5z1E/yJBIP7soqz2p1+sHyBdOH6NGH6kQQaP60i8DTlp0qyUea5LC
mgPIq2xK3IE0VYZiOXUQYxdFFAkbvI86tvo3JbyVAqrc0hwpZ7HaSuOo22xGgZig2eKJE5GxrzKm
Z3e532Ewjga7tPalY6orN2+aZwUlr+A0gLeaKCI+zZXViPypimR9TxwCTX49+LdubZevWS2b93Bu
itvKXow+LoB5UxpTl5QPLUNszrTyMH+XJpufA60H3j86SiydmTvwSXT8b1mkmG5FVvTYQHP2ZkQW
c0M0c3UXuaPlJplwux5toMeoqqxz/VzBpUlPgUnZP+Rqusc2dfF7F76P1ggPGIsBx0NhtSt5bL8T
ceX0l8O4eE8CmeoLyq3tVcQO8burFh+ts2IbHlanfRqsOn4l6je7kjKAZGlZyKIS24qzkbsZkBYf
O9gdVIFF8WKLWNKXdVH2oFur/VxrIuJ2oYpQ9FfSDW8HIB93+aw9L6kzm5kbEecE27UGvMGOhIWK
gC+b/tS3W+R7nu0773YN+nznR5oFs3QmNg3wKZitTdJyHoxC8OXYIviIx3D5ZEtBX8gyHYYRSKaU
Pk2g7zkpAnqavVLRMJ9EXi56FkTpGrLPyNz1qF2nay+s1ng3uTV43UlrozhLwq7F04Ly8rmaG3XC
r3aXnU5zl21zSyx3a+Zhbwa3UQcwdOOnL2GGgyDKu4E8J2J79qXXVXiyJ6gJO8Q1wwuXTuSf0IDI
myod5ddqL0RsFu08bcTgHLGV5RYpayddb3mU8YQX3XPFdLJk+GE4oZqOmWujyN4thLwHB0f4+OJr
/84qHH5Sn26sOTn6TyXXO7VNBEuVhfyWZ6BDR78VFtkquxKn0p0V6+hTl4wPsF0QZ7Bne6SsQ2Vv
uTLxFOr7AEi22eez5z/OgxE/3Bi8GVYFE5U0YXMUHJuC4IDEjjI/2pdgnJ7WssoeF0I7GWlMxNHR
LE1EwzsDsye8FGbhb7PBl7JabuuD9hyjdlyJXX4Mw5xkUsZW8QTmKvBf26jN8XujdMTM4gbyQbHZ
VHvSswoWh5HYB4tZXxRALV6uG+NZ92VQ3Zq0QQXdADiMdmb2dXBlLbkKuTNoW5OU7aAm/5ZFxn1E
mLh9OfSOGQ5RMIiR89401y3yxiCJXDxgJ9UyNzd9J6U5zAwlfqarrw0SwGENzkbHYsy9Gqk1xpki
KE5bwg3WfeUpRBDe0Mo3i8+jxaoeN08jYWdXinRa/s8hU8Sdy2YOG25KbPWJjeKdvNyo7cgl6lFF
HYbGK16tdiowgAtZP6J0Lp3vJgiHr5gV2MMI1eqh7iwr3QNui77iUskbHBv6AqKfVxxz5IbhjoRc
6w3tu3gp4kBNZJ736W3p0SBAXpsksIaFFIuWTdxu8sv6nTF+eM9inVh20PQx2LuyyySi93qJblTq
hvu1E3l5AM3WWrcEda/ZyfYNWkiFWJ2fRIg063m5VON4WBa3+FyXyfkwSzcOu2KKme6j2/V+8OBQ
L5WtpBcEdtmSHqf88t3TqtH7OXWYbSuH9g3rXlg8llMYqR2UcaqPxfTcT5YX+ddl7mps6aZcrmNy
CCq6nQyjCdl2+UCLIMQr2wbUihalTYmdeoEa3lamPXMJ036NWr/gghAZt3S8mG08K8ahTcy4MnhT
eT+zkEGiyGXoQgBKdKvVmxnCmnnsNNUuYcyhwxq+8icmSLMXyKSAg26S1U7dTcIvuF3LyX2RSk8r
85eG0SSaZVVs3PWMZbczD/Uti1Woe3QG6isbXYAnUwOfjlLYv2OdRYDw3KVNgzWlpzacnHSLdvbB
X7NniruzxTe2fXCqJmgPqAfV1UiYxoMay4xOW2HQgDyO146fr/UnrMGSMr6L1gfLZkq70f8WGhlP
bpFksYDJwG3zRk5j8QP7yUYd15uvxwB6vBzXaSKlNRZiYAQz24S71yOjo3jNxitRLG10nGjqncM4
2B1qOifNPuJ1Zui/Qm376bRt82RyAq1QlWZue7C9uXVRqGfRmSXyaDplI9QbbPALYYPw3CnJwqjL
lwPUsJw1PopDXmo16zXhJjFPdrUdCq6fRs4hJuG5TogLih5GUkljrlXWabvWtAtYlIGgnEQSgX5H
pK14aYQu3ii5nHYPGrt68CN2b8ANNB79uTAo9oyzMJU0i81wrvRc67kWNpqiVJF325MHxO0G9jeH
HFiQZw/PU83kO/n2Ux/X/kWDCh+0c5f6PyaPgu4EFX93A05OPha9ysedJyDFJ6zR2TUGhdBPpbD0
vuObQ0ZOQ8TJrmDSfrUQwoqYguRD6qC6dFA6cDicRy0DKBJ85jFMhnXtPmZnni+JFpvkIXPn6bs3
rw65hHM6fDDO9W/xZKwcBrkpbjg64mtlkAsfmepUbwOYOuvcJaiX8RlV153O1PA+2WhNMOo76atV
DdTtoQSruAu8erlOtQ/ZUInSuncItm0uW6auXCZ4gM/xWzMf0m7Xvkjwq1dBHda3Dm4tL+mmfvse
BOa29cblhrt0iHbhWqgHf9shYuZjnU6n0bU/FXnINqjDQt4ERf1HFmbPAGLsir4+BlXoFwfFQRNc
yTkOix0x36N/CoqbqKug75YfbGv7R4ITq/SM0ZPr77tYVy8ZTZmbtJzct3XNZxIvNe1e403zBTa7
7RTJg4nZYuk0b0uouyGJ665M90UZ6oeRRKCMawP1wZm0W1EdCOqQ03FdFHTP2HM+6KJKK+m1H9x6
9LwFfoCATxdN0urvkbGt0PMRIBucOHkNWDJu5w+PPUB/EO1YlkdlVetL0C/qygQBYA/KR6g26HYp
A6UVmfqKSd90z+fL/m5RMc6UCPvJ7Ww5CI8i8kV5gKY8f3Ucoid2eCPFXTykbXve+YqrnJhbfHSw
btfnQllOelIQQjAkzlQTytB0g5UdslivVHD0zE+k07cEMTZippLPJiAaavHmq2FEurJzlqn/yOVE
r7diZwBS5FEb1HJsH1kDo381KnWgssRrTXj6OpKSxhEFVBWRLJqgniPywcJP9lLkDivdaMmqnaU5
PXdQEEfoIK5VfefIlIxp0IZ9jeyCLxdKAL2jZwS+lGZbXYr3qbW2YeR8bTcZ4xhnXiWbS3iKVDFt
OlpXhR27zDhN6KZHzmE2WmjH2v0CVOCZ8AQskpwY7fmkaoVV2C+mKeHkB1PUib4zO5EPAWVRDDL1
RuMtuQ/SsYM0YLCPkLIeEI6QWXO6Z1RR+tfCTYlTEn3UwUDKXWzxjIu6Xeh1jnOay1hdcOH3b+2S
kQoymHHr8ETZBodeRMgfgsmjYilEgFNQDbVqTkMEfMstijSrTJq12ehNPs027WseftQq5X0NnDz7
aYkgPSl1Hn2BQDTfDRCHfpfVUWzzg7jsSTJB1XbWjzPvXRHM2WNeLMsPZBDuS+G32XNmGBbsIkVe
EqeWPdwE0To+l50vx2265SMdJw+UYb4PbQ4eZTPrraUY3+re0Et1Y2C4NNua0XHlV5CVTNNO6aHG
sUqRvIRjCFjV365y5YwPgb1dl9rMJFyx2WOxtKDLYzQVe+ULXj6YPoZODVyQ2yBHL+xxIL3YXtdt
5RH157marbe5d+crXdbecNrlunjiXUNjLeR0nXoTlthWl2N7QEOPzoLrs3gkxau/JSAeIHM1W/aB
R6N8jlIKWgZh+ExRu2kprgLPGOBGpBVjFWJ85CRSrsUp0rkJTopI6xf8k9GXrNBS7TJ7xeej03Z8
tYg352eEoV1zOVEyn/iTHHzURYV0D+jt5EtIAhdglMqd1vM2q/DrhFFRfpC94l71KFY+7Hp1X1g0
IRAcRTP/GGv0NLtmyXvylSxzr5YwR3EhiidrMNpC5DMymyQC3HttSpzpEFi9/CirOuZDos98wO5R
0C3ZzI13JKr0Pvd41n2v8zS/ZQBXv7q+bbG6oskKjph9zVea5n11UGXM9wsLKyhovvylR7Gqrc8B
Odk1lgzFxFwx3/Wm1HACMlfY95VNQb24tv3TZBY2biQ7j0uwxDk6C0yz+1SP+TsVJrIBK+I9CuAz
vBVsbV6reGHC4Pf8ldNQ8RpLiSM3qjdXl/DHtkYEpijEJLsEEouZrA2gD5gkTjjcQNIsI4wjPPrB
i2d6fEBcPOUTtFqTXhJXTFfQsWo6LxbsjDhBMyjM5GBWO/IhBWcI0aucV26Yupwt4VbYTH7+rF0u
q2wWcXFsK1gLOytSPKwylh9VCi2fgsl3L8N6lsyTCR/2kpVXHaD0tNZXPfXpoxM1y4+AdDv8QJ4f
vPesLdRZYbgelCxDAEUoYA0Ze4bs6w4/sDgs7cxnaI9hd6ZGk1tXsZVV31u4rTeFDCyxW7TDtKMb
bVK+CcNlALoUgB7Yfc3F3QxImBrRockkH7HAnVl5ZvrZpaICUx1MUQdBqhLRvi5TyomlXBEMTHM6
P03puKj9FPrwhsU6c91Uq0FWZWggyoAsi9Wvc/cwzfb03BcR56KLsAn3p/JHWG1ukf3UlmPf5GsQ
ZNyFkh/hLHgmoI3JkJXH4jM2Yg1u+Eo1eTkxsy7LGxn5fXiU1EB10syxhV+NWvvOsqetLbJaSkMY
6z7b/5HylUy9Nej5CJS5HVklFRQCDPRI6rGrqwHpW5N0SsbDBTkJbA3neRGX+VRofRAoSoeXKdP+
zxIb2bMbkYCFi2guPwp0ak+kLdEcE3EegwYT+LBgezlssc0aYwlh2lVto+1K75l1bw/qVKMct9pg
aPYCSmdJiPrM1q7vJwKZVqcA/IZJvDYYgkqiW5mkj19cTDNR4vMWMluMOLHZWLBHi3tAz1Vh5kda
VKb7xEPll22l5psGmHG4rz27kIkWBRUYzvie4VtORbzLrTD6ode5NwgqM3ah6+SLV9ufG+CLqEjC
9arDA8HXXSJkS/TUihjGexpc9mZ7fR2V/Y1HrBpb+8V1dvTlqjp2rIz1xRSOFXI2b8oHFDKVf13b
FVFrgS5P8nGWb15hqecBOCWoXxZ5fKQzW/ijvcw9LmQSTn8GjI8RK4BqnxJOv+p99JcWslrmlXfQ
y9HEjKJg+dRsrHjW25i2BHwQczaFXSdOAz8vX1yD/XzPpgC9Whs6XXgYWgcRXru2hGehLhr+2PvH
u4hpVbLYOIV22cpBtk8HSpdrgYzvKsP6w0eyer4+oPSU+YHKDSkM+m2M9UxD5peswn14BlDYac7X
CmLIPudxyWnV/CkmUNEw5aSb5b0A8M0izbdIaIGur6sfOKR8llMl26KkjFGEJHYrvRthEc2XILgm
Rorv1PqCJ0CIXU4jcJ+1pfwsV6976VeNrmX05NqSfUz0zbFvSs4qL5jqB7xawLLndR7ZzBptXzPb
QOfUodv7Xvp4GZJo6sJnu2fJRsY4LVnIHHVHH4Vco0JEVB/W0lPFYVAlmp2O1M/qQgwShXXqelZA
Opk1G95XwE5JbkbXOllKcrC4qunqdmQzUzQVjGbeCyfr1vNKTSDGRc93jd5b2QZyf4cWoZQYqLqZ
ZLNTJMQ2UL+6IJLdr1aupdTw7eXstQBSlK7j3PR5AABIL7N6pSRufxSImmsEDKVt7kbeaXxbETKL
BDNBwWonJzcUsnXrfaZZ4HuXxIoGP9wJSeuOYWn81ZUUjtymLPifLG/B+yHjuXxavXa6y4CQbh0a
JSlLzCz8kl3r2FB9avcNhDQQimpAc4s4sQ6go3gWj31udc+yG6v3MmVEv5+AKHlJoTGAIh9ksoWH
tLWvTEvDdbqy+ZB86GmI1lNbAYg5Fth2Egqg287UbIJEmGYZ4KoynvYy9swMy4qTY5MNkLO6o4UO
v/fjJD7bwNPB3jAmuMHXYh4t5S76MqfXXzlZFLA3NOsB+rhSouijsliOcoLFwJ0Vuzjx4BJ7AJJW
QqEHm+GmaHznQN5TkyaLu+Q2Q3rmvcm0FMRF6GBgWNVyUca8PQBWDiNp4cFxHjG9JWhxl+kcJ8x0
tUWtq/uSH3+L/mS1kMvPJIfhHTXr3kc5UJ2kMFudhGqLB6dNo4rJmxXNsoOZEabTfup1QPw5K78K
ZOOqcMH17XIvTeY+jX2Dml+hzWVKmzdVdkTbIQ7cM9mZRLmVszQvWOdwhjA28KyIMnRtHN68qinF
zll7tveumVR+KDR7vgOMeGIwdO0CuOA5p1NvhNVDns3kKPZStzzFehLR88K7753VqHfTBCOWe99x
WjWJjSliY9PC6En6uuua02UJUS6IojdPLMu6nwChmDWU7bjJWLu4tHYQkuzv26jijcVkMR3RM+aQ
mL2CwjAOR6bjPXejf7KmJYFxFUIL5ma6VyzB+2pG95Rr6611Aq4/VtKc8GUWhOelS4jpdSessD4d
cjH9qM3CPIL4BIAT7JQkKj8lotugcSzxxrgSL1bVo4vXjl5YKbghsKuSKYHZz7bn5pd+iKIjUR3H
9C52yppyF8dIvtlVcVK46H3y23hZ8+89hf9wwigsfGeSI7x9sAaaKq+YmhEZbYbGKZTOrE4LkjN5
WEi4eGd0QS/T2D1Jf7lchp+NmFC28N2tqbPoRjPEDrh999E2ciEXRKDn1duqZa98v2E6H5YLT0mm
cW2rDkr2jhAj5sWypHneF0MEutV1/O4r6y3Pu5qzOUqP1YLbHRUJyy1sDnneIZZypdqLESSEO/ig
mBrl47jX8Jm8O9Z001smm4Ztvg55kzKvXbm9Wlc/wxmxt3mfa8F+jRXmHTmWfn6ou7nuk9ntMvRI
du/kF44G2MbzPM3cmoOfXpe93d+G4BIgXRQizo8VezBat2YtSLENug2yuobII8tSuvysxXZJUNZL
9rWsir7Iln4270vpsbHstSl6sI/9Gl/WUWVnF3QFHKUYITJ1tniL9XOZR9tGF+MwQkwHbrw9WG8I
Wq5KQ+7SmNQHMgJyprUWLdS0C+cAfSR4lCB8aEJ/vBmneBucEGTz2vTz/GV3fvm5Wpn4wYomJrXM
6dVFRaJIuouaGfopnvTvbFzJUICDME2HJcsEh8fYBBDQ+e/Wg2cjidgR9RyuCZ5c79Om+12OFDB8
Pwg0yri00i4Co8I/VwfGewVfJFMwcGIPDOaGdDfCIurQse8X1fvuoUfCB7WhFcAoEaMQV40OCidJ
VGSOx0BGLgEqz2qEQLl65jujGEY2kZt2zrtkN+RfpEXsqR0faGw/l4hP1Wlmpyz2BgdoT5LNjIrv
x65L1adCoGQSlE1of63Vdbl89Rh+lakccI31scczx1iQ9NCMu85UlfcIlTsMd2HdbisKJGbkQBa+
yA5To9N0H9ETWKheMPYk33Qxe1Hel/62YaZnx24aZHuAQLRX3zA1sKOd1zFBIwkt1ngzyos6akEG
fGO1XYh5IggC9VP6GvVBBEsbL/+VZjxyp7WsrN03ipHAMBiAuqA6855R1b4HrgIVE/T5xTcLxY5j
t9uFW/X1sCcYnvVLxqgMd+Eib7+FZRRb6McA4eHUrg+xVXFMgD5Bzl+YtnqhJynW49hGjHm/VWYQ
eg1bLksINbSGgUfTNRau85NpCRMqNMwtbXun7ZWzQtsEZNgO3Iy6D9rrsepsFt1VvtL+5v3g7r8R
bLLiB3JKZnMjA2Ehq95DdYQUlnMni+8UK/dqn0qvJ383m2A7pT5ZP/vGbxULWeXZ71TpkGcWlMhv
qUe+zkWVDkG6/7Y4A3k31YgeLzNreWpLB22MMj3axcpfBvL4TBhffMvTgeCPEYW1o/hqoEblJqLA
qRiCtcAunr71KX4Fv59CMHLAGhd/+chHaqJkROvRHr5pw9GeTloeaoaHIwYJtplUoEvJT2u0OhrT
I6n9Rmome+WBZwT3QvxjiMqQk1545Tt5Hv1bXntInTpO8OQb05mCTsmTsMCzrZiaa/TegCrQBFnV
NCd0rCutr4wP9gIfScRd9hbpbgr2Tj8NP6ohCF8Cdjc20dmuZe/c2i2GXW1mntYcHOYRTTFN6ZCj
h0yiph2Q1+ZFBkzBjd+tmMkmUml1Q/xgg3+wdtQbUnY24Qz6aSjg5NQXZOTMKolZMQ2nAfNhPyFU
Kz2toyH/YkpWvSoH5M7RQT56RrSRG/MAtbbdRhgeEWRZC6VYZ3WvuDvicyF9GrMu8qdjMRXsRCxE
HgrOQOc+fkNBOlg++6OD22TulmvbVbfrUEwvdZfmDy1agGKX2pn1MhIy+lJ5fXXLOlk+RZ2nv76R
eZlTgA3LAcgKAlhmZpQPcOZCvf+WoZqQQMrAujjLfLWkBYNVkRIdnEzCBQ5odeOmPvAk6eK2ELzS
cbjwSTlPExmFaK/9bcOXBc0mCKZRKXffyM91p4jo0+NQG7R/IdvkPpHu1Hx+c91GrDYapaPbYb6i
uYVpkVgLMZCbV4yU2XlQ/sPEYBC8fFs3j40Z+/o3buQ/WHK/mKdRdzNADm0bvh2u9r/gSUO5cABk
84Ig0u3nRJLhwYWtLOMk0ySslvPEBvpkura60Ig27jMHr+lmSFrdRGVC/lRuJdRBoI691LJHTFJ1
IssRPW5K5kKK7oWqyX+0IhE/2IbmeKfHynv4jQn8V8opHuYIuz1BeGBObSqAzZL/Zw9z24yjowxj
5jGOwaahvHPA8HtD9FngMwE0zKe74F9yo3THFKa/BYwZxAzrvPjmNy/lb/54MtKhzTnBFmLCX/UX
Pzqt6tRydM0AhdAG7vsOaiUHHZoTVskeCNEFM1sM1m9FxFUS9x0frWAwzNQb4G9JUFP5/I6Muv35
v37MIQGCLlmRHmVA4P0lEk87BEUbAxNdBOi62XkqruGWaJ87zmHncwo99aAj8AKHvjdtfgqqCkkF
RZp3xbgcqWhFy/TvPJz/0Qrv/M14HoVO7HsAFoQrWAr85UPLu3R1LW1BIssaPX8AJHUeLCaiHzxo
06cZQ/qsid4Spvcw4ljKELlUSU+7QupBuEAFbBdrH+bR5ifwHEEE/YA+TVXhwI3jScF76vnM32PY
enQYY1HdLsxXQ+RnNkgjk6/LcsPVVt4vqaou3WYGaEeoUX+ZOjZ2hiKy+++/eTy2j/8vH0UkICf7
vgjdbWHz65OqilE5XpN5exscynoZa0nQ26Jm3SSqV2qzQspOJQENhExIfRb494YQoVLHNAXrsYvH
G6zBB4lozfNvXts/PCbYyeFdegAsAlLhf31tYrXQDlguA59eVRDB+gnNbNCK5i6XIuRrv8gy3Ymw
Kpln1Z5xaBV7sexhUpRfVmuFj4wGldr95mX9/RsVb+cTwh7qNNgJ23P0J4ipy8BQRd067asZnC80
rtyGlpBbs4Z4Ya8MnVyfHUDqbtSwEhkoZQBCMjRyA3UUJdzyr1f0v2Kt/J/LaIp5W/9nTgroClKA
3n7hpGz/xb+TS73/Yi0gONEERBJMgRwg5nMLxLX5N44n4C5zvIAp2dI2/50143vEnYJJ4WRmN7Uh
TP4fJ4VAXBywbhQB7PKIVIr+V1kz9q+nf4haC+6HI+hg6UQxVPzlOyUQ/CPb0ILKHX3gwV1LMR4R
F0JbmEyQWzsZDj16dxZGt2m6csoVjj+fOOjdot/cqGBh/vT1/uOluIJ3yvfInPJd/y84VO11Btk4
GO+p6hdYCSEhL31/v0SZ85uvxe9+04aR/dO3Imw6Nq+skhI1K//Q0x6xnOpLluSOOPzpUeCT/xu0
5B/eYFDvMWB3OMIxl+yvv6sKbdxbyhZJFgfxCdNKkzBPQC9RYORBaDjtF49zNnAWZOKrQf1A4/j6
n1/EP/29f34Nf3lnVySzZSB4DXmIZdB1u5iKftL3If6y37y1vyJl/vUhMoj1A5wLJC3bf3meGHwq
A59PsLtbJkxjLtM8DP6Wwww+xo2fqdkMJ//5z9s+rv9/L/zrdzJj8vk62JEgvfbXt9hHk+T5OX9e
yadI7heO14NjsTwbmsG6tiSMxTQv1tP//Fudf/pkKVJCkIYBoKO/nq1L1i21nGDwKkc3z5E9TZf4
itbyMGgTpMfG5VhN4JY4CBYi0CceUEJx1i99pJl5C1KVGKqg2VICsQUk8nrd7AKl9TCMq3Vbb3TY
m7aXbOJLRZV/73o964D//Ef805OxhdZHG+caXtN2f/zpm1BJGDpR5DJx9aTDHFem8rScc+au65zK
l//8y6hR/v5JeYTdQxXZ3jEgTb/+OiZS8UxGaAzBZ0QWhCpyhiaQ5vWd98dEAKhaS2/n4cpJDNiH
S1a9jt6NLct1qos0CGEPNCmA1nnI5Y6w2fbStrwghKLHug/VXe2Op8zu3Hrf9SxxQTKM8yOLX0Y+
vO/Nk56RpT+t0M6QW2WTKpISLxACmszT+hQee/flMMxmzmBHNTlESs7c0bWu/T0T9uW/2Tuz5biR
bMv+Stt9RxrgGBww69sPMQdnMkhR4gtMoiTMkzvmf+qv6B/rBVXduiLFS3b2W5t1lZVZVWaqEIFw
wI+fs/faTGYhA6xkDdzpAOJC0Z1Lm77emEgLkxtVAfM71JgP4gUEw4nfKLP5qaxGSI4FSkH3Uvmd
QooE3eCk3N6BWkS3EwxMibpFZyGwNhvL0MYE00OfcTb8Zws3FByHxkIxov3Gv7NGv98r2bkN2Sca
QRf/absNrua22woxGNkGC0n2uTWb4AaxRkgZp5z6wQXaJS9Rr1W3boaYZT9VXSUp+mbcB20djWsg
0uJaKt184Ta50aKG6b77lk22A8PERG2KOUR7jTnS/TFAdM7RowAVoDeS62fPmSSSmM77TF+T8Qc6
C++sdtv5GQPPPCGcqezPblbOV8TvRT8sUJW3faUka60Js6fM9it/o0ogdDgfpva2zUbEV0VVu58m
HTCT7StvOqWqBDtVz5V5ouaKoq0fVv0Jkod/N0MaZo7NKXRYjanPIUrTcj8w6Mqx9DJ8QYhm+nQs
J1+3sBiUbPA4BHLJ9el7+YyMMkz3M1O3ny1WiwS9sZFdEGCK+B3kKWPNeTJlf+1GWpwxDMJ0UPCi
umPPxFGJV1VQbFaEz8+fxjAy+71nIGU8I8XUcc4SvxfUxTPqwXTPASh9wHaNEM2PHN1RaqF7pdUh
1QNZ0dKmQxw49WGJN3ePDmzCaid7TVr10gtD3ZWkeH8xbTdxEKOr04m4GjCFYsS0CKJeOcr16AEW
zXgbmWYpIGXGTC1qXmZM10LbG6HtV/mz/Ss6dP4VI4oUlIlmsKSL1sMSNEpFS+ho+yuAlMReInDS
X8GkaSvbB5udbCJyeqLxNbc9PjmyzIk0pdDRX/NfQaeNA9oBIAAj4H5O4S73gTCuoiIO3YPgbAL7
wIu84ZLRnSIyQdRi2DvIO8edX9SAcxo7ZCmgWYI0x4hXBuW5i3wyfagayfkExAFpiqUHynU/kUox
XYY0J4xLujfT9Dj6dtBvoQSB/q1LOjU/Qh2n4xGbLf9eSTl4JAsJwsC/CR4yWqJDrq/oQBTdJ5pf
ICNEK7L42uQEjnGFB+XcgYCqcX9FHeqCxrAfwXphWp1psMP4GgBOmy2rM16bXV0UG3pqKBoRg6j2
iiUQPJrkLwBaaOiZ0fp0sxQfXBjMx3FkdLp0DFnBHsHASKli50TbDwNkJ0smmLJW9k1PB4fBDW0B
ekjMbUGCNIHRHUh+gCnZWyZvEF6alWs9uoYd38g6Gr6hEJqJ1SrqBE0gtuiweao8WOQtYbJdVpqX
uLUblLfCoglzHtL/lYfKS7yeNK6emBhGkaoR+C7N0pLOdZEZ3YQO1sRilVM40be0jiFzlH6TRIl3
n+M+6vFTzpJdEG0g3QP2kuFSdFlR7AenZhF2gtbPBkhZxzHSGtv7hjCb+FCkFgoodBX4amlfJTYg
vDF7nFxzDlegBHzyrtsOVHRvd9Eeu2RWXDqIwsVBT62uTijimJ0AmvI+ZZ3X3+ODCy4MS5GuJD2G
umNG+xobFpZRuIfjjgwbzHKRjZvbRCgWz339oCs7PDkxB0r6aj1o1tnyyF8ai/JrGOfhboSgQV+z
nO50XOuHRXV60aO62XiD338KDUYifrRw5IllVoJ8ncEY8fA141Wa5l8rJwSF0ZCRQsJ8PW90q8hd
0znjZaBEO7T7gNxoYG3o7ElSFDlI3muEFyZSCcs8n9AHYtvPkDliMBvwxaQ0wgEb+6QZx617wPuV
7MDzBJ+ZaxorRia3fc2k4FDY/kUWBOGlqVq5rWID301MJBzC6zNCfJ9CElrRPQ/qwUdCuUIQPRyg
2PZf3T6l4+6onh0XTS+rwEdh6MS93iFHiHfoRw6hbB6bOSb826lH/6suSKWSVV4cOogZx0yF+ZcA
We1hqBzg9y2vKMI+/D1hAbw/5OJdqJ3xGQrvY5aF+UFV8XZi+sgYjiNp5od9vQOCll5iva5XjLo1
UNfaJtrCCp+cwbHgqA8VyYvgar9ZwXCkVxseslI8+/i4GEgU1hPjMGPdIvFZSZ1me/hLC40hRbBW
h7jPxsF7DPVc39u839ZUk3g5ppnYy74ia0h2P9MYbaERxOdaN8+jDAECNdjgS/cILTjdGyJ9pId0
g4QFXEXBfpwt9yrL83YLukWAj566YBnd4KTKy/6INMzcJW58hjr3XkAtgm7L8AyVbLMbGOkdUgc7
+JQtsuikIdrP6DEUUAXg7SD64nOY2AzW8SNOuKSEfQVYAVddM6H0UxA4UFT2hFISN/Tk4Bc6laIH
NuSbbeNuVDii8ZZRfYNNydu1TR8eqVnvbVdaV0PisreIprwmGvhMJcGhqAVwcV19iwdxxZj+TKgZ
uVxqaYhseBOqSMJvq5j+dPoCoyDKXhkYxMwvLxAoY1O6odC9qPsy/klN6H+T8wxtIpjDdewF49o0
nPk8nT0NI6sT0xp/L8MsCXvBwQGH9Hxg52XjZIwPgmqC8LN1iuwIbWg6uYN93aXyh9nxZ9pyEgdX
48qpzJ+YAHeUY+11bZjtui/9PSNWvYZC9hz65As4s9+slI07aYj6z6OrjaMzx7fZ3FBTwnGjKyIS
hhu2j0XKm/OdraXaFSWDbZ8WtdTNtvNGd1UuVoRBCwztLQOaJjwm7iBQRPn9Nimn28pRRKXL4inS
vX/Cy3aW+UzKDPxHRSwxMIT+5cLHa2X91Ql6TimGPhk9eaHBRMp9/BnX5v3UMW7tG3WOjUVs6jj6
WqRsYDQc8LY04VWRG1svqRvw+k18vgCVjZCypmutZ90wBm4GOAkSE8o+zqiH7TD3OY6M6RphQgI5
UfAP95ET7qM0BdA3EY/+uZowuZnT9BPcEJEt5bTRXTEzbv9WFzZdJGZgG+0l66pGjpTI6ckxY3jA
XredjaC9sOmLA0Su8IPzUsMei3Uox+L34I9JQmD9ZKh9qex+XHRfA7KgBn5NMSoD+mEUtJSh+Kzn
TUtx+Dly4RVg8ogn9CANIp+xnQAzN2EKVz1TvNw6Y77FLBKdJnjyj/HgCWBlbgJHry+iIqDDRSLE
qh+E+UO2MWO11OsWkxVLrUEz5jGFC7E3kpSI7/7YlvngbihAvPJoxVoQ+sfcpPscNEjs92biNsGx
nmV7lfZT6OAKJnolA1kerrEe2fAGdHwm2GI5yoVeToqDEuORoRxkvhHx0Xqeu5SVoxGlr4gJsGHd
Qc5hYp3rZJvatvrJbcyZk7WludHxBH5o8pHqQEF2BhLkJRCBOXIGBiN0eZ+CbnRIECgntz/W5Mtd
aZo53EbDDO9TswCQksdS3AHJw7fBFCu9MttJZ+AXbP8rUS7WfAppNgkWtQsaxrE8khv4lsgjQZg1
/ob8CDxrxMFQ2grM9TPuDrCnm54osk+cbU91Ad5wDViQD2YOTU7gCYBDEl6jmv/eOz3iaaQ98c8a
IyLcDGjTIFK1Ubf7qGoArnn4E46W3VdP0P0nWBRQY9rAbQVCc0M/DoFUajNOJXdJ4skLV9iqGZPX
fuRdJLmNLGUWveIvo8tlpfdSSw5vHSN3OSWfEJGwUInVlfeWP7J7+W0GlSv2op6QyDBUT7rWKfdq
KlB3hkbXrOsJr0U8NYGzZW4csyVEGcARiZ7vSTJg89DHWPUBv8vU4Vpzmh+hkMlTMZT9LZGBw5Nf
Oc0x78DcsbbLxt7KPHAfW0Ww1jovAdpl2qpaqmnYaut6oCe2ElgI23Uyd9a3Pk6CR4eB6aIBX+JZ
2syI5g0ERu9B14aXrhQLs1/ldj7cObKpvmd9gd5cRmAHUA80BCtXVP1rZ1Y955GOPv42CLRT7o3K
qn4gLHCeTPAZ97a3+J0raA6Iw3u3DrENBKrbyA5ePgSKKa95FMvhO1o6hBdzqWO9ar3eunNy2d5G
oVskkAL77i4fqAlWdH6Mfo9GOmOXHDyMJrEGx57Y/vwtLNzqdjIIvFk3LmrcsBLNc5+b83VmOyje
eMpqRHpEZdzjzEOo0HqxSxAtQ6l0g1gwJ/UU91FKG99DFtvOcwSsA3jck1eGi34NN8czGFzpsdGG
UGL5QnqxogCCKPEK33Y2ROKV00qNybRGTujPmDXYXSTqf+wYU7nXos4fRqp2iSW2KL8bXecACopU
c9fDhmWqM5f4D8EYwR7N89L8DjMOCCwQugEDkYg8ZzskVTXjaZkoOed5mNr17E7TRYJScNjU7mh8
yXsfE7I1Y7Zeq5yeKlARhicEvBgwT4ss97nJ7cSpyYXjmG3jAbnrus19e8fRlu0iHtKIXEGRu3c2
UWzEBFHCP+QTQ4mVpX10HHNbx9aKMMGiPcSeWTZbQ6j62HeIZnYTQtdhlbaehalniiyUw2k77mav
TYFV9SKA/AXpHhOoJ9JPRhXAwZapE99K6lKEM+6gwF7Og643TePjUajsArlOoJajj6Gy+Ydv644M
4iokm4+uinHnx9j6Vyj1sCwKgvaynVujB/MMhf5JBnxNKuiyucUFgD0yGeiYHpapZbE3GVbf4rcI
EIaP2gy36pc9oI0FLeI+W2bFctC8zkN2bs5jPXFOAUrdofb8xzCBgrSWFTsU4MRQdDuEfRmN/H/1
+t9q8P7R0wpsc0mFD1y6j0uT92VPi6m1hzcckW1ejuYdgkyil+j6FDw6FcHRtpkeWjqF6ZaTMW5Y
5AO7rseuswizLjUICmv3/if6owXLBwJFKdyAfh4jy1cznyRwNVxeGL3Cnr70yJSpxyt0FB3UW+ov
8+ZvX475I+1eIWjSWdarBjf+YeV1IwQ74MwZeEySNECjJAfPt3/6bmB/0OxdbueLZm9g014GZhoI
R1qmcF7ebkeUjPhNN9m0M7qTr00VKv8TuW7V1oljY3oSiBdzPIl5gQyy9f5+J52WC9Uw/RNHOu6r
e1uaRUX/kMnBxMt75bN/rKbWM/dGSSrU37yvkjkns3BWCOAf3301pED0mZH8w6VGNc27prCzjY31
amNhEjo0ZR5t37/eG63g5UsJE02D9NC8vbyxEs+I6S6deyHVot+Ix3MeeF7BhjF+8Bv+cSlCaeka
2mjbobgHv5I9f+s62/YgVRznXCryPcS+VDOly3EAZpB7/utb/a154/9ZcMP/a1NJYTKQ+NebavO1
/frffpRt0k5XX4sf//5vd13xtfxf//PFWPLXH/nnWDL4iztPE8wWeD8swhL/YywpzL+EJywC93wH
sDKmp3+NJR2fv+V4jDqsgKmlv6wRWl9t/O//5th/eRbNvYAposevy5PxP/77Cz2DfvW/f0f9Iz55
+ZgLZiosDeZIgqY0ZecyfPltieQ5ZOs0NjFqMACpv4g+L5hVsbcaWCiNpoEUJXzTgks3J4yzVwz2
Jc53Y7TN4t4vmQlcKYbf8huFXYsBwXNC5KlRCnwoVxw7MU1oN/hKjUO0q0d2UXMtZxt+wWSCED20
aTEi8O4iFcX3WR52xiXtFSfAUFPkVXVRenZq3lX0fd2bvqoseWwG0Z78biB0hn7WDc4ePR+TLnMe
K9Ua9WYsapfNNxqKa4k51wf4KanVIJSiEvtGl9zq6OvZJW6rUGZqMDFQWKP5YE52Hl41vjnVeyfI
YQDbUYBqt3Yncge4RdbSj4vLLw4kR8xned+PKMj41TmnByQRTl5bU4V0NsijGf0OByBaHLScrRKb
vW/4bEi4iSNjF0V4OIFH6iG6zCm8LmH2FCeYboQtqEaTWI5TSKyypI+7FV8heWrx99+R/kXS7wQL
iDhK3r67SaWevy0GQzk7J80QZNGkQp9q2tHSiWAS2eeXDsayz0wIalwUiZLJNo9UYtHqMoD0RFRe
P5KpnT5BMtpEYYCvSiXa4bKRd5svZunZK6SzUq2HiqwBV46P08loxoTGXcGLDFmWo/VXphX5OoCp
sw5Y7hdx68yPEw0zDDJrfFpRfSbQOymwGHF7nhqaXDdKpfwBFiMHqtrPL8lhI4qKs4t9BhC9QyCK
zTdIOBD06LeeTbe04Pzhe0UCBuL0GoM3EotwGrJ2g8/YPTcRKqEmVJFaS4juVPwFCRlIJ0dspoDn
TTRv0dgQtmPk8d41eBFv7FnoE/0nzGwKZvWexHAYZA36Uu4NK/RyRsGB+G+Oybwktg2LjZu6Jl5v
Nk/gLgK3xTpiirKdmzrGCOy0BogmK2sPisEB6UMCkhBmBfBWVuJXj6pTTQuRjU+/ikRdXNsaxhu+
mj5DOSO98qpKjOWjjn437/y4V/dlkyTffZG4Lbq8tH8cYnhTm7a2p/sO7SR1KnHQ+LObpjUO8LNd
/JH0rL4TMxU/KAtDIcUCdqF9OELBJzNgqn82OqI9UYQqvS2NxXEMMt64bUo3hWc4OjRwfe3lJre3
z78ws4HwG6QVP4DgaHMOqgGNdRkZyXeOF+100cZwiVZBYnu3FrbCh4D6Ta3ZWcN9TF2UrSLAUp/F
lExIc/zIwONmNOl1nhtYqN22cH8WsQFRiRxOA0F9vqBxa9kPF5F07PskT6s7NK0dGAKpxTErA/qk
zPT0o0Gh1F7IppsOPcMfMG3o1i7BZ+HCAwOQ0vkoOmVuMbgvuIDCM68ZK4bBLsUW0a8YYNXdmWic
MVtxGNPf68EYflS2mvNj2RL2duPWmPRWs2VOhApS0DewRrTW64JYri+VBN22Cvs5KnnBGcpaIy3K
nv2ocMadsuoaUV1iyAciBAqJM7zkbJ/SbCm2yI6zB8szpnDTFl3xSPRBb60Vh4xnVU7ljU9SWMqx
tGHuhojDrnZFF4cwVazGeIrcX0yRIK/vJYAJ+ggYyPMdJLH4J4MWTiEZ47LPHvgJfdbS5+coyIz8
ooyq0d/VBI5wqvcY02z1FJr+rqUXgY1U2w2tnnTgN/K80X+whREwNKZ9pXeu1RdXy7Ma7GK3FwdS
H2DuRdaY3gAbAi8EvS68DXOjUBAAyuamaZvoswcjnCmNEwTRgYv243oynTA86timB+nyg7Wb3g6m
ZNsIu4o3Dgfrr4WJUQgFHW+1TcMj7Kzr2E/znRzgzqzxO4LGtKNG33qzheGW7C2PtkXsWsHaQaHM
kbLOjTNQszV1TqnnZxlG/kMluvbHDM/pMpdiIMsuiLInnfbknlmVh/WIG85n9wYDTClMxuykA8vv
6PM6tdrMgYU91SbF4MQ0x033CNmzfJXSwFAb2j/pciDrEzp2QRkWO7vyUYhncVB+4leDwOhGVfjd
71MmXDm052itbF6la8mnZMhWqnPIdmw1xQidYdWCKcKErDPzLiL6YNz6BT4NUlWd7giVUOAmFFN/
NweatGwGqRryo+qjxxz0yjWSQwaAWKEAj5BBgGXbHKv52tEDVArfjhD3llDGvudRNJwlMmXG3k2a
1BmiBPHGYvRobw3DoxvNjirx1I72F8trI1Jx2kCDRRpQWMCsCZzHLp+sO8OEZYcdM2G5yr6Wh8Eq
ARbXhDg2G1OAhdnFhgftckC8n6xNcH9fTelwMNfOglH2y8K7KSfJFjN3jaMvQCvgo7UJj7yBiToX
a2X5ottUkdCfOicWtzN/wdixZ5nJClaP9cDGVGVnbt8JdjXVz9skTmxjG6gMnmtZ6M5kjk4HdVdF
JO5sOMt1/INwdT/Pft8VW/xsxlVArxwXRgGJcl009TBtZOH5IDlzuFzoGunG41hsAXEbunvm/yPM
lyOn+BIBB7+pOzOxt1B6BM9XPFtnxZjFzRoQFOF9oe8mp2AmUm+JNVf+FqoHYwVBm+c8DCeIYJEO
akgpU87zxgQq+zYziLlqsEYzZ64ap2V/4Ffc1GnZ3lrMIKazAnP5PsWS35BH4pG8AjzGY7sNRYq9
JBUIpeMIYYkF4mFBI7oNcHGmI6tQznTHCg4cS4JeIB9doL89tYa2H6ossOa9LcVM5xQrG+f4YUSU
piYdO1uHSFai1muutKaVgccKTlY5H6qyRv7u8dDoDe5w995LYIOu6PFTCY5pHNykgZ30W8rGxLkY
hReNW1d6otvChvAh12BMxoE89+JbZ4xEJQZ+yHwri6KnJdujOctcWo3s5jmApczXxh0CBwX9wqe5
SH9lwspmZSmhD4IIg1sOpyoi45cU5SNpXzA11ewvj9Jk1ZuazSC9sCYHrBxea9dccKkTco+JZhsE
Q/uOZJnsaZAFY1xBEDVQhK4g46HwwUeStcVqxSsEJSTqXHvBQeBhhlhdZUTLspHGzXlTTAmjcO27
4LDnzvDIbJoiL7i1ujxsclpg2G7OeUq78lPfAwDYMrM0TbVyPQKhP5kKWMS3ESJodlnhY2juR4CX
Lvu98MvvY880deuC7re/dFXRig+O3cuh/rdDPx1ISyz33uW0QofBe3XoD1NheHWqYDvxty8dldFt
AEj+/NsB6a1WzitF13IZn4wxkzx23sjeItX8/dARqLrUVHvZhpHkBPQpyceTJVtej9SMKZB5S9QX
Hn3EFEsotR7igIZhb6Lu//+htZ2O39G8Sn66//rQ+ukruZRt90JKu/yJf5xZ+WX+EjzmPhggnAJE
1/3HmRXXwF+o4SWBPx5qeHpR/zqzAuD7y5RCuqZJNwyJk82f+uehlYr1L+Eiwg1oRaA7dQLxd06t
iyr3t2XKAcK3Ag8lLfIT9Lnu685bOgiZ8UiqU++OHkwUgmoaw3T2EPPKQ+u39YotwL7QOhNHFOLp
uSoz8ZU3usAPWVVbWJDNJbXufB05QU05Yc/XJgt2r32HUIx0br/9dnffWPEvT9n/+MABtwsuDv/y
nFenbPJBktqNM30KpxDSHkkm276qzU0ldLAjPuajCD+xyD//80H+5wW5NYG3SJ85trx8wlLtdv6c
m/rUE6X2yWmCa69AGjZim4GL4T8CK6vOmMGlh0ASE5F1w7gqnX4JDZWwq43+MmsjcJ75QEq6DLqL
fkAWoTDGrU1UXSuCb+TOAdywT2neHe1YTIf3b9nL/uPyDXg5BPTSSatc+p6v2mQc0z3grkV7SqFB
wYVjwDEBP0YKpfPtlMuTmSp9ZDc+vX/dV+mHvy4skIOai7JWoAh/9VsZY9oXczm2p4o477PJgGct
ojo5L7q2I33ewWQGrfiIqwoF4kT6ChkBeuNTF32gGX3rk3B9+jK8JyVd71c/Im9Buw7zpjsRfqUP
aV7ZF2Bi+wtEY+1hch190/mNtWu1qY4SsPjOQdhIxRB3H32SN34M3/FMl+Y7WwN645fLidd0hu6p
nk8ZUkayuHMkaUM3PNAeTfdyysd7hacWVqy5ZAWU4CxcK9sWiUuIeM+8HqO6f0s2df7I3iAucTv2
n2g85Vdm9GHj2vrzYcMe4rFqUNnb1P2vfkC7kBaSkEyc/GZILmUMoC2uiwi1RKIvY3uY1/aoyKEH
L36CZqXOkDCxxKa5tJadfKR+9+YdfzvZo6F1r40ElPr7i+xlY3ZZYzZhoPyukK4Zlb32gnHObZyI
DLGTQ921T2vIWoBYbAgN2Uca/LduB1MTHiHJu9IxnVcPUh5QggEOFae+WQKcMSCWRERXsPU4e+aJ
WKeGUdz3Zct4FAmseSfcYZR4G6c03wa1gggWWwkxE+jK0XMx/nS9cyMJrMfebuzv79+YP9/syyfE
Wsxw+1fv/+VC065yqZQt+5TTb9wjiJp3MbFfe6bpDQlVqThv8nk6JoZfUqNAbX7/8vKPhU5flWkA
Xh6MES7by8vrd05ed/DTg5Nt9e6XfPLG8Ax5A9qTqnTMUxtG0wKcG4EqsO1k46rBhepsZJrbuOpN
7T4VAW5/yjUrOFphzRhxBLj2QGKafKZ9mK/kqN3zrLCkXnvZxDEt9vwRBJcZy+dEgahCZBb5ESgU
v7vk8nZHaChqpaOKPA405BrB0h3mjGYMjizgFm0nONDrqiSinUaPc98HjQtcJnKxO5AFkH1vKiv4
Lsk0DGnocLZd+36m76Ub8ygElPw/MoSqSPEGTzSUZBNz+whwuwlkZQC77qI+6XcIlwNAmUNR76Pe
t+CU9HNNurso0HZDoiG+jHbjzJymQT6/mTqG57sIyeu5KQeOmWao8MMWpmUBsa/SjHx2qZm1JFCK
XJqhNYM6tUixuwj/qqVsi/6mAPvXt4o+Dtqy1DjW7kBAmQmOY9dAB76udem360EMVPKl5gy/eX89
vLLt8KAi2mcmxGLAWcJL5dWLLwLXNqRpJ08k6wRbmgOQVTsv2fUGQFjAJcUNCAQF6N51TwIFzPcx
zp0PFuUf77PAsrE/Mw0TRADjIHi5JglgiaEFt/JkYLvci5kjamkgXSZsqjrAc/1oIPbHy4nrUfTh
tEUq5v3DXPDbSEDWiMjBePoncmuHQx7n2Qbyhdz5YFNX79/fN76aA+iEF7VkCIFF6uVX4x2bMuee
gxNyRBosMZ37zKCDPWpBs1wE+e79673x1djGKBypiygb7eXz/PbVSoDVEcq84JTNYN5nFLE8tNmP
0sTY/P6V3vpmgY0BgltJRtnrI07jxJYTEjh1GnCnH80hiDZRjWKyZ0PYDMgD/zF/ezHZ+X2S89ZK
dTlMkaCxeN2o0V9+taLOTJlgJzuRzbjEyyl72yd5drIAVq9Ljx0taTu5AhMyb5u8cQ5BBlj3/S+9
lP8vy05KfwfHHO0TBJLg515+iJA+mVaV4aIRA/8Ftgsd/DFrGlNt8iT0ww3pWA6vstCZNWinPBjW
zD+AsKlS2g9z6y7aUTCo7kcfbHlOX9TDdOtM9lwiblzhCvvVQrNt3MQpyrETyExvPQbhkS4wyrPG
sxAMQqSCiEMegh0C2TZkRXU+DWQlxt4HC/DPwpx6DkEHdoIl0R0z4ss7xNuv8arEz+7pZhjPYaST
z24VONdNbLffO24GictTmwC9SfPxq8BBV6BzT6A04C03rM+BDrJPcZu3MKrc6BO6YWZbE4kq1iV6
XZOuLV9wA3VNkvVkmnTyGcxxm+vcsSM6GDXn7fd/9D9X+jJgNj13aUQz63z1THWqbsdad+HJiEGS
1B69n272rJ0GqrMbbfXRM/zW9bhvrHMsnUy3X9UznZ17ZoGA/xSQU5tXGuBtlt3B5b1W5M19sHDe
+L1shue8DVk3DF5f0weENWgRa984lb6Tnyq7Ta6hRMdE7nhkUHdTdIxB0aL6FWqDY2TY0GknR6kT
z5o382XUkubJ2KPf50iKDgEDO1jYgc7IVYpgKsST9o8YgeZtDvLpHDZI89lGBfjB13jrnrHcWPcO
ql5KzperrqB0MJH/RZR5QLZRcT716fxd03LLnY+cmH++Y7ljjL88xto0Akz75bUIxhXNoF3jZA9R
C8HCforx6zMFtD9oVv15PuIFixpIshRsLua/eqiHTsNCcYPontTR9qmZKnJnAKZD0XfGwVhP8IKM
NeZqnXDQ7slYjtB0PA0Wvd5VYRltffX+k/DGO5gPRJGwFAqodF5LlAgBsJICfOh97il5kEYF+nFa
3CIQHg9milGhJRPionNgseA+9a85ltQX738I5483HZZ9K3Ao+aldOK29vP0DaSG+zuP4HuX/cCQe
b9i6Cciqv30VsgyAWdAl4vxivnroS620lzVjcj8T+LuJKcA2zOD/L5aty8mFgxwnOV6ar5ZSgc0v
QCKe3rd6blYlqm13so9t1fQbq5t+vP+VXvlMl1qPsydbKF0vLJPCXe7sb8XBVHrC8FWd3rNjb0ps
ANEFFDwP9CuITmuv8H5cOUgD5YZpd5HezkLAOVa1Nd0MzcCUcQ7a6SEXdXDT+0b1TZS1cwSE18hm
D+hIQy4SpZEwSZHq8P5nX57fl9sbHYulHSfAjCD4elWmelZvkCZAiqI29VnqJWy9Uj9UuXNuuvkz
OuKPgAd/PuTLBfGXctPAHbzextw0hlqr7fQeJmdCUYG2IcyJvqvDPvjg3fXWpeg5Lk78RazyuvzN
S4hiNjbL+6GeglVMCsNmwEW1mixks+/fxrcuBWQGjSGvL483y8sVoETqua5mc6b+xVFBRDOZJ5lx
jAXK8PcvJf+sSKDosmnyY/E+toNX1xpjJuW201b3mdN0t76nxOeIoKFvHuD+L50FqNLuUcNEfFdn
nZklNiiIckDnyDjGNctg+aEnC3uXpQoM56Ci6hnwMwzCyEBTs65lqsQGExmy6H4eWvLGM8hULEl7
3qLk1DdlxgSW58iBMkUApvpCCBzYX8QEzGRsklzWPekq0VlKLz8lWtoarunZy2MaT4BIIq+H5YSM
gOk45kJOduim7Y2ERYXzCOfE+hfxfg0hVkznZuT7SGnbxL9Fj2ESXiTCst0pchnJDfRq0EqFU0tE
q3H8ZNYj0hSG/pDHGuad+JLHdPhpAWJk22q6XYqAA2h/FXgayUCdQwucpupKGQxNN5ZHXiIcxb5X
qwJWIvTUNNAXNuoIBqXtOF5lVvPQGmGYbnM5Ted5W5tP7/+49vJievU8StYsvVefqB/PXNocv71K
hJ07TWap+h5nRMyImbU6rKu0T8fVCC473FgmZlZO476H5WD0s2+41SZr3eRK3VY944499AD5OFOz
txscXuZO+A3pF304YgmiKjqWUNk/5UCCGbCXyRWG/Kpee4wWr/pm6PJtSwoufo00eGaIRytXFMNA
hosjsx8IeBN0qoRaL4CZ1hoh/XjTD/TgTOzevxO/zjmv7gTHSe7FonSEOrU8cr/diRRZeYsiQN3j
ew+e3bJlG1a6SwuSeGoIbFWRYAaa4w7LAEzU2sTMO7Qt3K5BMNG3impHek9+VgeN0qwgw/42RDIG
LywxMm8qXJMeynfzSwuRjtTwxikv+V5kiDnAXgiynhP81ZmR0cgGkW6hlC7c8qrlV4BinXje8f0v
/OebGM0shyCmWh7ir9cnTOh+KTDRoL43R2HsLPQAZ7HVP/O5623sT/JcZsVHp+g/X1uLLnhpW/n0
O5mKvLzHCJRVG4DnvbdoXSOaUOFOFI6EeDVMp/e/3p/VBUe7pZVoe6bP9V4tbIX9FdJE2txHFnRi
z9LdNhjH+YNV82cXjqssPUtruYlc5+UXoovstm68zD6dDKiy6V/HndFso5A4qLid7vB6EIpM3ML2
/W/3xvmV4RSoMX64pdn9+qU8AQxJSK7W95raA6HCbF5K4tIuJ+mwVGfDugGOjQWdN+Am8zL/ioZp
8CONY3kgJyX8YFd/8+Pw3NgcWn/d81f3Abs3JWTutfdjbY17JynuhVLFKgRJCfI0Zo2b/nTrV1a5
U6609+hH+tsizMwzIjrLD6rbN356aCMCnajtcpxxXpV8Xuqo0sHDez8A/kMkMcQbs+yDD/ZF8cYD
RDmJ6pWFDOHp9YGrif43e2fWHLdybtm/0tHvUACZGCP6qaqAGjmKFCm9IKgJ8zzj198FHrktFtWq
636+Pg6HZYssFJCZyPy+vde2NYCbcIUjQMtXuKymb21SsHN2yNdxY9AE9Yr3HnD4Qm8O2OTsyUX/
HEbrSu2QnqSIJ1O0jwkEaFvpanuPiArlQOhH87eO7HBo7qYihzW51KEJaUA0x1FVED7aPn/YQLkt
k10N3PObH7WktrdK5qxntJbFhY3N6ybp97WRSgRDjZu5QEFssFZvh3mn2QTrRtP44NBm24q+4dWZ
IMPak37jtRRztrlsmhNP5HHO+/iRuL5yWwj4UiGtMS8L4om6RUUAu5/3XhE22mFADLNJBnW8cKp4
7TWdXyvVLOJHkI2qqJPfXqszaSYceGN8CFRr+pRWgK2mtMNnjUHZceuG0EEC2HfkqCVrjbFyr8yj
sgeuWBzw0jk3InRaIpi71vv7lD1f+5Z7uMwNpqyQpq2e1VPKHuy7YebTQ5WHwaqsIsjYiJhJbpnC
/4+PYjySQgI2gs3o2eMKiC02cwDTD9ganXWpkrU6SD/bdjKsLyyA55Ng+VZ4BKSwmHEmY/jt3VZb
laDqzJweltcjCXhh8zANvk02V9Vf5WliXyEerC6Mx2UCnz9iW9JtVOl7oDs/+1DNqTrYuz0fWulg
IsVIrqU+kreMDnqjVuGlOvO75Y1vyai3OLoLer3y/KiKFiVtGxJXH7LGmTzJDgVLahCRKNDX+kYQ
G7olC4Lq+mhQFOm1x74uusdSZs7VkAf1hSH+h3vOo6XMT22J277IIX7fqXSlQ5AVtdwHapaQVuAm
ozsXJIkNmeZV2EtdIq+nC/f8T2sAMgseNaoA/nU+r+xal4ko7fnBINXhODtGvkr0CEzRGLS0Hyvi
QQqfI2mdp546J+pDQ/9tQ0GpPHZDe4VhTzsata7edaXSkkpWzie2+8WmIp/1wtL8h6lGd4xWBKIL
g6LL2bt/BjBCzGkxP9RhlH2Ki04suyuCAPqmvDDVlqF2NhTZZbCBlgwNaspnRYxCG1mA9VR70K1u
3tOqmPYQwoRHpARyualXOWgUows6qb2wf1ue8ttPZroJxPwqvW713c4dPYlKAdqZH8x+Ug9tDU/e
j5WXvy9a778esDnWLZs9Dl2l1zrSb5viaUwzzrmp+pCXUMB7/khcGxRoRy8STPDleKirrL/OyI+7
sMORy0M6+36vB/ZltyjJLT5bxKYe92oGTuQBTuy0aW1Fv88MH+RnCBgAzo4ekYw64157yRs84au2
6MYFWWppJCSomeXSyMTzWtoId5mYYfkomtDYjfT/63URzPwmPXauSamqMQyT0/hzFEZGoq9Cgp8N
m/0j0U2fDWNOb+0a+YLHMAi0tW5b8qdOePPRQVAyH1pgwiPKhth+Bkxtb3MTEu6aMEn9CYEabdSg
KZTr1LEKhJnoVqoLY/21YvLmPkHHWsB/mFsw4nB+ebsa2Gm/tOPM5DFu1OoI50LtNrFRjCfMzljC
QDJV4kahdZGtctCkd5mVx6gJYXQSYBA1EErGOSsMcFIyUFZEe+UQEvTqRck6VMtAzQHazGkElT9f
gkzzHkAXPfmsOALmRTtB8lBMfhXJweCWQCd5jmhhVTh+0K408k2jNUWfZkc7xe6vwU/En/8+RN8d
3BicKGAoF0v8GViXlrfFb2O0WOKnB9lWj5YM4R2UWbfTjJjYKaj/ecAKtHgds7CrrjnWxLtgSNth
VXUmFAUdK1u1KtDmh2sktwvzfU77XUCypQsmGZIStiY0jQjDpytAW/SbLSfBEmMrQ/hVpznVuhhe
Y6+fKaCs/dyqb5JBW/jY5qy3nqZq+oUT+7tpwVQU9HkRZPDiY/6//bY0Mco+CWy4Zf0ST8zbBQWr
DMLDgmffMkqIazbsZgc3GE4QYW7VhXXnXTHbcFT8YRZfHGmkjbjt7RXoXdI1nR31hLAlwy4pssol
Oy7ZtWprbObA6PbKkDTbwha8jFNZYHk34zuoF9P270/+FR34ZugD6vmnS4UOY9Fgvb2SXh0jmYNS
e5yyof1saYONbK4lDg3jDUp8YPcGTaRRlOJ5VmcORoGVENluCdGTdJC2d5mESqKSzP3PQ/ofj+H/
pl3w20N65zF0m7Tof5yxT19/5pdgE1Um0gAeFYg4Ts1L8/cX+1R+YP4uQEyJ6JLGANP4F/tUNz8s
pXu2X/wHTJjfTYbGB2rg9JDZUi9yL2H8R3JN9VVy9e8hZbFNAhepcnJEt8lu/XzrTM6W1ZsEkqyn
Us0+Sb+zv0qbYGPmmMMbwwkUfVhPnPVsgC4OfelUQ+O8NmZdAmiK8uFbAwqIsqdTF7twQurvSgbc
tarjTtm0wKa+NUEeYsOwZuUaOEs/veZrUgEtm0pskSBkxPBqUQ3xpsV2my1zu6E1tOqE3Oql04ht
jpv6MbBbrXAxZrShN2SVzzKgl/6LKGOWrR4JC6SuWbcI0Zv7seANN45yw7aZ6Bi/KlgbGlI1ADyM
pOMSdO8nN13QKMi+DdloQAJ8crYg3HPpxKOaG4T51dpp0GoeZGHUxySQGfKeanC+1IlNoo5vxGQp
9wVbkv2YjAHRY1gUv9daM8If8hvtJWYhvor9djhVJM2eLK1ATdb2HRaAZsopNmHgxp1Ra5piueWE
xeooEew6W6vrs3qFoaYR7ljn7XMcBJBDqWf2wa7CkkA+5xyPz2LWq3uZjw1dhU5VEWlPCawzLHCZ
2wCyeM4CQ2edCIxPvLSHL0nlVDe+GfUY80YTsw3xO6HilehY8nWFs0ESyxD1HTQ0aruQ2XYl5w3k
RaDH2sL+5ATNkdQ1ItXg5ORa5DlEyVWlgp/zORtv2Rce/ZIgH8IVQkffcRV5Za4rPdo3cQ1qR99M
kfDQlL/YAC9V7cQZedXb89MMi2wnirm9nmOE7QFeQANglWBXA8Lh66yIRxuo/trIAB9iVIV0tiY4
80oz2i3y2Zux6x5U3zmECjk6zY+4HG6r4FNqRj90TH1xQFx1l5+yPlrls33Tte06VXCWRf6e/oy6
HnS59cPmuUrSHoDadTVM21qv7ph+K3NAVCs58WMfWGuicAfrUEDZxqFJydgUXkakC5KzcNsm5Wm2
s3orEE/FVnZqVRtTKHrY1t7HvkN+YtCKB17o8qOZzsU3VGl7OTIE7WEcN6GVksZcSO3B760UWKzm
9oNqfUyQXrBLI991XinQt91em5RnWj9wyarup0jqK1rXtxzoyiNqVABQQzM8NJMNeTVBLNkdwqCv
r62+J2gEemhfQVc61SLa2Hp3azaAuOS8gUv65Ggv6nQ96fY6cTYU3NaD+sQW2dX86SlNdJeN/w5E
PL2AJclphYp5JZEeuZFoUWE1a6Vjo6ySPqQWDO0vpt7f+XNLBhlBzGDsS3yEVYm9NBs3Q3ydmgbC
JVTLVnDTgMxisWTfMXpJCzzcNo8gM8DNEdysxEdcojDDFa+KjZPdxBunIXdLzXek1nSuzrXoZb0j
dONjpzyGtNU6/0h6EVEnz8Kkj+FU3yycYGp0jPzUY8qunXGHY/ZbaGJfCUIyHdgGEobafw7Z7C+G
Wiv8ODjaA6KcYhvqxFkozguj7tiTPkXyIDGm6D82SnI3OHq3jurqwarSfq0OIzCiTJLHWd6RAeSx
gSc20hzkysifzbYlxAiB4kRWWDKS1It5ZN+a5abP562utCPhltWm55uZcIEI91135B2a/vCDnFMi
BPVOiLuoBgvDwatiV5/cRrrtgl48jVm1W8a0vVSsfIOQN0Zp5mmRkRxH0j7uRz6GAuFnmt8aRqT+
aorNazknT3jQt0WPJdYSyrZJur0x2x/RpK/7ZvCEA5wUDX4UHZx09goYjwTJZ6u+QSKcRl+dEFap
BuoFkzTBJ7JKAZCyyDteZZmHpK9Nb/aZxc0zPsovJBntrDyLP+b0UYhJ3OiZvCut6AZEmhGppyCx
t2WfPoyFdY2DTzdWyYR5bV1W9Ucr7u+FMux1uyWC71YByEkG8f2w+Iiq5JC3Lz1S2ZXTdPXHlNjC
XvmJ1vdxkvW9GA7OUHt9jeOzxNtCnhLZjLlotyOJNauoHMZjMJ8s8Di1wrqsxdHNHFcnOkEn0JI7
XWdiDgTEVHdhiQffVE5GNrtOep0K2IL1aQhporEzjMCMZhBfAgvhKaZjNPvsFakOwEwEQLRy+hqo
U1VClSrJV8yx9BP3KT2S2H82o7EnGnoXDZZ/zHOnfskM4pHU3t5ZJd78HkfuDOh5nfT9oz7A9Qor
ug4AHYPELRIT6+SwHeN6C/vmRErG1kCzCUtxbm+wHp8a/1udqicNn6GdF17bZ26yIFri0a27jDRI
Afe1+1pFxkmdzFuMXHDDZo+4OVA1Kevx11nsiWG+sUacusFqbm5VQpAHlcw4cvQkSapkP5BMCofG
VPTwRc4t5wsFVg6OxeYm8TF2pTjAJ3V4icrmhLvrKx3On1mkHbspwQSvz8Re6LQCI6+C/4Pzsfas
DK5A7naB+TCgn3si/CaAz3FS8hQwQnmTdcvyC4DnsauNz/ZcC2bbt8oi2Edtv8515w0NHf+ETJYD
HYYVLQ1M2LaNw1b3kLkFKwjGzzjTyFGO1NuJlulmmm8d0EB48ho1ZnIVBKmTU8sbbJLjDuIQq2D0
Epn1iwAFBtXnZrbFlWjHXcVirmkYAltTx14fnAJHAXMwOLvAUl2lJ/RIjZ5rxeIhJadgqLQ7JeXX
T59UtW2U9Ujp4xplLi9/JDKu0noG5gXepQvQgCDgxgAoNqe7ST43mGeP9TzuzcG4Gq36J2mip0Sb
IR9XYtVi6URwA8mU12pyC5DvRqufdOIVWJge51EcA6JoZ3tyCEy8tQPraYyTPUmfXuYjjB6/2lrU
YFgYj5VaulSH10oQbisZHWJUPXFHgLSg0Ax8yet0jrzks5G/mQ8ujeMnx5Hf6NKwjk27um6uIfEB
CGT6FO0+mWyGsTQ86XTfA6RKa8OIrmA2HYo2uI1Lw6pWegKgatIezIDzpxn2cj9EFW1rOH12Y5wC
6e8lSZUE4rF8rLW5Vq5ivp+pbnCGbzutV2+Dmtc+Au1IwzT0vfBTk3e3uQmgLelxxro7vmQmWYsw
u/TpYxoHXpUY6yr5ImMboHX+uQzECrDpvW1Wazl9oUEOfXuJYaN128RuDDAsTz4bOY1b8qbjMQJQ
wW4wPKWYdSOkKapN/Kj2vTODHeexfdJrp7RgZ5sFtL3JIjOMNYfXNUprz4hyz8g0IkURvSrjLTrb
jdVHroRE1yKqmPXik1ks2XCf5/IpjJsJeCOqukjBqRwKfJq6F0x4P5NilabYlWeluB6yzrIpbLSC
x2Ye7JBcHT1rgl0kqn0s1M3U80WnY2Rbz3VlfByE6j8ZJe/kMN6xMwGToK1IMlmnpuKSdUKP71un
N9Mmo6NRBt97odOiWUibgBKxYC4v2FFOHl5NCiwFMVYQ8EyTIUrk36TOj5yNXCQIumfXdyRE1XfA
xM1NT44NUEPyZYGDgHOUVwBtP/XVD0UPoHPf9OoxK1vX8fONkwIri3UvLb/a4+ia4cnqX8bCnRyb
oCyDIQYK1eT48cOHBZhkN00ZHoy2ODZqGjyj+AzupkHOP7oWbhdk0sLA0DjOKbyHInBhioSrpMvN
Vb4ITpv0WVZEXin5bURgSV6J9lM0VNUe3ch6CRur+c2IBAk3zDWAY1YrP+KYZlO0yZNqN1jtGrvo
OqT5sS1i48VqAFs4K1Lo8nGx6FjfG9zxk6I+0HmBcl7CYKvClpcy2hlhtdi8cUiDsG2+RhjoRyG/
t10/3JEuz0uW9wnoxSnwD7r1Q7enL1V9kBM77wQVfH+MbRqjmrGLps64y8durc5H4BU/kKQDclY2
Yx1yfmGXkzscFFTB/GViAGLbCWBullq5VR27y1ZGANxuFs9NKLyhih+IovNSI9uH49chHXdpLK/i
sN4S57ZtUmPb1z9QZyFrkxvT/4bn+KaVgxfQ04sR38cdJYoiPwZW6qEFWcVh7mn9PbhXAkK5VmfF
DpgwXeOTyUsEBuSdcLKN6LR1IfKrOBOrzrZ2epB4c/9TRhwdaPkgd7vqA/Vksw5e61m3RXi36Yb6
VouLdZzFBP5J9CQhwTSNptxNZviidcqqAmawMWoC3YiwjVp8/3CNHYWWho8+Ept1aRknCPBfRvIc
dkFs7caq9PeJGbSwSZQbx+rYyeDr1uLn1LoHeApnUl2TxLixlhob6q76RQLsrSz7NscdlyUHLa5J
EFEtZD+WJHAIZteBxM2NHeRXsqR5itaCFt3k8Rd/zgGkOaADQm6A1CFNTdRrP/g0kcA3RG4kyRoH
o3EVAPaFUeNWWPS3PQDzVYR1bhV3w5fQZqkWeb2b2fllHIAD9QVAC7Ob1C23FoCd0egQ3JmD4AWc
wdECNZ2DhotzSxj1h1Rw1uPgchI1U6uNol1kdM0OuhrSGCP9mE2xX7lLbBuvVXAQ+qht5gxZcVmr
umcl5CEVpV8fwBq0R8jwyOyCQvmhOHbtRppySpLqW9X4W3gWBo9+3DqDRLpACDBcveAYS19fgQ7B
1V7CVQdZO54UssetOs23PdZyE9lMN8qjMasQ4p1N0thXnV4/5dO0y8jSnGwKoSBtCSMMlLVwmpcs
6LdWJZRNOY3CHWJapdSuB1SnTTbv40D295Uk9VSIzRgtjPRdCqiG5MHtZJ9an4qaBTRdsO3Uc9Xc
R+Vd2WxJbDBdaBfEiO7Nqfs5R/vl2XXebJf8kliP2JSIOp7mFduY8VMIiBp+I5TDz1FVkS4cEZv+
0xe6L3bTgKllhTcNpQiFWDsjwn7ubDgxpQr1iWR2dlMz0blsKAvyUhIc8zeL3xxUpmgz7kGuZRtH
JyniGluUWrNYaONVO5lMZEWiQYRVGiASYDv6TEDdGOwCY/TR9hSmFq2Jsyxv+mwslU0xp9rJh57M
ZoKJG5FzoJWKO2qTdYvUkR2/HndQpMF3iC+xZgXmviEqk4S2Ruoh8d3UqFdSxtodeyGOt9Pcc6Ik
Vil8jrOI32cHYCITs3R+tQv/pxhJMZKm2P/bO/7xJf9fVy91lBe/28dff+hXNVJ8WDRQS1uTwp9p
LzXHX9VI8WGx95GoRBMROa9Di/Ff1Uj5YRGTEs60iNRRFlH//jfyDK8EBUSETL9AaWeIs78hz15F
2L/VIrlQmts03UyExTQ3zsvbpOXmwhw49FkWcyU3x2jr2NPIyblBTzY1zpY4cddHS3Wj9MZWq6K9
HrelpwpMG7Fwu3zARcKWzBjD6kQw9CeJ0RVeGaGPCtJrekMVDJle1nszJQMZmHa6aaq+AIUPTBmr
xo9UDPpK9OjVSnMJGlWtn1bJ1q93sp3t5E8kLHJYH212gp32sTfVnQJCa1WBzFr1GX/HaNg6dvu8
+gKCdlgha6dKoPsPWS/+yQr8j4Y5KgP+/X+Wn/lWQKWPgrB9fQL//tN/D/23/VEs0Lzm/Fe9+c08
zF9Xt9TB3/zBfeXu3XU/6un+x5KI+q9xsPzN/+7/+Yve9zCV0Pu+FYgnl98WREX+Zjwv8vC/TIL+
Jf36Un9/9yP/TAEpmQIalgT8/ox1Kuj/dwqoHzDEq5TE4RagObco1f+aArb6YWm1kVGGbX8pydOk
+jUFLP2DlBwa0U86BvoDft+/vjqnqiUb629T4G2zi94OQ5+Rj7NxESlyhW8bPHAmuzlpVM2drGa4
0QC6zAR/0i9eFWPm2CeN96LtdU2gkFQUqWl7UnoMq0+/3bBfV/XGsbb0kf49Ef+5DBQXtMB1VOTv
fIY5Bxd0H5xIGHEQu/1x1J19QanPX/XR4H+J5llUq5h2/HNXmYKDfe1EkxubCcWSrqz8G149lr73
A4RLaz0MmoOZIAJeqRNOYX5Qz4PbC9f8Vh6AY1As1AuEvWTG8Rzl8p1+64rGMSioHIuTC5ptBrSX
T9vIh1JeAKY69oEw3Dbxw/sGYK6rdLG5J/o8WcWVrh2DHrlyzV4GzG/o2/WFjvVZA/GfS1sQEygX
CWrhpr69tE7l1mlQOlwDh8vRmsyRkJkgdsdQ9h5RV3eINZANN6LZIGTUdtFs4MrTOpg0f79Jb9UN
vy4E/7Sz2HJwCZx1jhPOL5NWvRKDHKDveubnPyage7cGgWEe8drYE3wkBjjuJ/8/Ek79+myM4xjD
aF2Kc3lDjchPg6HO8zElbLaxHwMQ1V2segn053hlk1WREujSXTKK/en2Yw7QDE23mFd4IN/efuqB
vjrYpXTzICDTQhkd8o85e+8awpMJThiyeq/m9rCqh06/H7qJk0A3ZndW4jvFhbvwKiD5fWpJ9GML
0JNCPWZQnLVvL8acbXz02KZcgSqI0rulEMcQa6TDrwq1sGB8t3kRH+qYfL71bI7pS6nNmlybJeHM
fx8Nr8bTt9eCmR+1yeI+Y/6csw4G3cxnIsodF232tGSWN5WH4MC/CroE9QT8cv9zpFOqDoYyvY50
f3rscTU+9Ibqpbgh6NL0U/l5kaKdxjhC/OQo4a6aW//CgvR+3L6ui3h/MK2Zjn72BFuynoIIp64L
RobQJ97K1GrMkTJnHVwJAJfXeqfrH6epDHYX7tEiL3hzj9jeqBLb2KKrRSt/psopqhlMHHJ0z55V
1dNEOYXrgnCZeIV1Xv0cZY14gh81/0yccNyNhR0eR32MPGKd2wvhwGeOR6YQV2DTUWEMIWR/x/pA
nhKrI4HLHtxJGlW4vGhDTiTWhadWpvN9njn5dBCs0DfzhIBm7/RV0xGVhK8aQZE23zUpJbxjXila
/6T5RKDngaF4DXjDcj0XXd17Up20k2JIwJmFyMZ22+QFJEvdSlNaFtNI9NKFO7w8vDd3WLfw4+Gi
J0eaVfI8EQ8+g2lEWkL8j9GSXNcNyFlyqruEVEXEzBTSk4mcCDYS8bcRlvrO1kYcJH+/imXlO78I
C5EH//Bm4r+8nZYsyYQ3FWPnCbMcOQ22VUF+jIrO2WmtxzyjnP73D/zDw+TlupjrLR4r+42zT5R0
gfGnORhx9Wn4jHa/oPOV6g9CTXN7UxGEsC7Rm52quShPTmmoh8mYqWeJ1rrLi+x7I8b0EzIcyq4T
lPqyMAPX6o1jqE30t8KsyXYGda9+FRpZoZOgAyLPlIr17e/f44z4tAxKvofJzoh3Lxp09ezlRisY
LEXi90jCOGFsEDy2rll0zbOOFPxYAOvYkeSA1Zbkg105BySpQBD/CDz/btLr0nPCgIApX5j3iMxq
SkcGYiUMJDd+IvtNyQq6+fsVn+nYX6+YPFlkF8xpfF7iXFFEtIoytfXg2fAwfpIigHuHLDCayul0
F/qh2AkmzL6DIXFvKcM3h+iy04Kc26DwNCMKypNyQpLO1tw22xtRSDKm6YijGEOn/jQXMFJ15Ac3
8dg+WoGS7AnnuFJkHFsAinjFqkrfX4+U6i/sgd4P4mUaYTVBMQIp7vVF+NsWSLQotuJc6z2/U6dT
Q1KZ25MqcsNObtr7Uo8vjOH3n4cQj30c8hZJwvK5StjogPzEvjF6YhzzZxxA39l0RM2mqoevahC1
l6I6//B5iPE5IvIe4DCqi7eTtC77rDUAYnlRY+iPNrqnH2jZraNhVJQThsq4sOCeSeuXkbI049Fa
YanBVHOuPbOSOLcDNZgoaBXGupMWkJGqyD4OUVIBwO+tayXkvVN1cHP1wYJ63HXE2lEIUrXbzmqD
B9nqBAi2o3nhvXR+UHi9Mo7K4NYWh/X5rBvQZChN5I+ek8pk60+O9mkJEV05qdldj63tuLQ3tB8t
bb6VFHlzQaz6p48HhshOjtnP3D9bvIoqA/jZFJM3q8n4qCql9gX53FbRM5qzLXWgzai032nWlIcw
VqwLX/6VMPZ2tWYMoIDEYo4GlN3L24Fg222OMt8YvKZgz4KjwDEear0kzIgIMNSgc/Pg9Ll12wbW
PqJ7tq9VQivlZBBcH9uSemVX+srKjNN2izAkePz7CvPu7gBcQKGJTQA/BhD5ZTvz2zw00y4aMrWS
nslWYFfrsbgpgoLWkKiq58GQBLNl1X3IrPLytFE//v3T3+93UUjzD+9UJIKkzJ7tlqIGKKp06CvF
FB6Ve4XkxscBBMdwHTfMKujv1PrWAXqA1m1AU8S00Yt6p2morDCINu1/vPXngiyHMw5vOtA156fa
wJ87lXqszjox0EnHO4VTSi3aqxHzH/Kk9tQpub7/+234w0OgWWqy4ac4xWCgoPX7QwBP7MNu1nQv
CYAZrWKn1362qJu3U2ZaW70fsm/kaWpACWP+t0JBYv33C1gqCW/3FAbfldoAwFpYedyAt1cwLkFc
2DfJmPMlcWAJiT3xOomGKN9PQq0OdaHG2R5IahVuEv7KKVR6uASyRT68yeMqXwavnxUX5u5SLnl3
XeYiHGabw1UZ5+PDnESriQ5tSlL5FMjTCqsq/Ywc5Ivaz6GLyaCACM2NyTd5YWZyG/VNY+C8aM39
mKsAsdte2NPOodXteHkycXqQCKmsTTmHxscoGuJopUTd7G+bQdCxykNlHC7d3+UJvlkFIMhReeEk
S3ESxMnZ/a2xyWql1lIPSdAL7pZqCVKquKLkEPYhNDA/D3QT8nfTIgF07HFTFLmlrq1EN5Bxw9Zv
t0MUNDdazk9iG7IkxMlpquILV/p+KFLaxEeOPxMhMaWltwPBKsw2jWjHegrFn02STsa+7dSnSqTO
lYimdAcrcPpqlMV2MkXk/X0YvntpssFhg4Y3zKDqZb7aDn5bjHRiRvwkiiyP5opyn+RBf2uCnUMq
wOGBNkN1wYz4un16+1jAbNgYNOCyINo+97xSYGhMLZQWuX9597VUJJGQnHk3SqyrJ18qcDx93YDQ
WBPLZweO6iZjUuxFykJkKW12XcwWXKsgbI4yM8rtQu1V3DylGpLhw38OrZJQ3alhfwVT/9L5fDnP
nV09r3oaLNhcF5H12bMK6aCRThipXs4Iv5a14zxoeP2ORaAFn7KRM286KmG29uFcn5zJ8NdaQPxp
OZYW1SNSALzKTIL8wp71zIzETsTAagrUwSGYhsr9ucWzpmRSlDN6HPIDUjqAvPcIzqAr9BiR61E8
jXqoFntEE/BcdNGbiOK72jy1s7QOrUE/fEWWMfl0+LvrK2cSgY+GVpmG41A5PTK+GuTyqRQ4R/8+
+v544dBOWGhNyh6omt+OfUaCIApToadpk/63qhxC4tykM53b3DL9z3lbIfTxCQWlfCg7W3NjTRu+
dE0eBcurGgmHofS4FaKGxhbW8sDadf6It2REGAoeWqPDHVq6ol668PerN28rYXLHWVzwnZ29P4ay
tcJJ04BzVdj4V4HU2hcjQWaSyuAuJ7UXl6etfNFr4hkCQEQPdpHGKCbH/DpumdgX7uMfLmc5mtoE
1uBI41a+vY+t7Dl1sOf3TGsgy8uXtD7FGB0K02iu/MakTdmE1sEuBudQICS8TrU5u+K/7C0xBZeQ
Zu+XXsmKa4KhwxAMPvfsFTKlRYxse2SHExXbVPpTslazcrhH9+UvZQhxlEFSe21boekz6+4RgXS6
QT7SuzNU+zVy4Pm2ILkXhXWfXti2/2EF4gQE0cB2DN5ynEnf3iuR54FVq9Xs1X6v6FcF5euVY/pR
eaugfCB/QkLhelImpd0aKApVz1YQdn2JSB6I6MpnCg2h0Sq0K8r11JJ9wyxNPMiou9cKcJXsMItc
FpvSqhYlieGHhZdit9P3EaeWS7f6Dw+exsKym6Q4wgJw9mWISyVbBPWQhySQ5n4IzYoEGNsb40Dx
acM385UU7COGPnhQuCe3so7NnaTFvEXNbFxYH/EXnK+PvMhUzJiqIXGBn5fZTZ5eSJ6i5oXorvex
mufXecvTQC+vAgxppUa6KVGzOZ4H1ye6gIpSo97a2Zh7YdWru7YdKhATrBWcTAISJotQ1uoqQVCw
BhUGIyqVnfJgGaTBNlkYf6lERUBA3H6NijH+nGaW+enC3Hq/5nOExanMe4vphbPx7Xip42RSktp0
PMEEuwm1RF6ZhNV4Dn7el57E5FWQVKUr1GiiseE7P6Jg+MqDKDdzM4X3rXoZDfunS+KABYGRbhB1
67MaBRZOstfpt6Cd6epTbTblKWK8Ys9CJClQgG/JTO2eHd5K16wLE6K/3lgRdGK6M1/lZlZJT/z7
bVpWmLdvRsp0IIx4kBgkeUBv7xJt/WpUNcv30B2YTxNNfKLnjeKKPX3vhkqhPOqNlV046v1hvFHy
ZazRF1uyac79pkR6kARBujODJ9C3FD7FDjg2cOsmG7damGVHfC3Fc1TH8bFsVPPnIJMXklDIyTRz
o9gmdltfKamDHETI/GiIxiQOYEhWyazpROWgyt0WWa+5Cuya/ZyX/kPRi/iBF82pUebaunAXtdei
we/3ETo7G1feK3TW6LOfV92TtCZvxuxVl9BGxJ1ynE30orQNHmJHTONG6UuU/i0diWDDIoxeWXbC
2Y9Z24BImThyrlI08jNeNzmUn3KiPIKNyJGXuGPTq+J6UqVCPLLaj/WXUUtHt6cdscXxCaYFTq8e
IBIxH4wknJ59bEm0XvLkUzEi2g86yBVVaeB7VCqtLd3OSdm9x7JCyOQzTZJVy/64Y++mD7cJ6Cfq
z6FF0pIZ6uMXI7cJHJ2TSKOqSZT5AUZCMEBs7DXyYTLUxqgplXmja6PioKoxikUar6fp3tfV4doS
qVKvJ0P6d9y6hbkc18mPuotk7CnJ2HFy7YOgP/bscvydQJ1ebzLRNg1fUOmSPTuE5I5CTv0zEmJw
VhNfbpMNE5I82gODva60FLNC0VTXBLgD+UlL4u7Xxag047obnEWJaBmVto7xZHBWkJNyRJlToZPR
CQyCRGhyWlIGVOKFrzr5uusKXvbglQjvyM2u3jVG1e+bdG5rT9oxOlc/sHRXxZx04zRo/Q5aQY/N
TeYUvgUs4YqIswoU6RauTqltZdKk99w8lsM6WW6UnwTqmtm4BGkVpvU9q9DOXzqdvGtJMSBZzhcg
HS3Uxer4dmKXlUluKUu6m2mRdoC6mnuKVTNfEFhcyZm0txW+6NLTeIkf9EIme86P2oXj+rtaGx8g
lmLb0vjm2Kyf7bdUvZ5RAc+ktcVlu08TPzjkBHq5qR1dB/9F2JksyYms3faJMKN3mAZEn31KqWaC
pUoSOK2DAw48/V1Rd3Iq67fS4JgdqyopI0hwvmbvtSfTnr08fCVjRDJNzYcrYdnBaSVqndRuO97n
KJyYA0n9678PvY/d0///VNQ4EaA70hdurd3/dE+q5/Tvt5zUVSyXv+pqIThlEsPTDBXpKym+3eG/
f96/ahdOuJvFnbFejNMr+kgdUNVctOEwCyiES3xXmqy6DMCpv0UzaBcZ9Dwbud8+kIuZn/UGMXxn
F/OtzXIkmpTKge06l8X2BoyleUG1U74GRBxDGRXhvd1MnBHwmuGpzqBYfFs79p/ON67QhxcF9DTb
CV1qDZdXBe/Mf14zxOqBcolU2SsH3Oi+88UN9VL3xCFHwzj5u3AtsO/ifdBQJLzttef+I8Rt2uz4
YALH3C95hJehMuiIU1LKQ9aftey+Ibw2pEhhCRiLtkL53Wr7Pa8q6u65xQywI4y37VJpq/ENIs4V
UkfeHDNhguLSa01Uk6y6YnkumpswkOCpkKBgJdqvRbgZDr5Rq/bI8C4iV07ZsjwRAzjqfUdmXb0n
OrjbznlUt+NTTDrQgLg0Ci63/jpOXXtwgn0L6g3h8TY3P5QqpTqUtVtt+4xO4oeYIPKfFl3iDQuh
QmGk9AeMdqF0Nv9SbkTw7ZxoWO+2itFYWuX8vhjaDT85IOrxE0OY4UcxtCG/ySkvaKeKxmku7da2
MJlx2XsktnvBAxnJiMgjWyLKKOfNvPtAZt2Dv5Rlw5EWOuY4hbcFE0qXNj97Pr7AJGRt6+9rkjV1
gkWwxswDFQTF30KW726uZWROjpJ1eyHG21/vy6EhhbU1mzoa22T3rsvRvgK4uF1r9yXrbqz8VXsk
I89Z7f/FARQ9BUE8qWQsZQOIlWg79o0l5jm78U7MxfpX3xtb65R1G72EVwak8AUMah+N1UDV9oKK
XLsptv0yRQjrfoukFT9pUqDBTjldhUet2tAeZsSKfWrxnJg9uu76yepGQr4sHDP3S2vGIZEe37Ez
YatP9VJCz8s6YQ170i3DZa/JzHIP/FvSnoKCwfBuIqG8fhVDg7w/yERxWaKbgtQZ8vYVQXVPwu5C
mt0nJLeTfhKia+cjQlwz7NeusH5WJb3rOSf+ut+vm/bDPS7T/rOVAwU7xH3bYqZq3EEfmJbXC7Yp
6Kisa+Vw7ZRau329+hjUfLcqEEh0OgY+LMPY9E9Ilv+mGaztZ8C1I+6viIuQCvTfZJrZ5XQEZjCM
OzngljqqsjTzHVmBDv+yqqaBqR65Z9D6ZFQeuk3VLy2v2Tn1WrmmMCGq9kk7hM/tymiy6sReHLfF
6cOt65pJ5PctuE6MMdsiX9qpkT5y4yhb7lztberV2lSIto5n05yJtURX7W5mtY5LG2AU8qNJsB7D
mlbebavI8HLNUcO39tRSHze3IgHSCec5NQz0m18V3iOieI1d+JdGobdLmI5G/Smea9JyHWkhKnZl
70y7GyzeR+anqikxDGS3R249bCqN8VeckkUNPMDqV3EIowEhlYa+fWqsrOdQp2uhycPYa1xfh0nj
ZLgxpRju+EUideaKLeepshApZ5GEiN6yRn7iQJnXFK7skqfzdlvFGLagn2rjDry9Iq3TPJ8EuBqH
9+a9coIKY1hOKXtw/IGome2GX8BZ7SM4zHqtahiktRMk0l/j10ZPvnNpYei+jlqan8EwEbvedzPA
Kzg5nj64pm6KU5ORBkD2oO/pHbmmwzefAPcgwUJH1uCsldPuLKfG6cPrFG37aMeOOdtuOU17Ywb5
Vpkp+mWQtb351dD2CRn0ALlI9MyDK04+QuSnxkTBPl/blpJ5mnWb+BLrzs4TTfkj62wzYuro9BtR
bflwRLxhEPUu1ralM9bx6FgTUlXsnTofq6eCO2ZMbozdkSh1vugBsQsV4+IScrYvxYLbKK7qv0py
5BqwYhg0kDpgNX+2CXC9GD+j4qt9cKps2266/8Ivi+9WU6HicSfJOdEFBdUKi/Vh3PdBWJ8GnQsC
Q+uJR51JtonTfB7tMQnqaHy2+2n8vOkhI/eTJPXyPu5LrfaQKH33c+xp/zdXN2ivDQ2Wu9cUSW/W
6hMjihZtuzNG61+eN0CPJfolqveeGEf7bFkb0nwieYfwJQ9iC7J6EBj3uIAC648LFfG8ByCe41dT
TXAzDrfeGcfpcraIG5vOFTESr5o5AOaTEIry/YJ1auKmxAx4qC0HzXtOIl6V9mKkSItsjf21X3nP
BMzSMDLMRUiwmeeNYtcM0UL0bNAFaQVvE+/PaOOWy/IpslO/jbiBC537F29wm/ZiUZ0mQdyQgjm2
mxqPK6xCswuV7X6CLqTla2ZJXuVTbeLhgllhG08ttSkV2zh9UqReXlk/Y7KpeEb3a1g6T1XRhF/n
UXTLsbJtDNtrp5dX4emCiEtIO9vjWG0Gb9Ym3BLCms8RW/hbiPe7By3KPg83ZDqC0KT2AzuKJKq3
UWaUzgi9MRSN4R0t3S/FNJFD7m0EnV65D3SGuaceX8wsso2UJGGiHSq8Gir5smBDchZPRc/sDpbu
sDgq/lWU0c3E7faMKMElKOilhlQ9woUd/hacPuq8zMFy3ebZTGl0O712w5bzFhypCLAArhjpCSmU
DN/iidn3apDUgXvr1/xQVlGG4ZJ/5J3q2QfMFw+lcxnctscmZYr6bVVeXV4Nc+/1PESCDJ8K5FaT
GjbTFznW1DpR7bfBOQs31B/WzUcZTy2WDsFlBZtqOciXG48ESkmJdV1FR6s2l2Iq0q3eILUMTehc
8a0C94d6sCx3SkXsZrcag6Qi4pIB2cKA+ZJVCy9CkP8QS3ndrImnt/AF2dE4J2FQ2/Gnpi6M/dCw
NiuuUz6FP9CuxaSfEDdLYsowtATZ9vnQYK/tx3fihjGxBZPHT6PL33AfN0Lt5zke5iTqNg1rZjN6
TDxANOtuJg/6BVvYNu7rzVp+Touw3wkNes55WvhcPfjdhNOFAdPk1fORJLpq2tmd7T1n6+biUmTK
jaSPDZRzb5U2juQwr6x76M7My0W8zBY/I7abE6mzzXxY/A6vjoxqkcLzIV8V7mt0GUmctU5lW3Nt
bKfJP0umrzvmm9V0Mr4u8nuQFkgOXKZaTeKoLpakHaJqOTOTWc4dkZjjy7a0ytqJrfd/ibZYnAM1
n2U/b9YgOgiHWZgdGq8Yn/2YRdSeHF/uVEoKqqN2KyiHtc7Km51jyztcZGN84b1KKisy1aZNF5Sw
86m1WzEfODVCAsBqQLGJiGMoCQIfdHTKzBrlyQ0G8dz3nhl2fH5ivQPTT0nPQQ68wBjG67XyVZoF
KvLPos1w10prsFgIRoQWT0O0je8MPu37LtSWRZ5pZ4N4ijbdPeVNOGVHW4UFa03Hw3qmA6eZdx6E
S9rqwooPsrOW7RjVcmQAocFRHTPlh83eYi1anvmCYfbSYXE/I0DLtnu4C6Z4xE8cDMj6HMs+Vqvr
/Gbo5JnLomrbgquJCWWu/cbdi3FhQQmhrn3zpT2KUyudsOEZld57RdcxJdpCQ5DCn92GB2MBx0g6
5ef9CVragGewd0SX8rB3mLQhEzf5hNWz8STBP0X9njuN+FzHUYvZPpxCe+fCP3KfYgISM34vZEvj
c17ENwIu8+hJqbYcDiqrOIciOFjzSfZ4P7/arMryU2Da4nGcGre/coIzh8G2uTyYqImri2d8hbqN
FSHWu6U35aHC+xWAXtkmc1f6PKh3eKk1tbDyZX2WTS6zvcum4QkQKxVGoYYIaxyR4Oy1ZVSYO4hh
fnHtZWFK5NDom46dJlyjJg3WSnsCNEQqCd544ZZH0SKRxKK5Ah9GEyZ7vzsAKqmvjkujmc7BGoIW
E8rcuU5GE8E7mADK3NhzxvTFi97HouuCfbba3c8yw+BF0dioc9Y6eC1wZYT+ybarAF9V70KI8RGM
7WlYMpArbdEAXejtfNt19UIIhj8aPskiwgrmTFNuP2xZWfQhssgv6E1Je19UySW0el7ZGFxJGLJR
OPUYilvLwlPWRXvjrOAJyMjrf+X+zOJrqcFDPpRW6J0yd2t+eIuhK10MoLRDNnbYVlvie34tA/Xb
uZP11B2DohU0+qA0850B4qL2lpXlDbiTGZoDCbhTd4gEJAxf99pP5ioj+7Rpx226VNtNFxs0/vDp
9jSYpG8weCalydUb+8r+1eGOlmmwqbImjHcxHmdztNhY42jFdnYkS42ry5dBUmpvPI7dIuV+JLvo
Ewas/LepyHC69lNfadaNnncZa4Hp1faVkherjI0BvFDfUBoRCpCQk8tNa0FrdcfzPD3lhuC0w9jY
7btT6koelfTt8srZOz4bWolwP5ZN8LNvjWPlqb159ms8+81Vjnl7Ys7dJtQnQPhNB43wPcZ59yAX
Ku9dUw/LIe9KE32KR7R+abQp9hXaplXYM9HX3e9wWXW719rJhqO0VF7vp8jfPs35pOYzG6XsriHz
LUxK1wEyWSCD1QfH6elnh1zW0T4k7WneyXgT5UGCOrMJ8G2L9wk6Al5qZxjidHH5M2Ab+dKNiApk
JpHr/5QEbLxNfjOHbJDV8srcrngZ+s7+i7uiqvYFFVK7M0GmtjOl/Fg85KpvJRbfuf6pScs6+auo
vd0aWtQHAhDHmvrC6OU5o7awU9ftRkTSTXEDIzm94x6xPOAJJrxrFHfF1rrRncBJ1+wwMcEAkG7M
zGAQ7ESS0DX5TZ1CmfpIFEGsEl4H+BJhucNhWxjbvfhoupZ0m7ETdjwuWW8BuXCz5okqqLprfVi6
d4WwwlNMHefee+skJqrnJpZPlnFHN+1ma152rnTNS29LBgaen+v12PFqEZ/Z8rTDnqyxCmNGbsUj
Tuil9x5VtQbgJCYyn0GexvLEExN/89CB7jPk5LwEKFpuBMgqYIJOIjmgn6wY8s9F3lMOuHWuKDEb
cSnidbhRSrvchzmn7WxPee10F78YpEgHFCQcTyzyTpFYtoixMFMgDKqz/6C7rcPDK1EmgWj3NnPw
dVxc7bWw380oIiuZqHQuKI9sc1mXDosxQwd5dxtLAfEw0ln3feTW4UtMivC+dkKDWkW5nPqBUHq8
BnY2d0csqxkbqS33u5RwKHPNRLgNe7+bnPpQtPVt7IuMMhSYX2YjINgTtLRD7yeJVIMFNWFuZvZM
Sni59tVZrVVcXwMV28zJ43Zi4iyz7HnQmRUdsEQH58GIYUzLLJu/FxsDhkPPxn9NJ1YB/WPRxXX3
CeKrBauxFrFEzFIKhu0IsHlNRubbELe8rSiyKBtalr5pi2+YxiavZ5KflchIqbeomM9D2WbuWaw+
7l5rbXmn9I4u+tOy3c5Mq+67lvKDhvkcVVMwFDsgPvbbQi+77kdD6QNqSKntoMrKMTutquydCBPO
waWhn2LngPI+taKsfOUlE4Ynds/udOK2gshIEnS5XK1AevYjV1n8KKyWxI0QuP+aDL1aykdnuVFq
CCNw/mocpvJJbWMSfc5UJot9G7RLS7ImkAdRdV553hZzaxL1WF9Kv62cncPiRCfD5ixfpQHvkiwd
4WTYxnOkA3HB3ZqAG4sT0zI9SKcI/UsqBfbgLSzketsyBqS0656zoQtgEwGOiLyC5APt8m4Klml8
GKcN1TvCmjE1bmdJOBuzgWURFVF/FgPt8GNb29Xb0lXluzdXQbPTnm/nFw7cLU6GuPFYCmOxoHqs
yvA5ztSatGyHnF1X1daja099BtjIGeoX5Y7mVVlbqffuUFXnruH8TweJRZ0kvtqNd4pYw13fTvX9
VEE0h8q11Hd2M9CxZ/2s/EvAn/g2siqVO1UY/0fMqC/fN2XWqnvfYxxyAD6er0lh09vvoNJArliZ
Sy7XOF787VlVMXp00WJQSTSj+K+mEeVw5Y6EfeNY4Sy+eXpovjprwSqy5eH0YVCUxOhk4zqZs5N3
3X1VWE30NhDTgcQjLIZL3VYKBz81bJPAwmcIGIb5PHHpme0c9awwvSy6q3/NIhSYovyo/E1H37VH
pSpszMGysnxtsRP/mNvFHhC0O9FDEfPX7vhobnQEHsfnwRtJxqpbB9Yz2j9/ODIzkntW0xnl2lIb
+97ZgLKn0s2pwD1hec8tUx6HujiPf6GCm9x9bprSPpUg5TDTQ+F6KiAqagYUXElaQjNR6W4TnDGo
39eh2VwGXaIoeJPB/xxxbK+92Vl8ozWZukrSaoPREzt23ho0hxTNLyQ22zmqJ+cHU0EELHUWYT6z
Nye16LTWXdnp9uu6VZVLv7TK7GkrlPutHJawSEOUjCpdJm1VyZTBMKG1x9VBlWVpfSls7ctUhfo3
Q24jnol2h58TRMYaXjxeS+Ge/LcRHv0msK86hpC3lGlE7F/saXPrW5EbLUlsRU1x77XEy6emHnIr
tSS9zY7ftTkHGW+uVHSRQllOAsm2W2jTX/XKJOMSjf3SXFTR2/ej18lX4ylaMQ2ClEani9dkBON2
HNwhqlIhI2rLNcD0f+eqeclSqA70j/QzxVNOar27U6D3hh0DDHGPbVj2FxbToT4Unt2aB0zjYniA
dx4ADpjWmWbG6avxfbIqyBZrZIZjV6ARr5VtfW9CnhukliY/Uhu2I7MQpe5Rpa7xOUOQWlIrWGtw
iGeCfFNd10PPMz/O/m1aAUOFsd4WHHuE1uLRbqsb/XbrVpCnYlnDL0wvFfgFryMrs5JN35/4xgS3
QCUhmTXDYTVf+toidavMPBt+rutMgBTqKozPIK3KOc0jO2P4IHVk3Uk9D9UhMMasu4yjbLuSgNv/
8lQwU2PjUe2pIZrJPVpr58JItGKyQh5VX9hnKko4r+PmDo+Gesk5mcYVSNedmOob5EKkv/cazcwD
8BVTX5agU1/9qiTXRpEpmRTtWIABqHv4c96QP88ZTozEHmxNswDydb1i7xzbo869IBkG3uYwNBSy
rbXvbuCLhsi1O/AQ3ZfNDnkpkQlTuqkOuoi9crjxDUcNHD/1mZh9i7c++iLa5SaOz5g9pQ2t4Mqs
Uq/7ijr4R1c1xQ+7m/LvJEvo9QR/NkN9EzbyJ8O96eybyRGHwSY1ddfFPYCtIi6nV4xCoBco9UKZ
GH4zDHsLeL4Re6DhNgO1NQjcYDi7pSO+9JW9/azkMA5nrYIOnGXV2OWB51mFx1wyG2f5NEJ86qvK
kEMY3+aejIRNQUK5y/kkltKhJxY92Qff2dWu2R3dog8Er3Qm51C1VRu9kLtkgYNbxDL/Ct01nlPw
EbGXOsZHqFpy/3lPW08NklSeZO5N8ab9QxmK+l5XJDQ/sw6u3ru44E0SkKJORjnZ3rU04IaKzRu8
3c0KcuQS8GN6J6Old4OB0cGgYgwJZbbqYQesoqgfChGa7rCxg/4+LzgpnnAGAbG3xEzMIqXjlIY9
R+1Aag2oPeZqBvN8n2XhKSjm5qdydVBgZlft+BOU04Sgx4AA2W1DPsMCjmz6eLCWUD9o+6v4vmBQ
9Zy1IB7YiaHvSGLWHl/8vpfrHVCtKT4tlFYpLybeA4bJmv+D5PjoTWfOpPa2V95S+WCnXuQ0ss73
ZO6CGK9h4KVEK9n17yXYyioxyDHVIQjacLuWMi6KLWEe7meIkwZzkh3LsRQ+r/pJ91yu6eq41m+w
AvRPypp0nUrUifZru3HPPGyY+koe3VidpCRJ5q4dCBFmZ8qAPhF11RF8U1eWmxbt2r/otuUxbVrJ
3FQWCqhYN5ZunJYyc0uQWIsicGmouHGzyINMY0kuwM7JZoMLFnU0WLym9y4Q58AgSjtsrR3H9JCC
e/HInm5sdKY2KkmRlh3r7iTDv1p+NcMGkyNowGB9Zt/WPaIOGQmemIaxuk6z8uykQb8tjyRtx4/Y
xEJKjJwEtQSY4jDt+Qd6V+IS/ivCugRFblv8E8lL1hfTc1ztVLNVJuVkzjLaLJejjFmyjR8PBcdL
XrBj3tH7e2erNkGXYBT1wmQiIONBjs0AGXrVozlylXjJrJnTAlGL8NbxWEU3PmCYK33O5mWektpf
GWySVoeuxUxyQurrwylJmRVaJWshJPBpx953SreQtOTD7Cx9kwyBlHQWQ9M94250moNnbbN4X5xQ
f+o58L5SME2ws1YCOlkQjd594QadTupo2d5WkHnOBf1vUbFCAPOA8tWzrb2nCHI4R5MqmhRCYOSc
Agmgk7EC10oV4+1xGisifGoXWOCxaeroqAs2cYldD3V8HNEt0z518gbY1NnyphvR/QWUyrA/ZUlJ
wlYmspNBTzwkLU1dzq5aDGXqmci/zr3a2LxazMd2OU5syjehC5gz5HT6V4pTfHV6DsJfdD79kozR
2gU0GLWJLhiukIxkXcl+TRDCwAy6zJG+LM5U7tkiRbcxqOs81lSLK3F5yJhZIRaIChgqD/c2Wm2i
4YwDHKyO1Xoo6ozg64X/5LlpSI1ORFdXxdl0dXFHii18s0DGw6+l8oHhznNt1RfqtZoxBfb7Q8X5
Ox2IbI/KUzMzr2GSxto0LTZj2sdC2OiSOr5neBRIViGB1ez82BnI4Y51IXPBds3c32VewQDeiXoJ
XkkVyCQQzRG5AlTb7eTIie05KBvm1clgrZmdhvSoQBzXiMGLE9YeLRSUgn0/LVzxZgmyi16UTW53
H9rfwYPcYGOrWeY/SdX+D90D4JKb2wOoM97OD36EvLJp0Zwp3ncZMyTNDCUd52C62Jac8Qt2+c/c
zhY2047Q8K8IYl26kO562rzLGkbZjtRv9zJtWwhkfKiTdh6Lz4pnlrI9z785dh3sfd3FDfDKWn/+
b+HJ7cP9Q5UGdgJEbOwGrocEJfwg2qibtQ5ntiOHDrsnLCFXngshYtY44PdqXbM0aQkS7wiNq/4g
GREfxY4YgFGJ0EY5bIP5/x9+NkupLfKrbjvMgasfpwBJWjb6jgsfM7ZBhfHGWlCDy7Utj7AbTZYO
YbiGx0YYzztgZgDZIN0mhFmnWjtA2R4xyqepRhJnNKEdbIbCVV550eXP2jTmUylcsz04sozKHVWq
qSjdSeFjGZRNGfuLEEpfIxjJEaqg5uFQzCAjdy7LHhYqLGWCPTnRjXrI67X4IoFc48nu4T4t1owc
fO1H81lixvaSdht/esiXEga47RdEr9MTi41hb0flkiNjmYHs5XoUoLaRkkJ9K2wuNb+kUD5TmGz9
e1FmYZTaI1s34Lpu+b4BHOzWHSW21X5lyIwTXPuBJZIi6KqfDZjc55yQQvtpgknF5hv53PxS5MO8
HR0fmRUndNZ9DxYQTmTTG+s7ShXU5Dd+/sTo2jcdQ9XaYoDtVZlzaOa+/1aGMCz+pLD3/3XL8Wu/
pZjfgBA3G+M/dULkWcA3u8GBZQ3okjM22lXYj84ul3/vjUTGG7HNP4a4+jaHPSjnrBGHNt/uYR+z
Xm78+dFIPvN/PwgfIPvQBW53oM/OG0fR33bwf36sghGJy6hwOSA6UQ+8zOy3uCjHI5i97bVjVX/s
uRtA0cVDvpunzHsLQiLsPES6iesWc7VzTeP9QR73UXzLh+LR4BoR62rboET++aFGVwH4xpR/sGqV
X4a4m279QV+e4RVvO0OreQ5Q2PzJdXB78v55KgRY90LUaLhfI1Jf/vljQ2IOtALrdtCKIbYcNJVn
5Q8PaOeRj+BvZmNGz/xqgYC/9P78hb+mfayjdjvlobAPcOPip6Cy9X4bKmql//5V/V+fDpwHZ+0t
pd7+eAM5iJ8rtp7OgRP20VSt1mReNf29cutpTv77Z/3LVUm1R9wIbCyytLk9PhICCpbKhTflHNrW
6P+YdO/nuG1XvR9nW/50V2q1XnbuXvpqvW87mwl4rQTb6Gzb//dH+ffXFmCKsHeikrTFv+LeRpBX
xreL5ZBJM75UNOy7Qss4JmIR1ul//6x/vxZuSW/QjZBlYjb+eDQzi5xQUxB65glFOy6Qg8LH9NgB
doSwcPBUxdcpos+fKAb+8LP/pb1EkU+i199CSJz64sP5oJcoY8vEPT9Jv3gxDQP/yJ0bbwfKS++d
QBDg/d/f1nU/3u9455lgu1iscDmQfPXP+13RuFiRdLM9hjykKqTMBEBBZ7vbj15DTe/JaT4D8bNn
xH5VDxW/dbojYysae1oi+0wWORWJYaQ3/bCtqtKJY23MIysKAe4XZv4AzKgSCSquafYkkQf6Emxz
DzRh69ij/PcXcj5ewyCGWSJERLQDymdMn//8QmO1cBf1BW070uYf9Dtbu2txKX7i+G+vfR6Yb33U
o6psVs60RpADEFQxM4zhZojl9RvsJg/aoO5z+36aLO/7IvLyD/le/9eHvBUe+BP5H9ruDx8SPXjT
sNY+Tl0nnMNay2n9bHeWkIk9Lo6+YHabxvc/XJqP5RqXhlv0lpQJ+SbCx/7Pn4pcyR58CD9H1U39
mXmPojLzgxdqtGy/sSC/98JsPg0ry5KdaW8NoxFefmL5/Cd7399m5P89Z8MbOIy4j79toth9bo/8
/8iMc8uVnc266Zg5NnK6DjXgtdPavQ+qfBN3KnQbed3o+aoHnojMOeK4K8V5oHfCOyxYWuxiXPBe
inMxnu8QuLKzQDM2ONdZOQxs1lrzT+xBc4xblQ4e2KeAcw+9SPdn43Kc7bq8sIuTq1V2F0sEG7CO
NcNitbhyuG8QNYhL5XPOETtcudldsDFWS7VhqrPbfAMPQTKPc1kreNDBaUA38LiGHusOsb3+GoCO
Wb/lENXLx25oGeMuet2uapZxePX8wfce3BHhkgxKO7zLudXqxJ8K/HedNdEYI78NPws83Vlq4iYw
T0jZiiVhaIkTYsD4evzD7fHxKAh53do3gwYWfkrij45L0nJapoyLfUt/tDOYAjEcQKad2MryW/wo
kxG8fkkf2NGM0anwLASAdWSSOJNTfbWXyKDx6e1h/kMp8PH45xx2yZIJ4xv6Abn8B0MYtk4b2Fq+
Hrea3KVxzBVG1IqnNb85U/9gP+NFyq33v7cmsA28JwBFaG2oP8QH20+3llajwzE/olQT/U3w5XSP
WddXvxvPUuvewwSBdKtEDfY8xdq8xWQlRZeJsWD+uM4YUI7VlAf29zya6LeXAHHRM1O34iFubrTh
PM5n/1qhQXK+dVDdl099IXvypSmTl71Smvj2IGKzkQbGptzXpHzN91nHlB3jyt8XvAP69bDZWT4n
E1e/3IvF5PUxq4zl5vyxoHLeJpkv60lrv94+Cwe5N1EuUDKBmGaBc4orAj58CwtbeluHfo2dLPo1
dhlTlNwRgOtypnIUdu24Wnu4bM13t8mdo+2EWXipnRXVLaaszIYgjk8JYz0EE2p/Tz8i2R4C1uXU
VkSlZQ2huaTkQB6nK9D7ybPm7LNmSX8MmbbXCRET3V+LZ8/tAc3REKFDVv2neHAxoPS9Nf1WXSPI
uYlN/RfvDiY+TexNzVeWM26fjIV0Pq2LLLOEcsgbvqgqyM857VMDIDeYX7xOhRQmWdbdEOrZ8tPj
ZOWI77DEJ141TZ8ir43N2bAs9FK20vrr7ZUV73oUpQVhAcYBU+wXETmuUe39dmrXZgArx/UXcTv+
q1dXg/hJGBXyc6voQ6DWU5ZVJU5uk+cEbDjkbDvcLHdwmMkjbbVZQpD0eEn3yGvqHsFVNh180bSs
U4eFuSIrH7oYpD4TCN9I2tDSqqaCf+t1fcenCGyPlylXHL9KVBILT8O6JbYztd+ihenvToDeZJ4V
quw7L8itu5VthVUeu0UEe7dEakP+Wbm6b5hlcRi72zhffGeQZzFbW7RHxweFHhEuC/1iKlV0qqEb
NWlQRPrXUs6sGRsnp4/soTdYOwRvbBsQqo3m2vMCKg4LjEhCTOh/uxNzCdFei0nlVwMrsb8wWRcY
sKQoiJXwCvljLNtSYS02MN8cRzZNUg1Ox84CZvSWcGbzayjagDT5dV5bN2VbmT+5ErE7c52grlIC
dFkhWjCjVeKFunm1kTYHO6dd5DWaKx+7QB8Gv7bSZbyPEyUi5qXL1seGP16mHcdq9MhkHOELaOkn
gjiGd7r/ML5NplbugEb/8KstIPHRcel1BA7zRPn+Uier3yjBPrgg5BVGRJy4bUP5ZIrMzfflQHZA
6FQE6JE0jrzOatpPcViu5xbZwE80JP2Z2GbJFtitKv+gPPgo59bjNwiwpEZjiS8mUqlFH7v9P+rO
Y0lupM2y79J7/AYtFt0LIBAyNZmC3MCSSdId2qEdePo5Uf2PTZE1VmW97F0pVmYgAMcn7j03Ab+/
hjH7Qecmt72It/TcIPwdvUGhzMEPS/ENS+E8G518YRw79bdiVPrJtKoAhmWtrBsknAYA9jHomhsG
l/Ahgy0IsqfF3mR0Keah8HYoWbhJw36zvzSWyURtyDEMxgzUuNwNMkU8ZORM611PGQuRvtSalRVk
up4Vd1Y+GFUl1+OqGW0hXCtsQO+CSQeWHXwJceVlI1fD2645SpHgFIqu8p0gc4ebRuXrkkK5zB0m
0UbziEq/e3MZkgWkXXveUz5rv08cIMqX7eqWj01KBGcXlGhF4k6Xy+vC9r89h+EMoR7p/1s9tVuT
rKvRbLtGFUKf5iKsCBLyTE12yeaKZGMVUyfYtAoYTpFMeSoYCSzKhiVjNfmXqsTgcozqjiCCPywz
WSQIcrGrTb2IAh0gkDaY6UnDDrHhrqi4t/nfh89LnueCNVBWvLY9WCH4Zp6u0g2lz54gKxL1AoL7
cNTZkZntG1nkG+pKu1gfR7fuo5T8BvehUYIVR+PK9mnIfM/e9WZzlYNsaKOT6wZnjGsgNDnze9v9
UCV1ezrXW6BOljtub4tPwhNZX9ypOfQu/xUmfIm8BIlSsWOEjwvRJtUbF8ZiA2Nc1SqStnTs/Zox
CiWMJPJSg3/QJoEKEOBKYoY/fOlRI+k2B+yBSD54XErN8dPIMfta10EfJBNIIo6fMELYOC6EyE5r
sT1vkLzqWLu9/Ym6rSkSf8b9f4IMdtWvk7eVJ5tHhAYg44oczc027FibLiFF0jaD6sKuSb8Umh0p
57jW8skTQ/m9XzbrsTLbTh79BuImB9Y1k0nozPJeLfYqKg57qEBneAsGPkpf8Dpip/ZqlQ2u/Bn9
Xpuy4PR35sqqR1SWVq+9kva868MGFTrHFDtmFwYhPI81creHrjHF3ogQKiVEk4KIX0dKpRjhtmXu
DeXU13xvq7EP1Yytb3F06O+lO0p/X7RW2CVysNsfONwIlphgrVtoXdspQ11T+SESxCDFsnQGS6/J
dswmnGCbnevrDLvtPkJWryYjX/uaGb5qLzjOPsz4z2oIHY2+epqtB21vof+c+dx6CV5fXmqgm5ht
RXPWxYEHHGlXFJl4sgvMOzi+Z33oqR4GDnKsWXGEiI0rMjL6DNS0iYdq7s27aEDvs+PSTl+dtTRI
TCmFMQf7nFOCP7NYEcw7YVRpH2i8oKa2zYG3addnpzk3qvwia9d6tpY1qk+M7fF7Ma4fP0p0WQ1e
iy4zH0OzdtNgisDfoT2SPZIvq2hiS3Wvo5cTxiUbxGt7K5BtzcIb8BV61vLq6IhqlmeVEE8lp/IH
Wu8i5yICuzgsA54N5LpNvl9zPb0E0sw+PGsjDIvINp3KslbvJY3itu/yuv0RiBBRX8+TWZOShd4K
i0JbT2TPNWvD4VQyC1uWPDDRePDuwnfhjVsyY+Sc4mXp9CWg5WEHbG3zcjSMHgzPSAtMTwzA686u
wPM8g+fN2Ngaugv249T6n8ayqMXeBy6v48p3Bv68GVXPwbYuA6+fiBTltoTHCfynOVUkGmY8eBPf
2tjA2+5az79RGezIxAwxOOyzzcUjqfMQa1+obaTORjEWoHjVuG6PmPcUkMGB5DqSSLRb7/qyXtmu
+xEZLRbgxO+6F901xk3Z7qHQZdBznw8M9TczQMs5htwHkVCfrLqwBfKzaXie1VptVIyem9T2dUIk
ec7yRKyKJXhdjAR3u4zOmniLOt3tuVN4goRDy1eX2zrfsM7p3gFa4TSwtDl79wZL5SUJ89W62xDQ
cfRsltK7hgQ+edOMzdTH5MllX71ZeD86jhMvnhcicS/NOtsPmN9Y8GB2Hkv/YjTEBe4KRdjfOQQk
H+zKmsP6Bg6GUlekaaFS3ge5m9qL5ZIhgA4oRCc36zQaObRuDTbvt9qZRxdgce75n9xWGBh8JPDO
c9jwJe2urTTiERnOdeKYCMn2dtF7N1TJ27qLSpPoHKdowzdDaGlyOCF8iBtAMOFRilLi+F3zzaDc
AP6TrgZq3iYOWNdEdzKjj9hZtrWFCcFd3XZfer5uCfggtjKlqh63IwV6Nkw72U74/EE9WLvCRtOQ
oo8k1GDWFYWiIOCqeFMIR7x9NbedxWvLMMgHsd3xFoS0UZ9rBprvmznZjIGnLv/IfL7rBDfNNN60
FrLYS1c7lX8P4siffw5eNs9piWx/PjXF5j4aRe56ByqqgVMfQRuJkCuKj2vklht9saTbHLXMidng
/+LiaRqA3DzkgwxZQcx2Y6YBQ4s6LQwDN5vrFaO4yV0RFU+VvxCL53N6zaclrIT8HGC+vNoflSPS
vCxMYoE2VCS3daf9ao8bRCxv1iwU7TiZgCSuZCylboJKZvOBJV4rnipw2NgButmxJpY+/rDu/Wuo
M4pCXYWsZqWFzRLppUXV36FNQbhvLA/wWMnsxHzbPopxQLYewLdbEmdhd0W0FfPSV1e67SNiR7zt
m0QaQHmZ12/mKnKy0P6+X//rDIlKH/WKFQa+E0HN+HWCQsKKhzxATAcEau0d0IevCsMeAH6NyV7l
+p9gvNfB2a9tccieAG5ICKADwtZvk/GI5rsi6mg6FERuvgxOToJqaRRPixynPduKbEqiZnmDKzPd
Uu/+k0/8//fjGQAAE2N0xKTyt487hT4T5p6thJkviJamlghiprFu/7y4cniJrEH8rMYWvVSbDzeG
Y/z8+8v9+8+/bmyYjyDeBpmCUf06PfnTwIrx6dr3mKMOjGtaArN9gykM9dgJ0dOYQu3o0i1s56sG
Dw09tWW3+/tf4PexxHUKwn6GYsdiKm27v10ARTVhAnVfwYOhHkdiLc5GrszXiI9OFtA0f/F4F//D
5P0vqITrT2UUBB7MZ11Jmf/rxxZY8ew+k6DljfKFjU1+nhfiw22kqfnOLDA1iCIML4UFTKNC5v0E
SqL+h/nPXy491DvvD1hC4LIRiq7//k+XPgwXzMF8MwdJGdqePR+I28VcpnlJAB5226WDFNU8yc7t
v9eRMO9BqIzD/u8v/x+D4z/f/xRVQExAFbCH9RmS/XYl4LA0rWUhCw9Uo/00l27wzezVsn3vvW6Z
n1Ct2EHSM03xrpa48adNIZ7vSYcU4+1YDFZ1W7mLbTyUTdQOP5dRVXh+iesVF+EG5XakAlhnIthG
gC+z2qo0y1SgObslciRX+py3Rk+wR9mhikmM0arMy6bDCXl5J9tlr1zTz44F7Kr6GbeF274hCw/t
u7CY8Fl4MpuIvulRsMVEhPbbsQqmxU1KnyHIfmojt8IxjsEw1gZRPwv+YK99Ze++Wuk02fV3nKLm
GC89msFEwQn7zPSdLF8XSEp1KWudef8wJP/LXjKw2CvDi/EcUDhe4Px2xU2Us2tQLhjJoDjvNMKY
fdaG287r7PylQAdy41WtPhMG1MYtxfU98HjvUKrr6nxa86Q1VXv8+7vA+sttwB6M/VsI6DJgyAbo
7debcSS3TBhg5/bREIJ1WjCWGeexQRf3Mq41GICQQFM8R5XTJcIhPjKdAgqju55xGY9IAxr0RRNI
0Z9Qta3mAfGORQDgzMzjO1bq4SXEJS+Oa8a8KF0ao/sSkOqAxFNr701NXuhTugbdqzH0VXHWBbLf
Ci5utxe1uWVH18ZJEE+dDfhV2w3aDLAYCF7qbKU0FEz90irPFGLBqZyDC+6MpTkz/PDcx8UptNpX
LjDZT+Hoi+5E1Tma7HBa6e7xtS9GPBpFeFOCO3R3kOu9V7vb+gp1b6d7ZuVTRoygFZCGsY7uRKML
r6PftwQ6Ye7C+UaHPDN5Sqxx9JBcWPZYPKzUqcGZ7od9N5zprUhXIj2ne9/uGwaITdc/uQXKfEwL
1ryefLg//stkgckSRuGgnUKe4T8LvqiXZW6d98HwJnUZNNOXVErwbOhe7Uzum43tCrLoATGuJHh5
21eoy/K7ZewX+uNhCz+7s7t6SanE9jTwYBFvDTPE3xWUBpKUSIOhWuDVS047NxEjx+AqosUf2IWx
JozmO28uImK4o56BOTjIPuVb2LIdlsK13A9eOL2rSrjEckBYOWtLoISdZDHsJ00wbUIRx0eQk/QR
MC3gOdEHuASoZrVlpAMU+fx+LiDanFuz5jb30BPNBG6qdvkAb4pWP+YGAMUMXHWExMMezHBuRE8y
FvihweBnCb86IFoN1wdVDqaKcyMY3ujIqINRviCEG0pb6nsxRJ3/RMRfdUbLZCEXD/1K4tLJpwOa
p9baZ1ZJNmZjaMu7YPzjQ+cw4fI7+AXZG852kOdRGbo9BAbgU3VvZT9cOWJ/qtYFvdgCpPE8VDoY
zqvRo2Qy/GZ5qcthCmIGweb0Dy+x3ysleIaUvd416+aaleL8tuMEcK5MmW8CmBYsPKGj/nHrCXWh
mtlODTfa/3CNe/15lAlXhhffhxX89r6iFp2m2ebnObXhfAJX/AG2B9kpgpNv0uuXb39/Jv1lh8vP
8wnwiVByIFsAufrrkRQYkapgwmB+CzxsMkGv76WI9j22xy9FDUgGhtVcXaZoJrEtX1wrHiNbH1i1
h19sX7yXgdnQH/sua9wAoiyoaMKhmmzJs12EUC6hHGpvSjU3NxIXNPbS3H39+8/w+9b9+hH4BLYd
snmxQvO3U5X2LJNTCWRPaCgvWAysfYANaucHGyNXYcM/M5kC3kx4EQ5//6Pt69rzzy925DjkMBBy
xOI/Ar322zK2bSdkkVPm75scgw3qxRIe7rA0GMYy05uiu8aecQ+hNkbpOvgCqYexFNubHjtv2tkj
0O+EmhGQ00CLjS/PmchIDnkXnKFtbR9+5XOv+RtzCYyd9DAJbp5I7kNvQsssOsu4VXkQQclh/DTH
f//p/nLvswPg2iIa4Qiy4Mr9em8YzZyJpp0VZuS12PmMe36KAnwr0XYERRqWUfxDmepct3G/Xk7A
gjDrEaFRMFIy//oTBWhBaEOiOyyrydA7E6TLhFMNlA6jJS8Ct1/yS8A0oj7YoveJkqWucnbS4bql
5piXa+K2Jq4SYBwRax2/r1+aoXJHBAg5TgHaMWzHgXRwNG3sql+MetLPwu5ycUJJxKw+J7u4oik2
j5j3alpWMtNOJRKOD0VzmC7X5TGn7/Dyx6X+dwDYw39/xv/Otvr4v9Fjv/3tf92rH82nsf/xY7x9
V/8rosVo4/4mWmz68ZEjM/jxR9jZ6ft//gfnGX/7Poz8pfsvC6kU0hyaBE6fq4ph+XH9N5b5L/IR
KNQ5ctGXhNfMn38Hi/nRv0yPdz20droRlrnckANsR/mf/+F5/4IdH6D4QoLloIv4HwWL/da50CHa
Dod94EUOpHe0PNcn409dQ1ezXdMVo/8i8jqyu1oHz6O2FYsMlXsS7x8s9g+S7fMq8VVUlnBepvIF
3wBBxX+6aP++Mf4cL/bbEXP9XXzOXk4ZoMAsq/+odP/0u/RdXnWZUDKdmdPdM7naxI6hi5SJZRbS
v2sIdQgTzJ+LnaC5xBZgTOBjFfa5e80DXrDFGILrOjYP86SSrRqIB1wQBDPa8+0TOlaLaba2Ai+2
sW6IfUNiGmfW3BKu62D6vs+pp+akKqze+YdP92t7xodDakPAFt9beL3Uv0uIel3PDTB3VgpyMw9G
VbCPlp0dfV/6wnB31Jx8KsfHiJtgPuvJ/I7U+E91+XX68P9OHX4JH12YGZnccqFPM/7bO5AhZq2H
kbWhVUWVeeqQVrBEUR57KErI0Ltjrmq7e50V89cNFhKx4FvnfF46Wzknp2+H8R8O3vD6yvr1N2Je
4lq0Cld1FX/56/2HCrttMwgIOxJxfPMTq+y2SLAXe/Uets88JqNn9D5aXzuz6eSL9bkZGHycx9wj
2xScY9bzXtgES25jwKi7EmHs3DZN6HPirWsEviyE3hsANPjW9HCTygzh7i7LwNmw8ZSUlItaxgn1
mhuyz5+80Y2lDK1ngPzmfAzNkQV6CIbE+LyYuJkZtcumucGUR2RCX5naOxsY8rGrb+K9mpaWdrWE
/JD22EE1MM4Wge7qB/myc7BO+3tzNVofWpM/CPYebQWkMNAgJjxeQMF9B8a823tzb3yiaxFGaiF1
qqkc/WW6eDWz03iTjKE/8coonT0hSaO1G3F8Vh9Uw2X9aiMCyI+CDgpkCAjUgFFXP4J034ZaYUcx
mi/+7DY4B9RQz7soYty+gxklqthzl/W1JtUDjQ/6m4LdYW8D7w02MtBpLupllzXYzGIfK/gUB5MQ
6xFlkmj2M14r/1iFcsPACQ7iKqPIwX05A478f3h3Qt+91qJ/vmssQhARpNOmIfE0qYR+vWsMbOS6
XhwryeahHF8pMgFrwBGRfuJHWgvYPJ5aT9oC0XRfZpM93igk+CBTnW4J98BrjOZFkS83HUfRRhus
C1hsx2WxGi+xizkojhAl2Mj6HVyPs4e8b9kxV8CdUsB/GxMcTkYATWlajL0/8w299S5jp6Qmc9RO
6ylYiF9eix7jKVsSBMCD11scWq47pYFwty4dWwELrJ6MsTxYdV6Xh7wPuy8h433QgLaTD08roOZw
Jwh2dZOtU604LiqXjNEoUvq7MltE/2xgFN9zpwUuK7NqW+KJ/AOZOI2LB9WxMZoTFW3bhB8j58GX
6XrM7UHO9UyFLH9FqTxAXd0JdhysMQecrGf6rK1kzkI82C7qHPGkQJsQ3hyFQUMwAuLLxDa868MS
Vp53Uxcs6VBAbda3wlnRt9g+s69HS20kPnHmgy0zQM0rXiijh3pEG5adH2YaJRzkNjbItBEljBoh
fHiV+J/Gd6Ah7MH7KaiKJ1YxwCQqhOfnxVmGJS2jmsilqsC6G9uSTOJbjTLwXeL58HZDNtdlyt4x
W09V7iPKYuVNZp1r0/bHM2C5KYZUA+5ITEEXIAeA342KZOG7brN2qD9rTZOcMn7vsle9zOUVNkUi
MY+9xbJF9PgByKSPOrVHsijntFsneEu8rcE+O7UC1+cpVtfYY3tMPrVBwuNOu834DYSnGHbRMg9V
YmQz14AupeARXubqDQLteGXS1Rhm8SItbdx1FU8aO79O7wO4gisomLB61sIIkSfULHrw2czySVtN
1z1ZTc9GNZ8teGZbEeQfLDrqMhnzGY3cyhsbp7uiwU/WEAZX22HoRj4BSS0J3bEDMbkxpToAzwN5
58O9A+4nO5gbXRlNHdTZaYKTZgkEK1axNubeBabYpSVxFVXCnKY0bgwjaH9GxaLgkAWSnTimHlkd
qzHKeYt39brtojbyH1jQM3qBXavMJIKFZKZm5uYIn7LK+CYiw852VlB2X03TpSQG1dBWaY7HH4tl
ViA17sLVXHD4LHYI6kXSDFutqtSnMMBPxqrRtX4AdGbHOoQzXMFJC2WnECMVLzQtik8GhKkeIYq2
TPokxxiOY9sDn2SbQd5XWIMg3DOoMtTOCj0IyoxRK5yLg7V+rXOmtmTOV+FbwLZUJqNd5d9KWDaP
0RrlQbqY6OK5/oiadhb8z3JXRbl+xYwUbkkZ6KhOZlwPMhnKIHvNhE21j9UKr4op1JD61aKalMPc
GpPKW4ghzdzGbxIc8WOQeM5oP9g+1GQmZnn05Iy9zYxRahx8LvcDrKC1ytydwg2OSxBgkDrTGMK/
vZ49zFOw8tkPIIZ7scu06MOkHm0yPZXuEVUhwLTuJOAtdpolptukNxf4qaCowKNa67IZkLZRIeyL
WnXsH+fuLYpWTehxG4BIY/FL3TQ7aM7O3jAafkyIeMZUjOp2IyjW7ux7s5RH0ALTGHtIQhmQeZ14
GCUam4Ouh44YwRFwzK4XvI+PIHXz5nWx58660A774gqUvlrQ5nWj1b4GHTyY7RzKmzVi5Brr6cqo
LjDsjbENnQA8hizbQ7f6uAhnxopHJKrGshuMYHUA7JRQG3tdjt9MtfR6N3v8UQTknsG5aMzLLXSG
Kt+jBMRDPpNMxzbYKocgLjCU6livqsx34+IXI8iQkMV523f1UzFnwwcQA//HJDMnPLAB7m58ycD8
AgWt90+wUccmqdtQX1EMXErcq4xHYqdALoHQMGLxCR1mQzTbVLgIWwZ5X6twDdh7glXgB8/g8zfo
dUS11xNE1ppI959MJw0XQZvFO9uA4vqk4d5ah3a+Plh1VTWfV3wBfI+elTnJVEwuNEOh9HfNgsgF
Srj608E3RGNCvd4Q7ipsUQ6sbyP/WW+jBpY0eSv+n8JW5YhAiesHTSzIWOHMkwO+I5hVcdDM1zjy
gki89hWko7jRdvjkmMIB2pqZLp8tL9DhXDeQzsn08fyjf8vHAmyWUYlbpVUEyaYt0CZ6WkTPlJ0r
E9NZth9eDQX6JDGfQ7rCrF8+4H8s82RYDI6J0dDON8NSQE1zvk7UypnxjoURGUgeTt39Vpvqu0Vn
3R+yrav9i55LZSdI7SIv2SKsVyejDAknguFjPtiKOisem2j6Uhqt85W9YvQduWEQJKDBjTLu+24j
8Q0dCZrsYSo17JeGRJWacSprZyEL9gwTJkj0KAXi5coqggCry+bekn7kn6MCIGvazx16EruOqKp1
Nc4ktKxTtiLFgSaLYqFiD+yy9X1zcNCC5NXQa012xp9na76iHEcLEgzTSYsHefAhEWe9I/a60PNT
lc9mwwGm5HNWI5iKIXllxT40G3g35B5tc9xkqBh3br/qbxI8/BhDA3LeNS5O8heCNcTfWtOFxkNo
agetGlK/HegKs0NZ0Hvjfp2d1U/DFqBzYjpT/oZ6fPH2YxAVH3mbOeUlD7bQTl1erp9NNMttqv2p
ZziOmKyi9IaClRgi6lVMTlQLI1gV/XwQOP5BAkiN5rIOcvPDwOM1Hv2tqz6p1oI630wOC6CWvvCC
+9lX+1m76mMY0aOcJogSkkGY735jweF9t9Uwf/SryQoiBxiKFQbrKzhQJOJvjjNDA+CdClUSHXHx
UndFv8RBB+5kR+3iuudxEYAu9STs54HS3ojD0eA1H2x86XwOZuBJ1TrN+9L460E7HN9MVMwgv3IA
VjiGUKde6XkwrdbqureftOH5yUYyHH+Q0hQ6AYcSI+lmRmhvRgxqjlCvskcXgdCbz3+y7teVVWpq
yr5FZWPBc2QUm7+zkMhqwsB8TKsUJrg3UPhpM8XsWG83Bund900+DQp8Yanw/WbFwjQnrPAQj2B/
jCSwOw+qo6DGCMUagivkOeJOnRR1SE9H+HkFDsXJJKryp93rQMUw4sFhdfDb3IQmwXkrTTubY3iQ
+ivvpsgAISkDnSh/HPNdYJOVmmTIWIODNzMmjG389DftOgO5dUd0TuxRwf92MLLCFOUnYWw17GWJ
4dmpVsanjF9pP33FgeOS3mfz0wDrmoP+OcwEJSRtYKoBcxXstnWFhAfHMeRVva2b8dxQit1xguZE
I2x5/65CiUBzwFe78vRm8mwRGgke3PLWz540rlGucAnjYQ4GEC1Ic3n0gqn4CYRrlKRYWBVMJ8Rd
MBxkpLLY4aqa8UIG8OOysRCAzaenG/TKVgql0b4pUJiybvOkcwTr1qIIH0ZwwDa6Fi9gnF5G6maO
TGCc3oL0CG3O/XZlLNLEglK7unzNkeGLXRAcpedQ3bdc8CSfi2dnQqnSV87weQEwwarILO+BiRxl
scp9WcEN3blGaH0g75W0jXl3EjXGe9QdEIudKj9h6iDpqfmMkSdIzK15qSNj2nE8+KcQ8sapmeQR
l0J755FMemwkwmjhCpXwdBsHu1nVdTUmdouL1A0YUXDLXWrstqlsYxWtAxZ/1d+ppuweZ6BCSMax
s/ed/SZzJObDtfjIF52CTikJz+IhhtGKC4lDeyzRYqG+xkdvE5w5zDjl6eYSYbEIWi1HfAJ5eAuz
9VbCED6EoRzeZx0S4tOUld6BiGCiIqKrmlCt9+AlqsM8VXsn5F6JRvHddjmWvdoI43bBl7HziTy2
mg1OUGYt+9WDLYlIjpNpO1Ht3Yd67eMCIM1uoYj+OmmTd30RPCK4Y/DA7PU8uBtGnJ4V5mRPZDle
cSMdKmZijBzx0Db1wQPmfQKRHpzAeezbKBJQ28zqfqPCOoadSc6D390N4CbiMGygzg+UBypszZj5
OLqidXgemjq8TP3SPPEM+kdpkN2zWVuXZH0lf0Ah+2TDr4jXoq2OqqvOjCHBQ824s0e4JDdqiMoL
qx0o6QYUhqGArGFMnpVsBVouEeXXtfjRL8wI2pyN2TxwzPLAjo/eTc/+3tnccm8N5XkWTUSpnNtj
yjCzhtUYeHtLBX1sa9uiLF+e/HDr7mqBmikn2Jeg8uq5MgOR0DzclNMgUwfRHMVg1V2wJehHzzOi
dEBu3e3wC44Xrx+W3bqUxbntKfWAGLkvQo7OA3KHZ9abOBQoaXTcj6hCtTNJKraR15/H5U8Wsv5I
Ew7Xg+TVHufcOodpijTMZS2HlMXpU0gl8ah9rzmNc9OcHTEPe7iH8jbrIh27LahhYtenGEsBhZnu
vxBOSRPNDALkIWx/ms58uy072odelMerjqoHqHbKZJd98TvoH1ccV+mEjz498cXfjB+bExp3o9c5
uznLbhbUXCrszuRiPSP0My9wH+Y0RGfsjCOD+g6BtdcRM9A2ZntZi1LdlOhTe15lSVbIK2WGd5gM
rnyJSYZMaxnW8u7y6rgYJvopxDkpKGFoz161HCprwSUvAAX0UrfUWpLUEga6nFxIkudDOegwdbVz
P2Qm3GnEsXc1tS/ORmHRdFnGF4z25yxER9HMZr8vVg+QhLV5qea8KkPjEozAnGmt0YiyBGUPNWQv
q7cEh3EFPIyLOsVGFCR2bxn72bSDt8UcWFfN0opxTNDW6/yADyNLXXdmnsADckv5WrPf8tYDwLG4
UeV3rC1R2hnW126pDu5QsU5Gi+O9IcM4lrPXneVgLYde8VhyKDlE+9BmO9UHpny+RtLEMNmvxNQ7
Ao31+rwsY8QMxpdHgJVbPPlFEJuUGMF1htSFk38Z/eq5mTb+qzxYb0W0yqPOjOgAlKndd0z7EphI
AXwdaBIQwHymDhV5LPVYf+tXC4NKF31UBuc1ZKE5FUMIZSQfxbFzl1HHJbSNGDEd3g+wN/niTS/T
4r+sQADYO1P25HN/Mhr2M4nZW/nFVYuvE0CXL5VV4WTqJmxCiviak4BIQqoFrK4d95FKuyFI81V+
Xj2yjwMGBGXEsyPAjq9g0l6ynmdOluWNkTMbAqEjT5hlviFwSMPSxak+VN+MvM5vUCXclWzEjqXf
0fFs10fYN+zzJlFcMBdkVju1uxap8G3tgA/JM3pEH5zszmu6OeXsX8EuXVuKxXbuOrv+5OdGe0AK
LHf2IvRhhPufYPy+z5iCxwSffLGhju17zzR45hS/YeAe4TMbsdGo5dzP+d044omoo6p49fwovIgI
Vpu11j+yPPg6B5JseOgOx7FY3Bn3kDvsdD7uMcE8elv1PrKW6eOJLS1ax+BTbwv9bC8V3iYLhCH9
8cT8wu+7w+BxgkUdZ8zICCpGMESMHeAXIMsw/VjzS0B++PlXOEXHK7X/xt1obhRElz37huUW8TKJ
SLlhJDQjNmP2aYW9w1ConIKdhcb1aJLIgvCGOCGNS7tg9nF1J8gj+PtnzLXE3cuBhAlZL8Nr7RRE
kZiB9wQg88Qj0pHXgr+causrUG8n3TyD5A8ANPNujcrXjIYG0KHXJNUAm7AchQ07p5tA2RbKSeFY
wYTAnbfLwZqnq9qy9zqKemAGDojsAuwE6og1eMA03O9o9WjVVK0P9uLwa4/Y1wlwP3lsB2PSKT73
W28e+8zO33KAeQktVUb6Wz+T69D0p4z8mYOqBmLJCmM646kIkfx7mtwjFKsPuFCOocBVPE/dTWdU
2V1fzw/wJcCiR82ObIYhdrXqUjiKrwHtYRzhvfpEjPhFCO602udNydEcmLh7lDrZlnqg1WKPQDl2
kXmv46ncKJVKy/qCOPm4sUdGTl+eSj9866m4LqxLMqLRmAUWm7HBhiz8B/6PY0LJG3u6B+E0TsYZ
K9CZTTbz3LD2SGBiigLzyQcsyJvsCiQpj8ukGA+7kzgzbaBQrPNUBc6IGAtn5BZCUAUWTE5uE237
pjNOkzvYnwOvQICiI695ylR5W47qJwDzjn1WCfnLzMCciNCGtwVozdTvmN1rTs1GHReR7ZygOEVL
HrE18L1n3PKPw0BsNP3OuQ6mr6WaXBg9onjiDT9+xaQ3EFrhcO03+cnMpb6owvyWjW+tOblfyYB4
7tyAR7Io+51yOqZcMh+bz5aEB7z4RorxC1UWL7z7lSKWOfmw3EcdaZaeMeIsk6RMTEz7JavMPQDC
xxFHXOINhSljo86amAA5oou9Mfu5Va1xscxFMZoJzuit9bvhF9egsprdHEkM9SkiKIc/1wjn3WAb
ifoPiiOuth+j/qozBmHe9F30w8vULq+4vA5DEz1rE2qJAgRzm7OsYIBrYp8xO8y4C2Lu2Rlr4w7t
zVSdsQ27660qeax/KLj08o5UoQUi0JAzcuJ+YEkHbiW/zvFXcPnVCCwYONF2O+VN6AAplaLp9v+H
ujNbjtxIs/S7zLUgw+6OsZm+QOwR3HfyBkYymdg3B+BYnn6+KKl6lKlqqdpsbkYmS5OUKQYZQDjc
/3POd8Q8pDyVBvAuOzbRRJBAqlFpeB0wWHTWjWsnxj0l1Lmxw/SWLNcpvhv50di5k0EqaCujeiMW
FpucqKh0Il4kXOqIyHs47jMekMA7KoMB+xoKfmw/uLjFqytgQXSKVUy9zUflO+RhjCCo3D3xry6+
skfLt6Bt9G1xIYHvvRizVAwOIKpVO2xiqCTgRsu0PlEk13WrOBdy2vuWpiwoNCS+3C/B/q7aYFjy
xRW5klzf9U3QSE52NabpNKQ5yISBNeX2eNkyO8hu7R7Dy3fiqnrBvn8+jNHlgp7NRa9Eq8e7JaFV
mZrlhedh5GZdcer4CFjPEXx6tS+7sVV7iV1qvDJlHflkpjhKPaHHaKZyfubqHdCVXJPSETTocNND
0NowZ/JMfwsroW5RoDCeeCxsi1y+GdMZRD8LQFnvlYltcydInw9PYz2NGOBamTfwBJk3AkyDAquf
naR2rBtLxFhqaZqIessIPTURqCBVaWumIdj4kmadK2wTfL+D8PbaY4t4b09m5bGnoz5nP4yNJ55R
H9QsKR0z8V4y5eTR/+HDGxIfA3eC6MFbRXW+XUjv4XmPh5atESTZGtCnT2jppZHwTb8FC+HfDQcb
zidAvov+mkQo3jRivJgB9xyxI3Ga1OBPOzDeurww86Z1MQHm7Qss2AGtIsHcmUzQGA9w5sT3KuiS
6rZNHObZfZ7Ul6YcE3K3cpbuN4OGgSE8l7IkJ4+CSW8/mk2cbyOmu23ILToHe3bcICuoicqDnXtW
ww5WryO2oqbNCMssPW2unXRkdzkb4IVObQtLNRw94kcrT5blGzNN+4uCxnTcCQ6g2ZXRyqTd+jz1
jpVb1G/F0OJejWK/99eB0Wwh6EUOx//ZuWmy4T2ZDYoR3Ug/eXyuNwtD+GvL1cUHJT2rFsffycPk
fKrU+XwQRTxlYn/i4VdZF1PaPnMgsW9EZB0hib8z6H/t4aZuoBzYD+QiLxI7l6t4oNamMgt+8sBk
xc4JlSntMyFXaSsOYJCM67iMjZsBK2C8mebE4kgPXuFbXnfRJQ6wPCY66XgfDDD4QFfpIu5KHsHX
Ud4UT4nbGBdMJK4HppCvCeHb7Vjn8qOcSEpXXVCnlC04dHj2WC90XpdveIQaRBc3ffX8WX8g6BKZ
z4NsB7twulMxAREanEwHqMIi2jB1q2wLLFAT/LT5Sb34q+8U3MzFp3Nj3tj+h8aPtO0A8LX2/IYr
ZdUG8ji6xLWwRMQrYWb1kUmmuW9qDoIuTPtpsq4d9elPwdE3Mi57FmQX8KOxGKfM0ZGB271oVL5Z
ZrWTLAzblN39irBFx53GqYxMWNiO47fAsk54UPYG+e7tTAYIZ0dwA77e35tdQcTMeK/xfqwEhRU3
ph0Mt7RaxxfQ+lr+YzXkW0XUpggXE+rPK0VhpCnnsshwwQF8VnuAbiLedQanSXrkAPeWtEM84jlI
jnYG8JdTU5/cRkatXDBpDl6L84JQ7jPadk4s48jfvqiznnGWx2bDsTTs8NhvRL2PHfadayma2FnP
XWF9s2DY0dN4pqluvZqx6wYWV4xOgM55G+NpHncUHaEkDDi5zpDhLHgueKfIPDPUIhjmM1c8Nk4z
5fQNlN4dUcHgc07HrOSN4KiwISdaTitIYcUTlAIqRRz2tN4JZCXHxClIaDF1OLeInSg6qM4ze8EP
QqPgbckb6nqTkuOpw6hJUH/aSLkvXtcm31FEkJmXBT1qRQrRj7e2MDz6CBaOliCMemid3APTGjy9
QYASIyhQZo+CN8467vCZzBkcRPQiC75UqYW7Tvk8QXz3WzwLpqC0bdvrxYTMSeTb3DMODEjhYd55
svO5YqYFRWAKSws/wrb3Svgxg7/kbzop5mClUakJ1LNwJOvZtbviunNkOh0tmLJfvUIwZNha5Ehe
RpUV2ADrJlqbZURhTCqhsgiosBYreKHmE/b7nk3vSG8lFjbq9PIl9arnadJGvJeJYl/osUO6GsqI
JPNCwyCNo6ndoZ5RUEFgLYd3/FR5NgI++iyDSG/0rSsQJGnJhzPmzs4mscBYCfwM2McytI8pB+aU
vDINT/A+3Wbv0SxCUZYRGZ8GNCouoqNn84AZIRieOP0w6veli2Cm2tz/TjoCbopBcRelLST4noQg
JYbXlL3Tc9xnnrjI+xzvs5ipBg1/kROOwNqz9Bo2zmitnJicC0IIbbVplIEwD1x/fJFtaT3+kiCN
jmMJd1iy+h/cEqL8KprniCI8xlxQP6f65ZeYmDuN0bLfRKLsrsclnVYCvE0VRk43fPuFhoi4WIj4
bRj0OP22cmz92deOfS0WV/AG8plZtsuYpM3h/7Fn8HP6n/9pNvyPy/QTJ1L9vf//wlmIteWvnIXp
8pOxkD//m7EQ+6Ab4JQ797qxN4H88k9jofcrORCWb/x8Prazf5DAfjcWuuJXieOaYNY5MYJDAc/h
78ZC1/sVlwKHZ6BQHgY1Coj/43/xxsZf9e/mvd9snP/33/9o5pP/wqPjkAbjuxCuRdOC/5NHBwML
pt3UtkNoLskL+Ua64MFqYKCinY1TbQt0OcgXxQefA6UGIrO2RkPcELGMDgl9XpsGhGPoWnFHsLpv
7hO62JtuqA99NFjX5VQHpxzZ8IJhtr6MZV/DKu+y+hJKMa59MESXtEltPE/YhyYO/AWLV6ePU7pI
eg1i5Haj4TlP4GQ8eY4x7DA350faEXvmnfXyOonMWk/ak92hDur5FGvHO8EpuSeYBPGf/3tHeoFN
YwW3l4BDrF76yJs2iJPU8DXNLeaYivqsSq0FTC+5QrGKd2Kme6dAoT+fF1MGiXNghSqhzqC1UdHC
Mi2mW5IcyLm+T3lIUNsoNmzvHAag9Acwyi/QGrcwvPXnyFOF2I/7pbqUI0+dot8GzLuoCM+OyEcz
yd2i3xiO0pck/zT5fuSgsLIscRi1LUpcvpLBG7N1KnSKLnkxq9n4sI0FhyBmz1CXBcY0K52PU1ee
a8XwCr0uyrI/6JEU+7530ExrTFKvPD2Ax6Zzc98NTswCros93ixgzLHNIKlCxoiYaFMSP+91XVWH
pI4gwFbM63rygXvJpupxVN2yGpQXX8bOIk5d4rGvd/NO7+uk60A/wDM51aK2VgNHmAOZXQMF1EwD
GirqXVCb2XoGeTuE7K+xqiwG8ndboAhCbejWg+d9x3Htn7QaRqgB9XK7aNe7tSs26z6a76EenGAn
W0PtQAJ0Jzpfzpiz3D9yACmIBNM8IRgzse2p1KNNf9A66izG47Zl71oaC1ccJZngSoxIrWNYD3A1
C3vttgUqb0otlIcHqZnEDpOiRSZ8qa7Gstl1fS4+RiH4UyzovHUFjZ2TeA7sst2OvQ9MGSwupPqW
BFA8updVF3kr02QYVQicKyIC9ZmXnjiUcil5MjPMbAKMQNSacHjS5hOmcXI7Pk0EI/swgzlxlGwK
n+6cnpjyJqkz96Uu0H1Ub8S0FMV2dYoCcBuhCQfo7FfgcOd2mfWSFMmyo4dGf0Jngl8dO3YLCcQm
jd9M1gEDBWcAs0qTXVyoiF+8nniWSDc2bZDI4cKLVsGMF8zhILwZ6oF/nLmWGoukbVGxOPrn6rHp
zVaYIDp04A+Ou94DB8+33KCnlBmoc2UpfSpiYuQw+6jHhqFzHVCeuekKBEV2dTicGuLQjBSQkrVv
XbbtmT5Slc2enSy6GjeaNzH3SxjjksofntoxQLyJIH9B0x9eDCLjjxz+KEDT7rjt6hJYw1TvqYuz
1rahzBVHoZdaduZmdLHy8FEdLuhAKW7LZHoSUSD2g0ehlX+efeEBVc715JLSTpkszQRDtkaa5zcR
7YQoH73EgjxOw1ULn2TYBHVGmKOCpPUEPGbaO3IcrntHi692SqzTLAf4AVCtgcTbfcqZG6rBCiBA
f1G6JgyBEWrcJS4bDuLggrp2jT+rukqIa5ySpPSi0MxpQXDpI4uG5YNO3PkyaerlWwvSGSxsiZTd
NF2ymlxYpx2AfcxhRfBl4c/Cvda1OyOf+2NVlOPJzjHLgrnakqx5zA3XY7I4ZkqEHgyM8Ujvtg6u
0xpxdmW0Q/7c8lG/QrY1s1UGbuYWrteljCl1cmRsH3iUJfglpzYCKt7V3KEcQR5gIbvNwcRkukto
TGnI7U8bnjdoPaVxtEU8rqc57ZkCstwVLZFQyO12AUjdeCqG3j8tEH0eGNNvy2CUBNCxIAhV2+ve
5talEgPfih+tIV/hztM4dnBaJMNFzBafKiPitHbTuwS19KfT0hEccHw7ONR6UEHF1pFToAgTCmtW
heiYxhV4plKVLZepn+mNTstdXQKlCNzq08/Va9GVBxHoF1EUV6A6730jpSMwYYu69SsfEh8hnGFF
+q85q6Hv4NTnSxod4gsPJgrKkqP2ZgrkcnB6mhjjKbb2zcJKSRjxag4G58VARN7Awi+PiaxsRKyo
echRMd7StpRwe1ASWiqDVnhXcJ1AvXq1C5xcer4CEHItexYopdW3XrVq29sUYrEwYtBLRsayYrpa
DNfloJzSy+V1px7nF3QneetAO9raxvhRjUb03HcN5aI5RVmEgBYe20GFTSfF+S6DgcUsGVxIATwb
DUcGd+QOY8iwmKkHncvbglbpEEvNxZDHBbWjPIBx1BhjuXfTwLxvtMjfSyqis7CQsVgxH4GdMtKg
CnRiYrUbCux2OZQXClB20p9Rysh9AtoX9cvQ1PieM2ugRUTU/sHC1f4B/IYKe79i87z0DsLJ3Hnf
apS866AozVsoN8CKcCfIa6pIyBv63dGW2XwkPhA9cRD3stMZEnQDFv/TGinQUBEPMb+ebmNhOffE
ocSOwux6G3c9RUuiEYcgxwwuey95bWfGggzZHQOnUdwcKi+aqg1jpYOA975mXZb84nk7bkwT2j9V
ox6c/ut8NmfMqIXV3ILcEe+VXdxocMp6y7ZqsVAPOBBxiWHZ9GKubsZlHp5oYnzuaj5Rk+xoc4Qo
REB/ikOCzwX+NWYaVjk4jzaH5H3cao8DFFtPEeau2cJ9YhOBwG8Ua69o/BfKQXkONo46RWYbXfp2
0VwlKtPMJbrpgGDcrhOjPZ/RJeNUipp4egeT8cn3WLihhcGA54qW4ipuI+sUJ9LYBvHcwyogNu8p
LJtxGV0sie/sksKgLHq0sQSiaGFuphxp2QZDsjMoZt/XurwcZcbRjxby+KhdlCFDJybD8nnxEV7c
nErIBH8vFSrRZoyYePfSw11pS2MKySSD8rJ88a3C5rKXVTBf1ZycdwttlkfOuuoh03LgEUJDX6gt
7EOjZbY3ujXIZ0BAo42ND7uHAcPHCZDSYPgmyRX32KOtEad0KXfw/2P4XdK4p7GbhYs5Jz6o0W+e
FpW1r8ohmXYBsjD6Ig89WPdJVE00NzQCymVBn8NqQeVSqV4KzPypa0O7To1VB6JsB5NLProk5Ul/
f69737knEiEpfaegIOGxX4Ze35TvgdP05tossnaXe31wpf5Rg+mU8glgF+k2ftc4EgHcWVR2sSNJ
6nvX7dQOFK+3bXW+3HkZt0orAXD1I0bL4cwvmlUm2WvFmMdKGkpdb4LXzQW/RpZ6dtlLbieq1KDW
iWRzDvZ9SbBbawnH8jDMPEkpdMz3KNnNhivR7icQbo/VRMmrLt9asqMhnWX5CjvnFz6l7KIK2ImV
C/kQkr1W+SoQSWmmTC8wtd8TkutxmBv6Peu9qyzv1U0Hl+zAPuVWue0W0N8V0/4vuw42cq7uWjPA
PbHcQff5dHJ7Z9Sm2I/1Yl94bJZGOVLaKm7oILEY9VmHaSkpVkSOBnmLHAFo4KBin2fPBCCJhTBH
cmdPP5oUUSc7G9LPx4QhgWVznNmiBX2WUfLmd3fwTs8YqLQem0NGKN+4rUXviVsjTz8FO9hb2yBN
IiyyBWfW1BmdNse3Rty1zOeKEdcTnUzL5JT3EfIgrCCQW0PbyyOTj3gzLuNyHVAhZTLIUgxYaCD3
T3LxceTiIod6GRvj7WgO4JNJABn4TxQi0cAfidCElTVfos0Y+y7I0r1sFk4LCQMpZEHUYiMujBvM
bz4hrKFfrtxCp1+Q4yl+TynkSwGTnVk8egWezrtxbaWAYzEwqSaLyNM5kIQj46qd0mlXFJ3g/SwM
KEhDi9yjB4U/BO8Qu6UGn/AYEcEnhpQyR00pl2D94dnrtKest+ETyni6LHt3NY/pi4/ETxS1mozD
2QHNXtvfqWiYVpiRSYOhUlg3zczDFX/LHT77al0NL1UZ450Sw32ZLmB1hqXcwwhTWympJcKjRcl6
P6JaUrU5MpK8Jap1Ubjtjd8SzyDe2j6bhLLv2nwGZWlnqFuznVwSOEg2QG+rlciKcqcyER9AKEU7
+InLZmYLfk3FlX2ZWBPKXum7O4/BN+Yd0d5mJbf3YoPRGTqK76d5utReeis8bV24/WgcRmgXlxHT
n9AEcJdt/ASSwhaLf3mHR/fbANsBJdLEQmMZdg0IM07YcQ9GdeHxsQNV0RHBRftLH4U98pGN4+AO
Z3f+TIgOsauPdOxuRhwaD4piLY4PJbQLvkApLuLU5Zc8jW+psKkmLP8VDCYVLOvEYkUwFstfxTi5
V4lbvcSOG1xZhsvdhk9LX3jE8Wi9b4wXVWPRoiSFq4Vj4ojssxzpr+TAWjj7HMTBTauV4BiZxTfL
GGHAaKvyzvOWfpsoc1m1zGNXZeVPH0rTb5aB5atXs9m035qmrJ89Ruc0XU2sQ2HMiMGtzxlX+jud
pwlXza7O/PxetzMgbuFhVT1DGZji5ZdpBhxOCzY/A7r/cTG6ttyoxsXsPxntoR8iBnvmXPN8zri+
SYv9k/OHe/5ZUCqjabouQX7dY11nT2gDrnopuTFO3QghguRIczmQWVs5ap4f5OIx0MYJykB/nlcd
tKzvVo8m7RtzdgCJPz38Untlu2CLxMbkWcn509XR5hs5ew+GHPFA8x2k6Xj6ZRDZkjHo8EISh3pv
ElYKmX1PV03mXxFUitCpg5jdQnrLsTO7siZrvvnvj+Ye6pK/f562/XszuR/+1O6rvnovv7qfv9Q5
XPyf8z2mUL+Hjdfv/fsP/wIiNO3n2+FLzXdf3VD0/xxgnf/kv/ubv8d4H+bm63//j8+aNNf5q8Vp
Xf2Q8D2Tnf7rwd3jp3qvfsoEn/+P30Z3rvmrTfzbJP19HpHJM4vgt0ywbf9qOQJ9FzXYhaFjkpf8
fXTn2b/yOyD3qXbiN38Y3bm/4mIkQOzZ0Hcch6/3z5/83xjd/Zj0FxyzOGXYwTkRTDSY5PKP4Toy
NW1m4zgEqGsHR1qK3CPjMvU3yc9/+SoulCZajcj6ej+NB0XayDJtQGAaUTobTDfyfj/15fzxh7f9
9x/uhzkk3+wfk4K8IwSJhYQVAxGLytcffxhOhY3j+InGm1YPGHpMPMmIeHt4g+lRDFX3aFTdcqpz
C+PfX7/0P6hPP782WAG87SZkAflzUUE1NnU72pWGCVxb0Ru9qnLBf43yiUdkcUx1UYLqdXkuMfFY
CxnET72lrNeKwU+0Zg+PtGPQZ48F1hCwcktl1tVVOZhsAv/me/3z1aDiBVwTLwK5608ABFdqDSHW
1MSWnP6uo20a1iZOgulvICOMl3+6HB4CHaNnrjhO0p8hHBiy5HiGPKz7Iu/ZoTr25F3bfdmOl7IG
YjCEzaCX7CUJ4pSl868vyJ9+SMnWzfYBJvE39RE/Zd2HHrdi62RyLTrDX0OeEyfO9Gr7169yZkX8
cNVJI1m25LKfiRKE+H+841pin1FstQAGRda9ap+Du/ac5onmsJe/fqXzV/rplQTtI8RgobUwY/yJ
WkF4hYgG7rl12locK8CIc8DUTFXlNBmnIveoA/rrV/wX7yAuFdM549XwI3rny/uHhH46DO4AFgvm
Osf+PbAt0lJ+bfwN0upPNwkLIlKgoDBJImtYP6FGPDDWivpNZ+0Qd7nLfMwIDDo5/06pA7yifXLo
of/tOfaDfvHHdeLvXvOndaIkYzu7C69pS6p37ZKQgpW3n03p+88kyLHsII8d//rd/PNrsiTxswZ0
6Zis6eeU8x/eTRFP+CoyOsk5iEZHnS39jeUs05HQERsvoOocIjWWiehvPoR/vm98E4OsydLEDcqQ
5cfXjZnSyKylABzMaHGnPZW8A1vwQ5ZfMYSaPr/rv/5B//SRYAXkL4tzLJAJsHw/viA2h6grWs9b
Wz1RBito2mY9mGUG71lmxuGvX4x4+E+YA9s9EwB5ocClqoVM8U9vrFW3DfCvXK87n9n4jnaTrDo2
mdEvz1mPbX5HRK+MYIEtdrWzeybhIdkSTtcF9KC9Z6nWep+KycTuF4OLVseuYdoEbljMxpZpNb6d
GpcYWYGpwSQBYsytN5byIn9TIW7oHcsa9JRZdESnhuEsWGgF4p2Jw5CqVanmsrlWJHXc06yFVR3H
hZPGs4Rv0a4hQK26xTlAow8Ia5VUj5EqiLHdZUkw9R9u2uI7nOU81hcj2ou/hwUVWMfMR2i2VMkR
FDJ481LD3PYOjCFJxgQe6KrQoyyjopO5rqtVbKIdr2edc7dr3MO7FN18CaMSHGzoFM2QX5IJQDln
BISLNDa87GZsSS+Hi7ClvoEKkjjb1hbNC8XmBrbNJfOaLbQfF1OsoLgkLJQJRN4C4nwtTddy9n5s
dk+RSY6cgUucUyzOgXqOP1kdXRw7jR3bc7KKog7XKQ5nOx+7UC3CfexNEtRhU88LbyHh3IUmlMg+
m/wkcN2FLdzTPKH47AIOMlZI4ztp2NiGxn3CjSD3NulQ4LrIKEy8qAC9Ba0xmjtztoI3JoP9gM9m
1ihDJtQcEg1uMUnrfuRxYd26LfXZ0CTn0t4tmOsaipyJYsaEzPN+pDM9WOxtMmltXIzJxHndMCgW
eBB1OVUg2WOnC3lMxCOegB4npWNlpDYhivv5jW111XLQLSxzCCdAWA6RAm+4HsB/MePOKus5ywxI
bBGlAKeu47qTiliMprvAOB08MC+rqYnLosEB46vbJ4nF2wSI32MMnSBe51ckNWlvZOASHXCG9dwJ
tFIX67pv/PtzDgqzFLjm+sS6zmajbJjBrSvV2UgrqvLeSQazYWrxpoFKw7AiX9q+d78i/L7ziki3
PndsFWW6skuzNUKyh+0T1bjGA7N1vECOA6I4rBmJYUHPNc46HWcAZ+mrGYG1cNt8586Hae7XjQZn
3kXRUz7otgnPUUGCvP5Ep+fS2HwsyBylR+BWiB2T7pvbaiCOvjGIH7ZrGNvUIgCEHxxSA3X8XBcV
ucIpN5Cw4s526LmneOSDxAeZyTSrNVl725+ZH8t8TpiA0hoXLgvJitU4RtY3ElEKNH8jZ6Kdg+MQ
mi2inhCqjSolRcHDqHMpscHdoeZ6DYqC8zLXLp/3KXFfd9sRQW+2syOpgUCGX4brho0VZLykaHDh
YvZvHkqD7os7HoJZukWGSwam2U57NUcB4RcaSsvXIR7NF0O32bWEmuPuhnTCHAaTKU8PFN2OE7xA
w5aPtuOYRz665iuzuTnm6GrY97BtluAtt2cZb1tMmAbJOmmp4I25QJncOLTXoBFqElB8ndLMOwSj
JvLaZNdqt6TH3RzVswVmv7txxKC6E93Rw712Yi85mDXZc9w7PcxTZP2ch/JWzoWNeEK6n9oAQmTZ
RQMLF9+WPXf2TRunorsbRW274FR6RY9gCVoGl2SV5upblufW9GC0KbZwPptVga7WufIr9hlgbUEk
4ye2h4h49DAbE93E47gYq4JBfHGDz2y4opoPY5nGaka+OlkIkrqp8yYUjxm0On+JD2eex60JXFrh
qV2WW1KkzsskeyfZBJkm7xJFmp50KuNf0yLNT4xNxy+wk8v3hMZgjy7XJrtGo1jUDS0yxnvU2vIN
hJN4wEabgyJJkU9CUNDdV0BD2Y3pDtpaR76nvihVsDES8c9gAp0+a7eLVwXqUNRLvst40PRrqc8N
BXlRC5+JrTR33kK+YG+NFdpdPYDVj6WjV0SYYxpv7ZRSZqaDox+Obs0cPzb7oD1CK6vplMb8+5Ba
LJ9hqecaj3la+BtU5pF2wiqrXwG5I9uXGQmqfckBpF1r+wx/InNmfHaGOXirsRDlczDX6mFxfByz
VTIhrnfKsb+mHO1ma7e10x8pgtDY+BM6zIa45lMekafdExOO1IFKKf99JCVEFCyZhhfQrgReS5ec
Ab7Feboihb7cQuU0FJ3IMdCZ2PMTI8RmZy6b0oxSK7TIt9UrioTqL2iO2btD33gaQolm4NYyH+/W
hecyFMWUrsxdYWI9oBcqQ5HC6aAA9vRBvLJoKnuXvmV+0h3gsLFi8m6GjjEivVk+mJ/d7OXD5SgQ
JVY0bLnISJXTb+qsi7mKzM6w3c/Jy+zx8zO9BorNBHk0wRBMBBvXCRFAxBhG1TfkCFq17jviT3tN
wNcMo8BteXKLBvJTv6TGh4IYSLWKUWME1MmY+Jt8dqq33kY1vpqZxMHRd3l2PJizdo2wDHRxWY2D
ZUH2l82mMjMn2guaPb4SRtrZqgJPGcN78ZpPnxKSbpsPGVmljnf0eyYzZawxenErMLIjTdei4mw8
apui3YT+0/DQna8jOaKdtSJALgnmOfEY5/vFs01DQLetosDjBEvgJQ8loh4lKz1bZTITlpdsLeKr
xLgt4qPEb+v0ZlI0tNCHV1vvXUwJMlJPasJEyXPyAfZiyHdwBNFLbfZMt/KxJksREUF7XEYCyFxZ
i+LOpR/qd8OofLQmKLPcwMrWc9inEwUcvuomBBawpFsVpOouzs4+PM4szbDCtlePu2pEl181DVjg
tedBCtpA2aR0orN7MgIyas8pjXLeKCuhVMNlq/ORshjeSR7KNM6jjC+hlqPfbVWVE23o2XX1m36R
LJcWiSDKyKQSNE65pMQPmD5FuRpIUL0WUlMkkQ9LhLeAhuxh00UzseOI8BAP7mYwF2LadreHO6Ee
Zsm6coiqYoBa37FqroN0acyrMSYcsE6bnKua931yBw0MVO6Ii/gMq1UzKIohbTYOUA9/uxSe/sik
ztmqIjPR4gZxAD8MKI2MJck3qpWbLIBH5hI9kOxzHl9lwOjGfU/WoFh31Fo6gLgb65BWjc3esckJ
85wVqNcicYkfJWVJMG6k8/MuigHZHIGfM2ANAIqDUDoLe0RwiUQbduJct81QuTtz9GN/LxxKDTZO
1rLxTa0ufR6B/bwre8zkBoOjFGtXp+J7VGYNjBIngvOmjdH+rlkb7/1iCI7m2JCInLpGPWliqU+9
HUPpwCXA/ZxAut31QeedPU+CHGRc+36zcodZPTGAH3i2i6H5mGqkrCrV+rFTDf0AeDqavah7fmgF
4M6HASEVdUUjFH2sN4FcL6WLvXPK/eq2mnRGwtyh6TvESNk+d7kmW+ph/CdH4i+YgAeLyjpDN+LJ
IHeqQ2emHGNTUJ5BNpDkwlmlV+xJPcYauEY6u202LoJfwicNSuxaVP6I+96V4mSXHIzChPzu5QKe
hPIP/GUCiZaQ+koLjsChYvsWhX1vdvQ+eLoJjhCQqRiwIt+/p4fZzXeN5VWXWJCWF8XOLts4E6Iu
Pp6AjZzNoJsx9NKOBxTR6jmaI4OdUF2WV1zOFnkzQ5ZGcEvsW5+Q7VtCkgu5RBflfa8z89625+qx
y8ayh+ffR190Y7QInek83AQREhkCYQ66bi5nSVil76ZVoKb4KVhaCpxwRtfBiq319KmTsrpynel8
1uDC6pCyo67baIrq2PiS/gRsgibMqtXDjgcK1bPx984B3cY3HAQTMdnPhjt4iC+oTiTilow3X2d1
dfCY8pMyZqN6u7BCKm4JXWfbIEij+9kdeIgAPAQnM7t2S8h1aL5b/Gc42PHUfhBdISfvJ466HrOI
o8AkAgxfbbeMGe97QKGHXTZbUUfQTIphMUCcT2S+1gmhD8h9kz++Ih81SxhUrXcJAtup1rob63tU
doPFuUlJIsJ1GyEZRTzhj5FDJDKcWIoeYagkHzKommlflBEEBwRfIBfgSF672cHh1o+TvAeU5Esi
LPXw1ivf4x/j0dmN3eShwALTe5LcCPnBtWue4ObZm9hHmcXOf8BCzDiBEaSSffpo8dmhOg3+TB0C
OA2wNC8VCztgc1OEUOgwmUeae5KNl+t+L4Eu1OFgqfjYJ5K9StKoul9V/BqDFGkodYfvzoJq2pxY
N5osck3crAjEqitL2llxU8hxPRqKJIc2OMSGGvfaRBS2tCmwST0zhWxjCgACrLqrmpzCmb/tiWSn
kJEihFDLwVJXszx7o/ResUC6RCy9DDpCZCGCKI0hEfoUxfGhzV7ghBsI1SgDHFWF6UjR0S1+MzaE
mMzGV40v5YFWpqg4ww+qq0FZZPEZCAYsMcpk99Eu1nmTaylnWTPKPYMGBhgFCDxzezPRBNNvY4MU
HktkP8wbnY29WplFZ3+eMb6vY7rUT1WeoS/OPPrxcRZG85UA6oBkDnMGH0vAAUyWksXbKgzwbMqA
MUg1np199ycvueNoNSRbhLn8rfVS/YW8NFVbKkJ4CKlCGd5u6mAiMmB0MXbVXo7NYexN/zuB/rm+
rmbHBc2mlzmgnW8oCNhwLBVYqGa73HLczr5ovCOvkWSo/hTR1ckxqmKSNsyIHEKk8ZKvUnfOvlJj
ZJhYVhQ24N+3l5lwoZv7K0FqDgIA6MELp4elPwwFOO3OJEwIcocjZSJ9+92Gw3eh1dS/6thMz/4r
Fg567bL+DuXac0MJejpjW2tl5jr3vMIjmkQ93tbvm+iDjcBQnVWvmdOq4fN9ZHX8f6g7ryXJkTNL
v8q+AGhwwCH8NoBQGZFa1w0sS0Erh8bTzwdyx7a7aUOaca72psi2EsjMABy/OOc7C2lpGOSmHXmd
/p3n5d6z4VTGK8y49iuKipV3uJ3GL0O59StZVA9TgLfPfZ4pl5JAlSmqFUA0yj6qkbQy5s45c4mF
tuMnPoDkA4NZ8xp5VsrEHuBFjx/Z8jGbdqvAuzhKqF2ki679mTaUQlJbOuf7yKkvjs3Uly85H3QZ
ZKXjnEhHky3CFAVX2+zj/qLXmPKdmNALawfSbKyFuA685/k6BS3yOCOIrcZ+mtychJq0x9GPg9tp
n/J8IvSmkPbK6eGUiC/idY3JphxkDQKijSk1CRfWj9AfFTwti5uAkpwTd28QHbbh6EYnPg5O19xL
w7A+Vb9t062GhzLkBIay5Q8DA6SGKcl1KJfaOEaYvVEYyESAVpGVQ+OgPakJsqLh+arYZFkh23ME
B/NUy/dR13WD9mBC34NOBqP/ZDvZ/Tz4TrtnTEVgQ6v6OQnbslTndMGaHWryiAZE0vP41nsZwxjZ
j+ILr34CmYc0WNgVpLjVNxXdWHwaFetQZNtGfhjmjQBvpAu8MuJu+uZSTovmTzj0oD77h49pbmK4
0ynZ1BiXPb6GyjaSL0gdXKbCOK0uGu+VcdL1nJBYqVxuLDkOXGFagMaQqQjZ4GRDjbJOqP6gKdqa
+L8D8J/uNkWDW54n4sOgwgNvzndbCLfa9Rhv0Oe07bQedNqjOJGxgx2cTM44jPn4xkMmMT2Hbse9
sjclc4IPk3FUdiirxIP4Zsy9v5tJOnIDm1UiCWs4AI8i61x357Ykk1G9RJYfWuU0v/IErw5QS6Yi
tIpOdtI0S4C68caonXaajZdHINIvElptUnbGZeGo6NcfsnedG0u4M0ddF7sfjly8d51Z+kcMVDoP
RpmojZQ3Ob+YD6Os6GWcomanLlkO3mQNPydvdv5ekrefqnIFAsImJnw3jf1X3k+wR2XOfXoc8SQ9
ssUwvVtfy+a1t8sIqRf76ocCEc8Hk4soD8nt7imZ246cpk50SYtabnvDG7Ova5y8AuWm06SYVX36
iB8r+QzZLktYVHZNlhINMNeLA2kclt5h9MED25kZPYMN00lQekDKb1e/qyHYRbD8PHsBXSgI62GY
oEd7OuUa69UDWQ5DE+oV3lJoe51nndIepdfO5ZgF+GY3lROuUYVJiqFk9WCtFk/EAGzmdwUUaoSl
jahqNxPblQbks8GzJwN8LF+NPKtfl5ZtDdaEfn6BsS1Rstke9UHv0G6eRo/MSR4iDAuoirLmWs8d
x7nEfsSpMLJDYLKH8xAZeWtR6zDfvOJhIg/ZQkFF/LGT8kdAyFWP/uDNaie0W4KpElH+lRT4nA4j
D+GC9BjPWjA3rv9ulgqjKH52Xt5DHY9cuM4WqvWudO8XOFXyVMiGTCbtJPG7MhjfBMNSIy5hasdQ
rUs9+ZNtghZhwWlQ7DJEEzqs6iL7TInrpZTsMj8J0R0g2KytNfdPHM3jh4+II0Y/5lRU2ibDpV2M
MpkwsrnC1OxEbfNOimv9i9B08ZxVfh/t3SGZ+DAZUEHb6dpXTszxzgJCAyKYlhJAOgf0b7vo8u8W
WAte+MQex8elpMHZy2UUH5GzpWoMg4bHMQKUvAW1YiKEzFXr7slnXCU5juDo8NnaFuGNpoyis8OQ
l3lWWWMcS5e8QfBq2DHwsKp9UIWB5IXmP3pciNVdENzN2YOaM3a6SlUWzsF8VAcpxvIO0XTZHTJD
RNC4ZOS/ehkO153u7NYPOnfrM82+sPxD7UaQchjOb3Gm3rD4B/qn6IoTfygDgJR9dwM3sP4Ahlm3
hN9YyW9Tgf4/kFWGsn1WRfMi2aryoWWO8S0CvVqRGSnt+tAw3Iv33gSODi6KQm2zZv6PSdkj8Yp+
XL6baFCisBlF/pqOtS73wqrYCHXzWHqwRMFkjXPe8tbnfJhhD4v8B+vkbgPbFln1hQR/pSruvOjT
Y/ZHLF9q2u33sZFQ//uWKE+ICrkCjTQ6ZnGuJ2P6ZTtD/1NA3CCSQyZ6uEl7Ni67zpgMdUCGK+6l
7Y15kIsJsb1DIvEctq1yaGaYTNxqTgiDExFXiSdRRV8hF3XvpkCMvEExrbNNABLAyUbLH0QrEyzZ
thEzWcP1q/fMJPAzjMzFv8/cxnlamOb8MAc+X/T0ngEXr6Ybkg6SrSO2UNgtjvCa323llgavyMW4
nXlV4L/tbOvEwrpobqyWeEpyB1soME1DHdozlv2lsHRzMg1GCSa18aKg7ApkzZgM8u8I0rOZJwnk
zy4hihVhFiGo3s5WaU4ICH5iehVn8cZg6nti1+jNfIo/tFP9qcZafmO4Rfszc8ju4ARlL8B5OZHT
V5LDLA5yyaGBVIzDW4raCJzMwozMAkXmpZ9oyrlN6MqmOkAvyvOLz6S/J514+TYTdkU7Z1Pl4kka
EHkxod/E/yxiDYY6i35JGkv+sqo1HcOs6ea7osU1uzMx15J6ndZbOjSWjSc7GagrIgmXg2xQ0F1Y
FbktcNdHKRJ5VpULrnF3zc5s0Jz7ye5HDF+TPTLRmJge7l3tMwVAnLdae6qGhhRDizcmXwoW3MAE
1PMCNzeOAitiKL9zqRbdS+Pq1AkHtcbi3He+c0c6lvkgtrua4opXbdj2DeZJryBQmF1RifwR9SF+
flCMrIOI3zXubaOEk4J+BJrBlC88y4WuLXMvCDNmM6aNyD8mCStI1MhRxMFUQRveN13B2FsRh82e
yq91dowy5hZXl4eVAtLixXibM/s0wpoJ2wrKZKw+S98FGoPnSuADp6F8pBIx6j2FJnWXt4ygtPCw
bNG7TrQ1zQDFCfeDXH/sMAAUDxPJDtOeCYjL8DZZxLrLIWgidG8RyOwLTBVluOYMAAJe2WsdVt7k
/hL0ZLTUUZ6KAHfazD5jYqoVREWpfoN3df1j7/EbO11r74x/i2Z8pP28FXAirDBCPsSx1Sy6C0pr
tItjxXZDh6OKxgudkjuc+8Qy7hmPlAzNEmK4wcraUR0orMW/5Lq5xFO2fVseIa3zoUs6tKWgSmFl
CzT+JDdrvbzw2JaA0CUy29OwcigcGs+M7tPClndmDcJoTH1jDWbGMl5A0laDoy6ac9a5KzVQIAoo
OqHDI8cMHqQPdoyoMRYOtyV6copIYfdqk41ZJBif77zYpjc1aWDxVtizd6ATZlAz+pY0bqh/PfKW
xtRMXkxm1v2PFFKLf2jsJeH2LtF4M8Lhqvl93VSuPlLlszGsGWyWlykxWWwSWof2HMV+LfEe0Y8d
bBqIy9I28p2XJblmdoMXJ6hS1+wOLOqL7IR3argXrsOiQwhSm55wck9UcRxbuFRib/xg28+geGXD
hYnQKnyxAJXNAS4VvJ7lIXVKzwebMNgH6vxZBK5ZlNwdldE/IUhKv3V1CmJ5LZjIgp7upitDfMrU
wVHlc9nD5ULNssS3MpYNUEllJ8YBU3FC4pOo3Bx7D7TUHdpmmnMbOkaO66hv8Ptlqog4iyxJPYIL
EjtTUhIiQxhy+Sk45GktfDQsTPBH91M3+DdYDqRmjyu0ZvRgZkSinLly8alGw7yMbce4ocnN7Dfb
ifxjTpHM7RDGDj+UMzT6J+0LOiuAyqkjP2sOqxILhGSr8w1Jvi5/EwDEWmstpAHamTyIBuxPrZcb
pl/1sNfuwGow8qqio4dBK7DzZpxkLMTZE+6gu/rjb9TKCUdbpxmt4nKJoxeWDUlPLzXpL9xgnB4G
ZtYYeGOEwBfQBl4lekzfCFoVrU6ARwi6lYFbnVmxSv29qZEl7YmMl8+Vn1H3MlcazrPy4DI7Zla8
rZya7T5j/95cCjT+xKqtuPMDGM/2+rykwianKPF5+WatmbMr8gtzYSrvNgkoPbaMIc7UOGE6C30h
1AZ/CFTkYBvnZnLUg0+RV+49vG0utJMki0CADA50WjjLlFZfSvXD+tbEItXn2k1QhSMZYDRKfW41
tO2RT7homw0Ikz0ejW0QXcQpavKImeq4lsy6dIdbnMd2qHtEXy4vFeIOjPUgUmJEA0YZ7nQzTcOM
fqLM1SFqeJWxCZI4gzHH0yzMfYInrTBUXVts/9bhzC8Vm2KfhCxd7RyGIfzgFoFsviNedDuksRPc
+E7S4BUScU8nU7MOD9jT+Dx5jdv9xLyung2UxvSCBvvAAHBKI4Nikc5ZRlPv7Y2+HZggVhEZDFB3
G82o1sSYYHcCEkNONjmDDjC03cWptD9dDGfkeJtU36xHMaSZuhGsr2/XpYdlmnmFgP9EIHrg5mWr
jrjtyceWLYBZjsdiwcXGUOlGDho6PEJNyLQMo+v1FR5Lmp0S8KVw3EULNDcgJ8Wcz21euD9wxKof
ou2ndYeN0ZoUkzUyJm7pGTBw4aFk4KQa0yPwkCl+8hDnc9H89itC8XICWsu7qWDIfx6ZiKL3npn6
73sM/feMlgjtZH5igH03mMfFO6QyQ/W20LbWjMHXzjsXRpyaj8Ss5c6ZYKZeHnmXw+ZJNcIAUEI+
Y/1+cNjZbgYu6ypimxJ+Za5lHm12hsn9rFOp9gRFts2HxSuxegAN0hp4vxB1BIwsmPLZsPz/A+Xy
/4gK+KPg+P+/uCKJwOp/1iY//SLA+f+8VunP+s+KZv7W/0UL/A2J8SZMQ2y8SYE3Zes/9MmG/zcK
PwvlMueqci1/0179d2iR+Te2qOiaEVwpZFcSvdt/swUUv4XE3ZfK3TIhnf+FPhlxF/8E+mSiRk0X
f9Vf1F2lyHuT0QXdog5r0zy5Ov43OTl/kTn+4wqbWA2PkZS22n7/D8K8DveapqdnLMLJtXonM87+
l1f4i3RTNcMEoZgrlFjG+B68vvtPrsBZ5JkWgO9/kmqKNe7cDGf0DvCg4cgTcOt/c4W/Z5T9P/2p
byE5QWGlHIL82KM6/5RhxtAWOS2FM4nCcr5NhsZ8JmXGf09jaYiLqVvseR4DT4ZzfnVbyTTaW4TT
3gondtrQt6HRHtp5KN/xREn2BLG5sLYSo1meWiz24hjRQc5X06AMgKW4Idv/cOM//ONr/aPq889K
SL4D7h4BgRQJoS995W1Cwj980C3dZAvjUux4n17N/qev8pvt3VET+fqvr/RnCeQ/rmSpDb0hSbfn
//z5SoZkoGUWhthZS/MS+Tq74Dd5rJJyDf+TC9nKdenTMJf+5UJrQXcKj9HaycENS9SGBG+/pWr6
+NeX+eefHHkxjkLAj1XG+qeHEBRg7S+bI9JkS0+vVgeAW+EyuScSp//Ntf6sk91+doDmCZTdflEc
Ln954FMPm7mZVvYOdjs56oeWxmBuVoZLl8Q7/OvvS/xZO/r3i/FNYRVgisn/iu0b/8MtwdoX3RHv
QKavbEDcN2B+sXdRBoks/pe3+Vtv/PJqQ8X5NxdmMM4//afnyfX8LcLXlRZqYOevd+NEmRo3lbZ3
reUML54YMxeI3krSBFLO4VpNarYDpM/eT9gTxU3cV+uTTZzrnkVrK0MJRqRmYLek91nNIjNgKklI
CaAN5kL0DsZHM4EQGxkIl4FlGRV51EPzuiiLu8UZsv4lopT8jNZuU0WiStt1fkmFhTYoSkPBm59Z
bDmgukttd1pCoODsejN0zdesYRFS+1s91rrT+L1oQOIfYOpNr27jz16gW+Hu8Yz7T85QTt1T3HsS
EWorkTsj9THtS9xMpBJKT90yzCJXAfRjywqBAPEbE6GP3JF5kj7ZQ/xrHAD9UYBHxHHEpKSxBVmo
t0I2TeKZ1Bwcec4ErOg4+FD3bxhxts/tOm0wvMbRh6Uxup/pEvcPDnDzMx1+dSqh5O5lz4p/l8BR
r5koj5Y+joNr39py6sagZRFqAhHzNzb3SGpG2CP9Mg8zqqfvWWqATgAj1SDyWUh5vm/WtoMlZbXl
LWrf8Svyh/rCfsYORbQaDzAn6gehLSi6COCvmC+ZQhNHgLkesArDDses7y2Ftfkwjr05PMegRDEw
0plZOzfv6vm2M7p4usRuB9IqEFE3uyw6kcIdOysZNtCj5y2hndXTM8nBbLy61M8/1apuMk69k1PP
wFp9bT8yL1PPU8VJfhQxUrsygQo/oNTEzoyowRXR1dCq7YOSZOxrk4LEvuEjtQ5di75mJseZaOl4
ofbX8AiQ02TVy8Szszco3Gemkhwi1wF+Qk0OVeI51z4G47wy7nhrrBX4jBoGNv9uBtaiXlydPGBu
94KW9F//gJaF6r1n3Xk7QBbbd4YBM7W3dXq2miipn4Z+MVEdI7MZLiU/ynuV+O0Z6yCvkKpapuUl
5w7a1uNZyxQqIUCC/Bm06L566WVa7AcrXi+6r9xNZjItJ6eruaN3qVX7h3ip2eyh9oQA0pteccOC
G1yEA9aysOjpLdO6n7BGZT9G03bFPpqj3jgtjiqmZ8BM2VdX069cgDBQJldrRVOs6sJFHqGcFzcn
qPPaA3bb4mYZU4ctVtxv+P6ypg/l0IFOA5ltHSXArxnhX1/YJTN9D5erNt0hrGtBqleutu7eApxu
M5854GJQz4nEF4pDA72Pa1r9l4Ul+SCNYToZy6QfZlO5n4mUzW9LTPKUmaV1SNEZw8LTwxdU+mnv
xCmBDfOMoikUslAaSXk7TJhBI3LWFt94ZacO2qmaSrQCWTwkP6GM+k8ebP9rbGcwjZrEsk40FP5R
2/bEaLFh462SDD0fWTAV+6PRuemsZkX8wCl8AFbQf9Df+F88wII8ixkxLxyW/mEcMr4igmJACOi2
vEldcOJfAD5tJjHIB/coK4haqiQ83rCxSMjau8A1poDN3QDlfC06MM3Le101yRexf9VVICH/wcqI
8R2TQ3QKFLWQKmWZmNNxNgAGBqzX0tcl1bG9KzuAQA7J1hoKvJTp3kRD8BvYpR/mjT2pJ4QR2j2a
5As7F5MZoHWfeARG7YXdpAv7bHB3V0emJpMVI17MoIRV2Z4ICKNhZ7Q4gyXEM3wLVg8STTk4eJ/D
1sRtTMRQ2sgQng5a+YEj+wAFntUmQrj5ha+7CpNIe4CO+tGxP9ChqWAgEEiSEYKwEBZfthgXO/NA
xCYG1dlOl9l4rFpw6VY0ifbobbxR/NPFQndq6ZuyRYEQILFd98AUUrkbzc54Smgd2daoKn1do9J5
rYbZ2S+giG9UI5I4BLwXh63fL29+A+jzitbLBFtCIsZLqxEHBwT2VA+EoidHtNSwjgbhszRT3CIH
N18hU5t14tuvBbKUoCKw61LoWHsnKHq+OMOHmPQ+R/yvXHZnSzM9EymRrTeFmZJ17/WrJR+8XnYl
/K12ag8ScWz66JoErpiY5W4gttTiG3gjUYV+6rTyYaKgvLbMox7jDMDeSWDTi07ocJIwHq34TsjK
faqawSJ3D/WrhV0hGlE4puCRKhLfZuKgXc0He8fSYal22AZITGOWGxX3ion22oAlmKsrU435gtgh
PtUIZOJbtlDsFmYosefFMurnshkRm1RTnxaX2GHkgo6xZicaT5bazxYukRta4CIOeC0uiA97GKXB
EGl2pMB7sp58LTBN7hPSEcBCGdTOJ1iFuj1h5rPcE+8GDawXetGdVnV3TAmwfy9ji0V35i7zREL5
2J9QXpbvCJLWj5UDwDsgnK4OneEjWOW0Hc9tAXgzkC40wh3J5+IYm3p4QNAyeles+swSJZpzcSBN
gCVDvSj7SfZrxY9zno4NLJivuE81StglSp/tvDNpDCLQSJkV7dfBh9qzUFsQA7BJe+GrUZSwb8Su
7yQOJ5jH8PWYrMAIGed69lmboxBXuIsT/kFRR9WTrKXX7PENmM9l4hjVsVN82KyXtfIIMVniJ9Aq
nDj45+Ur6SxPHNOClOdyjrqTE6PAezfJ2rMIMoHeg7S2vWsbcLhX+L2kKBHGoodLL+cq2jcGiueg
r5CP7laTsSHzNp+ILbxFATo88yi6kr+xUmCh8SzKbwbBnDxsyEmRcHRTXqA/SGFeiRzDC6wPcgEN
A5FHOTEzCdkSmCcJEiC/so+AKZL6tpGHQmdiSwQkHY/ZomoX/QBpu8PRH0F+odyhXpqyt6kXKfBc
cizm0+DCL3jSM2oy0g9a6N0Y7tgeRCb/hCZ85WNVJpI2P+7r44hHN+eE1bk4xSiLnXPMBLe66fI8
C/12IgHHLrs8fqJ2GTBVVXWOhh+qVVgaVXyANLhSQTV423Gzj88mycAiTbMbP0YMTfIPYTGxfWoJ
6bxLJIr3aCLXm4EcGSaCNXDMI8+qaYB5V0AJObF4tfeF7+gVRrJLTpwozO53i8kD1Qc8q9VQ706c
gbwE+oomAr0M6S15Bp4uwsTwOJZTm+9JWMzVCflYf5eoyvws27nJOUaGZg/Mf7m01pqcam9kL87g
Yl4Ok9vJ4mNqsg1lWQPLJC5oEVerRziK5EuOVxO/jXWrckl8wjyo4nvGS5YCYYNGVaCmN2jw5JIt
NrkPGbjeh3nxah8N/BijgTSrBj7hqjJeaK73GcXQJhK7Wffs3yaKCsP8NGbp+wFDl+5xtq2KdWnZ
uehChc8Iws/qfVT1mXcktNuCTmaCCfMjww6SJVlnCPiur4+YJ1R5lqsRfS8tdJACcZ3xSWc1rAzg
msV49qrE93as7Uq0QXrIvvdlNbFUTbwyubW8Kmq/g1wVeFK8kmAgs0h1+YyyjFOlJ4QUPp9KKL/m
0iMPzBdl6KSN2lt2vTB5HZnzzVZnvwwAWzZDkbncLIsRnUk9qMkqkZHhX3lzkLGcqBjNuGzb35VE
AOdX7B/nLD8veX4ZmCUTKQiwHuZL0oXLqo0zRIUc5SUhFECIo/s5NYuXpjv0VPeElCnE4wgtkavY
fXm/On038pQpPG2UlusaQhOGHa/z1XucrKy1d+Q2IVJts2pP++HcDeZCcyXL4XdBxtwrT6F/9AjY
uHSqsQ6G3xm/Bf40bnyzJtWIPBj4wF3jTefVmAWdCJl47M+WKv7hoik/tuvaIEezc3tGr+ZHAIcz
URFVZ2vzIIjcm+F0ZM741ijJ+r1WqLnyuS/22jE6dhBrp0P2oc2LaWdNtvdIGRQBkVrWMdJztJ5T
OL4x09eNbcypYx7LifANjBvjlJ0hDEO91FkbV1cCzthq4V1oPlLNZgMrEysp9OxDXRHLs06XOrHs
5cx5SZRNO0Bfg0+JGFOgUPjBawLAbb6WWHXmxLRu4nZry1CIcFViUA5uMXqnLO4h05iN252aLE6m
JyThiGfJrc8elqxov7deN95i03fQkxGvFtVqmHdWm0f1dTDS6cMc+5FlSzVPgwWexe0N2IL97AG0
gVl0rS2VeDd91GTlS1/5a7ZJYWw3HEY+bJT1lc4DSpOR4MPCfjQ42L/5HZCpPbPvFbqU2V9Gp5Bf
c2nFOohlaVa36zSRv2WlvU6ebAc5+i7NE7va2YOxXIwxXqZ9K835Dm57RdbHZpEYjZIdKQhJZ5eS
Iv2DBf9wPxCi2Z9ZzfmfbMeQQ4/RpuhRzWFd0N6gMknWT0dQuaNN0pBq7JTIN/jyGWZUYUHL4YVc
BCNBt8UOrSaan36E6AOvxVKworUOXWye4dhaC+lRU5YfWlMk6c5c4qo7ZmqDwHQO1YRiebYUOf+p
1HhI85GUvjkrnhoxx3vTbD24cRCYd1Nl+qgek/hbxiDuBZA453mtO/NNC7rZaiVSDIGGwdrY7VAl
wKv6tHTjMcET7cW3Un2XsEosQsR1m5w9mcZ35Tbpb/jM7CCsWc1HJZPlzh0XGvfe1ayn0MljLXTT
/n6ppQWFyhXday2dhfgepAur8K31wKMHh7wA8R2Uk/sDubxxm4/tgAaBpIRHStT6cxiF7CjFOprc
FdVdIO0oJr97ifEpjT3BkbvGIO3ddqRzdMe5u+ZpXly5p0WIQjE78KW3j8SniJdJFs9RRf5GJUm9
Y5FJARhlHqi1kQCiDw4cbLVqws8Xucl0ZrmE+jcnLuG90wOIMP41ecdNk7MS1azCaXLtH77p5ftJ
t/V5WiEzo5DuJlhkmuYk8qT63JbZp5p46RqlRsf2y+4M3iIFGsN57xE1AI+1r/E3cSK8GQbbMIsm
88NN0NeeoWOlz+RY2C9m247HJC1RnY+xmz8aqT9/Gjoun9yWIDkHo9ulMNDlTjpCHGoLT9zVPsTz
cbHzJx2x3DJbHyqmV9T3fZeqk5srlnc+bf2uoxMsQxeD2bdhQFfO5r1zTxlkHcY+onWGw5rbqT7w
ktr0ET7OzmnmCwjStopeW3f2jysanNBFcvI72vgzbmvBn0y79RQnc3bWM4oJ5JaEpLDLI1hsmNw3
uFXZYyIE0DKeNszUaVqycSsdtsQjc/rnoZjcI2YaokxndywBbyPJOtVWxCwDiW3QRkPn7uqBODdQ
wrx/vKWOUoT22PbCMoFlK7WJ63NaVEYDj/cevBT8+EdMlCALo1ZfMQtgxmsIf8HamB6diYPNEUtD
EqK1/aVOleVbsWRWfsw5P5adcIr4YDeLCid+EKRe4SC4VkKhiRh77fyKuxwdfNVU35DdIqLys6eo
E/Z426yDE25l9au/oF4uYYENFLTekP9YfdW8L9qQ44GQThN1xxZHw+NGgDUEuLpho+YX/LqWxr1Y
XTcLpm12GLTZjHUQ6b+HEZX+YLlWsXC+6lSS7aiZm4YawZVzwCCuUSXoAg/1kpsqVKL1siDREYdL
ssnB+nb8MUYuOFLpPkiRxW3QNTRWLAKn8TqMPDkw4i2EdLV86CrH/+UuzKwooxGO91ayfqgqkh9R
t0xPjMdoLRW2wYtfCORigFMHf1chD8I4MVjYJ1YWOnsE8+kzSSEZTGPSlJWoovTQsHHKyEflJtiT
goTcyveS1kH1K7yrw6KzCHxbx4+uXgALNqyhqIu581BMk5b7HCGVbt6MK3V+Vh5N0ZjnrmbDdcjz
ajd0V7No0r0qjZ/9MkQI8OnPf0WDa4i9EZUiqMSUHBykR5dJe4gKe7LokxOZht2XJ0ucTl4tw3Yg
DOG09IJLT52N5towCYa0jEbcz9jqoYeaw5ZbPoVmid8QBX0f3UGnUkhcW6LJAxMGjXPbpN1L3Qxf
nq9HtKrbcY/Y+boCpuCQRbSnb5xj8phz+52WqC+IeZNU6kdPg6xd0wpAhUluAIct4slbZvbLXqma
dgrfXHKGBoGJXjut++bixLiZ/AqLEuDZkczRov/ZUGailFN+GY4Nt8ZOgIkLfeZWCF4R3zBOyRFo
Uxl/L2qXz2GdJ0JdTbPM63CFdoTFRA3TfFv5NVGBWgOgQqWMIgp9bKuuyUTQ3aFxTeRvVkKGvIm4
HxshjiIFqBeKCcPy+zkZVb3Tg80Rgtsea0+m2tG7s+2iPvhj723OEPoPkuGc6bs1TGl6RHE4nK2k
6NQxog34wgHpHpNmzMkPkj55rRN5GBGh7OaBBmOZjmmr7nlAH3NSypAjoE1xcFZHZ6UHiZar2xIP
KspndUBtZxMWhPFsF6MbROgWa9iXoww0gUvkpaoyekf2OChUuD5G6poP781lUOuxU8o6+8muPWwX
YybPLqnC/cGcUAmFgBOpoOzRIskwTaIJl2EhGR7aMHBuo3jxfzL0/FVb5WOU5FCou9m37hcHW+Vh
Taao2MdQn5+xXAzHFLEAutctLCTqiFGDpYiZvfJIRSc/flHllSDBzOGhSOJtbI7YOIxxUXzFjV+a
hI0O85tE8tKSc5RnF2FX2M8zApLKc2Gp2DxuahTCbKcOQSh44GFTag6ksRVxSaJkZmABx0tZsskE
IjlGL4DEdR96aYx+KHEAayB5MiNAvwoaX4e/sDvmFTYRI+0te6fKeFGnpGQTcJcIVy27WDtzy+5h
SX8IBugjgbCE0mUSQ1WIZWrxTvayZMaRzTUGYwR+mDeooWh942I4wnhd80cAPP5L45YmgXnc49fB
25KVifAwcyKEAA+giGf6QpBZgsXwAdgW6TPM9QfWA/zIoAl27fRVJh1BIa3dtl8jA7z1Z08TBmmV
EvhccRrOp8qzoEF2jWU9CgyIoBrySrwYW+F7iqUtupOq4Xf2fVXtcVyU91hQuudB5A6zdcq4X2tq
J4e5gqsOpIMQ2gBkCE5WExnOteDnjlJKu0yphXlwnCG9lWMfrUdEF/oRi+kAsdIhA8XXar3vIzN9
oKqb7iq7w9TjiRnsAl4c/pQ7Rz+rZTA1MW9ObgdsdWMUwlVGVWvW5SQvNu4ZaJAEOFa2b4Y6lyK9
9fjCwO/2TOqfBgRZfZByE7+VKzIdvCeJQZEg4vJND0tO0kw7FIA+MXEyrYyZrO4GI87esAx0tB1M
/PGuFFG4urK7xj3AmcWDPcEb2GdXVM9fo10DaDUNv0WUY+jXAq0nOzjeXb9kmWUPBY6XcIN690ew
Sj4EcxfLRel3SQnAa22e+2WVEykhuW1dU2dQv4ueVhZJ6gAtMIF/OB3xli8IAHEv0UOsjU8536vi
NFd5lweEzybnqszxXWtALkeCPtrP0lmc22gwgFAj8Xo2bejVbVaMZL/9Uk1jPJZGRzam+pl6O+LE
0cKzEiV9baYSBRdMkicC5VyYvzoxqTYYZ0R+u6qKyCzKATG8Qwlt9J5oMro0U3M/s31Wr4wL7yEa
vETC4XjFLwrKd6Lf5FOs133fz8O5xO5/KZOlP3W1691KD1b7hZgVk7daJFV84K3cZEwQmZ2dh6yq
WCvwUd+B9arGfYXSDZdilI8W5qXViC+mJ9klltWKijqKGALyiZPCx949L+7NCvNTU7E8Cgfy9yK+
yC1Bal7YbO0S6MH/Rdp5LTluLen6hQ4i4M0tQFss79rcILqruuG9x9PPh5ozIxJkEKE9OzTS3iGN
kgvL5cr8zU6ku/hcTNevV5usPN3Ko9Ix2d0/aQlKIVKHk8ELK1VdB+UkYcbdIr9WSZg+tEZKThhR
m+RT8Y7b9BRNkUYwYu6FFJg+tLYAIc8bSWqN7xI41gOS0NXwAAWxgVzbK4XspL50A4u3C1ZJl0Fm
jehZ/I6kIg02ZQmy8Vue09ewEbHxg22ZK1y7ZYCZGDqpBo2gRM1+FQVvYN8K++gppYXHyEzkeB6l
WjOfAqxv05s4hBS1SlJDeBurXHwQPW8sbBGhhYMWYcwCQX8Ued7JukzKY+n9XZKPxjcFxVWoP0Kt
o2ycxvota8ndkFGJG2uom/SmryX1N7knX0jTpLzc0Q97g1ECpxbFe+ivVVIZ41ZOTLNehVggyq8F
SRnQe0WS0LQbxoZ4jTC5Bmkewkqibk7+MgLHday3wnvmorAbGlyp4Lnj4TcTJ92hyRFGP6McJRM5
CWThpcNInrZLG/ngkrEwfelqE600NIirVQSBMna0sOzCqT/V7uvEwgZ39PIc3yFchF5DOIoxiNO+
f6sHBTGNwVNuB+rYT/Tbw59pXZQ7gO5JuTcga0U7v0yV31KvyesotqhjJu5glGv8ycOXVBoK0+5y
0G/QyzqaWmEvk+bqHnpnudoH7UuduTiTgnMHM++2IF43QB7AEscwuig5pl4srqPa0P8KgGTifd3l
sEOThFPSUay42oO2r7LfOU2e4U3QU8l/rtyEbAXJTKr58IOp+EMO797aNkxAZfcB3Oeut8iZwcpH
WHsoOJSm8H+zzdhagv9Uu5M8UBBE1Q+s1pI97FN/p0KVQWYgjMf3oFLUv33VRy9BbjbyHqheci8r
Oig96h5iYYdF0Jdwc7pcvMV8XgruI3RbxGffH1jmIQsMgXLu7X2SDFJwE9KO5oXqMwUIQsnNL1U3
63spwnWLV6WlPwXQ5JC0KerkEf2y6kXh6a/aOoDs4MatddTDPQnf8k6WU0RWMu8HzGce123vUoyE
HqFAm1Wkz6ZsJdlpvCpoHQ//w0nWOqj7A66ZQeNIqtdXYNmb4BG3eAVfDgg82TfIJd19DIiZt7kX
xd9SEcCCLUpV/VprOvoHuoEjr6rnAl2BILsxRzbfakTQBpN1XM41NBJ5Ujg42MNRJC9ObinzxU/8
dkFaqapUqx/R0JSHNtXKR0knO0HKBJxqMfh3mQY5TqE3v4Jx2N7oVFFAumu0GJBXKYUBYhA0KtRS
QfaCHgVjbfTPYC9pkRpiKT+FaSN/qmJu+Ss/UFrQspUp/whIBKmIDsAoIG/Uxq5i0+xLLWxuackZ
P6W8MQ+KqWr3OrJXxQoOuBttO8jECe/CAMaoGopPbSa3WxlAY8xOHNQ3tNE4ZtuGU8moMWudfLN6
mppJJe3kRuXNFaRWXaxHNArW6G2Mf7m3JNRE8tLEMy6Mf1VNWd7FCb3zrI9QqehcAa62Tj0QoL8Q
Gp2N92bePBdyIT9WsDk2QdL296Ilyt+lspZuoQBq6yLnX1XQ5nfBnldasg4KOoyx3CFkVGUDq0SF
/th2IpYhSiuE5g09ov4bdaN0Q/qMuEUy5JBbFd+7MzQUEcRmUm8o5eY+73jjB4BYh1VMs5rni+RR
6Y+HHo9nF4TAJ1vJXbd5ZT2GZUO1Knb5QZ6uINImiQ9K0ISUdeLaXCWcKd8akQxftCpEPFzNxK3X
9eXkr+uRAN4GHTaZN1in4p7lxhzKOzL1OHL8DrmNuHOTl1Cqup9KGmDZRqG0IrX3rFJ59AM3r/A8
Ro8NiRN911sku5MZScaKFoXkeQAIQbMzLMI/ouyOP+RKo4UiIpVd7ihfDm/FKNbinU9/kG+hJrm7
75RGRXPeCpQ/Cttw60IqK1dIAKFulQpR/Ox5JkWIOs+l5w61b6D1lQBtJBD8dOMLNEWtBFqY4wWK
+ZbgWaOt9bYxinWFczIPtSRpVgj5jOnetTwBW9zGyIUNaQW6BzEdxF0ae2P8OgQjdHsh6W5lkjsY
aBGH3CbjXjsAE2ykbTwm6aNmkukMrqTAMkolVGWYWpfkZZq4jVuRWT9Q9jS9n+3EhhV4dk5dMDoM
Ky9pPfxRKyFF169XlXe5b78E/Sso24WgkX/Io0oV2ixYvRZsAbo4IwLwnJIQZStdtn0avmNct2t9
yLecF9ij9EYUID1bR89+k9K1ZyoOsCPHN5rxmELBvnVDqomKt6M76r3mQsC+6prw3pO+XNkMyQN6
QrIebnAQ5kXLG599MU7KR45ACr3qRwGux9D75UfZQq5GiKxuf2qwqdBoK/zkEQaY1a8iGmF4kmC4
hll7JKbPkCDpcg5pcnA5xu55x+gPTd2XT1glQUqVxZQ+Rgvhz3IhfrlmHbXoiOVoLEy54SbMKtVY
+7KW7BJftUIQAVr2TIeNOjB8HURXPE119wN3TXtT63rz0BUtcEg0jRA4KrVJjg3VCUA3qLtHaCCo
TfaohKp8hzGirxyA4mX9XtEDKl5mKWaPQp1GNH5atgo4gIAHR1E+eKWqsTe6dBuS5Bwk1x9/uWXU
vZSwBejPo7V2i6TaWK1z2FXomBlkWZsc6U4TTeu43VPIlt910u9vyP1BeHY1hTaEinhik7moKbLt
3OyxpwSwxgO2NcnTBvWmi4Jy8kNE/haSFbw/hD7UbluRgVPhQGWrsI0mpC2GFedDCGfV3ZArSEi3
dGmlOxnQofSJroQ/vIAziMvv5D4QSIWk8HdIWUZ/K7R4hS0cldZ/LPNUlHdmYnq/xVa1DLtUMzNZ
T51etFJ1s6dcD1IHm+QyAtwkZtwcCDtuy7GW3wwJQoJLhWvNtxZ/gAGEvoMme93LKx4y5Pvc2R1v
2FGjGkFbNeZATtrQpV9U0fa1MuyEEDkRdKeoufkjKn63YSCrt/BXCmYdBN2bAsvhXVVEYxUZsv+J
oKFV7kq1zyGYNeil81iUKFHxi3sf85+q/4ZTUQC+3tJL3IfA5nnoumlK/m6ZpfnpDaMc7VOMDLQ7
YIxluiZ/7yNHyzPpboCSQZ3b7IbvdaqGv8EoKL8KVIvQmYpS8yeExxBllwK6Fg1/z/z06WNYHO50
YqildkbhCICvObSQvdtXfpg8hDVCDWtUQagnWgaW4rsoNK0napnAQ2TPDF7apBTz+8gFJMEGRO4A
/muXtw8J/LgbX2r7D5Eb9Y+SFT4yNxH2I9SF5WmFh2b/Xc4l9WXAMBjRwhKzl92Ulxl0D6kxYUIK
jgFnkFQKb4GrQQJ2E1NCw0i26u8lj8lD2PsRpJVqUsVtOKLRjmjpN68wQ5zOaK+leJDUHhX/XC08
vCZURcPMdHQpgkcItrwrTa/+htDVDhAWER5yfC7V+gZBCAxkaK/3T3UkNNn2/9X9mDb4z2InH0QK
wj61JLyiYUeZG42N4DlqUnMroWN3O/Re90sO64JirCj+uA4jPccZGyaiuYYl6eRP4qQ5fgxfzToJ
rakGa1a5eh4CMA1sWcsYFzRWLyBy6UpOSsAaTimqOhPvFvPQFYY6pGGPA5AoPAcWFKfsnt5uri4I
855i8b/wuBbSABZgfA21L3M2IIBbOa5JlHZHaoai6L5Gmfv0r7+ZZYgoQhsK4xHNGWSavSP0TUQI
JX/KjdcUpwZrAZV9Dpc2RVUUFYBnGiwIeQZhxnUTuIxfqDSpu1UhkFdHWxE8LbqvCzhi8wxEbIoI
x3OPW4YpaV+i5Ef45bQwFJQ54BYOU3WVql4XiDwOMD77SMybAIeA6x9Pmub6FLXMJ5NlfCNN4Ob6
RAg5WXHQwUrRQzioikenpXYoSjdpuQ2gDAZ3nrduafzqCyjt81U+4aNViA0aGsbiHOQue7Q0LUBz
ePo8w9vbtWm9UZr19ZF94cpPR2aJlMKBY0MSwMZyppMMBTzrioDsOV91Dn6R23bVrwQb+rMdrDOH
9HJlOZQdHZqzTr3GGGiFDKRNSmjnDopttrs2VpCQF6gE5zuCnyVRBQAmbujqfLnmZoyIsM7PkqyH
vnmvzQX5beUch04AvqwsY9z5/+WVj5YQnpoUqU2rs4v1NO521a5kR3YoBdmkpv87bsMJnGrVO0Bn
Vv89akCYjrfCdWJlOvnCDpKmr30yGxMqH2qO8SWa/cUuOl5nUpfHEA0lBJOGPcaZkrdC3QR5Nv2l
2kj37k5IDrrdMANvvv3yufTRv8Thr4Wf9t3RR2nFsM3Q0SKB8m30/eQn1ILS/c+HzEEAjYIqghN7
d5PvPoC22IgV2/eD/bezcbpbmH5pOitOfwlCnDBuFAkmlM5Jf/pLKqruRl8iBKNWjVNIcGezbyFK
duUAKEBGVUTI0dJtf8nVe0U5hYr0PgiNu+ub4+yYgcUC5Yc7RtZNbLSnG+Loc0hZAm3AQhpzULSH
zJ/0vOvnIdQrpxOkR7kIV7Si7q/H/OJezEbOnhclXRI1k40/25B6bIHl9SVaKyEWVsW3vCN9rNTu
qRKyW6wU1nSR72noToIluArCEnvsTcWplOg2LcZd5Xl36NM8L/yqC/PBr8J0A4bKxISZ/v7Rpyir
SRsamhhKS7+zXD2IJO0a+j52m92ZeoMAIBptafNm4VmPRhWdJeW3rEoLJJmLE4IvCIruXMuyOZsQ
A92bwetBYxcJCF4Nr0a0e7oCDx5T2kUU7sCTfVwf+VkWMK2Bo5CzLYEUJfiPlJAlC1+jQgbRuaNZ
25Qdhq0LR/7ZqTcLNpt7dIbAzncEa4FXkefRCDd4f14f0dm9QhB2lqHBwVdkJvN0KsHXDmGTKgbY
Gg3NJpwwI0DbsbJwlp1lAwYcSGMyOJh4lpY+28GeIdS1UCsuzzzzcUjFv7qpUUxLqje0HLL3fzsm
SxXJ1UgIdFUnizodU54oGJZpBgKdAfhUcmxPad9ZxQt52vn6IwzeMyJi0zqssGnMR7sgqz25rUfL
tQ3pvUbHCqwFToYFaPfmu5FrzvVBnS898k8JktZECYMdNhtUh8Efgsce5Vei2mrQoEvRrqM+eYow
2mrTcSHehRkjp1JZEpLIX+e7K0AoJokkRJxV1CZwgo/7+hmzMVtNvcP1kZ1FIuVlTTAoi49o6bNN
BQ0dZH2oI/ZUGU/8k3gxtogqFIi2ovgsLqzEs0uVS15GZIq8FNIuFMjTWRPLvkQQaXoXN06lvkja
3w6GUSrSMzbWSfsdb+v19fFNM3Nyhk8RVYMlYkER1uZbDLO3JPJEImJuiUBQuW60Py6ia/86Cq8S
jfXOVoYLORsXdclBBhmv2GV/3+c/tNKliLNwBV6YKWKYzBWysKT3s3Of9mduqp5BLi/cYphjq+WN
EX/DaPP6UKSzdIwsVyXpof9mISmozR5bba0MJtrZPE8qQbrFtaleFUbR7+NeCZHz0f6iuIP4pkdx
Mm/THYL2dPS6GlnB0O0XVufZvjN5gekU13HYZTvo0yl9tMu7qoit3pA0PIuo2RgAzLdmoiqvCn7f
e2omVK7UJl1ISNlf54sG9t5EYwaLzTqdfeoCoF+rIJxgr1arw2p1tzrc8d820x+bjb3Z722bv9xt
Nhv+m723t7W9327t5y1/+p//6DAtftvP9pa/veevz/xz/LPr6e/zJ2f6w+E/q+lPjmOvnKen1Y4/
DjtiraY/8X8Of0z/yPSPTv9j9Xl4f3o/fB7yVc7/Ohz44/Mw/b/wOw8Lu/V8xSmqCIteMywYSRR1
Tr++2lAHpVEIZqW27Kj8kMVx40a3rv56fcmdz7KiKjp7B+YtmNw5WdkbtGIsaxkoHauuRVi3DrRD
AnApD5zc+ns92KVBsUlVUVcNlbizQSUKWmySRTEtivNHSNJ7uMUAaLvbVhZ210OdLyNF5UiVRQam
w1qfxn20eiOYae3opYadxNEKpdyqwKW2osUkV+u0/qCnfj3e+VmnaFzdaBSgycJVNQ39KB6SmUqu
hDhEj61aHkQ3iVc03bObHouQhWP1/CAnlIWwJbRiXSMrOw01aXeqWoViWNia0V6icm4HLc6j/aBn
wHnEQMfJbWgPAEveDXAlC+fttO9PT3VFY6VMx6Ehq2crpm8HxEbdBtmyFvFxATZosWCWdF5nIMU+
DjH7mLmEqqFEq56mmTS5/grDShuyZl+CnnSKAeiCIqWfEXYZDv4RD0ojFs716bywUqedxwvElMkC
vp6IR9OZxK7rqy2/ANVPJCXx5cz0jDRn+B5jUPLvYwHCUfAH5AqT51xw8PYDRXDS3bhGP1G4Ea27
JCHdqP6PcabL52hM+HBABZaIQ7941Ul3yAoi/2g6RbxwW15aIZYkawp2V9wf4iyvwdQ98hoJIEOR
SU9F7n2EhrAwlgvbDT4r973Es1jifDwdS+dHAEZjnod4o+R2hV2GJveYzGnFwmqXpgR9ttxPIs3W
Yg9z3PQxDLYbFWJb8Diy8Pw/tYCztYYdQkmdr/lVgeHG5/n6uvgyPzsPrXEBUNxFamg2SGTEhxpU
Gg9v6TXwHmicq+KuqB47eSvSllaD26y9EfttDv8TnbDyFqxMY2001HuzXwu/5fIH/+e3zD6DGtYB
Lh18Bn7LkG29+j4Tf7oIgijaLexeXdsGPXrlB3x8gRes9WgzDAu5wYVlRWqky4A0KVkp8ysRTSYl
00s+R14irao0ORcWEKTrA72w8XVJ5cZA3oayy7zY0YC2RniAHgjMsr9ypm0Awv+BkLou0PH/16Em
kZzJJk0m+Z+UfI73Y+F1hZpHim7TXv3WBsNTXmkH4JIf2D8sGVSeTx8psk5GhyMjpdt5rwCvhaJA
QIdVrAjbojA/lEiGzG/9+LdDIgwvQlmkji+Byjwd0oA6cT5gPWkbdXvrI6QFvWMdZMOaZ/hChejr
J5/ujulomfzSAXgYsLFPY1kqGpV565vceIP4qwvq7h1is7AK0zi5UUsLLGVOJ23vyYrQfUPpsQg3
k05eiVlDZH5TlboPaZ+P3GBCEHWDQ2U72BuCpz7ETIx775Z59ycWQanfwuuBa2LoWZWsskTjBVCP
NOk29KbjvwMuL3BMx0B7R3HOfCpNJbhhGfWY37Rd+5r7JSSxXtFT6nh5Gm/xsO7BevlB+WZgV/SK
EHEIoSiv92HaN39cI6z3EIL6cOHQPN9AJPOKBcbCMGAWirPZkbWyrbQwsuw0+6GoBzz5rs/+pX8/
j1mqY0wnucksvcstyKleBrltGLPfNViHsTPer4c4354qIj7/hJh+wtEdJoRCC++FECLUK3rUdtgZ
jtGsaggV1yN9ZYiz9YWVIUuMtyuWm9bsFms1PxX7GIVnPHLsn/9dD1ceQDvbw5qMa9tuEJlYJc6f
bgNTUFm7L/DUt90BDLz9nq9E+++n6XgbYzXcLN1+Fz40fQpKf8p09Sny7GLAW4i6cIUXVKNgqi4j
/KMsDf/Chz4JMf39ow9dj23XQTM0oQ0jXp6gMOqEmdjtRlQn1lUm9q/XP/dXs2r2uSkoSWS2LE6D
ztlpwCwFy92YqQWzAN1zJb/Jowg/OaT8kROBpHEAZfWKNsezioau6UNcytJDBovLgBIjyeHT9d9z
/i7SaUIiOgCbgbKTNqvbWeUYxsGkTCil6rOqepCbS7QLql04+t/NUVp4Ppw/V776eDJWzDR7NHH2
ubU8HhSMU0xEwn4HoERC87MIKmcs7sNwb8gLCdr54KYKl0k3TTa4er7y76PJ5b2pAA5Edl4wx52i
uE+AVGypae9UEk9ldP91Mq0i6cTc0sGjlmfONq2IL1otVZZJnUtC+HitKd3GGFGySf9lIAoWFpgZ
46slKnLWna4hMWC8ZhYWTm8m38y8bncy/k1ro9O1p9J3xe31NTK/VL/CqYxMZDNOl9BpON9DjLaw
IFSK4cheLCL4xXixIWBJZ+Z6qPl2nELxoJ0e6tqkjDULhchma/liWTjwErcT1CNt2z2KqLDpqn+Z
Zn2FmrahpNIkZ3JOR9V0ndFWFaHMsIbr3299vNeuj+bSh9NU7Gh58vBUnr94XF8QQY+nhYPSjYS8
ffVpIFqykkfjz/VAZy/JaTBU3vlm9OSxap7e0kcrvdBA1ORlhwoldqiq2BxakMJW64LXNbZiXd5H
Ml56Ub6RXPNzIfb85TDFNqjk8VKmV4MK0GlsCYoJBYGxQKx6WEPlWGd1vJdAvOtFedfp/t6Cl5EI
yipJtC2uc0vX/XyXf8WXYJ5wnFKpn/e0SxQnlEIRCwdHWRgQOfA3BSF9TKr8tRpOD3ejkdbXB31p
Zlk4/xNzXsBshJZF2UqF4/srqzF+ijr6x5hFLlzOl7aDwYhklCt5CXwVEY+mNTHaWDCQ3EJuxtqK
Xf9RSNpOG8vdJJh7fURnD8DpM9Jmo/vOcYl9/XzrlVasjhoq5hkEoZQLCt35lYeKFL6dq4g+mNkU
QMHeKXWDifC218PPiz3z6LNr0URey0NLDEpmA0U+STL6EohUdWCYbv1AIGttlYfBRcp2rIFDXQ9+
cfvQgaZ8z8WkIxB6uoQxCh4NC+AZhIvwUddCSI9lD9Kx+IUe4E3oKtsmim4b3/Jsjo2f16NfmmRK
7rT/uTNIxGZ7NzXLAbITQDQeEXdd1T/n3oi+i/i9GJfeLZeW7VGo+YU4DPnkd4hlgAp2epWB9gSO
OGn3lqq78E1VPtlxnvM1oRaSq/TdKOCJs+UkDzUuyxWhaIyswd/96FTt4/qH+4IYzWPwogQ2w+kq
n6kLJjUCWlTpELw296gFisVhHD6baBfHip1W33ETPeje25Dv3f6lkD5D1LcpAuFim4w7I92qg6ON
69zb4vLcKQuZzvmsynRrTR6Jkkm1y5rNakV3V83aALfoYiWjXY9rkzPIH6H1fP0jXIyjk3Kg7kiN
VJkt3d5qlRYadO7gSWxr+G+EmO/Fyo2a6v/6bmZEDInDHglZSZmd876Ql24XwNEeRljD47Ohfh/Q
LEl+XR/Q+cIBo0NyiBULCZo8D2P1mgrcPYIK3iEsR6MXGxwXlOL1KJc+GzuBQoFEbU02ZsuzagTk
Q/w6d9q8jw8o2Qh3GADrK7nz39HJqBYy0fONx8tq6g3S/6QQMs8EJFcETIkHjFPSte7rZqvh5qhn
xsIpeunbTUk8dWVFp/c5nyLoQFGcVrnTG7vERVPz+/WvNk/f6Vdx11MzsjRqYGfdGiPy20FP2hx0
9wrbSneq3/oHKkw2ZGC1+XM92uXR/BNt+vtHt58kuQEkYKIFnbYeRe9Wx+7teojza2d68ZKj8RiB
xDLfpYWFltaIcgX6kMq9EJtrKfth9c+G/C6PCPZoze/AhVPzfwlKbng6Lvg5yK3UX5a5u6qBULxF
QU/ok22gB06D2UG+9GC4sPzwxADLgMClxGt/dhiBmg6tFhauk1fopo9IMGBKpy4svrOnLasDkV6J
Hr86lRbnKC4Xt7TBa0h3Y/Q19KzHthnbtxGb6yH8BpDqtc3eNV7ZkftEFfgDmcsDYKfSUlYFKu3X
v/FZi3n+Y+TTj1x1vmu6U+5tWU/CyDGP7LsXrOCUm3ZtfksRL22jYo2NzTru7vp+WDjGLnxyGpuG
RQNL5p1rKafx5T5U/TDrCyfxzFfeazgPNG3lRBWC+deHOh1Vp7cgEG40mEHfWCag1dkNkOUokwkq
IkAZ0l0O5r0soFF8LAzvQ4NnERWRsdAyl6ePNw9Jwk/zSlXByMzPGaRAUrMzsIZMb+WfuOWugvXH
D4RiAZECJ99QerTTdbN76ygqPS3Vk8/6BUwtG1ae4DI6OdM8U1Vx0NEgxZQOgp4V9gX36SOmjv5K
W3t3aA+9Y4jNa+4+ed1FtrDwsS+tKzDbaMVT+eUknN+3HrxzQckq/IDu8luUO27MfeR8y75n+2jj
rq/P7OVgisKOlaen3RxjjZNnowY131l4oUiys5xkCxt2P65TJ9uFC3fUYrTZeevHhjfqFkMr1rRW
bwTbf4hRSbX1hx/qIV16tl1IutkYR4ObdtDR8W5YcQH3mcENTyUVZBunOJRpV8YWqbCF2/4MYMqS
OYk1pQNHsXQpZKs2xOpumvXv/hBtm+/Fdx1Ys7DpH5Zyv0sn4Um4WXYBeUnXjGlo9fdmPfwyDpjb
3WS8zAHRei/1tnx7Spb25HRrzPbkSczZCyrFP6rDQQt++lOy81cARleD499a9gaR3WJVr9VNv/3h
r8VNun1fWKfTYXYWGzKAwW0KDnAOZuliS6iGktjSh/UZ/dq4d0hK2s2Gi3W8yfaL03nhyNMm8sH/
xJutVC1oRHpHxFPveN8/IJAAJrn+jiHzFvFdJIxXtRPfmU66cMVdSBdO4s6WbN0hpCEUxMV1HR8j
+/ezthVply4t18vjQxKbuiw1+fkJF0ty7ktWywl3I2+bP8mdsvKB6SeO5ZTr9lew/+XfIIyQLF2a
03c7n8d/4s7WkJUqUO5CzM7K79EvShqe7d6Wv8u15GBjE9tvT0sY9IsBNdS08NBQmc3ZLanVaHTI
08LBNulWN8RDnRYLh+gZ9v9r7x/FmC2WFtkhHVU7zhlHdazbav0g7Qfn4fk7RnmbfkW/617e3wVv
f1Dv+NGtfNvbbP1DsFLvrdc3c2FqpxVy9oUtnBmAypJvzgt1XYAsXyjTypCy13x4jtPtsLR6prNs
HkKSyPbogE2WJrNkb9TMCI62BltWRc0cH2oZQTn3zmuXrsKLgeSpRc3T+xz3KKD+mEVY7jhAR4ab
YIdO3g/V1p7oIGedDVTgVrSN1fjYiAsf8eLVQYrJ8xr9MUgDs33oq0VTVAPSLz22qLv80SPtWOsP
AnrAC4O8OMajSNPfP7o4AhFoTtITqVijkJQ5aHxZC6O5GIKOP8VE2rz6fA8gk9KiH898Fe0bhhq2
i7BssDeXMpeLYeCE8fwELGbMc4kypVDdDqw8T7jV02e52I2BM6S761eBfOkaoozFbkariE787INF
YCcr19C5+j7gJDpg4LbGGofXvXmLGCQ6Lze+fQ/LaefeGfulhs+l3cW7AwiJSEnIkmdL3xr8vC8M
VqRhNo+Dbu6aGq7novPJ5UH+E0eZveCSUUqKpifOcCNDWVecXLYFB+322H6GJLseNRiSa0ZJ1xK+
jDWs8acMF05reUrszzY6YnVTAQNh/vkTo0kD4HgZC0e/q36Zzx6Prttgba6GD2NT7vxfWDgrP8u1
9yruYif/QCOo/U+WLi8OecLpmTBnTndHhOyo7A/8gmTcd/2TgaKPrq1N5C6ur6qLa/cozuwIH5LC
HDKfOG6ibPwGqXBDf0MEPUWce6EtdOmKpyTwv0OaHS1BpCmh2RAKaYQ7rCI2nYZCQoE5q9S+l/pH
XOYI+C0kbxfz0+Oos10DmV0Z25KoI/oWJUIs8p8Br6aC92KGovA+89f0MOoa3XY0Vqr19c974RY2
WEYKmBaR+2Je/i7J+dMwdVlIKCZ++Vi7/34C6XVP5jOUBmhVzRZKQtuJd5PAg1Hy7UG3R+NHGL/g
FHp9IJe+I+UvEUw1FwPcutns5bInKZjUYd4JnW6DJTwENu1O/KzX7Tp3EINeYsFeuopOIs5mzpCH
xkJgHOfoNXxuR37sHnGXxpGj2pVLRNhL83Q8utmzAvnvBsUKYgVFbQMRxUV5YZ4uHKAno5klgHJb
jXWCUwaY6D32orZQrdDYWpikC+fWSZDZKZ3kvT4pbleOuNWfcP9bI8sfr7vVy7A1PhdiXbiOQNhL
EuiRqXk9h2JDQIrFMoNTKX0wKwJKGTYXUW+XW/1u/LEQTD4/kMnqTIWrnBc7ELHT47APdFCgWlw5
8tZ6ENfjwd1YDnKv4S9c3bckEdfjXVwOR+FmS68Aid1pSVo5causUH51JHNpqqb5nl0xJyOarbjI
VdNRkZPKAQ3cPalbP7ORMgUuvDVxIrbrtfI0PUlwF74N/mqv18cnLQ1wthoRFSh0/G4rnlvZVFq6
/91uRMd9NFfiS/ZZOv6f6wEvPLtORjtbmFDmxR6DNwif1iNGOoj7yQoSVa6dKguovkuRQHhaAMtl
FfvBaeRHaaXS95z2wGwwzjmUNV1zSqCfGeYo7kI+dsYx5vWDPu8/kWZrUhbkYhRkIul3IZLGN/pW
Wz88Poi5ne9629vG9g2OZ2jDIM+0cJhcaCmfxp4t0LEsDbnGpsPJnlCuty3HfYi27fovoPpiYZyX
FurxMGcLtYiw2Or8vHLUn+mt/1DvhDvhacmAcGnWZuuxbhKwjBnjsbjFUMBOEjqbq2oSfO4Xvt2l
5I55g8YmQsWikzMbUG3UciBFxTSgcYPKsketSrWjdb8vdz/8TfbdupNf/efhgArhTfQ7GhYOl0s1
rJMfMBusX4AEszp+gAn6GYnYIrsH+j1kHwhmpwnduQ9V/RirezrHilbalfyOAPL1/ShfntV/PsJs
Q5bJ2PSWOH2Eu3A/POlb6WBu+4O+Fz8xd7XLtb9pbQRtNtINbtwbY5s6/rZ/sOx3Y6+vr/+YS4fR
0YTos5y/SMpGxMeJOqyFwo7+pGYP1wN8VXXmh60OJw5SK88ziOinh0JUBsUYiJPKNmUJUpgtaqP3
PjnMhP7bqrtg1ezGR3G7tHcuFX6N48CzqU4FSTOwumFosTPuRd66ooOQJiIQnPFBbvvb6yOd9v21
gc6mVRCzNCoT4tWSjAQo5SbXlpHzTq2FOZv+RVcCGbM5MwXUtSOTOcM72pCcyj2oSAzSIKc5rqkb
xf+4PrCLN9bRl5z3eYF4hYgqMLKf3k1V2H+4Qdi1o0PSC1K2sc2lc2JphFNKcnSRZJkgoZXPCJtw
hxtLqdL32SS41Qh2nvxF8uf6AKfb4toHneXxEOsiTaunldLYMHf78rdXP14PcTGjPv6Gs7sRpWQM
wyRihLeiA0z8NT4IP0Nbv1f+g7bo8bqfa65UtVKptcTHqxtH698TSNBLJLYzgYev+/efTT0nkce6
Wnv//cU26LA68k26SrbgiGpWRLSvNqXd7eRv6vP1j/hVzTmfKGReoCGirDKHiGpFHOHmyNCsF/3G
OCjfLKrHlf3YUotRbXGTO984OZ2Y0q64E1fSj/+g3MS3/ecHzGaxK6AgYPJG4o1BbHGLAKKvbPtw
YYNfPJRpAUJVBmapzOmIVZ0Zwkgt0OlDEc84ZDbVhRV/8UnJgUwpVVElaICzJe9bfSw2JgPRt/TF
nPAT61HpPngUVvEaHPzeW12fustZ01HA2ZdrQhP95MlsATcQ5M47+9sPTBpehl22W2IBXV4mR7Gm
/X50fFQFpbzSJRaq9+4aVe51ZItOb6v7mo69jQ+Ybz+6jx/5s7euaV5Ftwr8kYVPfGESkcBBxYw+
AAbYX9W2ox8RRaUbF5MPEaK+tU3bddVi8baQz1xIJSByTkJSAGS4Y2fTqBoRNpQWjhoeDl6Cvi2j
70BxR0S/8+bBTxcm8dKQQGTRkDdB5J7Bi4pY1ccS305Hj8XxRa+Lt4EpXWjYXjiMgTD9E2R2bWMf
mmYZPE28i0obaSV0FVWeK/ru+oK88OUskZLxhGKe4MWz27oIXSlEQJ9bmmLfpmgNrGMjC+p5mj0U
JRaZrloUrwEOpAuBL9xtANomQR52H2SY2eKsW99tUP4vsRPfe+a6sR7xpJTCuyL6WdVOFD1dH+eF
7P4k3Oy1onoMHwcMxjmwERBaFvJ1WJSU4FYSM3k92IUFMunZgQczJuDGV/Z9tOY91UL9d+rwjcW+
TSInjpcQMBeSrJMIs+EYcazlPgKeTplLsDsipwqf1eQuq/qFtX7pux0PZZa2+h3HZhQSSBefKkz9
Ui9fj8UBPSUcIP6DSvDJqGZrPtfLoYefQwcWndOHxI+QFRYK7ykfrScxreWFsV3YYmywCXmNN/h0
yZyej0PSqBD9CNdaT2myL4PPxRr6pc9H8ZVTQuVgAg17GqItkHgZ5JFeb/aILUaHtQHOPsNLmy7k
BJdSkalb8L+RZt+ud30pHnMiDVt3m/wdN/Xh90jfwlhrz+qL95hvVY/C2PWFfun0OA46+4KujEMU
Zy+whHCHiUcoPhotWuurwX/224UX1KVN9U8sanCnn9L8L9K+a0dyXVn2iwTIm1eZcl3t7cyL0NM9
TVHeu6+/wT73rFGxhCJmDrbB3lhARyWVTCaTmRHg/4f+NbDa8ZEOB1v0lLx2J0aPOMsC0JwqO9+X
9uWuhXR5CAYE7NrbwvbkILuGuC5yOQMXCpyNEMNxHR85fiV4H1hzwyWuemrYBPZs1EyBS0mNcQYI
LKS+LAlA1hIPWIeXafTCgM6GZ5gZ2qiaUR9DxADj3eiDoxKqKi401NT2DSp+9njMy/tZRJaxbtt/
qPwdLZsh1wANJDhI8Qm54Ve1VgOobr5ddkMRCtckNxSpU0ITBI0GpN4mJZLwtDhotmhicc3bMX/M
etLRkY6BnNMPBenaviE6jLHkryLdQT5iLhK3rzEiioX8ddmmtdsmlEj/oHEhXo3AGJ9QoGGCxPwZ
YbjXckc1Tz9HbLi7ViGGZ0CM+2iN7bTHZFATyFB198a0h1RAnJn+ULd20Cbl5+UftvY+ir58G8PK
NjIHvGmfLgMttHzKzAn7JFGDvn3tcOXuItWPY2czVB/gRnWrvoMqAAa95P4adEC6C4b/TdP9mO27
NKohrqkf8FYE0b7QL6FKdPkHrobC5Q/kNtRYFyBzcvADzetxE98NW7LD9OcWklDhTn/M9vkhQqza
ogX4MvBahFriclnoEFlqFcZ4CSiS11YHle3u8t9f87/l32f4iwDF1PsSXUcEhCikq6FTsO19KzpA
aSbsoUskeCtd21RLNM7boXkqxSrGkcBV8nOC5oCqvRjOy2WL1tKYJQbn42Znz0NVYsWkdBMnYGXa
aIkPHbHLKGtFB8w1gAwBE2zgReXvywRKL5Clhimz+jIQqKpW+1ppoX21B+WD2Rx0NBFUolLHmm1L
UO5rNY5W2aEBLxz65zR5MlLcka9N0V1k9dTCaWVAHxxUgGhzP3UKHR0sdJoVxHUfG2/2b6GbbQX4
WkF5HQY2Kn2Dqz+IHivXnMNC8o5nMEzmobfrFJVaXZ+pNlYUiifQXcC7W9O/zLkpeElZ8/glDLeT
wYMeykkF/4CE0lz42NNuP89eZU2uDI0dXRPkGOuesrCL28IQwmoG+dshpxaS2JiTM+Ij7kfHTIuh
ximDyVuLbou0cKHyJkimRGvKOYwahRqB3BP6IOR72v1Ium09CkiJ1tLR5XpyzgJhGWh9J3AWOqYP
va2CaBny41b9VEd9gP4hwedbPcOWeNz+RltAa4cp8LRHXz+kG+tNg5guCHBnb9rjVXEDObnLe50t
ElcaA7WCzMYUbIyr8mc0nsMM2oRANFPp9xQPv/JUF0CslfJPMDirilmRE0eCV8rb5sH2hqC/UvBs
kbv6LjxCwM2XffkK/U+CMLbqH+CT08H5yQhcuT03kBBK4RqyHIzYv9Iw2ymFeW1Hhsg85uPnS/gH
h9t0ilHYVZ0CJ8roc1M9087Zm1PqNyo45adXaFBs1b6DmMEQkKFxy5Z69pQ+X/6Oa8ZiAoFNbCJl
RffRaYDRKOQFB0gGeHp2NyQ3qfUky4L1XP2OSwwWfRbnqYbLWdPnwLBUb7zCCPWD5NHA3EMkZb4H
Q+ch26Tb8YfyGQr2xapxNlpywCaAPjbeuN5OiZ1kSO2MudmEPbjPiqaEmlQoqCHxmwFVHRx36EZH
kQo9snzLAklKU1I7WYJyBA2PcWN9DXM7/6UxCsYgUdzD7RZN6OA65r4UqMzDAoP9EkaK32khQ6TS
2mCI4umyP/CR6xvFRE8t6DgB+F3IXXwrJPUaHWlEMOSkfLRlvg3L6WmUcOT19ZB7SmNvLwPy34gB
onTDXBAEKphTO3WOucunXlKgSG8VT3nZ3kTU8hRT9EhxlqsyxnKcouCmxHw93kLZz1jYlapjnRVS
GnlXb5nLerJB+Pjx6gXevegCeO4MuCcg+cHFBW21wDpFitBIE0IeA68U29oH9eR2e2z81AUr5OWF
+16ZZfyASSdA7IcsTBo0dYSCchh50Dr8pqKv0Soae2ag4f9pMJL9J8O/rt7e/GsnuL7duPuRGb69
+9Ddo46BBiMoAyP4cO8gx40njdR93QaP3u7+8/NKRL3K52n8z+W+AJSUE1ITrItk9bFH0Xi5zZWy
CFSSPFjGoPxlWo3ebVYHxyeH6gHGLbnPMA5618ZmQb06VvHkYBTJDq0iFKEU2cblL3F2U2NY4GEB
GgIo2qM406IYo7h9o6ATmGxmBUw/OfT+5pcw7XdN8tKlI5T5jpAkvorSHhqB6Kt7msatmUH2NpH3
UndTh78ta28Me8EPO/NF9sNsZOPgiTXwv7lFmOtpSCodA5FzDh11dM/GoFFx8gbCc0Qxs+tkKqjp
mWYNRUYqmV27KwrVuItSVQpkWnfhLqM2iQ4Y6kUqCPIXzYdwlno/QKWr9+t+KuWNIo3SlS3TXPeU
JG0lUB8MKOdUWaW9dRaFnhQ4z+POv2zaWdiA0IMD/zfBgci+LlcRU9njztBCwGZojkZduiqG1yQq
2GIrywd+N9Bf4W0M44H8LGaV4M6k5UPiWV23MyDqh6gpuGuu2AET8FLLAjuqENwX6mbSaWkNO+aw
f4kiedOARVpORcOGbDnOYwUaydEbj8lwjTs80lCyWrtCrIjs0NXCN+hHBkkDhqZu3GnYEKYBbhVT
mOOsWcfoYnEGo/YLZpXTEFWNbd7FmoW5wtbxle4wowPHskW56FlkgSzFEoVLpCZnVuY+BkqPe0sN
Op1u9NoJchyWLNjpq/ZgH6HZDN8KnJWn9pRypkx2SVOo9iV7CQpgOkTJw5YKzkT+OoZ4ggs04/iE
xI2O95RTGK1WQ71to9QL9VpzG4hIgxzhMDloJDGwkGXV+l33dXlDnR/87DT54yFckgahP1UZoPXl
xd14gPbhRq6sgz1UmOptN2D3EhyTZysJrg4HU1lwfBssuN9NS4vDq+zUHONEEUWVuUOTh5y7yTRc
laokaIRYwQFlFTr3QIOEGjmfzOuhgedZ5hOxnbgGFOU7+Zj87UQ//PsEhHPArISAVArOR2+kCBYK
Kfddk3r6gA4PMCim4Vc01o+XP9dZnRmY0HNCvolUg/FIcD4CUowBKpcjhWvQ+2hQNzrazsda/lAU
cj8m7JyRXyEBCwLwyqe6iPrhzF2wC9i4BMIjKhNn8bfrnDTtI4xKD3Jfue1gfTi5ZbxXWqegbcaA
PmSVT8+XbV7fFiD6xrAGXIbvC2rDOpyIhW3hULDq9cds2JfKfQ2WGy27S0R7fSWqaHBP7HQZb4tn
hF1pqPYjLp+xV4J09wgazNkvhxAkB3Mv7xRKRC/Eq3iM/glMuKBg4g+bpJ57pTEh/+ZE6UFtfxCq
bgi2oS64rJztCMQTfDUkKgguGL/hjgIKMggVzemwa6pu4CgfbVhtiWQ/Xf5Ya+bg4ERIAWUpaHm4
UImMYo6Q1cVeGv9UjM8eTFbaZxm9/QsKiLkgUWAyBdXTSEmprEQdhQAwkfft/MnoJsh4R/vPyzBr
a4b+YtT/NFy/EEtOYeK0xQEaOtSLEbS2EjWyQ1bpmOp2aFwI7nlnTauI/t+clQiMuLeeZZMxWNYL
iyZgfIgG+WXMLKd3Qamk3I+TDJnKCSqZaDaWVPlXkw/WJod65XNKyYz9EMvWXT2mZeb1My5xW7zI
ypBNlJvwswnr8WmOSPphWY2xs+wcQp5Tb1s/9LhQ3v9+vTAjhy4UFXdvKDOdrlfVIeMb5BBEHPrk
hxG6pZxi54SOIAlc87ElDJde5GqYgBscMJD920zjjrSyZySJP4cvl+1ZBcJRbJigIzonS0DHi1rO
OvLLLrNA4pWPuv6qYEL0AfyH2sdsRkixLyOex3ckuIyxGg+wILHEEXa6hLWBiuyUJ4kXQ/NbU3wl
8ma07Ob4shtLzf2qK10HvbuiQveKqwNXR8Mbwp6OAcRT3LmK8lAqoYtLcJ5oieEXjeQTS8T9tubl
GDDEIJENskcFfI+nOGYzOkZWo6OiR5GXlBF4de8d+1mvg2QOatBStzSowoNGtiA8kVKwND7Wshf1
72V5pTO91WDswJsk8CgdqCd5MlYdUn+YecKlEeSQ3KqbSV8ZFLV2Lym2oe64Cs5wwYdlvn8Jgv2E
RebTjRWCcgOI8gNKJ3ru0QK8BtPb8Gv8ISJXXzml8WAhw3+gK49hLi4xceZqrNICWDYC4wRB7+a2
VXVUwfxGpHqy5jffpTZELxa4uHhP8BROqFPhIkPKHQgMfZIYe7sQTS2vwzC6VXa9N/jTayZ6o9kj
YEgxeyb0CozEdG3R+8TKujFeFKYIgfr2WQLeOLGGMDrGHnhm+yCXe+kaofPXmDctesPkPBgwVSMo
WKzEmP+hWgatLXvp4TaeFNpSBR5WzA4O2jGuBi9DQXGys104ZIKkWATFuYU9g1Ma3WcxvPyltCMX
Wr/g0XqLRBX8lY91YhK3m6gst4aWAwfiuT5pmsBq6a6bdcGWWoPBdAdKbqgIIBnlMhoZ7f56Dc1n
rBwGqpT6JixKSJXXm8s7dyU26GAiMjExj/49GHa6ccEQV8Rx1yReEb8OZo3bxONlgBU7mE4H5vEZ
VzmYwU4ByrBMIrPoEs+Mhi/aZptCw8hbKJrvXnFuphsEAUvkFmji5BxNNho7kkyCqkZaHEFEDl0H
+dDln5AJcSkVjcCsoJl4Q0FWy258IBg8NQrU04ZZgFDNA8HrlYxyV9ZbvtnBPgjhWSI6hZUlBBqO
LQxSO+CN4myrQhsKvgbksslsH2QDjMy2EaiNIEVb2T+g4FdQ3AW1CC6VnE2dMSSSI+WpJxfmlt2X
46x0hyxq3Hz4+2z9BIr9lMVpQXUpRngHlFY7TxibBi1TacyTX6MxREChueLfgIJN6BTFucy/YtC+
oDAaUEYl7e3Jup0U0XO2CIKzZjKinpQhIOpydB5mUse49hPycHkfrX+eP4ZwGzUCZ4EyO0CxB8yq
InTrYJB+0CTRUb7q2og6KC+jtIWeudNvM9SWPOeQIcZDof7I9F96J9zNahRUU3KtSbbozr12/2VR
7v/j8U1ek61FKQkL3H/LBpTmdVR4RU8sl6jVjzC0N4QSzJYmm8uruYoKBhRWOsRtmE+JhpQYDaEV
hpqK9ABe7jL9rULuFILOmaZ4nS2AO2sNYMUvRlf4v3hcfqQOudVIFfBIr3pTPWF82kBjtuyR6XEw
btGqAIbOwBENQZzNb/G43KbWlRK9yxFwlXDeatFGr+4n7WnQty2shYpJ0UzeTPNN1+xNUTa86kkL
m7l9YYZS1pEM2Hglg+eYhiuP0t2UkmvFGCAjnwn6L1bD5AKP2yH66CBaFcxW9UgUMFs10cbEc+xl
z1ndhwsU5lmL2DWXMekwjpd6k+MEo9H+HJoOyswkhl6YkLRgFQzVMIg+I4MHa+ApWNqC9bzRUXZr
DQnDdl3tlpX1kbOnFho+xbuic/XpmNfU1eS9bGyj+D00Ta8nb30hiD+rq4u+PcQEVCbO9IZ6FXJG
XdnizkKb35mNYbmuIW5qE8HZsGryAofzGs2u8C7hwGRJVTA9q3oSqC3y+Sf9p4cQuB5KRqiEgaaE
S+RIhcy0HDv4pzQ5rlY4lZs5xd+nceirhqS2AfJ68CFxIKjFjZkcDSnK92DpwgVFiY2rrrVf/t4r
UT9kDLKgigbb5qmjWOi3iyBfkHpJbOZPpjyl+zok3TECN8yLkSWvl+HWLvImhAbwhoSSLXyTOyWi
nqI+TKfUS6XE79s9ilVF/8NEcX86dFLqVtZ1OvhNuLmMy/4sd81kZCQs98I3A9fiqZnFkJt9R2Qc
ThI92m2pb5Nmkl25MJo7G/xB6cvYFbVrCcWf2OVhCcxm5fDqyqZ8MUqGmaRTYBpJcaHW+IwS2ImK
d6lxxwd2q0djt3GHtu5MJHzN/uA5IHqQIEBgoHLKWyobObhUscCG9R5rX+NUeFV425h/29PF7AJh
Ji6deMI/Ywjtmg5dz9GIc0nCIN5eVm/S4Uot7jtTkIedecz3Ci6Q2Aov4qacGUWHoROc80q5nWvn
Km4xLa3lmu+oYBxXejzUF9VWdRJ/bJrP0vjLour/4IPHHhT2Mt7tuAXtanueW4ctaD24jgQC+ypo
bc8gX5ddlI+TPA53PtiSlGp6DBcl9hW2uh5vwJRyGeK89+j7q/2xhdt9eK+bh0bBSLZ8b94r+6h3
1XsEZTxZ7MzH1vKl55BgtJj6km8Hl7H5HciZx/NbJaNZahHb+GP/OqH7uhp3kJ+FKDxEoOhGnW5k
bXcZcXUn4FIHehvctCAseeo4eFlV8YSHBc2KTx3E7KbyFeHirYqKk8wBznYcXmFQPbbQms4/62YT
7dTYgIMm866O30v6JA1BU94aIlbeVYNwR9VgD0Qkv2W9Fjsh7UhTkFjFTkilvVl/2U7/4aD5HuIm
gt0tQuL2XJ2GdAprIA0qypAbPXvVGgtiGInAKc6pRJhDLkzijh+5SlHaChWYVNnXIKpyNTTG9Xn8
XDb6Q510RyqDeTx6UssXUJPdoU6JyugcDPYPHYXSqayDGcVmq4r3eh/t/8F/Fr+NS7271KhMvcJv
A91+4wSlfi1Hfi0J0iO2rc+8h1W0bRuXdNw0T72UVM4AGjADycT4M+2++t6b4z10QafSGz4vG3Te
tc1We4HFfdYoYweUDiwIub6p2/w26sEDYvuk9cmT48uxh7JR8euvGTm/YXGNRh0HnOj8nUmfYmWw
E7ZBxttCuW0w23TZsFV3Nf8AcF8q0aRySioAVBDFjbXj1OLBVdv0rSB+roboBQ7754sNaKlFn5kd
cAz6k2azayj3SvLrsi2r0WSBwWxdYEi6RKaUYUwoUsfJ21gSL8FzR9w92LWg7WB13dBwqEMJECKK
One0DaSvMmsCFlqGIkA16G/3RlmAsurhCxTuYItqNLdrSCy9CFvWjMFMhDwL07B3drjRRQ+tq8fM
Aow74WSSDprSAYzK16EdWE1QDxtHeUIPZ1ODBPPH5a8lWEFetCe3JHTcTd/JwVtXbEcoTGlPRCgm
s+oUDqoArGsIu4mzCgOj2hxp7NzOrqxN/yaDckGOIQ7vTne529xhnuSx898n96+5ZdnW/QPMF1nQ
kZh0eQHgRrK3s5JAq7W9Dltrf3kZ2QY9C4ILGC4IGhgMKKGpCxfpKpdGGPt5vQxwVkf5Tj8WCFzo
qzQtS/QOCLP6pXeyW9W7wXnRdZCWvkYqThXlYBei003w2fjAN0Y9xmcSgBolTrMcbORT4Sc0ctEf
7mvWZ0eNTZQ/dGYfJM4PNBp7UvdayPlTP5ZuFYMYTR+eLy/EqsMu1oELlVInEwNiQKnXQ5HIsh/L
clOnD7W0vQyz9kGhF4JOPhDlgTCEc9isbLO+aHGtw/g0nXqQec6C+/FZhYp90QXE2dYzKLGLyEK+
fAMKK1cDsfSGPs/bbpN8QrEMHQOXTRICck5qFkQmcg7A+Nh95fvw0F+hgW/EIOaX7EKn66/pTjgD
OZd1SGLWaDjFGvavI4hxrHvFekMB7LJZaw6xXEYuAwtjuINWwaop/T3asANvzePP9q9HcpkxGBUD
rSzkfhw+gplD0eCVDcZklWfhwgGqpDkWFdSZV/FhZAHCRytbLWVIegKkyqibkUen8p343gaTWHzV
FDEUAURF77WzbYnI+YSsEmdIVSCa1UYnXqdij2O+KT8OnwmEQi5/qrX0YwnGOYTtdL06DQCTiqek
88f+WftxGeFsMOB7U6EehGl0JinEt0i3EOeupw7FOqNuniyQQO3GSd1Y1fzmFEriJoON6fSmnnyK
evTBNtO3oQClbBUHDv1Ai9XRyIaNNs6tIIdYi6Qm5DnQbIqqOwSwTrMiR+30SC5QprJ7yc3RaEfM
0JXS99h0W0sQtteWeYnFLXNNClnKGmCV1YCuWdWb6w99+Mv3bbbQSxBu2yElIvbE6m5QLwRfmeIX
aX+TSdAf19TN5Y+6FovxfIAKFOpB6Htn9i4ySqR9dtSQEUef4htQx4ny98sAqx9nAcBCzAJAjm3i
WBkACBosB1XzNAgOoYG70AMl/+txZywc6/QECw5IQDS+U6az9Ummo556xfizHD6qQbBaa19/+fc5
Y6qo0y0SariRzpFHtMaPrKd2zARbeW3Jlijsny+WDKIIWpjFzIp43xvbUA50pfdSGzfcx8sfZ9Ue
g5UM2Gl8RrWTDllh2wVO4kmPvarZaF24US1B3FhzMYx6/C/Id/a1NMcIQbggA4QpW9nWNsJMy2Uz
2LLzod0ycOCzpn0bbBLcgtXyUIwxjikNJPOgIMvRdvYQ/8tWWaDYXKceenaJMqiwQyWbTPkCvYng
tD2fTWXui1kN9qgH8mq+/t2BBpwUExBMUCHn+h61BQgq0XGbyL4NbdX6FTs0abcloaAD9Q3cMv9l
If/7AXwzYixJcY3OUVZOjbzadkPzuWjexn5/GWbd7f7AcAGbyFQp0MCL4gl4TW2cDekjRsIvY6xu
IgcK4ygrOExs/NQnwklr1D5GgSZXX4z60aBoCNwXTRCLapdrpzz4S/4D4mOCChGyOEI5DFVEdbge
hudJ2untW53tdKHaATtezjx9AcaFBr1wwGQN9TIwCLpobnwEXabLeNPAmnZ0X19nzw2OQWC6O60U
rOfqLl4gcxf1oYjzdLKAHDuQVcgKr6SCY1wVQXDbOEZTrkNGQGi3XeY3GH2VbiQPHdfXVlD51b70
ApCvksfBz5/1I/FF99nVCvjiU/LuD2VUM5ol+Iz9U3kkN8WL4pfoYnv8Lf1s7pT7Q+djaOZaRPQq
cCB+rLNQR72ZbKCqIL9rkm2VHO3uiMEVPfmZmoJ+tjUwWwWFC4o6FhvEO90WM3H0tGPBeEyKDVVV
r7OMfQeF30ZxPIrn+7YuBS/oq2HNxgALGMrRXYlJz1NMrQ0pDVOkphgxDDXZLTFvqVG3lW7Dam/Y
Lg1/I1d24wqq0Ucr8dtxezkWrF7wl7+Aed7iCJLsulcoZpzRCnmjjv5MfGPYlOl1RK5r+Ff8EOLC
+y+YqJuxBzA2eMdZbThR22JOHZeaEGUm3cvyO1reSfVVZDZeaKKTAEw9NREchd9JOB8hHBDHKeAQ
g9o4P/uc2nae5SZgIa4kfZbJ3OApxRmu8FIMmpkGIu62NafbyiqhlxjHGi4k6oBLqj3L+GWtve27
IRHs7LV4zx4DQa4HVktoeZ4ufxeDlKhWSeaF9UOjvaaY1KJhIVjwtSRgCcJC5+Ibq/k8tVkYQXtI
CuzoYNq3SJfiQbC+azFqicJ91XSarV6SYQruGa5Vaa4lYlAX2cH5aigrmZwrQDCS+wH6eyUw0F79
9zLmSDYw1oImEJVtTD7ZSGy5qMo6zjyJ1C+xBbJDRbrRzPHKNrtto7a7y/thdeH+wPGxNclobMwh
xbiF0W1HZbwH9dc/pBVoJUEjCdq+MFHBuRnEU4yeZIBoyg9NAnl5hObjH5fNOBtgxt0M3A+YBsKr
Idhu+dbWzEzrXq6qzBu8eeMcdY8cyG+o37yCE/AXSj7ag40R20+0LrDXUugm5ntRn8SKh5z8BO4o
7syGoO8QkytyM4W6a5ZJeR8VkvZLxZ28c4fRGESci6s7GD06ODNw+8Bwz+nmqlA0zyFdiupCqLlT
eFPZX2UlaoJadZE/IPxFYcQDsD44IY7fpvNqtLHhUnL5651LeTKnZ3MUGtqe4PucixRkCAmGNlBL
phi7drMv6ZZejVflJr/C1ZQerWDAQT8H5k10ELnnarMCOmnQ2sIIHqEXdbqICspc4AbHzi4i8Du6
SC+OyXU1PCb7xAf3l4jmdi0DXoQqvsxqJOAXJi22w5RCII18gLfSTZzPvLyrRG9Fq+6xCPDc1UjR
J3ugFJaNBAqe8XykY+Sr4yB4eV6rstogl8ZFFa8dTJD1dAVlLQ21Xsfm0zO0e0s4wYxjmEduZwUQ
8C7nxLW7aKekd1rdbuJWNOe4kjydwHNHjNyrYLsFk7zX6BsJ71MjKk4+ZEU9Tb4V0yOyReNO8hM0
7qhpmqxIEgo0TXtoUXOY26BGc5wVvXQaTndU4Y5h+w/n2wkod/oYE+adWhUrHJW3JUFDpfCOqbJV
umQXdzMjml1kUgq7JOk+NDaNHWgR8XX52gjfEimgueTWn1ombeIoiOhrFHeYVg9Q2kEXvmvQq8H8
kMmPqXqye6EA7uqamwamMZmeIWhqTh1Mo0lWUfCfeF35kiVfTf9uzJuhtLdZ/aTPPpzPtwtRcF17
emfd5HgOYS/s0PPhUY0iBXkzdupB/q3/qNDuvwPhiJc8GV53peyrYIDoZyCIhSvxAXd5GSUHiFfh
ZOa+QxRDBUxScYyMG+jFvYc/1WD+AG17sSG/8xtzk9068Ox9fC+KwivRAsCYeQSZDSr+fBCWJz2s
FLNBOji6sfZiFtdxu7ls3KptuN+gQxJ1zTP27VSStVGzOuxUVdta44eabiYC1vYclPDby1ArpzHI
Wf9AcTumAgOIjVEU7BjFTyVf7nYORDYtgUErZ+MJCvexIDPYOjjcM89OtqN629gikfjVj7Iwg5m5
SJ+H2CjUkgIgVj2TPNN+E1HBLMjaAehgngbPFOgoZYO7pxhRVEs17VNwQlAZ3G6I1kqQQUsm9Kly
1AaQVG5SCoUOWfT2s3YBPEHmUiZJS0t00QI5qu47vI1n6Gf5hQohxkMoVCzwUieqca1CQgkB3Z1o
3UHxkzNWcUCaq/V4LUGpJm2eCjSoQw8saV0MIbtx1rnShEuEf9kZV74iJhj/gPJ2ynY8JayfOp/v
CvNOVr7M8eMyxMoheALBZTFoAJ41sJWwVkTInLgQ5zL35Ghj/k5woftunuQOiiUS/2LX9K0xKDKQ
tHJ4MrrqEIeTG6P3viknLKTmt9pXnb6ZyqMM7gbzmI1RoNhovrFdOYld24j2tDc3U1aDV/hZDWUv
Uz+oarnopHR7I78bMSQRS1Twu1cCwsnP5pMU2keK0eBngzzAVYvNoLw4aJrMg3/4DlAeRWMhxkDQ
Wni6mYgehWUzoaV9Mmf9hTpO9pPADWs307UI2ayByN6CSq7AYkTO3+fqIKUGkwzuQeDcRZw9RR/S
KstbQtG2lT4W8lWeCqw7d2T8fRD+MQgDXOicdVlf0jqM8fcbvNY6FfFiOdk48tvlNVxpMWTc2t/l
EiZRe3YJRteHURgYuUvpQ916Q7KRoRpCfJMQtwlvjdmvetdyjq1XPRkg/vI81TXKzSwKjWvmmrqK
CRCYrJ51TLdRqcSTCnOr4neRmEdw8mynThW1S58fiwbocqACwCYaMTzLuWab5kqVthUqcZNrPMnb
3pdfskN4tK4hBdq61nX2Ccqtq/RgCeLSStIHZKh9si57TEXwjdKzLHdSKSMA43XBUcHj2NZ3U6H2
kP9I2/ambqu5x3i31twXY5rj5pwpteYrlBZ3CkpTt+jdaqhXlE5j+toQqsHQ1D065M0OoqySmpLC
baskegqtrnka5gKfTZMTe6eG8d8fxazvE5mFzsa8kF+cun4WFqqqRizGWubGgRxZJRLaWPtMSwTu
LJ4qvOOXCRBGCNmFV/PwKMdXTtK4jmiO9jyYwxYwToFOEGU5/NepLV3Y12aiDqjqzzdouparXRgF
+eAathcJ+3lZGnsaz0/AHO6WWOHoqHMFYHXlZ+r1MG2zKrCTQCE7U9+MGvgTbjPqF+HO1kSUeswQ
HhtPgziLGQEyKF1ODa26DMpIcY0Chk5QUCutLkidVPEsybbdSs2OU53iSpXG4Q55sagH9YzCAXwY
MqptuLvilRL8Zdw6K2GK4YAawTreqz/Dd9AOHiU8LDgeBGP94q3Hu8JuGNzcPWS3+k30++/bhU7w
+dKKpIxOLbP5pyL9IuZVSLd9+Gpk28vhdDWK/bHyO/9b5JBGUvax0QPFbh7ALaLUqasrz5cxVveG
ilPHBPGGgVvT6YfsGituSq1HWR2FDLUzriNH25rhjJSqcG0pFASu87wbPgspDptNQGEyibuaNZUm
EYVRVNW57Tm16qrR+2WDzkUH4RuLPcgPYmOg0Yat2BbVTXMvj6707HhTMGw/02vDv24jl6nxvSo7
l+xLTHe6aelNbu4xlt8MnbmC7GXtGy5/Dbu9L76hrBvo+GIRQa6ONV40nR2JBHeZtb24hODWtIyc
MFRmQHSp3417FS2Psz+0eFncSDZkSXaXF3jl/YktMI53VE0R5viq0QhqGD1HF6lHyk3T3snzmxrv
7OZ2ijyr/W1r+1T/WUoDOrNAWCC/N4agbLXmQ9j3yGPQ4Y67AHdghJVJ4k6DvZkDYVs87feqYOOt
IlisARjEdJhE4hDkuSwT1WQtslrjKtm1TIWyZOy78wHUxiqCS0RnAwlcBKsrSa7CBAMzg4G2gKts
elCcnZRckzYoTJ84CSZj0eiGfwueD9eOqAUwf2okVk/avgcwhtUcaatov+L2Rpmem/Kg/H0PP3b6
HyP5rRhPOCRLZmRJChCBv5ezepAiKogpIov4LVblqTmxYa5I01xzvk3zK1xCQvOX3O7Q6CxAW9vQ
S5u43dahba9JZGYTeq8sKFlBkPLH5R22FpMx6Qp+QhBjowmd842yNOq6atnMK6S5fLOmv2mvQvy3
mKcgGglIisxG9S5jri0iq9DhgRVd72eTw6MUadRhjXhZ8ti2XmZ7kvxcKO7kHIbk6TLWyhKC1dSC
ugiYbphi/WlM1LteKSQTWK2Dmi8kHZ7K1pw3qUUnQfRlf4nbZWCT0FG2x53OUviaPZFD3HlthCpo
GbrKRG9IcYdhphtJKQ+ldhPJ2sY2kB5ftm/lWYTJvP8Hy7dLK2OHw89A/KCjsyvy1HVGyyf0RZvU
nSSZh6Z8qkl01UeNj4TXC9HT7U0NFEvmHC2Wz3oc7fQODE3Kx+UfdrYc4KkBo+B//PKc7+pWplBU
g8BKPqEnBIybVEcHT6ofQcpyAD1MYAy6XwyNYD3OvjcHy8Lt4gzsE9UY9QqwCeMUbZGtKVaQmfv/
m3Fc0NZo0YKkHCjISm2YMT5rdKNpb1P4niZXIVq9LuOd1SU4q7hbBQhYkiqyGJ4eRKEPDs7ceZVF
yiarKIYOSnS09+P6zn2yPI3kbGIycLl2lMetQfyhu9aUt8u2nJfMmTELGO4TTTO40jMGo1/Pb1bn
4lSQXemGHtpXc9/elw8mcZXfIrml8womg8W+lMFmo0Klk8s+KbEaDAFjDWnxUuuqSw/1l2X6lnqL
8UQrRdv1+yTKX86iK4fJIuHCG0nbaNZUAlMZN0n8NRp44p1enfimjVqBi5wFVUDZ0BljA4doH+GT
6yJqLcgkQ2fBsK/r/LqLrmv9ti1ftPkeLx+XP+GaoyyxOLM6VZqnrgCWjufJyAzK0NeL0pVEzN4i
m7jgTRWdFmbEtCO6NCgwxVAVn9RUN3HeumaugRlN1BEosIyPpvNAuqombBXL24L8tvpnOseuIxr8
WvMLsIaigQOtTSzxO/WLOk/lQbJQuDEsVNLTG3M4zEbvhu2VWm4vf6u1gLiE4r4VOqrHojMBlcT7
sHiXQcBOfv/fILjPlBelXuExB/I9Co5YyN2WH9UoOuhWv8yfJeMryk6jJ1moMJ+jnR7Ecl77SmMo
6EayzVvFQYX4slGrvocqEaqk4Fo5G80z29IGHzyTDBnVlzmOCYgpR78epis5zd0JvVDgwxBgrtqI
WQi0WuFAP9NkcfRIIfUQ1phsr/2EHSStN0V+KuodX8f5f6Rd167ktrL9IgHK4VWhc++cX4SZvWcU
KFGJosLX36V97pnpZgst2MeAAdsDd6nIYrFYYS0NSWDgJQJoSdiwqABWNGAha5Siuy1AMNPv+Bxs
GMOC8U0/dBYTTU4JhB4I8xRg/V4A13Z62jQjFrHiP5pyj7IiYFXWPQl47Ws0UJa6BWfP1Ym8SfET
f5uXNOrUHvLUcVN0rqZiBPrdUo60XErHzmoG28CbDe9C4K+eS6rVpINnxxJ2R+dmogx5JZtykxzr
XfYM9ngJL/7oLgzCX067IT+XckKzlxm4Pv6IF0611sSN7Ezi+aq4aQGvkrr0J8jP14nfbICYdf0s
XNoLqJYn+FIwlGtAHxLCHTVHYy1LUlA/K+B3CjqMio7+oG7/hRQgpSLRB70AOne+pLlODHUYswZT
R5veOKCSWfe+tEQSN8NjjXEJsIBPr56pGUww/qFTxj7nWoOKveQmAV6JbrNW9tqNunNW6AIr1o0G
1vO0cuOdtU18vfH2iV8t9FVeWiq+AjTJ6PfUAC8hAgYiCk9zpcVvZ7Ufj76kuHm5iou7cgnv7tL/
nwsSjkQHYguUaKBur31GQBwCyV/z8/rGfX/s+TE/lyEcBpPLNpMIlJHv2QF5hK290tYcywrg+027
Al6bVwZkTV3ECH4aGFt5bQf6UX24/h0zkSWwcVTkuVCJwcKKMZA+jGEn93bjRS/1pxkoaLS/NdeY
4PxlBXSTvhpHZTcsDHxddu0iWj4VKhzFxHD6RJ2Ess/BK33LBVrIIQEterOSPuqbYXNdybn9PBUn
mC/wmOVY4hCXDocGNWL+WWQL4d3SOopRUFuqatWMkPFSbu2j5eb3oJlAG8vh1dklj+yoHO//J6XE
LuPeaQlTJ4HqsE2NrSavpaXI7tJhn22ToZ57lyEvrBCd7MjiPWqvCB/90k2e6NpaMIfLJtNzcxDx
vXoZ3PHtMO3PFvVb5cBBlbDKVvoTzkJQbIdVu3m2A+pG68wFQM7SIMRlSlqQL7yuIjMK9WYyxy4I
vfig36Cb7j0P8Lra9w98w3AG0XG3lrfJ9uZ3f6feqv4YJD9DGOoSPsjiWgj3BibeUy1k+JbopQ00
Pz6kK+RG6MoBTlb6s3krX6R1evMYH8HotF56e12OhAgrIXg+xxgMg0w7MezMIFzbSI3sh0DZKO6v
g+ran+Rdurc3S2jt0/qKvtCaWHtgbsCBFZ+ZpVQNMlNs0MAl8jpj+R5zYQuIeHMu4FSE4HEiLZX7
cYCITuKbsow2CU5L1dKF3PfcFYXLSUbuDBVNzGSenxhLQ3W3AB2Fl2r5r1FDUqPJrf5YxMZDjIRi
gC7PpUmluUOKNuVpCBQgrbidz0XqQ2iD9HZ68GG6LItuRsdccx7E4zaONcy3uDlZ8Dxzoc2JRBG+
KqwMGeO60/OoeImKKuir5IPT8DCaPF6IoqZtubAM4DthYnNCGRRvJ7W1SQIwRiQDDHNPIvZg5uDq
kyrzqe/Ch1bmfmEukYnMHgIkW/4IFWylQb97ncsIFK1ovONl55u5/Wmno+dYH4NleSRKVgNG691i
kO7NorlBx8patp7lLES+kO+oYYG+awm7dtaCT75K2OeKglUzzPFVChtXYVvf9F2J1urq+fq1Mrvi
iLEmxqmpPVOIS3Q7aVu7x0HJ+w+T6YDGjDyAIZny3dhvGktaSMHMHhj0RSKPPjXXyEIAy+R6xMw0
tMryd6bRla1U9/n4m3JtX6Iq/y90OxEm3GeVY0ZWxSEsbPLApmRDmq3sAFR737CtYscLMcHsjp2I
E5xBHdUJKgVYyjEM3Y53QWoAUihZIpaf3bETMcLt1UqmLPEQZ6RnjitpP1DAkeQfSvrK7b0lfV1f
wtmzfyJs0vnktchRWHeSBktYZKqLIM6v2FfU0y0apBYsY0mScBU1EhBZ5ekdbNLfBQlaSXVJ80SB
E3ldo/ldAp0FwBsBE68Lu6QCRtVKFQfvbU13URC8Ab6iGzdkc13M7B0HB/ZfMcIuVThthlXiZigZ
xpvDIlE2QxdpwXUp87bwV4qwPTTR5cZuoYzZHNAHttKsNw4uJLY2MVlqv18XNr9DNspR6LZA4CCc
XaOnoxNi2NBjNmZXW7ySzMYFfgpQFZaQ6Wf1+u7UR/vd9NQ9N7vK7BUtNLF6apK6tfmgVa8WsGDH
4oFQ0Eot3alzXgnJWrRCAPgDbGviMmqjiXZKPN5pbbikvqlbjJSU9wN/q/WFLuG5RUT7/dST5ICg
QGyVoToCX8waI08QKcaG1xGiSzUFA2Zp3GVRyp6u79mcGdroQcfcvYw2AbEljtOi0HOG3nCtToNc
jW6GqF9dFzGzeKiYQxkV9H5o8hP2qjAiwISmCYAJpPuEH4Fso1ilbyL1bCcL5j6T05ng6JFpAQAr
irFisqwucJMVJTYqTkM0dX06peQrvASM9LBKkIK2NNRI5W5AAWN8oMYSNLj6DUkoBCiA1LTQ7ISk
BMqzwhlICzsfQCwE5EBkt3ZGmsbvVjSgyYt18uhmKiFPGMDqAlmLiq2UaPknK2yAS2th8VgavfyU
lPl4Ew20CQiV2MpOEwOZHFs6dFrNb1qmdNQFITQsotRI9dnbefNGsl7zjEYp3zDmYINcTiklL8Sk
xk9ZkoyHprKtmzpzQgAM5ZgP4lH/K2nNXLtxUkvf2iCUlNxslE10SzMwvmhZrG7LsZcwPzhm21GO
rdxnDjHCvU7i9FCFzaC7itNWsmtwpg7+0A+m5cuSjt45YhaOusYAk1664ZjrcZAqpQYkNtlq8I7o
4i7IZKB64SnJf/O2dxo3tlLw+zlp62he2I10Cz6Bfp8qUn5osrx7sslYvgDq/VnVtDuI4pu+oFbs
DvI4clRgATCdx2qeuXWoaquEd9lHCxZLgLqU2UOLAukmapyJdFXlEyUTWLo9u0jqMtBN0nFvyGVz
jcZMLTBTOd0qGVWDTEGSztR6a4dDIwWU181Wqnm1Mzi3t4OjqhxFB3RcMy617JOErRLt9Aw1ZHx1
ae9qZiZFUOm1pe26uFc9RoocgNiYRTbB6lqT0mXaUD7qdZIibiW4o8PYfJkIAjEZ7jirnocYkK4s
s3VtvZE/+iFFna/NAJDh68AJaDwlDdMVem7S0qtKHj22Y8Psxyzr2wFTplR9pR3LN6Xel4pnjjlZ
dYoyfMlWRPy8VsoyAKQOfx4cbJev0NAs1mOlQ6ZaG/GrLpHK3umA4HxC0J1vBtY2auhGhpk8l71R
dq6t4hLYUKVlh14tLboDybuu+wP+e0ArOS7cwrFDA2jEbOBuQR1rdNukRHZH6wq+ailF23YekdBr
Mkp3Ui7LmzIk9aavFMOza4DCu3VW6ihBE9UC62MUPhkc/Fa8l9mx1Vi/iuGvd01M0bYpMQcjFBif
gOyIpL4ls2jDsi59qO1w3Godiqnu2CdKUEwsnHo/Rm5dOhwou4bRRX6ZWXzLayJRRGS94lejpvzW
kgmCvuEJgiiu9qFrRn140IBG/ChbRffLGdskAKkouR+6gm2iCMRpSpalOIGpPe4JTUM/jwztvmoU
EJnnyIG7GnReGRUHC+GI0eOPKHcw82HlZfSupinqWGVS2t1dSGm+q0Mggbs2ZgDu9a5xHjGZFoFL
gQ7v3dBgxkYmmrMeOzWkm9GSmkOsZBaueaC/BTkj5j0vM7n1O1vKlAOTs/LBwMzTXpXM9HdhIER0
O5BfaJ6uN11gRxSkoSaxeffIOlBipGnFduZoDQBaydOAGIo1LLnrmcsO08oKXqtAPZNlEY6hAzSS
YTc53EJLZV8aC68HnJCFAVGkdVe425+N6pee1RSNfuSpdcnu5xAVPi2Ohtz/vH5NXU5Xolh0+jFC
RNbIctlEZLp5M9DQ8aec5n5qffTozB3b6HdRfVaRcYhDBJ2MgQpn6W07e3mdfoAQZWSKlNm0n5L3
XbpLaeu3FfUpWofqXHelUNlgNjEws9jPUcoF0ebrwgJMd5N4d038iJaGwXg0vAgvSkmqUsyS4e4y
658EFE8xuB402nyUytcYjZhDQI2aAerPz0DC5pT9QigyawzIV1gIfPH6E9P5OrAT+sya2uhYdWuE
7U8clR2nO4pq9YKmF3OO01afiJo+5eTVUkjtaLG2bjypBOWpE8hpFSC36YI3buAvZrLu4127ROA8
E7OCCHV6Q6sahh3EiiH66vQQpTwEkbgCjbF7weTeZhxl2wUhqlfW5EEaflxXdC70Qu+1jtwFCiUY
eD7XM44kacxaiEwwPdDpFQhggKMpbTFkzpYGAWciSaDl2sirg3IVI5VCmMdp3OilNiD00j4ZRmet
pe7EOfs4FTCt78mmwQ2qVWFDQMsqgNxJen5Du/AtSwnwy2lW+dfXbjpt4mlAb52DMZHvep1wGnQj
xe1tjNgu/lh3L3H6Gi0RBcwu2V8RIihEPEgDGm8hotd63+zBtVev/yclxPCehqPemSoktPVPm29a
6/lf1KfBG4HqFwjV4DyU7+zZybZoo2QMhCh4QSRxjgF03PVVA8xY5Y2q5YHH7H6MYxd4gUvdDHPn
STPAywEsH/RBii25RMsGuZTVxuON4ob5TzkPEK5J8Rg02dMiUvPs9YB7Sge7O54yGOI5Nz8p7wdJ
ZSjQmR/UZ6qb3davyg2iqG3xVTF3WChuzlk7cEkcDEVjLgUn6lwcbau20aarkShPVRFk40/J2vdL
nnBOClCQFDQ0wz8gs3EupY3xrJU12EdKb5vaGzCSXGkIIf558x3mrU7kCGfXKB3WJUSGNgB5kgtr
04zZoUCgmlF5oa1g7lCZ6GO2MWyCkyuiqfZS3RkAJEMhVdYOmT0eBrLkyedcA4bjcU9NSQE8m89X
beCyjlABpiC1VuRyk1p+1SchsNZQdr9+gC9HZ3BVoQsG5wr9aKAaFVYOL41KMqbO+SLo3/DmMfNg
z9ZVoHsjcDsSz3wMV1ZgPaP2Du4pt97Rf14pOfsAwe47pyZZZk0fkDVu0u8o/UWWmrTnUuwnQtDC
f76iTlehNjJCiLRB2F8FxzxgP4ETtc5W5rb4DJ+au+61/lgaxZ8rPEMuhtiA3oFMnJjdBmV6W1MJ
9a2mdj/GjZW7yUeseNH2EW9bdZMTb7HtZDIO8V45FSlsqBaNY0dCqCp7fKtsotY37zhznUDxpHdz
oz+kO/VGupM3S9XbSwDbb1PCSXd0Z6KPFDObRjnEQCNrPH3dH9RnJMpSP1mHG/QUrFXgj7nJY73u
9i/XLXj2PELmf6VOf35yPwxK1lZOCko9qb8jMqYn1IUJickALxf0rwAhbB5tjrdxBAH1AVgofJ/+
pi/JCnU15eu6JrNXALhM/qgyedMTVSg1G5LoWMC8dskNe6OHJJDQVLky1s6OrZeAjmbdzIk4wc1E
cZRwNkBchEY9jL27OkB3s+5pQaulDRIMEu/j0lI4xDA/vwGfnFcFbzx35W34KK9+NJvkdUHgXPR9
uoyCR9HNPuHcgkDtE828+XGUPbVz27fmKQLGyJJ6c9KQRsW7QkevF6CPzjdNNwoltSqYx5D57K1Z
q+9oZTkCHm1nLNnH3G1qKSY8yhTg4xFzLqpJm8oZ84h58TZ60B65jy5Hdkjf7G38oOtBu7dX7Ee6
dhbuiNmDfSpXsMuEmhqJUA31lE8SxC/UT3oXSYX+Ab3Zhqfe6B+p5Mrr+JgvBCmXs2VwKWDvAsYo
Um86mnHPNTaTpAKPJBD92hTDsw0lSMkbbBh8Cfgq27jooP5YodwF/IkcftXW08exkpvnorMUP8yV
flNoIz2WdSkvUQzM2fXptwl2zUa7phhqgV+gHKC1/baQlgCRL1EuvvU3wcCLlx36NAVTruQ00Trb
Qlwz6kj/aY9K9d6p8Ybk3CspOgvyX2Up33MjXshWzCv3R7A4FgZzt5tkmKAUU2XVWfGKKtl64ZzO
mjN6WP9fOXEcLDaR+RsyKNftyoPy1SD9gmtSfgYPdPTrALbUHxnQ/bWlEvCcP0fu/I9Y9dym2FjE
SmkajTdS+YWV6iYKm/Voof/N0iOXAAzBrsy7ptTfr+s7525P5QqOItNqdP3IWNJcuquyn5W0s8rn
6yJmVxSUdwjnMEsFJLlz1Wg19LYVYkVzNBMgf2ncmuglX4J1mLWNEymC4beJpJNimPYt+bLLbbvU
Dj8bNaF0KeNxAjxTPFIENdKqk8EwAQd+CyU8ADZZN/IdRt8+q5WzbTdg6Li+brMa4YmJuB75Eyzd
ucDRpAjDC9wYXH2RugORV9d/f3brzYlKW8Z4J5ANzn+/xhyB1atQqK0LNB6DxbW65+MSftq8FAvo
Ew7edEilnUvpuhiesIMWQ/NQdOD+vav/MdTo5I9Q9sK7BJkLIEydi4gUm3HW4bKrhu+3+E2IuaC0
a/6NHZ+IESzMHnP87nSDg1zM0ImbhxvdfJHzhafH7HE5ESMsmJPJSM1P9+kwbPLyQKxtK/mL5CXT
x4rx48ma6cLbo3MSOmYRpKgW+MUOcv2RWb6jbO0+UJYGHOcvTDwbwXfp4N4UmdulzOB6V8XMa3/Y
bVDxoN8By0pbZ7sEtIIcsD3cB0PLInnFZMGXSv6VOy31Seiq0DpVzHqSu+vW1q30gPfcsWg9dmQB
89h7u7l+oma3DkNU+AuN4hhcOJeny63Za02CqXblkIyGZ6Rkm9ZfRCoX6uWzQbn1V5K4fQbKOzbu
YWzfANi6FbjjjfJVGV5jII9SoP8UW5beg3W9iZb6eebjrhPRglvSaqWz5BZKOp8oiDqv8aPykB9J
5NJN76GwSCQvPsr7wpetBYc4a7MnkoU7kqM2ETFKmEdir+gecnbQWtC03uTpoa+WJq3mepkVMMhZ
iO9AxHcBJi+ncdPVFfRsLL85yrsQRbLdGAx31rrcoOR41Eo3v1UfrpvQbD3Ewsg5wMPQBaqKNqQV
tCLGCJtlPn+F73fDx2j7Hh+dzXi3IGp2Pf+KEo0o7WwnCkdoWL61gbmuboyf5FdxHG5BYTSs9JVx
B2ikj+g9XmQymr9MT0SLRjR0WtFOWnJfcYE/uM721g3dvD+HXrFfNJx5mz0RJ1iOwkeW1d+LunJc
ZXMH2KEjMJ487SFzI886ZMd8keRwunUunM+JTOF6zWTc6hTTlZi4va2lPZHv6s6VTHQ9Bdf3cfaG
nTKZGEL9hs4SvA4KZ3kaYhsTJ/MbEGJ2zs9F7svZYOREiOBKwTzFWieFw5GM0FX6B1Qpr2sxt1xT
b5OiTvhKIKU81wIwMnluRzjcI6o1DDAdY5Qdi94BgEezpla90KM856pPxQkWETENY3rAW8IbLnQz
PVq19VEqV4C4uK7WbJLvVJBgBmrdp1GiYuH6lbYFg1u1Mdze7/ed4tZ7tBAaH+1e2gAG6L5fOt9L
Szrt6cn1V/ZOhow6ROtr4xM9AoU7+iRwAv22Lj3nXl9l62g7BmEA9NXrWi9Jnkz2RLJs10xrc6yu
Y//I411mPQ0Zmh82bbq6LmjO9k9XVzBLp+2MjjEIMtCECaqZIl6rAAu8LmT2KgCCNObmpv6Oywnw
Jm9tNsWwFQ0iCZBD2T7KXmt9m4Vum+7l+AHI430JpIJDqj4R6oXxQrpvbkFPv2By5acLGnax1U1Z
TJbfZsMjOghc9LKg6Oo6abKg7tyaopVnwjlH4ccWM6aWTPLR7hEaJsOtKn1V+UpbKpsuiRAsU6ob
YIVMIoZCuaeAP9HMcMV46S1s3OQ0RB98qopgh4TTvGwp5DBn7WQ/Wimo1SAqfmvGEX3WfjwAnue2
5wth4My9CjPRVMCHqAghxKGkse8yvFUgVakrV1F+8rZx89zVlcc+RBNeu3AGZlzZmTj13DZ4kaD7
RsHzR4tqdEtWPgYENxyDsnjcLSzozC1wJkpwZiNei3ZnTi8tngc1I7uoWWJGWdJGMI2aS5Y2AL7G
4/ntqLwOyqM9PtJ/8WSEIiDAAk4rppnFeZGq0x2zmAKCvntEEw6YgugSHPFcmuxUhjghokgspKzE
vTzYme9Ike9EuYu50ndmFa46kcYnoz8mPUhoh/sFw5/fqD/6iSTSg6r2jtFBtqy/pWXQkV1Wbork
ZayCJn6OjA3THodq25XA4L7XzAUPMuOtzjQXLJJosa5XPVY3j3Qvlr9qJwYxA/g4C/mlKHlwXdkl
aaJROlmckenV1Tp3ivZLB9WYTbkLZlw0c14XNffuQs4ToRvI+pwJRfv8rGlpqXI7hGbGgHC5kg4y
Srsdi+4q9L8BZ+C9oOg1ZcoDql23NuhCbPJ2/RNmXOfZFwg3QZHbkqMQaJv2vAhsu1PQ4FYD1FCp
DP+6qNmFPVFWeM6CPS5vZQplQUu7j6VoVerGTnO4S8DXFOdf16XNK4bmE9ywGsaChW2UozEGVCkU
M6qtDr6eAk2L6+si5hX6K0LwLVnCq1DqIUJBX2hvgZRoRL71QPg6JS/XRc3lPLBPf2VN6p7c2Ioa
A1BAQfA17FA4C4/KqjnaX6jE3AFqydjpm+x+6Va9JNMCKAheFTBMwF2iwVCIoR2lJwpPIJM9tUHq
Ax51gzZYKXITD2XeQFvnfh/kK3B778wb/MEBtrvX7kAwsKD8ZBnCvXv2IYIDqAjMssvwIcZt5r2Q
PdBectNTmW8f0JbuDZsfxC8rV3qiz9o2XgjtZ6/fk1UQDQkdv0ltYJeHbFN3nqztWejpKkgGHkqz
WlJ13mz/rrlgU0VfEwdEaVjzVekD3GD91vQe36S+86A8sCB2rWEdegvrO/3oxfraQOyZ6DvBeyNs
NFa36lSA6Hq9aboNhqoKc+qHBiDmwI+Z0bgGBvJUMwrMJPIyRXULlfit8YlZhe31T5k9UidfIux0
HCt9M/LpHYVJue6og6PC1jElXfvdEoTkJXDzZN4nsoSNTWyQ3igDtNZ39HBEVYbfpXdsYz7hIUVc
0wWZy6r9kvz7FHO7/5uawi7LaucwM4ZoyULXgolpG0b8ugaoO/8Vd4vAizPl2zNNBedRpjSxjRLi
Bum1jw23rba1tcnBLqToT455B0gNN6kWdJyNvCa8U3CIodwgjpFIo2q2RQ2hYUvcAel625w4hu6U
4h/zDnxv5F9J05ec+EbDqIA3pUNShMJTAvgKjGLI1oIbmD2YQP81QDsBJE4xxEvshhFDzgHwzRAK
2+UqbexVLDf+dcuYX7U/YsQojzS9NBILYvpslUo+De9I43fOQs15SYp44IFNFwMjGytGNsbwmzl3
KQUA5z/mAv3emL/KCKfZxkTDoACyxUOYw7Zyk3xKnFavlKS/FK7FCwZ3kRtBYxdA1UC6gnF3sJ+K
hRv0DQws0VrDjRp0rjgjsw5S3L9JjaYGBBwbLt7dr1LKx1fWlYPP0kH30IzyEGnaR6dEL5pdkxvJ
HMY14XLqRpG1NFYqOlp8oSJjpEPHXDqG7kQIc3CKNJIK/HY0CD6x8rWjC9GceFeJvy9EczRvYj2P
Fd0FQA6RXiz1qc/us3xt2H4ZLcEqiCdCFCbEc3pK9bHE2L4bZr4cYU5ei1aYpV84dxcx8iRGAbA4
Spc2GL7F0Te1YVxWwYnlglbN1a0Xg3xo2rNE0WVpHIj6XHX7hq/k8KgiU3L9MF5EXZCNvs4Jt9MB
lS76zc89C7V4kVUasLxV5V0hfhYC4QhTV/pvywAWXFA3nYfJl8DpnkPSrELnaGsLmZpvuM7Tu/k/
nwCaG3RjOhYqnuefIJmFafccRg2Yp0ApfRJWbgUUDQAwqolXSrdtTFye+k1oepj68Wix6sHC0wYS
AJH1O7X0mnhTOQ/jECLQ7qaedW490f6xA/SVHHuyRLzKiFedraN1NXSLFPNUmwH4GBhYd2nzQ6eR
T6QjKz9y/VdTPzr2re6s00FeR8h1d9Yqyx9bCy2NS8DyFy9eUXXBmpPECkeaQXVMI/mxmWE2Gmd7
cGP9tm99rS39IX0w2qVwaOYQYdP/rriw6WnfYzipg1gOkJTO6xF76I+4EmBsEeiylvJj089d2WDR
449dR+wmgrhiQKfTMIDNYEd6sKii4QboEybGzexy4ZaZObqnKoqRfVIybkqUG67Rm8iIj64qoWsT
41zXz88FZcN/dhBvhwn5wAQA7LnxhsMQmqSFnGHsvczJMVz4SLNfjrFT2nsLwAfE8UfE7sNrVxO0
561U7QvtEm5nmK6ao74B1spSO3b9ukE7tSSVC1fGBQiX+IFCIBYio4DeNiy+EWHx7V06wub1HOJw
5jFZ0v7KBmTWMzWworsx+ShKTKTlLpMxVIRiwpBQV3buW0Bmy9WtzTEPZ92ojfnj+jpeZIy/P1PH
3ClGilDLF1tsucVlRFBYx2hUfcnyHPKcxNsq9sBPDcxzUJ9ZD3YdxEiKONVrW7pt/6UXS82vs1Zz
8hXCeQQiSm+REF8hMxDghF+YyHMp6J4WlJ2igosDcSJGOH+yXbRpFgIjvKsd7YGOiuySoTP2vTFi
0t9xmNsWmBEloUo8i+Zx0LYhIuc27YJGS+wFB3xR7PteexN8oKjaymgfFxwwl52xpEpvuBlQNNRV
XG81HWAGSQ5SF7913qziXcb+O+X09w+jLwLZee/qA8meri/Mt6u/WJiTLxHWvzALdEM0+JKG42lW
bdpGdymp9jYQ40LVk4BEqYGdQr2VmwdZXkXjTT886+AziNJNWwFeMR1ctd3VVuqBMS83kPRJNLfH
+yrP3iwTNODFYpvTFElefrOOuamJswvYfeceQCJZZzndYAD94S1U15b1LmmxC4DYdU91L+Sjx7gP
AqhWWQKinbVWbBnIOsDFhzmwc8mRzc2Co20C875d4basKfxc4l86A3Xn9Y0Ro+n/WMhfScK+RHYY
6loNSeDI82wJrITxihn91myXMqFLkoSjoebYtJBAUqQB7wI390hDV8vu9KUiwAV8l6CTeCvpFPPu
QwwvmFShb+vuqOIfs13Zjn6e3LdSGqhwlZHijdKNIq9VbRcle0B6x+1L5rxp5Ytlj/iXj244Epm6
dXtLHRDDYURQRT/i6+DcX9+DeRdpwT0CcxjIRt/H+OQRaILX07Imt21K4Q2Sxb5VW/eRYmFKr9dW
RAU7jDx60WD5ueN8kPCzriUgjYLGZHSAeMSW0sgXnRffK3jyQYL9jTFy1hi7MlwKnPdiKD1FZm7s
HJpYBYpD6Y3JvpHvOma6VvLPr3cD2IPAXsF6IHUnmEkOoMwuyeEoKIsDzA0cQ54FLCsXMObmVIQc
zB2DiRYNSt9tGSdrDlKAacIHF0JvSCkSg3GHjFFc+kDvBj972Egr/L/hGhBLIM6occPmBGPsFCzq
CwrPBeogbdZB6wooY+CmCIFGpoVDGgM1wk3r5kcfgQfIUV40ZoJBFpQPhfEYRt0WI1kHR+Ye8BTu
zU65TXQ0pXCy1Ew14/JghED3nh4NyKlNh/hkVYpUoVmZ4ZCmRG1uVbDpgZKLfWpOCRa/MiMo2ufJ
SxSldB8PY+JJnXxrA1l6Ifi6aIqBAYKtZMKgRPCFJgjBAK22UEIg+Rou68s8iG2n8lWtlg9KWGDE
w4gcN6Nd5wEB9DHO8twzuxFFhwRFYC1scwCMhA8LZ3RmZc52SYi2WuJk4FKDXbZM9aix5vVWNo/F
aLlOdAvyxlrOd6DjbfMF5zBzFZzJnf78ZEfCSmscmsI6EpZuM6tbJSMNCpYvWOH0+cJdN41cwwxx
7QB+RljwjMSmkkzqEWQMlchz2Me/WcATCcJNo3B9SGQKRXLnJrJee23b5BvSvWr9fV7szPyoq4eu
WFBr7h12ppfgTkKiRbFuQy/DelbG11DCSJm8k+hdnfzO2FpKVrKeLNyps1s21bxxe8OKHWEtDYb0
gjlAU92Exwj1TS6xCQBjIbswLdjFlp2IERa0lut4sCYxPZiny24NxrKQBlr/UKCKObQLabe5I4kx
ub9aCSuJ55DKpBKugSAPmq+kFBD5qyT6lcUOUkJBThEzgO79CzPCbt6tr1vP9SVFIe78FGRpnikM
7cAuUJuDzpFvuVYceWb/m8P2R0eQ/ZyLGTMCAqXJ/ZVAzWG3qfk2LjmS2YN2IkIIKotEjuW2x66R
EZnervK4tOCqltZKuE9IwWSjDiGhjeO11iML0IMtpGiC61syWbFofmgINYFpYAAWS3TRUdWDuQtc
TG5Ta0EC8OzQPioVc6VkDwS6hSM19344u5gmpU/cYKTbpdGk2JlK2fHhtxGrG8o2VdF7ZpoiNLmV
x9arekRrYMmWLMAvNmu7fwRyeGt8OfqNrH0V1pek+bp65zDqN0Xh691esn7YgJQDcu7CDTazOmff
K/gApN7w7i3wvXGF1IhqMrThVy3fkrwGzLjMSzdi6VICfjqCwpacCRU8QpSrdsIkCM3HgCK11lEQ
1CY0ACAVmvt0V9aebSDpXLeDuUgKXg5jb1OWb+ryOd8aveg1avYwBKOr3WaXZjZs2nNi377JrFs6
1L91M3+oTWm7IHg6Khfq/hVsC04h4mA0xipPr9untntX1N8RIL5K+6mo0fON0d3xvrT2Vdu77RKn
2cwZO4tPhJWO1bZBYhOiTSP3cv7ejcTjdOEgX8x+i1GQuLKmWfFwgJQUHp0TYIEPL8Uwwrn7mv2j
tl0lpiDOAmAOg015I4n9kYLeeXgsU+aTZFWwNzDYVU7mjuPbwurPBERYApQCEKhPwwyCr2woLfNy
QIhWtM/9sM+0rZatuIYC07iJhq8m3Oe6R+jCps+l5c7ETkZx4gjIOGqSQ/Gi6xwkGUlAEBAmWRIw
ScLT3EdJzyvCHzxdK3HtFtkRb3hPQjvkALBo6SFXfUx5AP4kRXqS2ftm6fumjb+wSVQNcfODlfiC
aLNINauKJayKqXd+OiQgauau096F1rYh78O4YCIX1FXfJnIiTzBEqYiyIvk/0q5suW0k2X4RIrAv
r1hJkZREUaJkvyAsycK+o7B9/T3QzG2DRVxWtK/a7fFERziRVVlZWbmc02A5YnRPIZkCwigzFNyy
3KbcXVS+dPpJQYdfvwkHUG7LhxHl4Tj4HQ/gHD+qaDxgWMW8/Lf0p0xWndRM6OJ5e5S3nEzbOp1c
AS6PRC8iZyXkPAKHi6TP1YgvYtxIa8EeBhT+WXya3wSsTApwISGcQ8BVKvvUL13VP/goiGV4LpWf
RvjB5MP9P6Si+QDkqoYBEJRLi+RwCdVaC2ivKf2BkSVTyd8AI2Vq1YuqbysAtWnaiZNZ/Ve0oYnA
ocS9C3AfQxBxBVO3fMf3el9xumYG/FaJR6sX90CnkoRz3T0VBSPUvHqjguAEoAwGGOcwV4gnM3X9
gtcRgwMccLne3Hd3+/vxw7k/BTarKndlzbMYTJhggBpo2XgOU0sZcKVEwimLrLNiHlzXNPem55mW
s2EEswadjJoFGfMKasB9mBtkLvdM9MW0EIMysuyDfXDfDv/5cd2DezAhFr/w4/z3X/zBM7cmfrnf
//7nPzomEOj3e8veHI+br+PG3h3Px/PnecM4UfOJWZ4ofCqgVNV5MhV+9goQNKtaRfYLAvwmq7Fc
F5Af3z+bkHF0r5HmZ0ESKGYwJY/BA5p8j++LLMlGLL69s23XdqG0YzLiuLUdBmUIGMQAo6Miy0DF
RbVkZFkVAb8pMXe7884+/HS91w/ZfHUYW3wVlnyv20IS5Rn5PBB8I4Sk3eGAbbMcliprG4MCqyAC
62rGpaJUiQqjiJsISZDdwbbfDu5v04M5WBvGE/a72YQ2gKUcShGhy4owKSDn8PPn+/PzM9jBzefB
fJrMwprwZ/w/iHb2jrU5fZXW6evUm/M/X6OJeuP8P8fbJvldOr7+IoA+GbqsSfCql6enxugp0L4A
qGnPx2X7sMXympYN3TeWxVD/+y+7JYxKSfVazg9KNQuzYf2m++ThZEKSvbEZor4Ha65EyWiRAY0n
yDxpuDR+aIKxNQCVZsMt4AS42/nYz44A6kE/e/71N2u5kDlfqIt4BsyxA2mqFjIzUzLxW2IiCWme
oW1iRdZv79V73D/u9w5jE6+SzvP5QGPkP8pSFwipOjHkEwiGByxM1332flj3LKeyet6XUuRL9bRA
EMs6mtWzQYJiwIM+erDUF5aZXLVa0OpQNqlGaS3w34LebHfrmfcsCd952CvrABU1wl2M71+xA0px
kXMJunTmndpp5hswTB3b9R4/Sufj21Vam/kMMK7e9eO/EEsd/0Tys2wSIHa2j8R8I9bbuXF6XAcj
BiMbp7PBl+M+mbgpZbPFPyn++IqGA3CloHCNZsAc/2D9GRfTN8TErfWgQj0dMIaTKP9na+dr1D58
/4aDMx+e+UbFNTof1vk3/I6fPf73+zDhOOHHno/x7fOk0gHotx38WS6ad4er/IrwF1/1/W2u/Z/b
e/6K+VvwCzfC/MP6Amk2aXpdRMzfK2AxADgKXcEoCmSKZZCb/Se2QBgz/8BFPpmv0P7eupvdpH10
WUHNVUyD3JxiAFYApXYeFzl1AqS6CaUOsNNWR8baJCoKpgYxAdvsSGnwdHuZtTkSu1CSEkZ55TbO
uTjUJVx+hfkQmIGJZ7DVmb/xp8kc8HswR24O9DWhtrd/tJ62T97WcaD+19fxE8uydeeDdD7uNkf7
eD7vjhtifoEv1fxkoc/RyZg5Pp4XBfENpo0AcHrphJSkz3KUmhJLzHkA1BRjApaSSQC2KVJGPtGA
LjJF2wCUkgwnu7IlwKBTRLySwZyBFvhLwboPJhsgMCZA5EYdEg8XYLoW0xtYdeK7JK8FRgg3uwJq
U1QB2BISGObgpr6j3sVdYiSSlNQd9JQwbhiWVit7vW5pSFFotaMZjGLRVfyD/PZSGrWqhZEnIKzk
odz02PembNyr6n7IvQiNXu0dyqu3Te6qRRK7eCGPcoQVpyox4SAvN8zpzf8Ct8Bmek/fg22xjZ9K
s/aS59Hu31mzH/Mm0asKCh9gtijgnAGU6uUmqlKV1n5hJFZZHqP+VxCjLMlKFzJkfL8xFztHxETI
+g4yqsRHiwpAuMkGQOjO7SVcM8eFJvRLVURhv1crSMlS6VnsJYe0Nt/1iSlIjOhbujJFeabUnku4
AIhBAYuy/DqIuwKRG6idC66xORIkd6FS8CI6qaL4LPr89EM3UmMbSaTfxPKIFnLSwopKsU2soJ18
s0I66zUHLtRj7osA0ub7Vkk3fpMQtIj2Q3uXAzU1QrJLlUBAHJafJO6C3kY32PCZ5rH8O/TryG3k
YRzMHoy371pXK9u8H5PdGOhksPygnp7AjSGAzpxPfvhNNfuAsHFR4myyPQc8bNT/u4Ixi7y2MoCY
UTCqIGvoD6VWJsDt1GWNmlrayEUep06igz3ZlmWN7hypyICgrvtoZwFx0O3dv6rgIFmAdwSAYTTQ
lmDeb/bpCyOLshIwqpqRWuKRnIE04EiiGdr8dror3AJTYs/N5rbEq5uQEkjFtkqBVnSwDKaW0Rwl
VAg01izClUFTAqgYtpUDUI3AjixBAp2tWXCgHIh4K5YZUcXV8ZzlgMgWjzz486srnau6ikQCymy6
WqFlK7nPJWKSrmb1a63JAcYGit+aCD5Umj2iBEC0IRcK0pME3HOlm2+KvRRb5c7fBJhv9pTSzD3h
FLze3qe1ZVyKpfYJ00mCHJYQKzR3U2dx0udYHJA8Y1xP1x4cy4igCCY4KwdS20sD1Hita6tQhj10
NfLVYRh2Bxzz/isiXLPhZaIHQKAvh3cdNCj3OQitwCLaJaXjE5+7KwAD/IgWhCYAQ8KUvdSRnACo
iyPvpcGxEEFWTBdISmAQRnYIbMJ0niLPuiruETdYRO/tiIN7Ghj32VVQgl5IpLrQ3zBP+IHN/XIx
erS696B3yWbcmlpwxNzpiGg2GNesBYkha2WDFV1TkJAGUTGaMKlzMuPVpp2P5jGwMnT5z3p4aAsn
ThiebW1/L8TMi7pwMF3fV0M8Irs+esYpSE3RKp60XfrgP4K48SsHeFtkgnkcBKYsKtirsgB8G0Rj
/GDGI1R0OnMoSwmayxJoKJyUE6D4gMsZv8vHd+Ueja1A4tkCZYlsAIplRVsJU3exx8SjXjGZi0+g
TlGigMhBH+dFzn+o+iFmTaRcZ7QoHaldjPmoUyIDApQPKTJb34zMzpRtID3yaCR9Vxnx3fXbnZJH
bWcYpWEXh7DQcEsOBd6RNjj9PBmMsHfgoDly3vhKzNg6Yx7kx22HdJ1vpkRThwNN7FIqi1C1fou3
+TbSgQCEyROQgc6GZLVPifvv76qL3ZuP0MJ2w7GbujSaXTyKyDzngMSMcQhZ9kHFy6CWUdts1ikX
k63axZuiZOiwfsz/HII59FjoUJVhWk0jdKjywDUkjE8MrypSAoJ7e3tW5WCgZX7iAjWZbo1XOqEM
uwxyMuE4KXjt6b/amUyIxYixch0C3/2PHMoAVXBRjIYQZgD7f8Q0Z9O/coRlaVcP2dnSFjIoS0tU
X0QpFzKm4Cn2E7PNnFzDAFW/aaeDWB+jHJSAv8a/iFwuxFLmpoL0nYtAzGKFskWAdVmiK7zyDxJr
q1hLSBtdWCCjSaCej0Jg+VAHgykl9m1zYMmgzG4sJj8TW8iog6dJB2k82FuYicTV04PsBiogqDaL
dAWKILEBxHUsWGUEWDHbiDY+uhvS3NL4F0yeyNG5Tk+Nj4K4gJbp9JljBYFXhb7vOwYlMAwazzUS
Gkm4aKqs6QqYPalcSTt2GUBXA3eoLB/MTrzRm/ywTwvGWbvO08JAUXzDHBesdGbDvTzUrRKq9Qg8
KwuVddvflu8TcsSVaSC1FzwoVnngn8B8x5qyWXssXIilNjXmwJArqHpqqZ7mgnDLDUygNA0WeatO
1Y5F+bzmUZZKUm9sTU2msZ4bnqOZseqAJI3e2HXn3DbU+ZsvXvKXS0nzbdRGpoftLEWp33LgfUwH
HY04ILxpBtfP3m4LWw1JFjrRMF4CVw1TJUJaA6LqwcZ4ixU/aPcIgVCO9hBdi2/gnbLDp5N0B77T
2O5rCwCQt79i9RJffgUVlRQDKVs/hPlMDz/RjXCYNmBoORnObxHk6mC88dADQHa7geFX13wCTus8
PTUDI2uU1U6lkBQ6j1AwrTEcXoOkzdJYjW7/h43+EULZaD+Byb0eoVvrdrayAfyhxf3K9r3tm53X
bwhrJmw1AltqRZkpQeVLbAQIFD0hdX1veA6OxdswWYJqgtudETCsrqGE1wdCd1RK6W7EHjkAo5rj
vShH8Lxv403PenGui8CLQMZ7DDtFKVT0ddxHc/+onKGLLrUGgFc2HUOPNdeNjuL/FUL3aQ06+P2m
CULa8tkHwFoksRK8DDXozEaPN9wYZ7iBuAqU9MJeJXc+azdmi71yHmB/EcE2ClAAmgM0G1EzNIAv
aLXCnh9s0v3owKeabMf+zDiyq9oAWk0V0QEvoT/h0uMTKQZlpI+zQ6zho4WLwLiWC5dviqdoO1nl
cbAaRr5uNeAG/cs/MqmjpOcixioD2Nrgyl/JDnxw9uQV+/S+2mLS3lW2rC2bLet6Of8IpCwvVdpa
1ToIxCzuU/YS7ZPt4JQW/3R7MVdd/h+9vpseFiGxUkah2tcQ07maS0Dm5ypQp/vx/5NCJTbiPARj
ZTWv3sdkB0d/LxZ45Erb21IYS/Z94Sx00QPRB6MhpMR73yus8LWxOydyWXfxapyzsAU6ziGC3Abx
ADnyUcDV3+5qBwnJt9Trj7cVYhj6N4jPQqFJ1DLQuEKQym8mjPrVW198uS1izWUjaEKXBur5KI3R
pHYE01F8O0WZJaQ/Su4OSV+76JxRffI1Vze8RPzSeLfQ/i1yNTqiwB8N9JD5/ALU4fIIKyHxMdWV
IuyeuxQj0AX6mwrZ54J1bleeL3NMyKM+MaO30XcEyFXSRkTfjtWoxCmkCl3YrwX/1heDqfmCo3d+
aDYc8Zo+s4Mpeb+9uiue/UI6FVx0ScJzegTpBRgncv1eYOV1VuJCeEFkdfA7UsW0Y0d7b9P2Otax
QXidcF/D8MSFB3AT3tZjxRAvxFB6tKDFiWoDYqRgH8QgLdsoPiOOX12qhSZU8mYSOR1QABhVGkSA
GzS8WQbP/z8l5i9YnCYO/PJI+kMJ1F3AvfoVdq2plD9vC1mLudDbijQ4EuGY0KLLF1OjA8NbhJQ4
kEGrjIR7mJq5ZOb5PVK6kDco9tQ4ZfEykBefBaG/4gIvpM/2stAx4aQuRglw7rmOvcbQTnxX7Ub0
tAeSCkiL1I6HDIbYeLe1Xrn7L8RSN3KUxgHyqlB6kp4af58qh0H4IdU/pYkRKl0bIlLCGnosZTCq
qKiNXOqXNX2lgig5Bj81D6BAUt1nKriZ+ZDhn67XEa3baNYHmAtetdJVBqclVZuPKiqBeWPK5FAC
U6NCE6m05VtgbDzmPaP4tKaYMcsCEyVOAU2Ugik+NS1LLbFSTHkLLwlwYpsftzeJIeK7X2VhGwoB
S4RfQESpEK+W3ySi2s3I8BQrgRImutBJIIroeQe/8PwVCym+YLRIfukYX8aY05deWtkXcB52jWS2
tan95A7qKbGLzW3Vrp3HpVDK7Eeu1Pp+gNBK60FSDVQlVoy+8lqFCB3NxMig6+ggoEKYqm2DEPPS
EOHkz52bWpkbe/nW2KfbRkWnYb6R8jPw3q1jbxp7kBjtle1tJa99/eUXUE44kzk15yN8gdaZJbdV
RKeTOrxGzv9aDJpy5ioeEJ7mU325gTheWWeQCAqSF8XYSYOr8c+E2a2wcsLAowvCSDADyRoaxi7F
8I1oVFmaIddgZk/JWejMAEToFhL2ZnQH1jU7NaXAig+dE7jZyWC++1dOw4X8+fsWdlqlk9gYCEFA
+IAOfDt15R/C/eiCt/JFP3xq3q/P28u6cjHMxMH/KExH2oSf6gz81anl/1QAvM5bybnbAdHeUQ5k
cIWvGC2pDJHXbhmFUkBm4YkMp6nQk9MxP3K1MsBiaps7xY/VfXeKNVvdqyUKI5Nn/BSsxK58S1KY
74oVY0UqEk02KOXPNTzKDSjcqAqJH8CKZmAlUFw9gWr7vp+4ZivwPsc4/2uKLqVR5z/RlHjiJGAm
5FGVmHL5a8jTZzH4oU8imNm/bi/riuXoIvqR4ODAiAgA0kvLieMy9KsKG2kUgTXwv4aRmGp5ui1k
xaNh0h2eBr3mooA2/EshgzC0hWYQvJhUlBlMxOjaESGgzrDKNTEqSEBBioP6/VVPnBLpWaxxPZKn
KOFGCFh0Vlpg5ZzrQAbDFcpj/OPqfTGGRiZUXYt2Dt9NprcQzAZxtC3xyhBcVRRRbs1YZv9Ni375
dgarCuhjkAmXQHxL19HDicuMMABHO5D7m8nkZWBpZz7vPw6YPkpMLURtwQyVUrY0vSO20QPcoBJ0
pF5QDOAANooyFFggew410Ghq+m3fc/I585uZNw6ziZu4lMDx2UkIRPhMbUOP9Kkk2B2Ckn1T92SP
8n59XwljQHalFsmPmPuBx57GyRVBWLBTxYz/KY6FvhsAPrglMODIEoQMMY08yUJlqajV1sDGMtSv
jAeB4iTr43vEjcqxaPzsFAKe4bVMdAJYjgT0ipBxLPVA3ZV5LoL/fDA6sK2p6ltXhZUnJmOIy1gB
j4/ddBV3KCKw6Ex82gTWWPPdL8SrMejkA6HYEnVCxFP3WvbY53U77TSR7/1Hg+Olh3gw9M7qDQkw
PUMeFltNCcdzSerQ1aLOCIBM14o22gJUL4wkEKL7egEsvoCMcQ+QkZB7SNFg+JZUk38s2gaEsL4G
BN+s42JbzmpBvWvA6o5JtCzMd3mZFHfYRilwJCMZf4uVWGTm1CfZc0TEEgUFBTg4edNEX01bpaLL
aXWOtLimEQxzVgF5C+K4ehe1qfzqQj1+FwLM4dYBkQfMmqfSXg4blBlb1WcxGqz5B/BkoQgCHnMF
9fbLoxsZEewHbOYAcGkwTXc2sgbGZt/2D6tC0EI2d2sibKQffrKWRmWvoyWF049d46bEViSGiBUX
jsTqHxFUvGFkORYnRiNWM/xMFNWOAcpW5z3aX1h9mSxlKI/KF6Qoew7KNONGqO8aBNsi4+GwckPo
SEviRgLtpHIFtB91o9gh9sZ9lORuphRu5qknjFI5si94t7fmOqWGeinPC7j/Zj4pOhEaQUyIoTck
wbPJksH1JnKtN8W8F7UlUJGy3zFglm+LvIZzBpOUgtgCfI1gmoSGlzbXZVUVBi2uC+6Eik2+fyss
bQJ1qIxxmPtuN9MgK/eJU9nkMXsPHR3RqxigX/72Z6zdJugBBUrGPAqHGYDLr1D8QJPzDL5eSlw1
kIBUxgzb1oxyKYK66aXeHwq9hQjDd0GOKh5G6x2FVc3E2HpuS8dqG+1r09iy8qQs1ahDXeYphoh7
yA0kpC7TEbPjjPCeJYEKiNtRIPL4fVHCvTbR/SAysolrESgiMYRj4MpGjyOd6mvxbCvydkTIXYjc
T63TtB95GKCqVuk52iCMqUndzDcA9ylnKmDI2tCPRLtNxOyzDkDsgemRZldGfVcxPM2a6ssohDr/
aeAPfSAjCunJC4eXgMriRFmzmqWA+QMWwT44ZpJCrAYUx3vxnIi5V4FfWhnLu1xktCiy/AzlNIeC
Bw4Sh6KmX0abPtjmKYoDrd3yhzD890HvhUujVm0QtKBLfFSgi8G3WzWyR9lOi7PMV3bOqQz/uebU
gJ0A3l7QQIJLmRJWBQWoSQz4zx7cNU1klqElyRujlkyAofUx60ZY27ClOGrDGiGRx5yDuDFDG1dn
j/yX35lder7tsFaqvyDgQxkJjQPIuyg0AG1nKHXYlx1egQ5xtI1x+o3moA+4zhpNBBF4B/lNvzM2
5Vtv2KwKz9qthxgfWVtRBjswPQejkoEooDtEiwumsdHaraMBUACXwW0VGVLoZ+eYB7wajbgZYmAh
6OGjKj+pLES5td1aaELnRrKpniqgf8GxlIrq9RiyQOeHcMAEiYB+IT8+3VaJJY46Y9EoV2mTQpwk
faTaR45Av/QHM4xfb8v5ztXS74ilXpTRx1WmC9z8CIt+Gc88Uo3mtEfODJfAXnPQqdCZ+r3uRu8M
sTMux5VYXJ+4ztH2egXuBaSspPaJgJocboJMsQzliYgnATgpQWSHhduO7Ja1tfM991Urc6JAFA1K
VSMUwj4oZKxpkZfotpJ2BSEn0gNdTKjvO3QPcQajHXbNVWLKXIWKICZA7+2lU0ZA30taD34QrpcB
aSw9KgnxTT3K+W2pV2+Y9WY1Sa1KRBl/7pGSZ4a6S4kqaeUGlInwmKBtRqOXEE1A2IqEn2Lic+Dp
lSs/9bKBZIyiwMr9ZmCgAJTNSOxKVxcvtjhP1B4F6zxUtgU5aH7l3baZlVNuAF8GzkRAAKjJlGbA
NOZ0maCKxydJ5igTH9pq3Qzo9td+35a0Uv2cpyMMNFxgOkGQ6QRvlHUjp3Yjmkxbr3cCk/sFjMXc
BGqPxXrkrBzAS1mzJ1jc24DLj8WwhixAVmf3GVhRQle1iSu64oMVmiAPfecZe7WSwL6USZmlUFSj
2OOwWYUTPvNeYeL1Zs+jxtIhvG/NO/TgM1b0evMuJVKRH8cLQxeTCZ16aB3+4M9JYLXmuB3NxjYc
/yRY6R3ZavZtqddn4VIolf/sG7GQi3FW0zhN3E4urV7FXByqQ2Ns3Ra1EnheyKIBR4usU9R2gCwu
NxuHh2KWZsmnfBfbj9qxAVLGbYGrC6rhwKFKj5ooPaeuy10+w/jlVk1GkETi7pOfq4G1b1fXEKAx
ACWOR54G8FdAyF8aJ+pDpBiAvAkcJdWCME20y1ZyZNYNfrVTlJxZ28UhGOOakxpgCQHgtLnXisSs
ck8qa7z8M6tnVVKu0nUQhhsHiTO4SB5zKJfCwnaqxXSAUqRBn1MliZEp8+pwxsMB2NBy/hmlyegV
dRe/8DXJGC31a0uq4I2OaGwOiOisZzskUU4GrrCCqaxNAHa3j0rbVHakYBR1mkDge9tQ1pYWM5MK
5l4x+wqck0ttp9bvAjmBtlU2mh2Gvpo74m+E4ABKoNuSrt0mFnYhisbemYpMVjCQUyIjMNOiKh0I
DcM3pVWtRPRfEwK4TE79GEtxOwKO5y+EoycY2zonYhFYXOpZV20xVn5RWgA48bfpKGWuTII3LQu2
MZ5FAD6LZWtS+nNhGHd8NZbu7Q+4ii4o5aniWd4oQccHWGfQzz526D8OFOGBKwAs16VmOWkaMEs5
RnixZkuwI6iLfARGFyiZelzpZc/PloxfANzj/BchSuwxYIRrq7ot5IiXa+uDoaaLJcjR/d4+5HaR
Ax20euQSVxedv1hGCWybAFlA/YGGFNM4khBJQXxWlIhBo8wLNLPC47IWNoq801MGBvCqZjL6KrGG
8HP0YK+vlJkiDLAawgfRpprAZcRVcWqOWTHeG5mBqlnkH8qUOSl05b9nc1GAnDJj2wLgm7qCpUrE
aOpYIQ7NHuAoTCHd8KyIaVW5hYz5vy+8apzkkg94ydIaYu297ZKdH0UYZsN1a6hbDdhoEse6ctdE
YqJVnBPDMxsXFaR1WV/pE8HceS88c0AADH5o07bpn7NeNIG8eNtW1hz5Uhh1OxVE9NFWGpWWlsRW
CGx0wEBmAHXjpV8pF5p+v4sURu5jbdvQ94nrUAD/jUqbZxlGoNaZRXLC5A5Ceze1YNnqVYYzuYYy
gXmAzgwNGpgxAHYAdbInUo1NpcalJfaovEmnAJAO4GsCD7lii8EHumfL7Den20rGmklcW1SUlDAo
iIDGAGIBZTR8jMdMibPODwPu38jJohdeOxP1LtCecgydFfHz7W1c82K6pGCqAgS7INmlPLdKgCXd
cFhTIRRPQH2+I5nohMpg1ahW3Ra1ekUtZNHQIPoQdjL4m3BFJZ8horXMB5G9oqgvdRCBEq/Yiu1Q
mXxpPICy9nxb+NpNDEQGtAPi4QuWVeps5CTsGsLjejTSDp70yUDggfF4E2SoVs4CN2cJo87GNHXK
EAsQ1kkfRuCJbWqn8WtVOQMaBG/rNf9VF2/52VYXelHxVD01SVJrsyjhLKa/QOX6F38/StHAY0Kd
HxXWS4sM+DbQSwN/f2NkJyHs3oEPb/+NCJQWwGvFI5imRJQ8QMmKCkbfgyVJxfAfcn+3JXwnoa5W
CS/K/4qgk1R5yWd8miDE1R4KEB/th23ijY/Vm+yqJ9X8VX4JoB4vnMbRPa43WX3Dq34L4CIYvUbJ
BlHa5RpOftv1cYtrVeNBQwkozMaw825zW8c15z9DL/6vECpMqLsUFGQ9hEjGS6Vts9QWJ93CQbCy
4SH7uC1s1eoWwqjThITwWCkAILVEjD4JKEXJAsPuVtdMQ8UJyVN1LvZcrhmX5xFK3CUIOgNBNavY
j6wgfRFiForyuhz0kcEpIL9B703WNzisKA9auh72Ho93gJN0YW4LQkMYR3V1h0DDJcPRImikHwMc
Hydpo8D9GXzttOpdHNlK+1spE5PPn6V/i3MtwjHA1SGdLmFMDF06lwtoTGEo5RpMHgRJbQNMZsJo
YVxbuT8CgDR9KWCsJj1LdQhQ+18alKi0u5B1ZbBkUFYQqnLR5DFkjKprxEdJuWciW69dgEs1qHNT
8oQvSQMRfbcPY0tutiWx5Yax9yxFqAOjIF8gEglSaqlxsypx0QhiZm3t3D6XaxcPmoYQwqN5Fc/s
+TMWQacGgkCAuMznsnJbHbDcL0mPATv1Ize+bktaVWghaV7WhaTYIMBFFiGp9EGxih6vTPXShhHw
XefKZiNeSKHioUock7HssWwg4zkqOmf2Fa7tULBVOXnphNYODZBqdmCyj1SMEwLqNy8iFxz093U1
sD6Gtbjz+V6onKKfJZel+blyxz0Yp/HY2YKZyKYAXD2P3/qb0c6d+EV/1RnX12rgtFwG6iyPstKI
Y4zFHnTj3NfZQzQVblohJVSEd4Msm3Be3tSLdpixiJzXnNZCND07FuKNS2QRSgfRYRjeKyTwe2cI
rRENPsLptk2tyMLbBY8XXJHo2aTfgzObuVTUaGIIgCmdtR99oWNzLaX3gMUTs3zL2qpCHAiqQfuC
Pmy6myCt+thQ0XRi6SF3LwsIS5UWiRlAZSCNmHT95xiqzsiDng3szbc1XTk9F6Kp05PKdduA3hbN
y8IhLp20Ouc+Q8SKtUIEKEMBE4oU5Tes4cJacxX0RAPXICVSHWNic7ITG67f7Vrp33aWo5wDcC5Q
bKIXCekQyrV1YyIokYZl7NSNON6FxTnun28v16ouCxFzOLLQJeXUIPEjiMgjJyaHSkYL3eBMw8bo
trclrdwGF8pQDnSqe2NISmxMm7hZdDdinCI4dvH7bSnzeaXCUSDiIZzGawQjHPRDNgWXWCMmE+6c
1EQ7gmHlv4AFtheZE6xrT1kgRODRjPlS3kDd7XLlkkhV0yKcbfsw3gVP433kjR/cNthmkMakKFkJ
C5fS6Dy8VhglH3J8aaX70Iv35T50o4O+B52cN3mKV3ssnJJVgUBRRfULqXi8Yi/V04DhF04a1DOU
GAD9ACbqGcdo7aRig/4rQaWjnESMjEEgkMBzj92wRzNl5tu3rWF9kxYyqChH5yat94HpYY1HsLbf
p7mpftbO6Pqv4U/O/YvnlogTi64EOD8FUN+XayYgFu4mqSotRap9JKaBXY4oOGMEPGsHaSGFTkdr
JZH4skf8TuS3VrYycZfHr+3k3V66tRtjKYVaOdnPCIepCTi5mZAKuHTDLo1BjfNqSPf5dLwtbM0U
APguIssOcGIUJy8XTidanSVVXVrhWItIeamN2U9l6GiTrjBWb82ukUkHewskYbiQ0osjePAgqY4L
H4h6zdTuRt74i6VDaQnPeqBsoc5KaaPoQJARfby6w0qa2xtQsy48ERmtuDCOcviuS9n29vqteXE0
LIKlC8AWxhX8XYsAuA/mp9ZME9N2FfoWn5Q0MJURI+kK43XCEiZeblYlVYSkwhwJg62LEGsc7pop
dkfBIZp7W695pWhvvtSLugABeqfriQ9R3XDPj6WJyqfpx06WgVe5tcL6kUMoflvkmikuRc72s7gQ
6z7p0MqHuDjPCwCZGm+tKh4kOWQ1NKydL9gIkvMKqnDgMb2U0014ooAUAHbYCqaYnCt0G8tmr20F
oL+wmujW1/EfYXSSBpxqY6GJEFYG4aZP8304ko3R+ttIzkEpNP0WVXBo6BzPmmNZ81ULLen2opCP
ezVO4EUKRTdJ9TIEojlFh9xnVXSv28EQKy0lUVZJ/DZOu1nFXix/AYCuNvlGsYpk3Gvl4GS8ZMd8
+DDoP3jVtwv9BXepFzei2ar9g1g+BwPAisC1ypOOcQetGhSGpFCQRayITrXLjc4xBC6VGs7moAab
poHDjtqvaqoZTmf1VCL/CvRuTJ0gP3EpRmj4sJU4uFAVYJf+qZUe6tybPoPx9S/Oh4hYBNN0aMam
szq9UXVcNcF/Jqg7jjMDzMxbO77flrKqDYIOQBejQf6qHoEmsSysZEjh1eSIb7GSNH7yh8TO0uKu
xVTNbXHXo/Sz9SzkUdYzFdMEV4YwGI9b0az5zyn8WQzoySGyi2oQ+uHGZ59/0ZraUtOK8QhdPSQL
4ZSXSwauS5Ogg0Pl052unDLePyXh5GpY2dt6rtriQhLl3EpJQGOfjmUtkk2qemP8k2iMq3xVGYDi
IDRGfkylY6By6DsZSI9oNQ0/a8nWQaTXeFzIohFe37E/cugoCBRjqdin2LFodAQ3cJrYREHnUfGd
1OH2JQvhbnXlFuKo41UmUabUCdTim8ScysIC+Vxm/I2rWAihrNBojU6M6vkx1p+qfpM2T3HAiBRY
elC2xhVpoEcx9BAUKFC4oxhaqsY4TmtCANWHtz88Mi/RE9FBhm5AqYCQotpnmlNX+1BzblvyaooB
lTU4PNDpoDNvtsPFPR2VqDpoA48gS/8g43MQaqC7RblUvifwS5heEOOTnv1FTQjvyj9SZ7+1kIoH
7mhoIaSiig8yQks1WLmTlfMDhdDoIWAMCUXueW0XEip0D8AXwI/Lg/iSSHh8RVLwTkDzGU9twdio
FTeLeWF5hvEA1yHogi+F9SOG29oG/oATPkFaZKtjsuXy0dYVIJDHH7e3bMUqLoRR1q0NIMwIewjL
0BQ31Ih10DrN6HtYXb2FQpR5pyU41IQOqRkwOqF97EVMn5IGtGHc521dVgKqC10oR9o3HN+U+GVF
4vBCKsXV2nGTgcq31o3DSKSXoM8xzc4yP9YSUsYBQG2j67N5v1BjVdHPkRUPI6umNn87FXRf6Ead
LF0ngVDW0C3gim2mV2bfspq3WHpQx4hEYFZMA+gRD9KuawdzaAwowmKAX4mxLzSZ//viLIW5gbB3
gJhJ89R2r7fuUIvzeTKVFsAuDJtYXzcM5CoYn0JxjYro20zIFKOB9y7HwpaaXYUpydtW911Kv96a
f0TQl15ack0+cBChuNIGLCmObAGcZse93PMP/Y9gL1niM9pfDqXnO0ltJu/ZV8L6iLWbF6v65yMo
p6E0tZ5Xc3LXCP+HtCtpjlvntb9IVRookdpq6MFuj4nt2BtV4iSaB2qWfv07yuJaZus1K/nqbm4l
qYYAgiAIAuc4HRATtNNoAgsf2CxONaYO8AbwMmrJxG6Hqg+pQvSI7F5ptRJSMw5eVuMhz1+rEXA2
gGgdJUFEspBUCCKA3k8bvpRdLUzbD9OeYcjj8kJuh48PZZYvWDlmqfRl1diLBFxo2QCaY39I9jk4
yMPKS7T9UBwuC5RZTwgcMV4RxzmHwJl7gKOa5/sY1B1d7A2GpAl7e2t/qCZEj6Gw8zpXIalR91OH
qp7mFJoMGupszMLES8bKBYX4wUnRtF28ZGMTWng9K36pizcgvWPY/q1IvAmz6eP+sgVlTiHEEkxW
AauBQC9De+6CN2mpUmY3IXpg0N6yTCBauq0dfVem4aDmxUtbmbvLamzlTWvTia9OrQWIl3lx7gog
RwrbseSAWfLMUPH4d2MVXqFfmYVMqMR4Yp4R19aYdxYCMRydHWNfrRztUFzHR8QPorv8TvmKGFK0
3mVlF187C5c6yDrAb4KO5PMaNjIfUHvjGWoIvThXjwbqYVR5p5msDWZTwf8kndWyay1W866DpKlO
Hasunar5l321kiBE3RLD8Z26nGU1AwxC/26Gu7CRnC+b5+VKhhhjGW+S2lh8I3/lmC0IAXz9MGat
Rw20OUuEbYYkgEEh0wV4hS2+EWrKQLnFMZOo6g+Ghtca5o3NqYvvKkWydTe31kqSEJJUOwGvBVmi
RfOomp6p+nYli0jbDvChjRCRjFCPy3mANgNAKIYeM1GtX+i+VrWAp3BLQGfkDEhe6HZ8TvPXElgM
skk+2RcIAWqqOHLrFlo25U/LeC86yWbaPLNWVhQC1JzZwMIGb4U7FM/h8GhrfqPcBx02rpc3iY+n
vf/NQc5Ar+YiIEUEhcLkgCdtN5jdIXwPSeT2sqcoiS+KxTPAaOpzpy2+iPqksqzXt3j61qdXpuxZ
TSZJ2GIGKOwH2iySBgV9ytcxhte0xrHG91HW27AZ/QyUHW2VoXVN7FgBXH6LoTjsZpW9KK3uhNaP
1rxvZN3Ym7trJUbcXXoMMJKlIDjT75aNtTlZgaQ/ZNO1VyKEzdWyXuvocnMc2Jeo/T2R4+VzQqaC
sHXMhFtGGMBSOijG1TT01G5vBL//NyHC/sHkKxv6xU56b3mFAbDdeG+E3/4nIeLpntd10qJOgHsp
zqFE92fFdGj81+PPS/r1sR7icV73mDlplmqpRp8i8haDf3yUtD6cg7YJMoSNAogOnqWLJhRAW4ch
d8y7N/0+uWP32i33khf12HhZC46Q5vQUgiOeO/xa2V225uZmXekpXAQ4QwMwZjORtii2a/bPcc/d
ujyl8UmzR8mVYOup+pNRl02wuhMosR6llENYWH0P9MkL2sEDAE4wfk2jeqcmhtcNqt/atsd5vjOt
/PWyslKLL7tk9QFRUBYaTkpkoDvtpO1AGAHII3/4DTzMwbOOC2ZyALzc4lndPYQ/mqvny/I3k4+V
sYU40raalc3L9Tkc3kj1pBjzoa+tXaZpeNK0mFOkmOq/LHL5ybP8cCVSiCtl1AcDW/KdtnI4Jivs
wO+xWRQZAqEkvjAhvlALfIjjopo+Hdno5SD7+GuYV2G7CNGlrWei4viHq9o7Oj4W2Q/pkIEu2Q7i
gTwZtCrtGWokp8Yt99pj7KBh7R75aA1o6BtzX2hu9aLvgsfkxXpRneGg33au7T0Z+9zLZQUBiVHF
M5sXTJm68M/ifc26e7t5JLHk3NkWsWArLzx/qMZ+3hFtZgxcXXbENHfAKDikwZMu6+bYNuqHDME3
OksPwKAJGXE2PcU54JRHskvHwKmq8rUgshaVzV2G3hSAXFF0tItkUrw2az03kH9QDBRxq3TsbtfX
scerqyg5qrIXje1iEVotAJUBgi5LHPjJraLJx3xC0fexeUavNFwkPmHEDtCR9+QWfGf/sKNX4oRT
ow7m1J4o1IvVVzJdMX6MSjdnknxB2wwcKzHCwQCwlYINJbRSDuxh8tWb+Mooveyleqsd7ZjsQYF6
b7qBf1m5TXdcSRVOCDPN8OZWQGprnNDaqI4vkSLRbAkTZxER83ugtsRqoZX+s8cPdaZbeYj3jQzj
tOpBS/2myx199JpwT4C7MKcv/6DTSqAQ9etOV1JDgU4Zm/SThezYDTogkUzq1Et8YyOLBLkBnq0X
hr6FoPKzblqQK7WhNeC46UdQQiZWs2+rspEkLpuLtFJIiBkzq9JknNGA2Nnpw1xEbhyCJ26UTD9v
OuBKihA1dASIJuwgxcr2zLgayH2u3pqywZdzEIflVFmJEUwGELkyHe2lm3IOPcxxZ2oNhKdbXvlj
+dyXLouvMUYXB9d98wjsAcPc2f90eafLzCW1MJ0oQo0MJInIYC0vbngKM8aTOb1Zshi86fUrGYI1
DbTgEBOPHkuBIDK8PP9B2+/t7GvBT058LhvU31y8lTjBqo0StmodQCVCvpnTu6Z/texraaVvw90B
YAguJ4sSvPGJ+EhsysyyWNaumUa35z+iQOKDm56+EiBYbSARiStgNLp1u0/zq9z4FRaSLbt1WqEe
BTT25YDE1hW2rG0qEQsRzo2pLB6rqL2yTfSZzV1iXrUYm7sNVZLuddLkh8thaWuJABHB0JSIkY8z
KHh9LEbTLkaEJeuR0ge0PY76dSor2WxZ0NDBZw54QzQQiz1gg94qFY+MZXvpHthdj6E5e0ph7C8r
s+EJaKzEMDbcAXU28T2jQTgEIRuwc1RMu7tqBOj6rOKyDPS8soxhScz1wlra0rYutj3GagQ2hhLo
FtGcAWw1ayM8nignFse/0ii7mWhUebaqFr5aoBwLuO/692U9z8yJD8APLCRm6E3Csn32lnIa9Qqd
/7WLYnro4B+XfjANPwKl+Wu2rT+SqAnKYRvdR+KUOxl5mbSE165Ngpci63vABuBEbg2CJgSgGKs1
d2qTTt5lBc9yRUGssOOSsioDQ4NYDtREAoIU6gECw4mKwAn73WVZZ04jyBKCVFHXGKhTYMy4oWgA
xoLKKB23l+s/I4pNiVWN18wEctyY3VpoEBqG61rG4nG2jz9rIfYfsk5F1bKFxcLid1yjGTbSnVIN
71reS6Lh2RmySEJVAt0uKLZhSOyz8wGpLTIDgv4wnlwNmepV1oknqTNp7mjkjlHtojaXLNGmO6xE
CqmGGg1UzXqIJD3wa0oN9FDdl7TgnmoqbltmkjCyacuVOMH74q7u0fIMcZk5OcAisfoH3kyuUTxe
9rxNOehHAZgMAxwqEdQCN1ihTVMHQOAsu7GjyDP73FcwBmkVss67TQuuRAkq5VZq92bfImI0bsG+
W+MhTkd03gB+yIr+ZbVAQg6sLzTGoU37s4N0OgMiWwFXNI2OgQT9O42yK64vmM/YWjUZJUfY+dVr
8cgPgeLIiAnMkaJXsYNxwh7VilxZwABtQvVYdN/aiN9hOtjRIutUagUmm22Jupu72wA70TKXDUBl
YRUBTVMGGccqZgqetLnhBPOPwJQNeGz6ykqKsIBlrpddm0DKYGt4FeMnNUp2Hd7RkfxIEvvN8w29
9QvXG+Y/yZ9keVUfY001gNMaspTW1/vMwwCLk2AWHEyHNeYEQ28MDUcKIbVpRyA1AB8OR+rZqap3
FrgWhgXpdQp2o4WZU81IPEtpJU0Pm/HrQ46IIDFFyoALUl+jNRT8m8ZbU/gDEL17tk8CDArW70DR
8i9v9GVxPl02FwddiRSeNEemFyZYb+AiWDAb+zx1etAh8bcEJT/VkqyfTJpQGsDFbMmRYEgyOHrw
JVQeLRt0S1+iwg+JZERCZkwhbx2swiKFCllWz1GD96Zi185IC54LAHONmpcOMpwomcTlOF85Z1op
C3YwJGpTsmvN3kts9JTMGiDcs2Mw5k9ZPN5ZXfXz8hJuZgmrJVy8dyVWK7S4Z6BadMMa+Nw88yIi
7c3eXDgkdcArJCAdE6cg9QIwRzSekCcop6h/rvm3trk2Qk/TD0np1MUhJ7t5zjAY8sCAwm+p7mhe
0+6IvBroJ+5lhTe34+pjBDvXMXhypwwK99Zj3k1+lV6rlEqEbFp1JUSwKsqOiQnOImBspVdGPfp8
+uvOiGXrgRcTEwk20ZAyf143iqXK2n5GLIMJtf5nQwJAJTiMW5Ib3Ka9VoKWAL5ykJQYQZVg2sEd
8BJe9glAuJ81SxK7zoUQsMSpIHwCpBDwi4RAUmeanlF7CSQEGPd9vC/Rtl/aMuKb82X5LEaIIAqN
QyM1sPa4NvZ+AQ5Yf4oBQHPZw86PtM9ShNih4LbW9i2UAQOKlyegfo4dHvwYzLd/kUMBGgskJqDr
C3LYiIJKZiH3Ia217wPzasYNzjEGQINauuwF5Dw8QSkdtzI4GwpKYrFeZxjJHclYux3cIJq+GAno
HrxIIY6ZoHUfY5kyOrXNxVpJFBYrjwwrDVGvcktrvsXchtPa4cNlC266HUOZFEWQhX5Z8O2ejiWt
JyilGHhuKQbykhIa7IPUls1tnOepC3wPEGIBz4VAKIJXoe9zHrWJ1G4CZg09OvTgpCcYXuKvoAK4
rNR5bXuBCkKtBdh7BrgJxc3UNaWestxC2ji52red+mV09IfSra4tzwYUiTd8A0n5D62SyDW2XGQt
V1gwrYlTNllm7VLnK7vKTvN94893/e4BIKr4s84p9h3+mIJs2vlq+qhpvWCwBGSupg/Ml0PyrLlg
KvZstzyVXusPL8bPy5Y5fyAVLCPumLLEbIaxfOFdtI++Vi/Uj1wGoFd8wXXlD17rzFfM0R8L5yra
GwBGlJwL5yfh56VZfH4VTGeV49V9xAfE2lVdv2jWVy05kvx+MnBSSJx7I939LEw4ImJVD0tlhjA9
8zRyY5h+COodleG5aBdUX+rAn2UMjJtuvnI9YUNNQ58UgBvBFSnrHaOLnZn6FnLDPjhQ2Qm4ZUtg
EoEXGuQbaK0UzoxQZUFfgngGQ7nOqBjOaIMIFu/7c9h7XX2dv1x2no3bGME41Ic8wb2BuUSqhEJe
kT61BLyHt3n1htsfqKhulMkZxx3rgAQmOUy2NhWqcgAHx80BHHTCLWysRiVKM3DOI/sLkqMSY5g7
9LXIdtLqoKtP7K9babBHwPGIFlNdN8ANt3zQykXtuJlT4JXWC8rDUL/R8nkMJPvwHJP4swyxcMRN
vdLbWsHJVddfZjAjdd33Po3fSB469aTdaxVBOT3zVDbsuRX66fxCVUOyF8/7NYSvEBwoyeIInwFN
l66/yvzBg+IhH8udBuS9WH+ehxBXmZOixPu6Bzj0mEkep7c2y8rSf6LVytJpqZm5XcAKVm/7vKqc
mbzM2slM7ukowWPd8qK1KCHwlRjn47SBqirqjnVVOyH1jO4n8JaQbKfNgfb/EnzWEoVIV5ogCm9m
SEynrwnfYxIzBIWUQiuv7Z8aGvqR6oL+and5ky6/+vlC+sl5RXz0sUZCMi9SR/oEgnqHyHIumSGF
AMdyzWyaCgKaYo6cEFhYygAeyCI+9UbpG0bwXAAgZy7Mx8uKbQW7tTmFMKA0QVUByAzBzgqcwbom
aevQlrpV9CtJjvHfV2UWO6JGgid/jLeLqeXc8qTJVLhmmP8eMCKcmU5he7n2dFmrrfxrLUZwEp0D
2YMuO6Cdk0PQTDekJb6qc8ntYlmUc6/40EY4CM24DdUGo9XL62AxLIeSsQMkAU2sw2V9/p+Q8iFJ
cA+DB1MSKpBUA2kWfde+Gb9YM4jI9sYAjOfdcoU33Tny0PMpSb82zydwPwHxEjPXwMcQwhkbG62c
CVrKh8wcfuUpGfdWOifHoqKsc7o86B+VijQvc0+419ddeUXMavDrJP/rrrslsGoLFgheXRcIks9H
iJFZXUzrqAERMvGi5GuVzi5uCYT4NJYU7f/s6LO1XckSjqtgNNHw1UBrWndePMyQCWFz8sRTy63t
19yYPKh53ZrpnuvWK60Aw6s2bj8OJ7X/DRz3Hdz/mKnvtgZaHc3eG6OyT+LgkdfJdduUbmbrx8tu
suX2YOUEhu0CJ4DRBsE+mh0C4LZtAHb4XMS1H6sW+FZlb/+bx8vKMkLMV6IqTVkKyyjqr7E4DvWu
Uq7LXHVU2Y1DJknYxjaQZZMohyRmh25J/aL6Cpr3kEd+WaWSU3szAK+0EmwXokyGfk74VpHt2vqL
0oE5ZHKB6LVwLLpK96LFz5dXazOPXruzsKmRIwFgw8KmNuk+MY9K56sYvEksN6i9vnuwJ1SxZHiY
2ynSSk8h4NscmF4thU2N6oF28FnzOmteshlN+1q4AzskwDhQmHyYmFPbV+m0kyi95aNkIdDDYzDG
mMU+Im5MAW3AOeaamA6sI3ewOodEhzm5RTCp6jcWNhjRetRGQFx+HewrS32hnWy6+bxh8U8k+fgK
wfQknbpq0PEV9O7Oep3caF97yREcmapD3BY5ojN46rF03ysncn7jeVDdpZ6yy3zbm18vW2TzBF4Z
RFgQjc9oZu3wKaNipY4+vKFUApIqzFp3Kj+apPFAKSWbw9+8sa6XQQilWRjaUaNBau1Rp9gBxObX
m30Lds+fES6rBbReLq2WU4cuuM6OygGUh5f1ljmCEGBjHUONWYQvSDGXyuEIkVdWst5pY7k8nYfx
/xZa7EwtUWZPMhNS1H2T+91B32M8+vij9vIfpmP8nNzQr17AFsq8+Fhc9T5IUN3h1Xh8RzfirjyC
Gs1LPfkmlCgvVr26pjVYv3xWBZrYxjEz8NBTYs2HII00d67IhHJ1pKf3YHACOycd0ODSdHHUOEke
d7+IlgCAMg0m+4dK7ARNVpp9o7Y5a52wsAkgzcagxSxRyk+YeQ+401OzeUQrVbeboqSJdvqQ2jB3
nmL0iKszdaOIB6Gfs4xfhYnZHnLagy2KchR/uaI9jGpnfUGRI0ZNmFICHKKKveTNEFyldTiBJHYI
Og97CoV1Y5hvC2pn+6Sm5p7xOfa5oujOwLrilCcN9VDDrr0pr9unWjFx4bTsML7KQP57V5Kafgei
HrvJ0cLWOQ1leuLNUY43p7ai/MWIxnRnBlT1CvQFOWOsENSPG+M1btPuvoRH5549hmiELOfCm9s8
+qokveVkUc7u26yfqJOiUwXlmCkw0OTHzMIFea/1rsJi1xEPixblR1Aj4NmwUg2H29F4AP1TcDSV
jA6Izry96my7fmZzP31FSya/Z+MY3TVqmF6xPtWOXKWanw29+jvmev+A0pD62re6feyLCL8YsDrf
VRPFgs+T1h5rvHRdhSlRH9RgCAGLohfsqVf79ibik1WhpV8tfgYzVXZBZHWBG6Jt4qABAjjHeZvV
5KpLJs1y9Ki1ix3qZKRz6iAw0ZoZpB1GwNVBnxyW6NrjNDbhAwnAvbRQTQS3Dfjz7lEFiAxgybL8
jdZh0ADsPqxiGL5WmJNyah/AD0Pu1SBtr6LcUG5sq81at1JZ4tdWMP02KmK7SjoNst6kP+XES1t3
2dqrayyZUYZMVewR/SZ+RKL5BmKh9Crw3gsn3ut35TH2XoZrepx2kaPIotOfUsEl6UKWk0dNafdL
gGT7Hx0qdofoy1C480Ph6K+zz/zkoQcU7IneBbcYb48c2STNZj5ia6BmBBs5QCsF+VOGfUzCFNq3
JXHaid9YZGZ+0A3fwTj/ntbdiRZYNLOcjpcD8zkAMA7HdRopHI5ja6eDVfZQXXlvO2BMnyJceVnA
AQbSO6bh1PSLVXtq4uvRW8hHxyyp5El2ESFaf/0JwqE4GhHwhMEe4FKee2pk7lLyOJHxvu5k9YTl
9iJKQgEMyAzE1nC9EfK+mBvA6x5zdLBqzS4wmtQtmf09BcbUrjZ6nH4W5vAMBQVuNQMOsqKhJFeW
haRks6Xv+isEk9O2LpmKF0Tg7vLbQBn3RDnO+Z5jvuby4m6m1Ct1BcP2FrUUPFM2bgesPseYsu9A
ZvhtqsprFzOnn2X7aDPJxZCEsXTeoXVcvD0qWWqbI0katx2uDRyqE/PgPhr12zbEHdHrx5tEBgG0
paQJ0BrgcSPTRa1BiBztpHfZBJlq/aMA4eBgvli16bDuxZS1JG3rh5KmBehINJGLFQ2gC6kLrHCz
oKuFo2uM12Z2AyQOj6H/jpJdDKIr7a+B+rFDTdyCDTx6o91EfPXp7Tis+hZt1zjlHLNLrqM29ivU
OS47y1aWAnZYoKQurah4DfxsR3C857wPcFco50Od4qBWbvT292UZW5W1tQzhjocigmEbOmSEtOI7
rW77I09D2YDE1v5aSxF2eTBNRsc1SOmH2qnSZRA7BR6gV4+h5B657RAGqlvoPcAbqi2Iiq2iShQF
osyh9ucBNwmcl0iDXN6UR5O3FuDScyeqmUcqQ7bdtlbMgsHshREaNQAhqU4AAVCYyztQqZya8SEN
bgoZTtjWgq1EiEgzYVdwAOJBBC8mJ0LddchkYEZbZx8ixn8mFKLhrNlpxwfcxVPlRNrJM6b0m6ka
T4mSvWkBgkhGnKqVPaVurxygyRcMw+WRUzAemEpVXlkIG1V9CAwn1fa9vSM60KJcax4xre/QXDZg
sLVg6JIBUZ2KQ976c1FdJzndpBQ6rmKubTya8EdQ1lky2KZNGX8g91R0X6Mb4vM2HnM+22UFvTIr
vOb6Xu+rQ1X9uryPN8uE5kqKsJGTlgFcfYCUGNQkGu4vZZk+8mC8awhztaDuXcwge6QfvKE2v9qg
OvIuf8Fm1F99wGKGlSmDCgj3ZY6MrU2nbxY69Mc5fleM6qB26LmWIqRthpSVOMFJzVzrhz6AvkW0
bzEBPL608XPfySq/W+UB9Pih7IpylwpuFkGrPMoBboQ8cO7Sn7PKfub65Js0dYwmPPXkvee1E3fo
GuuM+IpgCJHlmIYtOLDNbCtKALz0s2LaTRyD87GVpS2SjxOHygtqtXEYwOTD7PD4emb7rgQseOMm
auLVf420uJx6FsXrIfiFwXso+DFoNpogXExRsMmpCs2rAUNGikJS1d+MPisxgiOPRBuAXwgxSf/S
VnfdDNggsmMZA7njIZlR3v9rPhxBMcFzp1YLeNRDoprPbsvCzGHoDi8XYq7LW2Q7EnxYUPDZMLIq
ojWLBelTat4C6NqpEkMiZNN+6IJdJiDQpC2eQQTEWDGG6Ro3QH9Sk74MyW04JcBl/j7HexyAToNr
7WW9NvciU232h2YMFAyfN0lWdZ0V6CVij7ljnO2HZk8WtD1td1nOpv3QtmwCSFsFiLewUCkSy7lM
IcdEe/tMjhHKpp2S+pelbAaylRRhlXKGKkgyw4DcrE5FM2W7sFVeactmR9e7hzJMLInELb3WZ7pg
v1wLBiVb0gYzUZ06Lb1wuo6iX5fV2jxfMc7EgEO+1HDEVFkNtSxWGKRkafSK/99rNTvUtPKTYL4p
TAPtZQ8FSCRRrSklzzlnDqIDSdvClPECPYp0VlAQj1K07ucxdXvljXDUC0qfqNzVmMSQ5z1SiyAK
YhMUuMHUKD7BhEMMMtZFkIYLh2a5nT66cRE5c3gKjF2kfAuDp6bYjcUL3u5Gyy3ja7BqMGsvsfUS
pD5da4XvEHyoxXCm2gEW2bUS0K/rwS7D9D8GqwdknTecOUFxojGYUHxegPA+PtmKxOJnR4PwAYuT
r07jZlaqbNLxAUSLUE1jQFZUAfhmooJYqKmfI8WvdVNi/rOdIwhdPmolNDCqzkwGCG3HyE+qq3rM
4Uw7pT8o4+tlC2+KAsYscI8W6idz2VIrUU1gdzq3tdS1gSeqhPtK9zNMy+u9FwSSYsjyU2drCVpM
9BLqVAOG92dRLC0pCWs9BYLD3dwe8/5lbiUtn9siwK298EOjYVYQkahg1+b6nIJmgQMj15u035kM
geb8EXtZHftDiFDQi+oomGsAyeK5nKqNQwK1ARpW2H3LezvzLZaQQ5jO6pdiBJ9EVlUDwFRAS+vT
oSmu0iw2/xqaS/ggIaHgkT5XMVGhte5RtI1EBOVZzwyuaf8liB7s+MjtXdzZnkVvYtOtpWiFi4Dz
lcWrOnIagsZrwex6m5KZ5vgA5BRuq7m54hvkaKk3SKFKE8yjiofWDDq4I38n5vGyB5/H4z/qf0gX
1kOZyGROHC5cqvuovZ1p4OjxDzZ5w/CCbr6s3jW1xOTbfvYhUrC4PaS8L2oobARvWfo4VTc5+X1Z
rc2NaX+IENK3Es8ZAKmFiDl+U+t3Fl/l7K6f9z1VJYmOTJnl71chgOSlyrIS9jOS6bbs3hRb3emg
Mbysz1YgxSgww9TbwlwkFmGGOiW1HSlYpeo6rHe5dgcAsi5GQdy8HoL9ZWFbKq2FCcbTMtMaew3C
hmDwrfAhIZNX9z8uC9k6jNdCBLsF8DucxRBCEWz0/iYHlg+es9RA5uCb2qDhECO/6DVCy9HnBWJt
Ec4TSJ/QhGc55fvYD85k5p6pAXhc91n0BeCWnlaG6KtyOzxJGXfR+L3uJJ+xqe7HV5w3JUZ9rFT4
iiI55cP30bwysi+B7Pa7JYUalrmQNAPEQnwvsG1ETnTEZmh5uiWpZ7NbZfSY6l5eui2LIqmxALmA
d4kz3Eyr6qNmyJvMbcLR6e3XRsmcIZEUw897bxCYlgF73PMWMDFxXHsatES1FymaqiRul3HUe4ys
ZIdU50PpYNehS62cs9oPU9bdMDYD8yTBeOjNaC1EDAYua/zXoICz2+mTMrRRw0kilGTDTP+lNhnw
IuogHHW/NAuV75ppKiufsLxtT31vjOo+y80R50FNKuIRowhVyZ7eWixcInCfNygsKfLEZchylQ4D
Ii7XdK8I/FxzRgIalElylV22q3i+gPQUJ8uCVICC5OcNUFWawRUKQ/I67HboMv6dVSaRhMFNIYDz
x/MJJJm2ENODjqA5UmNINcvmOg7RvVhEkmNj0142w8spKiB4DxPOSauPOj7PcebGrZ564/hWa4Ab
Gc3JG7lslH5LHeAiGpTZgAtAC/hnm4E/vuTThOiUTiimlA99JumZ3RSw0L4QFLbx2CwowzBYrGQZ
lDFb09G7Y9K+X96k2wJM3VRB0UaRMn7WwA6TMbRJlLnzQH/ameqyOpoki35e7sMeRU+ghf9w17FM
YdVLgEWhkS3J3LEJ9lrs2zruEbmnWGhBfA7xbsWVEwahwPUtkbyt3Yfg5e9Xp25fhf1UZykmP3jx
ve+pS0Jdsm223G2tm3BAaQ0odjEunLmh/gocHM8Yfdxbd5MpOW2X80fcnjYa9dDZAVIHUMN9ViUg
EWW46GduTbUAnGDvI9ptkHzVfXKPLgbLJUV2UlPTu+wfm+oRxFYVkQcNgYLYHLR+bdBD7NRbwBjl
hpcm9EdWGugx/nlZ1OZ5scwKYRIbA3hiAOIRaEynBoFO4fbtEOuuNhinNpRVTLY0Ao/0f2KEe1/W
kK5sLcQ5dHVgPmQY3ZyWTmyHd0knoxGVyRKSCpICGwZUkpnbF68suy7Sm6y67Ypvlw23mZwjbi+z
ngxDE2LdN8zjqTFwVrmWmfzqmsQF3pwDeGqns4iTg+AsLTKv5D9iaZl1e2svXEALtTlap4QIqAZ5
Xlggh3f7aoHrP1FQSVi3UXzUjV8lP5jmg6J/pX/dVroEFPQ5IK1Aly9uup83A4nLCYkcvNKqo3sd
ZeTiJx/3DUv3ZNhdNu5mCAEFLcI7akFnHc0l6SPKdYjirdG6jYbnnhCUGf+bEP2zPolKC/g+hABP
/3kI1K80l4lYTHIWP3BW4WV2yS9FtFVlovY4KzhJJqX7xcP4WA1AvSf2gQ1vvJbNQGxdRICi8580
QSFDxdVqKBEVO21GIq12PgpdTjh8B5XvS9Dbt5r5ctmE550oi08stEdwh6V5QPAJABYpeaxAZBlV
D8Ocu1oVP1FWPhfq5AxB5pl4BWgLjLgExjfDnjy9I17HKp8CaP3yt2zb+uNThBAT9MmUZRzHjg16
JA68GPu25X5ntj4gjS6L2jA0BtfR4o54idd9cVkbQE7zPIDnhCPzqmafYB7WPFg090L2pgySlF4m
TVjWuGMY984L7Ls0cKz5iYffFi4+O8WVCe23Mr6JjfBJF8A2NJ9SisRBCJ9NVZuzPnQ4vtH1jGpL
p/w020cG9onLRtw4WymyOFwggI6BgqyQn2CiWInrvM/c1PxW1F+t4YA+u4IctAxdvjpuz5WkSrdl
RzBoA60LpzmergXFWN4tiEKImtl8P3I3KsZr3T92id+3jaQvY8MX0RyOuiMFphDGIQTdVMWqgcSI
U7Xp2PWIvMIZuxQ+gim3IKX3FvlrbAMdqTfOIIq5XyBbibRdc1iOQargMEoGfd+hM7BFIXnAPru8
Zlu+sRIjNuvWjV6Z7SImwLUoaW4qvCFV+m7UJfF/64SjIH7QVRPtsRpA8D7HZm6bXVvNAzLkqtZd
O0SXktMWOr+eMvKgjE38wOLJeA+41e6mokx3UWKhV55EcqChrYN+aRNhKPGAawtIhp+/BTB2et4y
Dd8C8maGXuChdedgyd0dw9gpKgIaqtg2/37Z1pvuuhK7nJGrNDrqsnzsIx35+6g88BIbMbKey4jt
FXu+5zRxhqL8hy251lSwuqrkGp0GiIzHt1h9G/RdhvalursyVTe0G4BU/UNoWwsUQtuMzue4tCCw
BLtHl73w+SkPQkcvE3fI37TocNmk57MVyzZZ2VS4N5jBiAbCwsjcSv81AgmzBwDhMbRP1D5Scme3
T12+42YGZIPjEEiuyJsxgYFVUUfWyAwRG6sb2rkMS7hRizEcpTm0mEXrGYD9QmdoJG8724qipoDe
OgwQg0Tgs/Ok4Rj0gCXPXMOqVLclceMPwxT7bU5yp9OCdxIC9C6NBv0Kj7VflEAzvIG2lmvwzMYh
Hv01zTEsj84WYmD/oJVTrPTZQ8UTsyCwfMB8albXBFC7zY4pGM7KZQTY58MTn6WJFb0yMcK2igGb
qBV3HRCJFA5Uv659QPByo5J4Q554Ra3f8GhXaZ7u0qMVf63+j7Qr23EcR7ZfJEAStb5q8ZZO555V
mS9EraSofV++/h4VMFM2rbHQfQfoeejBZJhiMBiMiHOOOCJIK+mzanvicQiUQBPb2w64kNfiK8zd
R5TPHFN+kyukVlBSw1cY0I2Ctu4Drob9bRNLIVrXoQoIAJ6JGQzJxd2Y8gpyW4hWcWTHwdiBgt4D
r/Jer6YyAg7RbV7+uUXyR/cQDXeUZCRf60r0KZyMwmJUiYeW1aiTqVN8X2I6O6CsqVeyr6UVYtQG
vKiob+DtNQfOs8A4ohnVDiUu1yLLXE9jyueUTIdI0x8STldsLQb/8885/5gzY0bbxDrSauTUYAbJ
y29d+2ZNYa+hUwxe0fuUI5//uP09F50E8QGOgLNiyPOJqaqwWFTYwaR3PZrWxx4ML7dNLH3CeYJu
5jUA8Z81x6qzVWFEL56AJQV4pj5CuBas84q+dfun21aWIh609FCNBs8mCBYlV3RyUoGmfD7zLHsE
VfSh5OXL6EQha9sTZ9XK7bX43WwkdwYq0ng1SubUhvVN6uLQY5IUbHlW7h6tyXm/vab5j0gvOhTs
/hqR/KEQqAXwDkZMcwCpSgnASRyU+rfbVpbdDnMYaPQibsIRLjcIVN5aJmILL3wjfap6zRdusY96
vlMo1FpiY9cW7l1v/rLdNV7F/2EabzokXyiAOlK6Y5kZd2nkIv9vSdBEH5piYRhW33Sc+kObblPz
s8+HLdP+RWsLLNEzuTKI+kCaJxlG2cRU+lJBsa1WAtruIVvkr464zMFI3r9zI7MTnXm+MUy12nMY
6RQX8KRCQNdMCRMTSxU9WK6G7YQKaSbcp8F2ARiPfq7s7NoPkLw0R99NSVL8AKYAgJxt7emD0ZMx
bpuahW31pKuvDvmNRuVtu0uH43zdkt/WFfBsKUGQNkW+UcjWsYbgtoWlfJWAPRUhS7dVvLIuv2zF
NEZqzEL5BDAcooVah3FgwCR2bSz8JFobYpt/sLyRKESBFdlGIQx1oktz5kQR4DhCmAbFE7f3Qerr
1+IzV6Lw9rqWvty5ISlHrQszYxiHSHyjyF7aKXsl2bRyyywFFXQ/MVFmIS8AD/PlWiKDJkAbIlvj
zVcH/YbyEZDC26tY2p1zE/Mqz/zeVJukTP+k9v0bbi87yjy8X/2W+U35WGor8Wtxc84WJDm5G7sq
JFSxOWN80DBYDPYPwAuFN6wlVGuGJLceFKG3XYwvJ+hBAywvua/qZ5uv5FRL+4M2Anpkuo3xNLnK
NYjJmSzq4MwmDiiNlI+iKHc9y55u79GSp1kQxAbXt45/5Ecv5ao5GTZCgxML406lWuuxRhNvt60s
1exs1AhnjQhDtwDiunQFtRF21vaoJ0Wt8tmWZKuDQ0mJVH8Ei2c/8GNffye9E4DFcOO2bOaOCp0C
QpPgvl35KUvBEPoiIDR0QC0H7qHLn0IKq0d9PUXInxrDy6Ju8GLof1dG7uVjDkE+UIJFpefOgEcM
9ubTGsfh0sjTzDqI6waZJD669DE4GoCacFBoSLHSChpigJUCbZl4rfHbTpS9QWLdA6P8gbXdnuqa
bzrVyle48mGwY6JmA/oO0MOZtiXls0UzaA2EjWNft4f9oCG5tPAyfZ7WaLOuH4WSISlCN5EOgqMJ
hooj+Vltpq/pwdiT+0r4ZggcVOatzcb/eWddBOlLizIURTS1IRIAb2exV+Mz3w2BeBjv2XO3g/71
/eDjc/rZk7qJ3rTRsw/FynPrT/fqln3pksiERtXIgn2+Vx7cF/ae7Mt3EcRH53Vk4bTDlH7ml6/6
aVprgl6FDGnl0q2hAWkBaQqOIScn8az4C8+KTbMmsDFv2K3lScenohHgHD2WN2lw0rb2UJ97rqFv
Bn37d6Y1Xgrxyrp3V+6S6xlaaXHSZTJgXTGdPVbddkdV7Fyv9KNfoztrSusPfTAc9Dtn4wbk9Xa8
WPyomouKIPjQMHAlrbfo61idDHxUmqBIJLZV/k7XWr6LpxEKS+hqoPvkyuVvvWSd0s02Stfqdr3p
/sJT6aGBzs0OtaXNv1jQX2Py+ehc4KdNC8Y4+TWleyX9zYy1M3AluDxv1pkN6QzYHOgmi8CGoRyp
EXTWUdigQE3JptIPNRQ5ih+68vX2ulY+oi15PxeTO2oUNt1Iz4IqEfdmN4IPwc2VEBlwF9w2t+gX
Z0uU/CJVaTbYuYA/kidOH8vOB8fR/8+E5PLcFXyyWYSdcr47GHZCXdRmu9s2ls/VPN9rY9oArQrp
MsLtbxq9iXWY7j2kTKfyfkaWt95AdjTZm9GrrQDvrIIyCFXKByMJBHgFmrXa4dWlPDvM2a+YN/cs
VXQzUqBehF8xVHvwIejQader0I6/8eEhbQGXpIHFQ7dbm9ZcdJozu9KbF4BLSytq2B3Fi275erzD
8C8EwleCyPUDF+uDGdCX62gsQKbgcn31LEGTUdhRDPBUGliHZqHBTPNAp+MAitsUrXwtUGpyQBf/
9hbPa5AjtjEDn2eZLlz40hWMpBgiODpsx6VzQK4XJGrj9wP5tHJ7z9bu3+s2yp+l/scceHwvlzpA
iTMf9Tj2EwAY7V8F+MsZ9Yz6uUAyXmVVwPNNmvV7ULvcXufSXv5dJ772pWErUutRZzCciTooibVn
UbWxdfrcYfzstqnrFG5e5Azwht4VRivlYlbS1kObRbDl1OivdWQCjnwCkCEJRgtsCMUQzv++qskp
1pIdfmswOSv9vuUPffYbpByuRHU/S3r8BsUW9LWylf4O+nlKICboRWcqisy9wqYt+sXjoYj06iEd
qm3jOP3KYNT/+Bjo2gJ7DmbUP5ObZ4dX4wmICgl+iGoJnzagqdoJ+4fSbGJzA9X4HM/+Hh8JErPD
WviaQ+CVb/8BBYOXlaBBfrnnJRERepM5QiQbT0QpQ7CXrmQei25lqmClcmaJEVU6uvroumlvlfjM
0SfmTmLy052LNytWlq4TVKAA+cWMKwBy0nUilIEoEEOa0wzz0Fr5jrd4F4zfV/x2/jPy90J9H0Fo
xvtdQTrsBCg8RyCL0juE2IE675mtQCy3QceGN631PuqW41On/z4U+de6tp9Kg6I5k5I32hhkJTIt
hkUMlqkawRgqEGBS+O0SBZdSlSI0gYeJEvoc2dOumcAp0jdBTKMno01Dc0hDlqxkC4tpOghu8QSD
28K+vK1x2ncELV4/Lh4ra9hGlfE9GWMvbZ4nrQk0xn8BY+MJ963roWtRfDQCNxCUv/e1GSNH08FQ
9HF7d+YDK28O9gTqlyjDIwuUnHm067JsRjhzNEARsnsCm+AWVUKP0uEEUlVI7K4VXpd8+9yilDMV
gNiMI8CLfiGmEiI9kEdWk4/IbHxTWWv0Lnn4uS3JwzWlmQa9h60YibQLYky7eC/+sTI74vK5ESll
qiAAB9YrGBkRfoUoPYhNK+6Bcrxuw9u7tfQQOjclOVCeNC3HBFLs140OgtbQBbNH9EkhB67jiTcy
ENe1KyF/2SQQHyjYIBL94UQ/C7SiL6K4s7A6lZawJPwq1vejq2L8zz1RC2MC6UOsTCuT93+Uf678
Eh1kNCHmvF2GLya0tRQ9QWwyttEXwx9Ba5Qd83viJf6dEo4+3bvHIQBFXpDeF8Hk0devpW/sh0P0
Sr+WP42VlHUp5tsg0DdBrwJulauGZlqZI9cQkIkxeKrtnCK2mq8tOqtrq4CkAoaFxsTlvZJn6WSa
CXh/6JPxrG3yAws7Nxh8fWNuGVj/it7zk5UrYClPmzcVvSRHxbtOOiB5gbJBXjfIXyx7LB7TsetT
qAah4x5ESYFqM2vM57oGaHUlm1laLCCLQImgGoaikLTYqkiRSqjgPknHh5hsGiBT+39zi2IAAXco
GKqgMikloWoz9Flk9rEP8m1lOjH+FrlvlrO5fSYXV4L2EbYMTCdX0LnJHsYEVykOiBO9tG33Liru
Of0U3jazmPEAMmyjbQQPwcvp0j0al1KmDgAtJu69yUE6f9dnm7HaVu2jaoa5FhI8kizQ7L3eNry4
vjO7Urzmg9bynk9zDM02biz2pHzOVxl1l+6h89VJjihYNLF0Bsxy25i5++xfs9GdGxngxSsyexMV
rRaUWbaCN122C4oVEz0J3MmSj5h9VpK6weqmKPWj1LnrbCsYJ+WBguU605SNZf2+/T2XQgkiyH8s
GtJbhTZp1BEgj32SM98RJxekbrctLKY45yYkV8HrzgCpPEw4DgWxI05WyNkj678Ulp/pOx18TbRZ
Mbp0T8xtXIzIorp7dU9QszDrSZhwky4PHfMDU1v+EPcB6ZpTVA2HxkiPaj/uby91xar8MQ3c73HX
waozPEwFhuwfdf5eKY+1satKvzRWvGXpLJwtUpYKB51AGysE5nrxkid3nBheuybCt+SR5zak85YP
VW4xHTbA/OHN6jMG5v0i4Wf5YWzC6d+U5s7NSQdvTB2IIagwZ/NvCfoC2RCuAg+XKvIAXOMeh9sD
YyITppCYNWWNRMJvMbscbTS9Yx9gCLJ+RBBD37iQ93sZcic+2UNTTf5YMeUhzVRgQvqY9UcOJSjQ
WzuYKb/tPQvbOc/k6ioUmQBKk0cAnMyNigbPd1Sg9pQdanvwnO6fj9ag+zRXYvBiR/pwJaFbJVOV
kw5Fwr4vzaPilPojS827uNSGXay2h7HT+wA53P2A0W6Pi3z6F8vEbByZae8Q5OTqa2XbdZEmeCtT
58UxHgFf1NbartqC16Kx9deGFHJIV0yZi3K538BV43gKDfAcASrvxca4o93wqje2x0GAGmmlHxPX
j1MInGeaByny3QgEyUB0r1E/bdQDb2/ywnvj4pdJ58mx45LWc9G0YqFL3vsWZ+jA6u1tKwtRHc4N
4j3M/TkoR8yudpYmW11So0qBV6Ve/Y6rV1693f77i6uYcwwQYmJmSgal1KZa07FGPpxCSaP0mirx
xjJwMmXlay0dCTCezR4LMWbE8ct19LrAMY3xwiD0oCu/ym7rJCsvijUT86c8+1QqoP6gxoCJ1nlx
u8gD4Fldw5uu2Zj/9zMbeQwhWMPBq8XJf5dxGOcPQ/H8b3bk75ead+zMRKU5LeQ2sYyCcK80vzj5
J039vlrLlBc962xHpEwZ836cWSbsZJhPBvVct3KnLf19Ms+gY5QM2aV8p1n5TJ1kw3MnnMARMy1I
JW9/qaV8BEVLEG6oOBgYnJSWwKaSNibDEnLrzm12Qx06UB2wPwxIpFjmduhRK1yZQr7u/iPqntuc
A9b59nDT0jo3gyO/QHd13IIExzM+8q17mkZPvNdHNzBWOgpLTkfmIUrg/yAFKQ/mJRZJGwNkc0BB
HRNrq6AckK01txcSHuvcxpXXqVRtmnlZZaCpKG4GU3pPozfM8qKB3649bhbj+sz2YME3AHqWH4iC
clurBzx8W78L1Lch8joPzTXfARF9dHQe1GD0lLtmk2z7lYRy8WsCTgahDWBYiCM5DUasmNUSRDwo
iRn8UAyfTrRSZVjMS6DW+V8bkpPkWWy0mHrC221re9GOhfoHPbYbdwvS82fId67UHpeXBL6CuRoK
dvJ5c898Mi2NiPMJS3I05Bs/+vR+bFZMYIgGf0SqnGDiBRB1gGRQSJBH4hsxVGMMrBpUjaPybeaH
+m6qcfcOWoEC45RU/0zqzN3TSCggjBbNQaRaGgqMu+1orvI9E1XzYQxU/VaKnO5UjU0boZgMdS0r
J9u8YxD5ZXp7UC0IrUBqJps+4hFTaRYbcN93g6EWGER3wGw/iva+iaA0PtZWAZX2Vr+vR1t5qMDG
2IA9YZy2pVayb7rQknsrbYsnWtTD0RBR85goVYt6Jy8wnRin7gD6m5oFTNW/O1MMMFNm1FQHTUzR
vLZtFCHf6KJT3k2oXwzgSQAzOGhyKy/jNua0J2B/3xsrNrb4cP0zkhW218xSC12KV6bXto6x48WQ
F2h4ltUxImT+ZVAj64DND/SyzTJvNDiG6d2835SWWW3UrHfBi6ylUEUbe/Vo0TRivjpx8saSyTn0
Vj1UnjpkJAqpkYyFZ6SqcdQLle5Y72L6p6jVuvZafMRNnyYkMKtJ+Rg0K1V2XZtEfmuboP0UFsRC
08m1vqYNxyCLqiqvAsnT50Qd+oAbyAgVjZPWjwBKSLyosUcjIAkzunBUY+0LmXQ3SMx2PNgAmX5t
k0r/ZeSR+tjbiQjzSotQraDAoAZKlidf0tjqS4Bg8uRnRs3hIAB8fBda1+0heT75VT+m9/i/t/fc
cTK/SWxyT5VR+4VMgu+dQRf3emSWQZVPUeGVaDZ+cUvdeuoz5grPbStSeIXhJP2GpowlWwid6Ptc
r5unWJByAzyB2/iCkPGgQG7g0+64GsJanflmRLNtrxlqhdeQmTw6CatPCS1FAXTgnEADp/7C4jR7
zrPJygNR8GLf5mX5wQyLu+DdpPxD5NwaPA0CksldpBXum4jBZy+mpDjQViWvGcQT6d7o4wjTnPr0
BJB4tknj0fQVqthPJmQI9o2GZGzbGRgMCcu2pBpE39H18w0Rj902qcF2mxTd2HlD4tJjbyrpzqJK
u6MRlF08eyjz700mbLDsRxixsjg1Xxg0t7Igs7vkNRfG8KJjHO7TLTCJz5JZI0AUInvNSFd+MxPU
tD09sxrH4+AG/9L1Zf1itiZU87KCEGDijPTO6QdM/bTdsEnyun/Vy1GHIJpS5b+Hrh9CDWM0r7o1
s3wnDkYVPEiUAyWURi5/ITEFOUxk8h56DKR+1Udd2eS0RY6j5moCgnk69O+kYv2eJmkFq71l3fWF
Tk+MNDjAuWoOOEUjOAnTorvr+1j9GHOieXpcGvjppkNToDVy+5RWKKl6GrxsDy0YCDd2VhWP26iY
qoNRKfHjKCYIroBAotzHNocmjNnqITUn6AbUjTkcFWT1P3XN6N8K22330IzANDdFC+ohQ4EsY2PJ
g6LKq2/MofyEaNgGCnhtv9upXm4mgygoTmQDh8ZAAYXFaRzZXdRFqBu4o0W3pSHSlwHheqOKGpwS
MMT2uQtuaIc48b1R5OJZoSPfWZyYOA4xdJccizchI0BcJuPUbTDHF3+kbq14kNFow3SM7V2v2pj+
sxj0r6sK6gugstfrcoMhdLYxRhsMUUbZh5HIjBCyGWa/LSyrcn0nNczJw0xl7Xo9ZgWbQOd1wlER
qzATZRYYc/c6MMSErR01xLeZHYeWFievjiAo0mf1oEwIYWYFusjamAooM9Xxb8AIXeYNedm8l7kL
rWBSFR+2QZtdx5N4MxpJ/UGY0uxKUH/7ldI2YWVXRQCi7v4NoJXi2VEnUL32BvQ7bDvOnzABaB9Z
49Z3wFFPew2eCLCZwtdQ0EtX6fk7Rbq5lRIxlBrItco0LMEwUpvv2j/GQCCFPLchXdci1kkH9je8
aeuDaL9U7ktMn26nxkvJ95mJP5nzWUbgUjDXahVM6MZXDvrqtvrn8zzINyDEhQIHViM3FQCOj0c1
Rf6WaocI7CEp9FHXEH+LadS5EWkzOpL0IJ+HEesp/Vae2GnaKb4VtJu+81q/+Kbubn+1xeT+3KC0
M3FiOgy0Lyip+BpC0OO0e+zuMHf1SLZvbqAe13LRpZwKKDYVPCU22qRyp1x1FFAsNkjcxhTzJP2j
ozy15j1zHiZr5f29Zkl6HJcIHjzjsyV1CzUqVjmeYT1N8TZf011dfJWhtwaGC5CvEDRhLrNRAW4p
q0thij6JB0jFmJiXODQQBg3JT7ryWF48rn9tyX6uawUtMwFbnRY4xmkyNt0aCmvxKIF4DN0zlBrB
aXS5nGoAvlajaK43xb3p5l6TrqxhsQTz14ApFe6TrMkth88lnu4t6zcWv8vp1iIrvr34pTAxBaV4
MBdjay6XYasRKLPb+YFnb3u2UcrYE2vVOn1pKedvBP3SCDGSoepjvBFMDzPSm+prs3/oQ+b41lY8
WgFUmMCm9rU5WJ67LX5nPq6LN0Pzdj3Kd+HKWZ4rg7feK1LFiUfKCCYbKvyOPE/RRsVMk2Z/6O4X
FWOpOF9Q1IH4m7FGIrLkLhhEh6dY6EFePWyrNuO5No+kKvW2nNlZq2rlKM8Od7WwMwvSUWZtoTN3
Hkh12/Gz0H7OGHNXBbUFlDJF9MNNkkejWaPsWDzVYCcHugwzNyZIDC63thY1qTXxZ2t1HxrVONXZ
Dop2jc8eou8reze7vLzEc2NS4C9rW7SDAmOxgwputDe7TYsbBhRVEd8N0Rdq/BTl7xWjs3PeMiod
9LwSaDGlMMqhTrerfqYHNC9844caiHDYZm8r5uY1XJvDwwM8ypgXlesQYGcuGQVU1defqiMJkv33
yGf3EKdNvcjXH+mm3qPV5ZzYw5rK6JIDYbjwv5alr+tWE2d0dtEq2RT75Dc7qj+qd7G1V4bprgWu
kOicG5K+aObGEa04DBmm577k75sJ4nSpxzzDs36m9+Yz/46n34llnnWq3pyVc7JYscAMDQD8UAvF
SJ3UO6htpdKNAht6nz83D86jUXjOtkQF2nd95gPr9jje9XsL8rxf/s3enlmW4qDp8tzlsysBj2Z6
D0iRtS1442xwdDrcGzdQNAhAJfhdbKGxtYZgX+rog4X877qlyBcpRMFlD+vle4/32e5Bs73kvQ+K
g7KNNu3KZ17KLDDGA8XjmfQcFbXLwBDVHGjbeVY9pydoMPTWpim2fX1P1xqYSzfYuSEp7oEUb3S7
eYRcqV7b6ith+3aN/XMpeJ+bkC5JAfV2Hs2hdbL3Q4rxGI38i7wZwxwzTTRYLEDBePm1chcVPH0e
tnX7u37c2m7omivl4qVL+KxlJiMwZmUCVevQmFIm59g7yaGJYpDARmDx1YPbjr5kCiwCwFxizMG9
Gl/Ki8nhrMfsCOeZl2KYyBq9JA81sXaZL8Xmc0PS3oMltTLSZjZUN8URdbv4kKFuFNpNXT/alU19
KM1DBdKyPgdVqwMLktGJFRG/NaK1q3DJ4dGNw6tnpokF6u1yC5OGTPmk45FgxxsV7Pcaf2YqBI/B
SqGtFJKX/PHclBRHskIvEcdhagbsROSpB4b89g4uW7AwbYw7yAKE9nIxJElSW8zV8KbeFvmJdCsP
0UUPQYf6P39fvmsyIBerAX+/zH6KVgQsQ0HKtUMSrUlkLIHl0E5AxjUTthigTrtcChwRMxsVTDmd
Ba4oE4mCsjFZ6hUoCzaTjVlu29MZ6BPi/AhA0ml0+v1Utyg+dp4gKapLqhf17q7VTi11UVtc+RZL
9+75D5ScuOnydmrnb9EqXxzrkVuHlIc8B0nfoSx2ZG3CcvHTn30PKZihrIt7KEITIsbARx1B7LYY
fT3fMdTgbjvRUmQ+X9j8S86qDZkrQPg6YmECiAjy1ignVV2JAIt+CvJdG5kSumCyn/ZKZqKNhIFC
oR95rKHpvjrdtPy9/pqQXHUE1QbqzPheLdAlPk/99pRtWGiHZWA9tHslyH5Hr+2LsxKuF4sOM6/w
f5YmXQndZHOlmPcpi7zo1Dzqiof6uPdTPeozhw4eSWvSm4sR7K9FmYYsyhI3x3gmRv6AWk7q19re
ZMnXpD4q6Rq0bLHRd7Y6eRCc9rSJuQvfSPbTkdyRAGXQk+sXYbSvf6g/dM8+jjsTmdnztNKyWnEZ
Vwqe1LWqvoQCAfL5YpeL6AjioN2/cfz/bp2c+9REHwdB8SFdq93mpEeBOPMSO1lx/rX9kgJH2cWV
AYExFG8GCHUDOQdJkzKG1NhLL5Lg9pKughT4lc4h5ZItyy1xI2QzWyKIWbJ2E9t3GNcHbb7HUjVs
8xxsWyt30NXBk0xKgcqkPSR5GZjd3QrtuOZ7HW3znkDc+PvtpV0nxpIhKU6ZmTtGtoa1jSYaztmQ
eUVvB5ZdHVjDhIfGamA33wmqYn2fhUKPvIRkK7HyGuok/QjpxjXiTnf6+QPXKfUSfWv0qWc4vybz
R2l9H/l9MyD+GNu6Xck85/B18d78YxfMaZDtQVnuik2IjDxGIR8kGZrYMWhLuzk96uKlcQCD/C7W
Dv6Vz0rmpG9d5uC9UUDv7DM+fcnGMuwM61C04KacWRw19/ftvV30IeB0QU+HmXM8qC+voAjjYa5T
F2DDbJ0AE0x5cZrUrRjXsozFZc3SbBgemGFzkh0eTTlSStgp05f5UHTldtBY4JT3zhoJ3aIpJNUq
wT86ai6XSyqqlFuVKEHuoGq+ynboK6X5ZqTfojXs0pJrYMj8DwwB3KUydAmStUPTgnPc15qwMQNL
e+riB9WCLLt2rJuV036VLMAxzo1J16wWxQU0ZWEs6+ps2wlN9RTHaPZ6S9aGWtZMSTcrxgVLI9Vg
ivQne/yRKI/gVVuJl0uO58ITdGhSGADVSbuk1WBSzwUcosD7I4Y6IArJXoE73P1XqzmzJN1nAtRz
s8wlTlTTeAryVY2euu7j9jlaCv/ny5H8W5SdoeYZjJhG5JXkuYYktGZuNe01HUuvHh7KcuVyW/yA
Z3R0UjzEZQPF1RF0dAM/GfmmUPdR8qqvaZ8uuDh4SkzVBiocBUzZxYcCkgfFzFNiG791O+yqoDD3
XY5JCvtHt6pVsnB0ZzJn1JxAr6dekyDUQ15PM+dRanb+iGeI6zivhjXsoKV1lzJLW7lU5ktZiu0z
+woQRDN/NXR0LkPFhCdWSwi+ISRSwt6CijpbsbBwlGbBEjBiYmQKLTJpl7K6RoKPtqXPlc+CnVIA
vUWyMlu3ZkOKDAayURt6zFgFylaZ84kZiqPmDJvbHr7gbxcrkYJCH8UmYQU8oUJznmBUodxH5EXD
GPH/xw5At9KesA6sfhNWA+kxL1cfQC/fisJna3PI5tLmA0aHLhj+y7XlafOZCKEkFYjDpgqVULR6
xyL2uKG5AdWGiEMpJ+d5mLalG1IwjO55P/T7AaTwBxaRbGdA/wtSIJaNlM/ReYAZr3o7cS42sNb+
AqJEjbyKl9mjA6xQGsaVAOVhNEzM9jB5ABmlBqfO3rXghYUSR14TAJcLzA4o0/CF9pP6IRiUXDES
P34OLLHpEyacQGppCDE9Y2qBYRJYs37SKJ4e7URP8ehxumxbFEXWexYUPIU/DVVLtxVt7O6Ip4RS
biBjr3FAlGzn3Y1q/YtSlYQAypDzj2J0NMjYM5pmvtPo3Q4My9mmF5VY63QuxRQ08qFzM48xglVF
2uECN0KqgZ+RYhyzMbcVMrnC2A3lsTDC1Hm+7U9Lp+Pcmn5pjYk2GoUOa3bZg9wbEo8NBkPA3Hbb
zNLxODcjhZI6nuA5GNDwNfJTSyGw/dy1P8o1AO1SFuxgbADyMEjXXKQel6upqMnRwwJBY13+KEig
p1tiPMRc+KS4U9CKyB/c8tGyViowq2bn1Z9VKvqGswSpMegLyU/ge7w8fQYy0rO60DSBGzAeaiVs
Il9Zk8j6gyuVIrQLfU4dkRMcvpY8wwt59EZxjQZFBTv6YeSfE4aooDPBujfo/R4sNoYY+/ZYbO4H
CNXF5hOotvYTBzYH/drbO7xwOV38FOkbNJWTgOAWP8UAU5ZHcjNQzAIqUA0D7Uu81/N0JUVayCmw
cFxOs34SuFmkiEstmkVG2qd+kluANwHG5WAyxUzpqVXy3yAz3dVj/YLxvZ+3F3pde5hlwjCX5VjA
oNpAOFzuts1Mux7cNvWt8c0s1A3X0ne3zyCZlby4NXScHJQ/lM7X6srT+PAYgUu6MaOXRn8xWnFP
tdfBLnwAs/a3f9j1DiBVxIQsAXTJMR1XuuhMs40yTLZkmNEqtvXwTUHzv3csNDdTDzK1Kyd60ZqO
04bnChTCZV4J9IkEjysNU5VDHoyZ7ZkW1B1G0LUw6OGsnew/JFKXno5U2AHsyUR3w7pCPk4pzQ0n
SlN/I16AofZO/u7u6S747QZo89/+jks6aueeJctzm6kW94rWpX6XT3uqJmAzdlLbbxSjuVetbujB
cRyLOzHVdn6IuULvVDuJIui+1Pw3HYmqQEvd0kDVmnaPqj6KnUgdLfcMJU4AWmhp88Fjc3jvGGjd
PYGJwQPvO/MwqmryqAokWxnLV8pWSzEKGTgAjwRAGRuyZpdeK9hUN7wboAWidB2wVe296tQmwr7x
gc5SHKLE/Qo+wUcz2U5lTDxtaH/f/q5XdwDQxhBswviCissNafPlL6ATm1Kb24rHQWpH2cYFawTE
9kpj5RxcZS5/7BgIiEglIO8ye+5ZNAbfec31CHaq4jUhqV8VKxiUqztTMiAdNCtuxinNZwPDC/xC
0574EN7+VmtrkIJbY45ExA1MoBO2MVvqTcYasdOKCblcm2sCwXP+TDW3PIO9q+7KPix/JjDd6+rM
dGZINwIddKtzXUQFR9Se3W+q6lm3/nn6AkwTtI9m5RcobEixGEpgk0IiNcUDIv1CCN+6tf1uaWuK
QVeuiw60/ocOE9U6IELlnKwXg2WWiAhjP3kWWJchNNvybQpxi9v7vnC5oNeNaKoDxaSCVUGyVGs9
OLudmexKx3Q9svyvXR5UWpBOh059M9oNbT3Od6QcvARakip5SKI9ZzuV+Dr+3e1fc7WDyPKBA4Tm
h4lzhFvl8iSpiZgUxCSk8GYKLaFdO2b+6kWyEG6xc0g8IDQKIXrMdlxaURIX7z4+JX6wuX94nf/z
vPU8/+C/jN6Oe7vdyoPwejNnMhvtD4wYIVGOQy3vbDJAT8JnGHECGf5gfur6+7CmDX11vpAmnJuR
3B+vKlLWOcykAzDtxml0/3HD5Y8FlANAOAJWJDnQmckYaSlIOPyctIBPvGVTAHWzbTKFNFs5y0uL
wdAlnh4qsh4c58s9sqyJwhWQ88SuaB6bLAL/fZOmK/62cEnNorMWeFQMCHcDSnVpBnoFxKjUMvXZ
POldEvDGgO/oAaQcHs15WKCVKsbvQ5dukhoyM+bLbX+/HkfDFz23L+2ZYIrZWU2Vgn7Z3XQl+iGj
MnpE46eJ/q7qaDMqBmRv8cwf1krNC/kUQEtzqxn5FO5n6QvnOcQ+pqxGVglYe9Td62A2wcOFDndT
vMZsvXQCzmz96Xmf3ZBRD1lt9HBTn0wNZMkcPx/uSHTnrBURFtcEEWGwNEOPD/yFl9sZcwstGAtv
AkjEepqaQ4hv046npPnM1khXl13nzNb/cXZdO5LryPKLBMhR5lWufPvu6ZkXoce0RMobyn39DfXF
7lSxhBJmzznYlwU6KykymczMiBCiyNDpDU9M2EJNCe/lP7KC9zKwLIWrmz8n9GGoHhTQdhlebu+Z
BR9RIcGwCo4heMlE3mY0lWlj6kUOaZzPKJeAdkFSBVVmtjfttYGVRVuo/mF7oNiNfy7XU+rrLGe8
zF1bbRxF36jqRi4JplcwMLnWuF7YI9DHA/U/0kXgQ8WnZdmOlQpMCmw1G0M5gfkAdVrFmfjK+l03
qhFUzg0JZ67UxtpIBxji2SGJT1O5GbTfquUPqOWb4BXLD2gNyupbUeysxufJyuN9PleXDwuY10Eo
hFtXhkz4vOZnZyEnNqBZIyBbIekhMwM9eWq4/UzEbj7nTemq2u/kn9lsZ5fPbAr3qoZoqmY6bE56
GtgsULJwa2p7ApjU7c255pwQVMqqJawcIHWpaQxwH+iymKPDk18KCb1W74DCC6j1/bbN+cffWFCR
5AS5xAjqSziXmyiF79vGm/QfQPGgAOcOrN79u7XzR6/w+cZB7iD7imeoVVBfgzB6UgNpVTtJNQTg
f4SWBF9ZUzB7XHk4v0XxkkJZFDPLmvD5pqSNJ4UrMYa9c6XfAHUTvk9Rw4fAKGrTCvoxbToA3CRb
2oxJah9qKWoKL6lj5U3JIPdjSaW+S+XQpHdTH1mfeaGoP3kthXsJvNi7MR3NYMhM+mJFPfSwgP+r
n6dpGjZmXpUPsmQZB2MEBifvqxpQi1JPHPAThqFbkFH+QYeW/jAUZlK3LyXjGyr4eQgcQ67KjjoM
VedVaVKPTkWtTtsYvaQ/9wnj9n1i5wXz2om1OYCywxB6EZgyup0dZYYCYCGz3lVuSblXoABa+xyo
MR4ASWr/KYsQSoFtRKLCD0NJ13x7lJVhUycyM92xQencrZUG7e+8q4BJi6psIDvJ1DvrSbXjhjoh
VYZhp4cZkFu0a7JkL4NzH8vHowrCUNqwYbFut/chTaN2Z6RVtG1tY4QJe8i+x1A1v++npNRdWjQm
CXIrbdxJtcbQKwGHwXxwOXanDHA+aJhNEXAXaZYO5ibT9NAPVYwTu3kfmUdWVGbhot6BujXEupDq
E1wsmMRI9fF3O8kEzfXSgKJxCUxg/RD3odLuRia3vafnpo0JXGlMn4veNu5VtRyoP0AG76SOUjg4
JE4HJQA0R+ocA0xR3zuN0HJf22VP3HECVw5Q5NpP1NAM6zG1exD9tzHDDyZN0/r6BHWPALztqDRh
9qW8Nyc95y9TMRQcNBtlXvm2CfTeri1b+aes8HEjhzGGf8jIIhSxa2b2h5rV1vdYB9wO0gxRv5En
4Na3SPy0V3R7aOWyrGgfu77Uao8XBn2xW7MGDFSV8l99SfrfXWxU7wUQxCcdJQ8A7SLzwKUkg05c
1Jmm19udlTkxwNY7Oy2ll8Rusid76ABmhNCZ6WlZXB10HjEMHqam+lwClRmElTpOPngdITA/E6e/
FUpdPYCGJjWc0O6brcU6S3YayGOD8Wfqwg+S0eFXUUmN5aI/P20wQAKogmZCudJjg21AYZSZVYx2
OgSiLWnMP7KJJVuDSdpbpXCgpFMrLP6gXtzoYHY0wUgbF9kE7fre/Ihiok7QSgmLR1qTclNbRK18
JTbN+8rO1dFB72JiTkdt1HS4HJkReLvTHnVOLWQfFhCSHD0EbE3sbkT0xODA3/QkBoga+OX8lGZt
2Dt4gPStM8kROoZgtUhPIGUb5SDHkf1pjEoSAUfeKeVK1e4qOKN0oRELY6bzKxavusvbLuzVvuNc
kSDkACgJhkwBkTVUl8kniz2iXHo7OF+9GmZrM4sSirToWYr5X0xJ3qQhrEn2B9h+3X6N4ep6OlOw
IGR9Yay3VcHQFzc20y+6TXfBtP2jbaR9+Ubdn50DkJ8jeyhSBvEKL8zV1fpVBPpbzZovibO8oUOY
oVWK8kkO4UD0SEEc1hRvbGTQyhicrNmW/VrFZs2k8PHSrEeZUEVBJRp/pJi2wcxWgQMBuIXy0VnE
tcOVy/Xq/S/4KKyuyqe2y9EvdYbhzlIDTS3wXt7c3iPXcMzZiIUhB0yuA7EoJpq9ERuS0cGI8apu
3jsvgRxE32+UTbLLN8222q7Yu0psBXtCvlkBly2rJex1gfKsvHfvqvuEUejGUx+O/VE9mh7oNbwV
o1cpg2BUSFPA/JbEoPRDLSxKvKgibl17k33ouMt00zHM+1iqnQrE50njydXKEi8dQwjK4c1gA7Ni
GYJxJUqMBNPskmOGpyq7t5p/Lah8Off37wv5UNR1HeMZ/r40Gq6ugcoBfCvTKSUrq7jmx3w+zo5c
ZWgRASgdwQt8UpmyBbfMSni85vq/dMUU2uu1ziWGPEByUPQyI+8HfZyO3fYXpvDjz/wAzZAgC8rX
amUBV80KDzsa2nQaepi1VXd8esw+ZRcpC9LzQ//92+hlO+CEM7KSyH6VFC4y9dlZ/DfTKeFKEJ+T
XOaSjH675EyQCtmTX+pm3Fin6rP1Xh6g6z7exzgLkVc77FU+GP7KkZiX8pZ1IYBWdoM5qhBHYiTO
FPvFWwueMBBu+9JG/RavHIFr1NaXr+SrIIepN3FOscioghwRvrJj9Vm9qS76hgdjp2yGp+J92Ndg
6q0Oieys7dnrkhIMz+p5JvgEUd0Rw5vFpmHqB7g5gCvbIBAmdyJ2V2uuNu5K4rHwrlqbEVl0FlAS
BFVDQRtErEk0SdjxUoKzWeZzX/Zz7lSb/ECegJM9jgFEYB77LTJqf20eaim2nhsWYqvRVG3VIXGH
pshdKzuj8qJDvaoiKzF8KRCcmxECGr4lkk8VZmT1u9nPjfY/tzfnYl5xbkEIaZIZhmoIJQgHZenK
UfdloD+0jhMdwepjOJbz2mzzzaO2Iw9r52JhCaH+iekaUC6hqiRSIKhDGZOphvBy1bwqaGpXHshJ
BvvttoMLNzus4DKYx8lmosvLUKqxWZITDD5Oqvs5mpDA8GPEJ14JpwvfCRUk8KhB0BTSKSJmTA5r
U+M5psvBEW+DQyZeATl8sb1dxBCUo4ERg5QpUYDOESflO6UiDRL32D0MnuVGW/teAxiTeWEA0sGA
HhK/PWSPuhv5gwt58LeHfkPuDGSFwJU9NPeINYfQ1+/upg2I5HaqE3mva5zVVyst/MR5jc4urdii
LciB0hhCP3dJf0gMXwv/9TjABL4hWv62jH9FLoEuUhS77vMYLxnoxj7payD/+TiJq2ygJA8gF4GS
h7jKUidHNOuL2G21T6V+7tt9H+Oh4sV0xZGrvT87cmZIWKvIDnEuojIGnmgCDfCemj/01JfXoO5f
WsSiQ1+5ENCSJmZshfiRTqgRawWHQ57xNjimD/Cfr939KD0Mn7nRpj3Sfedmu9hhd+QxfbJ3mYcM
YCO9FP7a1MbVGQHV6swqPiPlsIlFBLwG5tiszvvYVdTPlnq8W5viXFjUCwNCKMtaphgjRGpdYt5P
YQAN8RJT7GsDXgt7BC3YmT9grm1aRMjNkhAvbdLOVqpTGoLCR90CmebOQPu1K3XhRJ2bMoQcTRls
EDQNMDVMD3qx4c2+s1YSsiVv8HLVUBUG9R1an5eHNi1iveetho+i/5rx3fkhbCAqjJmeZGXLL33+
c0vz1zsLD7lqoKgEITCU7jBAlGMaRF9L867eHthh5yaE3W7nYJQoSh3rFYB2iTYOaKm80m+izag6
EuLm9Pv25XL9pBMsClsusjEHmg6wWEsBfZNsR3crNz9Exwqplv6LWO4agOK6iyCYFPZfK024InSY
5PtcOpXon7t/bHdw5XcwpZPRUTKg3sbNbUcXdiLaBtjvmPzGFJ7YSW77vkv0hsSQBXCl5FU3fFav
zO18dVaFWAUbwEJr2IoEUetyg2gSeAvzAeTSKNveRY7pWHvzPnsaQOfQB+zT8CKncFsnOeZ3n5rf
O3cYDXasu8z5ACfaz9v+Xr8YwLtw/mOE3WrVWUPawozd0Z3ZWOzY00en9aaj7sY/Wz8Mcmeo3MIL
XZAhFk64ct8vhLIL88JOxiBxaLXgmHBT7Y+lOyidORV7Kpq1sfTrkQTBT2EDs6RQq2aCodHXQC3R
3NWB6oPuzs2e2q2ynTavnasHqaP5utfe2Rt7z7folK0wXSy6q1m40jE3hZKzUO+BDpVdmKWNPgMk
qzSoW3gGOJyalfiwEIEwOqCg8KIoYOAU5Rs51VRqTJy60LRRpBeava5smoVgemFg/gFnIa6OMJFF
WxhofzUIcraT7ugh8q0deDru5HvwIbhALPv2bpWyYul8nrt2dXZopVYdLDd+kTrdu/7JN9N948RQ
OD1JP6pjQ3Gvr2XwawsqHJJOBVlPpsBqmQRN9tCWn7cX9HpbYIYPc57Yoxj7uEr3aNzbWlNHmMxn
aru1w/ZubooEXViGjiW1VnDb3PUiomI8DxljA9qG+ZWDn32+LmO1bVXA7oRgLsOESfXI1wqbC3EF
NjQkf7jqvlBpl1vEbCup7GRUWUC0cA8ARbXpAqTw3TbamLaLDqLv96DuZW7mrbXzlm3jLYShUjCV
g/L+0jZoVweFWqjgJlsGUcdnyIa4oPL3G8h9uZJbefYf8DpNpygYJqc5rBGdfM20XAZ4+P7Xvlhy
khktNX2AfQ5qM3NngDHUtTzIKm96fze5EAFU3Ofbn/S6QIB6/LlN4flHwd3PY32uakG/a4eq4958
lwrnJwgVfg1w3oMalB9+K09rBYJrsOw8BoKA9h9ZZSGEl2rBS2sEP1FBv4FfQ6a7qtsO0QYUeU4h
PXQ88arWyQ0ZldCV2/r6UQ+vcVuDDGVWDwJR0eWXlscODaAJ9IsMzEhsl/m9b/u4wFBQd7QN+4xe
zFNnQb3J9IZf3OVroiMLd/nlDxAiA7WNTAtN/ACwQgTSdgII7mh9tsf331Yw7gcvOgwHAMl8wG0K
Jz8kLzrGg115f9dObhWCFGtt8y+GkrMVEb4GnmLDZDOKGsfoG03hmnVAkbFHazz911cARuZNFWPi
YBsl6J1frnyTTjzkPJx12+4ViF6CQrQvH7jaBGX/cXtvz8dVPE6IUwZEJ8GBaInT+UlFMFCtw5RV
cPsxyeXhsU+bwzQm9bboGpBgjf1PrRmHQ4Ie4m3b15EfMUSGZp48C4bbomx5H2mDVFtYThBXuKGZ
+42y4t2ceIjegWhvrikAdQgYwuVCRqwy0txgGPkj3DclpGBme0hK+q01R7fDNJeJju//4BTadzi4
SEDh2qVJpnEaly3q4bR6YFbptGvIkcVzOTcI/2NBOBZpOpUJ72Ah1hB3AUHF6rVe/wHJUK/N/BrU
Vsx5S15Qk47c36CRL1dcXNozGOJCEjTfAGD1unRRtwYpAXwHTTyKbHZOp/X76KF3VqvQixvkzJDg
KUh601SlMESe0yNGDCYHmvblge4y95v6Sw0s21mj4lm8X86dE84eOKYn0hiwCRjZi7yXXf07x3r+
se6pWzu9k/3M3ds7Zmk5UcqQgUqykduJO6Yz1Yx9ESKQigCQ5+exN9gPACPJDKMjPXr63m2D1w9O
qH/I+Hq4vVFoh2jD5QdEB5inWVYVbj4Gg37fz2kmat5T53aJI/OTTSDf8WlB7cIkpgcu9ZUNdJUj
zfZRh4RGHLDamBS/tA/1LQ16nKh3ZOq+BxKreoyj3ys+qvgbF0f/wgbYXS9tjCYJiVHDRmPrj6rK
nYzr7iD/gorV0WbqVqP5jzYavzOOIUSu7MpkrTt2FXyEXyBkDZiobo3Uwi8oZlaNIXSa5q6M24PR
Dh7BaMZI1wYeFz8sck/Aqy3MYeF9cul0lWoJnxS9wKhVNEGkgvT1O58iFJjksW+fYtKVj5UskSxQ
yUwDERIzio5KpCdbsyw6LeCpLu9B4gC11Nvf4+rqxGLosygrQAdQIxShy1Zq6Y0lg1WeZPJBkX+B
eHHbDAALgbXIv23qOmmabaF3CzEd5KiAYl+ugippKN+Ar9rNrLuwfx3ArS3HWwVTTFlxLxWvBj9w
ss+619hYeXEvffJzy8JDuMvVmsZ1WrjyeDKrk5LvVEVyiXZnxq/KtF3xc95A4hYnEJy1cbWB/E2E
WeDijrJRLgq3tPWjXqhPY/did6UfRUDwM/QHtf4ky8nRkqx9o4Tfb5tf8hWU08CTANSH+dr5AJ49
dChvCa8wr+VCh/dtJLGjYl7YZpYb1/J7TdVDG+krm+h6ahlfFtJFGB3G4LeBLuylTWkYtTiM4PGQ
kJdBlfdQJ/AGBfRCiREdDaV3xsTey6XmkvB3hgLTbZevy2awb2CtMTv2/wMCl/a1MFbMrjXQ/WiO
893e7CxM21YW3lr91rJ9C7WNMIDcQ8bcgQRJsfbJr7rA8w/ALNLcXNAIoCaXP6C2adhwmWB8mu2U
DHPMBOLv0mdMUUCStumIkcATAHe33V760nPLG6SzkL/CpX9pdKJ1VMVzIEMLlR0TDPw7AwYoT3Zm
P6MScge18I8usdsVrpylkIH6OOwBmYyav+CrotU52pYtJtIrzYGUi2Ma4z0degeqJSulo9kD4SSp
iE0Y3/4i5hGBFGEJGIVZyIXbkV92wzdIlL22aEAfUu/Meo3e/rrJjUtvHp5GAwpGodt2uaAcArg8
sTPU++v6eUAJ21IBGJITX7EqsHY+dLbsdjwMIoWt3LwLa3phWfiUUmGwqpdguQkfesxKtnmN9DEK
NHM1yVi4gGEKw3Ogw8DQhNgUkMYJk24Z4kM7aXtoHDq4YY6xFHlaWftJpmPGNA4KMI6Ba3vqjU0j
rwF+Fp2FmhqeGGBFBd/S5TLnE+pZcQ5nJ+lHS06N1Dhl+9SwtQRu4XwgScXsgIr5PeC/hHyYW1nY
4EwinVL4vrYAYwea1aiUX1LebqVs2KXhsLl9JK9LEvMWsnChYkAJxa2vTOAs+uqlaeaYLS7cBMTM
xZaSvRJt6nSrY3zB2saTl5nfiHTM7UBlr1KOsnO/RUeLSyshedF3gKctBOR5Kk1I5bhmDzEGRguX
xV6WbHTtxSQnqw7dJD7YKQluu734Rf9aE1nau2GsKKsQ//Oic1v5W9UgVx50MIithLylgKACpIKF
1ZFFiA3/MMWzl/OpgJIGxIYk6jKbP+VKCVXQ5Gmw68fbfi2lLOhpopyMh4CJkTMh1jXyIFMgIDBL
bY9OpEBHpwkSFA718pRnLiv9kD6F+Ru1KGpAL7eN6wvB79y2cJEnXa/INVRiXCWP3AkKMUrcrmzX
hYRfBZU44KtQx4Jas+Be15RlbIWzLpxk+RbjLpFHZIF0d9uTpfsZ9EIgQJ7ZHeZOwOWJJ1zH/Dkm
o92mtosNjWJIWOlZ9JhZke11ZEg3MS9OGGCGcS3ymlFnThyB0TaLyKuEywYQjGxcOSILewkfFihA
/A8+rnhU07LRsxGYJ7dIGm64SLbDoxUnU+7ZKgbzHbPWkgORQrbW5Zu9FW41HdUVMM3ZBDhEsVRq
UMxSFwqgQhDHVOu73qg8FbVZEzCd1PrIGq/t1j7AQtC/MCl8aMpzu+9mdJJpAapevtq17MpD5gPL
/2BqtVPEM1+KBhWhVJU3qW27faiudKOvGc9njc75P0zqofYjPqizEUka4zhMtQbdoVRxIDSLqarf
ndYedICfIccaaPqHTQ2nJPVG5zVA6fmWZg+1ZWwT0gJegUKvQQ+hZWzimQq0XGUgXDp1qLhhjlcF
WR4gXZdbtWs4i0Ybpy5HDbVne568s9AxNS9solemlzudviuNBtXv/gUCXgFjtVPL6kqcWzqYOI4o
59uoCFzN+eEAgApuQuJDNQnqIDpUa0ENCABUU688jZYtob2EmT7QI32l9mcXlmI2VcrnpynT1a2l
xNumS30jXauOLd0QJmTvZrFLtF/ECDDImsRInZWuFYMBrtnS5DctikBfxd4u7PR5bgMTwraO1494
6ecjJaxlVekWEEJT/Rio+oDIdYvETepeO2s0vwH0pGyz2CyPjdmgdG3UykHPy86tFDtauUGWzjrI
71AUBM8zwPDCwSvaUjGmBET2RvzNgIBa+KkOO9r4U/oQZ8+rE38Ly4za319zwp3BWqrKdDYXhycL
jGqFP9Vv+moxbuG5g5xqnlVDlQrZhZBZFVIJqGzIS8RzAEiOYfGbS59q65v6O1E3Vb5J14L1dXV1
LkidmZw9P9unlPGiMxOYHF3Fq79FjvT0MwGp4NFy+CF2cudhH/+RHrhretlK4FpY1AvT80VyZnqM
y7qxWVe6LP9egRRHTZ16vO+1tcbKwoV0YWfO6c7shFkoFw2HHUlNoUEjAaU+uNLQQFEPGolSvHL/
LaWI5ysqXMq9FtOB9ljRtH2f6sGZyueePsmSV4QF5P2ClRyALJ1MvBs1BfLfwOyI9+3EUE7NNSSJ
YEQ2Afaqh6HeNFUDOCxikLGvW7XS/AjV2GDM2vpNLmv1QSL2qO1bM0NNuy8VYBMTELI7fDRHSLdB
Pu5RHQvZBARc0yDtomrVpuxz3dzSMBk+EmUoDMzNRJofTxHulQjAhUMDWaneA1pOB1jB6IDIH4hU
71O5kHw6xwEtV0PJzbis/LZbudmqTZ+MnpzZEvW6mOWm2wyhdUekikHhVrHKBy3S5ZdKVdJ3Imcg
TpIUCxMOdiNHKFRTBaKZcdGyHc96DQ8vcCh4ihnX+A0Wv+vMUCNOKkvRB8BrIJtSjfpZq7S+9EYO
WTrOINENeQEET12GHCiaCVFsBCSu1H3UF5DRacsejdesATpr02QSRuMQyCZHV1LdS5pJ3tqVChhP
m3IVcnblYKO8N+QVYj2aifseFNTcrSJm/YY4D/h/uWl/JlGp7DLNphuUuUbPTkMwsqMhWoAEeOyw
bgUW2YkaIIW8yuTclZPWCF0u69mfqhz5yQAdJ5BZCQt5QEMec6euGfnM0Oj/UGg7Wm4SNfUv3kCG
vqDFFDqkGtEosST7MyVY3iezMKO7WhlkKDKOaaGBfQITOu0Ettw6YTvcnrike9uCTEgIpQF0d3ZZ
y9l+Aj/xjo+VupPbwfqohrKnwLPH4IetG+wwqR60fA98r5adclJYvip1FPiAlOcHrejCE3A1Ug19
dAXQiUSVpVPGsXedsVCLd7UeQ9D+gNVSd+txqoDqNCF89VgOLD4Y9ahhRqycqgkEyhVUpEwArIg/
JKC/YXHf3ElkUp71eqBomVTdlDmqVqjKQ0m6vPR5r/DoJLW1dhx6tfE1vOJ+dvZYbdAozKEahZ2R
rSQaiy8cG6VAkCQimmtfD9qzoFPXLXZPVuL+lw03VDdxdVL77wm90xInZ1ut+Kwnb9SOhrVG37Bk
Gs9yFCmh5zqLhwlxtehau2oSpFotJcem6+5I9DtRM4ck5UaFubGHmqPaHyqoGzUpxMXAgHo7KC2E
QEysKhjtRo8Y1XkhBOYAjoBHGLy0HCqhqrshR97rOJUyaNHzFVsL0X3WewNBDFFBmiLWSBUpJY3S
SqiRcscw7srMgDjvdgxfQo2ufNQlt1Cdw8C6ij71Ff9IOfYIm1VUAg6mox5b6cVekQcOodqpIiDU
lin3pkhJgI/mRr9GPLZwXaK6r8wzKCgSXpUlUX7uajYBrZ/S8Z2m1Lel+tRKMngPDOf291szJdyY
oKdTMVkIU9VQba0KZH34lu2QuNE/s0CjwIrGKnriloIbSHy7aMNo15Aczl3W5X6YgRNQlYpnaeh9
ZmY+SAP9YShWUvOFp8iFzdn7s6NpRsyIOwabKRgA8lrDK+T59votJP/n6aI4NBRC51n/Yo0ogQgH
HzlAn7UTWitEYwvb8dyK+N7NY8YhEc3BE8Ft3N/SGwWuhuZQmQORihnpmy5a41FZcAyADdAH4lzr
GGYQEtRWGxsKTgLcmIS5jcyR04S7lCr/nhkCGWIrYLgmKEmJtdQWbRULksfIDEEOXpMtwP1I3l7M
tbLX0tMZgwV4C+I0I0cUA9VoDKVWRrR0c5zX92pITDQWxgkkLW2XQqyvNyL8ihhqyCD26oFHc0bk
Oz8AoOoqMGxFmKuNFPMQN529jSMj9m0kRge17jUfHK0dCrCNkYRe0vbFw5AaFsBCdQepp9vbbXFD
n71OtMsNTQlK3Nq8EWoT5bSeocqTxNrKN1mIsxe7bf4RZ6emQDFS6W0Y0cHWow5bhf+u9UdCfxnE
v+3OYvQB4BBFHBS1QHt/aYkz3ppKgcdWh0oVyBM8jW7BXm2Hb7ftLJ6fMzuCR6yxOTok8Eibzwt4
T6xSdnuFBSDl+E5CfV8mycq89lIrBPsaBSqQ5swBT7BpdzQnMq9LFzQRDohCnDjN/XT6EUPzQYl/
gK9UTb1MV7zbri6d23OzwrlNmjxTwe5Qupz0fpm9aOO4SfmKkfm3i/U36AYApI2pDkwhCUbaFHNT
nYwSQYfuaKTF90nEV9ZvzYQQupWiRhoQwUQGbXdnDONHtaUr18PCWiGwYaYehWm0AS2htFBXMrTL
ofjlWnL5lDfSRxSmQRaW/0MF49yMUFLgNK2N1oIZzM6W6X0BbqqYnhjmn21f675lxub2Flg6v/Ks
mAYaPQMcqcLXySr0rDKCWmg7xl5RtPdsMv120PdqG3pmNgb/gzkLf9NEJRZtMcEcm4zK4Aoe3SF6
fMqU+qQyPLWs0aWPT6W0UohdOsqYsPmvNWFfVN0wSGyEtVq6n3pgWNTfTXJqSRBjLiBfuzaWik8g
JTAI5jps4H+EHaInVJ3iHrrjtfFHN0Gsshn6z5S92H3oVfz3oK8NEC19O8zWGegoKBaqp6JBbUC3
NoJAFIXsNSnCEsBTfQBVE3PHGKN93OA/b3++pUOAwRp75kGcHzHC58vioZjRBej8FxBOGYz7KCIb
FU/alUxzyTO86cBth0B/PXRrjaNJcdZAB9X43XRowtqxBz+u8aJbQ7otm/pve0BMyrQQ9fMpRVJr
1u+FLDsFfR2N2CnD7bjWJbxaPbwYz/WnhNUbS9D6gikQMqut7hnFa2YAhWxtb3+ihdG9SyvCpmdN
rzeyUWMY5M0+6o+DZwfhTjv139sDhjL23dPorMlbXe18wbF5jc+SgFBWqGk3YDyK2FZGvahuTmN/
qgxw1xhermxsbSWMLBsEQhGaNAAJW4JBhRt0ICmHOOZ7fwf6rmPyMO01l35bWcs52l7cXbNj6J7o
SDnRthOp4Us2Jr2uw45JjzTbh8N9ajFHVb6BuIqDBk1H1cfV0FdBNFg5AoubBQIXeAlh3uTq2syH
KWElg+m42edAnco2mnRss+LgvFDXDv61ImyWjpkJwYMhAdiF+9MzSBUCui+/oTwSGW59GHfVMxrn
vaM/reFs1vwTPmGn56NkzCp6KCkxcwOQmKO2/5oXfH2+v97N98PZvqxyOpGJwMYAHqF8plP45+RG
sDBv1DMLYForqSTBAj6jE6Lc0JGVLP6rBXb9iZByQgxpFpQSokYW2uqUz69sZKEb+pR6JKjcaWu8
BejLu93JeKdBDJE+K2iOr6PTbFd+wDXPyJePf3+AsEcGQq3CiPADBu8UevYveqh3f5KjsWN3GqCg
Ru7sC//2vlw837hD/+OzsDkKglZdkfWA3FvshUHTEaQUfXOECAEatyDsQ3F1fAIF44fcJbvbplfd
FTYNgG1Da1SwbZzizkFR0r5ngbGhj/k3cgKKUUKN1lF8Gvw73w8WGqJhM2hznhkSB4KrpG+YNX9p
SuZmveZW9kvfVD5l5bFrTDcf5Md6+Dm1b6XF0Ez+Z8Lq2T7mPcAlC3SqKU4K4bnYq7UCzzOGSnIg
m6O81TuJ/AYrGzo/VqG83l7rq7wdBkHriAYiRiJA4ixsbcOecqOy4TAmKMHqfuyK37cNzH9APDvz
Y1ED//VcMxAMJKpeoReK96IZThsCpYdSkoMoWpP3XjIDGwaYt1HdxDPuMgqgr6PMNPmIZbGjJKVj
5PdTNK5cCEuh+tyIcAxhe6ClDiOx9ouaQVpsU2hV8vql4W+3V23+S+KqnVsSTh/YHseo41i1cgB6
CNSBMZtcFSynWvv9tqW1hRPOGmQqjbSGco/b2h9RtDWTZ9P0b5v4aqlfezN3wGTMTIEw7PLj6EZE
GmkOX5U5Y459w8uO0h+y71/QydzcNrYUt5D5I22FwgdSPcGWqlZVQ0Ep6ebhh0khWFm6tCydSnZ6
+0OTgmoNXL28gP81KPKmWikvoSgBgxg79o0BMBejDTK6hnW5bh7MoeGvY+JTIxmoqozVbGdfd+5L
wzz1d2253QZ4cbA0M68Obq/k8h7869icmZ1drGVBlFrN5z2YBEbu67qXp8/a2ij1UgA6d0uoKZEc
CjO8ghWtfs/YpitXigZrf3/+/8+8MIGRHqBVCqa4wWVthCLcWpq4uOPm9BSDKxjbvZoFZE2KuqyC
BM58rlsg7Ie3WtYdG0B3aUfHbzI6ube/zGIc0jG/ArF1zK6KA8kRoPyhXsCirRxp2Lk5C/Kod3qu
QNl5ZRcsrt+ZLWEXqKj0E1Jj/eK6dyTjMdPebjtzPSs3b+wzC8IOyK0xR4MQFlCHGNm+rJ+L6KnW
3bzacHbMoO7MMFMaQNrFUQw3XxuaXT5Y5Et9SvsSxrncIWEPllweYgdKsQI0TGZ246tOpdp2amYV
QD6FKHhCeeApNY3s3ogSADog0xmf8GpFQ13Ro//l5J3fmfPJPNuzspZaYKnFimCk2OGq6vAs4OxZ
XxuIWDrh53aEW0YplL7jFkJKiP1K0VdPso9KaV1irCSwS0fk3JBwyVArNHgJKKdbqFACsD/AzaKn
z61+z00vL+i2sVZG9heDMpq8UFdAU/BKNcdUo75qQg3ftHtmqt/0+9ZeudXWTAgfScvQp6apjkcB
M+8SoALCnN3lgCTcPh5LS2eeeSJ8I1zPnUUnmMGYWnsgZg96DknZs4EaXkPY3rLTGGC96KBXxVpj
czERPzcufLe+LpVRNbGMT6ntkHsQ0HxvnDbfygftMfNqX33C9bNdq2Ushrczl4UrvAfnBPBhs8ta
4chqUCfPRbwBj9VUrezLxeD219LXDNbZQWOs6ayohqW4/T/SrmNJblzZfhEj6M2WZNk21d5ow2hJ
I4Cg9+br34Hi3SsWircQM7OQNh1RyQQSiUSacyy/BlVPq2+vb5/ESkRX7RiFg7kNSEhNvK7LrY56
o5lJMG1lagg+2hu10gaBXhL02htwzPXx+boSqxvCkSbxNsEFJwbXOWP5aFUMr6KU+KoFZpSQAfg4
emDj/rqk3z1RYqiIhzoyLrgRkOUUVElSjaWGXSDowCxTZNz0/a80AlzuvQLi3rbYDMbeyT6n6K60
HjSZOVwOM/DXEL/HObcp6luC5eVmQue4qMC/9uhtzV3xNO+LxDcP7eZ2Ch00pPi3ddA1gfJ3x35+
y0XrgGuiYQLN2ecOH2iaOVOiEhvImq+aKlt7/EZL7zRaL0bSSBzXmkfhNRQE4piJuaD+BuQ2pjZn
ZCfRIQIsrpuMfR8N17eKgOY3fRI27V/XN3VVIHBqkLAGfvVFxUEpEeSVUYt0qFvcTM1ng4k1d7yn
7oAuf/Iyo9GdIGF+XejawUPYhWEQ9DF4mOo/X1IHmTsn13oINYFqCyLD/maSYrStCgH4CepqGHu8
6J323LFjRo2sa2022yaaDxVVdw2RjvvxMsLFqUBbFdQBExyals6VqQedQwHztECc3k31aQZhAq2b
e0wfbLLW3NKKPqCz4mliDSDvv/7BSoLcCm1LgGUwxPR8OXSeWqO3KyDJcZo/VHuv1ZKGibV1RBUU
Q7J8ClwXvaRiMGSqFeRAPcYCZwQuOzyyjBllzUsuhQiuxU5mDKrmEAKc/gfV7h69/On6SskkGOfb
ZBiY8Zoy2FwF+lBtPFmpJKxZjVXROWahPo00pC1OOSXqFJOhxku6cd/V4t7rbib9WeleGX0Elwa9
U+6QBZ9lb8+1OHEhVXzhUERYqcXzHkMyo2z41taOX7qhlAyIhxOimS/lCGZOanUYAfyRBFpl57tY
nx778b2evQd7/pGhGuY7yffrO7ZqeH/W83cL7yIAsPPEKJICgWliqYHNmZW6p+Rvc5rDuy/VEswi
0xud1BHU6r0d8MT92fYrxzdkqKqyXeLWudClcJoB5UiIKfFSS8fJz+zvGLYrVUm/yWWrhKAPX9SF
IHPSQAExQJCFnD6ZvuYIG3YXlU/gHQdpLbh3LB33t6wJf+V0odyEgQ1Ug9DGbQrL6DHCGp07wbRX
j23u3PdSTiPuAgQD5BUtjseKmY0LZrbIKobRi7gIp7qv+HO6nP0YrbwZM9CdWSGNdHSMPBysj5F8
6CWRhD8rW4hGQhSw0YRimkDHPV9Zu++0DCVsvCkABzMUO2Z+UPWbJcPuX7H6MzH8MxYbiAoHZr8c
iGnbbh+146k1gR6eq+H1w7VynM/ECFFN281VHwNBP0gbdgcKXd8BYtXj6Hh3dRGha0j2kl+JMxze
Auq5KMbjf0Ee0xS1YpjeDZhdvZl6saHdL0zp75ThGSblj8V3Lx52/0DHhUy+BoulVExlsKpW5y4r
rOfnOnn0faOMfdaergta3TNEh4hmgHiGDqVzQWVTZyTmgoYJ2Kku3aKZ+ljNsgF0mRhBH2OsiTOo
EDO2u8p+YM02pRIj5196ccgwSY8qB7DrURk416SNKtDwujbc4eD5Obpla2R7fFDc+q2suLqqDZpy
LaCpcyxD4ULBJDaOFBc10iHs7L0xdkEqeyWvCwGKM+IXJGREVOImM3Knt1zkGnjnqv46GaC7J5Kb
f+0saaoNShaE0OgoFBaNkFFXCBh7ApNpu4iiIsBMQK6ZmFTovaAFaqvvxTKUhzXNNPBDABILoR+K
ROc7xcDxMcclEAtpixEPr86q0PH6YRsbs0S9Nce3lCR4pHl27BmNsniIY8yg7MzbvPcOBABEuGkO
f/8g6RZSzmDIA0GSOC+H7tEo9RIkT8vR3gwq29XM3ky1J8k7r1m5jo5cFPEwkg609vO1w4iIlxYx
Hv4eus7jaWdiFd0b2/Entr2u0NraLSUJ9z4YdOdoGqFQrmznEW2yDmYoNr2sdXrt+l2KEYxBU3TM
9vA0d27NJ2fwdkUhYzla14RDsOEoWabowEHt5aAkijxGlv+aRqTs3p1uM8iQu9esGhnn/0oRXFyc
aEZFeW6wKx+K7jBhGkqGiqCvaQIWWbzn+QzkBbtkCapTUKhZ0MSHx/lZ3sZP0/FFAXfFuLe2NZDD
nCPquSfdz+/JVrl5VAGTmb1fN4w1RZcfwT9ycTeBdd3rBv4R7XQ/Wm8KoE3VJvh3MoRrqR6HGjcu
ZLjm1iQfgzb6VAafseb7UJDH0A4fUzbFEzumejI6Lu6kmM3fy4ze9gYoJw22TTkiW+X6mOKVoeuu
xRJAmXd5TgYj3GIkZhU1G8CLB5l9GWrqPcO1UWWFDwDXwMbkko5CkmQp1zzGUqSwXX2pp6RU4TGq
zLk3QYCmD9mPvtQ2medueyeTXMMyDYWdM2uHGZGNVZ0KDEO15vgVlUpzQG/8R9Grn6rHOQFj7z6z
VBm95fqG/llc4QSCkDgZ0xKLOzsgG1RLJE0sV+0BFaJ8jUX0qRbaHdg0JK1Iq2cSU+68kwsDWGJz
KFjs9alUuEcebvB4McbEnwGlF/26fiLWqt0Omq0d4CNhpB7tcefHzhyrYgQzHM6+bt+piR1MqQ2E
BW9XKewmSz5bNztYI9lYZNoTq/txXfyqFfE+C2TvbA48di7dBqlTjek5PCGKH22SwXDirU56XKxf
mfK3UXwQ8AD497/ChKsHfwIMVOMgNaRHT6X9lszJwWvI1lL+SWy/lCQsqlVULbNrqDVh4gTX7o2T
O4hOnX03FifMi4Y1bX13lgLZrRrNQkPhUGImADgCA+RSVu71tA6Y1WFwExjHXno3TlNAE+2BYCRC
Z+o+6trnrLRPTgyKQKVNd1XS+Vovg11e3WJbBXwJjFnDRPr5FidTn9ZDx48PsqYp3XoAGDfDCCWM
SZIeWT2oC0mC9oMD9BKNQntz/GYCUT3dp6gAoNcgIjnYeySmu3pfLaQJHqmYQLFtcL1iA0TM00eE
yqdGZDYrkyI4HzoklmKl3JIsPx42poWJ/lTxr5/CVee6UIX/fXH1GpgJpNrEt6hrPwyvvaWdHfbR
W1TTjWnHm5h+5XkueW+vVdI5bc9/DENk2GAY1cYoMqSiM3drxPEBk+mBhvm93mn3iOGR2mfhXEVP
PRAWqVJuXPKFKeyHlB6uqy9ZYxEQELDgdjRm+JBI1UOT6oHbxLsSwB7XxayFpGD7wPME+Ejo+Bee
d07alJaX4OVFQB07MHvP5nR3XcS6Jn9E8IzRYiP7uo4BqwwP1/TkyBx6a5v0LZpniZhVN7PQRPDa
hdEWLkbEcdAmcqib8k7rn7TcRdOKbIJ0rcKGNlYgy5rgDECXlLBoIONtFIN6iAoJYNOBggB6sca3
jDdgWYzztotOFoYvzd7vuk1Dt9eXUypdWE+KeLkxayiqI8NVmI82PVLAzpQYzduk3XcbX1L7GLzp
dfS8DZvr0lfd2UJ1YZUbZ6i6mr/Ui7jGsy8AMinBZDDJXnNwncjAs9fypGcrLdyOhNCSZnhrBnS+
t/pNiWZ8q98BxZCDaBnKU6qHI5OUglcNiTcp8wOB6RBuzwt7Vbx0UL0CMsuIHvIajMWoHwKgbQdA
JImPW72GMEIPhjBgz2AA5lxUP1nZFOl4s1sUjOSIU5XO3KV4YczmB64tiUtZUwyvdo4xCggpgGqc
S5sKYlqKCQBbvBEav07Sn23l9YFO7NgHh8zrdUtZK7Sg3oZRfUCCWwDVE0yFFOAnVi2IQyefuWuS
8rZtqiK0WjIeejbZu842frRx1fij2xWhMboEAyvzc2aXMtb5NRcEp46aOKbMgT4jfIqetcaIKAvw
96l3NLsKMJTOXSp9Za2YK+pv/OnNK98G0qjnK9wy0gN7s0cqM35y86+yfyxGsD+DPMlGZXjTKOC2
cyQ2dLmrkIkEHXquDUybi93BiqvTuIggk2WB1jzHLpC57EMxRP9SDv+OxbFwdIBcqTkS+5MTtN3z
lG+d+VSb79etRqYNPzELKSUbLBv4pDgRKYipXZDVAftCRVX25bqcS4vgqwbzRMcxJt1E46xiYKuo
LdcmfR76x1w9VabkQro83OciBN9FrXL2ABqDUML5TpyDVocEEI/mr1lWi7i8ww2MpYLLDbM9fHBP
WLO2aS1l4o3bY/lIau9JdTtJ5nxVAtgLgPps4CCLTR2GxmgURygLAF6tZe+m8bddLjRAfhQgCXhZ
IgF8vusdLadm/F0CcF4bY2sATCiJTnksQ0tas66lHCFw1ccc/W4DEnB2FpIUmPrOK0lRkjIl+qyt
FwpgKEEhe2Wh0ibo0yJwK23kx2rvpBd/pYMM6+03j+l5BQBPOSRXMBZqGYitBI9mK06pjj1C8PIW
cx2HbzqwB8NqE31rdtMm81X/7U4/Gltrg6m52X/P0OncH0mIB56PJyx6NL+iDUG1G6PSErNf6QDC
p2ETTZC/8iyxcH/WmPHKpxyRa2eVfjO+qF3kUyfz0cLu18Wd5/0ybfbYGt02YY9q3+xRAXrpdCNU
tTqwCXCk7Er2Ylk5i5i4x3S6geuI89qdb0gNmN4G6LKIpu30Jpq7mzrWdkZlbSccy2mWlXfXxIER
EKcSSVJYtLAEAIlPksGBndXNXH5OTpS4fjYDeCIo0rQBktKkmUPAOtDD5kqGyTvT7B1/Hp3hSCrS
b7xuTl0/saci99vORcObyvrmNUJ+68EqetMKr3vDte9FIcm2kW9F74jYnRbNfYREO5ZnwlPHjxI1
VObx6MbF7ai0P/NYyvyjYr1F80UJxgKx2280X+GATA51RuLyGFapgXrdqOFgdLeeXYfOPIV15SHD
lAHPbNihtVC2O/zHz4QDFQMwxlDUAWIzzOLcGDJtUGIAWDZB1tp3McFgUHfU1W6n0mTDkl8O4D8U
TEfhxjsUai8Jwi5cAxeO0AA0LZhOQaR1LtzVmGEMFYSXqGLEzHpKMBp8fTcv7jZBhOjl2MjUAkSf
GJ1Otk6k7dU0DQtabq6LuYx2BDlCtGPkRJnTDnJYemvQ14FSDG48NjqIso42RV5F/VAwV3Fd6oUL
/y3UwCkGcDoH3T5fv7wCUnnTtE1gIxdvZ+DdY93OKUDn6FLJrScTpZ+L6ix7mogJUdS1UeAAMPw0
+HXvnRBPSBKrF8+q31qBqxI1QpXPkp2LStLR6zHhg7ZIhMvsrc23eQ9KB+e1zr5zfqh/soZ/pHHF
F0FWTZLGTBkUi7Q7G/FiyQ4eRWOBJSlJXrgVQSvB1kEbqTrpBK0mku1QP/bj8penNseRvveKFvw7
pQSrL2hR6WkBpZR2E6feXeJ8b6Ph1MjMnlv1hfdApP2frRKsHo/uNtFjdLD2U+yFFYkSP8rax9YZ
Pog+3HfTEKOjx5xvUpuZsp1bFQ4ED8BneqAOEDF9euQjVHAFNIGFR7dSAjD7BwoOHsDOiuY5LX+R
v10Z5Vv4R6CYDyuJMZRjBYGFthuqr64NveQds0ASi7ykohPkCMeaAHssUhsQMLQhjgDZxPsI3QbB
6Ju+tftS7qawOc0bRG3Pyq2sN3TVXy50FM557+E16hRctp7srJRt0e4OHEPZYOolpoGgo3DvAEO/
z/IOcpIvDPAdQXbmbqyncjNt86eq9Cnqfjv1Rna3X04gCGL5jbQ47WTglZySi30rNikNlT2Iv++G
N/OvbJfvJw7eGNS/GNJGEqe2uq7w0vDUgJ+4yDcg5YiHaQTBrn7naUBiBqG7U0tCl8s0A1dvIUXY
PQUgOYbGLYfVO6s5oSQUZE4wzE2o1mGJChyZdhWgZ3Ahef3LP/A5C9nCjuYYdIpLBbJJa95MGPCg
anULiPldHdv766JWfelClLCLWZqrrCQQlSvDDv0KO31iKKe6QWGnPtzF63Vxsr3jf18YzVhGZZfm
EKd5n6X2iP5Of5A5s9X7daGScA1ZqTfVdOKrhxgwLh+zdk+coxQzclUVwFSj7wGgWxhvPlelaY2W
ugmSalN+kyphXf6gpqRTZT0U4g9kvHjQdmEJMqq2LzNXR1Rnte+a2x2HoazDYf6clebO8nTAv5Qf
ufaS5MXz9X1aDRwWgoVbL25y/CYPHGJj23ggIEbnMm0jUMgT3wbXALOtvztowc/bQqJw/2WWG0+2
y0MVFSTEo+5smfs5Rv2jBvThzFQlS8vt+uK6/SNOvIBorlIAGuJaZ62Ctiby1U+zjAtSJkO4fPK6
Tr2MQSUTu4aXQYTSmSqbfF+19oUigp+a0tYyuwZCuq4M4x4zQJHublC+R/hVyIKhyyLB712Ctbug
NzLAunNu9FVTYexswrJVbF/Mu7h4YNFn1Nya5KVFaTCa3nXr0LGHkh4a+nndJi/L94Jw4WAPQ1vg
zQjhZrpJrBtTvyP2u8X2E6gC0mda3WqW7/aS22Y1NMIgL1AfMCSDfvpzjeeqdJoihlC8qN9Hqu1c
FoeDrm9Ky/QbwIiWDghFM2X7T5RdyBWUHRvqolcBcuf4dp5igCHZBHiY02Ys3hy0w2vTW067oHDf
LLyr/6Vwwe90TWo4M38NtUnvK+Zdkd871o+JsTB2jp2zq6KQ1PvIebwud9WWFzoLXkchM/FoD7EK
BkOZ+1h1tm9F1VZz3q4LWvXdC0GCs1EtdahbCkHUoYcJj0nw5GzNRFaHkejz270vbjvWWmwsLS4G
vet+NYzvFFkzJap8DTDV11VaPx1/dBKTgzQxSZlUEMb0X1q5GY0gIocIRfpK8YJp2Krddmz8HmdE
InhdS0wHYQKKZ3oEN1dkGWkdgli+xXQD6cHrM5LQZMrOBfGoURdozgBhTV8fTJUDs+RbZXaeU/T4
pCCFM/4qs+4g+SIu8cK5e3++SPCJZZ0p81T3eEuVj9TZDP2pTzG0To/WVAK5dqc0pm+3G082JGBc
5J+4h1oIFgK3Ji1NK3exFHP1WRNj19o6Crn2yZ7MoMicTanwHo3HNpuOvTtiPlk9WDQ7GOqzkdKj
Z0Uvlf19cD/zRg9UdLJpHT2CagCZVZ3u2kL7q0lrcPclwDzXVL9vctQtXUSllfN0fQlXw8KFIkJY
iKmZxJosKJL2D317IOwHEOWB1hyScZLs1rqD/bNZgoOto7L3Iv72rMAHqD83IMJSy0etPWGoXlEc
X3deruu2fvj/COT2vDiVmGVKbXOAdZQmkIYTD9Dz4OIax811Mf/jQP6RIzrR3CyMvufnIju5zqZy
A1JkPlD4h/qQoAet68J+9gdNNviwckljoBO4lejMA3frxaxK6TVpq6sIgMv4toniHWBZbVg8ni8d
+54grTWyoM9vR8yJd70fDRLnuvIghXzwuSHvi4kgRwRTV+zeaAz+MiRVC+IB5Le2iXpjxnoYVW6Y
WVPgFA8ANq9T4DA3T5ZihCk9qSj9Xd+BSyM+/w7hOtEBX9/RCt9B2xnz3TGgq9lI1dDM61NUsNjP
dUeG4XlpXJCJ6gRydQA3uBiFGmY9IYllIBzz7lNzT6oXKcPjZWwOES6H5QCPKKZoBbvq50Zzx8lG
ms0GBUlPdqiGbzoXyA0a1UMvum3oJMM6WFNLA1ksGhd4KVDsnFR0BwZlQq1xugfIuQ/sUzL+dX27
LsNl3CALGcK5HG2P6ISYeFDRwAURHwM79XUJMi2ElYunCjR7fHMyGvTI0U/3VfpxXQT/yPOr51wJ
weY6ZAY8RYEIJz8pTuen0Qa0o23zt3PI52KEAGbAfmj8mAVjdWeMP4vhPcoeXVn9dH1H+JQO+pFw
uQtSsskeQHeBHen0wW/JNpHNn6+v1n8FiHDsUTy5k5pAQDk91/Uuc95o9Kz3sh6DyysGq6XbGia0
XVSHROw2Aqgh0+OrFfUEwBWAN4fjncvI+mmzLn8nlpL8nM2yfQG1HbVA8JBEkleEvrqUGBFTkStA
7VYsRc8MQzzAQW+DelvcV7voQL5ZxG+A2HDYpG9WAFam+5v5p/HshMOH66MoENSokkkOwGUfIrRH
BdHF+Dm/H8ROa6MyZsCzxy2eUKF+HMP4mw3u8nIf+dltUvj5xnsBhPv1I7Gu+h+Z+vl96yq9SSuP
giQxvrX7F11WtF491QudhKCrbhWmsQi/T43butzb3qvHwusqyERwFRchQxZ7g2K6EGG7QNk9EBfQ
E42kvLZ6FjBE5uigD0bCRzhsHEtGtRlkZFUdkPwLz8uxYH7jbq/rsiaHM9li+AkEszgU57qoSTfC
ykFl3vV2ugPGUP+cRi4dwFqDd6Yf0QmGeV3k2kWMXC3v8gCUAJ4I5yLRoZEYba1wBIQCMe0vYgNr
qIDZO72P6fX369LW7I2TIKCOp1o2ULjOpaFMWqHqC6dijsUuc208e2TUfKsKgcoYJTWMEQA/6VyE
M6vMyGxcwZo+hjmG1Czg+mp+ZvwwW0km7ve+izeKzclp0JCBPpyL/WpKhuJ+C/M+ePv2Q78zwrHw
R2D7ou0AlNo/3MOwne9t/zW/s0/Tw3T6rINp7+0xyO63gQx9dG11l58jnOZqmNUZ/EZtwDdxREeN
Or1d37/fmBLXNBYOdFxkhh61EIFGk/vortipD23o7J377Nh9KmF/LO9sP9310DK7zTdttL/+AWsn
ZKmiYK6t3lSoh0G+CYiZNL114/uoABcZXlrXBa0UGXj7iItuMWTT+P6e2xHaBlG3HPo2wKn5UBAO
J1Me2gCYj+1ol2b23uxaQCrH6qZK/0JKO1SLTlb5/j0wJS437Aotfhj8BXq/8BGTBRotexzawHm2
d8UGnMQnFB/NgNyjeDsNoRamYbwDZ07nz5NvfpDdfHR/qD/om7uNw+sronPzufwYfq4sOAqc1fMV
aWOH2ECyxYrsrG2xi3aHLACRhbPVAGXdMJ9szLC5Nf7SDiT18x3b2a+2JDW85uwxGPrfTxC2f8TM
Zh1bORwkOyLHrtsHt95dV3PNwjD0zDGb0D6K5qFzLbPG1CoVhAKBWv7s6l8eerrjGRSMv/6+GLQm
wRnC7WL8QHBTOTMHtTDhCXVCg646ZKqPkSA/k3UAr60Yek7QksQnAdEyeq7O6FTZ1MwOyhT0m9v3
vhul/mQ/XldmzecuhQiOx6aOUrVciIlbK36Yh+e0f8NTF93wshHDNR+3FCUYYUEiLZ1NiHKjW9tL
N3kn4zrjKy+a+VKCYGMgibNLpYeEwfzI4v0Yn/AY0crXBkeefRSDJLZYezLixndwY/H2uYtTNTZ1
wSwP6ZziJQebmqIbfk1/0vKH6XyL88P1nVpdvoU0UbkIre5IOqKXZtpX6XellJSKVhcP7e04oai+
OWJVLAGm/EB6hBNW/96SW0O9T0ok9LxPzEmwKaiGH9f1WTXvRewuOMi8V6fM5bE7681NhcoKruQN
sAW2/04MdxqLILN2Mi8bSohJrYPpATYfVIyN7CG/tjfL6E84RXNlEIVkrAVd4Xtfgkbx9boSa55t
+fvC0ZkTrcx6Hb+vNfuy/zWAXtmbdn0mq62teQPMvCMsQqIJBPeCnEnTQBKowgbUMdQG6lv6vscV
NTR4cUvCgbXtX4oSzFmheWpGFfalNJA/n5PQoO+VK7v5ZFIEI1PAfUGAgtuCQueYaT3ACd5tpfCv
7866EAAFAqgETZK6cO/Mne7ZrcdV0X9GVYCBnKClsqbYVROw/wgRUiA1QRckoRASt6k/G3Fo62gC
SzSfylCBViU5joFsJ2rw4DE/PzF6iXIK0NgRuZitb0YngB5G6gYjn9dXbaUMj5wBbytFAgHTw78T
rouTOSZTrMcoiAW9A05Ny3ljIBw1jRnEKxiLmhG3TZm1Q218azfKx3Xhawd2KVuwPndqDQxdoM1A
z2e0PtcPs6dJ2srX/KkBbwoXhyIOBk3Ol5HQmeawF95Ph17qpsv70GyIjkytYu0iDBJv2jpKQt2t
33Nz6P5BuIV0BAyGB0N4/J5L7x09cuYYt4XDEDlglmEo3dvIldFdrNmKgRQWn/zWPMMRlOxSxTNx
6+JSijY679HvwV5LgtKrttc3bO2MLQS5vEa0MJZqKgZa8rehoTba4Gt11D7nWTmoyKJlOBHXpa3b
5h+9xIwOakAAtgPCWADWFz+JVT/FuLM74pIHUpbP4hzw8TR0xhNgfmVx0lpYgUw3cEeR6faQ9T5X
1ci1CLj7LvJqSPSb3lNZ0q3RVbc0wWyp9rONRom2a15/mUgQBDpeN5ptzr2+NaB5vaVAObPifK9X
+gPrUZ6vJKdvdXkB64QHGjKgyJkJLiaNtLkyGyTMWNIdIys+AKLQZ3W37fTJHzFy3U8PjGahRn9e
39g1M1oKFrwoGi0qpO8geMRAdxejoR/EHuPhupC1Q8GBHTFtjEgKI2znG6iWXp3YNm5rxdnN0Q6Q
O6793Zpli8i3RYx20THCuWbATYL5qHMxCZhszU7lQQF5ANhjgHnyIE7Sfa81hz5p97E1PdvlZ4JB
jZnkAOzSjiBJlnQNr+oKEjfOLgy8UzGZrSi6rqCxvA04QTU6rxlYurJ6U8quv7VDgZGp/8gRc9qA
SWxcdE/BYnL2ZMRsU2nltzlSwx7DNGX1c4plrZhr/tvFDaiamNZC87rg2sw5S3ttLNsgig0W4l7K
9oBx48Ta0YNhFHfj0FNwICjALdH0QrKsa0cSww4mMttAm0CB6HxvpzFrWD3hKWtY39nw0Gd/zUMw
NttxkJz9tXV1MSPGB9J4P7KgZayNCkl0ZGVs971sDox9NvGPpPzs1B/R0/VjsVK6BXSKCdRYCw3Z
iIIEpUB0203wMFhRlAu6fjuhXjlsNXrSrK2rbTEbiQjqXZe9ClfT80u5wmU/JomhYHQJeQFz+3MM
HpV9U2/db0/Km1tv4mZTv0m8zOruAbMUBqtiskwsS9iYB1IavUPUmc6Ba90CaNvQvlT2SkeJnawd
P3chSfBnqTUUbswlIcTyPd0v1S/MMJqRJJZZLX4v5QhmQkYHE79cTt6iC1rb9z7yREfjsUW1Jawe
qiiwXq5bi0Sz31fI4sKPBvb/axgjGdFGp7p4LxLV9zKZVa5u1iJRJ6RZ5sbBjFYxIi+5swNtr72A
5Mo0fPekfSPPc8B21QNYeQd//ryu4NpVtEwQ6udHvE0jBSAIA6yy+U76Q0/uiLe9LuJ/5P3+JCGF
E9erKeBeFcjot6nu62/VMQrHg3towui5eNGGEJSzgepbIflKgxvMlgT/5EW51FI4eylzFENJsbqz
rj8ks7otszngE4Wz+9BX9eG6wpcuBjjmOiYHURcz0Kordk2Bwa5Ruhkz+mPvhfWg7hXV2zoqCCws
a6t0xuscD5jdB4uF/tKXRFKP5Mqc3chcOuh0+RdgXkwE0cpRkplBnoZ5aPJ9oK6vo5HxuoIXpwIS
gAiLmg84YU0QqJ4bTdqTsTL6CPBjGAugh0q7GfNNl8tCi4uOK0GMYJue3SmqUmMZ1bdS35BX47v6
OYWAd8KMzLS7rtLFORBkCTY65lRrLQJZvXOoR+LH1clzN9dlXPqv30IwSgpyTyRtxZJAU8/xXDdA
dsytEazKXekT4mmB02rTrvWSxM+tIQnTIiGAqGjHe+TQAXmkDdaxybrHvp0nyRddeB3+QZaOf+Cy
tgBMf76RRhwNJiDb06DWfwEF0M/c+0hVHjpvAM7gGErU52YhGibOg4m2IfTbwj4FaX0DSFoOBFJq
keGDV+vWiwxnQ6ui+uxjm20xX39qyezcI0S4g+d1QjbLKKfXbBeTUGgDteFuLx7EQ0qzMh5Ba5B2
nt+bh7j8xtwP25E4vbWVxRgLslf88Ys81rmuQ1EbHRiW0sB0h40+pgd03YUUnVqp8UlGM7i+tGvW
u5QmnJS513vGakhrZy2s0MCcOg/VKEnN/jbPi/1DFQD5ElSxkS051ymyXDr2EU0BGmDDm7t9Zqgo
FWbmS6dNbBd3Y/MFUruc3gC4Hq4hZgmwWbVcmw+Ow+oXPFy72W8Vx/xy0awRJoqBvvzKzJKjWk05
3SSzArLPprWbl5pqzQbTvjUqQ3k7bchsZ6+63VobE72SL2prKr+iunD2aWepr1YUVfu0nbKQUXO+
pbGZAXgxQgmVZG760JF6lHU+rC+5h7Itr6xhHup8MXSKTljHi7EY2fBjGO3xwXX614K1hSSHsnqb
mK7nAYSRpyrF8VUGuOh64BgsRTSAK+h7MwHF+Wb2fDIC/3GjO8ceHKKlJrFgHkyJu216eBkDMwCg
geKbyjVbJ7Iz2JTdvs7d81geCbttFT9RXtV6r8kQKS7rpfBFFppodJwaNKKJr/Gu6MoMiO04Me1r
1ofocVaTMIo3beI77MPAhB+k2vduKfH8a9flUq4QvDKdYjzKhZ5u0+5iZ9wPk4yrbM0ZcCQMnmYA
9YeI2VO3Q6unOXYQNMF43lTDfqoyzvdU2LPkal4zy6UowRMkBcF8B8AEAhdJ2oHYe9dKfTVLJcYh
00hw5YSBE6+mEBOB/rUcH8bkw8uKIJp+0k6W2L54HHLDQHeEZ3h4A5u2cNI4pluT84f9CBYa78nD
YJ5nPdbRc6cC/EEG53bZzQVx6J7BuwlVTxPpofODjZEkRIQGv6TBGdBqvlc+6zN2bqNUj030BtZe
DE1gqGgqgszdG8mvprynDho0kWDpb1TzZ41sTlY+p/M+t8M4lz0V1pZ++X2CvdpVYyQWgReOwUeF
RvFpWzuPRvO9jSVx5GWvBl8J1JiRWEVpEdDN5yth1G6jUQsrUesUkOG7dAJmnV9RkNYnj5U9hVQz
/KTNN2lR+136rTRuiihIqx+WcUzGt9wdfRuN8PbjSCT33Woktfw0wcw7vTQA5olFqLKbSc2w+BsA
ANUsNLwXlm1tFvbJHn0dKcnCXMYutWaQcIsegKGQsLANwUKSESkMvc9xxnTQ1erOQ279wDRfiByX
37nGdix+Xr/e168AE10TwAaB2qJNsh5N7Z2D49ZNG899NEiYd++580L7r857RPO1iaC4kbV2rfkS
VGKBRM5H1y8yiEOqo38kBSzcQNv9qKGhvklOdm1K4oo1MfbvpBqoFTGGJZzvqgJSEOCb0mCmagDA
MT8yg0GG3rl2my2F8LBw8ZBPmtLLwSEIXbTPtvWtdudkW4O+DNY+i066DFWY/5x4eS7FCSZSVWi0
iyeIs4EM4tooKN2PSDd5spfYmjMACA164QACgdZT4Yh2k4ITXODyMpIeIyeHen6iVbIxtS/gd1w3
whWr5z3/vO8dwPQXiV5wX7IsNiEqZs82qTFyUPukOBHNT4wA1GHXpa3s15k0Yb8GppNUGSEtYYe5
KkAjS0EJgk4AHS0u3wwQUyLpc13kih2eiRT2jIFrNLd6iNRrY6O2XTgUd6rMMFY27EyI4L3ngbGo
5pE6GTK/So9A6cSy+m4d9pXkXOmrO4bzhAInWimATHhu8xl6hFITffFBkj7H42GI79vcAJ1baKHT
Kn+JmRnQ/meT/4zt22jeY4o1HEzbN9St2wXAMUVXeB2lodZtQIUVjGnn036LAC0x/YKeBlmeaHVp
Fp8rLA2umy7/P9K+a0dyXVn2iwTIi3yVKdfeTLsXYVxLlKW8+fobapy9poolFDFzgb32ywAdRSqZ
TGZGRuoMf79GlZdC8Vurt071Y1BI4MgcqmxrFvM7cgc1wXiteQn6wupHafmN8opmaCjGumm8V6eg
ZhtuXFMt0Mv71j7kU4EOpkdqvWV5vOWyG33tNoO44v8+lK4KZcVGzcJBVfFrKLYZidPoxuo9tH66
Tb+3C7SGDm9dPW4t677I/WGUUehXnBXgMefMNkxUiUVSrYKXejMukX5Y3Y/0WZ+hq1xCcUUST6ye
rz8w4thHZQ7BG2KAKZo3Vg9+xHdFJWPvykAEh2iZSjxCCxxbqXw0INp0LLDVf/BNi5j5MhLJwcAb
4Vxp3Thk6aLlGts/snA/Z/4A+Vgn88f0qixfx5e/90tLiXIRicSsE/HzqK2K0Rzo1QCBNFDIziJP
syyiWdu1Iwjx03B9AHeAA6KubrLovbIDtHL+yypsCvK2ilyTmGqaSmNuDWXA9THvJvNVTa5r2SC4
1VUgKYlyB0F4JnLH4l7X6tnBKvrxCQNMpvQaUqWXV3FeM14YnUcYgpOaLK2KmgYYtH6bP0yowaGj
2fqts4+uf8hwLVpSPuH6svBsxDgzPMjFrGHF284soT7uWfU+ij4ZUiDG98vLWnOH0Gj8D0K4bUNN
JTlE4jKvCYNB2eFNY/lJcTvTQG8k6QzZaoTDQ6coi80OUJSAqKHtBvaBySaXl7N2kxwvR/hIKQSV
Gk0FRsUml2Wu6bxMJHepdmXIGlTWfOcxlHCRaE5VhxoH1FD+1JRD1nzyEe/u7eUFrSVHEPpraEuA
Lgs6O5ZdPbqv5mSAtlQHs5sQ3WHQgLuIQIRdf+VUNkQhajyM+S0ETbaTFd7ETvQQVx+Xf8JaQHb8
CwQT4RgdgbG9+AUG2ffT76XZx4Cu66GKfpTgiquyFS+OWoigF9bCQizA/E1DpLX2dI7HQbPw5KmZ
18Vuxr450CIKD6M5uyN9NZBBbvEUlwSBX970DBedlzjjmEeLMSSnO+3kylSHEMjBDJnmpfueB8YP
w49/LdQll+3r1I1+xW752t6QK5ncx8rRQOcOmksxsBXsx6/3+NFHTuu2Ch3cI4uLJGimbbe9rHF5
5SuC46Y5FpLwGGMvFtp57kCai0Euy66Y15KNrW5jVBlVaDEsyhdeIsterpyPY0CxgGrrRa3xMYTZ
mAnoSxzDP/Zzd50YEhb02t4dLezrBX20d70aRcTMKd7kSuQRByng0ZW2BslAhKyDwzurKBASezFm
qNHQM+jrUEtq6Su+y4HyFeRykFmAJSz/frSQ1Fbm3Ehhf2j1u27KzjOq5KodWFAuYx/7RLJvK57/
BE5wlUxBqkuB5B5GqP1KK2gqQQogU9DQfiDYS9kwSRma4C1rq0MUUgBNt/06+Y7RCa5Z78bUt/SH
tPu87LFW3j8mqpTweohr8QIS6xUO1KKqto1S7wqKt1sUn5/L7XSo9ygs7KmnfGOeeRddY6bbrfIB
BeyAb5NrHw7HbYJI8ng+t5zTnyJss6qGdtE5CsbsNhWSYocWXSFFubm84POzBhAo1UINEqq1GFp8
ajrWnKPqPGK9OsgKZudXCsMr/dFR9pdxzp0IcNBIi9QQ1IIwIeoUJ5mjUuUMOJr2mToBslFz9apD
r6K3H3IHzYYyVThjOVinTvkUUdg+5H8TLQyBaNx9MM94a4KnZM+2XfD8k7rzG3v8mTcB80DiZS4H
XdFn19zNDuVTtJkDI0CGbisr5p6f09OfJJhypg6lNuXLZodBXex6emjad2r5RSsxnZXk3zESqGCn
2w0BbD4UixlbdWvu7bxQdyhtsY3ThtGNZiTQhKWgKPO8Ln+ZsR09xhqJt3ZH0+fL311bNbD/Pjwa
Pk9/iTpp0TDY+CWDVyMlE8QeDdofmereTz53K5/h6FwpO0eyA6tbbWLiD9GgQWOLTMawprWRqwyz
M6qbBvNbMv2BOO+j5Ve1xBuuWvYR0rIBR843txK1LhwgpQP3QVtWKttVMa2jNHcxeirMB7OVhMOr
W3qEKJwlYoYY7GsA0XC25RDMugNRmbuQ/0PxHVaEFDIKt3jlI6A6XZo5xsU4ZQBSHY/ZnqWh36GP
XCRa6+4zNB9V9jzSWwwZumwz69/uP1hTMN4wUpPILpb1aT5aIt1aubdpUNBAHSTprlUX+2eBIulG
i2pMki6BpJiBld0M8702vV1ezMrr72QTTSEA0BSFO10cYy7NMmq8DHIUXtu5CWjIMGTkW5+4yrTv
ZaOfZSszTj+dyhy1nzSsrNdnX8GUhnH8CGcmiXxlKOYpSkiL3OKLgTDjKk6eugGNHZPk+bxq7bg2
wEgkyFeL6jEQbyrDmQKjstxiTlxCkKFB8wiyoJe/1KrZHQEJF0ZKizbUloM8onRlKj+j6oYawVy7
Vb+5jLTiMmx014JjrWuYEiJyZJWwy+jsRAjah8Aq7nrmt85TX96CzpKWvpP/vZVDfAfzSCwU5lCX
E/xFEhtRT1KGJFpy7Wj3mfWW/30EiqrnEYSwd8w27GSYUFtLi/tWv6/7b1XpzdOd3kkSgiul1lMk
wSeNFdI45cKhqN+gb+tBeyZz+5fIGzbo/Lt1q8Ez3fj7ATHwXXMwEvfzU/3IJJZyrmhkLkVeuEXE
TeDQiOmViSAxOnbgQGmaa3SuuSUH9XuVuZC+3WZXRezNh/ETpGddct5WTPQEV7hrqg7FVacHLgnv
M/UpqTxCQPmMIKm0u2yia27rBEowGgwKIA63sc8k+2yVN/s3FCFKPqEd6EarXrTkJgpljMuVk34C
KRhRpphmQaDy46FuM2hvs7qt6XUh46gsf0WIC09QBAPqp7SZJ4KFUe3X1H83FD+kj1X8mEELWpec
vNUVLRIeSGAuHQCiF4YKczwMKOmZyMj3KLYyiGBBxb6TfK0VP4wJHX9wBD+cDr1upC1wovlOt/yQ
P/ey2HX5E+K2weDhQb6aBcUAvmhJXOohZhuFOkZnqJ+GLJ+8DoBWDEjSIGstphkMgmyRM2NObKQZ
gZ3qT7Ml601YhUAaeWHUQHVEnEyVxpo1YNGLl/pV8kcbY9Uun5q1773kqf8HINz1cQv9j7nIkXbN
H1TcU3p652SPsSy8X/vcxzCCWdVJ1SNqwTriZj8XL0tfl6zJdc3THEMIFhVHTRSPKVZCyheFvdMy
IAoqXdBnziqJN139KtBlIYuALGSqhNWQ1By0RgVRwWLXZsu9Jq8kn0WGICwmReBalgsbrsWVgLwg
tyQR+eoHOVrC8u9Hb4C65SiWUbA7lPgbM5+NafSS4R/OOMQ4MBMXWT4dx/AUIwrnokpHMCvK8U5R
fFJeG/nnZfNdi0uOIRbzPlpGVkdNanJA8Om2JW5HfRNcYn5TKbuOV37hyARR13wx+kz1ZQYeqkXi
Pbr016J6gcpbPG0qu/H1Ek/wyVfsa/jnCuODLq9v1aiP4IT1tRaNnWGpmZL6etB2zHlxDH+qd1w2
+2XVHo6AhMtz6EnVsxlA3fhhow8D9QqZFvjqWsCAWWb6LQw34Rojy4AS1UHl2+DPA//G4r0ZgQb+
lCSSiEsCJPavVd3Q5XkFx69Ouz5/xgsm414Pdq0tadVZ3bQ/KxJVQyLIO7Qa+N6eHb8qEIbCQM+A
GhITWPXQkGQ1CeYQwVMLp0jFaKMEg8Jh4gY6VCO3Jr7aYdjrv/i0IxjB0rQ2SbQ4AoyuPijKW6X4
ly15NTxDNwA+8Zfs4xc94OiolomdFOFCcKzmPKiU+IokECJg+k6Lhyt1uB2LAhxYvajcgsrEBle4
ByYY6ijwoQ0WqQGxaJoUBnNIO8MV3WpX+RYlAF9VXDCktsbohgEeaaOkOvdVTRbDj2PIxZMcrRee
oquSBpD6ttizx+diHzWu9kq9yuefyCRt41vtQfswPCjvK67y6/J2r1mNgQCOWjZKaUgYnKK3Rk6N
ucBhG8ldmWYuRMYHBVS+/WWYtRMA/ugSPyyifKZwpuO2N+aG4ARgCooe/u6nu8mRkR3WUoN4jf0H
YgnZlTqfOoytB0jHPVB/0cZ/EzrvprOllqeBOFU8JnTbZJLDvXYFH6MKacBogoBWt6A2xRVrS5eb
r5f3bvUTOXjh4myr0IkS9q7WMftg5jgQ7ajYnWc6SbM1MPW08iontVvP6lSaS07hmmsE0R0EN5yB
JWwVzAJEV6O1RzwlwLtx2ls0HvTkGUz3PqwlfmvNNL547igca6DSCX7LTsnEjHwA4RHzaVM+BFWH
8FJ/ubyJayjGn00UM29gfjUpWTaxKr/nzr4i7123uQyx7rmOMARLqIY+rPgMDM3ex43mDrUFEu59
1t7PKEE0oV8qgaoHl1GXL3HmPpA+AhMRrWzorzn9UqMxayhuAjRszQKiZWSAuETDFWiesJZsLQj4
+7zh7EZpQ2Tlp1zbXv4Bq6YCV41aPASYQa47/QFZphCjy/ADTMSGmRFU8CLQRXKV7EUvJJHi6lFY
SuAoYaGMJY4oUHOj6yntkF6qmT8nRRApbeXG6KPkluX8g2F+1dv/D2z5MUeOeS4LaOhWIDOo/H4y
/Xb4lsoUKlf3juoGfCI6Wc7ar5QodrIig+1rVbGtUsV1yHdkCtAMgfmd0Ge9/KVWTeUPGhX8Y2VX
LdizWNDEzKeYvM/1W0TnB5RQrtSCIPhBy50p6/ZYv9+OUIVTURekMrN5Od93auxFj0XvLfmkWxrM
t8xj++iZbsmmH/zBj4PwttzLnq6rDvroB+in3zGLKkWPNPyAHD0MSxzey9L6KzQJhA1HEMIhdBSM
xRgT7Oy40TbWU/wcxz6kZQ7Vll9hFOcce87Bi97VN+jo+LXE76wbEUZEo2URzw0x1Z/nPDHsGOBm
8mnMijsPLvS0aPHNknV5yZCEnURtfIyb5UR0KnowGwiReQZ76HuQJ94vm+q5uwahEO8nRAuQQKBi
vDBzaqcqBomDgtGAifGASRxcrySu81wPEixCDNaG01RV8MnEJJbdoWkiNxB6kd6fMNIr9vW94RdX
0ybziQ+ZAD/2R88tC/CZ/GLrfz94JJAwHFZs5/RHLOZ75GaYw63aVCecym3SLQb0g16FfnPD9uWe
3hC3+pX+vtbd9I775PHyLp+fjFPo5SscQWszieu0xvoxqNEdVcM1ZE/7ry08vZ5OIQQnalQ16YmG
1eGCwMVgfnxg2u77T+tA7uYdLOihvWYf+UP53N7OPzBGPTI9LQi/X17nud2e/ojl34/W6czI+KgG
fkSdY5zPfaJuNGOX59clJoBdRjrXtRBMSojmo0wtDFsHlONm7xVm2Ywu/5F/u+5flE+yMx/bFPX3
y5irXxEN7g508qH49JXSP1pdWozFIi6OVIOGGcYd9Xj88zLCF83m7CseQYhfkTG1UGZAlCDA31Uu
y7cYM+g6d8+J4/5U3fjTfn6tXYxfqYN8W/lgh5HY7Tbsh33bXSUyce8FTvw5i44P8kUgeODuPP2e
6ZA43OAGPB7kc4ZDYQYT+SwtmYLguSCxifGo0MfF/yNfg56BUxwry7uJqRSh/VSWm6pL0cTW03p2
ncKyI9+hMblhah7fYphPV/p1mVe3w4AJTQxicIcs13PoutYa5kVXVYfeVDvMnnSFVNd6skxD1UHN
3o3Q8aiuS87pFq0rvHGbYWhCiEYnCsjajE068iDMesqoktRe1kCkFYO2Kmx2pimydr/zCAFLdQyI
GKhgUELH6HTB4ZRG6MfAgtFUpwbTUISe2TTKfmgXwAqdx7o+mFtr6jBXuMecj8t2du71AY8hziZk
y/AkEDPxYMsMLOVR7jFdrzatk0ZvZDKg9BHWf0/ABhQFCwqEEcg2nIXNFErqBeSs0PjeT66jFWwP
LTOC6bRSOZ9zawUzHjXRpb3e0M9EixJuKOWQYZBVPPHmyrBr9kBTSn7WRjkdJjRLS/zBucKICc4r
InFkMXQNpFHB3Y2sRXWGV7i1vOKZ3pW70bc0v8tc5kJXOL1ug3CTXkdb4ltBFsAvvRZbWTZq5VOe
/AbBD2pp1w7RgN/QJ9eW9RI77yn0Wv7aXE4whOM5pWrUlQQYc3EXdnd1vEnY02WIc996spVfY5CO
fGs9YjaYMgPCnKeNpmW7KW78v4dA47xJTfyHVLFwCTuDWVRQ3Sw8JXE2zHbuhyKVrGIlrYXw5ghD
8N99iwE0rQKMCvNLg+Q+/0au1b0eBdqBbmNXAxFV9nHWdu4YUjDChjmxRS1AZuAZLPN1ewkF+6vN
8/QWOF2UYGIRZPFLZUGor50nyH7VUPK2Hk3fdvPN4Dd+75E751B4soGK2vKHLwELdqdkDqNjXBce
ecjue19D/PhuXen3zCN7J8gAT1+0l/4GAkwSW1lFhkiXDZ0ZXEgiHdu2+rZlFZDtEkPfi2cIKEPl
2hp9dM6r44/LhrlyGaBpE9xbdNvAV4qaDnAvmOtetwVydncTtK41DDtTI2+0fRJup9DeouH8MuKa
08A3RTIBGXFIHhun10+XxCXlJfrdCkSC6njIk+8YKnUZY8UbY1V/MBa7PT7RRq1AeA0YSuGyz755
VSPIZMgO3PKUFkzEUZGQAUcPSku6mMRurJZAPnwsvPCbeuBP9mIW+qYiLsL8v2bp0RMoYUHxoIdj
rUBaJLeuFDtx8/jJricvpq5mXyEDVc1/XfrHfQZGDFQIkHM6U+DIrB5asD0aezi/qwyIcIDL3k9b
kyt//6nQUgatA/CIbIgZCucs0u3KKdI+h3YadycG8YGZQVxgCBqz+uuX0NK99h/UV2rvyCpCbpbq
3AJqsisXUzTupo6/Xza8FeOGRegoBdoEqVXxSQthF8R1HBBDH/l5aNynYLfEqUy6ac3XQ53eUJEh
Q5M6VnVq4B2jyhBlU+7Nw6abH1l2pSQvkb63TJ8wUPKqqxk9Ocktz+6r7PnyGldEEiiaRfCt0Hxt
GYjNT8GhSOOkcWjmnv4wTC6Gd1yTfZBu023jxpM7beiDgmcthNs695uylRHqF1MXTh1YS+iowwlH
t4D4ElIxRK9nqYWRoegOyDscCba5vMC1j0ggBKFBWd5GyVq4rK3OKkMbLw3olb2AxDHrD9JwceUJ
iT1E2RMvSU1Fl5vwujFZP9m5ZuOpal2lg0/dYtO74wO7mR8gqlspm+/6rtpdXpe+4hYXegoySARU
dmTiTz/czK2ytSosDI0+bncApxzjODLmYhJG5+buXe/rW3rLd8ZtuKsntAzkXuo5losujI3sx6xd
sCc/Rj/9Memc1zxr8GOsztWoi4R26EV+6rb3yQavS/XNeWRehEcS825/STZi+dtnNnS0EeIdRAqm
pQWw+7f0czr4WhRUrnnfvf8kv+btuMOQw91wbTtu8gCOMob8eNy//BNWOHgwgKOfsJj5kTPqKqiQ
1cu3KAP6ZLz1buUZN9YWRueNgXLzoD9wSQ1rpXSBWg+efRRUD91QxXPb4bIfoho8Eq3dYijdFDQ3
SIPdNU2Q3o8SsJUztDzaCeaOmNDkO+t9jdKynmsOR5jukDd153nHdBmRccUVWJhhDBHsZVYHSrmn
e0issmKcaDChSfO6NDBMS3I7rX0maJkZIHIQhBNQ5TmFCMMihiS1k3vNbbONX83BDa/1zlWf7tO3
OIC4EfITMh3qtaNxAipE8roS5wXJATp4zTbaaS5B/Ltr3vmrc6Pv9DsrcetNfJNfafB+kkhjJVVJ
wV3HvE1MdoPChiif7tAZY+1zknutH26rm2RPDhAoGX/o9wgLH4oX5lt79p6+sqdkK8sIrzgoG7xi
6FPbaP3G/053O6+02ojDGLFhcRPGt6y6cejnoEv84IrZYJYnCuHwvMj5iE2H4BIXbQpNYwyafdHM
N1tWLF6xfeQa0JeEXB3ahcS0Q9F07ZSaRYFB7JULdUO9uDM6SXy2FreDBgjLx8CARZ/9dKf0LDTt
oV8ee9pWy58Hsi2dV9Peq9ZjCPkrxf7rCq6FOaB4XxKMzFxUNoWIA+1c6ozQDFU5qJNpoCxohevI
FNHOdk4AWZ5GR06x4hqFyjpArLCF9ixmGxb/UMsHCMSdUEhBEmxJ/p2CqBqyMeMItmmiI2AxoGTA
JV7jzIy/EICB6YhgBIqpy7bjnPVQ5cc4S+oXlU/oo5ZRT5W83VZ2C34PbQWLYJGKsZanCwnLmiN6
BkunqVrwGkd3mF6jvw6GoBoJ3iyilEXdFaLYpyBKU8ZWvdQTi9h4QGXWtwqwOyLJO39tKccoQjAw
ZUPYJeGCYqR7W1W3GuvuDKfZXr51V2EM7BcSyyYSkMKp6UekI+0ZjIc+s67b0bhxMLJPz7t/gIE8
EVpawW4DU1eAmWZFt2sLjdxNbbhw405luEoqiSDO0gSLnCfOomM7oALDz5x+GL2sCuQy7UVvydoM
FN2y87SF/J3fZMnjqKDQijbny9t35nQESMEHJIRXztg6KLIyDABXA8a/R2HrpyPyFNnGrLcWk9xG
y188CdSQK/ua80QNDQMZxFDcmUubWy3KSgRjGYYUAdnAAyvlW3smj32YS26Gc3bRgod7Hs95UA/w
pj/d1Dg0urBbeCpDWG27LOBQwqHbMvFK51uavmjaQxy/0UhSHlxbJfjD6FFD+hjTCwRU3CUDy2uk
mIz6gNFm0MR2G3bVjNQtewnVd8U1ocSB6AKKk+DcU9FqijSDthSgcPXvcyO87rK0w3vxs6Ptw2Vr
WYPScQ2qBJ2zBqTjTvfSLMpmsHpYi2X30PXReHdD4qm95k0Ftl00/YOnQis1hDvBwV/UAgW8QYd2
X6jjQNS6HUBswCUOajKy5+fatwIDBnc7nqCgTQkxJ6XpBOtB9aTUUsdPnchZJuY8MC2DRBT6m6dC
Jgq9johmKwMaL5DTFBArp+6zuiJLAdv6nU3jVgeteY5qjJQm6aaxZRQ7GZ7wMmnGpi2dGHg8Z58q
Jrg2xXhY9AwayEHatUwebMUnL0LM/y1PuMUmRNdVlmJDSTFsuPIM3uumZMFlW1wFQcxHoU2+BJbC
HmKoDCXlsoYx1fcV5PN7K7A1mYLbqsUfoQg7F+VdnSYLoWGM9Y1ah28d2neN+WfEakn5Z209KDPB
KeJ+Iag6nZ4tY56SZE4meOL+MRuoFymKG8uc78oNg5zcomWB6wWVJsEtmYkJXRAFr7ZE1fxYfVXZ
a4jaUhE2DxUDwU7iL1bhIBQOHRLbcs44ZhNm2asmX27NmR+c9DozftVDFdi/ObSmeuPpskWcPQIW
wr7jIAhAYINdFBZXq0OnNj0ijpTSn0pGAqNgkjfwmjkgPIOAFboeoEYnWDYOEZohGvhaPF73alf4
3TB9IJPrQshJck+u2QPiJwcJ9aXYKabxmVZpU+Ggdp84O+gpuZm6a3TpcKa1PTtGES4P22R5QSss
qM3M/JcyW/YhHI36vtT76ZumzM4OOWW+Rek+Q0rSaa4SjgqhW9QJvdPp0D/ZeaAP/f7vvyS2mOLF
CiEIqG2dnoUu43MBgSWkNSgGxDB+P1bfLiOsfkjIXi8jXE3HFvnTemQVdKoXBFal7NCrOZRvR0Or
YjfhVvi9jSGF+veQXxr1uDohnC+2XYetYYSNBSfMsvxtUF/n1HjgqCJ6SC5vLkOt2Q6KMUiO4DaD
ZojgG52qL8IoAVRaYe4zt8xP2uYHJLn/ulMKRw4lcuwf1DvxLhKcFmuNopxHKPGAcfFeYoa6a0wy
EfrzJBdAjm1UAKEMclCxjZOgVLswGyAKEdjQMrZiFwq5ZWV4ZrxtZEHBmusCTwVxB+YVQa9OcCaa
EtXObIGrwut2j27i/cy66zAbdxP8clh3h9SsJQYigxReTH1pT2ERARLSmm5r2u5IfrYh1H/DADy6
gv2Dc8Zj2YIiO17MyIyfHrJ+mnozUuCcW6gid476Vqj8UHKU1Rz9pp2Yr+ROcNkuV0/dkkchiPtN
yEOdQsbVPFoJRfyI+YuuiQkmU15cmSVS5ZjscxlqNe6H81guAwDiv1Ms3UlSq+xwBkJk3410wPhF
4EabJP05Oq5i3Fbhk6NvMCfxMvDa2UPmEsE4OsUWKv4pbgwC5JyaC8mpcVytyO/rNt2EnUzoYC2k
O4L5ou8e5VUaMkV6t9inWkdB1L4oyDtX5SaeZvBkJVfR2mfD9EV8r4XCjXkdp0uKLEVL9GwJkMcQ
JPWQ/KLV4HhKO8buRNPt5Q1cPe/HjlKwkoj2BLwbfC27M25Z/Yix5qBVl8M2s6KNPmfv42y91fld
Ysf/cL1j9CiiSSinY5z98m2PNjXpMAYBhAvkLJzJhXK0WyYJrnqo9dqS9+HqIvHWR4oHJ+9cC4+U
yjQPM4hMdtsS7TDZ2dDdOG2lq65pDtTexn3SENce9PTWbK34UY/17op0dSzJ05x/XDzncBjxS5BC
IWJIYxkDWpARBWBqGQ0G253C0o9aKFvIhC3PLRZABDl3tDrj1hCBjH6wOoMivxk214X9MeaRmxU7
PFXBo/nrM3gKtaz56DtCHJYbowkobardhga0RBglCyHOD/opiHAt9ZbVVNpCAMrDIGp+UKV3U0sS
CK1hLE17uIJgk3BlpwthpK/VMQJJIOW1b2f9LneyjaHIkiQrMOCf4hJAoxeiBjH1PGm4YbmmIknf
ON9Rcd86IY5cxCOJI5HgiJ2bhoJM0YC+Nc/OJzfmyqZRxiC0ZK0tqzBogVr8L24aUfJfof2kNJWN
XZtCCIqTkkCzvCzctgv//hijaxOB6qJcjulDYhdNVNU4wxktoEbEMXgoIA60vm9IyXxSf9iYNkq0
ygO5/7KLPI8UliIHXnJI4oL/Luqn2KyJk5ABlWTZM6/rF53jYlNRmVeLxrUwACqPaHAZc8VPaKDF
YIbxwmPCIItTU+yNKMm6mWE8hqNueuNHNg3bGeEJxhBuLiMtf+k0QwhD/IMkWknIyqgZRyC15BsE
jHHrBEpoBfP4Yem4zYNKVt2RAQoXTtaWIfizAESXhOsMiAluk2Fj669oKg0wL9mxvcsrXN1LiLTY
FONGzy/UzjE7a2zSEh1nYFfED6M++Wro9o4kCFqzE9DA/g8HSfbTb1aXXOWhjYUlGgYVja8mnb0w
gdTvW05fiXR495mHB4kDA2iRbAW9iFAxXVcaod6PvMCk3y7clN17hbEBjcr2RRcd9CSV+MazxQlo
y78fOXlcrYndVUDrq72ifUvqgzXEDzM0ucsycQ0iq2TJViccgCKf+4TVwMuacZM7xj23G/TtZQFr
k9uxlL7Nz4zkdH1E+HgE03Ych5VYn4Yxn+Nz3XxWzq9Rebxsi+eBsoAjWH9LQpZwZHa9luofTZrE
bp0UyhVU8q71PF/4g6MdYAxKiYa6PA9avf9UWi6rfchWq59+zYaRSdOW1dbKRic+d3SvQ8v96FDJ
K2v1M341KTnQIcbL4BSI6nau0wmfMeY3ebUZ0wcNDXR2/RrLFEtWDfQIacm9HBnooDi0mEcgUf2l
VbGPmwK0nALjVVLiRuBZXf6QqzuIZIaOljLororxlQlZ8pb1y3esgMQ0P4fETzvrNwgtJfe4DGr5
96OVJXUKx2IAijvaE9GH98SaMNfT3teWTJDj7C5frPNoVUKU1SRKUegtNtGM6AMI9KD5dT9M0khW
tH4KjnAEb5KYEdQLYt54RRQYs18g5tJj7hewDdDtWuLlaAdGh6dMOUe2lYJXSZ147MoaW1kZptvq
tHSzunNTNK4NBar+l03kywZOrtav3cTlim4RaJxYAlqV40agGtCsZPydcc1T9eiOjNG+zdlbWCAk
15vuM7EwDoUW1zFBi1DS+EkV+rmdgYwgYw4veBd+jy34uF5xCj50X7teuBqIyQSSsllsB1a5UWw/
owFvBokDWNtxPGUt3E8qXj1iyKaUmWWMRY0vrZaDqxZOAGF6f0aAjStF8qA8f+Zhw4/BBLPKeqUk
/Vg1Xl5dGRisZXsmux5yH8VHZrsZfY2ZLM94TvcRMIWPnFdzi85WYKLNqmB3eYuN5H6bPKWGa3e+
Wd5E6i5NgqZ2w/ZmIjttOMTto8OC2r5ikaz7dO0EH22B2MKvKJMRGxl+TmNFH0Pa/LL1dAs1bUko
vnhT0ZRQqEG2x17KhSKtS+NRabASMInTbUe7eNfI/HD5+KxdHccQgtujkWGHnb5sbIJ+L/OqweU/
K/da+hKq3///oAS3Z9OWQHsGB6OGIEGcP6BQt+HOlaUUXiMTIVv/QH92TrDRtonDPCNYFhyRp45+
pOju9Nfzsb6McuHHIlmMV4uwoHSkhDUKTl3amC6CDLxQwituFJJPtHbnIn/zH4ywlpplZVjNTYPe
opuxfraV5q0pbsushUj86MbIqMlc6hIendvdH0ThtM2GWahJC8SuGL243NHfWJxxO3H3wBRvnryu
lzXBrdqhDrYbuqBRjBeLFy3i0LYbsZdq1F4nkN1QQK7P2luqPbeGhF1wTmtePtwRmBDF8CwqIoth
fYwbwQg91ThXvIrXXsg3PeZmaT0Gdb2U9KGqdxAughBqJhNIXL2cj3/DYsFH8UZUzNlIaywYMyNo
+DGaj1CvzdvAVHCD8SAcapeYd43zfvkQSnGFA88dB20LDXDrGTJzyLX2DxgSWOkbjhZhJctdjld/
b/royJa8EFfP5NGuC8elyHslKSYg8y7I1P4w2+O2l71oVl3mUjxHgmnhAS6mfbStyjCrpRKhVUef
Vb9pwUE12u5NsodLPH12Po5AhMB+oHXr0LFtUMuDIjRCnFdKt7VynZu3PQPZ8ZXq26a9JeXPlko2
cdUZHEELob5SpabSU0AbWethwi7GNjwrscHdWvVsuuMKiPCXV7sWz6DlBaUwlB5A4xScgcWLRI1m
ICr8eepvWgpC5SbkAwYmV27X7kgZXAZcDzD+IIq3a0/0rJkKIPbOttUDu7yf0tkNewgfxC3Ilsh/
cldFMfwy7urWokQLwgKEHsBzOjWduc7zmfWIBzPthaMMQLPeHVi378J3Y/hoqnl3GW91Y4/wBA9Q
QSgzGXqr9iw6b40ZjJlBDXiJzDzt76IKTW0g5rJM8y/DypYpOIB87EdDXWB1qrwo4Y8+Q4G4NaZN
aXxofR4MOpc9RFZPPtLxuCYxJRMd1ac728UYANLO2FmmTxtdH79pM79hGt8SMt8m2jemTbtyoL/T
SeGI3zBAkCqvakpd0oTb0pYl41Z9BLoWVZTQkIkWaz/myKYO485rb67GbaZ3j2Ns7C9v8up19h/E
WZaq53jozDEgIFw8WLcIipN0S8yNMUpCxNXI/whI9Hed5eR0dHB12aHHwhEnEtKbizpAnErOx/pX
/N+2QWvz9CvqJCuZunzFvt319gMZXltN5mzWz/7RegRTKex2VqcW63HQN9VrhjtA0DfN/h9p19Ec
t85sfxGrSIJxC4bJM8qStWHJss2cM3/9O3TVd01h+Ablezf2YqrUbKDRaHQ4Zx96jQWQpUZ3ZB/P
qprHZcwVzJz+zBPaIpAguBMxlO75dCJOoWw7wD9XAx21LSnPJa+ZiLek8++L28ro8tiIBAjNZFsH
ZZLnb/S64zjwVSG/JzXmERGTfUWQLEkHY963LDa2Q1hslFFzQCzLuZlWTX4hhvErpayNRqRBDKAO
aFt8r3JQMuUGyE9dzxs4wlbNfiGMiSXQgK/n1QhhoKenY3IuOsUa/Y86nzjekido9qaLHdJ8qULs
DUFhdhf1wMUA4KMB1CoO9CJvj64uWfj/OIIhiDre1X76GIijC0DQx9tuaV0M+tYwHgEWI3a0rizy
IK0nuCUwW9CejMiPPg4gFvpvUhhHkaGw5yOlXllDo24lM3gay3ATZebfVgLmKB6sI/9ThnEVbagn
fmuY8LF4T07BRvEyRw23DZ4pJZhveK8i3toxDsKovF5pc4jz8zNoEQq5w9BfzFm61ct5odP8EQtz
QxIgMLUBS5eiy9auZDOIaDilH2FiTE4jxnikl2lPHJJM7dPtXVt/GeCqQnOahliP7fJQWiFo+h4o
rVXjqNVhap0GuG8kPxf53mzQQkNbQK/4A0/neeGuouk/ctm2j8yfyrGLofMkyTQBHrE38AKQOed2
SwRzS46d0CSJBBEYqbQFaFHoWwyOU9BLx+B1HVtXA9CWz4Ng4mnGHAQ9ywoxAUqPpQr6bijal6lK
Nrd3bdUqF4vHHAJVC9tarLFpZn6q0PEQ5k86l7RjNVJdCGFMH7SbhjCO0AOpTZB27Gp4wUom6JaX
gSoFIKn9JHCCY97SMQch6cU0a2WIzDyAVerJ3suzv+0Smf3HQivmwtKIh1qUAZ9bVgm6P0+Zl29a
7RRy+5pW7xAMaoCXi4Aqng1/0dPTewoRKuCl9ndSGvmWDIzDbshobiivt+1h9RZeyGK2qgKGdKOZ
sAdAMODtNEiVTRqbBJYo/ZtEN8YG/1GL2aI6wfxaVkCUhLlB4o9WpDwMaQa4jNb/3lXJjviT0xce
j59j3eT/yGX2TRHjoYtiLKcMH4952kHzn/2h56S5Vz3xQjsmwiCx2Xtk1s4A3mbyUCghOm9Qv1fd
ojIdP3Bv7xvPRpg4Y2q71pRSKJX4TocyQVdsSP2uaDwESp4cJtCQkhk2XYRactnQYX76lSFKE/Fj
m/Na7P6fC+V/GyWxpfrMEFIvNCDLBGB/vwswKIlx1qAFHIRHk/hxMn8N4lOuNBzfcQ3H8/tk/xHM
uHtgEyfalEJwWAN5PPpVe6bvGoNIGwQkwDbdpMVj140UXXl2Hxa06DxXBkOdTIDK2ekP6LO6G1OR
V/e7bVIS+4DKGl2puwR73ETPTXdQjfsmD/ZR8qJp73GlcUKJdaetoVUIs+cY8GNuBiKNRVEluPMq
8MCFQJPPBxqSmmbSbsg+wDhGzcD6F0aMmQjg0yGLgqfG1+hliD0ZPPFw2kjfUD1wQLxXk58lt9Fw
/vSr63whh/EAQou5ErRs4j4qd0W2S0EwKHwm1Tbt7kcMGsu4a39U7XOZ3I+KZ9/WcXUTF7IZv6AY
pdxo851Oym0CbCAvfqlR2WwNtwUmUdv/xyVl/IJW1FIkNRDnpz/L8KwUVmlcMh6Y0+ptu1CK8Qq1
GWlJQSCli6edqrY/pPavWXrmM/mPCJSzvtpGIkZmkYUQAdAoO4BfE8jMOZeUHEe6ejuAF1cGdD66
wNk5C8Ps5CZKfSSAh/wkKOSkpeKLVukPt81g3bkt5DA22ARF3HoEPob0ryiRgE4nCl0i0Ub1HbGy
hXareTRoRc6p/t3LcWX7C7mM/cloA6zbCXLBqgeIwHLvTYTi8Wh72UCzuHIC86POgs8iaigGYWnW
1kddHwPOd6zeI4vPYOySgCiF9M3sy5J2XyjFYR7kScHIKAsTR9RqSLMQxRhnaqpFj9dXZbXpDxWG
U0V43BVu3b9iVGR7e1s5arEge3EdexmZ35R+5fpBCMx02xzRLs0JPVedyHwgAIg+QxUwm6gogxbp
PYy0BFhV/RMdIEWe2qFoq81zJfJg/VZvgoU0Zq/MVo8bfcBeif27XD1r3UE2X3ovQEv4ISvcseHB
z/MEMjsW156g5Oh4tEpwz/qalQknqZJplZ9T4qiaQ3jpoFX/9UdDFpFDDQJMLcgBDr2h0BGZhilq
nm5bxnoLwkIGE1R4NdpIsgFKiYl4b4Ygmq6TvKN5Ks+4e8MZTDoXsamBpdlPlq5Mz7U37QTDQ/4w
vISVFGAGJomcPCGelXWKSfsxT2lkejysMkleuR4xH475F3TxYr6BuYYTT2jEVAcLWkJQLq79jYha
kZrkxVaORHRtxPugawCSFlsFfLEQ9buhMf9NEmj5EYx/VJAPRCkVHyHl9z0oADQUNNOMl55bdcNL
MexJalKBpDF2HhdXZbh1fZz6F03QMJH2VkfPYr5Vy105Pdw2hvVL5p/za847sEjTeDPKalDCFiJx
2guoEyWFcvbLuOS4Pp4cJobTDTEqIh0nF2nbLfFyp9RByKLwsu7r7kif0+7zxBuLbpdoSo7+KKij
a88d8Bvr1G6bjuqjIw33Ind0e3XT0PmPEU9RRvmFfRD7vT54sYJNS2IrwVhK3h5TFBOH4GkITn22
NdHsKoC/JOMBJa36iYXg+ffFvvkApEtyVP6tUS83wtBveh5n0OoFspDAnr0gVRE7YSkHA0mFyS00
D+P325w7k7V6K86YUsbviQC2YUKPInPIe5hGFjyopYMBTCoiDFWcENzt/8LaF6KYVfMGuROzbBZV
3itST7VapKkfuf9NCrNyqR9gCnp+1gvh0USFOUTbYMbD0V69mUycG9j6PDTOCAl6NB2RGtsjSahO
hMcRmBmiT0l9MRMnAip8SThXvbRmESg1ojURrZjzZNRXmyuSLk4BwIAe1ozGJ/VhvNOe6rN857ki
4OMqOiKK2/m/EMXdXs+1Q72Qy4YychWDm/131mnaGboD/Lo4upP9QyvZY3R/W9Y12CIuxqUw5nIM
My3uEPnictyY1Hd0n2IY0pqodpfuUzBPmBN9FWnyXLoAzwMPvGcJnGrA2nlYfgHrkpuGhJoC85kG
t40O44g01JOBCSPp47auq5XCpSTGKaupmcm9D0lydIBLbsfWJuJBVdGiQLaV5papZpW8/NA12hqz
wswhNIzOlzsBK1zT/DQhrn8UwQDmU1Q7gtfm2Xs4NBiot0L7A6NbvHI24RkTc27kKQ7FLoLHNmng
ek/aXfRa27oTOii7bXxs6H0EmgowBe/Uh9IW3huq7Tb1G7BSKbgmt4iTTNuwot2WfKtcsLUdQt7D
aM21A3xWA/oXMG5BAfT1mCXaOMVRGuEOG85eOAA9lYc4MuvIvryWoQaz71WWNok44vLIPKqCo1NI
Nx634331fbeUwuxzlaihMs1XVAqHbgxUT07AJ1SCH6RF70QiuKbklOIzeHt701VH0blt3eve6k/s
yLwVhGJAb20K8Uop7ONJP/TJL0FKXuuRR/fGW07GL1admGeZAZPSxztVeh67x8b7dVsZjgj2WRC1
SZvpPpSR48mSQ0xakckFDo59W8xqPLPYM5PxfpNhBipo2bFoiivgRY67uDV2lXwBfksv/YikQy7Z
opbubsvlqce4PDCJdJIYQKyP2WHUzTrpXpVfb8tYP/j/2AMbqqlGVBdpgV0KezTudYD/7IU3w+gB
5yx/j4zH2gi3tyWuH+Q/EpkDgOHrKlE8SKzKkyciCky1ihcGrMrAeCiQPxGHXjUkZeD/k/r5kMlt
cM7NHukRU8nbz9uarK6dBChTsAyC8ZVdOxEdQBi4nqWUmj0KdBRPHohXZYHYpXbxUa37b/KYlUv9
aYyjHi4wLh8q5eLFbjweI+Nb6t0P2l8jLc730UK52TgXobQuhlEsahA2dhOakHdVDJjCmNOpu+qN
FkLm3xdCYr/rUfKGEA8QOxhwt8QQAIWJcUGjB8fseJvF3B+an0VyLEJUjlZnEy0rTjN9H4dHIh+E
hlNbWj24smSov0fyr1LzelOPReLhLtd9Wx37vWTYYZlzFFqPyRZSGHPIFLkQkvlpbJyCS7Wdtqhe
7dJTkaHsTVG4zWlokx3Q50+pK6Y0ORmOzNm/a86l2UoW38BYSdMqglLFOALd5wX4GP4Levp+vD3J
KgitStAiqBvdmqzx1XBai+wn1WpcHofv6oDQ8hsYI0JudEhBtI1u9pFmdtqDmWE41JtuG30vP4N7
AqZHB2Uwybl9GtcjtoXujEUlmTxqdQm5UU4NYUYgPzRb+Yf3oyXAVqKiK9PyO6qklwJNyrrDhchd
PTwL+bPFLw6PpyhxbIaQrz6ezBRRonfsIwd7D4wSajy0B+9BPnsT9b/fVpwnl7nYI60uVC3Dnkc9
DZFCUE6T4NS8IhBHyu8ofaGdHqP3eyDQLqy+R94BmC8xwLmnkvN8mz/2Kuj7s4i/r/6FGFmtPRKZ
8yL6IOgJ9J8EYbYpBVQkv6ZAROQvIm/L65hddUYLqczNrmRTFXTgdwF97A/BU+wk3npBQkfjSUPe
MKzd2zt2TdPz9Zj+DkoXWvpFagrtnD8dLZB16ni66W/4D8OC+lmtaeN8E783lvggHLNN86xEVnIv
HHl0ARyv+HtqY/ERDZEJPBbsppRwVnrJzRULfAz0tq48KYxHygGZ2AWz3YC7hHpaaYntz7ZV/s1V
vNjA2XoXuiRVNrcpQIoYfdaSU7d2GXyqsTMiRRjxOB9nR/LVRlXwKwE9gYBjYc4IfRUWD2URiGXe
WAly0t13sd95+SmX0bUqNpzVWymtz7KAdIJkxm8GCUbWFA9T4EGWP0SbpP0xKRr6TD4aX0WGt6CS
1lsmAdCGFP9stNDWMTFgqrU9VcpJiAxXSO4GP366vaUrL/KvH8WstlKnnteJZWMBOcxp49oRUssc
d8B7ItrbVG4N8Ux47XLXISRkguyWgBkei8Em2cXKHHMi142VGuJ9nGqPCRrkbut17QW+imDUIkEs
DGNZNWgXIg4QLXtpI8a2UPi7UdgHGLy+Le76ZHwVx9xXNbBVhaCGOILHed8VVpDUdAKK520xq9a6
WDjGWnutkIbWw8JpsbT1azePRFsioiUMdsED3VtVCXBgOrDiZ54M5snu910QdQUMQwIKhlpqVGmc
gYcAtmp+aGoGhiIQsgBBySycBs7yBiFGY1XSLyB11wnAuRQ3RI5L7WgaWYEGEunt7VVcMz8AceEI
ArYWDxnmyalPg1YaKjYLrzOrqcg56StO8DabF+tWliLkr0ddKEHzWIZQSwiBrxFcEoBq+holxfNt
VdYMYimH2SSAFWJVC8jJQCBl1JesBi5KRoPcaQTOi5knigmJSxlwuLUCUbGc2YFBi0oGKCkaXo9J
+HlbK5m3Q8xFU2Wxhh6iBsu3ReDZAOj31OwUx7TkS3EYrNQG8zAIRqcN+EeDh+fIesZjwL79EWse
ZLm0jAdJqxb4oc1smW3mpJnTT7nbtyZVpYPg2wIvpcNbXuYglB0ma3ID4vAmeBJksNZGaJtDCsGd
othRuUD8qxaKqAC8mJgqMtgyutSXExHatkGyyp3IsVBOhv8x8YxmdREXUhiHZZqorcht11igGu2N
bisIKg29w1CnTmHc+bzi+UqhGST3C3lM/JyVZaF7HbTKEab/Qio9fSO2eE9ewSrqd7TwLeEF2Dpb
+QxiStc7+Y+3jWbNacJVAm4Dg+fIXjCG2xEV3Moj9BUQUMc+iLERh/HAKVZPx0IIY5n+qAXC70X1
gCslApYIs2631Vgpg2MdgQsBMngN7z8WMXSKk2oaPKxjJlzK/C7zv1UYrxk+Q+VH1V20aK8VJ1/Y
xOLTbcGr67eQO6u+iP08WZriYD749eTbUh1QVUdglD7clnL9MPmqHbNLQtWl3YRZOfRYnJX8pzKC
8CWlmgKIM9SZ6sTJNc5TaPW0LfRitmzIi9LMitku6r0ZfQu7k19/U3lX9ooUdIrKGHFFA9fcL/11
9TqxEKdGhpQCjRGRTtykB1KicemkkHMZrCQGIGIhitkoP07kXs/6xhrA5/Yo4fW4BbPVRjgpdxWa
FXY+CPLMb9Ld7Y1bcScAAgOrg678Tj4yCha10BK/jxqrKU4GBva0yp7agCpSbvW+0/49EgKg+hfi
GCUb0ic6kmhYT/mYCg9StJW4cEs8lRhbHDQ0aJVADLAq9QFpYqGy0+7UJnYHdhkvdKTuV6O4lXEQ
jfsKfa/ZXR1eat9u4dgCzuquPGVnfee8LnhnVCD5frUfqRZVYepj6Gv7Z3JpsbP5h2I9hMfu2GyD
h9YFz5O3jY/ZWaP74LnmIcWvXIJfPoA5JhgkLBI1xgcMnusNbhHYgfmtA2FZoFu3LYmrK3PfVqUY
JqEKUcS3y2grggONKj8C92d8/Izc6BVVh3Dn3wHb+tjS8KnYfPCoVXnKMnejAbh6vTSx821q94qt
+OhJTJ3QfyfRy21leZKYWzHR87FBlRl3/Wh13qFM9mPyUI+PXsi7OOYTwcS9yw1kAXzAn0wUwEHB
muVjpbw3vKT2SrlIlYBQDLBg0PYhhGdUqZVCRnIOPVnjcFG9i1mjEd8tiTuB52ywoRwBvcbE7fJR
Vo6pDGo1DMyBigWcPMybIfDrukgGpbHMhtgV/NswID+xiTDSLwNswwCLXWz5prZNi4PfnYTgALae
UT1o5Nyrb1p/H2K4Qx59+KlN7NlR3jlTTXvxEE8uWqD1CQ8gApiVXWR4h9YbaWgMTlcjqZsJVj28
dEHhNM2H3G4SlMh14GUW8WGsLnojukNgmXg3+TINeR5wxXJkEDCCRkRGKAASh68eAQmTPAcKPOIA
eEC/snLzFMeYUnVK9a/hrkF7vxTFONu8V6YmkWdR4TEExw1KCajLhYJt+LZW7G+fiLXtBOs8mkjx
L8i8GU/nT32bpATCMGJGh3RyRUGjjfQm9Me8PUdF496Wt3Izz4L+kcc4thZN/SGeong8CS+iXtpE
fvJrzcWc4G05PL0YryYZmLuptVkv1aNpnbqG/JmrQEgINoVu7IyJByG2IpBIaAqaSQlm6kHGQAQ5
MMDIYrSWVDmiX+zC6X1sTkJWXkLJ4YGwr6wiAbqEAbQuoN2AdOarNaaZXk6mb7aWrHrWWDyP3oQE
gdtnHOuYd5/xYl/kMKZYSCRQalFvrcy8DPEpkZ7C7uX2Rq04yi8iGAMkEzFDUmLdGk+xZNJbmsIJ
0VaVANYnmGrhrjSWPl6eCOpyARZLCdrXBt2jXRE8ZBEnZljVYyFlto9FwN5JhqCFIqTE8G+kSWnO
q8Xx9GA8fiQEplxMkFCmP4vSISNSXsiW3t4OjhC24UtRc+LjgLTWAIKERt31hgLPy2mz4qwVO0Fu
pGWnA92+RdpcvQSdbAPMyb6tx1qOGbn+f3adMImnqorLRtUhY8ymU6gd0Wxj9TPW8UjsIsyO6MOh
WYDmTWD5NZPulFIGLhuQv3QZVXsRXTmPTaxxsmHzFl2dp8VHMec266KsMQWsbto+G/ljOZ59/5DU
h84/SbHTtfe3F2HVTSzEzfuwsMnIEzsUpGebDHugJJlUCF8TeePFHOAB3n4yZ7jtTKMuzPkMozuw
rcpDmj3d1oQngbk28tI3MXoHCb0COMaN3Egcu1/Lv36xF+bC0MJkwuAL1ipRxScjiiJqTL1BW3O8
GzrBMWPDBfQybeoH0+cNr3OFM84j8CdJNcALaIniE0YOMfJjle0lne5Q8Rwi0+qFQwbwudtrumqM
yHrh6kfp4ar4UFeG5itC0FnzuC1gD0Lwnveo3A0tTT60B7H5eVvemjUSMFGqSDcDHYBtrjMGpS4G
E/Jas/uVVvnTgFxYK2W2SLgLOp9u9qAtZTEL2jeGjBGFsLOkI/rQK6C/HIsP/eQ9PssP1WfOgwbg
qca4ZsNTkkjKIK77FM/hi/4Yn8efpUmLgz5axAGN7It679u313PVahZKqsw0HKCAE79OIBWvU6f/
1aVUPSk7lHgB3sMrD3I0ZEm8DanIxWyArLEK7Qx4NgCrj6MHQ9ncVmrt/lnqxLjtQI2SuIkgJyXm
TkuUQ9CHVj/yEkQ8MYwjbqWgIilQgTHhLlpGv4+QXeMl71e6MEE8/sfg1dmpLdzvaIz62M5ChC1q
EpvqLXrKjpKdHfI35THSKA//ZfXOWwpk/PBMr9SBobIDjd2L/6FT7b2xayo44abDzDkVfhYH+amr
qHmfvPy3bZvNZ6Eq/GZShRUkE/LZGy8yAcSI+HxbBlc9xkV3YywJ4mwb2okA+fsdc5KHcK/OZGNQ
KX+b9sNdbKsFlTcG5+JeywN/2UvGoeDW1oKhhGyUx8uUShcFAIsUKIe5j74Gmm14EPW/OxW+ujAN
LJmyCrJMsLepV5S3YxqaRSOhH7QI8ba/pMke2LQJseW0tsPocSwBNrFt2005Ao3kDGgwznLPL/nr
DzCRYZgpe1D4/Lqn0zD5ZpIpaNfG1FXcJXZaqNYoYs4BXChWFO1G4BFPnpMWDkeyPq/mLdHMyckN
3whB84AmRO3g6yhNgljW2Mb9LoxPgnlJ82NVvuVkU+kvpko7OaRC7hDxpyR9aHijqFQEfLlZxdT0
RYc0TtifjNLbTl1s6cUTsiSy8JbmlW2ia6ouOtpU76Dks5rm4k8ZVTAmJQeoU+46pXZn4K76WE8x
CjXvBrqQhEaxhtGV5G00OUW6U8t9LmRO2e8yEE1EOy2baJPuJmOjjZuqe4yHk0cuKhDH/MgH+PgP
Pzz4aUg1RBVpbpvTXRJdgN2lye5YWUWxHbJLlO6i0RUx7dFkLynwr7xtpG8N8yUv7kmDjEB2SMb7
ZKS6FINRY6uXj0bjpgAyLrojuOoi/17Lj0L3HOivJur+0zGuDjlYkcp4p+cPabzJ6g+vf0LdJDMf
9W6ba5jU2sQEY+GARex8qoWftWIFzaWf3E6XndCjSvom1t9yPcR4BEgZBCfWToEBNOXnLHoU8g8y
1rbp9RhHtBrNx3KNqKkp+1qwzfBTzlVAlX8Tx3MaXYQitFoUUuQu2qaGC/NDf9uzV25Tz52aX01p
ReZR9C5IY3X1sxF/76ueBuURLOBYkIM6OZk5WHHn+opTi/VOaMsjaFY3qnxJCLCrc2NjxG/guHPT
0ElNXt1ppbqmAUoesC9gU0RZSGQcbaqCFkMNWtQoC0va6bvKbezWCWlyRJ+TSMU70C0/Vw4s7BGD
QTxA+zXxGnJRoHGRQLByRfFZJiDwqmSIj46JLVu9FVvZpRKpR18ftaNvZ/tPFI5ea6fkBDorrZgo
AywkMwdTy0dNr3Cp/e4S8hx5D3rWV7+kKUJX60F39FPh1MdxG+x0u7AjjMdR0fZt3k2w4h++fAaz
/kFX543f4zNAhmCBf8HybG0DZ9y7+dtzRnHD2foxpm/mj9ue6ToK+qo+c811RWyMoo562eDbQfpe
yE5dFLQlPP3m72f83xf9mJtOjNO+1FXUr1KanhWLHAI3hp5odt0AV/BQb1uLl1JaKWR91Y254dIA
JKyNgTVNX0oa7DK3VGjlIP9ofzSnc7JRLR5bAk9LJmrGYHGS1bMZ6+aeqBtvOBMeAtTaLbpYSZNF
jAjGwtDiCjIizf8uqttJzHbFjFLef6DiZJvJ8NH0MtXjIKYzGMiI0cQ+7O7jmPfCvC60mKglgd4S
Waj51LJYKnrrJVoqZL1lvPsjLfEgdzMX5FiRq9nSSOvLaOsbYRdtyu2vwdLfi71wjDhN4/P5/GJY
8zeApEjCvAK+g212qJKiNnISob8uOSrSL6P9efuArCu5EMBYEUrofeo3YW81g4autpyWaPSMROMh
a9GO0xYmCnuoWQAsKxoVvLUDALUhm98HW7+IAAKlUhmQF+ZUXvqi38UGoVJfPRoq5lHR1snzpPLt
A40pjq8xjmkmcmHObRII0O9nlk4320V2fPbs7/FmsKcHRBoUpS9auwbtrN5trN7eAxD68fa6XX0H
9kWZSTUJkUVRY4O9XgjGRJRByqWNFWheSjSW9rTWT/L4cFvQ1ZmbDQAtGTIIq3Ctsvl+M5mSAuS2
PZKhMhUw3lYIDpHd20KuTx0jhfGTckcATF5DShVSo6ITYmZQBm6yrfeY74gFkJEcBUVeszpPN8Zr
gjEj1f0Sxi3k9030VKhuL1m3Nbu6eBjFGPNGFlmoxRaKCZEo7pK4TF9NNTIuUlrE4CXNx/yktxGm
3dpo4CSY10xERbQBBGRNRUMNY6pxhP6lbkp61Gk3IqBrRfmlrw4yebut4fWo8W8V/8hhXuCTAhCr
YpxdBAJuG+Q82gYsVd8EMG8fjcfsoTiop3inWjWvU/X6vTxLBvU7XCRBcVNk9s/XJ7M3w7i3kh2O
3k4X6WtFO4ds6l3kIHxuOZvJFcjsZuuXbVi1EKidmmOIlP3GtNR7/b13h02wN87cPNGckblyvwsN
mRtPUMes1wMILFV3sHML4JESrRBCu6Cv8ClnJ1eN9Y+03/mjxaO8zQAtMoqQNtjSxdh0n3lC69GR
rfnhPG20S42INbAaIN7SccsLKFZPIx5poD0Tce+yPRSjlOeZPGFSJkzRctxt+zm9qPIAytbNFdiR
kqIYAGZhqzsa+EAK0Fb1iILbX+0GAPaOcCz3xXfvTncq5KnO6Z3vNjxIrXXbWdzmzHFsjan1NQNy
UfH7VO4lO3FBSfxdfpos1Sov7XfOZs7H7sp0FvKYY6mCnL4Jgry3dBktRk1D0R9shZvaFu1epC2e
5RzzuY715+O4uMoZYwWaalyK8uxOtZ323n9MNNfc4LHYPhS03hqfqTv1drQn+wF0fTaGpe3Hv26D
+foJ7OwtEZRhnmXurXTaleK70N4boWUarxkoaG+v72pghCyLMac68KJjfE/UqWUY1TgrEwpe2VSc
h0Hc3Baxbqq6AW5DcGOq4Fj/GmwMmY436nz6pxbNs4js27OrHkhKx28N9Z/UfbOp0CjpVpzrePXm
WMhlHm2RV8UkbCDXDOWdUkzgr/IAQDw6QfB5W8X1Vfyj4ewTFh6ni0Z1anxIMszXMHxRQuf231/z
aDMo4BwraYiSmEOn10Xg934Jk/TVTY3Mh3dnDg99tpGy5Jzyej7WtFlKY45cqhVTUCeQNpqvre/m
Da/xiSeAMQhND9VBmgVoxqMi/Wi67e3lmo2W9RlI+moo8ajo1tGZEyzJI0ihuqoHB8Z3vDZIZ9eh
i8kW0+fdpKua/JFkMKWIfCC4CGJICkELATSZAGln8L2m/g8fE8S+TNBhmjR21pmvfZgRS8yaF/BH
dFQ18rOX8GbRrtO1cBzgMVNM8G2i5M+27Y6+UpIuw/fEv8DEY9oNOouAeXE8o1MJWZFG5CRG1o7Y
TOCsAYzIRBsN4z6UkChGUNa95XutPerHgqSYtHFyHgrb1aWqioBcV8FyCxYVyGF2VA0LgJULYMeO
q+Z58BIwXciRnZGCRwZ3XVyCJB1PBQ3kbqCl1pmjDCinANxXoKRHWmBPjAglNL90vDp497r+xwTq
xiAllpxndxJ3uufKmjAapoFTA25yXlS2P0DHyHvgV6BdLrWDDGwS4vNio+t1REEVCD4zsbME9Dxm
v4YyyfWgBRNygSEjjLhhpjVuUjxT9CLj+Kw1ZUxwlogzWBAKn8xCghM2ERJZzwDKW1BVvRt1jnv/
jW3+5ZjPk3TI0sPSweqM18FXr9tWYhxXHliPB7XGg85TD3qqNq4wRpdAFC5prah7T+6PkiDsDaPa
CXL+XJbTqZB9zG9kYC2ug7uMxAqI5Lt9LjdbQO/J1BdJx/nU63M5f6qhg1VJgXFdgYT1VYduxjjI
wWaquYWUbsUgAcqKaBedaYXo3ysjD1Rrn/6k2pHkW2bHA5xe2XlNmjuOMGKlguiQuULqwlMkcQRd
XC7t/U6nfvWAqS/OVb8uBNlZTGAQ0GUwxzRN0jItRh/EyTg8Xi1uNBlNtRnHvf9uxmE2HiD7c4kI
dyKGExgrrhNlQnsHaIwHV3WF8/fBTj/QOwuQnLKmm/Gzen3oLCC9Ho7xpaLJy6PwFOyLd93mTd2u
eAvcMagUYXYNEx94vjEmGJWZRGIonA+xk7XP+lhNVG+G7QRwwKqCT/SqB6moDKpyeStXFxsEdbN0
sMGzyXhQWZYkVCFbicyPcUBytpAOSTD9bdMSWsKRMPlHzHwFLGIbNatMU2shJswboDZq5yYIv92+
r2ezYPdTNsAzD/vES1hl9tMoiylOBeynVj0o3rnL3tAZ0QwPRv2mKNvW41xa1z3EUGkpbw63Fio1
IziOxzDKwWFk59U5RrNtgjkGu5/2ivBuEtr0zwIvKLlODs1STeSg8MZHKzF7V8ZdYZYAlc6RYBCa
jXEvOrklf0N9WrMVO911m/jzx+11XbOQpURGTwJ29rTwQStepOJlJPle9oeTpP81mgkUQ6ca4DLR
l4keV8a1aKU5QwOmOWAyR6dqxl1Z1TbaQjiGuOZEYSESzr0J+DlUsZhtM/t4AO00tu0SHAe326FO
aknv+VH5BC7DX1e+Z60W0hi7FyXRk8YM0hoUuYSttgk30gHMHueEFmCK+tt32CzN1JAzwGUJwHFm
DfsIYZQhlThlQP8m9c+YJ+C6zsFIYKJ6XS/UVkwhATjLya55k4EwJwoUYGOSHR/BKGh9AAGN95Jd
M0FgtOiyjFwFGnaZUF+OQIXYaTWclPgkqXsiO33Cs4vZjFn3gTBfxjwSGrkRs321C0+tZK8a+txC
DvtinJ60H/LOPE978TG2LYPW9ty0I4T23x8uTMlocIw6Rv3YUNuLxyD3SAunlVZ2BgR6sMFSbpBz
/XjGti3FzGHWwleNma8HVdHBa1ww0tjZCAlzy3iSgUi40U9I079o2/Jg7iaO7/g9SHG9qn/0Y06b
Wgh9VqTQT968DxD8f6Rd2W7cuBL9IgFaSfFVS29u2+09zosQexLtu0QtX3+PjItJN1uQkAwGAwcw
4BLJYlWxlnPG++zYwWxttCfMlP0sjqiWOSiYA5blPrLKN+ngtugi/DE4g2XsyxWff137FfZBuI5E
QiFLJvicpnaNHX0CKs4NcQpXfSpyp970LnP0XXkM7+M3GyCJy2c956B0fRqDkKFlyGNcHgISXjmL
c2hYSG7aZJvWCVqQH+LAybyfVeesvsBnNBpzJihX4cWjTeOkl/ISXlU6i5tiQhOwaQtg8A50B6fQ
ROIyCq1SWvGIM7cUA3VgLjKBK4vclxC3SQPSQJXc52jiBiBVY35yH7Gqpv7xwx+uD7jiJhLdiIFR
xr9cV6YphReEMg7RrKTD2KmounJjDdB6TlcokeGTNGzgNMt2KSYKqE9SIETb5MX8To+NQy2gYJ1Y
aKHk2NutMx6Qf5ZuzQ2y68uaMmdmL2QL97WMqqFsS8hW7fpX+lodk5N2k5aWCSVlBfCaNOCVv8hv
y2Knvypc1gupgsIgYwmFSSC1Tm96/pqrK4mOmQtAkU4h0H4whmGc4HJHVaCg52aAvy9VboG2LzO2
IvNZqY8gSlT97VCvyJsLli4ECt6qAPpSUxSTwBuybY7Kkd6MN8yVftbO4ISKJaMZYHkLZ5cIR6UR
sFEjDhW8SNJ5RtfI0E2a94eW9VsvQzcQ+6XRDzw0LU+hW0zm/2kHOS4E+eqlQQCPR5lwbh3Pyi7G
uxQxfLOjfneXSrqzvK5ZjcSyFA35IGR5xZef3mpBbuA/sGCAGVp/TcJ9KN82gKVo7Yq/qBiUH08q
XoThj6TdcgRXa6HvnHaef4FwmLEB2tQy03EnvFE6aLRV7/XS+Fxe57XNRPYao0EqeCu+xvQuVTSV
DM/vMaRnt/GTnFkYUW+AGabfS/JB138uy5p04fK6XcoSji3uIilPJ/s8tD+ovgWmadQflfCWrbUf
ry1K8HrVGKStnkNQgw468y7yXphnd9Fjnh17dWXoaeYxi0o8QMxlnQJmCDWByx1ksqencZkBuyY0
93nwJmuGHaWDTWjgqJmxHfpP2U+ePLamotN2XW6ngqzebw0V7HWlocEVfXK5DVREV8LPmjd7Gq55
8WmzRDHTnJoBqB4dJCqClxsYAGh7NnkfPJabwrQVMH8oIfAN8s2yfswt6EySWIE0qjEMgxRD6Yk2
7lLd28QscseOPC6LmVsQ2JZ1FbOZAO8VO1WTWCmjdvBws6v0njL/o6/CWwwybtCPsxIhzMWhE/A3
5ncpRQlC3DxiKmmi+ZClRsVN2/qncSBbCnBRZGk2mNjeydpJoWBFL1WL9Xeq8gQ606NfG0AF/6ji
eGXpc2/48+8Rt7gpgXFet/ie0fDecq64eqUcwLd9iOLgVKemmyjoK0JWxqB6YPXZH1sbxEqYQUSy
QsXbQ/QWHVeHuGv8ws5qZqVghVLsCNGvGtqphNzF+/JBz+gTOFyQcaaAXWeoM13ezJH41ZAW4KHK
xh7Tadsh+THyFVe0JkMw0oaXxwnzggK9K5k1ettswFz8sMbqOKOyFysRrrpfFr2s1FiJDkrn5l0K
74LECSJ3eb/WpAhBWFCwttFbrIUMduYfE22PNKtqPi9Lmd8xZCI0lORQLhDsiamMEYUaFuA8DyxF
3zHQgg1sxZTML+VfIeKwS9C3nTxW09FLt5l+n9JdNNh9u9Ifd+1noM7I06NdYaogiQ+cMqNe1FNs
mFQDSbRr9oVWHlu9SCyeoNFW8bZqt9bpP7d9U6EDTCt4DKiiUgPyLa5YCndjmmASHdD4nGZb1igv
y6c0E3yYCLLIZPIh6Avp9ewBDV6RCGxuJXSBqLfDSLe597Es4ToamLJ5iBtBk2OoV82F4EVo1UrD
64maIZAceAAMmaBLwVYzPilKWDwq1F9DsLlWi8lXmzDEMAkGhvMvLYJBaqMd8UC3w1De9xK7KZn2
EFXklgfBGqbD9fpUzGMgrwc8TiJrYgPniNCqYTpi8SZ0OHvXNddrD53+vZXtP91ICEJOH9k9kKlc
VUlCD2SYdY5ouGi/9eTdq/Z++1qphzFbuVTXOnEhSHQeoGClRtLBPyvVN7TAWn2/XV7J9WMC4IYA
UpmSeRhUF4tftc7HvGkIIpr+ZmxOJNtKwVvl78ruplBv/HolWTl3QufiJm050/Ec+Mtt1UJcUgwY
VdmPQ7X1wu9Sv2uitYH/WVkMzkhjwLAGmuWlLD5iQAC3Go5Xfm3MaKcb40OuVa5UtVahrbEPXxuJ
qeNBRsYXCBT4OX3N2coMqYn8fPJKXZdalG4688Vbm7uZu0sIaeBeUUQEI6tgx/OIm0PexXg55D+N
4bGMjsEAxuaVNOWczk1wWoifUAg0xGeYopRphl4BSFEeiBeixvCwrHPXNhyPEhhwvCK/rJCwVa1c
FllRRoWdZ8DLeFG9T1+/16J9CrqFeC2vO6cF58KEtwLyyEHbJnBLJnhkQ/RF0gcDEzRU3tdruYA5
FaDITVGqIfyUxW6OpjO7zAiwcWUZWUm1ZQBLN0Dtvbx7s1LAqQQEC8Rz8BiXihZUuYGScFLYTHoY
GGbp2KOETsxlIXOahnDhXyHCrpllJ8HSQsiIy5nv6/BzVA4y2HSWxcweDvoHEJsiPQ04vMu1ZEVR
0ziEGDM2blJZknbIYNSW7vffKUiaVd9L3b+QOIHewdzJsiYWfgMjyAzZgzvy0n8md15Tu5T2Uleg
A2W7LGp2D/8VhR6Ny8VxPWvqKM+hDsOujvcloCCYgRByRcysPpyJEcwc8YyybTuI8RKX8Pc2eCzC
1+WVzB4Tqj4UxTNKr8iNWBToFeARC1tVH3i0aYyDzDz0i9skXDENs4uB8UFDKkBmrmYqA90rOi3F
Yjo0QhWDZkdJ+q0HGNTygmaP5kzM9PszY52knUmiSUwMNL0kAvGaOyiA1cn/wpQi7Pl3OdPGnskJ
CU1UJYYcDKPttdZ8zUb/b47/TIRwU5Go9jMUd8D86z8aoCBk92O/km+ZP/7fqxDcTq2ztjQmRa6V
eBOAWyrelsBJD/Tc4qvP90ldL3MfcA6/1yM+IyqWdHWpQ1ibYeLH6Grkb4HWZ3wnrek0NHX5qINY
o8XQSs538cj+236KUQOhkcdLH/JhXlsMY+tbr16rLqxouaFeqoWa8DA2C8hIKszBBSCUZBbVV2zr
io4bgm0tSd4BehFCFN9hjcvNjaEe6FoCaVY3wIqDRjRkXEyxw0WThyBQABppd8Wnl1nl4PLkAawX
NgXN2vKlnckPQzXOZAmqHihd2FMOWepW2bSH8C6/y19QUdvR0dKtHsHDqd3RP347T0KBTYzNmvBa
hW0MdFojB1nAvMrPWukm6U+6ZsGn775S+TMRU0B2ZiUiP2k008O6SPZqZh+98iNmNjefTMy9yWv4
DTP5qMsFTcp5Js0LmgQtrVhQAfx2IL29ZzeVRW+lbeiwrfbP8pnNq8fv3RMMLeVgYux0vGkrEEFr
YesEQKND/N0ZH7nxuizrmgoFT7/zo5o+5mxlcdPXRh1AmDzsUle20d9sg6Xujh+qXbxnL5LFXO42
B2mLwfTH0MFs+fIXrB2koKC173Mg9GNrgwoM9Jge6d9A/LJVtHe1uOXqSqZz1oqcqY1gltFrGFe+
Dmlqpn+AYBMD66qOCXVlv7yqNY0RIacoAKfQvYh9bXy38p6B50DR9jRGu751crLLMZiTBDtPpivb
OS1g4V6IXaaj0gdGQSAX/fGvnEV71j8baN/NCXjFGYYRURoqq5UIZOUMRViq3BvrwI8htO2qTao+
FOj+TtlWrd+7FCxV3efy5q4coth2Io9xGcuTecmADjvQFCjlxWMi0ZVVrW2lYGJUqTFGnkKMnH8a
kV00B0y7Ige4C6bmeQtUn/9tWYKR8ZMikHoN8rzhljZ3ef6slk/LIqZPXtIOwbTwMimQSoKIsXvq
hw9tWIl6ZqtMZ+bkqgXZ9HwCXgE8TvrmdRyAqssiq1CCBx/dYwMxbsLsvkh8J0rJ2o27GkO7tGRf
RI1nlqwyVQDthhANzt5XLW2PUeLfgN/9kOjhoWKyPQL+OVeIa6wOwczrP6J8iucRCr1TfHYmOvPa
tNUaOKNIwviv/ClHwTYA7KQyek5aRbdjvoa5NnsFEECY4LFGalcs2WtjrPdJNN04o3NJ2bmZolvd
KsvyrCs6E6NeLkxvzYpFA/YUgD+b1DTtqgvveag6qfYzYPV2WTtnylBwRmdVXmEfCV5+oZ6iIOp9
lwIr/J4+kH15W+2A7a7u4YEOUW8p79F+rTtg9vzO5ArLJFWjcTmAXAUQbE0KCNR2i+GKSh4tNX+L
+cpFn9/V38VsITzSjWisVQnFbC9/ldA8bL7VuTPWG23Nt85ZsPM8suBbFSnLAHAFvezVeBv4Tpc/
tOMOmRaXSRZYha2+Nv9ibecip086uwp66hdlEiJXUCe/UvNGan/1zUsceHYAbr9ldZk7tenBq6A7
21BRO7sUVbW86ZN2MmbxhnpWEH5XzaM35BtVBarsGmHErGk7FycoSZpTrWiBjIFMFYoB+j6ZZs3N
BxNdRiM7mjlQc362hKwscu5Fci5V1JUgaWihTUeIjqZ+y3NE7GhYIepueTPnDMq5HMHZaTmN4ga5
JTvvvseyLQeneFiJveacz5QzB+EjCmqmyJ6A8gmGS0vYrBzjUbzwHuHDV5zAmgjBv2W5VJh5U8Fl
F94RzRBuWa893mY3SkexRMbrDeM8goIj0VOGGZAhbQ1YokrwXsu9Fa2xsc9e3H+FIOl2qdpIToVm
3cMg0WH4PjbPIQv2IZKw/UctPUWh8mDGaxSZs1uHhlCUOynDLIsQfWRoNjC9GqcTD98rdtILZ1nB
ZhX57O8LR9PL2cClKWgLCQHmU3gPDicQjeeS6w1r+Yh5WRjJQa8Qptc04YxIwMMuVLAW1EQTi6r1
aejaXaWH2xKAWMvrmteHf2XpwlG1tE/U2IAsuUCkX7yxPLGjtSLdyoJEdy8jnKEhHqBowucY07BM
EA61L2GwckNneitReAS+H3IT6DoBlfel3qEcrIIDDvdneJhATB6c/jM/kMjyNuk+e/O3/SHbDk68
96zksNYEPGvOz2QL9jWT6mYwNaxxmCZqfMzwB2mI4bIeyFysByB6suvwiFk+vRlXDH4cMN0aGF/G
IIxgXpPMiALMuKHpOnFD7uj8Ae2HVe5I7HVZ0NyDEE3sOrZ3Qsm56vqNhywjKWFoBjRaVx/SrZSM
Gy/2UfTA5Lv+ExXzOwN5rWggx8hYawGYWyd6idBuTNDhjJ+XB0tGucu6CA01eluClD1RM1fpYma1
MQjrcI+AVxoA0n55zTNXYxoNBC4LKhWw+YI2ZYFnNmg1htZSQC/57dHLkMxo8/8oRlAcomTDmFOE
HOiyrNTU0lvf6tYm7K5xGg31YjGCpowxG31/csTGfXqX3DcbZoXuKdv0jTX6gFpCIq3+4LcV2NTW
QAtmTDOG+zBogTYHTHaKfaRq1maDp6D2l3htAhihj24Aqs/yWc305KoY4JhqCBSlX8T8lxrCR6Mm
aYtCHBn0U8rR+wVpzY2pmNlBGgZkD3rphLQbvVEQytnqGP2I1ARdYoTHVuiDgSnyV16Tc0qL4YuJ
sh6VLlWssxeDKqe9hnVz49Mon2I/duLCh/YOoKdkf27Hsf7fwgT/1KLKLRcEwnq/R38UUE1slVTA
Fw2Gj+WtnnHukIRCMR5u2GfR5mQlcjGshr5WA6AbkwCvmyQEE4IySPtyCI1NlTDFqvv6Z9Pnz8uy
Z4zshRZPqnYWnmeclCScKgXGcFJUW+UPTf2oxseg2mdrhZw1WYJGJbxUxr6GLL/vjllLrAoc0jqv
XR4Fp4izbaHylUO88pMm+tdhrlAEQ14dludyeWnSmCz2UuCoxr/I4LLwmdSHxN8sb+LVfZykgNZw
ImKaOoKEhRm0Bq39AGqXxA80Vy+I7+hDSNxlKbNrOZMiKCSaWQNeADcYQ2Omk7bmVs3sFMxPRhqv
rOfqoL7Woyuw0sDquprQzJM01BQOSYSidU+dWse99AcAAX12LwVro1Vr0qbfn6ngiNY9mB9wvPRV
c1Pz8mdCcc0KrjQbE6URi3QktFLG1tzE/H7+XqXgAtsYiLRAOQd5zfBUpIoVgu0vG7cJYByWD+7q
fmM7v6bVYK1RLBcn1nQK6LUszEB1At4Y0lAXWQ1rUIEsCkA8eazR6w3wcy3ZLYud21dlYrkFwC6G
/8WRtTLU/VipoPtNf8dQaayefGXvpx9BMeDmrTEsXT+Hv1b5W5xgSfKsUbnMIY4GshsbdzSLrFze
edrJ6F7CcAPwzCx2/tsShYuHGVuiJwlk+s3XExz0olZv3AGWVaYPZrVdlnYdsn0tEQ09MohEgYgq
iOt79PuYBgIkFr4Ysq0121raxxgcibSjooJIFwkU06GrOA7XYbggWLz6XekRqYBg7mVHufoemT/y
4qWUQCCWjA6oR61Uk/ZDE1stKbYMPGm5geGOFKBiQW4x1m48YKXLmbYhSEgu78q06IsUsvBtk9M+
u75NWaN2LkG7R4D5qd5jRr5FazNeV45/koHhOHRFG2gKEoepq6oiXjVAhhQ0FTLumWTVQcctTpLW
HdrsDiXHbqXtYIaU/lKoYJd4Ske59wvgONL8Jeq7LbA0nCIDU3uIlJJh2FwHQHT5XsjhTWT80uLx
VldeElmyNMqdzBgcXRuPFYgcljd8Xg3PdkMwXDLx254DW8bW+sqqpTe13XG+TYZP3QitrHP94pam
B97ul+XOHjR633UUcNE2JTbBAw6/DyJl2o8+2xkUk6Cmv0PYsra8q7z912GjJwvWHb1ZYs2djW2q
6CYuNa8G2+MJev5RcKTURl8qGq/VZz3IHU7jhwE0R8tLnHPkytQO9n/Rgg3TO7TyscmGtYQfwrLc
g3Txb67LmQjBhmSdGrdFjMNjTb/pKx0mJLYKfQ2Hdd5knMkRTEZHMqCaDVhKWVmNE+/qbfsr3El2
eqx22S4z7ZP6ZFqssxK73f0x/qZwhNN9PrMJRQbc4sTDIsO4d2pMwySkdrthDQpz1rGerVG4odSr
W1pPjtUM98a4MfNHUJXF8TFqkarftfHDsnbMX4Df2iHeu4ZpVT5taaI4dXdLyJH0/yyLWFFAkVAv
iryOFQpiIQnEIdr9agw5+/eBzWug8RCZB0PQPq1GJ4Y5TkvI7pvqqWR/E3MA8gZNvOjhxfTV5cGT
lOc0qWEjGjk+dgAL1ZToySieCdDmK5Lc8L5eeTxNf/HK/ZxJFHSgTIlcMhUSybBHS/QgnUppZ+T/
eM1KLmz29M8ECaffMRnYGgMEBeZ9C6Y+HTyRfb3y6p5dDTBRNEw7Ac1MdHRxN0qRroGFve3g3tKk
38tDkluB/E0eSrsZ5ZXzmouBgQ6FMVHM6UzjgJfnpbe55+UpsIoDc1frb6biELZp1nhIpjO4OiMT
g+YTbRyAAYWtk3Iv9U2CrfNJ4lQAmIuSEr67RlfVLgsq0Bpslq/R7Db+FigiKgYovYZpB4FlvjXV
u6pym/ynjBHmtSLzmiAho+VLZun35bQyqURo7wzgkIg/VMVm48rA1tdTVdxE1HUx4o6xFhBTCpuY
0sEHrmKDkA+E77Z8IAcCRCQCNJtdaIF9em/cdpu76PB+8hxmt9+e6pvWSW6MbbnJLGy5Xdhr9vca
Bxt2/uybxFx3IXdVpRH0gI/33yTXP2i75iZ/SN602wLQKdFbuB/dh1i2jFN54zuDj+B8xZ1ep6mm
TwDOJFJhICS8QlGLqyLTUtbW9hDY+kEDnHXgoEkYVDBuhBScBpqUYGV86hqKTJCpXt6aIfF4BRLE
2v7wR3Av9W/yaTjJ30rnPbMBOwXk2coJDvoNdn1n7JdV+7omLgjXLoV3TIsYyzgWfMh3+jZHucSO
txJQu7uTscUz9pjcmRtzbZ8n9bpSv7N9FkIjHwAPXhFDrLQbndI1rPwQg3nErj+P5bN+b1qSQ24p
cFpVILsvL1md81rnZyxYqWYoO3nAsJCt3Sub0Xql9/3m45FY7YQpf5BP8j2zta0OKJL47andIEJf
G4CYfQycf4IQTvGsqTri4RPUWw30eU7jPo5Wv5Hsr6uXbdJvxZYeNOCSLK99No4DTgHe8JiTmkDH
Lo+75/pQ+xz7Tq0IqlW7AdCI+DcNMEV0E9rFTTQAuB1UVenGW0dXnt35M+niqdcJK6kJ6Z6qWzp3
VbYGTj8nAVh0uMOY9UC6WVhfISUh1Lmv7QQt5GOBWtkqTvuc6uoARJgoTDC8K1YygZraRaEMEXVl
KU65g5FuPqA5N5/Za2H99Pf+8wAuCAz0vpprEIxzDvZctqA3eq1oo+JBNou57QM5M3MCpA6ktW7o
WT3RFWgI2kgwkCVmOgGACi5IpFdtrbXGT3SjTXWJH8CztI2HxDIqO7S5nb8jQdJZoJBZs0pz0dG5
eEFRujIMU9JPeww8oM/+W3wbVZaGVC+3ZMu04x8aHhrp/T8rt2PurQiMGawYdWpA2kz++eyhETU8
8soOFEpMeaUog8Y/CT3y+DlWXyOMicQHvtYRPuvzzkUKAScNtS7gEUQC9T9+4DvFovcZ6M6Kfbzr
AO8GLoc7dAJwG2zGT/3rF6Z78KKvwRvMKDXIeSZIcKRo8V4VIg+vqlNQdWGcpCcvOfCi0vtC3yKn
aJowEOW9uRaZzhwwEttfvQCo3IH993KnVXUwM6KUlS2XKd/2LEFdzYuAtdsl0Ur0NmMSTOC/fqHj
I98j9gxizizkulxXNtDuNmYx/Bh1eSWaml3NmQjhEEFiiFDbgAilLjGxMjpNd8/X8CJn7j5mQtHB
hpQCJl3FLSNlG2lhASEjGrlyP3ZbLCfepN77n98CCJqm5fBmwFSy4B99JdVqqW0qjG4feoSHKAZi
5ELzLF+yMmVvJrdF8LQsc+6MAMOKa4duK8yHCurgowoXxbyt7NpMN5lX7JG0X1GDuTwXlvVbhhBm
jUZAsiSGjLio7FR28fzGtGNhNdqmapxxsPzRCRoM06yUGeeUA/0OQDTFhBseLKJLYlkRMhMVY224
87yfYf+Ut7+Wt29WNdCtqeDMDHKVmwf41oD2F8C+NsVzieKer33SJIKHfV2WM7+U33IEsxxkoZGm
DeSg6hZrd3p7pzT2sohroEacEcjcCdLigIEFMOSlZZDQiNJ78qR9af4wRl6x8+L8tRq11gY5j78b
/HHcopaaHXMl2FdMe2fdkDiY4lobk9dntxUjsRPHO4WnF05O0TPNU+K+snnS+6CBYLR+7fLAP9Gk
Lz4HPetVO+oKmlrod4odXmfmXRAHBE5TiksbBi3b4Y/n2yxGG49VIi459mbdUatixM+tcBxPPvNr
8NQX/RYQqeURWO3NC6bbCaBnQeYDWjTfCE9l59cPgUTiJ5ONjdsMarOX+4G+hqxTCifQw/Yh9GIF
WlxZvdpH4KBTo3sQniFv5RWDaaklsMzzeMh/dYGElxNg1mTXR8PKSclKPJ9LpVUPatsCJG75PK8n
QEwNmL4AUDAn/GJTHJDupGYczAokfRmRbDN/wT67eQ8eBDbualOxtEE7IKD68I1fctk8mYNqBWr0
Bq/hpAZoWVOQClbf4wkLuO52Ra6gpMZXkvMzeg1iHxlWFVDkqJ0LOpeghUcuDRy02oQ3XaeDh7w/
9PRteStmfOyFlEndzqKLcDSz1pAhhdVFd6djgDOwAjPWaksm4biXszp+jGW29amX2kXfnZbFz2gz
Q+sFnPyENQG9uxSvK0okZxJsXxPJVj5wW++eNNMd6hU5M0mMCznCrZE8Uxv6FK7drDDpM26AfuiM
eOR1T5yvtQPPHByMBSa7kQySr8NUoFHlvmzCIAEH4Jgo1VaWsqPn+3/h36G+mPAHkAAuhRAXGr0P
XoNorOygpfeFzJ2BJYFl6KsNcjMBKADcUQpEp79JkX+4PKOxVDpO0R1j9xH3N1QpvQ0fSOmUlJdP
lY9oePSBz6cmYFwjZp25apv5z/9NTwQjn6ErgDdxhT0F3yaw7CwAKCQpWl1XMqCz+gjkXwA+EFhu
semw9VmjqTX0BNycDmAHKuO20E2Qc6689+f0EX0U6AsGcML0qLjc08DriySarl2VIweqPUUF8AfZ
hncvvT9s/nzvzmWJd8wL8MAeIEtiB1ZtjaC5lQEhRKWVB9Lc3ikomuGVghwoGtQv1wTQCYOMPvQk
DFTzYVDxHjCkWvkFsO3AGomRvSyvayY+YwoenoDhVeF9xBaxrI/DMZ08IUt99BZ0j2m3lv2bucoX
IqYln1lH3uglGxj8RIf+d/B2bRgwuBpe/4WpB+0RMM8QiqFRUdg5PzSVfJiusl59VCng/72nSPq5
vFvXPEeTzzsTIqhB6gdGHU1qUNKvYpIcYxT2WybvFeVFAyukiX5TEOM1dy3bsjXdmB4bQmoNwvGQ
w+ClhjZbYYVjICVZnGCFI6kxwrzratBq+HcxMryBU4MTcHmxc14NUxLodkdCBB5++v3ZuaW8lJqh
mlQe3INepG+Vvv+ORpGb3OdHXc9sedT3hta9Loud00h0FKLjWwXWJ0zlpdjC86WY1Fhl1NfbRs3v
NOMvXnXw179FCIYw4VGqkUlVDDl84HL6GGEyrwlHZ3klc4qP0wK3JDJymNkWzgsJuXikbYbHIybP
x3zcqMW4Z+mwImaGH1qDh8T7FxgO6HwQd6ykSDOrel7ZbQCscCthODCrAnCpI6dxZWx4YJCNycv+
yWwLflckSewkaglu4krCR1qhHDbgTpaDWgViZVNSoOyjlVk2KmmwqyCKT4aUaLcSsrpulyfevdpE
QW95stwfPU4Bjx956Vs/qqBFKZlXvjUeS10zUNLGakgTHru6Gh+Y3hXPdcTGA+caMKKbYjQtJINo
YOUj8HyQBSqiCJ33WmqAG7rhn5qR+NwF8lO+kzLQ1vh94J0wp13CT6q02yR6n9lGofOtVvYYF1Rr
cD+DbedUcS3cyPCxeynz9nEuqXsqGe5IlRyzUqbnjF0BYGgYpXumyuNWNyT9aJR4QlpB0uap2yql
OYIVNQOvV69ru2Gsx9ehIkpqdTQqTsDQL0sr6YMGc51RlrimEfDnPumVbVum8bvkhwpQQEOCRiqE
Td7KzZzroQIVDAIKGDowiIivapVJdZZQRHwymvGPoVcWd5igbfY6UrSvaNfzIqsCxahTSL15p5ht
lFl9NKxhA875Kjb1QCBlARtxhaHGh6hsiulBh8QSb39VmDHSDbf3fi3fozU5gtGt8iwtNIq4RVGT
DSMlBnS81ygxDx0bA/u/yRKsj5+WQ51Q5GIM5n0QvKMsH51EdZWYVpfTx2Vhc6bu/BiFhSWo4hWd
gWPEQo59TB/jrN0ui5gz4iZoLZDDApIqJqgurWmHNyNgx7B3mamAaQ0ASXnh43FSbAAW8JED9tSL
zH1B1grGc7EZwIsnciZwP1zhJjPWSVybYsBMOQL+Mpd8S8XAW5TsUAxcuQ5z+nEuS0jSpWAXTSnH
Nha0bC0AUKUbicjPTVJWjzWTtJU3w5y4c7UXvMegKQzcVthSCe8fgCdXJHYL9dkL1tY1d3bngoSz
ywEmmrQ6BMUgCwbeu8tB0iGz11FDfSeMT2lVWENdrmS1rk4OKRq0emOsheJhBBzUS43hKOT0LTES
G53sp6JAQ2iZbIBh+ASuZDT6rkGjXzlJiJt88eTsVcS8woUDQEaimz2YtWgbgCK+/tSa3iaS/KfR
4SRG02V0uU5vSnGkBPUQBTMBZmLzqPiWccnqlOrEVp95Vzd6EqNPWG7QfAyRCUdGQ5Li8Sgltmdm
hmuWcfTYJ/G3rulaN9TaY+oVd3FE3nLMK1l8JLeen2qW3Iyl1Xsl28c1+gWXLcDceaL0jdw/MI6n
wuzleaZGoYRjCZI0eF2rgwGIxzujsZX4kLLnZVFXNwOrhyDc+KkEie6DS1EZpuiDOo6Q4+ha5TZq
fc9Gc1dnK0PsdbZXS81adeO6ygKRgM/D+Lxh0Alu9VIkED6zIPJ5aoeVVbrUwiQ7tfj7t3ybWgBq
/yffoiGwTGyo83G0D8Y/w24NsmPuzKkB3f2KlbHFl5/QYjpK0TV8QjUCNLJVIytqo7flnZ27Jecy
hEP0UwkFXgMyPHNELgS3d6/WwQdN67VZ+jl1wRgESJUBfMgUManNuVqitx7qAiZnq2P5aGUNQe0q
qxQbIWVgReSvRE6zvVPfLmgshTg56MFTnSlpavf9hrUHMLfg/++DodrFGvrPdeQ0XdAzWYLL1UPC
I6JD1gDYpDTYZTyy6hBPmbtmdDTtYUAMU0nu8uldE6sLUgUjRzw/yus+wXMtjadBzJ5Gt6qS1989
zxxuzSZEw4JHjJ9e18Mz+00L5rqEyN7elxX+gCx4hkSbqoBbRerlPVN4xVGkrk2QRmitAjI9iSmf
Qe0Ttwt9VFObLkJ6BxMKU4499F+CTEcmHe+5YBN63Pi+vLyrC4C5fcxAQmdQmlcZmVTq7KGoAIQn
TP0cq5O1NzrUDzXM+Z+LUA2FyWhvgKcQAT/lvmt7Fg9wRkWLLHwJihAJ6fVlIVeqj3XoU7MjLNfU
RCHoYRXSvAAScmorCWrR3bOGjlHfeJR0DZW5FWzWL7KWi8f8ZCtlrAU90vgXEV7X4wCSXa0Fspu2
Qau9t1dAgI2xAPdTcXwXiFsPvqsd6GBJiaWaVnSI9qDTcdMdZr72/c3gZluEOu6TeiyfMnttuvUq
03D5cXTKZp6dqKbknSRNsHMjOsVL7alle3xkoG87epvxlTapOdt2thNiyqvzYYukaSeQCVZVq5Mq
+afSleZjK4XJ+/IRX3koHLGBF4uKAugEgymoauilnA2JDlU1n4j3S1KcdDy1/eufSwEvyle+FxR5
YqVrMDogKuZGast+/xBpH3re3xaZCSS9cUVlZxJSgHtGGQvpa1R1r/LKpQ5Om4xCVFWXTt8euIYb
v2N4Mes3imH3o0sIeCi694je4Dn+5+tEARRuwoAO4x16qSasRa9dwZFrA1aIHdAtNfeyoqLotQZd
et29JyikYLaLdKQknRSSPFSBq9yorulwuw2tfDNssjvPlZ1fy2tb00phbQMWkZfxdD/9x0bfF8rW
i1eM2nV/oLAqIXjRjZwUdQcZ9Olb6I577sTfVTu4Pyr2adydPAslMv0IqmL3f6Sdx5LjSNKtnwhm
0GILgmQytahUtYGVhNYaT/9/qHtnmgRhhHWNdXNTi3SEh4eHh4tz1iYRVxU6Lf/ohGujhcHIiG5+
G1/Gj/bhOwg5ezBlrh+TfU8lfcVUltXJw4KHGsdu7lvlXGHguyGsiLXfffooNzerRB6LIqASn0h6
DSL82dlurCwMupLYW9SGfUSFlYHobZQXK7t2Xseedg1sdwyfkXi6ok9VJ8dNJDd/LCPI7GFQv3vp
j6SJb+UKjzzEP0vJ2EhqOM1bXtGoZntRsFKIOz/10yccxfSz3YtisZZKZTJOcJC3IOa/i5bQ7TSr
awl2Q2HvauqLWJqxLTJ01GuB8GmE8XMiNfqWaWFhRSVnXnX6HFLu+Dq6jHjInWpENNMuUqa4P1R+
1dK2U8gDjld68z+KmTkBtwkLiuKIiWDJDp3cvWtCdkBbed8vbzBjD3AH66xr3lzfdHEUVEWUbLzI
CHct0I2hFd6Gw/DFat79NL4r42ZTiMF7owu7NB4Pmvxx2fmct5FOGj36hFlKg4qu7yUqn2B4jv/F
zO3Qt+Pfw7bYPsiC/d453gszodXBOrQ0D69cyGdx0CR8ur0gkDUgR5gZeOtVCY8NYuRaBbb5DWOz
+2xfBj+Ttdm5NUkzBwiVHKQfUzRe1ppjRR+02QASnV0HTXfI3W5lY8/i1GldXJIThzel3vm6BG9o
IWQgCoc6p7epeg1O2TCbd3nvltyQOl3IEHcypH92GIZAhTAsRXuFE0avPagr4lplYfEZQ6sv7At0
X0ji/M1ZjLWhFgLJGZGqXXbdD2+NuSvHWxNQIaCiJcMx3OfL61q0yWOZkxc4ujK8wAUM3UKmzDM3
gyMJN5N/a5V7xd0VsjPqD36xGfBCwgcZ+rhrGOt16oRpm4OVraWNFu9OCnETFAIpB5CHTr/GSqsJ
2Ziv6bIbz6Jk/8vtnwAZFVy7k4ntqKdvJSDvywctulEyxzVtv7humm3efcbBNltrRlzygSrPB6I9
dv0MBsPqM1I+cZNQU/o1Vh+5boBHY24oW6/cpOfNS5gxuX/qfzQs6GfoKIblen6pI6naxs7U2k/o
sJOc+LaV7fZK2310trQzHgLbumf8dd+09H1nm09/q2wSiE/7G2kbHdJ7E1Q3+6r+GAgw2rdx79pP
uePe+du3y3azdB54UYFu/2coZf50a6Kq6jW1I3Tj5YrljMGj+RdYStz7xMATnR0R6ewCqgIza4IC
Y0gHWEC14s7IpCtBqlYc41lCFs3zP7lCRltpn545xi6KMy+2amyuSqGNHDtJfGiBx7kuaXZ1lLIW
n9pGbq6ToRb1zZD46ftlXS6ByeganBS8t/kIMoynVg8IgMtoIV+Q+3tZvG7LrW/dpUxrFnsvZsA7
poHuWs+pWKg/XHPrq58AdLjNY7CGOXreRz7p4uhL5iFI6AVe2GOF0Rsk66NTfqeZBSLLX80+At/u
4N9qj/7W3DZX+v0aINzSWSNFNcFmGjSYzF+MWjFC8WkiWwB2RdLoHXMC780aV/IaS5ZLQDPBgtAb
IZ25mC4uBgnAXbh8pX3ZSzuz8reDq2xXNvWsNwhVMqwFBgPD6/oZ3aOn6S31hMmV0X3UbpPO134L
bdlE9uDKobuzgsbdArFWP8ckVg08nhCoNOwayhrW2uK9As0OZ2jiETrLXxPECSUZYzR7BZRmY/ff
e93Ryp2wo11YWQljl/R7nLudxXNSWDeGG5HUHLudpXxNE5in18A7ljIZxzJmRzYSm7zwmRTfaJ4z
kh6Wr2Q60sNsV6QbXTlc3smlBWnU4slhyobCf6enEyaXYNQbTqdQHLz2U3T3yZr3X1rPsYhZYFjk
Cj1BGiIK3oaCezvqW/oWgMKmXcIEgGzFNhdXdHTKZ45VKWhiNMtJXCtv1MS683ttOwTjSmyxuKoj
MTNLaIpCL+qCXQIcCkhTar12Krzr1Rd6aHJjZU2L8f2x65rZhOwF8qh2SCNNWccfo2fQjPpKeO/n
77UJ6grZv19icQBZbeXuXop3j9P4MwOBTM8QvJS7MP5SZfd6/dCPd2L4ELxctsMldR6LmRlJYnZF
lYss0I1evEq1Y7gzVQfCl1Gl1yFZWdTSrQgmFY0ZMqgHqjWLC9W2T2Wv7QniPxLw8Hxb/gyv3Wd6
kd2VnVuyRkDGcPwy4c8ZE1ip0U0SS0gStRszpF34SV+Da1u6Wo5E/HGQR0GuPChl0RXTDnXvY/dT
rhyJmYI1hJill8ixlNmxkgM5UpqOhdQU4OWmsofWuWwCS6qa6v7TzcLenDHBRTmFHE0iIlJuNcrH
yejoyv6yjKWN/1Mo5lnGg2rO1mD1wBZWsk4gOlCt2Y8MGSV+Y8s0GPT5vgbFJ+xWLGDxgjqWOQuA
9DSSdC5MXKwHD0V6W3sM6bU3YrLrKIp790xjAC9zeZ0LpxYGdIaI6LCGyGgebgi1F5Z+Sl2Ajn+7
BRjUSn7RBGiP5XfFvbos60+NdFYXQBhpB64Q7Zx2LIgjrwlK+sSHjbppX2hZTxJ7KOzuLbipD8ou
uR436bMFfhFzB4/Wwdo3DPI4uh1u1WqzlgpYyhMef84caELP3CgtBdae3pp7fZN+8bbRnXsFTbp/
o1wHL+Lz5fWvCpwdDa8bijyjnwy4V9s8BDCke0+QYCOqf3M38SHf/1yROLn7CxrX5dNbe+wSV2kB
f9tMPYC2wCRkfx3uHkfqLynsJ2tYVEsv1xOVzq4fH8gGMymQVzv1rXI7thvLjuzMTh/Ujfgtu/fs
d4CZ7tliH4Z63OluZcEL3ufkA2ZnCCSFTK/AWuADqrtK3mFj+u6Hd/1Oock16EZgclhY6QlfsGsq
LqTTwIalMZwq26mWNS9uUnrdJ+D5CcrXdXSztYeInhYdjqufZki1WfvIyWpZHhP60o5qnx1BtB6O
dwmJ1qa6Uvtby3ipxYNuPntNCrdg7BjVLlmjljs/79OnWiBd4Nc0WglPP1UMrCEfEz41rrZB9ywl
n2RZAFJy9P7X5a042wlaeSeOQd4XzDGcJU5pTqKV19eB1slgmy5Gur1p8F1jMjy7CyYpFm28Ov3k
U5nodD2abOV6GtD7AjHzeF1l1WtvydA8pfrrv18OVTUZjGtY5kjMnApqldoF7ZQHk+h73xKSzqPs
bS6LOAttWMuEBU6XAM1Jkjbbm7QWlJjUJMXC/HNQXuoREFoqF0CppcGbtgaluKQ56hJkdTSJooI8
3YBH0YCS5kM0aiVl56B80yTv1vTLN8vLV5qTFszAhEWAsjbz+zTNzTbIVGDlswbqaMPYbIawue89
9emy3pZF0KJCSwdDKPM2KzkTS1/V0hR+PO9A0Ymh4zb/cVnGWezEk3GikuNNTjfOGX6h5wM+Dqdc
StX4u0kyzvgs4WYU/zWLyySGgUgKqxRySQKcborXhFEHdB3aUm+ywrpLVMORqrUEx8LWn0iZxdBU
UjpFCpACcMh+DEqwldWfSZqsvIEXdUbv0ASfSyZ3jgpfB1poZS1iPP0jgI4qdu2icqo16Ng/9bWT
S25S2n/lcEJPlZbrdaaFHXLitHKEYj/2X5XsevSZydNhfrPuM55cxSb+95A+p3Jnpi0XFj3c7iRX
rbemALZla9EFam7bHqAI5ZnBtRUPsaBRCz5nja7CqSd5HpWmvRvUfQ3MPW8VEGQZxgRIyFXe3H7l
1K4Jml2jeiD4kjIgqFLi5IV5f/lAs0d2M5T518jw114mC56POWPwxi1myEgxz5xrIyRRIyk4iSqP
3sSCERqvaWzYsW2m/+4UMg2uKv+FLhkBoacNh2ueJdoiQxLMIGxSEAT1TdcCpOg7VgqK8lrT6cJp
o4GBEc0/fadnmdWg7crCNHAdVBiuzST1bV2ikqEwHPCvfZTFjc5EC+hI5NtmWrQGMW+7iBUNpKID
KAetJwUE9/Lfw/fxYjiSMzMOXxRUvQ1afKFr7APJ28hG4kTVuLu8nPNKMJHcsZxJsUc3VO/6ZDAT
1uOOqRNF40bpdpWxheE+16+hkO1zH85Vp4qIoMabQFk5A4v7BrQ4FkJ0oc1nhFIrm3KxLNMK5a0k
RFt5ULeSnK28Cs4ismmV/4gxZ97LVRspFmLEeD6xofu1U4oXVcycWpausnzNGBelTRfxlFqm/Dm7
9YO+6IXOHFkUZiHm2Y2ofg+CX15bOT4h4eUdXLiYmTylhjVxTDMrOTNISahEGi5ZmhKkj0Ki3BrF
t8sSFvfoSMLMFAtxKL3EQoIRtpvUa+1Rqp/VKF4xxcWFwDEtMiLHVqkzrdVBOiQtbAEgPXhPotG/
KMHKG2LZ2C0oM3TCcvAWZrrKAv45yTSMvXef3ak1NftikNlQc9t8SZmZbZ8M9c74JTLYmib1/rIe
l/w9uAVMF04hDnOnp0ctVavC1YYh3YTmQ0jiKe1+BM3WFccVp7vk6JWJ6IZlmjLApqdySi3pJDmg
qzNUjLvRzJ0+020Xum7Livctg/VBsnaVLYCFkcDhVcbAtQzzsDjbvHjs0rSbZvrAR3+HEfqgQ7rz
1YiVm7zW7tKm0jej6n/RS+M56PrO1iJfOpRqJ167SXHQ1FLZ5XVBy7WkvF7W+iR5FrgQ6FPdA0qZ
esR8uK3MNZhIBx6rZQekQLVh9NErdlAmubQmDtaXxl+x46VtnsZlwO6hsY5dOFU/71Qt0Esv3ZDV
tN3mO/TyaT6CULqyzYsLO5IzCzDNwvAFMxNI0ravdf/YpgdR60FGuMqtOynf5d3KXMeSGwAmBYiA
6fQw1nm6rgDjFdzO5wUAE/dUjxUAl6pKaWVZa2Im9R5dSGpdh5UEt9VGtx47I7Pr0XNM68tlo1g6
ItNTY4J5nohiZ3tkBlUCll+QbqT+3vXvklK1TeMKFKA63fpr3ISLKzoSNtsoXyyzKolDvI4q2kVx
Iwf7Chb1yytaunOOVzQ7gFHlVYxHsKKBYpsBBLoEemN2Wwevcvs3Bv7PetTZZQqls9jFHqI86TM3
r/roqZS/FGuMWovH6EjKzFvqVhfBEIsUyzxY+fuQPzB003YrPnnxEPHSxA4IjUmbzqzNY5Y3SIjB
PQXi5eaXyKwZ0owqs3Mh2DH3vjGHtfhgySCg/mG7LNIQZ31EQZjJSWlgEARXWwuMlRA8DNN4umwR
57V+gh6mdsgHTPVEdT4+TLMBdRyF264oKlvzFbvTSdQxy2d3fXiQM3endSqgqMy8aWG0kehC1NK7
qAcBYYD6pOjsQvutFcVfqJx3DMkQMKQgfZj5ES5+twt9MglpbTg1zXGe9DvKq30mvaYjeMR3eeJc
1sSSvkE3USls0mLITXC6ybkh1DQ8xZz2IgmvCjFWwSjy+7tMifW/EYXeeTZaIiMNs2Oo4lnc1GJx
WTneWQO9RL34RTe6l8srOs9yIwPYKEYjCZUYypopke4SPQEUledBqu2NyH9t6+Cuan8N7k+l6w6m
X4NC0ogbGmdepKDfanKZO4Is2q3WrEGAm0ve9Niep8juyGXXEhRuUPymTPzJxmsTaS1jI1VQh9tW
M4YX1e0ldwdnRarZFC2axMklq/2GZXbApUgeZHNmGwsbQgIpezahv33rGymYWrEAVmLqBIyg3eDT
p2WVmfE9GUbrudXLOCfhIJkvoRtaTz3De5s2cavPgr/CBBXtLx9xAXFh7YOItvMEta2pLIlJY0vV
0PtPqRXXnL7BrfpNGBaZuZEVMdqp46jk20YvYqDMSyN/zN1iTAD6jEE0bPLa2Bi9lu8KStqJV0MW
WqlZSjHFb3KLMktX3FtlLY22rvfpTwHytI9BjCgLBAYNn3buqbylepWcfVoVXrNRw1zWr6PWUBzZ
8MSXrmj78K5RB/1R8hOr39Zt3gGW08vxQyRDyU0jtKfbvqrHezWGVdouBNF9U1szaq7lukq8bdgp
xgMwC+XB90pjB14MMYFrepz3AhA10bGG0HjtwsIjT9+08V4q62yXqGae7kKrrigoBmp3Qxdn/80V
/bDZdL2Qb31NzuOV07Lk448NZ2bF5diNZRvifRMKY5V737jPBhklM/qyclymK2keBJKPJ+VLipR6
5kxQFYqqL03Zy6F/SLMr39iG4m4oXk0TTPzwxjUOinB1WeaS0zkWOYtjesBMjVQg3VLStJ7LBVB5
fv7k5ePnZTmLOqS0SFWbBjmulNPDZ1XF2KYxcsBcuOoYscmK8DVU9Oe86Va267x4itcBwek/subF
7X5IYTec8syjfiWZ38XhqVaDzWB+U/PtOG6r6Cks10aJFp4W0ygoKXRolbgt5pO3dOB4Je3UZACt
O694zLq7sv/h+d8GwGC03VDtjOALp9uWSB7ktZ3JThB91PH3y2o+DxROv2JW5GPa13Rrn69oYeUV
3ZdyiJxU7DfuhAL97gebYA0F6dyAkKhoNCrwrie3PwuAUi0K+8Cv003ESG9eCDs1MA+duyZmIbOL
HG5jCms6BZ55jcLtWj2Px4xAq9NfVAsiQogYr2rfutYV6maJHHUbX+FpVwflIciKYmsCUbViWufh
q0STAT0gjJ7SLTcvmY1mZOXBlOYNquqOeMXfu4nZOPUg1PDODaR6NV9e8QpLCqY+B0w89TMKJzOn
kLdWbgUivS2eTi28TOJq4xWdu21y6ddl41k4OJOOdbYRIkZaL2cRiCvRNS5FLC8pQOb7FfmDrZTY
jPApJN/a4X6Qb4dxbbpqaX3HQtVTzyAmbuyVKibba+NVKOkftd/sMphA/mZxUyWFEgGT6/Osisg0
pZupFfkGSs5Jcl9aXxLC5gRsWLCUtkl1l7hr7dvnXg+FMiqCOhmUI7V3urYErBWrKTkcVfKrrKJN
yESHC0D1GmDTog6P5MyOvQsb2ACcB168us7i73WylbqVOH3ahtO76XQpM9soQ6uhz4al1OXTKGZ2
P6zNTq0pa2YIplwZmp+yiIj+du6kQxSYT0Z8YzKGZF82hkU3eaSv2ZlKcjOkUsRiUvNBMH4KlW6P
/UEhEHal205y7aqWV0QurY4TNc1LgEIGOd6pKVhK0fSdSQZbrlXHTx6G4D4F0lLp/3X+g5jxHznz
mdbOr5RB9JHjS+kN3J/bGpKJMfacyxpcsrhjMXPL7uNWbUTENAKNHUxn+Unp5Em1spqFXCjLkfAP
gCwzdjB/HXZFlwcAJKabPOiAJfY6V90VrRcrB60xJdh0yjDYMqhGYs4shHswntqtAjfWV7NL2hu5
olfV7kq6mC4vf8mApiYDwDwINciTnu6mAMyMbgn0AVqh0kJGMnal7XaSARRmpcJGpg/VgxZ4HfPb
1BOI5HC628ufsLgDR5qZnXlDKVUeKWjGdNuXzJV+VobqGNnKE25pocf6nx17Ka3GfHDZZ6N7t+rc
ljLwEYonBsV9cSQE/mD09i/WZZLu4tU9BXEziV4eRLkvk2APAtPdhYWoXWc0LlHAjbWVXVzyaRNe
OE0cXOgE3ae7WFdxDRoloppGgZksewxSfXN5NYt3KiW/yYotE2iW2XJ8NwrhqaHKUvSN7U0gyley
eFW3O6XeStajrPt23axMgC35GtRHgzapFULRmUxBsMQh70mtA/wJHiX0RuNwSFR1q6f1ym6dP6oh
K6BIMPUMIm0eERmRVZRjIKeUTRN7FJyx9WxJ/yzlu7S7TsvXy9pcXNiRtFmO0ki6ekwSpPkkrc10
r4g16cPKzoIVDZ43T5sTCQM/Gn3pKJqj/gpjGVfptK5BEx1Tq3eKlTgBLax1JWxCQ3K64d3q4s1Q
9HdubOzccFixnKW18gEksekDmqzn1DiTBASrngkc8AiqnZv8aEzfSWjXFq1gZQ+XzjjQ2wQp1L/p
KZiZC838Zkob09Q089Ca3W5q/awfNfNWCQ9dH9gGeEyX93HJaqj8mCaVQKLpee3H1L1equIg2/Tm
t1EiwHxM6N+uJN82eser1tDOFsJ2FMnjZNpQKnczVcpFljOrBCyn3JjFTTGo5jUDIH5n9yq3h0Iq
ZF/XZrWGX7fgXiAyVsghgttKinOmV71vsz6bniRaqO2F0dzlwVq3xKII1kVXMiAbZ1werZ5EgzEY
HL/ROxQy2SGqt5f3asEOJcZJQSOZzsF53NwMBRyEGjdwklzJhQfR9W0ZyKDqr/W9L0kiN2AaEh0g
jJbO9ZWFMTDZOp4/7MAl95zMutayJ09esffFtySMCsApgSfNcOUseNGCFgOM0FqWuraidHQuvBSW
3adfteEhiKCOeND1/VjUu8uq1Diy8xiaac3J4nHKZ+Oskmk0qgcV4aYWvgmqfJOSukq9tfLxgk1M
U00kkADkZK57rka6qmWNXtKNIft2Oeyz7LEPn/SENOe+q+4r/UaWd2OgbjrCT+mTVNvlVS4cbqiC
aU3iwAFrPR/aNdJOC8eRkCGpea+6ju8/VwOdpRkpgh9+uzb6tGA1iCPjwggAbTXi7BIfvMqMgcnk
XQe9QwzuJ01/bfCkRWtdQgteRKUgTicrtDkToP6pQx7ddoBwHUFV/K4ld0K8ozqySa1t0a2Bzi+q
8EjULLZL894yegVRg3ArMmcoJ802jq89GR1Gt5zFyzu2YDEnK5tZjBIovmiVkwrFYhf57o3XdVeX
RZyPVVPXPtbe9A1H2fcksJJAbZDRW98KAKikTQa4qjlc18yVjjuyNwwzx/lVHV5N3PJ68NpZz3r9
ONC3VwlfVr5mUuDsJJ58zXRSj74mlOlEFlW+BoSpprwBc8w2LIikKs/O9RvLLW1ZJA9946fb1cr7
kvsBO09RCAfpIQVA51S4oAO4YlYDlVZT/owUCXKD7l4A+NqUov1gZfaYlk5ffiX3Ty7eTda2Yvr7
Z4uHgmUaDsNLzB1Eq4lDFwiEpA0EgIrSggQW22nzKuqtrSYKmDpkgRP3m6qXH6r4uKL6JWNjrhdA
VfIwdC7OVp8pDTTFJqtvu/cu1R1XLp3BnCYXizfXAsI2M7Z5H2Ea/dbTABXs0q2r17dlsjpdv+Q6
jj9ldsw0VwMnoUYRqUXNw9+K1i/FvxML7280fixodsBq6hnT+5UIy6DdPnpTYKsXc7vKvuht4wjp
vmgrewLc9deya0vvD7C0QSyZUlDUjmfu0RLrqAWYfCodZ2APbzX9pyI+JdI2ZMQxCh/84T5Zu2CX
9fqPzMm9HZ2uUeVkNQUyiyAbi60cDErs6GHS7cs46D/JaHbPl61q+otzkz5e5SzC88cgT1oJiXQv
h8JNlFOVgye03yjiXRivwVEt3ONHOiWMOF2fKxVDCMg1j+IUEI+susqJHQ3r1+U1Ld03/6yJwelT
Ke1YNkDnsqahbzaZW1xJDbBkwUtiscxxDV576cXzB3SdDgNFhWVopsJYlvSsAdFjo/lgSIwbUXzS
1NjOjS+m/p2ALM7g1lQ/MvehSVfOx7K9UO/6f6K1mT6rXtAic0B0XfS7Tt4lTeMkoOsEf1Fhm3BR
+LFpgJfOm+qNsudlJyMpyd58dwejtuzdyUD1Ssp1HDrGuBnblcUtuvtjmbPTYIxjnEoZMnV6cSNj
F4vqhpFmM9wJ2o1Oj7q71QUnkL5dNp+l1NnJWmcbGrSm0MQSctOk3ZTWoazvNR3nDmziLfVlUagd
N9752a6RbXcVsm1xT3ktwFs24Zb8AQY88gES/AGRlfD4ibPytenCp6DrNp3/FgtrnWyLp/FI0vQl
R5Lqvo0BTkRS5sZO7vuOQl41F9LtZX0uLYh3CTtJ9zaIQTN1ZlLbC4FMUiUWMmaMQqDcTQ8/mqrq
10hqVoATF6VRMZiIo3XIj2du2yzKRBIgg9kI5CB6V+FF7m8SoXiiSXgl+lvSH0mO/4qa2aeSyzFt
RYjyBXK4kVJrdkx+3Ml1bX9ZhX9oNuZu+ljUTIeGlvptmyAqS28q+atsPepAuhe3fv4jApd0/CpK
b5J7JbfvWfRM05u1Boy65FOPPuDP0OKRraR9oVe1yQc02c8kuRbN2wnCzJQfk2BtnHZS24W1zsFa
2sJVK8vzmEkfjd+R/xalwPjpLWD1GE7u71o1XlHv4kYyoMwEA2mjM/A5IdSFqGpdNjLVDlbVvDa5
7xTtXzzTVbqS/ytmFjUpph8HkooYosibOlN3IyKCXrsqE3kFiWZBhySA6QvTFZ53jMOfHm2AMf//
dqmCRng2FNm2ExNmnz3jMawFEcyOnpxRW5Ur8cRCkErrKA9oaMQg0JhDW6bAr/pJ4mcbLQuEZxLV
ltPIuJXL52Ey95mJaGBo8Z7ERdJZNDsOY6HANq7wMKbeqjeOGFBepcHkqwmtbAx+h1SupDX/AOfM
JQL6SscNmG9AZU8mdGT/RdYKelkwjR8AtqaQq42blokJQJwajTKOdsXE5DaQVTvShINCD5ZheFut
Dvb1CNeC190HdEO5ercddeOLmEnwsMX72IpoyYmcPLU2kbw2SLzgCSG9hMDsT38BaYXTTx568Gn6
XMpoRaoAwyMaCe04/JnUT5c3Y8nWJu5BfqDBnyFtGW0qBFGrkpOs9xrAaa5/8LovMn0UKoPZnOP/
TdzM62ZSOYrGOInzXjMYKiXrPmwffPc17WB5+ptnAPNN4BcApygp9OKdajHJi6CvRJ0ugs6B5KG0
ajuEb6+S3wLTrrTDmN1la/nPpZ2bZrjgxMQlkfI6lenJjdb7cQdpRunUSrxJ41/p8KUT15KgC079
z6zYf+TMHBJTH51eSBwjzbxq6QfR4ZJSbWncxPkaCMhSUDV51gmfWZF54cz0OHh9WaoBsgzpsVcf
hZ5+vNamHbepW+YLd1QGsnxHFw5jDXuz/XXZaJZecxgnonWLjjRSpacqhUYm1JOh/2OktfgjKr4a
2k5uaaYHLIQCTLOP+5VzseQKj0XODBXulz6tdHZRhy5kHK2XRBFWvO3iBh6tauYHfV0ZOq1FhFD4
t8WEw8TsQ1sGd1oUv7erne5LEfmxFq3Ze0PW4yo3a7RoFN3P0n8wAMKOfe+BHNh1rjQvgmfuLBKV
tfpRQZCzsoeTOc598JFC5wxeVmbVQ26xWr86RMW2CHu7y5+F5qfrvZn+bZa/SOa2VL7k6kpMuWy8
/+jZmh2UQJDldDCRzMCyI5Q0PdTgl+nhQ6lnr1Ue74bueVD8veAB0Ru+DMqb1K41U64qf5YLiRR9
yLoc5UfFz9h9aorOqa1NEj60f+Zy05G32Hu1Ble56Ivo5wbNVqUaO79qh8ET+1RFqi85af1iVI9u
twvTFUNeukMYp/mPlPnMQRS6TSZoSNFU7vSG23U3Sley9lUGPK5bSWIuRA8Tmhq1H5i3JqzEU18Q
GENKdQ1XZJmvQhrt9fxtsISXUkxtIdMZ5JbtWFuj/lgROn+qqwDICV2N0DZzsvZVc29CHpS+Rr70
1vACW0+dy8dlcqiz00K3ncFoAB1356wJNBxanlwSsSTSU05XjlwehlUOuAXrOBEyOxhaoidurSBk
7B9rXumxRS2UGGyNpGRtMTPbDwTI+4x8kmN+98tuU9FxtEpNvuBNmeaEyo43KrPwc1NPC+D1GGnG
COONGr9Z2dYctwM0F2G+tjmLeqOngeudZMpZ5diSIe3NRETl7sPY/iq6F8N70ep//wpgQf9ImW6o
o6B1jKgoxQJSBINEKXhA5lZ3t0Xz6SnFpnNXDG7pjmV0jFnfiZtPAdDzVFxpUlKSJ3FG8lB63xnC
BWr1TdeejPFK6rZdsxfW7GJpyyiPGFQ+GZggY3IqUsuolMdTMBhrNRiPNJMa28y7L83bQg1W1rd0
gifkQ+r9hGQMt5zKAtwxk10TWRnQelkEzcarn32YfW9r9Y9R2ZZ44MtHeMlKMA/6awiY6JaaKXQo
9NgLOyRqBpCZtbsRVO9WGl0HGtj/TdT8fU/NIYLgbhIldPBJRVeC/K5ooz1m5lodY3lVPKEsYJap
Cc5CscqT3bz3tGwz1GX8M3W97LuZS8JHJ1f5S2XILgiCWezddJof38bjaNzqg8y0Lp0e/gF8UyOC
5IqJiqc2BbAceEO/aB1RSdqV+G3hToI6SIaeEaQayk0z7eda31fNYGREqDGGvNOrRw0iWQC4bCWD
Kqn8vLzbS7Y8AbCAdE/Mr86DDE+HfDEH3RoK78KOMtorPnvCcV18NAN/xZYX10bZF5KLqQl9XtwQ
1DJrlGltY1FK773sD1vZyO9K5hecboSDKs6CKxa/gpi65CKmljEZmBn6skm2nJ4hN6dbsYvqfJNn
n7J6J1uxo+lPufwE4rbj99eVuqV+d1mvC2s9kTnZ45EXVA2GUFSzyjcw2tljPDrJ8G1K2GlxbNfx
wK9dixcnxzq7e09Ezky8HzqvN9RJZLkVs12m7pNxPxUsJeMql2o7yA+Wd6daTl0wPPyUW29/s2SL
9yqwUUTsM9PlnofKOW5yahF3gN9W9bNZU8QatxRuU29Y8R1LyRGDVpepmYYEwJkX9mOlCEjr5hut
1N03MxWHZ8NTpZcx6GVpo7Rx/dnpSnQlq4n2u9Aa65vV++22ahsltHsqeQc1rbQP/DjfpteJ+WyG
kRbthUztOkcvWt/flq0evWvwGzmJrlQObUjSb29UyGJJkgfv5mUFLkX87OB/NTgP16KgiHJXwlBD
0d8o8lVm3Q/toSk2QgIaV5+Q+H/LxStKWYn+sy/VNfnTS+rcgv6RP7tsMnqxEtNjB73xwPCmGrzn
4cYTN0Pw6itXPUhoXrgicyHGOlmyfHpOuoDoH/KKHBjDJ7/9BeWV2vy+rNbJ7i6tanZd520bj72I
Vn1f5QqVbVHaaZRXreQKmIZyMtbtZYkLThUYMIALFHh9mD6c6VHoJKsblTHfjNb1YDoiRPRW+T1w
98bqni2JImsDxLgKP/cZwIVVJqo7eF2+6YWvsJprI10a0VaRExvq283lZS3coXR7TYMF8E0z9TZb
llpr8HVXPUxeCRW/9JZIfxuGP9ri6rKcJYfN0AcvM9w1YY8x82RSK+puG0v5Rm004HBTQ21iW41V
xqKqGoSNoRJpluotMb3VBbPunCSEH8MpvD5ZScEuqvfoSyY3f+TGaTlWxVYRAQf0+6dq/JEFHzU1
xyGi6jKuAV0v6tdSwHeZGsyNef7c1BSvDBuWHY+MiruGoDqMBHxklvEhQKy7sptLJ0/SqTnS00Je
e67k1vPhBhjAKmcA7T7zsts4VWzXNFbELGiQ9dBfT+8IN8Mfn3ekQbjTTEZXo5x6KipzbVF+oX5q
Rd+VtZmXpXMOjtwEhsK7Vp5jbLVp6mdqAN4rDHRu+pYPwLxV12VPIa7fJ5l/wPuvGOpk8XPXMsXI
PN1ExSDHd2oeplCWeQHVHPwKv8VoT7RuS/A/webR9tEusj6z7M1T3sJ0BeFoYQwfnf4jeD430udN
JNYKglUGOorGGSvBCa1Hzf0mQ+VXdDDqXVvFnhmtwAJm+bE0PgLvc8zuqzWjXZgaP/2UmVfoaxB2
Gp1PEQQIijmX/0fdlyxXbiTZ/kqZ9qEGAgEE0NZVCwx34kwmyaQ2MJLJBAJTYJ6+/h2kpMp7QdTF
k3rznpk2MjLpiMnDw/34OZ0KjFTq6sprxCtHK3c0vQxGFwxdAYEyNtQ31/o7lrYyUioMBLUIPcB/
cLoMXPO1gEG8FBAty4v0mzA0bEW+rCz20u0IyCLAwUhwoL9lttiU1zT1DVhpUWiB0Dd99dOtOW3k
chMNhxJERgZf7VT9vMV+uIIJHYr+ik+lZZ30Zcoh/eMQgI4G7uj1rcJdASBSA+Yn6YK5dMPrJxH8
dYLOU8Mz10ebQiF6GlZO3WxpdNEnHz3oHs7P6eco+dTGbEprbZBqWsCGBYm98WuX7hGymn7mlRyg
V2Pl1Ex/7fS0nlibPzf1oRRN28NaanoEbzjU8NBO70f7kbbOYF30ZHt+eD889jmLs42Zm+D7EGg0
BkWw39v0kAKhc1lfWF5ig1lhA5VPzbkfNo+gUDqAv8jmKy+uz0+C0xHPoivdGv0wjzFiEtdeANHZ
OtucH+Jn9z5ZmPhucGdpoNI9PXptQyaOjKhyTPnUhHtuXdTFU5h44B743xmahnp0j+g9KWTqw1A+
bML+G+uvsx586G5jrB25z9fw6ZAmb3NkyWi7NESrQeUo8l12NjRzkoLbUq40yy2vDUCVQDbhEp7f
v0OEHp3EiEGPXal2asaOyfbnp2z5dP20MDvBaCyko2lg940grxgEEmOAmfucXbYS2OtAd6tu7a39
w9V+3vE/bc5OtKmHoQVSisoRWfEcU3AtpUlWAKuZpDte5QzQmACAd3BfxMOLaBikWqq0uDASDuKn
TBDtjTZj9d70klyW0OC+VLo+/43VYXLfkohdCQEJItu0WoHgvardKActddHU5vekA2dFMyjDG/KE
IZrbe+YGWih8t+wLug/BNPFu5lZ8xdugveKoMeyFYvRPUV1fVaA8pfYgWe8WlibeW3PI92gf13cj
r9hHqBSRQ7s4LSACrnuR1j8oOU+3caE/aD2xdkxS3SuJuJWWICuruHjCQPyCw4WUCRKdp9uRZJSX
Dc3QR66+sMIeCFp8NJvFl/2qBsXnGw47/8jU9CnHO7/sLJMQUFeDOHFvkMgOTdQqXwhANyq/iMPc
VpiXrDXdLbllvJVQFwErAVgZZtu0ANyMZAwHYcALt6xQ18piyMk0+1LPtmEQ7YYU5LO18nz+dCzN
K8QIJlgh0M0oEZ8ONmtb3gwm+vP9Ciec37XgKwLUp3qLfOtKAUvleXOfYxREukfmZv7LD7lOlB7m
YuWuA2FjZT5GSK6eN7J04o+NzFwXL01rlO3EOSA/MpDMxm6b3CHZBrGNC+qv8RItgFAxJvh9SLgj
tv9Eny7A0Ifehxz8d1MVxn/tTDsvLVfz7bj70hANjdn2xMxqDTVatd/Oj3VxQgEknKxDP3eOi08I
yyNT1hUaZ74hXHPE+FwXfzmLhwEe2ZgtWpHqWhn3JRYthILsuO0C6vIIYcMLbb6xNdaM5REB6INk
FlBMc8yiqcUy0Duc9EzTbAV8Muyt1+VKELR07UCe708jc9bSuGMKg4ps5RSyegL0bJOVlvd3Vuan
iVnUY+QjyRqCcVS58EKT2MVQO0b77byVxfM7kSpbEFnT0VJ0en4trbaEiLA2rfpUxw41ImyByDVz
hFGrdfDFg3VkbOaEtVobqYxhzGoffNAogQCzA594Il2d78N6JeuwtBHg8CfBDXADoA/ydGho4M65
rzZ4PNF8G/DSntD/WbxygJbinGMrs+AwUiJd6hUOENKMflwj0IFI2m20RnKzACGY4ql/hwTzHTf4
Iy+NCiFBFngk37J+tJGvcXTta6HYFrkc5SMfPKtdc4ZLs3hsdzaL2RCqaBxCHJf5QCn0xPZxdcVr
6klrVmazSHiSjTLG7VUMnq43IM7chP7H+a2+PIUa/Bya9Kan5/QRRxdzUFgszgYYaaKHYNwq3eOo
b2M04PrBNhUbUr2V4ePfwMRO4cBPq7NNzwiVVdnDql+9CnDMqJHL2gvS7rX4IV5VbFqcyCNrs+Aj
4QIdUBqsEfIitHcWW/a4GuFMa/4pPD0yMos1gMWKAt+CkSi/85sbal33YEdp5GEI3QqVXEiGo5M1
ztf435ec1XFkNVvAPLSSZKwRWfHSB809clIivG46FI358MqrdHN+wyyFVMdHexbbQMUJ9EYjjnYw
ZjvkMLeoetilhp5mpL8bntlZf6OotXve6tIKHlud3ZZW7AdW10xW6YvVfKf1ga5xrK75rNk8CrQu
VFSFiaYGvdJgDaGdoy0PYKGLSr3/G8NBLhFKG0CzoPf49NBlPEnrlrUVqOp0T1HNQ8f0l1KsdY8u
Dsmaen9x5aOQNTOT1zIa1AZmdLzX0GJv3TY5+64Fcpv2/fb8kBa24dQTMd0rOEuf2jzAvgLqprhE
ns7c3YC9ETwQ19D5sM9bWQgxTqzM/EY2MAliPOAPk3KXg4GqXAvLFrY3DED0CtgwjoTvbHsPxiCG
2IcBPa6Q++cgD2cb2XwZSx00auQ9rFK7Mv2/DGwBQAvPFDS9A74FarzT/WCB1R4J+rpEWyCiJsVH
EZHd8Ty0kd6tL3M9ujs/jQsb48Te3FcFKDH5BPYI6EcaO6rkLkn3YxWvjGshg3s6sGm6j26XLDQA
sQxhSC32OYNwuFMb27jyYusJeU5aZIAf7PoI2eQG7CcmHoFrmJMFz3E81Hk6Gw8jvcspvmAYrhJA
uai5i9fa1haqSifDnFfl0qDB62hav5gMng+dOxZZNnDWlxWUxCCq7jXwJqHaPUg8eVaOxH8wDpJ2
lM6oDkap0zmORz4OHW3AKINgRJexTcxNIp4z9lBBXhRckaB3tyOyYnbxoEzU8H9YnW1Zkie0U3hb
OrzZqIGbUQePw40CXV5QEaeoUEQrD9DlhfxpcLZnO1/LUjJimCUY98wbqweRzsoDZnEqVUjRcaD/
gZtjs0ENjPt5kENTT1VEfd1bYe9CeQRitBAicXsrQ6uEQRswXtDI1tlo2GgTWFPSWHBx08MDjAno
zPis+AQWzrhULVY5pUK+mXkBGhQ0pZ8//0s2wLCsA2cFjw23c7plmrit6sEyEFkComOrg77Rebzi
Y5bWS8WxAIm9NSn9zO7T1AAZYgzCVCeYBFQC6tDxOpSv5weydOscG5ntfZJAnmlsB4gTFIHTx18T
ulV814Jm8JqE5UJdjAHu/3M8s71Rgxih9BOMx0A7ugEu7DuhP4f5A7pELHSpd7mXxFdh8qYp27HZ
gRFo1GwhQJP7cn7IS777+Dtm56AWaKdPSnwHSQMn156AToFiAkCd1l+vfWHEuoqUAVQuwG82uwtj
8PboYUExYk13BrkZKAHOaXN+OAt8qadWZqFdaOVhwhJYifTUVSu3H95MKH0rF2Gx9fWLlqcbn16K
+ErlTt+86PF3f3yr1npHp1mbRe8nY53t1iFXlK5uoH2qCY9DewLY+KbQ7TrktlEi/1r/DW8Gwgf0
soH5CE1ts4sR0mh+QjjsoZEid5NKR3GK01e91tdekdrCYQfnNvIYIJqAUsmcMDWJinAiUkNIY49u
4fWubqPc58R2fB3bqFDZhdd54tCgm+p7uRs24jJ6/si99IZeC1fd4lJ+TpzwUtmt1XcXPcTPD9Om
nPFRcGCU3USFiA8rzIfYD4Hn2sfaSr5jyUFQQGnhz0Gp/ol4fNS6IQH6YNK0fSoga9hHu3o46KOn
0uKvO1UQAf40NfNFYrDUftQwnLryFBRdYrpW01xayWMLMxeUFnXSxSMsyHQASRZQlWulsMUb8NjE
zLtEfQ92lhYmRLTXy4uQeV36Giq7iHkNOfjVpfrXeSoh/QrUJph8LcNExvd0FzRllg6ROu0CtlFM
rxCX1pqJH+XX+ekGagPZPNAGcxCenNrwWYgXUIRdIO3iUG2qLdo4q3exfR7cZpPbqes7YPzsbYiK
VTvpkZW4YsllH5uf7QwiUz0ZpiGKvHQU+GlE+JwdxPh37ODNMhH6m6CUmTls0+iUqBIYJmjDheGy
6M2QNzp9OO+xl47t9DL608rMYSuUdBDfhJUoUmyD7AwAJatm7VqYvnW+ZBqgymD8BDHmJ52oDsg9
3krUGywzvSbKtgQu3XxCZ1Qz2pouL2LrNoV9hgatxLPWTtoCXpKh4RepbIDxJ522WYSUDEYQqnKo
HNrfVKxze37Hw2e9f6fZF1KAFsOtjIOJQ6HdgAv+/AQv3EVglEaqHlcuqg9zMLPSqUZctmH9g4Bj
FKAqZ3Zpfm+EV/WlLcyVqV7YnSfmZkfeCIdUAegcDKVdtPGJeaWR3i5bxPR6vzs/sh8ufbaqE78A
oC4TlBepj9ODGJqsLX0oGTjdAawsm87xXQmtDzt2m4PctpEz2tJ7M93C1u9bBx3dTmQH7juk5C4h
TWZDYXNl8EtzffRB8zuIWAnrRoYPghIpFR8DD124uhDiCW1wlZfD33gQYwLYxBk+dV7MY6oWfQKM
Z7AHJJNlEydlLkb9Xn0Nd1Zsv3SpLbkdr1FI/uC0/jzvP83OziwtW5QEADl0nlKvV6AoZTdb9IvZ
/p7distxBw2VC6hC2JZn/YbUb2q/WvvXauejNcAONtXbtQTn7mZw1igElqI/zAc4BdHUhR0/B34G
tVBQq8SH+Y9kk18Gbv3eFBDB9i8DTy3t3B5s3N37NWzwwk16Ypae7kM/QBvRqMFsUGloM2xt8/n8
Tv8BCfw84z8HNvPFmoJG1oLDQv/eutqOeeJaXkdfq0fh+A866i528MC+5gjDgEFwD6EX29//l58w
W/Q0j6FCHaQ1pNUru/HqN/WSufLxNr16f8mvwAH47DtYaeKatu4OF6azYn/ykeemYHbrWjQIUFvF
FJDdVX+TfjcduQPxjLl//yq3SgQkpU1+Yw/mg7Xld4P97bz5pQfbyRpPfu8ovASInUYAbcKN3tyY
jrFt31QXGpt2cPeuOkAae5pT9vYa6eLC7YiuARUCRmjOBmZ05uGsOAcD1RjXTuN7Vb7RqUB2PHF6
w0VhVKmvSHBASUoB10jtKL+J0OvXim+LdxcaF1Bd+aH6OX95DznPDd5h3scaj1INGtvK1HZjOqzY
atpeWmC6twNwOqTZ9Whe52vvxqULZVKvw/hB+QME+enEk56OErBqOHn9wozcINpnVoB88NP5BV4z
MzvD6MBQaKVgfX0CF1bISxBXvYPN9V6t/RVAFV14RlA0N5roMgVC85M2VZiFtapPe8m68SEjD7mH
O9NL9v0X84u61XbtRX9PrrLvD/o35Gs2uEo2lTvYvVM9r52qZY959CmzYZdRxbuAYHbjAce2xdsR
T7pokzrQnu6dvnSo3W6VzXjg+/PzvfQ2mLJFICwFLysQsbPz3A+qEoIlB5NQD87I+y2hFlQAsLR9
OtqhGG6QYH2ta82jVbfiTJYcNlLj6P3E0UJn5OyVkJBSK4oBxwo0Xb7y0fr35we3dGwnxg+0IBgK
HiGzv68MutUF0wWJ1jGQxAe55MGmV4MkgmRDUHjnrS1tp2Nrs5ArCooKfNGwltT1PiuNTV1p3mC2
TiyYPYQv560tzh2GBigg+iuABzw9jxVXg67pZA2XI1yUei97JVl5eSwl+sEgCaA6Ksg/MqinNoJI
DmjMy2tHTuxwoEwYJ6qq0vRiX14AP3/wOxAGM7Gb+lTGCjx2aoIkneZAQmftsC45BgAf0Yk84ak/
1XBomwZa25TQ3iaml/e1Awm3i3RItr3f79SEbrIs2UDjTJWGkyraNmmGfUZVtBPndqlHl+ifBAWW
3DdNBy/+W5S9xihq6egkyuLkahBmh+bVBKCGtYaGxROG7jbExxr6JhCunc5izGhIAgVfrhZfeXep
WjatoVm4bcJbPQct8YWhrBLCTP5ifksf25xm8+iaNHy9VJQKNoMqhuwXZNE1AnIYD+weG0Xe9FDn
RGOh1QDFtlmlQF0Kv4+Nz7ZmmPi0jwYYbzryWFfRwTC/VGrtRSA96v3CZsPb+bOwGBUcW5wfvczU
q76ehpsDk4ccSpi9xEj4GeiICQy7K1y0FShoRtMYnrW1nShbQSbGmm64WGV2XLyqj79mFi2gfpIE
So+v4VHlWv1lDWRbrLu090Y/9rh/W2RfFZLaWfxcJB/EfFiZjQVYJtpz4Irg0EEQPc8Y6LFaFiFt
MP/0S4loiIVPeN1SutcNG2Js4HLi0VoNd3HNj2zOwlImVDXvIW8H+uSHsN2Y4jAQw7a0TdvntgxW
PNOCqwU7Dp7SqAJOzU+zIwW+oDDjCmAZaYX2WGI9FKXpCD2xTfFbm68VPKf1mh2mE2uzw1T6amkE
YoK5ZgE2DZRaHd/nrjTu466y4+qKaSu38rJF5IY5aMSB4pmND/BIlsUVYksuEq8qkcpiz1Ga2k2q
PXTN98QH4Xa8hl9Ycvfo0kNABe+KOtm8TB6xqK0NHTg8aEpU+jUFXTIoZWzIJyndniYeGUE5AenA
4FVvpF3G+0Lbnd+6C5fayRfMdlE4dBoJLMy0xuXXrMrRgVzTcuUqWdw8R8OcTS4THQnkBJsUbbAP
AuGA/KE0hIMKzKZmf50okGFIKJdBihMX17zLmUc1T/sRSwmZL4/T0THFsyrEl1qamyHCrlXXRGun
7/+0XX9anHcFI2xTo7aZEJvA84L+ETKYgRND4fXvrBXwOxgfnkY/fPLRFUPQKtjJCGBecN1HEKoF
vaOyUghccCqYu58mZm7dp1re0Ql7qkTZDglF2+g3E+wgC9weaneUfD0/pMWdYYFvAJQPqBTP8zha
LwDalAWGlNkt0TaVf1OKrZk4WrZKyLu41Y9szbZ6m1lDWXWwxUep3A51fmUJ464ZrW3eAh2tUfJA
mahsFZlYu6+S4dZHvscr9PDQJOBTAut0+nh++EsXFwSBf45/djIsyHy2lsA3+Wn0pMnqNxBbXydJ
/O53TykKZ7Hvux3xt1AFtEeW4bEfvFMjWLtLFkK9k8+Y+Vsp9SYyJ5h4lV23ln5QK4Y8/hNvVrzN
sh0d0Jypidac9yKNVSZR34EdETimsuVBvJdotlpF1y2FJxjQT0OztQb/fC+0BvPamu9Q79oaQ42U
qM8fgzDbackLZJohZdnb2lC7afVc0fa20a3nHDOsZvF1NCguCPZX7pjFw3X0UbPFlih890qIj1JA
78QvGeLEytym/MmvjA2A5SvuYtErHZmbLSohpCElxWQ3A3Lftdu3rgSe5vwOXl5RrCbgd+hrmJed
OrCAlX0EuB+6LkOeb3yQyusAX8Xqyh2yPHk/DU0/P3J+MkLD+RBVAPpn35g+3nJx15gbPXOb4V3z
u5WlWhvWFC4cWSsh+yYA78aB0DS8XG3FqrZELa+tNXGPxbgD7K9/zN/86pAppCr1FLD1ULxUyJon
iptCZLjWn4vQ5WZ80a9pn/+gVJzfVgDKgyEVoQcYhGaPhRituPIH+H9M+11f9FBGDjeZyO2EyetY
6yGxlm9M/VvTfNezDxoXNl6CtpJZrtGk2/PbZ2mPHn/LbFVHnRZxluK+qbooA4umBiGoQgtdJsJ4
d97U0pIem5otaa5LsDAzmIq7YJ+gQzgQzT4aU3CUrdEwrIxq3sY6NHlPe0CzHV0lVxKyNwOoQgx+
d35Ai9Hj0YjmbATYNYnkPsz4JNk2gj0TiS4LvfZIoNlJTZ0YitR6Z2x7jlpmG3lcoN7GmC2gL3j+
W5ZOJ7z6xAQP7rxP/d2m0jUERJNYx2Biti9B18KdytIvu/pNqP1Dl41rd9ZS6AB2LyASTGTStHlp
sUOUUoYmvKk2aI9Wiab+CoJHMJoVbqHRwQ0C1T0/yuV1/WmSnnoFP/eBTU9gkpsFdwJIUHml6Ho7
bPXfC1z/9d7/d/Ahb38/jtW//gf//y5ztDUHYT3733/d5B/ZP26T1/eP6n+mf/jvXzz9Z//afsjr
1/TzL538G/zxP4y7r/Xryf94WS3q4a75KIf7jwoJ5R9/H585/eb/7Q//8fHjr3wZ8o9//vIum6ye
/logZPbLHz/af/vnL3R6Gf/X8d//44fTAP75iyOab6/f/vHtI/nH02st3l8z+elff7xW9T9/Uemv
TAcZFmJ8aJ5B3Bunvfv48ycMgDwLGS8UxKYUdCbLOvznL0z9dZKnAnYBtXBQXUxtjJVs/v0j9DXi
94HiRLOv+cufH3myVj/X7h9Zk95KkdUV/vBpOgC0IOAwmxgIwAuscYCgJ1d0dHvUOaFB14PXyVKg
GNXcCXbn168+EjG8dqtsNyD0QYOqAbDZ7maT5veWuKFa4PkhdXUNyNM030x678RCDa/8khVPWv6k
D49h9wj6nbC4berCjbYWcL9RvzV8aHHfGfLd5NdBf8n9e139PcHxl7bjF5niv7M78Uq8l7KS3+v5
b/2/uBUnCPN/3opXMqs/so+gPN2B0z/6fQdS5dcfyAIkuk3QiiBx8O8daP4K6D7IICYQMRjbpiT4
n1tQ+xXCWhpoJBXA+y1QOR9vQRNgWTS6Tng2ijTLX9mCwBphj/285bEHkaJGEyHIjSYxScOY9ujR
HiQ6oXqjJbGTaK0y+cZSQXqqrVllh2HfF3Zf5z3atkVNvQZKXCikRm1iIDsKEc9dotLI8PKhr7w2
zaniZYFpXFZVXY1eJAYkwMdkUL4wOsaofxkl/xZrZgcikzS1kkudgvGnS/Q0dQuaFA6rWfnBGS7F
LSMW30A8UHcB3SsLJIZDyMkUQdfesIxFeHgNfooMiBoNj0mvK7YvCnDSNEUxhluzAU5FtmM1OqzL
tcc0JW2BnvSm1x1lHCP00IMmbkCHNhJEgQk6xopXjxorLOEwzABxuM981Wa5JJGTpLiTQFwJ7Q6i
6nkOySIChJZGtDuoDLIPo0gkcVRw4h1YQUTkkFCK1B1NYb7UfY1AFx2OEn2zEee5m3WEpXan6/kl
nFZ8MJU8b66Toabmlhcy3GllkgIZgJBH2bGBBl+SUQsOQmlACFUlCY8dHmvpdWyMRumEmO4XVKf0
56rSaG0PzSAv+Ni3g51Daqt3aivKCy8HGana0XxA1WpA1SBXUkNibvCcUYB51m3JivaxIEZC7TBA
Q70d6H7PbcuvILfRcBODyNkQf48bnV31eh/fBC3T3vSs0Zptmpp6bZuysVB1bVKrvBog0HGgoqUR
lrdRd1aqJohSrf5OstZsvGzs0z1FNhSCV11oEFuQsrrNZL8prMZCaSAI40sT9YvnQgW7nUFrRfca
X9EOvGkA6U+ERTCWpCaDnerWPY9J8oQNnoQ2VK783jNJ3CIt5qMSCmJ/PQdVXhmX5XWMZ8jtWJfj
BXSEzN61hAT/CsPmM/eE5+pTCm5MbH9dDbyk64wAUlhFEXkBMjUgUyPBKwitGpA4V536yAzSvgqk
KxAt9TXQPAl4q6QNMvvacAY94LqdgxkYzfc5L18UZUxQi6mb/iqICbQ2A+AkRzA1xvV9HNT+VYfX
JGxYTEz62GHaOVSKZJ9mRgIoGwjILTtsxjFFw0ET3yJ+AZGUyUESbmMPSeaYY8gjG1k51qP1TZLS
DkkFCzrYbw07xd14bWYE3RFqweobpBQlQbmmA0l80SviAxQTodyPSt5eWaQKDjo80I5TgoS0Acnu
1JXxUKYHybR8X0meFhs9VaNsSr1qGRD8bQTAa6NdDX6nuIFV9He8MyvdtrqCYGMKkPc5IKGBBpaA
2tF+RPsSwD9+GY8OLZAv/1KnvC5tONDW+P3x+Zeupf9455xETFMs9VCXHx/11Wv+/8XthGr/f76d
Hj5ARofU3u9B14/IamqW+eNm0n7FpQTkG9inwGkP9MTRzQQ8ARIjAHAiijURv/55MRm/gioXb0IF
P4BEDkfo+2dsRH8Fbg9ljYkmD/ccQq2/EBsBMX2ah8PNhKUGhhrV4R9dWj9aaY9uJiEqYfEAvt8A
IdMBDz3itYnUDwSiEK+aVJtnWnZoHYwmKeeh/02z4IZD9B4Bb+H7l6IT7M0v8hEcGMLcJ+EQPocQ
yNzozcgucQmIFPQbnH9VI1lt88TPwgudW9mtRevkspOV+N4FTLkjiYCqy1iTa92Py3uc/OJajaLO
jkXX3Coqq696cK8+VSNBDaILI6/Tm6mmxIkX16LySosSMEQUzM1rJdjX6pDmIHApK3tU+uLO1Af2
wMp83Gokjt4kNxubh6KDQiBaPvscghvd0I0XPSoAu74O6eUYqqMnqzHd6Ab8pKy6K6ortwFVvaDn
94nqC2ek6gP8pekgKNHsoYaUGSTT/VfLDIUNARGv9xvfZmIInTGn3/wuxbcHwhNJ4+QJP4CqCqRj
cb2JVNx+mhEeqJbcGMFjN8h7oqMfMATDwW2DW3gDHYjAshWIVz5nZTtcZpkZ4Oub+sPscrYVkFTZ
qSPg2QlCBBsiiMObGoXKA2vSYk8G9kWOWfcS+5bmpAEj2w4NTl2oXUeU6dtRLbM7P5X0ClzC+WOH
/guPG42x45K0XwKBpEtp5EEDIvSkO4RFZzh1XDVPtdbrAsJXCdpHcLHfWE0IqFvqqVEKJpupRyvx
U80hJjhEM177703Yhtu00Oo7TcstO0sCss39BsJBObvRic9cKutbXtVfSQuGm7DQnG6gCCh6ts9S
5L1ZASaBsLkGyv4pyOGth15xgrh545q412N0OvRxfKX4ND+YQ6SAe3EMNxqLpCf18aJu+4uChGgz
0aGfUb6hgyADaiiIPciIPbbUDEu7CprwkhQVye26yPERlVo2Ls0M6fLY3OOx2Tw1PIov1NDsLnwT
s2MHHaRtDPDdiCHVNkqbp0AIlW4kMq8rvtHCRO3KGjuktYN+z4uDj/LTBNOrvALMPdvS6FyzRrsg
DX3/IBsAqLI2virRHuwIC3AjA6lJM9LYFBWZ7yqim40smE/tKuSm26pqczt0zGZGsIXcteUMfNgK
ZSC2PiQtmlCAByyJp7B2k4SAGtcUiVUAcJtC9ruCiuJAW+ujLNU96c0Gddv6QtWh3NBrAzIzNe+v
QtQxvVIPNi0S3l7bRRctbWJ3RKTi5hqYAjsWX2i5UA9tUoBrkigbvVRBhqZl2l7kmnZdyfy6ak12
1yOSglJc8V6R8pFDGOMGVCl3GVUEkCOoXw9timYOlY0e5+S1z8v4sjJEdF8qEbo6B01xOSiwKeuF
0ycGgmRuDKajMOQ5cBDK17FmxgWSEWwbDwq3W504ce0HN3WNEeVR+EKTVNmCL7N7atD5u2lk0Tw0
VL+CdBbmKiRulmcHDrQPeiy+R6nYlywUVxBVZpC5GqmbJzd1ZRWuOQjIBpmg2dS67j0bfAEMqqI9
6X1auE1pigurIBtNAHpTM/LVKoQC9hBIgSll+MUfS9eohdxmA5ieVJwm15SCXwoh8ic24LKPZPme
hNGdnunNrUANILTYFdHUPSL+J8lBWSqAUHF5nT/4ofiWDfyVN8W13ib5NRdhaBsJMA6p9HeQtIoO
el4zbHWj3JMkbp8KkqZX4NcndshR7qFjAZn3HrUOrbXKSxGkit31yfi9jGTsZlrSeTIxgotY8Grb
xCA2sytFGdDLG/lOrjJyqHM12VTotbCjMMF5KvLOYTQbt+VgKnbYRfqmDy14QzQGu53g3U4kKMx1
VRx6Riqvx44ZtmG02QasxKobQOviYkDsdmG1JLwfOKe/Ccl0FO8BW7uGNnh5U/niwIL4zqdFnkFC
2BL4t+NVAqixb5mg58xUI/wG3TBjp7ZW9DXQxXDNy6r8sOJU/+ixbId4tO7UNkJgZ3b9mx4R83XI
kWUtJ/EHvIa4m4DEJigC8FuJzmsLXd2XZpA8pFx8q2uVu0wWmktqNXuS4Dq9z2maPFUDwGPUGPdh
qcR2ENDsjshWFc4QWVDLiEbjK+nRAZlZqTe9/CBy/uinTLpdNBLgh0L/ui3i9y4EorQSSEEXIM5w
lTAJQpztgr7moQBzdUNoBYmj0AgwVD9UbKEF2qaPQQ5h06wo7rPRMAjSuQkxt9VA2N4kPXnR2jy7
RPgRm6BuyPgXphATFGPQBXvhhNAdnkXZbU2adm9ZMSCIUqLqzSJIu1GRoiKuBW15qUVTdlH1S/qY
Z7ikWkHhBkTatG+NYoLayM9af6fGRf4E0Xr9C1MlOIXRtDXisZBkhrWrpU9ei0Y09y2l5QPRzOye
5mH1gFDEtCnkc53EaCobWDU0sqhQKogUOC1p6f2NofPxqi2q5hDGSb7V/TF+lEx9koXAFmtSeWHl
vYZulLJ/xXyEuICNQn4MY45umSFsvgf4pcFNRKU98qEPWjsKKDxkG0QCvlK7jbOtBKmv01dZew+t
J68wdTTSWYpwwYjxEEWtXUXKdVH69yTmuImlD5IFPE8aK3k0hsT/LsrOQK6Z7Kpq2Cb6N9PMXKLw
bc2gPyPGN4VuWp/HUBAXLLJjy4c6eyIhnRkDutJG3Z6p7avZErB8pXAUQPKT/G0KFy80PAJv0+D/
cHdey5EjWZp+lXmARRu0uEUgNIMiqXkDY5KZgDukQ8Offr/I7tnuGrPZtb7cuSvLqiySQTj8nF/2
A7iBTskSzIMxppzlkzo8I1lJpL4+vhdPjfso4IzORDfa0TDtDZ15z641zgljhHMxS17HZrFkuzqg
n9kme5wG8v5hkpb/3HGcKl7+i3qUFKJvgeuj+zyryTbpqFMTI9dMWtpqO+qCxUfK8Jh7PiFaDtNf
NrTdbqC56pcf9D/XMtDPJcFlfDhVt2/N0f32VjrvmL16btCu2oyEzj30yjp7jS4fvYImUZGqLukW
fz83ND8FufUzkOYLW/6YdL1HBm/UuYdMXhuGmnR5L1NxoENvb3MuPYO05bDZ22nAWzIiQFXbrvki
+B0jBWPdJ7uyrH9NcmVK0XPHv24zTLZidmJZyuxb9cVnYITdnX3tEm4X74aolfqH19Jr4CJou0dP
ar+rbprOtTE1z5lfOnfXLI+DX641NpoFNfa8uHu2ZxKf6yjdTj3IgS4c53nOSnISnVqFv52qdDiq
nvL3dss42zRZ4hHyl1tlXPjT3ZqdzGJskrrae3PArur6B0JVxVYaeXmfNV1+0o3dHRZ6H+MIGOHO
DKexom+halFbjEZiZem4vYZvowaEpNNr8Oo5eXQ7awXS4zV4+MVkESkU+v21NaMfTbwr0MK8xoVj
bN2rC9fM+DM7MeTHvBYHxxi2gZU+gi2JUCvMFIvPqRi02kNcTzLGGpoeJazO78Lt6Q+u8nMgnOHU
ZcI5j5hj4271l0OBSedIIvB41GNgv6rQIgeYQVjEJOlE5cYTfmHGlerDONRCbMegK9cNu1EfT6WH
mWLsr0S8KbOIFubUOrGTY1N0tUuiWjAFBafUNRjObDpP4j/PuWjW9qNbBDu5N+wzUTdv81C6PB+r
mCtcKwzFpjnQ9BPWVr7hU7YSu69RWnLQ6ngsOtdk88gpEgESmLf2PEdVrILIeIo6Y9XAGwF6AHOt
Q+Bkzzm0vRrmuCQFHJxLj69zpyiODh1BnILfrWRvidF8qrPCtvlCYppjLUt4t2s6Ix+cGb6Q3lJs
87xR27R1gic8XOYVcMqKH4t0qr0RpsEuI1MpMVdXkXfoGw6/+YrogjZ0SP8U6lrFXaxP5Uy8sO/I
6o73f7aTGYNcP3TmVpeVuEsNJYC5ve7TlgsH2pBF89s2ev1ZNF4WD5k/75ZGPU0gd1k8Uya20TWD
hjswzdl4HTd2qpxbIz94evVvKo87ySm66tbtxu4k67Z8slkDeDGx1HGBUCHl8A3MZeZ+8OmMRwy9
fpIDem6a3ph3bRt4N2k/vreO6VHqNxjFJhqFd/CsSR/HKuWVV5t+fbeOwj4s+TjQ/51dpduSUcUx
ppPF5XxSg6/3pVGZSdg1xnk2wgxLmK93Yx+a55Sbb1ulnXOsZa4O0nONbS5VjSU8GKu3fm29o2xD
nYxhH3GDWGtCjuV64I+4UM2OpWXfz4X16s+TLhIW1h+min5WPL+xvQJJTjPVFUNFkNegyo0PHMby
pViL8muOUjW4610eZs4mb2Yj9gvDOE9U0/aPOnd+zJ17CnvpbQffumdh+Bijb2fJjqTH7qdxjo4C
VyupViIW5vyjYeOLJ2eOTlHuBOhMXXHk+Sg2wzAPb3yj7+lUexs5NK/GLKK4UHL49Av31yxztMzC
3+iSouhK76LQuUBEG7FMaRiEBv/t0JEZG2brb9zRZmGIJm8byOp1CdvgZnHHl6g37G0xthklAelF
5wWi73msbjvHrXkDleFBr0tIhkGYe5dg4F21pl4iA8N8bm3BysVSgVjVrhNzCdJkZbpcaoIpDKbe
Xkvnxh3rvait+gyCTUR2sVt07T12ujJ2VKHrvbK89ynNwzdehMVhFsVHbdZ+vok8mbsbKSzjxaxX
vW3txtvzq2+S1O69w5AWT/PEhsirjbxXGQ3sCiz0sc2E9KNJU0yDblYPWOcts9w3bZbKrTIn6Eaz
SRMr9eWev6i2OloehdRfa5hhpDAGN49rOSZyalG7BuC2hQpeHFFHTRx4JCi7kRx/yskyIaUHdJsc
na3TLrsMIDme7MW4DYIp+mFHsAWbLg0v6irsHYeLKKryzgO1OVPn4e/UOvo7f3CJUuvCeA5UmywO
25HTr5d0DZA4ewyYariNVPQlx9Bn+Klp4Lz6Kwz77AhlJ4WvomQN1fPo0a9mNJgtlKe4gvr3YfDn
A0slz6vHr0NFEf1Ukz8dlJuF/IRcSGRypZblniZv1XfWUn5oGgA2gTMFh2FiAWV5MTdjBXOhxK1t
dNlxYV8OWv4fdij2lOOSAb8SrQS4Ym9lVu2FbyWttzLwECLFAMJXn3rrUwwdtd6r/SE9KrLqWWyk
drqkncZ0E4ErbfntOUzEwL/hVA3bMFRF3JT6wRrrR0VUj2p5yAxvJXBTeryEXasl5MW94b6NUyN9
LOyfhj1PeyJG1h2mVPFzyUCJgLlO5RR8BP10HhjXlWWV+7njMm4K65G7or8bKeQ4VUEDTFHb7Fiz
e05TWx+DtD7YPmJVz013UzcgfI62FCrF1RytBwJLIFRmNMmWxQsnq2tCd31/owZv2vO4XVWZrtiX
abruorldE1/2r7iUx7u+qE2IlvAtcnmr1I3cF+moN7JILwXz+KFNwbJXndmxU/XPcyV3Tidvmqr7
bmmPoOzGY1Pl59qvi9CnuldvjlV3D1UfPA0pQXVe2TDHztGwr91wusVtZW+0ZxxGV/VHVvSuiINm
RZSLTaZ0M+RS0h9iPI/rdqzsh6gTAe9Sw/rJ+vaT3MuCYb6yj23p9LHd66RQaRpnQDAuY/S2KlrO
E1IwSmjMJRbK8zb5EtHiwvWMY9U8Wj7/0OSmONtVdle0VuxEGfRJVwH+CZHhbvWpJSmrFMJWPlMo
fmv2mXkIu5GuXwXEE00dK72/LomeqvxLmEVNwJscvM/MIfG/yOvH1l4+B8dXMaRZF6OD4TPKNKqw
FnrOkqAY3dAdlY9bua3TCITC+GH76kTYIOum7xabxskOWQmiZxa2IGmZ6XVd1MG/ukcyz3ynW9C/
c6vwYjJYR9OayMFS5NsW57muX8fOkgfDN8XO9zpxY4UVj824nXmj3JJFC/nGc4JcbuEpz6s02q9D
+MDgYW79kUblyRkpEQwgW1R0WlaH10jDgjlyQGNGwN+EcYW/wjX/ckRDxE+xQo9lIZbNqUWLZ4br
nULOrEIOJ/OU2KuxNpI8Gn54xCH5mnBNXtnDj2qANRPlm2NLRQ58VcE2QO111o1ptA9+7e87x/B/
hylzMgUuRavfu5lxQtBqGOrKdfBYDS2kp+j2SGjfBs/OPqJoytCBpuR3ljftlH8FXIrx6PC5BYxk
b1bFBz8BFvh0Fmprmh6aRZ7tod+5bdmhxCZHclicfeaKTZsvZZIFdf3kFlW+X9zl3Gd9yMWxzju9
Op+q8E/0Id5Y6QetyBQuLeJXWTUCQpEn0J0AK3EYWl3LjO559XD2Rj9IOtJmzzr3H5aJX1c0d9u0
zxmdqmqfDlpvUdtx1RYSDlHXWzvdCb96En50tArYvqZk7ytLCa1J/wM7vR0hk/Fz5zdJwdZNvlpu
rHLP2Rm5392M1GzehP2HqaY3wx2SKJMOXeDqO1D1tGv7gXIjdsGtrWWV5HMb5bE71z+vvi4merKg
HdweRb28LxoqNB+WOunUL5yjW8tfbgGh46Aov8Z+ebMllojBh77zKxqLZJfJi5hzfWMp23vSGS93
A4XSVLivxig/G3tyDtF0GSvCgFSbfRVNRfmiMpebee2XZJRLuQP/ZmzpKfmbbixhnueRy2Tp181a
dCrWrX9bVf4lRwYZ5YXm02u5pmdb72zPN98FXEO4kA4+tml/cNaKop5ffbPtef7Vco/QYztb3d4u
fq/6ZTTfp8ZOBHejLso6qZzi1+rVu7AtGSCHWt77ui8Tuj96JFDVBISVv/ayNI6Z4Wuex5uAt/mT
aRDQhkGo/M5H26epxzFPgd3pB+BMhxIrWrlysyP7qDVqGnTN9GbmZAmjfgxkejsY/ryfbCUuZQB7
2fbL85wyoVNOmmcZ7/7RwIy8QBRCGbzRrnUYtey3jTbys1vI8sLHv+yM0Tuko8s32uT1UxctvKla
f3wbjTcvmnb2umy7MqCmgwq9DX2eMlldq3t0qyuYFtqnzCJnhpO4ZyT58g2xTYvsbHb2Zhwn6vua
W/JK0h3r0XcED2M3io680jwbTUbBecYnpuW2slsADn9rlDYZOlaTuGauT772wk0qSmenA3M/Lql1
zhdv3DZW676uDEpYzGZqxGeo1D7vu7jRpr5kaRMelhSzMOtUyaDd9g/2JI2jgDHAAlXWoLc+gd5R
6P7q6fJcQVesZfnCjZftgtZd3gsOOwsI8Qnz45p5B1/wEFJbfFXXFUdLiu3AjetlLLDBe0sgL9fR
LqDf4JTN+XrRMEW7drKQTBTxIIKNuYKoAIsT9cF+V433Y+Ds1kg+dqOk16rOqg9y7c8yNcC+5h/j
4GGbSmdu5a5/rpmaxMrc3HVq2lReEJyWCdqiDjvgfhF8LaXrb3xGidXsjb0MlHfufG4qQLDu7K71
FrsivWkNAIIKOAiRcs8KYNbh1hNNE1OX7pvcjDUcM0HuM2J/ba8jTHvQWFf4r70suuvOhTlpcJOZ
l8oEOocEvb8AkP5u2pr0rFTx4rWY/La6t/q7gWaobZkbRry6XJPoZLLDGg7U6q36KSBx/DAYlToY
hiWyuLWYe1wrnDEXzMQbd0106dU0wvbLiHNdU/UIq5GWG2XJ4DlYuKfnMYo2DePUcbp2d9NU6Od5
UgVjfUmta/E7d1C2NdUQ7uXK6mypYk34ctG9BHv/aZiKZIgp7A3KI5BZ0VgNxo8h4NNtxhuj8hM6
l8Qx6p38FSmlnUwRr/lpUeNucpU82ktEyM3Cl1it6XHgXv7FL1dtpzqcZRyEUxZXhTRfjbI3v+n6
xm+YpmX+q1HYJyJKzRGx4IDUfJBfXu+aN3kZmJ+d0P7er4f5rQmW5aUAe0ZF6TS7oWjLU+4D7itB
B2cG1vVuE4V1ARLy9rJj0Bx5Ed6lkXiu9JDeLEVUP+RsNz8ns1cdepOIpKrIaJN1dPKXQTYeiVVy
0re1qooLxtliZy292kiM2Zd1Htu3MaAUbTaqdAc61TPVlkPi9Kl9qelqTypdf2aqu3cF/EFugiX1
njKOeS+DWx4IUgwJ/W75hZnNI2Nfex5F5b3bDR1EjPTZ/LJEUp7GyrXAmVL3bkXPkoFFzuYparR7
xkunHxfJPOKX1sLcUeOSHhY7o1WcebhsMn8/lGEYG2Tpv87u0n1PXk/bWRrSqJj663buTL2btKSy
3hm5FmeqHdGt/HCLsDnaCOLfattbbwgtb86N0Ol3ZwOdgAHVmeWDI3YuT3VVf88BQLYr6Elpdf88
GJbJ68bI9PcoGsQawkr3QKXOuaGhoi+Mz2AZUjYjfzjYlTk+9JmbJaFe4ORqgWm2kHLj91F37tN+
4Qq7WoT6+Xp4MGQjRsLlPjEXMeMpO70X6TQfTPS2ZysbA5KIvJoJISi/Wj6Ak66hXoEYBsTaWsPj
oEH50bHhb/+Xy0HuqhD0VsspiKspqs+p7j1wTZ1tnSwLk9LIqNrq3O7+jwbh35Jj/P8mtLAowkae
+d9LLY59+Yki9T8un39Rsv7j7/1dcWG4f0MhEbiUf/wR3JnXGJO/y1H5V8iTPYfALN51yF2uuaL/
EF147t9cK8DLBc5NJsK/ClL5VwgE6Sb0aNzw7ZBS+39DdPFXLaCHu8pEKI0W8VoFwVb7X9wwXTM3
th4yg2AumQJBfC5de13UzTAeGkERcyb3ITGd26Zt/58ulKso+p9CxD9fnKyBq6f92plg/1dnJTlX
UWXP4KN0JGOrbNSyK7o+z2Lom2hHu6Rtb4wlx9DWt+mxV2aJd5fQwOvV5c8xUg2oOaMOb3oG4hy8
mDqa656C2NAvyvMw84emZ75NK2R9nufKPPNJw5kSLwKxXHCWrGr5mmejWZLUbNy46s10m3Xe8NqZ
tljjUFbDoVqF/S2saV5AA50p34mJd7lrYFDbhuXaglp0602a5tFDtVbiY9BuTgiKAb0Efz8vL1di
1zdK79MwOe+xhDWAXgZuz683r950VO38Xsm/uITeHP0jvvbfOnv/M6VQZDlbKLX/+xN6QSH/3dTi
ekzL/7hF7P3rX5VR//j7/9RGXaO1SdwNAlJlrn2Afz+o6HmR4xKwSr4CBoYw4mv+pzjK/psTEPpI
C7NNqgCH9Z/iKPNvIX9IDzaaJvcqm/o3jilH/y9nJSCqIKJOE2cnYgwbD9r1IP+LNMpcfWWzPZU0
szdTCLmUWzdytX+J9hb55pvET59LFhsG5A+rb9/y3Dj6/ux/asNY93XefXsZIiSkmPeWGoo6DmCW
Dw55fAy7qGijdycz7F1VkEeZWg/W2ieOp+45xG+thxwmFd78rRkrrkMn0z0xaZTXmUt/25S/HYdk
v7bs021pRuJxGILmTufc4sd+LarHIvcKMgBRC15NNYz5cYSy9Eejui3zSFKE1b7x5V22sF5ay0Df
Q2Pv1tDQl5wp9yKqGqiPXLNNbiJ9HOpnbCQvqtKXAXWNNefZHpQfytjYSZ96XQHNODY1eR9BX5Dc
2vh3HozRJcjWvVkXxypiaB7S49iVz0PmRPvetTdCuF/OwAeYdlTuZFUm7/pG/YoiEL8KVTGT88aw
Bhrg1HgDvPadC+tbhcah9VApS7N6DSZzy+1qPSFIdnZjRtbFTES0Y6FoGEem3qozduUyv3boiNZM
P1EY/MvJjekG+u+paIJ3XQUnr4IBdaT9XRNyLS0MT8tqPNQiPZu4I+8nb3SPrTtskWY0QNKe+2iE
Mjp1Nt0Apb460X72Pj6CMP1VWYaZqDSHUOrVRWdrbJVV/uT4aBsct8cBPXp2PHQq8Ra7/g4qoDR/
lsGP3C6f8u4HkbGM9GXKmiMUkPJCUU8Z9U+kun9SgY0pTMLCoEmSHd9mZQ3A9UjsNk6j29ijhYtJ
qLvtO3u4C+DBkmllxhUVW1Bq+W3St4T82mN2IAvOh+mg+bbBGhQq8hEgNqKNMEtrv8wIfhfLtWOU
9mprow6IjRpxsqlGgPk5/1gFKCEcC/V8c3DPJLyFQQ/PRkg2yYAPIuMHJoxU2zGZiwMngES4iiqJ
TdNWPwUC2NnS/aFou0MqwtsA5HhEhxxb9rRflQc2OKaHWWasaQtheYJM567i/T6y6Jt2g3qvDhN3
YPXsdB1upqpL+bGm1H+3w/49IOZEELLhJmnZ97hKoxT8ugke8Cu+ztwBaAnc2OnH85o6e57xpDOV
vXED+eS7zsrhKNVPOHOERY32k8wz3HcjR2AcNBSfK+MRMHCiqMkYFzuOigHtGrIIajiqe6+5K/P0
nYTHOI0QoNU7qV/Hwk4iyrGjtGJrHe2kN4L81sv1Q1+66yENrfROdgdmFWS+oz6utdiSy4zirmp+
GZ1bejG/kC1tcBvHiT6ywEQNNySWR4SGEO/eJHhDZWBl/FaA6szC3XL5J8Vgs0e4y3rwee8ciM2e
7x0W132ztBk2W1Xuncl6RImxHSMzXvL8UC++uTW74LernUtkN9ltIfWnt6bBbd560P3NbVhkXNnQ
/hs/6xJ3Jk+Io5BOKIZs52BKExy+YrwftTLiRaKhY6FFwFXMKdQf5ytaoqTICOxyJ4ClefxSiJRG
KpZ2beft/Ug1G2JrUHlUVsg/tV+rnTtJOPbX1JJfU0emb57f53wbh2JtIAmWz2jIa4QnJT0ak3mH
EyNxLeOc5vNmuAKt0UiAfMeZgcjhobX2RrR8WAqGPbQ11eROOABmETRFrDgCs9KhybufX0Opb+Ss
EO5ps45XzcKfApQv+d68alC1XH+AovJrLUgLraUV86fiXDf2PvSXOV6JP96UBUAe/ChL2ZzgtSAj
oEAp5QQfa1WdFzMTt11VYwX0KtKKh/XdEkHiDctNViJFW93lK8rMuHAbiCFa/NA2GXlOVWwJYt41
3iEb+nsxAmc46FQ37Tg9melE3IvetP5H1lp1nOM7uAT+PtDG25IHQMeLPihordzsP0MV7gc1PS20
t4XrgmMxmljWl/d1nC7wWijcyrgRmUp0bkSXLJjxULi1cQIiTbS4CgRJQUoGNYutV9f1FxInaoNm
0Nyumj+FRq1Eh8BDgAIm8SuRdN4da/a3NTnDOVW1nSBj++qXxYn97GXOVnlxoOk/qB2Nkq4BS+au
E/nExdenG9unaSGcV7XpwkC5MblQD3LJPjEznCdzOAgfmsJqrGOAFn4P8zG/yTIHUCNSY0thXou6
TN1BR8fN8rP0kJHANr0HEfB+ELxDN0L9COi0UG+HwZyijd0HCHbELREV95bRnwHOf2etWjemj2G1
jgi7lTzWAO4iYYl3N7BaX62A1BdtRECgmT9nwWDtle9/rTDtu+gqQjavcuTM5VYd/2iUrQEdb3EV
LjtpazyXVzHzWFvGn/E/kV4gtt31gYvcvH2BaaN9MS3Ge880pliLSt36V8E0I7txm1WIqJsJ9X82
h/nv9CqxHvy1vld/dNfEMPV7JxqCt9pa8ir2rxJtq+/1rrrKtlubbq7oKuVWWjs/o6u8u+Q6Yawo
0JCh/UbbCll3lYMHQT2+ZiES8U4Z7knxjoUYA3rrr2tvdF2AM5NVOKuvW7F5XZB7W5Y/Cp3ad3Qm
Cii1MJF2vW5QOXuHUQztjoSQjjKCvOl/R2ETbcwR44MLlfDpu5KmSRjbk1tVwFpVZ5+1s34aUTp8
F1GR8aqp1FM0Aj3wvuDtu6A58Nc5UZCUD2am8+1sVsiPl5k+iT50rSMlawEMjLpqW5B4XMw5b88o
FhCQeMq840fITxmHm9d7B3XnVUJdzN5fSMApUbd/eiHr/jIhFzNxlG4xFd1Vdj7eybq0qm0rKgAH
r+u6h3mJjFPfEnmwoDLdWzoHLpW+O99eXUOxQTPLJtIiOxlgFFEsBfTTbIiw4f2UN9uxFP7bWiK/
LSczouzRLvfuCH08e7bBymM3+yFbAaSlbRToQnNzZ1E0GEsVhjIeO5OxQYxMd+xm3nuhbJTZvCMJ
DhKG3me4qM78HR8a8RY1Gmqsfuekic+NFvWfk7WA+Q7VF/6yjbH6CVzOOaCaIOLbONbDNDyLcsFY
NSdeOH/IqjwbKyiUX85HfAPybhwrD4lqhsw2a3lF4Urm88WmhQQ3tUsbx5B50+TwVrN2Ti4WmHju
cCX1MgHBaR6CphnPban54XN5tvpqheYseYWVWIx9TtFmXILyeU2nlz4l7tYpHMQqOq9gInF51XW2
a5ro3GRWvVOw/3dG1FyaKjzgiHjGC2MHG3dSD8s8b4vJf4jy82xzAHVq1BuajuK+rs1bt6cgu4ra
XRUu90qRcdldrKZgDp3TRFGhzkdZNqQTGM0zrZW0SVpIX9cj0sa4NYNdW7ZiT6DjD9L43Bi/E0Q/
CFsl0heiIJpkUkFisg9bynxJ/fa20gE3QMdbsR62tjcfFr+oYjJtooclQ93l2+neLcwtTQYvjt+p
mwB/a9wiGuMXXq9vkP5vXN9n6beQMoN3sMPfirbUu8Au4N+bntPAf/vJHn+1GHJ/AC0CSa1J5w9f
6FP0aYyeliK7QZayQ6fTb6OlnwGL0Yal+c5o8xn1Csonja6/6F9pEck3gjGx7KOEde/eRp+RmGw6
VaPu0nA+BUMAnaZS8SuaXSJ6I3lRw/XaGV6sXBk3Tlhcak/o7TinSM+yi9c/O+g0IBunizkUN/Rz
nRw91hvdAA7aZfEYeQj5o+G0KpaPoKmT2opOpbVyc5oDePCvckTQMi/LB8STgNbXZ6s0YuY0epxC
HqlxiGjO7nJ6XSroSUC9kzsxlnOrGRlKiRoVQev3XD4dYZQZ/wuDEq2l861NXfu3fcmXd/Vdr1H3
BzXfZjTsMg87XSGQrHSrQsvxPx/Tw/fkYsr9v2EGZ2zK01+svf/nL/0DKLD+djVQOaQhmQBFmP3+
BSjA/GPzx8TSWviY/mLvvVqbHPOP7ZccMbCw/3RRWQAFAbGfNEew3dM88u8gBVdE4L9ABQCHrgeu
RRQbEg1iXv4KFZQylZX2i5qrrs/vl95ZT2RBVsfcbYMYwLdImjLJa8TM2dqYmCj68iXw2u+sKT+m
1TnZ4/DJ7BxtPYTjOH3bgSd6cqBPsG1C4zoPWZMT/dGT2h5U6dPSBRH5mvPn2LYdhCkMrqHmu0yy
EDp1+jIHU5L5zK1ll97XgVEd8nA1NjN7znpVyZmZdWePy31lrmIzTVc5qmFdwk7Yjx0p5qF1AvTP
Tp2RPy9i+GX/uahwYt3W9qpZBqc0SceeGhELAoMZYYz9PP1pRfMBeoSmcY+25eINCxsnqsrOeIOc
ZKjGo9WihZui4ibFD70Z/faHbdrVvpblCH2RYWMarAdWZ/tIisYZseqb7TTNrQAWHZmdap3S3LHi
ql2jptmpAsSgXcTWb/18hxn+vjIc40QNNnri9SAnw9sTwl/vI1ltw6LfB01goW7qJ3w0bLK2/zL0
Zqy7aNOxD8YSryeNMzO+F+cxy5Zb1U4c8eaHGa1bNbYHdnKGse4oaCSsW+cYmtnNZDrbUIw3M9fb
opC9V3AJlQQVle1TWUAF1yp4jvqq3ojUeVmDqNmAEpTYA6w9cuhnwkl27FjGYdB2fVldt9xKZIm4
SmFxHb6ZGaK9g3wJ9L69Di1FndPPrVoGqF4f6zx9rMBP6srT1FxrZ4OtN6l7h7WH6DqJVS6ogmqz
jiUyyuJosP7jDTgoz7+IMtyJQu5rPNE4LgpUvEV/blV2ntsU25Z0iHNn9Wbea95IOAzI+xmG2JiY
wWFnGJB/iTDtkbamWz0VTNaK9XoUwT6V49fkgpddhzOrX7kmuGrp0Nq7ClEVh2Nv2ujqAp0fpCIt
3mScK831A5fbHjFav1vH+gZl6ovRF/eVP94xXiZFPz1hk4hTt0wwGQMxMFXZw7DtpbUXrdT0pHPl
zW74U5XVfgkLUODahl20agw1M2WEkvLKOTAPqTX8WCb7aDr+jdMs1HcXczyt7C/FiACwdR254/l5
SevgllmQXWj0f1ghkVTF3NwYQmXbulOHYnHaTcrWu+oi24g/A+0YkRqEUEXazIFu9tjWxY7s3W2w
pq8zsiw+iuGnAupudf7l2sbLWtfq5GRusk7ulw6Cz64fzpmNDsbEwYxR5Mm+kk2jLwhZT49LYN04
cGYOEqViVQf7Dye1Xo1xYi99666r231QLA+RwaQVrtFNUy7PuZIPmbK3onEelZ09tHBbouZpYdy0
r6RX5NdPtiQnIy2sHSD73je13Lhl9Oo0UJ5YBd0+/dRXqkw76qFDRNmmw2Vo24OWAPmmjCBFzQPp
e1djC3qGtvkOhvIow2+75EI1++ZxtpiFU2TdjIRZ0nXj/+buvJrjRpp0/YuwAaBQMLft2E1PSiQl
3SAoB1uwBfvrz1Mkd4/Eb44Ucy43QjEKatjd6DJZWZmvQSuzIkAYzoM03bpy6ioADh76Gd14wgBS
HZr5UdjJRZzUOxQNuDF0rCm3cj/yA440Q7Bf0N6dVvczSzTm0u1eq8BT+7yFc+8QbFrLOudycojB
F920uVOd/E4e/Hr42NJLBJt2MzpAN7htnhU1kCxta3ojjo2afEQ6uTbpQ2hN5MTZti2iJ073XejW
VyPc7V04Zkd1MRW7yH+Mqoc0fCBJXLcL7eLGSWl2T+JuzDSBfyVD4HauZvex6LozHcW7Ply+1WTT
2gOgHi2YxWR9lB97Oqx7ByS06RLJObu287lj0Vfkt5l/IfzgSlGOq4FDoxTZ1jA81h1dlgcZVLeB
ZLMBMWGXQKYBaKt9QHfiJIfhcxbIe69cqavAFRX+resNT4Pp18aC0lGcdNFGAYamXHedLiLfNuv4
va9FcyYSJTaizu+GefyiTNd36iMzf+FDN1V3EfZyfBJwDF+q5wniwMZT3V3d2ge1UgNyJSE3WMan
aeCn3sNOz0Z8joQy4hpTUQCCqzPZ1S2hAEcUa3ryTeN5nNPH3qu++ol/iZDQt8VzbxNVfiKcn7rY
RjcqWjflYMAqw6PdDUd36O1tPHQn0kF2M21bCIPuoWwAUnB2kIH6ICdbMdagQeZzv82+Wr4FUy7l
Qr8GE9Q+fbW44bdyBDRFdYryTocbma+CXeqXeh/nzc08eZcURoCrJNHPyQkh+bhqIMo7A8l0luzz
wB8v6zb5Mk/2pzAvz1dPnXU14BEONthgUfAN7YiLemhuMoGK/VpZDUgVKAIRkWETJNVT5eTtAdHV
20wsj8q2fowOjurRpE/e4tzrxUeA3w+OcRTcTUFxxb3pVpXtM1Xge3cFXh4C20SJBPol1B/dzxew
27JNWATHekKmwDJQAjVDwQooAw9oVUwUOeiSud+D3L1lOh8IXN1lUTTHQpBmj3EItKkZ7oOpwVfC
sle2OyFj8YHBDvOPOXE+6Divt9oyKNnmmqOj2JTNC9Lb3nd025Xuyand+pBZy13ZUTya+rA9eHVx
64TeuWrCu6wuJEsXEf9opCq4esAssin52s8h1iWRdSO84lvvhufwCJPNUq35FdlMQbDB2plaNQAE
mW/12kPJmJZ9nXbZpsnq+6xRnxzBva1q3GNXu1AAsDTYI+2xD50RPBoplx4u3bKkzdH/tCJxrNe2
REVZ/FT1vLe68GIM0/WkGsXemuwzzxsxwEgcatLu4FxlzWcfOMiwcgsCHrIU40lL+7rQ0VmqUV+O
9DpvAmclPPSHSS2H0mBKQFeeZEK50SnWL5kffl0cxPiDBMvQQdo3S4CoEPjJOmaefAe7dr+GwDrl
TEnx3LteeiGW+YIWVLp1o/Ee8/N1o3N1JprQZd33LOdKXMLd9pCtbVAuH8C6zLUaz6oX/IuSz7Df
y53Opitcue396FNGKER/piADcS8GOtqu+YMM1Wlpq2/tyM2ni7IrBDicraMmve10dvRFNR0cnXoU
q4qPVmZfukDczwhkwz4ePSDcM5CcpAZiCYyOcgo4xUPn0V8KS6AuWnqXrUL2ZcG1xMud8wU3nW0a
J0+TwfmsSyvOICC41H+gFinI/YdUco8DvQIGKgVA63mC7x0il1lfV/jNOQ1YdcCyzaFf9DVx7mIU
4yWRHMtGN7sKwuo5AHXBpd2D5GrAR9lCvqXz3WDDNLS05tJbZBXIHJyM2x5G/iK8fSnDB+0u9/6Q
fZ7W5cpVGRo8+XMwBHj2BnCqQfOMezcFdy51L3YLWqJbv21IBWKIS3ZlVEGS4EcjBn9PXAQjXCw3
EycuWCYDrgblH9ubfpxuLFcg6tKKOz0bXBw1iAkha+1RNw1nHezBFH5Q0wyAW18oV5xT/scVdRDf
m8BzLoJ5+rA24UPvhfvOCn9OqxdtfYPXKpsDrMtD6jdwt6WqwQcJtpYV7IHA0hQJcf6cqmLejjV8
096uCTrL9HnRyXbARxQK8nS5dDh9EUy7jW7GXeYvhusV308LWjDtALQx6vLnYh4uHYeiPQr+0251
p2sfxMa2h5G1FakpOSbVsbBBTRftcMfq4/4du991Wz/EcXXKF6qzSuwbKsVbD7AaaIqY2nz7sUIi
Zl8s4qJ3l09WAE7YErDAKF58dOPuEk7URwhyN2Gx3vcVheEpUUzr9BEjgRdY1dceAKu2oS4k1nwu
8vK4yOnCS8UpAa2xGXVOxhXI/ZKTUIFCux1LuJEgzX8AmrxSFcnw2pTgrfPoJpFagUccwW8brT8D
ylvAmyIiJHdgD3CzKOKjtCiHNNFJ98nPWKB+KgOxp7jzmFvU5+MerY1WTU9FCOwDY5svg1XsZRed
LA+UhR1qdaZ0MZwXqX8Na6TcM3obYtEhKfIrivv0XCKoI6nBqhF1bJhUNkbcRy8MRhAQtgHqRhAf
7FQafua0jepsOC4Dbb+GsIqRu7b3mBVN5wKI/Crnh7j1IF5TqGqz6HkcSFyxkCDBjfpdEMjzZjDS
7WVvHTLIFqQpsMBlRpFRRyzVXoM+p4h/CD2Ysva0fOrLBm6YLW9TDzTj0uc0t7DYQL38SWgFuTh7
DNvqIotDsY9rEVByKZ4xXcgZ/SDc4gtymLtoMi0x0sBRbjpRdYccWUxIO8At2668HdcMFds0RiFn
arO7Ls2/Om66XniDPFdSoBbeEhJnYZ15ddJh0wNnJPa5igaJfS1SdZum8llLKm4oAIHo9aC5dPXB
Aqlam0+cQOUEOBNiLANEl3xL8yZwfDqr3dth/ckFrsfFL6HjnlIRy2VUkT0vX/wRsQ2VPbBdv6F3
d0MDm/tFp1yy8u57hKsOiLH0g199W0T55ItOHTqhDh65NTdYCJrLXEx7bZXqUBSr8wX3tgq2bwNj
3nEXFiJc8QVQ4iVK8c9OihFf7PAqlfk2NZf0gzYdGOT41s1ahjsAOvbOXywuEBHV+tzBqCvbNf4l
ff9PeQr/g1yhhIJbOQgwZNXHFeI51xAKrV0AZy+gQZtsISl+D+v9uuTbGJJPLE6xp28RbSY2Y7sb
05hLx+LeFzdRlbfbltoN+rpAFZf+1DQLNd723LdnOumhhOMLHYTq6kVk06DDTfBTlaSQvV1JUByA
D/qWm3Gie3fa/jRPbXxyG+9QccldlTj51QDqN2yf5hEVkrhdH9vAJ4uB+0T0jqflGvBQd4gD/Oxg
m9RRcBZVigLodFcVMehinV2vdX2R9fYVqLErTQqW+tUDFMePqpEfIL8/OpNz7NNUb6TTg9zGRi1d
PlJGQIoj6m8DIOJkJi5ZkDuV+9L9HNfa2Qw9VraNGj7l+TWd1odOSdSa0r6ADrR871Y6Jj1XU48M
LJ7MNZ5uTNEM8Jtk6mzj1Xe3spm3ZQfLyRbVOeIFEEMRo9ok7OONQPdAuxh2xN+E+zQREMe1vcvG
JT0bk/LThfKjKzrtV+MIrHPG7cUe45u0G8uTDOPzis/p1CK26Nr86IP2ssFFybehkpoehS0pJw+w
UwPgE372aVVQ9G9l8wzebjuDYtkF+KvrhpyEbu926EEOA748KQ3sYAioD9f384CfYZUhOCfn9MMi
AusCSVK903IpDu04kusH9vUSeB/rIqTMS8lV8QubBRzIsVhNSonFU/1drm5CZXW9hlCE1s4wnQ1d
c7R957qBjunE49Hv+o/gCbpDtTzLXD4HbRCcivlnXs6nnEqCquybthnWa7kGAFSs7w5P9OTBwKB7
+Klq1/o46OJ7HfMtwnEZrxcUxTaAAOk2ppTaWgkoL8vdfWnEI5sodg5BgbYLfV+uWcAifN/bTvVg
nTnU+AS1dLxi2ChRlbk/u3TCm1UbII2r4zMXKvXVKEPrXPZBfuFrgT6QQxlgcoti58XWuu0H+f+h
Ffm/E4lm1On/3zA07lM/qvK5+v67MJd50RtK1HHAexqMF5afEjyoQ3n4DSUauP+Fw47N1c2Rxkxc
/l+UaIhmZCDwW0VOEivzFwDpW1FZRhSpHQfBft8L/y36zBSMf8FpIsvlg30z7wOiEkuKdyDRGqPx
yIYqfdXOQwtmZAhRsdh4oBih9Lh9IqzwEuBjbaGw1E/Q7SfaNO1jHCIQef3LwN2+fuivAqrO78Vt
ybMEnsTiABlMBzsk992zAMTL+8gLnCvKRr6bszXtFDI/1wbsbRS+bFeiqPsk2006D4byLFko6D3R
FwzJ1sIMqIxWRX2yQuQEz6IxE+Fdb1XZevrzc/7HkOFr6pKjYd2B6aIMDZzvF7jeONtBPEtRXlmI
VFF0jAZrvqIzJaan2quyBbgUgjlQN92k24zwTrtd33PSPv37xwB5zMzZZg29nzmxtDVc5xKblIQ7
xNdOjMBXXaHyAjamXwcQK/XsAzqqkia6yO2x1OeobNTh1z8/h2M0RX9dQq+gRUR+Q+zqeZZ34xHn
GmkvZEDPVRHGqXPu1xqSjK/RjrQvmixZ3Y86KyaoUe1iuZuqwlH7lMNX3c4x+l9/saz5p8cJWUe0
aXyXpkzEdvt1euZIJvGUi+C8UW5Q3Q2JSBeyKwM9AJAR9ZV3SNapSOAXWuA/4UmMiDeMG6egLHBX
9xzrxz+P0O/4TgmfjMKCAM9t+kD4eLwTZS0Fmg9wRYPTgIsofNYaJkVylutEKiRqEroBmBqX5dK7
4LKkyn9K3VnkOX9+CoNG/22eCD4hGsXY8AXCEdhP/D4wWlhrB9V5PcVLlFawEulFZN2ltFHshoZN
3xhevWu3lOevA6hKCM2kHgbzmKr5QaNjCtZTm/+0PQRat9VS5/mynSyrrpGAgFuQLHv45MtykejA
8p9Rmw1RywulA6Z71EFbPCvwbOY7RiiWP3Nj578aLr8Od3/+pkbq8NdvSneOpehHHork6PN4wTsl
5tjNp2ISZX+A6oRfYz2ASxycjGreqmY6Asmcjnd+A83pqNLW2fqUEO5U3vX+Ng2D9fOkitj/gdan
f+X2dok4CawULl5+IVDHmhrU8kcngNstkkxb/25fm4fHCT10gSMT9WVEo/HX9etQnZ3gznUHuNbh
eFdMcx5gm5hBSJLrrN1HALHrfAOdNqt/oveJFi0cFwk6+n9OsX8Kxmab/LKrzWO4gWvbnD8uvjrO
u8fwNJIV7Zq0h2x2s/O5EM7dMAk33ObJ2CZGE2wKHDDBaOhelpnOkwu6QED1InziZpT3kNj7WdIq
m+q/ze7veuyEGR/JZE5Fnk56NF7fbXDUyYYcjHdzSF05DudNP03wussWHQQnSFHEoxuxYEzX0gdF
ZSEdWhJCmSWHMvdKRKg8VHzonCVL86Gsy0LezMhGFTeBwBDpL/YVL8/ybhSNFjO+9tyDkch/96x0
B6nA6RCf9D5QD5oSTrqnpAvSDNmDpjhXKOrBPQMMDx0tniiz+4tD36wZWucpWITCqCQWCsKjmqbD
0ssU7z1nQAUxRsTG89q1oqCRW9Dl4zV4Lsik5/NZNeM9mW/L7SsLKVsncvTPM2TNPXjuzWzlgC6D
BAplNyfth0BMBuPSeHxCUNW8CuDpqhEi/dOCMuvl3UiEEroiV3fzx3t3SiTE/q7BPu4wO2jg3Nl9
CXOuBKEsbwWT156yVWaXgW39zW3nHz8YuL4Pzj90saD5fT/psE4UV4HhgOptMe0i2SOFSaUiPdiq
aodzL7PjkuTG0frmz1/5H8IQfAOWKiQY6UnfLORfEoWgIhtHhncA9ka94wMg+eApmjv1Y4XeFn0O
lgDFN+6ChbNTthvQzIm7svjLdvmHr0+oN2LgL4CG8N3hUwuEb6xw0ocys+l2ImcJP8aSyKQCknKS
6Y6qDfJsooBC/Oev/0+fLMl5PXMMM/bvzhunnZspDBt9cIQD3BHNMBX/7NnT26wHmwT0PHRgXDdh
1P3lwH0Rk3232EiOBYPOgQu1490BUBfFUM0Ukg6BHJDkSfx+NrkjuJ2uwc2EIkDuUCx06RIkThCX
Z/1ogYrmbhX3F7VtMzj/fiwCjAJJaj2fdODdLOQ91+QqnXriQF3JywLbpR9lqKLL1rWsBrjxDL0v
RF3oL7P/LvUgVpLdQ15xYbjAOHt/Eq5NZQN35iSUXkkBYJmr8GPXuP3HqQGLj3hO25TbLnHrFSy8
b+X7P3/t9yn9y+eDlhHYMhgKmjFf+HULZKuTde7a9Idi0SUA6aRqx/1YBMCPvXylI2EXNvfWHFEy
FMBDad3Uc19c1JNeKRQSh25GSgATreK2w6Nr6Uf/8OdH/M9VaobH4w+lXf5694RDFw6NFac8YYaA
5q4o/HD5tM6OhSZh7PSfrAmt1x19ru4vU/NPY8M1B6E7OEk42vvv1oSn0gBBjbU7NGJqPw6Jpoub
s5nire8ov9xVXjU/FYjNIGOTl/4FguzVpe8k7h167+tAY8qpZXop6yJ9dgc6Z385vN5n0mbyjJ8A
T+bDTAJx9PvkNem4rt4UtwedrcW3UaR5h85rRaWQRiRIzky6+eeMib9HvjU/lUlYjVvhqLX9y1D9
ZyCFlehCssSHl8d5f4qC3xibplEd6HQ/tVjLcHGQOahd61S5tYMv7yRNpa/N+6k5T9w43eeenYj7
Py+Vd75tJvMgo0QUlBzerJb3YSVq8kW2kdUeBr9ecTkoBpQM8U+I8w3ybACNgz4ev9btpIKNRS3s
c1WQBx2WsqyuijlYEXFai+phQj/lbx5rporw7nyNAtRnDHsUwife7b9PVlor9JDl2h7IRnyxT8ew
vLRADF+3tsE0TFI9DDqvHqwa9s5OWrpDQQhC/ZlTT+pHl7UAtP4yXGYB/xqFyc0c6aHkwO5n+t5f
OCyZAzvKJhjlwPBa0O+qHJf6JGRfcFlQvVNZiF0k7Wj+XzmWAjJVq9syOHhZFyGO5nad5t7x58d6
HxJJPbgJMUBUEiB4vAzkL6dyIxHKBaY8HpTOocFbrm6bc8tZk3Kr08S/nlMu0ahxpSivASGq/uap
6rzPX+k/wQu22fKOKygkvDsXwfJOwAaoJTpW6yA3Hq4otygKgt89d7LLKyr7vb4FIsc/g67Rj2lS
NLTrqjKXJ61Q1bxMepU1AJvscskxD5vXz+iPgAb580iZJfPr/IUUpMAsEhwFLEfQkL8vqYC2ad3H
C2DTxvLDA6ejmwLhSfv+Cshq+QHLgnE+/vkz/yHoMDmhiTsk3L4wJbFfTwxditkKJpKmAX2P8Hq0
18x/iPPCkjde2k809BykAz5AdvTaY9BVcXnVdtKDO+iqmMbaXx7n/WoJmSlM26XgNgmj+v0BOttj
3QDTbQ/hRIkfKEHdPcRRDy5MOsasZ53Rfx5KP/saTuV8RUkdfhC+LFzfcTjLQ64hmhAwkmC023oO
IAph6LjsdQFqgOaCsg/D4KIu8Zfnxgfg97kDveoHL9HKBzD6vjoEerIHluiXB2/yG3q8gZpMf8gB
rQ6tp1+Cez3Pzfxdi6QqnkHQh+ltJZq5+4wUg7Y2Lg7WCP3966fiLulzNQYrK1zxvnTm0TC3BASd
Ax3fmsI/fpsDG9xy0YO6ceMy9M+HocfCEA4Ad5vHsl6D8X6dBnSpQBfWa64Ps+dV9Yc/P5j7PlSF
FFTJFm1ylMiBjfvuLEbCbx0DD4I4iq4dEAbBUqLyiX5kMRWbORild6zdJYXvMAazKp4r250IW0ui
/P4wNJJ/yu2GikaOztY1r5vlsXG01JdNNk3e+eJxPZbov835fERZNLe/Q91v+ShkR2dL/SXx+o+s
JsTpCtMHGwa+j/LZu6xmWaOM4q0d7deQtz/QikX2wtJV3O2LcOrgl8axADKK6kddXfx5MMFd/774
PMYQxwjwzhyVJL32u9GM3Q7J60jlZ0vTQtu7mYt+ZbCiyZr5K6dOgLfDbEXTCAdLjF4wngpSGgBm
y5pXNz6y//rz9FIzykVPzSkFI8I6cYbUFMkG5IvnEN7TnNj50W50Mg9ngKbBfB2xoVHr41zNdf5T
BI1VfkRBcZWf85acEmqgGP0P4MJ8YBxox7cIuuMElLtAW9cxjmFcoI+3PoqFT6h3UVF6TE2/5lEc
7RVC6Tabu8DpqwQN0qHYtM2CaOFXJlXbLZzpcmjL6AxCUcHLl6UrKG5x5puPjuWa8VNYtXEf7lQQ
mcXkUBsYon0WlWbpIHvCwdggSsYvzjnwtQWyVtL32VkCxZHFQgW/8ud7NQb+NO+a3h6XL4geLvrJ
qZPFgVjgc6qRiKA4xlvNtt/CPY1Hy8rnbYInrfLRY6o8mkmp2/I1VFsJUyBJraLPN7KIGbndMCIo
X26bwu/9605mqfk3ShSOPOKGGwEGLjy9BqggMdhzeYOAjg/8EDxT4tpneasXjvnG9+I4h3fkyUaa
+cmoTiCM6rLDbm1n5AZ4/fa0WctCcg7rCsUmOOTzAKcbHYh+AlG7gkZdH+OFGA+BGLMMC6p5JXt2
Z9zVKNWds4zKqb6Ar06NUWbRCNAmhmrVgIYdENodzp16ECy8lKooQz+L3GbMUePKGdgUCslA1aqj
+70dU53T3F0TZJmrwm/yn2ii5cxT87b36wnRTRRclGJIYpTPmZO3n+plHRmgAGcGvr2PC0796CZu
Ke/DXpTrI0qfHfqYyDT+9GkN9A9luE7NczZWyJo1zqzgkVMOwRdpBzHGgBiyKUqZy6GAFay3iNpz
TG19gMLPHsKZFkT+zKROc7uY2eqGgkjulJUtH3yXwusBiuA47YYqXQZMl8qcRy5fnxzb86V+Duq4
AsPZ5SjSNHeNO1lFdAb3xumBwAwrDoY7Zw5CdoWubROnPZ1Q/AT0l7T+dQSXLBInd1pMqoa9JgIL
57ZXRbq8cusoFph4wcLC0kmVZX2BBoYPXRol8slQ3fPRh0ub2ZqufRKN63zZjpYGe0PKsbb5roV1
M54lnRREhdQhy5RbpJID+XGCbE+7vHNAcGa6JgIZ5foCPwBcv2vxZa2RKtbbnL3ExW2u/RVPorwZ
JzWcc+HnOyL/hBLWskOLRY73dtkkxPhKtsX62IS6YqyntWQduHg98GtwCpjnQ+pJpMhuQydbWYKl
y9ZqDg5yV43YQwktfOu6BHOf3a9NbI6QrAKJdMzjRLPYAllULDaJNi5/FaA+Gc4edGD+83WXCT2a
F3kUgNi37hrlY/ZhFcCYow1ZTlM8DypPeU6ZZgt7hRBjJj3z4s6EtbpjreZdLvJPjoXDGtL6QAe/
jIQ+tEthUZXREY52Ft9Xo6soexeceOhFo9Pp/rBhF4JAmZPE7ItZNsTOhEYCsPms0P7oAjEYzWmH
kKMVboecOvhd1KLW9Ni4g12cOS3ZKrrgKVXyZeOJesk/EAHH6N5ZxMr/CQphfNpSrmz1Zdxyj2/h
V73M0yob2jEbftsmtKt55MB//cJ4BAXRCObHmaKrYdEt/b/Sa4ZvgYad9gQ4OwschDgnGoP4dlez
vQnbukEW0ZmaodlDcpTW97pzWuvK6bqqgCUfDGF3p/uozI9+M/sphhFovSHCNKzWRaGHZEx3YZkL
dRwT2mbX4MYdellxXOgcYTzLmgAENlmcPAJbdXlg+Dg0G962hED46396GowfjAD8T9xkfsjWoPah
saVdh82Fu3RmH016WJeLNmo1P8R1Yno+QxKYozIcQ2e50EHWgVGKSJaW3Vwhj3OCNyGX8YBisIru
IfP2vJTWy8yccj0wF6oJdSkGVElU68ptXNH2GAgsq/ZphwDivhTDmGWXLNiqPXUz+MWN4yCcT415
qsPwHKlPjMW23pTT9d2mPrre0BR67XLMCc4iVAahJPclnYDXg43kQs7jWdoIBDAptXdOelu2czx9
RaTKnNdvuZLnxCZcv53lBVwmEswKrVKzuRYMDJSxQTIdorfjN09rkyi8HRJuLBO2Zud4Jl16TbxA
8pvzaqxEy8sC7ZsgrgbEYuKNvTrmLM7bzByq1dSb87OKk4zpKsEQm6HyArP13069WiDuPmzp78aZ
+9+9OlDbJm4GyLFGAFWqCXaJzaiDs5Wvt9Oyml7eWQMEmzYRiqG8ZSIXc+OtwtBiLPPSJonRasJQ
bgcMnXnadn7OlgUak/bJ/WLHa9k95OjqWf52sou6PYDBKhqis9cjfocrBOxycfJe81L64zNfuEum
qFp2SOkXoTjHfS3hHNS67QgQs+XVvCCg7cUZYmvJbXtrY3zHUnJej74iUGbdkNeYrZdVnm/N+9Et
Xlp5r58QFHblQaxdKJwhgZKhERLuUJspCvssEgg8UN3wa3M8KXg+rX4o3M5qyseuG0ywiuLMsvMv
qYumHHqEa4AlLm4iM8IjilrSukydcz0oF0LYmRy1Weaidsyx3FegsJpDLSo4R9fLWDhMul1E5luQ
UZcMZMOS9o6NPYrVuXXbUgEHXatWdM5NUknYM+i8jdK2AE5NFu9eYddnk/vBQnXGl5Gq0sB8fgpr
Pf6SWX7flo9vaYGTFZn+2vRLODwslhBsRi9OtWm2lJRVtp5CX9U5ZGmA1P9ONJ7JCYVBSOitn3qC
HmpmbF0eoURDIz8CpS+YjrfcI3O7mt9vHc98SZVGZMQfkOz3x/subBMmc4xUFW9YK+YN404NfB2J
YCubCDSBNZNa4cPQu+DWNgSM2vMWNFBgz4LosuFOxegbo8C7mOVm3iJQJLv1qWt0zaNJ0Wt+c0l7
xRax2rTmbZw6Q/JoV4u87car+nU9V31tpi6JbLOL3gAhTap83lMoQR4gsvHl40BD8JYF5TtafrKt
q/wngl8dwt9k+MkamBVivmZedviJ7hBgLNyLskz6DMEhOytstYdUFyTX5P1gNYPR6qpPURqH7Y8g
4vO2A/BkT+M00jfVJwR5bfr6bW7wrICsVIfStzODmN1JVUqQ+Z1H5rnLaVcWT/iTtVDXZpWtYFzS
llI9BiJ9Hw23dbGuyxNymELhKt+lawepqCtc0rCxZWbEVaoxkOgRK5R1hgBsDfEXwDlu2mn5MCfI
AJSIMHaqxSUS7Mww496F22a0aYdRzft2plGKexiAEYC+RcmCuuV9JeW3VJdo82Q6HXW3bXFsxCqY
sSmgXekxrPPmPgSUY5eHCG691DdeVOCaddaMdewQ7LJE3jkORVd9LKLefL6d+OGMcLxVm5+8EuXU
Y1wsBfLVynUHddP0Y2ajl9rqsF/Pw2DRELNI5FIgYmvfFVm8RbTMa50D/e0YRZemyuv8OPe1zbOl
bQUyIdtEM9rIiIuLtLK6q26uTOCbWN4m4uU1B3j8mjW/hewGyTdgMeQ2Vkkk9n0T42lJRg6Y0zBf
8ue+b2QKOC/u28TZa65D6kOulgYsnCzKRKIh2cvoKXeLkJmdBhRqNbpWq6OWK+2Uk7+RVgAcGcJj
IxsbI81s0uFTuDqsGz+Lu96loudkEmu9waSrqu7MtU28HnKoe5jt6ObLwlcQr79SQRNFUbwHQK/L
HXACcynjAtITMl7vprKrzHt5vQ3qoaskuzevZrHOt3E8e/2BRRtxpLNQSCbXl+tJHuUv5wI6ocvF
0Ahz1ouFsgh+MMLcdF18phhNn7A2ZLtocWNsVGlexHl2/RYuAGFUnAhD05ioT+IXd0hm1nTi0+6y
Vz1o03vuiTFUI3wXcuRa8W4w95UuGE1oX3rL5Jh5qMwBDLKdnUq8CojsKVoPsf4SLz4kpJ1fFy85
aazMsLwVam2/5pqFz64JeOE0BJwZ/WjzDSN0YRhTt2oMWCRXVoOKdDF4eVccfb9Jl/AsAlU27+vB
rto7oQUsQZ0NDBtRg1Uj7bhwOVedBqGY/z7GKz+fiZGL9F/G5fUaY/V94rTorPg9mtN9OOK/6lma
yGavEatsu6bRyqtEDYjr6L6G5Yy8lQvSa+Ksk4iSTWcJA8ipMLknnqnXkKfTMiKfeTtc0UrJmJAC
MZEXsVBFRQUfoHBlDTevmU+mYxPzBILbjLIbQh3jHvWaricx5MH6VNNxNBeKBQQ3mBNhSg3OPJuT
LkS9gQMi7B2TaNmtu3b1vswsIxHRLDFGBAtCQtN6JhngedqxQsLog+21Gg+fKojs5MeQ9BqbnHFp
i+OapVaMplluQUbZRKwfeKxe2nrLNqFE4XSINIRF+IMygf2xreN2/pJOwuCg0oRpPPPUmDUnd0zi
5bGJC8SWV38VCHg0WqwfSa1WRG96442VnSMn7rSo7RT1WjzObW7Zn91YOeiSj6mbWTRIYNnCSHSG
HsGVdsJh6B4lmdXPN+g8Z+GR3g0Wy8jVLkuByvLsPTtxObsnq9Jt/jXXrkNHbK2Ds0og1F+d63Id
/dOqR2v8oOgqxzdjkpl92VdJzqDPLQnez3gdkZbf4WVYgXelVu5zZymLRh6XmoiFGbtq7ErsOCa9
OLsyV7P4zEadrqqokTFyJI+BD1RB0DN3ykuZtj02Wq8L5y3LJg0wWc9rkeD1vmIBl2YxeUPKrTKJ
GhL4QHB5B8mMj1bobtMG/jNkodeLesL3reFEmfU/v+ZQ7uuumpeVcuNE9YjlgfkKpaHXK3cRrybV
fMtz37ZEIEeTVre2Mlm4JVCa+UzZoPnajksW0CX0zLwfVhE2E5xWMNfYdro0IfAAmtyQFbZL9fiW
jpjUOstbEy36YsXMQVMiy29qDCsx+1IW6snnwYgCgY/912xCBjVdcw+yuCDw8ZHXoIeLDbKKzWUG
4c3/w96ZLceNbFn2V9rqHTJMDsAfqh4iAjFwDJIhiuQLjJQozIBjHv6mv6V/rBco5W2JypIqX8q6
zfraNWUqJRJBDI7j5+y9NhvcKjUqStAOiyziSMDIfHfUNwHPTBp3RviVdSlj6ZrVZEg/rcaYyEV2
ZUN24pFyYKIgdax1AjIFaidsAFM+XHEB1XAVpqU3wwfUrVmnfeJUuMtQX47NK3HsXfNKLdElL5FX
VQmpXHLh/jT11CYvLa4Y+EKty1Ah5X3h1DacgFlf9lPxNCwDl7mYi+lJDfnS/hqLUjmvCTKoONkF
Td7z92wSnllr9HBc1u9S9Trexm/NIxc9SkneTIHCESe3ppbTUZDMzEJaUzFQG1Wx4Dd949XOVWsF
y5tgNDDM00X8tobxxHm0J6Kmx+qhx5DEUhx/AqTJyhA1Xo1jxTidC+Z8ew91upXzcbJv5XytW8tu
A0T3snxJ4q7me6GZPBQY47DqzZu/XtJL04nTXqbLPZAagjaIM5idU+8mAbZhoGnqKfOiEHBiOTmV
XnK9846KOlhh+F0aGpWjmoaDMZ0ugfC7Vk+qtiNguBdn43fxIE3gDGeqhpeaYPHZyKRcmR3+SEJh
vvUAcpxr9t4wJJtorRp5foLCAKG7lkY7tQev7Xv906zA9G0RWgL4d2Nlctq8jBrrFNoGXLLv71S9
UG/N0wGh5+QHbqCml8CGONMtviYw174TTh3nGpr8ctIouZfTBFBRY2WGmpAIor/DCRYer8DlrVlj
hCF3hGxUmsFrVzNzToYe14v3rEnHrCv8UVqBBkJQdcU8nH+XNiIoWCoNGhApi0P9vZdHH5bKoW1h
CLbr75vFsA8athR55+Qz0qhi8Eaxiat+5AYm4saZdi6OYo8yeZoClpO6EcPSHQoJgaz3sakGrovR
Ws6CPapLj1iWtE+WfxReyWeimVcJcpKmNAKRiTWjWPoOJBQsBX4eF1x3PPvLb0ioEGwBYjcm4KZa
T986NXHau9YF552A1ayl3/c6x1moU3sZ43xlR+YAXgG0yjCan94mCv8Ic3sqc/7/PsT7p7jv/5r/
YPdaXj3nr837b7V8ms/0NNmCRm3zH29/HL6Wm+f2+aff+EULIe+me62n29emy9q/2K/L3/yv/uH3
DO/TpF7//d8+l13RLt8tjMufcNOCwcq/NHbLt//+Zcvn//d/W5cN/+U2/vxTJPjyNd+dB575gcEf
pZ5jWMj80UL9y3nguR9QRjsCU6preC4j6u/UW9wKfAGuBOAzrnTRzf0LZiM+ECK+AHFN5jv0Lr1/
xLLh+/w4oBSOi2JcCMsSuqsjAl4mWD+M4TWiPZhey3Q7lHjMCL3vW582ZX2mtbx91pKqaUNugXlV
03rwNc2JNllpa2jbk/IlrRv1+MO5O34ba//kPng3McV4gMjVFhSESF5wRCxj+x8+0Iy2xE57YotQ
1RunqPGsQw25fRMZajgW9Mx2vRODuDDpqlU0bD4VpqtDb63n0+8/ifN+fsbITHrC4dQg5OCUvx+8
U2FnTVS1VMekMK3APi10hr48FFNonCP1+gJWdVyPNfLNtYdgdDfC2jr3oh7Dbh/oFzPOuqMAfEg4
k2U9mAF8mqoe8+2MiwzeSbbtopZNDc4pedm6YMIaZyL3Z9ZvK9F+DtjmE2HSdxfkhniXdB8iDG4T
qH7httDHrNxblXVcH5tu1G7dqCyuzNwV5xKDP8xTxUwhQxTy1RptZ5enXXCeUWNdopB0cVxli7qr
2Q36XILyyrvdYNmfWZCYvpTpEx/E2msimr707VyQ54JbSTXE+YRuCFIiOwdBZN9nvOm3sZWPz6lh
R+T9XmUk960r3frsaumjk+BjjtTHAd35tmJUujaL+JKJewYmAfNiBjHjJgzo5hAu0dFHMcRFjV5o
pUPl94embi7nSswbi4CVLYRjYjmGgipBFs2hIaaQXFnDOqDdYgIx2hNtRRNirJFiRRxKiCJtD6eS
9jJOs+RzXnnY/bA+6tdBpw03g0H276q0AtySbAheizkk5zAnc3dV9qmJ0ltAGXEjKpLnDJdpdsat
e6EZURzsa2kwaZkvHKfcoygAldffK6E/OC6XT4UVWI0I+oHm5C/aVJ9ZTfTVMZ0nYihaP82AKkqq
fmiemY4OuKxxhTQOHl0CY0cn+yw94l6kwShAlsNBTSOQdPoOlwV28F0nYhDTEwmyAh8zZuDooxl7
2KrtVmPEyXaxnw3yBa0X3o/bZjR0UsZEvkEgz+AAIMrJlaBu06gi/CJSe01NX5I8dHw1AGgFBUzY
jjbo9EWjVyNR+3IqHhgbG2Q+Bu2evS7lX5q09DPEHYVNR7QL+g+N6c/sEmFF6OS1NZdmht3Tqw56
q+t+OqpbIB0YGHGtgC6u9SP9oWncdl4gtws7+BgG4bSf5k5+NITJJa0YK85K12LG8pgfA+r/69JJ
R/gYyIfX3uSqc6NunGORFf0F0R31cifXg+2T2IrvvTOpCDcdqT9AK5ohOl88OhuGI8MG8GcIjKmb
nmNdT280olg1sdyDc2pr7iWNWZowQDac4NyRvYquyx5i8zrOHd7QK3pe5rxYTeW4Gm1kYAtxdTRu
CNsAtMr8ZyoRu458HHtQC57PS69RXo0iTB8I7TyIJD/pMdGvLTumdRtgTEaRSaU+Dw1g8Vnnr0bq
zLIHcTslM0UJwoCtiTyV0IuK2Dy7NJ+Zb5GPV8/psSajBQ1B7uqHXqeGXofpJJ5yzIWvOrLGG+l1
+knrw+LSCvKW0ODArb5oJRvT0kyrrUZyAsiwqV/Vuopo4WDyr8bR3DMcDOhM6OUhCOJo42btvLOG
DOwJfsp470k4xxOUJjLD9ebjFDty58l+bxpQA80hdr+mLa+PjW4MzWNZ9NVdVDQtyYZ9zui5Vuw1
Z2UsQMweC6t0ybVJ7AUuIIqJlM+yYAdp9Wssl+2+NuuBiZIzprcFdxhrGrfrMR8Fgqy00cCG9FFc
bDuhJQfMCkF6P5ND7J0SFJDebjS8GpcrOZS1ep09xiHkASdGcBXboLWlbCYO3SaOb3Fv0noqlLhE
rCvXOWWZc+/SzjkFLunZE2kp9OWKoyeGGsV+iBvUTm3jYTJnP6bxO6xrAlg+Dxm6bttwrUMCJ4P2
KuQv24DKXSqpLN5YybABMzH4SdcYa0+P7YOlXGaRRYe7vWpGMGcyGM+6gLDkFVZT47R06YNV1TPE
IXeFKnWl1+N4DEX4ZI2BLNYkrs+sE0VwUaXAMRHJBmzc4s60lrDA5PPkijuUfI67milmjxSVkOBc
fTy6bSQv2FFF7JeKSKt9GoDGCSqfAdeDvyS9TByGoKEt2rNg6PDm6N+l3V3k1cMeDU9+F055dkf7
+8jzPhwizv9lZ3dkoc6BXl+Gwg39uNEMP2TNXQ9Jlu2JDM+5iEX4LCAa7caaCHizn/NbGpJAVioy
RCE/uN6FJIRPDZYO7hjh6YmOh/VI42YJvhvZitzFWmWvW2MKt2HZY7dDtOikLH1era+s2laXbmQ7
nxitVuPK6RYzLqcYdHZGp7pwRXOq2jzsNySSB7f8W7Ub6ihn/pLKi6FU6Y1VIMBymZp1BJbVzg3q
JOwhWastLeyq8PwQeO514VTgxnvb2hlE8WY+Q9nsVitC3/RU+lGUuQj3pFuyDPRje8qnJUG1J4gq
YWWeFuprSkShLwkL43nph5JAuqHrThNygGOY1PNN0ZewXGZL36FGni9yQ2n3jcqBgCPywN4DKLsO
xJkxzIMP0616zGa2+dCZCCtqy2HB6so90esViwNZY02dVI9hpZPJluvqOHlZf5VotQQ/ZHc7lmUy
dQ2euxAF2XbitQF9k40kwHQ++2oyussiSMAQYJN+qB2Z3nYRNWGpE5EXznVwPqdee6ebzBXXTqcv
LupMsw4R0g/SIpMOIEXkNiQserZ6lJB+LgJU13qRIMGw6W1US8ueh8HDRGPyqtOSMjqCmtMz8ieb
ajvqMQgPAgk+OkZBZE9amM6NxdYZw3w25Z8SNOMRwYG5OBMRM9IefdUaUVnJu99pvZp21MzTRKuy
xpeNF4d0Jav5wig7BKHu+JVL2qytJcER2763HZRo1oZhwbxCoHC5yGu/RCkpjJu3Z9CcM26WqHBo
UNsCbDjsBbQGxOAlAVtvL5z0vZkR2mlVxriZiDs+G2OpHt8WiDAGI5ggb38kipdgIAhhV8qocosK
jnBNxPZkYU2GRqItd1bpBzo6IgIckVSfzYPV2Zd6mZmnus1pvJHncsq6xgZ5x5kFui4Tz2rvAgLJ
vxCmwlKANohlxmvH4zxi4/8YqQnYqUwiNvtIFHnWoH4RMuDV3PB0j8Zdg5IzWoB64/HttVyBsYRL
21TyaxGF8kKWXvOlaHRJTJvFvv9E9hbn1hhKnZYn5n6asa7RL8jsFlYH2thkBAQTTkeAd/Q/PGOA
W0vcnE6b88gwK5crZEbyQliteiTjoLkMpNFDhKns8fj2H6k0uCETYfGrQ0A20MJhUI8RLJJ+U3bC
I9cxEfwApT2xvtGsJFx9VM7nCGngV8dK7cOYFXyZDXMO8Fk4kkk9GuNRBzDy6KWTeqAtwf0p3WQ2
Nkbr8EdOrx5RFenHnsp/p8aKg4NShGXUVdJYNQh3wPP0+XBel/0M8FhnYaKvwX/17C48SiyN304/
Eht5bYvq21blv21j/n/hnttlo/qf77n97H/cPWf9M7KRH9Nmli/6a9PtfmBwhXES26+F9XQRMH+3
+0v9g8GmF02z5Be55Mb8a9ttf2Df6eFYRfKMRdey/rXtNqwPy02OKlX3EGOzGfyr4fB9V0uvgtYF
rYq/2+Uuu9gfNN3YcLBQsOVeHCc61QDH+XGXaxYY1AVj8W0fySsV0gCqnM7XW6yIsXnmhMTVIiND
xebx/nTNZqWwUm3T+oQx8FNa0O13GH0cfziHf/Op0Hb/8rEgxyxqZWHiOMWI8/PHIkOEKNnZEduk
D04dhpS7dNTKZ7N2ZqLtTXloCpGdw/oDAqqTD+t3UvHEN/XySugRy1zUhLceWzi3zPs8lPOLf5Wy
2dRI70DCMD2W0EHPmUOx1BSQsa9Dzw3IkGpEczBkO26K2CjYBWTxUwBp7LZxrJlk3qg0bhhbszmW
RnquSmDfbhgOB7wvI6zuMVJrUhZLUkdc96VuZbIxoUt3m2LqncTHz1f7MOfxk8Whbn2KYo3MdCHS
6aFIGvR10Jb0ywg4jbWp5ly7SWhO3+RGLr6ouADVz2jWVGBeqgCdeB3bMD17s2L2aeMb92nqlnsr
Y5u1Dvg53E0m0KPuE9aVdlXlpgMnZ+StW5fufDGaBlAUXBpPcUujB4Jelg7EKkMLWVO8y09qCO3n
NBfTWZBhmsu8Ynhiu0IEsWoszDVkqyTA70BPeeqLVmSgtASzSz6SskW24QIQAR6F7XVmWsTWogG+
hOoOFrZALXI2KHBwQ3tGleNsZsf7qkO1OoXozJMVgiyL7eM8wYEbTRh+OgX3JRDt5KpQOWGsWfKl
dKIR4hGyGdgxsmRxdgHgQr/VMv1jSC0QbFxCBZ/xj+nWxuxltG+LUT3oU/swphXQQQIl9hkh0ODE
0NW0zVBvgsR8zG008BvM+ATRC+0qEBoKgJ4YMChantilGu0MWJ4fU4PAG/aVlzX8M3Dy0n7q6+gp
jYYZtpwWu9TzYXPuoqYg5QxsIyGT8DQqamwrVmfsbAq6zQXR6q12OTndVdiQLgTlBQgMKM+Gk+Km
eygihOLQkp5ugqVWSgvIG6EXN6fZzQmPbJGviAkt/05A0Wm5gTzv0zyTHxsBWlqNajrNyKa25rLH
bi1cwau88ACAQe0rV6g+sA7XLZ2AJBJiW2fJXe/GKQRbsQ6X1AVUa5mfW8VXZ+gWJKzZ+yGSr1eo
RGS3NN1zXSDkQw36MJjgFUuLLHLGy6vCoF206GPKhAQbM+qeHGzIbFgZ0BaG9VI5NX7lyAG0Y0pt
6za0qio27ciiCVoCyzwdIBRC04gwCxayqTdD4O6B2txAceXvJwY5SpV8pVXDNryEeMso8qhEC/Ga
2mWFUQWEsEFQo18Tp3M7t8hF1rnm2v0KB78GINcY90wD4qdS6vpDbZMEHJrDQH3J/H2XOhAz7cy8
KRFfrZWXlBuvNWLfHPXhurXpnWW5c4+rApdQOVov5jIhXPVGYz2wjRXcQEGNi3ryUlIwCyZNbPcc
dnOmcaw7oEwktNjcqxO0PrHklQKl2rRWhue0Ej1Nj6lfz55Gvm7tRT4JmXgiVWevrcKUty5NjBWi
GMOvJ9h2MUXzMtVrCL5E9b0mKkGDmFc08t5ckL2aB4Z0U+hz749YKqyNlVXByZa5JjYzhvDwSgdG
uLUnQaaUFVvNpsMOYiOc3HjKDdojnYDqTFZV82kKreBunKbBPhLZ0vooEIAravFLas89OrUpRX09
jEcip507pgQi2ViEcx7TOHKSTWhMxn5mMHSHlDI4tb077+0UViVb42aT2m565umq2SSsGluH9tA6
n2go0rVLSSsdczKnDDtxMAUYPcCJQu7I9xyve+qmi3IEtrquMnYN/HGxE8OI1FgxtV3htQ7O6PWO
xykhNIw1o+xfRbc8YWNDtV/YvDPkWARfmcqq9BiEkL3qfISgngD4vgOj3RgXmcv07Q+unDfH2/u3
L8gu+u6w4nnbvXv7WrgSUS3FYttpkYUBIfgksuF+LhGwKPRah96YT9jjeb4KAoqDblXBCQXopZ3S
2FkIkxTnZUKRSUqwkqXc2CLPV4ioT1a2TOqbDo4oXl5wkWfLZfr9a9p4Zwh7Kx5IvHQNB/ua/osP
Ezpbg+LP5uOz0d7JKjojhfYSKd2zh4QYNXFwcmSJ+JM0LLKqdugebTpPRGONld856Y4RV77HHn35
+w/2a/VgYd8BVAHVBODHW8DeD617W6Oh3uKC2rqQYNejKu6zCI4wmkccx5BnEVd/s6n9txW+P86a
/uP/oYkU9MofLs0vI6krhlH1c9j9NJF6+5q/quOFeEXh6+oY0kEoOXgKv1fHjKQg05gwT7i5PMpj
PEt/DaXEB66tRwlsQs/RPZev+g7DMvQPCyQL+b8gTAej8j/KYvylOhYkSOgO2gCOj+bo3VDKzXSo
T9y+27qYKyjKQtxRmrYE1RTpHzhFv9yzizFKYK90SK2gIl/GUT/cs6VjKbFE8Gwxgx6qvL1JVLqL
PPNk08uAoPPthv1PC/9fD8cpXzBkoMSYLnGafjocegZvGvBjbJ3OOtmB51sUjwhhk4wXVXY5J1m4
/eHK/01R/+u55IhcYd0xaQvDbPn5iD3j6XrqOCLGCaTWTeWPfeUHWSFXvz/Qe/OeACuCZRSfG156
WGnvV1X8CnVSALrcVmHQ7K06Tf2YOThVmAqXfIwoPRdu055o66otAeuHaBru+E5Pva0e8snZFaWD
QNAdoHxPTn2t24Hyyb45LJ6QWwgS1R8ccu9NroJP6bCTc7kcrssZeuesTQijQP8QEnautZeM+0Cs
NUc3lBPxk+Oqj/R+05OrS44zYio69IP/+1P260q+fADJFtDRsYNDQPj54oxh1JklKQ3bxKDft0ZE
D3TBDsytJPEvdom1jGR4kIa29jo8WLl7YQbybAzFs64PpByNiBf0+TPm+z95RJcf/adXJHZFxFDL
TNjFAfx+LhwjloyEm+fbwExFR0CSQ6ZoaLFLa7tCXyM+mKlPFbmmA4lFxD0q2/rDdtTx3r/oFkTW
AmBiUYEvBBXi59OT4NagoSXjbT504VcN2/8TEjVBDs8y8dDovmFKWuYgZP7mjxhuTsEwo6ih/Vow
DBxgXKiZ82Z6TFOWuYq+TFhsT9pby0WksoxfumUQ4/GEbKQqTyUzGpCQ6cMY0JS2vBMZCJHmh85g
x/6Ym/2wYzvkmj5y2Vj5pdRmQOIlBZkf2L3+4qgWBWVoZcaLh1H8qiByOVsRUiQfURq1nxr+R+5e
oL9MlBvqCnDo7G4KC//napyq8UhceW5SVATTtlEJpVZX5xPHb5qNUerFOYVGceUu5isyLpv+NZ6t
LloNThdUaxfp8HOjtcF9nRbTgWUotRA+j/OuaLNpS9tA2+mxW46fmg5SxG4K9Mk5Qy+LYs9O0gPq
KwslqnKKK/S9JYAQmCg5BztZInOcxUaRXQDqWroRevvVnNjUrlLDC66ypi2pUpv6QqUM9Ve2Itdz
hdKa5znu577cZV2ZXVi1235FoIKiWSvlp0IyXWL2q+UPhesEV8Ush0vDJUujNzLzQDReim9R2f0G
YVcC3Z7uZbquhRRnEFpRIMMum/ZFFhjmFkxtz3gePRQcVck+nYaKHBZbYd/tEJ7apu+FxLssJMYL
SUIPlX1mNi8KneZ12Ak1HdAFKpRFIZWj7zWubvvgYOZ5HVhJ1G45lwjlclii7Vle6fVBhrHihxQe
QWIbIH/VdMABb6QHxetkE6AnB0EbxS74cpGu+0pVZFVXae5dmyBOwr05mXqw6UkwO8dcWZLSQNJU
jW2r/WiHItEJaWjGZxNWeLdiEttXZ2lN3DLs13YKL+cm1JKNDl97NaZpchOktpLrbsq1U1gCj1zV
1dJMqdj0+V3aU4SK2WMEx4DZwbzvko22DWpX3MCKC6KDF3YD4oI4+1q7k/3qtQEw+KZi75YGbryf
dYQDwFEJI6Sx/7Xue+WLyTuiXB7XSLI/kqZ8iZ7J/TLL4k6hffrognk614DN7AFAEnKL5g9PkFeT
c6zGhSjNqC+Gur8dIJrQug2cm0n20YG62/RFStqEDaV7zxR4XE/k4J5HrkkgbmeLnWdBgcGZCZjZ
hJAdzbL8iGK9fA6S4pNGJ39tYl3aZ8pZtjKBi5HWfdFDj+04msZNBsJ8PRulR9+q1RAgeNTJiTco
QlFjzvVk35T9eOYxlzsfEOHvCeHsNllc14ekhP9aLqYBpsRXJE1avmZ210xFLgyzVGe5ZKCd5MBo
9Ropf9TO+9nw7jQ39dDoQZJGmb0ti0y71ktrYQyHkT82rXFAwJ0f2tJTl9nINNNiv56yQ+8eTAf9
eFGZR3PAWWjo5gFdJdQDtCQnLKLqkOAxPx+T9KXCv3eJHHP+OiZG/DFn3Xyo3Tw61HGTb/Dd3IRR
Riwx/v2Q2A+JSj/2inXDOdkot0WmkCfkfCRdvWvCHiNKbPOIFX0334z4ftVG2Q6MlyHPPtlCt5a4
imuTxtumUSUaQixUHtmIaU7VxtxpUyvjlgAe8qIYDMqT6dJGQ75B44nsAGj+YcZdlddXGaFTt2me
rF07frRTkwQfkqXPHZG6xGsls/iEbjW9ImAoPY+dvPfRMFVnOIS7TRmbTMWH0j1Y03BB32zcFqTF
XRV5fEPABX0qZ6aCpOdQk/zQoFPts6n7ClHEOhvJ3YTcMcD7TUb1qauJtFyZIWwYRxl00cIMxDE8
XyHRroSq+cKAGuOzWVfXRlqrYmOjJd+RAtl9bUPONVKbRMOWMtUZ03PKihUQh5gxBCb4KPR1QmIu
7NGRN0UupzPDaavFvpecuYlr3UcsFrswLM2dViPxNFpikF0SGFJwYtdEjhDeXc5o+5r5VmphuPc0
kM5dyfzdtMYFji3t+AIHuc02y7KfchS8DxlKibOsGOWLU7fjE8Kc2ZeuYMgca6V10aKj4OWJ+YZu
A+E/KrfEEbcQgZRJ3J7KKZ23CLuHa9CmKHpcK/ExOTPHtcPpMDBvIfxIx7GJsL3fh/S5ty32FN9I
ZjyUVvRYR6G1S/FzSsy0U3PFK9n+zOyrxElCgqGeZw0xWiZTnBGlZxVF8y6Oc6J4reqlL+YzLLPP
qXIFVsEECzw/AjGWwUvD8uR7eXErG8TwemYdrc5cZ1FUP+PNSnZhZeq4jEvY43XoGz3qqDlyrgkw
vCua0TyvlPk5tBgD9uZc+VGRiA1uB/IZDWPdaESmVT39B4FMnaZV9TIRT3RdB6M8BAwgZ9mDqXM/
x8YU7AownD6e+HKVOUOx5nQ+5RNRxTPmxDXWCwIE3OQWBxymLXQcCpuSv5AoGFg18StmS+OAiSfa
xjKSN+Skjys7xme0zuiGbMKyJeRCYvxY6YqFKrOJMyIkgZmXNF4ms+qeIzOiCTaJZryaEe9uo5F7
fRWatf1AteFczTxdBLmYPDL7Ed39x1iD6bORXn9S9N/WNXb4U595XYWgqjsSG4RXNwKngL7Pkdd1
GM+oV6IMOGPcP8lai68Lo04xZpLsEZ+j8TEuhimSj/i6HbK86ZWR8sRM+p4nIT5kkYVMItOK6jUV
ZCIz9hXtwzyh+DI0kixiFYTupswxtq1UlxrBmtuXIWHcW3SAjbllQIhmp6KWiC1qulghm6Gh6eE1
Zoea1muyLSsSRqfavBaRKI8aY03afYsrPcBBqW8UmevVfgYJDCCkiuNTGSczgNlmYA7QKCe5x2sG
sQYxQ/O16TrkYZAxkJVZqQeZoxaNOmXVTK2Hzg/xVtFtxJyxCinNuMBzZ1/FAMXtMyJI3eCszBPy
pJy8FpeeFydfnMzLQj+UkXVonNa6yOvI26vQbm/llJMgGfN+/pSwBqwbuy3uxq70rdwezwG92vXK
0Ylg8Bo9eJzS0d7leTCcN0k27AeGRZfx1NovtJypMFeiKeTTpAbva5ZX4467fL4Z3DDY47uHrqea
ytoxI2FMyXOPoSzoJ7mq08xFylDMJEqRaR/63pROxwQ/a38bS2+KNl2s57wCHbEJ3dbi28KxWY+d
KxWYVpIU0H/zr53JIlO2SXqRul4y7nRVjA/GgJxRrzoRyU3QtroF2iCiqI2sIso/Zm42fiaBtn9V
nTfdGWmPuLPNVH3wDGgDIOTBLG3MWtdf4gZrzooyqbxDYp+hA2DOlK1L2U0kT5EfsiIGhXg94Ejl
bZVxQxAnX2pXbTVOxRr3BMl65oANxogAyEWmfGj43pFP/yLfOAR53BjsEc7iMmpv4VNru2zKWsJV
6bhiB6BYchcGwkrX+/FeTYhsKKo6Mqbobo8ClSOZhAdc9qFN3Yk3Z50HY+/cZzHR6V09Y3J70xQx
dnJ8701pxKVNtvmb/qgvoylYuW+6JFb4RaQUvymW8LB63gkuZ5TdM89IDtObvkmSKgwec5E9pW8C
qDctlLvIoipzUUjZi1hqWGRT+SKgmqp64oOiqAHWE8DOiU2kVkj7rvp60V9ZmRTn4Zsqi614dTcv
Uq3kTbVlLAIuU6YDievdvtIndiGLzGtcBF/uIv1qYxWj81r0YBjU5p3pFdGmDyW8jUU4phYJWQTm
eEXxEF2mi8AsWKRmIRF622CRn8lFiIZJadGkLfI0z0OoNi+Stbcd9v9vEJ5+L1kHu/1DK+KXBuHx
uXjO/9f//HF2/vYV39uDrvuBmbTpObZFE8CDA/Z/2oPWB1oVtAXo476RTBkRf28Pyg+O7QJL1gGd
LohXg+bX9/Yg3w+9OpGutoUAHuqU/U+m5+bSlPuxOcFkf2lK8AvNb9agd32Bgt5zY8vR9qs2iraS
9t6d6U7Dfp5J4zK90bzS8r499GwlLNALzG6kcpxLgZ/kwtJ0yA8oZdZocHsf1aTYtW1YNUyRkdBK
Fr4dXqcKWinKFNcdi8MPZ/pvGnJLA/X9p/eMJYcW3ZRYPv/PXQ3mqQLRjyQVCJzbMY+C+FzK3CQy
LZziTVuIxzJhyjdNCZNzl/TPsymhDWopQ4gVDRGxgxJWbHs93jKHsf3Rhi2Mli09awqFmczpnpqo
vMX6VD2wi+WtHPOKCDJX30DyRH9oAoNas0aOu8qK+vNI6tMm4I27gSnk+G0RlVd6n8f7stQaWB3k
f6SdZ24rYE7nNcidP/RE32Ni6cA6jDIWPCHtMJySywn7oQfLVjAPPeSQfjfwC5Qn+RGHIYB2Lx63
SgXbzK2zDY45eh59f6+x4cXzqD7//rr8ellQd+g0Sm2XBvcvVElR6zmqeDomHkOoExHeDZr/jmzU
QOKMn2Irfaj0GWNsV/cvvz/0+64w43oQ9y4wNpiEKBjfzaPKSIHWHD2cF71lrLQa05M+ZF+Ju7q3
zXw+8AHi1e8P+b4tzCE9AZiM1qdwlibfz+ccYXPQtZXb+t4AQtR0vIe8qm+xav7pQL+eVg5E79lz
hDCwHb3rsRaK5V3MTuvbCa9XpoJzuSM5st2yqbU3I3I7tuGeeZYAv/mn/d3lh6R1yTMG/dT5xcAR
cFOFSnWI7oO23OWqUr7nYEb1mpAENL0+qSIIVmPWbBpjvl92Gn84y3/3wy8nmsQBTsIvZ7khVzwN
+rr1SxE86EH5PFbOQ2JRKVek6Q2tQR/c+YNvZdHo/Lw4cv/SiDcW3ROIv3dPU4wgTi8Qu6Dob8Qh
jkO0Z6mnPv7T+4cqm8XcoHcKmPE9VLvDWN/geq59lyHzZpKIdqeJ2NMiZTT9+0P90qZ3JMeCY6cz
V8KH8/bnP6wPMNaGtGKMsQzkz1FyfKwM8Yo5DlW+rqvVnNQ+VQr9BDbuZtt8+sPhf306SQFAEsbr
0OVdKN6d0MaemZdZHL4lLxP74IU+1k+u3j5ZYbc3Aho6TGNxoDgbtJR3uiafhkRi8Z2RDMUjlp+Q
kTpGgHiduo+//2y/PsU/f7R3Dxc90KgPQj6aK+SZWcijtNsXLs3+94f5mxWa4zDdYfzH8sRS/fNq
4WgoYxIc8fB8xzsX2xDBgffZssODm+c3WrKN9OjSG1CuUIUTcTR63h8epV9vaz7Cor3jxsYa5i41
wQ83QUxtmpTduIATK7KV6XZuBmVVf/hJf5k4MPMwiQmQy5QOZPm7dzM+aQb4es9REvdjOLmnNmvv
C962hAX/Yfjzd7cVDxAzQJZHQobeLfqEIEi9El3tW7Oq93PoPmBbb1ZmF9k77D5iFXtkvv3+Qv7d
j2ctld0ComdO++46SihTDrSD2offdQolvgticV5a26WhZn35/bH+7rE1MTy6BvxT3YTa+vMVA6E0
mzQOax86brahnTKuhVcSMTfRN4pUMuxUG/erofUeyhCdOr2ZP1zNv71vLU/npyVaCQjnu+ejGwJN
B2Vc+7VjX0qqi3OMvMkWOdZmnLrXictCbGUCny4ud9Stt3Ffa38453/7IRCVsv7rvAd0+e5C08ou
KzMqal+M5YNl6beTYV5ORntShrqntENY58yrSny1I4lEo3z+39SdyW7cWLqtX+XizJngJrnZDO7g
RJDBaKRQY8m2PCHkJtn3PZ/+fnRWFayQS7p5zqiABIyEIDGC3NzN/6/1rXeewzo/vVwQbHD3NpMU
mxubUf3yOQyE00OmCBsP+i39jUG5clK19NMgibxOFrvWaGn1xOnOBKq9mZwuUDiry8iFEel1HVXF
YsbvZljJBi4WolRI925TFqr79gd9PThR1ak6+1LUpyrg1JefU7ULi4AGVbBwGY9xr9vHxLF9i4Y5
Hh/cI29f7fXUyVJC25dzp8EYvUTNtqNmAuLOhEcSxfA9TeMPUi/1Pwflve3tT3T9y/vPS776RwEB
a1JoF3NKkgQinVIDIkKtHZSs+rwgQ9/ORXs7hWxp4wAAQtjMxa7OsemHmuNKRx33WDxciGKU4C1k
n0mEga1IrS+daQ/7bkSCWhW5tu8kmwkRRXfNwPMxMjyhSGIbt+pmektI1yx1+hZSpXn77l0+K3DM
qHz4LrzajKrL2XiEZglKpl68ngOUJ2Vu3wHvkRt7MQI3Hov35uXL2f+v62ER5eTJQVJdf/7L7B8B
CR+IUEBVyMHgVCaqvGvDwHxnBF5OyetVjDXSjbgMYqus9U365SqZEYucutfiaXDgXHLgvy5T/KUz
Kng+qkeqc/7OBS9fTS4Iwx71AZsanbPP+oF+ueBUjRGZPylEL3y1nyF0aMRz189aI76JjOIvEBjc
DsSZvXPdV8KD9cLsifV1k2g4zI4vLywTe+XT2pOX1UVDAbbxtFJ/CDoLxd/Y6keNBl8ik0d7+TMy
7Q+FGt+YdnEVsANayvyzJrSEHMyofGeuvHwp+VgcFJijgDzLNaHj5ceairADIdPMngOO2SUfyDhQ
J3a2TjVXh7dH8Ct3N9eypfrzAIR+UV+9A7/e+3RW+i5T4ok5EOZ8sxThNtQr1wBfugk5JXgLDnzX
XMQzqHgyf+Z2y6ETzlRp7BgeFOXH95R9vxkOOP2R6bBcsM8SF0+lr42Ia6WTl1Ay3lHvzTEOtbRa
reWZlubnpEerEMZZtHvnXqxLwK9TFBIhFklOgpgeCMKQF0sENRvmc4iJQKnSP2kQowB20DnnAHkL
xLd2slyNRV+eTMIBdnjtGgsdet19f/tj/KShX34MDecXoHeVCfPykfQZ5UuMgoNHSor+XVbBUzrE
NyMOPD+wuh/p2JsPmAyI7GyFE943STXvs2xxc82J7hS7OVDWtq/6IS33UwNzB67kKgRRsFjjIGrw
dS3lnaU00Q2yEAk9eREHB0iIV6pZ8SQh4+1LCDZfumrR/ABwo99HPSnGTVEj2c/bbQvcFB5aDsB3
yM/lWPg1bbetNtOJoAukHdBRfEUqbh0FpbBnOrsT1sKSD9ljIkjouRea9rEe9el+zvB32mOKa9Zs
5bkuJTSmIStv8paKaoTCxUNqQYt/aLLADZH3XmcpPQdIbZQjTJWM+mkU6WNqlYn0aeDqyzsv46sN
HMUhahFr8BiVAhqHF8NRmXGrAmHDVljoDzI0HrmpX0ur+tK3KIPjtTu6tHt6g144K9/eGQuvRiSr
MpooFEDMj1D/X76d1N1tIyWhC6R3L7/bSKcfNREU+3xRP8rGmd7ZjGuvZx6uZ6umEKjXCDe5mA0g
EhZ2ZGYDBvIw+NiLiiyI2JIAwtXgW0wbLXYzjF9bLVOmexNs0ydsjckDwCTrFAKV/XNIBgZiMimn
LsclvgFThlMVTwp9tGCdzVJ1nu4pppO8h39ni7aQ/5Wt6ld6Kejt4oV9+xa+nk0I35MoOTFQo6a8
DLbJ5Dw7zYgIymjCYmtVTXzbOLF9Y1cTY8eMgoM9YH/rNAufztuXZiOwPqCX7zLrir3mCnJ21lm0
Xz7ASARdiLyn84IITdMuTRA0IB7OD1ppIwCoKvx2gBzBJAwQrA40JWS+MXMlvwlkXnyf7Dj+FBYo
rccpjg9FK/EtBpKIsAWW3YkW7/zZNmmuadXwJ7RHcU4iuz1pqcjO9ig4OdVBIQ1EfDbRxT1A450S
z+Ut7J2nQoizamViD4faOFV2uaKZ88fFyZ/1AucuzA/iUaB6fkI/YX2hx1Rtq7LMrqEKTocM2cy+
klp9CzfS2rJjce4BMlTn0dBam1jqHgNOlRv6QXGyZh/ZifZQqlYJH1fRvYX1dl/IHs9ipwo/Cci7
yuirbfSiqodNzDLzOcrL8ZG6DTQoBBF4eOYy3lZ1EiakuVNf8Cp9zUrLaXVexW3W3qwangxJ+lCe
gmSkx2m1w/KspL3yzD5bPLSjLp/lVNPrhXXNqi1anBtJJ6qniW4tdoRxukuTPtvZELCgNtDszQJ7
vsO8WW4Hgpk2SqtZ1MkTWooREUG0n3s0h4o+qA5RynKRXlV0pe62dVGfm5Bq8i6FAreN5mS6lpUC
izRSiTFMqigju1sBgYX+rONe0DJ6yLuuIbwnVKunZchgs9U5kHKhK85ZxKK6hnACI6GJiy+2Xkcn
ifxrlxG87DqhCbQGv/tmMK2VDU3mWILluMif2MtImo4k32widA97jFKWVyB08madTPI5TZK9Ftfp
dzUc+lvae4BDUwc4tBjhmORTQlgE4nkriUd6CEuytVUMC62aM9Rm5BBRJbCMqUgxyNGM3G5wgJnq
LXnPIovkj6mbK5h7phqCluDES4+VoDXHj9FNYehFSOJ3Q4DZYCaTlhqSuXp0NWGk7N1RVEHptu16
r9L385I0UrYhJHLsMeSv23kd+4Yd92fke/ExSkJ7nzVoQ1RFI8wkHsjc3YRjNh8Xaw7vLJNNC3hv
5yrVac4tSfxBJKm4qiV+m65q1I+NoxdoayrpleMMNARuMZDfuOiPU5PWbl2YDk1HZ9hNjW19gZRH
V70wpnprLGm0nVJs1zGsLZbXgih2ZUAVogGR36i5ox1HADhbuNueALmK9cNUeMlEfJ9oU0U4vOV8
nIfB8bCwT/eNsoYPLaVdX5PYGOzKAenHMFvckU6cuyIEV06p7jogKX6q2/FYpsI6l2VDikRoC9d0
OpDFAAa6TYNswkRMJ5VjN4/1WZpJ84HX5Km3Gt010by4CmcKn/wl6+B0Kcx8O1b2i+xid4Fi+gBy
3fKmMHA+TyKZ7okjWr5VGQ8TZrG9q5g071Pqy9e9WnVukaX2GRKCeW1ZwXDd9Iv1leSD4htgUh5d
kCefK5lqCMt5pmObml42tcY5iCe0WBzVypOonGjaW1hu3DZvOPoRKtBdBwYQajfW8VbTKGfTUNjd
XiAp3sLsr082wuobJQUfgFTwts+16R5TVHwKpqTcDRT2dxr4WCRqtuJlo2NuJyT/p5rT8BHF1fNo
TmTBrQzurap0+j4z5Z1JHtTZqBrH02IzuY05ot4WIXl8EFhp2m+0RVluunLRr4GvJiGGs5LNYpJK
lD0m2b35Rvb6tRnLgaDhbHwslNpD3Lh8iMdEnK2E8cslGuqmGEJNUlp0t2kaDNk/V0FUSbS7BuhJ
HEhirRy9gLX2KcN3diZbunrS+iY5tXpkfh+nAtVNDY9Zt6rYzxGZeXlB5vMmblIVOxY34nOpGnxG
MQ3FGdjEHh75cKwzxEGRHd4Mjk2QfCXro0E58RynmX2nwHTFNNrX971tL1+Wpo0/mbMx3xVO9KEY
S+WHuVgGcw/CCWpo4gxtFOpNMhTbBH7NrRW0kTgooDZnOCL02fuqXf2A8A2smypJCLxfhsK+p5hS
HZc81XbmbPPLbMWsx8EaJlTGqoNhsYCBP+2Lognv4syYCEvonN7lDo+SI6IohEuVNplcVIrKZqxn
c/B7M0RsmqKf2NS0d6dtWg9wQRZR7YKqKO5IOBgQ+9RmuW2S5jHDUrcFhG/elGNQ/kiEMn3KIges
fN8O424QU/BJV0CWwuYvo93YDuXnhOq4tTXBBZReNEk0yk6TIj+OOgezhPp96cuVfdXtulQuGx3F
GGSiQF63yZR8gl2d+XFgYSXLgJ/ifI1H2InO8MVKlfQ5VXMkOtUU7vJCRzELbFXrUGxqbcwsrixP
ijEUtYtzza62/Pl8L8OF+UbNDqOjZ3f0R8s/l0InzVBahdhwv8ZHc9Ln20oZqIqESFVxIJc5KKNK
P4ooqQGHFP1pMOnJpJWPvH70AMYYz6OjdWeU/9NjEDjVspuAMJyD0tB/qGr8tbIG6ybsZPMdxDr7
xB4q9OMEc6aiOwt1oBITu5q0sq3HZdFoXJZSPeN1TQ/kG2sUHrvpgYKpBUwozU4sqdkTxEsH/3QT
bbqizZnM8m1DupaaDifOO+1WnxQByCg8ZU1yZ8qh2DhD7VwpEy/rgKP5QNXR1j0z4IDjkxtFm7sa
2YPKqQBqn2k+JJ7OjehAfpmSJY8/omx5mmMjUncs0kXIEWfdXBgDD6gteTujyDnOEz5Itv37fGpq
jhyceXxkLbfZqMBEtyRgsE2k1axyOplcNtK9hqXdKugjcE8AzRCBAFnm5y7I6UPkJ1ElD+UA0RQ5
Sl7DCY+PNp/xmu1Ke8tEmsFUtT7mct3HNJlzMnUz26jJAKwrjHcs3clp6paT2ucYPc0ayA+7aZmr
rW/1bKmVbEDgFGV71Ng5E6hSbjjmtZtesz4VAelAEb2pXrEEC7L2Z8CY2ktZLJsKZquH59LLFQJS
oarD0AgKgjTK8bOZ9NiVEVXBxqq4oEyjj9yh9GtOrjEefdXapTa0dOIj2F3bziGVw4RCUWuxq9rm
oV+LRk0dTZ9MM4+PbRYyAzVAfVU1606lxatSIrUfM9RtYlQJ+GknZHxTiQJ0stODqus+7FQCHYlw
9qpyH1cTcNsweeBlhhMaLue0Kuyto1ap1876bWdC70oxJNzZgYADIicoTtMcE7wbR8VNCsz4do0C
zXdNU0XnGVrHSdIwvEOkVfoL5p7zMic3rG097kEUuvsI8ZyfN2xHR9NpwRGY+dZhoruTU08vFdTK
VdLG9f2owwSxRf6NdJUZpDwFLNfsTftqWn+gNoRTbw3wLRDuoYtHikGId9zaXjulzZ4zEOKioZ6O
0ThJ6mFh/8jfOQ28XceBbttatRfdc5g/g1KVO1AJo1syao99OrMjg+Pm10ZmsE8OkiutlyYzVsUz
DIPai4P8PMlCnBWDsQmYaaP0WrEPWrhyUesUmwC/Gb8+ftNNBYAo3LtzBIAJvZ8YDyrRo48KRo6r
DPj+/RCL+KB3qXobYrrwB03lkFMCGDZdoY5T7tIwnZg+xXxlLVoO8c+YH80RJl/ilMk9TlpkHbj4
2601aCXyMpJor9f4NxJEcgvHcakw6hcOboitrPpEj4SUTYdkDmsDeoCXp18Eme9g+NOdEw2RF5L4
kW5H3HRuoujLDxP/7OjmwHn4O2EAYFgBjXSLzl9n6NhN+SWxsvDDoKTVAfUzyKkwGO3QpWQx3LUV
59xtoi7jGWoLcrFSm3bwxyDrhRhGnC3o6fyhzxLlKtMN/A/9YrIBKPF8c7M/V+hr3N5Y8Jxj8kPn
a0z3GFnk8zTkOHhqaeyoZOk8dLVxtVi1ULXZI+HhrjZXmT8a0r6iFKUcw0VPdiItkvs4Q3cmauE8
gYgpPuUEFG3oCcd+ua75IoLgqgLqjjcLQmMTlnBpI+9lJ2iwCh4UvLI3qll0bLGXeN+WWkElV1be
lCn1ecqdbTFIjNydCiWqlbYPFjDeDvSC5m4hHnOGTivIYgm2bZcG3hjr1h5+e+eZc1Z9mxlerhpa
chfYirUjXKujt9/NeDbqYFZuZR4iM1f66uqnmKYzsAWkS44gTgSlCiWhNF2zscUxSLqKzlhkbyvq
3BsOOPauXQp4CTFKpTqz3HaUbOr0KcL1EYzPaho2u0zj4WBbPtbOfKa1Jz4ulfLdKpLw4zDq8deh
U9Xd0of5t17JkXdgqkdi3RX3Y9aHx1aW0RUxCsztKPpdgED6RhojbICxcMQHh4yOaVstcjMr60cC
xeGFQ3Zld42oYE40xbZ3hmDbKEN9NdgaBEn2dB2xbPu6Smuv0Kz+SIaz4U/SCY5i0TOf6JjKFQWp
DqFd8bKuaS5aWIynnskKbELD+UVpkY86tM+30dKgE6HoupcdLHjkxbFFP6RErLxJ67B7IF/RXCPK
xAgaPo9qLx0zv6Ekcg2uyd40Olwsc+z8RW/Y3oZ6z13US+MwTlj5Q302N2WsD58MLQW0WCk1QUJt
xvgtGulRYYNDnjusd43mDtEDNPDoiOeihMAQsWHE1E/7pmI93Qx2w+5uZZlnyUM4xsEhECpYeEoS
VCDmD6RrmMd5CBs3tp2Q2JLS6A+BLoZdoeeYVJQV0a8yJRFAl4NWUZdqy00rfSoDQFjZu3sJeTa4
mqClVBjse9aopBXWVZN2537iuMiysx0cffgW0qnH1RY8ORra8DkjPGKDYO82XOXVVEaMTWlm5paY
vSvHQnBmdu24W4LE8XSlPCwLbG7FUD5PTYJwOfpRCFBjo7Ee4saSnPRkMb1pWclRBr6xpqsORg+i
gnzi5WEgtHFDPjEkjhU8SdKDl6g0rzirbNshhdA0hjVlkHnhjXUSIvYsZVeqAAYqmCMRrYpNhK3O
r6d0vLITCoyaUcptsAIxs2AGiqYXrmphLAXXZF0LPZVbeJhXepHGHtZ8fCWRwB8wq7RO4um6AAXC
DJjdBzjHSLCCLzVVHfvdyddM9ZGH8NyFyUdu1MdZpvvRaPx5glCI1fS6ZkU2vKEJq9qNsQgRyTHp
DluUZXbkprdQGNuGMt3qWdIehcYmaAEXbTFTjpvakLBFY6JGbu2lme6MuEZcXg2Fcm9IPG11mGhn
AlOw7zkm5A5RfII6IsqNQQTctg0pnjgtgQ6z0YXbgDQkP5kc4xvvE/aMddqfGSxYZHSt21QUiyC7
aX5B5Bu6PfM2yEzo5mLQPw1Cf7AXjZTBPK/OElHfBpXXJxyGsUtgYoreSywnRLlYE3ia+xhR/5Y0
OU5mxPexE9Ih04iQ83ysO1+0dnnMsJ15Gad2VlEAJDBmv1OcSLe1Ez9qk9IjxoyGLbzI732Q7Jjt
GHIGh2vKm9qt1AYNrL0Dascy7Dvd7u1zTL6SK6o+2aONy8+hIg4rSwWVchZEm4KMEdaHLCZ5cC5Z
vlN57qJOuyYsLjur5J25XR3u1FH/bIcihNPB3gE7oLw2pybn5RrNvSkT47NFysNe9O12oFF+Htga
ICzspq9kYVb3ZQKGDgue5QWLWI6UmekfmDrVMjlZFX6kut1jTs3PSp0E12suxVerBESOsBKICSxV
KOQc6Oe+2YZ1obBSRKoZP3YUeUzKOAjVv8nFYoHKhAmnhwOyTqCuwYY4hDpXqX30bFETOZGTldxZ
PINTONbFqVD1eY06sdofjjlHXC5KaEvMXbcnuja8sSwcTZI1+fuUJMqHqtHTP4Mqn6+mLKye2lxP
71HfYx+zVCpaVk3DnoBu4XeB1dPwbzU3pVhDmFjE4ClD6epNbfMqas3nUGvnBwFU2Z+cdHhsF6PE
KNh3KsizONoHARufMFGTKwujlEervjpBmgwyj/PORI4ZCZPYBkPO552xxZI5Nls9KhdX49LX8IBi
OmhNf0jqKaPumCDdaoHtzVCFkAUOxDOmJkj0YY5uexLWPuTN0OybWLKrsVMQp16NVYEWBOej6R5e
FGZdQGwU2oEDyedwiSlUoKh0PJJ/eEw9W4bkpHVML5ptZV+dhnVqsUbwQ5OUzkNtYtWs9bzaLllu
fCxmPfyksLWxytnx7LQutQ3FOcW1CXgCIzixTJBG42yrDu9WDHrf76wp/MAcf09Fb6saHIlp+bM1
+ZBSfWSjJne1WfuT3iQIju1DGLOA2TY0GRGpWyEYJr2Tfelyig8t6cQ0IRSyYFCVqREhIHizNsvS
Gx5l7X1Es2GLR7BwFRuQLRrHnVOn3ccY3C6vbv+t6SnWNNnYumVk9lsVKXBV1lQEA/xpdRTLY8pX
31izhLYslNKPiEv0yA/t3GxIu0NEFduVLLI/1IAlupO5tjMWKX/Mk3C2sp90t2ejZw5wCZPRGU4x
BNGrVQB6oF6vANjUpNvg+W03xpCD33OKbBvxe0e9RmLBraPSRwm2/dBji99Qvhquq5CJAjuseEh7
QhDUXjc9cD5FxC435GDU2jByzZZsCUSrJoNpsu9qylpXPw/cc1SMj2FUiCudxF/XaIEnqnMZ7e0k
kyy7o32KW/OoGXYWAWDazdiIQVyp7Pm1Uus/CEPk/mCQ50exOlM2CKATXx/IajTGfvI0HRoh9Brr
uUji9HMjuvYjdTWYjyM+3sRNtKg85cPUfg/oEpwKmmoHPM3EpbHjuSJmpbp1wjTxgQeC2yxg8xRz
9PHthssr+MKqi1g98rZpAe5AZ/Sy3TLSjEojVas9UD0GMSDAyaRwHouUmnRW3RTwwD9IPtUjPZcf
LE9sWrRctZDq6Zl8/smGJFbSJNuAo36mZo8Cl9SxLRe4YnERUV+Tzjuf+TcdeMk8j5BEh7YHauHi
MxtUmIJRT1FvlokBRRiIUDTpEYeAKoWIhlCrXWccrS+/RwQibFqaBqckb43ryi4ADGmIPtkcNe8o
A173zaSFElvocAD4VOKi9aiTihQuVlh7GiXvFqUJ/ag7MKIsR3VkuEaQQuOFPPyeIGntiL3smEkE
LmvqNV1IYAgX7VZLLozoLq69pRTZ0SETCAwGQB83iKyHKtGfUcY/zuiJt3aTDBwR2KhLGgabrraL
22ypMlSL8pnSQ3pNI9I+j7FRHqwa2NWy0i3zRSuRz6prk6oRNBPg07k0O/5sEN9uqGhb7NQqpgE1
1L4FTX0OCki9ohJeEY2Ony/I9iTteezzRf5NmXENWFkKrZAIJ9aFpeTYbZoPlGOigzosw1OTisVt
AtjyStLCv3IEQZhx/mRjPYAKkgjz28K7g42fArixhPOPt1+KV8o7C4ANDhEDpqFpvlbuOnOJYnRE
LlopcnbHZvYdqCxnKvGpj8uRalBtWtFDbysx0036PRYmgPJEkr3x9icxLh8twgoN0AciH1o4r3LA
B35CSJVaet2sm3dkD9v0KvTx9udV/pbZ6X8XvvGCh0TOB//9B+RzCJr5/54V+t9FSBI5oskfPxND
Dt//73+tv/APq5Op/QFillXewfy88o54dP8gIZn6H+gA0OMACkOSBLDzX1YnYf+BmNJEpLK6KNb5
9l9WJ34k+Gs8Pg0JC4aHv2V1ejWEYZDa/A0M1IILOT+Jnb8oxJZ8oBwPmpk8SBzIUqUpTrHbm6vy
W+l0X+3Yvutr+G6RllbHdujXoCl2mr/csNu/5qAXoRyX+iDMG9wF3TBXISlVncuZmgq3ZQPRcHtd
VU+9PRztgmyXJHmYlPYUJwqHIWpKm7IoyY/Kx3eUDD/dKL9Ojev1Le7yKtBAyn6pk3PAD4gWeRT8
Dd5Vl804DSNY1zdVLqMJuMTS5RtdEUvKlGmpFcfsmnRoMB/jbswKIqlyqEubkG5DxRYyiVyz7kkB
ANiPNqeqyr/0dX/rTbypfhQfuubHj+76ufpPeItYb/79W7R5br6C221fvEb8xj9eI+n8ARMXyTyq
UMTs+Nv+9RrxI5TPtkYWlBQ28DpEjv8Eiul/QOAV2HRwPSGOXXct/wSK4TNkg4J9h3AaaaNe/luO
wcsBzIdy+Gvg/niLaECs8p9fXiNIkC3hIAYZwFJcUVwKOzehvOUtBHkhCOgnlD+6ZUOp7CiSZduW
vQapy4Zsuk3OOe4YdXP7p1wGaANR46jPPRvccReB9ox3IrDlpsFR/ljKIrluwLTrf70Bf2tA/f9N
7f9pw26FOv37YXf13P6fzXP0nD+/GHnrL/3Tq6r9gSCYja/ERYhycrVs/BNlp/7BaGRQ6sDI8Dys
T/0fI0+z/sB4ibyM7db6O+uP/jHyNPUPDE2YXFf32F+TzQXZ+S3S8+XKzwbSRuNrszUn0Ik14+XA
k81IU0bIyqdSX26lPkK0aMxq98tN+c0EzSv0Yuv411Xw3GJxkFK75DZrOVhQlGWVn0FaZjoE7gLo
lLw55DlbXNe5W1fhO+66334zSujq6umFmb3+/JdXaimjZZkNs/JzQyu9uSElQlkxom9/s1ciRFVj
zWHtYxJAro9k+eVlAFlGsQ111V8U2zwaQpue4omWxqKW88eW2f8cQjc+LomBZowKrKJOxjvfdJ28
Lm6vZqCWZhPJDEKH+0KWPJaLw7EUilW7KMatAieJcytupG0WDPKjHXf23Txqxv0iYouiRl17Vq9S
vhNFT6uptsZ3bsrrW88cK7gXuoPEjy3Iy3syOAoKlcIq/DFMGywFikGXtem2b9/69a/8uuiy4zEx
TQqVf2zTXBPNfn3ASqySvTuGtITR4JAxW2ZH1aSuSa+leecLvRq/q9kcETyvIxZgY6Vb/nopQ3Ya
YGOOmUZe1CeM2NMnzHbgku2yeFSnSfkuwoZYu7/7BSn3sJnh2Qo0nz/Pp7+M4KBOTBI3HagRsWHd
0FrX76yuR+HEuf2dM+Wre4mPnlOdzi1dl8fLJxZqtDZFJ2o/5nEe4f2kXmbPyanLavudb/VqcPy8
FMh75i72pz93lL9+q8pJjakda1/pWgSqWCZbxWpu3r5167T1YmxwEZ4V5yEkpqAALs7ISaGh0E6q
Cj2Hk5GWPaV7rZuGG7hSzXXWS+vvTnBIWDXmADYSJOJJ82IWiJniqYFO9drzu9X0+GoxEoDJlC/z
SfmGzKHavP0Ff3MXKb1zSSZttvH6OmJ/vYuxNi4Fkg4KH2YIRSwJoPRRJvyfXAVTGG48U+XE8PIq
Vl9ouYl+yRdACiho9K0ncJT+T67CDURzDlZVXo4IK+4gwWZGRcBNHXhzMn6dhNW+c5FXJxXCDFhP
8e/jXmCPbV88oqCrh5pRyXcxYKGMAiiSBseHODvxMacifEUXJ92Tqxwhou5jespIbUtEau/MJb97
chZlG74nRgamyZf3VCuGjPRsnhxd5WrbZo6+WwoZvDMg1yPj5RuAJp6hIVQcPCxOLy+DcNS0W8HX
BeXAmaKjFZNEg6fl44c5Hx6iukKJpusbHatdGNeHoBJfJnpzWL3gsJYCk51DB/fvjyeLyYz7j08W
EsfLD2VArgxwoFX+rPcPSqApO6Oe39ts/O4GQwZlombUsvNY54ZfXg0YoDH2Ay5CB6XwFWWVrxlG
+M54+t39ZVNhc+akrsnTfHmVtrXTkv5A5QdNoe77tIofaI7Vx6m1kv3bd20trF1MZszOnF0Qt8A3
vnTFzjwMMJt95Q8liU8of3LPVmXhVgjFtv2UrlxJAgkbda7e+ZKvXxocj0Liawd7sdoQ14/2y70M
zDAALFdWvom+7inpJYA8Wmx+1bcVdeJYnnprLH+gBJDXY55mx8wgz8gMZPzOyFkf2ot7gEtWt7CI
qhKnPa7+lx9EUU297IAp+VpY/6kSk+5V85B5QRfomxRHzTsv6asFn7uMLdjk6zMvsX9/ebk2sAk/
hg7mJ0YO+BaDTUiTheF7JmYQ8FBeolvNKQw+vv2oX41druuwn1kRNOure2F06qQ5NgnuRX/kM10T
jkp6lhPKd1bH31wFtyfxrBYD39CdizdEcdpsBEhT+BG0Wpcy++jWyfD09ld55eFTOVjgKQVxQY1z
PXq/vIejphBPkU6F3wTZt7CKbyYTM0Ecx8rWgXznpkNxG+kK5r3Fo9YqN2Ng+lEPBVNPC7pSaFLI
LqUj7ry3eL56d9dPhpvGsTh4UcC6eHdlTfhUD4XCJ9V5RIsgR7gQyLjzGMrZ23fh1bt7camLm9AH
8YBcfGEgaVN/WETT4NvUibTWEgFGNmQsabxPODvtd4bwbx8yxl42QCTjkhT78vaHw6KNao8FzG5o
OhMDF1FNjuTf3Yes389ZPXFsfdZy48urpHqlo89eB2zbC1/HEOrqS/Dx7Zv4u69CeZ9DHGZeqpcX
N1FVZB2rNIf8Rti1u6CX3JTjKN65Yb97VBxOqalSMAWvcPFVTL0JEa8kjArWTvRSRvo5Ckbpzigb
r5G3mMcx7AZsHgowkb//BdfKIawF3kuWk5d3EXd73MPCzP2oMOKPkArpnjaj3L9zlcsq0/pGUqri
MfHSC9W+eO8nQDvWBIPXz3qle6xteyadNuv3RPcqpxl/z9bGjHCI8ijyO8XKzhbxxl5ONO2W9iX5
cYrZZzPxQaNZuYm92C7Rcs6j1Rufc4MompSckCsO9oNvai3zclrXaIpR9k7IVI46DXrSM6feVRTZ
3+lkrniIxAi8zwb1VIBiO0Hh7VxkK7GnEz6zhSAYY+phG5KiZfTzbErPVb6Y7rywlXn75vxmgWEi
ZJWhFmLpFF5ePoIFSB/mgzj3tbw2TzCfRrRJPeTfEIFbExrR89vX+81oYzRTnlhriCyv65j/ZWXV
ppE+vZnkvjK0ii91UmGaASZpUtp4Hno67doASzQv5uadwbZ+k4ul1GCrzbyMl5Cq1MXRwQH8uOY4
Zv4CpduVLeaGpV8al05n8sFkxHuhVTQumrB6U1aVeCfR4Dcv84vLX7xmPW9YpfRt5hOPOW3zEgn+
ZDbTOzuX3zzOteCLRZunBlvp4nGmiFoqwq64imPI/cSuc5+EKJgExrAd2sDuneHz+qaykoCvAD2n
C2gKFwv3okzsqEmO9ksd+kSRlJ9Hpswn207MrdOjFiFW2rhRUEeQDjrYh7cH0+vtCpVrJq41FA6O
yOU5DWWzOpSmWvlJnd5IA8ZBViGJQW0/nRhf6hk97Tuz5c856eUwWqvlxKEDqKABpF7MWT0M2BYp
R+WXIq+hYROYg8JY04aIRJ8S7pHRxeEVxEqCqpZQyY54FxFGN6KWh1olwAsRfv6Vc6xD8HNB/uYH
yh1672sVpOVNNLfKFcIJRbvtMVQjiojbsL6fwzh6ePve/eTZXX4RHh07a4c+PxuVl2+i0OsxjMOg
9C0Ljfk9NbHxhxE31XiaMHz/4Bg3OTdz2/eBq4U98jjacejssKLRMCWh0fk0ZYu97a2JdcFEJPTU
tGKwXOqGyjORsnAvBLmlDSRnu5FrKBZByNYyd/dqqlg4J1Gyk4UVBgjEJlKNxA5De/uxkF1/QGRT
fulDC49fZVdVhW+utW84p7ka/Br7SScGlZSociRhDLXnj7dvzbpFuLwznMghMHBexWR0MVPkckn/
H2nnseQ2EqzrF7qIgEdhC5Ag2VbdsqMNQqMZwXuPp78fOs5CROMQV3M3vZKiiDJZWZm/yWd0bU9I
2vv3DSmZMwam9kWjrrmznTZ2MG6HND406lDIG62GwipVQ4EHFTSJKo0fjA/KYAtUOfNPOHYgrNsI
eycMvq/comGwvKsYD6sZuifX617JURMKOJsnpB46WF+DfzchGX3goAd3tuojJ5Ogzoo/GeTVulbj
58aCrXx7it9/9/Ijllo+5TdEvFZxKkOUOlEbH3yPvTwxUngzd101i4syBjg8ZVag3Mu+mP+5PezW
x5PmQF9fEC60l1cfb5p+GAAYzk5tZGHvURYy+EshIS9Rx4dxaFuQj7H4juJGA84MT7q4iufT7R/x
PmaqKGnYS12JfIvU53oBbCms8bOfuQJzDSljzYoW5Fl7ROE2diHkwJSlbB/fx2E74G+QWDvj6++2
9/X4qwjmt5MM/VCDAhF1P9CgEa+GPjc79/z2TP/2lavktWhIiisfokWHdtJL1c7xywjK9hj1g3SI
DaO8h4RreRK+zKA/C8mJcK/a2etbX0qPgvY4JUri/+p0tQ11eoggyy7Twg9Nr6PJg6Xi+fZ6bo9C
D/xtRUnXr9czDJKhK2uyWMvX5UOrZOoHmERi58S8r2whgQZE3kC8a8nWjCVq/ZY5aT22f7qoSJbj
rHQyfQg/YurWHqCdSo+tESGt3I39B3hjxmOO/yQJ/Jj8K/QUdvsomXhFgqXG/jZZuHrxH2c31z9u
lWJ3Jtg8W2nYU6JAeBgXiRcJUOnh9ky/D8yM8gY5MCyKM2vURRgOWtUpTEGul+lnTavyh7kCYx7r
4U6p4H0exUjQKwCfKDQJ13HCR6YePYM0O01zhB98ncMCsuzwWEb199bK9156e8OtwqGkcrVFdcFw
cuq7CF4t9JPAv/CIjy82tPydidwcjxoslxsQKBLx673UtCCZI1CgJxmdws8ZLK+T1ITmIaysltJ6
4f9xWsp0gt4j/+YasdZaW4OfmZhuMx7YNQhKAzqfCdoMri2a6aT6w56V4Mb3aVTUGYz0kELAKsTm
uF+Hw0SPLIzyGY/nLjwKo/gBjBwL0jkrvNv7ciMpVDWSYEyrAFosIn7X8ykFhZr4hZScKBf0C3/6
V1vyeIQwUAT5syRH4OqwJFCi5CGWqjuICwf8Pg41nrNSETwUNFEPSRd7kZmj8196Woouau0fwlTe
yziWaHSd3Cx6ugt8iZfw+w6KAgQV+L2WnBLcjs+Ih/eu7xteOHyfA71xxNTa0NWEtROKN4elhcjl
S7ZJZex6hlD8UWAjY3KoyfVw0lAv5tEdJTgMx4/IOpl3gTXLVMnMPT3HjehMA5NWImgX4Er26rbr
g2JGaWhMTtOAmZRUxhVY7rDd+bw3UOxqWkFiGW+ydUB+108RyYKZV/hhcmoTaJ8p/TnPykM0QFrb
Og/1HN0Bsp9/YJ6kHWylk6GEjPbFSOsEA5cewkUKt+n2rtyIlrxPiGBLaXXRlryecjjgsGvnODkt
TOeLliOjDc9TwfBU/HHLFqTHEk4WoDPlhPX+r9JeUKbm65NWj065HPOMD1qscxL76+2P2lhOgtYi
HMkn6Tznrz8qUytZF42IUXjyM9B3VQ2pXcR/PnWkfcR+SmIckrXMUSNP+pSVwM3Bjycn0Sv2R6GJ
6DMsiL132MYqQeCkBLZYfAuelNcfhL9wj+q1Fp/sAP0HujijZ0X1dCe6/H/gb/+ry+HmUDSIaN5g
bg504HqoTioy/Aba+BRm/cwtg2DVPGnqxexifef+fIvoq/NgWwo0aJ7ltBTWwHfkKoqu621cTnVl
+IQZqu7aCICdjBKTqBo7onMt1zKCJVOIwCUyoGChcwyD4uFeE6H/Eka6DlJDVP9oVmDgNzYa/9YT
NIJ8hF0EZSpBPpkmiIbv272ZwJybcr9/TtA2xYUJyHqD5c8O4GRj79FbBEXHWw1w/Bo01MlmUjX4
Op1GOjYHsy8x3zW6ZOeuXHbw9cxRWV7UdHkYLZfmaocrmY/fV492RlHNvVcYJd5ihuhOaJgVJxMz
Yw/jTXnnBnu/NbgUFvEzgDR099ZiytoUtn2WhtGJslHiReBeQf9TprCs/tPtA7zxMFiqzCpdpgWk
gNbf9S4cpRhRYgs+QVcX0mnohO4pWqvedUWloQWggv4uqvbZGKiJDkg+uGZQ7wktvl9JYMNgv0hF
NABn61y652kH0BSb8JpKi2cUaXs0RqPYWcl3TAouWIiblPBBCS/mu6tP7TpknZCWD08IayikANDo
jnWMvZw0+yMdZx/269S0D5AF80vo18HzZOffA780Huah1/CSn+p7bZqr084aLLftao8RrQWlB0IO
J3R1KSpUk4HEYz3S1ZJ/QfBjhEYZNGcMU1RnyvPxKVcxtM7iHk09dbbwe0NFdK6j+eg3CEnf/jlb
m49SsODeJKzDtbjeEYY5DnqFg/0paEzjLyiFsgdvWT2EI7zC20O9T0MWMg7oESrQlB/WSpYGNGJT
a43kJLO9Kf02MLk7avETYsCOmevYIgcIPVAA2Sscbu173i6wHsC5gv9ZN6bUDsWASauSkxrb0hEv
FnzQqKlSd+mHczuXD/okPSKlljlTOaknEWr1x9sfvzHPvGmELAQXKBFsnYMNHZRgGHpk4ZAvNLoO
6DtMqOGROxxuD7URxFQuGlCIAPKZ69UG06I4NKe3W01VmzspNMUdkHn4X0Kgh2H0FYwxNKdvD7px
qtFsBTBGE1uWqWxe7yPLxCgyTrhKJ2iB8N+V+kDb5T+keuick0syBAfcXmOQtBxez1zp8Ymc6Gke
Y6T72liaDnHZDtiWoeujyVJ0MRtkHbqInDr3g4p/yHUrMiO7QN0pv9z+8q2VtVDhp5xE/kV5+vrL
Qy1ITazs4tOcTk+J0KuHWECmDG18sG6PtDXHXBGLlQxZCU/H65F0bAJLM80g4lVmPDtmhrKxpXdN
uBMTlhfTKkJhTEOHaKEKodK9+iLSLwmFpJzkS0Pl2tcRs9Cj5t9YlZ8JV3uGEFvblf4gGCkQrbho
r0o4qI3JoQEOCkMt2fdgvZIlRxXeCXpWeaGFsyOCJ/rOdt1atDetZjAPfOCaPRGntl0No02SmRcR
vGcz8EybfFbrtb12/BtgZT2dvALgTgIiAT23uolkO1LCQfbZIJLyMYTmGtXtE3nng2+oxz60zrFR
XZAP9VDFRiDKepWryhmL5klEzSEPqLgP9ZPuj5+t8n/M4v/XrPQ9jHcpsOjUtLhxcHhZv9AsZKYm
crz4lFLxdBNAn645lvCjlWg4mFlieENcl0+zoRYXPjE4dv7cnyxEgYACBXulg//l57whtTAc0NfY
n6ohFUpqzlLcT+UxgvpyP2b1j7Qrkw9DbgVnDiB6GkBu3cRsR+QIrdwLcvw5w4Sm3u3j9r5WzNwY
8gKFBTRHm+36uGGpNMrqQKxBqEy/0K+2nbyUK5QPsRyFgAwsILTNr4Ua9udpxv/y9vBbp92mN4Hv
Aif+DcT/e82xh3uIuhxLYw/4r2tKhc0qefHp9iibH8ljwYTthbPVenP6BT7RqE8wCp0S2B2i+oIf
u3KgNoxbMUfeRYxNduJBz54a5L525njzI3lTvjWFF3eW6zkGwKpm/eJSKQKsNBo89dwhDbKdzGPz
tFs0vJcaGCDI5Vf8Vr61tC6ohoFtheUAairaKHtZG0aHrrXtT7fnc/ODFlF25nKBUa+iGXaec2cn
y20gKQLN4gmWeZf+Mdr9rS6qMw7QCgoMq5BSJXYMHkyGQB3Y1d1gIoJhSmrxH+6bxeuM3jKFbJCy
19NWjVqq4uQZn/QO1mrgy/FBwkHwcnvGNhaHrUWCjmg+NUN5dauVo5GkOe3I00JbBamElotIct9L
yr3e4sa9xkh8B30J7IDWTiZGX+thjCngaTLF/IDWk+6i/iMuWpFAWU/KYmfbbewFSDPYtfOs43W3
zvSzRWcskfmyEabOAe4AwmiLvMzt+dsehZNPyZXXxJqIyEu4y2RSoVPW1ZmD9JiJJBE3yH8YBSMw
LO5YpHdZjkWqNaTL3OXmVN2bkd0feLRkO6WLzb1A3QxuEjuBps71juP+mVUt7OJTFyuBp7cZFOUg
X9Tey+B4+4M20o6lJP4GXWA0a5nW32KCVCt+VcgGMm4GtabSFv92aIY58Mg/yHXZ3RWN0Hdi7dZK
ca+DhFrQcWz46yFr3D6nTFCks9pMOoyNNB9DFHp2KiVv/ZFVvgGOkzc2yTiVkvUjv8cFb5CwrDvh
jhsAdKgQFnSFFTXDGZWq8Bndq2I+RqqV1GhwhPjvzmTcw12tZyJ26tCf7y1J1tHkGbUCHxhZTb7W
qBp+Smb7H8Of56M0tsYXhUab7MhWG+kYJNfIpioTIASnQgxSv+uMUsWvx6zaj4E8dNinKEM/nMbJ
jEnKLWVC+I6H108LxKuXRDYkMDnQ7fyOWFYpL75a20gN9Vn/zayjGFpRnSFaVRl9ZzlYUlSDmyu9
CWUdECjc/UL9S+ZZjbhooWeXTOlVuo2a8RPgizE6WkbBP7eK7LmuJk/NYV6iW9+hjlLgCfFhEEAm
QH+q6feyRfmI3zeNZxPn6wbJTKNP3EZk5re0lOXX1sRu0BGIM39Fi775e57p4rp+Br7LFWHZ/DCT
8cT/zDvHSA39CEXZ6By7NGL8ftXe/EtLYm2R6W8N0FZDkqC1Zg6hUyVWMjqTZRYvNXCzc5cpZXxo
5k55YM66+a4u4+BzhdPTZaIQ+yHDpejYTUgFWMWsPlaD0nmyMWVnO7IiGUcEdcTTtlQoNlpmNX9F
DVdQ9vel8E8NO5ZOBnU5cAT8wVFn9bKV5UHGVY1dXVY5PrqAlYndSysGhbTZ0/y6d1CsSk5DJj7/
+RGGNwQJerEMofZ8fZ7yPpupiIzRCVne1sN5Xrwit0wNN5sGNAZV+W98G/yduLF1iUAbgXhNoXG5
5a8HTTsVaW10bE/5gBgos9xftGwsTigm/aR/I+/EjI2ISCVycf/hDlkYwdfD1X5nKbnZ8OZDhNO1
E6M4lGX0zwxRZ+fDtpJvhqKJQPmTjvq6ly7UuW4SPJtPpqizTz4WVSdZ1MqhAq/hRnplOQq95qPW
wBUf/MC8r9WyOQYzIMqgl/d4Gxvx+erXrIKljPqS5CNvemIJKZCFsdtPSKYjAmhzWKTsksbyr9v7
aXOuNfAhSyNxoQVdz3Xbctitmtug6VL7qBtheejKyfBmCxX320NtlScXEwfIk5BlAAwu2+y362cQ
cTeqQH9P1gxAK4hH4CaBXhyjqA5dE4WlY5UBaLMozrnlqOEJVvjSpYjz3FPLQXPb1LLRWxx3UpaN
3X31s5ZV+e1nEVMDwd1Bpjwn6RmgvewFcbyoSuOIJTfUp2/Pw8bzgxotnQoo6BYPkPU0YOtk4k/A
ToMUccAWsqQOmn9HMks+xvitHNtGr05ynUhntez2Dtc7iSBiF7BkeqILCZE28irfAASDDLWFpD3J
WUKfozgWtnCxVnzA+/3f2TKP+hR5ZlJ/8Yf4AgTigXQLe3AbpXSMApTim6X6l9TMni0ZL/C0+6R2
9rQTAjbSBjpU9NPBlsLVWKeRPZSioFqaEoOJvX2NQfox6YrhzxM8BDWYB7hSYOG01ZMiAUsv51JA
WX4Sg9N1KnZoIlF2vmWD3bNwdIEhC16cMsXQ6w0mp4ihlpHie7UE/Hio7OxoJm2CicnoXxY84IMt
xejP5amP3GSI7K1Zy6esiX7d3njvNzp1NJCkbLmFHL7OxeRODWqUfH3PmmIUYGPAPOOcBMcqxEi9
VOvq8f9rvPU7e/C7ZrL8igJXqBYPidEU50rS1BMPxuJHVaGgenu8DcgS5d8F6mZSxaBiv9raqpTG
wIEs24tr9ZJonSahYVnbsYMlRezq04ShYzFNSDXrvqM0ieWEulqy8FH0LCpE4SNbmtHrRGPkgMPG
Xvx7H97pgVCjVi1kKNAhWDb9b4EmHmvkaCthe43VYEwSyC6gKoS5cgONNktxSZRfafXr1OkHCRBQ
4hglthK6Ttv01ZwASvrNfWnlHycMcW5P3cbWoJqr0zcCxkJ9cBWTrLKaFJ94hL58+DDMGopgtSS/
JL49fhYYY+2s1LsQSPZCWQLTOFgmC1XieiaCtorDsJrR5kX0FRsQWbhzGPePQsdGaYwRSK19JKYT
5a+xnNuddXi3DMvgkECo89Iug81/Pfg8ZlrXh010gg8dOpkWfDCH/IuS4LFXduUvQ+8/3J7czQHf
Kq6LjBAX4PWAkTSLaijx7Rj60j+lSd5+NCeg//Yki6NeGcj+iXaPiPsuggIoBvxCpGeSlyNxPSiG
C3Me9nyl3JncmkOKwjFSxDtz+W7fLKNwjxFPkEp7B8Swk9GypYBPqwKlvASGnLizlIbHsJm6Ix5m
f6qghackz3GQ0vRdCN1rO6EK7Vy0cMlEYxz6nGwOes/vmz3c37IgV6/J1SirOJKP+M6mIXLng2Fh
yQUvk2KDwG8knxxr6Cy3V0vjQ9AMe7XpjekkOi+kIdzvoL2uLqTR1JtejSb6pDgSnKQ5sbwW78Gj
iWnUY2Ls0sreX01kfAtJicO4tEPXZ0EKAkmN/So8+aWqnqEdaa9lMGp3ZcBObUSEMvjUpSdEGP17
BYOrgx9h7hvbsfTp9hl5Z4/JygJv10l+QIqjYLJ6Y2ASZdSSgBHl49XjAJGJXVVq/uVhCGifyO5Q
pr3Y1ejFgeZO1EsOUzHFLmI9mmP7sUuSjJ8tDcLDkMj4hSzskCk8TpG4JFHROqMsvwxN/KHN7GcN
9JMTVVbtUE+4pyBiHpu2bf40u1h90eqRWI5xhTs1hgeyPP3MDS14igAAXW7P29aOoeO59DJoMBPQ
ro951ZW9b6lJeEKqSHcGI2+OiSl/Bg3TH1Az2SM1vX8wLR+FiCesHx7AZE7X441WJsVzawWnsK/+
saJUPcSTrn3AWR2ped94NbQpOQJVCR8IwC2lJT/10OKS7vvFSvb2t2/EVe5RUFM0YAlx69OSa6It
YEkHJ7vEiEnShgDZl2Z2fXXgQZyauifSee/JuBEblpotfO0FMwMw5XoCeLQEmdKyqlHTvuQoOH+y
gy77qNCj/KSEeuXmHeU8Jy0tf2ep3+DGq7DE0DzCSeCo6eurDUW4mJUpilDGtIr7QJlDJ0GBF/BA
Sh/NojTSJhEsv/HbaCEVnfkvqWVdNLP6yQv3n8rw3WTAWyzN+l9mmNBSSmF3S/0P6tTnAKrVoam7
R5DbMVo11Q/LKJpjl+XtMcA46vbCLZvk3YeQEsMMpv/yTs2u6wrTmGzmcMzxdrGt1vLQ7TV2ioKb
o/CAYJ1o6sIAvF4pqqA8LAM/QB6n6g/saNWV+mnPkHxjE1KzRXcVhjNJ/jrJ7ZIE15oB9Ri68bML
pxMF/SRVLsiFYeox54iBU1PZ2QqbnwZcHNEqIPraWokokdEw7y0tODW6/bNqFeVoBFG2kxO+VbHe
LdOb1z1VY/bcagKL2tdjQcsTlnxcPuuVqTgo1uD52QfGXR5o6YEHfXIEdSR9lsqqdas6lY9AxqKP
YGIGd+hHnUqebjz3c6sfWgNRXYK25aVmIu7wz5sx8MtTZ0w6/kpI1Hv/YZ8JsgRKz7B912lmHEeR
30oya4N9pWOq6MSgV/zrvwxCN4PMnBC8rgWWSeHXomIQ2WzakxZjImPWebkT67ZWnHQZxPeCAWHZ
rzezhiXYQDuCFZ+h/OaTVbvdkh7c/pb3JRoSxaVnT/N3Eb1cp6pZl9i6b7WE1ECOv9hNmN6Buhmf
8MxAx4QH+0Gx8F0S1hAc/XJs3Z6KjpMAwD0PI3YWRYL+VJLvGj9vJSqAmBZf5gXXT3Z0/f1qUJpZ
AIXX40LpfgBpQRgc0okrZ3N1JxtNjDEZFwzYZh3txxSaEx4+cVw2ezO0DLQ6FNDvAdctEstAjZZ4
8Nsjbp4LHPGSVvIm1NaescZ4qAJJnGc50z0j1rLnvBwWtWv/F5XN7JevB6Qacz++lEahvNxero1N
IYifBu/5t/fkKk8N7GaoG1FIXplO1QGFIsUJfWD9fzrK0v0i5QY2Asd3XY5tCgVg94x0jpmqo4MF
T30JMbrb2eDv4yijmJBfCKOcpXUlVpcnM8mV2fd4p6qHupymc+T3PR6C0XhWM2Vw5VwddwYlDrxb
ToblBuJipdwMTft6OZto0mpjpHyfdqjxRMpDiQD8z3mgWnxEwX04lWAibae0i1pzu6xJXw3fwoOk
ptOpOIM8cxOXlvwK2md6AawicRPLz2Zs2x+DXk++jwWIyKMNwC86afgAfQpDTf0paB4oOMdFhe6q
ozZ971IlGw+VLibJQX090y9jPSLgatOOQi3ZT9TukGpz/CleHBFhVEX25ERZ6AeOpQFcOjRKbI+H
yCgC/4AaHbL0QlLr+BybafDYT230UGed/9c4SIiejnb5Iwq6KXWSGBKVo4LTe+m7Uv+s4Fz0K2/V
/O+4DFCLnwPZGOi5GD3b2Y54HEjR34ne2k8RCjHmockxIgUupVoju9wcScOsoQRpYMK4nfsk/BmL
ihNQJE30QxpsBWNNaUS9Vi26L+Y8Qb0FeP5FKeZydmqcWJJTHKo5dkptBxcXTN3PUVe6ZzPKbdBf
hlmfJyi0LxlQcMPJFFV6UGo98o9aOOjnsNNowKmSnH4PJTF8zUu9eUl1ZcaFR25eBE0FJOizh6TL
MA+qRSfnTjWXVF3ywV+ctIx7oov1KaVo9VLFsY/vD9TIQ53buM3T07PPmKrR+0vQk5IOtWhKGR+4
BJNLfbCjiAqOPRr4uPj24MErDb4r+dxXh05Ruqe4D5PpVBulpLv/J21jJFsqlbZRZIVwP0vdfpES
M8cRIjc+I+WXZw6KgT5OtXb7GsABw2RRJKA1lUwSVIYw/vksUlN6GaIs+3L7xC857HWMA8wBUZbO
CMWgd3DloLat0U9i3wuasnD9MM/crlDUk9WYn/98JJR/yJxot1JEWGXTpBSVWgcZpVFUGu7LJvzV
Qv1+ku0m2sk5t74JITxVNsjeaS2tk5k4CMJ+DBmJN4FXBVl9P5e+4Tad9O32N72lfKvpA14GjIlq
3xvd/TqmJKIUQmJTemXQIP6jYZQlWbQuiQfamctjOoR6Q+sSZOMhDHp4WUm2F07f5Onf/wh+ALwS
HofqKrANpYZnx+DbXhaYs5eOJpacI45khZ5/VqfuHmImhk++GFzDb7A0EJRTOru4r6X238D+HkvD
fdv6f0XCvMdf2fzVlXNwbmKtPN+erY11oYKEuAFPWOpI9mpdxsqadRnTEK+VFmPBUPyTNll3BBDr
O7dH2rhhdNhgIGpAopPPrp7KIvDB2Gj4yWJJhgtzZtBb6ixcZfNRhnmeaqOj09r+831HpX3RQFpU
mng6X2+GwMfxlGGoSVuB/K1vlckJ1Hg482/N/zCVsCooHHFwqVysDpOltLod5gyFubPsdBH+I0Ag
KkT42nnnqzb3uMKBZX+D6Ycee/1ZtpF0A9oBttfXA33/AjTAET3S5tjMqn1MVaO/DFy4R8lQ+kMl
yvxSkT3sXN/L3K33ONojPO4QDeVkr+bWRE9iUizd9uZYSbFnUzMMukbhRTPNS8RE60/VyLMkNfK9
Vd0ceQF9Ly+/Rfr2+vMNOQtjKaVejjdef8SftXKwSBV3Uo8eJW4vweepiDGvxXt6Z5Hf53xgnnDo
RP2SYjKFn+uRRYB8Qx1A9+uA1yIAX5JHYEW1M8rWqVQW1gCW7eymtQnFUCUdzs/4zeJjFB2a2PR/
wC55AAhl7XRfN7+HVwdgCqgCHJLr79FJfCrsI2xPBzjzRIuqYOdGezCkZVbe7RQqRKC4yFPA/l6P
YtA8t0kyGCVHA6evtcbTlDF9lMu4fswpue7Emo20kgoZ+wKQBkUBbXUUexROxpJ460l5WD3bEyIb
QdmWx6LAfEufe5zkWg2tejyMn/N62Gvybm1PoilvA/YKLY5VUB1KxQdFw/DNmMo/G9OPsUfOIg8K
TvYy2XoNk7HWD5JlfrodY3cGXocFZHTJqSoGRiNL9lQ9SL+qsYVfj4r+RBgX4aHSwvTvJPN3cJtb
wR0mBtqJQDl4hK+eZa054iSl9iwwzTOECuriILQ0PcttVbtTGxYf0S/6eftj3+7Q9a6iN00FnfBj
0m253lUdnmI+GjK2Nxrp35NpZsfR4oc4War5ndvnuuphjp3f1WicOoGE2arfGoTnCXM/dFgmGibW
V0Oqqw+N0ZpP6oyzUsbu8FSuk3Ol24Pb91Xm0UZVLykFNSBmaFGCQcv5r4vJU54Fr7c/anPnLgxm
sGJUs9YKS02rF1PdMpE0c+LcyZBzumjSlFw62egPsz/Vrtr5yT0uiamb8ay53B7/rZKxmlQquqwG
fVJ6dGuUSFjPFo8rbpa2qNtHnJbTx2gU3WNt6Zk7a3nxyA/JsJ/Efa5pbUx4wmr4IPFsO+RKIh/M
xEovWTeKM+kkzrF40LjtLIb7Bj0qTEYHWPOBDuAWkWJ8zDPzMcLc7gh5Xv5siH50mrKxDjY6cUc5
aLDZxH/cGRndNWc82VCpQ1tK0Wggj9HsJt2x02iV6GgI0VnXw7Y6iWzOH/Uumr4pSpDszc/7SIZ4
3iIFtbTAIHJc7zm5SytJrtlFRrs4ZgnszeQo1Hbi18Y5XpDc9KHQBF64k9ejhJkR+aqoyB6RGD8G
WD+DTVbiQ4ATuhNNSXpQszbzCoo13u31f4N2rNef1wd6h4Tq5V1+PXQRKf3QG1ytIAozLNq1qr+H
Bat2rjBH2UdCspy+j2qrHYRej5Y7G0nyJcUtDb7JOGFP2el/YVnXfWxLZNrx2JTkB4H9GWbZuLR+
QQxCeZVkpfuIvOnwIcQA7o9JFAsMnn4EEuZsXxif11+QTIlAjH2ZvFzRzlKQtq6l4vxYh1VxwIcR
A3dDA/RPmc+T7G4PRbZxd/P2AAgBhWKp5a1CYaBgFD/VBalZBuR2Un3dacsmPRuKvxPt3wAV79YK
lgjZu4LE+DoAppOcdPNs4tlndc0nrSv6+wp3xC8gEhNMYqrWdgq6+X/DcVS/QfwYaqfp7B9STQWB
MnI0PeMuHv/0wSTVB30cH2MKqZkTGlH8lyopiLpNqAN+TROjDZ26QDfQnXxf/Zb4sbLHANtIRCi6
MHGsGJoCuna9alhQW8iHsWpK1AdeJIzGDeRA3jlYGxVW7gssxdjaqEXzjLkeBsfzKGvmmiS1HgZM
Q5pI1A5o0hEJVrLN1C3DKDqrQ+5/z7Mk+NhggXs3+GmUniMpjejfAFfkLVdMLZZfox193Dl/Gzfp
UuyDGAVhGgTaavsUtiXFvpXa3tCah0qyv49xvcipZcc8MM5lkdz3Rfpk+9R3Av01G+S/k35+LKfs
LqhLXIiG41BGriHnH3sK+mWruYk1niWlOKpG6Uo2dOSAI9Bp3CadXTsqahw7k7z1CYtNEqGLyij1
xOs5jnCKTkDVC4+HHuDNDoBNVna62+jGg2K37cFawI63523j3qRISrcEETeN6LVe1w7J7zCfhNfa
P9I0m++RUs0ueQkUWPQo/9ZyggtoVSc4bQLivj34RlsWYa+FIkp7gJi7hgWnvuJbJcgeL6YF7Fhx
da/4DX5r9Sc5ELTUldyTuvQjfs6voSn90uEzqFGzJ+26Oe8WbAleRiCx1t0DBWHfIKmwrJ4D+wlL
uaVaP3N55lFwtH28CC3/39sfvnVogWDzEHrL/dabdfGFhVnHSpfKgNBJJiy3CDm5t0fZKqaQkNBm
p2VJFXxN2SoiGc2IjruuDabv8ASX04uSUEmv5DImeX0eU7oyctaYn4Q/QpKLLP1kKkF1muelORvl
w5l2NTbbiMHdI0GmeWlJdXY0w/QJ1es/b0qi7QFAZsH9iKXecX0AmlmT8qbUhFf1anJPG0/1oPU1
Thio9cmeY+kxkKRx59RtrgWpMKxKlGlITq4Hpdw9QwSdhUcRJqZYWZmOVlTGTn6wdc6oSeLpRwmH
ytHqcjXnuqw1fOq9VBGFB+PCpAI62F41F/Fnw4iah2iO7Pss78XHOq3SneGXY7y+8YDfA5iB/LzY
wVx/JMj+yk4lhq+TpYeemggr9Li+0Buwwzs4E79ub73NSV1QXILHMZ4zq0mVyggkVU9NQ4S64ky+
pZ9biPuH/69R1kk/BvDWSA1ceJJWNw9dk0NAtqV2Z+42vwUdBIU6H4jrNf2IWsxE2aRhVyodquud
YmH/jhTEf/gWoCmoppC7Aqa6XqHUSLRM73q2YRQGBFvzY46m2k7A3dqFvDIhbMFroiG7GkQVeYv6
KJFuDHP1ORVz9DTbJFrSJLCwTi2UB8YGHjmmwUebfvnON26l56SWNETpWtFxXZ1vMAdh2VcpM5nh
Fm/EnUKeRQCEMjacY16Px1brDHeUrWknPdgK8QtpEUkfTh89guvZTVS1MukSE3DnIPxQoxp9qMzk
m1LXH0UnXkML773b67l14n4fcXXg9VQA35AJuQiUHugV/EwtdT7DdHHnYZZ2tuh7Xa2Ftb4gnNDK
NED5rBa2qruoSzoulHSQ8m9ZXYyVU6L6e6wamOAhl+zDjKf2OZ+kL6HZ2ncDkm+HUROJ24nun0qx
wp213jg1AOKIORz+xZxitda1LYmO94rwAqSUznmu93f/D3npxrpejbL67rkP6yBY4sw0okAVBb7u
obJl0i5rmg9JMEWoyu09Hza/jMCmLFUbgx7Q9V4yCmmQ7CXqaMU8kCXOk2suz/jb+2erxQtUhsYy
VXG6gmsugW9pSaHrHbATJbRQdqoG/SLJdEoBCpgn0fJdrWnH33QtGQsHPyZ5diLZwM6eZ8ho3Blx
PwsH158ywKAn9391PZVnx5aKXhzA2VmNk+UGep/KxLkPqkIpHa22oSZ381RR+KEsvxiV2RnO9B1/
MbuuliaiZWev5BLBq2anzffbX731zuD9iZsI6GqY2WtbCBNlZ6UA40jxSO1fjM4OXbqv1WEMlfDY
BIr4Usft5E2NXx8afdLuCi3Xf9Ba7J8Vw0/vwkSS3LkDRXH7h21ETnCmC9CTXwUoaxVAEJ7UcdtC
9SKcTSymLYDPfevzeKC+5GZJRl8MB0+vN7SvQq77z7dHfy9MgRY88BGkPoCQGviZXe+5jHfqTJ/C
93hF9bVrx8HwGPpGX7qRDc8sHzGCPiSiCV6VatFjSOZ2iBzFTz+o1BNCJ+obOtUi5wF7kGgCH2PM
60MvLqJ0iQDEFCcRqb7zszfiPQxa3owL9Q+hmeUk/QY6sUbVkOJhqS/Z6vBIu/CnNJjtyU5DVAt6
ZBgsylye3PjmDoVj44i+4Q3finG0aVdhwY7TuDdnYXnKhIqXY4tSaxxDL7OdIP8+/NCSBdW4EKNw
R1iDqOTUqrGC7y3Pb+z0IEtJ+BrGdewa+midRh4cTmb7yevtzbAx6NLgAMXDE5FseXWzsE/KMlEw
odB9tamcWdjTh8JWvvqmWj8U5Zz/rK3R3Annb3CZ6wySDgSgRKg4kL4B1l2vZZ5rYwlkA3BqR650
8OUEgztftJrlzAiQd09N2Zef5HqIArdsjOJT5DdaSyrtdxqZk7UgCnHC7SHB5tp9GzZioiwbBs2h
DMxBHCfqYI3bhQA53UYzMhlAia+8+iV0LidtojH+v8ydx5LcSJrnX6WtzoMeaDE2PQcgApGKSU0W
eYGxqlhwaIcWb7PPsi+2P+R292QgYhKbfdpDm7E6mXTA4eITf4FZepXqD24z1zXiM30a+6Jv1PbQ
9pPxo2cfdKCpSsgRahNVf3hlNv5wqEP/mjhVB8kYdcnKb8y0GQ7d0i63DSyaOkxbtsqhVEc3D8wM
EQVfU5SF+yRXP1BlUFUfnffOxTI4yoqbyKpqL0ioKT0MSZf3h9hWCjjvirX4FLAsuaJUliGw6rjK
D65lSMCqxWRnB7LJ/P2UOT1m3XPyNbOUVh7VKJrywIFJ8uscDeb7yU1q6dPZnfJ7VMQm94C64egM
rRbmZO/FwfYWG4HUoZje8PTpw9AUjRlkc5kBk+1VA6Rgn5Y7C+5KdEHlFv4jgROOWYBRzr89LhwJ
lT/hhIgjx3dUudsPs0UNxI01A9lMVAVrTUaPjQeuZ5ps7xFlDRlWNk3j1gUtYDry9VmbjuoAlQvi
cWoI26xN9C425K1hh7kX5TdGVvcnzErr48tb7TKIYxQ4puitgZ0jhT5/cZmbIsFgyw6xZctvGkLb
AyIbB5xCJjLFak8fdG+4zbHVGl7bcaLYIXQrO2hV2Ry9Aai06qzuAsnw+vyJGjkZNx1MrA3oh5+/
XpIrjbIosx1OhmxOU0fPO5fKuHN0XN4CjLKmTqT1aCptiaNNaxtI9rd2aEd6djCidno/GLEBzFFh
PNxtHxwQHsGSTHvMuvX5N2cWUh4UPzilkRPZQifyWHpFPksbF+1MCea8Re7MzOvbJHOG1yp7U8zx
SGqA9dO3BIK6mcrUWhwrG63QWrzmluMluh0cXd3zMr/yRqs2DjYIoCVWHv/5MBRuirhMKivMhRLf
Z0mq3wzAtsKqdqqdO/TKUFBYcScmU1xVkDcHvtkL1ApKAac6USo00pY6wF7CO8hq2SvAXR1qVTB7
qsjTADh/K9GKpG1GzwxLK6lCYgT6hKM+njQOxZ3FeOXyxNmLpif3J5XHrdYk3cumE4tphhgaQ2rN
IsT9RGw9qkuSfdUaTT1RKF12woQrhTimkV1gQl9evTI3aAFVIzzHaNhAp5TyRD2iYTZJLtHcMe+G
PGvQORzMD2Os/556RvIxM4BqYviRhNPieQhmWdrdghjFwc7NLozdLA8XtD7ozGQxEpjR55dPvStz
9FSaJHUDKEwF5/xzkBxHpBwLXR4M6znsOBvCwAT5d9MUkbh5ebArZ56Hpi+Kj3wMIMrrwzyLEWmM
ei7KSGaIwbVxT0BonZRZGRC0w+BiVorx1fQKZIWAU4GeRXqRuO18vDGXI1sY1HO0AI1tNCi+hVsk
O291ZUU/scKI1PnswN/PR3HSIa1lnjCKPZsfbC+fj3G+dMi5c5y/PIGXsS4HwcqKp22HvMYWCozH
Tl4aqUNpdm60t5HXxigOJHv5zyX/nq+00k+REAE4gOPL+RvVhTNZSHLqIbqKyp3iudGHNosl/UAk
RTI/MZXq6NZyusUma/pZVM0clpM53TZoM7x1ILTeezYdaSupqwXVljwPaoJYbC8S4feOWNpg0RT7
nZWLOXztBFEQoaa8ytiSUW+zkM6oq86Wro7UCa2NXEa/u24T/yuDUNKH2MXssG/Op0erl6JHJFcP
MZ4egCRW7Xc7rstPL7/K5WZBdw0dhDUCp1uypc2ZRZylMP8p6C9aRBW3F8HSdeRuYGVQAU72/Puu
5J3nA25yDWUkYk0n2wl1qXR3c95UYTaL4udYZcmdeBCQKrV+CGgrO6is9KTHySRCdIXGbwV2RoS2
jvchtZEEcYEXh4QB7k0rC/325Xm53G48Ju2/tYa/trE2j2kkSw1I0nHwgcrqoO4JBOWo9j4ADGPn
Q1+hdDAWDApK6fBmUB08/9L40nhg5vCITmItC+D4NQetqrSABvIURqWkXYE8860qq/aA1M98GDJT
CeyyLnfOmMuNz4OgW7/W2MmyLxaDR94Mo8YJpx5ZwzFCO9yYvb065hXIJMPwnvRkICQBrzl/37hc
8jYCOEDrJyZ3gRV2E0ei92u3JrO2JMorsz4GOVZT9xLE+e1IkXvn+157VWJUyoiQbaHBr/vi2SVR
pYKUF9hFKGLHxCVQVIGh9uarT1ICfZLqFUFCaqFugitVulq1uv6ESTc6h2ge55sUn/rjy2t1/VfO
g1JGgS2Nes+qrrFdP2rfTLCU9JU76AC6dLXpRlucn6NwKIXoGoyyMSvudGKAndDn2iZ5krFGPYWc
Zlt9Rzu0i/LaZBIX6dx3rRUd2yjHz1or94a6dk4BxSL0pngJHGqzZtDMNxQ5873GfioPQ0pbUdOS
FOvfjkvdMl+fyDylaPTpQCwTfW++nIaScatMoxPa+lzd6n2S+/kg3J3Q4epbcb6v3vEcwNvQYdBm
3MCViapS6bgB/SxJCSYpb5Ji/GxMdf7u5YXyBN24WClrN5QYjPBxm3ZnNAnVSLh2OHdVicx37wWO
lUwHgaR/EMeG9FsYMjfof9o3I+FBCPkEXfKxEW+XPG8Ogoqhr0DoICnByiPvzTGYVcgkQ1toPlLe
w5seu5EH0ZPJzl2L5nJkywfXHsZDv6zYzzGebx0SmgCQmFr5nlabN7KJMOHFWMBox8m3K9dHgt21
qwnXn9Q66bOR3lcT4gb/JrWmi5OmQUuxgEgplaW9Qwqqh0szul9fnqxr32bl4K9+96Bxt61jo+4N
OS9U4pQm18M8z6KQkgVYGPgb9I8NbQf/e20XcyKu/pF0s4wtnllqtcithOp86+m133SF8cXqLO1t
HaVGUBu6fULozAo8YFw72/jKWUgzAEkzjwwQ0MTmLJziyjNbJ+GUGqz6oZ/QlNbytr15eT6vHBbg
9bjhHJqFgBo34R4g3SmzYVWHQ97hcpdb8iYxqofJmtqdXXWZbVDFfDbS5u4uCgOJ5zxmV8WxFRh6
OeIAAEZcWUAKOQpWp42qNP/KJELdICRcY7atwL0CnaSr25RD2CqnU+lJhW5OugenfkKBb3Yw98iq
K4ogFFnHJlZIaCIJENXcnWBBjxUQ4yDyehK3fI5CPTbi28UY1BuXOjJw/2S608GtQo2T+U0xIZ9M
qtcdNLUzb9XUQGCnGPJDpyR/yG7U3wCI0CBJWNWN1mnyrsuGb0sOCc3TQEENUdG/nRCMeFC6yA46
DeRenEYljKhFnF5eK5cCRuhyYU7MNOIht9YMzq/nbii9pCsKJzRiMeuhZkhFBrFiuL/lkh6hn1Sq
7btQv9C8SMb5Lb4KZuNHVt3eu6Mp20ON4P6NPVcgttA3qn/NOnXaq+VdW9G0b+gir31Sa9uQFLWI
pSkpYmZNj0yRqpTBWI36XadYe0jKq0NxGq2QKgTq3M31J5QmiS0tdwiEs/pQe/pHGJ7pTVsBY9mZ
+munwaqQ+4+h1p8/j4yKvM8cYduhYlvOG88RMmyjKnsw4eOFkxfJ7yUZw6fEJfzsy8bxY6pxp6XT
3qexshw6FJRuc9gfOwHblXQR8u3aaydg1CBjbJ6LSj2TOzAFprD90RKhxGx28Zzvmre8FQowSFUj
eTFhGYr0ndFPN4Mu3owrxLzPknezVG5trfxSWV0wG+pj6yjBuDR7uiBPV+h2gxJAw4HnTucw3+Tp
lDmcpc0p8LqKEtFF7cf53rPi4dglHYV4HHPCQm/lTYw3gy+XCgKUQHBJF8sAKi4tjvNkjEcFmfNj
VszpjZLn5qPXp8uDPdrg5k06G6m9aF//TUduYKyIlcJRz+YbFIbHI2AhkzZ94+6cbldwdSv1mQhz
razwXpt4aF7qOXYyxlp12X6fZVv56PEMh1Q1y1t6Dl2gGIN+UvRieSe8Eoyjl5DDF4WF4Tyh6b+w
SCm20TziusLBZLMYsAmd5jT17FCs4Jm2KdAj0mPzZEVm4af5gvCpqyQQUNG0U3P7ZzOUAxz1PPMJ
UNFTbNQ+bGC87kzT+nEvPj41AYBx8F3Ai5/vHU8BNpRzyYetiB4IncqPdhbXH7sBUVepqj/txJE3
Bezg0FhQNXx5Uq5tXJINOpToeiHDsRlcH4cstdPIDsl45oOWwL8gWPJ2UporYRH1ffDU67QjH7YJ
FnotGltquPQKK5xMragfH8o5/2zC8Timnfd6qBSsOrQZAXPSDEVr9nxGV5pHnzSOHfYico7RZCSH
WkdR+OWpu9KPYhhUbExqa4B9n5b/s0OvaIWhKSN9kjLLeh+Nojygcvx10WvvMPPn7+OMMkfTWHdG
XKG/675xFesg+unLyw9yObtYq62ObnQ8HU67zes2eqvZcT7q4TTn38i59MBS4E3HmKiDeSu7nfV6
ea0wHAjvJ6/GS2WY2hpwSLNLPTQXRel9IF69P+SFuNftynx1P+NsrKeqwLMpJo1qWqfIqGdF6vRQ
5tmfkaz2iopX5w+DFKq+hJk0ac6XS15FmdXYoDznGWqr23vq0ZhldXSajtTKmfcS/GsTCGAHdAl4
T8CJm6AW59B5RRtr4eTIzq/Qt3tL+FceW0ubji8vjWtDgUxCnZMqHUTP9efP5q9UC8QnEM4C+lCq
xz4Bc6N2Lg5RTpTtDHVtFu31teg9wbDcziJStPDO0f0n6zHNt0Yl5V0T1fIYgzO8j2RZ7yzDdVWf
H5u4DJDbgxaH04k26PmrcVzPmUgqXm1RqWyNVKeOCeaUZIZdcYzUujgokBkPU+7t7YDLQ5OhdUrd
EHhpF21xHVOvJ3ob51qIH3dzqvAi80tokzsTen0Ujha4kKj1basXC570teYmGqajmhl0PYUSZBL2
bJiurRBaeaRwyBQRlK6f9dkKkX0jgRTw2VZ1dBhi84LDoJyD2qybnRe6tkLwUqCKR8IDumqz7gsT
6a+qqbVQTdvcT+PJPjSi1w9x3Q9+B/d4J6W7En+ANYYaD0EeAjnFyfN3q72U5n8ZqWEyJm5QNEr2
oLiIC5lqbPkZCvXHglUkfANZajANkX6j1upyCx6jDprS2QPCX041j0N5GMUZQn/gOuePU6qVNvCw
+KW1LqQmtU7CkQssBDHx6eVtfznT5yOtT/Lso0YtiSxcBjUkcbOPc+X2IDAz/K6EWhyhiP14ebjL
lWoBq0ILEXEZ4rKtx1aLAENRlLzYKg1y8upoPOZaWe+QVK9Mn2Zx81A2JM8jRD1/Kbctgb1U3oI4
XVveJlYehyWA2lvyz71O6ZUXAsiKjhNR2Xq6bG7UFlhqp1fWEi4Was3oG/cByJx0J2u68pUYhXaZ
Swd4jYs2LxSpVu/Y+hJaragpzedvoix61IbWZnHMe9Cpy3ei9gZ+BB4GpH6uuvPRZB8xZcakh71u
1CFKKjmqPa3y+eWl8PStz49lipJw65/AttaFTLlX1kWcq40a9n0bGcGoTtH3pdQt41CPyCv5g9JG
2WHMo4V4Ftvs+xTQswzjphL9HX8FaaweSaHyHgJtvvi9WmgfNQf3x4POYXEAiRq/T9O5HG+jcpFf
cHmw0UWTXjK/V73mT+Cm8jN+UKnmR7JfvqZL1Ix+1/QQUsWg6DQn0jHP3wp3tOtDoaW1Bo5JYSll
DQDsyak+q/mo9fjDrWW8ae2yHF6eoisfgkwZPTXQIKiGbssUKk7XpWEPaji1RXdqpkQlOxXi28uj
XIGwroga9O1WZRj8SjbVEEEsD1sOlfhoUuj2JqN4LMulQZ8Q7Yn0wZKzkq4T5yWHqGXz+tA/nDlI
U906xVVkfkhsVX7qliyChAmwamfxX17fwDkIfxBwIuK60Cgf1SzRpzKbQ2Oyy/uVm3owRlE8Np0C
KgI6CDTutnyLOcaePu3l/DMyTX7qboTt9rZ+jqUivUSP/m6D58SNDuD0YLjlsPN+V0YhZ8NHFMQR
RIqtNQAhnqmMKZu769MR4dcFsXpzsnfsb67MIr121G6JD7jEt4oBVYM7Jdt6CZHebh4NbKN7UIor
c1DVy6B0W+WoFHN/MOSwp5Jwhb664nFWfUCAQCzkdQaeXTJ13hhDPes02M2e9FhMRf61IS9o7nJF
X2q/VfL6oZ3UuLxXsgYGsTBGvDZida4UPzUU1z52i9n9kFIMD2TrIjqZ0Vx/9qi4iqCRCkwwCScO
4araU3yvWfrJr6tSf+wiSJaHodbSvZLZta9GT5tgDUAt4iebVCCroy42GlxI6qXuD0U9V6FnwEF7
eW/ujbIJhDSrdtxa7ZYwrrrk3gYeFiR24e6swMv7ku/DF7JAG4Bo2oZbo5uNCpJfrMCsrP2qSQzf
zMoliDmAdlLhay/EvW8hrwo8A9jp+VLIyzHF0SRlqNhUD3kKzT11J/Xw+mkDNQPbgXo5UO7NtMWA
Q51kdueQNISCnVWMB8WI9oL7y1t5hfyTLT3BG6xtytSoTTHpvQm4fzbEl8UauhNgt/xUodoTFLDg
d97qCmWf+hodbY4iGkYXIJ1xsfOmp6EXFkCn7/NOH6pAS5avsRGhz80y8Scpy2BSrPLXiK31lnAO
0HIrld+acmlvMT4Z8CICyKwMKhJtSQUmZtTrG7OpVdrl6R9mp4rP7ORy5/S5nKp1o3CQElLQ9t5e
MXYrnV6tzSlsTG0MU/gO972eG58ia9JxAO3tnTjzCuhhbQWR9RHF8IG2QFjAAXkr1qmaa+m9K9Ik
vlOn6mtvlG046epnezLSEFER+DBoE94Q6xeo1so93bVrz0Gle412104vd/n5eq/nKLXVqRsBPJby
V2A/OTwn2mXvKhk3fyoK1RCazGNRHo16nN+XmtM4GFI5P0pzLPbUJi73OUnVqs1GQAEWeRvYTXli
DUDXVm1vmnBG4/QPFsJwh2LO9Z0j5XKfAzehlrASlCk0bSsXTirw+8kZahjG+Dv2Ov2hBf6xE+hf
m17KxoQsdHNoLm7vTiyMPHuw8zGksvwJ5Z0oyAfam/OCysuUPyyddTc5oxko+nBrdelv5Pl7QKor
uSM5GtnMms8wp1v0oT5bzpDPYgzHDM0jS6tM7Ov0+G1uGrVPUa26SRLPCKeyL4JunNu7KMV0oUri
LiiSwdw5JK5MPMKtSDDRa0deYIuCzSQ1h0GxhrBIbOODhEVzGPsq3qE9XVlJsN+JFrnO6Qk+zcmz
G12rXeD1LaMgT1OjmB+3H7sFJL+vKka780ZPvc3zRGEFFFCvpDcFrmArkrIgTZE3UutoQE4499hS
BABeXNw8RneZDlNlKotvKbDSTvWQ47+t5fiaB9agwIdvo9HsDh7srHv6TNEPq22SAu/fvMtvpR0Z
xY3jdVTT0q42ALMm7dFqHQT4jVomP0AGDt4pTiwGENgzLH5rSC1DOMN1Ur8CbF/6lP1LzQdzKuvA
bKvoxujoc6MvpOuPsOmXh8RpnQ+qOeFurNZd2R4iZ1ZjH/lfUQbouPdHTUcNMNAiy5v8tFIHNDgG
vX2YU5kHKRox6PEUWfmjtUrc2ltV0b4llPLeJBUebTdzMdu/5/j36EcXZ50KjDAcuCBKcfrwW9GY
0yF3rX54MLyipTdhCAQJBfgzsBV0cV++eC+Aw4R5EI9BNKxCuZx360XwbGGoslRMxMugqYDAOupc
hd9ENNQnNIi8RyjDuA10wn2fR1b+3VWy+NasRueNSf/VR0CaflSC0rY0h+a+KRx99tNM9b40HIs3
AFPTBzqH6SsjkvWJPQByK9wf4sQWod5IqUAu7+twNEsnEMviEEaOy04gd9G4Y5hVO4F2Lq9KWuGc
T8w4Ik7AGqtDbVR1jCHTDiU9VReJj+xjiQAUqSuGe2PSiYMbr1ylwa76+1yrv+tF0eP2p4OaDeYR
9LwfC3PK/U4aGHp1NU51N5IOGjT5tLXfJj0WpEg2ieGLI6rxj3yo8JUq7eI2HVSOPxzI7NemkLwd
iAFmkLrB2sDbBFw5ADIxEOSHlbDFozPXyYORC++93tnNraZQiLc67PpwtGiqDzBf5w+pU63dgBnM
SWqmUg+WtjLeL565J6++PRDXR+OCoJBGoA4VaDPx5ZxSe5D4fU/YTUMdNESYVfGeCcU2vWIUehmM
Am6ewtN23Tu1irUMHYdQzE3+CButfQMnbAj6pLTeyKi03yBlmx0F2rx7W24NmZ8fj+vQWNCgY8ni
JU/ehBhRoSPmh1lLmFvFl8KuWB6GOpZ+k6n9xwn7p8eohWpsttE3mdkIPGfTuHMPb68Di3ue7rnL
dQNl5iKqx77X0kfHGMJhMaogaez2rm6EcuongsuXT5irQ60dLC4DA0DR+rmfHTBIqipJ56LdtmTu
zzabjdu5Sr7ahdzD+V/gSNeXsmlHQ5mGVQA08Hwk5MarQjrFENYRVq6qwN7HyTLjoz03eHll6L9M
SP8dojFvPmVquRxN49VYeZ6B/HKNHD2yDJip589gx+tsD14fLi7AAiMpumCpu70j8MqcrlksRjgk
gUglbUaBCuTBCY166LVlBk6wjQI4xf19QV1i5zK/NhScI4t5XSEtTzCMZ59PtMD5nMrugVfk6kFD
uPCuqub6bhr3BPa2O3KdOmin7Auq6AYa8udTt1jGNIqYRrxw1BJwD/2X3rWym8bAidZYjPYD7qZd
6E4onL28RJ+w88935Do0uk6UoBGfuhTRh1xpNKNs+jBO5h7zMUPzLdkjX+Ah0a2Jpax87v76I5b0
1DTU5WT3IMl6rZH3s/DkTaQL58B2s0LDKDK88szlUx2V6U5Sdu1bkISvKEToWfzpfIYG2hqRQIg7
VEegCjYq96cmlsMRLKy1MyXrrjyfEW3FEBMWcERQbdzsJVKNucdWvA69TmL7bi6oj47RtHM2PMHT
NsNY3K0q2Po1ZNyGpXUWZ9GQVDLUmrq2Dtnczr8ZKqvAj2fHvZsw6oH0gRXnYz61bePPpg06NjWs
0fMxH5aVnxmtlYSytPVDLkyjQWfddI4J+FkcZzTcWE9RpRL7pdps/JRJWVd+a1kt9zeODnc0j5Q3
Y2SqP6ELK7B1chF/N+jhcMvndU/pXsVb15+9sQVklDZJG+R26f4xFJn60zL77rM0jTg+pEM7lMce
KwxkEgfLfXTxPEaY3BLTt0QRVuS30ky/wLLE4E63h0GEXmQ5LYR5rX9vDRp+rrGRrfJA6Purolg+
FVkEpolkjKqfUQR4Gy+fR91IwtSsdcdX0NqLA0qELrhbW7bvzAhezCtDLQA1NNfWGGFlOILNP19w
udvlVtNaMrQKwbE6YxXdpma5M8p6oW8WAV2S1VmecGstmJyPgmDLDDi5kCGo1uZQeHp0QDg4A5VD
d1s6SnQA+7h3/z/1lM5HXSEka83JJPvCDe581LbKIcihn7KyLMzBl0iRzofSTBTzMAvFfCd1LXub
y6Idg4U1aqKy2Ki/W47Qju4yQ8xI7Dn6jj7QMh5nO5kf6z6rrJNZda0ITR1J3aiJ7IyWFsnNcUKY
f761vSb5MMNUxRBZQGM+JnUX6X6JgcQx8gQKfwYFhilQUmPCsWgVkzpQG0ZgwCm6GFpwbHd9iMdI
kiFfoanI3Rs1ZqXYkE34h5fzqJ1GaUS239YOJaWZHWuuLPVZxdqLccz+k8K2t3xzRCE54CDWup2v
eRE44xUBQwty2lM36sJNs6w7tVBkm1Gt4XOmSkq3tej75V2yyKyAVlFlvq42RslDuIP7ri4ySsdl
izHOkqOOdasuQ/XT6JcEfBzEYr8v2KuBmahpHaQ1rthssSUnRVza7phKibwsslTdV2Bw3mPP9Zv4
ZMLeeBjLuSre7dwV62o8Wzd0nAEXkLLjCgelcLNaheiNLuubJOwwY4aeM5j9cjANpX4XzZ6CCZAr
cJuSrgdtP4c31hyGSXpIwjIpQITs9Mvo4R7z9FT//vv0H/HP6t3/Hb/9r//kv3+v5Ay6U3Sb//yv
t/Jn+bFrfv7s3vyQ/7n+6j//6vkv/teb5Pemaqs/u+3fOvsl/v2/j3/40f04+49jCTpxft//bOYP
P0k/uqcBeNL1b/6//vAvP5/+lU+z/Pm3X36vepSh+NfipCp/+fuPbv/42y+rpNy/P//n//6zxx8F
v3bb5j/avwQ/kuJ//6+LX/v5o+3+9ovieH8FGMVxSLjNmqQo8ctfxp9PP3K1v9KiQo8aWDEXEKfQ
L38pUc8Vf/tF47coRhNPugDoiH34LQiif/8RND8WAA0SEme8IH75xwOefan//nJ/oVT0Dv+brv3b
L5f7hfyLLhLCX+tTXByy5TSMZSkF0i5J1p3KWC/eZvJLhkWl38S6OAkb8cvO0JJvAMH/cEc9fueo
E44ZS3tQa20JZDZEHA2Vd6N2c+XHzZwavkxc/biaoiNSpM4BMhU3YjB/x8Wj/ZlEqGxkC0jYZ3P/
91c7e5X1PjjbG7yKS1uMgjOKJTCczs9UgWB50hh0iBeDtRlnnx1JkqvXI4r79iT6x3meT6KeOz3Q
hSSqSuVkBFVcDTcUOZK3lb7IU65N9kOtTMadqlJyk245AdrOh/5j42byw7TIr2q+J4zwJEN59ujA
qFdkFiQwnp0/nz+67mZJHYN3DVudK/+omc0nxG6mb5VZo4HjwdsO7ElWP6rZLD/IevyMDab6powx
MEmKsjAC0yjTd4NayC9pveTc8q0Xdb5t98QyXjH+FIhw35ai+wbwzbgtVDH8AB2qEwLMRfm+c/sq
UNSZahPiZLeNh4Kw7wmiPb/qwA2beSnDWSRfVTuP4gMdw4g7ZLaE5xsJddLXHyf/4yFxdrC8eOj8
f3icrDv8fz5Ogv63H88Pn/Vv/+MUMf+6GmKvkdDKVkHX/L9PEfOvLB3YUxQsuTC5Hf55iujGX7FQ
ospAQ4H/H+ri81ME3CwJsUFziK1ivOYQ2YbrZATIDJFugvaig7LdeFXddVnbdQNulzTRGkOLD4nQ
l52kYJt/rKOsbm5cfUSDxIbnewSA9UhrtRhO/LXfrQ5BqMiNzAD1FvWV9YntSJsakFQqR452PpwU
CfdrqqsMEqFID4livFqflnMKqALyUavLCojf85dy3TE3c13vT1WlxBBtLeWhGMYW+8hOyNPgeRLH
cbWlWay130avMVhB/1xhVw7NK5+OyirK5YCnV+WbzcFDKTlahTN7ckrdphyPK7cTGdXOp7s2CgVT
Fgd9Fwprm0+njYWrLCreuVmL+mma9uIYCe/V/ar1zH82yuaztVK0WrQq5WhSUe7TuBJ3EX3/g6Gh
VfTqabNpEyLlbRBuklqff7bS6GXsOlF30tXIo3XTOR8pyZQ7tbor00YMgHSERxoE72jzQj3l3SSX
ZneSbmfez9UU4RLR7pFZt5UPVjsRAERrzgegdluOCNpR7koU6k6xXja3tWZ2vqQ+eUvLw7nDgdQJ
0C/wDjg77+llXns/Lmx4Y+TghECbWVRThcSi7LpT31P4gLQmjyN5zfHlb7X+K8/vVibuqWZBsZGH
pb14/q2cRUVwr9DlqYy0KkA5EnOyKbEDNA2aV5ZI1qHot69kC0qs1OLOh4qgOqitnOSp1grnbtF7
57ao7Oaxdqzy9uW3upw7eLPInHIfmCvtazPUMCi9xIitOhVsCpirpkaDJ852SiR7o2xScKPGJ7Qr
cnlCENC4qczMup/iYu9drn2h5++yOQS7chDmUiSMQn3uUEKgCSoMsENl0fc8bq8OtUJX1vYN632z
pZIinYs6jhlqiecbS+gjipFWAnMIIOC/8IWeDbXuu2e1yyESXdRSFT5FFJNuoadTuEv0ny8Psvc+
m6Kc3dN4xECnOskUnA84SAd5BkWjez7spdbrIb3dRwiwgoUgAV3Bpefvw3Ino1fd6pS2VnOKO8hU
iYrbROIWv3Ma5v/K0qMwsiYmq/zD5ksJ6HspjILqlDuJEipr9zNTnOzVH2nFHNCXJoAiadjyqutB
cUqYneUpE92Xfhqyo/TMMXzlR4IiSPBGQdNlHxIjnc9c1aU6jrdqfupcrDNtOOl/GDiShJFs8H97
eayLHfs01lM79Uk3wzgfSyywUL1Ky0815Z9vUUygrkZWugfMuihaE4PCaEH7ksCTOu1WWL8imylE
2eUn1c3Eo2J7CcyrFpeBDCfHpSn7t5otpjfYf9cPq5PU24xC0te+L5c00BSXKoohljdOrwgCjim9
5wZoP5bQY3aw+herdn1OJn2lVNBwuuDmIZZgJV2Sn/q49743XWQ9anZVn5TYdA4qMpqvvbNhO1BH
JP8Et46q2OZbm8jYlW3s5CddU77MKurPOTYar121DALQGjEk+Fl08zaDZAuI9Uyt81MW5U3oFPVw
RCy135m6S5LrytxwKQ6s2uArXuV8LVGCNlSlV7ITbozih8yFMR9sxSipGZou5bE2lUMgoS8G5VJM
vxqG8E41MlifuJp0X+it/Ohqsf4wzrXzUBhMhF8rw5j5xdAuR+oRVTjKSqtQ5R7k+9fuAxA2wE1W
SezVi3s9OJ+dvjp8E0RDTdohOebiRQ+upkEGfGdnr2fe2ZkI9X1tFgP5BSRFAnY+ihJ7au9Sej1F
jYy+zRLGejXOcTgPdnLfDE3zEI3zTwd5io8vv94lJ30dGb8ddjptR5ok5yMb0ikBunbpyREinZCl
TI2P1jJbPyrZzEkw9o6DxYVtTO/nVM2qQy3nOkO5NIuXh7U8KPyoa73v2eTW32Nhz1OQWWhp79m3
XG4/cgviO7SLaKnzv/PHBEupjRMF4xNgRAN0fvrdEiVO2V0xB/Ni9Dun37XvgWKQA7SL8PzCejBf
61CNuqSnrIcjgP5zBz6HpCCwuyQ62Zk0v2MNb5/kbJefX/4ilwcvgmseoRhsFXqiF6R4bH3nVvTp
aYrs6tiJzg6wgMhOL4/y1JParDjSDnBjROsu+jqbFYc4oj0mTZ6e6rRpSj9XESG10Uv90LaTeedQ
ALubZ018XqjeBBVeMLdjPUTmYSi76RarNu+11/TKAKCDSQ2CtXgh452glqhV0k5ObaFmLH7kNZuk
31tGVyYXqIJK8I6bCvpgm9XeLPO09ChInBDQnY4UKeVRS8GPvTy5e6NszjstieZecl2cxtkpjhn3
ua+X2a6Y/UXMxpSRMxIH0AegKLwu4mdHU0RRD6CtKU7zULx1S9X4KJK4wTxIWHWOxrmND6GYy8rA
VFjX3uuRrvwKLsMrQxd06G2C0Nz6R0//Q2dT/SknJ9nzqb02ExAoqCtxgKKPtZnvrkoUDWNWcUpR
DLgpFnd5Z+ZGenx5vq9NBDuFpWxSFmD9nE9EVi9anOILckqyYryzvBoZeI/aAJH7sPNp122x3TaA
bcCawGqgpL55ITHmLYSMTpyorvw5pc7bNjHRXe6cz1JGYerqv738apdQU6oDlFTQU6dKj1TB5ooW
rjYszVSKk9LV2anAdi72kyjuDjUp/FtNW8aT0tjd/ZQiPLRYcQnEwRDv+JTW15cf5XKW15OQxgOs
ERAGW7AVCpAqsmmJOMkhXz7Zbqod/g9p57Esua2t6RdqRtCbKTOT3KZ2OZW50oShqpLovQHJp+8P
+w66kslIxlYfRRyZQSEBAgsLa/0mAcZA5dYuD4LBbbS/HmqzyvVqDEk2MZROWh0gpJ8/WEjEhXPq
xe/sEXWl+1M7Gm97YM1+UtuI8Shd54FdN8avNM/nE20YpJvA7x1c93JDXu8ivqrM7WwXXyci0vWG
zch1Bk+tk9BIIu2hzVWT8+rQLsP8cdJeFPrGJ+Eg/B5Fg/tnkUXav/cnvLetWGIQgdw1UnxTHtzf
Ykdi5EqLw0kSxq3efurA6n5zaHSdxigyngVf+dI6ZREWi5k/eXEbXUY3QTOvmR7v/5C9TWXQhpR2
LtSntuzeZK4dLy66JJyFpvj0J9TTOI0d8ivgdP7DUAyBMB6FUp6f11OO5qnT4jpOQgQP8tOKBKKf
L4t7KvTmSNBobz9BAgFriyu0vGWvhxrqDEXFwonDVk2SJyOZxaXsoEdnSwoXMCmyg/10G2bhqcn+
n1SeJxBuzks+dYrXpkYc5mtSP1fdpP2rOtURm+I29jEKs6HKrMMH2UrQtnPWDD0OfqFaR9P3BqaH
P8aGFujOlJxm3mVnTK/eXPLldCBiQYOSfEyHin+9lDG1F1LNKg7pQjd/rPUoPiWaIQ4CwE46ZEDU
J7+n6AZMY5t1KYqLlrySxeFamOWnfM2Xn7Fm9k80IaP3umidJ1xak4tZ6Q01pazC/tWZP8JEKKVQ
/xG991a5g1mzcWjwy1o0+dn1rJN2JYBkJUvNI/xDTgb3rUpWhRu0b3G1yI3PqltZnW8tRvtPnWnG
RS0X8wHjxOyl0eP40ajy5Oju29tltgHQFnw13aMtv7lUNaGkShuHXeMZ/6hqNZ1KewJffv+c3iAg
VTl5uti4wCIxzDP4evKLMJbeHpI4HOlK/aj1BsfxDpCaV67WczPa9ePidcmjF0MebMqm+bTOy3yU
Ke7/CoiLQMqRp4BCeP0r2AveGDkKgmdLtv5PJfAPAKc4noek6JFOHVxKwF6ORUKWvccQDihW6tX/
c38pdlacksMrrp3GGBvz+jdMDiEL8IgSlKqTf1Jc1bq4Xt4dbP6daEUDT0IxIRay4TYphjx2iV0J
BUvW4ZsyzP1LmpRB1Voz8cv74/6U9gYz4EYRGeUVuA0iRoo7Rj4NSjBnORBAHnsX8gkLQePKfSbq
H7mA7C2hBH8RrkwYQduMP/EyWAjFyOQMD06KlouTkjr5gQj87ih0TqH9v5IzNwF4rNAysMdOCZyx
LvwGwaIgi+ajco3L596kDaC95fOX/3G9bG6wGOXqEb6zEmTwUl+GRgzP7bB44dTX5g/HENFD77pT
iBfIkTTVTui/GnmzRWivJGvXMr+ps7KP8eKWF6+XUQcPZaTyWvEMVCd9+6LKZhJwEl5q3NubQdPM
GPqMyncArnAO1YmonymiD+9vyJ0MhM1I44MJ8gVfgS2/ZUKpxKZbHZ7mWmkXp7lb45NVe7qPU/ER
PGNvKO4xqnnStfIGrz5FnVaIpPOCJJncr65o12cRm+sT/sXL+f6sbhgxBFGSHDgGVNx4H5ryt/w2
LX2o1W5FtiuwO2MOZpxSwZdFGUIw6az+NDRRBWumpr/szC3W0wxD72eNOA4u5WoeOnY+nXH/jT/2
o6HEPsK7neYDYlROgNaal6Sy3PMyopJ18Kt3ogNaE6icI8PFc25rV6LysomcKMX+Oi+a92YhekT4
NKMDE+qWIOjYAGOCKpqjLp/TYgXx6KlJ+jNX6vyznlvRx2Rx9NQfMKrEfYrv3vg2kl4VBJZ4jD/e
/7U7nxOwLw9PdNF05Jnkcf1ticc6jzOPDmcwql03nh1dWRKSg9p7H7mlffkPg0nkgkwIqAxtvqcq
QE12g3SKxOPnA7dF/6jrs3hp5zU6+Aq78/ptqM2t0+beaCvaiF3kVGkXD+kKxHKV4uJ0wFn//2a1
ye6WSUQRrkNukGDK9QWJC/XBoVvzrk1GcTDUToiW9losHjGaB+wmeOKPa03zgjPzYA3rSUnc9eIJ
qHX3J7Q/Cl47Uu1AkmOu90TB8EvWsXaU70ffq3rFb5LqSBNp5/3IXP7fKJtly11rVbFbwlpvattv
OG/S+o4U8x0MIXyYBgMPM7Q1rZM64uYIegsY63+YJkmgJSMnrbxNciScQgNujten0pWKj2zf4qMD
bp3+wyikXoD3sQSB43O9mOvq5VqaN+x5DYtP/i1hRcv4IP3Z/WQkB9IUmx741oPCXTLsU8rKDRw9
j/0sanKEq3Glvz+X3UPFU1v2QORTTf6K34MFZRxenASLtB3N90miFN+E4lph30RHRbejoTahou6w
FABijX1oPpTPSLh74WCK9ZTNTXm+P6udvADeg047DB4PPaTNUKYTdbYzcqggA2C24hTtaRJlgxZp
P4WGOjcnsITl229shCNe72xebDRdr5dSt6fkf016JzWGiDpk/dO8VOnZE4Nz+Q/zk3bE8LFoYG0x
H1HVo00xZXw1MVlP7ZKmTwXwtQcUBww/1d3ueaqS5vv9QfcuQXhXQLFwYeXpu4khE1oL1ZTbMEQm
0VxkS+wyDzEa5Y4WzzO6r0Z6EPH3R8QRD99l3L23mr9N5zmTu3AEmiy335dCGIHuKs3FAmj74iTG
kc3yzpGTRtskdbLvBNL2+gtOubU26sDBRm6tOo/pUJ+tWhw5vuzMii2JJyOQRYy1tl6UJsFwUSdG
gWIwXUSMHZ8xW5BSHU350nrj0WW2V0RgQClphK4JmeQmYc0g7nUTixxwuWYlPUq9/6THaVUH9li5
f44FsdJsjOpj3GO21aSytSbQrniu8lh/VMhdDm6jnUiA7yEcSfrq2GFuJQ8NFZkQNP+R766jFL2F
sTupatQGqPz+l09Kik6tAmcIdq9+/UlN0JpdjslB0ACB/jQhZeyb8eQelAv3Ng4C2mTq0L25zTYX
n63UQu253KEtsD1HNSvP6dgnb793YO9Rb6JaKGuTm+0Zj2ufRRmjNEDng8wZ/16R2j2IYntTgXeF
dS3V/VvESI6FU1NAvw7SPlsvxoIWaofjw3+YChV7/kLe2Iare/1ZXG/V06LA8cHwOvxQdWwIhJuM
B59lb58BS5EUOxJ3zvT1KKjMFp2d9Kj894v7IJRYe4qUpPzEld6d7wfHvaGAXIESkm089Cauh1pR
ukGlCXnyzqnssx3b6UXhJRJUiWoefKG9oejxSF88kB+wuK+HyhNtctYZxX2gC815LYbyodGc8gyp
8yih26vH008ipaPeBYVwK7WnaRm0DfAeUAitxzRXIBfVyoVq9f84yoClcOx8rTxU/tpKJWb0+l9i
aH+8fWWp/iCHC9ABZNbmI0YijfKcpiDRa6xwYHMp7+VmdelaSEj3h9rJX2UqBJnFkSznLejHmt0h
L1EQDPpGV57j2tJxN9V5PEWa9mKlOhxnUbUXKC7TJ7ftj7RT9o4e/QbQjjS/qddsokjsDTkENdTM
C7x8fQePg9NErDwIvrcVRCmHwtVDkQurJZ5k1/unxv16SacWzXmsKHy3wJ6aG9UZX7SIC69Bl+bS
1Vn9dRTmFKTVCPsxW6Fe3l/rm8nyK4iXwGVAMEnN6etfsbaaPqNRZweDq5bPpp0WT2j7fb8/yPaq
hcFN1RwcDABgmUpvIybU0sZtpymEsFq/9OTTp2Go2u+xpsefK0pjR0Xi7dl8HVDy3xANBoK5fWfh
r5rT04YqYHdtf8nyAjbJMKl+1fX95f7c5G74vepG5Y4kDFEnUKMci20P20tgvurVOtHDNpd/qR3+
WlXcnMoubh9y240f5rWf/74/5nZ6r2O6XMMkLgy8PYuJs1SdPrGeZtHp5zWekbhJavcEBGw5uCG2
n44CEcm75Iyj6MB4m6TFcjMlNiq7DSMiPCbq0qiqVrGhAZXnK3blHZAitmdfjke5GYQL4tL8fXP4
dORjymka23CujB5tYn19nOKsJa9N8/miJdgY0+a1H2eulGfawNh13V/b7YF4/QHUAJD0lKdyeyUi
ulu4EbzoECsfB+4psdcv1bk8oh3f7hskYCmew0R91QHZHDx3RAAG9agm9Nw0rk5NpU8/Z3uSsPi6
Sh9dbTTOJVjH8P70brcOw0LGkYwdbpQtsAeza1BmtA3CfCr+wm0sO3VN+2XVnCMezc46Us2AFITU
AKC1bXptNK5QWm2pQ6h/1mPZwmhdYmV5ePN04BK8KtDSFIJgsAlfsVDtZurqEFCm+C6MSHmkX1Gd
1UrJD9NlmTxcH3Wgd8RK+cGwO9g2G6s2MryxSsqwqeAPnGAXp+0nc6TkeAHFgu92JeCxXfJkdmNf
TA38Go3v+kH266iDR2L9wcEtptOiRkt5ToRuhk1joAo1FI3zpPZ5P/t5Ujc/rNqJf+UJqEUqhmU0
PK92j2gettWjfSrp6P2ijJN+EWU3ozRSLpdJ1bsPeSY6w1cwqUGCtOiqMhTOssZAMFDbeVCa1fim
Dr2ow95aOoh4Njr/kWb81Ro8YQE9G+WlsVv17xT1kH+UxVSXszMIyItu56k/klZZtAtu3dGDiVF3
e9GbulzxF3eoDetmDH8PZ5T0ILzebiPWHKFVNhH8Cjrzmw+s5fhhL1kVJgpUTtPpNR+U5BHR5jbK
ubQsocpLr1ZT38Jp1XpRUyCqZdjGIwx0bUBn1zZCYWrxqVeiI0GqvUnxcKAKSEuearbcaL9Ve+as
a/KKl1+o1JN3ohMQB0V+aDa/MykeJ4i/oQcp1Ya2Z0PLs7VMrDoc7RwtmtU4Zbn50A9l5guk5873
T+LOnDhZVK4o95ARb0ErcKkdi0ytDrtZXT8ZQ70EwlPfireVDy5swsibKPhBTZG/4reVMyNE5LRW
q0N8Yc13AhrtN6NWj7T5b4Mko/BWR6sFoZ2b2FUsFXpJgwkHYVWjAGoUJW60z8O5NI7oxHvLRvcR
ZBqSJ/KNdD2hTLXaPFfUOpyabvRVgIE08Mcjoa+9UdjdQCUox8KE2tziCsVtq5gL+BtCaCe9WQeY
CMpRG3Bvw9HtAIUrUXY41VzPxZvh81aNV4Uib93/SZZeu4yLZ19yb8pPndNGB+/KvVlRXkSj2OC9
BwD7erxi1Mq81dcqHPE+C1xHSU4lrlFvTggo2chqAuxFdtwrRPq3LTePDZ42oqjCGtDRpeoLAP12
7RyMsrPlZN+GPIs4RJVo84WA4MadhjdcmIgJ9T+zKi8rywYSdXizNheHiIeklOaiOwVvQeZgv82o
KYa0VDKuZqr3g+9mLuhl4zud4x9dUvxbFtNzMlZ/1Iv33KTdG7u2r2PTe8TOQmqgbtMr0UWFoNhQ
h94Yo9atTY2fONXRFPdWk8oYNGUaIdRqNgFWJyz2kVkzSo20STcQYPFs+JS63VHYu81XEXTBJYpH
lEOzz9msJX7utgJLog4BxCRB1I6W7/bGGEZFn7031lg/1QA/HsCDxp/bwjwyGNw5AqRzDA2kmtLa
lqKBtb3TtGNah07tLadO0a2ABulbNYXlR6OgRgkf9jX54WaSMBBL1ZqgLyWD1X/MVgX0d4rrGO9w
kga/ytW3Gsy/jiitrngaUzOyjOstmmtlpaBfWoVFv7TPaA7OfhPX5kunoSDpkwbpPnCH9sjJ7OZR
LselOotILNuG07i5M6057islSghhM8bp0ZgqX+Ouyp/cTjd/oumZ+qR7xschrbonnfT82wj85+BJ
LsfYpJkA3EmaeRzInyPD7G/HMzVLoY2qV4ba4ClP2ZwVL6ZK+bu3BoilmT69ABU4Ah/sbCTAe/J2
QNeNY7M5MTDhh04gLBd2QMoesKbxcI2Mh4N0fXcUHj2wliCoQYbbTI1o7VqlXoYq1mqf1qQZzgrl
hsv9VETeM9sFlCV2uVf5jtvtmjhONVaFKMOoHdDbWBv9A+RPlM6QnzxHDWTMrE0Uv27H+Hx/5J24
I/XVJCYbGUAoa9fzG8pRz4yuLcOyQfBX5XWKdhci7KuuHqkb3oAA2aqwQBBjYKPSK9n2gfivoIpE
U4aKbf/knfHOUoaXIfXOWdF91IfpwRalR0bhPraw03Mlu7RG/NA19ff7c975ppSpKYFSmJTwsE1x
R6/auBq4tKBXd0RAdEL8Ic/Xt+8cuLuUWOTzFVeTTQgyMjhFRbxCODS1lGzZsILY7o9AwDsZDIvJ
i0OCnynsbEZR567V+hJks4nBp19VhfKoAEZDoST2Mdd7a5+cTyjpdexUsgvu4c3SGdGsjUPjoIPZ
NejOt1X3pzmJ9cBkdyeeyBcUTC5uXI8Pdb0pSycWqaHleWh5+fxXMuv9BY/fzq/nzHsq2kl7yqZY
O2KI3hh4yMkxMwp/CDIAC95MLlm9rEpgc4QAVWuBbUdehCU8ngensIcwy2JxicpF/7RqpXaGqUAb
GtfhQPSmfVIstzjFPFgx22udgxTkphHHL+MqQx9C1jpIBTZfeVEQ+gX/moe1UU9+pkQOr+4KowbT
e+ea2fsoStNAV+MPTlK+yyrxvmxd3c+s+debTw5mA5RGyS7Jmrft8ayrTESZYa0p9qA9jb3XIto/
TgfRcOd8ykemTZ9PVtS2yJZmGubRqpQsNFvQcQWmNU/RYP28P5WdwEd5V35qqadIJfl6j/VV4Tbm
YmdhtE7NeU6S9eT1MKdGbzwYaeeI0t+REvo04RD52OxmYwaUu2ZLFtrzmp/ilPjWOzFfj8x//b7G
+dFj8Kb5wnaBRIWbEpV6/mHbjugrkRdTChfOXRHsR8ETTacyVtI/xBBbYePNxVmZ0+7cF67nz8uS
PHcLVuCrnZYHO3fvU6KlI1nGFsneFosiM6VZi8os1NSpu6x1qZwUcJ5vlJeQ85WK/GBiacBzkV5/
S9dJ4iKp1Qw+bh0HY4kXowfM5owolHoQmm4nBImRLEve1DyAt/qE6pKYwomAgMDMUh7NaP7RC1N9
vL83d5I6RuEdwNYEwwni8XpCi9pm2aAb8JhxRfo+dZ79Z5tZuBdrSvepKRPtRStNl/uk05+cCicf
zc3f2i0kreI3UMQCuE9mtz0gvIcKHdFnQqC9xpg9TNIWw+r9wXSOcue9RXWomJkAO9m5W5zBKDBk
67GaCPUWka96wa+KNPPtLw8AbKQ6WPdIqtIWAO81hlW1XleESR4ZD1YppvcFBLCDvbg3F5IbyJ+g
8qB6bBIqM85Z0lVANWrqL2jQx2EUlcpBz+E2eCFv8tsgm6Q/0Zc0yRcGydOs8vvMzcMmtZMTjd0j
Ks7uUNIrBW1b3ovbpnEVr2PtdFMRTrHaQ2NqoyAC5OiP8zIczOo2UDIroCTEfhkutsFiBUqyIKTG
B8Ii8alvBr3wk7pUT8XYNYlfVIi13z9ot4kGI3LHUF0gvwctd33OsqhLvS5jRCzJjReHuv/JWoRz
7txaP0kJkWDKjLcXThhUov9k9Yza4ybNyPOMwhpik6E9peJpqo3Ud6ARcCksRy2bnc0IDYINT0yE
dKRv6lvuLKa1qrw8XNJSvBSlbv+dt47y9pIgnA7ZBpP+R5DvNjNy+rJGUdNgGEsX7/W+7v8cqrg8
iIo7H4sTxa1Gsmvz3txserJcLhgID2FWF/EpaVrtEbE/bT5B/tVexJTa56lz3AMo2e6oGHJTlpES
WlsPSbh7o720Sx7GcKiC1jTakzbM2Xs7ytWgjpEPRt/UCu/vy73vxhxpAUnrwBuxDMqhuqyS5OHQ
aNND6g2R3zrpW2W0iPAYiXGbSeARafZm97OUptbXQx6KtY3fzU1UlH5tTfVBRJS37/Xj9noYGWF+
qw4sQ2KbM2p0oTW42aNN3uWA6S1/on6SBziF2GGBqZpyWsrEfTKG6Mj9d+cLcns5iEeSiMhNej1+
X+lLlLRRFq6VObyfkKI6zWbcnuYJK9SpN7tHpSzjb/e/4E7KTh8RpV7KE2heQZu8HjXtlzJr2hbF
BWtK2wsXjfc+bTqHp1lv/Ctct/s5darzTHtuQng3mx8SRdFDGy7ei4rK9MGO2gnjdKResZAm2dIW
ZlQSO/VZabIQArY4wQwsLhVSxec2MZKDc7qzeRGakPobbF5eK5v1Lt1o0YuZRwIbe/CzpM0vVTYe
tdn2JuTIYokJFBCe7SZFQne4U3HvJH/PE3jHqI4HlZq52EWIt0rXcE7QSeGkSL1aaqfb8FarkdZa
DJW03l+x7VZPapockYP2dinQCJo33IFI+2/eI+OcQJRw9Sw03CgF2tzOl6Za4ndmsiinJLbtR/CI
Ry+FvU9FyRIFG2rCFA82i5hFZT3iU51BgY+ET41NfJ6nuv16/yzs3Ov0prhkJb6eYuUmziDAFZl6
yQPIsVLxIY/j7mOVRahwjBVO0UNkWAcRZ29abAmEGsj3qLzIiPRbxMkwKxumuOMhr9VuaClmHyiL
eqSft5elS2QoatNSWps+4vUwhaKWk5lPWegVk3hSEzE/ilLDsqUZ849xDLGYRKZ4rIch/bvvV+o/
KMjXp/uLu3MOWFqUwNBxelUEu/4REMqA4q4xccZdzW+ekqV+qyKv0EXTEeR/Z1k5bBYngEnLLO16
qFGMYnbLJQ2rWq3+9lKT3dl71fn+hPZGIRujk4M/vASTXo+S6QKA8ZIjaaJof7UlqEEDE5S3h0Pw
OqjM2+x9GB/bQdDVi/MqScM5j5UTZaYJWwJ78UvdGA7ms/eBQAEAk5bo8BvoU7mKyu4aJwm1RPmz
jefonAr9o4Kh5n/YCdRXJeYdOTV3W0Tm9mumxUE+pXbs+FQvvXpBrz7xQecd0Qh2v5H0ndQkJ++m
6miiCwL9HxXsBR1mH35QFZhK7F7u74SdxAGJJECx+MIhFL6Vz806ayr1yk1DmlKIG4Dqj9LAwXyn
v0A2mC9isfHPjUBjrL4oYB6A51CsA57LTfDi7UM7TrYZAOniu3G9HZFZd4a453yh91h/SKeshxGS
Rj4YaOeMCXf01rKxHA+4uSz1wZfQN0EFE7UOYaYqCyfHKQNPFaPvmkN8sP9vPiAJJGkljiVSngvV
pOtZmTYyszy401DzxM9WGaezqnWRf//7vf7Wq8xPjgJ/gDIUdS9ur+tRKE5T0kzbNFSoJTT+kvYA
FBRE2YqkNz67qZe/twXGsrrZKaGTaWPql51evjg6Ynhxj835ydMmXHv6uPeLFm3SzhCQR4AT4tKk
KOcuTaxT0o6rcnKMdvmoLKl9kMjdHF85B6AB3Fy813gBXM+hRP+w0wdWykT7vz+3bWWSJbt2kfoz
Ce1BsHh9kV0vmUHB7hUJzt2Flv31cGZq5hl4bPRDdB0lgnhps4sbUbJ7UqmdRE+9I2rTL7oZ3Hs0
t7+6dYnfe7Wo0VeRNr9upLlPUIurX4ltKGG96HPp97FVv2C+Mr1PchO7b5zJX+pVOKBLRwzS4K2e
KmM1H4chc8NqUruHUpjGYxspfwP5PWJ93+49pihRxGTHr/J511NMNbXSaNMjOVQX1vsl7zM/N5v0
4BzduLxSb5TqzeQbqJ6xppstbmdGrBUoKoeRnnr+uOqB2uifk3YAle1960f9GbbXR/TiCt8szYBX
8aNnYqscVd0Jz46PczV9iSYq7UIVqt+JLmiL0fAXRGVqYz4ofdyuCRUpKkbSnoOUeUtYgp7sKSad
r8CspmXyq9ossd8cR+Vgf91GM8aRDwDQDFAQtwX8OEfYAbK7i/XtavyROln1o6YMXdI4LsrPK2jA
gwH3JiY5B3TagCZh6HT9sfPembuRqyGIvEl59DLeXcacFG9N+Ei+ZOvdoz5Fx8DenBrLS90J1Bp8
jaYTjxgApWepB/df5gJwgQRdVgO27wDbqIe1KZlLNizJS6y2wm/KPD14Pt0GHF41cJyocpBtcU6u
V8zqh8JMwdIHMXZq07nRCwxlkl4YuT9U3RFQYm80JGI4IUCGKL7JDfNbqpy4ej3lApLE0Dbt2W4T
f3LrfyqwGQeLt7PzZO5IWQ/hL9lPvx5oMOKhxs3JDqo4Xp5FW/DgNxxeOpMlvraLfRRl9sejSSWh
d5Itdz1ealpD2ZLTBSVEl7/EiPgk7naLPyBGeRG1Zn27f9ntbHTJSQOLSZYAjHgTbta8GjS0ruzA
1Qf9OUqs7EKFag7uj7L7uUi8gEi6hLftqxd6uYekl5yVAXAmAY7x0BvL7FuLfUTQ31tAbj7CtAR5
3RigGIuLHJ+xwvag1vy0rq3xYZoB6K7vrC5rDjb97epJST2U2OgrSzTe5msNqVXXRpQaQacvtp90
HR9KKMblrasnm1AwdSi9UgrZAuNqHPpmhtEDt/V+rHaunfA894JOHYuDquHefKQeGbk41zgwxuvd
N2CgS/zR9aDzlAJgvoW3fVxEbw57zAfcJ2k4nwkcx/UoixGrIo4NnSZslvlpPmpflV4bv7x51Yh1
qFtTiaTIu1Wj95BlTOpI6AGuMVGASgpmZ42l/tHrVnQw1M6ygSpAFYu+JdfgFl6wmggE1+6sk+W3
j/1kWs9j6RyJ4+0OwscBfI8xDmH2etXmNlKR7WUQu6gWegs42qVCOepp3RYAZd4h270UHmltbWvv
1VSge1qWGp6TVfelSwYQGVwtQ/JJMXlGfNQi0fd+rjY5lK2oalS/gWEcP3ZxUaTUJUVS05G1pqPA
eDt99iN5v7xcqIZuA6Mal4NI4XIEZmzn/xTgDel+q+1Bn/Q2elCkJ+Wn7kMZ+4YV45VL2RdWpbLI
dPNcd0F6PS7eTUmLv1lZdAcne3c4mI30ZZF/paVz/U3VDDtkUBtqwIFZH6vG1IPURq8onsrEn3E+
O4jDN4vIysl0QzaeqSFsI8kUpWZnVqYVmJON1w+eYxd1Nd8M7mEUlCJgvkB24wWyiSJYWiLKNuJf
2S/pL3ManFPXLyYM+uGnoljlwUt3b06URCBP2QZFni1qYG7SrG871QrmxixOKLM3l9gzioNIf/Ol
mBMdIoQAQA3Lcvz1l2ph7qWNYpqBl9hxOHv0HMxpFY9944CYNJMjacrXRbp6UUkOKqmNZLLjFeRu
LmbRzIoxUYEMTECZy2VtR63FxLDEHUKdxjnA63H5RRdESZ44ci3ExiXTnlq3z1e/LOaY2oKZavN5
EDWqTdOgelM4YVX5L47bueV7swM1voua6ZlrpMUfERfC6Y+509WvTo8I52XS5JOtsrSp8hU0pw8W
9FUW92aCZDlsQ+k0tLWqT0e6YCMiqUHWRjRmm3UaIkxD+qI7ra0JQcc0myah0q8j6t6vhW75bReL
bzhwWNk5UVzz64RD79cCSJPmu4kYtEtRa/huWmpbDziMDoCuC9EsR31DmZZvfzlvQbDqFNjhJ21u
/THjy2VaawbEvPl7Ba7islSKfTYa+IFoJbnvZsg8B1WJ28DMhkBMik6lBMwBs7jegePsrqoT8+SL
16R4Xy+T9+wht/HsFi6GZy2+EX5u1+JsxY2Cszx/RkBttX5v1ln0YzLs8eClunPuqBUBOYMoTXNh
qzQQI+kwmRnEfK9KzPcL0ku+Wiz9W3MFZs0fjswIpepbOAcVyAFfmQEhjMFc3pmisSkMOvrbYwit
C2S+USQi6d6CHr0C43F3KcxgXI3svGDBgVdresQu34khoMNkWJRmJYCtr79gRg1JTWfXCOa+j90T
cmoKyFlF/WOYF+OdwOj38/0UaOcT8W0gUKHXCQFqC1CZc2fRCoP0VKEr64Ps4FQPXneweDvHwdV1
AKOSAsDFKaf921tMVOaotqOqB6YU8/Y0xrmgr6bhjU264qfEfAwE7eHb/cnJALg5hegcsDdUqMe8
1TerafO5kNhcyIe0OfbHZS6+ZGJ2LlqzuNQHo/FSu5H6KXKXf+8PLP/g24Fl5wleB2u7qQ20moNU
uTGRJOtjfxmmcnyfI0f/uIy2dnDGbkuRFN5JXTHLhkYqO7PXa5s2XsnsVy2QpCO/W6KhOaG31jPr
uVHyc0T98mdiZtYZLLZ7oeM/XuzMycwTJsvDBQG57gkgzHoeuhKTR1oST0Wc4PTiDIj7KnQfvbFO
n1uOhp8sOkY9S9GpB6FrZxtyY4K+JVqAhNhyyTykuFQ+jRZ4Vmc/KHOenSIaUOf7n2V3FLRCIBVK
xM9WZKUvTZVq1KAFit196PrI+ThEmXaw6eRe3nx7GHEEXwjvXABb/mLdUxie1VELUmUl1KbTD68p
dbTFpselpwrxH6ZEtuvQXaXOsUV8V6mR4PHcaMGA7YmvDobzmK/YUd0f5ZVOu50UiQYvJQKgtFK6
3mQVTkAd/sVqoFZWZZ3gmnd/YiNGeZWqkvtDycvkW53oWXqaDUTbqMvOog+KiYKvH2ejCt/R1fp/
W2OOGr9D5PMfw+nXv0XUTbk/44VpXuA5dOlJ6UyrOHXgp9MQdTturAK/2wZ5bc/+2yobz8P7dkHE
jP+Dxlwb0n0XB2LcfVOcov8qReT+wkU9+0fjdf9lMl3xdR4U7JStxTD/xKghn3348tZ3M+7hBcBt
GTRfhYoHalV3gQIWZqzOpxJh289uPqnuCQMT2kyQNus/ilTkf8ZdO8cnwyz1Cc2seu1OWuPOlWTC
FIPPD1+sy/9xa8dJ3L7CZTUqMtu3Y8C/vlq71Y+DT3Oz3cCIElv59KBi6UNffxnPLZoVEJkaaLwf
LvpcNP6spA12UPORStMtzYFdhnwEhBiOqHsTalRr7PJ+bdcg4ZnXnnjRro8UJCou3LJMu8e5yybl
lBtJNp6LMba/YTXS/NBrUT6PaRWNp6UQVJvNvKp/vnkVpPQ0jSz5HkXd9XoV5rltsho+EtTpVj95
MB3PNGI1X2/ao0bGbWxH1kjafoBVIr5vHxNa08deZyVr0EWauKCNawaK6gqwl9PRgt9emwwlSxNc
YjKn25y6UR2Uwa2tBY3NiBe11kbNJ2018dw1zVj5iDgXpjvxYiBWdX85bwMlWQiCbTRdSb7pvF4v
pzVYRRKZ8xIswluf8jr617OEepAU3C4kchb0SzApgP6ID+71IDaOQJOrFwxCwZnMdBiRAK3dnpKm
dURCvJ3Qa2os72MpY7ad0EhdRGhZswRpPXWneDS9D4lIil9vXTYSQwf1ZzqPIJK2aY6WTkttLNUc
dJP5gtqEnfteTxR489dBuoVHH443OBqglHm9cNkyKlOjqSJQwVvSHQMWVKnLkUba7T1G8xSUL/gy
El8caK9HcVd85fGyE4EHD/+lzJLyY1d6xZMWWUbQ1q5xAKjfeb3IbjjNIgl252xtdvuatsZqWbEI
hIlWuzUlz2U3lb5mzN8UyCq+W7XmqUWGx7dW54+4zD5l9vBu7N6qY285cIAkts2QGcnN7+iGaeUV
qQ8wxTLxIBpEdyvUJN78ERkFehN9PGbM6/Z6eXMd0ElsiCEAxAjmuHP6cxEjAXp/R96cMSI1iQgF
Al5fVB03JYLamQs8IidEoiIxvWQFOqDEDCsc5rQ43R/q5oihfU//g/v+leKyLX8M89DE61SUQTs4
/alLqvRjP6fi4Ij9b1/tOhUhNqHWggY6ZHO68NcL16z4us+a1wdRLXLvofWGRbmUprbmFyNa5r9M
q0UERK1jo/btwbO/TambqQRPYaOe0fZRdE7qudDOk1Vmuo8gt2L66WC0qa9pQksus9dY+oXHwmxe
Emtuv8zeWicnEaVzhtAIsjgPuItSwm9Lb26DuOhRprCQKr9URbQYD6tImvw093SffLLEovNph2Xx
Kf2/7J1JdtxItqa3kifGBT30TZ2XOQDg7iTFziVKIjXBoSgSMDQGQ9/sqVZRG6sPjIgMksoMvZjV
IAehkOh0hwMwmF37798k9AEuVVWRlbSspZdHlWOmt80y+lqk/DHz40Aq/xwOcGqfuGkDld9r6yBU
xWTe6MPQpCGWnRq7liRPx93otlWxS9JKHF1cQCra3anfR8/ZD3Ey6KkeWiZ7yRD/pfZRtUZSxpax
uCosErO6bdy2vEG3Ux5HP3W/N8mgfYQRTEuu0ZTx0WsM48tgDT7iTCWtKiLqr5Fh09WOiyjDnC7s
0jBRazhzcCV5CpMwKLzciZaFUbfvyGbHdNzT1vq8wkIMTstaI2wbhTakMB580JtG+YG4BKypdLwI
vfEjS51phCRj6J+a0S9FVChrLDAdWqsqXIVTJaGwMDo6NK7KKuScZpLHcDGMD/bUCms3lWanTqqs
HT5bTmbdg5z12CNtpi2idcdLV9OyMvRTYgQ+JUJ170W2muuusYMp2xSitXXoOVkZ+Xrhxrk/V35o
O6n9FLSJ6wCqOQu8XjtLLXIEF+NqnCjLwkJM+mcb25V2z74lDXaMlPZY1tpYk7phELBmrGYPSuxm
QR96S66ddA3sjxDTVy2hMlyXu6IrGi6ar7G2Z4O2kLenOoCbMVCs+0LQyi9rJ1MRKds1DZ50/Tam
zZKBd/ns7Ka16M5BiVdrr7rRuhnHoBzYrelZT32QTkHkmrPpEsA3ZE/Squ1z05nENWwNjFy00hfX
JXvWD37alGVUBp4c477x6VzquaEe2nUi32zwSibBQeuSOmKdnYgcGKzxrM4K51sBEQs6AQ0QzqcK
VnuX5unypNrC+WhOo+sRuWACTi69u0zx5AEHRIQp03khGiujnKn9YT2B2dhVUdKn+vXoathUuJCk
IrPKAG3nKUvmsPL9GbJhLtSTWTvJV/TGzZ30URiH3eRbx46unxWZAVATNjxGe9G5V96YnjdCJTeT
arQnv5y7ImrGoZMRbsze42TP7R351KZxaIPSXvbmaFXV+9K1+z6cRN4+IFB0JAmWmZ/tzSErRNj6
Y34pETXkkWcv/r1qmvFRADMfuToJJj8MnTnS8UR+rINs8CLsJjQZTmTr3hNKMdwsy6SrQ42JOj/1
grGPrcqw6mjA3T0JV1XkN/RQmKJ1KAVGKDHW+NYF4KG7hQBbJx6WhHFRlE5yy9sEVNphcsMinfIs
Ek7j7eBau+zeHc370ON1Ppw6eeGHltH116WlMOwjQ9hjMHbZluogAu5BJ71MhRYKgPfBZCbNaUJa
wLjnQQqu3NT2iQ+cF+hItlG3adi5JjwOgRmmF9IfmG7YNWHkzi2ccrZahvXer93lg1XlejTlFsL8
SV/ss2YNDAatkfnTWWdOCmU7QEkf4becViEnOJEi6bnde81xxTFx+1nGhSwdkpZG3f6YZEl1dLOm
c7mFtUHIn9sbJw6dz+s6cBH/eXSL2YnhF9bsOpsQEi3oJZzjQZyv2BTfNKTlrHvXU05zJsmhbKJO
jNhvL12wBpEYi+x8y3VibNiTO+9rVXnjfp37Wh7GIVcSRF/68qTAPRamnqig2c91d1vSyuyiDCLH
wU9Sm3lWSeIWqm5yzv2hxZKhNBvjUodY6kZTlWMs2HQY/VUkoh7IuGXylERtijNizNOeBKJsMg6O
OzJVNvg73bRFXj5kpjalB0f4c7rvx1yKQzmtOpAJW2DrIJwpYDurMmakPBXqKweY6d1k7GSQnwfG
R6JxijHkBo3fG6dpv9qT1Y7hbGtLEWWlV95abu9qh3YYPf2ECGgzCx3uZMHNEcqM5qCandAaEr8O
kTj3t5UvdOxKch1bK+nZ6y359UQgrlVvHn2zKE+tAZ5VKKamnkPLwoVjl3up6E4S5mE9NtPB00J0
jdRyJANAcZxd7Q4HlEqdep7SdLID7LIMzVyWj6UYWhugQKR3EI3a9zVezgkUV6Oln6M8tu3Lqpbr
JFi1kawoWTF9t4kzh16eY5+Qa7bkVmP2f1rOiRPWgAeHofH0aE0pIYesux4nzdH3K1u/PDRJA+wo
lNTIJcD1hVDAdAuwhYszXNtiTvMQkm161zlaNUROO6I7ojefn+mDo77XwPDgPc7g5GFu62zI2TZr
Ki5zyaY5WZbGCFPl1iJeFk87Hyosf4FfnezOsnv3Yl2aSRyYLa05VprJUpYZORdqtCs36tvGKE6T
Jp+vnSHv7qo6KevIqj2xMKE6uKKDZKgkXqHHFWE9Tc4Y89CUwS6txv5+pQ97wG5+8ekIieKkaVk/
4txjT3tfOIW77kQxpcZpJrXsq6ePtoqtzDHzuDdSN1RzZWyVY73vhMI6zbaKxojkoqpzrmUObCPq
ro7EqqUqMntfv1xLVOff7GWuVTQUvXujWsd6zAIXobvblZO+K3ufrAjJyQ5hbrBSh7rfMkX0tdtd
FW3bPPYNq90Bg1GIslaXLGBBTL3dYzoNPkuTTu9GJvryhX1C9Tiuhklh0LSLfVOM2vTQt9+zcm/k
1fqdlHb/bi5XSS2n6BLNSQ8pzoS95Yfa6LlNzH1z4IGQGntsBr9/6Idy/FJjPleGDdL9z2L2xu/A
GRR2yjXUFC5mR2Fn4xxaftwqk2M2LFp2GMsMW9iAaLwxREiFDK51+mGKMMKZs2idV6SNeiDGm7Y1
vS/Kd/rbwhfdcInNh3zAAKBwI78zvDasEq299OZOPDm9NG9Ny1ZsX+0keWJyY33uTBuUlojlKg35
HPlhsKXxqdAr7+PYLDr8w0rLhggKVNnEM1OdFvM0lsEpBZQ774ramE/dleGEeGEbPQXqLByHMoTj
ftp7R6L1ijKcM5Uhosad8KjXpZXGk9bLO5UUzmOBnR7lcz4GnzTHzCycPJzqsUsC7Uq2i7zIJ2Pe
idEolp002moLNRHDfVXVzcPS9ChhqyRR682EENg48+ZJfckpq09qq8vv5sCyz720MDxiTTH8C8eE
RiUnUywYBMi6+MSVK8azEZukz1mtiRJBWa2pS/ZvhhaPOj2N2GPyVyFQN6tTXgjHOyjDoNWByUrq
sOXqTQHA0VX5lT65S/2pE8weUdda9hoXsw7VnCmhP2Zz06pIBt7ShxVj9lK2rX5cSs0lf0afmOeo
w+QSKpon7FkzkpRDf8iDJSwCDFBDaAlOemIGhD8SCjm3IoTiooZd0fvpZ2Klg+81XXdYy96crWEP
9/hj0bhkZfWurn2tyClaqabL7MNksqSGQoBgz62drKGZ0fkI5zqt61BLuK88lzKVZ05vzBlBMqN1
WdE/MA+dO4inuZcDiJxZJHGQz5WHxHbeth+5ZfQRMTJqiFoMd7WziZQ6gUOLn93kXjnaTISLNn8m
53sZTwLQgWVXgR4Rmqq7DRQdkohZcwJTc2h6uIPau8kq5EmDnurcbPt+iQsrp8O0lkGxT4RZd1h5
Ws7TlsVOYTpJ3zmth3r+DtHdU2eVbaVt2GleAqRrplVUIPO6tayaR6roPVaUuh3m7sok2bs6Sduh
DKJ2ckQRG/M6f5ZWP9wnUMDTqBjGrIvMqVf3IhBtGsEQ9x5kvhKOPEi5uvj9cv8iQdi9E9pa337p
degCUFUr/76sBwxPsYMEp64qJz0nmqHRdnrvGvnO6lRG/CPLtBXOyHLSuHRzPY21NR25PKvYHFLT
Yq0Oo1mhGCN+LxekF+Hrc3BJYGCucQcaNWleW9MlJjJyuh47z/2kefhIReZSrW2s7Mm8h4M3WTee
AvXjcs/aSWMu/Q3If2pHurDKj742sfaCPbv0WBMfUBz/aZxFkfEt0PqB2SMnHRv9pOlKy7wrCR0a
LrWuU36EtZm8yJa0qU+DYskuK2oLl+wCacuQHWt/h1VXf90aXuqE81o7eRRoFLARMwGq4tUxhySS
bo8hUmnCwAn9Zskp9fOy+IhLW2mFwygDEna7oZtCF7N2GVV+0E2HnlHhH0RAXk7kpxmAjymtYHlP
NUUii6cM/7RslA5pWOLLHJW5134sjWJ4kgUzaDwVS/Nh0m3nWA0FG4U8ZSf5Pk+6krkG8Rd5f6ru
s3NNae0M96FVI2GzVYGzvph5MOdsqtsQxy77HgeJLosL11HX80xW0YlG2XAoChgsu3rUk69LwQ2J
W8rBIvL7Rj+qoaHQtCa9znfjMGrtdmm84Uh7qw7ivhj6LvTXoLHCXFpcuN4yU0UNqtcDNc/MeANC
hj8ER9kx3heC+eksG9u+pmJJ1RdP03txWqCvvPN1zEnidU3bNa4CmYzwBxYMaam4+kM/0FzBfDwh
qbdfvPmxwuLkrBsd9rnjSgBfiIQXwy5dNVXCrOZXIy3COr3okNZf+5lyj6bmM8UbTVrpu8VvEjMc
XSpuujR54QGpiCzgWEOhoiDzAxWa66Q/+GOLJaOp5v57kyOSPUHIm+zreQ2S2JWdfBg6q9Xj/2Vl
Y63IIpz2xbZ3rguTYrPRZv1nATQ/tnrpmOOGhpUd0JDxVnoOqGVXHXgdoF1JD2dk5XHzhzkZ2flr
d6j04MT/jIj/A7iGOZfubwpDlFb0X9/gsOVAkmOvO0B4Mi8io8q12IPVF2GC/ZfljN52GFoWGOjB
xX17eubaOWvi9MveJoUmFFROhxW6zk/Qwh8gvOejII9B1ELf+hmhfdGmL/NKToPd0G9Q2rpjOV/D
1aj/sjHXdhT+22LToau8ZZCmlTd5Ri8X2iazGzpsrPeiJ71x7bTfHLP/62H+3+ljff0rLNj947/5
90Otlpbc3f7NP/9xpR7lx759fOwv7tV/b2/956++fuM/LsQD2Xf1U//2t169ic//7fjxfX//6h87
cnf75Tg8tsuHR/RT/fMB+Kbbb/5PX/zb4/On3Czq8e+/PKAU7bdPS0Utf/ntpdPvf/9lY5n/18uP
/+21y/uKt8V1JaR4uH/7jsf7rv/7L5prvIMUvzH8DBd2BG4ov/xtevz9JcQ5eN1txlub9RYovKyp
rv/+i+G8o9tFKWIDJeOyvrEaunr47aWN3UFz0IWNwNgJfvn9u726SX/ctL/Jobquhey7v//yzKV5
CfEyYZCEB5Me+iFiybdccFobedYLo4nNHmhwzX107aVtamGiIb+OqsGixewpXE1DG2PCIMQlp4sd
I3Hjpqg8FU697j8WMj+zx0VrQLTUtSFn8+DNtW+HS1X7p5BvgpjkBp3sr4KtQVgYFlMkOKxxkHmv
X+UC2mKY5al93vrTcJ774/JF1dROu8weq8/uYJifZFMNB+Ll1rOgEfP7ZFZ1A7xK5U3gqqd2tayu
ldE3w/75dv6lgf1vh+urIf6nw///w4G9WSz++4F9GO6/35eDenw5sre3/DGy4SXDGIRyBkUZUtjL
kQ0rbnMDRHpouyCBf4xs9x1NdKZXxi5CB972cmQjR9gSs2DzbQFI1l8Z2XyxV9wQOiMbOZmGJ48L
stU3vCBX8eQs1jjE7KS/JK25hjWGxvE0g4YD7/xsOt8+7vVzZIIsQqjB0Ikk4LcJrvB42TAVZh+3
ie2GqHj9foeMffqaEjB0tk4dOh+aIwYqi9TLvkMiVfJEtZZxqhdrr4euIfSMuPPBvGvNkt2VTLQP
OaWwHgattceYbwjRooivnqAsGfxxxLFElu5BK+zyFMJFe6Bo1Pdl0mDahlzyDE2fPCtL07zJIHOo
aMZRVwQjLMy50k+XZZ27yHWSfogXx6O34i5ZGlZsLYKQ6LfiOGWZDwwQjPnxxTD6bQ56Oec8B1m9
vVZorLZUOZ226lu5kJZgACjB6WNQ4OarbCv1yZ2YDXeuBnvFbHxJd3oePazzpfaVv9np3rRLAAtN
9gFgbJ7ROllzK4bZrMvQK1xq1KCr00+5qqiyCyE6zOUFApCgpavSl7pOh8Pu9Y9ptrAtqF3jezeO
eb4fhsBlA5Yv1L+506COck9mvafF4xEC+l4XdDmmxdLOa5hlZLmtxQbFdvUjEOwN1VtKSgoV6Zpg
JRH/+XX6gZPLEGbPwJ4Xg13afW/dP1aSShWs146+y+qHZMkZoQNUUBF8Q6It3ty5OsdzSDsYINK9
MbBn6C14dmWhR/2kOwf2DvSxOppgeqF/dvqkDGHl0CHo5nL3ky/7Lx4AMnhZzFybGo015XWvsEy9
SRVm2cdSJmzFVj85GefgVrT0EiAMdFQf7JSsWc9iKdYeRRWGN2XRjn+1t81VC7bLBji58ZjfWi3n
edNwBfI+xiOCXgUptrFP3wr8we6irrfmk4BW/A7yJCj9miZnaEdN0m2RuxtlUv/kuryt856/DSx1
UGlvi1HfpqkXdV5fOqsonLSP155742iJhUdA5/1sqLytj5l5qB829zMPOQqUodeHoV0nPbNGhUFb
pTk361Kd0pQ1pyhzpilMsqk6JrD8zAPAtHWWsz/uk/qbPqwOdkdTPexzvACycBplcjENbfMzIcuP
s/Gz0AxDTmpqevDbZXpxGQZJDq0PxAO5TL9N3em8dyf9bPCvJqyQf6Vp/mfB/gXK9Yuncqt0X5Wi
J/ei/7//5+Vy/fyG39Zrz3jnwnMm3IWiEYD6n6u1Z7+D+EAJymOD9gUO+T9Xa1N/xxONlg5OCqsb
N+6P1dp/hyIXSeTmN4xtMyrgv1CHbhSMl0sCCzRmqVvWOtMd/3uzv1v91tKIYKOvP44MWFHj7S0w
wTutF2EnYWoG9cWcmGkfMm6Ww4j2rvjJM/T2Efr1KxC/BcU94DJtr78YombeFDUYvbdLgTv3bWNZ
kZ0R9Qt+91dZ9JuXJcblW2AEx3pLKqIhpCUVEOiuAh6NdcVDmMmy+sn5/HhJOSO8xC0HX1IbE6XX
55P5pV6bg23vNIqIq5asjw5KT512Ya4Deu7NquxPcCLQLl2cUr/QXDPF/sXw+xcr/TbrvL6r5LJT
EEEUxMqQCLzXX4HmNr2K3IRwuuVRKbdzL8olCeK57KrD7NLqtfRE+xlL+zln9/VhYdSxAuGEpHM/
33L5ArNKmlJvnZ0uVZ6GdSYy/VSzS5qfa2aqYBfMRpue9q1B/msWNNILE93BNy9QRX2V9pr9Sa36
tBDyUjrnUrlANProNveF6AMYFXWaCvxKAut9Y6zAyyrH1Y0lT7KJCax1LkKRJasLPUOmWFHzVPWH
1s/sG93f1D/CmU0vbL1c2N/zrGPT5KMRmfZwHJNPmSXyW25W/sErLfubXzTFuF8QmPYnVW7QnXeb
wP2QLoH4unqz4x578Kfqkw1ma4WBg9PDiT9o7l3qLIl9aZX0xD8V9oK1c52vIzqlwjAjw6WVAIO5
Gr94NKfkzpjtQF0i3zc/pq4nu2hB1f9pddfBOOBnYNs8dsTLAgTbNK6kmQz3INHGA3CbTixENVnv
61EQw5rMNJwiRGwgpI0+Gooe9uhdQDnolh1+/rSzvRy+YzjkvUOusF+WKqoYFNZe5poiAE4VWhNv
5r0VW9LeVGFFBmoWQxZJT2W7+g304Mqi8e051V74Hiu7PSzrFJbJ4Fz6mZhvUlpOATxZopJDmlD+
uTdBmY0ImvAfEGM5RYQQtq1Qpxl2TJc8P+iiSIxwcddljlwelOEwlepRg+71cS2gWofjnMPsMJFi
PjV4FmVQPeaZ+HVZjNeyHb/VuViasMxJi4ey4FBJ2/7cPCR9UkUrctqTVptGb5ewBTmWvZedB50b
3LbpmD1Cp4EZYmn6xljxV4sO99gcVFf2B8/W/PdVsXjj+1wL7LtGaeW12Vi1CgXtqDOgV4/d+WyZ
F/Mc+NAZViM4jihe2hhmPJCkMadg3kUtqpiUkm6X9EtDW1zq9hqNvj1dzkY2NJFdzdKIg3oQInRM
LfusijE7qrIotZ2wVTCckPTkiqjsynRH33jOP1cjF02GKdFv7hlt3bZBNNbY8my282Q9x3ObGFJl
VsEH4QXNEGXgwXlUI4g7dHOLUtZcfKeJh0RaZbwO2rrGXVa79Yk9lek3wAQXuVtQ5qCgdEZox469
HTZBnT8or8bTBVxCJ7jJGQHDzcrVrKscil8SLZjg97ti7upLSOr9HAlcKj4sw1Lf+f1qPuAgICiU
Gy05YlfsX2VF7kGqdlT6qRk8xjhttO7Rgz1+HQhY4BF4R35chNGnuzzRyzY2RZV3e9/RnM827l1f
W3OWT4Hs6W0GTTl+7ah9vxkw2xsmFwNOiYN5EzkGNumOJ2xLneRqLNtFpx9KPyFCRjYMUV7WsxEy
l5fk2enzlIZtXfCcGF4eXLuAzH1sEjz/JakSCwBUDnCd0sqp6Z8JaV7qfY61g+uzC4iLYen5O1Km
Oc5MirkQ4qKBllWvlR2bE5LKaBTBetdoroZVQ9nLeyetodWbWV/ne1kNgIWBpaEmq0dTo6meEwQR
C9/KCBIY2sUIV9kFWthqa5leWQr/sMgqqtGPXV8RQDCMFlar2qTDBFAEaNFQEGLKUOiN0C8Wo8lw
ADZTdIZL0tpz6I7+fD8PrebFRe0pfacD7hCW6Fnayg7UTtNdk7fWFBOqpmdndkJJHSm4Lltnwpf3
fmpX1yujF+IMCkUrtNp6vXIXTRoRerzkAXVDvgkEx+GuTDX9BqZHmfBEkG6NAY+HeUyrm7BpulwZ
KU5CeutHpsRaIiYgtgjiqZPODQFkvXciaytvY+n6Y302DT0jcy5a99OAd2oeKl360KqIlv+Z9ui5
Anq5qLGkQbrf+Kug0xQpb+ilQA4kQm/2WOVAlGxkd/j+fLOzsWOOW4vAfc8yPJunTV5RZc+G3rXw
NLYWIWCZO/yktnhbzuOFyvK6wYabJ9lzMfmyVlprGIZulzs7Affumj7pGk8Et+9Hq7Qvsrx//PM6
4l8eDpjJITps49due88XpZlfM/1CPHN2WjM4x7I71jCjz/K1VB9sj4Hy50f7Qea1CbKfvRqx43sW
978+XNvKtWVCs3fjmg7HzBcyCzNn8OCZtcE6hA59pjaasjyfdjmegPITDAwtifuRx3DXB/T94sZ2
1QKzr7Mv9EF28GBSK00iFgj5SBy2sRysgCZaPCmH8EqmQpgvFMhFcQOFLPtN3fCfLRFIOVuFfw9i
Xty3hNK8geef3/M7iqm/o0rcAEyKcTyON7nCH/g8+yUkIcAabE7MDaf6HZ+33/loOTfrdozWAP3+
2BbZ75iQeIld1uamaNp/ZVvE57wqoAH5wcj4ZpiHbbazbwpomq+GTQ0pY8ftghhGhX6qL9rPZDbP
6vWXc8vzYZA0kdxCo4hghtcDvuwGeqt1JtmGNPAgQDKSkxxxxRC64IQ31ZjZMMwKbz9P1hpn6TB9
cdfOfqzcLLlXmncy2AtBM6bKA4T4s9nAENIOktAVhDOz9tHuUWGvVMw3Isf62Jvy8jCYExuBQsmv
zdDpNzV2Eo+dco5p6jVuuFj6GGOe1bzPRzO76ionOaN9m0Vu3XpWaC6dfelvRGivgnUII8A3vrvV
4ECs89rrZbRYYQA4P6bK7CDV9BXJ66uw+o+5JgkTdlT5tCiSJ2CrKNoUujlqnw0qq+9rDg0xnJjM
j+2MRiC1VA8xbrZtygy65bCMHCQTZT869d4aO/rmtbHsEitdb103QRfol/VFTe37NakaD/xxgsqH
UzeB2YuXwlFB63FaB4X5vazH9NAUwZ6+8rVKJuMT7Vz13QId+2xp1Dgbb0U/8UxywuZVsQITl4nT
2pw3p27rWiUw81LdwmaHSbzMwxRmMGYfnh+X/8wczBzs8P9k5qhpmD227X3/ClDZ3vT71GG+Q+2B
oTcSFuYBAO0/pg6Trh/oIxbJTCw4fPDg/j51uO/QEBJsxxKK4muzePq9s+e+o1/BVo4fOqze2Cv/
BUTFeLtokhDA7GGTboV7CqjKG0B29KeOgqCY48G1uk/5qNa7rJgPg13qsO5bo7iup6C7qMtO+waP
x71mbbLb0EaV/DB4cj7vhma5DBK7+qCZa3NgMPK8/Gd09cvWNMYL7c9G1zWN677+2wfxUL8cXs/v
+n14Oe9MKCzUPCbj6/XK5L3b3ME2wdjmDvTcevt9ePnv+FXKQ7R+ugPQ92J8ee8IJ6CpjIcdyxYz
4V8ZXyxkr9cmQhQ3VAkJuY+4Cs+c14uGFGOKO1FXIZFxtZ1ahym2u8oTUK+wtcSRnCKIzvfZYnof
fX2AtFnInbLyjKbUquPW6IoTT7A7yXqf7kau+edumX1bIJudZVkTRJ1s3hsDGmKhjcFVStPwrCmX
fvfiuv8PMCrIJKhseUJB47DyfVtXT4pgrcQQFW4lBN5qy9DFVSKuHcroCJdR6IS5Mf067F9RJV52
wJgzXi3rgJwUBmjWCaigP/r86L6oZ9EKQOoEHNolSi9iKyifSBD9GujVXzUbfHugN22BIZhX4ZPi
tbPt8mubw+3zq+Dmzy/g23GwHYOz0TfH4M0OeXv9xcn0g0V93It0B/nLD9upm2KIfeont+mHOCIO
A55JvB3QHgDGs2z+xWHcTKH/VhV2rf4QxNhbva+r4EsiHCI129uxHT61BK96BZYD+WocK3++/vPz
/GE+3b4Ajhq/ht7jyfX6PN16NAKVw+oNivq8hJl8sfYmDIQRvRGY9c9ktD9s+J5PGFUo6wFNZVKa
Xx8PlqfVrXKT0DEPR3UjvmUkiiH399cwKb0rGdBUax37CDv9CXTy45+fLuSUH0fpc5zt5hJBifw2
Fc6Ss2av7LV3IlBnqDguS201d7abP6WDWo9Q+I5Q2OWhGhVmGF75DendE6Hb58rs8zCrVBcXC66p
tb5me9QX9vVg+5eNgEToVee+5l6uefGkU8lJ4UPPW0Awl0mDbjrAcjUKSr4KTe91YRgqpDfxfSw1
EbU6f4AXHlersEK5io+O0XwtEvem8+1j3TpHX+fItkcz2JrAS538m6e8LmzWlk4qRwMlQlzH1/AD
lzAa6d1M+AZCuTeO9pB+S9iBh8Gg32HhFITj9pJTmM5HPZn7HRncbVhmfnvidrMZZTmHKjsJzIkI
IGYvuB7ttvZjAim6UI3VucjNY9758tczM3P7YoEt/t5utjlPaKQaaBO2vF5TXIiiu0Wuz1lBpF4v
IJpH0zz5sYb7ww7h+GVjTaCJjnuneZ380gdTEqO+CaIaW5lQq+CNO8VocUZdcDCTOg+hzHxzS++S
8vjSyfv6pOjq9aIshmC/OP6Nm7gz8E++XvjKHiMvQ/TmWKnYS4EqjZXn0nDkVmwHVNgazlqrZx1V
UX0rFuuzKUwzDrzuNqmycleBViOek8un7b4mnjwHK/FDwpezqyFIdhBKjWhQfkejtdLjUdnazs5a
K7Q7xEDzdpGfL+Nsg8XkPk4CWZ8un7zUMtGXchEWuJ57acjgsGR6EPnCuyT9Jjg47bIccP70cf0Q
32yJTswqerXXcV8NU9RVu07DQGDqrPWkrp1jXbrO+9pnKFDzOO8nLkOG38S+ReG4y9dguUhSOtaN
ZhWxU2BwAOAGrC1Z4pqmfPIndWtm3unzd6fnLQ+69E5ltY4RjMz7aTSf3ES7waBM7eEz1Qi2OMmx
yZ7cJV33yMZMPKkXRIKGNz4OYuyBU5fmpBjLY+XS9PLr2dwJi+9dBGLdB0l3CwFXj53cLWJhBHNY
4mkVG5BKwyAT6d7K5XJg38Cokf3t6jAANEc8aalNdPPS3vazV+xmHwbtpIG1s1+SODbPLK+BwL0m
MI6BgeRIjHwzLW94dyLPt4dGH/ngaeCXEsWPt8cdRR6oEpurcCQOIbSzhI8e6KMvVfHkjDxk5Vp9
Q/95mU3GhZlMV40e3FQDiXgAssVFYzHgyW8LDiIxu3CY7OOaEAXfdLOPvZ97KSU+D7IUHjyM4NJY
rCOGHl1ouuk3K+DCLLXBMZL2lsT1c1tTt5rGlVo88cXrtCHWJ26YASyELjHTbnLhLheZly2hXRCH
4YzbI+qtD8AvoHa+f6OvK6Y9lXZDGT+H20+sFM5iV36TKY8sVjA3XWZou23y7XuviJuuvc0r89gK
tXlp83DIbeDrCaI+rM/hJWqIJszJQfqBCtGymTJWr53PlOjns7kiTm6DqpE06T3Qrp1dQp5f/x97
Z7IbN7bm+VdJ1Kp7QYPzsOwgGbOs0bbsDSHbac7zzLfpZS/qKe6L9e8o05WKkFIqo7uAe4ECMpFI
yyEGyXO+8w3/IXARSElgCPJqjJYvKSPsfyEz30GR3maLVtlX+kPcQQ5bZBXjpCbVtNSbocy/5Uu0
S3Ub//SKHd8mzX1jRSiM9fdN3tyDqRfC2BhRWWZDULZYJ3bE9y7t6EcWoy/yuE+lyrrLM3nZ0OmN
mW30IPzLptwC0WNXQFfxkEFQXXuQ7qY5ZXFJzt5Js2ptY7Jwg/BY9nGwAvDGcpDMm8wJfpfhyXrq
pEm+pPOpQFavszTXaPvWwQOdQ2pwkfYFjgiN9aQcNQtWCRwaQ9lo0J99lJjHS6XjXdKEm65sjSBI
az71mbtpO9EVQX+PpY3ZbTuveCnSNoxhWGWN9DBPYXSl2bmKMHBZbnuVgJ8a5b0ZFzrbhgbIUUfJ
Z62Ei3qjLHEgFvTcHAZrJtJqqYSXa4Q7Pf6YBp9Uemmb63xlOL3zJkT/wW/mgUifa9dNRDthmfrB
7VJMBVYB+oefmiyKLlOpyHyjMR4QPkg9Xclbj3rL9mDuyPf0E4wDsjEV3tly9VmR7GljF8F8IWXM
puACR1/bUEpvYll6UGoQ8S70WN5fIiN1CItH8tVRUf1hrPXvjMygySva4KYhm2XIaBKgj5z5E5wp
j6mivbbqQb6n6/J1mjieRXCqSlawxoENNoa+9dDcPx6L5K3X89ioGL4nldvK4lxMg+YA/wQSiW3g
7c06LCy2QUXA0JAV8dTcaA660klu246XDGTiL2VBBH+MEWlsvpfbqriViuRrmFXBvgoZiXRi2EyI
F2dKdpcNJXMX04LtRDyell51GVn96Cv1qtL6i6a0vulR9rmw0kMK6YsxF1lCO8E2BPRJ/2SQVQhx
bDiVELfuY9ospZwBeIZOuWIwMR+mWk6P82RRqAR245WyFazYdDsVlcWkHfI1Atm9103GdIV1CIOA
sZ32BSqILhnlvV2I21TllouyH7O0Xr70sQOuOPoaI4C0Spv4h5BkcJVabFqRYDymC/Cw7mcz/YoT
Y8WZ1YIAYm7wRr9adP6fdu9ISx+bkEwHqApBe58milpOqVdMS+RnODv6piXdjVyJoJn8GONGdZcY
hWwAHvEb131sC55cmPYCujLCbAhzIzAgpxee5gKeiRICxbeGyyi2vK6L9po+XAcpVOVKgSoeFrG8
kpvMIx+5MDuabFZ9n2AvYqVFscp1zvNF10jZUCGTmxoySb1OmuU2HNNkhXiA4kZtuws6+RuASgmO
jPSJbsqtUTXM3u1qXU8GfcHwg9L23xM12yqhxeiVZT1kwY+qSTo3yuM9Ag+kadkwvTekLt3nM3u5
CAjcmmXuRpG7jzGbRqw5I2FqXhB1Ek1oXWREyLZLL2cbFMCqgcziglsla8wctuTYLu5oz/kqr9LJ
lTDu9XtJfUPV/xxEAR4GLAPNaWpshOfObTzLygI4EduSZ6okIah+kKQp5m6xwh9JRfTkYP3xeur/
aNxx9mKxEUDZmAYES0o7Kz3UXiu6OsgkrxBPipej42pAaqtFTui37fK5ty0mTZwqeaZvhsB+L9JJ
TM7tVQ7C1IVtRAIPJtIVOZM8kgKJt9yQDMxa+hXrjdTLiSEQvHdzPHgtdKNdqWY/6qq51yoynX6h
rkm068kmzjstjJg4xitaHPtqFGcIJ+rXqk7qKNJNaSFzyEnCW5ndifpB6jOnnlcR8xiyNoqWx5xu
aCrHXVT7zm7ZIhLnU5o20lZh1E+vwXhfLfxNCqn7KVHauxK0fIzUgUCWhpzJS8Ax/sfJSM0VjhwM
4yxL/jRF6AE5bQM8YKwIrHC1YWdxKjjOLInErvUoVb725ph6It3S4voe+m/nkzwH+xA58S+Pr++X
WrZ3Zc4/5+SKE7T6fw7Tvvm9FDyH9vxXiW/zH+SOfw6ehioAtH/f0L19KMDLHftv//j3h5Oem/jY
z54b0yBLID8fTV5Fa+2vlq7yTqYpC9xdOPYyiKTf9bPnpr+jQNZkJrSowiHtSQvkZ09Xe4ezuoMQ
OdNbzMu41i/0dJ+zNfDAQFxZR3YNiU3QracRt5nB8Faw7rx41tbmnMSO32LIt5bLCFbEZHxDa6K+
BarTHTMFjiZzlBZ/17k8MDsqoPYbOqy3zpqvi6Vm7mHk+vIALTY6duNYHBdTTgBjlHUNQDSI+kt1
ao5a7uhXqaQ6DwUG4VfhDJxCimPFDcG51BftjDxMbZOewmNspeugbqMvSj7L61wa5sLvjHr4iHo5
vQK5J0HMgnw7dX8SnX5pzf+r0S8A/722Xu8aBpffH77/Nv92V359CE8bxeKzfy1aXeAJxRyTqcHZ
CJMRJTkB7Emh8S+8aX8uWuUdCHzg47QfGWQ+oj5/LlpQn7Aj2AY0ihmBm7+yZs/bgw4YdpNmNJAF
HBafQQWYroZTHaIyF41jvxkGcqBxmt5yiLHFyn9yZCFtLnQSOSqhuckQikT37ml7cFCXpW9TNKst
xbmwlmGa/QxyZrOyxyb6nEa6JOEdJdWmJ8/JpPjLwIJcKd00Xc5GEc9rSH/kKmYlD61vCnjDeo77
JFoh1RG7bSSr07HS9P4SY/A58znrpq86Igp7HCYkjF2nvPvITJQ5H2WhDKwa2jDnSqa0nxfSlStk
EsLw0JoLZkABfI1rdDZoH/bYEncuQWVuBD8vB88jcybsAtQa+l1C4n6VsIfJPYZqei9wr6bvMDSU
wE/OdePWgV4c8wL/d9ivRQ9Ebwki0Ds6t+fKSAr+GK2xDl2VZgQlSRR/jHnlCVA2s/9Yq5k+unBX
YuY+UjEf8SlLNLRTG32nJjCtZvKiZYU20LDQ4TfqcZWDcEpXQo7EcMs0GiZ6TuUsAEU9bFam1Xf5
Yi+SVzKbeB8hYULjbTTAkunSmKI3lQVrrSiQ1womPbBdvctoZ8ZQydC4kFL1PWBV9Wsa2oCcrDkF
5PRkC73Q7T9bjSJhhUpGakOUVmUwuKfLBHGsTrXmRqJyaZ1tO6Ee4iDrun79KoroBZ+sRnEZZi/k
awjRkEadXmYuArtz+hZ3mrYYd/gl3bSDonplp7cHG7wUAmVBcFCSsnfZtslxCiCrv/4dxII//wpw
n9DpxruSscZZDhcmFVjMvMLTzIjai2xqtG3cxiqJWFT5fWyq3uvXO5tpPD5Zggw3zl4UseP0ljtd
m1IdcXC3yifaoYvReVmH/lNRWMrm9UuJWHd+b5bJeJUTVTxiMXh9utnrKgri1sb7sBpS5XvW4wLg
1mrc3kvzgEjEHEkISsFsNxaap4kBGM5or0qG6b8jvx+nay1LtCOoqch2p6IcLuuBL78JFqdzKB6G
GPZMZ3QuQ/069uoZqwRAnVH9CdRQddMApjtGyFNAey6bPxwvfukc+88lZv9yp93rQJ1dmz20v338
x7834e/F7+1v1FLdP/63QO60J8ma+C0/zz39HdN1kXFB1oYyIFiGP6E74HPAm9tUMAqOgY8sw5/n
nv0OHA20bo2xFeAemzzu57lnv9PgHnCSMj1F6JuC9xeStbMNyLQI4hZTWhnGi02RLBbxkxNpXpqm
mkD5eq2OnIkO8dAtWhOpgE2f/aoIurgW5SGkSXgYCi5mp9eSW7Q+hhYTxK4werqLYeKb9JV8J2o/
vrH3ROh6ElcebwsfNpEk62QJ4n08vS1Q7g4OmtwW2osY/jmHwf5Y5NPoKbOervMGPPw0DDszDSQk
56v72ZqoneQretXll1z7MYQ3EgcQVCjmAMG8QmbIYa+mqjvoWu5HyRtx6Vn5zKMhOxIIV5Rv0ag/
/b4gV3MDoSbH62fquaWtZVcbAVBb4yJ6FMHsSXzIf/0pPbr2njwlhvasMCEca8GReTwgnrx8zHeM
rJ9zx6sSDkq7Lq/DeviRqU52bU7NxRhEdD+ksbyIYjrGk6b4+mw6FwPpOdhs2sdV4sWxfR3pHSoY
sCK1FonDsL6oho+TlI7rWFFmZltIJc4LM3cjB2pLrfxlNkz6U1V5Ozbm9TS0k9/pNJxnxm9ub9oR
IHzUvg1YeEFODwwBq9ltGjiGeVj5bVlln1pxOk5D/IaZ1SMB8OyRiPNBLFGBpTu3PwAHFY5x2jle
ZPeT11i54Wpz+h3iS7yKFXxQ+za8zzuIA0obHOXA2Wdw5VdVFZpvnB/PxLUBw4CJYa7JwQhETwSO
p2t4LlNLZ2rpeChDlSuEPltcJibRRQa9i0QTRiWZ7Pix6qWRAga77Tp31oF8GvUnJBbfsmx4FinO
vs5ZpHAg9yIXh5aJI1UpiLM69AaNfoLWf2xGTEzfWJvnG5irsS5Jl0EnIUZ01rVDUg3Bn8GxcSGF
D+qM3eAjkTa8sQMeFTnOX7dwSyBS4MdGIDx9xrlezRkqzY6XSRkyhK2DTLPa7g172cwope6rSENk
QDH2swVQliTTwgihRcXGjUqr3ZhTflNpQmomG7bkEN/RqaG37Vz0mRJcoIsSupLWr4NCHXycNDaS
LmH5NrfSyhloUseDW0fOh8ZQLklB9QPdu9pb6COt6jBiBBDjigGAHMpH3jFn8mwl7nfosuRIuJWN
l0vWRpXTCP0YxBj1qW1QYA8eJDn5nhbjZ2y566NNJ15ywgV2qUzu7hBO0vjDEAv5ZLNW0NemO8jF
Ij8tmHs6Q/EWt/TFdUy7EWSogtbMI6Dt6TqOpqwezTRDNCZDiAfuSpngNETeU247Q7pD5qc8KHJk
0iqIpBXt9RnVbA/pxT1mtF9fX1bPutAsK2Id6R8pmQY0/PR9W04FGD4IbM8iVVoxwjERnSpp/n5z
kHCjn86AtpPfWMsvXhRPUKS5qfooME8vKi8jzHaoKV4RXg1d58BiR/pfb+qLJW6slZ0igxUmn1+/
0xcjmSkcySggsIJ4DP5PgnsxwqIc0OLxWqPftTSLfHsmf4QttioHyA5S23+xykUCPGB9meU0PuSD
saXrGL1x+48OYeebjN1FEqQJHuEjaObJNwk6YymrPgQP04y6O+eoXwYy49kIxpMr18zzF3JWF8Pw
Zh80ycQAs7N91ZLeI3U17W2T/LgvVxMzoO3rD+mZjYWIsSxLQRAVYfacvJ7GSCsTfBBazj9rVp1d
ZjM2vR1kGHNNx0xh7whdVhyCIVouJqMvhI+S1WDEvZ/kVA9pyPGkyPDc1aZBGNn53OaaAQUpymnO
38RqgwxomzjYf+E4JcEjdq3CdDW7XwVDclHbo+2DF/o8xbOHjQCSAumDiSnJSppZHczB0jHZgqEI
4F6FhYvxSrLqpBpFEzN6oISUV9Eyr9tSWRDGu6xBRLqU56gFh0imYrHjoQ+duBkPOgynxKMatzxG
s5Bz6oxml/4GafSlQ8KinCPV1RSNJ3S61Gm1VUUfWLY3Js7gab1E/w2JiS7+ABDjTye8/y5D/g1n
yCcL+RmF+rwM+R++/9uHD//ztAThN/xVgnC6PUqjU02QEXPK/SxBDKjTBgI/WBjCfQXq91frzX4H
0pBeMo1cm3aEaPP+LEEsMMC4vwqgGVmSAWr3F0oQccaehAcRoyABCxwoS+YcM0diq44hbE0ga8Na
jefNbAdvnPMiN3ntEmdlP2FScUCrBNg/csBXsFsrZpCDc/vkLVz98QufIiafrf7HO6FPiRw9Hfhz
A/WOtlDYyXLgBdm4xtf6WJaoHBrOR+LX7vVLPQdOcy36oo8e2pSK56QLx4AGLi9z4CGycoiUDriQ
AAHIXh0ANSoQ6dWGQzmHmLmn+zif33ezvp1DbSuerjPOG1ky37j9Z+ec+EoCG04hSeg5b1spia5g
ADNBWYsk0qJsG42hDy7hEIoX29gfsL57w3vzrUue5W+6Gs5Q0oCY5XL4qZi5LG3Qqejdok8ACoUr
xOjfKBFeWq5P71KstSenWWeDMWpq7rLKEjeB6Bfp6RvH0kswUtrdNAdQGcAV5HwhJdY8lGio8HKD
8mqRiy+FrW8lrmWo2oWZ6xeD2R/aDuHFrrzi7H/r+i+VzxYiozQgOJHQmDu9x0Y3epWxI9J9w5dK
by6XLvfmNtumhXO0g3g/h/E+MZyb0cm2dW5/iNrujYNE1V7YsgK4LQgCgPjOB8pOMNuhNuSAB3Ps
rJfks9rkx4q5OapMH8A8eGUcruR+9LVQ22OViroiwq02eO5eAeIE8ChEmJLe5Y6lcMyc/pACXBrk
dDtUI9ql5dXrG1KcbOchhn1oqyK1ZFueNTfqpipMlOt5ZbN50bWcuRKAZpXW6ejcoqt5oCdyUcjt
GwntS5ENqqFmkqVoSPSdNTrywGLDjQWrsRi/ojR7VZWD35jRzet399isPL89RODQ0gASzrFwtiK0
0Mbwq6N3k8KCSqurQsfFJgdKUHXlWk7gOQ6IuYfhWk6lowgxMLV8RstHcJnHsciuq2LZLIuxkuLF
m6zw2kxHP+/QwZQQ/tGAR8oz4KIE0FiZbZ2qvgSp4kF190bWnjxpe1kZkJa9Q+/+jUIbDswL745m
Gt00wTkAyHC63JfItlOpsxyvUJy7yMqv1Gk4MA26MNvAyxCRY3KUrlQN5fe4201mFa669IFOgA9b
fJ9o+koq48/TBL1fD2B7d+44XdYsP7DJbjUPaz0wEGDCnSGAjGk16FujIp/R7I5Gc7ssyc3csC4b
xDlTCXR477ZQL2EobCcKxwk2W9iGmyI3UFaikORJyqB/ApXI2rIh2vGr1eI8VRvbhica8ueRM743
6voyyL/U1sSIo90h7nucVWndT9HNPAKMpBj0kAPrAYcngLLyo2MNftAarlMjtWyHvrignpdX7PIj
pvKuBSw5RFO/M7PP9dwdcsv+PmrSum2xfohRkoiS/TKpe7CZqwCmvKyp22Lu14bcPKh6vI+T4mqI
w9yVouaSTtiFHSKSYkYbAz8wTFzRBgtukUh9kCqy7aqZ3qsj21a3P+ZKfAPE6TKuM8OrlvRuwG9z
1RTZVeLoW6jXvhRGfh92l7Yt7fo0/m4D6+Ew2pRh7GfV4MeW+ilOeKOm/TER54Khr3AF8zEaNnv6
fBtDu0gbm+FQ4ItAUpo/Ip6tiLviWeMHzkTI1+svtFOBeRT8kWZ8n0IdqfIgZ541bS2zukFX/Nhg
q5Iv1q00jocsltZNIR3F7yppqoZLe+mk0d6KAr/tsiMiwft8FCKvxrzpJf0OQUt/CKO9UGITcNBc
Wj4EmnFhGiw8adlp8XDRhb2LUMixcqZNgZoy6rxb6OvXIupIsbwJFe3CzqINgFQY6cYWZfqV3qMU
XdCd0yqncGlzfZ1xikbCUPy7QtmDY7NllJc5t7RKPrQZtjfY6hAwWSCjkh+TWt5UiHch1okiTLtr
UWiQAx0R3mgvdeO6SJO9aYT+iAyEVoIxa2evCrpdNqAcOyKb0PFgATLFYX8TMNqz6+bS5sWV+uxh
GuGFde4VI5/ByCawxg7RVOVbW+SI1stI7ajNrm/1vXjVUcb/myRWtvQRJ77dqI8+6MOtHOKqUIeb
tpQw/J7WQ2TZqxYsUDH0u24Mb0iO9+m8eM4SPK4B0AB75p0/ZtQeahX4d7R4lhremlHk61iYi4PV
VO9spQe8nuwNUL8hj7URr0ZUUE38uQWQpecMHFknA7r1SE5+yNXpjQj1UpDHdo2WBdZoqPKdBd+l
QU7e7lTH0+zm0sLSJyygyBnqG8e+Kg6L8yBPIUxFTAZrIwV6GgeTQM+qGoEcIKDpj4hd3JghILLy
KjNmr1X0fTzn274ARDGXvV9LxVVahPfiTJWN4FM0sJJaOmIIPHzCZ+qIXA1OG7P3+lH0vJ9Emsno
HPALmqSI+4po/jQBg5xV5AFinZKCPje+Z9lqdpZvo6FvE1XbT/xXcpQ9MNivC5ojQGI3VlLQsizf
alI+77GIr4Kg3GOiBNpG5FFPvopqZGOmZYwZ5jG6iTv7Ti+Wr306bzp6dKZF5at1h2KsH/BOdWuL
YAGj4PXH8eLaePIVzp7GNORS3jJI9gxtem/VOFFEZfWQtNbd69d5aXEInAVTUyB3rJGzRThkdSyp
nSZGKtnnStYvwHACQza23eI87pFiCHzLmumQJ26tRfdzc4nLzVojCjlBs5PkYd04zrFs4n3es22j
/g3/wJfSZs5vRiiPc1doiaevwwznJkNqhylKGdJAGfwIiexWkvwkRWg8G9YC/d5LOBOEtJ9Qb1+9
/oxeqP8EzxFRH4ORCr3r0+tLiaVF9SQ7Xq58mdrItwP1W0welBVvlX8v1D0M/2A8If5AWnaOfZQq
FCXSrEawNtmhfot/r+oldBgrFcmGSici/wHX+1syoPoM1cX0ToDEGFcKSVTjHMCbmTDNu5hLwsLx
Uw6O3mBm1IRrkeg2CuYwVg1wmR+KqlPA/3vNrlbBmG7FikDxxtVrGuna6M/6gLKiujXmbGua2RGR
xX27NLu2C+9pegH7ljd9Pvj1OPiJmXsTn8mnwbfIgpowvLDN/JjH0kcaZ7dTGvlJ3V4qc4JWkHOM
Uw6/yNh3zeDGoYFuYrxvc3g8TXKdJ+PKoslZmwkdz+ILUOuPclYfG760+Hw3oWJFK7yrtG3HaYPV
5opOnT/qnHFTdC+ysZ7rgSg+YCrnV1m3G4rwYkoSV+m7S30O/IEscF70vQJPwabMFrukd/h521zK
REwspbYiWQJnhANKeB/qEu1NQcpI9mGU/hjsdKtRK+v9dFM7y1VfTNBQk2FtVqSIcbtTyINFpmVx
2HbDwOmWbYNI8iNZwp8WPyAl3HDa7TFZ+aar3WEJp/cifs+Nvg/UL3Ed3CxV5pPxHlrk6aqgAqVO
KhIM9hFXOvxwLsyo+KL04SaAxFaXwUe5JQU37SNtCHceDLhB/Gzp3LZiFTjxdUj2WZP1WiXA2845
zpa+yppoP6JlJp7h0NWXch7eODT/FdXZiM/FC4khJ6o8Gdth0i4kh39H6RabiR8Tz69M+kNu3zXD
TKVnuLrTrzvkUeEiAYdnFBOk12mZeSAhbxbL8ZuO/CnLPKG7JxIZPXE+2jjyrsxAu2ilCXis9SGg
Hgmc7tIq5vdDPBz0lAM/4Z2y1kLE0+U0Pxom+Ov8crGSm6Qh6W6/MNJw6zG/Ej0jOyCtMsaNUmn7
MR921QyWnFOowxwEP5rrZY7dsBwPBcVpaaTXBQVr4kD4kBoeGx+OkHPdL1V0K3ohYo2YE2QNwtQw
Ep5Yg+KIhVC4my2oAO2y0eWc9Tr6jt7tTKJrF7A+AUWqDR44keGKd9NgAWhiBmRF0q1V8oAkyk7M
T4wp3SoNmdx4x5b+8Hqwe374CdAA/UQN0iWyPdZZ6ck4Oem5dwaCoXQr6gFV7w8LWaVYBkWib+M0
vLWsZRPr86YNSAM1542y9FnA5SvQtEQKB0NSIRl5GnBLuZYbWZuYccAeHooOSLMObi3bznnnvn67
VLr8spPsSDRjTAutc0heAnxxejFYfRK+E6Ht6UaylyDhMcnrGjTOohtLXjxtIY1HPusaARAfWN0m
qZWPdTR9qevoppqxf6EDuw8q6ThE45pCZiVN41dTj138u0xXLyk5iQ1KwtE0D2Tq6F4dMajZDwvW
fZ0t0hzxcCnSmCZt+tjYKjNFAbNhzBeFcYgrml0Lmk9oLU0bs4IYNyJLieLzNgj6A4ykfWlpF3A3
94ZG/8iKb6g/blq2Tt6M7x2TFTWPAVT3cYWEHcn/rKO8EBZeDFgP1vzi9lH4KbGXaGWay/tCmaGp
igo0I0Zpagc7rSAKLvlRb8yLsYvuCy2+ltLyqmvyYmVPgd8YFBUV8RJfBGIsa5VpyKwGAJaCW0wW
V8Uo+cThx7vvZirqQrqVOGyRT4tuejUEOCVnW13vvkpN9Ps8mZD+bG1rFtWVbfa7ge0r0YqAl3ST
Jpg2SkNwW5qGq2i8gbCWjnkafuo0KkIqx2IoKrhZg08k2Icx9itxsg8QVesMijqD4yqiWFMLauBy
WAOOmNw2DG/qTobOs9ZSzrrOPoI6vk25Ji2zayXo1vKSHWtZ2yPbc2FTT2eS44t90cIz0wp9OzHK
ZZntZ4p9LIG3QKm3vTGsuyraVzhWpE14I8IshOAP+OAAhe7doWG8pFeS9/jLnWTLbChdZVCurI5q
ts62ncqhuAjKLz8AZOoCd75VK0McwXBuNee7ZYJo7rHVUSIm0F2EnygABBtfm5QxzQ9gldWqrXi5
eoD8gZRCxJ3ea/bsGZ0B4LN4SFP7Nm56BBsFQCTdWl15FIV3QlBeKKQqufsaNRnuWTlq06m0zHvm
69eQEj/iHXHTqvZNTXD2nT4nYNn5VdgGH0SJHeEN404QgKSmXytENBVDdclM4UGFvplxUpaG24+j
b1fU1qXkF5W1k6mToUB/McGXi3w7U5wYKaB2gc4aHEpF29Py32cWnOuW7KRepvephcwNRuwM7GuU
aTQ7+ewUA7xvVAB7RiQHcdI3RfhG7vxC5BDuCYxZyAlBgIne4ZMyoaO9hX28bHm2M5Id8TA5eE2x
BYHFpnQnXg9Vzy8n5BrI+ZF8AmaF98LJ5eTYjCYNaqonZf1B5CcRVbNdFA9ipVfT+MblXjgI0JcB
jobsgQB4PzKwntzeDMQNjNloeSVBP6PAbmLUidJFhj+Fk6OSfpHn6Ha002Mc5eA7e3dy/pRr/y+Y
Bf6/kE7E1/ln45OIzvjf80ngFj7Eze8no0HxiZ+jQfsdSisCQY9sHeYr4t3+HA0y/xMjPgRUNJXl
9ERwWVHf8TdZyjKry6b1TKH1czSoIrhMcchKR6gZut0vKYudr2ST/IKjHfSIqOoA6Z+u5CYLF8UI
VKxyhzrwMQN21l0oZFzDsN5ZSYkzJj7HmycP6IUp3rNKh6uCVmCjClwA+ifnWcWsJvJs5wpGwZ3y
KTIxVLRQp20xSHOko5Nr5WWwpDlqB4vrNFn9kS8u3za6Huza2LQPhsN8HibafTDq8J/r1O5dGbjY
t7KVcTLsIwAhWBNjfjwaWrRusSUEmb70/lLIHTl7ilBjH1YZ1OHJ+ZxmhX0BGsr83XIQn/b6DjOE
rlOUiym1OWVn01zPWJGs5j6P1rwQ8PpjOQafrVZZbh8fzX/BLvuXA/6Kevbvt5HbNw/Lwym5RXzi
r22E8h3KMojqCY8cEXJ/biPnHdpI+B+LvPFPJO9PkC/bSCwNhu8qE1Ni5F/bSHkHJo2cmoqb9hL6
W78yYGcTn2SukLrETmTwj/sHaCDRTXgaoFGIRV4CMP1iCUOxfGzQoDHDtj4MVSPD/lNNr0RReV1V
uukWi/x5sdXkAC7TAt+H0+KyCnHDnO1SAW+In/R1LJmTuyhVM650ZEexGKza5jZUhgbvq8CBqZ6U
1laJHIaGyJsCqEWId7fQIjKwfmA/QXj1hwQi2wU+nocUjjxqFvHy2dZrxJYMZ2wtX25xXFy0auu0
9N62odbg7o2NdBNRhdJ4mLqgf4PGel5QiIBDRQMXQoi8i+h18qSwZENAuighQQQDKVBwBSAa2WpE
NRGG+m/PHuF29agrZvHg/n433T58fTg9kfjrP7eS9o6TRWwjzWBXUHL9tZX4kcDJg6x41MB8ClYB
kWIIGTvdBEdvApr9ayvxI0WH/g0iGXOLXxQUe467MFGLxyoDDjs4bVbL6QrBzcS0lsBmL3XQm/Q5
3mphNnt4UGsAvsZvLW65gZU0/mRl14A0Ltl8hY9D9UVWDOoFeGwaZpp+YXSffz02/+tFXeP1dVL8
5vdt94Dn4lns5XM/F4yKzBwsU85q5Kc4uU8WjAzjleUEJO2RfPEXusl6B6ZJpK2Pi4Pc5+mCEYwB
pA/5GwioOr9EsHiElJ62DUD0C2sK1gtIivMeBX3KOU0KhWyiDix3ttBRmR7CKey2hYMgR2uAoacr
2sSfQOmJYtG8VQ0h7wzzIGFoS+9Jv0ceI1kHi4U4RZhvmqy9UkZ51fUlHLaSblveW6FvheU1msdu
lyT/333z/gkzY0PwGV4LQsVvqwfOu6zM//F/noajxw/+tbqEjSSQYVbWEzsSU4WDDcSRdOo/fvTz
WEf3EJkNqKkweIS8IVnrz+wYcUMRPPgoor2CcPMr5/pzUAZ4DySuAa/yJbDFO+tIBV3YTHY6qp66
GDBTEqyIp06KvSH5oNWIPoU46XTW704S3JlxnuFTHEt+g0JAaWDUFffGTeCNEM6uxkS1vMLRdsWc
4Bbfdx87uQpdPCQujW5VJoq6D0u0fdU6tPAyBnWGnOuhNkEPO02Hf3eMupJcG5sGKUVzMP4Uu/7v
vPPfRMH192v0fxH8mocsPjktxUf+WJ2wVN7BKKNEQQLkpHpjVbAIIU/QphRLUCSkfy5Pic9gnwN0
E3KiZZB9/rU+JR0lAAhT/DlhD5yP+kuJ5+mUikvLmEkR9RCZ1pHffFy/T/LOMC+tzolG9YgOIGo/
OMdN7nhfVl6R+k8eyws1G7fzJMN9fiWi+dMMF4MskjSks46praxi2QefhhLKwtz+fVMfJP3XJn3P
ryfyyCd3NiloY+GAoR476xJdgd2QecGUrF6/qdNk9I+LiNIXe1jMwjjiTi9S6XpiSPWsHBnLekn2
Rc2/NdiARMgdvX4h8XT+OqL+vJCArgHbVBj7n90NIifxNA+heixQiq7RUrPtyE0r75evQgtNaP8w
nxUdh9PbyQaAhmVe6scQg4S7bg4QdpPR40mzVtu+fimRpp/dEJcCIQIujgnBOVrNgilQhFmjH+tR
tV3LysCcoQP3honbC+8HQVlyBEXDwuexfHu6CIZSrRjQYknPhD/2tMG468Mx8pfKrtBPbPU33tIZ
ofjxNVn0acFDQgiD0HH2AAc7lLBNtPUjAh+IT0kIVH4oR6Apqwm+FHoucP0yjNcbLOzscZD3aRo2
D32TT6nXlk5r+AjCBOMKwcwmcwfayw99MlbhWjE6oVeFVcBdOXULtY6c/IjqZow9bDuGz9inqP3V
MI/ONqnS1MC4hB++cXtn0/s/bo/zTHA2Leit53qzmIHLerj0+lHDZNLvlPq9nsahF0kCg7VYLh7Z
l7nefwFVtOzRg4az39jaG+jeM1L847dwwKEDY5aRnHgExD99qWYV1GaH6cxR1SSFPrS80p3uIrEx
XmrnZA2nwjeqDtMXeQe64K0t/9JDQCKDLUJ6IIzQRKB7Elj00pKDTluMow490tXCChEU5aZt2sXX
O6a0caJ79BlqBp/JLpUa7dKwJvONKviFb0GrQiSteKoJ9uHZt+io/skVeuOISlF9b/ZFsKVQ+4wX
ZbqFyMEEP5PTCwyN+o1Ud5WvBLGCTkEm7X5xH9ORRP4AUAWLHtaWevo0Ks1ptdEupYOZzuZmdqzp
djFAe79+lefvnMtQaRKamCRCWzmr6eiit1qr9tKhCT0rWPaTVX13GF+gqgHRL4lg2yh2wnKLL8Lb
16/9LFKJSwNZpjSgf44H9ukdTqWSjk24SAdb2TcKLT/zDeDGsyB1egH97BCZsYmXU3WUDqp6nc/7
oXF7Zycbb4RCEXpOAi5NWtGqNWgW0yumZDpZtmVmKb3TOs6hQ7bSVWLjVpeaNbpuNGySIP2/pJ1X
bxxJsoV/UQHlzWtbmqYkakTKvBQoiSrvff36+6V2d9SdqtuF0QD7MFgCio6syMzIiBPn3ATgEVeu
/AXHLkxKsdG4dZ01iePdO2/T6jPSy27y1BhP1z/Pbzej5JcUGUMSBrRibe8+UL8MCBBpt0P6eN3E
gh8kbzwYwNuzeHJbmWpGkyhmFJ4UZd7GAcKwgMbH4LEHbnzd0kKsXViSPtLQ8AzV5zA8gZA/IBBB
D3n8eN3EQhyITJQqi5hiZ3jgMg4qmDjHrIrD01B24bGfq1sgKc0+D+z7xC+nhyaM1JV7Y8krLnsa
EeKdD3bx0mSfTl1blS0mg/pYTcPn2nbeXfdqzYQUatQap6qoMFFTe4SOD3240lpLKcVOl7aQA1er
GC0R+CpXMgIRXVeXfhee2Kh+0N+5CoNQ6YZW9SH37t3qr9Y1dtf9Wgo9kFwUhqmR/N4o7NQJbh0D
k4H+wGNRRJ0yPEZ09K/bWVy/X3bkENdKLwZ2NYQnO6mP5qD1ICeyccXIb48NKjwir2RiDaZ/gKGX
cQBlVx1ZPUa0t3YOrHjTTelb3sRHhFCUai0ZW/xaZ9akQM+SxJmjYgpPGfUYvcvutFr9nkHiW3jG
zucRXTcwIA7OyqH38+b9LUrO7Eo5oDbZvYKcPKEYvler9th4HdBpYAPIheufIH1iItViIhVcCnpt
WXIfpq9BeJM1/jZSvgz1QxZ9G3oT9o32IRjQkClA2MGI4SXHxrCOY4E0sguiA57aevqDk+78C4kv
eJbbtPCHu/D3hqcSlTWNnIIl3I3wPljZy/WAWzqGzi1Jt+oAD3Fngck9hd1jrZZvqjn8HtQfgyjU
N0rXbK9bk6S4yBlF6DnQi1JNpCUqHtTnjvVepwzObIQn5oJBztw0xQ+v+YLq5maeus9G735Ai/Nu
rD4p8Q7QqZ8+xmW+CWugbTOMEjnDM482NTsDrgvXOQRWurI3Fq6xix8orbwfdyFicR4nf5F6B5UE
802HxjUESNPatby018X8H1h+aguufANE6mhrZaeFiA+gQthRmtgg75rdXl/ypZPr3Iq04hAohYyV
j2yD6KXpoCpRvjDfeJfp2crKLbpDNwgtB50HgZyPx2ljJTyOwxOjRyHKnzC4rVhY+jaMuP7XAjWT
y+CJ1Hge6h5XWiXdJB5UcPXjn+Qx1B1Fb4QGIIrI0nHVFS1MP9EcnnztMZiMG5BzMFOUK8/uRVfQ
R0V0DwYeiIsuXSmiMjdKAIonEfpK/1zOX4Zy5W2yaINmKzURoTMo6vbne023C9WOYjtk6uXBn41t
0hxjFDqvh9fvDyB2NIxNf1uR1sswZjyswug06rlK3dTUd40dhLezDwENagkPtlF+KqMBOJj12Wra
bE93clz5FUun2PmPkIJ8tALDN3VcRSNM2VSpyZzBGBmbaALF5IK6RnNgrUizaBOcN6QIlBp+52qI
KOMmHZ/wNpt6qCEg1oWTx9TfTu+vL/HiDj4zpF9+R2u0u7p3xJHUdxvFeLGoC3FJzdOausyaISmF
j8WrpR/d8FR4f7UQ04+gMSzjzi3XxF8WIxOZLci5RE9ArsZztzFjTiHllCtPQezs6+lJidYSgEVv
4BKBFkfUguQRA8gYjaFW4ugU6z8caFSS+I3npjuzXWXtWDz5XIrESO7xPPmJ+jq7rccuV5y6iaJT
b9gb4L07NztWw0P+NQkpf+Q36EzGmxl2ovyASMNGWQn+hdWEKhSeMCTfAc7JwmDJkMaRMwpHvafW
eAp5f60dJUvv/gsbUmjotdrmo4UN21SOZMH0LqZoXx5a5hKmqjkq6XfYCfbXA39hXWFA4yzWKLFQ
dZCOls7R0VK2gohB6uExrqydptprBJKLi0cajBl6o5SyLjeX73StwuxcdEJt+sDTGJ2Qfe1XK3nP
oidnVqSXV2crcTsaeXQKoWjqnGoDu9AfmKAKBY8JZAfEofgJZ0FYVH3IPE0bnWb3ocvrQ9DbKxYW
NhQPVarrNnVitHSkGPBoZAVt3kSnWn2O9IdhLN6Hok2frhQWlz4JRwNzNWJshx186Ulk+E2YVhbx
bL8KsbrhqYUv9XpoLTxKaLb8siGdqchWu1qcmtHJDOfuLkhQsewKs2Q4t7zLSudjDEf5o+pWj0OM
YNl122v+SeuIznWldD22G/ed1z/H1ufW+3HdhDT59zPPvvBPiobZjbQRssLoxOiKZh+tG3vazP3G
Z+jNeM2QNofE00RhkqeXQ7vzuvWlQDlfXLEAZ6HY6sbQhYMRnRL4a6GMrqyPUaZuvOTbH9gRkEwP
KANdEilXN8vOTdTQIon6ZI9o9TB0/EFV3/+BEUG8RwcbjgUB1zl3phgRyDLFpWg4N2ZyjLaac5+u
hcTiip0ZkVbMzjUlNGaHC3EC92w10Xu71uFSRMVoG42m+wc72WAslOY6rzCwm5c+AdFUskrnYHXC
FAGycme3d2nF8IK+FgoLSRIdAo9RSChzBBHOpaXRNKuudrg3auCcZNR6PGztqNuZYw0SY22qcemY
PbcmnRza5PtVF2NtrnfOR4Gsr9NHbWbWZBM2910sRMGehoLj19mLUe8JouPr0bJ4rtBFU8EpGpC7
S+dKPqKuojmckZAjFsy0Ova2mwZk9NTe3DFv6W/SCpKCekqGY+GXzUqwLh4tZ+alo8WrdK1FYZ5t
z8xNF8FMrTytlmF/5jNSZYU6GIM9YpMDGJI+6pyFrqJ2tTig242iQLfLtNn4EGefIsFAWH9kGKO4
JSva0U9bedSIPf2bbY3RUU8A2Dwh33q+HTvVpigWdtHpeSqaTchIT9qHMFffO6NxgM73n7/TIOj/
ZU5s3LOjrIAAIUtrzKljurGcx7R+nePn6zGz9NHObUiPF8YaR0cfsVH2d0XxEnWPk7Wyakvb8NyE
dFK6CgKcVS9M7Ez9IdeZSL9xp9dGWwn/xTwRjXUhlcumZ7jicr18X+sZgyH+mxBqjihCJv19gNBH
3Cnfu7A8qTnqWHl/2ybJCr/Rsml0K4kKkQXJpkvmy7VCXOlZGRi39gwNqTfATBpppXt01LTfBH5V
H6nvIU5VN8PRzrJgZZ0X713eNXQCXZqC4Ngu/Y8VNLhUTcV//bGwp+KQdPBU9sb3LKofDD6AATOF
KBsapbpPlWM/3Ea5utJiWgyosx8h1fTUtq6DyByjU6U9eAxDqc3jarNscR/ChgxAS7x85EK1azUo
obQFCVStQQrue/atZQf5vktn6zYpO3ODkN+9apXmt+u7ZTGUTbJCmMnRJxVI8PMdaQ/wrPQphtsy
Ve+03jzGmjZv3dzud05gIdVYjdNKDW35swodXmaTIAKW+d87mGnitKs41i3loauekv5GN5hoaw8a
+qHUIzv32U/MfaSljJ+q+/7zdaeXLja0WCmaAlICJC+F1QATZ2f34pUS+w9Oa0K/o69s3cWgOTMh
BY2LuJ5dDzxR1OJ5LqvtrD4Y9n/1of/f2fjFqPllRC571SGyC06IESUrUW9jaPOv0ek2WRM99tG3
NF2JlaW0iuAUbNqWwfSrfFH5vllPXolP2d08TbAA31FtDrOVW3cxJOHrNgCQ0YSXQUG9xgiobxOS
ozttgHFB0f8ltfKdFq3vu0WXxJyDTedLSGNchr+WxvWUjtiKRxcNJbSZih9QGeytYe0oWwwIwf6v
88E40qWN5iGj1JYNRzmK4pvR/x5OB707uNY9mg/bW88ttzTbohZWF3sLJe/GzvvDMH2/HvhrP0L8
/ez+zZG2aSKNjRfHL2ENkX90N0dfr9tYDEqqRKIIAADvJynrmY3MLUMVCEd0ggh9Y7k3yEVtw+pd
EB4c5PzmFWvLHv2yJt2QgZ+gu1HzTrcYtKyhJm40mHQfr7u0eF6cuSSnFLmZQtjKt2v1amv7X4Ly
j3bymQXpRHIM4E1Fw6JBVtHa74PM34fosqLJtvWe6zlYOZ0kZtz/PGgpbv39kaTjqRsZFBj9nhob
MhH6+DYRAinN2yK6Fa2gLrorxyLZWOr7mCk3ZrZ3YdFuAiIyWYP8rKytfKgktjbEUYbnoWA1dB59
P9lc/3qLIQJJPTAbAFbUpS6DHjVEL3TSiVMy6n40nTPfzrb1KR+NYiVnWjxMzgxJu6saKmtMbRZ1
TF60LNmmOSl1hiBl36y4tGZJinoY8UwwcljKZ0hF9OKO1g0wh11evFxfu8Wvc+aSFPnM7nal0Q4c
GHMgyK9eEyFJf93G2veRYn+CxgpRe2zMzlMWGpCcfNUYcvx3RqSAByMMRY5KmLl8lMT/AeJgNYlb
/ipCzsAkr4C79jLQ1NhsMnMk0DItPQ75zDT6j0kdT220EmjLK/bLkPT5jSAP4SNjxZzKvs+MV3dy
9woccteXbPEedgW5I9N71m+kRmU7OMWkk3yPgeWA4jKcDcjvYhNr1r5OI+3eDbQ1Yqtlz37ZlPZq
AWN7z2xWRHPmRdWmPRFXopdz3bHFG0pot4N6IsWQD4RSDUJe9jOviuJHgsyl3d+Y0Wuvbmv7MObq
7XVrSy5ZTPUJ6LvgVpWiAnqdLvZGj1p/mKtHhI9NqG/i4djAIrNi6mcTRn7O00AUQ2d0XQHoX0Zg
0yV1Z4KJBJI03zSwiLtcWkm6b8LiWJRHrz2IR+SQNPsEehtnfrSc7q+2g7VCbbeJoiabGU6O6/4v
7QoLlUyAZgyMAIq+/E26289eAaPgKYrGHamclv9AB3ozdvvrdpaOKkZegBXRPAXPKG2KIZ7KdnTT
+JRCYhH8oAl2/d9fiprzf186CuPQp/KkZPGpyEH22BtDQ7Ar+FhOTFpzQebJ7rq9xRc42G7gmfC4
0ymQDIaJZVZzKxzyhurANLd5mBNYR+KRCdeg1JNNk3rBtrITb1MisPZp8sDoXv8RS8Er8G1Awyg7
2jKtugGPQmHZOK0Fz3qgbmmFKfbzdRtLHw7qWqEdCZkODG+XAZLkc9fOehGf0Dp5anjtb4CHlX9w
mHEkMwwtBp/BFl8aqaJqmoopj09VkyP1oob9VgUNtOvL8luDThZS7wwWX3dsKWJoydqwu1JRh5Xg
0iZ14XpSiyk+TepD0Dz1Vopu82fNz7ZZ9jB5xYqL4gqTN78jkNtCPsZU5amNKPXoUYRwDrux84yQ
ud59jvWbMYexxX+nle94f65Ex6JFyAd10wBCylPt0sHCUCPkS+z4hCYgOQ9E4LxbpnZbmAElUwfW
m/FTZbmH68sqBEglRxF0YPKBiQN6mTS1Ls02VpmVIRrmJ+2bczDTXZXda+m2++q/UqEZta03nqrp
iHQfkwiIecw2SgjAW4LVcvzvkcsP4U2HfCkYLLDUlz9kAEyYlkEVnjy0AdWdlq8E0EJpGAM/mZ1x
VkCcLw1MoVrBiwxOMhl4crTRbr5Rav8dYgogqZ+G8XVC1neoq62h+G+mzl6JqMWFpjMpFEQYTv85
F3L2lKtKB2WUuQlP3DWbIKk3Ax35Xqu37b41P9NXXLH3e8bBCBh5BOc39PIw/1+6Cw1QXueQSZwq
Bw3A/ktTjtt++JbahzCLV66lJVtwxQMaohvO1SwVM9JSycIiAAZi9OVez/6aPyjODBQa1e1/XD9E
11YDGQosDQCUDIHyutAJk4IEQDF/JDFJVHqnJWtq479vRRP4KbAkIYUtzurLpcvQl4/mjFJQy0Rk
nT1VIxztL5P9ouSv+kdvWHkRL0QG5tBfEFhr0Ve+NFdDNWs1Ez2LYkjpiig7w/9o+gc9uXULj4Tq
+8qW1/n3Ls824d4ve+LvZ5GogEiJ8oZnvmanh9LXtn1p3aahc3S1/tkANxyMP+b2i3KbRu1mraKx
UK+8tC4tbh26IzrmlE2UULlxENFGRfTgO+UdFI9x4j94nbVvSvfGH9qDrha7Eg4t3gAru2MhIeBn
iAYRs0oqo91SQsCADpyGorJie+Ot3upbU/0yxc9TGh2btNkaxuepCza9sXZ3/p4EsCk9GEaoT4u8
UrLrZ6oWeEXKMQcZuQtdIS0c+txrIbxQlABGD9hRDCRQX5RjmHJtBDEnaPd5+q4eQ3VXhtM2McNt
aGpQ0G2erFv7OKN3pWyKZqXZuXAcQKBP8d0Bw01AS0e5OCAqxAWoWjnftLHZpPGHumaA+V0cf1uJ
ZXGySLF8YUps5bNYdp3OdJUBU9XwEk+vhfUmyoqNHbyHsdC0YYE7FMXHFZsL++fcplxlMWdHK2mm
sF+TZtO8QUssKu5j/zh+bev3IZTk/M/0qKAdVwwvOUsLiaoLRU8e2dK6Bn7Nco9snTA9mf2rWr0k
rw2CfQFc8277wXQDhLDXHvsisZJXGN0nki4xIclj4HKF/UKru2nkfTzWe1HYhbOZgdx5q+crx+DP
qu01S1Lu6ibNrAeijpbN3ZYpRqX5mNf6nieX4TEzuy2UdDup92EZvtP17Bh67/1p/McAH7CYAqfE
JAr79OexcRZPY+PPsSq87RVF29bKAPGeA0DENuJiu/I5l44C3iRisJvDmHGby5Wd/GYOM22KGKUt
tqbR3qTl2wDCQuemMs1kA2O+ZjJd6/g7JAT3okuop8kpjOd9rftP13/MwpWH379+i7T2tt7HRlfQ
l8spGZa5t/G9l8SpN+htb+Yu28RhtF2tbq8tgPj72WJ7jGWJ5zxnsJY8eSV6U7lzcIfXP3ANvSTB
es0DUF7mprQthkg8tuus3dTu0ei8HdKPO9esX2N3N5tQvnTqzXWjC9ksTyPaO0x+kWrKHd8Ctnpb
DTVqLyljEj2S1NvMMLqVW2xpb55bkS4TvYDItBoovuhKemxD/aarHg20r1dxAIuGNA5uIXWLzLv4
+9mXykar7/xOITwopO2B8yGnZjk/TDYgTI+Bu5LlLa4eVQcUbZkBot5zaa6dLXeoCpMpqgmEzPwI
Uf3u+vdZdEhMHpIeW0x8SKGXdA1ISoUzPKsgx7IeNLVAfeJutbq4lGfoohv2P0PSynWTks+jMKSF
1snJIJUNdfj0+1u6BDut6e1NNI8H1Yu/UXb4/O+clMJjNKygbsU9bM838Qxb7buyiDdaMK2E4eLn
QjGHkhR9YAiaLj+XWzIr6EOCdyKf2jKsY2Tz/ronCykysxVMIorHk1BPuLRgpPWQMirC5IOe72iS
+mTKtvYpbaNDSbvZ+WdaDaKlw2C+YMgHVQcth/wYN9Iq4f9mciBu9xMS9/NN+887KZcmpMCYFKOP
GeOMTlP7Pu7HXROkG31aG0VfjPMzR6RPY1i5qkNMzlzljwIXHOeRcY65fLn+ecS/It/c58slJSYl
yS6MA/gy6jDGptW+Gu+T8c0Yd9syXgmFNY+kUMi8nIYwsPJTVzYPbjzdFeHrWH3U4/r9dacWDcGj
Isip0d6UofNdovQaZOWkluq0M6tnbYKDXN2NQb2SCIiz5rfVOzMk5QHAuGorEM/NRivJzTXxAvSs
L36OFNB1lxa/E/OpwKA8MSkqNvLZMV5npeblCd8JXoDthI4KXcIPbUxbzSzCH9dtLW7ZM1vSCasB
HB3nGFyIYzbzW8St1GM2uW9bR3utIa1GCGn6aqtzcbxudvGrwXoD7yIJKyMHly5qjZ6ZIQKbJ0dt
C8i0mBUpcv+vHLrvTRXG458cfYICCk46gfmRvGxmdTIrC3OpQ63VKhIue2YMV2J+KUKoXCMRBg+A
zn9cOjXXfumUZfofqB97uDUe10/xNSPSxooSN+tdgbJJtLvWQgYVnaVijR9k6aoQgxNU+ijhkBhd
euKXFdh8j1pH4xjVX1pfQROpxMXKA3Shd2MC6v1lRvoscdCZ7ZSP3LqeV9zk8ESDtUu/pHWcHdLU
Q0K1hb4bxv5uP3qdvff1RN31vhLuckhA9z3EsJshtQ3ILyOP5HdGicG2V0dXRB4j7/zznykF6xjo
9n9AQLW+LewB1EC7HwOIKhBkcc27zr83vGTLa69drXEtf23BhA8FIiNi0gppCHJ7XkRHq9kzaO1O
h/zp+kZcOmuo1P1tQPLNsCCyiWaqTCQ890AM3X0NhSL0ThnlnRB++Whl5y+mWiI/dTUObVHpvYyt
YaJlF0xkw1ZZevuyU4pdNqhQ8OdDsk/0GnLSDvXd3OVRh+Bd+bm2irUq8+KychKQ8aFkwKlw+RvS
eLC70Ne5nbQvzE56cb0Jk6/XV3bpZBWMdejLwjHgWtIeygOYQHQ/oQno7FT9rjKancLLH33J4iVo
VtrjC0OUbKUza9Kqal5hq7nB2RPp6gHeQ3WayJSnR5pA+74tD0r9JTMmkrIOybXm9rqri8eFBZcL
1Vi4DWQmV0+LyjA3OZPy/li72/FPjm++1d//vuSc30N7jp4LiYuf7TQd6b5oLTkWx+Zve/zMhBQR
yjgrkzNwQ5gVogB6dNC1+2bqbmIkGI1na9ysJq+LO+/Movj72S3fWkOsGDNOxea3dFTcjReiEJNA
HzWFr7F2uP6JFiP+zJp0N2WqorvDTDTGgJdn9ODEpdEF9R8UZrjT4cDTqMqwtS6d8jW3V+Of0wvJ
SxV/RX/lTyZCCHWKwvDfMyHBHMGlDS6GpKsnjqw53NGC+5C7u6r5MK6xTixuKV5KAMJFGZjE4dJO
B4wiDVUKXSnyOG1RbOPsw2wD2G3tTeqYG9cYoFMIKVFE3XHK3LXi8NIno5BH9xZaVbqb0ifT7MqM
ioHXvKX/SEE60UTpMH09LhZOKf51PpUQNqWVKjlpGFmk5gVG6p6WmtFsyu6YxsaOogXSwsVmyFfO
ioWNJlhikbP2YIOl9nK5qsBGoGXV6EoDgdvGfvzWRHIw1qERnLxny4ruOvWuddbatmL7StsbpCtT
+YJIGKo66TCuFbuuOruKT7VH7c62lQ9NlDwg7u7vctVJ//lTgcMKSDuAUPhDLKkwUpjJmJpj8hOX
kdKiLLWHwX28/uEWjo8LG7q0jnHOEIAfx6eWBuVk+neJg0jO+DB0z3Xk7q4bW4wS0aeALY1miNyl
9AdyOCPo4xN6M6KPn7WbyjLDg+6r6QHNyBelCiAaH+3X63YXtgB42l92pc/Wmm46u0oZn5R2awYP
qvvSrBGKLJnALZSXBYXSby+RgjeW6qVDfILw/yHwUVbKH/txBQq9cEHyIoDzjAkASo0yL3Fj953q
BRhxdFA6r4WzNkG+FN8MFzDwihyyR9J+GQ2j1lgMSDrxSWSJUDREBxsEZu6/v/49loLu3Ix0SzZG
7vNwA/0QpdDXpAfdvdVvojrbmfGn65aWIu7cknQ7UnarjHrCIWc6KH2db1JV/TRaFc0+DaXYfWr8
85FGE3q4X0soHUyoRQ4lvObxyfBeLOfBhjO/CjcM2vw7x8T5eHbte87UNmSL8QnucnOAOUkpTqLY
kzwnVb1Jy3rlvF2M719uya2SuDes1vEN4numS+v4zbYRHI9d9uO6X0vXJetHI5HBJcpxMhBvTiwv
yRUfZEwOQsvJPuuGfqsO9RukQ75V/aFXX+tXK6QkOBfqGrHLYriAbACDCh0aoIPLVa39vvaRfAKp
hoSS05T5ztZyxvDjdFM6DKvNcDh9u+7wmkmpHgTRlo+2CCYHTXubduQi6FtpMUweTXOLuOs+hCL8
usnF7XfmpXQcwteZlz3KV6fERhM5tINDjUDKphg0ZVOH6U029MmKycXwIZsTD3W4bOS+YjlDGFsL
ELGe7jva7DHlycZeaSQsGmEGWwxHMeMriyiNSlMyqEIbxuxewGyG3dNq23Lxa/HsFPNPECYh8nGx
7dIS2ate5cUXDfo2mRguU7/66ForwBr1G91fyQCWd8OZPWmbJ0oR5nmFvTKKH4MKkbfyzp0ftOjQ
681e9fVNZtwmiLuuva8X1/KXYXmszlMqFSIHg4K1dpubzCja7p7m/7vrkbhsBWihuDLZb9Jyum3m
N9Fog72hHu4Ud3VaQz11vG5k6daEqlEVk0pcnfLgPPR9TtRmGIkt7ZTU6X1v+i/XTSz5IQB1FFuh
PYFB+zIsbD0cqLpgIgEjP+UvJnq1a8ChRRsQKDFTwC/+rVmdW1nRWVFExtveKUz6ZVO9iam+X/dk
KQMQTPj/s6JdeuIGPVw1dsA5Xz/mxoyiOMxy2Z2lWCsXys9RQTmXPrcknbX2mPqwjbdclGGA1HBq
ZZsRINlN24Xjvo7KehcYrfOoKjAqVmZmv4v19LEZhs/O4IQbJUAvsdCCaFOabrELp6hCQ66bN2OI
5Ghaux9dO2DMvmCyvjEC77aKI+b7IsTAnbHtTi3Qfag7eQj1iOqsbNvlTyUkhSGzBo4nPS390oCK
hvrzaUY10UnbPZl75KxdVj/RQ7+tIOO1vF+FKJFMdGb4M++xAJizlR6AO995xrRFQFXMgdh7FLGe
9PQv3RSoZ1Be9WNox89aXG17+52Rf+3iEFno4rZBRVK9zVwhzXpQ9adA0bdWvm/TN+jS0z+0o8P1
CFsq16L8CVwIbBRgCPkVkMUwTKgh2bhd3sdD9hj1oHvn4tYK4506zSfkfB/aDIx4XoXepg+hUS66
Y9U0yABGO90x7qZIRwJyUv/ks539MGkXJ4Ydl40FZNvuxu0YlxtkiE3/5rr7i7FxZkT8/TxxG2PP
SA0w202KduJzNb7m7kr1ZPHAYzIZtLagK5IHJqtqqoiXmtxwfB+jY6yqK8fd4iFxZkDyIWyqZlIi
DAzpDupTwkvX/0qC5+srtZSmoBD7txviV5ytVBH3Rd7EPLZH9zbv74bxDk6H9E3crgTk0p1+bkd6
I9Sa6xFMHES69cZRdiPoawhBa8Wjb/CdCLzu1VLhGjwwxADAjtgA8tfpZhfZg4ooIxUy9Hk7OMzP
ohlTKO+bZhfX2j2P/F5ZezCITOG3w+LMrPTNCl/RinmgYIK4sAuNpUlCuyln1J1DZ9MY3tYetU2n
VWvY+sWveGZX+orRELlpIooYhv9WBfmEYxoDcRb6z2TU19d20RYT1mKIR5AzSpfX1DBpMll8yd65
S9vE3yQaU/lpf9P4EQXfNfpfsWS/LemZOekGix0r6s2aAPWCF/pKEA08FdnjdZcWM0AGIaA2BNuJ
1oOUAXp1ZlrFyGyC7o/2VkNvdna32vziM3GdweIStEc01Z8hzc3r+Om68eX1/Nu2fI/lc5WhjY7t
IX3nT81NazZbkECb0n31oj+pdp05qksfL+yVuigdZj6QQA15lqTFsQM2+5gnc/YHuFw0OuBSEhNP
dFqlR5ephUVdDBSi7kur2urILrvquNJLWVy8MxvSbTJ3sAtmg8ZBr6IF3brbKXux63iHLNSGdt/1
L7UYimfGxN/Pzkq2w1RApB2fMqf8qCnR3rec76pn766bWT68mH6GUwWWAdWVdrPdVUEb1oyklUa9
maz0belb92V21xfFrZLMb8r8rvS22dcVs+Lb/7bTXEH4JihEgTNcujd2au5kM2Yrv0Gy1tlm5RMc
W23/YURz00B526AFeJzRi75uefEqpUtAgZl3JeNkl4ZRfbPjGZUNVBUyZ+tE43g7+Gpz/HdWJPd8
jTnnWhdW4KvdKk457fyE4+u6lcUYAQkiaFLRLpA7iaA+u3SsuXgcOGuFojNk0/NKL158/98+1JkN
KQ7NiumGbOSRYsShLmrz1nZOVS65KdyOzCT9S5ekcGyps9l2g0uGf+cOL9ouSdZGXpc9gkiLTjPV
XVts87OdlXSjFRoTJlTkTIwfFkRl7Yc4X1OwXQo0UYgHT0dP23GlQJts04mGgbskbWegCrdTaO7/
+ec/tyAFmR7ERqLrDa8F51vRgHjw31bVanaz7AfEjNTCYXaT3yRKNCqpMnDd180dk8hjsHPjZEdr
d2fyGpu2Y/qgZTeKWh/y4H2Wv8n9eiUmls5dRtxoDkFDClGO+IVnH2xK5h6VFz6YSYDDYA//WGfu
O9va5ZG9m63k6Q/W9cyeHPKp13pomXNvZe4ts+tboysflGJaeTcsjdIwumeYTCnDOUTP69KvKkij
NBt5OHR9uaudB2+YNmV1R1ENJsAeIsXQ3WS834x8p4zQk3/o1rQHhCfy5j7/BVKMRrFa9vnEL3Dz
5662DnPmbd14jZN3MYLO/JTitEiiZESlnleYdYicjauu3MtrXkh3v1HONTADsY71G6b/uSMHJV+J
wWUfwKRBm2FR5JBisNd7xUpanriub3wNA9vdhqU27/4k8H4ZkQIvhpUh98VgLgWhqNLvXOtb6+cr
Ybe8Wr+MSCdsYjW5Mcwix43KGz9wd+Wo3awizhet/ESJQc8IH4J4op3tWbev4sJVyf0Ku4L1o4NC
r+kht5wVJTtcX7XF44GheiHcAXzdlbZRqRXlFMSYCjV773xC6XMzFjfWEOzNP1o7AFcEs5Dnkyl9
07CwKGvNoketbvPgi4CdN9lK0XvpfhKorv8ZkTalYbaI36pkfp4e2RttHlCbGybnYJhZDjeYsYbI
XVw/iy4k0AmgTzIDWOS4NXJgKqFtK+hOpm28ZYImPChaUqNHadIyiYb/ikn+v3RdS4PLBpPSf1uV
XkFmmJVzW9N+mpv6Tm/mra2px0mD2qrI93Pv3TpTv9NfzN47jJH3nemQN44VnOz43ZzEd4byKNBK
glHmejAtxi0zsPQbwJ9qcv0aKEClz55L2k31LXGOtRlsXTqm/86K5LyVNs1kVR43mspbj06p92RP
a1XyxTgCZ/BTm5IxWMnIEORqRqabnArdRaD2xVehXvOm7dyvBOzymv3PEKJll3vdL5hMmhQl/lkr
T3rzTnXQK82KPzkd//YHWMqlGR6Ratz0+FN6404PvBvbTHbpKsXwUvFIwDP+s2yuTINmNrEigC+w
I/j6gYbsO8bmvTjadu2DGBhk5uMPri9oJeF7gK2AUVbp+sr8JFaVhP0eqm/G91qGT38QbucWpMur
HIawmlWOrXD4K5xfp/6hi9Zq10tBwPSIEMxjHId27+XX0YsycSG7JhnN45uwMG+Ys46tcCUGlj4O
2Eymn0ncBbnDpRVFcZqgS+LkFDXTBh7qfQICgG6GpuRbpZo3cbzycZYOR0uoWIpZXMcyhdtn95jB
tK8x+23C/E8XbfJu8r8Hc+Rs3ap3t6WHtIDua39yIoPrQo9EjOPAVX5p1B9Tz+2HLDmZ5qcyP3CZ
HpVnK9xGdXm8fhAtrueZJSkyrCGvxzyok5PfDwcxgxr6h9rtoa/gzPOqIbhRjbVoXLbJ84tJNCEi
L0VKXw16YcxDcuoqMNM0Zotj2Rrp7ewlaFIlo7rn8b6PktheqaIv1jqgrfnbsnQiToU/ljn0oqep
nhjx1QIQxdND12lIC25Bh4UbHSWnOv4Ksnt7faGXtgfJiahhQgzF4PrlJ81TRmP1wkpQOUg+jvk0
3ZpT8ima7GDlMF50krk7D6IVJInBQl5amqrQLdKITNUYyn3hk3KH2z4pDtbXxrDv+/I5G7xd436/
7t/SPjmzKlNI6JPv9plJ6lpoD2F7n5cKSOO/xuAOoObKUi7da+empHsgG3TIMEUXIQMy0gBpq+qH
JgpoCj5d9+mn2Kn8PDq3pF8upYJPaiLQWXWxyaN0X0UAjMbsFYBb4lOhcvpDoqYbc6IP6Q+fuuwY
I+s9vMxF/2ZY26piK/72Y8DRQHsAvwqwh8sfg7Z85oQFpVu7LnfoW41Zebju71KMojTytwVpYSNa
Y5DJYAHO0V2XOHsWdvVhsByfzAHSJiTX/G2ISfUdcspoJIcOrWPKRHqhMkxEzumjgz73m8IY9U3b
dfdKujayvRikZ6alTejWWlT4My+FOj1onN/BuPGyGvL4djvYq9Q84oP8/sF+OSrdVa6TWaTy5NWh
9wR+dWsH0aFtErQLdfXYmMdhhNDSU9+2sbJy3y+GCsOWdE4NZNF+Awj7saMHloB2BS+u/yMIVjbG
4g48+/elI6aMUKVJahBx6N+Udf3WyY9WWOxhh15xZNmQkLIE7UnnXboI4ynxxnSi4m7qxX5MZwTr
tOOcHxTw+NdjfzE0yMBgjBJscTLewzJjMkuBvmszdSsauahv76PG3VeGtavXRkAWd9qZNSkQQ6NJ
aFCygIr34Lv/R9p3LccNK9t+EasIZr4yTNIo2pJtvbAcJGYwx68/C9p1jmcgXKK8b9lvU6UmgEYD
6F69FpAf4NK3XrdHxB+zUJ8HRh2CuibDyaDd5DpeFIVVQAoAI6rt91IbfacY/fUFXPZeWYL+YXX/
MSz/xx6j91FB1ASr1/aWbnb6WLPhdDnc3dkB4g/xLn+Q4Zv5ufuwg/c3S8WgTdBgK3lxI4vTDkkL
0LsxCiHIUgeDnXm9poTbsye0gqI+0j0ALqKfmLNi5FM/9hSPp664NYc3aEnt4vVt2wjvdB9DuTDC
PuJiKEtTNs2w1rjngeNpad5RTe2Mh7UM6NQG26b4kMCb4oIRsi7N3M0YD0DVgQOGLtnrjO35y2jH
G+CWhXZ5ivdZhQvOpH8jCfTaLDTntcbRLmo/UY2jE80QbQMnxfbA+BDB2+VukxHaEeeYYmAQLvvT
2yDqTec/q6XcrCqUd7ZtfboQfBhDd5iB8puDBi7Ox1u8EOzYgbGxD43kUYX8lvVAS9zQ7ylCLUTg
AeWzAWaqrdtY/R6XOM6UCSlyGWOX0D0vPoQ7qs3a1SZjwocARehDW0oDG1G97reHK/QZtOyzS6sG
cjBuSV2In0/xCPckMSS5y8RLCln5Ubh6Fya41VvWcbGUEV4Td8ldi4w+1M52iW38KTuZxpRwyi5M
cYdWBEKKaWSjSbt3tUYLYfJWy4ThxDZMg4kvWgZEzK83NCQJyKROeC22KvUd5a11Ki/91x7FDycE
Cu1/jXBrj+pEWQ/Yb2dnfVRA96KOt+Mi0/wShqYLI9zpMZUQsEmhVHXWUBIA9LZWvhJ0Oq1j5Vfx
j20/E88augNB3IBHL69WqqnjEvctnKCFYm7TPtfooWplFKJCI4ziAv9x/HxK4KfAQCf1kJ/tLpo8
ak7jwZmraNfXuSuJtTJT7PeLsD5VBSERdMDOEX0BhV8wNY9LLoOqCDfnh9ItOBdRu+eMgG+ODhHI
Ys5daz9Pq/OmQLhxe10+kZB9eJqrgT0BCoBACHDXL7w3LKPslhwYhHjw8mS8I0Z5Q8siiPthl5b9
Q49tCu6hW6XO/WZEK3Kchl2aBLkenycrkrxthRN78T1sTi4mViP5GCXWzMYMjefpsTPf6vxle9CC
iIS8Pq7goP1xkHPmgl5LR4xzgJ/QYTjMqpPtLQ2Ss0mBLqpJLSXV9U81QEzxlTkuANaaW43xjGUs
62lH8c5Mp19kVZ8ddQJ7FgSli2NuH5VO9/SyDCn6F1KZso7goghIIaAf6EpD8o5H8itzZFh0GXHV
QbezijqyqYDGV13DRMsfsvkxkbGzCFz3yiC3jLmVqIvbrjkkBHTbmxt7CY2IOpLTSxDBrqxwG6TT
y8KgBoa1VO9OFtQ7Yu4nC6LxebjtMZ+YST/W8GICmUtduCXuGUPWV1jDZXhKrEco0gaDfrsecvMh
x14xKi9qb3sazMMoufz8P0yjjoLSvApAA7dDDbVw1LzTcahZX3KcznG9s8EZnO9zkqLfa/HNKrp1
lqfZ0u5wA5SYF+xHTDGoilF1AicqX3mjc6YuNNfy8zqWQd6fAK3wlOJpe3oFF0u0xgEJxQAI8E7u
3HbqglEUIiuRvqMlo32MjJsCAhfFetZw2ytlnYWa0Dv/2vtUle+quFVHIMmScocmV/DNHpLHoQiG
6V4FB0GRoOP7tdO+LrTwSBXGBvhQ/hDzPip8agYAQtZzSO6VPSGSWCH9Mu7gB5sA6XMTM2GhVUrz
9B/RHkdZegAZ5Zf6K4Dzw955JEmouJ7a+EWNHuRQVR8oSJYP1It/uMftlRHOFLS/mLCJisZd7nug
m9G7I8P31cb7bL1Wztv23xfuYPDtI92rAXPP594V0LoRxAq8/mdyk0wvKRj0kiA236GPdb9t6lM5
8mMPo+jK2L3R1M0XYWotJr2W4rVMiJcr3ybQCRgvWr96S9sh9H7VdBIUhn12qhhw+x2d7xNz17RD
oOD6b1mv88N/80F43YKGAnlcYESug0qKD01mFx+Etmd33Ft1kN9VNcRXtdeBPhXFTWMDSu8EtN6n
xrMW1MPrahySIkNKS8a2Klxo5AXRUg/CFZBWXH+LrSb5uqSoH81W5ZvmDzeVHLrCPX5hgDsF11Yn
1J3hSVH3MjjLfmrmo+6czOZ3azg/Zv2lAGf19gQLY9eFSS6skAx+UI8wSYtnIz3F2eilhQxf8ynZ
+eFW6HlEJQfcPyDgu545xMyKZCXKybTOqhBIMCvMQWkHZtwEZ60Lla8ohThGrM55kBpKtB9JOkoO
QuHkojUbEqNoArYsbpuW1tRMSYKCZlr/1L/Bi0K8Wyn0DTod4mb24/a8Cm8T2Ecg5bPQmsdLRo+q
jiagCCNeDPMe0SqYoY7VTQdzpKf8YVb7fwV0/meK/xrkNkqkVkmrz8gHjf1tvOIBISUbFk4gA7GY
6CFlmqPXi5inNTFzJ82hsJcDH/GzHHzS+fSXlYcROMcVU3a3FxsEQwBLplnY6dcGszrDQ0nH3rdR
9CtqA4pcaJnJijAuFT8zA8jAJcAlbC/cJ1z6x0TieQQkDQYK9Yhrq02fIfcfo76e9OgCaUqSonG/
toJBK6J9Ocyu168QGFUKoCJMNzto9tI+LW78r42K7DsIuGoBDkanC7KJ19+hU0hN5wO+owSTqRf7
2rftgX68J7lU1ZUBblPGujIR6JwhVbXXg/JnHE578r082Lvkd696+68g9FjD5WzukycT1BdeE+Z3
GZQHve6+kKC8hQHicrDc3RHikV0BctacaXZZe1KpIdHfR3Pale1jO7ySCGTBkmArvDRe2uQWel5H
hUYEE3y7oAv6+y0kbZc1pGkw4T2HsJCw/9tzLjpBCDAOeHojlwSEwPWaTpHbG7MK+lu0ynhJ865Z
P7YNfGIf/o/X/LXAbdKqVXQL1HioKvvJbj4OQZ/7UONMd+kpPbihjo4RL11SybgkZgGgvx5Yv6hD
63TovK5HLzPoT20K5xt1GH/QajzO/T10FuL5JabPMaTuVlUNO0sScMXLCY15JN1dhAy+sddoOhwx
SGOcrb5+y0dae/ZCdgUIj5V+vi/sYg8ZZhMEwEp86GLtpFHtIJl8doR82lG4pzk6ijSAZXAetWTF
XMcdcv8KSV5oBiKVDLFxBWmuhR7qVvVVbfZM2vpDpuxm47+Jl9Dc+D/znHehfxsT4OAIALeMb0S1
35iNp/0hieGDXlttA93Ogu0hi64PlyY5dyNZZjZzzQ7V4ScFkVeFRFys/iv51IdTIyC7RIM8OOGv
DyntK3UhEfr+VoDU1THE7b6dvuvxq1qdS7MBJrCV5FiEEQlVQ3RVAz2Aay0XfvPczc2kUxGRbNCj
69/72Q3y7HtaRsEKLDSestG0PpbjJDl/RCHigwsFFXcdvdWcXTsZtWaxbaSCc8tzZtxqZc9VFkt5
LwX6A/kWkBqhRsXt1XEiS5crCEK1ewtKCPQOvwxz483x+7ZvMG/fssNfuBKtT5QYyXlqzEHRR6nP
+kN9UxtwrOCExXsilxEziq5dl2PTuDi01q3q1MihrvnOaV7mP071OgRaO0HEWsaMI1opXA/ACoUC
PtJG3DzG4JYAPBWgoaF6V6LGs0xJ6VK0ufDuwT+g/FwogV8PBto9LfrGkUZfv2TdrYKWg7SXQTA/
Wt0+rRJgkYz5ATRXPOw1U2kcuwWSF33aA4GJMmywpFUPxOuo+J2ik8MyxUo40xQM02MxBPbUg1Le
bExPc9r6tQClRu4CWRlHkZ/YE7stLW04VyC6izql9N0i1iV7RDQxuBThToivJsi7XE9MPugJkMcK
rkb97Ofd0XGgLyJj/hIaYVcwpjWPzC8X2hTXNMY0b4rzilb8Ek/dV6N/2N4hIg/CgYU9qKm4E+jc
DkmHCDjIJC3OBTL+ZHynlYyeWbQf8IpHJAGlGFyUO5HmrqsNKAbBAq7QCt4eZQeEkHWLcD1ALaye
JGFTOGkX9rgjyKB4vzpICZ1j7RENnruxmnxpblo0KNz80S2C2o+B5P/18ifmaFLN7grgLkDtlSOk
kDU01Tl00X0zVNnB6KrDv6/UpUlupcxR6dC23RbnOv6JPHWgOjJQjvD+cmmCc2pXLcy+BSM48ICj
vYdStOanajLduE0T7yledn5b9eu+VkEnoqQ1ki863KVMCvLY9MCtS/aYyDcvP0e/nuRiLZTBNjHi
BK+93Mk9KUMb20B85LGRNDMQd9jBznzpIl8McnyjsasetLDVI46fKCDZrXWuzorpRxL4qsgtcSUE
CyaAuWBf5J4XveVERTnWxdkcoVr5SAZAHJXnbRcRHas2JGVRO0AXxicJyTwx2zYibP0q1x8pSPv0
40DcQLrHhPOGQ4fRvqBYwUe/odUhlg794TO2iL/OUIhRXzPzNaHmKUqqAKxgYZLLcl9C98QxAcFG
3Bug7sbdSyA9pCg1sYuz1hWeOpmPFZ38tDBOlf51GtdQX76Vdu7bGeqkyRRELsjBtidYdJ8Aphp4
Fzyf0ODCBWQcQ2NE1oiNO1nBbjJPnrXSzO9n57TYNFQ6GmxbFAQa0FqqoH8EowGErbhothpTVWkz
AMitsvpNcWPXwWjcL2vuW8VrKjvuBeMDaQhOGybvYYFt53o/RHRowP6FdUWDqZZ/o/Pv9mdd3YH5
bHtUIjs2A0RBUI2ADYYbVU5ze0xLqzhP9MaIwJVl3i9d92yCY8bSyM9tY6J0Ci4W0PoEfIhJbnC7
PHdTxx6Ztc4uNW8dSR3U3VIDsZ65KG+7Xwu3BAdGYUMj0IXQuZqAlCkvWmW//SGC7Wlhe0K5DiA6
XHO4UTc1aVUylOVZgTbeWP9eh8DBbRSiMNt2BLsTZNGMxhAIOhSkOC/tSZXTea7Lc2sgyTn1Xucc
myNoKMjqGcYbzWXXeeFy/jXIv3unqgOdDGEGQWtYhaiwr9/U/kSKcHtgotqABa9BiENbEEqk3BmI
vc5Y5DCDXXagqQfM40NkBH3iO5pXPMVINXxb9/O7BQJ5/1BkgawWIFzBC/vcAVmj6XpOTdjPLLwd
1C9KDe4Ld/T6TNbEIdr3Dup4yPRjxJ+Uv/SYTDaFNue5ikJFzXZ5plHPtJLdVLmMhr1EzlqTbRR2
oHLHIdgwkIpnsgYQB+ECrEaVJHaivjzbkD+/mzsVsqAWwBNuBKqWqahq36nzchcVjnk3xGu915yZ
Ps85TQI3m9aw1gke39trLjg3IfAKOCjj+P2s6WdMEdWcKC/PNB5LtMUWg58mCEj2qMngPCI3xiX1
I/gBysGjrNq8brMkc4uzvb5Z7XKCUOcU4DG3H8FXsz0qEX4NZwhYi4kJAJtrcJ5cEz0lY0rLM2nb
6W5M7CiM0HcN7GESh6ZG0kNFKydMgQjwFzIB84FTIgRhSB0WU9uFZKIjoBDqdDOvFLI33T+Ty+Bm
CwlRRGgQLAPWwp8FvU5LMJS3JaqvVbXPq1rfm1D43uWVVYSraaQPRhTJqIdFG4z19TI0KeI1n3qA
lqIOreemhOr6cBfb+sOyfG8tUM+rQPlvLwFzZt7ZcZbbwDIzgT+XOxUIdOfiicLZ6/ZkWo9FJdvC
grGAJQoNUgSgVRzd7PeLyyXVY6dfYyxxbT6N6ZMSobeF+I1x2B6HwGuZnC8oNbFeNrzg2kyfxkik
kAXrBHmDybkrnNUzZ8VbtP7YzL+3jQkmDTI+uNWhCKyDy5NzW0JLN7YSgt1I77P+tqTqv68KyMvA
MYDbB2qtPAJt7mhegKETEb6qnTDXQZvZd7397ycxrABUp7E3L6os13MGbk5qjhGsvAJJ55ZenHmF
TKRatC6XNrjlt2idQmmYjQRoIaS48rCkfgccQPHvD96rwbAPufCzBW68FAMMDSgZ6PPqk/kZCUzJ
wsiGw11e1G5cyqiCFWXYz/WpjT3DOa6Vn1aSQozMEHd7iTSrUSYDhqZlv6q+/l6/TktgyXanyJOx
N8HhhhsS0hLs94tZG8HjBk0npzy7Bir1LR6JIapommTWRDHARAT4oOuAkgU3mK6coaCzZtVZ7aKf
bvQQJfZuyp1DXMiakgTnJGA5yKbimQAWGp4Kv9fbVG9WA+tTN/ZNa3QdWCuM8pAasR5uBwHBoJhy
MItsTPKBB0Q0rTMnVHHLs6MUwdI81+W73mXe2EqSj6IHH4q9UK1DJUMHvT+3hcyS1nZea+WZ5R2f
FONlsH61K6TzVG9Sbhx/1f2pf1D6YHt8osQ76OPARq+j6RNj5KJcMkfsdqGXZ7XqD0uSh8b45NLp
ZkKfojXHt1FNfEe9tS1FYlk0s8B3A7yO8AdWde3aKePBjVDCglOyF25v6F5c/YBUB6gjt0cotGMj
+qH1i0AondvMtdJac0OwgnGTeROUg0Eo095SGR5P5JNQf0DTECL556Mp7gDNroeUngvtvZlu3fmV
JJJoITbBqMagNmGiEeB6xsD4F/WqXdLzrLxS+zUBLmwqHrdnSxAqmCIBDjzI4aAMzrlhUs5OklnV
xzBMlBG78r9ZjgsDXASvanVurayhkD64BcJ7XSGw095KqyGiVWcVLOwpgFAg7XU9V3VMaprpNT1D
kB6YXd0O8EKLZIFIZAU5BEij6cANfFL8o+oythbJ6JmMN7WTekb+a4y/p9X37UURmkGaFzl4ZJWB
FbsejLJoatsMAz0DPbyHElKMOdN6320kEfwTpSruwWBH+z9DH8Hi4qBY7DxvlWqEhw2upzt9CIO7
Ik8fcWnsRrCsrmE6NV5hfs0KkPqvsXV2Ove0zr0HZWH36z8PG3Cej+sxcEy4iF0P21xJvfQJKmeU
vhrjj8h6UqyH1NxvWxHsqisrXHyI62GqCEUhu3Cnkxua+QJybFUS7ERhFnRcaJ8Anh1eyevJorNM
S20D1SsgLqrF9qY95rJRVT8qTqa5X8G5oulU0l4oHBqKNizyARWlcX6TQbmvyTSAkVOIedeNlykP
pJccXALfZPwLyFIQ0CMg5cMtkt3ZNggKGGvAEoxT7C9VtWMiwFEuo2Fgn8u9Yq5McfHPbQFPbxyY
WtRbKxtv0qLHZeaInJev0Leko4eYhNvOIbigXZlko7/YEJFO1W7ugf135ucmoNUN+EK9zlwDssi4
JGWj47wdXGMQ3bRhqjbD6GVpqofMuqHDa2s9NPmPyK1lLslCID+dSDCj0gnPgEASdwBjU0TtQgCI
X7vHTNW8Vkm8pW5CaBsHS5J4RupNla/ZeDCUjfPvJQJ0Gf81ztU78EYtiVZjLTX6PoHPj+iP1vBn
e/FEd6orI5xv2n1iJo7DRoj8GeT7fkKd246RzPKcxHNVb1E8Wuwb05bEUfZ3t2aWc1Q8kuNlohgc
GatgrIcgthrJ/LGotGWCc8ylX6NYjYCX6BJ/2gOAaPld0B1lBX7ZSDintIkFnFhM8vN02v2rCg0O
G6wO7kt4AUPJgS8woIOyqyIXs4QcrXaWHR6is+zyz7tcrqDqrJFErNJeHJdnY1++lSfXL74AwXLf
hqdK8ZfQPfa+LLEmnrH/GxWvO5KVQ1dPBjKJSt92d10cdWFEFPsocW329Z/X/68ZbvOWble0RYnR
ASfu9cHsFR5Ikb0ilNHpisISw++a0NtALo5vfFao2pM4B4VIdIuCj3KTKIAABCj/I/vibw9KZoo7
iVGm0Wk7wBSoWjzdnfw4cQLSMsrl711/zIcnsAZKtqrMJvv9IsAr6tK2XQObFWrZ7bQDqM1rsx3T
2qPuzaC+ucpxe5RCB/k7oXwOK9YSBXHRwCjJPu/3aNTd/vuidCtg0Lho4CECMjH+wQPq1y6iEbpz
bN13z0/1TX5SQvtXte+833rj9U/qwdilwbZV0VXj0ig3jw6dlGG0YRRyC+FTLxmT6BgGRwJSl0wY
A33Q16ukpXg5K4YLsKH2g1S3EOk4WOUzHj9F9rA9DtF15tIS54ORnRCSZMC6QPOtSmfvV4PYasjI
A4VedzEebrbwwBpxNETsYJr9aar92bxZu5s4h9IMQd8Ww1nIklqf/Q65THa/x/sOb1GeAIlqceoo
JtAvHQAPO0Kmx6lVZW4gqD8yK4zUGUKFwNlw7y5rKZpZL4oC5bEZuoTKLht9kFnsNehkdfHvZUAX
7JzejC+RTAjk88rBMtLoH8lUQNi5OcX92hocCuzNSFxvp6FiomdBIsk/SozwTOZWV6e4TwPZYGi3
UwFBEZAA6c+RITEj6IG9Ggxf/CvmVC1WDcCeolEPVfw9G2o8LiFIC1hp23/TmmeCrIk7n5evWbkf
qQ38A6kPi1JL2r+EXoOMHmryKnqtPvXBKa1uQQG8OFvlnY7io7k+b284iQG+8U0v3bZuigo4Drvx
Ivqayfo+BU8vzCUjB2EQT1YWvw4euaMPZWtjLrXEOOSduau7B6rejvQhA4VSS0/FrHrxkklOls83
NJhluHOk3XFy8mF4MV12A5lhtgjxBGv/aMpDmZZhrzqBFLsonEULCQ9ARtj247bdnBGajzMzBhUG
W3nAY1oynM8BHsNhxRc0qjHVSu7CnkWmlqwJLOSJhRs02JDRB1lVshSEzAwb6MV5jAQaYJ7MTAmI
FSNM6OjtYg7/1WAYcpWRbiIFeW0F4hiaOUQrakgl1GCmR7RTKrEkWydosgZNNlzOZNlNQD/4GStQ
9jTUHEO5M0oPTQ9uh2fjXTbsDe3V7HQf8o5+suTgJ4kBVZfsK2EIuTTPzWQO4HEaldhYYPrBG/2u
tL5oKRiG1FulIF45BkoNupTh1cnMsNeag10lXqmg38SSUnp8Pr4ZYTgy9shgMa5J7vh2usqJQNOG
qLlv2t9x2qKd/C1DZ7l80j/fi69Ncef3HBdQhm8w6qyl+6jZJfHdkua7agLdURpUTumRyae//z2G
XY6PizB1ZPXjspQFS8zaxnM1ys5u9geub/tsVA66HHD7wRnOjapp1UpVV6ADVYhSOaBIS59ArxUb
B2s/PysyIi9R5AJHIuK9i7YztD9f745iVWtqLLCWxmOyIzXYN6JFWWC4y4/WYBfeOKBB37aLYHse
JYZ5bI3d6tR0YhguWb3jEE9BQX7P5t7MvyRAgW4bY/7/aU7/jpIPmU6r1ZkFGbfzlP5xyttokfx9
0VXhYhZ5ODkk1Zq4K9l9pHI803iOzRiSbuANpbvtgYgDDTSoGT4b9QcevWCDvcZW57E4L8giTv17
Gfd3dXLb/a6Uk6b/VvS9pkehmtb+qJ8sGVZXuGgQ4gKPAzLhyBpdewtD7ZXDgIito5c1PiKZQp66
oPeb6W17nMIocmGIiyJjphh1bgLx2c5vo+Fb54yG3QDlGll7lcwQt9uycpmHtceIsh/JDrz/S5Ci
CUXypBEddABjIG2KQqZr8yL1WmNntV5jNHP5ijb2tLulyfv2hAk9EEVLBqnHAcTTNDhVMtduqeHG
Hype6RNfdsURTtSFAbbFLg7rEWCZfNZgoD6SYETTZOqrkvvnR3vMp216YYM7qhXIYc+VDhvVyfKe
DS8/Aah9enDD+vAGgVo/8gavC1v/D8Xr1vcd/7u+a8J346BIvkS4YBcfwvk5iIwhRL7gQ3TzmPV3
6rRTmy/bC/bxRtkaLOfioL5qs66CjfasoX/5prnJfya/9fdu9qBlGNa70Tdbr35SvjiHJhgkdAQf
zDpb5jnHH3InKckK80No7+D3/uqVJ5ASlLW/3hie4tl+tQNiLvaylzpsvRQbow3Ifboje/pzfdF+
lb9ISI4aftmeGWGQAQSH0QAAwsBzAQwlOJ4HRUew/qkHJiCPZ3KwjnZ6+P8zw02AlamxFjcwkxen
MrnVp/cWVDH0oDd/gKr9byLAxZi4Y3adW2eNGLDcnGOvj7wRlLmTLinPCL3WRhc+dHpM8ClxXmtE
bqE4A4zYyTPa9jxLeenacbc9bYJEO+4nF1Y4vyUl2rYzDWh1SJl56RAM0UE3zpP5Y7RfUXptoFoF
WrwcsNVEVhQSBjlXdQhqawbQk9zLR68imioRliwlw7yPV93wFlCuBqRsG+o1ji4DAAuabzFYlODx
Gv44b7moZzhxP4GSF29zYw2GBp1EXhHkQ2Dqt1M9eLh9+i0u++ZjHqN4kwNFYUg8R7gbLr6Ai4kE
JGmxMuALVH8yv7U59iPdFyeAN2wpq6t4fv+OlnMg10omvCQihKQVHCXJ25x/USJwgGQv2z4kuuKC
6IMwUh+GB+F3A2QWFIhAlGfze9IcKzvo7G80XR7M+F7r+1BrlN22QUFDPuhdcSqyNBVYgXmGilkz
wZNUJACguK1x6iZQjvd6n4XpOE6gE8tL8ENZ6w5P/PQ4LFUSonlPObh9N9xPea37pBrr09RHytfK
jX5CWGxAuRwZa7NZwNOAvlKPgtghHMsB/UV0cE550hrAKM3urUNS9wYw1vi4PSbRYkH9CnRFADVr
n5gii7hSOkBIi7PidDtkY726T/1ezcPW+XcmE8weVKY+enzwytW4s99Mp9wC2+vZxOGktWFMG09R
JWskzN0wZCTr8tHBCMl5BWsKjLoEgWX+Pbyitx6k7U0444YJTtlOEiqFk/fXFs8rBQlhI8017Cok
5mlzMquTSY6qKUvtiV6ogMjiTob3HNOrvp441VgtO2a4+jWGzvc6LXFQO+MPg66p74LGO8sH8ES3
hW8YJQgpxyXc9hFhivbiAz6Nsx579IUAZV5DJtdD/8tXzXe/jb/i0VOmAApQ2/ZEJxCojRwm2Y5V
5HMtmtMYVaxivGVxAAJ12UGyc9uC2EuAoQYBDNpqUVO8ntLUsOqumRTEKEjHOPv1pi93hXGb6I/O
t5x6449te6JrL4Ns/6857rTL5iIFnhshEUX6P23xDNm9fazVoVVmQd9LLmXMHfg7Gbrc0NMDRhbr
E8nB3Pd169pYLV3xGQf176Kb7zLnaDrZPVCq3+bKlGw64fDQJot6G7BNuPFez+YS2c3YJWN5zss+
iJsba0B7GVpAUP1LcslJJnQOAI7QagR6DvUjiXXxgmiHXFtIDgx81bS7RqlDtXJPVS07s8VD+muG
cxB7RVaqzAZmBh1CVbIfwXMCZFGgRespXZ1e4vPCPcYQS6xp0GYlq+s5VJMIXJ82uoS06mXuDxkI
LFvaHowYeHXVb2m1R/Eqab73nSExLbobXFpmM34xo1qRoIRqVeV5jIPOLAK1DMx43vedcoLb+dBH
2d4MohWEOJ6G6jAuRNpHcuLCHimUTGsMtE6Q7pFaqU/T27SSUSCL1u/SCDed1swEFSO4SWFD5QVy
UVkVTIPv5vuhlGH6hAPC8WmgVw+dBny3CrHayhgSE4hfqzT8kSzUXxXQX0KYSzYsoSkLgrwfNJif
6N/stSP2AMmVc6WP1k1G1iWoVOeoAbAv2dPMwfkogjYG1oGIlwAKtddeUemLtS51BJSvU3vKMAdD
8qKCgiyXqe6JhgSnx1jgC4ha+rWhmhbJgM6m8rzkpwqEuupRpvsuHMqFBc4X+oH2zqIDKJ10kEYK
x9YvoyOVZe9F2+hyHGycF26d5eoIakiMIzV3ypoH0/ikGl7z7EQ0dIbx6/Ymko2J/X5hLQEj/GAz
QDuegnO4pjoaJQfohNZ2soOg5xBsmxMMDn5AUJ1Fcy+EBzhzVjZBLsnAmdIls7esp8n6BZJLrT/R
5q7MJQFCMDYk/YHfBJAOqWuehMmthqqeBhaQmsPSndEPnliRPzrh9pgEjodKDk5/4Cs/otH1FOZo
f4gpUGVnFd3QpuM3w8lUZBtWEIeujHATh+LCbOqsGyCn4dD6kLQC1TZtQLkiieIiQ6izWSB+A30f
OEmuR6Mv5rq4OfYrKodJbITK/GophTdYr0AbS7xBtEAA2QLwjeIeANOcq2vaUipZpKAJheyjPMyq
EwgepXJtMivc1Nm1mZNuhZWSnEwKWiFPax4z2WVTAH5hdRI0dWoIP2gqZa5/sZMGpQFXSpvTc6mh
qKt/dRxkrAYDp75dnd3OOOvduwLAmYpadmw477lq7JN9hJJGQm50KisCiDIj4JIB3gLkQox0Qbv+
np4uPTXQwIh6VJjMCYSnACNV2ltSxV4SPxiFr7vBMH6PXepFBXnb3hQfdDJc3Id54HIBPkY/tskF
S0PplznuAOimebqvo9M0HRvlpk0UlPzGR5w6u7hbkJ/p/Bbi2L5Jnye1gXrALTTiR3pjKm+RvRvy
/TTcUWB6J3Ia9TeKpIai3aTavuyPjoznR0CRAzoHBjZAZ6QKTDE3ZW2pKkOydoDu20GRonZixYfC
NXw0+CS+/ac0vTpeQoWsvq2MHr5qVL0qvcunWzJnXrfaezxX76dO9uJlc/VpLjUd9Xy0ZYMqinMt
dbZGvHkB0la0Kg5nXJL3tdH0krKxYOc7KvL1aGXXWaMH+/3CgePZaBO3TgFIK04qiI31n3gvufaD
rAQu6C8Hzh+JM/aOYfzbnKGBRJ1htmBbcL8k02lMftv0BwUxTqVnfqEG7bTezF187/7M2re+fEvS
8cugtR7OPlvND2hNlzwFBAGCFULQkgzwENq6uO+Z4Ao2oOSMjz/3+2J4H1Ztv2b201TLwrjIFBge
0Q+LkpmOSbie4zFK16hhWgZlmgdOctTMzKvmzHepDDUhtoSHDRp2sKSfSKuMNXWMGrD/7727n5q7
2vq+yIBPoqoBGDv/GuEudyjhKnQaGsD8IblZRK6vFL8Uh/pmbN7Z859un5nIJizjztH7LwmU75Po
0OvjLkY+GMsJJJhy7v8dSAehLdbVitIWa1vhljNTHCiGrQAEru13Eu3S6WTVP2ZZ+5pgT15Z4fYk
VWuzR48gWgL29UHikOwLuf3uoB0cd1iLta/zLfImGbu1jwCx7bsTGkHLk+netM7N+3aIFtxbEObQ
/Y1HIrpz+fz1Anol1PZBQIc6oLPWHrBcXvT0X9jAcejqyHMCac1dyq0WSH/o1SBHrn0113MZowtY
1k4g8nTWXfq/NriTZlGLMmpa2EByF4BJw8/yHfY62C/dYHs0ojVnylIg68PhAPmO692LQDHWVgIw
aFrdGSn4x2MZ+47gfgy57b8WOK+KXOD3yxIWlvWgzgBUuTuwQKFtAI0RpikZjnDi0JYNuhY0taKP
5no4+txi4kbAhNInMw0XA8nUUxJuT5nIlcEygL/Pst0g+L22AVRPC61E2CDfbedX82QPz02Mjk/J
rVU4bxdmuNSmTfH0tAeGtHtVgPb0rAhs8OpX1X7qZLcEQVoMdwQIHzHcDTCfnLtVGo2dlQK3TYvu
3ja6L26s3hUW6i9OZn0lirpH7z4aWMpZsl8Fy3VlmLstQx6whs4lIo4Wz0FnaMjvQ57XMj1DbSUB
SDRGXGM1pkEAKDefKY6N1Y6VEfymK+6MKzm605/6HqIS5FlXO7+wtN22lwhaJsB98dcg/+posxwF
RB0Nd1qvn9thXg9DTtAoEUHuKTdR8ujcBv0Ga1Ke4tZZvLSuoO4GXbRDOqqm7/T2lAeKC13FHX76
vcapfgBB+XyUfCfbElxkvvpOfsuAdVV3YjCvOqXOdA6TJn3IItDtRjep63Uo2mRlHAzz4jnm47Zt
0fKzmANPBhrrky5EjpbEXEtwazLxBOzJ4o3kl6Oirvo/pJ3XjtxYkoafiAC9uSWZpkyySlLJ3hDq
boneez79fqxebFcyE0mUFugZNWYARfLYOBG/0YWNQ1teTuWLryTRXBTUORfWTtp+nldGKZOlKA3a
wtXOjFt71EwXldSj0jwo2UOACR3NQKcx80Mc2pKxz6u/8+jY+pYrlgdLd4qRujHq5FNrx1b5Tem2
tvy1B85ibvS/v/JClrOdmiD1iw4iSrbrm++UyuxpeuqVbi+gjgsC/Gs4zN/y+g4Ha6VLnm9Px5UT
BzA7loPgjhDvXiPG5LkUqjAhv0oXybAPuo8hc+lI/WQHvuKCZ/1/xlutvLQcEmEemJM2eoRcZCuD
ehdYd2Wb2T1dP+GPwgHDQxqd5v3ra/fNYyASQnNMDAYXbVJbMD8LSmPrxmALuH0I8ksXNBuX0Suw
/GLRvSqeLLx8LvTzm6LkFMu1CVcZbaDd2ydwEePIDpX2vhZ0t0RnT8mPU/65jutjOoj7yF9cqefP
2eTf+dLHbH4sFQU15PipLfaFtQ8U88vtKb+2AxXqSdzPdCcw1Tr/haZeBUYdwZ+R+x5ghgCjXzba
fSlPO31Wpg2e3bUzmKFfhp8cG/DJebSwNDq5wCfhMSmKnZoqeHix2SGTKcFz1Wh208i/5lw/3v7G
K0nhMucgk6mYLU2E86htmyPDBDQYxaQXwcjteTwa87fbMa6OI3zdhdgFKH5dKSnECiJ+ReJpxD/b
Vl+oDItGabRlzXAtDi8AtOAWgAgowfNv8bOg/lc9Vo7vS2uyRSVw8m6vB1t1rOUvWi/dt4GWqXyz
WQS5UfJAJwNtwm6fVcHLaH7AuqRX28NY+zulCQ63R/BKVoWYFQg+SOoL8n61NkC1FH37Cvv1P4+B
esrVk9g7pWncZ/KWzt3VWMiv0gpHYQnVsvOPK8ShD1oJHoYZqYi7D92uQKe0tLw2iY5Ydm0JFV/r
YC3Vh/8LuFqCtd+mU6YDpI6yf2Zhn4bqZ0n8C6sGt+icMfgwx6rrs82RIf6DUdXpPS46FLiXrB4r
eWr1zdjBjVJzF5drxZlCN9t6Q1zDzFo8u6jiQLZDqHQ1d2gwa02sgvGsDSs49sKCh2+q2TXmTqWv
ZAqHXPfThzypggddr8ZdbPYfQimwPkWVrJ0kRBE2jt5rex7T3KUOC5YKxsj5DDdGH1pVOgCSbyBX
WL/N+sMYbKWUV6eVPt1SxeIPmG7nUarW0PtOkYAOqYM34ERYjIar9dm9FOj82R7kCJ92Qb3Xug9J
O+9vz+31YUdGZyFecJqu2aT5rOTGOBi8EIIUyzdf7t1qwuNcLENejUPVOxx9raMmue/G3WhCdhpz
p9V5sfZdKTyKM57Ct3/T1XEHvEZxSaf4vX5OitmIcb22AMi61E5iw56nH0m3JW99bf8ys6aE0uDi
8rfav6aVN10xLGqjTeXOoD52Ylxath918aHqMq/JPtz+rGsBqW6xjhb9Vm7y84m2dFSK+x4iXhPr
p2z4Lolwnk/qXN/rUbKRkC8/fn3yvo21WlSzpfvjvDCsmnBxhJV9YRdMqrFxKV5duxhC8gbh4c9z
eblp3hzwhWqmQ4A192NsVeUepZp4F4amv0cMDgvXaRiPmthNO2WU8p2ezpZk57lfP05mph9uD+61
q2bhQuEQRruJ+Tz/JUpRT3oPAftRnUsEeHuQhgGK2Ps+SEYnVcIW7wLrZYjafuOQuHaZkgaifAUJ
1uAVch44D6pQjX1Guld+11TqLfXUdLFr/gHYmcKXRRiKEvqFBUQpJ82o+nwgWCGSHFNNjjQIKred
gq2X/NVPosSmgzEUkYdcnfdTzyXQlNxsmgKut25PiYLnb/Kbd//G6XNtp1MlBYO0+FJx6p8Pnlqq
/tAsTIWs/gg7346w95Kz6Q/OExybFCR/WRkUmc+jwCVHIbanuVqQpZ94LnxuldA4zlbg27dX4bWR
I0ekiC2/YvFWW1wuQivQTDqr8XKcV7ZReGP6txa+H/hO+fa/MKvdPc15H6Um2o60buXodzBotrXV
br/6KUv5n64PDgNryhEI/6R9BS5a9YfQL1309gwM5cLs5+0hu7oE/ouzfi/SpctrM+f6i5p6cbAO
cf0ok43T4dpxyJOd/u2if66t5ek4mMqEi4TjUFLQSMpcn8V2+zuuj9d/IZb//81ROExCLrQ56MvS
P+S+6aryMwxC8Q/Q4zwM/guzWssm+V8t13xJCsRC+txZd7X/6/aXbA3W6igd67orAqhkj1Jo2kJV
OYFobBya1yf9v69Y7XsfSIqgVosmtmQg4liHrgnLDMH4PzlgLJIbrlwdruPa3APYuRUYPoE6Ndkr
8k8lgRhj/r49YNemnswcYTOkHCl7LAP6ZuoLPcyDZAALxXa0jB+NJtjwfNwxbjeW8TIs61t9kRvj
8WsBkV4fl5FeTv5soQyokxmmH6L+J8T6AouRUPhaj8FOGt+dsgAABwoFYo5/LoAIVQK8wxjYnMkI
t2N6ns3GFgNA/HJyN9Tf3zuMMNaQ80dNT1nA36t1l4wVSiM5QIEmx+Hy91Q8lsOPAJGs22EuMwW0
nClVLMLCErO1OjyFVJ5nuaZAJR+iHYt7V+4kJ93YQ5czRRDSefgPmNeoa0kRsTAyy6qBigwIe+ii
a4rZvu5LLrgJvSPd4QbBXnk63v60K/nYolONhCPisgZl49W+0pRhGrKQGjyatXF00JTfyuDHNqg2
R0D7JlETe4wKJ5mnR9F/954mNoVHdjVDC137fBdEqUgVKKVFw+V6VyroQw8jnNGtPXC52c7DrM5Z
tYha1SyXxyiF7zjbtxT7demjbu5vj+VykJ7vtfM4q4NW1yopn2FfP5pDtksqcLfDaVBaZ5xeBnHL
H/TyPFyCLTaHLBhyh1XGJVVzHAtDSMaVP6Xpk9S0yB9sSM+tBo6TCUU7liJ6pqwQbb02Bo2y5VB3
6ik2fyrdfVCh5G5l+8zf8tBdrf3XQKizGjK2QXBf1wiXyVeQbuga9dSVU454KbIYqSFg2VymxUET
y3hXVmO6h1sC6ndUtqoVazbQv/EX0AIPkkV7ZIUlCIQSNYF+VE9FpD2wXuxYjJ+ntsHFPULQJXN7
5U6NfkZSZFdq6wSa5JbZc48fwu0VtJrU19+BV9sr09NgNFYryPC1sUMRSD0ZVrqvOimjaxk9SJb0
cjvOtYlV0YxDDWLxylyXKSyRRC2WS+1kxZhNNfOBzu+O4pQtRhuRrn7Rm0irZSpHNbbHZqGdEmD9
afs1yqL7RtxICFcb73XYFltO0O5YnXDbnZ8jdVn6WtCO2klTm8jVhnFAi2f6jGcHvYtOXwTpu/oP
pgq8HeoTSwdJXcshqLnfcDiY2mkcUEgfJmN0oZ2o+7Kt0o1z5cpsQfwDlc27h7LSGsychore8F/q
KSjLZ93KnDkUH7X6nwoO5+11sbroloEEq6WgMo/cKnf4aiCnMgqtoqq0U6rp94JxXyqRG4pc3tJf
Sv0r3+pVysvF+ebE/Dce2Q9yEhhTEfp84rjT+7JrJ+2UabPYuX2gTTJLXpoOUge10hmr0HoICiv5
ZmY5iQsKw/IBoExcOpNaFc0RXz7NQxg4Eu1e75PZSTWlBqDno2NvZ1ob/qPKWQjy10iHwhaCWXzE
KLBE/CQ2or9uD966i/bv10DgB6WqLJyg1egpvqR3SkRhUZwcuYpsw4eZIySHMvg+mqITS7Vbik90
Y23KHDZfvjF767v89QcsRiMG0Tm0xdVmU5VKgiOmayfkHh218D8OKIWXzVes37z2qyHeZyg3YRyd
hvIWGmtN3/k39kLdlGW+Xlsj0cYqISGcDe0kjz+jWXPk2v+RNM8g9J0SCS4DQJoujxiMNofbw37l
7tAWdBJpJeuFYs75GsqSxhhx1NRPft8mtj8G/S7MWuGY99Z8BD5d7MzalAA7lmNgp9a4JS5+5YSj
DEH3ACFEeDZrq/lKmcmv5V4+dbhMuQGFSFejTetUkbJVZXn9ltV+4W4gCeXOR614bZbqh7OmTKEh
n+I53imC6sbW9yryn5KytP2lyN7skqKzcX3a6/VLAGJW6Gn0HUvNK4Nf6XTAOc+W/NFucLpOeasp
0h4TIQvbrduTcm05kFIuvQfUcukZrW4yn2Sa/zVVTqr03a8it2qsf+ocoJ7MAy5zu7Lf1yPOukmz
cViuwcMsRM6uJYWmDgEGdd1k8edCMON41E8lkFNZCQ6+f2TWvpnliE6vrZuPePsd1UQ7GErr+t0x
jNqjjyVJrYXHNNQ/3h6Jy7tp+TmUpbnV+VFrclRk6RJ+c5N+iqPdYLqC58nT12KLsXE1CnsJ2i3J
PJTO801QG8mshbWon0QtKJySBv59EtfqLis6EYigDLygM999tVMLB+tJdxOl+wuOzaTEJNV+ZJyK
Zh4OfkPFJ5bpmWX9FG+8Ui73ONA9quDi8kpB/Wt1sNViqet1q+pkEZZTpsqHOmqcIcPoa1T2ZtDB
1dbJLtqNzv3lxUtYqDbikv2yw1ejWqI8yztN109C/jLVz+H4dxqcGo6R20vk6te9CbO6N2QhTycx
MPWTEtNub8pfEixtJe+e4kH1fDLRkLbOIGxglLc+brVD2bh51pECnLhXk+NonIx7M9x4QFxZlgwg
xEBy1gWDuTqb+7CrK0NPjVNVD8ZBDvXggTJHdZemeUa9u0SbvET79vZwXh7Iy6z9F3Q1a20INzdM
AuPU04FwgdVjItYX34LKb3e3I1055Qil4rogavjmkIKeb7u89SdtSFiXufUz8v2PhnXkZHLkVDzm
8kNSg8g+huXWern6gW+iyudRq7LXsnHZDRzm4KLJdZFtmTcKxsvUnF81y6dhraUzc5zhq1EsJR1v
rUzTT3rmSvMR/67bY3f9I/77+1eLXi9VvZl6/n6eeHbavgTSF526w/8vyGqNy2nd5GgssLNGya1R
/fZj7bFU3T+IgrcI1DxcRi5EK8Gw6YJeWBy+VhDsmmqSYH7l/0Bs2WIAXp0Usg0STJYdZPrzmQ/6
cqxkITROgMGTI6YFFU6xgrS//T3XooAgpDllIUNgrkUPzUrEY5DWyGnIpeLOHLAfhIGwZZZ6+dYA
AoFRJJk/7TeKeOffkugz7nB+a55yMUP7J6tEJ7VS0x4Fq7kHSDcjXF79lYbGO6t5S4KwIMIXh4Ql
S1hXNTJDnyZBHM3FjHyyVT3T95JfZK4RRPNupOR/lFq5Qa8sL3a3B3YNzFpCQxOlfUxKQGq0htEo
ypCLoTCYJ618mcUvYRvus2g4YhJn59EP/Gp3iXRUNWHXa/e93znkFDYQfDtWJ4QHi2NoNveU+g+R
GN0bjUQxYku++epPhLaypGwg1uW1VmiQpXFpRAL7vk3jX0NQlC+dQOXPlP3qSRXUAqSYkriUUdRD
qc+PFbRsNzar0MFpVICIAWiwkgbtifo6JOlYNT/H1qA7AQAMt5OEv8ZsTj7iRD1srNortyjoOuCD
PH54l6+l2squpLU8cSoaMyJZk+aKuVv0X0MR06e/2+pZ0r7fns0r24SMhBTolRfGhjhfwBOgeIrr
uYG0pdDtpNT4gRPhFrB8Tf56XTLopXG7cMWwbFbnJDT+omgqXz+lU3UqrF1mwNk6tVmY2clsB1a4
n6e/dP9XDnY0C5+C3pv89iHQPcUvPSkf9pE5PDQ8h2o7GZAQeelQnZIfiwa38l0SAr3v9XojbzKu
7G0GBVgVzWDATmvoGxpvTeNzKp7EWSpY22ntf4KTbb1Erd5mzpgo4kHuUGNy40xlg6syXVCnrfLp
d6dGfWdXii7Ne0kco8wOw6r4DvchCmxD9umX60aa3+nqIEh2aCRy68qZUHmwvdu/x1mb8QMYkkhx
pWRW/447SwtdWYlyES+zdEL1PMKS002Ktkt3Auoxg1uGqAo4Cshp0Q3zyfqhVY0BZU3IqpNvWmVi
14GPEoycamm3a0t5Tt3Qmpp7ckb/o1mm0jc1THxKEI1M/aKAJNlxlvmCYXeplMROnmTWIcW7+SvS
RvWA5K9Wf25D1FHtum/yrxi58lQLmiLg0aJZyOFJQZngglwrnwtfFgJHsCIuxyabms6dhiEN7nWE
uiH81RRpd1pX6NEBjJ5e3jVI2/wQe0GSd0IbFepB16bqRwEO4bse9Fm+Z4j8wAHhPw/HoIBpYiNS
rOHSiNHOJ7FTEMu6vU/WSSCqwxhIy5QZeQNBjVit4KgxrHZuBCplEXjmQmqtO6kcY9cqeqDeg9zu
/FB8b+b5b1DLhJMBbAaGwfnmFGspEos+0k9Tcuy+mIXqzsVOavb4NW4c6utEZomETDu3JWc7rYzV
59ViSFdFKXkkWIrth/oXq+ruKLS8M10HfMlZw0ME6AOSxGukZxaVailmKNnIAjtAQ/RCd8zhoChb
6OGLKtISafFS1rkkYdat0WVpXvpz37faaYr/GZvmSYmrw9A/Iuprt732NJrKQcw/tIn1Mxm2VBvX
hzixEaGAwbysFb50ldpqlTULs08q5U/tIZTjfa3UAIC0eyOubSniPwB3u40HwzJDb1PdddDVWlG0
QE9SlDlPSvgzTD8LCGSj4nZ7E1yuEjIqAy0KYO7Lv6xipJbeJDFXyanDwCxsY7cWGrjLWxopF9c3
32LIPEfYclDeEGQ5X/ddF/qSXEsm3GREdNLGFL0BQW1HCGRpL3et7AapHjjyWDV3cWjO3xq9Kfdm
b31LDLl7mLJBOk0+qUdaa+V+0lrlJOh6bAttEt+pfVY/+Fqu731pUwNuTRkGmb2QWBcUrroge9bN
j2juCkVtYv8Updi7JHNuh0L2uQ/Eveg/+uahUh+s2nBEo4EXIOC2WO/ycrJzsXNK9FGET8YQ7OpA
shGFcWJzS6PuorxLPZW6G4q6/DTQj2tSb4tEm0iB2j9J0q+QSYyrPXIpeO1VgZuL864eqC4h11VL
DUYUWzO7zjaW6ItpAl0qKiEgL88nVgYoIilN6p+yXqODHwmiHfr6Rkpz9RsX3wmJFHBp+q2WqSCF
RlkHGhf3UP1WjHJnxfLR/yX4jiKcIr950YJhrwUSjgCZE8Tiy3t3CUoJUKZ1TgHqnGtkXIhz/FCR
G55MFTAeDXAxjN2mfqdgESvtPMzqyFZ0H9vofhJOcjTZrXYQyn+kyNjY8RfFgSWKDMARqDdMBzoq
5zPWpLoaJL4lnGozOchDb/eZrQ++42vf6evndtr42FO3TjqlG2WXNZn49QPBRVi8rMCwQeY7D53F
rYAfZBx4vnSoS8MVwHESXdOffamFClbbs6L9lSr9J6Frn7tM/XtAvbJVyXnGeznXqQg/R6ljTh9v
z+9FNruMCWNPm5U/eC+vxiSk5pzoVRZ4fbNTBg8takfRI68q9ql2ZxiYOfVukH/MZDiH6b61Ylsu
Pqpx4/TIWUjZUaozu4s/x8XOsj529V5GPrgcj3HcU9itnai8Nxv1feyR18HkyqVVsIwlNL7zwYQe
ECu+XPKbhf0kWhGR6CV1+MYXMbwZkaErQT35tWnfHq3Le2kRSuYaXhASEofOeeAwjFVtltvAsyLZ
G2AMTUblQdHYJVl4995Qr41TKAmYb3C+LafPGzxSKhmBlIZ94lW+abqtgXmOKs3oAf6Y6k38+GVC
uARbkKILfJzk6TyYUM+KIPDQ9OoxnltbT1ALt/3G1EpHlmNptJOOzrrSCgXSCQK5jhpa6bMhyGZi
h7M1PRQVFDFxNuW90g9xiXinNPxj1WnwJcuKZmMzXc4CZq4aOozILi2V4NUzL6VyIWXqnHpVCSyB
/t4xyP17en2OqmUb++My/TmPtaonGnJaVpgBpd48pT7rzB/cYppcS23MfR6a31DPnvehmER3gRg3
G0X2qx+K8wQkKV7P2EWdT0vls/qpXKSeED+KwV4vHlNsm6xuq4t1JcGEDLcUywAlw09bd5mpZteZ
lcWZx9vM6QLVLurPpfqbwsNuptOb9vYQHqpccLXC2MiiL29RKBNLhklOzpt6LUuimCPSCm2Qefyy
9lNaqdJDpiXKBgZu/fyFY2aRoXOPgs8BDr1a4NXs+yYmgJmHZ3d0P9Khc8LeKF3NHGXozKGofM6o
IwY2wEl/f3snX4u9KAxyXKDkRi/sfBahcYr5KDSZ52ehPcQ7MMUJYL/Y6QcqBrLyAcHyb38QEny5
AhgC9My641ZJnSxYnZJ5QQsyc2bNKgcj/sY475OmdZL+y+14V86PBZpJKs0hoqjr4TXlqciVUcu8
vI/xGbGzIQwEtyzGIX+uxyKWD3B/5voI2igx/7kd+9oC0oGEY0PD6r3ClC3SqmnmzJuzKYRl0tI9
VSA5vT/KQk1YWIMEW7vdyEJSgEkSMy9p84yjWJSerFLaFBFdcsbzhw/YFZUMBXQjlJa1oFyQDWKW
tH7m0Vm0DS102uEwpf0RpV0nDMe9oAU7SIVhZiIX3J1ScysRu5Lzo2P3iqvEoQKlytVqFQ1aDJY2
ZV4UYBcn6nG7r4zMwyD552Lusoe+HtpJYXAcja3v5Or806iQYqzFae83jX7I2/RlZKtBba8QNDak
wAlaGelzJQNGSev1/Rcl6BhK8NQVYHitKWcYieVRkvCDW0vY60n0NJKQNPVz7YcbG/naXbCQR3l0
aMCM1sjdSrQSq8JW3ovqvS7dN4cA2957NKLzXSFuZBrXDg3wPrxpkPvDCHZ5vb65/uPG5/2bDHjc
FF2819Bpvjex9nYLtNKeA6Sjn0oD2ZcgSTe207WtvOCgTYrBuozIzXlgowPLr2dsJzH9ZVmJDQgo
IwkZ7vNAcm7vqVdm0Xq1Wygn8szkDY426nksPTTySkW8zIsiofyQ9OHwIAeSeNQCtODCGHBC36Jt
K2ZCvbMygeM67XIXyG58iNGT3CvYXD3yQomdAQszxxii3k2DWviQBUFnI4xmHierRfO6CbWHQKuS
A33cp6AqhZ0a5+VhiJXgXlSGRaSv6n+pJq4UQlukTiHWlY3MTn03yQ0P9MIw95T3/GMQJe3x9ihc
nWngMhI+H0sKvprpPo2GnNpi7nXC/ItHy0so+rYkJXs2k6M2OP+KMHdux1wSh4uBX6CkVOIwqF8X
yjPB9OV6rHMvsqSHGrmFWXhUw/xktN9vB7pcTRxlHMy8kReG2XrLJG0bIaLExVCQPYntPpNSt+UU
SWbjKevnl9vRLjcotzuEcrT9KFXpa/MPf+YtbOll7in6371xhPWQZLVdD7/VIH1QFO2jqn6+HfEC
LwfKie7R4iEEEZsUbflJb/ZpMLbRIEp16WkhzoO21E1tYSdCZP3ThgXtgEJi2Ti+YtWFQ62kHeyh
SYUnJRyLr2JSaJ9lA+9l2+jLuYNppCudXYqJcje3ufy96PzykxVq1c8AOEnvxnhftXaW6+FvOZ79
LXLytclCMAnozStoZX3H9WiNA44bck9o0UTGxoqiOGC16SUxB0frNsnQ16aLlycNv0USmSP1fOzG
MGgSnosFiAr9bjrV+inIp32KZF/oi0dLSfYd/357wi53G+JGgEMXjDa+l2t99anX5cGcgtzToaWW
1j7Xf1RmcQ82oQnDnUUB4Ha8K6n1oqa0WNUtME7Eyc8/0swwKAemnXmhKKDO2FeN/y2L2uk+GEr/
M9rUZu9kSmJ+ChHx10nUUkq4Y1+ElRtqI8Dn27/n6vdDAmdzoB4ur1+w8wy4P8DCwZO7JHHUmFZh
mPeKO/ZJTh/RKjBty3Dz8gVrI/JlvZWBQH0PeXt5IVmuEouOVokoJmxOc1QxusXvNjkoofju0gDD
TLZPN4qh4045H25fGrux8afcG6TjgBJTGn/s6fcMBbKG4nAAlrWjFPNOZMZyCJDbW0hbAXVmJZ8H
la2kT0UIfZ4yaFR2nnjRb6Sf1wZPQZOJKjJeUNRjzyNUeWD5gVXkXp3sh4IEMDmlm/3/a/sfJ0e4
2lxE4FVXYxcavqSQuOVeUM1OEoV2JXwc/U8+cKRg/nh7HV7eQLBtufQYt4Xwq6/e1W0wVso0KgyZ
ku7mXiXL7Rwln3dyv2VAcKXsR8VvUdLhJUTPdo1prqKpbsOqKrxEKB784JNYfkZBTcXgivQt/zmZ
Pxqr3t3+vmVCzm9YYkK7ZGWgqQQY9nzCsl5ugEQWxMwGf98YeNvHaIBuZKTXP80AX7g0iKCtyedh
pn5sUNRvCk8KSycB4dw/h3mFr9xLfjTEEgsEDXeRP9jJ+lKTopW3XLWrI61X2sSYZROZOOOhzF5S
7b5GOOv2+F07p97GWN0NFHPyPuytwmtitE3Cu7k85KgP9VjMo+K8VQW9tvLfRlt+zZtbvJn12lDq
oPQsLd0hnu/kRmkr5Ze4aY+aUry75MFUkacoqO1wCa25NeLQQRTqeeRpGoiRuCXHMwNzq2t4ZYdB
6V8M4ElQwNStvikdpaqd86T0Aj3H0W02FKjMficfpjFD2yRVlY0tfWXJ8008kbHwgcCyVhiZrThF
p7wrPaEow31A89uOIlnZWHxXonBxAYXizQDLar2ZR9OM4snsa08dZf+p7/QFsShscVvXmm2UmHUa
44ghkpXTHFxrtgkg25MCKR8vT6gkDy/lGD4m4ouKlzk0k+eUbnmrTHfLn2E87xR9aY62h0X7s8j6
Pe0H1w/VjYXziiY7O1UoNVLSoejHj5LIm87XKY/PXmv4Zq83uvF7OiUoyJVxTw9xmNTi2FZKJDod
rYzYVaJEcPtY0w+qUqiTK3VZpdmj7xs/EwASP9vJl+/7oGplm1VYN84UT+qHeI5qiAq1Fe58cSiM
ndouDMCqbsBsTlrVwpLAlPcfoZPVYC/4caujh6oPv+LOHMd9qvtD97HI9XY41uizKnZVJU1jG4Ml
R7vA6JfyZY4admAEEz7WUilvUi6WI+9ijKizUaJn0QMqOx8jObHKwSpDnSy2Uu70rLzzxYxKfTOI
dznQRseYWwORvTBsZLupA2XfW+LszNYQPZpFlW4Z0yw32er3gEJAyg1RKFg8Fy/5KuQdCvTGY5pa
u0iVuwIDEMU6SKniGnJwn87SfobxFSTxh3nwNxKii8yBpIHipwIPhy0JG+t8OKI8lUy8RXVvaAJ0
7HSJN0rkhH4RvffEXgJRMWBpLt3CtdZAVcVd3M+l7hVmDiJmseateUFkdt3upal9HLa4qssvvxjY
/wKuRQesylLAehW6B93D7iQaUOXJaEoXSzPbSH4J1pfbV9JlKr/kX+hP8HSg1IRz0mooTSNsB5Hd
Bzq833GEFA9KpP6eO8gdMArUwI6KWX1pKmgLfa4U+3IY9IOgidUfzCnQbSYVPAFxVvlmloVqnxQT
iDIc2TrroEo7KnYb83lt4VAcoKJGh32RjTr/WhK0TG9HhhcactTQlaWPvwhy3h7UrSirMc0syjWB
nxOluW+pbBr5QdV+3I5xuVBY+lTDaW5S6+Bfz79ENdIQzJ6qeD68UQiBsnT0k7sSLygl/SJFpns7
3Gtb5nxhstPgmNBKWXbDuugRim2U11qseqRQmQMYeC5hx2niLos+yMnzpH4X5S8idWpRRYSJmlXd
T3t9Fk+BCocIMbzbv+fa57/5OesnESpPoxKgykWq/aj6lVvoj631pZX3Y/ww5BuNlsuMFGgVSQfQ
B1Yo/Y7VsmHto9GhCRhjt6L+OCboLgclmEifbG4P5LT25CzgLuBK+dBr5eRUhh/vb3/xRY7Ab8BL
3aJXy4eDBjufcFkJk0Vs1vBS7kfaXW6SfXt/BNoA3MHg51RaS+cRzFg1YmtuTK8UBdVJ2OyumJbi
xha8MnOUKMCYUo9ByGd9pDYF4lYzY+0V3bAXlF+ggB+F6KTeyVHq8kx/97FCRYQ2CmAT4HlIWp9/
VB8JidwLCcNmiveaTB0910ZYi/qWDcflpqfVx/uI/wY+C5D2PFAuJ6Ukh43hiVP/kDdtBKYg+iAh
r3p7li5S4KWl+CbOeuPLyBLNInGSYbbNNORR+wVE8q4c3n/JL5GAySwacyoeMOdfFLHETTyNDC/n
UNibXaMgsYGAdgcg2fVTX7hD8ck/SlKkuYM/CvuuyzWOn3zLr2XtT8/c0cddnArRd1qS8NXDU4xx
TjQCX/eaSbCHpHWy7Eso7/JMffHhnFYHY3arcnyKtfxTOY4vNAkX1GuaVLvbg39R3VvoYVyWS+rB
IbhmRuhBBSy2kS2PNwpNZSlv7qrUGI6Tkic7Em88JuDn7qs2MO78SZbu3h8eNviim77oOCmrAkOo
V2Vs4VzjCYOluZQa3dIgDcxj4xHrgrtZFGw9t2VB2/jsi6fkKxaMI5DC5oKaW62Epi5ELUYfxet+
VokNasZ/GFU726g4XRtcxGv/L8rq2ozY/FGwRBE/iE7/3H3uY4ceya9qq0dzZasCbfsv0HLUvnkZ
S6PcqtlMIKWwKRV+2dJYuRwuGgM8gylgAAsGBXD+98dczHA+tM5Tpyc/+qZRlIzmX2Z+52sbj6fL
IUNNZZHCAq6HUOMaLOhPQqJ1cz16s1U4ktDZHaJygv+VEms1qNQ+BUcXt0rqlycQQRe0GeYjiP2s
mS3ToISDFsijJ2kfwbiRfZyM9DnXt9TRrgwjb+ElFuYmBnoV58PYdGIziaExehUUzLaS7A6jirEC
ny99kqJqI6F6PUTOMxwMJxcEHQVPmtRr/w1rDP2ENsXk9S6n6XezskeTM9ypVLvDS1x3BKe3D98/
f+q+1gfhPv0BFL89RHt8scpf46/yQ3mfO1svv8ulyo9iIaGNQp3voqxSBmLX+EM8ob9ZPQ7AOkph
OgT5lsP8taFelAIRD6dTcvGeQx6xFmhLTl7TQGEfnkNUxEHGtrVTvl8/YHnvvw22usE6ExaGPuaT
Z8why9MRi9rFRuGkpNnvXP1ZN4+9UD4W5TESNnKPa6NJ0rEIaSyQxbXEhSiIeMQm7eSF+l1kCHc5
jsvAkG4f0lfH8k2Q1e6f8wIisVhNHtXbg6FGdjpMD91jEO5mYWvermxFEOP8Qz1sIX+vUrYRciOG
n/XsKTFA3ei70siOKP5lbMkAXcmAEc8gC0AMCMgWWJHzvVgb7Ltc72ZPqMHEGQfzm9hCanMLcny3
TXd5upG3XWKEpfOIq7suGeQEoRAiGt28N9XiY/c8V7bpUI8qJHcsHpHOO+b4CfcbkV8fgauDAHCC
AmzQ5DF68UiEkNNFojzM3rdvp8je/w9nZ7bbuJJ06yciwHm4pUZLslwul13DDVEj53nm0/8fvc/p
LVGEiNrdaGA3Gu1QJiMjIyNWrPX4fEztb0++/WTZsZ3bvv3YrUnxbW81knQ9hJtw/Afb2/74kdsI
PNgMTG0+fPx8+pR+WZl2s/nq2K+e3duyXex4QO+8DXVtdO9l+3nPcVsb65eN/XF3Oh3+PB89+8+v
P/c98n3I8d6KJjdrYZmdUbasSLNT+2l7PDZbedNvAD2vrG35iAjuPniyNs5JX1vfylO107SV/1Q9
r/atfQCub+8Ve+Gyn/++F7s8uYSDsOh03R1/05OTxJsi28WUsrbU9vXwe/EMNq8cPi6lGLePKFrB
DIQC/4dM4CZ/C+Gy6nMpEs9BQE3cFzZhFi5cyVOxLJLVUZ+H9gh0HbzHbhr2lSmGjpaKZ8lOVz9i
2+LfwdpfRfbn1++eLdpn9ePC950JA1cmx7h3kdDEvtoMrYVJVfmqr8J9tBZW9NRXn76MDvsNMg67
3MZfFLb4vPpjnpUHQHu2vqlteS1uIenQU5u7Rd5+bZfkbd8LERPfu/ptk2gv9UHoGxK/TYyUjSZk
ZzE2n/txGrt9KwZ3LQv1yjFaVEa/W+XOtPZlDmJGOxYB9HDttjYEQM8+yTUQXusMQZENpMWm5b2S
ia2+r2+yprHvb+itm4zITS5Dno3A996LZhf7WTgidH95Ppx1YYi3pg8Xg9kp/v6+lduvdm1lclGk
saXTxuAEwL3cnQzfDTa97/DdZFN4sBy1XXg93L68cUzA5QoPYYZ3pqAyijtqA2BRPKfBwWjqD026
T+KHEpGf8lHtnYWiyW1qygwyg/fwi3FtyNM9BJNa9EXgSmexWZfVycoaO87OirDuoeVOJGVjlL/u
7+dMjYpBb4SxkBAFs3nD3xEPalRJoY7JXWfZ6hDbAfyCYfq5/O1Vrg1hUYJC9cEctorT2hL1P43s
xonThQ87U1QdJ84ZwKJcT5VjinNXtNqkwKBJZwQAzf2gSnQu+k3X/2xsi3nhKnnJ9WQjGZv7G3Cb
eYxmSRSB19HFnPYwg6jmUqtN6RyUPNHCYyh8q5rK9p984ct9S7eudG1pkpo3mVxJQWew01Vg199F
95MsviV5uPYOTr0E75hJPkZrYHiMEdrFeOJ1eBMbo/K1gHWV/WZ4sjj2MOw4WmsXgWRniQNx2C+X
+PD3a2S/6OTTY1epP1xb9S2Y6jQ1kc+mwQSstfWqD4a0ghWw9r8L4sKGzq0RnwWkgDg2vFZTAp9C
9MMhMFP5HDOf0LZrv7RVRg5ycxOTcuSPQhPaUZ8trPE2BI3sCCPHExVkhVzneo1Z5en9EETyORcf
QeXWYblJ+k9u3S4k3jP+gp1xeaSOtNcnl0DuAPLK9UI+d1m5MtPvnmTYgZ8BUeRmtLRDpC0YnLl2
xpX9a3Hy9aKkawbNKPl6aWiH0EOnqO82X0AgCcoq7/JdI6zV0lrJnmFTErUFz2IQaJ3yj1X3s9Ty
o2PtkOpp83IV4malb+yQDNlFsrHSFCaYloC4sx4AJpZwwZ1D1WDyLdIglmu9zuVzJmwDhzJLUKyT
LfB9Kd+6fW47EBKbS7zgc6GKlN4aMSvETjBk1x7g9VIG/KfB7zztl+NGq87yN9CIZhQTxF+88m2L
edjaQNQntvb3T9jtNTvyVODt9BEZB5kOG0sawqF1Ucu8XkwNwqUy3Q5OFG7vW5m5iFDvIJOHMQ52
oKn0Slvkgxl7Dp4QJC+ID5zzQVmlCGULegKRBEq2ikLboFwIxnM7C3MVM47jRDWfc/I9da9o0UGS
lHPa/OyEVYuFXlhHmq3wfDBtP7GV36Ugr++vdtbsyM71fsyAVk2yCq/J5awsBBo1TDD1xbYU+nWn
xyQwD7r0JQuzV13Yyv4Jcs6FlH7uc15anrwyUgZOQiNESDTt8gK2hBaRq0ocFkLW3OfkGhgVEEll
AHVfO6wS+UoSOJ52DhygCiE0B9WfPn8QUnXlNs2mfc4DY7ewp+Pr9jqHJWUCd8I7m1wW+NO1TXHQ
aKdzZM8uLNObqn+R3WqVB7s2fRUjY9sOoS19uG/zdjN5ZaPcMPYtANS8q6NcpKA9nBHCYIbDOZID
ZVPXvv5QCkaxkBLOWQG0Q640UmPenMDeUwcl9bLhjDpaeOh9SeapresLJ/D2lqEfAjhTBnjCZOYU
g9tZgxw5YSidnUDRv6Wa1W+lxuQi1RyvQIVZDxYOwW2dhxTwnTH1n2RwUjuA8ccqeOmRngCJYXjD
qTzmTuGHFNK8WnosjA537RxooEEtDThTxiGnHSYv6QCfor14Ro3aNnoKAYgJysFHzf09mEclWHDG
2828Njfx/y4XWuRGB8wBAdWifoVrrkrttfj79s+1ofEgXnigTDNLrVzRABGX/owQ3fD8YLBr2ZYN
zxaMoyBoyCDX9ZPqfG2VJYag8X6+2dWxxQKjB2+VKUGQYWa6heA6LVdoBH717oP+NYt+h5BR/u05
Y/ppHCpjCp0Zr6lvRqXv5YITmuehcH/EzN1wJTjxwl1w648YYeIVeAUFAYra11sppUbXIb5hnq0o
9ldghVkT7WtGjqr2v6znwtQk79HjxNQzCK7oSJuJbahZsvE7OK7/w65dWJk4YesOQZP2LMh0IDqv
BntAo/6+iTkHuNyzifuhvVEmaOSY59hYJ0KWrGLABbXxydQj+J6C1/vW5k7VhbVph3GkGUoR8TLp
aUTl1qqdeu0O1Utvuaew6IcFf5jpNeAQtMHhIaHSeENjqw5l4TdKbp77PlnL8C46VflYWhJKT+Z6
aA5WVe/CpnhQ5XolHsI+sv1a2klp/c0KnC/Zx7Axfluhg77qTpF4JtB99ELpKVZ0u3fWBlRqeMGu
Z7YnVe0mbEjePt7fsJl0dXRkmRIXdzCXh3zt0wO6in0PQu/cpdo69ZUHv4y3ocdtKK+rbq06D3X5
ElbCkuDyO+TyOjKgMjKKY9EUocs2JfAookDvoV5SzlVfwEX1ObD2zOXH6UucfRehFXK1Z9X7JWd/
kqqCGP9jY7004WfDjI6NoG3LX0N4kEN6OnvXZFQ1EH/e35jbKxV8HvTEJApc33STrvelFEa8u5Ap
5wa+2zUNegpWgbgETJvZfsY9TGaouY/JoafTqW4uCEwJ+vo5VzI7KdeqsOEdZbzJ27L41D4l3pIc
3O0JoQkHnx1iJcBPKGtcr8tKGTVznQJ8ViOJlDXyzxlCeAjMfhVyq1lIJW+hqswEkK5D00Hbn12c
BBi1DqH08nUAj6G8yZMBWIGc7ECd8Wa05B8gNwPb8E1qgk30EDucoKoKdxqNOMd/UGT0h5HcKg6q
1PSHvtB+3P/GM5UmRhYUEOqw1/Gd35Pwi7vRrFH3ix3POLumdGwF/VRUzguUE3Zqvck8LXRzWOtl
vXfKaAtTcqyiWHUoJXMjNU/yEnT9PRe8PhHjrxlHlYHfjxCl60/TCl1rOQ4YF/mtIwUx4Y74akHf
vmLYVat/+D+ldmV9MOr9/V24idCQN4IJY7+5h+HUmUToWg/lEjYz6zw0yab3vqQxBEDpB2P4BAH3
fVO37n5taxqfczCk9IKwpUDv9+b8KZ66dF2uPXmXm/bSfNPoXFf7ORqjUQDWANjLjSgTExxqnAQV
xhR9U6YvVUcNOoHWm8ZO+mWpen9zsCbWJgdLkRo3I85b50T/g0SyzWgpnAxfB+pb9zfxJgvBEEqx
DBWPzAH47bWbSIXeC5HlOWif93bOhS1736x6iYdtbjljJQkL7Bxmrq3orRugfuE7Z0Neh+hDuqvY
O5rZQpoz6xBAc4F0vbNwT+cNCpbXRgZmBqAOz8Me2Sw3XgX005po5b78/c5RJQN1BTwdSMfE08Wg
VoNMCBweMAV8RGsp+aHECzHl5t6gLDaOn8B4ShrKi+x632SGT3Qxc4WzpsflutVSwVZaOX64v5Ib
DZJxjnRkRWHUAEuMRF2bqYJIDWsvEs7Oa/FB+qRKdNxW9e/BRYp7e9A/as2GSWSY9e/bnXjFO74f
eTMwDPyAMem5NjvIiFo2Hfr0avBSiWtF+Rb4h6UkbvwjF+d2YoRL6toIcBXdy6BlP1nud6F4VHre
Yfom6H5LbrsXFABhy4Fp8tn+sQlIjlzuHaUxybcRWKTOozjBqe4+tdoHQQHLUBQEYXOrcEfBTtPZ
XgHFlZYqxsoDupbkm8xMykMWL9X/ZzeZAQFuA4rlNxBqRwiksIIREx1e364G/zGNg1XnwI1hLuFS
Zpd9YWriRlnf1mEdWsEpEGnUirziJWl332Um18s/O8vVCsBIkoC2ytdfE9pTr9U7b9S0f5Q9c60z
wpnraG/48MTpb//BGBM4ANwoFRIor41ZZt0IVYaxovTeOv1QqcVWcOudED6YWf2XkfifpY2KmTxt
gTdNAWK0sBCRsLAmxM+OEa6KhIEJZeHIzX4ipuegAAbNRIp+vaSizcpQM/zwhEzFNy1AJA2+C+/p
/r7NuRzLAZoEH+DIXn9txPN8RCyVLERtN0H06hGkWmU3rkexvV4wNbm+3jdtnF6C6ZUOHy/pa1Ol
NThZECCPph4kODq+pZ/vL2XO3y7//iTlZKCfEN/miJxLa3FQdkmE+F/UHzK0PVA42d63Nr+akb0H
gplxJut6Ncg3N1pSE6s6UefxMiAVY60ayC/vm5nek/9v1/61MzlFidi7QiipwQl53zAtbYD8K6P8
nDMoKvF2l0zmWbLfZbiUsc06xpgaQiLAjTmtq6AmHNNdIhYlzaGkEuzln734VzQslfrmvByOgv9v
5339F5l40QhpBbUGduKnwn8qvYWn+ux3UhDAZkIGEN77S+Di75sw/DulH4SnXHrMQuCo0cGzhPX9
rzTrehdGJq7dwKrgI+UTnsJk7YS/4CF7oY9d2rVwaCtxobD3Tr4xvSZ5Vf1vSRNHd+Kkbet+jHX9
NhEgJtCoRLkr6WtW7vRUPvWD+RSJL8gir9z22atQ9Sjzh8zaDJ689t1vcfEc1w+GubKkVRl9ZCC9
Fo3K7nLt4/1tmbvPUVdBaBvIMaRok23xE8nRS5W9T6KVJXyTdWGjVb+E1oCv7aFUXt1wAbMw+7Ev
DE52xmxL1dfhEDiJhbOuLJRG0PpJ+gWE0OzXvrAyyYUMD9YuX8RKVf9O3GQjhHvR+qQF6yj7y2rg
P6efliLvGABPjF1cRxnF632h6wnPEHb8tMJ9U3Y/73+j+S3718Lk4gycTqrMvERPMks3WREzpOlk
q6DS/IWDOBtQxj7CWGyH7mL8IRcH0YtL0y/lKjxZwTcn8Fdhe2ghkA0WTse08vDPll3YmdxoYuq3
MJNyzcTRoWvaVdIcO/9otvkuK5pNH6Hu88OTX5l1WPXd0WqZzwvc5yor90nf2V1aLmzwrLdc/J7J
IShyxtUraH1P3drwgn2rGS+pUNp5Xu/cyl+qus5+zpGTH86eGVZmao6OLjQpR86CSiQ/FA0CCdnC
AZi8r//ZYlrOtEfhKuZuuv6UiZJZ7dAN4Ukz2i+olD8rfrlNg5Oerutc36KZVi3kQlO04btJkzIF
BSwWBx3EtckhRAtVbzDpmsqqFaApPTj5F8GoV3T69TRdq2q9QkM2qVe68fX+EZnzXNIwWkTQdkMJ
NVlu2lp9LEQJtoUPwtA8WGm16WCGgFJ4oWx239LNA0hXhVIoRL6eNOQHLxG2JkBKS/vAy2Uhr1iy
NElfzD6oqHBjyYqqo2L1T5FbPQKcXYFj6RY+3pxP/rt/1Myvv50VhrHvCVF48ofIboVvhfmhS77/
h2/EAAXM59AK3NqQDC+NY04ZKBhV9Y5u+cio/CoalhgM5LnzTFfrf5aU69VoBaSkoowAb9ebK9UH
qMZEOiRoQoECTqn/ctv+MeqKnRXHH/pAXsVG8mxE6YdxIl8axH35vayj1zBotq4LyZVk7ML2q9cO
+14sLTtSuwdPoCEjmTJPQHEprZs/SMw+IX1Be/oGyQOtVwQ8mp8PcPE1AAlT+7ui/ymZ3opCQimE
x1pTz1psHj23soGcLMTnWcdjuAr+AhIyKibX21enddbKqsFhih2ozwJTf2goPL4pg5SfCyFbkjyb
dT5YA+kOMs1zw1kHEWUXMAyD80UlVXYmpbeQJVYExVze3/fB2VzdRK8HRAw0PzfaIo3eKwrcq+Ep
dT4wArEbDDNdpVH2AjThIJr9K1LkG91ptkpc/h3c4J/4eGF64pWVV3UZyOjwFElMEhlaY6y6Rs52
91c4u5lj24ga9Sg0Ovl48uAF5HqoQGtZPp7kunoUlaUnz5yHUDGgDg61ON2p8X+/SBQGRyQfSR3S
26R6GIzkwQuLfVjXpQ1YdWHWY+71QZMaXANAAlq8k+wnDZUyNxK0mAU5fDE6NLnS8i/Vpd4/zaWN
cVMv1iNXAtxo7bget1z53SMEKOvFnHR208bUapwAoqQ6MWLmsRxro0Z2V8F44X7LMmHl+fU2CJZu
jtktu7A0+Ty9xafQHBNLyh8zSWyx+fP3TgbO+X9LmThZlqtO6Lnsly/uKMfZIfQhiynM0n5N8ona
MwKHngj3hcDcEkWi4rFnqEJMtv9hMUxEjpxpY/4ysaO1aVWJo6i4VTyn6DcV/esQvN23MftFLmxM
8hPHNWkwezhxIrw2pb8iGPyHbMECvMtnYUaJt+e1CzdlFRVmHEanPEw3RVntKuU5D6uNqy+9Eqaj
wuNp4a3DdDlVUFTppu91UIBunlg1Iab0WzocJHQC/H8QaDQWE4SyGx4b1xFXXlQAAHWqLwpSC3UU
FEetCf11Kgrxxhihxaag/71jXv20iWMaQtcFfckrX2yKVdsdqki3W3PhCTu/AWgEQkzJDCPx73qv
BdR36q4eybUlF5JPdR+4r61g54prp85b0dt6h+ZyA1VYtvJ16gtHOLxsT17C6c3EehWxOniTQK8B
/ppkiMx8NKKRUmUwCmFb0Z2GgUpJX++77pKRSWrYJ66pBg1GekpbvtJvfDO0K0NcuJlnTjuDYCM+
CKUpxhkmXy7yOh8Jy5gwHxjrOhGAeK0hT94o8dKuzVmix0SjhBkG3mGTr+fEWlnoApb4HZtc8NZe
nW0l46i1S5nc+JsnVSCaxhLvITrHLGsSWVwQj5VA0/xERZxRtEo9GEmTQppafqVylK4aP3M3f/+1
Lk1OwoCV6XGlSVQj+hTBaKf/GKnB2g2WeAVn9xAOHWZOQCqAE7k+AWEhuckg9XytVm7tBnnQfd7s
vfpJ0yL1798mPOtot9CmGAlSxt9ycTk7fWvmLmjtk9q/VvtI+7TU05oJzgw/kICOU6u80yYGpKSJ
aq1yoxOawQncFbIGQrtYeh/PnKMrKxMHFxEEEKXEj8iZtpBN2iFhE56chefprBW+igJsYpTgmaxF
y4tckoYgOjkSZcXhY148mlW+kMmOfjvx6xH7/D8jk6XIkefHJrIPpzw12s3Qhi9iW0CWEFRgrtU0
2lRIda5Rtl54Qc4vjlo3w4UQwE6JlAKvrofGosouSp2/FvNyA7ivXRv13z+AWN+/diYRIhIs19cb
NjHJgr2VvHkodlhptzKahaA3EyAwBPaS0Effe0rUAm5ehTitiE7g5vZOXBEk1LMcyXtU39CWD5c4
z2c3EBpy8NWodlMtuT5KilUXnlEk0amK5S0P47VQ/ykjY8E95up7gJCB6cItOc6AT+JelHmgkUuW
1XYuQZz5iiqKNkYoPnrIt/e1g5LVjzYwvrgwwVfDwdObbRhEdvgJeJ5QZq9msrTymYB19ZMmK9dg
Q3aon0Snrtg0PInCZD/eY03tLzxXZj/pv2vXJg1yKW3Mvm/K6NQ4r52j7qWypdyVrpAlj+vFKbgx
zt6cRA0VVMhbxnx8ctw9uazYWoDDaS9UbzWSnw95K6HgCfpmJcRx8mxmZv0xUdxmMwRhsGYY87va
qsFz3iTWl7++e0YmN8TKGHOkXzQ5Njok3Wkw4F2MX30SROTRMkNcJ6G7vm9nCg0bE9CRUG3EuYMP
A+pw7cYmUjqDJbDHzhC1NsWwmsCjoYupZs+F7GxRVNk5ar1rVGXliDs1/BPTBA5fwui58xacfe5I
XfyWKWpKGZowguwkOgUlrzpgCTB0b9J4IeWc86pLK5NMbxxfSHtYCBkp+SzAqALiVN0p2telrvkU
uzLd2inPddrFHrX5nEamXRerqtj9ZpoMKUwlsvsXyE1rZ/3HWQjrc2fzcnGTwoiqlHGpmIQLMVM2
MV2AGJmoHMG4aAnYOldaI28n3Jpj2IVf5dpzqkC3XEHkazX5s1Eymz8GpEE7SMGDDNRNeBEMhHtX
QfOy4LLjsZ8e1EvDk4QpA2cEiVPLvnbOVmgObb0ZFDvtthCAjg1BgF5wfEcLJ2XWOS+WO9nZrEZJ
yTNrwkOg20JT2kAYl99Ds1ZAoyE5gdYjdNPXm+qOYqbNgM9EQ7p2S9O22lehfb6/g7MngEb3SMzF
s9OYnPmGeatCDznztfTNU4odcmO8R4ZMsLtIsO/bmg54vZ8C+Fuh/AFmJ9HVu14RjDmx0KhJfDJV
ZGLhmAIls3eHbaW/WOKD0zbw0G20/FtQ/YcPBpPaOMgD/RUojGvDPvm7a4DyPiH527q03loTSfUF
I3NbOVoYBVVHQMnEiFZIsV4aSGWgo/6rbsVPZdZsu1j+lIHf6vyllPTG3DigPd4I4GNEpj8md1QS
Bh66ky6NvOxJEKVtW9a2FT66irqr+nphbTexBGOsixuGSaGRaed6A03ULU3fadujIxvNr1ws/BUC
l+66zDyIyREkSJd85eZkjxbBBIsj5yVo1snyfLdI2tTEYq9bOTdSKjAT77flQyWYb3rf/cpawToM
YtGc68ZJviaK8fm+u85tMMEMPrzxfPCIvl5zm5R9XQled4xrhQLsN1RW7cjKd1Z2FOns3zc2s8Hj
JJs2zv9zx0+HWYtGCzM3NLojpFFKg8y5qqH73u/9RF94ytxe85xD5vtxGQCVyk1hLkpcL+wNTFVf
1EP7KKyMlf/qvoaP6ofgLByK1/RH+WOJ0ntmfRilREtRZZyNmuRvijB0cWGYHQKqvt23qG+Y0M4J
IWMQS5CUOVM4DMT8o7TEzcO2hweyhtO3P3YhpAX5IWKELpMek/Dt/icbff7q7mEfR7WRUQaYotWU
yNOIUx2KkLo/ysFnN/8SLIEtbpsqGACoSI2DIiqUS5NwadFLG6UoGIYt/G3keLaa+Cur05/MKEEm
Qtrow2fBEjetbu7uL+3m6plYnri+56Wa0etYdp7lF/+k/Lr/5+d2jsntMZulXESF4PpkGXLQKrWE
MzilIzGlnQ/rVlCXspIZP4Cri2oilVMKHNO8ueqQQw4rkA6CFVGIyr56fbHLPQjmCupg91d083SH
lhfKEOYqVDRFKRZfr0iWh2TIS7c/toUgro0cHQ9fE/xt7VXNm6DUwZH/6pzkQlnSZp75VGOFnVcK
WDxYtiePQm8w/L6Pte6YIQvoSdXo6rm+8HKfNYJcEDGZUg4x43p5oiKkUiR7/RF+ILvMmXiXHmV5
IV+dNcIsKk93bjYo3a6NJEOqlVDV9McMUIPEM8dqV1mVre5/qZmoToFtlFl6RzRMq1KpDCd8nYv9
MdJ/GsJWo8MWRQfVYrixWYKkjH48iRCc2vHJBv8HM0Hjii9KbF7GfVoF/nBUZGHr9drnZogPvfIn
EKEAkldS8VpbS9jjOa+HJmekcGT8msnoa5sF/fmhkK3u6JUHzUFa92MDY4wVLhzhOTOEcoRQ6bgh
tjQ5whYAJk6SwccCbSPpMQj1PjvXmXFso2Rz/5PNhIuxQ4n8GoNCBMTJ3ZGKalHAFDccdTVKHmiw
Vy8po/If71uZWxFEdJC1cm3wzSbpdtlFeoqebH/0mR5eM8MrPhfMPz41IddIKlXyAmvjnCOOrMj8
h14DzYbrD+UGXaHAHD4caWCsO+EpyJpfDfJYBjpLfv52f3Fzd8kojE06g/4XSxxXf+GKZVDDtqd6
4hEO2nVQbDzEa5MQMJbyppe7yNv3wYo+18Jhm9lTrDJUCCczc+3T6eEKkSohDrAq1/GmtKKN0NlJ
/ltZYsCc2UsDBQadthFigNCeX6+uHwzKYXotcqEwU+r0gfotTQ1vm+meuRMiNXoSByff3d/TmZg/
NlQAQENkTpF74pa9rvllYsjD0e+ezbLeOtExlDTbcqCq6xDdTPb37c1t5qW9icNkvOZVLVGGo+bb
8WZwNtUuWLrH5jby0sYk5ej7yCycFKdsUJuOntuq3VjyTo8esypa2L6ZcA+eYuwUwd4wzutff7ME
AbKEQez+CCJrJ5Tgk+NmUywKLszsGo8xYuEIoBuB0Ndmqi6vkl7N+mPfSYHtO8VzJ26CujlW2VKX
dM4UAtFwh40yyCCMrk3FYVj4SZxAmQlJYhW+Ciq0ChqChabmLjwX5jbv0tT4Uy6Oc2r0MhkUpiLt
oxTC2wgocEkTasYXQP7R0IMYfIQ6TmyMbLNwZHU9xGOpLalP6s+6AVlh2NlS5XEmwI8joKieUz/l
spx4XcwKPC0k9DqZYgtgVeXh9/2zMxf/eHdQQ+UJ8o6kvN4wofJkqVMlFuNmz6n/wXH3ZvUpEx+K
1t80uWf7xgFBmftW574S41X/MCMRcyeXJD45IA4hc6VoAlKW/rBHxsa3UcN8/g+GVBoefC9kd6dn
KVBQzmwNVoc7uGgKBIgpaFawuW9lfhMhp3p/FWNncmRNvS16XeA7ZWmw7oU/ofO93fpPcAc/NMK5
X8LbzARYmjejbhxlTG7liTkULiSobqPhCFZi7YrAXmMbPvxdIB+Kvj94irCwwJkDjMFR+3MkrwGG
c+0kjpgOXlRmw1HtNGC9afrqe0AvHNAa22yQfy5s5/iKmqSHSP6BrGVUHMecksNZsuuhG1QOxzxX
24NitKHd0X9cGWHb7skdYURQAyjUCs88hn6n7BXRT5501GOQckJJ9RjGwxIt78xRpIlPEsRcoErh
cXIUZWkQehlajGNSwy8lFRa62HlW2PeXPnMwsIIHWbwpaEFPrk4K0Ynr5vVwbA/ic/9riRps7juS
wkFhBQE1b4kxsl1Ex0o0XVWEyPwoBdYpMsKH1olEBkWq8EHp0oVDPhMmmacn8YBNglfgtPkn1EQQ
3ejZMb2znTJZN/3HOOEGKId1Pfy4v3G3JVRDvLQ27YO1BUpPcdLgogfjS/7W+XayNdf9F7NepQ/y
krWZBwzWSCugLkSIYjqI53Q5rluykUilHjNZ3DOCuM8d/VNf/4yiJ815ZSzqUSnX7yoGx1zcyG1w
yiFWsRie1j7GoifufSVccJ/Z76tDkDQKmlA2G5344vt6gz4wkov7KMpHVX4M2gDKzHOwNNc8s9kw
yzGxwbUEKz58Add2XLNQQNASgPT2VbVeDJr+CFKlxR+eIG+BD0u99eToB8H5+4cjhkfmFtaHUKI4
cWA3HurQ0HK+cvkDigrbJatFmFTXfhffPM32yiXk6e2HHimgSLkoX4w6rOOBvdjRXtQ7JCcKcksx
ORMa6eDWfMHsBGlSnrcPQSa1EMAt8eTfxoHR7AhBGe9/2trXZltraBOjIgLq0WdB2VXWy+AvRNnb
S2TEtxBiIeob2xyTrSzqiAE1DxMpTA+9jxQWrCbWm9UP4DfTrfPXQGEoCsZeLdORFLYg/79eEtpe
paCphAMxkuV9qtI65uHifZMyf6Eoc4sHeDcFCw/FaZROb15X/aB23CDDMfuZ5MkuFup1rZYQenR2
lXvrtkG02k2Y0PKOXXluq/w5Hk68oVcpElngBdqVGi0JVMw5Eg5rcl5A8fGv6+WHFJAkL+YKleKv
DK3Y/RYFgkbel+6pWgXpX6fBvGg5osDYR9zMtAQ7uLmpB7o4HJ303Ap/mHCsl1CJtxfitYnJgujf
FE6oSmxyS/nmh/L3zyCmiRjroXnKqCBCSdcbVsW6nuTjExkI+xY+R46eV78Jhv+3k0s4Cz1agiZl
SmbsJ7GsqpnpDl1fPHrAo/VdDVAFza1zt3P1hWT09kK8tjSmPRexZIBkSFNyLMmebAdSvbUsf83w
0rF3vbVjre7fiHPn+3Jdk7sASghf6husBcLht1ytXGWlIYIh7O6bmYtUINRGRkyoYOkhXi+q6LVY
q8zRDRBzdCKkXOkfdv0Sf8ttJ338TEzYUC4ZOzRTLo0u0wpSF4oKAiFD920K5Xbg9Yndwf/aer8S
q3iRuuypDd2dIsDtuqQLPaXkob52/QsmDs/ZTRzSGa6CKtgKXnkao6blWoc+3PJ4icTqLfKzre+s
5WiDoFEnLmFWZ/d6pGgb9a9G+cLrvXbqUm2bij0Qs7MJWCHVTkL1tyP54ypVkKJjgZY7dvI004Qm
yqqGQofefk+GjwxNLRbN5yIH3xE4BP5CF2dyDloRFi/uCbKUdbMvXu/7420KxO+/+OMTt49VuXQH
kz9eCYcw/Zh5j4POwOfmvpXZowymjcoaORB1gOsvIbu0PzPfIbct9k660oQjjV6IZNA/u29o7trg
2co3Hwd+wfReGxJ7xK6rDEP0ch4Fb3iCdfO3IZlvirx3nOYTnEeGbaQLJdg5R6O6wbEmgow9omur
gRA1YSuG4jELy1VQPAryUwLA/j8s7cLIZA81MQCIowXisWust8ytN2nXbOE2WGWmvDLhCCsMYxun
4ULAmouLPN/AP5JEQg4xifd+X1Kgb3PiffFJNz7oeW0r6hM7G8DT1xef7y9ybieZ+6KnQjuPNvYk
aMhR1uOsWLOq7kspuEehK0+xEDzcNzPn9ZdmJotKLK/Kcy8Tj36y0ZpVHByDhDL2230rc84I6OB9
DIO7chqDXStU6GAX4tHdR9JZzm293zYbR1gnO3eJAW1248ZXKt1QgPPTHm+fq3qOOJJ41CBXiz0X
CqPPFtfL/RXN7hsysKOoFx3XKTTFqpO8ZLZCPJr+vmfMq1GeDBpsTbggQDO3GvhuYPGhSgQl1CSf
LxzFDYqyIZkhSKheYktsmBT8+PvVXFqZOFuRKHFeey29jOe6/C0ZXxCWQsv3PxgZn70UDRHSmYY+
H/xnE6WieOzlQ9/vKnHl1Du/XtiwuQCLg9GRYeiPxue4oRe5ksDXz/peERk9PSesQa3LVeeurKbf
LLcjx0hzXW9C0gLaSbqDYDFuG6ydTF2rE5rjMJAyV10Y2EFSdC/3N+6WpINWDMJn47WBJ9zwsvPb
xSLoneaYx8fc+NImWyc9JtnJlL8K0luRr53g0P9WP7TBLk6OqAXUUX8yX3zh4O1TJptCWPHUH0q9
hoHw/k+bKWBe/7TJdot9WYKf4Kel35uHaP1x2PXbr+JJ+7pgZ7w4bnf63y0Yz+PFZ4VZMHEg46XJ
ANXB8AixnI0kqWFtEvRrStv62obPqrL3XhfjyXvics/05CYN+fRK22C6SB988UFxdlpCxdmWpYNW
7uPgswp064uAdkDvbJ145X9KhQ/ZFq6bAsJT6+MA4boAdSzaHxvZ+l3JuwKOyOHR5f+M1M7Wew0+
Zq6dVPm+FA6JyfT3YDvJQsCa6j6NWeiVE02eRabRNoXSwM5ZMjjvH4rg1QQqIrevlaTbIQ0WAxkG
6k21tx3aldf/Th/LON26wkc/2IVA0IP0wey+aJn3oB4194uUf0iSNaIYdpWpjNStoyFcabWd/B9p
X7bcOK5s+0WM4Dy8AhxEybIs2/L0wrBdLs7zzK8/i+57qiWYV4yus/tldzhaSQAJIJGZay39FHG/
6x5i0aCliFbu/u/C47XVmK+aM0dQg0EzysHvd3J2h5rgUJgTiG5VfzOz10yko/kp+IQmt6t55oTz
ss1IfFByqmIVyl0CzrVgE2q3HI3951E3O8NtusCMo6ecp6W6aw7hcXD9rWjJKMAbrYVJI1iWaiuk
D7md33EDFceDfNSNYxqdYu524J2C9A/DUymQMD50t2pMchHC4EAc3vDewUhN0OUYwcpELKXSAJ5G
rmLmqZqR4pcTUYw6Vw9IOexAueWbwZjWlgp5AzcFmyNopTNxF+VJSnxJPSRj2j+mdQsCuGFcQ6p/
88ZcrgiYWaFSgjgTobmqMPtDSLqy7fqw301wFzRxUkHpHkF4S5FZpVPV7PSvUpNJpUYkLwUrMVRL
4l1jfIsViGH1kjUoZESOpSFcAmWsPrZAUraZk71JEJOSJ2ULBSunVauNPif0AbTV011TqxteXQlf
V8fCTKrY5mIJMed+fgSMAdVelA2HbZEfpJ0fW4Ovo4nXGoaN0ZphCq6uANliVCRzF4TL0UHSiMxt
QivsnDymnmh2+a/cDrZIMGrSEdyvuC6I8p8jOEw/utkQ7KDGgsvo0g+CIu96SU373Zvs3kl3//nc
vfx1ZkJCKcCjMsGve82EtajsVHQaHY3v0MJEEYMTbo1uspoxfW2lm7rw8WgK1nK338j5Hx4GeA4Y
MfGgQfx9OUQIUkZ82kY9GklGdOZydyAUI3kf3OWxss3CiRRihe5nHGM5CgYjdMxK6nmJk4vGfatP
D0E3fiJ/tw8q0KAnXb3vSm+DYs2956dYVBoKkukD/MjZxiBssqm3GsmW9J3W3vcZ+qk1lfpr8pM/
A8iZzxjgIwN1FbTiMBdawUtdmuhZD20zyMKVkZmnHYodloeax/U1/H6Y/Ji+M1OMhxSVIJeVX/WI
HdT7ys+A+kWrSq4eQStykpTQTDIOjeOayUvjvuuTly4uzOy+Cb6SGgpkXLLpdJ600ntfbaVUpqIy
OGK6WfnKn7EUJmRuLECQM/NKM4vs+Z2e18HU7/wk1OyR6+wsE2oz9VUVnO9NdJNz3i2aznHmx7LV
ckppNnIXmVw9GqRMMoFONSdj47WtXaKPxJbBY3ET+BnYK4YMzPcgB8YpmSLPMql4MjaqXYtyc399
GKziH65ZDAOxNNrxcTyDdOLSV4GcAKWHUfe7HKyRmgjWyBZEo1yuuPLUObXi6rozjO8yR41gXxqR
rRskE3pbF0a3QCTTx+8iujevf9VslPEANNWgdociCECJLE06IHbCPLX9rte9+wxaRvlR8GW7rdMN
Ol3LbhdMzUpkuLCcMAkg6VyRRMgqXs7DUAKwDNEGmIwrOkVb8E/+zaCk+XhCGxuST3PIeBYJFI3W
c00y9LsMAUAQOI0ImuGE1p0D1v683ebjSp/3vE9+zOKZQcZDgbHMlDyHwX6wpJDowCAozqhY3dqO
XbjboY2FnPLM84CqHNvbXRlg8U4GTJ6gbaI82iDG2iu3Pn9bf1ZPXeLZvrBySMzn+M+x/WuReQFC
7cBLJx8Ww2hT0/wT/evuqnjbohGELGiqRdEVULDLFWt9OdbVXOhBAe2RdHwzPM4O03sp6Nw2fevW
CgGLXn9mjnEQEHdPBYSI+l3i9ntepfqhdrmIZNt6xTEWznJwTv47LsYxRlEey3iEoS46iXmKaPSX
xt2A5WtlTy28tuAXZ4aY11ZbJ2qq6TgjpZfUab+815RKv2UAREm9UtxYdsEzU8z9lIhTAxA6TEV3
1Z3EE85q7dRU7WqLC0Rb2cprE8jcUBPyroU2wNhI03vwAPQH0FBcPwIXsvCXc8dEMpGE2oJWzXN3
CO66hjQf3XMLjULebl30sbXPK/bmHfNjR51NIHMRxIFS1TliiV1jA2xQnlJHcvgbqOW4SkS8Na6I
n3mii9GxdbusHIxc1sYeNYZN197WA3xxrUlg6W47dz+2eSHs2sYIeezfNiFlSNNNFpBsMqedmFH4
RUCCHefoNk9MrbOCt5VdtjhE+BxqOej+Bor48vTghjDLOA/HLxAI26TGST8IJFtDIi77yZkZxheN
KE1DjsNm9neTZOZfTQ6BaQzI7nrbCHwK9T09CiwQZNGVEGhtgIyHapwoRNF8ZcqxpUdOoDj6NK5t
g8WthozyLDmKe/O7XHZ+a6atHzWdiOdC5spOdCPtckj+0uhQQT+jJbmbWHxHuKO8phmyfKLM+DPo
hiO4ZvFnDehZYhCQwEWRDenEadO+GEpuQYdVj3vQxgLFVLyCdI32srdyvny3mrObcWbAAURyRpSw
b9RkauqigUroLiyDo5w4tfqsJZ0jZzcTf1AksNb6H5UMcRbQaYl7IQxN2d+1tdNXj+P8ccYrb9i+
vPnvLLPa3G+DJlq0Gs4tocwp4YV5B47ZBGCT8L7of3PT29g/rZxES371r40fvWGRGAYN+m6GXXSj
qBuQ89nJLrhVybABX9VRfSC9KznXbS6anIPNWZEB6VHmRuS5TPMLAcMah3fobg65I2vH6yaWggm0
3/8xMX/CmSNrUieWLRBdO+8kU2g+EON22AZrodhSDHFuhTl0FLBS4fERDzjyHjQjJmrEOVOChhfV
qXi3bjarbGLCsslZnAM5fxX0JZcDE4s+zUBLMezAtmHlG99CeUG7LffK1qDVptsOW+0u/Jhs1fEP
knt9UpdOB9RM/thmIjQNimHKNGXDTnU6VE+A9tuqp+smfiL3Z5dH1X/uIBLBzMPYSJEAEuQaNioT
bdYb3Q2dZhM7Gi0c+Z6zobG9UhKYnY3d/OcGmTgw5WN5aAoY7OlA1qiTFmfsbDSMp9dS2mtRk2LG
0h4Y+fIgDB8B191iBVf21Hf30bVxMB4/VN7oDR3GwT3Y5X3xWFv+O0ia3I7o7rQJt6UZb1W3dAcn
2Ygv0a326t2Ou/puJTRc3NtoqwEvC/hRgdBj/DPy5EaMMWIF9OC3CacQocjWrql5TX6MFaIkeD3C
FM+Wr3X0IxbSvGaGHZ6aB3mrW2Cs3oQ31W3ttp294pPzpX7NHHP1SpEa53lWDLv6d70xHhrsPMkO
LWFXbPq7/iW4Td4fkP9dufAXfedskMzhH2dTEqrG7Jjg++8ttEvStHyM25Uk3oqZ71fF2UmZ8kPW
5irMdPqGqx666TDJt0AnXZ/DpTQT2jL+LNn3/X9mBkzxgPVoOcyUmzQ1dadw1ZIQiCiaqils6weZ
TGBgvFOskkrHbits9f/bfLKxzejn4GZrS8yn+sIPThAIJK4G8OCuhBOLO+CbAxYQGDSczBN+NlIg
RHkjr5thV04OmkhRxx556/psLp5ZZyaYKDTVwODrIcG/G4wI3am3AqbyuoWFxiicw2cmGJ/Pw6KL
Rh2jSI99SbJXRSRJts+6e3TNfak8wKJolF8xKs716p8bbabP/WfqGJdXNV8VkgbjQvbcJ9LHdDO+
6061AY2ere35TwS86me02UqveE5wBVnjeFgZNbrML9dObtohNuoKHzAeaqJua6r+grh63SOZQ4Ck
f2/XGM6vewsyYpcWx7rq+LDAPIMGX+ecMLTqZuWGWz6+4IqCpmGTGcxSpj6nypWC40sHkEN9Sv2H
8g5kxWS1hr8YxGMX/7HErB/vlX3t1dhi8VO/BZ2uLbrFxtsUFEQnf3UoI/jSgImdWZCZi8arp4BX
2xYHimgepA66okR66W+nZ8Mn6o227X+pLfU+cxMv3cxfOc4W34Hg3fljndnkvhdkMqfBU6OUQgUm
/20g5ef6X7FIkGXUH8pfdbZazFl8qJxbZfZ9WBVi2aHlB33qqGxCcRTy61LtRodB4qmeVEQfj5nh
+slzoH4YQQAcsu31bth8xn727GenaOgghiltxjXs0LyyP3bu2XwwPlaCvSuXi3k1qmdZhCBZYk0a
ET+z8Ail+PjvXqrnU8G4Wh6C1HsSOriaZ0HpT8CtXFIXZXhcl6j0kGxzU6Rm+Gi4f3Mw/jtSNpci
eHI0TR5GGpVucldBxZmrntXK9rvHSvhVJm+dgJBLPzarvQbLsfGZaeasaDkD+KgIy88fvb16rCno
4Glh9aZOSnPYVkRcOTkW75kzg0ww3hgKDxYaftj5ei6YJTcAjOhx0krqZjECObPCROChKCQjKCow
rGhTiUTA28KIt/LqS3eenis+yhYKlTGPY7+dj9rS7Fyxe035QyvIJII6bqHOZfmcO0jjf1T9nms+
wFj+OSpYVgLEPDI/JhgeiJdiatx6tr4ZG1I+X3fMpYsEUGzoq6CoogJYcnmRpF4VREkzDbt8DKk6
OF2BqHGNVmbRCOAqwOyBIguWLo0MnJBnUS3h5S5ujUKgZXMUlTVwzJoR5pQLctCzKJ6IJ6705Lc6
4VW3ye6vz9aSZytnA2HOq6iQO78WYUP3Hrzog4NS3HUDSwfiuQFmOfqqB05CgAH0V+kjbSHeU1hq
6QIoMuQAq61cSIvjQe4KuEYUwYFVvFyYqKiFVshhrnA5ukYIsbggZz/OLMgQKFGct/jxeIOS4Au3
8gL5BmqzG3MGC/3vxzOLMWcjh6HE74v7lByHwwB9I0h1Ru/C0X9s6G/8i319dRaP0nOT7PLout43
moAXZHgCrxAa87xto5W0TRVTr8E4VX+BLy0bH4qyQosgD3rWqiWj/7ryHfPUMUMHDGUeOJJ80Khm
As7K8+Um0mRsqCRMNdopUvGu62GwjcQx8S05UaDAGvY8msqEhE8fvKCQQVoRCcLgxpVmbDrAkxOT
k0s+Bq9bqm8VJRtuGsVofbSJFWt9/EvfO0NJsVo4a35goPRIT7imn926Bjo4a1PuMy/LxBF9Y6SZ
pwQ7bZLWwCCLRufTBrJUADmxBc9BHPgQlPF4UXUnsX83arcsZLx7fhXyw/X1WPD0GT6Odw9o19B2
Mf/97O3WQdwl6RNYigdJNuUyUDeRWOUUDwNjxesXBgUuMNCuz0qxgFQxK+9LBdfKPLpqIR7Dl7FZ
FtMNVL08bj+q6eP1Yc0biPEyNLuimQSpkhnGwHj7aFSyV8seGu87/hmZV7RaGbczJE/Kb/loMsGf
cbxuceFOB8QKmoUz2YRksMzaHSpFQLULPJAMhm+n0GM2dajjue1kbGoIpDh/YW6eyFni96fEfJDp
Wd5n6B42wLkpoUjCNbIT8/qXr1Vr19PCwgGXNGNZJCDXf9C2hnoKUbY+EXZy7oF9uKLBMNEYAHZV
nh6rZq3ktLR2Akj50DCCJk3A8y9dsiwCTW3Q0A4CpckOx01TV4YZRpyl+9q21rKXUhW+/vtszrwu
mEn0lYNh9NJkp/k876U6v4t/S6n0O21K6FV8CqLy+y/sYMnQdCIAAs/mepuw0iCJ2wq7FPoG8fgO
fHojkLouVy7HhV2NowMvXzALC3M35OV4BLFUsrjphJ2fBy+aUdj9pJjgT11xwqUCPNDDgNeCqkHC
q5RZqryOaxUNScJO5IrpqChpY6Z4hdnCIAyWbnSaNQ5N/aUbEQee3c53O0UfzOtzuuCds8bwzIAF
gaofnAqtGA9+iFrhTkd7ahN3dqIXtu77+8YQrWCNlmrpxX9hjjlZBDnIZehfCDst4mmBomShlaY8
fOAINZLYUXEBqbJPh0y1AyiZ/vcgC9YhFIAWR/Q2ysyDaBgFr8xA6LrLhZxoHq68yXN6Q0e79L4o
nISXfyVcsQKCXdiQuK9BcTPjbqDowxjVQfRbY/bhtVnwCEne7DnrJJfjH3MlsSW1WOk6XVpQBX2N
4K2AQTBTXzqvLmSBZ3Ro2G3QK5xFaC73ipuwjO209qHIqngrCfyl4SFwBcp3ViniWRpcMZ5EPldT
cecHdOJRCUU7oF/uOx/U09VNhAaW/+6wwNli9wOWg/Ij40HNOLZqjprzLp9aMjMnGzdKEm5SdGWn
YrhyEsyTxVyEQOT8McYmu9WpH/RSq8Vd2wH70wklAE141KZhGNw13Zog43dgcmYO6wUuSWgX4gIE
KBGecbl2SRmmaCX0ppNywOA8z9K3SFMlDyBu3kwvXOnUT7qL9Pcu1am6r/eR7AwQb1SI5zt6vYWk
qF5YT4GdKiQ6tpvrE88s9D8fp4IPBZhMYMdZJkOkw3ktCTv+5JUqVGZAO0JzaMmSogg4Ig5eQeKp
5Uk4cKV13TLbKvJtGtllEM2CaB3lPvFyXoypjLNe6PlTAN3z46TfD7VI3scPbVvFjiHYoHoYfg9O
X1ApoM1t+BiEK5kN5kr45wuQOgTFPUrr4Cy5/AJZLKs4DjX+lChJb05dCgH4UkCV0evWOPvZt8a3
LbDpod0TcLBZ/f3SFq8APTXUOX8yc/JWkreX1nqrXwqyXeNC+GboYf3t3NI86rPwtW7xNpT4lD+l
pDMVAqgBmf9faw2mv1Edg8gUOAYimXbYkW1G7hQHbXzt42j+/osVPv8SZn7DRMvURsGXvOTfH7EX
iOvckYnW5s02ohldySGxdfEfkzwfo2dDLxofxGPSPwYbUyNm1xGzpPP4QHNNKe3NfuXkYt+tP2zO
O+zMZlT7ouS3WNjd3v74MG6drW9Snjxs1gY3nxPX1pU5I8NeQ6K7nA11NhqqCnAJ0NTs9uZK1L7o
qqCdnkWyRQPoRebAUqK00DsZ2yInfkjfgsqqnqd7pFNVj9CRBK35K/q67ipLx5AKTvkZfC6CnIhZ
uCTycrGqB/5kKxwV7rmJbo+rElNrRpiVUsUOuxA9s6fENchwY2BXUD4jxkrwxVKEfHvE+WCYhUo0
FOVEyFmdStnOn5NX2dWfIuMYHEpSalayyxGmAMUSWY1uARIm/42jqKidoQiDdyzPFkX63ADJ5dgL
JzMljUdimZQyGRNbf7k90XitH2Q+uFi3RFSC/CbCBUheMgebWpbIonjQMwJdrZvX4CDh7evOwYIb
vyf03ARzogGTkCoTJ0HL7gGc/0/x+5stENutdij43DcECLq9DFQZubU2myPvk18r9ueb6NoQmXMs
jzm8byMMUT8plZUS8+0xtHJHN0OIqW5VWMbhsuFwtniW8qtdOWHWJpjZG9AH6gEDUcZTkQy3aI7e
tJALWbExj+DaCJmtURfYln2ljSfRt4O6sXje1YvSrr3y8fpcLhrSwW0486/N0BZ8yNlpqVSBIk9S
NJ0EYBolYjS/88mWZfe6lW8ENzsewGCB751htxAfuDQTJuGQ5ro3np4kdJoS4WWkL9WL+XIQyONA
UgoZn/v+NaSWVRAakHH3cKrv6NqRvRRfnH8Fs3JlrKXAJXHjSSuOgbLnVJSl/lss+701zk0wC5eE
QlqmGRYOBCYk1kYq9SOp2ptJlFYssa+8f0yh3QzyfIDwocRwOadNKIn5ACjVKXKVl3Qj7KqGRB+p
mxZonyDhx8oSzvmFH0v4rzkW1q6UvR7EMSava0lLd/sBOXPTzkw3p2gEu0HByzq9eofnTwRslvX+
cIQSw4qzsm95dsgsr1Sfhn4qT8F0Esd9CRHEoDjyOlQSIXLeCmAZfQ9bi4vX3idLIQVEsvCenbnF
0QnLeC/IlUJwmHPTqd3W1stgm/noJJxFI0IfzK4nuXV9rtm+nHmcFwYZR53GbBrAl8qfhlLB8wsa
Vz3Noe6nx+bw0cYT0RNaZdBA6j593ymKW044cJKpIqJUnV52qtAyWiIPBsV78fq3zaYZN0BDrgGu
pplqWGNbydQcvZVc2uDTBPKmow/5Harbf2ECXCbzJKCbTGGul6rxIqPq2jlg5gy0Gxqn4Sk5Xbex
FJXjJf2vEWZN4yRoG1WEEYVUpkhzGm5TB66sUtOe7OImc5UbuweKUDQhcQzJU9zaD4Ae7LI9GO03
17+GbXH5Z8FnOgfoTuGIZB1bEopO9LWCP/ma/Bm1oSXWIGWNLS75LXuPam9H3Fcb2prQQ0PQXDE+
x4/skoJADCzcSKCivZOZby3PhkiaSv7UD1C8aV9Cwrc85ZH9A5XYMBE8xgiUFuw8mNDf85REK0n3
pQBtJhxFGhXlC7QeM+7eJlMKVTashRc9tOpLURzBzfWk+xRpOvlRfgAOhMg1T8faqQMC/eSmPUjc
GmZ1Pi/ZaUB6HJwnaOGdeSjw97OrEHuyUMNE5U9ApUr8Xfk0p3TdOjDlyqzGlYTOPKc/jeGFjwwo
4BEsraum15PcJ75wEgDTD7GPJJm0/xHk9O1V2Kd/jDA3xFiifBd1MGLUzqA+RRXKVegQflnxn4Wb
Adx7f8ywlaC4K4HKBP7i1I8a1YzXpnsCKU0QHHVlnwxWB7okYSWgWJw+1E4MCdo44PZhRpYPmgBO
3EA4SaJl3CJpe31I8kJYNDM+/+/vs0Nq4hLUmqAgO0m+j1pfzcvhEWWcQrR9Xk0yEvpTNhIk/qZ3
oa/SByRbFZn4nZ+BdxjB+UBko+M5qPSGoWH3Y5FYkeINoHFAvnWwYgiF7nChcthqiSHVZIyEGlji
BnAxMs2kEAQq6JmExo5mCqBbxsW/hjRp3wI0YqPtrZpwL+ApP/lE75NOotmETDLN/BF0JmHdC5kD
RH/f0ALR3SwKixcIzYpUOfBdnTZWKiXyUy5kumyOQGnWJFXCJneKcQrsSJ2UhHhKyb1UfTUM9vWp
XbrDL6aWydTWXZ4aaYulM5sa7z5tkzro4esmOgKZ5Fw3tvRSuTDG7Gm+l8aS6yLhVN0Ipl3Tzkxc
FGw2+pct0uYw3YukuQXxis2bwa59BH/ECj8l2z35zx4886T58D07VVpeHlWlnD2Vv9M5i+NJVwO+
clMmVjHd+bw1FBsdDCJJZfPlCzQmzE7NoGx9HAMb5REr0++Qs195XsxR6I/T5+yj5ifO2UdB2UYs
cxUHQ1JbOH/4iSbeM0hOV661pVjhfBcxF8tYN1MxFjDjjySSbrTA6gxHwhM/rVc27DcT0c8RQe/D
AJk02FSZaTYmtcsSAQutEHBihUin7cInYFSdFOdqRMob/kbeBETcJNvo2H8UNCnnVN9q9mn23mvf
wcxsXARZjjKdcEo7s7lrChPNLDfZRCyqV8/XnXsxLAWJB3KYeFMBocXY4oNkaMc8E078aAFZkmwE
UKkIpnH0X7beZ30oJpo+rCzpYqRybpRZU28q03EEIvgUuAjOapKp8xRXPqlN/dCdqsJOYuv6QBcP
YwkVa21mG0AYfumtYAj3FL0pBKQbxG2emW1ticHf7IgzG0wI4vtFnRYCbHAS5Y9qZvHZKTdznYzj
SnS7eHWhDohLa+b6Z8mrsWaZUkMP4qQnjpd8KOqOz1eCi/n2++GEOupEqIjpkDRkJqzJp14aNEU4
5bmF8h7y+ZF/g2Y6/k4Z3HCNzWTNGjN1Y+C3iZTDWuU5KNuIB29+f4IU8+E/yhb9c5aejWs+1s6O
LX5qYl/sYElPzAaRcHBXRlbXfURrjfZL56OKMBxRMZSMgfW7NCSigXQm2RNP4e/YJ8AIhSBwe835
ASo/f3MfnttiBpUjJdFnbSWepgOPmAIty5zwKfUaNXKaH6ptsfacXXLAc4Pzep7NotqG0DUzYDCW
O7RYbSTlJfm6vmOXXOLMBJsr0NEDnEseTLRUhkrLzVu3y550wQxWyrCLp9G5ISaYKPqhGxUfhsAT
7nK+ToPpyYNqfPU+Yc1K/3aQH9qHMmihPam61we5GMmcG2eCC33IfbDjZeIpgAajZ2Lx0F4uIP14
zGi4BklYHSpzw3nGUNediKHWlQ1OrDxx/eKOq7eoO+f3Ez/QpLHDdlMXK6fv4jWD9LUqQKIJbFHf
MdaZv8i1XKZiUounFLVnzh4kU9dMAGur4jA8JraSuUPjW3phJsi9gohs7Xk6X2PsaQYWoZlQHC8Z
nkVKiDVYZLBH+VPX0Kp5gKrAaA5UsaQc0roOr97UsjvIpnFnhCuZ+6W0pXpumtkqnDiC4wrv1pPy
accbxZ5cbM/qhiMgurJtjnoZLWlcUM/VjvImD0iyFXciT0T8wzmcI99MtA2QPbjueUsX4r+fBZD0
5Q6OlDqF5C8+CwlbgrzXcY3cYWn/zhSmwOyjpQr12EsDPlcWg9dXwqmvyOgUoFEvwL1M/UePBCsB
Mgva+D7UIYUJolEkYzS0Nl3aGnOlSXx5QCxqCh+eedvQLVL3R4+u0UovDQqXB8oiBihaoX53aWgY
qyT2e0E4oeTfx93GM0ATINYWKOLNqoLESHOXFAq9vlRLxTvo4QIMg5IERJ7Y3GHhaXw3Fjre4JuU
TAEa/Kz6TnkCmcqdFT/s8t1abL+UFwZXAJTA5h4/pNqZ27+TpG4aY0M4xWRX3ex7J9HQqkt9U75f
GdvSTYI6kDJz0MwtjPPfz06GcqjiICg94RSObz33xWlu7/9SazezCqeKqBiYPG9VFQ1fIzBZrfHf
LK7nmXVmnJwMFikvn62ruxZo9ffSf451t/IPimF5a2QkSy8MDch1qOPN3SM/CHGHsMafxlA8jU48
gVCwoOCwml6kzBK8ltQx0kVWBYHVTfpZl9aDnFg58mZ5sVFcgTMH/zfwThmdXq+vwcLhiF4JgL9x
PmoSyHMvl6CeBEnIQUR1mrMIUxnaRrJW71raoRc2mHuuHdNOFTPY4GrZ7rnUljn5Rq1PfbsZqn3k
7wfOBE8bLfLezoGmRk/29UGufgGzdbNqFNspRsExH60QbFHVhJd6LVsDojOB2zWeDwQrJM+9BqjA
wZaN1C3rleaUxZkWkJhBNRx9kaxmJpol6wHsweNplLq3wdMoF0Uri/nNtc1cdToSsX9sMHGnruXo
1Jsw06MzgugjcAO3tt4OPnCXvtOQ4R45Jlc+qOR1+9CStUTwUtkB5meG5PmExL6+dKaoVYQhGVDZ
fNm/ffgkpxxNZ6A/dVBRPeHeJT2pN4Fz1FdOyYUL7dwwK4EygusiBVfleGon8Hzcau17n70k6srL
a80Ks1f0fMpnQtXx1KRhSo2yvatTfTNFyLnxLWdf99n/z2QaSGwbKMWDMvByMtF2+f8ms6WNud8f
Mrt2Qmsi9wSz+aqT1i3th+OvNZbrJTfFww/tIOAdRnsiu4YDr4ydMqKgq25j/15U13D+38zfrJOe
WWCDe0EaogpZrQnlmX6k+h68E+ihOjzCORMSPRl7Yz/QhnymoG4AoyzQ5KI1uAF9RHXl65lw28ZR
qECRZKecREA6uzLx8wivfR+zzFzSKH4W4vvQ5YT8IrJ+iR3ZuZPvvTvPTalj3Z6gLW5XTmonFrK4
tCecnVEEHde/ZOkmxuvxz1qw/fap3huoN0/TCY1eMgX/3Ftm5vsJQP6/cbZzS8wBqWqVUJfGMK/J
nJTBpGPIuhuYHdD85NVHqfIBUSKI95xkZe+yVJ9zAHcxSiZYjHGapAb4KWH77XGC7RL9bYGbEoQd
BIs+kLvP1i6sjjSbr5vnglTkAalemux9s96ttmcsXhao4wiAb6CpFCovlxtPlmtJ8oJpxPdUj3m8
yY+62Ve3svSQCoIZ2hnQa/FINXdltRfKIPq5XSYaylSl1ZsEdkUnRYdD/eUZhKb2xvw/2pmPubOo
qwt7qfcB3kV819j81lQmQk89+bViZum0RMM06KZQjsS7ixlO50mhWKo9DzPK5+HwWDquT/jInJ7y
DPfAxrtdeW0tbpdzi8zAJn9uKu9hsSzuMgVgTJn2CdKJrmJ2N8HeUG69tXaNpTc8KFGQpEbtE6wQ
bKaHA+dNKQ/oQdt3JlJ/b2Hs+K6hkjamurUyo0sOcm6LeemEM3xDBOngSWrJ/qXXzZxq096EiMOK
pe92cPYI1DAiYJgQEiJauXQRPRg9o+wFNLfyOm2dUrsxsAuFbeo65B79+MSubfo72+s+SZzjTnp8
km+fDDOvcRSureq83X5+C/KQM8M/BMHYx2oNciJBxqj30Yt/BNX0FszQATzoNzb/itN+C5ldM8ac
/b2WeL1fzcsJYO/Hm/3WOr2jb2247v29QTuS7O4ev6xn672kz5UznBK6SSzD9B/W35tL3a/A5CGw
AdU2xIzYVgl0tceJwaEWAI2dbDfGqVkZiY41B5ltjZbmrSK2gWlMQ37gOR+XlTdquzhT86dQzXhX
QWnOifhJu+3yMMF/VvSONMnaocb/SNj6ayj6xZAFStzo7JAAw8RnX7oNN4VBMXHenFcwPUfjidxT
jzejjYm70XCP+cdvztzsFLclOl1repljW3bpdAjFQllqbvpgu1zLrNCDPkcGvp6sSfiQhMcRevGk
WNXbWzM0O+zZ+alHqRR4SPafOu30JoNFP+yOBSYUyOnrG34xnD8fEjOfkSrlGBLSKFpGzJcd4hGw
MPZW9RroRLGQU1HQDn6n7wrKceTX5um6+aXUA3BPIt7mqJv8XM606gw/SWG+qHyaaHtF+pLBu9GG
IZW53x5XUZ6jcgfcvUrqYiv4Vgyw3PWPWPQp5AcEccbKoWuROdSbrABRbdwIp8x34t1EjPfn2nYa
n9w5luW/3m63R+0Vp46wxvIlLFxgQH0BDgT+QiRf2EhYTzlJmyp97tqKyR5pl94C40V8VyHBdJTu
WrIS7i0tt4GkC9Iu86TrMrPcQ6wncjjP904KoH5Onqvf0DegBbklKIVk1DDLXUYl92mzuT7JCxEv
WBjnh4aONkCgGS49uhxw/kiVyJ8y8F1mb6X/2fQ3EHuFZLUmRSZY91Zi7HkkzF69MMhsIUXMgJFD
ou0UfQr5XhMqU9W5FRsL2xQPbQFisnhaqziQLgeVijyn5iVspN1+7KyJhpOZrSGnl1qPLqww7imr
eV0EIaxMNfW3UJKIN7wlEeFTNHwim+oGd+Im7Z/4wlpxl6XtOWcSkKIDJBB4TuauCtVADo0Op62e
QQ5bfzCEmzy10thCf0k5tGbFlWT40iCAzNGkPuUf151mYeg4HKA+8D+kfdlu48iy7RcRIJnMJPnK
SQMl27It2+UXwi5XcZ5nfv1d9D7nbClNiOi+6IduVDUUzCkyMmLFWnNjAaJlnr09LBQp7aZGPitH
+aT+nqEYsb2R1DvxzQuNLVAIoLa3p4fbZhcAEddmuXWdlEDItBxms+rERt+SM2Drjrqj9dsKHC1h
YhSqo1v4hDT4oI8i8hzUUg7di4527GolOvnpI2ZCQ0hrY/wopPNNqJ3f1zHesjLCv10ILtyVQuzC
W+T697mDghQ66ZN2wmAFcLWqOyUMTKQWTTqryT0pTDDF+qhHVjnu8unYdGt77OdBvbbPTTaSEEOX
zuOTRyN/HR5q+uzFlpc+QrV8+ojZvdqb6ldujAZgrLcXeiG0vrbNHa1CHTtSUow9Ae9v5XT1zKn/
MLyW9bYCH7Wt1GulhJ8uAxYhuwVSVnT2Ub5rpZWbMaYlcu0kbiA30YhdCsG8NkHnmtoz5UmISQpJ
mW6awFibBZQYSRUzZoCnAejCOEi6YAMYQHSc0rgojDHoh8946sePXEynr1z1y9S+PUlrX8w9CaYx
TCA1AXRQpQSGCH0UMj3mceDSAVp8WrJibWE3ACk+Q3dnuCf5XrGLyEeCuqCWo0PlHNJXpdxp0XPa
OrcH9PMqgqQMiCgAl55bnXlMSptoPcnGbsa/pAA0JuBeBoN7EFtq8UISq09SM8/X0h/zKbq+jmaN
YeApkIsAFp6vEKp6q7ctuDHOU1yBhDlNPoYOCq+3R7YQT8AK9JnRvw1fIfIiylmvpL4XBvKZ1eG2
TPY1BOiVYwt91xj0/l0HLbm6miytBUH+W5Vs2vSUZqVBo99ruKqFkiw+hRAoks+9WWjduL4b/Tpu
Wdyl8tk7Fs+lWVrU3oX7wq0tWzMgFKIYZCWOWyg/w+QM+karCC4MPh0gBNrYihRluvGUGzXywqkJ
Cam7wbyLLfovYjdkoNEFi+ojep6xsNcDxINJVUHnAABBglsIEMbiS/wA1aYZmppkeIHRvjH84WP/
Gm1WlnlpB+PBBhwwuBMgz8PNbTgywRMQeJwDqHyizmOEW2/XuOpdg8St29j7P+UOyPszno2726bn
QfHb+MIyTz6CXrg08eWCnKUuNoViI/ZG2gO2aU+J5QUrvmDhdTorFP7fOGUu/BDkqc8FAeMU/xZW
eUcsSGilJlrwvPvKVtCT4yF52GziwCjXammLR+nStswtrzYpYIqD7eJhaIx2k1m+S9DoZIqBbQog
73Yxv2b6+i/SPdeD5iLlBtE7ROVhWC2s+EMxk3s6HKgpPiO4SKKV4GLpBkROaSadmEW2gKG4HmYG
LiO4rAHoFJCCdmanG18+dQrdAjy6Dz6meg0Os+TgLwzyHCHyJOlT0HW4cgEsHo1BNmTEsAf0FdN9
f/jwXvcJ3h9rL/c1q9xOQpJ7aMoBVof0IGZm3UL461+NDL36YC+Gk0ce6XoqhV5umzgiwNrIL42g
7Ig0WQ00IKh8LomhCbtU1N6l7G/tOYnsyNFW8Lb9Gp/XgmsAFyiUqedbFFxr3HpC2ywvxDAjZ7BS
75LPduc7mM+1uGne/JwbuLTCL2KRDwmavmBFAfGW8j5Y7UZ6L9/yHUr4a8n7haZ/3Pd4tM69xWAv
55/nXiAEacBgjBqD89aEDuv3w4j2E/MkbCVUuO3YKKwcVO3PbMUDLbi7K9NzbHQRjQz1ROOcwnSM
xhvdDMMHsvdyo/8M8rWre3lK/ztKbvdElSQmAoEpF3CP00l9yhH/mcpvVDRX4RcLpwG9I3hYgYkL
6MFvHMHFsFqZ+blOcnKunOxZNp10+xhuakt07PwX1s+6fWcsveKuzM2fc2FuJJBIGT0MzbIq66i+
gXs+M70DSBSfttSiz9vpacXi4mQqM8wasBYRONZri21bhGVatBggZGU6YsvaMfoMTyC0MJSHrnoU
p0Od5Va9emssbhgdWWQ4AUAeFG7DtBGSXH3cy2frTd5PeEJE5h2kxc79ExI6p7WFXAB/zbkjeGjo
30IBV+Hebo0Wt2PQFAB8pHYhWrEO8VsIr4mJLZPY9hPNyrzk7KWHooBEfZEbATlJKoKjoLe78SxB
sWHaJ7ls1jn4oYypOMSypQZPvWRCqYO9kwDPPkvsvhLUN9aY5xcPNvggETuh/IzsMzdZQQE0c09b
+fxiTbLRbXex2W3FmU5ftcsKWnGya9Uq8rhgGLm9QRZa6zBxF6b509aXNE593AfjST6hCGc1lnfq
LN2goUFexcq2fyEnZiqh8evX5q47brPVTt+lcHUO0mVUrtDWhrD9epMOPnqudBlXLzEiZFdyE8Kp
jYl2zVP/L97YV6a4mWZeCPzuBFMvlvWm7EvfiAVDOooInrZbZQWF8q0Ryt8OaNUG8Z4MPlHGv3GR
FVP9Ksa1R9/qD/FFdQereyZ3sf2smpuDBE4NaPqcqvPTEzmfK8OwX0G6ayDP+nTynRXns5A9AQnS
f7+FW2h1GOFTBQ0wafSBgqPGoQqWW1nLJCyde8imovcYmDaIq3EVpI6WajxqEzk39DHSjRQK5BD0
PFAIBMbn23t3KSqml7a4WGYUBtkbcxHOzULTiv4EnZLP8CzYo3PIPjRjvwdv9l9zxepSTuzKKudS
O1Qh6qiXyXlOzY+GdPD2bN89G8x6sA+HCorDH9NkBltq1l+3B7x0W4HgAy92cHYhTczNbeg12dTG
DK8Azew6H6q4Uf/rtomlXUK+O0tlQFLo92P24oaqplAK5RqDS0aAZfXKIO0hSvfBSrS90Os1PynA
LjATNyL7w+1GGWpFaipgKD3avMYX/xWdvQ81OtS7rWGkh9/YoHiu/u6MP4L9SWooS26kldlkS9N5
+Q1chFhTJfClUCPnnOYC2o3iOqGbjEz6q14G5bmJ8/HZl6j6h3k6a628BV82BGgD9Tj4E3r09LJr
Urvpx0xC50Y5EoPGiDIMVsTip5wqAMzkHYo9BrQaa2oSXwCfeBB5UPWapChBDsmn2e+EKWniMC9V
7UpoPye0gtyNQVt0Rl9N7S/g5NvdJA1tCSY8gZ5VuWbPeZElD3JedUgnNHJRmtkIchuTZIwgpADS
yMd/B+OvKFcr5DClotgKCtjOjAbcffdDEGnHmJJkWyTqtA0K6OnJFLVYs1XAGZZkTQbhmLRr9lom
C7ukyNTQSKRC7cxCTlpokWWJ2NtZhS5Jo+skQJqzoPoQk74SDdb3LdTQiRJ/ppiq2kDOQFwjhF68
Mf67dFDnvb4x+rBDx6WK7RM9lxrAx/RJH8E/lUP9LXA9G4SZfrCSLFsoAVxuWcSL1zZHjdVjhlLo
OTgwM3i6jyz/JG0kE7IOdrKhKwdxoRYHc98Eu/CiSJHOu/fiJKJVNNPBqYvdaQcHq3OOx3hbAjCU
G2/0HpRQH3lhKqXFEtMU8o21clssjxacj3DiyA6iVe/aPFVCb2RDqpyVzuqE05Sf4hcFDTyVIe6w
p1QCBpf62A534xpmbf5l/tIEo+//WuZvED+X02KioXLW3+TCjA1SbeT8kEPctXtYCQcWPQBiC5Di
wqeCj/R6kOjVTCt/yBQ8ht/08dh2KOavVBWWPd2FDeXaRlqMckhF2Kicowv6MpCoBNbjH2iMHjrT
sPfbp79bdfeirb5NFwcHKOMsWgGY6Lf7u9hAApmEUfIn5eyGMHP7mpjDpB9rdPHbXMTWIq2rkvm3
x7O9P0Otz7j9+8sH/MIAF6epdIiYXsCAFm29TQDA31veodSmoMymFsY0y30zQ88PfbMStH1Hm7fG
xl1NpZpiA5YwndvH4/u9AxSVAQGXaaZfOxzK3d3dXjasJzUyfGvtWlyKnmb46f+uGXfqBj8qIj8Q
lbkd4Dj+fcd7xFBsNO7sHhN3U/x9/ZU+3+3PQHactqQw/tWh/695Hi0qSIVI+ghD796kw/38APCs
R9Uc758aoBI30couWnQyeLAh7sf7FOB3bqqHKa8lKYRLjYFCPEKclFqNPT7vn3zry1sjuFua20tj
3NzqQx/500jJ+ajY8V41k8et9Gtl2853AL93sHbwKHSmiqbcuci62G+8NlHOR6QOXdExt6evbbv2
Zpvd0g8rAN4gvQWSYVnkI1CcC42q8JCgTvb+Op9QF/JwL3zq7v3uF5RBH7XKujNJbJy7c2w93R7j
UoQIAB46jURIxeMLrv1ZorYpKTtZOUfssxw/xvw5FT5G2b5tZQGoijfEhRlujAIhWcJqAu/1NnvN
wOweIiCZSuPz2YeW0Q4AZuMgnDSjP5iNyWKw+YXOaAiWboHMqEU14PYHLe4eYDaAGpWAdODvwyKQ
S1EeVeUsvgv3Sb9h7S6XLXQ2sJWa+7IhRtAXj2cjlvd6flW5lPRcC+i5sTTmkE/R20JdvYu3hf73
9pDI4j5CTQp05uAEAQPwtSnB94UiTWEqt2tbNYSnyZmImezej05oFE9opv3jz3WUxJBOyV87M+Jn
cAumD+gWDi1wnZ1vf89SpQF1YNAUgcl6xkDN33txY3mpoEt+gK1lHXvzWB1yA+V2s3pN3PRA9wEz
W3PtxMpLN9mlTe561iiyqk0Cmwg0kP0Ak+3MMDo8Odhmxua3cbCb0rS3MyflyXpZGfDSAswCnjMz
ClhcNc5d1I0yMxDA3wpPRaI7JHnTgkcCFp8hs0vPiobC1MoNwi8Bu3stQb54x15a5+5YJewmUE+P
89CPVvWgv6oiWnKhvmv+BR3YdmWs82binRaiAjbjd5G75jN0k+YNkhAy5ZyiTaXZlRu/MrNAteKo
Q7+2Zg2R1QS/bxtdvMsvjc4x0sWOasMxqwuEt4jZX968IyBWxhGyZLs//cPDw2t+OBDzztxuzZc1
d7GwrdDLj9o9NDkggsa4UxyXkRexOqVn+S/IQ/p+01qgkhnWdB0WYrwrM9yJyRU/iZuhgLOgU7GZ
Ig1zCiUWc4SG5FpwsBCXA3KNSJbCMYENYXZcF3Pps7igU1fSM3KRxkwh+bh52JiVERhPwJmuHI35
2F3tFlxusIZzIc64p2/4+YWxeBLLPqF+f860xLeCFgNr+6BduWV+Jl5nM9AXgvbFfJ3yfWI91TJa
+Vp3Hu7jO8ki2/SIzPgfsGltQpMeXxtbsWpL704rw/vWuPoxvgvD3NmjIY0yMM30Z5/deRUUR5sd
SXdh4ABt2jUfqvyVjmZgsgOaYXInDpxP/SNR7BTPc/2XXNcGiPEfSys8luex3cXhK3gjEtlMDsGm
8oy6Q9dEbaG4INj+c36fJ2Z30M9S9KqlZmClvlEl90OxoaVZh2Dr2hZPrHyopMao0DgmGNE2+yjB
TVJDlFnGO1fZFmi/3YcAZ0aHVLJ62UrNGPVDIwPyjmp2TwAVgRpefDfMXfXHkqYGGnZQCG+EV7CM
IC+g2MFR+Yzq1Zbz+SjdmkpuX+peiEKxpnZnikb7F0gfkAb8sAcJXHv4GPVEBbsObO3xtmv5cU1/
7xyIjkgoUutE4++NOBg7dV5AyQnuVeSqPN9YY5pbs8F5ry5H4b0qYMNVNuhKK1x57Uz/cMrcKLgL
aBiKUSt9HDOwd1vZfQMYwUuMLWKUrvdxe8J+4mA4W9yW70cIDXTSbMtAEx/Nt1C4o6c7D5LBkMFy
elcyn/R0pY1wcQoBT8EbGMEb5ZMJ6cjKuhFjGG3q1mm9JDFGKR7svN9VKdBAQzO8ZIG4xiT1s9I3
DxbFDPQgw40B53TtLNM8StWsw9JF0bs4oY9MRpfKXRZKM84X1TYCQshhw75C+VD8Ee8rzQLPuqG0
K8HkD5/NfQY358AzjpmYRf1cic8cASVqCB40nh2inlPepypxbi/yd8H0x2G8GDd3GCOaTxCDxnwr
pdMEBtVRsw2jXaVYze+cGuoERvUcjGwme9BCO93F6jb/Lf3peivAE9sWvyQg/PLX21+1uhrc068O
wjZXw2TeenmyjdtHKpnBp18862aaG8qufevDQ4wpyYyaWbHghuOKu/hZZ8NKQFJuDvWgZID66vWG
yOS0btOC9ueauSFDjvghe9CJ2eRwub+ol0EtHgpVya6kIJtHK0dk6I9S+DoQZ9Tg2e0BTSkUudze
INGG9Eem7OgqBmbJlc734MwviSCcz/6PqI4pcsbwkRWkW6MBC8hOmbJjzcaH6nW4j+l7rT9Q8rSy
QEvXPVqYZwYLokLBglsggldlLbBmgJzBQQof62kwpwF8vGX4EJH3gUEtN9xXsiN5kS1ANZfp71W7
gkjlnwJoPgRhO8TfZAmPLzxvub0bC55a0xbNT2/K5g07RIsM7Rcelpt8k27C1gSKbNzGDtozjt4j
UE8WO2aAeaBwj39uT8jsHi6O0Y9P4eZDANwLKPtJPIuAm5O4N2LxDiBrL10ZM/8G4A1J3BOQgBqh
iwUYqsA8GEpfg/eglZAFprJNK+o0qZm6pG1AYvM+ttmKt+C80w/jXCrBD6dOyWtRPDf5c/7hpU+T
uA8hQi5ZUuMwYSW5xl0FP6zNm/8ipJREQWuEEcsbo5jDnsO+h45Ia6XVfRqv9Vyszit33L1EF4ec
oj0y24m2XzuluM1acwARTmQ28P5bag+rtBffq8VvG+AtQHggQUZJ+37wXw4xrEZ1krGaKId22gZ6
FU6kgaT/FAAZKX2uMc8sjnKmGoKrgBIJIJjXU9pGIjhLAZE/R4pNE5M222ink205PiCIDJK/tb6p
cONK3u/bx4Ov/H6vJa5XCIMqYIkBtvba8BSXauSNaAsjbeC9sHbsN4OMilqe+bJB0mB8H8MufRE0
Eu2gKzpuc8ijmkVX5pZWQeW3H6djLKX9plaV/JQArXY/5XJuw0F8FGP0D4Xovz8X5XD0GREoFeo8
GnlIxSBPPHxuWDst7sRA2uQW0TLz9rTwSbP/2EG8ARwJlAXRzH49LV3n1T2KGqDrrCxUi8zoARya
D+mJ2dFXv2nA/i3Y1D6oTrijm95Kd6JTomAG6tFTbOk7cLkjag8dYcWbfb/W+H05x0H/+138Pskl
2SME36XKf1iabDunqUMb0uum77+rPR4zJDPXfCh3p8yqsUD+4aYVoZGDfnvuvAcskWNVKWU3K9TY
gR5qjqJgM62MbdmKKjK0PqGfgc/4inHttWpcyW7dN8NGDtlfloXp5vbC8rHzf8YC/NZsQcHAuDhu
iKOpbZQWEk+V1qEpv4mmh0ysxgelLmobeq9QqU6p7RdaBRpakHwLM59NNESTHQwQ9Av8kuwLcQKt
oJcOK9uOz9v9z9ehbgFKT6yxxl2cWjhMVSn3MmiEJ6NSZUMO9E3M9B24ba00cT2afrRh69YVGOA3
Waka/vRSpRsNesG5unKlzVNxsde+P4ahKo9wAnlNhFzXZwDUxlEqUIiL5ahn1x96GhlVvvFQHmbx
iqmltUfXBIjOUKhFMyw37sCfaJ3LguTWAm23MfaamcRDcX978flT/T0iNCoCRDernKL56XpESVYV
adf62GJpIm/zSVa2vRd0WwD8MyvUMvFxggQq+C/919zDOtOgFzc9aXeKFz/jadLuWg1EO7gbJFsC
U6IzyJNvVj2oiBX8shFVXm3oWSVYoESQnbH3AAj0pMTWtBz5dDKxbUcLamRZKVlNL7xQEqe7oJM8
TKv4VreD4sRtugZ65+7r72HPzPoISJEPRlHletilmsddPymyW3pRsG010XOVooh/K0H9q087bcsk
PJuGpCJ/b0/4omG0w0i6ju6YH8w6QQxEaOPrsjsJzKm84i4LMqeoq3tVHLfEH/d5Ij3dNrm0k9AH
hcAXsod4LnL3mRC21RAoCXEDdABCOGg/1OOaGADvhb8nFClJALO/hTe/EQcX0UFJlQKxP4F0W7YZ
EZJsgpf6lw4SEM/ov9jnqqIy31D3wyA3qqYRpRaOX3YjAnaZ1JY+hdhIPtgTnlrkw3/widWicLUS
VS6bBZECUL2IEDS+WUIpYjS5dqrs9t5DF1jJfXxkh05xxNaQ7uhGf2kfqtXs6NIKIsMAKBM6qYBj
5MZaZzMxBao5bt22pj8do9DKe5uKr1pkD/vIyHVIxb5EomAk0V+2JgG46IKB15qRInhC/WAZHHIP
soO9J7uCoE2bNFKqVy8p1clUNB8qI3nRO53I0KyvSfXvCpyBTumr+T73Fc2ievmUCVB1YVIT232Y
VYe6GlZ2+OykeLcMdYi5FYqBY4+/I0JdQJJciAh6xzW0zeE1DGRuQzc5chQrt+XS+f2vKSC7rx1H
PI6ZThKfuBOxGXo48VTWZQ/t/PkOQcFBzq3bh5cPg/+zz/9vbFDnuTbYxyOrZDQ8uK1S7McSLdCQ
ceqF8g4RsxNB/LiQXYkkjsCQ0+1L4KdWcmuLI0ZPAEpmgD5Dl+L6AzTwx4PSIiTQlNZyoymhjSeK
lqxO7wWLITQz+ZssXMNcL+25byJBMAYA443dd22Vid4g+BFEbkOyjwdt41EfgEj5Tp++mlf/VDbE
IsMRShmurGrWhA8p1X4zAri4fvwWthfOOy5hxCAovmtcgOT5OmB1EySF1RQRLBpna8EtQ2aGdtLd
oRnOkAtxLxb3PttW6SPLvAdfexc9f+XqWAg+EHXOiR6RoFLCq3MEql8nROkl18vvsNJwP549Tp4h
+H9iPVzbdwwTzJ0pWNMA7gEmFGWZ+e8vHHo29GVfeLNSLXRMwWDmpNm40Yr4tWfUkPsd8QorbIBO
k0GpS11V9a0s9U9DVT+EWWML4youb97pP74IjSkqWuRlPHa4ZehGFqS5ADnZSixf0E0cKJ7hJemT
3qU2HROjGsBio/vDriGvYCk0bh/EpdlH8XjmIxGRvuJz8oDGslYfEI91guCk416qYzvrkfHtXyT9
8bYtLncxn/m5UP0/tn7A80iVB1pTwZZU78eXBixLiqG/sgNr9uGaNjePk/mPMVTdwMmjI5P97YAu
FjrC0mtJEcuuQlAs7UZTlwGC+DpF4MxCUrdn/pE1ozk2gVl1qByfRmWt+WjhfsMLH/HBLDQI5V7O
xeisjWKl1XHAfK2xhIx5pq4m/srd/c1+wW8goKuhRwwK4bn8d72lZWUIRc0P8WjrvI3kf0oqfSZV
bbIqt1US7PMBwnWoUjTxTkS21oOifQsFoKL4G4zSRocHSvrQDP2vPOvMYUp3UhFsulLcRb6ycvx+
Ol30TaNbYX5rA9vPs3kmSoEUTFxDVrhqe7y67NI/h41dk53oWaGv/rm94RbMIRZFcwjaQ4DJ5HEh
hEWCVA14ZBV+p5v9qJdGRbcVALsAw1KzAQ06wLerwmXzul4vCLwpmpaB9EHjBHIt1wsi6UEGVyfJ
buLrdsY+U68wU93SaXRs2z1TX6Lpd1J+Kb4tpdBeQjV6ZZoXwrn5CyielpBOQNKHu101iDcLvTDK
LjTjI7Oe8l1UeIdW9P6O2mcq/Q2E6Mnv6Q7KkX+8EHWWJDO7odvcnv6f533+Cg0PEpT7kCWez8fF
ERyCJPPRtS677JxS1Q4UdBunThvJZqvTbRlDAsS+bXEhXr82yd2vWZX7aMzHA4gKbWuFMSkd0FGR
R7mJelsb1dRSIiX7qpU2daqEJCaoMjVDaAtxe/tLfl6u1x/C3TN5pLEQTl12dSECp3gSlA+jPiWO
UnXi6bapBQcAWyAfmgkx8azmU4pMgKx7DjyyWwWKEynoUWFKCAVQK+uoKdT3oX4CFUQ+DHbh5SbL
7xIQfL80zGTefTo42vBbbVHiM6O8xYPfyLU1gYuFsOf6C7nZ8P0gbqpGhrx37n0pARqWGofoHZTp
oU897IvkSZYUJxRfPW2XpgeEf750F+Kd1UprO2T2hj8O58VkcdftVAHXMOHv3RZaTk/d6EiiCSX1
vtsmpZkWVrVaIVo8BuhaRrIXIQ6Ut66PQQCYEnoINNmFEFFv9P09642pP1SFZkRU2snaVxkVWynf
DDSHhrxTgRksLDdNoCIsdUbfnbn6/JXMPl9cw/0IvCXU2ORZkA00qtxXlWiByIUCz+e67ZJneQxr
O/O7wRKR5q08ItxPFI1lDZXUx6irUfTTM2TlG+kkeWqCtmv2S22b3tI9hha7PEisUNe6baDXH/if
XB3P5gdIcL9JjRrvGzXJTnksp3dtk7TWoDPVVKZ03HVtLf0Lp4NsMZ1DSegZ8tWZ+cpnXSd8p0D6
zkB+EIQOkl6ZmpILZq6xB6L74CvLgVIw1I5qK7536c4BDBO28bBFCpXbX4qWNjJg5HB6nQI+HzMg
DHrq4N7JDGFkRqUDSXL7/POInHkpkbpGsRtrORfiuPuGqYLqlUFG3JS1kKXtxOpp6LTcasMk+E0h
1nkgSjfOwlkxiii5GJvFRA5+LFVbOQlHkMP7+kdfNJLph2XyR4cEopElZXAQSo+snL/5pHPHD1c/
sjYa+FMkNLJcH4Z48JOolDriiv60KRUZGpdlK1vtELemHHr9P043Eiigz6gCEfWWH+3f2dBJUQu2
DVdo3mQU8PPyn283OAzwS80M4kDpccvdhX4FQFmvuF5WG1FeWlAnNgg7sdAz/aTdQtqqfr293vNP
8lOogjdsLrcCSMPz3+dp3qlFEynuhIr0NiVidEzaihgk0CRTbKPILlpWrESZfJ3se5OBOxEcKf8R
wuNcuBBkAjIBIXWVkb55OvoU2x5H2XtS6/iV1KiFiL7dKsyYomplgy8cKTxUIfaDR+IsEc7t70HP
9JJ2muJC1EXfNRBItaOcDrbeDcwJY4GVRieEf6rMr1ZWd3aC3FTPVwWAvui6QxwpX+9WT2Wt5uHJ
6ibgtohz0P5CNXFcub/nMOiHETxT0G8ypzP5hnqtkJCJQiHDjSshsv0xVA0dvCX/YhIhmI2aC8j0
FfRCXg9lSIU8ikZKXbHp3F4hphp8DN4u8AO7GD3kaqen29t0IcWD14iIFvNZ0h1aQ1z41wkSa5tC
o+7gWz7w9UYBxyMa0PRrRqNMzer9b7oG0F04GwiBZASbKHDOj4zrUeJaqNsiT5mrh+csdURgEqdu
M/qpmcXDSpFhyRZylyCfRCsUOkDmbXsR3spD6beoIjFXbeVNyARbKiVT14QNycBSHbytTOdC4PId
4DHgY4GQ4t9OrVSXQoNGCrcRjsq0p42dhZs8BxWjHJ+6VjvoipXmsXnb7M+zh/4PzChYXjQd+X1u
QqtSCwMKCgY39Xrbz6DA1lE8GHSGprahtxhJI1OvhnDlmvh5JmAW7bqQ5YFtCBNfz22tB1OOB6vm
ylU8OoUUbas4WlPBXCgRXlvhHMsoAKuYK5nmtmXwRvwYPabhIw6h5Wm5Q2rPKoXyoX9Fg2iiB27t
CUYXfHVRaBfDiqP5uZfwJXDqSEmBrQRJ8evxqkIZCWLrgyq1FO00PCLnXYytIesB6pArS/rzCr62
xVX7PL0uO4bLws2C6GHSBrzDmU2S+yKZ1pzOwq0x20J+FRERnRNv1+NKhl4paVVprjRPqdCFH2Fc
D6YYF7HVos/fzPJK3vsplJ3hZ9UjK+P+9fYOXtpKBHEY0ltg+kaL0fUnDGhJ9rq+1lwhAMRXbCCs
RgpFWVnAxZGChxV01NiuDImuazN17yviBOp114+ehqIwgpQaCblPy8wcxHQTecDq+ZoVhb9vD29p
NeFnkU1DwgG9TfPOuvRCKoRcCx8znJdpuZv6YThBWPuoBoN4JKA33/1zcwqFf0W3FAAzP+I3odbR
sTVp3zeiINz31TtIlbdoV1vZpUvLdmmI8wD6QHLo+46a26WFiTdzhD6m20NZs8CtGA3Dse1TWBAV
V9ZfxmBlS8wzf32vK3BhWBEdRVGgEGb7FysztH2lCI2ouYMwGd6Xh7hw2jQziYR1eyA/H5gwhDCX
zJy1uPW4mDpLY5oOraC5ev4LqEhE0i2YlEbbzAajpysNiEuzhh0+iwbO6oE863CoVZizhGluGnuN
qeReZRZSuSYr9TPwAjMuivcqGIZw2fFdlV3D2qGqatXNhHM+QBlbA4r/H2pUI6S9NsLNWxHrXiKG
jepGkNusO9EopOP/txF+H5M207yixUgS35SLO7RUW+EagGNhuhBp4QWIzYYXPQ930CU83eUxEN0x
9Ld94rlhGZsldL1vb7SFYACvKHgaJHCB/OQj1UruexoKqeiyMLR0P78v/EOsWFWivE4JMVg9rEDR
F5wbQcg6E3zPbYQaF7SO2ZROcNiiW6gbRsEAk5PK0NcyNEuzBy0BMIQgaJQBf7o+qJnoD9CAmkQX
oXO3BUMv4MyZ6gTDWq1nyRBgL7OKBgStUPC5NqT6gig2MuYPmO/3ioGDItDBKNWvOJ5FMyipAv0C
v/sj74qCJ5NzD2ZIDNIm9RhETy09//OtMIf3cz4Le4F3bgH4OgpFr0U3LRtjBBVY19ld8afLXrUG
mgu3jS14Ujg2DXtvTqvjKXQ9b5D9DjXUQUXXv2u8YwNEYskYknX7diUrtuDciIKeQkBnkLf/IWYX
yf4kRmojugL7VLy/ff6P0xFg8bj4/XmgF1dCLcmxEvT4/Wm80/KPf/f7CLPmhBCi9u8g5eL3yQCO
FFZ2ottqZQ2nCTZ8ENJsb6/G0vZCfgvtbBQOFNKG14NAn1JQFZEkunH+JyGlOQC9IWUrYc3ikl8Y
4XyzRyUBcB4ZI+lCW/e6e+xjnwYfRHzPVyWVltzM5Yg4Hy3Xvh93jSi6TVdviPyRDa0RM/C+rvUe
LjlQuGiKwAbQR5FvXiUjU6IOS+cqSLMbXv0yTI8KTDInXUtdLG5leBncCkjuioSP8hsf79Zah6+u
URGcDIbe9tv7YGnWQJiLfQYEAf7FLZFCe2nCC190szT9kBvlURzLPUFPnR87/8ISPPR3kwHqSZyl
QKCTGqDw6TLiQIyblniNgieoXhnQ0urM3hlcBCCgRGHqemNrwM4FKSIfl7bIbt01ki0gRyx1qimK
/4+0K+2RG9e1v8iA9+Wr7drd1Vs6neSLkdWWV9mW11//jvri3qlSGSVk3mBmkEEPmpZEkRR5eIiB
LqYklF67R6iGA/uJpzVmEAlWjZI8rQ1kEE5OrDxmqFTj/9nU+df7e7eShvkA9MLbIDQEvoAryoVN
KDPAiMB8wCv8zUOVTCeSWxhXX7lbZh1tr/cZwZDBtn9hdRJNKqh4l3+xrzbUXoVB5S09gsGI9cQj
rZZrp5kx9Gt9rt0nL4eoedfaYV0831/w2ileShOUZbGpTeO8BMK0TP3WpJsuUUcfSTU32YLeZdMw
Q8a/uWaskJH5gPQDHPpRjr3YYrXKCzSCWghT4p1J0AIzDjvd+5216CE1px9/vz7OHI3SLqeLE/t+
1CbLBzMHhGikOMbJO/VIwbjJHGJKODCYICEsJOe3ujzPQxIUpIcATAmmxM4SQ5tqKKoOYLBe5v4A
2m+j3CPrjCBThppYuxaA7HIaJyTuUdC41lfXzhaUCjvtRMkLtY96/GBlEr6alTIxwokLGcJNLxcC
mngMbTlNiPyB98L1MwPmfsL03HA2dd+s9qiHDeQnk436XNtLHvshnrHQhi56aHjUXu8wNoFn8Za0
Cevk54gpCdO8Q7gpMZtrO8n5MIDnRGIAt/96J7V0MPo5gSy7iTdxbn2uwIXJulLyUl8XA14T1PPA
HfxBKHCh/XBB1pxrPYp+9bOBSbFQkLGQkW6uORsoAyqVnCoG+ZXrtSAN2SgIRLXTmDTBiCFmyuy3
7tMy/f3z1sS5oE8GuXgDGflrOZVNO9C+4S0wFWCum1Cu2+t1J6NqWVkNNxM8V8Tnl4lJm8XU5qmu
JvXk9uW0SQyz2xiL5g/JFCYuVSQWceWA8LZBbhFUBPDVIoi5HmvLSEfEUmb2mjkPS/dCl919o7Qu
Anyd0Gy0QooeOsaDqY97eOgCcDKQ9KHNb+6GIG06yfnIBAk3d3K7nDZY7Mmmf3pyounzbEmC9FUR
KMTwnCFapcQaAkPNWyd8LTM4eN35CP/lV7INWwnPsFkeYkBOpAaMzrWelQpRSDqm2snQYvZQzp55
QNX0/f6prKoZ5w3BuAodiVhhs0b0t1i5RrVTYY4spLEF2n3TivdsSbtfxAO09r68NbvKo02XIxn5
I0oQuHTeaNV9pZ3UpekPo6IsoWk1WYBUj4pckZJuHFJaOy1voOhDhrYKTafgyhtlCKi1lfN0s4rM
GPpSRZVnHkHMo2QIOWpwjukPnRd/HqrQVvoXyZJvyzK4vhDEGXiAK7WE4EYfVXuu5kbDPL42Wroj
M/Zp4e/yTwgZmUQzV5wH5kJwRBnP9sGmXyvNhMrB4IyQBeSXb9F9PCPAyDXfoXRrmm/3V7YSR3FE
AWcaw1h31F+vhdFknCe1w1nW5amsTooLSK79belp6Bqfe1dio9alobYF644uPLFQoKFk3aQtltbC
A5ebCQXJwPwFImfN9u+va0014KT+J0m4eYxlMP4lJA2arzg/aPlttMbAriRntWZFLsSIQW8xeiRT
RgRNnfs+2BhFl34vPcmm8U8VMsw8SfHfpThCqJRM45h3A9cH393VdNc7mzNbgv7XKCNnWNM8hJyg
1cToRFwqfnwXPn7x3GbI6wmhhEF1EG4r2sayS8CmeLRZlTR5XFgq85I3y+N95Yg7McCKc5SLA7w6
kqlOBgzESV8WX4+Tw5gMX1i/nTzvMJjUJ8uvMU8/31ePm3NDmombZcQYgMwBpH+9UrUl5tAOunJS
yvpRwSgUtXzxrE4Wgd6YDS4GWFiOHOEPTqH4oBYUzF1mrJyKsgk1DB/4ZTZ+gz4ptN4l2540h6mS
JFNXVgZXgDouGpbQViO+16t8QVODqaYRyMv9rNuxAdMKR4lKyoQIHgAN79rQ5HoaEfWQkk2So2f3
y1+f0NU6hK2L40E3SgsiUrvzbWTpcIOpJMy4cc/8oXyxV4KlVRoPj7pxBm3tsdq2f+0z8NuBKcFt
QsqZd+td69hA0OpeOTiJsTojp+9b757ztZi2yXRk9Z8ENEbu8PdqzfP2AOKiNVBDAupaZGObtGbl
kkbzCPQzSKrR4RtMg8To3dhWvjDklXhfCT5cFWzrmKQoBTE7jRBjB4qK0Ro5eK/K4zz8ua8DN/bo
WpD4jFIr11ZAuZ1GQxbj8ftekii2QeNEA1WG8LrVaGSC0GDIgcxY043TjRWjtlurjAiuTYMKXoGh
73/tLfCLL4UIxzN0JhIkC4QoaXxUPUhQum1Z/vXlhBR0w/Kw1sVjQNDqeLayYcjMMlrc7yYmsFXF
sUolJ3MLquBLuRAiLIUNaY50oVFGTgK8VIlZEaUTtjT/MrsDuAlLzR/j1td7kFvNQCEaLVoMaQO2
e+hjS9GMJEtfrB2gzd+/JpjRAEYXlDJNWT0NFSGRl0bUAtd4t2tkLe0SGabgNcxlNrNUS0k0gWVF
9QJ+h5tehvSUSRH8vZmnXt21WElrv1kd9UvttddlaDuZEMGCj1U3U8KFeMkLUWmgzSy0SCIxsOJI
AGAXkQQHUgIQH1wu5AavDVKnE1K3pVpG3VD4uZvuZ7CB5SB+rwKMsHpQe7qpwfsEZoBIq9+J/dso
+IzFEnjtPMiL31CevdqZB52A2riVMaTdGjK8z1F2xhcif26I5+mp6UgB46ojanaADjtKvu01G+PZ
WNltZqMnu/v27NbfXMsTTtbJaaLlTlpHDdBH5tKFcf//lCAca1706cLGvI6mHExS9m8iey/cRmvX
SxDc8qDGc2pZWALqmUPf+m0GOcpvzX5uaztEWnRjTxJHKts1wZ51eY4nJS3qyKitULMeBkeV7NrK
ZbjSA/7zi7jXw3RrzDDI6qjXdtPinRbraOVEAiRcFQIOV9tBIkD1xFfzbJE0KSZaRzNqKgEKt18G
ChsSV+3vv9cy7v/xRMeFQ1X9ejU5UWs0uDZ1VKYLmLMSQswzusNkWKiVy4NyEIIbZIJAHyf2LWsd
cNwKWoej8sWIncD9MnbotRwlFmRNCoIM0ByAbB8Ab0GhO1Z4PUFUE+XKpqTqc1Orf0zM4mxiGRhl
Rc1wMmibA30zahhio2w1ohF5sKs68paqPsV2qm890n2+fzYrSsDLnRpyCAiOAHy5PhsQ3rrULM06
ytSkO0xam/xQQL/tM6TvZCZ+besuZQlbN7q5jtQwZJHlTW3ag2V9neCTzUo2If4WFYdHIzK2PA2D
qBAcYderYsOMzMlg44Y6yrZARBAseb+jbRsYmJY6qKDAbJLHIrUPHXu6v6Er9uhKtLChSCqBrFAH
3f2MqrgP3dfDAqFoWm9Y8csDSN1Righst7Jq1+rm6nx+kYVgUROH6Gl53Gl5W9dR50/uM2g803Tv
DIf7i1vVln+EiK9UEESASwTUTJE6umFM3/oMJKiVM8gqW2uqj/wC0vpoDUZ+X9hEwERVE0UEaCVL
zaNR11M4F83k31/NbTTPU2gfTEcQgurItZbobmvlZpxQRE+oCyrlaXL6MzJhPwnaWn3P1CWv79Xd
QzMI9FFDFUjMixp1b1aGA9VwSV1t8nmpN0rRuttaTXXJ0tY20EHdGkUYGzQ0oi3EIFvLbo2cRl4T
7zq9Q9trbPXAyNzfwbUVAVYE48GHyaMT8HoHUX0p8QU1jTr3CfydYYqXUFcOm/tSVhaD5AGHfgEn
BfsunBMjBaZUNYxGprrDzHFI+BdxFxIjCAk99K3i/S1YppRlSpFiRg+YJemTWxenOl1+m3r6G3MU
/9q1g1kDTTR4GYD0BNXb6y3rizKvNI+UUZZ9V+p3vApM5/n+ft2eyrUIIcZlJVpkBtCaRij2TQPx
0WOhVW/3ZdyaOcjgvHU4GACAVW6OLiKUJSXx0NqQUQzNIbZPTfrWjA9u8mIUOxX8NLIphXxbrnKO
6HW4lCdsmx3HKJvpkOchX6FiAEVevY3uQfXC++ta2ztEQ5jKgJw6UjH85xfr0nP8hQw+pg92nl8l
9qkgDybIGf5WCsIhC2wQ6NX7EHQtxc3qxFYqzHWdJnMzzS+DWYXSZNLtEUGIa6CYbSAqQhRxLaRp
YDwbG4/7sVmCenJ8c0SrwfCHpKDsfADTVlcXknXdOqFrkYLdZrPOnH7ASz+zlEAbPztA6UEhRlna
/vaUIAcMf0iVIt0DOML10gAsIvak6pAzcqZt9L2AaUCKoV1ZDZAHXM4HTYUl3KOZwgnltlNGOi0C
J9bwKiuRNFBfpUd1a+FgpS8kCXZ0XkqVMguSvP6dTA/eKGMduhUARBb4bBEcoB4HKOb1humuoiGh
NMenptxXebediQyed7tZvBuJgz8RewH8KZjQvEoNjXa1d1L6dpMrn5NyQXN3daz0v51ijjc8L8e7
nDEO/Uh4/l0vZl402hpGEwNG8ati6AD8jILHdnFiH2PFlUXfD8oRzc6KO/+gyCRQFiXtwWBkY8n6
Z271EPksG8lNoHgBTRcb9Wjm9YsxLKA7m90xos5QbJYRZYLWU8v9fZNxe5vBK8dpslAfBtLS4yd8
YZjSNgP0NWcxSiFsR10kInIS2Gn1Xa/QcVHOOzQ6P7f6+32pKwvERvO6hAdg6g2b4Qh6tQ4vG+VE
jSHUjYgkb1Uiyy/d2nY8CtEUjpAIfh6Vv+ulTZjra4wMWdXGjLeePfmwiMnsbef0W298/+sFQTlR
/OCYAfuGZdy12sagQwIO6Wz5UTjfKu05r6zP94Ws3DYYDbgr+EV0b4rEhpjKN6DCnGNsmMvScAHB
WaCkmPVwX8rKtnmIWoGvAwcyOBgEI4j5fs2CUXcKEHYPYGI5G905M5+1cjia84/7orilu/a+eOmi
qu3wZljYEcES6qBpZWmsIDnnDmGZdgckpGOj22qorxf0T2NLEvq3agd5aKTnp4RbJdI19inC5CX1
SGTG895Ml8iiyskDecb9ZYk7yDPSSEmgU5sTcuGP14pHzGlxSN4jsUnK4dR0SoOyUVlt1VpBvAyu
0CDDbvxl2gXddki2oKsAWB/8W2T+LbOkMPHyzDDN+ahob7yMxP7cX5eofxCB9lc+LZizMt4UE7uY
OJWekzxKHbTk1FPymlilrDX7dvMwE5TzC0HRdRQt+RleGCQyupmXzyyPYsDWXOApYkffzMP4swZL
YTbKkFiiSvA1AUQEyjAApDAvUjASZDAq1QJ3W+R0SMtmPhKWxPl6f99EG/shAzOwPeSRoOpiHcnp
XZK13pRHVYXhGhQwnPq7PT2Bv8Cf+k9l6w/tt7+XiGZe+A+EmniwCdnLpdRJSd28iGir/Wx7sjxl
tTk+unalhk3XZoc0tufd1IzdLm86GQuXeK35euFKwOKElAVYQgT9VycQ07ZqVkSmB86KjLl72ltf
mDuG/TjtjOUoDXTWdhi4QJvvMXp7HcGLTS0ziQ56schd9C5Ek68RxCPbmmrj+IWSZ4FVGPWmbNXY
L8H/IbnvN4QwWDAfA4KamuYgfyciZpVe6d3JKqpo6V0EqKRpd5ZWDIGZIpPrdCPdqYw2m1yn/V6j
XgYuTLBmH6pp6g2/sqt5o1vW8FKzuDiRsq1filIlkgTSyuVFSz6GYCCs5TgwwdYOiRVnpaEV0VQ4
+aZQzPZbYSmtJBdxw9X0sRVAzuEUQN2DMQfX1xfUYZWrNW4RxW81/ZM9AuNY7+xPIF+MH3I9oFNA
fxvK/r66r9gM+CqOHkYMgysmXGLPiF190XD8VPvTDr/Ts64cy9fs7b6UFbW+kiKEombv1CVqPEWU
V6ek84ccY0ucT+DAaqzCV2XUPnyjLn3jfzbynzUJV9gymJPQzCgiVlpTMOptAr4aS93EhbGAT54l
4f3VrRhC4ENA+YGrC6IXMbgYkjwHRksvorkGQyP8/bE0Je537ZiwLLA7ca4U/LZr3bCKvO9wg4qo
7mkaWGrmPeAhlB4rrXCear1YfNpmEre4dmgApsAYIpRGxluQiawRYXkJfezjp3njYYintvxMmz/Z
7/vbt2KBdNgAHjAhtQi04PXaZjdtVKfF07sbFDSSJon5Ytt290DjqtnMo2IdkGJNz3Ot/ABSVlYO
W5XO2V/5OxmkIoKyKDka0kGFU0bNlG/TYpx92nx1GmCy282gtK9Ll36rconGrGkogmvkHD2kx9D2
cb3k0RwbYFdtZBvi3Of1zil9jttXd3N/Z9cUEx4a9RcE86DW5D+/CAgqYjFnbCGmYMcOBDRG8kBl
Zf41zUS75EfxFl2GIpRgNKx+nFUug/jOHoCFSQscDAmQjQH4aE8Rb7WJRC2CNWwdENPXiyFDYo5e
Satopk+EEKSC1AC021n3bKi+ikGLSb0te+AIvrUx8xX6WHthrHib1saw9yzz09gAsJo5aIYmj934
RUv38ZAe6SJ7Da/t+uWH8h272PWe4vOHrKsiA8S5KFJj4O52yUvJ2d6qEB4z4HrCQBwEKZgDey1F
7Zt5nHNgw3TMKX3BLBJwVhR70JHL3NLtcpCQ58SVwLWC4EQ0A6zpgWCkahVNGPejgadJ0X40feZj
MlPAaUCsERgilr5p+aurKnjb50CkLv7QW9tU+XVfoVfCBdcDogjtQwaywjePxWpEA9iMee8Rabd9
tYnPhbdjyy9SHhEgbFM27stFB0+2cXKnX9Qiz43RBrP9ZyTb+19yA1vAtb36EmH/F7uhiq7gS2wn
NOcNUE6P/WbYDtvikD65x+FgvNSDnw+Y17Wl9Rmzm9Bzcf8bbopq4jcIbpUawICAjxpp5fDLuEmD
fOP3X9hZdvU+gDHXV+96rYKNJC1TlJJhvliz6TfadojYwdxon7xtfYSvO+bP5LichhPbO5snMMZu
lR2Ygne4W7vk8c++fG19tELtB8ztqDZ8RoYjMae3ngrfh/cO7gJ/v4nTupupzRqQn1ZRk+ftNjcW
3H/XaQOt6PudamUGhtjZ8aaqmOwIVm4hJPMciY43gyM+uYylyGw9y6ooXxSf0V3TB23hd+xw/6TX
xICwCUB63uuFJOf1ZS8VhAXq1FSRamEkzNRjUoRZP7RFGhBZOmZtLzFtBIkYjN4EMSv3lxfWy4Mt
dz0K6zW1YPWyABDth8iIT2BPAwan+WrlMgPDP17ULh49cX5c9CeIHRCLW8yATaVVVDQHS222yvjb
wcKybzEa12MNTeQFmGGTyNL2o6TN+6ZPgd+gC9lixgYNkDEDEraK2uWnl+46DUnr5GvRsBATo5r6
uZ9+1sM2kY2Wk8oVrEe80CzPasj1MKfYGb2w7J7q9KAdPehRbQRLD87H+VvtyMqQa9bcRR8ET22b
WLoQeWR6vVTD3OKqKG0WpHmVofiOnJHW1bK62pomoSTLmU8QWnmuoEmpOY/olTSriFig9vXSVNn1
IMbxnXhctrXHsk1mOz0oCKtGcl0+QkZRpS5Ef0wQvVDisWyWAtj1KkpsKzBy882zv7Fxq3nZdjDZ
QWO2D9jhAm7NV28O8b4cMaBTf59aTCez293MnpCc3+tPdoNX5v2rfNOGy1Xu8tuEo3dMYjjgGsHR
e0fdCTttn2D+aMLpu7bJ/ORtJrxZ4L48ibf4KJTdbgrvZgP1BIa4CIJHmzVeU2FTyhckUg6P4D3H
+Kc6+N36WoDMio/Rnxvdp/77V0w4CfIQrSUBDcg22fI/g9gvRPegJIzhSnDzUcgdIYXOgdDiMCrW
MttT8hEGtNr1pA7q+XEpt3VR7TBHE9yC7SJjhru9AegO5IcAdCpSfmKFHPNbJr0HYVuUFQuGKrbJ
KQZjoa+kzf7+Sd8a7UtBSNlfW9KsNTrdzBmgfIN7inPnPQGDV2u6QatKNtG82UQuiUOTOZkrmt6u
JWEs0YgsCsAZXp/+QHapD4aiTCVOdkVxr6UI+tP1dp8yewCay/EQBLJAp7+9pgnwogvmevFTq91o
PQYaKBuMUuh8apmS3Nzq0SHrjUAUBe4bKnfLHBdl4jvqeG9I1Lbag6q/3T+0W6OFRaLfGPbKQAZB
9LSkcbsqVsc6Gp8ddmwCavlLGsRf8lRiB27fTdeC+JlemChXb6rMAQY/Yh5a4UOF7gZ7a31SW8m1
X5Xzcd95hhsrupYz54bZZL2KPWMWbtO7lr16XR+Q9uiC/Pb+5q1q/IUsfn4Xa0pj1rg0gSwGRiBj
M2tpkDQbaTLk1mZg6y7E8M+4EJP1rWLG7gRAlxMkto92aWCeks0YJmwz6dv7a5Ltn/CacxO3LctZ
qyOb/HHTDInJlwL5P8WWktvIliW45rnPy4oWOqBcfY0Oruohc6bW1/XJ14FwHqptPGuPs5FIuoFk
C+SfdbGb3YgZWYWNBbaL+VDE5t7JhtAa98hR+I4hwWqurxFG13F4jl2krO20KQFm2oKw6U9MflkY
e41p11BGrSSB8zRpo0Ql11f3j0Dh+KoFmJK5waZq1o8Mw71dTO0+xOaj/XJfTdatIxhV/7sy4fTs
AaFVCq66KCNR/9lS3E8z24zZt7kddsu49xC3e3l/wDsdbVESHf1oPbn2ovxG/CNcOEO78AoNb3Aa
Aa5e+YR2ua9YOTL5LaCWfmLPXxxtRrECuEtnk+Ue+CsxHvY9tu0stMusOmK6J1g9FbB3S7aFu56b
L7NBtohXErIIN7OcE29Q4hEIu/JMTk2gOL7ylj/1r3rpL5I0/cpzGLvA+7T5GCmAEARTZxll55EZ
7iF1d8T8YtS+EU+B/dqNAVO/6hjm6dLdv1kfNh59sSCKwZvp+vZ4BbxIZ8EWse2sWpvY+zI0rzrG
hxovCgbUL7+nRuKh+CrEHQWzGwDVSB2iZUxww1TTungoYWQXWj2lnvfAtHlzf1VrtxT1L+A5eM75
hi9iVAtwFlYudNnZM5iBsTyl/RiM6lMZF37KvjWmJNd8k9gBIS8OTwPAFFUv4N8FDe5NJRmSpnPP
2EG05iQl5pS0ZehW7YM1l+BszzndW8mCFLTtVUDj/byELXjnNSJ5j4r7+/EleGmDqRFdpyjXXp/o
kMAU0VFzzyOaTZ3qWEgnavMTujzB/0jAb4bSAC0g8mSkiVFTu7PcM3Nh50Nvr7BnNC1g1GTePFMb
rS/dibSSpy73vfeECoZw7AlgI5Xpnr3qk+X9GO3YZ7IJ5jclrI+VgaWR54MRiIpkcK1uDRRzD91z
omZN6NpIVAzE0pGNVdNdxdADMGCk5nYBibJv5EzZ2l7pnNQMXeQgr7cB5fKav4x/Pj4JCRoQSCI/
g4a06+PsEGeVGsNxAnqpNbv4SQGJtxcYpcQBiIEjl4MSP2ZNAlCPcomwvx1rMrPJsb952flqSkM9
P/XdvsJEQhBdp+On+1d07TgvxQnLQkAyx11ruGeXPDD9OyUPlnRImWxJwp3Eu4z26Gdzz1mP8Sg1
rOdWA7283mycCDHC/QWJsePH/gHxixIwUGQotF6fk6sz1LjM2juXg+Ln2iejt32qfOl1mULceGpR
Et/ai4DHHKlV51XlnTudvhfWC8FsrQq9L12MTEx3wrBBp/ne9f7ihEyRhCOrdg6xK4dLoJwM4pdr
4VoNKjY0dXtnfWcuuzx/KpyXKu4DQ3/MwTFGkQLrX5h3pMYnJQmz7M3Ic7/f//1ecwuH6c0oXHpi
I6Q5mwbprM47D2MesD4JeBOQ2yZB50riPa71otVBTe0Dr4mMvfjYrmqdYNyu4p1jvQqtJJpL0Ixh
rDR5dsfP9xe1diP+EYXk5fXOVhkDB9aQxOdSPQJv45tm4HSu7Pxu7wQMGx9OB0QlXtsi8r2OSTYr
GZSHFK+NFVYY3N1/0brWr8lDMh4K19fIAQgiR6F+3ICwcI8GPpCxM2XvSAL32xuDFAbAXzxLC08i
hjvF6BQMHTXeuaDq11prvmBCZA8mi3FbGJ0M7X0TXMElw4RyuL8GHnb0KF9vr9pohGE4H05Sw8As
pIna3eLsLbwhXQJoTrFVfVCs/e2RQiYaAIBNAZmxLpK/jzkA5hPL4jNjDZ8U1OtpMMoiDzFC/VjY
hRDB33dMn1WCQVnnrviTZS/etqr8ebfYB6SEFUMNq0XG/rqiQ3zyGQCc6AUB9kbYSoCOZjXGDPpz
arxkevy1Jva5TcwdOOUBhOkUiQe8vRgc26GBkwtJNpgcwbIOJk0BIsy8s1oc2bwcmwOo4yTRxap6
XAoRjGpnOIvbGql3Ni2UiIyoLvYd0kQ603dV9jxhul/8a1ao5M7f5NH54WGiBAYSgHMHIALh8Cr4
4y5fcAdAoIAx9cfYA2AQDRbtoUfPcOtsx3TYtQkJR1figG/a20XRwrZ6Zc0w46H1zi3Idaf87XnS
fW0/hWnvx9muCt1fHit8d9g6aCqyZNJvY0i+cEDtQeuJdYt2CFlkty9Svt8aUurV+Dvrt92Doe+r
Bd5sCdCUYyTJW7eYEm0y9BuTDpg3R5WjQcuCp+Y/v3CftkVZSyo4D0b8l09poPl18NMJ7NANQV8H
lMiwVzaJ/23x8Z8BCXbtSzifvHD0q2DeB7m7vW8k1m7T5fcIKpA1pTEk/HvsNwu9B/Bmur0ZgNfX
9K+mrBT60Ux67dCwetDPgTkZtSoEuterT0jX17bLcJnccRMTkFoQa9eoX8bY27ZtGrjtNgaBS6Ih
zQvQ5TT7k/HgTCj/lhaIeEmo9r/Udutg8tqQ/Ky7nfO3aDWulyiQ4z2qo5aGx9T1F2Lgep7Y6eKd
K9t+SpUUE2Pb5OX+nt+6dcgA6gBPXjy0b4ila61g3TjDGXhoa8Q4Eiz0pUO5uzkMRJco3M1Uq48F
oTcPZShOkXbTEGurmM6eWLhonRHk2gFPwmRkPgas+51eoT5JfUwp4xNelMlX9ClwbXAgLc/plG86
F0027qcEE+zv78CK8wVUD1QSaFBDO4+Y1zALjNhzSAx3aGxt6xQPcaDpB9IxyeplcgRfAVaHbmlU
BFBKbz50pNp7qX7EYFgmo8KUCeLX7OJakza1tKyFoHnaWJ7Pyl2aBqXETXCbeHN7LnZNeFEQrS6p
18HX2kP+3U0xynxi3dv9k1l1RRdHI6ZkUEs284ViJUsMKGvgmbsEevP208lCFHJnZ3tf3s3UxQ/9
RLsEUn9o2Abt4fXOWaCmKrS5jM9Iur2qgeenn6ZQDzr/02HywXPrg7LeL/zIOZ6H8+uv+9LXbiIm
xeA28sYbEGRdCy/MyUxAxB2fHStF3+8IxijfqN7VTvfTQQJCXAskLmUJlpZ1s6YMZYVwbNw55rem
fG5klItrxhzhHvBq3IDdNBKRLi5ij2E56fTq6KGXaX4/nWLjoBmYlyo5OTHNxQ8ODS6QxJNPaDW9
3ju7qbSULl18xsjxCMFJ4BROqKTKb5tUm9bVI3382crYCiRCxUY5Rhih9kzjcz9Xvtake9s7gSjG
p17ls6Uo/dnxghRd3RKDtSoXNGOWhi5H0D4I4UqMK1HnLeBhNDSPjOKC+8scxFrYHS3Z+3JVUS5k
CU4STdW0zFRsbFL9ofknF/x9isSSrN5ygGr/tx5uzy7sVRl3iWJyuJsF8i/Avw7txjTQp/Qtyx+y
ZVMnlmQDV/IGUJcLiYIpNgAr9modEu14ehzYg5k5Prp8fLQHJvULnV9qMOHbWjSNGCmrp/v7F30l
t8bFgyAc6F/gVMXWAMwyo8tcQrybAc2o2Zu5/EG170by7NFXrdx7zPBVwy/yYz4bYfVyX/yqnflH
+sdxXGz3smTFPFIWn0dF8xu1Ruees3fGsHzAO1ni89a8BLLO+BsIP96IcX20WWtWuZbg2VekYeaE
snE8qzcBYCMweYB2yBT9wwxDYPUWzBhIBbrAYV04EQsTRTA0G7Mrpi+sDkxLNo10JfGD4+O/mlOH
cGqP60V1YwNej1KD9hAW1OUOad5c2U9LWFDIa9DjsQWymyTfCHBW26wOmua912TV4JtK0YfNu/gM
QYlVtXZye8Rn5EC2oE23t18Xukk289baTWFTBzEHeSpIQYeTItGhNePOQQpIVnDeMUuQ3bkkmWoC
4z5ne5Z/RRXHNwATKFq/04IadcD7Krt6Y4DpBsErj4UxufF6y7PUqbJRxUGjKTCY7PJtMA+NF5ix
HdRVxBgJVANPRTXfUMfyVfNQ9RKPubpiTl4OCD1qRCIwo6JzpioLjD1a2wMt23p0R+1T3IS6Hrky
qsI1q8sH+P5XmBCHuPrQj5bGhS1v4+gn7QNLZKiFVSN4KUS/3lO3WDBDUYFpR7gRt22Y698Koz+3
2juJSzSYJ/syxWzHHhAvWoXVJJsAs3qonIMETGFoVkLX4fUHgFu6K9LSic8ZcpeFGSxJE1p4XtUj
Em4lBnds++KHSx8q4u11QE2Vz/e1as16XMgX/XeGPAT6MOz4rLSbosNjcypemmBWt9QaXlU8/okM
VbF6Z4HU4+xoQNHh2Xm95FnNMmXQPdyb0d6V+dnSfy7texuf1LrYxeYI0+WEeRFo7EeTZBuW5w8A
Vclu01rGATEuQge0kyMDIBgwnaERS8X0UJhNTFydX9P+4DboKHcHpOYo6AwG3+kKvzGyM0YEvN7f
9Q/YqfByQE1Awy1G1zz6NASfoLtj08GmK+csIt+X7bStfQXpFhxAE3jnfOceyEYpN/q4rYJmL3u3
rEUb6ELUkMAGWR3evcIRoPrZtbluKlzt7SIPU4L5Iy/DJn/0MAVhE+t/W8uGnYZA9FYC7A5qeDG/
M8WgP8wLXTl3jhqwBjNFB7+fHwYUl9x459A/qjcGIHKQbPPKIV+J5Qbtws1rpQYirRrbXBevk/ak
9/k2d9xAAUSwsLfKFCBu7cIWg9slgleysC4otUwdRVE04YrJbDAmpsZCe/h8nSCn4pejXy4b5vpz
7rNTb+o+SPfuy+QKe6NSwERhYAGyh3AR12sluGqT20LkrDS+ZwQZ6LqNxDr1AOLel7TiBlzEbJjU
ATY0dLkLkljdj3YGvofzULsHF1kKl5zK0t27Ngk0490ZpWWKFSsFiR4aNwBNR9JeOEeaTV0zmzrM
tIIyCApLM/oDYn+yD8QF9Vb8rKNzY1aKjVYnfg+ovAMmEhMZHETVYaZ/qZJXPXkzZBHAmvsALxG4
7mFC8M5zxXuUYGasUWXKeSjSr9Bqq8I/UWbAcOHNp1V+N/e7pNvpoAttatmgx5Ug9kq6cA6WliR9
16fK2YmX0u+6ClMRzzb1m8Gq0bEU/otTR8c3knGejUeXYDBJgTF5LrpEzs60zdIMal32+9kgCDPy
0i9o6iMrL3sWrcTOILJCKwQqCzxhJjy9KoaGWpynctbJTAAe68Pq0WPbOn6sYurXmMngdsibpWHV
1Se9eazKUz1JXOSqugN+g7AKHbOOWLYx8rHoFVIp58neuQ3bOg0JHZSMcZtb45cuhR2uBD4YIg8C
QFBFoQdE7L/s7EUpJmR8zjS31dCjKOAQRavCwanNf2OnwHQCjC0n30Ca6dposEmNkzzpIAu5igC6
vFdSdTqA6xZglaJ+SDwF7KVFbR3HOp2DVLNljnh1d1HrwNMFBVwUyK6/QJnT/yPtu5Ycx5Vtv4gR
tCD5SiNLSaXyVS+MNtWg9/7r70Lte2YkiEeM3icm+mG6I5QEkEikXSsZ20AUjj4010yQNQhQstq3
JkiAmo8gebuvxbNPH6RhtA+4xIBJ4EzJZAL+309xmnW696PYqf+oxNYa7QTuH12LgaJriUvVxrmL
eimTc/JiUSStIkEmJvwJBvQKt+2sIfnpLzwBc3v5zScpwQHHiXJr66uua8AmIxwr4n9kZb4qEjVy
qslKPmu0ejZLvZZz8lAMR+UdsSceO65GnceS3KYxzq7V7agJ18KpXkutbIvl87AETzNnCS5lcXoS
h6Ho50xP+mGywrZEsmnhMsw9oJcSOHNaZphiaIpROL4GjewSuw4FVwDT4H0FnHvK0CyB1wIJTmTq
uBtHKtJIqQnXiwDUZDA2dHg2/G1RxpYklXhA3OB8X+DsstCGhnY+VDZQc7i+YJqaRzVrWjhmk+lE
gmk3fndMFHEtBqv7kuYMF8PPY5CvCA55rouylQo5S+HkFdprT7xMfw/8P/dFzL64lzK4q1Qm0MYK
idujD9Qv361fJ2Ojxza2MLNAQKt8mV/GUkluYV38VNVgNIk/dZBpyn+S9o9hnoruY2Fdcw7jxbp4
M0gUAYkUAvVWYIPEZM+oDZWj6G+QL66+6NtULTF2zV0oFQUf4HWB1kZTmNG68I3Nsm/C1hDpSU96
0ZkUkOdNWdYumKS5ujL8X4zfaUgYALyCe8HTEDRDVVGgOccprcBGhdHCZLVbuB8vhR2vxM2SxDl9
vxTI/v1iXWXtF76koKWlzMx1Krmd+bOrJLuRllhKZpdGsHPgikTzDLqgriUZRdAYRkhQqjVbB7ya
q3D6Ue5y/Zj1IRyiXVwdAnM14ZEBTplb+R6JPtLpcUFz5h6Xy6/gjL6WBxiyC3S0YKVfLT34u+a9
Ml8QfthRPlhd6oorgThDfhxC25c9fInQelOsu/e/Y27bCaaxZOYbokGRu5gJOqZJLw/+UVQM0COg
DzQ6lJMJcIwlTNC5nAnyQv+I4p8dQicjBWInWlxG6oJmAlQtxi4j0SYqtVNvAkdMfowzETC10kFT
H6t2ocdm7uYQVh3D2YOOmA9m66iotSxD/FMDJ1IIrGBYsAYzR8rgtjDVxnrM8MBeK1ZH9Fw3poye
ajOy5ZDCIODNiz+DEiFdvegEzhwdEGt0ETYbrRfA6rkWlxRSTVslCU7pH3U3OcIp2Rq71I0Pw2Me
Wv4T3RpOZBVLoyhMI64CVhDCYhvROYSeL7j3nMbQMYmUstODE6AWBsVhXQdqbakYoQiBdLcq+4UG
swV5357hpWEA7Vnf5JAngeaiMj8DObGE8WTWr6CJcqpsV0ULaY+bc8QKdST3sD42Vs1Pp7ZSQ/Pe
V+mpqxO3zNQNIOST+Fya6osvOH95/5gs9A2hKwqt3sCxuj7EtCz+vyx0YaFVZl3maE3UhfViz8iN
tnCCOINuDGlLo9igJ+ColL0Ctt8c1TfZKuPn/2JFCLegkKwPmSdJN5ChqhAx0NPQKU4Ugw9FfYgm
c5vLP+8LujUobEm4ApjuRT0D8eb13iWAJg+yPghOJD1WfeRK0eggyeGoab4blHCfJOhtk60OhJbQ
ETH/XFzrnG5efgG3qQx6Nm+HODih/wIgKluh29Uk3Bpq6sR1zOYfHYl+3V/23EECpRxAwWh7QlGB
8951pagTxUwDIDNlTpO9Y0LKJv52sbY5LwfUOQxYEneB/fvFvetqP2+1oQhOarIR6ReYJqw8fg7M
hYdw7rIhPP9HDGfFopJ2AWkgpqOjW4StpcWaBR4xuy5F0A8vKOdtHAmdQdjKEtjA0kJZ73pVRVlo
KaIwiGtGW4IN+4hCYPoFR2p0rvYyCu9xJDn3T+y2P5AJBeAjYgeEsDcdpNk4lk0ywlLnrroWNv05
8oJtUB+VNZjY7su6ie2YKMyNIm+LCVJkyK/XVxZNNwRSH5wEFVMqHsVFOPjhiyCvgyVF/CYF418C
ln5QFBQV4QVzR0cFzehGEOyc9u+fulW7p5NknUzr92p12q5WqXVanaxH93FLLevxMXJWX88UXXpw
J53nL/fh+fPh+PbVWJ3lHUdrd7Q/ju7DZB8D9/ef86u5Pe9He6NbrbXzJPtj83T+vdG3Z/vpbLu7
hQOa1cGLhXC+WJIXCI7YQuhRfWisaqNaAEC4fzBs4+9tFvdsAg4kVLp8gAwawfchLYGjR5ecghtA
GLwiQHJik26gp8UUIBc21iCrrWLa4rXUIovkPzo1tIIY3XfjL0HcTWpoy+mw7goXebmyB/VmZRM6
2mL8XJHHrC3sXsitrlcc9Hyt7+8AM4a3O/Dvp3GqiREY9FsJFQzXTnKyHws5x9n9BU0ewmUQjGKq
81rxiTAkYSRNwQngbiTGfFixYKjmBIAXHSxizMHDi30toO1jtetzEzcrAXFpV8JUBWNVOvc3acbq
YnCHFSAAfwIflbPuJI/R3u4bcOoerQfNXgLemNOPq9/n8zF+iHxew35fj+wpSC0jk1y9OaFgAOCs
r0J/NiSHhK9CmhyBoTSoDmi942IrSn8CDI/6/02rKCpml0vmTq5rWq00Rmxs16XqySg0aav4/cLQ
/pzhRw0ClQg2ksnq09fHF3RZF6LIhacaQ/RymVogRo3sSDkrsQVwLDtaYp+9bVFm67qQyF3FXlf0
RPIhcfqFdmTr2XCef54ewBZl1/a7YAGjDH/b7N68D3ew3d+GvbN+bJQlKOrvBD937a4+g7t2vTE1
caD4wUmJPdEYEJjI1oREJqs3lQlBb/hBHSMn0YGJ0hp7SQnWQ4MOV1Cs/m6k3NaAli1/BPS5H04y
mlMipwVcYhSENqwELNCC8z3zgF19LnfNorTvO4DgQ0HLvVGIToRWwlaskGN+y5PS8s3cvX/jZoz/
lUDOzwH7ZC2mKvYHJT5MsvpOLe5NP3CEfEEFZ5xFCAKyPypOBvpPuBdA6UEyFrSgaxrFj7JDS2bm
KNKIK+WkCrF17UOb3u8v7bZmz1QQ+g6MEcbtSDhropIqi6o8CU9K9S4ZsOxS06HCKK9lIbcF39wK
6B83hWFLwhdVEOy2eZhkNAb1/eb+l8wYT4x5gYEZzAZsZolTwjqsxDqnWPugSwGIb0YfE/dFbd2X
MnuUF1I43WkyccyamoanLvpU15G2boPXJnPr6um+nLmTBAwwNhdzLGDy4/yFsEVM0rRjdGomTHkd
c7rzuyy26u5nlgaWmZqTjbjnvsy5e3Epk9Men/ihkAqQacJ/xNSrq7q0PeSBZidkYfZ4ThQ6bDGb
JxkAE+Mng0g5hogQ8+gEdJVuXAH3Cp2apfoAZnBhMS00ayZB6IM6Ico66DHgFtZ1nWT6bQNpqegK
amABtRC1wf4ZYCQ+lQ5hV9plZ1XkLASrEj0WFSajzPB5iLDlfX8su69eUH6lP1Wvru1q+CEbFlAF
WhQaBzg/Ub0NyEaXvLDZRvJnpP4ttgM8LuRJMTYuw+tG6MDZj5BM7SREZXQKp2aNQhga2YBDmUql
3SxV8OduEUBHGXkkEMrQeXT9hvlNGCeCmUQnOfyNBHO0lKaf02sAq7PuvO80Gff7dRmOmhnjKEw4
pkI3baPpUCZeCWAT9CT2TY9JqiXyL3Yn+ecJ6SRM26M+DYeHe5cjvW79fOqiU0YwMqQAbjraITG6
cHtmd+5CCvcWq4iIUBPqsXMEcE5pY/xGpj5eeElmt+9CCGfksGkZkcwWmMn5nyE9aKYjZa+isQlI
DMTwj2hp+nrOV9TRWMjaOdD2z5M2Sz2IO0APjZtDnSD2EjGydBXImNkSh9icXb0UxC2sGbQaANoQ
JOtPola7ko73/xTq9SpTnftmblYUylDwm1gKle9VxJTwEApTjdvUVI7cPZotCr2CbVavkfB1X9Rc
WC6jsIaNA2A9MqicGRdjU89JjFhJptpDOgKtvhItJJHOfjy6sT85imZpk20IL2G41Mc9c3aQrSNG
g0/AYP+vr7KaqH0iyJDdKY9Fsck0S4VJJ+v7S5zZzSspnG0idBBMZPKDU2tIuVWg8xT8AsoA8MaJ
PMbq9r40aU4cWw7YE1CmR1/z9aKEDgwbbZGFJ63vp/UglYVFhc7fSvqQ2rI0quDiiZtVQHR/hVmq
DHXNPH8dgY29HsQRKYSsRSthnJSOmOijnRdZ61IxSf7+noKlEWUAWGsWaXEmpyZU8uEUwxEzKcAW
tQMS7L8bcPgMKYbCFd+R6uZTraUf97eHHSln6cC4xIYekL5D5onbHSJEeqEOeFb7oXiO4/QJnNuW
Alj7+2LmIh0FcSqbXkF2BjwP16egyTVtIj1OTiAhGddjapZWO4FgUKNHAe0EckPh+uUW6GRb+KCF
sCB/ZpkKgKxl1p0CXeDfww5I0GmZdsmpijIrBvLNx9QvcSjf1pOJeCWEaeJFcjKedF1ozDY5ASm7
HK3UUgUrO6alFf3InfpNXgULq5pRbQjEtCumLlUgSXIPSCRmoe9jMuZUVUbsQlnEA6DQTTTPZQFg
jerygaqp/pf+LBKV6EPEbC0Ap+Fl8JX5gABTLwQAxqmXO3T0rnV61NCOVhJ9HSkL+ZObbDoThkEW
AssrY8SD719ShIBMjQJhVPwo2mGFNlcLBFfwtUCBfDJ1p5M+2srpUxEUKJIdk4XyHK83TL4G5lSG
qMzQpDlrPBDfHLLKT04K0H2Q1x7QMBJr/40QhsOCYwSSNN/GkaIMAnISmp4qrbaIBqxNgPSG0cK5
zS7lQgr3XtIphZcQh+lpRCWnx/7lDMVjXMKQvAnv2JbhD5rQWRiC47u+BYPa11HfSMkpjqVVbQyC
FWQvGHVS/Y200yWADmdbKTVWqtBYgVkfwfOoLpE03QzGfn8E+ELQYYiREoXvC5ekSuhaA1uKXkbD
aXxncBW7sdEHbwm7p9+//6SnHj0e940cfx2ZUBMXAo4qA5/ga8kosFJwAkBZ8iZ4FKcdUp7QT38l
JW4OrPP7wmavBsiUQHBEkMbHw3a9z3osB6JSsSVOp7otnA6OFtJ/rFyeID1Rx8M2NAerRHQylckG
6PYpwJ/vf8TsimUE0EDWRJmQzx6AnMQvKz9ITyLeENvoZXFP4Si5o44pZL+ofSvJh3BzX+jNvBD2
GTwgCAGR38eMMV8uASbE5PcGpGrAZRH8z3zayEP+kci22QPlg+yS3qmkR8X8KWqpY41NhPFFPGra
Qu7kZvWsoI42KFS84Fyg3nB9AsAi9BNQrIdnTaTiqqKmbsuqM40TRaZK6zAvlNbr+2tnl/TyuQYg
M3wzxseKtmx0LXAWX9ACoHwqZnjOmzFw6kCW0GAvTwvvyq1uMTGMihXHCvwPvp9HrRg0lwoxQHBp
+q+mKG1llFZZE65IAbyC/q1s9kHYHc3oGJbHJmkWTOJNSvh7oRdfwBtetLZpfWOEZ5IAsiZxhHHf
xZ6mFh8oi7WdZKHOmMCBq+VfA6YbMOC7awvAnhGrkQ+Cv8GczRIX1s00MxjSkH/AQwv3TEebNnfj
ikno9LTFefeplG/DPOrXcSJJO8XHpHZJK8WaolpCd6vUWHGvkUNc5I3T1KG8EqsofVADgw3tNk2/
mxppAuihn9hCUaMMjLfbKdLmNdDUn0JbpFZpggw+CJAVu69AvIvPkGrw/Sg0wmaAJIHT2SDLymQk
SXNoJb91M/AEOh0eoHU0RNRJwXay5H7PCmRcbAbAq9A1yD0H2gRwa6Epm0OAOlaWPhrNowznqKse
u2qw9O6z6qWtkPVr/63e9sG+1X7Cek2BvhBsfyeILq8OWzkAQYDKAeIWTE9yHwK0xczo87o5gPBp
S6Vd078pmV05bQkoVhq6allbmr83O90qQbYydQ80cP2HpP1JtW5V0EOmkk1efWAIMcBfUAz0dPVp
fCWCtO7HhafkRte+v1ZD5gEuFiBcvn3NC19yAGNt1iRDc0BuZzfkltmq20TWrTFpbaN5pnELXPIv
gukT5Il3Sja5daM5quykZAsirBTs4Vp6DGrNzqYj5jyetHHAOO5S1+536MvvKoYWvju14NfzFBhi
VTWirCftIdFTUFtUvVacM6muRVueghbNVFQMEWFVwOG0WqoHe3lMQLlWDkZriSFK3gZmZwFgqFZy
+FwW6Ke2SKsau6j0h8xt00o6RnGLYc/SjzK0RwlG+muKKPrYC9pGv8pS66klGVVxAPR/9BnEjI1L
k6tocNSsMaZVpsSAiIX3s4TKxvtTsJBg5oJmM05XzD5xN6mP/bjzwQdwjGMTkFpJSizy6icaWd2/
sczS3ewwEmxwKjAEhKHN61dGVUPgXGlIc9aqahV+6Gjdn0z6bIIR6CWesTSawT77RhzAW1QMhSKH
+P00XCieNI0toTrEoT/ML3EjnJUFnfrLNYFAE+8t5gEZvyWyrNdrItIwNWKQCwca+oc08aHl1U7X
pn0sHIALjhDNl97ui7yxQxCJEqYEJxc4FIh5r0UGE1UqlJCFA4l2KC5v++YwIBIN1Zf7cvgXGi6B
ggNhK9PRWqGx77jcv5Z2XQwNPca2ZSzYsNs1IAGFITS4fTDeSBRc/3Y7mKVORgRcwlRZiVFtqnKn
pYbbFeOCjzWj3FeSuIpsWvRZVSeEHidjsmVhEi2hb34LjfFwf7dutA1uxuWKOKOc1CW4i0QkASa1
9eDPOkVG9xpNMXsc/UqqpXoFe6GvlBuGFL4qQxeEE3nDEDsWagz+M2xg4cFpOgy+AzAX7QUhSCf9
7bXlRHEOTKfkShu0EBUk/q5/VErXbw9x+glHEl7KgnLf2AhOGOeZCFKuq6iTYhuzcGdMCAYArFmk
Gqa40XxWTxZgU//64C53kk+JEgq+iqmDRDV9CmOUZAzfmYC3gGnfgP65L2tG7a9kccrYkVZQ48Kk
R/Aj92Fvq52XIaAZycKjO6P0V3I4ZRzCWu/UBHKm/APtCHacyytpiYn0JkuEd+NKCmeI4LMPAHGA
lF4AN6jx1vnpa+bLe/k5OZeqI9DwUc4wdKdNrdOTBdDJW+t0LZwzvFNemEol+dBK/cXsv8b0L0Oi
78WxTmNMMsJD/o7LL6wfyX2/TyeBHhMTWBGDpIVPLZF7m0pVsepKsD2V7bCUtp47N6AYoI0C/Z3S
TW6xS4Vp7MMmOPaJ2FsRWul3qT5mePrFJVFzBgRZGuZEIlGDcODaAhNShQg+6uDYgDoAZA6Ym3TS
vE7RaIyg7SGpU1oB0LLMh3U5la3ri7RbAi2cuQ4sKtPRR4UUC2b9r78hBemoQscwPtK+D9+VEN5H
0vq9Kw2NACLYql6ovN7kbnGoQO820cSFMSMUO7hF53piToPZxMehy2xZ9gE2iQxqNdi06t14iteR
79stCY8yUN7uX/152ejiw1gJPAW0OV0vtqxHVZs0KT4CUTl5jcxcXI9Kme3xnbE9oN0c4BSS4Jam
8N5Ife+UZU4X3sIZ44pwAUlPJOcZEyO3/EYvIlkYlPiYm12ZroZp0p7qrkLjkWEGeYnKgSomtpKV
WQhqpDhYGhmak49nkogM8wWjnNx5N7qfCSSboqM4Kuq6j8pkrbV19yLKFFMvyAPsxUBo1jpJ5aW5
nhlVw7QNisjMsweCF+dwlJM4SnHbpsemlugpB2Tc2mwq38lyY9VVpbq+f9pz4hBd43IBTAGQ59xO
j1Er13pVZkc6gcS4Qdicp61dwhRjoElaUq0ZW4ihTbDl4XzY/Cbb9wtblXWiUfXBlB/lxnB02lp9
QrZ+GG5i+ZDSyQaOUS8YVisRO5WEk4ridp0q+1ZfehJmDhi86Bhn0hjjJaoT1x8S10ETqKQsjiUS
WYUOFIMgX5uxsSuqobWjqH2UhdC9v9U3dUYWvqDXGHUfdFEjE8AJjVgGopbb8ljl4J+jP4TyXKZv
un8yJbtGi4IWNZtwfKJyvLDvM9YaDfjgNEI3PgpyfIHTGHPMuUtZeZTU7A/oaN1IA00iiZLVwgqZ
tlw6e7AWQGH8F6qfuzfKVKpylPrgH2jfxWawpcpHN5lU7NFwt8tTRKhh7agmik7ho1E/BqNfLTgU
/MHyX8BpmElLQJqpQu616gqUOXEMiIwYQ8Gxnu7h9zqTsHCB+L39j0DkuzFHBmvBY0qrIrh8iY8l
oz2+Be5ikG5AYrxwgPwtZUKYzoCQFtUng686DZjsM4Yuyr1B+60AgS4HSDaxqLawlhsN/ZbDFgIg
KmTdeL4hsaPBBM723DNp4hjyu2kn6PyTNEuyTTSL/ezyp2YZbWNudZCHgSlYPkSKnCstjmpRCZOa
e/RVEHYgvk+t6FkkqzRDZ9x6lJBR/+2Hq7Jcl6ONTtS6XdJbppe83qIhDz4UHl3EyJwVFCe18BVB
B8/S7gT0DYv9UVam9Z5bKzlCc2bxI3wv3+7fljlVhb+G9l4gL6PSxrblwhgq7aD0kg6alARsa01y
ClsVY4e5nYZrWTkUdAkkdE6eqcKLAT4jikW8EqV9rXUCVQrPGJqXvHpRARKeJe8ZoB90wdwMdXO+
v8C5q2Gi+ouInHF5q9yuSoVW5GYelJ5cGd2xl8d2C5jwXYIB4M19STfNrUxxwZEFHHsU1XFJeFEx
sNUqPSw9dm5002zphm6qLTw0ZA0tf51tCwzF0X2zjTeq7W+q4EATT0SNqveCpeb7Gw+K/xrl+mSl
aoozI4lKT8k/ctTafeM98g+Rr69rIqyKUttFGeLfJS6WmyoNL5cLNWoVU5WjBrnDMKyQ3kaa2RZM
yx9ecMYSxqxLwTHpO01W0mM32iQ/VbSx26XrNHObQAaBfAzaItHLxTuQHYn8rIDT5MVmD8i8Q4Ss
szS0lqJRW80XwqvvejB3dxGFGDJeVwRAcJuvN9ukeqMKpCi9vc5u7mvjgTDKqlb5RsP/f/6UAAId
ONQNVv/5L7a/OnuyRwd1HIvaCNgdyR7cEaSCaMNYSLbchJ44EgVhGUIGzBizaZzrr4vHLh3rAXuh
gn0EVGcgLg8/Jm14qPVpK0aCVUwHwWi3PVqNRi3ZNKW+sEEzp4H+IlRIkS9FtwRfQonVJEuNPq29
tn9kV53NgGwD6RRlSxB3MwYG9xz2BZBcqNvzoxehGohTn3a11zN+k8FRkkMtNsiG76phs9gEOfNq
QBqwK/BOAS6Jr8tFei8XXTfVHqoC8npygKGTLpFn395k6LCBcjYyWIDGh+t6fXxanQdxnRaBl9BP
OemceGMYtpm0DisMhKXTFQUoCF7uWzM+4kVYrRhAyAeqGdxTUPleCw2FODO1pg88MQYa4NTJmQec
ldzVuyo+AKEhRwkOoRiw506Amw//Ms0E6ShFIm1L0AKC4V52yhfPEnJnZMqHKfDGJI28HhN7dqym
votEaLWjPSVWPLbpgtvGBwas8smYDlHRBrYGmsOvhUZDoRpJpgReLouoO0gfA8I96/623qgnk4Ek
AmuSgJLy762v1u2AImPgBYGbaS7aA3Rz5a/U5JMWC+/RzZ3jRLF/v9hDJTaMyShI4EFVnkKltMj4
oHWPQqk+SNnj/WUtyeLOKweGS4vaQuBlgL4rnuR3+tvvQKG2sHtzVwHwxACCQD4f7J48N2rXiqOh
AaPYG6O3ClNranDUy3Wyp7GTgApr2gzF1/2V3dTEv7XiQiT3nlG5E5RUY1pRDI+onewTPFfhoDlk
bGyDgjcyBA2HP5zFgVpEtyf1K43j9f2vmN3fi4/gVLOrm0rXBKw71528XsWb9KALD8KClWa/cvWK
MY1B/w6L+k1EUNxSuzqailGGxtQoMiXpZIf6eYqXGnhvnyNODLcYdF1mGTqwoZhANcurdTihzqkI
a1DghM5BAj5X/gjAIRT372/ijbHm5HJ2NAeCmmD6kBvIX4ExudOgIq9spVWzYL3+lxXqAJVGAzub
tr2+euYk0iabwtCLDZW6YYG4GhFEaJtT/iRFUmincfYhFeOvvAlTW8lN0MUEGQiecrLw9s+tmZEr
iXgTUfxS+ae/CoZsLLHmWC52WugamCw2exBRLMiZs53/SZQpaM7G1O/1iluzDEmdG4GnxUW9bnMZ
EH7q0jzinPG8FMJZtCjNpUgZNSymir8IQD5/obCDHHNki2HhkKKN/jbkhcbgCWIzFehhQKsTt6o6
VsJBxqpM8SEeP0wdgOjEbuSn+4p5G/JCDtLL8FaQIGHA69dyDI0SIzL70Ms7J9DXIONG+mfXia01
Pk2lNcq28CCDw+W+2LntRMoFrRHAjoVnxmkpVcMs06oBWipugmEFqmn9J0pvIgP+WwLGmtOPS1mc
fvRt4KMHEbKkHMWcFH+WsH6XJHDKQf1BHocREkwpsgS0GKM54f5+zUtQ0U2CIiLB682dEpw9Oamn
0AOgiSNs7//4nO1Ff84/P86pWtKNEeZOoQJiWQGZ+VPTCjurF8o0s+/npRQuKEStIsDgM1tCZU1v
odttfhmrxCXWgu+xtBq2lRe+hyhXmiAKOIyAvqgtciZiaRmK5N7fs6UD4RQYvAhJNqpjCCgiDXhu
51T9P544p7W+SnIjyrFdAKCys+BcS0vN40tL4LRWqZoGa8ASWh333ESaJ1wo48y9ADJceTwBeNNv
WqkFSQpi2cBRlJJul/LoZpHhmvVnuURNNmtOWPYMOIwKOnC5pXRaV6tlmuGKG+pWi8JXUznVyiPe
JkT30qGLl5oVZp9ZwK38I5F90YWWTbJaagWFxOBBQFZFTaziKdmPDlDUJZtkVpcvvAezan0hkLPT
PeZCIoKUlSfpLzRO3bI69GRJyDdyMu+GIYfAYGtYqxHh1DqusroqazH05DMBAeheTCz1hbpk3brx
Pv3Uzuoqsfrn6Ie+i6i1LaPV0tDlDSwZc3oRBgGV7Lugy7fagr8oHWSgx3jJuOrP06/UISUGkXdT
cdYS1RuV1xpZrJPwiwYFKLGd+/eaacrNBlxI5zagDhLaj4oOW1j/UDrDDhsReJAHo/9Kx//mYULa
HLEmg6rAlNe1DqGSF4D4QGVXnJgAlelTB0MQSy0Gc9cc3hdyrJiAxmvLuWGaz9iLCyX0iBpuTDPa
jX9Nv/R9ZBDADgyJAp4iArPGLZqHDJh2YI+q+Yq+k/F1GBbSqUzD+aPRMPIJgBKCyXF+ZqE3lBAz
Oz6kGA6KdXAvV40KLlTNSnoAlYydrQTJwq2bfbUuhbLdvbjnsYJrrmLm2EvHT9Rtel+0qrX2RqQv
dHStSBts/e71vgrOrRMToJg+QWc/svLcc9z4sUT8yAw9eF0CkrnUnTzjAWXg/2pxLD8JdkNWX/m+
ipeL03wjz+sg8vRhQCiEqV1bBx4KQT5eCMDYpVgR0Nv6pfzozagE0xfM/RvIlAHI9oa9Mq/rkuQN
LpmCVydUwY/epjIm/9GBAgR5ehzfBOlU+uVO9s+jass/021XrqqviDyjjXDBFb3p+/7+mu/6FcYP
wdvEPR6CYSY15gNDb3SHJ/U1Oxs/p1X7SM/9I9miirbBxjix152r0KY/UaC4f9zf0ym8XqPpHWWn
/8jnnpLQ0CdTQIO9l+QW2hId7dfwMDih1Z/RlRh+Sutpb7qCCwz2Dhw+9rjPtsmGvNz/ilmlu/gI
7nmR67oOxRJ6LvcvJQHAPWAQq8mu0o2so72qthK6NE4y92jjtWa0EZgFRBBwfbUKwLCFMthzvGQC
nZRst3p76DKnBOgkfUh/3l/fnF2/FMa5U2bYmwGNIWzchZvoqQUL9mqpwDQbS6Gyj4lDnW0l74aE
UtsKeZtEXqdQ4DoAmJk0f6gPjBFV2RVx+cDcUsWMD9T/COu/nkD6VmQUEDX0zSCPyFv6vKAVWKhj
rNGGfYzPeeRkT9E7RnD6df9Q0VV4AiHaR/4kfAgfvbnwcs6vHtP4aCtAiwOS0tfnqcutNFENOVNy
xhxQ7PivIEsu3/0H9F5n77/vn+esA4bSocSKC2De1LiIKKiLWBhoHXlVM2zE/twfjF+YRZJzA32j
Lw160Z2XdiG5MntJoKgK1BVsjnwDg460c5GZXeS1P/RN+xLbOYDT7Hq/NNU1ezMu5HBrA3ZKVnRR
H3ma9mpOqNYZTmZ6qvpD2GKCYcH+zD5xLAb/n1Vx7w2RobRhBmmN8wdpqWffAcAqyPH6xRQq04Ab
S8dgy1GzQLGbryZgGMz0YwH7l6eJPQDFQrU0G6RroeGSbfc6KICXtPLXWj/IKJP6SwnwuXAEPe3/
iOcMfSZMvV8A/MBbDT+VdQNjfl8n59Xj39/nDHmsm/6khfh9GUhClklSy8wOuv6MiKcgmlUuiPtf
Du5feZzNjgajl2K0RXhZrXxFkb4G0dsW/dJ+Tmxf2/rDkYIfPlkKthZOkS/pddIgyiSFWGUVezvi
3t/E+efw31PiSSnyLIz8usQudqvR9X80KxV0J9v6VXg3HWNNd+AFAc3p+Mv/0D9VyQKG7SrRgGS1
vv8dS6vkboXcdcXU1fgMoPVYovDZdaeqXMqJzPnmmEgAk44K1pObQQshCmAy2dWbHLr70Dejre2b
NwAd76tz+FS60cKiZg3LhTzOsIhqDoq8cIy8OF+n6nlCDcisH5X+oI2nXF70L9nP3dz3C3HcHmpC
1aG+BnHOJFtRZ6VndY1O8dID5LlWPFT9Qs5ktmByuZ/K9RNUtGYkqhT72dupO57hSOxq7/dkA2PM
rbd/29r//d5eLI+LDXKFdHgjvqWhud9Wwbfc/dHsP/cVcdZqXUhhinrhpCto6B+Naoi8dGM8jI66
X2JRvm2bYO74hQTONwLWf5YFCiS0P4Y9fPHDsE+BcB6h+SheNevWGdYjEKmt++v6Hoi+px2cOZ7S
DGFxAO1Q16C/iT9VK3NqB61q6EuId6ZbA2zpeXQC501YixvlI7DLdb4R90hFbDQHhGf2uGoWNGjp
QnImfOpLkiUGjtRXU8jR9AqhSbvUKDAnBT4LuiK+/SS+wF0XATqfAMTjhUlgB36BDMPCRZ/dXHRV
mYBPZPw+fMsjUjyoT4QmQrtVJ8D/U3f9rlx3v5N14g1PdJ95JjI5wIna1F6xbv7k7/U6fVbcxm23
rVMc6a9ivZjaYfedP/HLj+IeLMUHGHgy4KOEU7WS3cKp7cYK3eCHZhe2urqvX7PG4EIaPy8yyiEQ
ghFJ4yFRwXwOnE/rV2aldmYl69FaArD+nua6szh+/n+SUb4kKRaHGVen3wzvv6UV5qWd4NT/UE6i
2/yc3io33WlraeOfCjxb0QHujmz1G/r/SPuy3bh1YNsfugI0D6+SWj24Hbs9xnkRMjgaqImapa+/
iz44O9000URyNvZbAFeTLJaKVavW2vbPrj/vlG0J2M71bTDEzvafJ/CNpKzIBiNW8btC9Va5U/Zm
YOyNISgLv6399QnY48PyYuyq73j0Hewb4GOcU7pxguYdijYdnqFPyU8jUO/VY+5DFUriqJ+4G1gQ
PT8lLmR3a2kpNcEpGUArvVD2vxO8raiiHt5JeH0vhI+Gc2Nsr85iqZs0BTVzGFMPHnQcjG30VfNN
P998l70FRenDuSUualtWAhgGu3+F+T4U90bzu5SVKoVx+9wGF7cHRc1N4jIHR9QEHytoNHM/jZYo
CeeAhKjebF9+S3ZQlEGc2+SCdm20UOjpYDNxl6gBT25WAWoGNZM+WXZNvB6UodtlU3+ayXCHYYUv
4xRDx2cOMTCzNSARk2ju8zqAPFbyOZHuBhe652XIvW7BL/MeCQBwy8bYDZtyW4BqWQnGjRIuX6tD
I/MoVj29duu5kDZME02nFeesbrOHFWog2ckMy4iGvSRXFD0uzjae76ZjZCK21QHLmyDRtt6YvrfN
N5Mvk9sR+i2GbzB4gpkIEE1c3pCOdOqilAk5kqwFo8W2dOogl3KxCr3oj5WPl83ZPTTHuLNqBVxt
WrvP8t/anO4cd+fh1TQv4/2cNX5qe4E+NkEOSZfRmHapFpTxEvSAuBVr+TQpjl8N/daI62htejT5
zB2Bgl2St5veMe48tb2NafEIvgOMzNPN9VvALhZ36EDemWyWGGwFUH++3KRGg5oYLfv0aDZr0IAK
0DTSAAp91XS6bkj0xGOK6CgnqSiSfWoRlP1szjNxAIXr6a52i7uujTKy8dStTp4HI+xGaJ5CJ/26
WYETIHVwMCECZhlG93S5vm6BWJ5ddtkxAfitHdPIsJE916sEuCExw9erlsQk3VD2KHz2hxR8uouW
Br1a/MNiAGFEUxACbYwR4nIxOMhBy00U3jr4z2ZQ36WtWoE7ACH5xwJb55k3U8Wre7NDI7VYq5sJ
YnNgt4jadnlZBzW6fjKCiwM+Cwz/Ay2Fyj3PLBe3K10XHV1hvdiQMQvdRTM2kNsLh3wz212xHVNX
UvRiEZ1zdphESw6EGkAm8kzc2TTmeLxi/6Z5U+mz35Jpkw+2X3jVDngHSTVK5BPn1rgXquZ0YMat
gUUwp7C3v5P4RyzLiGQL4l6lwHK63aDo2bF31hnUqo4XKqU3grxifh+sFJyOpikr8gttghyVzTpg
oo6X6NDStlOUAq0+UMmq6W00OBjWjKDZd909BB8J9MX+mOE8sWvMRk9q9E5pqz9AEiTSkjhQeqZs
rm0gfpkxbI8yywQChRcA449IMhEx0Na5vACFXrax1UH3Zs2nn7O1bj09DSfoLgYEYyzXlyi8Aahw
A62E6Iv5zEtbdt3pE+2xxEzbgyIIaFkjAAsIjeJm+3+zxK1KMe3F6Cr0ZTBCpSXPbeLrxjHfLP1N
JbEk9I6zNXEeibEEiNJq6J+yYS3wNGOgvgpi8jzF/xILzwxxybYKzJXpEmYoV7d5fejB/VpSCZRT
lGW7mCn874i4iDvREVx9K44oNYdtpltR/T0dt7Z71IxvRbmtHLTT7NRPuiXoZOIK7G9/ilZggfVA
I8KGiHn3MHPFtiiaEMb6DnKAWTZjIvv7nFM4Rtz144S/n2S/LfWb9Fsi+vsYk8QwD2atP4tZjW7n
eEtf4mvV0O8lZNAOs+6Nkjskuq/nRrhUubdKSKI2+ccdAt6LYAIoN+/d4ff1CySK5RgJZOBCFCA+
tcPMpZ8yWyPZsfVuCXlvdZmWiOjeoIAICSD0y0FOxq1jsdyuKgZsFmpXdrts1QRUjRO0NcuDkksf
GMKjObPGZUUpcYbYJUDg5OkEfWYtBtPWkiYYoyl6zyeDPm5KlfRPEKw8rU47snGj6cswVFY4aWUX
TtX07JJVNnQq+Vk8Q4u7thAFmxj2KUuUYDJVMyKt2kpcRniWKFhB1ReALhSVLsNuCwHrfrQpAJvG
HCAUyg9T9O3CeN5/FribNQ7V3PcDLACz/FgXJFJAzJTpE8iZ9iPjIdLNA0Rar7uowINAbmeg6w9R
AIycc0a1HpLAaOXiywVy5X4kN13X3A+DGmiQYvKdVDbYL9jGC3tcpHfccqaUwh78yE8x4uEktwv9
h+/xhRUuzKdpgQeKBiuNd2vOtxD9LLLbwZa8SIVrQZTFSCXbOV6uF+KcBlEpcprKjXeFle8xQCYj
IhA4N7hLIGwGwkcI2nBcX9fPWlQQvPhj3OZDw9iwiYnvUpcPeVQl2b5T0uS+6+vNkmcQ9iRVHdVO
/ZuMhBxzmwJ3ZiSvS2us+24G56vk9widT2eqd5gnwTOScz4b8usmlCDxzPKKm8qmBzX53pD4NctI
5KXg9mpQgDcwurn6eY3vpbv4bhHVRN86hNyAOftNze0f13+U8DcBEQZWUaiQmjybipF4Pdg+sEeK
Embrxrqh4xMqV6msFCezwwXTPKZNr0K+4Jg29WEs9J26jj5Nrb1WazdtXm+vL0vwxUMy8N+y+Be7
WtilNQ1AHLmzD5jdGIdxfKAyIlqZFe5AO8dpyiXFgZa+Gt9/Jc5LbOz+ZSHglQZFxgf69DIOa7nV
x3OLfdMhYT/NhyksjK/GePq/WWGnd/6iTZ2UjAWsZI4/dwGA7WQjjVLCu43pQkizIFMDcT9nBORy
+bACfUZdMPPls+UEC5Ey9QjeCzj5P1a4HAE4GbcyQWaBJOTguGBy6oxtvN53EAmwYivoM0n2K3bs
P/Y4xzacDiLVdYamvNXf5HbzTIpvTXGv2h1Q3H+rcofi+Z/F6Rh+udzCUmtN1GKBasoN3dccAi3Z
wle/DvUdqHoDaTlKGPEtjM+zAUmMZnJ7yWiIURrC2qYmwHeye5vy5+uOZ7IrwuXviDwWy4BtzLPz
0h6j6c51S7EirwdBZl46NEzctA4WShR/Gav8aahAsWQOBJKkOSVR4tKvs9FNvqdkpq+BADhA9pJD
iJX+XmaArJI0NYI1G8sAd8cL1nn6bhUd1EUhSpGmCwmdMo9vAG51/S6F9CjGO2OgN9ZsefGGJg5G
LYF01ZRoYV1j6rShhetXdGw3KIrUgTnb81FLQRlhqpWz0ZIJBOxma4OqwTD+Pge72Btu+1OXkrXJ
k/zYpFPYpCOIuyTOKwxgGBwDuAmTeCAavvQnRB13QFkW1WzrpCVHY9kV6ghBW0k0FpU1sZI/dpij
ncUXeyicHPzUyNoPpbcpwJBtBbGJXPmQ/VT2Ri3ZOGGkOTPHln1mrl5zdCIcOFV67w8SWV7ZlnFR
DEJXvR5r+Ns1EKPmXXtY365fCZkB7tTtsW/tesFeJXm8aY3ndnKCRL+f85f/mx0ucFWFYTQ9hZ24
OPTtFgS9WXer6pILLlkNTzw01IOqlQa2K34evrj3kC+SdPDZdnwOIP+5Fpcx/j9HGSGPBqQn2rAa
KMlVzMnu0h9Tv/FkGyaM9H+8iucoA3bB0NcSlrQiwhjp4G7wLsK4pSqbphaH3T9L4tJ5PTEWtM5h
yEFfds78Mb2Vk7sLV4NWhsX45FXowFzeEbObBpw+O/72wQPASrHBa265vvNuyygrhOthz3X8hzoH
r4zRKUlVV3MF4Ie6RfrrGzPIp2U4MuF6QA/M4A/AG/JKawXYDJTMovnRnUIDg39V5/ilk/oY/qO2
JF0S+hyKn6iRuxZ7rVzunUfjuKxrFIW6cpNnm3mMgMCrSwzWbhoZxkkYy85ssQt2FstQjp9yZYAt
t/WBTEslXwDZn+fCmb6OZQxJHlyfAVWhjphOOCSxJAgIHeBsDVxIU6hRto6KNVTzl956t+pDk8lo
/ITnD8IRaFzieQp4+eU+JWho4NWKwhAq7im4a9dC89si9Wv1OBWS8xd+zyAaAi8DMFhHds4ZawZl
WJG2HCEOZW6Wcf3iTFTdJl2lhckyZAGG025NF8I/yzBDj83VGkn0Fm0pa9liYBhwHxThL39BbnWM
tKDGlq6/8uRp/ocZUbDy//n73NfBdtOmIi3g1jTpw4rYvlP9oIbEL0SzX1CsxWkZKOxjLpk7NIOC
qyU10BFspptCpTRAtfrY9/czaL1LnfqVkwVODQQLDpSUp3xwo8nq/dm6d/5avITl1sgUMXoFKhIW
Ri53dKhzO55T/BZwFZohakI0qIvibuxkT2HR0dmMZAWQfege8LxUXe3FulssmPdZ9fc1rryNkSlD
mOHeba5/4tkh8d9GSDJCJoRRan4mVqn7OW2cAQNnNXkem+HYLHeVuk9XPei6rzVGGddS0s8ThUbs
oIYaEROb5dlUrHkgc9vNeEmSJCp3rVf5kJtdEj2Il8SPZfQHovTi3BznpmnZ13qraaivZc5e88qn
oikBMtCo36rZ/h9288/SeETGqNdgBBixNLd+GTDDlE6tX3mrPz8Y+slI11CVzR+IRixAPoLHEbpf
oKbhfbLqaZavGcYzqzkCQ+lNDbak4sHV5o3rlX6Rh+mNnd1RKLlfX6roqwD6RLBFAhfCWAIu70IF
LffRNlHYSGmW/EY9vg8UaE78Qww7t8KlIGrurfi6YXXWmO8aEHOnebT2MupLkYucW+GqgGUBwuih
gBVHX77pnY8k7gBasiAzZTAX0cXGNA6Ir5B/oMzHfUs7OEdqqnguxygX7Lqy/IFBZTXI0vkfegDg
t8KzDfOdSGx47dCZuuUYszeCvbr9plwJtGU7avyLF/yxwiMB9CVxFMNEwUYx3k28yUELI7HwSTmP
BV0gT0BcArwLxE+4w+krDD8aPTpTFt14QPv3Uf2sKl9o4tfGjde/D/N++YVpeGv5CkWGoFiDst7r
3f11dxflDi5mIjFripHZT9JtxqoMvUMbDAGTfTYlUVrvafZltJfISGXjuSJ3xNgh+9iARhox8vJq
KQ7kLJoWiA6Qcm/HLngriyTIRluys6I4fGaGP7tUc8vGURmu4nkgvj357i/1Lc7viGzIR/SNOTfE
XeJ5NCw6Dviakd/tG0yR2X9YlY0dh7LxAtH1QpsZUcmGZi4+0pc752YdS4UQ6+/aRxDI/T3sBSJL
f/469+hqgTEoYgt/vQTGZVWPjvWVtOjXWG9tvLvubqKFgLzPQn0aySqeX5cLKZUSLGtsQrua2web
Wg9p3e8smcyn0Ao6DRiZsywTfJuXVpYUf7UHAdCx7HNQp/rm9Ogso8TNhD0W9HyBtoIwGahM+axp
Imo3FwDXzO2Gomlh0CG0vCdiu0FZeX6x7Lxya6dbsJxA5fagqE50fTNF9wnieZDvxbgnZJu5+0Qg
e6SPUMg6Om0+YEjcixpgs0JSVi1EOJP0r8s/KLtiGv1jhh9TbdyuroMSl42Hp0w/U9A3g+iRTjtW
OLEaSbrxeWGwhA8XnBIcxiAguzy/dfCchLYYu8IDkNGvg2ZGzdrNjIHAWMaK/dlXLm1xHrl22tA1
OWyVL1AjXnGMfysKhVYMVoP0mo2fgyOVu7ylqzRVZ+F5RiagPXPNyHcVtMv80c4833WIu/1bt7i0
x13nFbz8VjcOwIUomHDxfhvVb9wwKeOJeOOYNA+yM3z0OffvW5rUo7ngda4034Fdva+64ouSFDL+
JAHGRgc/BvAtGAb10Kfjcou4cku3ghwRik+Vrydp4ECP0sbbhCY50vjet718V3QYLem+D82+b5zN
32/o+Q/gVqqU+mSvECg+5t4zpGOhomNsJhlUT5DwYpl4FaH/i5liz+Vus1p1ptLhUX0ssk3fNj5a
oOmUhwktEVkwAmSmwWhVvkk3lgx7KzrKM9N8zlsnhht3bJaswixesQV4Q5MVWwTvXbS1dWRtjLQX
WpzcLbAcnFoz99jEQdlY7c59azAHj04HiEHCdPk5LyGFqh94uw2c6EBANhYf8lJ/vX6WAkKGy9/B
3Q67aCbadvgd5OW9C+xDG1rHH/FbGjUv3oFGysG+Lx+dpySU2GXR8fJBemmXe+9TumiLVcGJkpek
gjRcwHAeja/uG/2g9hvMnFUy1gFBrQY2UQ8C6QUjheWFoFSvrKe4ws1Jqh5T+GbQzT4w1huGhbPj
wzBS34Aw0Cp5CAvmEy7tMn87K9zZbT+upYY9rn2l9u9Ge5uG5j19BhoT2V7/QF3fTvyU+NPr8kOy
z8yPPu0z2CtRD7PB0PIxI3Rmu8kIaDgURFtTsXy1/ekNKZT+5q3uzdGQ1rd5X90XWaRrIxZefLOq
RZYWfk6psXpUOZDcMyQxTzXSNmNM81RF/WiZvkDCLdK97gdyrFfaKbfdaL5JViz0LBRjAUOEmp3B
y4QOa0lXD6JYx1atQyDdD5kyJf7SuA/QXsqDTn1t570FTlefqJLdFn2o4Vs240Fg6h2cU7cORVN7
0NHCvIMvV3dGtSkkTQ7hbp6Z4HzJQR4TQ3wY0T8N3ZL4VQv+KRsKvpCukIEFP7/9cXJntrhcoLRX
SL84Jorbg/uz90w/05SH66fFovgn9/SgdQzECc6Lr9UvVTui2AXnWJEVGr2yQfOpHsGrpr1nyq2r
DH4t+7KIojsTwGA6FCBH4iu2hr0uarrayKYsXH/7GzieNH2QxDfhMZ0ZYf9+du3ytm7ArO/gwVx6
9Sb37GQzeqq/diT3G6dP/ZaWqcSm0PswKfLBi4GiG/ddbnMX34/Syo+z/lKpqe+SF2f+VgOEeP3M
RGsDQTOeWEzNBI+wy7VlII5r9BYXbMZKQqA0x+MSW2NormMW6BP5BbYHTWJTGLtZYxo8aCz3+JQD
x+kIHXd8kyf7hr7Oy72dYiAhSyCF40Ga5+DSU+lI7ppoQ01gAEGqDzeBd14ulFT5OBournMKOiYl
iHOUoJV7s5aJwwg39MwO5ywrsWersGFnnNsfav3YkXTrvYK8MlqU2POvn54puHEg2QXakpWDkYBc
LoquTU2UPiNH51UDvYKMN5w5GX+hz/885xxGo+tzNZXkSNdvUxL7UJXxG+VxUA56nwbL/H59NaLL
fG6OO6IG2RPArxXGySbLr6eTC6o2KcmnKEidG+HOp/P6lBYtAwaOHniq7uOpCLX5ZM2h525IAsiX
FEjPyqrXtpG7y5XSz3NbwWRSb6t2lycvpE39ETVmpX3tu61mfc1X83R9M4X+fuYaXMrdgNpyLvuC
oPABPi7tARM5vqbdrajlXDckzIhQuHEgFAhRa6Ril044dDqJ+7UmoI3btjZ4x/rCTyYP4iNDerco
2Taz7M081UFL9qMKUfNy3dSPFqjCVrW+UeNBkqKJ3AiUkND9YgNW6OVe/p5ZK3pLsVpyXNRbx3zG
E1E6PiDa3I+SIlppOqpT3JJNxTOzubDIETUJXxt/M6brpLN9XZPtrshd0UpDAQxqNnhbcDdc1StP
oatNjjUoHNN9Mmo3PYQuCzb3XR2MlTyNrQQQLAoq6A+gNoECLti8uVfE6BiL2hkmObbG7Od4k0oB
aIJpcUZ/y1IFgNAQjrnA0rZePGUUTUE3ucO0fZArt2xKdAqn8tt6ozWYrjLQmsCLVN10UzT8rZgh
K1vgHQrsG+YN2NDfpYtQaKE3JXsUksGtorRRnisPitrXL4bID8+NcDfQTLMlAT8eXoVxFRkt8Vtn
DuT8rxIzHx/bs+wk6ajXuwYeQkWn75P5hNrkTu6HQisAWTJCcky08Lld03iTyxA/x3zFoEalAYBL
K+274g0yeifRRwelJAzLgiSZDdpdnk3jDWh8ush8GqUIpsLbph567SZoh31Eoe3QJSoEAlKJbLzw
RoNpHTSecEeLl0ZMMgstKpWlB+1+UZwbiuGPAcdF/2l5TLwBdJQQGPyoCJ0dl4Hjaiu2PIDud7nh
7MChZeV43GRGVNYL9Ahk6Zbw6M4scvdZxdhsWlvIkSlZ9gbdDgskWyxJeiU8NQhbYnwW7P8oaF2e
mtVSaNmP8A9if8XsTBdZ8V6bXqDb6Vvt/fWLJQxQrLMEIWiEeJvLE/q0aEu0fVDScab+Pil15a4u
IZl53YpwRVCORP8IwRCWuBXZtQOUFnKrAVVG1v9YJv/L0IFD57od4fGc2dEv7aidQ7LFxRC9vnlT
fUkMEro1hkgYDSk+UzyMbrSSoaapi7q2jilLfQ362YRM1n1dStINQ/ShAtevgbY9G/+xeS/DrV11
PFqObje5b71CrHCJZy8AdiY9xGxYNV8TlA2S9ZjTXA9ArJH6pjnYN82obFB7t0O1KM0dnbXnVNEg
glTpRdR4ebHXFgOz8nGzhl2bd69ZP1sReCpU381QIa3X4mEs28l3yIBSTKo3d2OO35HMgwbBkibb
zcWUBbUNyJ1a28sG6B+yHesyvUnwl30jBzgKike2ZOtFDwGmHYVnNyjykBddnitInqlbWys5zgp5
XHrzEaUM+1QQowhpk6RvqdJaEpPC7yoQzoBp4HEF6SLuk9MmdmNnxoy8BBLvoQZSlMB71Z6cV/Ku
/ix/aU6YtwEQdNc9WLzS/6zyTcms1Ihq5LDahLXXHWbnLWnfFSPZT9bzdUuimw+Sdw8jlWg7gFDh
ck+JhXnvrsaemhSAw1YlT21MZZvIQhWfrqNt/EEFAGIIPn9EjavVBmUhGIjSd3P/Srz2XgU8yYMy
r7crq8lXC+oP2dP1tQl6bviundnlDi/DX1VGD3kX5O0bf1LJ86pl9K6xYvWmnJPqlFRJjrGXaQkn
11L2sa59rRLNCOelbPaADMjUToTv9LNfxFMEukDBUQXjYdBQ8puj8yPRIv3n+F31hzp0O4kXiUIV
+m/Q3UQPGG90bvlK12n9kMJYkmNkr90XJYZ/y82Avb6+0WJDQPygCIBWBN+zylJzIR6i7hFSOyq6
D1rf+8739P26FeGlAGYRdB+Qv4Ic5KWrdksH9s8Wccjxf4BQLjgU2+sGxJf9zAL34ViGdhgrALPQ
3TOgQXPqd2Ax2RmbX6m/hErogj/o/2iRi/GF5ZB8nEaQKDs/2w2KfIU5vClVv9PSHaDTKF0u7q01
1r4BfQCn8MdKpvwj+igzJOj/7ioXVItksJaZ7SrIK0LQqe7JNntKZR7yUVb+FALOzLBv9lmStii0
jPMOZmZEUd+C8iK0r7aZn3xDid+PuiMGtrLwFXXADdoAId0nd+Pm+X3dyKB+ovWi6IaGNBIaPFW4
9Y7GCMISPcZXla5BDtacFmziDX1ZzE3Z2XiZ1ZLLIcpGkAKjSGYYDL7J5VYoE2amVuYFxpChiOGp
2S8MWH4piaxMJrQDwWI8aVG4Qu2A2+EWMAIATGCnO83NwXT3oFe97q4CE4xWGLtms3IAX2V0urUo
aD1BH3NjvRY3qYxxV3DDNWTwEPgGcMXB1+hyCWh5DU1WzwWre5hADezoCI3IQI///kgu7HBH0pmj
U9neWBzL5jcw1qBDkKLRBSERcBJM4GMhmATmBXOTjBBXsZfi2BROtIy3bGy1U9+lCGvhkdgQ6Gaq
1TgZ7pWQJp6iFoNdHCdta3W3U74BEOcfTv3MBBd3E7dw5zaHCSBXuuoAE+DAv25C1LVnGC/AYnRG
H8UPWaDG2yvFAAxOvLVu4iiP8Ln2+2DZ/XqW1X9EWcGFLS7Ko4w+GmkHW3n+7EwHYwIrOECinlH7
ahpWdgjq6rbeTMWDUfyUlTAMoWOcrZSL+FkyVAplK1VS3/vpFv5yk3wZj+rzGqFEGxQ3P7RdH843
/SaLhnB4zINiR8P6edhC8/hmicxdu0EjIWPErY9gmpNGakGydrE9XByp7LYxSrY9L1qobmZ/3euw
5gS23wZx+Frfq6B5efH8dHPdB4SefLYx3OWH6M6aN8jPjsUUb1trM6n61l2j60aEEebMCHfz5wH6
1XYDI1bzhPS6VB7U+VULFk/i0B9oKu57d7GL7Iecfe/mzK1Ni61GCweffhkOWuTu7cDA+6EO0iDf
azvypYnW0LmxQxpoX751h3afgpFva4SgTg/V0IxA4RYMj9D+0qPipEGbNt0tvo2dN3wSZpGcE5Od
Lf+rWauRlZ7xfeSriI0XL1RnQFboiLe7ZQ2v774ItQIoHz66KDNaoADmrl4aq4NTKBBTaDDQb/hr
GcUEk8f9S1dsEuo3he/Y5V3pSL5bojt3bpa7c7qtdIWVYVlO7kT9jGEXMutHzR6+22MqUywVJBhY
I9S0WfWeEbpfnrwNN04MC2skur3Puy2qbFqVRMXOs6LOkaSsIn/G2xRFPWQYEIvgYrOZxbHVsLnU
rm2DXK1uUNvedPUpU2fwWP99RQpo3D/GuNMrCyg3xCNg20a6fLGc7jYZ3mxnDLOW+qpGosmUiYkJ
Dw5K0aDMYNgIl4sJboKaX1Nh6CrvAO1bGgrSZRvzSlVran6O2ZDddQcV20NB1oJYBQD93K31clCR
eSPGlRJt/22f58jX5kb2Gmbexl8ylDDQTEGfFoUkLgap2ZzoHZtIarQXtWmiEWUbPXvU6dfU3E/D
PtFTv8Dor0Peqbkr29fraxTF2XPz3BqXKlvWIm6goRDbgO3WqF7F62NC24frdtjr8vMy0QFnZWdU
e7hL14D7KAGyFqNfxpupWjdG3u/a8lF3v1PtvsjLzdjLaCbES/tjkrt6CdDCAIAANYV5iS4Exdq7
2QPjV9pUsjbRtUO/47+1cX6ZGKWyaiWOcMnbbW97YbOMp95t0sCwqa9AY+D6Xori8rk9zmXWTIkx
FMb8EkxGmfkwuL+uG5DtHOcU6jR4WswMNE/WkAZN/WhakiAs8wcWN8++iDTHiMZI4XfVAHmyAnSw
A75y6j2I9wxSQFfptwGM1/VlCc9Jw4gJrrIKtVDunBZUNxXdAAi5uZ+RxSQBmXbE8Pvm+3U7wu1D
gRDlYLyMPrEYxlQl8cogbHnn/FjikQSxFt/Os4yyU+gHBt4TjMSNzSRf7qFFC8utegZXm5/tYadY
j/+wDtBLqKYLzQXIbl/+/SwdapTEgDeaQDVVWkCuAFeqjjLaAVGDG5NRf+wwXznzhVhdiGJP6G0o
GkzFUUnANInh/d8ow20nRwdshppB0bpvmK7q/aq7twhQ3fp8LHGYCaZjr69bFPd1BGNUlXWGuubW
bSgzXcjEOmSoFVp7lPNX4rsyISCxFWSfEDADDR+vA6RAU1ixVqwayOCu+dHjSWhO9yaR5J5CZwS1
3P+a4YJFmdhTD1olNI7AmAiBYzJjHqiQ4Rb5UiZmhFE2QnsCNDUMB8dzniwA5aR90Ran2r7BSPuX
nJwo2eITVjt7IJNDVYEYF3Q0rp8UtzhmFckOSppMl00H18+l55CiTdxmHMnJhrRdhlFvp/k9pDIl
F+6efVhhY9A4JpSP0RK7tDKmidpaNCtOGdqyAa0g+luProwZ/wOLfvaJ/B8zyINRGlINLIyLuk3u
mLHloiYQ62Wgp1Frxb6R9vvK2hpK5TdoXhYji8YAmvRZ2Lo3Y/ELlD5hOyi+qdyWMdlc317+If4/
PwkzlLaDtzj7cl+u3E4tVMd7vTgVKUiiY3c/1u1Pa4qsyvtJmzFYYnCSLLvFeG+rsCdLdN2+aONN
INggf+yCl5hvfCjKBCncOi1P1by4G21elshKNFlDgruIH4s0sTYM4wDMAnX1y0XmuVmBeLAvT+VY
BAbN9sv6tJb5o1L+03oscDhhGAGlcYtLgkYlK8fUtLGdYFDrlH2fzOH1HRNdCKAM0fr+QOjwZBuZ
tk6GnmXlqa0TNegm+2c8g/M4VipXYkl04xFW2LvGBAERJm0vt40UK60H2lQnEEqClmCyI8jHzvYp
zh4G/V5ZnqiMr0+wOHyG8CDF8kADx7dA0R1fy5LioMioMzVhKHZAEXAvJV/hchPmEGhHYqCCTbaD
4o1ziMark6U28+pkGk/93ugCVakC77kfjnn70OqyGguXlnwyx73a4jZ31mKpqpNq1SRyFmMMh6Z/
z5aZ+MXotQfDRZ533U8EPo8lOogzIMZiz/vLw7PHTou1FTZz7X0diggPq8BaT1klq0OzCMEFNUaQ
j3vlgPEYOOJLQw0oPxSz6NBcy4I+9yIN6pHPqRpUPZCAhox89OOj+dkcLCLLA6qAH4TBvA/AGFNZ
n/IC3XDU2rNN3JPxXu+qOVRXt9tOiTqHfaJrmxZUmREYoCGpidpsWCVkjsxRHYPa0puwVQyALFbV
8G1qAjWbN/aezrO6gUhIGmKqx/LzNAe+DtWxHeBWFeg+m9Kv7H6IWsSrKPPmZdM0C9m3OfLcjmYW
KGky/bnQVgezaEWHBuuEIJ6k1QOhWrFt0YX0x8F+mRTah4mipwfSFs1BL1L1rltblI6cYdhe9wTR
ATECewYsRH/UYzH4LPlqdXxt8I/1aTHLEkIBWhUpkzIHFoiggrkstGhsnfbZKwaZ3/P1nw/HhxQu
GPuZOCECyaXpdPWMrjTV+jR4ACBpoBBjNb79lJ1ma0vaPKQq+9zhTVwOkieUyP9RkIEuNex6wOJd
mm4Ud3Vpn9enyXUfa+9lzJqTw2Ky5J6JQsm5He4DqluDXltxWp9iGhnkubpTTQUv7K9uWfnz+KN3
JHOW7Hfz/n9uj0ule0rNRCtgr82+uePDlGS+dwDDOKDFw9/nXh+sMbr+QTHOt85qhyRZ73rVieqZ
uR/dTAcFnftlmYr+/bqLCjcRg4KeaWNaBJP1l4cVj2XNCE/qkzke69kK3K707Ty97Yefpqq+1pB7
8CRjzR9cRPxGohyDOhNyPsYlcWlT8UYknqOCAJmGWrNPMowItN8z82nSB98q8k0CnTGLRG4d1DFY
3Adwo/rWDvg3nyiHZACZDso4Ye8BJVsc7HH2B6sOVPfp+tbwo3EfdwgvFVA7g8HHwCjx5e/sU1C2
5ZjVOjUh1GfVQLf9ug2QaCcbdd997Rq/HvwUryV/kLwORadybpn7/jvD6maxRepT1buglrcjSI2G
mNnYKu4UNTHdoPf/AkE1yY0SeTgYb9DiQs72mQjApaWWGnlTn9yKhB3oCtPqd+b9tIun3Hu4vrmi
0Hhmik8/h6au2lbH3lqt0eLTkAWmVkBA1UYV0Fj1Fs21Yjx4BSSHrxuWrJEXCpi9zqiUrkZMnqvH
FQxji3ZsaBPO2deC/LpuS3iMoEjBC8oFZSX/xQRx7rDaY1uf0ph1vu/q9bSSO9XNN7qXfZmKW7WV
3C1NZBL6v6zuD5gmWsiXPouXlt5gSrM5rdCx8CkkWyqrLH3t45WfzsuNB1wdJnJWZZvO67zrMZMf
Ua9a/MlYq2i2s1/r5A1hR81+52pjsaviZtzp+MTHmrSCL/pUoMeNAi1jv/6kp45JJPAOzfhKAW03
Qg+sLPdusdphUivQS0xbGl0/EFGWy55boAlFmRszy5e7M7prU6xK2ZzmaD8Hh+t/XPSiQzj789e5
W4uW/WxkmMU/GW4XadMjKd8KaKDGd1Z+l+vbof4+ukn4/zk7sx25jWWLfhEBzsMrWWNPElvdGvxC
yLLFeZ759XdR59zjKhZRhGz7wUADFczMyMzIiB17F+bRNNz7pn9B6ZdHKkQhkkjwToC9hLC2aAKP
bKLCbaZi78WPhlV8ahTLUdG1LeX2Uxv/BZuNPjxA71AmrW19nJLHUUscnspE+/1jIB6F+NQkPUzI
ieMVD8C1UsHYOGDWp8gwZyp+3miU7a8XIFCHmsaxge/s/O4YVANP8ESSnEjOwIhUcvIQcAvZgzyU
p0bTxhc5GtNjqLTWrs08eWvF5vW+mTa2JiL3YDnMJWJEbUuJVrWicNXC35fSqS5tzz9nxkMmONOr
YoBF8l7iHxuLtaj7/rpXoJ5DIJtLhX8WftJp/dhMZla4YigdhM7Oa+nB/ysJ6C33tb+rYkidcjD/
iLNDnA22YPrPfd87fTFxFwtf/SnYq6V/KoSftULurNsCs60dIShoq1AwkpvQ9MXnFTSg6OLQFm5f
9H8QN1qOgG6RrZppc5aL3rKV2ExOXieoe6EFLX1/dpaN4L9mh5WAmUGGgI0PuXaRxqRsb2Zl4Urx
NMLKOKQ97AwmFTCL18cT8pgezXbVlO0EvPvUdaU62Fan1OcmiuTCHg2/eBTV2v9SZC1UuDhURyei
WvSOpsXaXkiV+NvGN6/5EXBLaNiIakCvzufcRaCvR6JfFqqIH8njQ64NZ7307CgjCO39ffpJ0R8D
z5kq1emncWtLrXkT97XGqS/C4KYvtpSU+HVOkZX5+ho/JrbJv4oTEZT8qzH+Y2d2m4sxNjEiYJGF
HT39aXjPgYnCs/CaFN+mynTGOthbui2Z9Yu1FXffHtrsEoCVENOB7aLN4dpwCY1UZqRsl9B0QCwg
ifBXuqWjuxLrXRtZ3AzmkFiDFnN2y64PHLB7q71nvzftrip2UUSjw7vyzdBofCBvEGW7nJBQ2Li7
56v5+jDirUZTERphVKBuFrLUSk9txp7LSU0OStq9dWJy3ljEW2fhXUYXPhk5qoVs7uu5pBdTpLcz
LV1pDJxYLe2EqiRo03OYPgV+4QjG6JTi59zbGNtt1HVtd/77hfOIQdwXkoJdXX+cqodBOqqIBxqO
Em246ZqzkKOjp3Tm2r9h70pzxRQyPyvdWgNppAct4lOaUjpp46u/v/MYFJcuxyEJGOlX0vliUNUg
tJ6sV6Wb+dVT2KjPRVPbhkSFzee6KotTEQmPspefIyv7uLGQyoqzaNxcxBu0CpKzu57Q0pvGcgjH
0rV8HRBTwbVviJQ50AWiko4OdDnmu1qPkBKrgXxkQ1g55tjX57yuinPR5FsZh9uAnsng+KH2x0OS
rNT1B3mcdtrYi6WrZPInQY9e9S5j/o0fuTaeMzU70UC2MQfzRbTcMHN+DaOUktg81yY1uUP2ps9L
t6sB4wWpY+nFeexdktpyCdCcQJeyiBPL0IWOKDl7W4jeNWf7JaLMtjXhXl18gNKikjSKHc6GQIzn
JQCGEmj8ppGn08ZY5/W8Geus1/xfU4tbMWpSWgeknrHm0x/DEBEq/PT75KdfSA8o/TiV0j+FCFaK
dE8McfoIn4XjBwbxi3gctdNQZLv7X7Q2dso2EpUp6iDc2teT38alVcZGUrrV5NNUAIPIZHfFlkL3
2rDh4J9zqebcibK43GI1iQdIoTk3vO5YF7Jdi9bfhVqcpLLe3x/QStLdImOGiMw8y6q65OtQS1EJ
ga1VrukJ+1KEt6gz3QRpzSElVzZ1wlueC0golPGzHhzuG185++k9A1JMvh8poOVzmBpAbkwWND+W
95brP0ZjI0JZmUcyLiBkaU6gM3Z5XBSymA3i1FYu2paCnKAt8Cwnz76ycb+sOMWVmcUhgNhaW2gS
ZqqvCswy7dv9WVr9eUrHGk0Wc7w+//3ywK1HpZ1gOXYTpXfEZD/GHTHI7zs2xU4ghexokUf7wuVq
0QiTohwqd1IrpwzQK2yTYy+f7g9lZcGvrCyiqbL1TQkiZmZqp9obd+DqYv8zgmWNRQy7RmclKjdK
uwMoQBqSf5bydzP4N051YWcZM/liWCY9dqbmbHo+115lW9GxiLfO2SWQmNOFKwVSa5lWcs76ZSJd
gCupj6DVdU1ozKaAfG9HNj+1Q+Gg8pgdP9SynWRHos/gvet+k7jtxvrC7ZIwi/sywfo4DY6ikPDT
kUHqhJ0PduG+W8zLvjjmQRdyr4szyJzs+bWHZwM4w7xOaODleXZQSiE5CnI3nFTYipMekowqlMVd
TKbuWZf8YX/f+vzrN9ahcKUDkusU3ulr6wXs3VIuZ7U7Vq/eWB2SLrKnMd+wspIEoNgPgB78t4rg
1ZJyTJCyupX1onbLUIKFBrqgXJEPdLM9anJ7sHzhqUhPY1CeLb3dRZNy0DRhY/stcTG/1pSME8Uz
BaURqlnXQ5UNmC0ks6rdTPO/FXT+eDRUCeJ+tBJbNx9b0h9FJuy0XrZlo87sUiqfhEk5BZV/6LQ3
KdhKjazOPQ8cQlZw+Za52EyBp5v54Lc1RG/2pKGwAHY2mDYSHvOobhb4wsgcUV0coH4+poogdbUr
CNNxBEBnji9K9d30XyXxLCUbC701pEWIYAaRLCR5g7WmsJUe9o5Rd1M539o0a+fd/Db8/6mbz9qL
USmJKETE4rXbeLaavVnmZDfy12zzGFp5xPAGBa+lc/fM0O1rO51YqEELv4TLK8luWnnvB+fSS+xa
gnBf25i89UH9Y2zhoGGaa6nmYyzTf1rWN998p4askMq9v+XXDpy5dAy9EBzRyIlfj2koc4KGYWzc
kveRmP3otK+dPzr9cKRBVfYf4/zrfYO3ux9xCqjY4WYlwTPrOV9bDBU45jVfyInaSyfss12tlXZp
BfbE7SGeILdpy6OGroQG7qXdeIfeuORsHBJ4HTQVtFviYrjm6NMvlJPbSqx3Arqoauy6k393TlU4
ypnKWQCR422Z5PSbURMnXSdh0b4OZ//c6gfDO0rCo5J0u0DdQNStDOnK2iKSSGKhjUe4Xt1RciUI
aXr0X0q65TeWbdUMjx26TqFfv+nGNyAZiTzLLNxSIA9j9HrpJEb5MPiiYPMGUz8CMlT3AQ/NE7Sg
+VEWZEjUklY5VMgVc1uiiSpr/W4WQdr4ttVPA9s1v/pBxy0jNqs0IarqvMINHDX+q5re9C0I3s3O
n1f0wsJijsckolk+wkId8p4soEThvEw0u6/FZ8XfGM5t7f7a2jJ+a0vNr9oaa0kRkMwXz2rUOOhH
OXFuPot5B2ebZzd0GnM6lIZ0ur/SN5HpwvpiiwhNPyXNZBSuJni5HeiT54RGsVW8v7mJsAKQimIJ
Rw8yj/OaXpzZJkGO2XmM0UyPU3GKtFMn9HZ/TinEbfX4r9oiN0szJZ3TsD9e2xKnSM+DSCBzaYyP
EqfO4D3DFVfDiF/m0RsUwVvP1tUlJLCQ57I6VbhlakIpxqi1hriEJR4q06D8y6g+lb20L2In8neV
Ie3rsW/mmhsScrJ7fwVvX7Lz5OrI19GfyqNyicDIRmgWkLdhQ8wND/lPtVV3udq8BVruDvAVdYb6
EPT+qz71G757c2v9skxdg9QAqJdlx8WEBJGkxX7pNmjPNFl9EL5XtXXs5C3li7U9D6gGvo5ZuxES
xes1jYJqTKaK1IuYVC1kvKbiBGYFTIJq4saYbjcEuxl5SOjEVRqqlvWQrh2RBMyl0k0myP4Ho6RV
XG/U8/1F27KycNI8E7SuCfXSHeSdJ9hlubv/+ysuSUIU70cLgiPypuVXSBKdG9Uo3eCtbiM7H0y7
T46h9WFEnFD3DkN5MNOXRPh83658u/uwiyMiTsQ9hbTC9UoNjWpEUh3yeqpksDIBgbY2EKKFYiEc
40SSqUbr9F7GMRRacJHYuWBC0W4GxCNd8g5wFzlDvype0X0Y9lUmvk1ZRMtc0eZOL/bpIRXKQ+mJ
xGGq+JrTCvMcj4ayN3ib7ntP7Q5hZUq2YAhb0pfzl19F07xeANfPBWyeMzfYmWkqO1NJApI2SrWP
qmBPH9IBRW4gcc2ubRDolttuf38619xkJqrRodye9czn2b44NxE2mGJ0FEiBTJbhdOIUO820Sfv3
K3u3HBpNDzoNFhAVwxJ3bUbIqjwBJVG5svboBwk8l7UDTloCB0Mi6dgU0U4XLDsy+p3o547vTy/B
FNlNLzhm+EPRU1ZRstPcKcj8xsmHokcKhxJzUX69Px+3B44CKB6qPLibiMuXd2WspAVF97Ry0/jT
NDz6757yMZE2CLZur3+MEJ1QMkHHCwLO69kASDBMaLgyG97HsoEEKOwctMkeyD7vrGCj9+/2ZMOY
zC0F0T4Ub0uMQuZZ2TSg8+CKBpCjuDyJkUeY9Zud+YwDM5QMaXCZC0E3DaINW0euxcptQrPeTbkZ
UvxRxJM8JvHx/hqtTh9vWursM/vZ8r1fKV5FSUKq3Fp+CC1xN2SnoE/sxP/iNxuTt7Ylqf4g3YWo
H0WZRVgRhiXk86NRuW0o/AWXv+jziob0pgJ0IZE1F4svYrkF81w1SiEISQswzdB7XLtHPuU+HFzk
h4z26HnDYwTPRfgm5Y5CPJMax7j96/6E3qJ8WDzuvP9a1JdvKBHySVmgf9yVj9I5EXZfFEc9jId4
19neLncGp7KbfXVUPpnOFqvH2mJeml6Eh16vN0U6CSym4AmfoK/+HkjNroBG2DbSPtunkNZvFLtW
TaKEQ8aIo4iw8Xp+YbP2s2jO1ZTxWd0nHK6NRLfE0U+zjat+JXIiakPcSmQH8jxc+o8aWjQbKiRI
xuGPkMDbidSDHOs7STsHpnYoxVfrt5mvfm1FOqGwSye4TLBxPb7Cr8l+hkHtagj8/lG+5+/je/TB
OwuOsR+c8ass7IzufN+F1u4RYI28hAnC5+bYa5tmIDeKlMMUCAID4E2zk9pv9y2s7QrYCA0aUkmj
g424tpBWfp6p0lAThL5G2R9DfUroWrCCvZQp+wDlJDXYSjithRr0uhHpY5WYY3aki8vRFOJIHSuF
HJqvPRhfo7w9Sq+JVe0MX/nM83HDW7bMLe7i2k9aw/PU2hVhUvV6xe5K+SDG2fdKgcn7sSCncX9K
Vw1SZrUUyr4s3MJg4ueG0BawzpieNiE7HZvEU2Z8jLMsPVn90OzzhhqZF/vTxrm6dikRu81JG+qs
PLQXM1spUa3rOjNbt3OoGNQH34jSXe43v9l5+Ws3zO1QMp3hlHWXr7UuKIex8sLGTca83De9nNmG
z61xfyrX4oZLK4sAR5EmiN+sqHGRWLLDSNurwavvv6ubnJmrhuYuUnBeBifL/PcLn9SbTrMar23c
SiwdWQh2SvceSl8aa4ucc2VH01GJXBj9t7j/Ms4OC6uKGyPoXDmNpr0Yt9mL4fnxbyfQEDIAXwjR
KOgsyJ2uh9MlXh/4XdK4nPPv4IHcKQgPohYc7y/Pir+RoJvb02SZasiymytNMqtSYHV3uzCzKbHb
zJoibUlFrVwsoHNnQi6ReAtBqsVgRNUbrTBt3UAPZEdos8gp+vpnB/DxkNIeiAao/pud87N7g7YH
EgzhJO+wpSJfjHSKVAoBNkP6Uj8o6YsQfr4/eSsuxyVCnXfmF50h9tfDGgu9HkzAb24tUhRLek3e
CQXIzjY2tF0NPG3jWFrxPAXABw9xKrMwOiymESiRNcqB1rpZbZWHsdHhaC1yeX9/VGuLxR6Cd59q
IDXsxQNZ8ybD0+O+JWM0OZJXPeWT5iivUlkczCR7vW9s7bVM+xZHGhuJNPHyKqmLTgwg1u1dK5WG
l6BJtZ0lVLJLn6R2EnhpOkFp9Xu9FGCMEUP5oUOf8lDFubxxUK0Nm/oUagoEP2yJxbBLNaLmbUS9
KzV6dlRnTexKGnZ6k73JevxhxL03rrWVDP1MnkbvDsVvnj3LvjKrLuraUoXO1aeQuxO06q6SwvBg
FUj1mV2Rv7RNJu6ILYQX7pviMfUtkgki7RyiIcQbn7MSR1x9zeLqEUjzDF2vd+7QiAU62l6z73RL
cILUynZDrIQPbaHQYdfWUP90/hbKaOXOBWFEMAESmjaq5Z1rlU2Yp2nauxkXrVGZf8DG0qS6MzU/
p3I6QbSjbKz46oAvLM5/v7gxaJG0fBPUK43BNRok38r32KtOc4+TYg/G0xh8ue/rK8cFKVj6osnX
UfVdXrg5vQCZp+eDO1nfpcztrcH2RrIy48a4Vs50lewZDcfoWNx2wylGp2lVZA1uNJWHtkwQVpoe
Munr/dGsWKGsq9JVpNEQdMOQaYLBqxK5H91KM1BaowvYV5O90NTWxnm0cupx20KhBp6SVt1lqlPs
G3/KunZyo04XHsbcqOHGlcuNwOvWygx6gEaRE2Amj12c5aXej6XVap0rhDlgzcpWt6BltxOGBeqa
PF5pGiGXce1uZYAkoe/hbvWI4GlJz4JhRI5Qihv7eOVInQ0RAynzw5Xz7NpQTFjaSUPTu+L4LCjB
U5nnL/oUvc5FP9kupm9Z8LfX/2j7LaW6WwenYjW/Q2Dum/WtF28dNUxk1UvqwR1+hNa+AwHV7qQt
Zdq1aZz7fGY9QRZsSQGr+F0g0fA6uNVY7lKzob04dxrz533vXnEHQPkUTEx2rE4H3fUc1p0gG75f
T67oo+wU2e30530Dt8cdrjCzh85m5mfGtQGp66JKh5jErYy83xeRqJJD0YePIP12WSp2u0IGJzD0
Wrpx464ZhgYNwvKZkICL59qwUWtSEiMsDezftKvxoA+2PgnOgFhxB04haTa278p6UQtmpehUJdO5
7M0KTfjQ1C6Y3HJobbE/6XFnD+Px/mzeXt4ko4CG0oLLW5sT9npQMSkqzoR0cvPxlNZ/BorqxOKH
Odmu5RumVpxcJbdG2KegtqEtKd/HIht6xaomujbMw5B0r1Ov7/pGOxrCdL4/qhUnVC103ADwkPW+
ZdyEw94MxU50O5SsHaOFy7Gqyi32rpUFonJGAzN7lkf9TWeqkUgApAbR9dPeyRJ38kvHiDZm7fau
ndHwMjEOtQmDuvZigcJKaDxBEd0y3Y/TByE24S5KnEA9KkrnNKm3l8Xv92dvZaE0EPVs3hkDRWbn
2iS4cC+GDFx020ELDlGdxo4Q9ZMd6+W5iS1xY7FWXJDyKi8OCFKhrltSSXhSqaqlXkpu+lJpmVMa
xsGTHk2wTUO2xcGxZktTLOjc5ueAvATI5K1sFbWnSy6Z+DAcdjMnThgHHwr5sf90fxZvGV2g4oCG
QAJqblFm/cXpfxElKaOE/CyyIW4hqEdveA4Ef5/0la1XybEQ/xxr2/d9qFukg5rlz0nn7cUg2099
cW4D6aXwu4PoWV/uf9TKGXb5TUtpnVajrTUfCtmNi3A/hbvBOwj6Q6MeU/O9RbD+vrWVZOWcXiO7
RtKQ1TWVa08aAnOi4BqLrqCfEtSfPOUtrJLdWB6M9CVGF6Y+0EN5uG91ZfNzPUgz2TnPEqKfa6Nh
XqmQHmWS26RjYPdGN9DM6ikb+3LFk66szJvoYnWNFOJglF0ldx5XrtHFJUFOVaFUJI+oHmxAaNas
kVBnHmVePjCUXFtLSXkFcdlJbi2ldlVAg/xMw+7Q7NJ6w0NWNv/8rlLmZ9VMt7KYPVmLC9HzVckN
K2OvRV1sB2XU2a0KnDVLttLZK/5I6kTmtLFm4PeylFRqfdZroye5FiR9nu6/wKQRaW9S94ck+M9C
v4U7mO/o66oh8SP9RdqMeyBxvJjHvjLiBA5J2ZVJqJXd25QjP9I4mTSeNW0/5MLB9P5sUduyYgux
+WHDaVbKInP8SiKXy5aIeXllREaT6KZfsv/Sv8bI/zLK5qFMxbPQ6A+FodgjkKS4Uo5ETodIEr/X
w+j4encuc9cwhPfwEDwVr/SC398x8nyJ3EwLvHiENjBus/7X7tUmXVqWBsmDvKl2SoJN9WNlulJ/
SMxvUYQOKhldClXx361l+7RRVEC2k/eumGyIrMNefYroN/OsrQ9bO0CMuZZDkgO1MW706w9LwBz4
wMeYLx4vY+WjmDXuIsSwDaPd+61pjyrUK8l4rNstee+VYwRlUoAxxHyE5UvcoVT2idqYvey2rWbZ
ndCVoNSFrSrH2najOQsGdWhY5obS6wH2vSZlQJlkVy0/D4g2a/VEKkM5eNkWj9nKETL/PhD1WRrs
5iyGNFUJTCWV3WxSUHr3d+BQIOHx7RBanMLc33epdWtEyZB4z1y0i3Gl/qDARMLCpZFpHEqNZ41P
W+xhGATTHkhZ/BT6IPv9SAIBbCi2KFT9QuFfT2ao63FgGKMM3OGzlhk7oNL7Vnjum/aoZ1tZn9uG
TGIVlmwOn+f3zpIkRK2CtvE9XXYlAcm9ceKMFFAnVvaTOO6gOHA8vTjp4YsffreK6KHt/yqkU69A
DjL2Gxt4zYtIjEAawPubRtTFbA96L5UTCkGIOsL0/6Xv3iLj05id7q/pqhVkjkDo8BqBted6eqVu
tIyhEWRXjJKPUjc8K1WaHzWz+dOz9C0YyS3+nemdu5wgw6MuQQBxbW3UozSPObHctCbzXR2t+AA6
/KDV8cMg1p/88DXrfhTWvmlVe7LEvZw0uyQ1+H9jZ5RbXZsrY2eHQjFMEzOpgSUr5JT1QxZlierm
6dEaeuh7Ulsb3mCYuj/Ht40kILguDS0m2fc0JUuGGEPqo9CDUPHj3dgKs0DOk5KhdWS+wjhSSedM
tvYAIT+ntbBBIzRf8YvbYBY8VVTuZV43y4dnZHRTAeRQdafM8/dhk3cnL6pEJ1dpLbg/3JVD9tLU
EhwjVXEoltGgumkuPglD8hbDb3jfxNrKzX0qIPGAcvLuvPajUC3HIg1V1RWzRnutZUq8aZ8L52EY
+4O6XQVYs8cSkkniVXjLM5uliaD17B63G7N9pTU73XgvNHXnNxuFrrW5uzQ0f8hFBCq1YhxxHjB3
JdwtWWj35ka4tOYIM0M7TddchOQsry2YbZV0g1xrLsWgMvhoGUCoN4BLa9ucAsA/NhbLM451YYhp
pWFg2I+FE9RnS4gfJa8+jCIS9+CKp+LFSnbt8NHSuoe2+lC07714qGiA+X1PufyUxYSKo9mFKegJ
bshkn8u1M09qaBV7a+vWX51YLikCeZUM1jJlP2r1yJuRiU0SWLoyKJre5WgjL7t6khC7kIKjRgJP
xSJ2svSyhAzA0FwPpdrEjqWaOLPQSG0aVbejyXo496bZccLIzVMjJspZAgSL0KAHa5RRPJmovf2b
GeZ2plXWJKpbbnfNypQ86zzNHZCwaB+7+kl73/TatQ1IXfF/RhaXIcRyKBfARujmMnzm06MXfEy8
yPl3i3hhZ35rXOy/sAVoJ3aW5lZxYafRHyqEhp2wEdKsesqFkcUtSDotDeOKGdPTozycwuC1izfe
lmvnyOV8LXZ53kLzHFSMg7mq1R+9uYU1X1sQVhxBSQvmEfQQrifKs8DZiFalu4H1o5ImMKHfJqXl
6frzt/cv1ZRfZzy8ljccJx5cVl2oZtgJYJaqsyzfG5ZX7fM4LJ/pJdsa11qGZ06ZUpCi9xM438ID
jKJuqkgMdbcXv8l1bKvGi9E/ZnX2kgS+o8NVG4/6x1A/RrqdasbJbM7duxpDZ7TPtgQRVybZgtb8
V4iC9PsyT9iq+RRlULK5Hk+4NH8VKm9nVC/WuNX8seIuV4YW26utWrMA5YG76L5N+dWu8t+PP3AU
MjcAiUi3L+voMVV8cfLmdZRRRI/IrQM8817/hbNcGFl4vTaDSgO/1N1KfhqNJyN9hEul/+12c7h+
AdaQtqU0DixlYQUC48b0ilafty+1epv9axhbOvVrdSuQADxFRMoukM7Pj7GLk6grmkAbSXi4ZRKN
T73mvQvQi+26EsSXkWTisy9bsADyZCrOUmeax3iKRWCnZhwf7s/qynHF4xJ9TCAxILON2UsvvkQB
sjvmXWK4kvVuaJOt6Idys1q2aoSMODhIcWY0mv9+YWQM+6EvjcYg736GAEqRH7364/1xrO0m+gH+
Z2I5jtYvYinHhIX43xBI39via5vQmiJt9LtuGVosXSAFA70upeEq1bc4MHdT9+63btdu1YK37CyD
AcGj6aJtsVOfp177lPrjSxGGf3fiRlS6tTiLw17LzKSrvNzA4+l1Hew6MO0g+Hl/eTaMLOOIsO8T
T8oLw41E6s30I3fhQ+rt7huZp+T6GUQClCowryDqOLjztZsZbePpyWiRmzQQSufckx09HpV9lU+W
E9JUEYR+cArMZispeju6mU4EGBaMWcTvyyThpDRJa+WZ4lZk5IPog0HxuR8+//7o6G2VQDFiiRft
9eiUaFAMT60U1+y/G4DkesoR6BR556bfd/kWmPE2HcR7kRsSxgAD0opl3UWsq7Iz5EFxKaDSjRmF
e7lN6r0aGrtC6x+nptsIam79HYOct/w3P6iXJJrWMFTUrCTF7Yd91LoV/R5Z8uBboXN/Gm9vw9kO
FSWgCSTwlhz5ig/hbk5x0K1AQTm8muE286Ut/P76aP6xsthURYgeRdjJCsRBna2hI0WtYUAkKxk3
jqM116MUTOEe4j8ywYvLPanTMorgIXNVQXRSyGPDHH1OfcPK+nD+sbKIm/yhLLW0YThU0A59/FIp
na1LlV3qG2+greEsnFwISHPkkDy4eJ/dZq9B+dncEhRb8wB9FqEgX8KNt2TWm8Yp1BqFjVSTtXmM
0rD7MJMCbfjZ2mFE8gJCCDILhAiLhcmttk/kqVHd1vpk+h80mmxfLZiTCrn75AtKaYfyMGy8PdY2
LdjC+aXGWXQjTqWURRt1oqW4EOHuzepvyPSmFErpbtwZhny4v5HWfOLS2OIiNL2hTqJCwCfk5yL8
phbnAI1BbcMh1oZED8P86IaTi0Tm9akndCgL6nmounIffdaG/WRFzqz+FpwaKi/3R7RwPkOaO7Jo
Zvx/7ZXFiIxBHbMgR+KFpvpxFwo6LT9ZZ5vtz/t25s1/cU/9x85M7gX+j2tjKdstKZY3TeglPeWp
Zz1Go2U6SjpouzJOEWZv++pYWbV5zuVyJ0jQCdy3vnD//1pH1AUlCJBTywpePKax55dG9NQ9WX/C
9nn/1xdu/+vXZ5oXCEdQfDCWjVlRIMeekk7RU5KM+8pozuw1p6+7Q1q8yWAP9T/u21tbs0t7iwPD
GnyzBI6COiCFERWkaF7ktl58uW9l4YU3o5rn9CKAzYtaygRJQg5NH1gh63mqrQ960zx0Fo3m8UYs
u7ZCAPNI3wG/ofI5j/nCGgxp1hjx31OlTiRxKc04yiBt6jkuaoj/GRRdtIBuKPjcNCaBKyDNJKIX
VWo5VDknId9VslOZ/XHSs92YJDvI03Z1JPzewXFjdz5YLoZXFIEiKKD0nvT0xeqOTVoDA/7YFlsD
XJ3Gi/EttrOWxJKcl7Me1mCPn/rTfZdYdbyLX18eTFafNd08e3Kd2JHwXfTFvRlLG9tp1Qo5aYsW
tbkFcXHx9oUWlYMmsFmtAsaw2tZT1e6Ljet91b0vrCw3kaUFhjj58ZMmfda9wmnkmEZukRrZ37Xy
fn/eVm0B2OXoIcoz9EVkJIg1x2wlIuGNQpStaDGqSdQUdjLp4SOdchpKkXF9vG90bRoJ9+YD9xeL
yrwVLlzOzzwJNwvjJ0n9u0EibwZS/ivpLnXmDuAZYM3yaNdGPIabFtDcP9GY+tJp4ovfaC/DuEVz
vzaBgJ55w9BmiyDGYrG6NO1GenjjJ4PuzOq7oT5l/g6m2138m30lvzbqpaXFgHpCCVWQUVXD785B
YJfRxkmwuizgx0xIu0gELq8iv1fghG4wUIrp3oQfaDR2lr/h3PNxsrxtZ5Da/xtZbCE9EcRWnBEi
RQ3zyT73H4zsOHUbccrqULhS6Uem0RofuF58pVMVUjQ9i1/txfIloo804Da/78ZrQ9FEyg+QR4D9
XFYh4in3eNdo8RPEAOrwbHmOpbrxVlfMElzya90vzSy2qDjWam0oIUrxFeybSQelRzVJ36QxF2t7
8nQPvb802ZU6DM2D15pO2xgFxUYB1GvjPaQ5VSHFGLNjpPbCvql0ICjopu46ZeogauigthqV6e3+
3KwtwMVHLxvqK6koiIqZm757ksojLCiSvnEvr8U25I2he4JNGe64xbw0XRT5XYVQpK8/tu17qYYf
5LojvDbsrP27h7HhXwwJKmALaCwAJHFxxZTQIOSt1EdPqdVEu67RxEelymLbqiJt44BcuysBPv7P
1GJoVaVGQxS16B7tjf34Ly4xMB7wYyFcBDx1ceFPEDpK1TxviejbdWo4QTE51hZUbHVzXFiZz82L
M75SRn8CAMQQ5GxnxsWDNiaO1X5HkOPTv1gX3ACCYC4V7rFrSzX5p2IUuuipCb9rBihiFxXA+yZW
B0NPGr0gJLNgObk2oSPfNCYNIaAWvY/9XBWD+dhCrXEjfJ7XdXk4Aq/9n53FsaVadSzIE7FY2ip7
rUAyRSidUhgd2v2AvYiOJQXOEGxM4BIl9p8TBtYLUD/afCcvbpaRZmrIigieRo0CcvKhr6QjVOE0
ZZ30LHQC74fsGwgHtVuuuOrnvEt4TKLjSQL+el4BD5BG6wkEEijDSu+nlW81VK+eQxcW5r9fuCH4
THBGNY+7wXvvhwdPGuy+/XzfO1YPImMWhAOcOMsIXdsIwE318HBHT2aGmB98tbYi7a36EI0In22c
DGvhBuKE/7O1mLG67+IxFLAV0wQw5QBp1A+efzTU6iBrm4Jwa+4I8wpPfeoiZHMXA6M7cPRHQijT
F0VbTLOPeZ5sFKuWkM5fzjcjZcHMEq2RK7k2Ygx61VMGjJ98zbXM2vYquw4fDoP5XZD3Tf5Z/RTB
E5R8oRAZjSTvFJtewGHYFbDvxHJ2uL+Wa/NLkpHNQEES4NRipwMUmsYhSeOnTsz2GTTjXQ4MDhGO
lEyo5dw3tuacdEoBDQG7S+y4GHruQRQNfgf3P+ciQhjWcwpd6n0ba0fKvLENFRKdOcV2Pb2jZBXe
kI/xU9sID1GU2kqa7ItKtOOOjKFJ4KCkzQzA3sINre1tnRrQ3EQOQnkpptnocSOVIukbsc8+ZaxZ
P8Tn+2NbXawLE4uNF7eq3lKYwYTpkFv+JGnPEVpTWdk6g6FsLNaWscXOS2c0sqCha6wkh7gvngDT
KlV48NXhCfawDWNrR8rl5C1WTWgHqY48jMXF+EFLpp0eqnbSp3vDe6mTDIqUzTBz1RlhngCdR60G
9NW1o6S5VQVyUcdPaU2ew85G0tdOLaTEkmIgC18yPasiO0F7L7PFVrJKG9KvZpePufynmjYGKdSg
TAubMLT9ATdd/TEd4zDaa/0YHoqZWC33qv5v//9Iu67dyHVl+0UClMOrQierHcb2BL8IE2yJyjl9
/V30wdmjpnma2L6zgT0PA3SJZLGqWGEtp0UO1Ooi+SmZLRK54LKK7odcsSNc7rElZynLZ0GoyF8b
ygyybKgYyqH+feMFQDycZUNNbUyO/JDixv1hQgngujZyhWD8FXj5+IOuy0shUbzG8oJ0XihFwAVb
MdjbuLL+87oQ7q1CEwh6QejrRmG1UMpLvDgyPAKniNwQa10C0CmZAitI94ONQ2DvsVvAAsVIJaML
qQ0geVvBIw1gGcPkR0WwGidA8nxiLXT+HqCjFCmSWUsyd2VnWTB/K5Li3r+Ekv+PXwGIAKY90P4O
aKHL4wCaZkY6G79uOM9ZemuhgN8nXz+xgo0MxoCDjrLSS4IXczcV4AEDxJ/bULCt61LeD/XDceC0
KUECSjpsJXXtpWg1VvpmXndL7n63z4s7xp66Hlri5tkXMCcWqScPe+P5umSezaP8lAYcB9Kf7DAq
oBCSxcxNOChSLEEXDx0gYcv1KI1rhe5aOVTBZR1cl8m7RluZ9N+3d3WQy7TrdeheOe1WuT4XSF13
rYjrmb80GxBsSIuj0sCaBNJ17TRZ4KjXNT+yQZea6j5IFO6dAQ2uQtY+qgnsEWKCHF20CC7Qj00/
Z7OqUp5GMJCN0HXHVcbbRPObU1sGmCsfzH3//eA8/ftdRCYZWFd0VhRQV5fyrLmM47xH0qCp7nNT
RUoUvFipCOidt4nA40U/EbDfEC8xUmqigXtwlHBWxuJnsbuAW7R0bka5CEH/+An7atOeahUDnbRY
crmkaiV4Sq5aFkbp6COn0E+oSZrB9X3jrmgjhIn/JNME3JOlIlyqZi8dWzcnu1WbvSiyfW14uC6M
bg+rFJiEpqUFtCpgTodZ0VKmY5NAB0e0YVTTAyh83HEWJNxEQhjNSysnm+QSQrIBmfE12pPR8A2Z
CIyUSAzzCnc04MA3Eq5tP6DhZ59J53/Z1vFu0Le7xTilsViXLm5pSskAis9oIHjt9sQSZA6p07ly
JmziaomNOdYabJdtdN44gGZ6FTzyuTuFAAtJK1QRYH0uT92YIqOKgKISNmhrtJxfaZr5ZSaK+7lS
gCKK/hukq4ARdClFKZve0SSsw5DfyvYck8HDA+4zV3IjhDmSmuRDZOd2FhLgoyH6LpZGXA7hBSPA
df7vStiZW0zaTk1CLbWtnJqfeXQDeIJYoL1cGQC/pIgLFP6KDRYiEA12RYTgN/mmDW+ltp8AX6EL
Tl4khbFgymKTJJkSGGXlXPptqiCcvh9HgVXhSwEwCoZdkeJjx8/bES9YNU3zsDPKA2VB752dlu+d
6ud160UP98NNsf7KYfQ4tklhNXWWh2DTwwC3J9cdnijgTbFSl2i/8lH2hAGXaG1MjF0NqHT3WYFc
+EvqPA+3VuxmmKy9vjAWHuk/lgZZZTRI0riH1Ya+0OEusRdhud6vtnqYNdWVumPee1qP94oMHOLX
en1qwGfQaHpwXTrv4mKYF34bg++Y7WUurg7s47QAsnhY1XsUYZr2bIngw7gJP9rAgRklihsg02/Y
RCNmJiudk6LqV+tR4qlyvtfJcmuNXVDkX7TlbgCxGsZ88SATkYpxHraUFhX5AGTuUeRmvNFUyVo+
xDB+a/VDqtypAR34qZc9lLffru8jR1WAlQFMb4QmiLfYWu2K1tBlnps8TCfjgNQfqGB3eXYoRRk5
vhysBKhHQPAymb1sVgkt1kqbY95Dep717uc4WcdyiU8VnqMCzeToBkUy+UcW/ZbNucVy1RRZ2eeh
1Z8MEmBVySiwUZwA6EIEc0BqkxlAOsJyxgYOsCD96Kpaet/m2UM25wfABwlSHRyHS3HD0SpKS4If
KIkKTWu6Socuysm31RpcW1TW5NipCwHMinI777S5R9y4SggYg0ZdgCt7tO/jKtmZbbfX6/11zeOv
CKllGYBEGM1nBNZtD6QbAAGEU2y+SqpxD9iOp+siuEqHfg9M5IGFBL7xUhFmZ7WkecGa+sEr/9T9
TewcYtH0OHcdmBkH0qAON2Iyxnbu5KiRZBj4ci4OI8Bxk/nfB1twUX8l0C/Y6PMqx07UkBx3JzFd
1G76qP7MjdlIYG4ncvNasYC3O8SccYP2nbz9g2LqJ4SgKmRSGCBkylksdSO1lCrO4S8K66b+NThH
ESQz7yS2AphVmFO96FkJAVoFDBB3EnVH8q4I6lqYwUaFC1iIjF2RW3nUUSbGAuSxdnUjBsOlc8hV
y7UW4urTg7LIj4aaHP69Fm/FMhcFpET5VNZlHibRWe5eJR3579ZdY1GZiefv8G78uz7Gp85IQaWm
ivWluU3CqFQlr++n3B8Ncp8bd/mi3C3EeSkn3UQxPSoEPf08p7cVz4TJsTIOulpDfBvdrfnTOE0u
pt2XGpxSldeJmHh5tgFkNeDIBUgeZbK6vFRk7JIceIl5iEmpZO1cVfel/FSCg+kTpwfUREgwNTqv
eykHL2Ul0R2cHnos1uFkVCd0iDtZcF0Kz+XBfwNUEGBlSNQwRydZetrGK9w4RETTA1YiLFWLRDDH
k2PazUJPNTYMnIrgqrC+Wci6g75d4Be4B/N3KSxKXWY5UizbcK1ZSVtfAHoFmETnU8YIIDeIePBa
Rjr68ljkGk2ETTvmYW8/27HtwxxNdfMJp42hDkx1wLXi+NVLIcqC8Tipx5ZpklT6RYNiiJQa/xJy
g8bhCBTp6xUQEahLM2Zv6Uu1UmpI6RTTx+FH8n2jnNpi9FVFoGY8CwtXhBqOJaNph0XFK6QJDOS9
kodOXbW+Y+Wyh/y3iMqdp2mgCAEkHfrQYRGYqymBF20k0QI7RPLZ1aIfq0r83MEs2fVLw9M0vF5w
LVHrQKGAkVNjaq4ycg0ajX6ffTa5IM8hluCdyV0MUsPv1QgaZl/qQK5UbR+rKm4mwpDxayf7dicw
nNQBME9MoEP/I8JiwpxFy82kBxxhWCinuk0Py3g2470iW56TiXKZPA0A+AeCKugbHn3scjSSNasx
FmHXxDs8vGja+fqpcCUgT4qzx2jchxHTXJXwZk4Qi2hS5kr1AtIbQa6Pd+4ANf5HApNgKOpxNrT3
53H3s8uKUzm8AWYotnKB4+Y61K0g5v4nsUVUvcRS0OwYxacl9bUH4xl55mXc6YvfTgKF5unaVh6j
0OmgOVNLwzi6dbSPA3QwokEU3uZRQHpqdGgzCqNsdjYsQ2bicaUC7ExqTTfrkt3av0TAZL2uCFxJ
4GZBtz/u5wes/aaoWmtQYKI1+WvV3DvIKhDMSTpAX7kuiLdtgHx9x7dG2xrbspYAl15X9Pn9vdgR
7QhlyIRujafWWyHMxYEVyOq0h1GLTYMOiXW9+ZllaEA8xx+8eFgU91QfonEYIWEC4UuPmmRnvMqi
0RbuXm2E0EPbvEUwdSaZaoG90knhO8MbvaDOJEIaEklhQl4AksZZRyClLuPKz0fb8ma76bwIY2MC
H033nTWeIBuH9QRXG+h/6LltFtQA2isZbNjn8bv5lj+WoDI+SKnbtd9ExSaemQZbKjCc0P6ENyld
9EZSDpxFqVzTIgQ6qemvZTv96eKazq3K0sNSlj9Hc/iXUBjvsQFeW3BuiA7A2sTIVOIJmCh5VsCV
Rih9ghAn61ytHH1zer1+iXi31QDoL/RPpwRnzJERKZGaqsyLUDHCri79OnkAXZ0rtQIoF55qoLUL
qXrKmwoqnMtdnKe2Hp24LMIhiBrvV2v719ch+n1mx+pylOy2wDpAwzxUIdqu4/H+ugieym2XwNwh
zGnNZW0UEJF8m6eb7Gc13aBH1xu0V5QGPOGkBM/0AGMODZOUMwUsV5dbpqAkVGqgysadXdzV1N3h
E719iAZpqpTSsX1Alla7tpvjFivKwMg5ZA2AJ76TH227s63KKzJFcGe5jhWNP7QFBzMFsHiXKypW
RJ51UUEeZvK7InmoUCKI5f4mTU3JnfNfcfk2kZ0SrYKj42n5VjCzle0YqUrRQXCXtHtpXdyFjLuo
eMhFjcE8NQSsK01uYyoSyEWXK+yJYZSLAzWXhr1VnaJh/5mSJ7pw/opgNL2Q63XuME8Vvm8W8Zbh
NMZv11VdtAxG1c1GS+NZhmKArGdKg5ycLRHapUgEY3jMPImc1oYI7BTmJLBTeiUIGPkiaHcMMuXA
D2XiKs1IExszjUWoavG6wzNM8VrNejMWJQ6u7xfPNOCdiHQBPAVKn0yUkMZlrZQjJNkAiMdMhjLi
IWego9hpgQBuSSCKGyKzOaxNr7ysoyoq7HNX+lc+2w5U58RMDQumwpRfcF5R9vy58wLSF5LZqN98
uLt9LOW0jokrZNeeXXkAOvB00WgA955uhDD3VLInuGDLLkIST/sY5AfT+EBs9b6eBLlZ7oZtBKmX
9zSPHNlcCgOWqAzoBBoyL1b3iWKDCaIcijSOHmO2rz7PgGjbGFERaonstu25s1u3BN10IHB9vAQc
fAQth8oUmJtRc1IC1LCTtPe1SKqrN27yaD+NyVnokXih0FYSY92M3uxKe9ThAdXYT8rnqHnT83HX
d5Fbj6JXGD1rNsIDxzltHcH4GXoOL49oQsc35bPFst6q3F0xanGj+ff24C2Rm78AsuH6FWYRO99j
rq08ZnEjZvOJkkIltHUIrREA/k1beXZpumafBAvGB9BRPO8n5zXrsl0yqad+ML476uw1mQgDgbvR
yHAAiMcCGCvLHyVH4zSoaVKGg3yaEm0HOm3PKm964zGaRMy9HFl4GNB5JaTUsAvMuokxLzYmV0ko
1Y551yyyCZCKonClCQNZVldUvr5WIqo7Fh2L7jbQczFfhjCA0nYwF9AorJ5ocUtCDLd40dfK2BWm
Oztuo94tNYg8NHKvpOdcGl05f5mBLz8o35RqCPoEmMzD7vrZc8wOPoYmemUKwMw2X5mTIw3GWJNQ
dfpdCRTRxDWlPWkqgY7x5dBsElwEXDgT/5SGkcilOhDMa6Qg/V3yztV1AgRyHQwOGHMTkSbTo2Ou
EHLXMv0PAT5moi6vkCR1E2xDj00Gsru7ZlEJoETQaV3fPY4tvZDCGG1ADBJLSyFFw+Rz2e7AqFaa
+fETQoBiRXukMPXIFnGm2uoSvZ1I2Lfl3lLvi1o6AuT8uhDu+WyEMDFJXZR43gPnMYwwG5o+Rdpr
4laawC1whVD9x2sf6Rg2u5xJxVorFlYyqtopk4PXdfHsVkR09/46+HD2GzGM+SSLsahrNJMwzhIv
U06ZeUd0aQ+IR2/q9Ucb5S81flDKZwBpOp3pOd3sR03n6+ptj8d0GwBS1kp/Lotr2YdWO+Auh1LW
HaspRW/8nXFE92ww1FIQdWdbFLnxbBIaSTHCB9pU9F4y8dSoTk2VKBoJ88ptpZvmmP0YX8EXc/24
eYq7kcKi4hWVGo+9DikIQRHbeVmGN1ave9elcNeCPAW6OzEKA968y0s4FwqqzFRKqXkRCjwrWADu
o/6bbj19QhDwBhFrYFIbAcylIGUGu2Y/oARooJ36PrfjP21PVH+NCmlvxAsy2GC3ECyOu4UbmcyN
WRNpyrsBi4PL8Mzi56ycgF94fV28C4NpekqSgQYUjPpcrsvo5wmJeJKGKP64fXHurF+VtReCDfOM
JeaV4AGQh0OilFmKkua1GhcQ0wT6fgylA7AWSj861vcgat+XqRu7lqu4lZe7xS7ZZcGP52+tp52e
x8A4xPet1wGI62jtSw+3x8uOmf+1dEFYsM+P4+v1HRF9KlM2HJchiYiVpCEpEQtRYp79dQG8JjFt
uxnMBZTmscvVCJuhmdke9TjwGfXuKD/lahPMhYY+llNrPOijb1mVW4oG3Fnc3/foYCP+fWp8k3OL
piwu9QELVB+s7xYBT5TbvaD9Mnu278af0ff+53zbAKPwASm/6yvnb639PvWO0i9bkY31dpTTvALG
C1ib3Twvaz+xFCFHISdmx48jGwZXhkEUFrHJjMoGDrtNQyCeGOlLNJHAMtNDPbgACu2Iq1iWi4Jg
ufj9nH/RpwNqkKB42mHCM04SfxEWPXhWavtBzCVzijnq4hgTzVZSui3mHmbFm1XLA8Wou4qwo97R
71nnBCx+xEHYafTfMKbKSJJCTsBXGmrd4oFQyF9V8EdE3wEHmA1n7Vz+mtXK1cadOqa7+ax8kZdd
rNxXyNiMohYt7so338Lc+yZdpLgyceKm6Vvr70ki7lIdKtOtQVh4Xbl4sy6YegQnFCq+QORnoQlz
wMU6xoQp+0h+ACc4ZnZ6QC+fpeYULSA2iokb9b7lPIF/Z64Pi5646jQKMrHc0Hv7EUy8ZtYE1QAF
I+V4wU83I6yWt3ZnUD1UbvzUvzmzr7yk7oKBh6fuSTT7x3MYW+GMniXof9ELDcP/S1z4s/mCkpXX
tQLzRa3TB/WiPDUY6sEms8GiQ0BiN69YYXvMEfiq6qkrT1PxS9bCcfyJ1o5PeCjMoaDXFPiFQP+g
RmVjroy1Lp3SwLGic7EhqEyi65NUyPuIOhN4GVQN70LgpyJpi2cBE9XFaR1JaMFLwzIbvTL50igW
6A9MNyI1MKwxxAErjUfiF4Hect7iAJcD2Ayu6zvc2+UCCy1LrSLBuOtcO7tmzb0130XtH/BVKSFw
5s/O+gymklMqCJVZlPL/+AFEMhQrH6Q8bG1MkZNayyc1DR31dwq8X6JVgWEAzL66KZPYbxMdvVyL
28emm6+ra5LugDeWIBPBiz+gRf98BGOs5qgkaWcAQEC2vqHjzpsAU4CRz2NqCdSIp7ZQIbSpoVNU
+YDJrs2FYQ9qDH4h1bf73fqzz9149MhvG3dR0HzA83MoKWA8B31x4CJgrJ4ym4W0riaeOsR4rep2
8hIptQTRIc/LWfChGLJDEuMD80iXTWsBnwK1MQJQSyZNoP2skhDMPIOoGMyz4ltRjF1BAxzqtDVE
TV71VQnzxxpdoyLzzbsGWyHM7dOrZM2yCUIs1X8ZJrcu3BEMBK6aepiKTR6u3zru7tmoCgN6SQU9
NSPNSis7tWNIiyz5uOi0/OzOD/GsAKFjdKNOoOY8ywwySUqNA+hXjX0NWTZJaY8QjOakEa9sorOT
529RGx2vL4vrf8AcDtINVFVhnxn/s5hx7GQy8EYAjHkwlNEvCmC87ofGU5KbfAljYLET81Z1vqaG
24JlSjYP3egl61OsiHqWeNcASOKo6+KL4JHppmws91xNcgv0K2CeaXV2tK0+DUjcKYLLxrvYuGTo
oAV3MKYuGAtSVqu21LOehusY7ZNcCkqCdv2k852ZuH156prxIbVqgaPnHSiGfcDUBjQwvGkY/QEU
DoY/UAQJk9H2gPZg1RmIHQSulreBWyGM61OUSlcm9NCHa/tQr1/1ZBVcOpV3s7cSmCOKVorpX2Hz
EueuMgc/wqC+UVQnGaASpbWCoYI+q4tBOiXFXZqdJUSsmeGmTbavix5sOKvu4pUfTDlBG6d1m05B
nK87Xdt3ilsqLcA9dxYRzcuLvpo58mxpJQxP0yPPwqUK4tl2o/yF5F6fiUwf/5xBrQ48UbSyq1T7
NjoMkAgjqxw4SSABoF+JuBJSirmyu35tuQeNZnlMtCMKwEDDpZQV+AljFkFK0tpoNCeeJIKi5K5j
I4E5aKlT1nnusWWVgkbVyfTsJKxKUXsSX4qFHjjkYTH8zaxjAJ12MXS4FdZs+SNKPzSHJWTO5dlu
R/krhVlLQaImAfgAsI7WsxoZvjO9oug3tjmCUb+U438HaP0eJzlA6gYtI96UH5D1q2mZ9cIBVggp
b5HPK+bsPABlE516seA6crcPbVWUJRUThR8Ik9ooK7to/g8U5YKIwZmeVUWE7EpvBxvAY9jgHynM
7cFS18qiyK7JUAf5sDzYI62insCpKVgPzzTTFCP4vDGnjJ7fS7W2zKztrQgHlZsE5qTyGsMz8u8Y
1aj1LFDGABnS6xeJaxk2EqnqbK4rKa1YSgguUleNfqSqu8VpYtce40PVJ9/aSFRq4aqigc4yoHaj
9+LDiVVZ0WQrVpiVrYPp5dY4zGZ3LEsQ0zR5TPwJ+rTP51T0WOGqykYwc4gJkDBnUsLPm3TEfDir
+isGrQTnxxUC3i5KBUdxClVmN9E0F60R0HIjRwNr0FuGLEpnCiIx7pEBOQw1XFg/kx2BiaOkw6wY
bAYKoO6gpcf5mzOu8CoViOcGQdDMK0TqMkgRNQqIQeebL5ekl9HY9RLsoF0TEMeuB+BVOnhpjaiI
525SeclZPhVuMOT53jIDq/lyXUE5lw+domjhxkrxgmaTb0msSYqR5xlyU0i/a3H9vUkar64my4vi
ShCkcIUh2YoJLCStZZb+xxraOc8kQL5M8lL6MzjFvKovNN8GcFqAgFQE3MSVB4IpTKXR82QDPpLZ
xmRMPSAQZg0DrqNyKpbOk9cyUEny+/pGcnQTndYmQPXAXA1wPca2FI2t1jIuH8rlmB6I8xlpJQzH
+3oNxqn/nyjGqHRLlSYSoHNCJUIGgAyuMqduq4jmVXiJWWgmbAmF1AXyLHOnp5jUC8oLmK01v4D+
zKv87Ck7ym50V4W1N+6Mk+RVRxHPFef+XUhlNhJhQSoVMo2kvMSz3Fdrn/nX94/eKcbhgDkZRRMK
c4cKIyNBypexGCzMabbTCPgZGcS7yfTjugyOq4FLw3QwoOUpKQTz7knA5WbVBiYndbDZuUABuZHj
LFirQOuUoCLFD0BH9dLbdaE8HURniA4YDkzMo+58aUyWKU+rSrMRh2IuK2tfcuTxJdH5cFwMiluY
QEOWBgMTbDNuYbZW2uMBFfZx52WOupPjL8YpsTxZehai3/KUAR2/MBZAPtLQunC5omIZTEleIawq
vxaOsSMvWhqBNaTw0ND3ic3DFBA65ikO6weUt7puZcCLYF1ppblxJMl7NGEVXt0ui0ABuavaiGIe
a9Ka441T4wITNAXI/cs0fVnsuxZ5kqYWOWaesmPwBMYWWS0UL5iK5DDWQ15MWJYTfxlNdHpWusAr
8/KUcF0U7dNG+gdzTpeHlGZTYk0afAimiN3YaRDzLuinWbwsl8ApvO5J8cdA8tuRPzETS7EW8ZQH
vzDa1BiF1yQzm+IUw8O15nY/wMuMJ/11reC5EA2gQKCKoE0VH5KS1pSkyKgBF2vJn/JhdquqOpHU
CYioDM67vFtJjLUdE7IMqQnYmbgHrbtCzNpNo1n1bCMXcfCIRDEGUFvtdK4q4JA0yVtdvI3ti60L
2jH5+wZDjquL5LzJXFyw7Dh5ZWE1sp56lVR4aJAtq3hHhuP1A+KvBU1j9EWMiV9Wv5s6X9saawG9
z1gdcgQvgsQ0fyl/JTBLsbU67nRoWmgv3i/0DEU3n5luQUfSXxFMYButQzPEFD4pUn8ktduOP1eR
0xPtE2NzAKVSJsAyBHZAfdR3hhM4h+sHwTNqAKijIOUgnkYn0qUVMOslcRYCtA+wSrRD7UbNGRxS
4PT8c10Oz6Bt5TDH0WrZkGYl5IwgEgC+qpQW+38vAaDYSLA4yI7CrF2uxI4Mp7JmIGe1io9+mEX7
ev3335s02QBkK4AJ4Jx6ktQoo7AKudtpXaAGVeWhQBcfrPVxIm9reUxRfi/WYBprr/7WA6N59Zr8
ZSkcNz2l8bH2gS8siQBAeDoC4GmMjSLeQ5sXs/Blkfq2s/Fdlg1EWul1jh+Ezbi840M1CwU0gIzA
1zJmbmq02RotB76vXFB1VdBXLLivvIIzIq+/IphlRLFaOJUUY264SA+xel7SyTNnH536d1GK7nMt
kl0FTY9z89S3tts8ZpVvLNa+UjJfS74Y5KatRX0tvKiJ9rRArdAFgMfWpU4tWj1m44Bviq3qrJqP
yfJHSZsbtdTAeaUfQdgialOnq/ygZGhvoe8eOmvGbHQur+oIQEfgRVT3itLsauvPQDPSxY1ZPF9X
aF7/GWiv6Bwg5nShPUwEUEdrVdUq0LPss3kqQ/lgnzW/3xk340H1jYfMKwLzkZz7u/UXYAp93a29
xZfQ1tN7ul/srL3smqIZdV79fftRbP19lgrFjDN8VKTiEunpAWG3Nzr6gcjgvVw6vwcIpT6c50X3
bEIeym6+t3v7Gzp9d9f3R/gpjM1CZaSPOh0uRLorDtIhuy1O0U75Fh2AOxmm++FIHq9LpIfLHj5O
HQOZmGoHWjIjUI+yWp2pzxowzZpMrjp/G2vAhguyBzyt3oph/FYBTVclkIeG8/ioNh6pAjjh7AD7
1AskscymNOupo7gBaGnk7RAnUdu1yaQprT5qqYUa5tDoj47R/nFAo67nRg/m2Sdb97MsKNHWELWW
r7SmwLfxDCOe9niI4EUHdj8mzuwGqVAbYPyGmbaPVstr+mQ3V6KudN6NRWs2WhnQCIkUJbObsbZo
RpOipw+mwjXTRkI3JnjHHYxI1KP+O+kkQamKKxD1WgB3Q1MweXa5p2g56PvZxJ4mR/tokF3htQ+l
KI3A3buNEGbvFHWKAdSso2sQtZoRMISN86LaghvG8yoYNfxnJYx2rMmIBmzTIOHOFRz9OzQDe5W2
P83Y0aHurKymP70EuV+42Y22T2t0qOl+H8qv3UN5v94o37VdetQ9vBbvgYawV+bnnpxsUeuJRg/k
2rcwns2RwS2ZOfgWJ/Hjm+RP4hnfjR26plAJz4PopIXKDo6t3E1h0t/Me/QUZff6TfFjDqq76Hdx
199mu8ydnx00G/jXTQ43qtluFDUWmxs6JqscJTG0CeYtACos7EEQA9UuWIhXIOl9qn84vWtDob3l
SI6zdDv96QPSe/LBEjwKRIrN+CNLXVSyUsUukKLKvxI/PSaCoSKehf27WvjZy9VKMqiWwUIFtfaH
s7lrz4LtvK7RqMFd/j4x8ko2JBy1HAQi4u7r24N5gcvfLvVoqgx6Uogqf1f+6sm+iPnr+q032N4l
R8oiBHj4fNO8kYvTZB4U+/66wol2iP77Rt8kcwUTJm1HlsYT7qjbKSLWCNE+fbAqUYIKDt0n8Apr
wAUFe8KfDOg9yG9cXwuv8A3A9f8aMNiqy8UocHvxaEOUH1W3qveGRtsfqZ/dqsFTfDM9k8Z9BUaj
usvu1ZsFr+l99n18zg+iqV3RnjIGJpUjXc/QEhKu9rmaEaUlouCc6u3/NmEIHi4Xuipy3DYD3IGO
fmvNzXzla79HBfNOmlzrrtxf31eRGjKGYAKbmtbmcNxluJu/DYJ6Brd6szk1NvmgmUnXxnQx/Z/l
VvLmx2yfIxO1uKpXP+JxRw5tfTtV50UUKnBz81vJjHlQk7ZalAYLq9zad/C/MB3d+KD+6I7Ncdo7
txhlm0AYJ9BTul9XTu+9lXxz5/QxwWhoBDVdgY1suxXZdYY7+uXyptmPySBQFpE0Jj5prFmSAPhM
wtbH1Ob38ZAdY0/xkuD/pSRst8OcSPpMVGpIJL9J6l2m5YGQgJi7FrCHYAYIhT5M+l3qfW4NTo3E
G9YC152c0E2mBcnsFd+WGxFsGl8tN7IY5WiTMjHjFPsmS+hEmVXXWVV3nq396KBdpl1AkvJdqdwk
Lx7IYKEROt+btrG3TXBK95moAZxrUzZfw3gbe1aTfrHhCiwypt46W1/0WhN2W9Nf+aCZGymMrlj6
MkUy1czonPvrzjrIOy20Q4QbZDfuRAPtXM+wkcb4HnvRZhPZYnh/4haY+Thak19bnwlqN0IY91NN
meLMMr3jpRIszfNSiIiJRUfDeJ1BN/qmcCDBKV+K6aaSRR0X/GfbZg2MQ8EUUmJMAyRI2td00IMo
PS7psCuyAL0kZDopyehXoHywkTG8fqtFF45xNFVupnJHFaJ4I6diXwfKjfSsI/NzvC7nf9y29x5H
2l7L2sSWzO3sxAO6UdUM+L/lYJiqR4ZsIF49F6Xi23K1GHjQZcvkgvx5ekgVG4TCWd0YGG6SlftB
VUqyj8rCxDBsT+ANnVITIanR9X68IH8/k7kgyYgiL/IlMEDRTp8Rjre1G8Tq/TwJNoQbGeMxSQlL
MC30IRGsrKqp0XGiNos8DNi40bKLpsYfpVfBznPv/EYSY+fkkWh2vMRo1u5yLzUxNeOcU+lp/tJj
kPFZBz+FCYMGri1NebwumrtGcGwbOl7qwEpl1NronFwqtQKMjWrhklRT3NF2AjPSTjhmUbjOPbmN
MEaTtRUU78OMoZWErC/LFGtHq5xpdS2RvWbEpNQCerOdvbSifDD3CoEuF9S2qGJjAP/SZ4H8tDWS
Al3CffTLQXKUTHeLGsbTro3vUjQToSfl+rZyV7oRSD9oE17khiJFyQiBSzftAXaMdqXbGWA4iYIi
kmH4yXq6LpAbH9qYskCvD8as2HNcGxB/oLMHd/ct1crTonRfTQXjQNelcL0FaFU1HRDHFJPvclkV
Aa+ePXdpuLNAqTfvQXmV6m4sgjHkFmLRq0EPDIP24Pi+lDOhXXCxKqymBKDBisFF9XdF9ouUu0p7
j7lUt2rQSStqSX0fk2MtCwBNoR+Ye0UFjlkeGZJqBF8KHeCbw+VgnpL9dI5fpi/W5A4PxYN5hBP+
pUruelMfyodlVyH7Ozw2g9s+I/O+Fz2muBZ5+0HMPvRTamcx/aDFs3ZOkAWWV+3bm3SXPeu77E77
kT6sQk9H7ee1XWB8aZIv2hRFECpj/en9r8hvA2m/ekr4u7gXvWt4GrVdIWN/LADdWK30vuXl7hWz
ZW4ZXNfZd37Aa+thLv/a6QYhE0Sg1nTrgKT51um8EInWG/W+/dIcam84wAjtlFP0Iz62p+Eof7v+
CXx93igWaw4KEMeaAz4hPxq+vs9Ovdu6ER69ohcAz5xvtpN9x0WtGhWZA0FA8Wn7h7o+AQYbfGFf
ry+IZ222Yhh/hb7CFWRnMG/Ik8uu5om6TTWBWrChyBivrW2WWId21xyGYEYNJvLqH/rJtW6rW/0Y
B+tp3muPhjftFp/s89LVg/JXultvF3++TcLpG/4+qW72KzmUniGIDHgjXugx/MdSsFMu6ZomSGHi
+5bya4u+v7Pu1YlLcjAueeS29GXrV+TcmHilXN94bhi6FcyYqLmLzQIwWjBR3uTJbupZN7pr+8VR
dW3BxeH5sK0oxvis5dgURU11KTCO7T2yAgFNeAoWJFIlxtrEeq+BaglSzvOf++w4u507BiN06hUs
G0fnrhCkOkSrYgzOqPRLQxLI630zcHaDT9clIoUQXUPG5OhybRNnhJBVcaXb9ZRBxvV9e+9nvWLV
2F4lA7A/WAaGkTG9iaR0DbR0rzqpgekbX+s7+TiM3ngub+evFcz38OcnGGCufwF3jZjppFVZdC1p
jHo4K5FTa4WPdtoHjMQ680unPVuDIDvNNQRAT8F0IaZiAaRyGQksmHOKo6JH37nhNuXggZ0tdfw1
9oSE0nxni/kAML8i4kBH5aWoCkCSZaFhSEB7tAB+b+8mDL7Y5OusKLvRVj1UYN0BoxfWoANmCLNz
Z6P4WQCA5Pq+cmusmNfD8Cbm58DUSh8Lm9gxlQtzTiMsWem9qf4Tm7umDkaQSnwn8ksLJCVznV0n
LYLCCFftJGqL5KEogMcSLdyI8RQKZXUpH8Y9t42ZNqfXujdkv/VldnVARZbTYfo/0q5tOW5b2X4R
q3gn+ErOXSPbsizF8gvLjmWSIAneQPDy9WfR+5x4BsIZVLQrlTzEyTQBNBqNxuq1flV0N0KJdDxa
02kKf2qGrlxtUI+tfYOAmsqEzybJPLfJACK3iYgQV6f6JQdjAlqRDPdQD+aOV3u8Qa+9/UgbY+4+
mLyNlrmJVnEUnZTWeiq/2WIAHEAWDPTNYNi4nggGATWvKddWtIKRqOyMx6EOH3MOOb0QHZVbWtIs
GgH+BsNW8aKZivUIvWVcOmIL3nSd0aDhAjpkm6yzvrjOi0jPaD45LtT90A8gTKvSbf0re4eIgAuo
Lx5wATf3wLF5PWwUOdKaD2jLgfILJ/c5OY/Nx0lH1qia3LV/haxUuNhxkpezOu987oc4XTpxl+bs
ZDcDRtZ+aTMbtyX+femsr+CH+/v2vKo87NKsVDxI+gXtRQvM2nuOvoS0qbZGwqIkaO/5PGi2sups
A2YfnhyCrRZg+uuZnH3HaPiCmSyaX9ASrNFuqxWOUp1noD0C0+q6Z235atu7ZZYZqHfBM9K4dl6Q
9bk12xR0Ow8gB6otTdhXFuzBx46ndpR/0SgghUnTbuv/dOY0Hh5G++9pC+7/to9Y9xAehtLYNRke
mdA0bYZ4QMgPrY26LV+2pCHfm8zUvJ0ppxiNNOBdgegBgCLXUzwYZukaGdbTcbvIsJ4KBw25ga79
Tpl2gczHQyEIvIi4X1+bGWfa2AUxsCdA6+IcB15EZhGgLVJsBN2Cc8Vt4pzFePq57a7K4YFuZSXT
BUz991P1xVmQLItXZZxCBE+QVW7Bm/zNmGjcVDk6EE54UBSCHwFwfz062+J26TQDwOl5Xt8RZjpx
4fTZNkxMeuSLzXcofzp3c4N/VZMXZ2z9uwHFdk0tStVjDfAVgLYrcg8weSkX5J2goYGC41nMn9Ji
0+VjBNHEyPEOQbCtl61nOPfQiWqXfpOy7MV2D4l7b6AIUa9S1jw9/PvJv/wcydMhje116LcB0jSg
hwGcL8v0xAydb6kCIWgw0cEOsga0zEuBHkrCbBxbnDJVH2yD8Ns8dXd1gN5gHxyOffohsNuorXUk
ym+tAqqy6nis8JyVR/l6yauknEyaZqBWxyvtEodgTvxOjW1dxfMXV1dYeevF18Yk/5rNbmmIBcxg
Q83PThtGhLf39thr/FgzJlktoOpITcB2UJ4TL6qXCIrpqFMnZZyiqQhsWP++qfRqVDIyvBVGUpkm
RuVDxbXs7xvrwQ9+3nbBt0k2mtqgGgPiFMtfVeCvl2nwA3PMllVckR7M7/23cEijen7974xIy8N7
UOCXDoxUDuBa42erKmLg9+M5fMcC+WDrRJBB79wbauMWw2nEKsq1igb4uOyRyBOvo+WdAsPbNZUd
l1WlsamaQfCvIZ9HJyn+IcUUQOgCkOpAeimgZlSCGI0Auy/opvc1NxWVk18akqKF44/2aFc9hNNQ
wy/MU53/hE6PZjRKI6CVWZXH0c8m3w1CbwET3GrEzjJM1iu396FOsURhY6XiQyqBf0IEXgpIvUMG
PDhBLxo6TzvWnuawiKrF05xsinUBtcravgauEDwxuteeDVLMcob+fHVmo/HgTzWUakgceC9U98K5
/tB1Iu3CEBpgUfpHt7SMDUwEGZgRhBV0+aZ1OG2gA+i+zSlhAbeVtT8EZ3Uo7R+S8I6OjfWbd7wY
wTOddjHIx9swBahAgyRQLc4/ttapu562aQafGgWJxJmV4Rak2dx1N1pou9oIJgvHMGCi8tU+LTNL
JA24mXs/4GCArMudAYa5s9sLHYGh0hROIW/lwwAidv3ziwSHMpMZtijZOTf3nFerNFbe6Y5YlRHo
BEDj1EMeBVqOayM5yv0OZ5Sd0/xh1SqxOI/ATBHfDqNKK+DuAsMVJIsBIL+24qaVn+FgY+eN0R9+
WMXxHT8Pnt8QEnKg5pZR4AJqO+DDrRlwF1voOkMr4h3U83jlvDAh7XweUHcuKEYwLlt3+QpCMDL8
escogEAGHZiHVjRTipIFNUyzcWAib5YYSpZR5fqxVjhGFVxACLQqhEDZC/pR10tBmYUEBwWB3ypl
Y+5Ehv3geS8Bzd+z5iuJuYkIAGJcaev7JTq2+tRiK1tK6K6LItj32zOmii6rXND/mpAb2wPRt25Z
2Gzte/Tcp97x9kvuRyage4ahk3dTTdw6ayv7Oxpo5KhcBqTD7SlkZ3AgHCk63rAfLVwns0Xsbg9L
FZYvLUkbf7CMZkkHn52t6EV3a9KNYv3zi6CS+9XiZk3AzhDkhYIlbjJ9dQ9JxNsjUCwMcI5wYRTr
QFck31aoxUiYNQbE1tDPNA1Hix0WMz9UJWh8dFxMihFd2ZK2jTn7BJo3sDWe3DnfAJ3Rn0tL580q
KzjHcA/EuYxGWGneOrs3akNAB8TkaEFoDbDy8PbvBViwTWBWOgVVRQkbsfLCnDSoZaZZEfjQBDG/
9Vkf9f3nvup2bppEUMhz2y/e9BPs9YCrouhIUPra+8amH8+hk8YIIxtzPhi6GVDE8KtPkgJHldZ4
1FmVUDJxNzC0n3/MdC0YCseHiQA5HEpsJk7Ya+dcys4JF9JA3wNgyiL9bHVPt/1SPYY/BqRzqC6F
N2argSDoI+ocWfdpDHf/nQ0pe2uDzpl7o4MwEnkU6dNIkghb7LYNRSF89Y8/A1kHerGNrcEVNF2Q
htieP8S2lfNH0odk43tTGk91yz+io7XeFb6VbZeyAGWmYVq7HGr0Rz6hMYBmthcPTBSfb3+YbgWl
bZJWKQmKdYIJeWTzT0P8+O9+X9oXuclnN4HCEdDayzb0+rshK863TSh9BGXDtbINoS65bLYYfeEP
JjKiie/Fo2GdHm7/vnKKyFqUA4sb2CmkpRNTAb6gAr9vZWZkZ6ep1+1UnQVpEYQDQHsy5+xcDx00
0aFXo7s4KOcI2TyAJOs1SM6CHRxPqW8s0Pqh3/PpZLJvPTvcnqb1I6W7Captf0xIg1jBl2zuYGIA
TXwFIAJIKB5n0mvuWqq5AooNLY2rigOeVq43kmv2grYDLij58B0sDdBe1xhQTdWFAVdKsOdkGC0z
x2UuhHK7MQ73lW/e07T4dXu6dGak/LT3i5SOPsy4Ioh4cG9lRhxsbtvQzJX8LjGPrmNMi42hpOCj
IV9s8vO2AdWaA1Dou7gloCdbzoCZGDzg/X5ffO2DFdqvvvGhCVIQMy3/Xi0eBCcgz4KkJbQz0aZ8
ve4WcwPo/WEsffM8CR9oaR2R1Xoeyg58aUFaEaPxwinIMJhkaX+xoIAS6His2/5L4H6divslyHQW
letzMSb7ekxQGl6GwF7HBFYuiGeWuhdnRTV8nTV0LtoARYJgU9qUgOlYrTMG1Vmkpdh0VvYa2t1m
KXoncvwYyr0ghNrQxftam/PRTHQdgKq0EhQQIPdExQoMU+sEXJx6bG4W8OKhVXIpG5Qvs+zUCvcU
sOdldPedOTHNFUY9oX/sSaE6XRrcn3ycssJ7os2rEJqjQOnvF+ORprO3h6X2V6Gnnf3L/fqi+XVl
SMCE26jsgOJRZsLzBpBkomJVnSdQ0gMjP5t3Za3zOeWSrNUJPIiC9l6W/YEOW+7XQcrO1Ux/tCVK
y+m09ftDCR13XcVX0fQP9wOgIlhJV5EAScHaKoZ05DkqImMpsn3igtJczOlyWMgsYsszIK1ZeP4j
AbNblDk13dG+fQCH8IsgBo+7ZnFjkabpxgppeCgSXpIY4NA8DodJd4dTTj5o0FD1QgvPG8RE5Tfd
0PIC9yzhRf0rNQfMzL8ve0DRAMyD66zgqJQy8qms3aCrGDKJNImtJYxr2Jro8zuC8oUVadJDPjgV
1JPZuUk3fNzn7oeleyJ/3zainq7/DMVH6U4KxxRwixkS3WyF7PBwl4+PnGpMKDfb/45jNSHFY9On
EKFYZwsKcVNzYu59A4IzXUlCNxApBjuogxppBivt8GNunkT3YdAx9OpMSJcYjxpOMI7rQOwHvOWE
1mlZtu9YDrCmrT34eECXGZ1dBoAxyTp2TkjywUGLZxQYkH1H/Wtz25ByUcCoh6Z/1IjfUBOmidMu
BsN1cnQ7aGGAsTOzIt9PtvWkSetXN5WP4/XqDsoXqBqifn99dpiU26bFETsCjsdoaKaPG5L8NOa/
R0IPWfV9DnRvx6rT49KitD1LMo9L01fsTKARWITPiVZ+TDcmaWsS0YxdZcCCMU6HTnxqG+jp+CfQ
FEZ9d3b5tqAvt9dLFe5/RxsvCFf9ZGkWy5SCPS3EPp1M3F+APopLsmHf3OTLbTsqv0CRHRV2kHNa
bxzQGeslaFo44EIODf1Y3g3Lrig0RlQL5MHpIFoCbBD+unaJuapoNSwuIlvw6tAuAlzh9ihUOxUF
MAIUDyoa4Ey5NtAPlg8WcByOU8aql6Bsu9iH7ALaOKF/c9uUAkcNGnL0YAMXh0cwtHJc2wocnnBj
QVTwFgC564eembuU5lvTPjem9bCUwFV7rxXRXTZVY1xFRH3Q+6IbSObfbGkdoP9rxL5q521DszjM
X+m/b+HAkNCKAgDGqqkuZ+tQRhrRYTiBtMgr/ceuSaedMznTqeEi0ZVWFHk7Elwf6tmoW4PcTAqv
Td4NY0rmFfGRgDQy/+hk007YfLO0+yk4JfWEVMMcI+482ZMfB6F48MUQsXsStuistKrIDnM8RSe6
TmTFnrj6sNWdL7JffxTcLEIBSlArfMlCEeVNC4UMeqCBJlYqMNyY74s5WBf9whSfWZB5A9AmxTDv
mBm12SlfngYSRo7z0XIOSXP2p3LjQ9WmoDh+8s1tb1YPFfog4LXBBpLZO2tPmGWCSgnO6h7CNb/s
wsQN7WiXX2/bUTgvxvnHjrRB8V44QyrPA4ZonJOPfKyqo5dDJUcwHX280pIPgQTAWVA1kVviibcY
3tiA8dRJ2cbzvmVZF9WTv7s9HgUCDQt3YUaKAqL1E6iegdYMrA9OEIKUwzejhSW7xRI/CuEiBrTb
gnf3InU/mPW46xuxE2MWRqBj3ZJ0iM1RR9ShHDq2LsI4QLMQVL52ps73lzYYsaFywSP7mADqp9OV
URxLCHnACHkh+NKRt1ybWEoDnfJgLT/XJkE/Pus2pTc9+V37UJnD80QmHbui0iCA3UiO1pc6mdJ5
Qq9jhpsbiPCMv7La25hLVL8Mxbgppl+3l1QZji4sSVsRcg94xWthaZ6/2NYXgxaRBZE0n6DYP++M
UXMmqirLDqpu+BtFEagOSlGGFiHNWmqAt46aIA1pK7r1mjHblI6ZxtAuS0CpVvCNlSUTpL1KcWQi
bQ9uw6xoyYofScMnYHIbojnflE4UOpgIAuQtyG+vV5iM9iQ8E58F4Se8M0ft0kX28Hh7rnVG5Lme
hwH03AmMRMgG3fOoo95QxDUwmWL7B6BRVejFklI01AJBIwV6f+POD8NaSUubhwxvltvbg1lnREp4
YQsExaiUrAm2lKqxBGxJU4PY5jHnW9fxQzb0n26bUKAScfEHrAYYW9RqYeZ6VWgthBkwTBhf2iMj
VZRA3o36UdgXMbOB9Wmf6+J5qeqo9csXe6RxOk3QQyuj0apjNuPZiuu+SbGIV98k3cBa28NDHQFf
WVg4X5d8OZQATbhVHrdONE6PlQ3dHWjUCP6h63o4s/md2vU3NE3HhZtrkglFmLj6Fiku8YTaswmS
9zPghGhOEGUAbOzcnIKhgc7jYlS7qVrG/e1VUS482CdQjUHABY3m9aKwPGtGPmJRgJzs0XvV4/Zh
mcvxthXlNF9YkabZTKeGDND9gb7gPqQfVwGC5Pm2CVVO6wKa8s9IpOkbc7RgkwbTV4FHADmVjdzL
7H6R9FdikrgDz3sWOAej1YmgKrepjR4PKJUDGyPzeBSD3bEBKKyza+796pSJ7/zJ7GPN6NTr9MeK
tE5NnbXL4i7l2cg9GzCMiW/LMi8OXQPVpk0urOUu8MPuLzrS7tgM4NJCdavYGkYLghQDjPOE9kNU
0yTRpH+6D5OWtuzrjI01Lc/9Vnz69/zlCBkXcyutqQ+wcIIgCNimyaLeazfz9JrruqR1C7iO8CJ/
HV1gtDsCxxnSFPxkQTTMv0BSAZo9HeOCzpJ0ZJiMhxkzAKxdph1oSJeDWA6d86872K/nbP2Ii+Fw
6K4N6MUvz9NwatNm4ydHUhYaf1TGKlzgIBPh4mlS5vcshnZlc8WccZrE3rBDuKT9j7AEpfP3256v
9K8/lmS4ll3xBYuPsxyq2adl+Exz/z3B6cKCtLX8FHX72UZwAk35B0t8qv2n20NYc9Y3h+uFAWmL
pJWglFNMljV6iK6nCq1YVfAJjL5rYpKi4WLW3SDU6wMkPMTjgAqVK+1+bSU0m4FvXUTV75c+SR/6
KtmnYRJVCFZ71x6oZpTKGO/hFownkLUVSZrGGmEQDoHbROu+FOFd70OoSwvyV3AKwrsvrEhzufhk
nqoJPKbgYT+7U1zTzbgq44HHBQSnLFrcPjKW/nFAAjqSDn1lRR+BHbqJBOq4YdVvoWoUjV4au920
cQDJ4t6GDQlqLcNjYLE6ur32iowc37s+3zvoq3kj9SsmsaKB8L05+pr9ft6M2d+OcyrNr/zeD3RX
YeUaQMgX5OeoRYBo/Xrv55xiKMOaj5Pu3sSxtOeDHbfuGGqIQnWG1j+/CDIimExe1cibAB2IveAh
QCOPleq6tJV7/2I4UijLbCRnpY/hFOYBUPpBk/uoXihdkIAi8YEgAuR9pFEYPZBntMMoWnayWhZb
7FigN5ZXeIL5wnJ/k/LtY8B090H1sEIXsBGAaN9wxdRl1fTIO4uzbT+4QXofiFBzKCu9DkW2/7Mg
lSrKIJjQi4AzYAAT3OQEkY2W1zy9M5q2jCCsNrm6RHrd3W9i3IVF6d4+M2jQzmtrSpkZh8bPoI0p
tsHAkNmnUZ+FB388UsvcLFn5V9/qKsC3Z/QN9yZ17RJtZBhv57OjzasDeE1u72Pl0f3P+N6wb3a0
R+o3YXzt6ECQPP1Ecvcjd/3IpbreBN1gpBA3ZMMUFutU5nivudddW3W/LqVUg8HNpZwwVS2IHw63
J0m9odBO4ePdf2Wals4AkRv1uBT49Lod4o6Kvaj9TTYvR7ZYX/PaGWM8pD524fCYdRnk3XSofuXg
QkBz0I6Fjkq5rk1GIzCstTEG4hx9ZKNd5TNru+nH7WGqAJeoXwMdsWobYJRS3AjtrHJKysozKp8x
KPyiqbI2i4dbY2rHdXMHCB2faeSe3PFLjpbNQpi7pMwOHJriAHTtQNR47Ki1m9r8PGb+99ufp5qE
y6+TombDwfeRT/g6kGBFaU9Aqv9824IqoYHczyosBI4wNNBcR39nCBxwlaEXCEx3addvKQRNxThH
5gHZAe7z4sBcurltU5XRXNqUQlrhE1YbwTrn6Xcq3DiF9FrVfEkwnUX/67YtpR9DqQS9Dqsa1Juy
vnDLjgYW0qfAea4AIKza8Fin00shvHhh/r0LZcAu3U6Z9y0val3y9hvtLgfTS/PrCl+crgRyXhV4
zMoz+shcSC/s8XSPdrV2L1rznvPPkBCEejqAu91dixciNmbo8kfxYDNkm2zodgBx7kLkXkuyxC4z
NIeL6uy31sYMKOwAVyE/4lgZH7PKw+RYIG7KP1Rfil6TXSjv8hakpAKMjgApIr3wF4XvdHWI227d
lnGZZLHoP1setIpS83NPrLhLki3p48QQmnRN9ZiBZ9g/lqUIZpV9YgvbRPAdF0gVzVE2fmD8dWpe
2+nVcZbIZECYtXcG0korcbe9Lrj8P2NHd58ZoA8Cb93Xi2/aKalF0OHsNps4aB9qwlZAbizmJV5s
YNbD6gSm+y4Xmuit3GGoALl+sIoPynVxXnmjEOmISU/sc+WhL6Z34qHuQDrf79tc18SodKMLc5KT
A8ABHdlsQsaQfi7Gdm9kD6G2r0Q3JilSLyBHgEbxgLKJA72/NrzvrO9WdarC5mgV1fZ22FAaQw8W
WgpRdwbTyvXKkXps0SUH37G7MM7HbefRmJrfGhTyllxzBulsSbNXi5awbq0H5WxLe9zn+h+zEQ24
/fhuq2POVCU/4Gj6Z2DSLDbFhDNlNZZVYmcE4LG3d4D7xiX2wu0pVEfeC1PS4eXkwkxNw0Zhwf9R
dfVdYd8lnrFNKSjigh9IXQWYLkh7bhqhyfCU/uiCkQEqykjM5QbXxfA7P2QIuhbJYj7+6vI2HnUs
6MqTE7czG8/SLrrzpeGRMqwtPmAmrYzsSXrqabUB98HkJzsuvqCUGHHL1NRqlKt3YXN1pYvTJAC6
DKposBl2x8r+xlx0WTvVnnjB59uLpzSEqQOmAIJP1u/IdmEITW+ECd7iiC4hqVzPAlybQGFuejMN
Iz7UmjuHcsEgMIdHi/X5mUjbLeNp1/IR51CZVpFlP4m8i3xdcfB3LvfmLF7l24EtQU77pjPNpKLm
DaLiGJYbTvrhmAR4jvUaK64GEvV++dRRs46Wv2lf7hvAKYS1y6risKSbeia6py3lHEO+BRQWoIBH
knC9mB03y2EI4aXd8KHtqyUi9RC57rJ1KJKA2+upmmAbpMUI0lBmAmrj2lbqJfWQ2C6yICBOYUqI
J6Hd8Wugkuf30og0IFCj8D6fPHT/Z82mY6cKmK7bw1CFyksLUuZojXS0eeZjBesytoefkNL1Myfi
eOe1tbz9qvWB6pEJ6UO8OwJKez1nc4ibdor0DeATqEkzemqm+dhnH5wBu+H2uJTLs/LHOJCQcnAb
uTbVAEKCJICUZ6gexx2ExXugq3QtgDoj0iarAj5XmY/J88InJvooz7dlpZNV0BmRDjM3scYgdwLw
WogTMazYZ/cGdLhuT5fS0S6mS1oZVqAZqOkwXeYYk0OrI+BfveiNHwPoDllckOiEsrL8MlDqhQs6
C4XffkF5Ne6W4mkY3NNkm/u+bv5OgZu4PSKlY68Mqx6u2tBflUYkbGEUDu6i5zxvz54PaI1zzBu8
HALpjCLnbWPK6fMBH4ZEGzqdPMkRGsdN2p4XaM43Oc5iMxj3hDqN5qxSesLK3oJmUPQ7yT4tKodl
xlShb7AIWUzt1o1df7BwHo86xlTlTgUdGQLc725tqWI1GRSiUSZaFMPR3TXuc5elu2kAsxT9cHvm
1GP6x5BMf8aBWA2SGm1uzRBCyRHsj+NTMegohTXDkdkmWt7jzrS01dkLoIdbkR8d+ZSV7bbydTpy
Kk8AtRAgdqgvem8a6Iu5LiFdllbQJV2AuPJdcNuhM0HncCrvhq47qCDA14JGFekeVArHHQYfp884
i7vZwBHbpM1rNlif3Q4v41XyeHuZVBO4Sl6Fa6s7UMaSg5OxStPWRBdt23UxI6/URvXE6HdsfLht
SIWawaD+WJLCXRWgDWE0++pMQbQT23MGxHTYew+9S/xdapIibuaOH920EOjDCF8HP0njwTENcO+E
0GVv/bivnHR/+7N045eiiZHTXEwT9kPjPAfkp2V+x3NeVukE7lW7gYDwHpscVBW4Jl2fWvbIqgzg
RMSRotn6/LSeJiPXcQqpovGqNQf6K99bMdzXVvySEGey0RBo1z2UpoZNOtTfAt6eetvY0gE16Vyn
xaWaP+wJdAt4BFAoWWGv81LO8I5YoZFycaJMfAJDZmwNpRlNgy5M6mxJRz8AZZx4a7sY0DZfWb4d
SrpJURBIkmVz2ytUuxBlPnTlA7BjWzJoB5lTbRqzV50dezpTzzonYLeyer4vS3/XlIUGA6O6HwFL
RoDdDcBlKGfbLlT9mooDBA1h0yryB/9DP311hvAu8+4cQIDwf53CyddEaAVVJ9qewBPqo/8pAO2I
tPfdrPQnI0ObrZehqpTxhyTvPzIUCSri7B0PFduFQSib3pvteOcvSZSP/TvCTxgCkY2SGgg75XBn
zzSf7QB9uOHcnsY2+KuiTtwU4hC0utchpfegcg3QMpYWkK/rzQGfBJ2hh+4GtsznKRw/BAAHitm7
J9rcW2EKrzHgCyIA5+NaLx2yjDM/DGcAzQl7Jt0CHeBp07IAeIGn236qNLQq0K+IdihDymHFajzW
BljB1roHLf0nVv1i88nwg39/6fRMdBqASATaHij+X8+d15MCZTF0UbiGeUwBa6zMfv+elukrK1IV
snWnrCcCnRMNylY0eMi9NKJaeUlFkLyyIkURZ+FZk61dAEIYHwUwmb7xaBtQ5ENJmeebJODx7UVS
7TNYXGl9wt9ngLRKzTyOXt6sHTyBP0SlX8Zh8eB7z7OPE73Z1l0d1amIWvOvFDRzaNA53v4AxeHj
wTlQ0kfdeuUFvl69OmSGGGsT+xyCJxA6x0XjPeQ/Vzak62bv42XEHmCjcpsIT+MOcSMQHL9jIHjj
d1EFwJkj4zvyssRbZAMyG2r/ChhKEd0DDXV0T6o9ZZsgMCF4GscTuTRbw9Kaoq3L+rzkbr0fZgjQ
J5Xz2pjtRzBqdZqTRmkNKhVgOcALIsxdr81A3ckLC4LekHQ5djaP0rZ9HJxsw9igucsoDjUPhBgI
tUDHoENUcnzTA2lj7qb1OQufugTCGEfq3wXjwdFxe6v8beXkRbUGJaRQbkVpTbtp/MRgZ7+ttyzh
J9SH7wvhfP733nBpRgoXE/VDPMgW9blfcFPaB1UUjhq693VnStdbtFH/GYk0ZTbpJ+Y5tD6PAuIh
4tfQ6uiS1XMF9jLwla5Y+dU/LqqHQ5+ZdTBgEH77DAN++GSKX7fnSZFdrL3g/5iQHDqYOFlydMKe
LTQgR/ksuijkC+AJ2yKf7oLJ3Rhtc2dU/vNtu6qMHzVf9AiBlBUwURku1zAkhzzwQLJRd84+bKpm
D52ZAerEUHKvTILQi0RrP0229zw6AVqQmyAuGHW2hAbuEU+fNDabGaSVtz9MtefQig3OY3zU2ud6
PedNN2ZjiKrt2W7nvRcGuIwsu9m5rxcdlEeF/gbTMTjw1rQOR/S6/BfLO1mix4UAW8Gi3nEm7W4p
jk5LtsEYxgSSr3hKHfPwAKafOP0Ucm+XQEFtrvNPI5liu3v0XR1YSuXSICYI0AECegBUU6+/qJvB
HpHmdX1mrddGpHPTOHMToTnzVG59aUXaON042rVw4HPT1EOrpOq82M7ABEmSudndXk3l8YrzFU2E
YN5Hi53k305d27m1sBrFoF9Ba4Hb3/za5OsjJbjmqXPXWIcJaqEMQO8wOPrt9I4QDmweVMPQgo0r
tBTCm7SifsW6Gk+Xp9k+Vd/6pok0e1g1n7jXBbiKoHkJ/NnXqzaPrK340GLVemOTl/ulSzbZpLmG
6IxIi+ZNFagjAgykBrwN+ReBppbtvccIig04ikDbiWL+9UhCM+mdMphgJHtATSBuu3smxncsCfAw
AIHitQnzJSXg4VgtNVKeBg35fR0F5X0j6KvtoSOxfE+6AIQU2MxxuSZ4MLgeT09BQ8d5C+HRrt9T
ZvyY7b+tKr/D5r3t54rjGyeEi/Z4xCyQiDvXhmZq5uBd4jVYcngShY2xM3h6IgGuFnTceNVft80p
nOHK3BpHLiJXwJMKdbC+PhOIASX1d6vAO1Pd/vs4gY7c3w9NBImdDJ9Npqo1s8SEXwMTzHi/Tw+5
V2hOcRW8AcKduPNhfVx0TK5jvRhLYmbw6Klpzr1B9mPofsrSp2bI7320ry49hJ3q74DSxox2UZ9U
e4BHoCrHNY6vCLx4TgOL7G8WUQA8rj8CjRSszIe+OZO6OdZdd2I66l2Fh6DBDzVxQDvXaCRtLbxa
DOVAy+bcrXInyYfM3acgl3eqDOqnuqNNMRwUq5FW4J3MCaC5cT2cwE8ZCcq5QWnEcpYNvL/95mUZ
rmy3/VA1KLyqQ7MN/VkAnUlBaXQH0NjPNuJFyMtd1drs6I+M7gRzrShp0OdHlszVuKVicMjF8cKE
0YE4m0ibusK73yhA0nb2ymZbLIMb99R+R+s7ps7FUq3tkSDtuZ5BbhHPCKewQQdGSPa8MYpTnoXG
ya2nXrMDFJO4rpJvr20lgSfz5LLOHFDUxXtJjv9gN3nCObntkEf+4js7xvIwCmrufLq9cqpJhEFU
0QI8DoFP9Xp8Ew8Ho0pYey6T7ruRrRD1MNnftqGIUgDdo+EdlTp0Psp0iHnimd2Uue056+8JqDe6
sAFzhY4JS2UFNTLyG2AJlJTk64WXUFYHtDs7YM8Nlic8CXc6DVqdDWnz0nSye4cW3bmsnXjfov/P
KjRYD9WCADmAWy2ypRCSSNcLwsVs92TMO5yK9ECW7rWi72niBvUUesIAk8OayJdMh1teNzhNh05m
f58GxsZq0+0wJIfb6776zvXFDINYFQ+wedCkKfsWq7t+AZMnLul+eu7cb77VRV3FI5HrCDd1luRJ
o02J0z2r0XrxGNCXKkGPnf+xMF5uD+jt2mBAiANYGlzW3qxNTwOfz47A6f7DmiHWqomiup+Xc1Tw
OqUDMqKzUQQbL9iwwt/8dwOQUi639fM0GzCAcdvHw/H2j7/dHLiqgO8e6RUOHbDlXnsuAAszb3x8
fpfsg5BFnD+TTBMjlTZQq0XVAEKob7DuZstQGE4DrED3AN0uUBeb9tPtYahWATHkHxPSWebZXZ+2
kw+vJXPExDMI6G4beOusYG9CwF23BQ5MeVu4zMzm0rXqc9FPXZT55nDurAav8k1D48kYF805+Tul
uN6H1wal3dFMI9qSQEVz7kRM5n3TbPonqPd06c445ezeEhpH0A1Q8uOUMXcy8V559uvEiYnbJsep
Ml6YCWCq01WdJmKuTvt2eGCBQPtVsOrVX/tdlRgZG5wFwzOcccM4Wq1c5AHW2G1t8bN1+GayagPK
zqMmvq3z9tYwAC4m0isP7ePXhkWy5IGT4JYE2E7V7CqWbqAJkPRZnBcPt31GNcb1/WDlVEcDlcx2
jtYxOjAbCVYYdOcK7HdBfUqg3UCqnZ3QqCZBBEnp2zbfbgR0F4JSCKcEDm1opF0Pry5qB0mO2Z8d
55WvFNsaKLVi+q5+X5o+ZtNgLBz8/jjlKDx8SCKafqzzqCCayVP4Iw46TBsyEGDFZCqIlaIzdBa7
R1L/cyw/wBc89ORV2kKSckCrGZBrI89xpQBYVb0XLFPSnzPfOzQBeFG+DEYdL604lZ7mXXCdHMn3
cITDEBIF3JVkGHo94/ZsmznH2ZpHNWhtXKjeJi+3PUBpBDoka91z5XqRUqquNpaUuDCSYr5q+iyG
Xdk/37ah8GxCLmxIKZVhgVNqSEsOQhkzJiU9tQC3TpCJmHNzmzWvzlhEE7fz9zg3WfUmkWthZ0nO
1wk38ee54mAf+czYA+SZNAaUTofbrIOfRyVPVl8qSY1murrnZ7P9VE4JajTTBhFpgpTV7QlUbFO8
D0O4DCSwq7CWPBLWms48TsM5B4XDFsJd4tjzPNQdIqvzSg4HXA3urHj5BgJKPrW4wbMkHNwBcrhL
XIblc52RewHdzLHgkV+Nn+eh+uwu7OTle784WeTZF99uj/StqwB2BXjPyka7anhKAQnnI142fUeA
OyVh2wzIgh01bFSFIVQcdXZRbrMUT/OQNjl601wd/4e069ptXFm2X0SAObx2k1R2kOQwfiE89pg5
Z379XfS5OCO1dNTw3tgbmIcZqFjV1dUVV92mfnmgoI7EoYalFsglsbe7KeAWNqXZbTFwRztrIom4
wPNOCp0Tkl2akXNCDJtSZ2ae7xndNo6WWeL2hdtjtMffCTrvTOf7e36mqLTj4UK1EVjFcNLPLXwd
epVZ612/xRbyMgaId4Kd60pmOhmAc2k4AcHSslKPovu8IsXgS64g1vnitlxnIhcfgWkaBLyIRlA3
PP+IUEr1qIEGb9PJswcfCBLRQIRK/fF9nPOy6O7BRUHRkE1AD56XjVoPOEYTWz0fan8eldwGxc8X
is6xOwBAsTUCwY82a9FJFqtG7SQx4gqoglopbgqlnXaBgFknpUveGwOo3Poo1ks1GQ9oRFc4Dsl3
Ju5cloBpxXQOIObQFG6wTBZTN5lDbkhbDcBFo4plWNOxSHbJZx9hF7o17Uc5ImJHvdbVsKF8jx9a
jN6x+8rUQ+ytRD2kPAy2y2tjzmPMQFnEXCIy//OlPhFIKmcaJooDeRsOdeGMlVgZj1YWdSXVAi3H
YF6Big7HJF4ZVAK4HoB85oEJHDVbHu5aOemaZMI6IwN7pjF6llotxhtNAlBTopaWnSeGM06RU+k/
N8co2mJnCEYPkQjDlN45v74UJXmdSNJWSQVswYt1bVuHTXm8fWmuSBXNQOjkQvgAbFM2V1QmVYf+
dx9SzUJpJXZ6JZAc43ikVRBo94Ai4Bily1uKNwz+IJrIZuxRNg9WRtNgGsUoY89pKQOyTweW1u+k
0qp0Fw15aHI0+UrMguqX9Y0Xhgr/Rfkvr1DXiPJa2oq6nZZUNbDNjRSKDfh8LHiz7lKM4Qw/tvDn
NBlXRIw8rerNXPoGwyj6h9bOsf8UGOS3z+7yGYPbi2YCuD3IIVwsf45LRIfI9ElbI1W7ik5aI6U0
yasMcUsSlzlFvy72hpjYK2v7wYQRtFQAdOPtj7h8ZPAR0ndOHxgQF7jOWFxmCoPQ4SMESV4gx2Ta
AzDPXCmqjJU2hW7fqiHnWl6jOfvg87pcPCBsBzWA8qcB8HrSdhjN7agHuxEVQJIrVoVVH+LWtyIO
k9ckjW4NFPwMtM8B4u78LiaCUqsNsAy3WdZ/BAGGFYE2KadosQTs5DKLYirkNSnjiqO9Vy4LXgFc
f7yuaINh+3WlKpCrcIDNQ5eg4JhD37zncmrRJqq7kfOIX7EEAPDAI475H3TusujoVprC0cQ2A2A8
+fumwxh7XDqtDiwi+Ca3dWZ+iZnXBVENBghQoJmf0vl8T0x53AtF1QEQDpsA1OC91KvOlYVK5Ajv
OhUkitHUiXvP9uX5WphPEizQFn3VIUnHol3GRc/rFL92RMiK4IegFigMzmI94aXvm7xPjEjZmkk6
bUWl/VIDv6ElOik5VuU6pXlUGK23KI0wUitw0+IoTpStl2i/h147jFpzJ3Ten9uHc5UMXn04H3DR
gZl2zhDK0SifJqmCRhsZAD6Dby3mbMmyKMWJk4SbnzBGD8CLjucVbjge9jlUOJHdFIiaUPu6DEz4
ZI3GKKqUL2Ul0rR7UARhgf9/zBoqcrAaEqaWDJVlrcRW7KBFI/62HX5lU0IsDLfJPNiYS7VDFRoa
hw5M5C4Nk5GfqCahBoBwHSDKKkbUi/FXpA8xxyBdJYKOKxRa5lUGJmOQsBAd+jz4IKLWrWiXZY6y
X4+12eE/IQRwcFxyDdUkdiTGauMiz7RSn8E1SypnKfwef8qaz5+eDI4f9VKsOoFZx9zfuSaIU6VG
WPKpYyFqnYpObRlduexGuECkzUop2v+cHPRORC0OlREE1ufk2sargOkWGNvEqFrSGd1BDcyl/nOo
DvTd/Mf5mKdFFYbM1JY9QKhDYxsI5XamAhC2H6dvLPR6IrOGbT1oSmDhfawk1fNE8I1t14RPCFo8
VPmMzzIxeZN4l8/DTAiotd9JShjtc5GpEcq/nhkbKCq+1bFwzLHiKFXdUOIlCK4R0lDPxsugYtsU
uyG16lvRKwJAOOu5Rf0eCL0+xtpFIDvzjuc2pYtVnz1aNMVWxPEANsuRmzfFLOy+BRqmyXtbLx0W
OCr/5QnbGc+FFzSlhYAUlBRvJ+XVHbCYCqG+k/wSQSonG3qdKxgFrNoDXDcbi/clrvFUQn5yFAY0
8+XArYrwIU/zbJOZNefiXjFEaC6bl7Giixa5a4azFsDtbSr28BoCVOaJIPnPBjqdP27f16tU5koZ
/Ex4YOzUdRjLmpfJpQxkoqgoSabI1UKC8/fjpw8w8d9t2xAffEtGx8tCavwiBUB8YySJHVkY20kE
LLgvdWlw/gFHGAEB9ArmQNBrf64ReShLWV838OzUsKPACO6A/2GYnIrGVbl9L3+GeYABn//+5IEF
7O5kmkEHqIsotfaYsIxcPQtM+zYvF9oN5F4YbQywGSISiGyHpdADiM8H6NG2TX1SeeoeC+PsWsFz
bqgHJa9/Jro5A48Xdk4BzOgC8IXOmRoGP5O8Ior3YvPby56m6uk2O4zQ2N9nF5R1YQGA7jGP95YR
/7awqsLSW04Ckm2WvaDBXJtCG3PUJdN4jybJHappAf6TNoGr91RcDTrRaKkuedub2GzGBVXmPfJK
DZGMAM70t8Ed/3gP6iretlvvZfp1W4QajuDEsbsgxDh2WIXX6TVi0P1g1q6YmICTCVt3sMSB3CY0
n/UlISTHkb6YcXQYOSKFhfa4ror3Ecbegf9K5B6dAUTdZouJV1X/bt+9RYwRXxdoWTRFIFaY9+l7
fwdXqC7txLIzoq0bOuyyxUjslhPGXJflXxZZWYYq0tJCGe9btdiOU7ksUrkE0ri3ui1Kxhn/PjPk
o2HMsccMmU0mvPBKINoVnmE+Jp78MMkx2q00ZIH09dg8NumvUOKlL67ds7mZZ57tQNc02+KIWczM
S9AN9aj0B8lcj9zKyVUCYGSee7PmlrJzQyGLXa3Lfmc91tZWNe8nn6cR10SGJe6o/CA1aWIw/pxA
qwH+vTI87zFvZOpJ9wIqgWGduq0CuLQnFUBWt4+IbTD/PiNzni5SUURDnxVDUCqySZHLQHhsEwS0
RE9Uuw2fq/656MZV2gK8227bg5W75vgsopynAoDccrWyoFHOsZKXagm8jHkDCc4PjjT7JOd5F+dl
MQgYbdKoUg1OOobE4s2Vs82c4HgGkcGsPAbRkL9jV3olQmmUXhb5+83vcR+9zggAC21w8lX4oXq0
LnDjbsv40qIgs49mCglj8+CKjUkNdczUQEvCvd6odgxbUk6L7CH5CkLJ9TM35OVCrhhlRKIoyOP1
1QE2zHpQ2COFieQ4Cve5otE6QEOq9WJ9aIGtSbSVkjX2Iu6wz4HD5jWys3+LCW0A2eLVZnydyEAn
vd52IbDGRNHWzSl1U6szHE+p+n2UltnKsPoBncd9sIrDUnqy4oy3vvBShxBxoy9gxjNHmp2dThC6
FJgm9RTui3A0qSIYuD5NLqwKzSt/5qNAjxD5w9/B4ICKRA3roxjd2HcSltjujYNfE3dYR/uagxl3
qTnnJJi3SGk1L8m6mYRETMFpWmKgMzczH6cp2ST+Ej0Fzk91FcE/KurIuqIWBcN9bn86P8T6IjHJ
9kBGMX0yWfCMkf2085Z2qgqgII7SXOPwlB5jfhQtk5QYQ7V71bSxHoUECJs0Z0KRFm5McpT3t9m7
8uCe8ccOomJzyxTGWG+4B16K2bzrgCRqN5jmdJpimea082gXrhokulGroMFjg+0uvCX3bCVsVhys
UMHWaA2D/EgBzzp84kKndSJ2seFle71siLatxrtOePf8ndQe03zTFh918Ru1YvNrkB6b3HSKhrT9
r7gUqTKEQMnMCaCb1lMluhzhMF73/3/Y3AAOXKg533T+YW2VxCFeCHxYagv+FvtP0l/Su4INAET8
7R/qlFQLbdevalfeTjzzcUUTIJV5rhq1Viy5ZDQvahKpNPQo30stYK8mu4X5XwwFnAYADSe7H9b+
/sMrBsfh7c9hJtvrnrVtpFeKkO0DNTvGexlZ/yl98ot48Q+Eiu7sGX8biWnAbp0Lta4rgJrKSb5H
pl1Ve2J5m97GzUqdX1+lY32F3i4xj7W2NULgn0abkhO8X6obyspopJ37H1HggLE6/4AREBihXovq
vnSKbX6XrNRH/VFeRysMf6ymR+st2PdHbeG5ql1Ra6VzLApbLsNmtnP6jFZp5jCUKTIz+0yvSVcf
wjIkfmcXkoE/HoxQJnp0j2l3onceh/Z3eH3mXzO0mScJW8wyTCSBd5lmq8KN1+mi2WTLZhm5w2ZY
hgt/pbvR0r/H4qtH5SF2c1deygsgknEei8vHcf6SuRwKt04GBixjynukugPBhxR0aacW76q8RthE
FHGlCQsl32NyD61mHOPKTrZ9ix4NOGiuQQyNhizGXS31ogBYbqntNSJ/FTnJ7HTnbwFB8+CR/D7h
qfrMw5m0574CJIhQQESyDRsOzjVNHE29bmVB378m9/6bmtEWS5Tuix2CtSmyRU6e8sJazWlDtIjM
i/Ew1MZCP8SApABmcmztZctpu1UibAB7NBJB4UHqXPrIMyU0vgPhZnbg2BtUd2VdtXli7btlt+le
skO5k395br81l/F9tKgdTP7/wXjCbctxlb8Tqsy9iccEw/geqI7Bl/co9F8DspbNAjB6PLs//xJz
bmf8MbckbSu/HmpIsqhsL3/xBUdbljpp9+gVGVRqjc9y8BZoKtR12abYC8DDmruIehBsowMGzj9C
HjyJzOXwCjEyRmXw9kiVhktlE1PfX9zxFkpcYfOMinyunlLiFWk/9d4+Je4LvX1Yl/ebYYGJqc02
F7BfCj/e3o0aMe6P/YPXkoLIODIOqfmnmOPCkCpMOaYjFDQ9MHyUSSSjFVvx9uKjWBHhw3Kzg/dL
XEHxgQTrvVgPE6fDgt15N3cM4Y4BYAZ+AUapFIY7DxuW1FaT/IOw9DchkDc3luUM69Q9tEvxd7Uz
7/IXzdZ+bDRBFvoAXHTseEa5leFU60sNs1lBcEBZAPFKTfsIXdoUq9Arp3R5+MlXtBClSPTgwmBi
4Prbdzzxy8oK0IA9Vjsdsm07owEAsr6+91IiclJ183U6P79v3w+Rp4QpTGyQOtdDPY+zcBLiGGED
+kc/8+4wAj5kbAKOAbmMdNG5hiIycqLzsw/DfE6oyj299OsgOfhYX7DQ/1QiCV6CF2COoTnHDf5o
n8PPyq8mNqCfUWQObJA9H40dfnKQPjLsDnmZRlpvs5h0PYe3C+PIEGIUUu2H0hex8euAlVUD0fYG
cOt5LWsX9oKhwTpOcmckEp6YQ/dgOXBEf3qNmZ9n7PvQqGYZKfj54Jjf1TSyjbtYX7avdmprwjzB
I3GBZOYvPtM8hiRj6DtP8fx6Asne+d0/JTLVbe3RMQGwQT8fPYVjqC48eobafIYn98kSu8moZgbn
7RkJ8R6i1oW3N+2sB9XgvGHXaGFxB/zceTwNMDnntCS5tUqplnFWMxYOEZBk+RhbIFYKPTF4jZSX
YjRRT0aSA2BsSO2wRdhgUOKp9+P+YAL96r6N+tqWS+OH+05wl2AaUP6YW+ngxLHlUaGvDX/00f0Y
NgkVzXuvPt7WwEv9BgHEeXhG4K5hCO5cZqo2JkkktOoByxKlJiStQEPz120al97/zMUJEeZg0nRS
y7If1MNr/A49CPeBm7xkz/pH9x6/3KZ1Gel801Jn2BY0syDaOmcoQ0EJ8AqTemjcIX5T37KOIKa2
lI/Ue4jjlVYMJIk3fUp1pLulRxnNVtVzXa0sDZhppN4miXP7iy6t1Mz83w9i7luvTVI0JpJ6KJ/T
0cmLiETYeJnIrqisblP67i84v9oghR4eNA7N2UY2q6kUU1tjd5162PT01SL+8k11sDCVBnZIB/qr
Pr6/f43k0BKFY8cuXs1Z6CeE55t5csv9Us/iJlDUg/kU68S0o3d/FSxvc3cZyJwRuairi2o2GcYk
g8iuOBSr394qXlhrYWUtIofXn3KZI2KIMc8mkv/IzMLdPXTVUkRO6N7YKz5ZkGYdbnXiP3R3umcL
PDlevyn/FSRgts4FmeSTNYkRBBk/K0eZqjR0pEdjJ+yQS+Xo5YUHwnDIvJ4W9hlJEazCwS4fV90z
b9XFpbvI/D5jWQwJiLCNB72XH9EgG8l28DCmdjtRnxhOjVuZ2spa/0BztcqNeS+CUIAJY1kqgPNQ
2kcSi9HHQhF6lHMD7VBtBWJsvG3jePfQk0W9GTkP3LUjO6X1HRSc6H5k5Wmpa556EBeAebTJx4NG
KwegNTz/+8olOyPEqGQdhJMqhKh9G4fq6CoNaTbiL/Uh29R2a5tEodVT4FgFETA9wLnfV7zIM4F+
380TJrtyUEY1tdQDZtf9jffwQKaF8KYtpi+F+gHhEuTxyihnGVh+HKPmf9DI5IpOt7QWFYltjkWZ
VZCxl2cSZVQ0LfIxLQdBPfQ0WmUP5Q6NM55dQaAK7Z6CdftSc4zYlcfgjCLzOgF5o8q8EoppLnKy
HRzOnb5gCJ0yiAUxBY4BPzTpzGI9OSY1bgZliFT9EBhYKle8YJ0UR2SzAToT2UxhxgCczf38wp5T
CNEZNoeGxqF4Fb8MN4pwmQXsjncT+OBObAc8F/lCEzQAewL2C+GYOC8CZFiqwlxLQ0XyjwBOlo5V
jhxhhctNs8DAeGmFJgcNHWb7zgIu/W1eLwzkTBlOHhAvkCEGpuo5q4ES+t2UDv7RyFcmQtwSPmvf
ft4mcpkz+KaCnDC6XRDfsn6k5/lBEUXgTysDVwmdCjuxmho9Bwu1nla6EdvJAv1DHKt1TarAcZwx
vFHvBWbOOW9KkxWNDt/nmGopnfQdCma0yDCoGyyk6ENJpp/Lci7IYxIUjGJYl3GCKkUJKmWUg6O8
EB1/rSIA+Lkc4WSJQIrDXAYgcBnrmApDaIWdGhyDFYDjt8NGX9Vb1Y2cccmhdEUvzigxsvOUcjRi
VQuOlSsshWW0NdflrsKWxcLxltJjuJLW0briNQVcuj9oNThlkDGJsRiFbT+BbL8OHsKlSrMH6fFX
dFeuTFfgeJLXtPKMGKP7WdBOgpDrwTG+O/oxUQ/YhuVGu3KZ86Q5S+vcoJyzxVjEUhZ9L/bAlrA0
F4brr71PzdHWkiMug53g3j67C/PLyJBRQ2C7K0GSga3w7l56yd5z91/zM3/CiQnWu8HCxVWCY7Qt
ts1WX/vLYaksvHvhsVxFnEa871IsKz2UydBdM4e9F1qPjH+ux3oVHnNncmU62YmtbbqNbscrzPRR
XGgbozKkXT7fFuQVBcGmDlxkbHdBrlZkY+02R0elV8jR9yXw9xrKKMmXsVA3Ef2XlJgzUwesi0s6
UGrsbjURzy2cF8WpNznn7bxsntPOWWJOLujz0JtmlhSETndv3cOHa9rabnSDvf8LVTHeUzoXXs7P
7pwe87IVYzQJRQN6I+yVQA2ndVsb6VTp55cZhOYZNaCWAaCbHfUOk1Qt0ZgaHZHTRHXdlu7Me8nB
PP5B3d8+rO++8AueTkgxjnceTkaCjpvoCPiObeJiOs1+69yUpMvQGZZ9QcYH+d68L1caFZfGatwP
H59lRniL5XnfwaLHRile9rLBd/TrZCXhZjRb8xHFL5GOTuZiV/kiXPVu+xqvkufozlootKGxa6y4
SjVr5w2BsCDwgVma8DLxIYXd2DWZairsm5ePXxGpdtUidD3HcyLeW3hp5jDuoMwgLvB9MBbJXJk4
BW6m1kOzOhfNDcoWmzY3k0dNW7wvt837mkaPxa58kXjLznh0mRuUJpmMwRLQ9d/VtbSRJRSTRY6K
zRrECvSUN+bWDEUQos3q+9YIZCK/dds7pC7voZhfnQsqGI5DElEChAVb6xDksBnrRsWVwXhs9DBq
n97I82zZhdwYVsUxnRBhHtnCk4qqHUFEXKhrbyGu+++CfO2G6K5oF96iXlRLaT05xkJ3czt3AbPM
sQ0zCZZPFHWQ98PucTRyM5oyWo2vhEmdHPVsJIPSkZi37n4+j1sUGJ0AlmBURnKVHDtM/47FXWpm
2MfoCDFRur3S8JaGX3kRgUoNSJBZ8wFIw5aLItmI2lpT42OtPA5YSC2g087x+72gbNVMcjT0H3ip
uMpbeVFpboQ1lZmKQdrqcSiwRwubUnL3tk28pkqIIkRrhhGZx5MhoBOHoJKxNV5G88dR94rWRo51
stMkibHZtnq/TekyFQGFQg18Ds6wBgHKdU6qR1d+rvdFemy/MAWySenWX5Uf0lO0k3jJiGuKg+bX
GTxt3s/OQrQVcdQUTVimxykBsCIdcyyYUfs2FGgbCPkfo2lyww6MZtoqhlG/jvIw6jTxvX6nS00u
o5PNihDs1ELyUWt6Wy44ophZZdXu9PsYUYR6NGInTYMNq/lmyMat5QkkmNSVL4a2nHzmeBNULSOj
X9rKUzCgC6N/vP0JVyWkK+gtgnuECHZ+/k/OXQPSKjBwkvRYmBoWb3QHoQYGzo9pWPC+0NKjoBKB
OfRzGkWatj5ywenRFAv0rEayT628szgafM0zsgArN/cPzbh8bBUC0xKY8J/S7FjZnT3ZgEJemivd
VtGhbq1R7V5yt4pcOT5UPGbMD1ScgZDARAWZlKoCRlmyI8afkQP1HYs+OO/FYonRUfpzGWIVAEbr
0R2FB5OxwhpGAovGy9EARh94Odbrkjv5cYYPyxuMbKyK7OjVbX+PxcLyqzZG1aNQtC0N5pMlEtAR
MC86GAV0sqilABvnS4Tjg468wKIxUylBQ3Iyt4IHVh1wzvayXoJ5XHREIGWDHi206DNf2HhYqVSY
RnfEylwTzSVBFfa0nB5L/08TuT16oax9360iOTwIgUVKgFWM9dFvAzp2C9+zFcGxFDQ5lNtq4Fzi
b/U9v8T4NmSyUCpHI+IFNoc4iWWiC1V/FMplCXSXwvvdzsusor0f9NSblsDjdmKtJKnhhkK48jo0
bUkkSzH/ho3Hr4P12ghYWEHyxNU1J0iXSfAFxNLevDdb1cG/bqtdpJKwQ4/5VJBgoPrYkLxwBGS1
RFT0ildBdWttVxa1LXofmZg7wV34J+0WVfxbj16tntTohr+tkZdPpga46e92cQymYQDq/FbDiDZR
J2n9MUUrAsn0TndELENyMcv6Vavl4HSy+dm1Quzcpvv92jPyRpoX+BlzSgi5PeatlkJPDxvRRCfg
8OJpw2oQ3dxf5dl+zPdi+KAYQN1/tobnUIC/HJDCkpziXvmtr2RhnW7FQ2TYkWnS6G4YaeFTTboP
arRxrtSNarqabku7MTRsaXg0RqdwwgfZco2oIUVFhl2uLzpsgVeerD8yb1/yd0cvyxhawnHHgdiB
FBTjNALipTe8SuiPYoyF2OjJqdR7S13WOjXURTDt2rIgemgbjxrVN5p/0I1dWQ3YZ7cw7zABHcS8
RldldqxufRETKA2VOsRj4PXHLswIQKpKNy4fYovWGPIvrHSBmeXRt1EZAUrhSg/eu2cvIJXwoGGM
vXkVOtvIqWcuoYy7MXAmw5bTXabiWbUl9C17yzjBPKNOx2bj203Ae/3nZNrZ16O7HjjbEhwNoK9j
HOpcQ+M+LgDpMMRHjdje6IwDIlfnMBLtIeDEMrP5uUWJSevF2OukFlkfHyNP0FYDEBOwHXIw7R6L
EjjX7iKymJlCUxWmTzBKiztwzlTpmV1STlN8jIltYKsTRY9MNRJejHzhF8xkMNaKvC/qU8ApOCdT
m0DXRvs1yFhoqIeH1FLZbHiv2neEwgoOpgPHBOg1OCGMAyQnUarkUp0ffTVJPzDtFUekEEMvXkil
nms0Hw2M8iSNWi0m7MWtaAKEAZP28RhXpCtFND4JU2gWNJNNbaSZNw4R8QKj7+y0EYxgEeqZULpq
oDTw5oBxGZABczsSURRPPpSFYkFBNXS501Qf64QU7TRm2FUR97C1lWchLRXo/XtiCZHntlMWKHTC
iqG3MI9KgQaWGfDAkS8fY0geiESAeMFYg4Qdd+eSF9Uq61NLSo6D26zKO8WuF4EbolgX3b2ry2Qg
vGU5l2UzhiJz1nrXdlPnw/dv3GK7C5V12tNwBTM3uQ0VbG/PbTG+cJzmBxN7SYCBBAuOP895bMcq
LhT0RCHauGvcvnbRYNwjAejWndNkz+qm/gwwzwBv+PbbcZkQBGEDyaXvgXQsR2OEKxXYyiGFaXqs
HYOo611A9VXjjEf7Np35CWLU+owMI9HECACK2MKrbmn69Ovwxesp4/LBvIG1VQSJX4AAQII3Ddne
KU5E6M+7GhlxMS+SaHRTUdQzH05JAERPTXIXoDWD49xe08AzeTHvjBZOXg0MnhQaOLhgyXUBMLYy
iU+NdUR4U26XEejMFiIelADRgaLpjA3tKtGsQmUmZ/dOs5L/1DbpnrH04eXzth5c+EgMIUbdgmGK
xr4I0+NrSaYNVrw5qctRtcuKy0wDoRtMNdLrF6sQ4Cmh0DPmoOHeQ2yrbbw9PHKzs9du7CkV5sZG
ZllisAxUkHyQiCstMeSJJpOnp4J+cULSa0KbMZgwqwZgjwsMjEEy40QK/ewoBOQ1H6ixiHyyXN4+
mSvPKHJ8mHIB3sq875jhJ68spVSVFvEU8d6U+2zVEbFZ0JpX+ph9DNYSnNJhHjhARAiCgAXBx1cs
lbR2xD82CVkfTN4s+DWhndJhVDpPlEGxQtDxHmVaU/0eZRWHo2oX3iA07ZQGo81qGbRtoTfZceNp
BKNdnwNvZfPVm3lKgrFrQm0gMdDWEFeyQhGWCo7wptADZ9Do2ht7xskszZOshzg1ihZK4CRa6Wu3
2s6Tiiuj2qsZOQRPvBTqtdfglCnGuklSJ1ljDaYwkPAeh4R+cQ5mFvwNJWNhjBOkDPVKR/yOncJ2
tOb8+lXrfPL97EBQkakztjV+Xl972Hjo6OSuosvPkSqkfLl9LXkKwCZGjUr3uyoos+NI4XaSdC3Q
0sYuYYzLcLODnLtpMXfTGsSuy7tqPhc4Aq4ckdgNXcHmaBvnarKpm6jH6tlqgrIBQv3QwZxVNLR9
3iHxdIC5nECvG/sxhuDKr8hVV3+szQqTmZoTH8alvJERYD3fPioeW4yP00eC5hcjCNrh/k+6XS95
LHGujcXYgtxLRE/BroLjq0qlpfqRUF5dgUeBMQN9UQrtJOJimrvN5A4EITfv7nPeGRbQKVD9KYk1
HH4PiI5yUTlrBOqE82Je9QH+3lAM0Z3bs7FNBNmou1mTR9ptSzJ+9u56aVJh9Xn71DnGABuGz0lV
/qSmlYJLYwc0sh63zpMokp6oL3VAMsobdLnq6J5yxrzTrVL7kijMps21NRNdwsV7aifrgvJEeM3B
OSXEGANf9iXPL76NgUY626SVO9nastqomPGlNKEcOc5y+t82G4M853L0a1PFqsj5+sTkTdlEtm5v
n+J73iW6/WZjsvecTONhY1ozQn5IHqqreiWSJYeR21ZUFRk7IPbiIIcVdA+BanMwH4INdQC++k8i
t9PzYaxBVtRNLwAD5Ch+EVK7E6UBAgOeFb1tEQyVsQhdpkjZqMON6imKnSZFL/A9FlFQlXTvGeJT
46vdCovM4QV01+nOXYvIV2EcgBFi7FeDL2ADx9yRYO9qkobk+fY5XTdEfykw8ku1sBfFPMmO0iHf
C7RZKyjXRovbRHhsMOKTSq2vRABBwKt+Q0LeXfIWbfEIMK6UqA8hsiYgkAI5nmTE/IiebrPwPyzO
fwXFNmUA9HHqxxEkdr1p63S6c5TMWdOR1608y+LSAPylwxhSL8BaNzOLM+QIxOfINu+fEodzNzln
rjPGE7qGtTENtKqnFhEw5DY462LHIfI/XLa/jDCWMyo6baywmR19HOYiRSe0QOJFbUd3yZJ3PecP
viUzxmgmfZUqaYPQMNpuWkdzTYV09Ne0y+iSlxW7bjj/csUYTqkECnCkhajtrV+xPe7AYeWy9+c7
mPr7+8yNz6w6lKoWZyPVa4NIsi1pRLoT7lDBIalbESdBD9R+H/8BmPxAZHhXHINwXdHnLTgzphx6
ehmLIGudVgTtXFIkMh1WEjGWaDkChBjlvXWzBlwc2wklxixg4LNNCg2VWflP6dMKKZ2AWPZm2BV0
yXG2r4d2J7QYC2GkWZKGHbgaMQDj0377Tp1kuf56VuClyBzdn5XgBmMsagFyYz3SwSAWrIIDLd3b
puiqsfvLispYCLO0cg8GIjs+vwFdcp9+HG7//lXzgFTojLowp+CZYynRIQwQCLi/9mDb6XJ8ilIC
z+o2kflHLkR0QoQ5j6Ioq0Ia4OeYCzykiydMf/w7Cgrj/FYChpGAOo1DeJ2ICtVqFuKS4x5ePei/
XLAQvUrR/r/Xu188cjT26imf/DRjpOUxRDdnDQHJz/1CW8tEXXLOmUdBwRGdZDuKprBizLfClKHD
rnEO3v5fssCYZQ+9buiUAYHkoaO97XBD6Ou26kRIjDUGTFo/BgZUFVg7+985fehtcVtRDh8cXWWL
XolVAW9KBZXx8fW39Q4P8/NfXQbW5GLlaSO1MggEx2kZL7a5Wy1uU7j6bJ0IirnTWB6Y5hpKSMdk
5T+JJOSmm6/GLScEmPuMjb5Cmcxxkrp4rmxlYwazzQhtXmmQwwhrWg21n6K4xLUo73wSHzPKi8yv
HDaajrAHDq0bAJ1h62xp6SGgaJQcbgsi85yOLsl8nkZdc47OqMxsnt49TJVbRQUqtaO4vyWyilcD
SjUjz72/csfP6Mx/f0JHystsEGduEP+vZoGNPN29ciBYkoZWF3QJIkRhe+ljVckCNNrliMRdOUFT
68DbkH05zorpm1MSjLCmsQDgigAS3lvr9M/3hVs/FY5oS880/gwI57Zfef7OqDEis4pcmrBqMz++
ejtXxHYUgGh08H6qP7evJI8OcyUr2eybpJ7poNN8IMod9e54gRePBnMr8YYImt5BciPVF94jMo02
OugBHX68zcuVd/BUZmymOW6M3ohnOnbVkbzjJhOuWBdsfUIAjPZQNNWxe3+sppckYYKswmcsVyXm
KlwRBf4i//pfS2SdkWJE5gk9INxkkNIwD2sgaHEDmlJoQOBgn9ILL+Fz9YT+cvb9wp1c0DpS2jia
OdOI5Qq0o3ex+8V5Xq5bmxMijMcoq/7Qtti6Cpc+Wm1GZ7pDnuSJ4wtxqTAey6g1lhGIoFI66mIX
b0rqP0lfT+MLhxBPZIzfMhRTjDaJb5G179JSPzjZ29dtfb7sufo/0r5rN3Jk2faHLgF685o0xfIy
JbWkF0JqSfTe8+vvou49u6kUdyVONwaYwaBnKpiZkRGRYdYCDgz6r0F4N7MygYHhu93MexCc9po8
P5G9Y3wqtuMuPXmbi2eFx/CIVojD8/A4HnILfRD2ddlfv02Fxt9kU0GNj6ZlflAhOw3M5L2yQgvc
Xp1VBZvU9mW3rfZ5iZn+qt91FhrC68HqJJO3RxOwIcNzns5wIeEewxryZ7rT7HInOaCM0CuSHvWj
uItl4n+AkK6KSPpWSUQeSfTUH8Cv6ntu66emdExSgwgu/+rpGy5BDlePzWB4Re9hWF2aadNldpRs
G5V0PqMuuuJ8gW+hYOgdwwvo/KFi9i7LgAJeCXj9ClaxnxTyEFrW9e1liaDuQqfhaSsZ/ZwTF01H
Pbzes8Yv1qLSb6ugLoLEieooNnx2ySvyVNqiKfkkU7CPt6wp3zVr9U0UdRfaRs51tcJqajvaFon5
BEDEyiwTc667aNuU4RtX7Pw3cdS1MAJR6PwU4vb8B1qhhOfrZ7NmQr79PqX6si4nzYS+0ct0RpVf
Q18X2BqI+5i74t11USuB0TdJVExRonNB8gVIGjeieaw3+m/33wRQYYQcK1UkqdNcROLNN/WmYixg
xQp+WwAVPgzojsuyCFcFqeGtbFcJeXU/GcfNuivzNyycU9mHYt/GUOQQk3fO2NogVWTlm64fBHoH
v8uoYq9Scw0y2s9jvpGt4tFjwCxe3ykgdH+XEEtTo3s8TsJ7yEl36Q1i5pbJ8LGsZVB33ivVTtBL
LGPfIVH/0P9vYcnQ+fLHMP6Yw0mEepBKHtWUnBxDEll3hh2z5jFYS6AuN6D0M3+oR+R9eBQlE6u0
OkY/7Mpb4dsqqOvtcZnaC8lsPsIduoUdkdV8zjAgKl11GuKwFj0PErg9vzvOVROgaQ3Og2+xJmCv
3w2QWn3XKh45+qnWcCJlSXRi+uhEKF2mfV+pon3bMeqWFzmwruMGZ/KEt5UIL6+Z5UF73DFCqut2
XaUhZzCIlkuZjMVctg1hPUIYO0WHuHD3shEl+HG+s5yJpB/hsSmZyWTGTn1pxsJW5Wkq130Ae9ib
kvMyT1eqJLyJWM9dhjH5KrkvxHiyFiheDgVTiOPw9+Z7bjOM7qoE8EAD+EMGT8OPt46qAyuhk3BJ
QHJO8okot6R/Z0RBX8gcVJCJ6Yw/UijTXmfSFPqGiIviasSqE7dE9sFpALALzOyceChudxseTcU5
Aov4pG7cBgP57a9P+5U/71h51FXT8+draBVBLB5KIBWaaw75S2k9o7+asaurSriQQDmBXMxzv/Qg
oWmIYXI3+x7X9brHX7VuCxGUC8BIZJGJGUQ84thUSMk9cl0CaxFUtBehOMTJDXQ8qSwnJPohAG2r
yVANhv59VVIWGp60QSn2PYQoJOhIjZeHcXYwHJNfri+GJYdyBnKr12HZYLtG86WaHAOjEaatPFwX
wtoxKsyrBj2sVZzKZV8dHPQmWtVjZV4XwdJdyhGEXT/EeQ8R2tnp9pHLsmwstZqXuDiPWtVyo6xx
Hhg3HqwG+ML31xfAEkCZAiObUNeG/b9M90/KXesw+6pXTfOfi/H12F6sQI6GIE5nlHrA728N8hSf
BoKyZrLznesrYRzF17jgQlA7SBjr5SAo+52TM256+M64418cZFfs5heK4UJEzbWt2go47dJuLMHh
TQV1pczkUGgOMVnaVaZ2a1fk/p3VDM/Q5K95/IVgRQ7aeRJy3kTBqiPya9cT5f36/jGuJA0TDiKl
YixKyIi2va0//hY22mb6+Df78lUBXyxk0FujyDQI6U0lBwCXJZjP1ekfhVD3XvLKMQH4Cu59+QgD
dkq3GL0yWe05a1XlpRelZw7hYJuxmxXOGowNhmI7c9tcyqfYkd/2sssS9xNzYX4FLC4SZQqi2uv6
robyPXUHQbXDw/GCWcSbeMCM8bCTHk1zGCysU4jtT8yQ/mVmY/EBlKmIWj9RAAcwK+HRdwGFda+T
e83S/+bF9kcMXbqVu6HPgtlZP/Gb/fjVpIJ5wvzturav52kWYqiYYAq0rCg9nN4A14A+uPdXz8w2
jDu1Vr1YHhqNkcbDWIxagD1DL2lvg8PI0y2kEVFYCsQjxtpgPVgIMsyVUYFC6IUaRuSwgVaTkTwi
r8ijhY4L/pN/3EL5u3MK+qgc5RBbiFdp+hBufr1mpnbDyqgxbB9dk0t4ztNSQflq+R2Iv+1sFjAL
c8cog4GhyiFVBog4pq7jRO9Z7ZjJ0/XdWl0GxhnnzhpdQ5Xh+2bpoVEOVa4jUgCu83O+FWzVDf/G
8C1kUDe0iEOVExLIAP1RDNxcYSc/jXtWEnXVUfyR8sOjl4qCgrU6x27Rs3SLPvy52VdjrGX9Nb8Q
Q11QVQcGhYb47WKNZnBjENlsiLBrTu71c/nqaPnh1BdyqMgd5A263+SQExcbzdZePDJjjxHTBprm
dneqL/toyzn6riYaXkQFIHsxV814gq+nchcfQd3ZHKihaoG51Isl5nv/FhxC6j18yC8QyG5Si+VL
1hV+IY66uVPgYeB1hKLsjyJmZi2hm5tkxA1rWavB30IOFeaHad6nea3NTztUJshTZ/m76fPz+gky
bhZNUlulXRL6PIRgDK183Is9wcsIwyjXpcw24Jqa0JH+YAQeYJzRkgO4IdKDjeavYv3FZlEWYszS
YCy7WRFVIlsYcX7/txVQ1iEUG4w39fj9AbMgp4zZ1jBflCs7RDtujIKPY6xgh77KtM6bb4db8zWy
WZgIa5MNAHv4jymlG6+CXkRWjMNC5r4G0TxPBF2/4Hxj9v8zNIv23t2gernnY0UpAQS02ZLg9rHF
kDB3Dm6KbcVvOlSFMbajXa6fFMPC0hPwnN5ncxl6foUb99y5uwA1wFEDi6HSq8sD5Njc64cmc3of
MX9Wwb4aMDrtY7OPtw+xxbTiqxZgIYOyrmMfxlzfQ8Ze3WQHfidYAxkl8/Xv3pk65neNGdPnBwYC
wLPi0A/DHGf1mFwAvfzokxDIKXBN1w9n9Z25EETZNLVL27rko1mQBkoXTAey2ozXFXwhgopHQOc8
CckUz21IAqLT0a7Nj8GEL7cCwsoyr+raQhZl14ZmGEGzhX3rYvMEbD+8IELLYMUM6x5nIYYybsak
T4UWQczTZE2HG/XcHm5zRppvfd9A3Qn2cGgziAu+x1h1N42ghMjmVofOyV/7V8SlZm2NOZEd0WKq
3ByB/DB4f8Rps+4vHrN1BMYwji9yPGYnZ3wEViG5mUzvSbAZHm599xaSqFioNDKjixRI4kGLfQ4s
GdRMKRbEUoZV3V7IoW4reFdbTgJ/5MUCCQMHP8cxavyrK9HQoQH+kXlEnS7yt73cxX1aQd2AKama
c9wxp5vZnexr/nopiNqyzPMGNfWa+ZrGpxCkWV1lNYe3gZSW+BsaUR/KS2P+zUEtpVIbyHONJ08j
NlAi01OKd2UDuPkOOSGWoPmHaN1bCqICxkHouGFM2/yiIS+YPMtmTe4yMtnVqdgxUoSr12opi4oW
k4j3s6bEmTUOIrjRFuZb5dRWAWvBoq9YM0dLWZR1VcYWSqji2LoZM9fFJEduAbjfum7DBZZ2zH++
uLpaLRlg94aYAvXOGXsY6KZncFZA5TuzsUFE5sMMMsHhWGIpY4seWUFrjHo2UJNTbQF1aMmvso3e
5cZOTsOL8KiySe7XLvVySynTGydoX46BaoibMOWkfRxtzdEc46l/DUwfhTJNN3nFTm+Yo0ZMxaHs
cdhJg65UWG6FXcYAm1nsASEDBNliwwSjmJXwv1+IHxwrUpqoYiLPiuOIM4r6wREOqpkqNhnvWdqz
FtT82VFALn3XHjyzI67BmAyUNHkXbZ/87q126+1vGVo6/861NVHWpO+LvlETyAEK0VtqB85HY2cn
EXQSzJiatSTKnhhTXPh9DlGTI6P8D6ohFLYzdD3+VXCz3DzKmiicLPJBiYPS9IgofedI0sco3xoo
Pma8VSGurixfvDfa17Lo/tfI1UiigjBV/oJSA7Y0pZGJFoZVUI9zx6WGgpAET2oXeO5n5vWjW79z
/5Hz5QYX9gXhtsL57Zec+qV3BDvb/EXzKJAzAZIFDHUdkJPUUjhd5ppEG2YlxODjfGDcUXllsxiu
KSE4XzUU6nkRM2GU+fB7g6t9wN0CqoA3nQyqcaNsHmLn/fqOrRqLpRxqPYpQj0GnQQ4A9X+DapeE
29ExNgIqz77FavT/OgD6ai2k0Qc0hLKceiKkgVSYvA3739PjjgWV9FUyuSaEshOT11dlMNukHhR1
KZF+4y1nqSMBkJF1vpssB0/XG38ry/bwGbk7Y8sibVmtUSyXSVmQJOTFtOPxBVO3U/L9w/7WP7WE
J6d+i5hLZ2j9mntbSqOMiDe1scZNkKYAcgBZjPapeb2uJWv3aimBMh6DPA5QUngU/xWNdV1gatvr
An5yLsNCLCVQAYgmjnyj1FhDZYkzos1kZWgC14iyTcnT0b8NzYT0zo3sW8ODbb3uMvOTZSLX3uXL
T6CCk5bTjMlX5ngLYAMxsrgi+WTBu7NkUJGIFqagdJnjrPZxW9iN/epbrGWsJjWX66AsR1lnzagr
X+qggf30ghZi27M6tJo88Hvj5vrBsRZEmY8g4YU8nc2HdHZmMYM5oupxXcb8G1fuM535bvzcq8cG
ThJZIPFVJikY3ECvwAgvGDpOF7LFcRLDIYSUHmoHfOcpME+f/7YQyixk8lDrHIfNskJEuiQ2JzNG
uxSrqXDVHgAyUleBWwgSHepMjKgQ8rzj88uL5Ezb+EZ2ry/jJ7X1fFn/CKBf4AUHMuewnLCOLLAd
daeaAxAgIiLmpIJXP2WVyWRNm03MDyVYyKSMeiQlfqSV8LsAhTdzomJSew5tVaszeccsz/+6Ruqs
xDIvqjjFJiJ4l00O3IjiQ+LEpnrpzNfA5rb8PN3abRhauO4hga8virjDkkQre9cXEvA2BeQcNp0V
PddmwJP8sosGZvFjLfYEuu1/JFE7yskwRqMESYoIjW8chRyH3Jo2rcicJWKJojaz19R8EAJx9lBO
ZMXHww4o+uwS7PwzP3Xkz4ooR2hoYqinEs6sjl3kisH9LBP5t2Cb/eSw9IMli3KJCGizIkqwpMnp
ADoeBcCTk8z6fBtiPoWVIFotaC/PinKPda9kqSzjrErAL0l2ejAqZAGazfwkQb/gPndRKzODzfWL
vmp4FxpCeURAsg4530GqpG/q+rFob/RmozzwyQPfOilPrktbLT0iVwk+d8AuIzNObWlcaDzHxxKe
KOetg167/ngY0Dr2N+XapRhqL8GEVwDXUJ4f5gZpZSLsixf1jXWP59vzUxf/LIbau7gBerzgYzFo
6CtJ8DRPgh48oj0C2vD6vq2f0h9JVEzR8g031QYePbyd2h8JOczvR1aMyTycORBYPK0qo2j9cj4c
KzkcMwsg+/D0ks26Vuu+689iKN8VeJrMqQHEZDeWM1itXT+UW/5+eO1JZFZWy8hdz1995ZTo4hmX
gHUi93CLn6aMFKcCrZ0ZE2Dqy2b/kCKDwxxQpzPN9GweF3sncEAeDUpo3IyjJzhPoWU+tqEZu5Ib
OOIFbfnb7i6xPZYSrmrGQi5l4dH7IKtFArkVyhkv5cNNeXN7XfdW928hgTLsBVoYI6WGhL13xOSh
CbvOOCHWGiibPoL0HrUySADxSur6p8EDNty5r12//5vRXeTH/5wTZYCUrPLHkocsTO9Zwh1Pss0t
a9Rwti7fdQE43pitBga6AoYMOhMvy36T5IbcXqwty83On3ftp78f9/WD/RkNf/9M6mCVqR0Df5Ja
wKnUTnrsHZNVbWVtBHWwPfCfe1/GRrzd3bCaUlm/TR2kOjSp2mr47dRkUoWtvK++bw3tP3yDa4Gk
3V4k6662gNVjH3w43/v3+8frZ7AyMPBdEuVDClhCrpu3KCZbQBb3ZA+Dca9axDHv77LN/sXCfbMt
G3OHNqMd8KsKfU2ZKK/iYZwyrjoowNF56R/CB91OzQ8gTx+t7nwXWGB935pueG+brXXvnlLLM33H
2L5f3wHWOVJOB+SxEd9V+AjnDolRht/86Wq+7y7latpOH/lRx48P5IN1y1fSassf/zFip7eKUvu+
0l4eY5s7pZviLSEAcI8eLI5Fonb92tOzdv+y4WBH/e6pRMGbKkWcN/yGcZSsr6Sue8nVnheW0OV/
/uVZ8sK7dlMrGd5sqgAczerqvK6AKo3ZOHJ8GvYjvlohhDCy4it5yu86Ql3vLE6b0Jh1BND3d7Vh
i/nDbXLXOEgpW4f3QwvQ0HF/kB4bxdSOwVswkOgQsXD4v7rn//tF/zFU1wveqOnzHQOntSmRGMSL
zmHOa9ckc0vn6WEkG9f+/Ed1oG72qGlZx/HY2IGYjJ+WWKpGXeyhQNdnrOK38SiLSxLf5pudfT6M
5M60bltycF/N9/t2b26sGdhtJ0VWyYpjGZ9A5bmv38mfjEv6Nz35Cs0XCh4GAmY5Jqxn/9ISlLcj
yzl624qIxP4ABcB1aSDzuxpGqF+mbSGuF41J6xOoZUm2lkG2g8W9xeQ9Rr20djmyrRzMFKYkL4ks
W/HpiO4YZcvZ28DZb0ekt0WfSG9n5fTUZGYr7i8DEP1Bm5vaR4XwPiltv7DdyW03T/XmrPO29Fu9
FUAJspHB5bsxDhIo9UigkxD8k8OuBKwF0Y/CHSBBiB+gJzXZtglpbtRPAS2UW2Av4D+YrHA/gKwT
7F+b5PDrU4pQn9dPlSXc15kV3XQe+DvuskPR2Pmj5uRmg8/lfuuvSvTVDhFlpN9IDuhFazM/eEgu
pRsBZB/Hm3wGS/s48tvG2RTOh0EUjLduUS4z+V1pH3sIDWN3sKIWBW2kNJQ33p72w7kk3f1ZtwMT
iWyQkalmYBVOpJOnbUnANA1vlpvDGQ28DteQraNsoKlGauI5agIzWCKvh40LIIg7bRPatmYjI300
bv19kaGMcavvUhu4nr1ToG6evCkg0ZvIaA2CaXxoe3ErN0RJUe493QRWPpCtGs5NU+oeCbrbBgyb
vWe9KxjN0EnZm4dX/i3d7H6V+1NpKY9nsbM7cg8GtcxKAfYkbTnr1tsVD9pFKQjgVoFnDN4gm0No
vAHasIC6hnrqemt0eXvb7h7yt7Q2lU1gmXoL0JjQ0U7wfXZjagVgvDDUhv4M6AiYBOIJ2Ttvaxfu
fU8kAOJmn++9JZ7d94f+lyIREuwsdTdu9TtMW4ADPHBJ9aH2ZLNTofwTR5qjSTJEHqYM0/UbLE0X
TSJOBd6K6EMzjW10Qp/Lmdj3FUns0ootwHx1oDn+1ZkdqJx2sfXZCsCAciuy3UlHc7o9hQ5PhLvq
IYAFvCDwxXl0p9MW/7PTk2LApiFz1eFbLN/E7rvq+0lBW5Cp40exE5z5FFjZ27RxAM2e4V8Fe58S
B3RLvzhU+t89O3/rgW+doDNXJr0VFraR2Cf3l5l8yJtzvj+1JlYKNAkN9eBNCHKUS7ExbgRhn5DW
ih8+4OVGaP7BOwA5tji+Y0qUyAV5512R1O6kObtNssvJnfHuZyT4DK3xyXMetBtwVxcPLWquuxzz
xhYuGk8GG/l6l0ib3ZbLLM+HVgZ2a2ZHVLs3pvL+GpuAjpXuZsyfXWvVtUnchGBrfyMTym1PSUPG
c71P7ComxN3aJRDiDQsD074t3nCId+JzQdzR9LA3n7BVACMlzf7h/Sk9P6bOcBsco1crG5zJ5XEZ
2uS4U7H+6waNZYq/Bx7/9luzrIVpHKRcjLoClti6c6//8s9n7ncbTz0qAr8WKjBXzYGGQWJbOSlA
J+8Ji21cZMmhYg7gLOVcnUDOkwPUKEKOZ858OV58G1eauGCUedzbPLl/dFkgcoxI6qumsNg6P65L
IZ2jNCTtWVEay+PTUx6aPhQ9N4dpj/vOcQLrEqFenpFfFxha54649lbZ7B4DYgIP+300d77Fagv4
Ivu6EkbRfQGeLCZlM2B9T5Z1vHs/n92SPMOFOvucpDY6xRwHMO25CbJ1zwKfDkCufGJNKAKZn5vb
wbTv7Z28v8cVIDehdfcJo7TdfbgfJx438ZdEjscArsbV7et69zUud+W76XoDZ3Q1ptLh7QXn7FnH
7dHq8akvjuLWCI8wkZM6EjmArC0/syqVjJv5FfcsVCKaBPDuzs/b1LRZ6ib/LDl8u1D00KjaB9lQ
zkGTdfHJcTvv9Ma03y4o/QcE7iizWst6DxHzjni7zl5JsUy4EJUgRGTksL6wyq9t8ncb9H+kQk24
WMTHAFze2j7d/fJv5e3T5mhtS1O/aYjtbkxyj39iPADlU9W28YHmxr0HnyCwAFyWtjIuI51p5wJN
V7v50AEb93hdoVbDRwNpTgm8kOgLl6m1isHop00KflAEZpUAc98/6S5m4Tir3rNOec2aLWVR9lgJ
0D8D3K4OVjO0O/e3R+7ns2Ss6GcqXwEr758VUbZ59MI0HlQFMDbmMb57S83kFS3bTJjrlTnn73Io
22wkep0bCuRoCGx7+0V6q8B7AEjPDOjMHPqOQehI7IfPyrm+QNYuUqmeto5QyUq+dpG3/RcNvude
6wmr+YclhnryBZExTmGB5VmJR6SUeL9TKEWCG3h9OasvWkwjgC5RNL4Y5r57aSXQ4twb9O7ydBQw
oQJ/ULkcIusATRAVoqXU8sGMrm2Tj3mMvGRc9rXM6VI6pf9CIRVjWM7S27u7epvZ79eXt5paWgqg
lH5M6kqoJQgQUicdrVyzRc989rd8bRuPo2fh6FjsLP9FJkDwNBFU6RrtYPnJi7nRwKU+GsBgUXcR
EoCNPdlm9vBXq/sjadaihVPgQEzZShFWZ3mP0WTVFoL02GpdHgfGMTIw/8VW/UcY7fyAk5xVXYhl
FZZCehDrCcTb8hjHAE65BugVVoVzzSnNA1T/fxtpjxfLw+SnAhaXPE+uctqYIgpOwc6/v76Jq5ml
pRwqjSd4Qe3JodFd8GDMXdmSOoeziz1KxuI+BQtRcvQQV+D9sotQK1RPpUZYRmWlkWG2Zn/WSt2D
ABQXdTAf5IiHcWw3rn4Q7Pvy7Z83lboPXsRxGMHFIY4gCkGTPPhCnAf99Bfjyt8XRLmBSBRLoxu/
FjRDdaWYJu8dUAhtmCuaLSEdLiy3jnIEoarLYzJgRTMpogF8oA4zuBgROs0jQh5ipQjvsRBTY0zJ
LAWlXEHGc5VhCPM9d4DPd6Na3MaHROHmuoKuu4I/ukG5gkgOMi7wfRBWozE+3iQAln0NmV0T4qxi
1/aRsiWtpBvglcGJybc9MkcgNjWBkopCSoHA1jA9JwSe4qaD9dwlR27rn2uX1bfEOEq6wJxwdSp6
MnzraNYPbQtgDNUvLDWwO+/zf72nAPEEDbiIwAtIntTRpf1YVDmHxXbOUw0kpAod1vcs37oywYEx
84UU6uTU1pgmH8THl0eDBGY8kAGwlD4B8zmaARI7dPz78Y0pdeUgv0mlDlJOE0lOZahl53zFlHir
CjZyLs6OSS+wcmALUT8GGmpPDP1yvnsp4TEAqNiidc9qNZRYQr5Xav+PoKql7wPJDk3kxj57zpxw
17iyXd4ad9Ntos9zmujrMQsEKrn7Wd2K7gHWOyO7B+SCLAtzdhYgOizeNZjNxGtR6LcNoH1Hno5Z
Np8w9prXzdI00LPw5h1uPor9rwKdTkR1R8JtRw/VgusqvOYzFAFNb4aMIQEwXVOyM4X34yiCXRhN
DDx5h8NrwQwPV4iuocILIZRjSvuoR98bhJR2ejJO8rl98HfqttwodngbY3Bx9omnzHb3A1J+ny0a
Tz6zWw6pQjKioZyVvFjprPn+PZT/MmJlKGsN31M5R9HmZbIZ7O7UoBGFNUPL3F/KhaWcVrRqDVGW
N+ebYwC9Ptwbz6wX04p5/7bDlP/i0VeYKAHEHN/83Y0OlemJal/XldUrtDhFytyJbcmX8ggZxY13
qGzZucUbnhHKs9ZBGbtYFSKfbzx4w+gmtH9zmwpPsL/xud92izJuGFcQo4rHSkq7tnO7tdFsCvee
sllj18L4pSi6cTfxhUGB4+0vGMQk2l7a+ygtnHKneSiOrHWtJT2+CaOMnDGh51PmsHvCWXjiYUiO
Ww1VHsFyMFH1Iu/Go79LLBX2xHput2b2qri5yZkHW5IJTJtHzHK7C44S8u1I9tuec9q53fN1LVpL
f337SNriBJ1YJPOO6AOasn+FEpL8GOjUeifv3EDdtBLJJSsE571CIuEcjmRSzGAyK95MUtuLkCRH
g/BY2FFgRdOuKm7rcsMX94zPnD+DimS+fSZlsyLspNo0XIdJZG+n/PL3w1eFZ2Pze6CguiAcxwa9
vZdAfQidR4bw9aumahKayUEWr1MHOajqqOQBDnI0+9cn1GR60qAwmFnhrj8mOuoYk1lMxA4v8hme
q8WfxqTfGxaLrP7rffRjG0B0qSLM0cUfnIC8yEk+B/o8BMZRh0S5gHIfqlQf5fZmcEOMbDyjxnAf
EXmPaR+LNbyxbqnRUq/JkgysUJ6y1JlUeUbQ4VkltWb8AXbFdItLem9d3+9Vq7OQQhlpPy5UIfOx
3bxZvXNm/IysPAv8c90TLIRQJjoB7o2oRxCCSOJRxTBCiNdgf+HJ7fXFrGRDFFBI/GfLKDPd8iVf
yQXkAFj1TryX8AJ0r0tYN2oLEZSVnqpUT5tZPeHUuvPHc+LmFiO2Zm4XZaMlBSOMVQYZI+gBBLfY
d7v63Yw2LLD31av2Zy1f37HIfvhBh1jhS8Og3cOWu1OdDjmq6zu2lh5YHsqXni+kqEGkcVyI1QyO
5KAYPpCX8DRiPjmxmpToZ9WZWZGNLYqXuxC3/f0f5VNGV5hqqUpk3KPHFyE1hX14uSACRhHbgZ2/
ybcFesmkGwONBdmRYcxYd/grJbRcexpEfKZDdjmSl4sBUO/Q9Aj69llqOd+gH7ZqcZSUseB5XwM6
Mkz2kxXaR5BASKfyCSGdYgGvkv1yn43wNXG01dCbZFIrnGlRkF/PwmNE9oKDkjBrWfPv/JQjGQKP
9L76M71fdIHYeXCYBsH8a8Y76BkAsnR+A+inCPQw5Q2TUOm/3L4/MqmtjMuoTX0dMlFBywKYqgfQ
XDmfPWNt68GAokmyisSxjNoF1r7QjVDmw6wt4h7lBACLeI9GbEp79Irguak7iWs+z3kKEd1ZMrJn
ymO1ebeu34z1x9fiC6hTlIPEbyYp6C9PQ0aAI+jvur2BzoV5rC4i/D476ieAUIJ2OdswX9mrQcZC
OOUTRkOSuSGG8KHFkPY2I97BJp1tM4KZtbZW9D9rqiKD9dQwZGqRYRS0UqBUPXyPjE6FLoStA5KG
OWQgYjuGrrwriTJZza82IvUFFIL7ooQ75yMgRaq/4nv83S1YXWOrXnfxUdTiUQLVJjXp8J4AYVMS
m/LlAWj/9S/GAa8k2ABCKEgYcBFkSfgiolmoGIhmsjABe8hl3E2osD6bD8wC3OoN1REe8byKaQOa
59wDI8IQeMO8kuxJfdnLt8lZ3Q53Q0oyEPW+3LIaadfybApG4iUcJxK+skYdaI75dYXzkv4SfsaP
M+nsXHEJzYPz6/cJ1U2faEfhdkLfzX2wKSLC2NI59qUtEhBFUZ/TRVWRJCrEGHM+HyI+7RFijJiv
qC6xDcDKAw/m1mFzz5pUFmYjcE3c7MIXJxjmQhHqcdkDawbEEOXJGYDf76H7yuQ2CgsLbTXiFUWQ
KiiahutCjwv4WdWXmQ59qazBiS5NavqaqUJa4trm4fl5wiMpf+YxEf3O2NY1NVpKpqL+xpu8POzq
/v9h4qOj6jBn/MB/+y46IimR+WaEims3cCmQigr8UfJyrsVSA48cpUNClITwTsMKftasHFTVkDRt
1hqVUpcunqakAno4utl0IoELsMzMWr5NCxAY86+D7qicYWLUzhTQhzueveQ55dxRe40CkXTFLhfQ
3ph1HVFzVwgwzM8zPnBl1k9Bi/WfD6QUrBbzUCrm24SrpDnxzif+8cMDZMazb/JuUrIxP+cl/1Dp
hUQqulWjrJN0HzsvAfau3CU1rHItzV2InPekqtvTdDRQKA3MDm9f4FEwIW3XghcRNpE3VNVQVI36
gCDkJG2M8AEKwCoPdwaGCgbzxDGjpHVL9UeQPpvnxeXV+2qcmlnHHgHrjqGop5jItuFk9wKAy3cy
NME6vYr7wmwzEu2Mm+bIyv2uVadxvP9ZK/2aljqxi/kSn7Cfwcy7bf9RHotf2X7apNtXTJGC2961
I9uNNt6JlWCdVefHQcuqiulKQRN/oOFOiScmSTEi1VTO2WT0+jH7vFaGw6G+CxnUWcp6YohCDhnH
5iaLzTnHuEPgsnlAvp6gtYyzWKnA9RvzRyRdxvWEsujHfurRoKHsU2Qn5mZZ+wZo7cGRs4Rt+cYs
iK86nYVIyjp6XlyMXgQna82cZvUt6LoBOIZRY2gNGwxmVZoigSFVUWVD1qk95aekA0WJDJe+dULe
zCxgH6nn/tC8RLuRkfRcfSGhhvQ/wmiX47Up8FNqCHvUkINEz4QA7iYRqEQJKxJcrSYtRVG7qIZJ
DKBasb94m+Yd6FHBSdS2de7gr9IOUKYeHpTNhHR83zIqkF/vvB9XYbFKytsYbTKqfQrRjaORcyTa
TUPQP5TcNuhVQlc4K0hafcQs1zqf8cL0pFmZxiArmXOvkYDUOwwcMNYIh4fa33huRZ3Z/CRdE1Uq
lI2RqxhTQ5kDQECZoM1wfkMM5m/RcgOb3W+zmoBBiCKLc2lQURRKO6VY5Tgg0MCqDBIagfWW6ybC
V/F0VlMQIJOuzY3GKlINCKSdV4YlaZJKqMCCqLeq7bVi8ylxmvD7+jZIs9gfJ4yRW32mSDbEr1bY
xYbzU8zlQh8PlwRPNtkU2qdR3CUSGdqeGEHu6MCUSV54oK8KmKzR76LpdxuTUrpNUDpNnpRXI0FP
u1K+JcKtmBFx/IWUtl1Xx1z6TMXSTPAIFd/igsQ8GsNJnJlqtRnrLaAaNJXRqbJquAGQgygbmFAG
vZZciXitl6LhAr7BSP3o7rMcmKSv8b30cH3X1g/zjyS6YF1qgl+JIiRFWwPY35jE8N/GYReDCAun
9xIGmwjZ3n7LELv2LkLV+n8W+DWOuDisOVrzgUw2YNRRQO8p6teSuWuYFbC1SGfmTEYLkwFyVo2K
raJBmngOvRWXECym06m+YeWIv14btNYtJVCXQZe4PMb4zHDRcvRxcx5RR3u0qwzjIOFuOgwG6bbZ
uZBN5UkMtkmw8QrMtYCZJSTt4AKbrTZFyeIl8Ir2R/7/kvZly3HjyrZfxAiQIADilUOVBpZkyfLQ
fmF4kDkTnKevP4u+cXdXsXiK4X36wdFhhZUEkEjksHIl8swJtHV2pvLeCo/aAyZA9vwps9yuvJO7
odSWbwybSAk1dSAN2doo0oGkeYmHtHbz36dec/h9iWErnlO+96d9t29Lq8/FrUziXJhDrZnDYoOX
yO30VoASTHhflnqh5f3+iGLCbpJjSwPOZa5yPFPAxgZ5uQFD05FffwYbmMJwF36fg7zDT13lwve7
Y3uUPJuO57nYVYhclF0ezzPEKhBZgw/iGRQKMEW2OcC7N93FMyJ3A4C+1aN6rN3kpDxU/3fSS1sW
cUm6ABvJBWaHr3RTsS7IrYYssJsfmSu82fmeHff6LTZzWGdS1jnsIkEQF1Z0wFWu7B/Pmo3SooM5
fa3dfkz95FFUewnlTQfwXOTKj1CtkYEiCgubPPN9fnMP39zeN93wQ38079Kfkbdjrbb8sXN5q3sy
agUBwhnyTiWGK8Wl8z4/pZjyjULlEp/92isLbMXiDExOuo6LSTCV+9J3aLW0zKceLpnZB5kbCUSo
Y9xmjjaDu/H22rZ15F9Rq/B4mAJi6J2FUtCRfm2YXQlXoElLA5OvcZjNHWmbzw0DxaEpwBxtAVp2
ubKw5XEQmViZC9e2eVUPgYvn5ZU/Jru42e1N/FfUyvZ3/aTpQwK3aMKozfF+quzABeoGJYfCc5uP
2j3ANHuKshXYni9vdeNINY8xgP9LYEuc7in0fnbuDEhRsQtrMRcdWD88Z6LWQVBdDQ3VKERlOfSi
dXQzcjPu6MAnzg9p55ZF5mW/xvykVOx0ndt6w/w1sWZ7AAdZ8UDNkxzcIUCG8CFu7lkYQpWdujsE
nSO/dfItU48B9/rsZxt9bcqTjH7NIDAp7qb0EIFjLPQUIq86YP5gPpPmKRnvgmxnlumm075ElxY1
LEtAZS61hTWdpWQSIHYGniC0u6cIXUzGIUTXWv0yHn/fvgpbbUXLI/gfcatr3pKZFLyCuGFhHBvt
E0fbHnCYHnX0z8T3jH+easw1rG3HF473aSlJ2PkhdYESuv0lf/DVV4d79iWrl1IpVbBhgot9soT7
zXpPX+QBTCivonx0Pv1uv08+Wiv3EBy7Uldvpcy6ts9LSHXDV3T8NncLwaThRXBmfts0cYweDCnR
Sew4u9uP5dlql5t85gz2GasrAnqQt+kTBcuads8ftNhOLWdE2o18VR9G0A/9035uf1dT6KC5NT7I
t9n8kjzxDLCpOvlxe/s3beLZ96zML8qlUdo02AeQiRb2kRws1B/KvUke5rKdtw55ZQsbSXjT1xDT
u+nsFPfkQXR2+IRS3vfeW+YdsOcBuIbXxXrNtnDEt/iYn4yvT+Rw/Ed+ByPYEaAZp/9NDoP79A85
UOdlj1x1M4xdYjxw/XODcb7SxCDL07Qg4eKo9yjHgcva65GDDncpQXclrbQvDjDEppwgaT64CEfQ
jZZ+aJ30sBcub9rosxWttE2YGFgZJPH41tX2t/6+fDTtJrbRdnC31wGzu6SVItGp6UqWYUn8lD51
T91pfpJHYCrhhdm3VfaPub9Wpn/PaaVMNee5TGqsqnQ15gWC2H3Y26Nxrwu0WX8co7uissuHPHfG
2q7QCM7vQb9eP4TJQajDzsdsbzFawpD55AAQrT5GFvBsjCVDUPonawabYvOqA6lz+iAmWx1+W3eA
LyFwfqxPw92eh7Hpq7F/Za+efT53RJgVNmKsXev72D3WH2rTqcCe5/E39cIObXQwjf6/EssNIXVD
JwZZV6XGlNO+SeFHpeldE76I9mPyKw/pkeZe0QNb7LPoJ80ck5X3w8vt7d4Mq85Er1ZslUVcm9Py
bMknDWPPwIUwuZI9TqWrJzvr3JbFDbQFWSZBVvvSVLMQ+Yqxx8m2h+4BjP6tXd3n7q//ZkH/Clk9
+6YMMC6lxoKMhSACjfDAN+Q7C9m+m/xfIavHPu2U4vNifZGiw9s2pk77bE7HNn+YJl+oT1a4c0WX
y351Q88ErizpLGvw3HVYVeWVv+iD7tA973MrqQIT/Z/DMS8Pp52lUWctJDDbrV4B3YYNRcv/Md25
36v3EX12BgO1HTIGoDZD8mC1dWbURE2t6tbPsgOr7r5N6TG4a6gzmF6817q62rU/skC7zggFAE/g
JbpcE1MzdCFoOz8lmp3p0sGQFvQom+Hk3Fa6ZXPOjmcRBNomQZBEBV0b6sqXgoKxMXiiG53fdv3n
0Jryg5Qa3RHypxh/JQWZKJwRQIXorLiU0hlTqcKumf2aKa13OJ2y0MmK3vyRBVmJ9C0G69CnEX0d
2WOSJN2rpJElj2nPM3FSgTKZDfIeePGmZBEYGsyR/6JtyUovYCL+ZrFEf1MB0UEuMsoWhPVNZz7R
YUBAUGl69ZrXBYDgbankZzVG9LeaVPWTtcb8nCVW+lakRv2SYeyXl4VBnjgI48qPvTH21O6oypAt
mbvhNZm6/HnIkxnEEgLsaF5Ph+qnUaj0R47u2bckiLLCZkWpXoJ0NjOgRRk/0ZJUkTf1uAYwx3H0
NUoNgqCsHwjAgtEwHYy56eURYWPGDnmv0vjNVAXaeGgmp1NtInd0iGJDexiRd//Bg4S0dqRaSk56
FWcvfY7w+KmINWDMZjKFrRdh8iixs3zQ3kISp19n0atvg2jEfUKq6SslRpqhxpsr5dBJA14ixhJz
t8lVr7taoLLYy/qu+xhWRk8Oo0UT3c2ZXiVO2xYqtrOobXK7wpTGT81MR5BXYqBYYGNukvwexYql
d904JWg86mbtpS61CNI6HjcuaMdF7QHnJAN77tnwT1yEar7vsHncZv1A2/tpROfgjvatIdqLjgu+
TIVASRDgjT/R+ZmjHRtJhOrLOPh4nwsMrpx61dimQvP8gcxyyNwgEeS1qxWYlPJMxh9b1YrYa3Ja
mEtaH2ehoymuwXbp+fegzJDeFGli+EaVYNeZXtQJdoWZ3DVKbvVeRiyWOiWPczSVpKI9WalAXjGe
kHRwAir6yjHxmp6A9Mi9upyrnx0YyUAqos/tu1aGReoWvRWHNmMBY55Wt/pbFnXNkTdD914rvdPu
9C7Lu4OAKz0eW1l3oCnNMsCpBJ5M8PsMhLjaxMLM68d5UvhVTTiXdldRETtFXVvTDpXehsVCO72x
IGR0mJO1x5xMfRkVfBr8gZdOOxw5RdRavWtZsfeELSZpZUwsYgAfjeQ2zIm1crMsrejHDr65byWh
/jprCFmlbPhhSkriFXlV2nE3tsDoFUAtCA32oguEdlACuRDCZOgNZpW0O8/chh21dIuBlVkwwSVf
pUBGCleoNfPRp1M1OVRomZNx/vu2sV5Wdrlyai6JTcmW/mTCVmZ07LpGdbE5+1ywg9UrJxLtQ9dw
0FRN7zKIdi7OljhGCMoVwCsIY10inWfem2oOia9Awf7cBSac5hIanNdT/0FhgKpD45HsPOfXeoSH
aKmyWdykDHW9y6cC7ABiaEZt9uMykR7ruvwOr273sPCvugq1uZ2DW17S9Z6CopRLE4USUxeLtp0Z
h74ZFQ41In6UxGD0CU0kfXqtdxnGb+/MJ1t5kbBDyxtrEQJDjbkqa2A9SltU1kZCfMKC6Z7x4rvR
WsNxjCWenGCenxBAtE6ma9Xhtt6sM0p/JEvkkpAMXxKs66wZ0Yo4VAZFYQY5BVmh/8rq74ZOvnSJ
ciYzcY3xrW/B1E/vY9WMdjzLyC6DZMdlX8+/WL6DgRGWMZOgwi/XGiUJbWTfFrpvojrj9ApOli0G
3tvJWKAUruvC68qaO7CXwIKCR8GRSQ9m1rhL8U/GEG3P/XsVC9Pp9LZ4zDuinQiZ50/t0AwHI8ox
V8OQ2X1RjxKRX1R+LKYK7E3FFByKPKmerFC1H29v7vXNx5rwwuDwlnoSX8UhpIyNsjE64tNxeiqN
6ktbUvPvlRQgZCaxbQYu5B8amDMlBdVC3cGvGf05bNuTYYyBC32Ofwijk3e3l3N9H0zUxZipm+g/
0emfuseZqJz2sYpoafgqrUxbsnbCcO8ZlG0Y5rhzH7ZEocdFYtoqYFmImC+vHrKOKhnhQviSeXxw
muA47GGurn12bBkefSrB8gmijJVZFqaMsK2S+jWJq0ejbSaP9Iy/FjkFT0vUcJt3vHXYyENHzlO/
VxFbZ/6h8csHMAYfHjTI1hqHV8usZjSg1NfHA0uR2Apk4g7pD800XYnZm1Z5NOfGLslw6EPlFNP9
7ePc/gDJLOC8gfYGU8jlJls5hprmfNkBM3e7MfTSbnQyUj0Ic/6sk0+VXt0XgoJy03omA0YjgYzt
9idsHDP8L0x5gHzU49hygc40quogf+p1mD2V959q3VQPicgs04mCQK93bsrGgRvwDnSIwXWhawqP
gYqkTcyW+DmhNTAoYp5tqzfNg0ib4fOAfhCvATTtUIgkd+gs9yrj188XerYohR9hAP7G+SpTYEWj
htorJ37f6PKRTXHvQcsbOLY8+1YUmtqxPtdvCuShzq/rGLSLqTqr5yvQNTJXkhE/LhJ+J/SieEDj
enawQqP/kKVB/qQFKFVYSlQ7xnydSlhUmy77bJiAuoE0dqVZKEZag9VjqZkROYGSL1MyfVZabScd
EGqJfIlU9NYkzJnNaueUN1YN0ZbFCdA/i7twqVJxaEajpWHVQIEvToET9P+oxDd5apfgX4yb420V
/l/W+q/ARcfPdJjGATJAHQTKarC16p/USg8NzZ+tUrPNpHmIo/ihqCrwawp9R/bG9QHHD4jUsU64
Dmuy4jnNaMS1yvA5OsBcIw11J82RW7N6lu6Iun7KMDbV5Bb0lkGh/mCNzlY5xTF6FqrC8A8zGFtu
b+E6Vbuoy/kvX79hMXqyR8T9hj8qhVDcLsbuwSr4aQ6yXyRuntqpcLW0ui+r+HWYI8/4MQz9l0Q2
Xkg0LwD8KCKzPSe/jWrywoF/uP19GxcXkH4Br2xxOvEEXp6wNXFRJmNr+IwCAcyVE1ffkmJw0nrP
RF271diIM0krXepAjhMUAySJyCtBlo2R3x+i7PHT/209q9tJVMxJxQbDT9PeJf2p5e0hYPel3GuD
39w4qQOySXW4l2uHgZeVbMagNvyikU9D/S1py4M1MJvpOyWMjUtv4gHV8ZICvMONlbvQVuaYdJNl
+F3+zth7LnVke3o3jjxKB29uv93ewK3LgPgSAR23kO1bZ8ZkIETPzJD6LGmLu1Dkn+BM9He3hWw8
z8DtYVGo8hKs6Q+O+uzK6anG9TBLdZ82QegMVjfcN5keznbNDYy8idnscT42d7Ulyvup7Dpvgi96
GizZfgIqsN/Z4+tFL7QqMOeUYfQVRmtd3oI20sw+qlPiN40x2yBNbI5G1afu7VVfm7SFYwgVZ47t
ta54ttJU4AkdR93P++R+5sGpbbv7kO+4l9f6Ai8W9hL0CQKpCbbcw7OtbadcS0k0635qNF6bq0NV
MiT05seJjN+Dynih4479vL4KKP1gOLhFMNsHsOnVzc5NOcje1BHeFMX8opcNSpxFwB8s3s2+NvBx
x6ZunBZmjVJ4dzraFFGFuVwhGChy2iIx6ptpqj/WsSifwZsGnOft47oWI5CJsgy23AaJE7sUk2l1
2kfNaPqRmTMXJIGjrbp8Dzp8rRSQIiEDJgSB/xqVN4u8CMaWmr41BpWPyE7/gVspX6qm2SsZXFtg
KBikIQ3HUTlYO01Nrs9xkiXM18o2OTKgjvDGFOQuzwx6nJIe49a1bu9x3VofGiIw7wyOGnoTll0+
U8cxEEFeqJb5KFv1uRt1STLZBGlgTO9qFLCRf39oyGpImGSYL8Qel+JUMXWAOFbMn/OKORbmBxy6
ptUOt6VsLUpIOLqIsBBGrUM4Wab9XKEHwxfo6FDzs0zDOz0xduzF1nkhuLZQVTWEYZBVZSw3y5YZ
GHbix1bcOH1vZvc8o8OdFajoTrbI2IOJMPT+emkYVr+41ij7MKB2Vxto8rGXncn8lJe9a0XR+IgA
rgQttWx3RG24lwKypI74CNEDXx8WnVham4FkfmWJ7AhuIu0xK1J+x/W68ztRh/cF8r93k8apY4JI
5TEfJ32vmL7xFgFzTcABaiJRpUNTL1ccj31I+qDgviQFnPbxoQXeySz+4ZnPC91WOpocOcoLoLX8
iGLzjsJuqBKSJ0jnIotMkRZYfn52P8pakjCYCfOjVMR20kSja0ZTZMM1Lnf2e1MUQmEU9NCaixDi
UlQ4akLrOov7Fo8s8shoMw4fkikGhF5q/Uh3kD7X9tOCP0kw45iDU0ysm/HzLMNYrIZyX1NB8FZn
onkvx4DsPD7Xi1qk4N1mKOjBm1g5fM2Mjj4mCPeN2qq/G73EeCeKmpQdp023cyE3VwQ3DBRWaGRD
0vVyA5XQWJZpmfBlGw21jbTeoA6Dktz86xcOi0K/MiquOoKgNZJdryxWND1OCs9o8TkLRH6H6Xnl
DuJu3X+K2GR53ZC2t5A0wBVcradJUJRRwGj6LJTqqyxzaVtJoz3XQ90/dAMD/8w46w/FqE1eAgqZ
Q4pW3GOT591rpWf3ZpJkDkmDzBNJFRwtjDP6Rtq0/ZKUU/ksogHzO+s2/SVQ//vrW7MM+TMtE0dB
iL7mwxNDjcg8bgJf5GHgqBDZTrSjfGTZtHPkGzYKkqBdeLvgfrM143EnRpRJmRH4LZ4v3dZJFH3l
eKszD2mN+GelePVmRl3Vu5T3UXGw0kF97lMGCMxtw7zGQS+nBdcRjio0AnXrda1FZWiQJklk+YGV
JG6ZkPGt1iI031hheqgSEdz1uha4aQ6Hqx602mun4CnOZf08REN6ylLrs1kn9DGD4d+JIjcuIdwX
VLoBGYPCWqt0DNG7XrZdaPno+ZneeIjSocrD8mVGLmTnalw/igi2LLzw0Fxky8XKWrfdkoQqyvQ0
YKAGz3/SNrRrtPaoUtpB+dfGBSPjkBPgaCcmBv68vPAgkms6pgRgtWBmwFROfba52Am4rvduqQgg
eYckN+zUOleLpaD4lRrpaS5QPc1H/Zep97PDQ6SUbmvQlZ9OkUlBgkNiUYh11jUmmsqCRqECPywe
0+csjZfMaIRRFAFLHnB1+h0v6SopuaBFGPp+sYPwlsRiTs+etoiIXHVVq05FTsyPE7Igbm92AsOX
h/c5wOCjwWxnV4+ofDXIWOxIv4qDlkaXpWCKoVnY3z+Q6jPpXRW0tG57derT0DwlxTx7pTGOxyZq
31Mtip9VRGonkqn+8fY2X2noIhiOLoU3gbdiXVqjXU7DOZfqNFa9nG1Kw9IEwCAIdXsyUM455HNb
vyflOP3tLYRgGCgkghGFoSyzuoWxljR9oUdge5sLgEHgUXpQp9i2sqHduRjXZnGRxYjODAy+RGlr
JSthRWJkNC9PrMK8maIupd+OcNN0pesf5ohEv60+MR+A7UoyW4Sx8UGXoAC5vdNrDDN8CnyFQBkT
NT6YnT+cL2dnPFhhBLhBWZ5mveYfTQ3YEsLGBWGAUTGj0c2nZJiKA9iKu48569hgoyl1eplUm9kz
xkg9tBoThzaQP4xwLg6znA4jrzUnSNvy++1vvbrmfz4VBQHURZAHW1vvMu6ZLOO6PKVBYnqZYT0V
8LKPZWHRH7clXXkpkAQ7jGIjoQQl8XUunrFU5xpTp1nqsVvxPrMR+uc7dvjamCy3i1rERAvmUqW7
vNyx1aDZk1cIwlnQpm7VFwaSszXPX9qGJIPDi5aN97dXdr2HFOk2Y2HBRemR/vHkz44bsfiU4VZz
vzLncP5YVClGkxcAAVXP5aiSyftbcejHARYNagYiYbmeD8c6OoBPILP8dOiAhhIoqlqnBSaJgQQE
Q13+GkyxYMRwoxb6ALxi6yxUadZNpU2W8EMjpbEdECvpDwWXUbjjmV/vo4klQYaO9xPu3+ryQmXm
Oi1iyx+Bw3MwsTmKbeC50o9DELF4R1Gu1fFS2OoVQG4tYkUP36AD/MZGRLV0WyTWX1t7hG5A2gHL
BHCMWLvmGK4QzXmvCT+ueuNI5xqDlKBFvR2bEToOB3S7c9aamGFPebqDAbo2+HBDkYtCnWQBOhir
q9AEyVQPLJL+DJ7Jsg8e4zFG8b55m3v9WGlvt7VyYz/B1cjR44eeKnKVRQzbSQ0JPES/q7IJrDiM
ZKDrt3gqd9yFKy0xzSXGASMBkJJLyujyhptWpSMGKZVPOOYGCrzXRqdrnjT+OgReCVpMzdm15pVF
g4Ip5WNMhWsUv9XwIsp456242jYIQYRIQE5lImv/hxjhTEgQTE0UB6MCqqdNDpiU9FaQLt/JvW4K
+YOGQkoblEXLz8+E1JGWaYEllN/1MdCGLOziJxIWxR7J36YcCbgV7BJiuCvLJDOkjKSl/DGMg/sh
l7GDsm+zc3PXeo1XHToNNwaYK4I668rVjtrcqjuERo98cko9RV9ZYgeJV4vpOIZ/adohCyg6AbgC
EjG4mKudG/gkWAnY32NGMId+xKgx0bbu7Zuzbl4FGAFC+FKPk0iAAOVxeTwTWCHwY8kfQxpmLomS
0KNKBt5siuJzj7jooZpk+LVFwPowA0d3DOmMQYW0Mb+QjocvfKyzYzFYBujKAMtio9CcMTd/KiVp
Y/PEDPmO17B2YpcvRvcKInSAOPEGLUd0plAI8gJ08RX44s+i9DBIUPf6U//P7X35Y6DOwWCQgkw3
fBOB5D2cqdW+lHSeaivPrEcA8DDAyyzUvR5JzUFJpj6iaje6xVRXXjtWlptYcfrEm2Y8ai0vQuQF
u+BBGVaFNhQVPYmmCU5Ci9VbS1T7KvsRU/Rw7PfzHAWJWzchcdtWl5jFNHWs8UwBJLYd6YDe7piv
tYOCRckl3W0J4DKRPF1ZFcCg83mcufVoZuhDKY+60dxr3bcUSY7b27cnaH1GZAL2ohHWYz8/An7g
0IHaefyc9p//Czl4S5EmRGobhcdLXZiNom1jE3IEA0X7zDHDMf5WmpU3Yi7gbVEbN3+Zlf4fUSvT
P/FOkTyyrMdWdh+CnH8W1aGdTi0jtmEMO0ZzT9jqoDSRdp2hsK4Uywrdk1a/3rV75EhbhwQ+MBRs
4fPg8Vy5PEbWxbQHPPsx62dwr9O8ABVNbd1ZU/dkiknfOau1gV6UDxANDKjCUcHFWokjPY0CXUHc
UEuwh/Cic2sjLnY07/riogCxILzB97Qo+hpjlCLxlUhRRf5gxCXaJlkYlF4ftf2XJuwF+pDFYHxv
hmYxqFMWjc7YTF3nkNFoJydVsnvrLFKA0C8c0BKM5DoNwQymUpPaNJzmH6URqbcBcxENb85iYBd5
Nc+Blys9Kx87M6fvrVHGueYak2myg4oTauw8QlcWkGMkEZ65xS4tEM7V7copxuqwhGmPANxXn3qB
AQVEdzQQaDU7u3kV08IrgK8LkpulXUMgcXF5wcoGXGmW1YW+VdvtoXoCjdaPqXYf8uc9rus/z9mF
xQXqliyg5oUVBbDxJXVyZtf1qYsDMNOEvlyG0/bWC/D3d2YNagpSYPKp/q2vQHGNQbdmk3+Z8VcJ
7rzZ9d6k7YEsr67f5aeI1apzJG50FQ+h32oPOWg4Qb5/zIyjGCxbaMXxLw3LH2FgB2VAc4PpZiVs
aNXEonYK/TgDHbvm9dPvPkL3efbYj19vi1q7rzhNQZYSFrgV6dKDc7nFWptS4Mbn0NeTyjWChxFd
CVP0fFvIlVnhcCRQ2ES7OrxkOJeXQiRTvUGUiH3wVJ+64HOgp8chwvTXbifGuMIRYTmQhLVIpJTg
DKysZC9lEET5CLSXrj0yoQaPIuJoK6o+DhWdjumoRi/TWXjgoZ5+GCOrOUyRBa72yOqPaJ8xXsgA
fLnS4WRXZth8CODgP3cFfVW9FK9AEg97TXBrCjCkOdBJDE8UUGH87xVLkxmg0yMe4sQH66Nu3uuh
P7J7VH7zD/JBT132vfkVBO4heCne8c23j2a5QqsrBtmIpWGEcTjrvCovMCdLR4kCuBlk35xG+fOL
AnYmOY6DvTcX7qqI+P9W+v+l6WSl2FMMrHlFIa1KfkVhdR+Xk2vM5hFm5iAk+oamxz613OJLnr1k
Yt5Z66Z4lIkB2UddEDXjlfgKzTr1RFji63lvm5UCeixAIZP1NhqL7IqMeBvYB8b+CesvXWO6UQIo
3e393rAj8vwTVldB6WnKUsax39P3MPksJhCnam7fEof+LSRq2WwcKbAZqPgtAf/lrYtGYZaIuBM/
mO6G6vcYzHbYf8vRlGiEn1i6R3pzfclBp4OdXWoBcB/M1RM0FBSUZkYX+Xrs9xZ3ait2C4C3Wf7j
9hZuvECQtLTeA34FTP06QLGCODQSuNF+f2BgHqxOmV05EbdLjNe8LeraOiJ/BgADsvKAg6CScrmF
g1YSS5k0Qm7LWFoj7Fz7lO8JWbMN4v5DCqzwkpVBum5dnE30ZkYtMYz9wRsxeJ07r9z0QgyGBAnS
zsuydUjnolaHlGRF2/UZRFXqXdOc8KWQj229E45ddZQsCwLy14JRg+NF19UnnkxNrIom9o1j9Uq/
EkwGse1aHF5AJDcC0Lg3MXHrmM7lrY4prSZmJB3kKb0BJ52bRShCTXuJzmtTebmq1X1K2dQkWgMp
8ezF3gFoJ92rX+S7uZN33HB7AIRHrAmLjAFQ6Ce91DpNhFQEnMVoGvkiaP6BhOqoRPRq1emhnKUT
F41Tm19lCMo9qwWB16T9xiggW+t2skEbBhNhFKJDxNcAKGD5l19SwZcuRZ4nvnjWn/ln6xd3fyoM
pqkxbz7ccWG3VPNc1iqamseplAvwym+Kh9JA55H4UVedPYx7FBRb2oL7DA8BUQci3sWXPvMqs7iK
qswaEp9roFMHm1zHQJad7Pg8V4Xo5RKgpwGpf4H/EH5cilmAAWHRzImP0vNL8oE/ALeZv+avGAbk
V07gqrSwp7tux2Jt7SIAjQK4fxQAkPy8lBqZSotm00z8kHS2Bl8F3ck2EjW9ueNqbVqtBfkHynMA
yOjaSRUI5nWoaex/ZQeOmUCPwwe0NYLDgnp7/vCmHp7LWr2a5YzpP5kGWYMjwZT/rbG/wEvAKOB9
esRlgy4dIpRrzpa1coibmhgt8sSx33jM25s+tvnLAaFCbRlYHLxel6dD9N6IwgDNCE3SflA62KIW
x8y9/WhtqQBws/8RsloBokOdz2MNd5KFNi/b55KCh1G+hLW1owOby0E+X0iEaUi/LT8/u0mGWY1S
pl3iJyLHxFgteSbasFfv2XzuAcOCU8FRQwMy+FLKWKmyrjPc18nox2Md6Xgm5YwZIgDxolBh/Zw0
SlA9ZZnXFqP0gmGXFfLaa4OPDLAfmB1wlRHDXH6CaQQjRjkQ2MGYRa4mrccaTeNeROjvqSmZO5qI
LW6f4paVwgBU1I5RnYfnsTKHwWzWY5AuFzmRR2Rs5jsEv6mTJHG/45Ju6Au8GwAegOxD0/S6IM5L
0lVDEaa+zn4r7B9cAprWztLx+tdLuhC0Osgw6rrSTLTEZ0bmAUf+EAzMB3+Fd1vMxju9xJroU8Es
hqVX8fKwQvTU93mcpn48SPCKBEU42NMsf/AkbxyUJSMw3QaYyl5YQ+gaoM12b8vfsvwXH7A6ulmL
awQ3KvUbnXw1NHLsCHvOJu0uIHywR8t8Sjj9UoXV3dQ1oY1iJ5CUSZU5edJF7pjlxI6BUd75rA2F
QqEWEC2EA4AirEvRhQIqD1wMqR/VzBZj4mUzuNPYTppyS5lQeEP9Gbk9JIlWKZsqoVEHNNuy9uZU
Vd8j+qwb8Z1Eoub2Lm8thyJFgoMGShNNOZenHCMPFROZYTm09nQTfbziR1P9dXGHo4/tTMraYHdU
DEGTp37ncaAhouKT3rwrNEN/ur2aRSdXr87SErAAbNFggYa5y9UMtJfJUM+ZrxkYM1D3pUJIOni3
hWxt2bmQ1WIm1pZmqEjmRxmIdsDn/F/cb4F0HVJhaNaG+3O5iDysadOwEs9B89XIPifGXZ38vr2E
LfVCTQoxJsaBgO9gFb/oVR6A+aGCiPApD17H9L4LXJ7f35aydRqAw+KxAbzAAIHY5UKqLmD1yGAR
qZrLd3SZYQguQ0PyjuHdipMAkf1XzuqlrptSaYMepX75NYM3qEV2oGPkUB/YJGyduiLHIM8esrKy
58nPRPRU6ObOfd16XS++YXVoqsm6UhB8A5JgxS+Urvi79U/5WFtupLzo5fbGbryj6DJGEh4YDqAQ
1q43osK4YUOS+krzpzh/HrPW4c3dkEZeVO61T22oOxKoSBWgJohHdI3R7+rYDEWip34+znbLf4dN
YWeC7VyqDY1Emw1wtKj+I4O25nXrtSoagnrCGVo/CLi/tPAA1hgc4h6ydXM5SAajgwvYNb5mLk5C
q6ua0cAzDZI+Q4XOPD9MxR76cUP1l0rq0qG0tCHS1QXDpJ24SYSAWbU4tBHjVpr6v9gxHD2q10Dx
YM7YSuuzoUnCtuGpX9U/4/mlx/CracYk3vrjbWXbOhk0z6G/GaoGx231FPEEQ8eRXsdS4AfTIQKr
T+jQ7AhmrZ2LvHU0MBQLivN/SLuu3biVZftFBJjDazNO0owkKr4QkmUx58yvv4va93rP9PAM4XO9
sW0DAlzsVF1dtWotPPjAY3HpLyRfqAYAe5O9lOakFV80UOoo0d+/7GZXMSN6Z0YSGu0ed2XnpV0N
I2D79FVT849ccChBtnx72hbCJ5SSZkzXXEwC1pYaDPpLhjqFnTr2SBjGZlWFm1gujabed7m/DVp1
i5aIlXB36YkHe+hxwbbAjX7VR5a20KXpOVxOe/4evQMtYe3sqIIGxWi/uhjgvJVxXpfMZiTFvwap
7VGwEVqt4tmgy5uJwTzNJMhrIilLRmacGnBxeCSh9e9yMmNpYtO0G5P9xJ2gFK/ofAHkn/UlFi+3
V23Jj0u4FZE/BOIf+V7qVEWRmgPEKCRoWyGpqWYPsZXERHmefvuxPq7VLJbO1rk1asdnbFEyyJti
M3Zgn00/Rb8lHVvr68nR+V+iIqOLcc0O6+yNOeU+F0iMiBlsd5OSOMM7rsasNxtZz2O9i3dhZNWF
0ZbbNUq/hcvqwvJ86s8sF7IgpIPGo7/pUAT7way/6paon7fXbc0Iddo6f5pCX8GyDbX9Hn3Eb1Ou
ew+3bSy5JzQr4+mM4H8WProcSMdWQauNSbqvm+grRxtOPaGvSa6N/5+Zeahn88XU7BCMTJrui1py
sizYTMn4rojRWti0NByEgD+wdbwyaEcI0JsnZFOc7nt0KpMWjTZW3PtzoUFay6Yt3Ya4PwB3mmkQ
EZpfDgnQEUChuCzda0IEHnEPRCmyslYSWjhLAN/jRQZEKRJDdAQx+JWm9RN8BHLLeiCh47/mdZRG
gY4jt1doKbMMkRo4PVDNAoRJ97YqaqkmrTok+6jdtnVApOaOT17K3G4h4SL/YrvtGH6m/gdKzyUn
6WOzFl4sjnVm20EyZya8oSLryKtyYeix3XPWUfBoK0Kr90LdXwuWFmqqeBKipjJLPAD9QYfwQQ0q
Rvyf7kGVaIn6ZHym24H8JgLy1pkp6THKK//N5J6ZpDbLFPtjLPZhiqpHZ7Hb3mTNkAQNOXHbcjNA
wniNiHrhIGCM6PAGKzaejnSBj+NySetYuEYwUts5iLtQnWKC0+1hLTgoEKmIM8vbvF40RVArF+gA
abxkHwsimnjtKeH0SrhvvGemXkmZL1yWCGtBsQExBFQ/aIRwUwKkI8U4bZD+VkmX+hG4+6LUTkdx
2BQt3pMpujEPIXoxV9ZuaSbRlQUKNKRlkVCgrmkka3g+xa+9Iu677ne7j7q/B5Cg8QzIddT4sS/B
cHbpSoTOy4vAD4J923wWAOSzEpoi222KJlYNhejbi7YwHmRkARwBCG5uNKOuZ5CN1TIzjeF+Cgo9
K7e1L5JqXHnMLZxlRIcIoQHlxXOczsuCkjPlY0lEPQzSkVNrsNK3rKGm8ffokbnj618782DP7pVQ
CRAYiiiHKdKD7EE3mvmI8gfAu1e848JOh49H8n92jdiDVECoctJQgWU23IOg1FTxYDBCiUNpnkPw
mcbvU1dwK8u0OIN/LAI9fDkyseaEAh0I4b5QQION5z8fPUAjjchssjK2xQ1xZonyu0FSRBmXeSgp
1h6gVD2LAcpgAldWHilrdigfqLXlMHP7hfu0RAVPiAwpxTNyjbxjKcOKSAb5GREAQmToqMOEVjYv
hoxwtJ+QNmlK9Y4DerWNQ4upRT0OUrPLRsD6wKqKDpFa/tYK4D+94Wvwh6dqXAt8FjYOvgZARjT4
AMRIL2Pc1xLbR8h7oV5bj/fgvXwd63v0QBwbdVhZyAUfeWGLWsjO9+M24WArZmszET+EDGIcrOIw
HJQ5BAPPQf22K1kyiNczKvk/aQGaXqHVIjQQyzBYMZMeRp6ZgVsByCi816HhBH04rZxWxni9iaBg
rHEAQ80wD0zr5bEAwY83cCnuAaZQ9TyISdN8Dmv1letxzUbAAzfz/wLpThnpaiWeWuTa93nhWYkm
3UXCUyiLu2AYjkHagJZFcW7P5PVpR6MALhnUg+HQ4Jcvh1V5jKgBDJ7u0fJNOlxmw8lX3S76a6dy
aYY6gmKrJQ3T5uke/QhcYyrt3VTcyWtIu7XBUDdMWHhNUGUF7mrZTBIJ+iM1spRpmZBK+3173q6P
FwY0F6dQAVRQaqYGxGtMokZsnwJVdPTC4rnJK1IMNYYFMG4gr4QCS/sCxAVIwiMYRxGV2hce2zKI
LBGNBxHQASESbMzwXIqNXlbNN7qn1hM7V9t99hwouyEinlseaao8xleagZ2Kdi8mUWXUgHkaoOXK
HaEd1jiBFkwh/gAPBLAPeATQTw0F+Kx8DLhuH4eeeEiH5HWIfGhaKVJr31602QNfPNsRFgBaMROG
zI1RdLay8mSeKcuu26MsazBKYQTJ5raFqzzVpQUaX5F6iVxXBcaC08qQtmVbExYra8rixgEAMNIZ
tuItUao1Y4gH7um2+euE1WwfYQJqrwDPSjRPSKDmXIZAttt3v0T+XtRnVRFQsQAnCppMvdLrlfFe
bcwfe0i64N2GAhHdNaWmuRyXKsY71Hr+OwCiCtTzkNJiVrzv1XGj7Mx76Czc6kqIkY0JDzuD5UuQ
cuNd36iEO361sL+4G5V/R0QdNaEVI97TMCLs+PIZLLKb8LdmNqQyQyg6sUZsrazZ2tDmn58NzffD
oOxYGDxMv07Qqtv+NYZpnjtQfSN7isozrrBLA4j6/bovMXfTLyiMTXrOG+btbXfldykLlDPMC2Qt
03kX1PIuAYepB326SAEd8q/bdq5TBZQhysGjF7zlS0nA8QofotoIq5MoQlV673WkAGf/s/8yCHYs
fa2RRq0apmK7Qir9KfFhWDryWgHNuN4KSv2ltwTWkbZv1UdBVuZ0cR+erdr887NtMTVlzAUcVq1h
n2PhIPrPibBCIrNmgtrquReyYxiJmE3h1A2fvQoF3feVFZtfC1cu92wY1O4G9nFK03nzIQA2QCKm
Bbr4WtQkNtBhltkev+Iollw8mA/R3o4QHO9aakygRI8EEK12ezYcCOvhMhaKFRNL03ZughpSHaA5
O/LDfs8PpN/Iu3Dlsl8bwuxzz1Ye8gsZbGAITfTON8eoe1hZkzUD1JsyEDimLsWg33vIYBQbNB+U
wZ3w0bvdQb1jd0/hMdKT+9tGVyaN5nNPGh/wW8Xv90lWGjlX6jkwjpm8gv1atAL2DhAazhkbdf75
2dQVIZgMkgxL4w06TwAmqP724QEHBMqqPwao7QVKnj6pm7jfZ1/Af+iR5Nap3XVmFdp4fdyeskWn
g8cblEBUFAxBNXM5miBLPB68RP1+5N7ZmXPcQpaLBOQ70VVdfMcirYxuKXr5Y3DuuKYMdvHQVMps
UC8EnQ115bMB50sPNRlk2Va2+VLocG7s6lpq416N8h7J0PFbI2T4/vj73QBaJbx+0dOB8JiO0dVW
6dEVhz1XVPdZBD2Swxi5t9doYRAXJqgLKc+LQolBarrnubc8+cJxLfNjDTaBE5evHNuFS/bC1Hyq
z/Y23xYto0LUZZ8mNZIlH4L6NkAuhFt7gy7bQcEY5dwfQYtLO7Nz6zsBZwhbQOtVPVORDIQWjKit
7YCFyAcj+tcS5ehmPg1uVHCYmjzSYyj0iBljxoLOeAORV2ZvweeBIVpFVgad2BrwQJej8tmRH9Ui
6YGTb0kmQl0VGbTbe2Fx4qDW8/OMBjsi5XwkTpiauMCG7tltWvoWCBiJKDvikDq3DS3NG5LeqEqj
kwa1fWonqOUg9WLSDqAQaEk4bJLiRc3e5hwd1/59fI8UO0r8s1jEjCW5nLYkj/owFPIBWPvOrRmS
cWZR6sCsxH8NbwIt37klalB8lPs9K9bDHvIG4LUSokBvq2ztIX1dkZ7NAK6A/1F9RGB8OSCQR/mK
FHbDvhH0Ys+aXm6zjDPIZErscpOvtfku+Ydzc9S269VUyZkBSxUI8U7+YnjfCMcX3jc5zgZSeaVJ
Y+H6uxgctVojcpvaEGNwUhcZac6S1LvvWuP27ludQmqlqmHotVFoBtA23qFBTdYVTe/u2PQQ1ITp
TGYle/vz/qdCyItRUeeq9zi57yXMYW52Vq1Hx/xJuSsNjzSEAxg+IF/gpj1oK4eMTucC0DcXP3GY
kRpGkZo+zl4jy20bKIMLrQBW9+z5v2ojWPOfAcQ5rYG3g+3K5FJH+x+jwG39kJoi709tz2LU0IjH
MxDFBBZKNIq8RNbfH8WQ9CD+NTxlnEARhs7m22v6A286m+Mru9Q+HUq/kcVYHtyax/MNFOVZb0m4
AETvhCpALMZWz7xwhe13h1bb9D74oqCvzhO5l4xAfk1jQEOlXg+9A5Pt8pWvo7s6/vk6BeU+kCjK
iOqpuCRRIaU0dViKSoyIHH4lxR0SOImK0sQGlDZKz5Bq661mmWmSzX/szkQtc64IuE4q0k8YEZ2K
PlZDCjorksETAk4K2RtJoWaGp0HzF1wkQmIy3q7Co5A7FIWLZykHtoCpDUk6CTvFBw3Uacy3BYh4
by/a0rQgzAUyCXkzcErQd1on95nsFWrrVsNd2qeoWz9grw5iqMddBuk31y9IP+6llTthYY+ij0cA
fRx6H8AyQ8+KUmbQvGI6d2Kfay63J9mu89IastQU+r+LSOcVgC3wXIHRAq1edDVZ01Lg4UW1c8Xh
WIgB6frnmLFkHmnXHRoqxIeVKaWeq//Ym0GGwDyApoxmw+xEJpMmTujcEbqjj8Pg82YBu+gDFnUW
vSSmkECWJMRiPvJ+r2yTLMtXhkxdGf98AlL/6L5Erheo9csbqhCThK9CrXMf1IBHClEkLDrtmK9k
qvRkrfXypyhFHXzgRAFcgY9jwTxIWUsmrWWyVIYcrjxmd5MoMQ+J0jDQoot9GWQbTb4dWux4oahG
w29AzpuhOJyNWmuG48TvmUmFZJ4sjProgZMJ8U9htUqk6m1Ttrs2VJ9iPhAMhR9lfVJAEN15RaaX
GpwZhEsbU6jUj4qrC5tpA85iekg5imMjkhbsSZbIjsj11a0AfyMJ5bRysyxtZPha8EUgyQ3UJ7WR
h4At/TCN8e5NshfQdd+LzKfS33flXS08rWys2YFezTPAmPglo3uR3liJ2vRg8ch7V/RMTdxAfnKj
cVBPCgpS9N8dOOoAGXoZ615PFQbQ07VaK409+dlW6E7GlsKAZ6wNta261p8UpoSqrWh5g2q3ZWDN
sp5FboArb1dNmyzcpij3yuIvtn3MW/DhljKIRV6zyD/dno2lLS6D/hfKgxyYan6u3rOnjJRNUgeB
5d5lvPey/TVqx7gglUyU/G41AqPetP+MG5UFlEGB7gXs9nLc4KZK+yBre5dvok9g9UisyCCDDY/y
r44pdKi6tvwKZITOwl/ZpObarwa+yPkOesUe80tQ7ciz8wJXqL/Nk9oGBsIY28EKIXvgZZPBN6uQ
KioQ/N8PwBTPtUQ061FpiqloQH7INb2bijsx2pTtXkoOcXuEAmtjhoOeo5WjKnZcBBc6GdlhWuPs
WbybsNH/fMG8LGdLzPQQjtIifMHI1A4XlwaL50khb0JmIBDvwrN1VrkKrEgiqWTf3l7/Yf7/GKeT
Td7AK/0oYs2bxDrIsl6YSDuqr+b09Fiv6Zgv7mV4z3/oWzFiaqBehWxjDVtK+layThM/ZgDLjQ+C
96z9F3EQWKTB5ybM1tD0d2krDPyBD9mqd/vsdx8eZBAAe3jGZAZ6gZAUyD3rO2++/5vJRNILNMAz
5/hVlJE3Gdt02MwtfLwK7hJLEu2kgMyszmikkxy1bTZt4wS/bxv+YYC9cplnhqnXDFR61CSXemzi
CZxmD2AAfJpY1N0L+Ar4i2BWbc0jwoaQ8PKhPrDp+0PRqI6GIKhvIh1ijJtIdIPyVLKPvNeCVdbG
ox+QC9LyHYlFR/1Lnq9/zt3ZJ1O3aV32zdDmmCsQtSQbFakGv3caZq0BbGlqkF8AeeBMVYiwiDrf
wdDn7QQNADfSDpIVmFmrC3VB0mdPsmUfyr5GgiZrELomn/WTVrlMBhT55BEw5p145pAPj3J+YDlh
W6EIfxomuxecoVnr4Vw4GgAysOioAHU1onbqK9HWGXAFM8+GnU7bwbuXhA0EoI1RPJbSGmfcsjHw
vYPFFbcKDWr3wmmImVTCOczAK+v4Qg/CdyLHv1g0NGddtBKlzd9ObU6M7V9zlH8D/pYDQ7bYuxqp
9p5tKSO5vf1XxkNXkqNBkiCzzPZukdR6ycrmmH34W9+WJjQM9Wt83/PGvDGcH3d+5q5LpujFesRw
dhLpVqaKfsDPp+J8rujQQyyEJoZyOq7g6NEDQohXajtpxE3ml0YlNkbdHJmGKM1GxUnxBhZJBRGQ
hupYedWWD5tDPK7l6ugkxv9+E5qWAJFCYwfd2whaW95HMxD2JpufNMUr7oIxmcWzG17R1X6M3zpO
+o0gWNlKUV1BJb3N/hLF+s83oOkMHwAoISR2Lt15JxatFgjYskV5H/APKCpCEFn2fV3kV55sSzfi
zJTxxxQV6kblkGuVION0lMqxzJzmtURiaAzrPctsw1+VZEQHD6QW3pr29eLGQoT984pGSYHyiELs
eVXFMTDc5iphtB4KrUPUrG2xhYBnfh7+MTP//Gz/1kNWRKPq9S47Omo4Wl29y/WhqEj75rd21R7b
nToR8LwkI+j8sg9uZYJ/OoGuDtDZB1Br2RRcVCVSMLjJZrA6F6oGIYnN1q715nSULMF6Z8hkHCKW
jMZdlziNDhF0HdF27tzfdhzLx00U0boLglngd6gowffGtEVaHYmr5G6AOjOK8SzoGSsjqV6jyJYR
9NXiQ/na1A0RJt2b7rT2odFb7+32h/xgba/m5OxDqNC7jPN8SsMc6ZNjl5NXzD/3UKdOo4Dz3U6h
p5hgRR6USO/wvuN74CYfuMpqJr2OW6MpLdApxMcA7X7ZX3Lz/HPykN7DQwhYGaQxqO0SRchFh+Hg
Cl3+Gmrl19jsgvTj9vgXnpdINAMzDqZuEPHSQbgqNKPERViHbOAYkmego/XY0JCrzMy9BvSBa0Cq
xbM2V1SAQcWFS5+1DKnfPm2jwQVzQrQV6in+GIMoW2nOXTxqZ1aouRs0wUsUrsTcxa24h1SrvyuE
ILByqdEeb8/gj0LL1Q4CzwSCHQ3CzjTfhNqyWRU2mELEU53VWOOWt3kbHchPjBXYxSt2izX8MqIN
u63NcTzmtr9/iTejpb23lr8pzNbi7N7KvoMPSdHrdoPfO/MxtBJ9LSBYevFoeND++VbKA4DsEtXO
Ah4g4gOo25OBw+vZO0BKJeZ5opaO5z80h/8mY3VhlvLsHsgNQrnBVmaKQ8i+595jJ2zU7CgBD5Oe
Cg5e5vaiLK7/2TjnwOXM1eaxysWBmgyu0oXjNh+GyszbrtrIarjWwrqUtMDgkOqZRe9wTqnBVeDN
Tf2wGtzc7LeNxdvZiTOYX/LjvLpgG9/LVmbXzu0BLp7bM6PUADtmmCHeGfwn03s7CC2FelHl4r6q
A4kEuQCUcQwy09tGl2/oM6tUQJmCmkzNAgyV73NzcKRmAsbzWDmQqaqyA2hkeA/ZT5NJ17zG8nr+
mWP6Ucm1iDQ9lPhcVmqOPN4NY26qTL/iDP/D8fjXDH0ZJBDgapticFUN6fBTrKl6x25Dj/DKl//W
ZQFRuEdmLfZcSuEjPc7PxHzoQ5Vo5Gzq8THXgpPMDVnHTzVdQW6xCSERGhpwxhtpmPTGs4DTtKvM
NwDFMETuVGdvWv1RKhvmw2e++WEHAitdFteeLEslpouPo7Y3VzFdFgs4Sqln+pFdt/dN5KqiMfab
FBhpHZLNoCqPd1GrkgZ8MdrfJ0Av7FM7nQk1qPoyWPoi8/UQ3MD7WDGbotKVYq0Quvhewr0LegyU
U5C9uPQajJB1nVjh1vDEV3505PZNZkBdYt8+Rf9huf81Q4Wbnuxn01xFdiPGEtHzjpKBqD426RHd
EGaJzg+EPDxq5qqRYK9J2BAqcDs54o9Ucdj8ODAFScIdF3c6H3IrZ3xtDqibM2TEUuW7ZnBBuKWL
caBnniUx+X2LwPv2PCw7zrPppi6jwcsV6Ne3uBXi3IrCfazdlWX0VmgnLXIyv9hN7JswPaTsNmoc
r20NkAhuGXVfamvI3aVBo/cbF8as8HclkhqqQTNI+Qj3opTDhxh2sx1xMIZC5vZdmkprszxvWjpm
ODdI7bS60cQoKKXB9e9q+SSwDQGraBtaYb5N+bW0+tJdgRIcC4bcmXKOpnNQx0bgh9zDCf7w8886
2LDgXm5Lxe4/b6/okiHUopHs4TX0V9LtJx4jQbug6Ed3KEtjKuDEmPapqHpnysOjKq5564U6GOAe
SGpC1WyW7aE8wxjjfe51KCFOuWLH7VM/pNC+6nS13QraTiu4rRB+a9lftgj+xOXnZqlL0OcaIZYC
ZXRD0C1Ao758jdca6Je2x5kJupY8ScOYZwyk7rr6te+OVTVAxswKE5GosVvFa7fr0roha8qhWo9+
WDRUU34v9EqByZnRbQKkcWI8+5R7vnXUvnUCVNT+dpOgixk8WvB/KApDwOzSmK9WQxQEEBcUR2es
rI7/EN5znijxyr1xfaYv7dBHTI2jJPRhh9G2jfI+Ka8FGusebg/m+jVzaYRy5U2XQNcu4hH7i3yp
86LHbpl8ZK3bVhYe7jADTaq5SoJsKp3ehobcyHbADLvSwOmD+onoZ+BB8GlOjOED0DJ1m/yVD7+Y
8TmVdsr4NSKDUASMIaG6XoqREzS/gvC3CAjAuM3UwuHFDZ8bPm6avu3B3b8yLdf79/J7qbkHbDaU
lH6Cx8lP43TfOLXRyQSYftlfgU+uWaIWIAWgA30DsFQpm0DdxFJpxv4LGpR0NmKBalgBLy1gUDAy
XBBIh6HRDi2vl7sXg2KCeNAwsjg5CF3g1IVZdY+DMJCybx8zUK+oVl+zpI8nAvBFJLI6Og9J6NkN
u2k7ncs+ogzkbj1KSht+reP3Ok6W4eZR/wChkooyKvV5fQfOyaHmR9RBOM9Uq3IkcQGy1i6Ofq/s
yYXzNV8pCigJQLR7RRIk5JxaAw7Du2KFK3rQOTS95KYyPmrSA8RDivLYyQGJmcfKl9AORqT8vmDu
G8Bxwu9I2kVB9CtVvxQ0AEEKuX2Fth/T+lberGyQlc+kRRd8roAL80Te7cSYt8DvaTZKGW6RcI1P
wdis4eJ/GsQvb3bcfwCCzLyQuJRorRvwWSVpDFCfu8sJ0mklOcr65+enqH+e9i8vL29vb3d3H9sn
pNjId08S/euvlwX2kcdBo9Oc16F74opAlntwXkpusAcegcj2YEkApKUH3w7tZifYniU8pPbkyBvO
zI+yydpKRJJt9LTKgXx9P8/iTspMZg0Ng6vu3lDzVTmBlJQroYBPrAYSPj6Ygpi32pHN28NeSJWj
7Rr3CegcZswkO19xZw9+LoiUsGoV2WW3wZtmTQ4YMu4yUwbh8oql+XqnF3jmLgFXH8D7V2m5kRUi
YWw12c3JcdRBs6y/Hn3yWySlcdq/bQPSk+fbJn8wHlcm0S8CQo45fqMZnhRgxAsQO8uusTtUJ/do
vVsHI9FHXQvJp7U5ooeUuBaBW3moT47j6M7WNG0SYfDG/W7lXl14EGKqz76Gin+CCWVzNi9kVyGh
mXdG/QTAW+hGjq6X+2GbIJu0XYMArRkVqHwxdjT0PQdMAR6cz/r7+FkmpvAi7Kc7aER1zw0Eeh/9
x5V5n6+pG/NOAx3ZMMITPCgx78bBeD8creMxM6xjoDPkvSSf86RbKfS7SL6p7gzM+2NE9A+e5Efn
Xjq1xFnZCLRIB0LPeerBsoFXijYTjV3u8ipLZH8catn1Du3Dwar2SWjtX3hLM200QOjc73vgIL/H
rbIG41vc9GeGZy97drwgqYL0MA/DE2fwen7QHqvOLmO8/61GeL097QtZJowSbDs/DaIieiMujQ3g
QshDtsEJS8m077SnfgITwmnwD96LEurRQwApp5WpvQ6BAaGFXg7odYC3hqjLpU2wujJ9OKCrvMCK
SuZTYefOyrCu7+ZLE3MoczaHWQiB2t7zFJe1xS2AqWZkhSajd+TlBdU0R3RWoRhrFqmTCiBCKyQ+
o7iD0Rm97jvMXbWLn7gH3sgtbFAnO3gr7vGnKkGdGbBiAhCpQbkVzefUFpW5cuT9pMYoQTje7QJd
M0v9MzBA/qwnBOV/K7cy8lDa5ba06wPQENY8B6ntE9Z6SIzQiYyBnCS7IpEZ3YNymMRk/voWfyvs
0EgIo78A5qf3O2mTHJhNo/uWpwebEjjrR8ZSV0a0uDPOBkTtRjmt0pBRKsU1Csu/f8qPaw1NPwUC
asqA3FbBdQe2xVno83JjKCjTN2mnKG5jiLqw807MQ2FFFmbMnJz4PTAmx9/WNvdSWxVRd7kV7ALS
2I0dYxG9Bx7zAKZkx7vr1+/VBReIWg1eL8AgLvS9R2oXZmoSqi50u8zWfK82ijXteZP4bhLq3svt
M7KQGgM24swcdUZgLk2mLFLd1kSjLiDslmIiD0Q08yM3QiuyAxMxNVGM23bpLrbZsV7YpU6K79WB
WAkYpmyr22aT34VkIB36qV/KTWd3d5552+CCP/1BJWtQAAA9A93ENlXQN46SQXU9OzIEp9lhYS3W
KVd8zpoZKp8tQIEJWVOYQRjoDBv/XrMjp9CVt9ujWajmQugCIOv/Gw717EignKuUfa+6r9mmI4EV
3wM5+uAf5P1kt5AbUHBFIqn5xq0Znv9h+uiAxgty1Oi+APklNUAZoXyeSKPqNvtyK3/I28SoTNFQ
7PEx/iWdbg9z3ny0MfDYI3shAhur0DQkbOSVXN8FmiuUZigSeCgU0XzA6NfEDpaiWWSf/7VEzaff
CAGUxSLN1QKz16UA+M99LRhx+yibPafzKyHd7MKuByZDKgA0K3Db8zY6u5lqtHg0U5ppbraPHuVH
3ljTj1qeuT8G6Go/VNm40ZsNyAfGAYL6wd+zlriy2ZdnDQ8NCA9JoFyj0/cApWhKJ5eaKx7Yj3LL
f1XfYIUy+Qd+5U25aAlRAgBDaGyDXhrlsdvUE1ul6TUXPALlQ/RLgRaVhWImqHKnD2Vl2y06p3Nr
VI6jieUulLxWQ3puhouhmSS/9++5Q7VT7thYr96h4wdx9LUX/sLFN4dCfwZJ3eQROjk9noNZ7YgG
70fxi/vdrlHJLjmocxvU5arlhcKFcachoA060n9Id+qx+s6tZoVFYKHWoOIOR48MXqNo0KFhB1zo
QdImzTzXiGuSnPqnDX8aDV3S6z1nbsNj8nTbVywkimAQoDIOuRh0W9KUfAnbZYzawCC7VUhpB3iS
SrsW92eAqjBIuwlvpcAACDrUH/V213+u0kEszu3ZF1BzCzVXH8pA+ILKQOPTPVHMwBI+a1vevNzx
BlgO3pKnyF5Tqrv2JcBBzMUzYEpAYSNSD7VRrVIOrDieq7CT5fGbsuK20zfT9NbtCV6yAxFqzC1o
52a++UufVcllXbdFzbisVmwRh/4qJ19xwH3VmQU/sCsBwvyvXXhIEckFSJUj2cWBlodushqFGJoJ
Rcy7CQMnHPdVZuSgujd5oRVW4k3xat2Qhgd3F8pRkCKaEbSXI+MDwGPGSZBcZrrjyi1b7NRoU2hE
QceWx7x43lcIWYjowAJm4j9Ow0nKicQ/IUrTFcEevlj/o3UU77FI9OmJQwUbf/6uPvLc0dTHvtJZ
9Ab5u3GAfJNneb7R1kYDkL8MHRoQo6WkfYG0eNOZconAPEUN7GmId4K/gtC5uhIwSlyhiCtnlbir
O0eE1kWazS/KLFA9s6xHqEYqSCNG6CA3kzAqnYAvfLNsR29l5yxZVsWZRh2CHmCOnXfW2W0nSgNo
0phKduWBQYPrALJuX+CLTT1gkkNJS22ljrN7SRvXCv1LSzt38iAxi1AJxRbq3uiZqvRBRy8DfgOc
BEcYD4IF8VbKngSOFIc0sNp8C9ZpOTpM/jZSj5kW6yV3YHud5ZyA0Scwz35q426arLoivnziWqAx
i3fed2LVFMB7W1tM/px8h+UhbTz0Otpt8uaneieB5U9Xd/xrtpXEe1adrBBq671VqXsBf7t9OK/j
+J8dDHonCak/NOFRA5VFEEA2E9Jx0AU94f1UAXsMkr22LHynqJvRqCCHbsSV0G1Kqb5vEhmkRWP5
6Mtpa/Ccp+qS5hl9mn2n8wghvpHrjZAqIeGFVCAliMFIlynD5vZ3XwNAZqydBmQa4lkMgY4nhYDv
5clXkyehVpMNuM7SO56RN0ECsvgQAPZugPyY4A2WVuCsISQuLCmN/lYpGO4KWvLQfMVjcM4k086t
ywGUj6rJc4sIvPgNl99HOLJi1UNoHAUdrGQsN6dAeQ65Fe9znXyBaRUvd/A2Q2GApWNB0ZOFkq1Y
/ynNba/XBafnrI61+8YIn/pmCzim5P0WV7uR5g1x6WBhFmOGBgnewRAPuTyUcpwLbFxn/lPUaqrJ
MigX9R7rmWPeBXYdclA47eragci7uOUDprPQV0LaaCoMFVLYptaXzVo4efW2gFw9mGAlCGVCbAFR
/+UniV0DEuuo9p+qWESmLap1mY0lfVYetiohH60WkEIjBommrfnsBIGpOrOaMIo26sivIRSukwT4
GjB3o6wOFRC4Duq+8yM2LMA14D9xj2qgp/Fh/GbBUDTpaLyM8M4Sjb43s9AUvCMnmrVvAZqTiyVh
02OS/+L3PPqkCyeFeFFCIlTHvsbOlqJtLpkKt5MEQ9OelSdf1BVmbR7n8JRa2jlZid4c3NNgCZ7v
uzN/m0pgus/THjvq2ZNJ4OO9K+zT+xb98aJG6uY173+Pu2iyU3mND/MnQ3tlG69PVKjwO5Cul7ZH
oedBFF/4T7x6B+fhGf7DyAAaR4Ji26o63zmxeGoki/UM3qg+knv2oX8WzXEwpGjH6Yop8kQ4SW6q
Gr1ndIypgcx8zelcX/hY2rOPpC+ktpSUoMz9J/DGaUemtgfBFJStf5BQN2yOnCnuINL9KviOcs/A
61cGp7PS/5D2XU2OG022vwgR8Oa1CgAd0GQbtntBzEz3wHuPX78H/d1dkUVcIrQbI4VGmlAnymVl
ZZ48Z2WZfgpDzFSBQQCncAaxzviN66mS0EHZt4run+s+tvLHsXzNQP3qb7ycqt53wzldsSnbj2yK
iCQ7wfin4k1V2GjABQ0KEbINcgydBbE5yBQTvrCSzpS5zTSiNeEhSazIO0F1QK4sLt62BhESS3mU
vlAh9Z6NpybaVTW6ppDc5b5l9TFAq34ruO1+aj40gwzQzAx34XM8Qtsi2zfKGobzh0P63uCZPILM
pZ2cQvXmrLq1ao8cGnqHp9B3jY7G+zB6K6HVvk3jN7Q04dJGE/tHdorybayYU+D4ja0qb+Jgjl+q
v/O5JxnI8HyvjWYLj23UR9VLiFQ9wduQbDijXXucu0do2J801QY5uPbpyTutOyfxrsyOQBlC4bsc
HVWz5cnNikMCXGlIOm7n67RA4Th/zSqz0KxyOFSbUHss3tGkcv8mXLjBUWhSAdBHiIbcisIkxEet
bnyeU/1zE9tqSYGNL/0daMU7E2CthIjhRm/o6OYN2tUstL/VNEM/117VqTq68hpR8NK1dPU5zP2Q
ZFCG6WvPP49uKqM91q5js0cRPeBJHrw2I5VlS+ZjUxfXaCcWTueVZcZ9tYk4TKnM+WcuI2magPCl
oEatEUW1QTFTZSlBZ/bK7N8++REbI/qHs5/JVMHTc30Y0QYtyVXlB+eGf+Bw80TT4Aa+TuoCeIps
5ouz4nokaKXeCwiaOx3HMRh3hr7K73XzzsKXSP9pjprza2xrchoVYim3UnDOdaUHW1loPCitOGzK
ThNoP9aZU2uJ/pIL/clv+OaQGf5g5ukIdqRAEN9ztTXoyCexKZZC/lVw3hrU+/Zpjy+EyiMo20Ww
gYGH7Hqu0I+khWkdhOfWk7ZVGJmGVlFA2WttU9R20HZWze2yqIMs11PEvSaVY1R2rAGu/Pv+mbkt
UqLYDQoihIVYOF1TGUeuFrI0qmken9VNDEiT8KbZowtnFctU9HaiskXG8CM+KrvofN/yLUBotgxp
VAk3LCCMChOrdMBiiLURJGe1fMgMu/IPmrrN45PmnSX1T6S5aU08tFvwD41q1XptZh7/XogvAzrr
g2zWJcgBNH3veSCrE4/qRbiHKQirNVRSvgIdnCrBygPwJr3EfPIcNlyEBYKcyBzirvgsqql0HuCG
7Kiva6B4EugxVFFG5SEPVu7ahd2MIhwiEYgVIInLZie4DBjfkK+ScwVIhFOvkcDMW425Rq5+PHON
hGJfAaeOHy+MD9r42n9p0r546HS6ltj/qQldW0IWAv06ACMh940c0/XsaVXq5VIQJ+cxmfZ+5Mrj
Xqg012ud8lxOstXnH8W47ShiC5OTvZf7++02AYr0DhAu4DyBgpsAmetr86nIya0XeMG5EsxKJFFP
4hEdn3aXuFkVkbTa8Gu9K7f75dokc7iSUec8oTOC86zMEIstSSQBDVgf06R8c0gy3R/hPABmfpHc
1VDzAqkOuMWYAzWk+QDKPi08S0GfmEE71YTPecr1WkzvW7ot6mMuobEHZJ8hwWuwkX1e1v4gaFF0
zrPDqD763QR6HPSaid/I6Ci/QNyYZFZpCxHpHVU/Go09ueCxIW1NMvEQr1VwhdsLDzlSyOrM7l6Y
VeCu11ZriigSuSQ6N5zbzzQMIk25J+XRs7mJFNkuPeooSY6kPklnQz1Vw9YvkOaDRle2MjW3dSVM
jSTPauMKxA9vnuMFP6RVDk6pcyV/FcVLVz3W3ElKoa8TWH5IVA9N/dFZGUwJtWJ570H7DOGl2IqQ
+bPuL9PS9psdBvCXqP3gsrmelTgvh16AWMG5lSSEQ0abbSopaoDLzadtpJWJiSBh7f2yZBQkRuC+
wVrgZmGMKnEdCGkQxuck0PWt3NX8rm8/hKY7AIU04YkXGSuZm4UMyA9/AlYeas0YKnPMxtKDasGI
WZ3kP/K4GzUB5PR4b8g1SZ8HBON1aAmtpa/BgpcOnAJ+G7Tg83N2jAmzxL4tIjzCo7OmdpMrgAkk
TtHr0lTTiu+a7xX2ZGsgahKQYAE5IdtsI7U9P2p6ECPBAS0ZqFxE/cols+ScoVD+j4l5WS+uNg++
GV3+UXwOaoEIekzaCXH7lwTowiuffYwSgUBPHTvRQIaV0tTSjrk0zQRDqi8ZCIfK+KwXivagZQNH
o0QAJKnQ8NzVch30TGm6+fdnQ8MLH71LKhCPbAQ2BYEw8UYdn5sxQsPsiyeVZiD5NBoKnMd0bYve
3rKz0oyMgEcBTgg3OTO9eRcHU44xol1VsPNeFyFJPZT7SZieoCA9U9prsekjVt0KbQFkWIRWXTlo
Q7PhKlAh6FNmxcDY222tfmnRKIECigsP6SSutrTPF/7NZkO5CYlutHeB6eb6UxsQYxTpJGA50kOr
IO2KVj2iSw81xLWmPVpT+XoTr/LazG6BtYopAsE05KCQ+WA8OJ8roySPSnw20toEpzFEpJ+hQZJm
L8h1S5Xd4oU+6IeaN9Hzy/trUdDSBYIeurk2aoBUg2WbaXhPLCaxSM583oUul+toodaT5BTJwTkG
n/cxmyCHpeheSsei//jXexH5C9TdgNCEVPdPjH5x9hTJj4uhaJJzCwHOcTxIitmXlgyxm+LzvqXb
1nFswUtTjKvkhgxiOlKdnEUXPZe7dy2xG896a99DCgIBK7HRhLkvYqpBNy09RhBD2vpHdbUafRvT
AvGrw5lB129WB2aOPLRNpSkOk/SM9HRt5qIAZq4Yer3//gK8MsM46FLPkzTq4/ScThG6lPfgZArE
A9hjhrVc58I76mpEbHArln7AtzpMSc/iZsqJ9qZ/QIlWhxwGbSykwEJ76AlqX88rK3qb8oXhWT8H
kdgsS8vE7yA0j7oqLNIz4GYWEu6/xnPtRvZ3dKyJHZk6wCW9WZ/UA5Q0xwPuj7Xga+FyuvqA+QMv
d++ohoApZum54jODjKqRWH48Zvb9cS5kU67HycQVvpwDuV/k6bkwVe/U9iYo1kRIn4Iz0ubEbf0i
Vns1265YXbibrgbHOENVrytIP2Bw2vGr+pMS1KZiU34fKDLBu4pKe2qNvx/vG124K2ATnMCgcMOD
7yfRcjGhvC/64DBo0jMX40UJCtHfuDRA6d92MQ27kNu0vThQOcvXAKU/gRLjhPEcB6YGwDLkVFkR
bVRwfBSK2uScgMXuGDVDIeAq9uWW8pAjARMn3yCZ2LdjLNK2i+T8Zc7Dvfp8PDZkSPJKcYo8b3Ia
jnH6GvhR9xVzRt19dcEA5jJS+VKzg0ZMMVGpazkwdRh6FaCrpAQRq1Gg24FGUjBEFPplagZBkgkk
IyGU01UaGLnyNchJINlDnMs58o2GYgnJEPyWhtAPzXaIqtiFZPKQ0TxTcV3ISpP15v21WTznM0MY
rnDcjqg4Xe92Me8UpSzK5Iw0Q8N1pl4TwQd3gvcItt7eUVDN1mkcgiqqp2j+Rdvr/Q8QF24qaFn9
8wHMeZdlPosgHYRXdLRtFR740jaECHC8r6F7LdEYtK1/QPE42Dqwp6ib2GAPVg5caxeb5m/FvQev
mOukeWp8zDtmPX0uVRelmP/FZwIHDY5R8HMjvcN4+B5dsWMRTQmoxb7DX/w2crhABrNtZYet2fW2
WpFOJ3hB0dJvaaW8c95DCph2R40qoQMi93jneRZqmNgUVbzrhl0VIhwgpUb4Nbb5W94vXIsyausA
AAPKiWfb9aq2yJ5z0yAk53zcluqhLWMSBzaShxIanSPpu+1Dq0Hiv4sE0sXvI3i6vX0InYoYvUGo
bpY7XXo1Rqr2aHV7G6OnEdiH1KxKjvRrFfkl94AHFl75eOzP77rrb+WCKuzHyEjOKPl3pt+qhVmm
o0cMTLmFWqtKkiTNt1XFrVFnLbx3ZhghSJXmbh3ogFxbhgKNV8aqjFlSeX9bD1INFMI4PShpWazc
3EsBAqqSEGhAaA5CMyZeLrTSV6ophLeXBBmk0O1oRUb+ihrQno/LtVrK4uWCiBd6yQDw4xdzqDgE
n2ELkpczn6IHSjDsqCUNOLOaF3W0USwI3+LJHIO1O212Fqy/vTTLXJ2eHoReVLbpuVSJWp40xW35
g27jgHLxoRg2Y7Xy6rmFeGGjgwEXaWdUZIEuY5ZwUMpaCCBsdh47JCgAO4Km0G8RSPaatOIbKiX6
KUCoFFncaHY11Wwe1ywQ/wYIoae/wrj35JVPWvJnANOAK1YDrgbl6+tNxZcCF7Ych8ApMLo9yFyB
K2mUZ5GrFRdyv8FByEuf8lwa0hZw3pW351LuQIKLMvAqQ90cRFrX5mPNC0AMHmdnSLcQNXrXRpT+
5C2n7SVpkw3NJvEfK722wjVBrMVQHEZFeWbLR2KS8ZCykAJi1MFyr5ChfKz5zDQgn+BFVtyltOJz
WqtvXeOg0Z/4qa2oNVwjHoqFhR78SUCVL4CUIUjHHobwVU9M3qOg6LvvxheOIXQuEZ8jb4iEFnsM
ubFRIiEVsjM0gSkn7fy6A2GGa6yBbxaKR4A34TluzLlLFQiS62Uoy1bVi1jKzolTPXO7lNQUEkPk
6Ul4+lMRcY3ocSlheGWP2XX9lHVNFcBeTtzAlv/OHR1P39PDKXZU8lZAOfpcQ1Nu9fZeOPFXdpmL
JsuEWp8iMTt3f/BIiOVDFvzKtI2SF+DTgNZNpRNPcUHgxQ/PNXfw8DmFmcTWgL6i9pAXVp6swEwX
zt/VF81b4CLa5CZZ9fAmzc6ooM8tBIXZ8Sl2/UCE4LseVplEFu0Bx8aDvBIdnyz10DgmoVYXsDcO
6K3cIhNLdvkmeB6w5oDdU57Qwp1baKyupHTbE/MrPXg1eb2/s39gFIzvnWOT//kO5vilHfqRAwM7
4ACOEmIQCdViAq5X7Lvv9mNTm04GvGtB9ufn/vfj41pudilPfGWfucbrrJNKoZznnQDrCoLCysGT
Jo82wz73MPwAL8bQfPR/3x/3Uhnk0i5LSxSOLSgoQoy7paNC0IGPFzhNPCuYNqa0u29s4fV0ZYu9
ViGQnugBxqhrhw4UsVFz8sbXwf9eRc0s5S+vTDFXaarHcj5KGJZ0TNF7gzQN2oa7Q93j3Usq+SH6
7IFfdL21dPey5/pnH7FVF8X3EVQEONGjsM1L0uaUd/lXftrH34DtTJCeBydLbpXPorqSzFl0zheW
GR+G7dP3yYTZ5aVHVQDOLrIHyHOtBseLPmvOc4MBFqgKlmqj6lVOVn0APhXuMAMiFTsV0AkBGvkd
B3VWbS78xHb1S3zjFbwUdduIHpC8TFFBNKo1CvB5y9we238+hnFXWSskwSBgnaPC7QJrwLuGo5Au
QI98AlDPITW5taTZ8i7+x+T85xcecn4Rg3kG8ywpjhDZDUhT5XeAjoVVnpGF0B6b+B9LjE8SxamK
jAx7yc5M9DxCHeVIJ297/1AuFe/AYQlU+Fy8A86MmcKeTwohLuTs/GrnJDoGZu1C069JCd3PbgcU
J9t++0zB87tWHFtA6OCavzDNTKXBaVD20Gana9rtN0pyaCnN7JmxfJdts4nSv4mb/+4Ly7fjmpr3
B7586V9YZ6ZXbfs+zhoMvPpTW0VIAgWX6guVXnlzD92Fyn7sySOy8OYal/myk0ABHyBRpHZuyMxD
iQvSsMdzJpH+gFp7kHJTLXHJTWiDf9L11xqki02CrqkdvFSVgF41Wjk4C3ALiACj0QjwKBHVdxYr
p8lJP2Z8lZ6HjkT6BkicpnZ9C8AuHF86fqexPUYmH28meWdsYhcswSXNNrKt6rvMEb6n1EKWrTlE
4TZb61Jb8mSgJkDSCe4MFQdmW/SR34l9zKdnQ2jQQpojf1GOGUxHBWhAmjX04sI7VoYqB84ZpJ91
UARfH+ixEuQS9MVICw/jdoKwIQFw6REd7Jv7G44JdVD8hQDGPByQWCGjxl4NlQAUad1UgzOWh9Cr
wJaNhHD5UZVE8r70xJbbYCVenyfqwjvOFjW04EGaYIZB42l5PbKprOKkzXqocJmlW5Bf+7XG3/lO
uWeAOUK1pHYcFw6D00turgSkWvNOC3N2NQImLJJQeeHlFiNQ48Hq44i2BQEFR6xIJBE1xEWFX6z4
BWY7sJP2EzFd+PcBXDxxy8GkUEKZT3HxAIZyy8rKsAHKjRUmFhr9xEOGExpigMLa0rtkN78dZT++
N5aHlHz+dn/rseHt/zOHhzUkO1HVYjUuG/B/p3IPca+eBqd+0+0gcklkomxqW9nIZohSQb0Bw6jz
MA0QbOPQkJ2iw/7r/mew0SbzGQb7vI7gkPQC0uZOHO260SeTpNISPTtdq5IY7sZviYZkMK++3jc8
78Pbffrfw0dJ7/ogjAlfxX6H4Se74qW3vI/WKZ74lZuUdes3o2OCTrAMRVNqQFtPr6ETYQotEftw
1nP/LNt3KcwtHjDj3PgtxwoZke5E1beP11Jly9v3n6EyT2cPdNVg/cdQX050jUlzZRshPXo9j16e
VaB6xw/3RZlwUDJGjt5UA7fBUCOO1nivTprppU9lYIHra8rsGsI7JUkA14fOd7vpSjvvvJ0cF3Sa
NmjhaYyHGgIt95d72e8hW4wq6qxkxnh0NGl0Y2PgCLf8pgaWE9wDBgrslidY/zdDjIOt1EivwBaI
U2z3HNnt2+2aCtj/Z1P9MxbGxXIDBG7iAEemAW1JhFMr2BoRzOBXB17PRxMK4PT+mJYPKXKCqEBL
SNmzZR9d8FvZi/jBCQXgdCFBUjUVSbrvFqglDZwC3kPU2G24htthbv3/nJ4Ls4yrn8ALo6QB5nLg
nw0/J8mbL3uE89dO6eIB+R87Nym+wFB1vpJhRzJ+6ckmOXHdZjyjp3bewcFH53/WZtFJZGpE/DNE
4Ht/fhevNOB8gZNDPpu/KQ0Xih+hWQxeIuTRuMZZffEXQjT2BFUGMexsbjhz3u6+zeXr5sIo4wCT
tm+AAoRRKDc/6hygsgEaFfM9AD2KcvDBOCm+ylqy43Fegwyv/3ylQZ99ZvxneeHekaTV0ATE4kgE
CJj14iTA9StptpGal1aKrcarP4XSlvnOarVxV/YlSghmAP7GDLpJsfDcoWNQDPJd7EM661Mz3Dbx
9qm/cj2wad+bj5v3zMWd31eQHwTZI/yaqtiKl5qNcfLajTSYXuX2mJInYdwV3r9UbvmP2ZkQEU4Z
kRqbfMnSPPWmfjbr+XTyN41Ek9R3K874NQ2Kpevcv8xv31hk9oE0BmI1tbCoPHPbF+8k7Ie9eCpN
YxeuhBzLjuticOxtmIZJUA4wVaeWYL94pmoqmwcLErCb5MFZoyNZ9loX5ph7LyvDLAL2f3A4wRwn
Kkym6nB/udQsHjO6lrZkEfs388hchIFuxCE4JwanyJTdNLVbvwTMXCSKo4LhJXBrWcAfvUpI22fI
dPlQzkTRcsJ1VEn/m3h1bgIGc5wBHW5mSVXIzeWFL+JT2o3YuYr4Ukgr2+Y2fFLRTgplKh1ZH3Rz
Mq45r4tB8nNhdN6BD7LgEdcCi1ufCAOAqyDXj98AdHB9/qaxlsKxgAHNz164itZgYkTeLpStssyh
I/0hFt1KLLo4plkYDz4YHZLsA9gDHWkzoV7pSO89QIwRhXbHqZ0xTvdd70+T5XXsiSFdGGLWR+Qb
6CuOMITTLdLmN1Lp0nZ8lUyBhHvNGqxwV9vflQW9vBKYCNM49b+f1f/NCgLkrqCgjcvkp+J54eDQ
FaMOSoUJFlXq04rKB85cQ/7cXuAYKGRE54Z4/DyWvMTwyjpTE3V0Up16kL3RS0uIzHqVdXtx5S7s
MGcvho7iVMnK6EQvvEqyasOlpHqr+MdWzFdiIbb7Euf8ekzMxcAJSVg0vDY6gx0T3WpsEFxtYtLv
dTo+kAk8a8b8i1YWKIJovCng3/YZ2Vd0pnjyViPw2+Dl+nuYyLaMjTwWUh3fg6dSEtmeWkPOcWXU
y0bAs4qAAUwjLIC6HLpE8nsYUWW7AZxhnLCKzYrbWnDY81D+scLEzgbwr4XKwYocvWXaU7/JUltG
DJRIn71vGVpKpUFZGdntwwAttCqugVmTHKgJ5izKgT5CkAo2tdiOjD99tNGah8KgBjry7x/7hU2K
MjIOG95DIo9K5rVHG4VUloq6HBwvJtWLB37Sg3es9sbpvpmFpQLPoDpzo+NdD+X4azONoI9GXMeT
U0Q85qw9FoYzhaV138pCfISkFTBO8x0DI+wF0BZNM/RTNDlafsyfKqfAqNJiK7UEWNgBqglg+U/w
bytmb5drptcACws2oaDewD40BIxanGF0usuRY7ZrbN7KrQmPIM76bm0poCO4b9aSWrdLd211/vML
X4n2t6kvFFitZYWK+SEDdmygivTiRxFtwu3KIOfA5Pp+uDbH7BR57o1SGpibYtsLXLkCCVP10vV7
7ylONq3GWbJkcTPVeABNz+73/808u4P8WAUUr0knp/mjn3sVjwKgHWwIZ1Ub3warSogAfK1KtrKu
LMNwU6IBKs+yycnCgsr8e6m+je88ckF9//f+8JYtQQsYGW5gpHTGX8p1m+C24LBN2ueIO/PeZ1D9
lbzvfI0GauGFhWWcBexRscFm/VGAvtg1utG1YTEGkxO1mllGoRWXIcGFyyGRWHd2mdPCS9B/74wC
91h8dk29Quwt3N6/8xdAm01UZqA+2xYyJUCsj00yOcEut5A4z4MtAJuV5T0HT8beo88g934MvuO3
+1N8G7vNZufGL/S9gHSEmWIx5Rve8LF/R6CWVOCGNsIEURDSoIJRanvx6b65hXvj2t685BcTLaZt
k1Y6fNHIu9z0XP/KKfKn6OQPdVJMO+RLVi6N5YnFhEKiAXi3G/Ji8KSkuVbkIHK1wdphoRYC5O38
aycTj3xFACn4K7fjog+6MMk4Bb2Vhtrvi8nhqXAAG+Be2WlkLRPBwr+wVzCV/1hhKYkrzY+7YIKV
1sqOIn2ZSECn7fHpd0c+fFA04J1Okw1oK02JroTfi5v1wjRzE2toqG5iHi6gmUoaysBaTBWYcY5o
AV/ZL7dX5PUgRWa/GGojKDksyWCtFX1TTSdTmeyYf8mTd3CLFYEC/vuNyPu0KIQdXgp0rHdNu+Jo
56j0xs1fDHi+Bi62bVVnej0Y2ESG9xEav+Nh5VwserqLnz/bv/j5+oRWviAo57VMiyfde02ko1ia
sbz29l3I5KA9C30a+BtU3nh3XlvKKsWrkwq7ZrDBa/Q6bQdSbJttYmr2MSPSXqBwBDZImtAh9rZq
fem6vLTOzGPvt3XHRbCu7hUb1QOaUuiKuNVWs0I6UHwA9Whlym4EYl35gBQ7WUllsYXjn2MDyOQc
R+LRqhqMBwIHn5D7Naa6sWuLOwJbjQK1YqKIvBNH5GYB+200gpSzmNgQxc3parJjyT2AtBG9pVB6
AgSDmQSUv8a6C7rJyV+blsZP1Ut2En9pnZk99G/iAS3v0N+DQO+hP66RFaiLC3Bhm9lompLomcy3
k1NaJRmBda921WnYeX9Bd/uItItsAi+38emvj4K+KngFtfQLjLfWefNwPuskpAZ9Ssgvn35sXmqy
A98X4YDvs345Ph0s56F6EG2FNpvnc39Qn9ZiyiW/czlzs7e4OCbtlGhinmLmIC3gNIfUgSLNisOZ
9z970gGLRmUfpK54QDLxY1FnyZjUE3y3n7hKHqTg/ar1LcfzCRC2E+emPRqfpazuaK6CZUbLy11a
tRHKQ75k3/+YJa+DBlG8QICiRIsVczk3fCeMZShOTlj+0YJjlqx411uvg0GCehhgIKCzeTbmSABk
9eRA0Z1GpgBLtk4G9vz7Q2ChcThu6H4RwVI6d+zj6DNjCMVaTrQ+8hz9XL7yoIAEFJYm9kB5W9yN
pkpARZlY/dt9swtuDmZBgIm+DkGYhQuud4oSgP+yFivPsYvAmt7Skuy63/ILQiooRW8KMu7kN/S5
gHcJfELcaVh52S1czrCvIrLCAYebYXE5XOpLfQsGPOdgJFTdi6/cQ/yZfQ1E3Bmfhtub+Ut5asCG
XG8VKp34hzV4zq2TAR0H9ChknZ+hIiw0E0g9zytE1XP8FKw0EAIZTwp3QoIMCc1eXHli/qQpr0/N
tTXm1AhNIaCnR/NQoc4Jdwx/cWTmkhI3vaXY4RMoT+14o5oDQVqQvDyppk9OD29A5z4IND31u8Hi
TdHuNjxAAZMFNSbz/n64PUkQPEfqDEQHQKYDmHy9HYxgirU89j0nyEoio2t/TXGI7SX62eeXFpgN
B3bOxGsGznDkDWcr7/UmPxdWfe7ejHP1kD9nG+EUrGUnF6Lp62Exl7mXotMbqgGeUz81hwnk5JOV
0ZhkdA1WseApkA4BLyFY4KCZy16ael8E6aDj/TOIoO0sH1JLih9lIYanv79QSwfX4CFiC2NYJ/En
nL9w8V7e9I0WCJyTgprLDU7dTjokz7lb8ETe8TtvGzyMjnKWD/7Re+CcNfpYdqCoKM7sCugjN2Zw
FcuxLaRqN5SFxDkcUnR++JUVHUkgVFtJNc3LlcEuGUMQgCwdxopUNrNnPH4U1XyKfLepd9kJt8s2
9YGfy9C9Pq3wibDuYB7XpSlmpzRjVaEjOvZdyfN2kHYEUUXJ2WWNRJ0PYccIWQLeX3uisI9L1igT
6AyjX4CfCuOrXo56ZIauuovhbbFFf9/fNTdB3X8sAQGGrh9wh7AoMKQipQx6Y9gPUPR1RFrYiRmZ
1QEp3QRBC0SGrYrkdno0TmtKuDeHkLU9r/LFjlXrVo5adL04BkS4Wv9FnTZ9v/XdcDcUf/0JxKrh
1/3hLs4rwnd0V6CeAwaCa4tjLnpazWFehWYjKmY58IR/j3KfaN7TuNPCfxsy/4wQThMVb/hQXCvX
9vK4F5MpxuaZwuQ5GXKz7DIi1D7SajvpHKTPYnj2vbmlv8yPUfKYaAWtIVswM8mhz674FoGNvD8F
N3EF800sk1IiDBU0ajAHRkCQYDx6+9aNz2MPLxE7uYPGn4d2N6s9E25tOpbOEghYUK5DgDTnVK+n
I2j6rA3iAvyIgA270Z/izfsoju1Goz70hybJrgPCOdJ5tLndmhARi7rF7QXLF8aZtRd6MBLrBYyX
kMNIreHQHNNfKs1p7IaOElAE5+Ohs/jnB+7UoWNxjf2CDcFhXxaBBJi5NgzEx0wInstwjy30zF0/
26TtsQ4eB+8kCmvtiWtmmLBRyvpRKFuYqf92+4mueEM2HPgZBPifwVExMxb8vJIujiyvCGGGAAmO
V+8+vLDa+W28ktD7Sb9chkSzDUkBnS9KCKCwY9sQA4j94J3dBS74WDeFre8nM93XrrJ1OUv9qt0c
nbt7w5zc4hFEyEcPWZrtFuUGFKkS10BN/98fmKvvYW6AJNPRlwUyY7euXjv9E3VAkoMnEsR9H3p5
HmsTm6eCdnb1VTtxSzoQDqdnBbmd+9+xcHiuPoO5E3Qj1LhQxLQk4J420MJhSI8yB2mJvRRvImXF
2k39FqugoMACyapZKg3P/uuzWqUBuk/zIXSDHEppMRXemoyMIwGRNSQ0ppRAp82Sj4OFhMPf8cCb
QUlytCjR7f1h3xRh/vMhSO+Chxbpl5+452LL9VoySoHah64xPIsKyaSH3oeGNMD6wTY+IvnpKmtP
gJ+uQ2YLKgihQIc/93sg53M9eGEAen0wxhDse45mlwOYLOxK20eyHT4O2VYybLkEAQOUdL58OyWB
7uA9lOsra3CTXJ+HfvkZ82m8GDoHQcLeV6fQlfxfvVDTAnhRrz6mJw+Mf8OhLV7EwiwglgduAk55
uz/xC3clOpxnDDWaJFBjY/zlUAUgZPG1yI3VNx2czR4YlAWPxJ85ZAdDiFRmxSqV1E1cB1wCXAta
z0VkaG/a4iDvVRZxUg5uSnIkSEDcTGuiUtHqTiqd3vGfP3+fPkYTNNp0Im8ViU0IKiF/UgDHMCFa
+f6R5ZroRAEo3rbEMHs8jKjJI7g/+GaBRBnY2CBMdX+u2GQrnso6nuqoeyIxpYIp/nqhpsKI2xYQ
WLcrXkLOJxA5V4KVg3DjemcbiPBnWgpQmbGdskkQdL6Xd4PbagXpwWAaoz37/jAEth0XjTA/uT3e
QGu0hHEwi942XJ8YQTC6I/10D525pe+VOf0Bp8oWWU+R/h7IW0g+U8zgu2yRI1p0IEsBXC89vhxB
DkzI7vNl9wdSQubbrML0/PgoEXPvdPTjb0r2vS0TlZyQGsIDNqHbGVTzIGzw28r829Fff1srhvZl
Qnv6Vz3KaD2U8K9fna3g/6WV/ayTgeok3iXkAUk25YgU/caRNm+9+ZGRs5MQq6X35+TmGDAzwoRw
esUDiTr6mJHNVL8onMn/GTJsTR5EPTsjW8kHSPMEX3mea3NsXZLr8r6VNZg7uJ8uT82YvOZk5359
7jZPruked5WFvxxrv/+1cb6rzftal86P+Pa9L2DeVmk4RGkv4AvUz8asHJXuPo/2t22fLNOCzyfP
Vkc2KtkQa2s9OPR161iEnMiebH6ZOl3bkkseAcnm/96QrGyvOsqyr034mpiU1rtGV/mJV9aXFTzo
AjWMjB4GGii8AK+AS+5v+839UVsL3cYZNv1usuqDfEzCR3RC82b2Lvtr525tlIyjr3UdRPklPiIv
TjzAucA6i3OjKEGMDjHx4IvzDjl4StAM7QP7g9JxnKEHfi24W/sMJkTNOs/zMxmfYb9mONTu+zEn
PD3ExAWlEX0hOHwUe+Ddtp8a3P/OxjrtN87zm0Tp4fyIE/i1tvy3NzF0BaBngHIDEsvgRxCvPavX
dcZYhGAnTUXgY3Z1fa7zzCw/w+wN0gJ5HZkp74D4Jhvd3qN8DbR9jZ4ugkYEI0pW1kma733mbEDJ
dRYVAPIQDM/M2dA4LeoVbkrcdw7ShiZofA6ZyT0kx8HMdKJAARGqH6awqbb6DhPUbEDr7MFZmiB/
N0v7b+Q252wN9r8wR+jfgmQFMt3gO4Vy8/UcIR+R1UIWoIExywFiBlOEi8so/i/CvqS7Th1a+hex
luhhCqezHcexndjJnbDSSkJIQkKo4dd/5eH33uBN7h0ksc8BNXtX7ao6TetErn0xuXNRU3PNU3Rn
2DK635Uq+jsYc8vPol2W05IUu6iugAqxT/IaNp09krah54OT/0st8r9vSnzWCgrAD3gVaNX/WOmx
qI5WF/P2uOofe4l0cfk6x//L2OB/H6IfvwRv6sPNuUGr8v8/ENP2zPgev6T5QG2/wlDigBtTNzT/
l2EeTDL+95IAv4A10ZQYfMX1+T/uh6gLbUqbxa+oauDts2BE70A+D0c89k7zn7Ty8++DxYUghKKC
9DrL3N+UkK98hTRpQuhwkuqTDTANPnEkMP1nlck/p5Txf3oRzUcAc+jRGpfQ+C4ryvHQ6+npANT3
ZlVYYVQXatjveOsxRelt5umtBKlyDVlB4zXfD/WVwTWwHueGReSvTAsGbWrki17TgbU0TFFn+d1S
++Xd+NDBCr60EZrMULk/Js7dm9WGlXcr/Jf3Ef6lcOku2uV4I2bbNjjkGanT+qleNzh0DXB1JPM/
VrYThcavm5DqhhHTLRwXXdVK3/G9l+nCRRcKaGz3ff6V9qxGMVeW1p3m2h+oJHiCqVRD3ZHskETJ
YZG0igoGUw1rzGnZ+Fx/rnSn5d3WKwji8pXDKlIBlQQ3gKm+HN37DuP7Fk8S7v1GdPJaHM3Ob/gQ
GLzJqHZ/HMW6wXxypaE3nTYkFiwEw3AISlQ1/I0a9667KWI71443D1XIYOcvYRpzBx1/fDGLsBDN
6nr9xJbG+ZNf8+05SkLfj1m6X7aSBRk1PKUfi1n0DvNLR/dq2qI315kQnQ1Lqlw45cnXp1oLWJrR
dZuRH7F2Au6be7B/I7zu8lPdarucEI9mcDWVaZ4viZdiQtdH6rvVyeKvQd5OdlWVysA8qwwuPbqL
x0W1Hy86lntbD90iHYPzX+boFRko8uvUEiiRdldDLd4I0lxbZfP+BCHKdgwb2BfYm4l2VhdT0vxx
2T7c6YMV65NSbHnFv9LLQGGfwC/SrpMbjrTYZz3xfH44EMeJL7Yyd+VhnfJRZ6RIt9b07iFEknJY
Q+X0r2g0z+5KDcfVO25dsV00hCfzkDSp/8zatgjPCXrpz0VWLuVgI9T9toQtzMh8PcXbjsjwfbBm
I/mprwT7rWW3/+5LDz3SnG0OFgR1hJpGq869ZVvuITduDrw0St1ORtoUFi4f3eHleVlhEn1qKt8D
qK6E/SZE0RIkFfXIgcjkxsuT7Rvqh93zCcqgsJvnEMvie72Z6jozwv7VUErCncem+rrOLM/HWm/q
vU52wzbgeC2XtXKancoWzunwD833dB+Qep49tpDHdo9bBunaOVdcA8Soj6oYQcb4nzHY/mucSPMc
8Cifd+L664I3lUaY4sc/HgahyA/kQMnHnByg47h25dtR8fmbzGCrT+uGTUMRe8BZu6d4BnrCWhva
uDfvRIYWbxXxn38hj1BokyyMTenMsfsdLkAxlA5yIgzwuw05ZBMc7WDQs/bL0G6LhmwoBvGW78KJ
EXC1/RVVjHd5JhOHT0/NHlTLenNeO0/78UOudgszgkqGAEUORfz5hI6sreHKRlM2FZ8LF2DTJpXq
EJ07SXYmiJ/D/a7r7DHNOaAHuAqbb+tay/2T74oFD0rw7CNQqpB/FhcMjJH2HZ+RH83Sja6WOYdz
DS+Q0KwJTMscQhG/Yq7DgA6ZIB2A12yNTg2+DfWf2k4BtiuB9fi+TSMxijjZ/FsL8WI6AYBoftnW
oeo7No3cHka4+Kq4jD/XYAQbO57K+laluTOPS8/BSLbzCuu2AGudjzWGQ6EvnL3PJmhQBqEaHFeu
WGp1PtqDlLcZKs1fOzLMWsi+JlKfy9xQ/gnjrxtsvtIE5gbdYBgCKUWOuIyEd+BDH5pzns+pRupW
H9AlV4dbRwJP0e9N7nSFZIBd+6G3ifRnFWkB802+dc/7rFBhzoLud6ph8xuTps2u7a7ke6/KzN51
/aavB4n7eoUloc6HeToycVm07LtHxno+PyPkiBanbJMwcwcNEx7iTucPdAhCLgj3m+VxO4xurkfM
3Gu/iuwzAGGxvAb4WcECj+w6x5xg9ZHDVVKI7HDmfwcdHdJQ5of7te1t784ACPjPiKHU16TnrRwK
39XPMAh2ZuxUa78ebgEnUq6xrkdoikuol1pJ/LVDyXicl34Hnsxp3OVdVU0b3KU6uqprxpcG0n9q
9FcrQLvf8mbPmutWp+kp5rhnxkZ4fOmsku2vuCkjno7aeDfKBQqDV1JbcBVVOZn1MW5r97g2SPrC
QdRiexOLkbnRblOO0IxQ0/SA9ESGBG2SIxVrS6VSZ0VdDyp9wqcfc6zPdWwwv4THOM8LDD0jUsZR
ZyBhDtHN9fEgmUEgR2WrDi79haPrmBfAkEdW2u0HxqDbF80D+4GOLcy4nnO4Ytc9j/bTFiaz34TM
4rPAiOZ8MZygAlrqXoPTOVJ2JmRHQgyc5QKSAFhXYHuLrr4rqFuRHlbMpH+DUOTIho4iiulUK7v7
ocvc8R+tCR7ChAcNF8IsVD9Lv2blqKD9RxjoKosLU0BxhyknU7yrjUUYD8hBzlGf74m+AoTvxUnu
G9whPYPjFk4k3Sz3NAnaPnveYxWtkrRu9CvxOCI+ZrNPOM5rjDiRlilo9bC4x6nf1reONgSxAlvM
MCC9UDdfKwdbjzOhlv6LtYjrWc51+4Rxog/cpGyDOC0hW9ywNcFgg3LMip0mQKH2lAVd7Mg6bzOC
bPISv+W6U4NphyJDQROtZe4e74I8Zc2cpoct3yW7IVQlo9c49b65+ly7ry3v1Dz6ad3IxTRSmAfK
efaQTXT9o+Z6eUm1R06VYwuGCg4GDdB5O3RZAlPU1XbXH1UlP+ksfXgjUAVDTZgAAPjUZeHzCxIH
/PNSOU9fdSmMferWjdGvtXPFN+l0B5t3MGfbQ+OK5I/BJliaQWNnCH9TLhJgudUEkgnVB44bF00K
CHtCjTomdziMdbh1f9fwy/93+GVVMEeqinBbaSNwk1m2FpfJmQWVHipQzPHI0jP0yLrxl13kHAFP
cL8969Z0K4THLtQ3WsAU+OVQfcFO3WoUOjUB95rXKU45PZE0Ia2AtDqcKJmW6lPr22M+Hdu+0uvB
rMb8J6w++zu0M2iB8yi8+pnRvqWvE/aQHLIMQ2GnsHeBoMoSqKFQLHRtSK9aaF98VvhU+uTbWL47
rI7/iqnJ18t04D+BOSqfNUeDOfQY5v1e5llkYwk5zcuW0eN37UjHzog0lM8SvOG99h06Fc8X8Uqn
eobz7S7JSxk7UMAf9y1Ky6Xo/gBOYP+B5krpRU6ioxclqUFE7m5rdiFMHevI9pwhIWLVdB658vBA
0dlGHhFGF39Xi++6IfDN9Iio4xNG7RqcK1j4PeznEURZ4U8LKv8whGqYi9S7/ScXPX0zrc+3s8HR
uIwlrzvEdndQ64FrspSfJ9mWbPCHBMmblIeTni3JNvK5pZ9nzBrlsB8wxRfcIc0yiC6pHzql5Iet
92gpEg/YR1EcSI+QFE956AJnPbqPxae/uWvn51xMB6R+Tv7ucap9BIN6HIyIA8Udjyqjfy9U3eD+
zxq1Q1hQpseebwydCyk/TFVm3AarY/3zHlv5tsZ8ugpVgM/J+voqDtK9UxjSf/KZ8s9IOZymcakm
5OWV3ub/9YwAt2G7mfE6XFedyFxX4oaAwRYvVO8Nu7aUGHdmZo/qvtjJ6s+8Rk7hEMkB/xGw/FV1
2ipnw2c8ItTgvLMA1Rd4DYJrMmt2T2u0xec6CvM2FTsgcNah1B+OBTkcQ8Yi1HSbK7p4dlH07VlY
zdDcGTisoRiZKn6qd030Ca3MAVuj/QBNBDgdGq6lZSsbs7ntzd8UWjzzcqMMbrAzl/PVz/3mcGzh
+nlE86Xt1c61vKup5eJWZr4qTgWx6/bcYjJTYmPizlquFc38fILa218Q8lQuoyLw0tG+ApBC6Eel
UZQLyjMSEXqKTglt9KDzDsmyuDub77tS9XvpZjQdaxUQW511s0GP5Xz4nO22l0NohKjBAGDQDtP+
PtoxaaRvDpqux7nGSY2scwu6HVlStUKpF5CVMsCSZ3+gNfTWEp0GwK0q6E/FzmWPyirv7g3fI+Yk
G4zZDkeXrccgSB9BNfL2Oy04vOk2lXaM3caEYIu6Uv0TPISqdVgMbUBL7bVohmqTAnmpy4cvLXiR
9Hui7UKG0vfLfGKu8Rpaj1U9ayGyP6TbWyBsvZcw+nR2USMcGOHf7bGeNKpUDke+2lbP2xJcd642
226DyWikg5VF+5ixvuZjqkCTDJBsgx0xjqMSDRhi/2dB3MAFovLVg8GfIe/R18sTFGZo2mUp5F8P
t5/PuWBUnbvVYkvOjer4uKBqouPCRdkiCqGtoaCYFT5TXfn0hRA22wspcNDgRDHtV6w89uoD64DU
EUazU94vsDdfVGGfYtTUnpcDemSYr+EB4Gfo8EXSisxnagRHB+U7hEsdhVhG0qwqjE3Y1ee9AbVA
8xnWvyjcDopWNno45ftAEGMLJcK7K5f5BckSDVAmjnKYaIE4S/mRlYOERmKQcIbdgNzGKsfDksUq
/s7S5siOrymOQea7Pp375mC/074dL46HKp3KCQAH/sk8P+DJWjg5543+LGs0rnjqbfaaiqX6metS
kzOxcwOVZS7K5lRg4oAOOfIi33BaR3kSdBbuNrUsNacOjd2PbpkqgojDRj5JfsTm3GcL+5HQrAIU
2mtXD2ZFOQS/6qV7gixXwY9gSTh1C5vx/iXUe6mvFRcMBqNNTfZz2GuOiEkcwTcJHhVz9VYv+VBU
Hf2RV5VX92gmdH7C4QPUkncZulWMVR7I85gWo89tyml+pmUjbmuYU3uGiR37bRYvv2ig0exWGFGa
m5GbWV/XHnZhqB8FF2Pv1x4Vs5GSIrpNWX7p2OGqU6eF9Hcul/Y7nME73IxbDU9yKeEy/nGFtkN1
kBVdMMKw2Uhltea3Y4lGXBGH7cpLzlDvdhzuz6OGZcyBy6PMEbKe5flTQ2ec3FGR7ckWuUZxLbIC
+x6BafBs1FnBPmmb2/2htjt6RQgEwY5gPLZHrQ/4/tYEN6UxCBs/TsoCGtmVVbAFZ06W69BgCQJo
j/OEx1VUqz9tLFbdaDn6gBOQ4Tf8uHiF1AZ4E6P1/n50WsfRGavRjGUgKp9kRjagMA5g1NBHaDvu
yzqPHBWVs90JgS8tFF1YCcWY24rmiHCBKmFo2xlxHhSds8EJtRXqoZmLiZw0Ccvnspf9OqA5wml3
EFWVYyhpNY9lSzHtLjaq2/OkDwGHFakMpjORvZPj6OPlOeSzOF5V0Kgl1YekZUjllJlxWxowCMDX
Qdt3aE/+kkNnPw5Tu/zSoLp2uDRFVSIrHNr2QTW7659WRvsJUL9on1ZLQw+QMMKRzk8CXwNBYvAj
0ZYW3W0pa/lfn5vjrciKBL2Hz+K/Qh4RvUy5oyOpKniyd1OaXnqTYcWHQuD+a0uKa3zHPMF7Nnce
/UUtAIH1gK0MdrJKl7XDET30sL/BqXdAZXlBP71iNGyptuZxh70X4gDS0iIjp+A4Y3eBN3pe5gwh
OSy1+zaGOZJunCe4f4wsNu5HuSmYQbKZ2mpAew2wh4X9+NmFvfyjUtkAvVF18epN2hAUuaE2gqlv
hc2sW6ZLpCtogTu0L+VvL5pejc1HhQ9o0Eoc4BstP4Yx9K5G53JoAZZ+wTkWOJqnSaYsQ9/lW+h7
CqGfppC649yRuNIT8nXK8imPU3SjwHHwd1lFTwZfEf2orSoBD3K9vRd5vcAUmRzuseuM5qekAdEM
nMG7+LEXomG3pvVbfilSKIvLnHmwwUxIhU2WT6W/gOkJcCKpSwdXkMISesp8Xs43j7P9S1/PS3Yq
eAOr5TJrWz6ao9b8qU7ZzB9COSs6bHkO/xQbEPCF9LaOV2Myu/tdMpevp3olsjv3BcZBxzWXvIOD
bFX86iBzxbs5hPHIJbBVcT5KutnR2yK8d771nyUSm3ELIF1iHwtq7H/ZnvWoXre9hle9WpBpq9iM
ZLOQr833UH/AkBFzkHe6z3S4WzVhZlxTXupzpvb61rfTnE4SooB8UFTmt3ZHA3Lu+0Xyq0pSdgOI
HzgOBpp1n43LkAFmGKoqPfiIo+GEiM0S6tCECztLwGd2apcXI8UCwDjopr3ODt6144zCqht86qIF
2K/LeEmEcI0sFWyJMZeUAFqW4FUvvbFQ5Rv0ZQyJp3DlhId6Jk4Y5ZRpTJZVD1tlWnuj9KO1MCJi
i024IjDqDjwT03KttG7MTWzNaVdF/G/GKtOjXxaBonftOHDPnq2n4Iv5Hhi0zDAqk5UAYfAQEU0g
cAOizKrWBwQhAcqJwEo/Iz4gWOSS0uNmm7LYkNIaSQDyLfUnx3aCj1DvGCeAhQTMeQ7Nf3eswxlI
E3kDqCPSKYflKwomBcknShkDZ8UeYkuH5EpUbUCKXPcv5z2iBjLtN3It1hZX65ww6H+ChQdRNxQi
Uo851uhvj9eFqiBVrL22qZzZ9720009UZImNbI4cAberWYvtpmPOOXBdIrP7OVcmXA6P/w3gkcDA
deVuCnj7AJv6cLvpAAulPbUnzPZ39lKrrXkVJhf3gS4NRMZrZWoEtEIh+0Z9FOtztniakyEchBdD
N/eIP4oC49MmxpRAWO0TcqeBqozAV8p6IIv2x8mKCcbNLRDi74lHVEhaz+GFNnL6XrOj/m2m+VDf
hUKZ+WXDFVJ/LXBpp7tjEjn7gk8Z4cVJthpXG1zqigdST8X0X9D2wAtTZv2Ur0H6UfUL1SP2l4e1
WdkaeGXCJ+SHhWwKi6FS3VcTOogFJuIlihMSJ/WaVhFwrEkJL2mURol2YVyclrBO6LYGMPxEuko/
hSpu+o4WTuewudKNUa9LynK8i9U3/EnM85ydapS5eNNW85dl0RwzWOiW/J9Fza4DPg7CAG0+GHXZ
fLKlQlrWxA4iL9PEsn7EvRfgLbL7mu73bs7aAge2YtkpQ7Ua7mEOkn8DOO4eTYsG7ipQRSCxz/q5
fkxHsL/o0tkEObiq3OdyIfBIKFmSAK/RLaL17nUHjh4/Sd5J4b25uSbG5bRvbfT3HlwVjukPdwlU
bvn+KDeb1rctNQsH8qAbiHcBwEP3ua3VbYk7kTfnNaaTh2xXDDnfRQAOL8ssw99c9w6NJAwTGKKa
Dry03WfkByreZoa1pyBw++hkHRB1XR4fn6zCS6OCoRkCw9G0D0Dstu08IYo+najoPpKjAaoicgsp
Y/konG/WF4smaTnzDgfpCflUk7nACZ5OV8hDym9VizIFz63j2Ym7Jf3HkOqLInJfp8mfD4yQIWI5
+GW+c/1WqYeYd3tzYjMSI0+NcJK/hwNn4t08ob6ZAPKlnOXAwEtX/y1JQzBUd+TNnaOVa4Zel90P
iHzz7zLb1vSHO9pOvwHVxfYZ92uJLgTGphhMtBJVEssRqlZp3YLA4gvKWAWoBrU9y25bVWkgXZZp
2PhOwLbACGBWMUWgY7bqjxuOKkvGo0eyzj/r9SEfsprJcGFrq542nhv+ODUpEJQwAoxNRfcc/Aaz
xTJys6rjRaAcectm1HljaprlK5h0EDqwJ9Ypu+9577v3dSlgh2QOlBQH3LGWu3Tg/YxrR+R6ohvR
7bWRQddPfcg5DEVWsf3KedlgLDeFRQwrIu2aWwcT76c2bHMzpM3l52ZG6vZUcFWc1wmV3xndmXyw
pjGg+qZ+rocKGad/CiZI++i12fEdVuBhqFWb2Iw4dzZ2X5be2pdaFxFMh5YEKstZoOalQlZApmMn
AXS6jqEjKSCt8Eoed4Xp5q/sw9H9vGQNZkB3j2wZs+v04lFk8zvMNQBlULgim2FdNRojNpHiDY+0
+4JGIz4KF5r/fI9XNuiK+WvLj6kb2kZuP466d+Ug6wWVFzNNSbEWWoNJ/ZU74KTBNs854EwJ2KBp
If0wposDsICECI/QZF8FkPdswCjnhFNfIWkD3B5FF92vCeEsIDMqi0+jIUlpcVVjG5kinVsc2l9D
WtVPCxTvy+wdyrGMWD1WiG294wsgqPOa0PCNuXD4TLxarEGSpif/lMxLN1Sryb8vLNM/aSGyfVh9
lC8V6qzqtKP3juetgN1sgAUJku2QHPm+LwoV29qp+nywZJBf+lFngsZoxBtrDvTmsmFgfJqCTW9i
QTAGVx94vUP/fY6YfOAoac0cTix6Hk5eLA0CrKvKvvYgogFVOZ4wTgg8RY0bW/vviWG88m5BD/D5
gJLwlXIPFm/KDXLKpuDT05JZINF5Yv4nnVpU/YwvmN7IAaDdb2oWzSXkar6btgAzbKikDhhVANHE
e0Q/jzWaVf0NTFCNumaWzZdg3PTLL/v+jmEfEEQdKHGwbNNRfc1mXPJonPb1rcSDRPCBxNU+ZFYi
gaRWvPjZ7Fv3eVvMCiIjN0aMWec8jtqysG+uJ9NzXsGEoXNH/zV1kyBgeDyc13Nugfcv+wLgLvLc
PkPbVs9nHI8oTiSl9fteBMavpkXGAatqwgcLOupTDApRdJlIiJOOvQNJo6vZ27FBIXgX+0rq4QBJ
84e2oEIGYKDyW0NzBTwM2OEL/CBUOGP+f+tHoROBt10OnHusF9TSaCX8hDfNUnnfwvdtHkzk/jcj
MKUecTcDr83rYMINpaSvgNWD1R4hmZfgztYqzpd1m8gXMxnSDiEC7ho7HfF+94oEd7UrsqkGxyEM
iqGQYJT9Er8JP83/wtobNVLlWpBJs2u+qkzpEj5tpX4D8Y909j6gFR7VtnT6im9dfKas4mDEA++v
c4nCAVTEBPWz5PzFmqPY7oxwWFQVkr40ekVYv2GTJ31bzYzgdOQRiVdmtkMibLaP6lzvcIoaSZm6
38dcQn22yym8YFZAfJH4mE87rQNWxPZBbqA3dt915vQn4AP0T/JsQweJ4u2nM+XxKEUBJKdLzb3M
PwQs3vX1a8lYDdmGWpp/Kh5Ff/bz3qjXWIJxwxpM693usKwsqYp3tBgfyLlvMWjmqdIPZmfLBtyt
2FAWkeKOLWlqz1tZJ4yjNYL97JfonpHRiK/q0DSnC2DKOI0xlPFnVimlLmm363cMTKD46WjNmxOq
ywxG+YAF7kOR4KsZcIHDUJtwhEUJmcJ6mVH5vrasPMwPzJ3uiGuyYM/ltcwwSDvKNjOXLFJrHvat
B9fclOljlc3GH8AVClbdQFsUDIQ5kfJuXz0y92ITEVvDXHYUt3np5fuMrVYBsLV1+QuQrMu/QVlb
2h8oMSkGLQKsfAAx418es5jjiIM7/wEcXjVXFzdOzosODg/QxiZDN4VfDUy/xYTZvuewb8ActKu/
EN9yVIV8Ws19faCgPRUIxv3RKJDjpwlnFDmrRVQYnADBj3lyNCH8hvZsCmMXw9RfjsPBnqkSQKmu
/ZwvBiKzZIBVtEH/7XrwUADgZvfWojfrsNobPEiP6UUxYkO430vXSYkJ8QOapn4PWX5vUOLbSyl3
YOGDnI36pii4mt8d/rh9WDnJ+GhXhOGekV3Y7WAlqCxPB2IUMz4kMCDtyR74gZ9wplX9wzptMyLx
AKPjPJnaL3Vqqn+7SWQ6uy5fczD5vP2vQ7YLIAmyE5DCIOQvTT1n4TYziEUwE42+FBNNBD7Iaas8
Emat00AOkOqbbec6RByyMQNKeYFGudnOWHYAB0BZVximO5KCqt5n2KgqZfJLqQXnT1utAZE2AFEw
C1Fh0OYe5WsFlzCuJ7i28gpjRBOuXDkudcXVWNoioYA1Xf1K8v5A0tqa0FFimENkj4tsTUDP1zMg
aiURy6UUAVL5VGHuCORnqwTwwi7/Jor8g+5YYLRzF1OY2kF3vslxbve1GxfWowfaUdh3Q9YCKQ09
qN4RqHz3C/s4umFedwdiMrqNnmBV0qVvhbC48TsZXHbG/NQ631tO5m5gBwM75jFI0Zx9g+Z1xIHa
7pBK0VSeYJ6OVndPs9QnIYsyPtGw5SB6LWi645wV23yc91Um9iVa2sDaaAMR9aUuMf3HcJ76dv8S
AKqFk6r1we716qV4sg1h5OqrpQh3vQ1A7eU2k+zLMcfIbrxZ+hZdZ1SP3aapg6N21vv5G3A84dHv
rFa/lDZxkkD8VCv/mk+16O863YJ72ZesrvGEgTa/U7bm5qpyCai+P0j4WqJLawaGSIkPB162LaeY
+pCu/aRbwHhzBgm6ztb4BwNjQMUQpd36CyD91v4Q5IDxsS+zfb/k2aT0SekuxTE7LFJlQqUxlZfw
OXDLmsXcQLiiSoLwHq2Bh3crbiUVpviAmTuH1JSuAVjEag8sggB/Amwpg+rHHUkS3YiqI0CCJAtI
5KQ7oOjrnF3XFyoZYHpcr+E456KGZMLw/mOoiIQmXYXp3A+0OPS5jRRkSNHyrRg3DDEYwB5w3jo7
ofyjBcl/XGRmKIV/AsqJ70pMGvhVw2R2wavFDJxaQP0iGnCl7rSGVfcYqSiO/oLZtMl86mfkjg9I
QAvzmUeNJSRdGcEoeNSKaIRliyeB0bj9DXt7Nc/+g4mFC39Vmm97zxPyl9qaH9edoYs6xbkvjhOO
lhLpfnGR/slCN/BokETm3vPi8CsMlxqDneZx8Y6T4XCPpfkGL9uVwpy0HyYkIPJXKUHSjFMFfQH8
ssHvAtdix/SYlK7AGLWtgOQxskbdYVgyVvdqw5ztGZg1j5d17yEGBfAd8wuq0645A8dR0BgIcUx3
iVP7lIHH0rcEPcv8uvfAs95It7LiXuHaYX921XbuIU/QLQ9zS+p4S0E0n3LdOnalU5THqFjKYVPa
YBblcYoLRNoYq4RZ1X4cAOhY1h1oucEr8G8ZacvtU4ERtf6z67Nu/1GtJW6NrKKhuD9Q48Dxdaqs
HS2+rDwdLsxgJDEzssMYaslxY4mp7T5hVqTtr3sExXhbFtcLwKUNKrnRbdg7V5DB2z6UsqjyC3ws
53Q2ZT31WGuuxUxGvVXsXnUBazNgxCpejSaN+psbcnBMa5UYdXNr30vQYpuO/4+081iSHFfW9BPR
DAQJim3olJGqKqtyQ6ssQa1AEgT59PeLM5s+2T2ddmd2LYtBAcD9V+58ifyyVvticpLiiFDDljtH
Gbc7syNXD13tcgS2btjNDxW3F58abavka8N0UvMkCHjnp3NUJXflnFDa2tqkP10HY/atW4bsygEw
tXMDgcicggrIFyVml7nFr9kGkqkPQ+vpfWpbHwIVKD65KnKwAUQbq4WUYtO21X61c+UeBPvy+OLA
6owX5gbKj1ozQpUITp1kVxNTYX8CRsyNs0F34y27Ri9JsDHQeNXVBBkAoRzXWh6cJnbmgxKKDPZF
FlF6HTjtKI+KWeMvYZPk5PeU/OyjspnEsMOn80oa3WD3E7bzCqKEI7vdAMeA7aJ6odGgQ57wWYVO
N+0gx5HjO2YMODpiDmr0aVpe1CRDOJ6cdnL0DYsdLUO01n753lT0YptF9q7az7GRwc43kwIpcmUX
kJtmm+ImaENzE/cF7d8yOuQyjf7qW2Z+Fow1ErXv5AdnKdGMeKr1/a0cFJJfTkiOVNEttAQ6oY7u
S4jYY4v42G5qCh69ESYanR3aOlKvp0Qiv8vBfWAy0GhhsYlhP/dF0wfF97IdxVvj96YHddDJukN6
Aduk5zD8DknsM6Itat1neiNCjpa+8NkAi6HP7+FN6vloG9ieq6LxLmt5FJa1X9Q22IxTYDmitY8q
ty+1ZhDrKsRI04YF/NpJHclHsCrwbanKYt10/qW30pP0FhJVmyW4kihUxMlZ2wJWtk4pxhxfeZfq
YaAPxX+t4l2ToJygBawi8oimNWXOajcMf+qWkY1pUBTBvoZeeVzbALwmnhqBDzgJ16/sHFiNenrQ
Ry+GDz32yWC/zE6Gwz9um+EJTL87x1GfJ7Q/w/Kck+gxH/O+0euhorFfERT23u+mkJnaAPRQ1eSu
t/iwpmsAvxjMLgKjOBr/KGdY/FMaTC43T+hHCT605AR3hMr5AY8y5gjvuuBpWCDbtlNc6HqbNKPk
1abC3BGSYYhfoTpxT+4Sx4QVjsvCbFg7Zq8ij+V3OrPu3tSIvDfTHItyaxAduyftTuqXI/2iQzke
1HormDGf7qBeB0yFYdHfkXKc2m2UFXnKV9qOX0K0gO0pXJAJvWsQ7wl1YMhni4C8zq+BKPye6Mva
iM1k2whhWco3v0c2No9Uf5IPrtS9AFkYAvs7NNXKBE1GGDuHMTUIK2w2uOsRMZm4NayectfEaqZ8
5V1APimPwlUPuTySABqjDmiiWu4bD3RtNyHa5ZzxvSU/JaLVLdBDOTbHps0J/2O5Yq0Og7EAzoky
cbV6kYO1PfQqQ15DpG6EiJEq6o5JJJwFHFqIDGyWHoKpiOTWSAoOFtjQdPtRSBSJNoDDpb26SAgD
OVm8aS0HJsTC7C6M7kj4wBOz0OxQFwl7GurC3GcIxhvAOOoI0rAKojA06PK8pywuTk4cu90dLHr8
EiMBqPahPzkI5Yc6UNvJqVbvqkCRaq8hD1gNzoqwes/gJCqC2esbpKwFkNA2yNMetWEX2i9RQG+0
BeJkCPMcVND45RDrfK+D2ne3YjUCoq+e+iddMDd2o8Ko+T4HqkNVu5gkOMkp4jdrO9x7Yxn9Vm3h
PKPKCR9MopEbdAOCv2t+DNiXLWRVbbtgNojO+4gwJ1qA5ecY9qr5ZnUnuk3YLHLYlEGRqgf4Ci8j
Sa92agnTkvquvKqg6fjs4JddxPgojfdaDGr9kkVgtxvQp5xM6tEj5rT0u6k6DMGq7l3eTryl/Uin
PTls4V0xRKPdXJQ1PwDI62pbr30+bL2mTZ+SQlPY13xk19AmLANP0VoemnwYnjMG9jABZoFaPI5j
Cuy7DCL5FqTNGh2oRNdkVycdCJ0eWOzbcG1KcdeE3nLy1iFFebuMDRV3PgIz8xBK51sYrpoGtMwx
0JjZ85O3EV7odBkooZBt8DUvRyXqAdW/Lu2z4/jjsjURyMdbM3qatqXrCeMj09ZxSeJnUwbRKJfH
OlkaFF+BZhZF2OExOXiu1Pa6Zrd7gZWJfmqF1vGqiobprUdRke165bPQJGrj+ZTrsMYuHQ6LeWwZ
WWRvZbYM2Wvoz9l84DE37Iij53w1Qx8G+yJlS9721ajs9dymiQ5Revje7YyzwyDN0h52x1yF8QYw
YTWHsEzi4GDysr2gM2X8FnZu9N5M0nZoghvvxan18M3vHSa6MpBpKfZNkEzLdsrX6HHoyiJDLUlv
fKiCwnUws6fkTSHn6CBrm6j0knvkmfmwG01EbBkViOqf4VYC8vZa7DXbcA6IlxddB7w9LrV4m3yT
PRRD5rmb3ltAHKuKru1exmund12aW7Qxs9OTNN6MkdxdvB89QIbVX+XcSPwi2ZK8zHMCh6qzPE85
HdjT9jTI9U0djhHnm58CRlNiYcmwraheG9GNv7D9lPauLTXQTTibKdo7WrbZVc5b+D2qrizffIFB
BGiKTWhnphnQwtOa0zTumLe9G1SajfsgG9LyBy8wQ6hNozrtLHZ4knA5mOtd4Pnlj46T8ixmYd9Q
5JZqG60KNVPvGjVs10EEPybr9eowsonm9IdB73xxy4tjDiKaA7tpk3h59zA0nMsO5dm71oV1rgY0
0mKHei/vbwoyBtfnNYXY3OZBAbgA5wssvC9sWVdXgMrJ8IuKyBeHMQqsvC6tbbqz42rNFmfX+dJN
zZAlSmvPRffgJqV3My5qSHbIBaeArJzR+E+qsz4RHwX7wQkFbMAgjnTOUeZ10mRHvQ5zecj8oa9O
akjr8NpwWjtXQMXQoUxChpVnot/o7jgoM3FIpYItT+nOgD6idHzKh5imXSi//zpnXbBsuiCC/3VR
UD0H8Zi7O87FigBVicUdoUUGOTrWUc8+vwbdfbc4KMsDmChzQJDt8quTBZE8EzkscrvVY9OAGjfN
sddO69/yOYbp3o6089vUBQ/f9Fgu/CNb4jpta7y0zikWLpq+EY0Yj7fspm0qZueNQIf+udKjnh7j
ofL8fTuL5D0Y0J/klaqS3dwk2a/U+om3SUcvz+9suDjgMtizsltJPPI7AEf8btqQTri0QkVPFU2/
QHiCvq08lpBnCI7hDafnxOAh3FdZPVCJKmVZi2uYiMOQjwsj9xRiYPYpkc0I2b1+OVTzECW3QiTU
x3KOZPfAqJQs3016uKj5iiAcojffoW3gI62W17kdS/founokBD/pYvfWBCskkG3WxbtLfOQwBzeU
KzUHoX0m7PYNlot+Qu9TIXcDDGvspSDPF9Uhb2jdDljAVyFJj3B0XMlBctzUse/cuS7obMrqdRWW
ZGjp7qWGgGwONbjAuu2HRLI3xHX5K+d7y7YR3HP3VaswJ0wAWwQdiChm74cqjKlemh5Wc5sxqQUy
XVGKzbPR7x1E2O948RtMhJJgwyfHLk2abTonqkAwukW/lMUoYmpwRzrtzSjKkm2pSrtXjekN3siI
9vvaWfOixTJ5T7FNGQUFb9l8k7qe/K2px1lsFOOQg29MFujQjuboeTcyszUf3Tr3oIgFtZTczlYt
0cGLCMLAqBOu7cEug72Rvqb7Qai2ZucZkMrdR7El2GiqnTn/6XcrmPEYtWPFLCoYwHo/zNH6dcni
6KHGqaQpl2UR3gmQypqh5smY3hpJ379Hx5WXd77QTfpovWb1NNVTnNdoGaiuFiSUrY0eF0TO5gvU
uPt9EJBDezI8nGqfjahd2JqzkMN1DUjHSpuJ3JDGVdkLaXOlORkXnTUMj7X12UvkxXGD826m/2NW
xj6pHE6KpMqKn1DrAmQP2cAUPwSasLjnKiIwcsvXx5mCwDr6Pg5F/VKG0Dt4aeoaRJb21T0MZRzw
BSXZKLdIYcfbdg5pXofWr+9RQF+s1XaQ80a6i/quQ7HWDxCgFE+WoOV0F7pD/QZk5XFyQUOi/plU
i3fCBXM3QcH0b7XmAa6J5iJxFrk7R7coEmDZqikc0EfRg1UwznkZcxZ3sP+J4t/+AflN06sAKKk9
5AFiJSoNpPbsXKPb7zB+uvVdwnxXd59T8CKDiSqDLLISXj2fUwrG/GoOi3U6CtHot6Kjjd8Fq7cY
2n7X5JuwyPrfVtngLRN9x9bQuMW2MFH50CZz9M3FDPIWOoVGipi6WAzdMBrUrpla7KHabcs3PU+O
e5MrF6cEYvbc7GUaD1flPCrmcqOWU7feOOfTt0KrKdmwbENmesCj6l0Y5GicJ99B/9vFHon8RVN5
kOG9jV6pqhmUG2BLIOUpSTGloflHERkni+UNhVNiL66NJdvw6KmxmHmp+i3271FQoyvmzHZD7c7f
p8EDGazq1qanyO98PKPxxXYHj0Q9v3VgjzJckEstMcdF+lFp490BVowT8Go1/mxsFOK4UYCgoE0Y
adbf1Ej2q4Vnmw5p11GNHtIQBW2zoZWadzLIKlLeaO/ovf3STli+EsZPDH3byF2SaYwWjZ/Vz20c
ZB3ikTrQ29EUPbH9rnFaFBtJ84h7k48tlkZcU6cn0U44ffbMhAPfuVll7epdYadkuR9A+ih9dRf7
uxh8P6XsCoZ6w6JA3qG1O74ySmsItlMI2ZcQVWMg5yL7muRTNr+udgWH1jLIJ8Rdl890Tkv/N2gN
76HAgJmcBJN8Kb1Z1rwlu3pyC2+oeJO+YaqIjzZrF/a+Q9bGfME3kvVSHvWph1N3iCE0kdTn4mbJ
Y6ztss79lz7te+Y3RhIpTpCmA3Ba6jgTA4mm6QXOt0GVU+FCAPrPk2QXSj3fMB6mABvlSZ5pzstz
MCaYigCi2nqrUM1Oe0bEC1yXw8UlrRwBm5vj9/Q3MJryBmhkejOla+aNNcVyV9Pz5Rx6SWKPjbmI
NiGgxaMVPJR7M0JWXMGomY6QwKH5iXy+o0tXqrnnARYWkA51KwxI7umDG5ctFIPxXSxGCBtxSbSr
fhicqat2adXS8DsxP2KvfB398LwJwwFIKDr02pcT5XdK+CyTO1c83yyHukeYcBF3zk5N9yiiRmDi
RSa4BdWMX4MwDt4bUbT8PYD261gJcUsXm6/bFsLpa5pQJm/9eW0xD0xJ+ThgY3M3EbpFoF6wuQ2C
cuAVDiVUvx1Y80923z49oKXHNMgrsd7B5ol1N8qrFtZ7GhMFToU0hXf5KsaHNHeWh0y6jdihYKr7
Y1DH9k/d40nZFGqEOozoUL9AYXRfMCFxTEVeVaqTO6DDv9GQlj/rMsG3sJaeUfssyMonYlUNHX/v
Tfeqg6G/KAEm+I6hr599qyu5JyUN7WS62uI6YU4bnrxGkOsSdCqk93e9pGnYgvMuvmMPdpB/JUoi
+IFVz7s3H0USCTj4fIbiR44mEskiX0R97fpOP++0UjHWkZR5C49C0IY/+H0T6Wv2LvOH1AG/v6W5
mrJjX6vm1TIFTaHwKtrhpej81jnkTRXd58CTnK254MVyI8jqjAAZIUrAQ4XQFT5cHl3q6N+4uCJ7
DE+V9ed93QBkfl1rlT7MFk7vFqRTPJUiqvRNEQeA2qPXefn9HA5K3ySNd5FmT7Gb7StLxY4VqVx/
4iGGOqK3oZih9YNzhiNOv0cD9RL/RaL+eCGw7sYRFXaDiP+nAgtDdnjS6xzF26aSyZlwqXzaGxsP
j7PDtPArBVHsfkt04r34YzH8WH137hEqTV228auONhWtQjyGaCfq0sk2UxkzhzAMkftcaVGJ9QY/
TBs9YrBenr2mRAthi36ad5dibLweujCzvMYKox9+D4g0WxWRsys63SOhzGcv2UtRc1igpEpOMAXm
yygb7xXkpWBu0DQWBKsPQRRt0yzVb2sUeci8jVjEBttH/kOv8fg9bkqHBWh9DCkW+ekvSYUEgzgA
42wRSFvzOjvlBIs3sSseIIE8/3ZwLb0wrqLxtsL+ikkuTtmOaNzLXby01t+kUY1o2oBDtJwJK+zg
5PkC3wTpmMHBF9T2j/E8x/FDiG8InV84p08OoKE522COCWfwaGcaQHcHyS2WzoRYKqdBT1NjUx23
om+1d/K9DBVaSR8R7hY4vXjb++nw0pTK4KCbMApB+obJ3vie8K/6oe1IA8igtzrtDMPR1BVu1mya
qp2r8yBg906aHn0+8wQpt8T3zqwCKrrpWvDWwqtPLnDvxcim6z1ohBpYP3att6aQ9G6TL7PTXLFZ
XGOIT1C456Uzf6PaqYldgvHK70u0M+NvWreGEI0qIRxoA0RahZzr2XLf4SP4OssR+WwzUktsPCnn
/nnxYx9F34qqlJ8bqeprHodTfkW2l/lVZliUNmiVevaHLvS+q8ZZ7kux8BG2eduVB9NP3Rdb2Po5
zKsVGGLul7eJw/qXQaESXKxS00OT5U63I6N7kej7BbreMLLqWSULKkKlI++1yrrLVrCESb3FdtdU
vA9Kve3coa7c5P1Iks7oowjbxfzOcLOwF31VZE0gttJ5+nVMsjJ/9pByQf2zr1bPvbTZl7KO7IJa
cZweAId1x6e4YqeZUhGZE3wQOLxKx1odhIthd9OBP/4OF+rM3eCtxf24JHh01ykbELtgjnupyKBL
UOlKolsYNbpgs1ny6m1cuyjdtLODYJWj8YdgeesdMtLmLQR+J30KN6LZYecgyKCZRbiFnZ5fSYhb
fNyIRXEmrz9m+F4kHHEcKTHvkEVkrwiR0NSrbi2IVyW64xWTl9EHIorT/pggeEqRig9l/2PlHKcG
E6X3TG8ZZdvaa1D3i3zQj8hObH6NZCnlHwezba4CwmXa27Wqp1O/as1XAqOU8+36AVJoeIFXkvt5
BeEwmvtybf03LZGdbkLwPEJ09QzS7cRYetASBQimQIaHF5/G/Cdej3o81ol2/5De0cu9ZfbTclqg
55maadLL25hkjsaeDKl1guATq8Iu0nVwvX0nW28blt1CfDo34NyHem2/AorJC/E3N69sus29pSYQ
W2DaiGppyCe9Cf0s/8kOMLkbbGE2vl2IrcCTJ4v4GrgYvz9i2Lp88skFMNxmCwKopzGiTIzL+S70
EWax5XWkiOY9JdUmLys2HFOpIfhiyGXLfmBcSbNjE5jiFuWUF4MpkmzER4ssowOktCcAlR6qOpvI
VFAF+sltIAtmai2+COV27cIZd4Bq4l8XcdWdgUQQx3WIZkXB3i/65gIl/8glQxtRJ4Tel1LJGOjc
4hY7t+489E+QVbjM6ugSbuDkpavvK68Zy/0UNurbWKQLocNUZ+cE4olaHs3Tt85dsLUY2azpyTj5
0jDieKFFjk1pIADatGpAiy6yDUB4PgSWQo/JURhNvR/2i3vfDGt6JrmnuJ3cACf2hg1Ol881xr34
PgjnxqVKGwu831vhC8cV90Sx0EYc2qJXSbRFq6KG97VmHp/egdiil93UkR/O9sC8V8JfHhHku737
EC0TDqujm8m8xtWDI7BOn+KFjIX+JvJQBdMp0m956T7AU69CLCr4w/MrpvlFDnOblVs51Kk6638E
XbAKOkAET7syNx3W9CYIk0OeMD6n2bVaSmJJi4jqmwQoI5o/3ZD2iDIhref5zmljP35Gpb5Ge9nO
M5WXyAlS8NoxTDaT5y6/PRJc2us1oeCAYfC75mXOk7q7ztgJaeiZPvEWE94kHgZI/Ytfm00++uWY
ek4fZLjEEDeRLGMSKm1eTVelA89/bLyZ+c+XMBHAljmt0x/rEuj6aunmzDuN4JzpXTxLEVyT+see
KYc1q3ezKEL7PLKmGUTchEGAO4NMhK/9JIv1ZohKldzhMcJxJWlQ8XFBiaKIcFn9o9ygxcOYtWlY
XYq6FRPJHuRDO0+AJ5h3bAl/e+0QsWk3ghAYVs9KSgE5RhW6nHSMF/5YmHSzofOeL+BezzzMuW5Q
w8Wu+0CIb4m2frLuipk4hiVAfFF8UUYHPyQ2Gs6Lbo6f3G5tGGgsgTkX+EXsQlVdUNlw7jQ04nGi
NmWYLA9+onxzhp/iDGNF+l8GL2IEZ8oavzeOMUQe8Lrja0fp+KfN+vS95AGs+wxluABoANnZTzoY
ftbZTPk4+zngZ1hDIiXezJ+ZJ+uMd86X6/duTZ3kJMvO0Sc4PPvVNOF8aIJADsdxSKy5b6wmdyVC
VPBsYsA9tBN4gU826fCdkgE0862EJemnhi/wfm05YW+yEO0Pukl2B2KDimQP261Pa72O/b4d+/Zp
Wf5z3nmu/dJ7MHGo6DOoTCw0TbDNuG64zebYtaDjqsRt0k++PSVtmb0SO5LTNUx1fIuhlcyT2a/a
feW7Ktwgt0CmmivU6BtA26k9sb137Fm+If5nzbJHwC5Xb2jbgegGQQd2Aa5cbz/gxXyGx4ef9vrK
OS9ZBlir0xrzemLi6c88ByPtKQuo2xeIKmjVwYhbgEGcafcpJtGE6IfWna4sGMpNtI6opi0z2hmg
SoiPvJm8LkJnnQ4IKAT8bM+Cqm2xz7xu4NbSZFxvZQgAij1dJ2Y7D+DRG2nclYZkIH74odKezY/R
EGUXo1bfi1tpcBZAGjjgdp22xu5ETce1pf8VCCiWAjFW2A5YSlJD1AK0XLFJB+m1O1mm829kN/R+
CYpTQjKzcPKP7RCmWEk4r48t0aLrnnQw9ZT1pCbsyO4wj2KO4LmnJKFxQqDHd1YhePsyJr0PYxwP
wy70QZnRzgn9SARMDp5FWoO+DQka+7q0s03uW6bOvkZi0btSysl8Xzx4bxD0JS6oeyHtWd+QtRhm
CQRF4KhNvIHQEc2WmFAiXtwCKHKP8ASRq0fIAKoLWjMXz6ZWr92l7dklipxgfnHQ1VexvyZftAjx
PcPequewE8sOc7k590ZXhxWla4qQPhh/YeNHwINDBOSdnD6ajRXAV+zp4sWZwJn44liGLN2AQJZ4
1jFxu3sHnxPhHQiREREinMBe2q2w7bLW1WtZz1VyE1WVYxF5V2JXFwGBAbEb8ddxp0g5m9W83vU0
7T9bfAaY1Z25eMpWrSRmOuwxGyTIkwdZibj4ULjQ/Hxn8XDTCjeRTD6JdfPU+Sk4SiOa4U/jmu69
BRrmF+gmokkHMVjejap1CA7b23MNtDVv8ibx4t+BcCCPPAj6Y+qWMeObFnd8JkYi6DYmi2q6orFr
auQCvXdtfQ17MjQqS6/aYIjWXQz51O2jSTJXJ0J2f+Neoob2S5uZMxurKfdQTAjSXLYD53iZ3Obd
d/W0zDdYAXBMzGSQuFd9jkcspqlGCCiG4X1i759uJzjR5KEdnFzRp6xyJ6ABqg3STpLjcBtmTnEK
6gkzWO6H2Q8sAwWS4CGex3OW2mDg9Vj0XsUwBYexw5Z7JuhdznfCJBaqBEdLXh4QM0R8uHOJNdDF
BfwzBwP+QY7O9E4k4FDuKShMSFBQjOeRv5btXYi3wbmiazESf/DYVvse/qklEwInDaBEbpAbJdRS
zjZmxlh50BWNEysrhw/c5tpz5C6okii5ZpcjyVN5zkVJRLgeeTRmnacHzPkEmfPhdxGhJumK+G/c
qtyfvHM6OA06FhzF+cyhlmHO0FuXzbp+AgNa8Wgyekwd5jFO21OsSgyK0GyTd1jJ5vRvlhm67YIE
S54Ox++O1nTNtnnljr/mqfceap9c62obT6A8dwuDBgmjagKRsGWmy9jfoLSp/W8ukRLQv8px5kcg
qkx/RS6ZpXjbkRL4uwLNC5IYCTEINkiySvM1D03ws2KjQQLiwVGEq/FheuaA8Ed0bWG1mzU6dOTg
UK6HuivH5Kqa0VAeSevRwzGeKVg4EBFyxFtR6LJD7BzEJGpaXUzXbVPjSs6M9u6sTUUag1Jnrve+
Nr6+lQ3o/rcQVZf7MKJCFFu9LmP0VHRjn9zGmCVBLzrHIScdteZ87DHeOt9cfzAt83z5056rELz/
FPcaGh/7i0SDh0289OudTNL+cXTGRl5NYAsRIUxSPhcyT4mCF5Liui9n5D3OxRLZu+korh2ENuWV
xbWdHtiQkQSM2qXNjPVI2kAdRtkbHaYdjuRmTg9Ghv2wz+dgMgiVRye9wlycim1n2gVXFzYE17mJ
QO/J7UriLHlMyk7+LDon7a+6qO8itOkxbQge3+CNPWUkYmiEpyPQKY1MCdoQehG82YAwpv/WrpyA
HUa6Oiuvs6wQ41skKLgBB7DC79t86b17RT5ddmoLRAhMqCBAaqNA8pgQXBVp+UpWy5xeVLpKPLX9
0LVnhgAzY0J7/jA8DHGP6G3lnYkrnEIpRbt0lNe/+FMXwE5PA6iHmYvc7uoh8+sHcHNrr70A8Y9j
vAAvQOi3CXa2yfiUilbNd6ROr7/8yKgcYe5YvP970rL794RrSZIhWhIlJOev/JCuWprajdA/jXco
h6f8WVb1vkaJxwWROInN6qQv6Vodpta9ik7jdsub+iR+2f2neNJIIjISTAdhTMiHn9AHTdjZmJ/A
WLuFvOt0T5bIDknIXX3FxIptevh0vMAlnfW/M2W5a08yYYkhIfgVPySiOtyWqcJ0upurftkbzQgU
jRALKnhmviBOAvQUjOg8lrafDk4Qfm8wrV0Jk8lzikkh+STj9m/zI1wZoyll4H0oyFD9GGWuJgJ1
srad7uA/9mY5FfXvOP1GUtcnL/vvWcOX65D2zsMm/if68KTX2Z0k7qTpLnq040u7XexVeKec/bgN
3Ze8udM7Lz3WJDJsW8Y5nuvPZpH8w5v+r+t/CM0FAckkMQuYUH/QUncjI03VHkPf8kvdzQfE5Seo
k8w9ZPEnD9j9xzsHxYwZjy259493HubM4hPjxACWbrtO9yvBGXQ7qTgSQhBzUqoOT8Ef+k5w5313
ER6PV4v3R87OoWvLTz75vz8HEDghLq/7Mmr6P6Pg/zJjQI8YPQ3hZXfQO+e0P8Ch3RX907+/7X+8
iMv0Br7vMHA/flSQtJ6tsDDcuX79iKLvxpueCv/5/+Ei9KrwAJRm8uPs8bJJvTHwE3NHmu3XOHB/
Y19/jDLvk5Tsj/fCsqAGwRAYxgCLKvqwXgMnHkSkOuKU8lftPsnwS9R/comPXwiXcAW6ksB1FUWj
+2HomtuZmNHisjijRu3GvcZQGpx0dUJY8e+P7ONi/3ihD58iNbQaI8qyc9E9juVTmfyR8buezv9+
lX94Yv91Ox+WWs7QgrXSbnEe9LvMf0Xxef1sStdnT+xD4rPKygqykidW+dthOnscXsseGXigP9k3
PruXD2+/c2yS2dwrzmH+JVH3if/Lbz8Z9PDZS7n8hL+sSNLYrB8bHtecPKj0npciiqdl+F+ulo+v
/sN8l8x42KwEVyFMcFu5LYE/3/zg8f/vzV9e219uJcctQPGlirOHDaV0fkeI5nlJ/36RyyP/6wH6
f+6EytJzhWTlfLgTBAKd04mgOF/iyDYwZ9dixIr77xf5x5cSwcYrDsUAgdt/3wmdHKpmJqKcs+4c
ESpbkDrq5r/03H1yob8dD5fbkYoNxgtBUjzvw2oJTeOKbCmrcz7eAm/kwy1G+32OdHDtvi8K2A6i
i6DMwyrPSfitJOHbq6OthZrJkF3G5IH9+61/TFP/+IM+rC07rj4ZvfygbJX7ihy0XEm43nSnnQ5T
HdNUXv/9gv/0rP/6BD6sMWZgJMEAKnQ28VH+aIiYrCOIzU+f9OWdffxw/nqdDwttDXtQU7Rf55Ig
0xrlMl475EHkvsVHcvVizJelPYQ4IP79/v7zRX68cOSFnHqei9j74xc7RaUrcIdU57hxzlgnEdM9
kLKHH4AEP+e5fArfaRXNbX0d3NbkNoGDfzZo5J+eceRHkHKXYs8PPjzjwsvUtCDbO3e7bNpnDsNU
8Par5rNbvZwgf7tV5QYSn4GSoffhGS9ulKA3HKtzPz6B+W6ITavo0tzvySZ89A8ka6Hiq7afPOCP
Qz1CyegmyplAUGAFMviwJZRovDQI0/IgmdYkaGQHciGY0FyYp2B+cdsbkMECxGYKj5F8t331cHkX
KGAWcsK6E0jjQZn6k1/1tzPqw4/6sBmOeb5Yst+Whwnr5WJfcqIQYjLGJuALtz38+yP426Z4uRi1
tUfCTiwZnvHf+1VHDKiqE55AmD4B/Wy0/v2/v0DAn3+ZDUUS08dOCcwSjZHqlocZGs/zyOp2vv/7
Ff5T5vzXt8M9/PUSH+7BMVZFtObLA/XQJohuM/8X93zvl/uZ/G548StCQEwff/Ke/i/XpRMLQ0UB
Fn9YG4C+hCA2Znkom3vTfScXcedczHvx2Yn+h7Qv7W0babr9RQS4L1+5iaIWS7bk2PlCxHbMfd/5
6++h8uIZqUWo72RmgAkQY1zs7urauuoc4CF9DC1wJ2n0bncXEovFNiqgCATTCULY2wOrMdBS4lF/
OjBAlW5SDEjgTqJ1ZScGlDu5JAnc2ByyTXBkgDnkVpJael7V+yV7EH0e2X1leNEaAOLolKJQWNME
kfuoZUMs+gl7aIEvsMeYKYN6JSB0cXGTdTNqqvlYYRblKTwK9JdkRiV89IjiAjLigT3wdawnzYuG
+AkI+WW6fiznziHy8lwjEHlehurzPHFUko/mJDS+sBiBV54aKV415ckvK2AriXif4Q9dzr48lsjf
2w6IVBDboCqBpIM0aCmm22uxH9mDkgNgNRGZj9qT1XM64a0nBfDXRhKF3K3xbueK9cR98d0w2nKj
qcArjup9GuFNa+IwK6x7fpRuhgYN7oBxk1xgiehtU/xsMOyC4WypcTpAU+gN3j4Mpmf2qSpFa4B7
Bu8YMg8oN21pIwUMwAAZCxrPS4Qmopsmx+wJzx64/iV7j4BuyRlTZzbVvqCo4sKdRm4LsEjUWWAO
OZKJFeU/Jq8LDdcL8OFxwdmFLFvh5ArqYBTA1xkwntNPwHeaRuvx2d0f3WxGQGquwkgqCOxur1te
xzzYO4bpoMiMDfwD4H8wdpe6ARrYauHnY2EXNsRbm3krjdhSDPpz8HzddKg+0ZnevE9f3AvranZk
e6a45tedDyhEXfuVbv1Teyrcyn78ARe+m7sP4JF+I2+VJPnCMHcV8osMwHvQjTodetd/Fg00Eos6
s5eeZXNaFa/78JCC3FVb1060Q0sWRfhdtMFj9aKgSpom4T/8bCGuhMcARkKLsDId/BrwTRir2gQy
qBmi9I1L8fgLwGeAxDUfOealMS5mNsL09jdfoKHQCr3mBRQJbr9g4CW0wwN55FDXDC5X9Yq67dob
zD6S1hhX/4lhaTTjy2qst4hrHwtf0jREPODelrgZnpWwS23oT1GNZ/+DkNUn1a0VQ8uyl3T6VovV
f5J00cKrfQ7w7I6ZFfmi07kuYnIeD/JuOiVrpsdwk5q9PpZ3b9nnshFidRQ6JbhH4lwzAX1PWuyz
B6zQbWXPBho0UCGKZ7WjSFo0FCj/YuoXzhjOnxCFonMwiWwKm/RUyjkmPz6j+gRiuAhzboxX6GXC
WmWu0OzT4gqvxBJ6A5BBIY0riGWU2q66VdhUBiMXuyTyTp7Ho6ncCvx6B15wgEWbwPlqmd4Ntdgq
UJ2vaPzjc1ROXmJ4G1QoFQnwbDKhSQOfdzmAWtlD1ifhSuuGb7AO9ZiYB0zA45Nd0llkQBKrceAz
kkhNSvlMQjsr1i3iAS6egNTsoHOy6M8SZpgfi7qUMslVXcsiql1TNRSlmMTsoZdajHqBXMbA+7Mj
MtkZXRX7nhcYIxKH7VRWR7xqbdJJfEmTaRsBz8oA1HRk1Sm6oSXg7OuKBiSRjBMwx8U++cCLDqbm
6IccgAyZajJzVBCBcIGHGY/7ClRpxaO/0Sh5z5K7Hl3ZfE0x/HePJ6BkVuBEZTT78qh+asTilDIK
0X9aISjhJUAbC82+jdsfrDRFRppkYHsSsg9gIq/zUvyJx8FdqAZuUuU85ogFB43ZE8W33ycg+B4B
HgDFUrAIa0QwhtATFXCvZQ8NYgm9l/jIQHOtSJGycF1VBAiSikYGpHuoVd7a26LVQLsVM9wh1wHt
6varvLeiJzQER6UN2LvHGnR/SW+FEclshUl+RhB8/qBWGKAo+G2q7CdwrKF1m3Uei1peGLgDZLwL
CSyvEQZBABikUGCi54DBkF62I1P5GewBxYWB+fPwVwuTBI3nWQTPGkssDB3RU9iiIo2bgXwUeIoB
IFTRaYBZnMfLujcs2EGEsLDkGl68yIgPsELJJI8QNLU1UFv4clo14LZa+bngU6L0RVEyCyXUAJsi
83PweeWjGG5MixYJ0KHCA/g3ZsZCww/77FMO5c/Hi7q3YVjUnA6g14/XWJU8KiBTS5oPSRk6MtCz
AagdVz4A4BN0ZgnlaYCbA7hbIwZhmiqpmqxySEQI0xwnYlyDuYQ/FHg9wqAvOj7O4JdyROXUKD9T
dBGE4StGH4G56sQY7hQCCj/7/cVGr6iMLATmWsUTIaErWYARwrIHV4g6opcdIU5qZmwq/4WiIItT
RIQyHJo3CSmAN+PwNN3zBwT1LFpjRDQU8pnBPz8+uqUbfS2G8PZihSl8cDfzhzyBEXSZ8AhcVzSD
PZbC3cel2LM5hMGKoPfkG29RTwXjAY7uEAm/RzRHMvGpAaRqljpx8hsdS7qYgl4dTd7Hx4KX7sC1
XGIXxwL1d0EZ+YOPB1wxFTdK73BFYz+WwvELOnkththFQS6Efko5/pDlgDNQPQFEjOhoqytU/+e2
UJB6NN0aWVC1B5536AJ8Mt3FShxuR+ASUL5mFkZcEHDWa6II3wO3IBO3UWwyzPr3vnIY0bqDWgMy
X6Ds6H6lCBZQiFvr8eLn+0aI0xTk5hrcD06WFOfhGUWORQAAdtFPAcDiqJUZ/nDkC2hsg9Eev90E
ZU25g/dCNRZT9pKoyijvIc3AR13ZNszSdJhji5VDWHIOk+nTSyIc+pHbxtGzKruaTJG3cMKAqRA1
hIICEln49VuBghcNaKrstQPPtVYJBJA6PJbxGljugKOr9LJD20l7FgXOUDD0C+NB2eWFvBZdyipm
MmfLh7h0VsGrFWuYoVEjcQyOaftL0p4ws6qL0YpDT1w8GG3nBAMQGLHlIDpg0iMaGKdxp2BsCoBQ
JcDDWjkFNeWXJpWUmtPSzigqshJNEFQZOS+h+zlGp9HKw3mHGDM36KVia8SPLjrTO3TGB6BWRWEI
08Zvsh3S+JrvulVmRwBccG7OtBFPkWzt3SQ0aL31/WPf8q9FtS5io2ltFBgBhL9T2sHSAM5aMQCh
0qZVnu6k8MAxjh/WlCu34JTQwIEgHskZQhZEoreng/EbTElxsX/E0KQpSK/shKpK9ZJ/8ujd2KGD
l819A1g7Zl+8Kz7F/d5XkW6FE46+yKSmA2CGf4wz1S5HIJ0DaUETfwL33SjQ9sd5NNrfWdtv7zw2
G3j7AvwTq4kycRvCkUVbrCT4R0A4YfIwRFsboCQ1B0gptHeahZs+Bxe4dmgtFBXynQYUXtOojIp/
lHcAlhTDdTbslV7TEzm28vKdUSkXjSaPWJoYgU4FbG3+sWjnxyhAymTbFlx9GOc3ASP62HbelzUF
NJ6g1wjFGuTbiHJv9QbNfLwM8JPoOI1730nE9ejvxOi7wwHG0akV8coOaPzCHmV/n/QoIRvc8BmZ
wGZiDJ5ZacymBiCyBwzVsmCMsl9hVDAApnkShbRE4+7Mbz9VIPIZsCoCoj9uo2P+GrzjwNVD+bs8
Ay5unbjoRjt76FWnbM9dpEWIJKx8D+pYEBj20bHu3wVwere/H2//nackfj9hUwEup9Syh98vdkAa
UUsDk8Jl+Ktr3/+9HJWXUeWV4R8FMmRVu6rJxmmMjk3/Q6zqvVrAJKXyeAz9nqGc010sjjWpIu4L
Akf4ZZY4pqyU+oaJPaxJSbMVO+QJ4EdL5MBTkTv12HZrDH5Soqz7XE1AOxCiDZgDWGOU6G/VmB2R
mAJAbtq1BuhMrH4F7Vxj+CGktq3dXU9IQnFVmBNqFGjIsDiVMKkYdj67Q8XaHNbMHtO/NuuEFK92
rxm3YginNmpKkEYMSK9bdzBjB82rPC2/vVfuWYSGRw10Vczx0+2eaaGSsowYsrtmjeq0ieklvTY/
/YPhAmdq+/VvNfBGGPkyhHolqPMmbFvsBKZm8Ftu/VjAvdrdCiCuajLHRyN7OZfeAt7MFu0DlDPh
7y3QrQziupasBlykPmB3ygsGQ1JMtWAA53nYYvt+eE+h4WFlvRkeUPTe95/a0dP7NYZQbGXbUi7Z
nce9aOH/zk4Vbs+uAftvmfYRu6stDe8KmqG5oalQ1nufNBFSZg26Cvl6jNfUABqFhpi9BdQ6WzXF
T53XUcuirGf5Vv2zHsLpAe0sbbsI68EA2iYyGUM58g5j0sQs2okrnVeJawX4YowbZzjB2kI3j4mC
IOxE9qtb0dSRo50QYZEAjAFE4Q6SvKPmtNZ8iTFgcozPxUbb82vBKG3+B+i/NFOgOC3aTSCiMfDY
AzyNh2TeCIxiI1g+fR9pqyNsx1R2cYmBLnY32ZqdDo7wgfDbyDaizhmAKzXkvXYAYKvWmj51fctq
iYomAjI0syJquVXLMovEUAqSWS0BRegmJr8uTfSR2KB/oliV++RivgJXsgizwvMeuAhB1rCbD3G0
YkdxPDNzAkewcjOxHtuwRftyJYywL5mkCtM8ObVbPzs0Dzn/vzcRM7EQwmJUKFqVAloBdh00MbRS
6H1vDpaBvNwMfzxex/I1k2UF3SMoAuAl7PaEAIiTMkxWsughjx1AtljFJj4UO8+IKHaDKokwUSID
NPpAgKT5gtW6ZwIAzM1cz6DdKqokwkRxADtmy3lNvdWtaz20EA+a4rZa5ZQG10VbeLV5hI0qwEuT
+GMx26jBFI3ZXSouhrv+69aRFiprx1yVsCBAIq6HdWQ2OvdtANHr+T9qA2GQAAiicZGABVU2gBz0
Wtf2scEZIJiiLIm2c4RVasF7n3kxVtTCKyYYGkEMaDRHlrKgReP3zwGRDytewbSCrGE9gzk7X36N
R3yDZnkWrDi6AhGwczByeMsmTget+ngexYQzhARGBCHjNv2La3ojgziYKQIXbKteVBpAQ6be6Hq+
ZtY0r7uwXzdiiGMpNFBgYdBkPhaQ9xosnB/4KChnf//8hka7qw2TCa/gAwQhnEKQeJc65veNZguq
UTOCrQ4BP45hksRQaSKFe5t6I5JwDqDpEkW+xcKEJ/k421XGyIAkr7cma7rfNLuw5PfwHKwhu0HN
A11jxD5yAAeM8k6Z/d6wLt6LzYBbpPwKTRD3UZZ2X+2bd/MfWWS3dQ/6UaVoLrLSfQfk5uce1qhG
OQI8Ylv+xXvijPyL1xOX3XjPVGM7m23CW92IJ3YWLH0VhiMv4meznphoH73c5tIGQ4MRIM+jGKn5
N95JRLMjOjWxv2gNxs+vYl2ek7kEGH3Y3FDHgPmmsER9MMD6bgDYmGLhF3UV2Sr6QlFAlESJcPRN
jfJ7U8fcLk0xZR3MQPhHCSnY29QfJd+t0yOPDiXhBJZcvcfMt8LItPUuJJhzwvy/T5h1+2q9XFCG
MQBmObgz3khMbZ99YMK6f/ccvKsa6p7Zekb+wbIUuZcRQnKfr+USDnsaJAaYGJBbW8wTkMUrMzRV
Y9r2e/jVLf8aGikgtEFcZ3pPzS+AUpk17QFvwU3g4UyTkffiKfSuGgLwF+w9ej2RW0ug9zWDU/gc
Ps9WFmxLdroFbxtYx4LnbF/psUkzVItX60o86T6YOkHBDeyju2ArPTXmrtqKbrMNHdvm9ivw8/4C
o9v3BNXLVhQdX7pVkiaLGPHEcAP+JM5c6nOeHWuc+bG1JKfeBfD5njObEV7nN/Q84VKTuzvtK4mE
yWLlbvSFsOF2ANcDVbHVG8pLv5pDmsypjdFCYomCDWCrNsO6X82JrOdMhgZA909wK2IC3qbnR/xC
KIxWl/9tg0R4iogJMVw8YRs0R3pSj3jdP7buZIMLBsEWmOqzj/oTbPSrwgCvBRL6EokF5SQWIv2b
TyDsW++FEcDR8AmDmZjgJjDznXfg15MROdkO3NQGc6IFFEupzI1MwuggXatlBhTZOIai0GNHuCTa
GJo30a7Sv2gOZY3zNj44e7LTQKkEqRfUitv9FDYB4vIBSlYYmkkVRDtPwqQ0oItPExYLE3Cd8n1t
MAZAYQ2go/Qm6LTXlHVRbpFEJAIV0Fi8aV5Xb815vYcgI3U7LC89eLAX/l8loTcnR2QEyLOUKo3m
k8NlmdPQYVsbynPmjCZ602lRNFVRiNBz5ocRGQ/KGWw7M92D1uhyer0JMCK3oDkE2nYSRmloZqh4
BSaihSPq1hhTAxOb2ZgAq7L4ted4MALMUUKIXRgKlAc04ah1UU910SlcGQXCUqk+cAwqGacKUt5L
XQgwU0b3NBsr0QTetVEfZjugmQy1mCfMvvbBTSFDVxmshVo630z16LnlHqbQAsvm3v/RmGiTxq4/
ocz3hJY3RwOzrN65yatcmZMBuvpOV9zWTPbJHuStf1kDvNY9mbBUYEpXNamDMuTWa23VqHEeVtKR
1WlucTG6RdewxsmY90BYTSg5puzjqI17bifvpk/lYjFAWGyBI8ShFnKXgr1rWYSGV0zbyzXgTy5l
QO5lsPtVt+7M2f5njn9odGWV7Ge3GOFCAzNGf2xCZpW+P+9/lkqoPMDDW9AbQHzrAgjTQOEYTi+i
NbTSFklodCQLXgh8d9gpA5G7kT2Fx9ksgrvg6a8yoasNJV0qbD0HkHnIwqs76qrdyTO72Xvi+Hhd
/LtkD22WGFlAiyyaywitTIQEBaaR+3Nbo626m0xUVy0c3rrDfVDtwHp8ZItRG0JGGXgMIkAtZeLM
0l7x0wykjjsQJ34PJv8qNOtTaXKrcsuMFvCWnGKX28EuR6LJrCRazLp0mLBOgIZQeCDzkRvcjsBB
SsGnttNwM1RoKPpeDYBlmYjSadnJkuO+lkVsbtmqbNIAfGo3rpCx7zRjeG70zP3/yIPme0ZehGtJ
REgCVMChFiOsSnkCWvyv7qQ4ERyqum2+q1/ZvrRFPAJ4xvj8+DDv2zbmobyr3SSSH9gZoOZ2WCGI
QY/5vkNMKm08s/pWXN8QfrN6A6QRiszFE0Qf3dwVBUpP0sh7nsfFldTy8HOM3j3lrm/hFFeYk2Y3
f2NgtCtZxAlygJAJy6mBtjjzY2j4u16joZ0SxC55zGshxOF1klRxMRAJL3d+Np0I61cSArzHG0cT
Q5yVVNX9TAMz71uM2nvnAg5eRxc35YIv+p/r5cxxylVCXI0FjwfrjsfDbvdUH4WNb+WoVHUr8UdI
mZenLYmIIBu+55UJBN6XN2TQatcmuJKh7bQToq6J8KkhfJyK53gePnWO931rNsuD4encrvzx+JiW
6uOYsfpHvwmfGoMxM+d8LKoyMWyzD60AzwuBg+DtPyoEYYnzbALS0qzcwOvfzjWp2e5jUTQzOJ/C
nXG6WhDhP/Ocq+WZURJeevZpsSP+Gvdzkgo0RRPQ+uaUr7Sv/7aLCpGbCp3HNXUAofOTK4vCTGpM
LiD8DI9ijy5jYMTyANXCCihVq+AFIHumlRQQyIk48ngm7Pexg2aGrWB+NugC6E3Mhv8646JZ5cuL
bx6PtK1dCIBuZBNHWANZM8VgBL/bvBUH3oo3kw5QbqMzIFgyAF9rpXayou3tbCkerZg40EYphYIf
sOJpi2dfAOaieA/um216GPYygkzhRDnMhRrb9TLJSk8NZDteSrBMRd9xpr8p7Kf1wSr29eHsfFH2
dMGm3MgiTH40of9ZjLC41hJRyQpRpY301pEol28pDrqRQ1h9bRhCAPJiTW9AD39nDQZtAdN6/RuN
vvr7O28DbhPkflBXWquauHB63KXJR1bQ6U+2edZh3PDaUGIzxXafltU5TuIV5cAWfDTPoXtJxLQC
pt3E+RuufECIvh9OGOv5yv95dol3xabZz6/01OaK5fX8I4twAoD4FoCzPMsyLiXYQAf29RzZzaUn
vMmaGkNNspYUEr2qc6O0hn4/llhfG45V23IVv4vkGiOQFsO+K+m3rFBBJ5YE8SxaY9E1Kcywarcb
2aZtnHKRyO/EVYdMHq+YKK6tn9Eda/E2ao0mCxdOObwlo3Itk1icFIuggEkgk3vyjulz+5qtWUsw
T2BMMiore0326anZC1bvPBa8dJDXcomDRCqSM6Aa4neAGQVjg11Lvx8LWApXMRf0z24SbhyUMb4i
xpDAAIxxBkRWTK/YsB64WXIr6/Z1t6qKjzZj1oX0Qy3NChTAtP7zJfty/Q2EeweCJpc1mDDYsYbn
xpuP2PItdjf7J6B3woz2Jp4xQLuJbhPazV/qpblZP+EuOr4Fk1wn8DsQxlrxvlsLWw4jzZ3e6YkO
EOHRlG3BqgyYuxNl62lKRfgMkSt4DBHMnupj9wFkWv30vFod8DAwrF56nfYKtfQ6cr3Si/W9MkBp
DkUCuQxSL0NeTeZHqT/9TMw1MFHgHGV45mrOpze9/vVfN/nyaVeigwbQ1NyITQabE95pGX1aP51W
h7kK8gsESijeHmllA4pOXQr1VyLFilcGPJ/O5raHyMgGsiiq7bQM4h7QCUCkQNuYMQAwaiSQSIdK
xYQgipJm/QGVRLTt7Cf7KdR//66sygJX0y/f+KbozewGyVjjWiThJoUGQOihj93EWy3aK3K3RJmn
catn2SkM6ovWogm6WiBhbsGI1rRBiQUGASrS9u7kX64G/8Z+Si5jFubj1dHEzT+/OjdeZJQwDSFO
inN9YvdiHlEkXLz5o/0jjKrWRaCd8P5PG0VDtEIrN3Be8w1InMr4BhERRebiVccUqwa+NRHDBYSF
Y1BiAW6AzO+yNz8FsYVZ/EDbbSlYoBB+vH+Len8libBncZv3mlBCkgBymsmQJdQ8QvjEz/YrpLni
RU98JYswYKxcVRVQgeGdAP++fe6B10zJZin7RqYsde1PIkY6+R04NTHsM8Y6UII03QemJ81IUTaO
BO6UQj+RlECZ89kw1esdGCGKURd8Y3RARvn4kJYSWpgNVdY0AHNyd4PNQgJg4lyKhF0aeXYXbDFR
pHWZ7U05WOG+tHCvso0pFKlNkbuUplzLJVRfrvtMS1XIrUu8i8uA7/aNElPttop/UbJ+AskMRfWX
nnx49MWyGC/DBB2Q/G5vtARynYKLA2HXj1bq9PA0IqKm+hP81iKgD3baO03kBXH06oZjPhDoZ5in
kSQJYzUYs74VKYxxLnZyk51lvOt8gBcuZw6YdwEADfsKcLJSZ3/XBZDke5AUufG6CmymsicY0c9h
WGEWRonMxLOmFHD0rh+CZ8mNf/Bb8RlzsWBx9/Da+O2n1hSbQX/8dyd09+mEpQBHSQx722ZnVTb7
IcXYC7gm9QR464hBNky0zko9d/onWmX2gp5yt2fKPMMqYMrhDtoljMGl5Ct8dvZkQwGyvn6KYTk6
8wDkOANgVeOqAd+7Xn6Fq/o889SAObJBRv0JLOl6G4rrVqKkTORj+p+9uPokUltlJQi6AZ/U2OZo
idb4217Lh1UGB/RZfIsO3F1qYyZohTGt58fnIMx+5tF2ECoUcI0SlNyUnaO1fIx/vYnfT+GzspHX
6TY0qo0frRrrG9U1w01fQlta7zEY+oTGCvy9zZu0qh5ZbbtshYZyCgbQMft6h0rFMvnYjGWan0Wg
R5ZrkGQB5h6kiulb13HsaxOC5NIUgCuO9JgPs5d2StlXoLOnb7mgJb7xeHcIw//na1RcZQyII3An
g6sxwM/AW5Cf2yaYbLbOM7C5p591w0ovXcXSJqxnnSfOAiDGgL4RBdQAMZt+e521QQFBeK3kZ4xh
i2s15Hi7YEvOVBgwHgklmBGTKhEp2kdmBvMiAVWOFBNtkiJQvImqBz9yMVe0TX7mE1OW9CqycCWr
3BGeK3S2rLjxWTTLXSVvBM5R0PRQ4UWBFsWS4eWfj8CjkAjsU0UA+M/t0oUxGHmpaPMz48jcjgen
r6iX2xIIhqOOXUc34LoWrQzEQ60NDM3iU1k/PuolzYMRxQgPwBbxDEciXImBzyuBVObnD+RlpZH+
zE9gkrfDD4qcBZ2CnBl9VQQ9LkuCoBUZL0xsgJV6aK7AQuvpVAbgcIc2lTEYZOGrQOnGSUBHZfS2
8o1psqTXGEgtpfRv5wEv2472LQ4ICDNW0N2iQXCZ+GKGs6/sJnfP7gtjuuI20PEq9vVKKa+RA7Z/
pClAdmEFVgbE3WyLrmLeqgvCwZfG/BzrU6jHu2pTgSokM6Q9iFdbXcnsgtFpbpl4ifsjFOYEWNnA
7caM8a1QkBYwXAv+zHPPFr3JlKOi8y0nOgVY9nQmz0Zd6UCelQTqqdd8bzV1LO3d6oLSQVxsXC4c
tiZimu8Ojr7jysjDzcc3eB77Ywh95isbBE0wMxAWAlygygHQLiZ9f2Kmqf9sOlDbm14mgajdiyUN
FJ9eF8dmjKFWsMoNiQ928LFtoy1GwurYzOI8emvZKXgDyygmydmg7jFZroQcHIeSc1u/T1hN1/g+
ePUKXnqtsrpDl57CiGehywra+O2SQ8OEJKglgWKIAWOySQ5RHyi9tZlpFR2BsgUqNKUDnFCsgxzG
YMoP/h2fw7i8oOeHvgQ/EGfIH/1bacueoXIGYMZ0mW1oweiCqwPMAL4Ho90Y2COh1XlwRlZtwPnn
mb5GQcdczKNdUFZWA+i3XB+zHD14zJLBmoT940t/yXtuFQCTjhJQ3dEuCUDki/m70vyy9UU1BjXz
2Xz7OVrZGm/tzZrRf+b6T2yE/lRjiKo0cjwAqms4fV03Xszv49FwMf5mbrewhXh0SvR3w3CO+McZ
9ZeXzHgpDPCRo6fHdV3jxaHcnHtDhVsjoJsE3Z34dtL5AU8xLUFE75248h20a3rdrOPgEAwU/3Pv
9G7FEGFz4OUSiO0Z74QCleUn+xrgG4DewazrRgAL+uODIMcPYQ1upREmyM9LeJ8Y0vzeHI1ireho
WfkutrvdzgZ/w/r356jpgzsY+nb6jg+0HoSFm3Ern7BGXNdUPZCevJMpr9AlvbM/agOcPfpaPBx+
sHahy4iqQBRkAC2fEszMv5rUwevzJCI9lY9VJZ5Fg/FPLL65+CkGD+nj/b2/YrfLmw/7Ss9BBuOn
MCveKUjOZVvqYUO5SWRR488BSsIMRIMiA3BJbiUwIATrJyFnTqnjHX6vBrdz94CC/MI78EYyR4q+
EHn5/0lDaA5xM5sBsWdsKfudULXMCaBT+tCsZ9ayEfyb5Ucj/+glShVg8YRgm2ZfpYBAgr9dm8dX
4sSMHaRJ6NevV6nyKqCR+vERLQQ6GgtwLBhBXG4Wse2tlHHCy7maMcwpt2IrXalbVXe/ffTL0ioN
SwYE+yKiQxzgD8i2bgXJaHtT6sFjToOf2kPhRrWg1/WubP593IwVXQki9k2oxRysqhCkZT0SODQf
iCwoWBU9ZD8TkN5TNnDJYl2LIyxWXbdi7VUac9qAfhEzHfwRfZY6kuxPzrAyy3DlDSVbXrpWiEsB
WYOgCdBcxE5WQikkk4gFJlpnyeCZk5C8P17Vgu4hCuRQTsBUFiJTQkSR1A0IaFP/nMjVjyqstiB8
bfUgTK3HchZuFF4gQTuC5SDvuFRRriyEqkR91E21f87q3AXkzJMnxW9aFn4I5aiXaWdzPEu5Vgvh
l3YjkziwQRyCQFBz/7yzn4BSjzF9/DGgdr3WV2sdztZwHW+fILF9oYS8lxkfwujeiCbMFVdJct30
EP32xhqvsvXaG6BKdCTdtO21ZuETPlBo9nUUHSpQp21EU8bok9Gsjr1eO5vCNL+dxwewoL03XzQr
wtUBKIygRVJT+ucw1Bx5Ak23xG7LgTPTqjHqmqds/qI4GJk5tQIdk0zoVcQVqsenvn+OwUfMW2Er
Ac3KiZtNkaeUi7nkXPEyy4kChnwFQA4SS+O7uG4GUfXPrVuqRu1jQwU9U3UMZj41h8yUPKP2wHAP
B+tjitLTRe8E4NdffVnp+btXU76HrAjO3uPmewjvAaJbAFMzvH/GjDX3tovQVGCDce47Qr+N4VE8
I1HXvRNGuF6Q00pxB0b4cz2tyuduy3KbXxKqSdJu/LeQTX9koayL6SdgeKD0eKtDzNCwaRknwXmT
6rtJ5zhr/PravCYoUH31jkADdlyK2jjuSt5sVK50NvICqWPR4X3uo3XXbAAWGG+CzlZAVszqoeeg
SBBOQIFPzCQQTEHcdOETx76l2ppvNugBQombcZXMArm0OWTb2FMocc8liyTv+fUXEqWbMUgmj+2i
4IxpY9AD2pjSBcaqjvDyy3eNPfeTn2eDG+v36enJft4y6I02Xo7m227jvIgf4VNoZobjWV+K2eu9
7tA6y5avxj87SPa+ZoJSTGIQB2de2kS83vyowZ2KCWzZiBQXqM65OwIemK/WvJkcR3lXnmpOH341
z0xmjMqxCA6PrdBC1Ql34+qDCLuAAkkY9jWOVAJRgPfOMZwlaY7gFWbfaGcpt3PgrQooQLEV0K7d
ujBBTav9rtQdSN71xKM+VSz4WJAJAIUViTovAqj+VscAfzOUgIAMzqyhuqJVr6Yf/CE02LfeTE3P
wwgjS7mxS67wWiLhlsaM19ImyIOzUjlyaYw15q2z8Sfq8wGtkLm83WBqE0AFMcP8ETeoRZm3k0Zs
dynaAoALUlN8qfYBJgU1q98nemYqwVPN4kVgNYFxWU8wQXaiHPm8g3d3RJJnBjXQxiEkvN3hdibt
Bn0mjrxZTXKFzhnBjfxfPZ5meBR5s2idqvGK9xQQrdeG5FEc31Lgi/ddQAAC7EyAKyKsltTJYHfO
IH9cSXr5DW73SAfpMmcYsU3x+2S7ycVCYrNR8AFMP2D1CPXuJnDKltkYnDGlavv1K8i2Uy8wO/bI
h5tInqmijRBMmPx7Weg+Y7KKISmvlA1fiumuP4JQ6anQZoi3KTi3ykurGprqcOjzH3Q1N8djHBzH
sTa5PAQkmj2ueaT4csVTfOCl5YE8dHRGguwB7gJAaMQ3xMXEJVODbyhC3U4Tk2v0d4xl7rP9+XxO
7dhEw7/+DZN3/JvFz+VkIA+DCJOcvh5qSW18VobFM1JLATgTgxGRVWdZvyTjK/+QKPXjRR+FIOd/
8ogTD2tFLAcJ8loXbaDVKTvEVrNVnHwnm8GvyhH2k8us9uBLAN+UG+jtB6awDNqRL90xPL0D1wX5
qgRY2ds7VvlVy6dJHYL99AWU0eFRqSzQovG+q2j7NN76X4wr0DioFqPca6mE9wsDCYh7HaQGgmG/
/dwFn+2qNmrdnv3gGzLzbD0aCnpi5NA6yLqsjyFe1PbnPRix9Eo/v4w/Ni1F85asq4rJcDApQPHu
UPk0cAJrqeIF57BYBc2pajcZ/65gjHLIddquz5aaVPLZqKC2p3CgbCACT5A2FlMisCjv9Vao++64
C3UV3K57XlfAsPY3vhOGZWZaxSQEMFRvD1mr0LopxEx4zlvfksRPX9EF3ioGoIJodisf2NwIMRqe
fzdA99umkQnua0MWjbRaJRot+Z6FEWvH7oJTTlTxpnoHgYa3sLIMfT46a81KThyOPfbeKpIoAdZC
GoFxa0nhIGCG6CQ0bBAiQQDVdHTuGpcRjEYwY2sMDur09dhszL+HWI0AeD8RSoNIAPHt7dbyYquq
jcQk57gtTPTpAp9VF9t1uKsEJ+R9Hf3B5mOJC/sn4GVRxBAWoBOQmt1KDLlODuJBS2Cnnhp3tKmD
OgvKeSOAsMBVHY1e1kJAvp82mcn/LjZgJUC8h45c7dR/MPbfLAiVbkRSaI0n4TDLDCFAI0KeOOpd
/UNS9tnkRtmvx1L4BY2YG2Nl2HYgENzxW3FpWvF1GaVnjFTmld6Yih6dmm23BYzpFjn1pD93emEd
MuCxZJnVvHIok79QYoqFoPHmI4iLHxRi5nctPgJk65aIOaTc/3i8zgX1wEMh+u5YxKYCLMytevR8
q3B9XcZnboDjntYhsET78uhTtHBhIXAaImIVAJiC6oTQ+yrzkmLMsZCqS18VtkGXTFUV1uO1LEVg
N1KIxQDDSAxEsIWfE+2p61xh64WJAV6bhNuN+ZswreoB3IW0WOz+BRBP3FdrI3xiW/0/0q5ryWEj
SX4RIuDNa8PRc2gw5MwLYiy89/j6S8zGrUgQR8TtxmolhUaaQndXd1dXZWVChLhP3QiRfSCdhP63
6A9+toudM1PgPbT0m5lYYOIQQYTL4xABOSQQJqMMa554ADkFQWQ1AqnKgPjBsWvf8tJoWUDu3MPc
e/zBR3AgwhDofJE0xstltHi1xEKRT0xiy+t8cMuGKWrHJgSGPDUM2BlHedh2I1ujJeTlPGoZP4gt
ppA0H5J2Lm1EAE97kAeq6K/nDvPglTCGIHpIS4LACYO7d/4klrpC8gASgsqQ4tSfdV58P7cwppFB
4/VwRgH9AIQ9ahfjUmU6MNYwTB1br0BXuKgJ1dcrA5I1wXBe2PWamnPGh5gcHQPYXsBZQMgNOqyj
teJSSJxA/iBFDRwHFhqmKZB5OeRHRL90D6IMBMPPR/j49B9ZHK0YivFiG1Bcaq3Tdv0JZQWzBo72
xzdqApkw9VCR74UafGnJ3G6fWL0h6YdLDXx8ND8O/RPP9gLf8TILrxvtXVmDhMc2iMNqH6Wp+Nos
/Pph22GgQFSAWx0XqYDHxr23OF4iynbbZBZvJih2664BFYs+IOlPO5PUfIgtR5aGK/c2HxUpSDNK
sFR536GonSqanLpuZqfNDWeY3hsjgk+xcT0YiQjfqTG/EBViybY281CaMzO+wkQqYHObyaxMHyC7
PhLRih64hHkTzp5nPHfGRwjIMHNgWUeRAahQMObeDwpxogDZWDGD+4vv8rsRvSvFrlqCPRStAGE9
54IPsQ/M8aj302gX5sH9PxqcWLpFmfJ5bpUh3h9r7yNLjILXLmJM0JQnRrPdQY+JlsHiIHgMLCiA
oOLINWibTwswQucWqmsd6fHag9oNpGj2ErJWgOfzZzTnJZpkq3V4Kqlj+NPPRZSPeefRN4w8p/ag
YVZAe8tCH0I1UG5raURKVwW7xWrVCjN+OszhXcg8sjaa41SSajtT2tzKDbCfr+cIPadO6LsZHZ2Y
dOHKXCIWuZV5S+xrom0NOSN08dYG2oJ7kc6z6n9DyP1sRCMnRVtZwCZOlVuxshVEs75SLLzHjw6Z
vVIKYGfJXCpw1m1GMYovpUJQcnAbLtkylNZHwKBeeB3IaP8rRbsKmt1BXx+xmQqZLygjUIHKvQEq
I8xumYdoCcs59LYN2oPIhAqjO7dsAsAQqaiwGOcYgVpJjonErHpbLUE42Bx6fa7GPhZbHK5gkELg
DQTlIez9v1zazUGHGL6rvMAurDa/BsDEWeFFQEoyWjYs8XcykbbxGnJj/Uo2OCSKnp9Iw1qO1hry
SjiPINzGg9l9tFdouub8UFEKK62ufqXWmlifopTI/IydiSsDImJ4wKLsDh68MTceEH+RzCRRafn+
secWkuXkWzhSQ9x2hueCGzbEeEh4TaIuo6A6A7VQ/PxmPpETyaCrx5UWrVfIwXwCZyQZzsqzzls/
R2/yx4pF9gW8LKDpMp19rKr68ZT/rNGNir6zuda+qfgD+i7IRUFDDWQjYwxFn3WKYDdiaYWV6kI3
04gyPd54a6n9xcouQPVo9so6KJdCv2Bd0iDfTmn8Tv4Nr3kwcyE8piPha7cfM9raTu/5dZPLJS7V
+hsteCDMA9aVgIIZYRgqHoQEwKW5ukQacLmt51I3gzeNl0Zg4QMINKEfQ4+WhilSsabSrrJyEXpJ
tsL1apRCCvq5T7MT154IuCNexQPcEAHevQfkTcTZFXjKrLzPCbR12NcwXw4SiKSIdB+ElwsXpEcS
cXqdb8wMiOoCyuk+qT/k5uLKa59fV5WauG/Pv+sv630/fAaoZnTKD09M/HV0VeAx71dSxLZWzhDx
aENJ2axznfsCQdACOne9Y7o86VK1yTY9qzWJznD70Ieq/UKKtSZYAxFemR2jpcW3rUGImVegaKnb
/XfA9urzb52Yw/tvHc1hFAZJwDh0axVkC69EguEdVYMBOTA02nv6OV6nO0E9hSoiie8Z449B2b3x
kZsiy+jJSda3eLK+h+q205GzDCCW8DkkT89bhbxfPPL2IZiMaqm7y8eM/Uc49iBYNmga4HE0PL9G
SSlK4dtYzoQWYRr4+QO9X0SAHwa5FoOK39EE0qA73VZnzD4eXPdWR7sj4pRS5gWltcp21wmIz8IC
GpSLiJlDJnGP+/De0ihKY6HhyHsFxmdExNhr753aGpXeaz0pAb/Q1Q2y1J8gMySRicZn9FrnRKXX
Kk5rMpenfmxIGc318K03x7USR62YMXZrRa/xhrvwIODuF8cQplycR5lawuGcb8Un2gFlA/BJzNxM
4yYt3L/3kzHalT0D2BFT4QOc7Jsp17FLSn4TVDxh47fATwfgJ8i0yYyLP55RsDq0hA2S2SDkHSVJ
KM8BkSZDYdiE+TLc08v7kvoql74hkvTjg5OAhrX39o4joUk7ZOBznPmAxxsZHwCJUaQjce3jRLqf
d8HxFLaXnc6C+S4kW3SznoOVQ44//Ld5XIYnM+5V9Ox+8rvvxS9IbOeK8o/tW8PEA5oEnV40mAB6
df8FFBX6vB1FnfW6vu633voTyjW7PUpVHjmma9M0d/qpI6vVR7HcWatQdwlAv4fF6/OJGJZ3fCjf
fsVo+ZmwZBObDTEP4A7ML1IREHCrzSz31IbDcmLFB1YI4MLvhwroQSrlRdpZXq/bhaSHjKI/H8bU
ct5aGG3pvLAT0c2zzioikLUJIeE4bNzAdBhJEwI8N7tZfeHH2HEo3/8zqNH6MZ3fgp046axUe91u
USxIyLo7XK/bd1fdn7PtGVe8FjPqsSXLniztpUPO3HoZqSYhum4lDLFckEECvvqyOPlkpce7lU+s
31j91p5PztTJyg26ZjzKGo8ZQp4aCrQRNlsTDTK2B79/T9EPHMkzyzxpBxBrvB0Al4Wy2P0y+3bf
+9Gwp1LkwofUp4zgihYBoCh/n49oymuHwjr6aAD0glTivaXU5tK6U4LOwr/UEEFA16DINqRGBvS/
MvRAQNNg7sJhkyrRm82uS9rimOtzE5Oz9s9YHlSPm6yAyKvfQcAZnMnOJsLDgAkuTjpXq5uZtDHA
uK4ER8Ft2lkVD2X5KMY+jCHkmQXu8vmIprb7zeooo80olElHdRIM2Q3eVArq/En5H6wLlCMR4uLo
BJp5dH9UMssndJh3Vh1UGhMCPOrsBH8mXTsmX/67G2+tjC6JRoJ6axbDClJFm2h4nFy3e1rfGy/p
oibHdn08gnGp1t8+eJZ80ERDf8bzqfyrl43P59tPGB2dwE7UNiReh1Pmuk6IpOCY2RrG/oiryux3
L9whJpsPSKmcFsBRhOrM0TG1lEi/QxkSzYHAN4y2dMeiffDP/6sWIPEkJnLw/nyEU155a2E42W8C
oCL1RcdvMcAiAGbB1UTnNWXmEHr/x0r+M47xgSFErFSEsOL5i4i8bpMBnbBfHgVkxK1j8/LFkwax
Rw16BFCTqMNcogdj5nycGepfKHYzVKnx0T8u4yPK4XxUfgQrdIz//2yiiIe3H7ooQcQw2hdM3WaV
5HTYF2jhLmLBsDN5mSlzePGJlzSKhcD0gOcJaQ00ltyvWhj4PFexdQ+8Cxij4ZPtEh3o2jLYEh3C
YY6ar6SPVF3MNZdNZDfvDI+ra5BBi0WIZfYWR3LXFD+8YF280y9ZTWw0yvEL5SX5fD6lU6EFgkRo
1eL6RE1v5KA0k/sllxS9FQHE1MU6D1CAXx3xTn4P/JnszTBt490OO2joRx8qjUfy/bTGHfRxiobt
LbmLSRWeKibVUo7QV8o/KFy6irK5np3Jx96tydFK+mWcJFHB9XjsrTuwYwMupDqLd9A+GY5FokqN
gXuYwwxNvjqQdQMLLMRH0Vs9bJWbrdCwceDLtdxbfWAooZG1NGmDRIu4i0eRht5UlY6W1eXzlZyo
PzAIGf6xOlzFN1adSmljJbN7q4Y8gkjiWgeIWOLVuvplVCV6gbYseACiq80unlueXNcbw6NjNA/r
jGZTGGaVF2/FQPUjeKOTN5cz81U0R1gyFZjejnLkRIlkQ7o+How5hwZi6sJPmphhe5jDloxZt/+u
xwHZR+MUkBBDju75AN21TsQJvbXdFuraQBZpUZ8zi9JNdDGqnkFrFqN+dYb+cYhwRFSL1Pz19Wp9
mLmkJgcMVl8ejczYqH8vrZtlZTKb8xpF6S1k6jnZKBecq0I9ea6yMrmIN2bG81okFa90MBOn23rf
ZaTBQRCD5UNWXktIfzx3mckUlAjCZCCDEFCDEuDeWYuKgSBw6tIWQ5ZLSj86+nn/+S6gaXT/uVwe
l6QsDIeaxSU/3vgSwGwomSFHhzLqWHksq6q4qkqqtuietSghVQVu7pTjHi/CwQbaSkGtgECRHjlO
kjtulld+YyGiwU0sqsons8ZNTOL98idefF0gBw783KooyWlh2cRdfKwWDTlImnOZmeXH6Pv+U0az
DIRBKoVO0FivHOH2YAAhjIEHHCBEkTlIvNFL8/KGHrldsT8dsjmc6iOOCVvxdiZG56BMgTG3C2Be
tq7dLwgA1D1DjME44jtx83Xh92CF3O1KtSPuOzibvp+Pf3q1/1mJ0YnYB3whBiVWIu0uUbnPpJla
+YQX3w9wdPKVTRNKDo8BphqYzY2rwav90H1VOuRFj1Hm2azUxeJb1mdFLQYnur9L7y2Ptqtc0Y2U
J2GDwLIgZUTjRaopjhYpgRqCzUUqFkpousw+F17CeB2ls93Gcx8wuln7Uqb7JsDccuQa7N5RjHG1
M7dYLgmvmTptrNLVCSfiXJQ5EZvdDXwcA0pu3wbMYHddIzQzYi00zj9H/wIq+ZXq6gvqZYFm2ed+
NJHcvzc6eipFlORHbAKjjSpUBJRt79vP+nQODudktVyagn4JkbyOQcL0huCQVMxQgm/ILLPaxKV0
/yGjB1MnNHHi/Z0tmT5s50Z/fy/PCqmHBM1WVM++djTjNYk2m7dE0Hc4w8lpaLsBXe7MrT+3u//i
kZuLiVWqLEliOD+1eL2C9CJDbCWqxhIMyCChP/5I+kaX0OUPgihrdVC0w8zunv2AYfvffEDV1l0U
uViVgUYvIkN0h/sDk+ARUCKa6eKFktSLrq8wA+H24JozL+jHm/l+MUbHW9fJQlRTsO+ivdBu1nJq
MeA3sWPVz2bekX/Mjk/2+1/v+M1YfVmpWmU4SjM9Qklvy+v7JfRPXnRmtVNZXCTanNPPTu/ocOOK
NK2qFCaBShAMRlu6J4fUQ1yAd+URcKfNJtJwcK/Q0X/5PnDf4nGur38ijXw/xaNjTgpsCmK1w24H
qcF6ACoArUCv8g0WeqCFbteBKqkvlwtEHUAhoXMd0aGwF4PFLiWAqGPpF4uZZR9TYyMyvP+o0dEX
xFHm5PXwUdD42SPXiLsd6c+j+UVw8HkvOPPBiv3NLZ+fQn/Phic+8OcjNz7QKy4VBYNdUOhtI6KV
m60hodfW1o7H9rgh1AGuAJQd3qUzW23G0/8O5RvLNuh17ICGZS7LlshXGV2arL3SUf2gN5Ka1Z+P
dAI2cTfDY7hbnheJG6Wwl2vX7GPLbRAPErMxUKJ7wRBPjqHNLOrEm+3e5DhqU1yWCkKYTDV7a5uC
4a3sBb+3193cuTkTH/65181khtH/3mBDr9Z2W2/6hOz3MahyHWJvzBek3GKRgIn4BDea1X6YW8rR
oVUqYC1Uhh0lRmZZmDY67iOIGPZLKpjNowy785nDjuKvQLbTNFdgqzM13yNXXFEZMVB+wkCXxxdJ
/ZJPbwnOMc36PYDeYD3jttzkB0hgJYIEzKCLOVpUuQsL348RJfGgkq+Q2sxU4xhsj/LZa1RINy2D
w9I1yjV3RNUiwdbxDDU+DJfVQu4HzN4skHMCMgI/u/mk0aWVOZ6clz4+qTvwAYhQtjjKyVLqgR+1
jS+yQ4rupOItMDMVk8t+Y3a07GgNjLKIw1KAo0oT1VR+i7xUtTMzYtTnm/cPRfWw6jemRqueSIIS
1gruDTAFH+qv4XFMI/hn1c8YXaBYevyfWZ9zeMESu3q3YzUUfxNUANGla+SvmwsHGC8NsqCa/OQl
ObLLS2W8+TthpYMkSDugTQBc1xuxm5ukYe6fffnoxmNDl215PmqsymZ3VUBbFMPN1ecnauKDAwDN
CwgTPdRI76OWzI4zT5GHsAkZKWmIWJCNsrH7Jb3fAZGGrg4dPSyLGMWztfO5yGbbxx59QaZZWhEl
DjnUoWH1/gv6jC1qqUTBsqJDzS/LZWVTuUrb0Y6VJRLTUqg9dwlmGNP9xN5ZHBeasrhmGt+NO0uj
WBL8+D50pPn1gdLgjDOmHk/Xe1Oj6e3AUxX0LgbXqLQp7NdrWV1vwYWFmMXVspld9fi+hjEUSXHC
DPmvMcKOqZMyr1uMy3ZVLyPod9VmdtMEenIwIaIOhNUCl+Eo5+0V6PbrehRiQa8xNN2/vzsL0BL0
5NLt5Yrs1EMfG8/ncOKMAnIeJGLglEd/Idot7x1EQc2u9UunxxxCkxOAsc/9sV+IWmEA55ssiWr5
ekN+/Vld4YlbGGh6Ho0RoAkaSG5HO9AO8KKgKqGz/GrVNXoqiaAm2hUlIF0gf5XKLxA2kDidSyo+
3hP3Zoef31zJNcu6rJfBLDKnOn47hSBz4zsqNRPCPXIpCPeGRlvPz3KpdtGtbr0iyRZre+RDgvUZ
ZHno+VPWhfpZmHsPMnoMso2DqvF+udHZNYT7rI6UppUY4qI2V6vahBzQqVTxxyoxTjShSYfe2zkg
y5R7g+II6bKhyxjkI/fTIpZ+H6aC21tMd4rXWWYpnhE07oyLTzw0MCk3ZoZj+Wb2Gb7IlLyBu7Gr
6pDx6OL4Comp67uhUPV7CnV1URqL0+Ij0ELzuatPHYXIB+Io5mWUe+SRp7NZGqURF/eWYztqqext
Dng0f01xEdoh5RljEw+HQVpXYRk8IcCUKIxe74rtowqZoC4Qb6h1CpI8uACFx8NRUj9Ro7vIWEXI
OW6RPcnNOSzU4FrjM/jW+GgxWbvI8ypEgtcJF+JrKiLYkZDlZX8LHFt5hgCknCWemDr3b22OVrZW
XKV2IgyY2bRo4U0XkqR6FEiQc450qIZeMunwfEGnThA0IIkQwgNKA0+RUaDDNHFYcyFTW9IFRz54
jRMj4zVe2daWHS1xpz+3NzGrd+ZGwU6VQ9fKaena4le+hp44EG8ykUoVL45r2uUMq8aEt94ZG35+
s1H4sBfKsMDYeFWijC7Wsvya7Utnpk43OYeIDAYkL0q2aEy+t6PUpQh+/bKxWjoMX0Qh2MpNkhHX
7gS9ynJq2fgRQ3jQWEeVq5gC382JeDGDZ4y8FRsFQvbgVxsQtaNrHAhVCDRzSm15rUb7ppAOTJbU
Krqwx+Qz++QaEn0+X0lxInK4MzkadeSJTFrbMMnTZpq/VZ8U88l7auqt6ZgwmeYFxGOWbvtGY5lb
TUi3WXxIQWYbm62yDe3XqNuXgFMKIL79CRSohMYrGYKa3Taxjzz+ayXURUQlWDzh0L2DukBsDbfX
okQFlbsnm2FsVtBYP/UrDlXJ8tsHde4qptWsvLjhlyh8xc1RrFSuWQpFoUb2Rkz1Vlp6q8yvwXFS
qmB3Fbs5ZZeJSwDTgsMKTU3o7Rtzv9dthRpJjpIJn677U8GolFHx+6AbWqoSd1W1YHPWORkE7S8x
WrAv7RwWbeJyvvuA0SGCxEMXcrGHtEej8R2Jfjv3FyXqqDYrccbzJ/oLwKsAGc2hOQRB15+P3Oww
jk5LtsRlZLGZIZAUAscpZM8Mf18buRGb4XItu6pr9OvIso0+RFqRU20jwhP2JL3/aUqDB4OauTem
YsC7rxodMmHaUtBewVeB3vIq2GQL2OwAn6X0KwWivsJbV66pptbMWTpx3IBTh5ZFcJYLIiQx74+B
SExFcAqHrRX3IlyUVmNIg8dIKWdo2/Ovz7ffxIbnGAndsCjKDWQBoxAMBVg5TJqstaSS8l5rvE4J
L7b2jDdPlA9kjpHB0QfCS7CIjHtVBCVxWVsGTF+C1EvO8EYIVfnW1UDVlNYkl6we5VVU6W1EuJHm
cQBFNGrYSCrfncR8VRTgrsupRerqDGc8n4FH/k9wu0lQkAXqDxcYQC738+3LDtMFvdRaPrqgWiOP
NryQkkPm/rDgwkCxEozCeEsXmk2pWWY6NHn+ARNP0/sPGIUIdeR7OJABHY9ewfBlvDf6VXM+A3L4
XaCysgCva+ao7FtNk6hb45/M5eAmdjpYAAbA9CBii57v+wlgsxqPrRzPqRzYdWSL7EaDMKWx7wm9
F/fNxnsplv5qMTPqiSv8zurI88qmB58TC+DSujRCICZIsMsIBw2g8zEyf0qyaYzNl6QC1tosV+3W
Umc+YOp1fPcBo32GuUB4yg+vY9wDjAFKn1prP1gHEK2T9nywUzOMwjcP0gC004MU836Gu4SmRKej
EYGi/0xAoaJ9jftzHy06ZSnJc5tt4kbl0GsHIDGUPODTo5NbRKgQFy3TW26kctfqIwCMAsm3FyJq
X5fLrtbRHgvqxJ9THmCkc9M6Z334+c1ZLrlUJjcSrJfZFhycODc5NP4Qxe5Jx6kZQhkQuwQLyVXZ
s5vt5iShJ/A4YGYChlocNtWgenBvPwwCMUjLDtAqyci2LkNk5xdAgLWLl2xobxxh39cLB4J+tP7/
XuQ7w+OB540EvqYW7yl/wTIrRySsvJH4miSs6iYzr7eJ8ACdNBAcASgVnenK6G5SsrSi5BzPipLb
1J+88pu3Z0WaGZEwcRXx7JAWkCUBlCHjd1qGFyJTKrgdOPLaQRBRuPrf4m+7YQxQ3quCkZH33qg1
Goo4stl8MNC4MgFt6NX0A7d0tqn1zRvaHFa6udnoH92S0XkXqrqXXt28rVa/cwqmE9uM5yUw8rMg
d8BRNjpIpbimGz9hOytMD6CrVDJNCdBpU0J1BkHz89WeKAtBT+TG2MjPcjS10pIHY+vtXvwINdCt
W0Q6losv09TRFQ0CSQqc6+ylmT2wJ47OO9MjT6sVrgIEk+ks1swQFnnk01h/v24LdJGFr4q5+qCW
wswJNnVa3tkcOVxTpLFdCrAZkexVIld/uWV26as/c3xMPdZ5ILAhdwTKJACVRnZCviyovsa0JkiA
xVqiinhzgFKaXuIBWyD+so1Sl6+Rlu2ppfTyLZxBe3Ge0/SZKIVhdW8+Y3Qn1rZvd26DzwBhPAMe
312JyWVX/VXn95RVf6LXskXzHjhflycG/YTCjHsN3jN6iAGCjv+JaLEA3cBoiXm7SDAL2Hld8lP4
u0I+PnffPzDtowE8Llh0Zz8iUHu/RzG1LVoLcI53aDdq/YZ/lVfA7ouAE4TQPnPMXA+WWa5JpnVC
aUTRfgeRAJCrUS81GhhLSAhB5ZHM7eLpof/zZaN7GU/gjI7asrU8iS7WgSPIO0EOT8/HP8zfk+H/
YbtvbqmyUUqOSXMYsdk3lnWq1yxGdImupXj73NLkcNDuBqg7aNgfcqtOh8aFKsNEu757ymT02nNz
F/6cieFcvBkMJxRC7dtVa71WnRpBAAJLuk+NP0zQJlqi/VDk1LfVCTXq52Ob3K3CzeDGa8W2VM/8
Wb6yq60xSHEm5tEzEbhrmaa/QXiOLH6VZYiqylxmbXIJ/7E9TpeLMSfXWVW3Vi0Ki4Z+pZVPWuz1
5yOcumdvBiiNIje6pFrwE8EZneSntDWpvTCe4buR9h+YQcvJQC2CDsIx/XFbgMCn5trWSlNHlctP
hzPq9FTg6f3cztRjB/HCP4ZGrhL1AXhU2K61ZKbQoxjd2oKdE3hQQmI0brsADgfQJGR89pfzJTUF
815dozxlC7yRSe3SYflXpY1mPHiw+rAbb75q5EacADC8QmMpexQxz2whB4Yb5gBKlsCfuG4WHLqa
/8wpmZuBEk4FOIKAqgd6CNG3KQw762bnRJAGsQUKXdFFWh4a1tOz7ND1r0LMrmllLuM+AYtHdQet
BixewGgPHSei25jCqz9DXtYuAJbxNDEnsQLEOCmgpNd/8yVa+1bhpQSTC+g62l8RMvMcmA9n8pmT
d/lAjDHUz3DHjneOINQKhGuAAs5+I+dqM7wWcnpSb33uQ+INv4WIDlR1euU643xDWn+8zAOJ2VBU
k3nU7+5n23XZGvLIDg2wB60mSBNvqV1Kohf74s7kUKZyqaCxRN5MhMQBMAijMCLu2tqJ2ai3NObC
gNTk06xQ7I5JcalmzsCJYAw3KIR4UCQUECePLHGB2Od2jFqGvywhtakVQMBB/Tg8zr1sQBz9OH9A
T6PjVQALA49E+/38VUHBl0GKoF+BYslWaXtb1IsSyWAD9MaMTMKsZF01622+NUJWoj6zlrevXdLW
lEnLcSsSZ3gYksDFllATzhVAI1uLVPLTcm4ZnKsY6obokZB5h9AOwO8qBLSD+CiJTgHQUZ4hD+GF
SRpu5FLyRF1MeSXRkwjZ22/ovtu0AUk5SkaCVU48VeYFutNyvqbjfetGwqA7ho5lfWgpjY24ApKV
sJDkpXQFohAccYKu87S2cXxx2fSNcuCiOuT2iZS04ZrvEtbZ5q6XU5roUjZHoHqd0mafoI6yBrEC
6++juBTyq5RIdfJS+16uLDOqSSnTScEsrxY1XzNq1TchbyhtyDHrJO26fMVGoj3UEFhb3EKGPkNz
SmNzjBGHhXPGGei2p6jzwmLrCoIrqTlIyCFpJ2QgnE1yz8crT+FBeq6IvFe+tKUP0H7ZUgm360K7
rFW+Tzu0ZnQRJPA8mwrAxMOGdKULNsu5CyaXWw+0ThkdWAkf1vGXIERAskM/m/e8T8THHYilAjuh
3B3qA3x6EKNG4RdSC2L+g5RVLnrKupyjCFuyWaKHhRR2mPq89XpVbqIkeo/BWCXqHhIGxVcps07+
xRdV5IC9qi+oeFElvNKsHIoS/Fcw2ri+7qILNjwngc8GGckLdNJB0SDyxV1dS4JnQX7BQRsbakBo
oleCNkW9J68VJOUdp5KgiF2IMXN0kqbqtRB/n5UkEyr8OVXi2AoUJkj1JnVqZ13kSIz8hg7jhc2q
qEPB3VFVJQpv+DUp4BGR1NTvJVeWJTTsYuUc9mHXkRaKhqyeVVGYaHYGQmadjRIFX6T4Ursrcwpq
y1Xns6LpJKHnbypWcaETxvJ2IGyQoKG8tZ3bdLylQiTETBwgMn4pOszXXM9XFInqOmn1zktiSKkn
dgGx1SJPhECVM/QDg/6qiLv87EDikPOhnKI08SlNU6nfxFIGwZGQbUNK5Sm0Ry24OGAhVCxhkhiS
IlnRQKM2KZ1lCZHVGGzdcczoFZVz0TpL6BiT5zalAMlURDUMWt/KQG4JmiUVitRFE2XLKGqY7AUM
BKEEeG+Xdd3C9qiCPglyC8hMr4i5/O40kuR/9kmeCqbTUWKBwofo1Xpth0qnsqxXuwYjOgGHpeJa
fteLYEkSvbzKVozbiSCtSCHtboZFHsZgbMkY5YuKIwgi0E7lCFoPvbcfBSke14CUpePu3Tx1qR2T
x0ygh5GTlTole21iMB5LpzmpaSrsNQfNKPJvE8eUDrqW/tKC2seB6lHT/sxcMhNXOuiSUfEFVxp6
QcbcT3xfB7iFk97ySqhT+8q69i2aXkqehRolUYRtG7/X8jkLPoHHIZnr/bZtqin2jxeB51X5nfmc
iTvvX8xXHBjcUPAeXQ951McAmgylbsegSgLROsZEOlkmjKDJmfnc2vDLRhcsqupI/qFmhNGPm6Rj
hbEp8K7SVizKkcFR8qsge0ZMV77m092cJvLEswNXHmSsELWA0UMYxcZcPgTgNZoYO1/ItLj0HB24
mbfnQ5oqSSJEQfkAgBhQtfyBDW9CNK6sZJ920b4YUmgwx3O8SndMhekrkZwXzkKPRoyS4OFV6qED
Sg0l1xJZ1sTZ/tSp2BkHLgtqMayo8oAJQtnbCQIG4Vu0E1+dIWdcraR8nRh+v0Q/EVD/VKMqmyAn
3VxJf+qhNTTGDnqq4M/Bg/3+6pfCMBT9rKKt2vlo2VMSXrwSYtAl4fuPyIP6QfPiFsHKDfhT6dVL
n7LNbOBZu1YoVEWlKnuLDGi38iNzE01wfoUe2f05tDw74X4QAUNHK4NACPCs+4/sezFkAx4ZUH67
vaLQ+r62QTH01Rp2SsJLf0zA9rNDKQNahEBqv844ysROg0z2v62Po6POgRgHzubeaotVdWwkEkkX
mjJa7uAVAMzncxoyE23DYIvGkgyE6dyQK7ofbpzINSSERYTzLekkX20dRbc9W++CHY0Tm3e3qPGt
6HPE6iyQLc+HOwo7kdwEHyQPGQg8WsDMNibVK4Bp4is/4LbIcsohoXktFoj33Z19q/VnbI0fDP8y
hvcZeFcRfoJV736kiVfIYRWn3Lb6BYXfol5QO27XvgbnwAAw7D8Y2L9tgdHs3lZTV73QKDFEzwUC
H2LOIkLDs/OdaPLnc0ujm2I0KqzkvSXKgWaL1MCSLKtCbYCG8TfNcIEbz8383Tg3p/KDHfbeTsDn
IhsMdihCb7132R9kQsCfWavBS7fIreJTWsJdReu53UkPuZnIUTa8yGlb7rmI29aR6nuxnnE/EURC
0brvbigfEcflv7M3eku7gJWkdohhgjsdOQU6NaScBC/+MV9RL/+dqeGhdHMn0J4SZq0Pf6ROwREM
S7oNTvZzR5M5xuG5ORxtcZuqacYpk78xya/MBYTDnoeOD8ZRGW7G8UdJELgJVAJASv2nv4C4ZeT4
btMHIWiPlW1byujwoEkYpjqb7kNAXCmIxzvZnGMOHnDvmCDMxXMcvADDG/lv299MY5D5qQwwrb0V
XIgA56We2fIyZsBU2FVajH0HKE2Q14TyAygKv1RQlekofo7IafSqHcZ99xWj7ZFSfuUkfWRvJfan
C8wkRsfoTFw0Z2K0FSgWNDgU3mPbimcNP1zixdPwc11Tk0aQSQIFN6IicALcOyWj/A9n37UbObJs
+0UE6DP5mjTlJKrkzQshqdX03vPr76L2PXuqsniKODON6R6MgA6mi4yMWLGWMSLS67zb2q9ZVxyb
8qY1Vmr1l/sRsDD8A85JFakA3jmq2ihA/GYKXBrvtTfprlBsMfpTG3cJelfqaiUtxwV4WJlza5yD
HHPIzQGwE7i+4htmm2YSE2q1Mq8fZh5nAzMUlWodUgGgtkdS6mLjB2lUkDBymynbpfljqKJQa+YJ
wwPHiooXPIgZFC1sY2LVtOsVQOKgGg/O87uoK+xI72xvXONymxfr/GicfxM39FIuhCZGKsKNVGNf
Zo9Kb+z85L7L1nY/X6/+HT20P0EzAP5qYHC4bZO0M40bWnpdGjZWSV6LDKLNaKTzA8u4FxFWyiEb
fgxtxYXy7DWzXUjCAiQAsjxg3C+i9ymE0EreJm4LzkyUDWwULzMrcvyNb0uWYNcWtQCtYtUmRQ0V
sNWNDm2lxnmW/tCVhCSP/7r4Fs4FTEbUgLmjS9xEZl1wRGdW2KC1V+lY1h466UuKMzP7o2ibiBKT
QhtgbJiQbAHHk4W3BsLvH2Fq0fYgCHZfMi16TbLHNLCkKGL+XVVaUXk3aiz5UKpdjIe8+Gqsarhe
nhWw/aNVAMKUkCi/eBxEUzzKZaUnbpnkf8DLi8BoeLx+UC4dzLkJbk8GBWhPmoQkrg9kZN7tBt1C
/uq6jaXteDYObilU0vkgyYQRtHFAc2lqmBjZQ7ZVbifb0My2YXJhQ/H+utm1oXEOWulCbZRHWIWc
Yiwe6tCW5ZVU/0IQCyeDOH0uxM3pU87NiL3va15d565QlU5NjlL1qMat2QMimo1Wou0McBn3dbwJ
2hXTl4HmuWVu4bx+aJUpb3I3pY8fSl7ZNDHn7duvaaPxae/5IJ2NkVu9Gq/WrPDb3C1ih0iWT+0y
Ag6B9XTT3I6sD1ZCiMWRQYWVUjTLzK7k/M4rlDSNjCbHyNR3oUGyhyATWbwjW8dCeS1AWvDJoLX4
xxjnKcVBTUMpLTC4tjOj6E5pP0m+qcCgdn0z8g+7/8wiAfYWEkooIvAumUTlVMUt1ivoS7OWdnqw
R9BOANQXolvJexz0I6BTwXwIVzzh8gJSpDtk6LwCxzIHiSchmTFlrZQLZe56064KBAvCNiKrcvSM
PhPxWHk3Q7RyEfBVqXm0wBiA3Rl1ToRifIYK7JxFTwO9cMPPycmOX4LZH1UICdoUfl8+mO02eSbr
Wh6X4e652XlrnYxUrEOKNC0p3LH9VH/SDiApL0F8YdcCWnO3em9733K0UeltfzfGxnNHzWF4J1Cr
1n37+oLz2ZWLKeBmvRl8pNZ1pXCFrWgqTuTEzzLYrYcDdCsSs4mgbjKZSPHYFYgd+jm9I0LT085f
1VWF38sI73xa5p+fTMs0FgAKFliNaDeBuxV4DImlZrZFa+abcVveRNu/6FEUjtSWdtdnYXFBUAad
ubTRWS5ykxDJJRVJlhVuXuTmqOF1OvpmPDiRvJV9SEqiyf9fGNRnfTu09qMvhzPYj40f4FVeuLX2
Bop7U+xvI8+3UGmoc4B+1nC2C+4D7NN460CPHAlivpu+JJPgja1cuOkYuLGXbQSvZDnexq2xFtHO
VwkXPWoqHOIseIAczUWrpyKmUliF5UzQ4lnxBskZ9uzfySvQkqUY7tQOHzn7uhJIUwQ7nZM8NU8T
+PYlFt0Jdml1EP4WbARzt8jTW54zmJ8j8x8Dm25TQOqhFflo7NZ0LhaCIHyPAY1STaEESILzzSvq
WQTnlZZuVURmnkdmX69M7ZIFPHwgAQQXqVxotMlFGw2akpVuHabSYSA0sCOCAuj1ncm3Yv46BKAq
Z3W0WVOJV3kx8qKTqrIp3WInmzMsOd6Ktmprh4Hd+Ka+nezkoTCf+xkblZhrHfzLg/zHOnfR5YaA
+rvcwjqtK6A0CukoB+G44vUW8lKzot4/ZrjVUrU+rdoKg5T32ZPwFm7xvBMhZg8KePWGOiG0bN9X
3q+LI5ORpcVxx7H4ZVE/8W5V1kFKFOVON57A3ZQeUD9ccSp8veA/S3diggtJNF8raRMPpWts5X30
DUo17123Kru+kWzvoEMjda2FafEGBbvif0fFrddUS2qY1xhVsNO+lTdM6EtkVV/ZIdyhSmzsowfq
BPasjXh9my5FC0j/AkyB/K+OUIVbwdCPwjowcP61LGdKbSJZ5FkitLA2mX8r4ZVAo3LlAP4vNsH4
rKF3lEp8yKdlUM+JkX52GwiTy7ZzTEBuul8jnFqeUx1ROsaHYgtfS0gGdMcrY1+Crl3fxNvEEWxE
QoFn1jcKhEbag/Jn5s7/G62m9ee3Bu+84bb/x/LvBJzuUZCnpdIEy9rdYFWgNNIegD+4m8xPw2oP
ZGUN5+14Zk0FvyD0hKGQgwgM+b9zl6kVeVvUoLZx0aWTmxUJ2q0OWW27wkvMur5deN40aMme2+Iu
3MCTjCjz49JNh6c0+vMzfgRQybaE5jAaPqPqXZ36ZnHvgRSlYVpzF33gz/GrGvbds7+rRyfx5bXt
tDZ+Lt7pq9aXSopv0pU30AFLZBdIj0LwXk6BKQYs3nXxJgJHH7o7R1S5TCKt+PrLd+HZrCB5d74C
iqEMRFbwBU3/19t63t8U2mjl3aT0Vj050NDOpxepXCOXn9f1bN3nrAsKlOj1RCgCvDpntRBRp9Pb
1gVKwy70+07ayyQzE2gJN/6f6wt/McfQKSO4lmU4CSgj8PSLIVHastT1yi3T5K2IfScroETRti/X
zcxujhsSCtyg2YCqLh6Dv/fNycHJBq3XEsiwu/Xo27nyGKJ9tM9v+3Gt+WFpPKeGOH8b15jatIUh
oHaeorwwaWrcTmq+Mm0L48H9OCfHZpYJiCOfLxFR6wJgnBDjKdwCMqI0eCaFkxtrNAgLWwEbAXEG
glykj3kvLoUqmI/7sXLHFzVhqlkdS9VuDef66ixM2pkV7vAXet/RXJ0ql4iZWUfH0J6QM75u4/Is
adjTIBZFOlGENDuvRgSGnQI4gah2JV1AA25XKmDdlKrOwrvGyiNNN+Pai82ii0vTkP2SDbUQ210T
r2ETluZUxwFD58r8m865FTHtqr7QlNIVSccSTd2I4XesZqZHIE5vrCVxLz0rxo0rAwxDaDsCFJDb
KlEW9XJC/cqdivfJ/85LGUgfS5FRaENvjNLnW6E4JnnwPBSO8dE3/qYBiZvkBuJWkwESa02dtEBd
gvzozhhAEHB9XXgeO+Qy5u9DehIcvigy8Vs5ruIuE3taum1lbJssM/XvQJkFLT6kfVSb8VNBWKBs
BXGfxKFDlV0x3NYB2VBUs9XbCpqsycv1T1IvnQV6G5AqBQUFaKKofH642naKm4ESxLhj+VoaodnE
6kqwubDjiQx4FGoligGNMm4PoK8pGLK+bNxCmiw53A9oyYr1FSexsNHQtUxBYwFZo/kMn48jbGtS
TnHduHm8l6a/pWFYUWSYcjAxoiQr2dkFj3RmjDvDSe5LeqZXjatV1JTbu6D47oqfUF8Bcsx/DefI
sSa4lhQV9R3cUOdjQoVl6Kogb129+RKAK6MGmmB8SLzJt7L4rKEUc30vXD638BgAGwjSiAoqEtgQ
5waV3i8UVe9bN6AbpYlQf/BTS6vfmkZmiuHWOyC3QmKP3/mTeIh3+RPoAox4j53q6oda3V7/nMt9
oyL5hsATeiMSUKrz1j25x5I0GYVEDVs3zY6N/kPTm4jkKydyyQbSi1DEQhcfannc9g/UPBHAgNK6
FdCVISTzcuSZuv9r3hlDmPMdWMS5r55vhSwyUa+jtmjdyWnwPgCNH1gTwQy69ly+3C/ndubBnkwY
Gr81IJNhh47Inok2jTZRuukmaLWsHOlLrzFbwpnGsxUwlN+NdGIpUHq1QLGodVtFD8xGGu5kMLOu
rM3CcJDKlkSEy+AKA1f2+XDq0vcnQPg7N7Oc2ESqmakrad55P58fMMhenFjgVr/VSyMCnLhzAXEB
OR7E33bUuV/Ll/ON5fD6UEue+/pFeZbs4x1gSIy8apWocxM1ve2f9B4RfLMzKjQNhs9pcD+1xZs4
pLux9vYJZDjBwDioTq2rJrTn/acAQF104ie3eWYq5WMe5jf6lDjoLhK8h+tHbmFd8aUEAaoMhNtF
oykdWwmPk7JzPVoLuybpQrurx5/rRngA3/+fj3+scAtbVNVQFWPduel02/oQQDaTAPez+hkc1XQw
tTu/R5+okR8HMXsp/uoBkH22Lycr/mVhsL9aRhDTAEpA+qU9PtnEXa57Bc3q0QVImRldCzL96wPl
6RbmgcICfCoiShB78XitLlN6sUi7EQkJdJwrb/FD9NS+DDfNEQQmG91KQOgZHmlgBZNd72T2R7ev
f8F84rkNrokImgHARRiIhqPzIyQEcR8LtTy6NZQe9DQwpfyQ1I113crldYhhokFSRe8Ort7fqOxk
IvUkT/Np8EZXyoatDvoGDYwRWfYqryXkLiEKmFAZY5lhHZBhVuclPbHUN5kuNnU1uaM5WcNOORSP
PniAB7O3Mns8oNf36Jt/o830eH2ES/N4anf++YndMIVUvSiUk/tmHdde3vNu59fo9O+eZ/fk71bl
qJHR0zG5BlM3X92hAcucZt7Hzir34kVGhZs9LkYaKyKAGAGWRvMr3URWfkt36i7bTpv6rbY+6+24
ERzdRVYaKpCV5dn5yolbOBAIy9HqimoDGrDgYM7HOtGJZGWfy+4w9rEJpD3zhNdIDJn6o4k2BElQ
vDSJB8Lqh1x+qWonrwInzvq70AOrO5KUhT5tu/wG8vbymsLZ5XUDDNas2IfqBJ6Zv2+qk3WoAlAg
yb4EID6A8mY+oR1rkvVgmwwFqFHUVHcEXWxRhlf0zfXdtWwZMTJ4BECMxucgCM2RoUXy0q2AMemB
vchoysRh4+/y+i2EFvR1c5d+DwAXhcLDI+DBbcRFeZSIkTBFkeqGlX6rCYUDypmViGchkgTfhYh0
GgJyZLcVbqtJI0lRUzRUtwns4hh5qNruJsroJv1J3PSmcGWBxTLrb6rUUlSngYyfdJSc0JLMbjWT
eOmfzj+G23WRByXO2KOqO96LoAfQDxJIqBCFhWY47Op2SyFc/DS9QDhtbLayY7S76xN+mUSFnBJg
VahCoclPRHB9vu1zWvYj2B1Ut1QFAD5NRbpH9wvJnotIZnq7T4Jbud3HdK9JjEzUpIkTaV8R0NNf
17/kslL1+yW4eqGognQ1nzUWtJKU+oRWRvJNE0sBy1DzEPt3ghketfAuBSuIsEnL2/Ig74O96kb3
+l21Tx6mH8mzZSa/SmQL6JWxVagJQp5p5SK5jMfAfaRRFMENXMog4Tyfp7iq5byI8HVj892CiLIx
7lPl718VSs6lgGf56/XZuKxRYDZO7XEnQQCHW6+nsDd0G7Lvb1wDhP3Pn+7jn5WBKfNFe+7kYQnM
PphzKKNeoLz8NJllkWLNVe4gu0vRK3EcJsd/QNOZ5qD/NNn0lPXDA/B9Vc78Q/liSI58271PH6S7
FZxJteXGmci9pm8zYTALCDyXjrAJ1TVpi8ur7vxLuZChiaumI3qqASTTMb2EOvu019Q1sMPlpQcr
yIYA2g03gSbU85WWA2nwSd1rrjeacTUxQ8Ur4iFEX9cQVEwNmKqimSSOnbWI6BJUMq85YlwwbUlz
8y9n2UCL9ZgKneaG5bd2EGYZTyurrQ6Ul+O2Ce9GgMJb8WEKV4a8OK8ndjkfoI2e1Gp1o8HzvVTh
U4YVL/7V2lEZ9yqhc9DJJQyqphfGOJ80tw0bdyLxtqPNRtGGldff7LwvNvOJGS5+R7Ew0I1h0Fwt
0TZan+gmGYvvCknZxOhSO0zaYuXKWrgh54sKOXOsnYzE9vl2kdLSg66sqLlJ8R5X4N536lh7QNM4
64VwGwyCfd0zLI0QOklonpzZUSEkfG4v12OiTL6uuf2QMdV/1eR+E3mPGRoYhypdGdy88vx0zoBb
pOAQPEOu9dxYGqJLFMSpmgvGR50JE/iD8iwjKy5oITcKUOsv7TbKhXjdcVdy0AoaGotl1dVB85VR
8CnHD2nyomohulZsHRtlsA1Itdk9GPgJWKK+4swpjbmbGs1rhvIeAWzVgP2xTe3VhMJiwKBTic7o
tbmbhpsErQ2nVo511c2iZN+UlEE+2RKwvmjQCHSZof/X1MD85nlebk6fkBFAB+hM364oT76xLbRX
A/rajxDT7tqbJFxLjS2cXsSFhICxAeBofOP5GkUVWu8A/NRBUf6oVA+RvEvClWTEogkNlQdk+2YU
MrfH+2xI0cYq6a463fX+4wTEYE+fru/rha1GUEv5rw1ulg0f7H1oWNPdYuq/B6n5FvJ65ehcwhng
YNGsO9Orzz2JPGajGqdG6SmCHXA2Mk0xZegSV/XWs8Du+elZAJG32kN4hPquNYrP9VqL3uLRPTHP
DXFQkdqEY0AYP6CRtAnAox1GZWnVfgg9ck0HisQYlZVBL8yrDow+hPIIYEZAkJ9vD/Bmkp6MuN49
ua43SAVG4OqE9uH11fvtZOM9BfS8ECHhvY0GBM7xkgKtK3GvIKp+wlvItlX2YJg3Dz5zPgzmfG9C
diua0KJ2iCtYpm3f7F/tH/Z58/n82B7Aj/0nALP+I1jA3rfb++327env/SO4Dq2D5btvh71nHu7X
wGVLy3H6ydzBKWjfNfWIc91MjTlEz2Q89KR0OulOArDl+vwsxnOnxri73Uv9qaajqroKmhGKag9o
qEye1cyRvoTSUVU7fVb29CYqDh7I468bXzi+s+rdf9dm3iInz8dZo7uOMqyNkryrSPP2lYXO++s2
fvVIr20Azkf4nlgUzUBU9wB+yMGZWYZA+gbqKBnkrGTWoLJje2DUgiqQDy6CfX2DRAJk0q21ZMJS
qE4JeNfQtoDcOX/KY7VVlCTGjeyPH/mw7eaIxmfNdBfWB1Fzqmyt0XLpiKF6BC4u3JMIHbm9Xza0
FGaeB7f0RKah2SxYqbb8vsL4yUU6G75LwlsMr7XzFQT2IgPgLdFdB5qM5u5pYj+6pbJvYhPzx7N+
jqFZWjqzI+BdHrdkl7y9pAwqHw9/1loGZx917Us4H0bHQZWnbh6rdhhdT+nxVv0AZGRlO/0u0jU7
XEgATolgzAhGnLJxD87RNwNaB181M1h18/blPO2o9fOry2MZ5vG7f4OwFCsYUvFg8nM+Z+qx2Lk/
5JD9fGnNNaq7pQMFkk4JgikgwEZK+nw5pjKgWVi04LsAy0g77jtlm6fdyqldnOkTI9wMCFpTQfqo
1t0BvoICiwr6lhYsqPnn9ZO7uHtP7HAXRE2QV28aDKb1BwiGkRotNWU8rkSSy1OG/vz5IkJvxfwV
Jz5IrGhmTN2gu+A+wpPqphu3EjhJrg9lKRY3sCRAqBNkkFT53AjITDo/yDLdHSnApS/o3iieyYCe
WqRx1vSZF5fnxBbn0GURfFdVlOqubxymbzGyirIypXrtebHkzEAy+1ucx+39q1txMm9S1/aVHpQI
i0BAHim7uhbNMSitYbhH2Dmg7GoYD9dnceFexDohEYBr3ABSg9vdFEzSfpEoumto43igUlDaTSht
pkK/rZFPA3tQuGJxYQtC4Baa3ipoHGbk9fm6GaMKEREBTkWpwMUUIRfW1U/XB7WwXGcmuHwKCXMZ
JBfwJ1KsMgUAaBUJpslJ0zWdm4WNTtCZgeeSOP9rcBs9mUK/iSUYKss/wNAEJYiqh5WuyzUb889P
NsXUiMQnFWw08QfG0pKtNKwAxxfnC2lfVUNKSEPwdm7C0McuaUZs7yEBvVA3jU+6jmSIKoCXLEbD
y/XVWdpyaIvDM0YDhwceWefWZD9LIXXe664g54HdBTl4ticaM68O0GSWhsGmzYOv6zZ/Ndu5K+bs
4cSlJNrCC1opxcNpAKn1LWGEvUSbl8rqIVdZQvyjNO98BrHMzcPx+H6k1gMboXN3I0HnzuyZDNbC
nq3FLosTcfKY4yYiFQC/TBK4ydJonppwoGZMW8hJoGQFEWjWaYXKrk+DLmNuL6bh5OHFrXSjiFWL
TD5aKvbj/qW28aY2G8wIXtP4FbPqDUpN7f4NyvcOQrunn9wU5ukCqSpD80JuPvzsHrApdjoagkIT
KjEQfvTAT4X/nOlBQRqFm/m1MyFSJLKtZt3/m0nTFSREQD8BMAq/V7taHYcxJ3gBa77qyH4CYqc0
fytGfSe3cnqno2fKWpm1hUlDzhQyTAD+gY6MmzREn7HUk4S4Gnkekx3i+hzaWXIe/9+vTbT7k1nn
HH39oBs/Pxjp2I59JYUElzNaGMRMya2kQ/W9r2m/shGWtt4/plAsPTeVZFpVapqAR35dPUZq96IO
8isJpYaBmFwzA6i6OtcnkdcXQhF6bgEBkgYIr9+c57lJP6GwGabEfWsg3VvhmfCCdI6VmBFeD+j2
MpO7moEnxWksavfmm2xDpVqvtigGXP+SJYeKkAGK58j6XjY2ZZpWDolaEdcQ9oJ+L4o/Bm706zYW
5xewFB0t3IhPeNEGgcTa2Pk5cctgikzUwI5QdkfCQUNOWTlO0ea6ucUhQW8HNe9ZJYpnugZwaZJD
ryEuiNmYhn60nH420/N1I/LSNYGqKfLkaIQBgJDzV2QMVCEcW+JW0NcJ+kMP/ircRuPfoTmKCeuo
Y1A0R4rHUkeGTt2AOy/xDtlUs2wbCg9DFzPUOdgg+Gz0+ls/KJgHea32KK5Bjy+7EubNhkME2CkA
fxdcLv3QVHXVjMT1ghRQccUJmkOP54u/kxtLk0wd7RlmLRv/Yh0IFkGde71Qb5xn8OSurnqFgrVD
Ia7UQwuakOZeAFfaxkMib6Wy+VuZ4D35qal5B56ZQp+AEMFUa3bOgF8aiuUjmPXxCEeLElBkD9lu
gCCzgfvtDpfbwGLTBwX7hN7FhB39zY9vs5sQs8ACwwz29/etafyL2IUA9gFEJ7BHIp9LRAI90xIw
iLjhpD/han/SK1Ka3iCLK+ftN2i4mA6EsBBIAXoUYn3n0xFMSQFSRQM+GjdVsotZZ0nOaNfsDmWs
rWTdheynY98Ju8l3BejWQBKBqq9kw9cxDPz6SfmNmq99DfdekGby6MLH1yT6yNTWMsC6+UfoN1qz
8bKDnrpRUJuKjkyUgf4cSBwBfg8hlHo35rbay+B7HRyQLEHvCLBs4WAoO+CWrUI/jPVWiQ40wiMx
NpsmBlXvmxTs0yFkbXxXt04tgKQXbzpTp0x0Q+iLqWlt9TpkF/ydVoym3q0NFjN7baxcDCxE4Oae
BgKv0KHZEJS5aN28Pp1LfgelYtSr55cKMlvna1vHcYEz7lOXDMdmAntm+EQVcBG2K1fUUh4CTVug
V5/BQwBgcGcKRQs/DDIsW4Vzk7M3cDJZBLERanIMtxJoMQz0/ukmNtMDpCPsn2/Kvr9Vpv9qGzS2
KX7P4c/IqH0fW3hfMysy1wooC+9eqLJAz2LWzdEVnXs/daXcECWIqKv4n+L4mQ01S/3PMvs0tNJW
abpyW16SccCVntrjopKoHEqlKWCP0C/Rv/UUp4R0Xd27JMCtXZRMLM20Z2piGYcwAuMd+N2yXYCg
UB/vGzkGD81gJpKtjAo2IOTZgbpHLjB9rEsrkd5HyZyg+pcKrCgfku6Fdo+xx7Qp3sbCWmfF0g0G
BCcFrgYd7qj2zvfoidOkbdIJeddQkKgAB1fJTptOjypeIU3yGCl3sncLjR8/+m7Sv5ryFPW78XsC
e4+GWyp6F8PRHAoGVjlWySD772smyX+a9/RxWFPaWLy/5gWeu00AXuExp0Pb536ppdRNdnR493zk
+lAV26nbDnrrqjusFIWXMtbk1B7vPkmsG0EJex3YVac8fdWMV7ENTP1Oy03fuC8orhSwOEyhrcf3
igQC8GklJOU1Fn4DxNNv4J1mAEaFuW3CHbw7MTC97BHM5CyENI1kGcYGbSqyeo9Qy1SIM6XgRh1s
In6KYfVQBZCC8pi02l48723et6HADA4nVGuAmObu80YMxCqMsfd7bFRXKZGAyb+LwgSPX+Jvy2jF
0S30y8yAANR68cyAcqLMnbUSqhpC7hfUhYCEUtvaUQNIzvWH99Js0ppNICrJd9ed61LF89QmX6xH
krvwdD/HtAOqDa4hJzCHrWCDZYgdKXvN4NDA2wbGRM9Fx7iVrhTxLxlm4F9OxsynA0a9rIN6tq8N
TlPrh64YABHtILBn6fUmGGuzqe/ArZtmB1W26nytg3V26pdr/N85/4XMnPiEdvCjRuthvzSKvSK8
UcUk4k5U0OgZBCt7fHE/IUSHqhjKc0jun/ufSA20kXoVjvUoMdBcmUZtJQidI3IQ9KOslGa8VqtZ
diUnNrn7OVEKMLMCYewqiq1uegKJa0wuKtaAaDC9eS2eJe/v9T219BwBSADvWFAfoYGDGybVohJk
sz11Q020muxNBGwoj5+uG1lcN6RKQW8MFTmgMc7ncqxaSc0rStwoSs1Q3np9YhHPbtTaFNa0OH+f
+BebBHsEJOtIkOF5fm5MFzoA62s4ArSpW9Eu2olQUseBZD5TUaTx2ZOBgCEAXRWKYJMlsC8Uobb6
zTG/6a33GczlsXR389yzP4mZIeYEiwuKGLLz/Of6rCzuMDw6kSHBxFw87ANBl+ushyPXgsylHnbw
GB/i1sJzyYnH4SOuSrC+v103uhSSQMkEcGjgVgEd4eImUcpblKNhlNYKy2KETTfppjXAEZcjeJJW
3qGLu+vEGrcWZVPFUalhQ+twiYX8pcp/Rjwrrw9pKVQASgpJC1D8Auz967ZO3MJopHEmCwFcv/CS
tjVL9K+u3rX9k++/Jc02aVgLBKIY4ja6jTI3lbaDBo5ZMQdo5SsybseZ0aAFX9ZY2JVSvDZ+s6nC
TUE3Rb+9/q2LR3zG84FnTEJijFfb9aWpKQuho67k24Fm5/kmfWgrU0MyIACcWXqo126qpRU/tchd
jCRV/SgK5hMe4n3tT8K7n8V27jXoy/qu4v6tx+18fZRrJrlN1np5GyUjTI5xbE8qYvHmaUjucnQW
+0lvq4K20l23ZnD++ckOSDG8qe6G2eDe26d1eBN7f0r/AVIHVhZ22+vDWzq4s8AgfAyuh4uamdbK
Sl0h6+KmkPkQqoNEt73AdCAPQXpL31phJdZYzMeha3pmPpsb7X5DwpPh9VWfoY4PbJkMsAbdD3jp
+NviqDhg+2Mfql0yfT9nxyX2FIPwqGNPtTkRPFftLFlZ2nm3cN6VIq1kYNjoSQXJyvlMS343Qq4b
OV1sZJv4X3JRbxtCWY4Q+/osL1waZ5a4NU2EIgE/Biwl3kcjVmx+v0i0tZIYGS1hZUkXh6VC5RQd
d7gH+Rn2u8CHJnBAXJRBEExEjipD5ETPTUlcy+f+Qm4upvC3KQVICBTXZqd5sppx0U1+WYZkxkGE
0Q7g/Yns9Px7sjrhPR7sOCis+Bl6Bs3XKN2E9WiCuwHAjHanDE+jvpHjtdrYkleCGiFAWMj/4AXD
o4TK2KgyIUXCN+2hVDs9V9KDSu1A/yiEdEfyo+LnL4ry+i8W+MSozM0D6gH6kMFoF4OodvgB2tBq
8p8WvR2opK3spjnEuJh03A0o/eHyQ7b33JgoKHoWQpfCFcNUNpMEqD8hKdd4Oha30YkV7nS0U5iI
3VQgiSbtxxQ1IVRwOnSu91DCHtdK90tPEHC5oPwwi1cCncnFbr0CAj/cYkhdvTWi9TVBA9sDUU50
Qx/8l2QF67I4NEwdzggeu+AwP5/ASSqjJItqpOKjd9rAiatfdf0qC2vwiqWFAjc7iPqBqEFykI8V
SZgoXToSd6BP4eTSZiXqWnIrMyr2NzSEXjs3jop0XoOOBuKCP5lp5fsA4gYjeykhnNNrn9d3+Oyi
+E2H3ph5utA+c9HGXip9FEVoTUMXpz3JFcvlx2RC3eS+Rsp5zTMvpcQAYvyvNZ0rFKGGkcjAPBM3
q+lOyW/FHGxQ0TvU56XsMwARlmdWGjxbkByiJLCKSgIvz7QfksqGnDmb4tehhtp6vaPBCxlS5hl3
Xn8f5JAfMQUw1A9ITIeHGFoj4m5u3Z3qPbgiduAnpx0O7gPaesHowTIB3R7ZDYin25EJ6QPxQyaP
1vWZXbiCz8bK5RlB1+yFIKwgbi0HD32zobpgAsaO7qcD2nT6XSOtlYmW9iWELdGbiXQj/Ag3u72R
VBCMwlqm0AuIMvGWCsXu+qCWjhjFvYqXGB7aIl+JMry2HUEtSdw4V1XWJbJhEgXN+2KK5Erh+2Tl
0lNmB3GxPw0US6EOAHJOHpdDxCBO28Yj7u2bxiygLgAKfJmz8m8ft1+R9QVNa/aG332GMrI55+JV
/Nroidk9Xx/6QpsmelzQ54R3CYrF4OI+dy9B0KNDXManqIOttBCAsFL9EAdbvd2J064bYrN3mxrs
3HsRsKspQAjvVECMjKxZo9xY8hDwcXhKILUsI8w7/5RYVaagh+qT69cj04d31XsADQmL+2MVrbHn
/o6LXwID7gGdPojvDL7sEhtkzLG1kGZA1QC5w3IbBJuJbEcMLhoCNDziMoytGBX/jg0T/qfM/OhJ
659WFmCOOq59CLcABg0VX6IldYVyqzfhVihtHQMfH3LQ0Bob5Duy6K+nmBXeVz9gPRnXSupL2SXc
Zf9MBXd5ltIAba8RUxEkHzlx6rrddSGI7TSHaKzr7+cmlemnSGKW5rthDUvPrzrwaaDCxYWA+w0J
RL7PNErECNnzvHRHUBhDYo/RyTe1PnTU5ElZo/DmncmvMRRJ5vQSFH/4ZKUfgiItFCQQVwEQcS8J
WbbxaWOsOMmlIc1IOES0qD4AwnO+kXPkIT1igAWpUEwkZ7Z0lDZl5N929XMvrkYjl2NS5gctAM0z
zz0aBs6tYchQ1AJMxkVlGY9wwWB0P7aQQGvutE0KxbkPD0pbyBGn5CMy1nbP5VihbgL/Mevs4Hee
+UMU+3zUlahwk65kxP9AEcpUIFutg84nXKNnWBjqmTEugm/jHE1TRVy4kK1D1hvl3GLlQXvREoHO
JeSVge+i4OvDCnImgFtuUtLRGI3XhpPvpYO6K3+0bQ3GCdSGQV/MUEss19zRvEanTuA/ViEnAZbO
ubWGC45iqvcotcCqJCb2UEtmDLb1qPZuUlLcX3c4vL/hTXHBa4vs1+wOY6Tp6ihE0ushTtaeWms2
5nU8eWkJVSSAjC9M3KzP9FnZIUxutTCFxFTeNC/Xx7OwAbFg/0wdt2ApTfoUNO+xCx01NuW7MsEG
pP+PszPbcdvotvATEeA83JKU1IOldnu2b4jETjhPxZlPfz72xUGLIkTkBwInQYCUqrhr1x7WXutZ
1pg9sndAgHtrra6aAM9QxBafSX4tzaMxfkN2trS9LN9tbi0f/J5BLL/k3Qka42xWSc5KZvJQzt4Y
ESwvRHeTFn2OIuFX0uc8+TBkjB8FAGEV+/g/nCrhOqkpY0HaegzaaYMugiQDgxzQEQjF96QZjvIU
uVkYEHN+vb/aOqpcbFJTuW/LVAYMGKuSQ2tNKOrJKWIGNYXCc1eddHQTjAcpPQfNqy7/ub/czWDp
er3l97w7XStTGSw1WC8FTSUfCv/l0+/KnQ/Q/O6UkG5yxdVS66BGnZvMEWmW8eKgjficRyCBqPtO
cCgfQ1HRwmJ4VhJuNe6BDraMlVEW+BGWDwj36PUmUzHZGmJGcI2OEiLToX5ZZBtF8TvdIzPadJrv
l1rdiyitLV2ULDXO38FyoW/tqmp/DEq63Q9lOp006CjnwZVUQMZ0p+LgaDaj29DWuf9lb2o8b8f9
btOrexMF+twZZonneawvw6H3JQVYwnDoPhUv0Yv6MzwPH9vDjPoXEhjMRxSjV++Nv2xa87vfsLJm
W0/rkFJ/dtHDH7wf8w8ruDAH3n3Jf8vFznu1t9bKkoMsTZ3BrrKLFZ4KwGIRWBrpWNdu/se0jka/
V865iZvfDtiARooROsZg1xUr4jc1UCw0UGYm3Y+MBI7S34hiu/n8oMyfpO6P9tTP59ikIZD7szhM
3dEM9i7VkgmsvSO0JJQpoK3gN6yy0IaO85SYnHBee6oG6Xz+I1fdPHDrP/Pohv+5TLdsmooFiJLF
S3Gbrq+SkKQ0t9osZ6ZZ0Ng3ZIecvEiUuPXCpFc6wENW3bpW35X/5gmKwW4my1nh1kC5/ofnjtod
YSNdJIgXVletScaxlWsM3NCbo5w/qNzpKXvOy5cx2yOG3nrG36+1uky1nJihxYe5GNVr2KAm+VHa
Q7+tKzVvJ8skl6ovUQef9PpkU82sug4p94uDcDtNyroM/ci23anxxfjTTowdB7G1HlO1nN/CnnfD
hma2sj4XfZ0hFnEOl6LkP6b5GPbPk/lrcB7uO6PNZ4ZReEtbRtSA8a8S2jiK7XJCy/USNN+mBCVO
t1ccN+lHiOUUF8HDIjQ9qTYO6vx7Mnc8w9ZOkaZYyGOASaOQcH2ypSaKOOrT/CIBFMnz6CyFx9yi
2NalnmQfaLnd3+3WehZJOzAzwgbkMa7XE6GmxaMy5hcRy0+G9KyIZQL8U6j7VuF4bdftlQu2XJ/F
aC33gKNFYvt6QT3rUZ7O9ZxHvIIIog1e/5ki/vlb2HwJtfZ/MBwIkRbRFnzBDTHgaHWzjcB3jt8L
0N12kQN2M3BaBqrRffG5jIKP98/zhoCUb4eoBE1qxpwcqjMr67FQeVYEetOXeY5fzYA3bFHIrr9q
3XOrfemd4TWzg/OguZC2HuQJ6M+HsP8Y5vK5mhkuqNEdjn9L8VP3/f4PuwEhvf0wOqjcILQvrHXP
xgkr0GhBVjJgnzzGvfEs2vpvzan+GMWDbUTugMEZYOD0Rj7VkuoJEtHIDSPCV+AIx0CYnizmj1Jy
avdojm/oe5bfBiKMHi+/bgGXXxuFZoIvNtESv1jmP9Ccvcxq4tpUfuG/CaVPRZL64tWcU7/rGcgI
HnQbHisYu6X+cUaSdN5tOi3rrV4qaMrhiSIzpqb11kJ/F2kmudADaQhzWPoCz9Bh29Ct4hwPiepX
4ef7H2Yj4Ltaa+WuBXy1ZjDrSyzgS90JvWev5uCbzM8tc+cJ3tvX6vLlYZzZjb2oT2nRQUPeSv0s
ye2xGHay1ZsO2dsHBd+HeAV+hWD2+oMm1Izg3MKNiUE9FSlTanIOcNsBbZXKXpfKfpRpxzmIfCvf
g89svH9cPeqjiAczwbImqkXqb0ryPs4vIUiBMrYe00l8dSiw3/9uNwW4ZY8LhgLiP6am8S/Xe1RQ
WrSaoMkvWpycRTMe5Hj40IWfO+vvLHT81nRnU/eHIH4Im+EvXf+aOXsIr43KCvxfcF7RizUhNlsl
C3UntHkOivxSyErsdWPUelOLmP39nW64bMIolZGkRY8EutzrjfZxU8ppy0aj2fwjK/XnZmqf8/YL
QmZ+PMlnI1R/aoVxvL/qlq3yCvIS0mTVb8ah1Ko39Dqr80sZFp7V6o9wZbpItrlNOO047S2LwVDh
W5XZI7p21xtUC40vNLRssJEV1+4cJBhQGDsoARje+7vaXOrtaaClRs1o9d42dEvMOOqWpYrDGFKQ
n5rmQ0yl4H9aaPlsyzwZkdr1nkhf6za2hvwSa7obtl/jwfLb9D8yqixXAFIg6GN1dNgpJF4vokl6
lJcO0YOkDvaht9Q/gyhlsHfmXgdry9LptC/jVToEMWtygiAvK0R3CRsE0uOz/VrG486BbVg5HQw4
L0Gpwo227u4YfW87Y10WFzGjFMvgQdsqXgBv7qmSpjZ4jCSNBBllJSfxJcbqT7xO8h4mfcM8KD/D
LsUIlw1Lzeqq1Voyiajti0uSAimglNm5Dt2b+za4FQrAKwwcBxyuzfTByjvnZRbZZo32GmKS351D
vwyQwGdx+fr9MDEQ+a1D/GsPdvYWX6ze1PeLrksqTmXnepKzaNoIv3a8mqbUhPnDjyOSx9bxxt53
kkOgP1Qp/F1PkrSXGG3EupA80aJicoqZnfXh9iWqw7qWFpdUyObRiqPgICp9dPPBZLxAq46CIZ7j
rFV71fatpwKGagQ2oDYCyrLmp87jsUTXaCS+seTqr1puBxAso+7Jcjk8xq29WJSSnKopBpub16Y3
OOrgxUqSvxamInmZVjQ77nXrMICv0EWjRctMyOJ+34U4IxNWWQVv8qWWUvtZlI5yaAiGntSqlp/C
2gkPYqgm39Aj+dN989uycSALgKLo5PA9lv/+bmU5mvo8t5Ffk4z5GFT9Q5F4Uy2f7q+yEVbRKoJk
lDraQqC9ck2yE81jOyPY2AWHuv5L7R++D8a/uzXQrWVA5gNfw9FSWVm5WbnMR15HwTFWKV8xS4gX
R/lxmLWXsp8NYAPaHtJrw1EtZGYUz4k5cBWr2zvn0ZgXaVkh46I9KcWLQmSFWuq51BTfyB76k7wr
3LF1ed+vuSbKLyoGZdq+Xtb8bIfnWP7V25+6TH7MKcVl2ouOtkKjfpxj3c+LLyIsT9VecX3jBVj6
ZUgckMIs2hPXZuMogSTKuUdGsZ49afzVlHtB6+JcVx6KITsw14xiEW+s3xg5k4cUvsrqUqcPSnKQ
HX+oyBQPff9tyL4pU+eG2ZcsPQw7E48bkc4bSSbeePH9ax6WfjLHINBIGbtMbQ653v6lpZ3mpVYs
u3ll73E8b9nPgoFSHO4eUpirg5SltOzyaSoJrLoZLGQso3kYlNGr0tP06Z3HGuDGo+iT2k0VSd6J
tTb8DpEqcZ2+MP9Rzbn+jCXVbCuJJTqPDuNHTeSl5yTNjkIDFFosrnjncDfMhqE34iCGjYiV10AU
LZjSXqsEzcfuu4KobzL894oNJVXmoRn/hoTWWkV0SWbmaj9zHRNNFw/hVEVuaYzTxwb2potTqgyW
SGp4suvQ2ulrbTjSpTwFnRK8t/yxChYGbWR+XszVBXgGRSqn/dB300My/w/9W3yNqQIvsxnf0VYZ
KsibThkmdKOmefSi0EQh83DfWW/V3ND7AMhCH2lpSa9eox5ofak6CAGGhfQEXu5zD5lZbfmMlLhh
X36KEG91UzAfw0Jc2GbHNv+vigvEsoxiQg24bJEnevUTYFALnS5GcDFIY3pnX5run/ub3LLE9wus
jrFv4OY2jAxFx+J5lL+PZeDeX2CrawUPPlfb4hwJclYZqVFJkZYHfKgiOxb9STw6ga/7ZQPlspH7
Su3ae02TjefPIpQinKLqpRLgXN/mgsm6JJ5ChNYCxBci+WzlzwEjMZo/lsf7u9s6PmiucfwMbqEB
uHJb+VzJdlU2KMVaQPHgWZG9MIt3LvPWfohNFJAETDLB3329H1NO1bKp9PqiV8LrZtWXS2j9mwSo
6PA6ptFOzrH871YvDnm7Qn67yFcAb75eTgzJaE99ifBWRscrHJ+sTj9peGg32tnYlq/g7Eicltry
Te+FSrJMVpOKCzN/DNM69cuQdiVU0ztGvnWAvJ/yAtUhh3JWPmnOpm5sOl0Q3GXHQYouSnWarIHe
fvVJ3utgbpgENBekMHC6giZ4Kyu+iyTNSkRpgoj7xQzKb7Mzgrmqd+b8t5YgygKngx4LBfLVc5Xm
Azz6NQYumj5zCytIDn2X7fU3NuwAZUS8uEY1ichjZXZOgP/LFNBUqrCfewuw9Tw+mmbu9/Hp/i3a
WIlgFYgM+Oe3Dse1xUk0WZmbK9tL3tq+Hv9py29yoru1tDP8eHtuy0QZKSb4MGpTa3yYKuVVofdI
mJuzbL+Mhj38Cmtqmvd3cxvKsAo9TZAkVOLwC9e7kWM1GZSQUKaI+g/6UBS+2geKr4Wt8xgkbYiQ
tl0BDGykg91Oe8qGt2eJqyUmBe6Lw4D/5Xr1UbRVyYtZXpoBKvUmS4xXPbAyPyjH8ckYrWhntxv+
ffHt1FSBd1DGXAeKo9oqTqRX1WXRkVLcWWqVD42c2G6mSNaHsSmSl7khFLBFHgQwgQTmD7OvAG4X
g1Ed7x/97UXn4+Lx+UUYEp/hevOxmQ+RGZDFxcr0DcrlD5r8MzOPXVN7lrXnljcSaFYzoYGxwDwq
hMnXq7VNGg1CJTRPcdC53zRV/RMPYzCdD/D3dWRWKjpIRW04PoBq/QfQZF39MNiDGnlDKkq313oJ
/aFxtqqdV3fLCiiAUUVZlJqpOV//tAZCbiuu5eoCNcwUvrbJq4g9MezEelvHjdA2gCkIxshmV8ed
iNBI+jwg1msa82EKy+BkBDGQ9DQxYHGOP0tJvae6vbkz6qFcYYeDXyd9/SQXiZ4QTrRohMiSlHul
kT9ZdVJ5tdn8dd+ebvOCpfhKm574i0BdW31hJW+NslBZDPZ4d2mCOAkSNJM3BSDjU+dAmXvn8d1y
HoTrps2hUvVbZwYl4TMxAE63ST+r8q9KOUTWk8Z061Oj/0nMPR9/+wKzwXfLrb7g0DWOzKgf+Jak
/WgJ6WE0fwIl2tP02jIUc2FXpZ27TK0ujvndm6hDelhbBfkO//k0ZOGxGafz2JMfqNlFpp99/7Nt
Lsd7T3qFn7+pqXWjFHfVhPXbqXKKoxAOHqf7Z9Zg1Jh+R9UeUmjTBZJuLchng4DdXAWcCuyIQteV
6iI+pOm/na8ehe2nv5vORcVF+fr1/u62vhmd3KW3QicXGsHrw0zTTmrgZasAeI6u1Zge06EuPI87
h7h10RbNYoMUi0nJte1HYVA7VoesdpDpXtHIlT8Z4U/g658l3fx2f0sbUCBmF5ihXvRXlxhguYjv
DERprCCSUpXFqMOixPsQDeVxVL1ZdmPNmw1SvOqoTt8s57MMyeRgELwNL7J1nuLj/Z+yZTt4FbgS
QToshFbXv6Rox1LLarQ6a8SGIO6LnxvxxQofDHlnoc3n4/1KK6tJjSwogwgNzlS4puV1DH9mv6Hl
LyL3sRzcoHPjxp93eT8W138d3nPUyxgqjAHEkGvUT9zOaUX4UF9m2fQUir4x84GZGB5hXXUz9Efo
Xn9NquzrXO1VJTbAfbQPEJkjkV0A5utilsj1wsySuYbc11VJLorYF/W5FT9zS3fL5Jwpnwz1L7ma
gWA8p2Xid7n0cer28o6Nb0xghKUxMEl1ff1uqXFW0yPi5PPJhLcq99SBm6r5O6HRxkXFiQMfYBTG
WoAX16ZkldacRYGE7CsjRy0owVh9zqL8y32D3binV6us3MFU1pDR5YjfJln2ZJoeo0IutZdDW+wY
7OZ2KENwYPSxCXiutzOEZWwYcS0udt8dZDt76ir1sdXGP/f3s7mMhQyHAmngIkpzvYzUhfUYzOwn
kzTHFxRHvbTO2lNEbWHHxW08tkse8P9LLXbyzutIcmX0YcpwRdRjAOnZSEIvSqTPcStBU8p4aVrD
exXsNfW2d0h3EmGJhXd8dZBxbwVCMxJxcQhSs4f4d7CXg27aBCBDOijLlOQaBWAEJWF3HS0Jb+Iy
VnEoiX71xDmk5U4Kv7USfVyFVQiTyBKvj7Crm2aaEiEuIXCKODN9LX2ai/hYt//cN4sN9AbJLkEE
eBwHbMo6pHUaRZXGcBAXpVS617ScxFGppvnvwlCheqgYcaoU/bmPrfk4y+pTG5fKzn3echsLZvMN
1QAmaGWZiTl3Qhn4BVaa+WaeuuX4JZSOsaQf6z1ytC0beb/WyjRNKQ+6vO25bKceEdwXq//7/nlu
fTj6XQp5Ip0LQs3rDyeVlRUEKYLkRfo1zE56+QtAZrBHHrI4n9VjQ+WSR0aHhBQQ1WobYWZUQ6Mp
KHO3p7I6adrP+7vYCNAVcLsUDzRIFSjTXu/CdBrJbFOCFE2K8peIff7MpfJJTvi32o7tQ9ZmsluX
tbljC1vfh+IIgfoiDMPerhcO+0YazYHpr6w7VM5PI3q1m52mxJZ3er/E6mqJPuuKyJCJDzK6HhD2
I0J4qorpk+60B1n+mMkHtT7dP88tE19KceRyaFDjgq+31TWLACdomgs3qDd6v9d/1dCQ9Z2ni3Cn
GrN5o5mYJIgl3QEOsrpPch/GSm+b4iIq9S8plpUjtD+hJ3Sj9hljUo6KlrZemYcFMi6g3LpscHYS
vK39MqUOgIM8mcbz6ic4eR+OSUhlsG2eqtj5QALzOYzjkxIqL625U7bbshlIbqh3omqM6ayuXEKz
RPQxGl2Rkh14bXJGYAJl503butfvF1kFHWFTgJZVo/bSxgxRo4nqfJQGt5r/B78PoS+tT642CJXV
MlJgO1HQVQTsziifVSX3mPd/ahJH92EY3xvc3toUlCSgeUDB6DeMJUFbMOoxUmbHDGpXJH3rtooY
/MyoHwKz3VO23fhQC5sTfusN77Ku6suJRS87C5qLaFtsz7QhCsvLFNhcJO34ka0sgCa9g2wmRmGS
bF3fOEULUicSXQu/Y1UxbfFvkYDmjkNd86dxdhDQMcejPUv6Q9bJ2rFR8+JliKziGOWRDfi16ne+
7MbmaTRAQQDeh6Ne66HUsT011pg0vHLAzkLb1frON7UdR7N1+WnQQKi5VFbIRFYVKkcd6y4SUXcx
T079FNiHuH5urYbG2mNZlkfVirn5j/e924YZsSZU3+TpZF72ymgby0qYDs66C8QHNj3mS1b+tfM9
N06PuiIcP4SVrLGOEYogH3EzTf8WUqJ4VSmam3Sy99838n6VlZtusrDWxCz6yzC71fSta/1S+TjQ
Kb+/zNZmiB8XPClZOV/p2jbVMQmytoiHi1n+GaKnCNm19vf9JTY+CWVj2nSLtZEprXyiUIJSprcw
LKLgSfy1AksdpOrBKbrD/YVuGJypYVAOB31DaX5JyFZRdzPJ4xBJzXCBS25+imXtzxRVH0T9neL4
FPkarDlOxrQNperML/OHTkk8Ux8hAP5cJR9152cfep36qej+xm8bw2ueHZTKL4sEkTq3Cbw8/SH0
S5X4snyIJyb+T2b/1YxN+DypmvzQPurGeYiygy3Pz+305f7uto4ReCDtJscBwrkGz8U5CmVzoMAS
Gyd+4fg1ozyN8TU24x373qp1LdVXPD9ei1BgFXFNE8zPptUNpGcZJf7BC9TnvtY+hXH5sa3+VYLw
PMIYWtqaa8fpjtdYDG4VToJooPQLYw4vwdoxj7M8jmmqDZfpFCaPg2nA7+wl5uCK3fnw28jSMGCw
of1F5c6ho3dt+3GfjaOcOFTQeyA2PDXtc+LH0e9a+beS/r3/9fSbbRnwLIM84+vRtF5HyVpvgdqM
VVJ4Y3RH3P+4R1Zwe5NRbwCaheAIdTaimOvdiLk2wyZfCtmZUH3qb+6gxxkzFMNOjHMbtLKQuij5
0nTgUq+OLWlmk7gxobSSma0rRw3IZfskxyazm7k3Z/JleOnTbCeU3DhACkrwRALrx1WtmwLBaGXN
PJHvKnp9zoT5S3GKHf+xYfggQcg8mUniFAFjXB/hKDe2mcZEq904z342K5ZXWghgtBFUzHWbeL0e
Cz8VNLnUyG78EdLcwJ72Bgi3tvqGxTVU+tm4s+uf0VVZZZcyVZgyVQ5wNh/04O/71rjxCWmUv1Gn
YPsACK9XoOcS9FFDdayqKjePtZxWR0+NTATnSldaP7T1fwMVOKi8Nzlwe73JAuipLRujLmIue39f
j+kNgxKhJS5xmD0Y1GTM6BwuuLc0/KDpn+9v89ZlAtuTwaNQmqOotbZUVQdMzWhtf5nART5WWqH7
qh0lftS206OllXuc+Rub4zhBRwKPJOpZCzGpXVQqeV+yXtk+ADf7XgVq50oNbBr61D/pqX68v8Fb
D8YG3y24shSRTnlYqXV/gWL9QWXGC2krC2DWjIWmgXpi+ux0f8XVkRInAJ8jFyYXh/LiJsFR9FAb
Rrspz3WiWC4IwuIRnWDb05Vkfs5aY6/XvfJqb+tRRF70CIkcmAO5tpdIGWwjkMvqbDERqNN3jekN
1Nav+7ta48Dellm01RDwXLDY6zzV0hs7o+fIMknJEXJznpSgy9w2gZt6tgbtdztl6ad+CCErmSbr
OVD00VeLYXia4iDf8bArO1p+DTijReaEBAVFr1UQ61S0OmNVbc6SPjVHZY6/FlbyxTQga3HCHHrc
QAw7vm/jnHluARTQTOOc18WOIm/COda05qxhwQwrS9FTO0TDs84YwI4JrccA3rbHC0iBeZEJJzG6
/qZ6mWtdNavtWYqU1DpOhhMA2+0YeHXSWCI/iE1miYxGiO9Rmfb2QVKqonNLTQp/B0Zq/OiaXnpN
O0iI3LybReCa9lxoLhQipTgIgQIUjLyFHLlMJFc7JZt1H+vt1y9M9yi1IiBNseT61zMxyPNU281Z
KFmFhFWY1A+hNed+WVrIRzQ9JKNtEBbHpjPLUyqN8l+gJVs0QbpaOkp1UhwLWeqekthpvulBBZ9k
FYidz7nOvd5+5dKCAehOC+SmeJWmczRFhdWcLXhAIMpIxGsjheDKxmz2QjtDYr7pMs8wUSpRWlNy
Q7tQdj702615F8vxI5b8mlLI29QtWdn1UZVTUFkhdbTzHKS24udqYIS+Os7LQHFgobAxl3Hzjfsd
dMcInGJ3FMBKW7eYxvDvAXVIsGlDWxOZKX39YufoKAnDSJ4gcSlCWi32BNkZsotod0SRWfwdT2Pf
ekVWIJUQ9KH2xWCKCMoOLZjnQzZ2QeN2yih/ue88bq8OAilQC0BEgg4TyObrXYp4nsx0mNpzqSpw
FYtGYYyZjKM3nN0K+RJ6r0+Ud4X4GA9M42R1ol295LeyzFrwZ/tBmKma1zZJxBxHYPtlGARfR6sE
fSlF04PQOi6COv/MNAZc7m96WWj9Q/AWEL6g2EqOv/ohYSniSjKwr9IanQMEXF8CM0sfiiGmSgQV
mZk0/n9fkVo2s7EQSPGWr7yG1eiGSPW5PZtzVboLIZvfzjpqIJ0ZHrCz4QSKrn28v+gqUHqzYAok
GsmBCXPEuoQR96HN3JXSnos+Fq90HGNokIrSt+puOhANNqdOiXQ49SfkFWaz+F+WZyqAe7zMs65B
FTKUS3nX8bnNyhSebuTDzyKoIbp39D9p3uSPJoqCXtoLqNNNcw+osu7lLrunE0Osxou4ANlXiaAh
0ym3A6k/m3ITf87MBuECXZ7d2h7NU1wX8UEb4+kwdmXnhUTvx6atJY8w5xPcoIHX1mpN9jyE362+
3WvsrUKft99Gkg+AFbQfRIyrWyd3I1NdylCdw5Cihd0yANLrlkd2org1Nb9Xmx7cR8iJNe++SWxc
d9qWSy4HaQuBwMryaUNVPV1Fce6TAq1uETbMiTqS2cmnQOfi75jAbcDFKBHs89TQqIfzKa69y2x1
0ZAwgnIuwU68ZjrjYjpaW55tVAyGoOMTf7+/v+V/uLrZTGjgGRnrZbhonUfGYRIlc+yIs6Qm81Fa
DI+y+V6jbXNbS92JMg0l3/WwNP2eAQRb2Jy7MYCeu1V6TaQeFa9K+hgH2UykJyGPPO9kkRvL0q03
WXORp7gJc8x4Bj64bE6dfikGCDZw47kE70/Y7qRYG/ZJGGUs1glSkWrr9XezKsURZJPNuW6F32aG
Z5ntwZzAOwD1qqzyhKiAe//LbUSxBCVUGOjfMN9G8eR6zWoQRdp3XX/GMznfQyP7PppZeaiy3PAj
I50OzqhBCkrY6qaJBGu26Sy0kbpRuWMfmMf7P2fDkAzAYPgt/rbAjK5/zQjLbNAUc39mElj/FI3h
fMz6Zq+Qv+GhqSpC5qzACanfEAVX9CbqOFb7c6rnL50THFNL9icJNiNoZgUUZJb2ZdCjnQh9w46o
GjHkDDiU01475lGZi8IaRH8WYde7EVgepc1/yU30UOsP949xI1xmqmLhOUM+i7d2zZmYl2ThTWD0
Z1lp489aIHXmQy4lveMlbZC8mElXfEoDu3LcSMNP+zIydqjbiDr/o4V6ehzgnnZTnrGXsIrHj9TN
f9Zo0D4Q4zaPIpWUj70WGTtecuuAFn3vpQpLeLDu2oZAy7qxCodzy0DNYDg9gJX+L22sK68S2en+
EW3cNYqfDDQwyUAHeu0jK3PQcpjReadG0XuTmBGsy7I/baj+ivrWbyrwnHq7F/dtrQqlFJOs1LYN
Mv5r+046s7O6Kh7OwjQ+N/mHuf7dZ6c0IA5pD4Yc7QyUbRg6Pmspub0NC66TQntIKmlsy+Hc9ObD
GFpQkX4rkuxYpQdHK07Fn2CY9hzKsoXVW0CPg5xQZ9BrUYe93iJy9cxuyNlwthY54Sqf7Mc+M/tj
yMtxanW5PzV6XD6E8ZT6uWH/IM5sDwq1Tjd3ohPKPHsj5BtmtTyCuLnlrxvgvRJaKHflzXAeqOM8
w6faniZq1SdY89VHKZv3hn+21oMAFjwI9483cbGBd+WquRsVqeOZPyv67JcA7F1u3l+hVv4gFm3/
+50BGEk0Q0luwaytDCpvndacEzGeuzD5WVPCceZ/K2P6Gpr1Dqp7LVG1RE/U3oCz0r8i418TNiY8
QonsxN15MtXpC/ybX7tFj63uK19O5vk5VDPHj4RmfWHEpfSyoREvoTSn6IPFceQ6sZHk6LAU/5id
ie7nODrV54aNHQMquG6UBKqblOl4gm1FPQ5UHXZu/FvP9NoyeePo7y1DCWxlHT80pWTZokmHc6Jb
CWQFUpc9kjrYn8MQCvW+Tx7CvBWvWWyHD5ElxQdFBbA+mAWZLpK5xypCjmqizeK3NFJOok6cY+cY
7UPZF7B4p0p71CU0HuXM/oSslORHTkeewxCcl+OF/LTKnuK+B7jat3sUGhtfB6EAui820RdQjTX8
d2QUzBF5O5zrtKt8MEnx56Rvwi8x7brDMPQid6NG+8pU8uS1szYcC2saD+okEr/vhvnQTSBLx6Zv
n8QQBU82DsoT9MZOjhGap2IyAreQ44xxuVo+JF2p7xjy7cvP7wc1QL+bBBv3eH1rhKymXWAYwzmY
q4DJV6mC1QnFjvte//ZusgoBJI8+btF5a7u/u5s24+hyWuAL9FZq/SJV5g+hWg7HzJIRmRw7dWdX
t/6ecjzYmKVGSDizHi1SzEZr5jkaz2ipqQiLW8MHCK8QdY+0/mClZeS3rV1ehszYo23cWhl2Kqoo
INCBpq0iqbSH5jio8ELNWAWnWA2/JjMUr0NvwBgtq9OHttVOVTPu1bNvnxwaLtoyW0ztRmVW/Po7
mnlnIjom5nPfnojAfBiFxlfDRFBAOk2V1+yxpi2p0+pSsx7UJm+FSMj1r9ezaCpNRRLP56EaTmoc
u5qSobL6Wiu6Nxd7zCCbu2OCACkZQhReuevVpm45cKObzxBDdL5waiAgjqRx0w3HVZC2kMBe+lO9
VJ1Mc96xpg3rpZDODNOSXVNGXO11pDYDjpGzHdTjND4m0bkXv+z/aRGyLKbEIaRaIwDbSsvKYoJh
Uyjtr0bJ/Tj7NZj/RP0eI/XGl2M36HphMDDQrXm3mHmzlEFu5jOTQpF4kZOL0X2V08mDUez+rd9I
chaIKJvh9Bdor3r92aIxkEw5c6ZzKMhdNKDKhzjyk9RrKELoXvu9bTNXqGAqDX9n6eWerezTpHcL
mhyrWUYMr5cOApRO1XCez3Rae48yXTt4vEH2EWsxnp0xqqHBjynOGVHuTxbcSlHdxzupx7pLydtN
BAiun/YADCo3/F+Z3omxsfgVhepr34MvVD5801V92/UAN9/f8tZ3fb/W4unf+diw6SK71lmri2cf
CZaZqo7yZGSRxxuz82U3vBxpMmUiapvchzUl5KyM6jiWunym7vKBBoA9ENcZ/F2DJLD9oVZiJ6K+
reQsqn5ARZZFceyr4I7a+1im9aScYyN7lMgavuRlF7sohu7hPG+PkZVQYjXpRcJ7s8bVm2hXN80Q
KOcG6lv11a7/9OaT3NLNQln+/hfb2hTOmpohUR2tnNWmVKEJy8li9VzYQ/tcCBski41ce1e10s/7
S90+8xoT0G9PIW0GZU2p0daKsEJj0s5JX1QHuj2dN8723oZuHSUQNWrrIFGWS78eKBmtosjlQVbP
Xa9/VqPyJAvHjY3ZE5l+ur+h2xeBpXApjHiRZYEkXll7kpvmFFvqGQK2j5rsK/KHepaP4SSf4Gg4
Cao2DMrvlKRuP9iCdiS1I8kCkLvW4oYyakidttegvA+gQKWZISFn0cObuWMZaxwijoOVFvZcHgJC
4TW0phBzmCU526vMVjkbffurb5kD7AqzOuZl+FHRK2BFErxPvaWEfqrUs4v7idx5rl/quP2P3Gpv
v4cA3qDHSWRDJfD6uCn19YMWyNq5SgtX5P9owbf733OjgP3WJlliaI4YOMX1CrYRChQHFe3c6HKS
uEqnNRCiBLCM6xP+S25U8S2u46HwyTPIazRDZICQAd+1XhNL3XgYunaUvEg1ysjL0LRBYLZr852L
tNGtgwqXfIaBcjRNGLW+/p1OPUZVMpra2aoa3c3SzDp1qeify9Cp/YkZEM+YsXpNCzpPqe2/O6mb
dszw5jcwxgQvF+XDZex2ATBf/wbmPoRUwAFxkcWHJIpoyxpuk/6iONu3hasHvlr5er6HZV57RmbE
lhlmeLlNSAhuwiCiLik2Ki18gZzA7ec/TgsXUPe3pfzgId25AOsHhrWoR/EHo8zqAt683iHKgQlo
mvn/SDuv3ciZJAs/EQF6c0uWlWOpJbW7IdSO3ns+/X7sBWZUrEIRvYsZzADzYxSVycjIyIgT5wRu
n/0eQunVbB9FhFwz8lg6/pt+rXJ38Y6bDc7ZAv9vChAMo50bbKugriauFFcdBDut31snFl0yAjvs
YUSfHhrtZ58ndtt+qg1kXa3KDoXmvm3kfdjBwPSVoGAUKf8gcfyKCpq6QqN4ZfNnkTgLIMccYpdI
1gkdBc8K+9A1vYe48HdyqNEW/l14X3lOryRPS659pFQJPBQy8TDqgbSmzzej06C69AoldLPuJcq+
ef3bND6MWmd7er3tpf2k/SpBRU/2lDh59jOrXHDgqvqlKxS70ZgSBZlgN7Fil/5aL2l5kc0/zcLv
gQ3PWeXyvSrSQR3HVIlcKYwZ8gcYbieDZ63kUn+xKh/TR8zg4pJGPXxGWeiLq3kavYlB2zJ2NVQr
RyDtiRgfkzR0Cgm2IeHU5OWxLcSN8cWD/FiPNjIE1bqSb1I/tY3ki4gwrKBvPMi4x2jXVImjgHRo
Q22ThmvncnkVzr/V5EL6X/wJUpvnX4tGp2cEoxi7SNbX2Qu60LsSUshe/9HK/cFLCUbH28H6ijNC
e05uNIuIcGYW8SfIZCmZUEtxK+suqF6l9hT6d039MKwqLlw8IVgcGpoUKJho4z5cJi6Bn5ZpKXpo
POTdDiwOoCKkLlhpL2souFUucAXc0NvE42fJyx7LofvnxbK3lBJmuiSi/jLYtmFsFL1Xak+CYDlo
Tm7hsUvIBSU52Zv/fMqBMnLLQnUN7o55sPNP6etjXMlmKDxpmdbswlRAwXrQ5AcvR30vUGvVVbkX
V5z98mvORuf+19zfow10bpSp2CkNzVh4CoHHO6Ma9KaTWb6EmEY3Ig1TI0JPbrly4V9GeEia5jF9
xroJa8sTJuV6JxXyIDxNFQRlTlaEmk7jTTcrInxee3Y9epZkF6FYi1tRQLFvZdlXXAtMMTgyBh7g
IbrAN/IOT1Wpn/gFnh/k9pDIDNJKXfCQyWkP9TsHtUvSDOoM07KzNP6cpnp1iBpL3mtNYa7ceMvc
EkUxXuWUjMDh0IdZAhJpddKmMsXEDcRB2maCDFVRipp4VLRrDZ8rpngV06P624cDPnv+wbPeDIcq
sGK3HhSF2S6AAEMF+rEcRmNlk5dc91wlMCJRuWZcgYFRjJ7bQtarV8I2St2C102TKBuzrG0vqJzu
XidXIW7Iwxvn+IEg0o2brDIOyHFQIdsZWm5X1bAb0/JHnSEHsnLWLnJsfhquNwcwRuBh1lr4vaR0
SRA0aeqKnkWplqte2ndjuvGKZzn+LlWtY2g7hby62TfGfZIK//zFmX5ggBUyO2ILeMbzrZkpvxp5
Bi174p2awepgzXzu+38M1fTzGPa0+AxzDX7ZZ/bVdoagCxl5jXoXqLLT1s/WEDmt5mZDt7tt7DIx
XVhbLElThbb1YZ5xJ7M7mmVvi96xGDZv0WOYIF2K3LaylikueUfJh1ghrYpZfpaPuCRXJB2rO2uo
creekWaB1OXbSM6e2654r2ZMJpdVeB91YctYcDpulLGO7niCNFtPtPJN4UXCe5Ah/XB7Ky6CKr8K
hhrK6iI1QyLM+cf1O2Vsxm7MXZBKeFFoBMepoZbXx9H3oE/KWcQ9WSs3yfzRs6xlNsrIAmAAeOku
5k4qM9LrHo1tN+uNxtFqVT6Ccinssk8healq/2D6PreXIAgbPU69e3os33LJKI992Zh/bu/ABfpy
/jAAgbm153z6gtpCNPveqAs5d7UX46DcRwVFdxvJzT+KM6DefMwZG9xJq0io2ccuNoHF0wWljMMz
7XznC3GIFaNUkc2Z8kMpQUX5XI1I4jGPZUloQ+l3rbVDrbfUVjp1Vz/5/D4C7ccU7RL/bIUj5J+T
X7hi27zV7QhRNWTdjqxN6h55W8PW+yn7cXuTL0I5e2xxYcxJAw3CZQzTwPUpwjTlbliF6k5QIh7A
RSswtWuswQgvMu/ZFJ37GQ5McWeZ9OnTWM/Q0MI1vO+K/KZbb7eXcpEQLP7+InZIQqDpkEkVrgxa
8nPUOIDWKzRSkz2OctvURcbMo5I9A3fDK5Oy9LzUD6XShFo+s3RG4cZ/imNximPb3JQtOl6B+v+0
tLhqe6nSAnBthatZrmEec2SdY2eoP40vSLPTuLy9riseeLYu/XxdoTzpfTKvS01eICWWtOfg3U9f
p7UE4sqngg6cyu98o8//fW6njKYo1kD0ujJNF3ij+j8lGZPov8hJ4cRDufIeveJ5Z+YWJ9q0hJEk
EHOT+a5Er610ur1t19yBAizMHEzskYQp58uxBNPMwpKPlMgVIyCv+ngXe3+88iiVjk71ksn4Fbe4
zD3wQJ7zvDAhKwX8vTAZ537X+GieuDWzicVjWALcs4eH0NZ/ea90tXPzGOk2A5C3V3ptJ6FJACcy
Q72spVlZHwWRudvCNbP7QPC3qrKG8VqzMP/zD0erDkQqhCYWumYStmns5+CZwnZzex3XHJCrHrA6
Q21kb4tYQbYkJuAzOFb+VnpN1KPCqGh8iMZ9u0b9Mfvy4jqhvizOWovkT5SkzhekR8nIqENeur6+
C8xHKXlm5tsejJW7+9q+fTSzcIjOk6u8rmczOEKT3QXy4faWXTMAeAMEBhgZqqzzln74MEOjjwUP
HrD5Zu1I6WO2nuvPW7HYKk6QTAOAVyRI80VYSDLAqtSpKtdo7wzTblVbP/abmBSfEVQxPEnyARTE
sB0OVv0WBuoW5Els907VbjRp1ztW2q74+5WPd/aLlpED2p20HozKHYTmIMbi7Iswev3pxDVA55WL
mCx+zrUBEtAZX/i9LzBRwE+p3WEXmW9J/wA58O0PeCW4n1lYXCURuvLgyrCg9KMjdn908z4kn5Ui
BAvXxJmuroYSG4hA4PT0wxbOIupJWaRF47ZKIzjUGmki1lFyYPBqrW15zRROSdEe+i8aHYtaUq93
ZI5B3bhTLzkq/ZyIwsO4v713V/wA4sg5E1fw/YtOG3ZHmLWbxk09HDKFviqO3418vIPKfyULvCwr
zBVTC6gWw5PAe5exKeprQqzcNm7QBPdSDbUxzq++KMaLEc/sgNEulnTHg0ICthxQV97uX9cKGILq
PICbOXAtOStV5G+zTCtrlx/imN7vRH71hM1AO+W2ncsPx7sZgQ5mpKnhUCk995G2DcIoAWHiSkLi
MGhh53TyhXyNPvwy1FMZYUFU/yiKUY89N9PAaipnUL27mRrZvfSaR0cAHqNi2TnKeKW6Uu27Yo4K
2Kyso/IIhO393BxDqErTx0pDQq1/FlDyhcy5dsT2tXImGFxX4tPlmWbW9b/WljMrUKsNU8DMilv+
8Z9rFdaR3VuXrDJizmfoPDCfm1lcl1Iz5pUvjY2rZz/HqAPvcF+V3yTjsfM2YUiq4amMT/667R+X
Zw6jFLS4pKmv0TM938k+rwdLQKnCha58Y3xqH6K32wYu07ZzA4sgpdGibeMIA/J+dCBPtKE72+eb
NQrKK35+to6FR3hxUqWVj5nQzx21u59rUV6xcpiuOAJgUgITT2Z6G8t3nJSkRTHmXuMmxVEOawY6
KYB6UAaVz96qUPyVLwNkkdcxER5dbnOxcU1HndcM+9Ydo+wXiEWwKLVdTUjD9Gtv4iuJLjhLkzIg
U8HWXJ0494JmFPVe9eXWDY7+U3Hsfop31au/b+7ih+aP97Vb2ccrFahze4uoJKaeMESi1LrNrjmS
ebyqx2KrbLUjCI7b7nfFL85WNu/yh4QKDFVUNIqIJfXN8ssfkxV/H/xVDNUc3xZnl+kXyhiEPiaZ
lgSMrcZYCGlM6/bRIyMEmuK/VNpWEO706o/eM/Ls03K0JDQ9UsdS8k+Zf7i9zovOPHkLpVuKawr3
J4DZxUIn0UOLhbkx1zITG7x4Lyp24N/LCH5qJ8gXpiRzKgbMA6SFTg01uMJ6WMPZXgnLZ79hEUxk
OfdQFulabgFKtc1DqyQPZlMf6qq0RWP6NolrxbRrnxfKdopp6DZxESxiZt7KNRBkDok8HoLxd4Zm
S7EGWb/qrR+NzBn1Bx/qMkMLzHho3aSH0z9xKskZtMk2xU/KsE/8Y6V/CV9uf85rh59X5+xTyPtc
JOm5DHImlTDZqKGjlK6a7Ybsi6ettVeu2pn5B/5WI2HsPl/apFsBpCNK64aR9d6j+mwG6IlHX0Z1
TXvmaowBEPEfU4sY005G0ge12rrFjrSg2TSmXVQ7aKva3oYOBEqHqtkM3+q1gzF/nYujyTwtZPMq
Z2NZwJ+6SJrEgiVaUf4Qxo9Nm23LPLRp5Wz6xNjCZGE3/Aap83ZFP7yJWb0Ci5tXdusXLPxHqIcK
qUh+QdJVp0hu3rRg7TtePQcfFrn4jm1kWn2mEsABbG9riYECZBTWFJguZgT+xpgPVhafMG3LMYwF
rCiH8Htd2sWvH4Fkh3A+OyqS97Hd3XeHhPIxVdSvtOTrQ/E7/4GwGLQ2aWTX9IAHJ/q9ikNZ2+DF
daJ4QYgEFq41ytmmk7ZGv7a/170XhjcG8JnBArB+flCkabKMXMFEJNtqbFv2EGyq40952DGuFr3H
R/nT/yECfDC4iOeh0kpZqM9rukuOw050+rW528uu33xlfDCxCNdtH4pDRHrGlaG+JuVj6Nut6YSB
UzSQIitHLdHvstBRx/KYRd5TbGoPPrLb2lAfmde1C7WzVWG0NYWw8Y+cSPSLzn/bIvtJSvK53mT5
5bZooLb0n/VnKX6rQ8Me9NNYySsviisPQuYeeEhTqgKwguLJ+QcO6rit4cPo3Lb5JI4AY6zw0Qtn
hJb8OA2fMgr3EzXAVKz3lSYewJcpm3//4uQP82wyiF3ghOe/QE8KkeGhqXeFvgKkv6/l3laqn+qa
iOW1WAE0h8EouGzpaC5WmtXwzsaW1JOlUGahtP5jKtcG3a5lAgyqznoi8BzzMc/XosRINctGNLjl
VG4j8cGQt0NzGgZvUwzbNRj5lScGQ4oE9/mRRkttEV9TqxXgVkoHV4g7pw+ivQZrDxG9bLL7LjLs
Mo734hrW8tpb4KPRRcStBNrwSRoPvNZ+B/HOMMBUfdXzIw+3227xt8+xuD5IKiGKntGEFvWR873s
u9LKcx1LRg7Ra1g7mVkd4DB4LeRm48U/1Oxb1thlWLvoO+8i1dzr0rcifIfR4rsemvtpFGy9QqRY
SpxC8XZl/8tqX5oyBTyXrmX2VxIK6CIpBoDEmSmGFj9W0oIgpls+uKl4aPON/pXRD3/YWmPipMmP
Zpv+DK1d8Dszt4P3E3h/t1LYmf/+crM+2l/Eabg3hxrQGb4QycfSEF7MIV/LKGbnvbABwR2TUhDi
XyRnRhVKkKiWgztxCXhe+91UnnSteUxzN4AjE71AJ2//+Fa6NSZtbYOvpDO8mcFTM6FFDfeiK9Zq
rYqG2egmrdU7MLYcxAGwhiYo3qsQdj9EZXzq/UaATkIut4EIvVprRDCrSf3KPlw54+hc8dpgtBJ8
zpI/pBN49TRpxC9RxW9l/lu02pOhaU4vAOn9LlpreNorcQu0I116eiOUfZav79r0QHY33UjrsXAk
fzioBUrVvYPktj0F2xSUCtC+sXhP1S9VabnVe+t7d/BAr3FbXfNxmBbgIJi7knyN8wNpZnBb+XDn
uU3mRsPT1Aa2rNwb3d40tmMDIbO1L/rxnvFq5GNjWwx3ov7USL8zzV/x9mu3FjMQ4EbooevEhkXo
68Bp+604jm6d37cFuVWxYTJ8Anj5JDND9ziZXw1/hez2qtFZcMQCFEMLfQn79YQJKbUmndzCKLYD
ustBeyhLW0RmjyHVTWpSYJThcYJnVYHDw7DWCnJXQAtMKgIJo7M0M4Ys6/h6mA8VXFiTW0Zf8rZ/
qN/ZontGTkun7Es78ApHEJ0C/aHGRqDHb2tb8n91WfYriH/cDs+XAUeGLAGGZcq40KQu392mMrZT
K4uTy2RzauvldLRgsbFvG7n0uHMjC4+T4kwLDG2a3KS5gxI+LehwbXtv8+9WwKrPAzwz09VSAQFB
B02pmkp0Z02H3JDtJLX/JN3rbSvXNsxk1hwIN3AnCv6L0xP1Rq8Jpejq43jfw1lsK6n5fNvGlSc7
nEbcmrw3kRtj+OTciFABoUybRnSD9s4bDrp0FwqPTfQEQTWdXGWjWKhWqNXKcby2NBhz6VADpJvr
4edW5SKSQ8PDqq9Xo91PI+PdAMWd24u75gwwTIo4OJUBkrVzK0FsaMk8/+Lm/P0KegTgey+ipb8X
Qbi9berqgj6YWixosrJEhGpFdJnW33bjY5yv0VeuWZj/+YfaiukFvlKWKhbEEWhhCRGVkqzk9pcX
xyyRPMN96Fzhc4vEOohC2ai0VJwxMTG6IWL5mEtr46cXU4RozWKFRgvDRxBnLPuqYd6lbWFwejL4
SxyLN1Fro8K+ye4gu/perDjB5b4x9gZdHkS7zEMwiH++b0ZQdxKLkl1fHTdNtU86c3P721/uGn+a
PIOKJmiLCxFtVCKEOqqRBBcnsHpJte3NCUqofw9tZFIzcwINb26wZQNiqCjR5vCOuWOBMLB4bCZY
7LS7MF6Dw1weG/Rt//LmUOieFdwWOyag7tzHkupmTbmL9PBUeOYfpWaWpEm/3N66Kx+HRxyjdYyG
/SWFPTfF+y1Lpyw2XG5KO0CRjkB628IVbwPABiaa9uFMpbZknG9GVcumJkfkBJxe+tCU43PtSUTt
3rJrCGwYAhHetbAHcTE8WimNits/4HI3QacQgRh3mWPRsgMX1lWErFlouQGMU3C1l9WjXlHCC1fw
vyt2lr23YYTSKugCyxWCyPHCCP3HyZYtWFN+3F7QZTY7LwhOFnaTdvoyuxxGUa7GLrbcwnoc5TsK
BbYnaZ/a7B1di2PYKZ9u2/uLcDx/ReAe8wOcIQ1mxJYjarmuZXElqIKrBY1qx/Khlu7EvD9Vpmi3
aefkgehU1kb1Hq3pGfi/XQu/il4hkaltEQjtqjSnjFfe+kHzp/gQii2zkY1ENAVXfi4TW/iqNfbR
axz/NbuDlulR2N3egCsbDpoLKja68EwsLjdc8T1GOE05OBm5sJmE97hVDpVQbkNvZJwLCN4qlPvC
lzCE3g0pAakjynmLHqGp9b4n+6XOpNiLNaYNJGWUnDtD+NP3/zpky9MQW3NM42mEQ82b/WEzm6qt
0Jro9afW1Ma7sK7fTOhBgUpWxi7SlGRlM+fgdfbtMAeklT4/MZtZjTmYfzBXFQo93EoznmDqKFrz
qdD3XdW9qLr3WYc6fMXaRcGFoAbfzdwDneGsS64YvyjUppY686k1vurGl67077XKbgwUdyJKVyrs
xe3ahl6uEJvkVpxQ+mvs7fkKk8rLKcfE5lPVTfomL5sTueW+6jwKzwmMEprFkNltD708ovM6OaXz
gBm9pQvUS5xJRRs35lNZZYialZDZGHq9z31ROoDtuFdaL3oIYqHZx3n2Lafk4IQW3G9aMOkvuVV+
h9X2BBrJcz19SjZlF9UrCdrFJQ0/BGRplPPm6uUFZMboBSuEjtx8ioTG9tNJcfw2/VKk6cvKVsyZ
3rmDYWhmrKTIRn6z3IpUkDrVT3zrSX9kvZ9RapgyG3IjrXljJMYOX5Q/EDn3XKZrFY+Ly5QlKoxS
zqSoyA0t7+26stSgawvrSYiSfidVDC4y9Weu5IiXAwqY4SlNesi7ge1cVCw1xsM9BuCtJ0OEC3/0
W+4amEitr4Y81T/KJiVIj71vfZ1glCnt1gtj3xaINcVuGPvI3LRhYCSHYMq7fVqZ/Zp8ybVt0Eye
vbAXge5e1n1MvxahZu69J4bO4eUxgGwG8tjvV77zFTMwm8xzCYCGaXQstkHP1TauZc97AohV3E8k
/1C3VDG4mtYrbH2aGZiN0dyqca89SQpQaYbdfafp03YrmJGxLVo52Vpp3K8kvBcxZyZdYVJjri7C
tL9MeOpyKGIxilM3leXkWQ0Dae+jtPLs+VLtBCGzjkwGeTYqpCNzWc2aisbFQftrHvUOmGPhcL3Y
/qANxbZAIU00UqSpOzHcxpMHN29S/jMcEl3AmWJahaCI/zTmT/Qhlo9lmEQgrYKTNdX9ryQlwe9C
qTqMdSIyPhO07yvf/AJ4hMF5c+exgfnZuniRx3qmtUnohye9/qkOr72UbAZGu1CWkScAA+XOExxB
/Ud9KqjumVGHGgLSUAUivGVf1g+6KixjMzxlilod5FL2d9XUqNtYr1FFHDNpxYEu8o2FvcWN3Oc4
Ks92Vmncl/2nUvgUMwSiUaOFgGxtduHvU/8sXmKNrAbQM7MdsDHM19mHj1g3SFzUVKJPiO7uuoO1
hb56g6D9xtwkG8kWtrEjOLuepug3+Wd6aiVHy5x+DRZ9cWmSfcz5DuksU7mmtlizIEV10zIgfYJL
cC9kMcIvsFxOqvaj9JIfceCbK5nBfAsvlk1KZzBxDHZh9t7zZcutqgplmyQnJXyQJgghptPbWA9r
F/MVjz0zs0h3pLJWOyR4k1MQ+HumwozMv5f8cJ/HWyi7nYTud6uYh0Ja43+6iEJs6Mf1LbIQaJ2T
wYiF+CRm8UYb7qPELYcnUTrRg7Kz5EmPipUb/ton/Ghx4Ui9EDcqhzM5VeOTYMF8e6CKLBS7Kljr
2V35dlS0oS+kpG/weF1sqiEUUSeHcnpSKwrqXbhPw89K2j9N8hrz+GV57i99FvwYKk9xWV1ydZlV
ZDWTHOenMTccBOMd9jEcHCvYRWl0kCQnY5pIixiKWwl1s8Of+ycoZnBa9CwYdiP8nPtnX+Wh3BtT
fjLq5ns5OONkQ2BiWDs52DbpUUpQyhP3UpgcdEHd3DZ+ub/nthdf0kqaATEmCdvDS4D+VZId0tZ3
xi+3zVzdXB6ws6OiFCCKi3CeRXljRnGZnyCirSG0y2t/P3gPkXVPxZiaKEwJJ034edvq34f45c7+
1+p8cj4EvHEMIRZChe7UEeDit+pF+xE/R253r8KjhS7dHlT1Q74T7xnddceH4inaJvvpJH6SP437
Zqcd147qZbyft/s/P+jvNn34QelcOmjaOj9JjbARYovjqjppdZTEzG6myvH69tvtPbgMDucWF7lT
FSCLKU5sfFc/+yJhHkaxeleGG9TgfGCi7Rq90kVSQpYGFoVDNBfsoQE53/MmLbKOjCU/VciSd5KA
zJB8SLOVftc1K1we/Is7jUrg/DT4sJFWXZpWmU/FSfFssizh+yp+57KaNaeb+Ct8kJSzgDCem/CQ
nOC5HpQnwat9SMubbtNb8OIrSq1sm5L/rR5icZMPCdSpypB+Yd4ndWrfKI63P+GVM0pHcxarghFu
flSd/5Bs9EKyFq04hWrPe83fZeUdsySzfOaKpSu7SnWA/jEkuPTJzcW3ywsatZTlilPejpCHDqcK
HFrE4MjtBc0/eHEseTuBFOY+puSxnBGx1DTWpi4tT2aWdLsyEEUHhsZyd9vKFc9n4JSmrMh5A4u5
CDl1MJVxFY7libb1TvP6O6gqnqN7IRy/SYL5PibTvvS/3bZ52YYkyfhodP5RH/wyQDqozc26PI1C
foyjz2VFVay6g33ezqrBNmBPU7vjUDiZILz5VXi6bf/aB5ylYERepnClLucRO9kYgrSTypPXaLt2
aJwOiXdE0Fdujatm5hoLpXGaVssby5uoM1mFWp4CgYZuCc5OaMzdWOi/bi/nSrgEufxfO4vbyQxC
raeoVZ404yiXFcPwr1JW2e1DnrjM5a8M0s1/bemWJq0SHlN/OaQW385v2zQOtKo6DXXWPKt5pH9u
8xjlHFmtH7pcLraRFHkrL4BrYQbQBA+OeVLwkj7KSCi1lmpanbQoOIgNhxtVJOkntdVY+QQ7F++r
dsr2QhKuWL6yuTN1IPJTJt0aZkrPXVUComAWsCKdJi2Xt5n52pVmvhmy+FljoDVsTAPBCzqhtz/p
5dmfmwNolbNcSvXK7FofDkgMCCFNhLo+jUYFYkJKgs+1rkfPt61cyTeomvAuZpQKsBeYgHMzWZmK
QpiqLC4d40MdjPqdVlrhRhE0Hyoesf6Ul/3wORJa5rf1VtjFvH8PKz9ivlvPHYofQX0Iat2ZOX7J
QKTHZhMnklWflKqUbVj7qLlV1rs0qP5xGkE2Gt3MH+JpqZMnbb5NfOjfIKn+5wHOuYREdZLXNL0Z
IFvnm5HXjTgXTepTSyViC3ikOUxRuiY5fu3LfrSyyDQ6s6JpFVJcRNen3/JmgXRtrJvt7U29PKTz
Wrh4EU6j2bSckfOY5q7DlD2V2vJeQRoBKif9ZyQHe9/3NSfQ2xWIz2WswyCEGJiE0ozzcr55chmm
imBhUBNHay8F0k8ZrVtG1itjJarOf2nhLjCH8QaQAS7NaIRzS1Q4DUYYq+ZUV7+64bPSvpfpW+Wt
xNQrG3hmZX6NfDiAGZXfQSnz5kTpDiFUCNjtoDQ8G91c2c7UmLGQzFgjrFn6BukITWFaS9zHSGgt
K3hjxcSf1WrVCdxM7xRFWVEgD9YYyS9i6dLMYm1yU2TTUJoA2s0aLijIkNJN0v/2Org06mcj+D2O
9ZFJl/wffWRpd5GNTn0xJJSKq5Olf0aqvRnfhujzbb9fZjN/Tcx7SCZKq2EZ0HyVznBS+/XJiL/L
dWpXwEm7TNkyzoLAGtM1qmZPgNlvW/3LWfvRJ2ezRA7AKjPHASXvc28pp7QqCm8kXKu7yA3f5G/6
a/jY3XkP2R/D8e9yKkaqbTj1MfHvomF/2/zSV2HrnTki6JBTLJrbOufWx0xvPc+jrYLErfYz64Nj
ZOqbUtI2umqtpE4XyPOlscX1XySBHKS+1JyshCLSToQpoLTrbGTsrFMZIJiEeLwbBqLTQc0GQ98K
clYHTtNWuWBrhuaFe0+yunl6vZCTg1fWhukkcch0nB4myDkXXS1OB1lPwPkohV4nTjl105/bW7YM
IqwCAChfClQjXZElaxbvSl9vkqk7KWMX7QXaP/t4DO4ZQooO3lhla3fclU80H2yuWop5IBgWRy4s
cmRZkqQ/MRkoP4ZpI7zVY2oc9bAPtqiK1YSXYqKwKEKmrcSFsCkKRbAFPeocnneyk0/yAf1Nao2C
IB8jjJF6pasTN8vqHPsyEzLqTNmTZRHKz13JF0Z1COlVnKLWs2xdzu81q6q/If9bPSRKpNgDZcJt
qefhkaEd6a4y42kFiXV5hGf019xeB/7FLbuI71mfKUWey/0p7NX+jrLPkwCVwle1KpptKAy524be
m+ErT1LRdSsH+W8r8vwgzy0kIj/VdF61S/B7Io8JfXRlOEW+XLpV4g07TVZG2kfB5JCjiLtYYSSw
lYTuwZrS/An9g+AAzLvYoj7bv0dJlD3FjSI7KD1Az5loPQUMMdso0JTbcZ+l2yQoibNFZdyhDVzC
2tTFT9Af9k5jqZ7NgwiS2dzTHF0cP6HRZe06sfMPQqe/VHnZOQx8bgXyQ7tPG8XWsixfeXZeuR7o
xiIjgorjnOMvAXiZH1dJIKKOFFg/2lze+KOQOcFnM48PZiyfBg80lrwjEXzhF94+lleOyZnpxQ1B
kzhQwbz3p0zWnrTYe6l06etgxU91dxcLlNxvm7vIf2d3p/U+z73TEVeXKV9dwH03iMlwkqLIMXN1
g4we3zp20JK0c6FxlCY/CgWwFX9Nrviia7m0vfBzNetaozKy4dQZo2TXJYM5k7xBNakV3lPPcGTL
26AAEdtqHe9hwYbF2gEyrSRr0Mdrm/73dQMbLZMly9TNisSpK4eK7414DFOoInkACo/2WP8BcbHy
nLpMceDBJOLC9DIPRqiLJNsYrVqpu4kDFgn0Hj1NOmiVVf27H0HzONdoEGw0mJU5D2Ow5KeWGZnD
SU+15y7Y6ZPKgOAv1YL65W3Fh65sH004KKsp0dASWxIb54bf0ETSx1PYlIcw0OzK/FyOR5XBnBH5
W8ma7rTactGfdQL6zqx1tAI7Nw618TMD+J2tSoAtc3FiNw9Vig6zOhQ6FIs9HofK04oynE6+hwqk
1Q41rLnAj8ORi/j26i8/54yXnCUoCBfcpfPmfEiTrSrylWxKp1PsaTD4k/xvvVzJNretXEk6uIoI
R3DfAJSnCHBuJu+0TPDDSjrFftdskyRsjoWo5nZhqv2+HwX5eaRxDym07+/8UjE2zMQbG9h1zY3W
Td1eSjzjIUqtfmd6lfSQpjDGGWJvOEHVZh6chq3ybEHku5LwXskLKZQQWhBUAbWEm5z/7q5IRrMz
I+U0+umGioW6DTat9UdtbWjmNejXRieyGxTnd364gWAx+zrN566yi7Vi4pVQd/5TFikqfXFD0FJ+
in6nO9ku2JyqdzRDduVaqiOzpvMr1KI5rFJvpn1K13/hfYrVx72kZMqJ689Ot+WdtIl2P5U77z5z
4pfbjnHF07HFi48wDtXtcpxhanPR1yVsNeT3WfFZMraVtQZfuswVWRDNLuBZuB/goPOPCEVqF9RR
qpyq+A3+vl001tukT+xgTdDtYlKVgzsLOPGonfFSIAvPLaE5XpqNniun5JsuHIxtuR+jfVbtqKkJ
d1Pu9AdNstM1sukrZ5g6KBTXNAiomy9FTqM+xEnDSTtVmn6HxI/qaFr8r9r1LI04PKtxzigd1FvP
l6bIfagOcWWeUDetNkaMLs1YVQ9TE0Yr9ckrPoHfUYxQYckyyWTPLalyl8iDL5unSBPCjWaEzUZt
1XRj5au6RVd2jolTEcA+VG+Mky1cXVTqJg0iwzwJparbFJxRv/GHaP/PTs4DhVgOBSUIuqUVQ6iV
phgE85TWSnXsyEJDbpE2+tLEPNf/0RZ57yyuC96AMgrtjfPNMwS/SIowsU61LObPsefnyk6QzYFQ
xXDeKpXoxbfC6RgDAhU0j4aBzjk3FzL+ZhaGgcwt58kqC9vyvhtKb3vavm9TW4mn01juVOa09aq0
/crb8z9tO4G2pL+CVr74lvwUzh33JRNBoIgX31LqLS2su8R/HnNoL6a6+hNP/prIwBUjsI5DSswL
kHmDZVnOLCMB2J8ZPLvblbC79pcXXi8KlsS1z18m43DWrrGLCDjDYD787MU1ZjRtnjLXGDyP4Rci
yVFTXeFrDH92DadcMu0U9ajFr0XwlPmjI1ePvizeD7pTmdbutnte+yGMGuAuvExAHy/cU5TSGoH3
Onpu1OgQhAlDNFWDiqpiZHYcrk3ZX7FGHY5/8xCkHb8cqhI8SUhgZoiey26yOZiACruNGEDbvv3n
ZalcYXOPgQsEjNr5MSDmFnFbedGzaQr309QfrHT6EZmxY/irbAjzFp1dzwrS76CoRZ64DKIus30t
TVSTIdvoOYyC01B8S6e92L20yb4bfmgkiqJu/w9n39krKQ5t+4uQyOErUPFE6D6nwxd0OoEJJmPg
17/lvu/eqXKhsmY0mtFILfUum217h7XXyrUXPcMox4qaGdCiaBH4XX2k+W9bKV/vr/z2yeM/B5QB
qOei6I5A8nrptBq1pVenIloQ/B0IBOUN3/NY4zcsO3u5R+N5djAR6aFqnWs1Zo+tIjuxyWIP2Mos
SK1eOgjN3VnYIoipQ4IFNT3O/ctvrYugFkOP2YLuQxElrPxcg1i2cMfdok6+/rnuoDJYH6C/1yF6
nFw1A9f66peyNOnmKyEXhfQMEiVc+QghhYvRKFsyKjkzo+wzwSg4SN9S41c1TLu8kRypm4sDQ/fA
uyHNB5UdWGCFxepmupjunNtRmqzdiQEj5edl0Uk8fGM9KJHyoWvkY0A8CNdT17mge08LJ0rpqPvu
hKxM64LaBhOrkuQ/LJJ+ve9YN2cXy8LeqRj0BjQBgcD1NwQldGEXEHiKGjw9oaJXEB1vrYcyKYrA
WlTJ7btpDUhBOIyLxYmB21Cwvq57WFsGyN2Bz7bPtXC2yhkqYPrq/rBHNZPdTnwFV17KV4jbCeOK
eE1wiq5XOI7EWMwVdUClfTJSiK9WvkJPOXWfa9BYdWkncRTuCDf2MMSNwQ8kl+DauLbXAo3gVQAl
RYnGQrv+qLI5WGeZVsbmTl5YEb4bNYa1bWvPiPT1aEyaTzGNwGrMRS+SUWjZcoTty8FibgGra0SY
jxz3lVZ/gNq58Z2kleXIN7MIQMmB4AoAfN7jNIAbEXbOYFk95qkZ0WE+mGukLOS1TacHiqSlHJ49
I9CXGlQX9Ni508NigYAU8y0B8ou1KgPQFcgInW5KrPwHoQ6DYNxGkCy2KyC/0UFDNTGi1XsavOTP
UmL64TmzD2sSNX3FUKiUkZxtfVc0JAEUQqMCE/jCd53bWi/sqrEiiCD7jkr3U/GpWn5nPfXvH/yN
72pwjn4MJ4GC+QbtjU6Eow4YIo4W5dlVgDbfTbYkw9hYy5UJ/hMu3od8XZocMbkdZetKDi61T4Va
TGECtk6INHm1ZEUbNzTyaD5kiaYg8g1h69IJvCi6m5iRXpP0wVuggmXQpN79+33DnAzuLj7KCUGL
60W5ePHIMBVWlA45ZKExrdcRv4WH3jez8RAYkA2F0/GBFLyv12Z6u1jJMlEQp5u73NF2JYWknlKj
G/Smzt3hvrENP4cxABxQgMGgv+h0FUqspVl2VpR4E0Z/hoDPpnU/6PLWl5glBtigeP8PFpHLQAiS
c0yIAX7jsXSCPpQVLan+ZoBQ5TxWxlvfDej9zS7eoJJkp2mBPMRaOzJem40Xgc8koq2FdxaK04Jf
0qVIMWZZW5HNkVwfRqgE6nhk4zmX8eBvnQAkMHzeBk8BigbXX7FFQJeoyoDTjCZHpX+fwaOB+Xxo
Bkvy0U138YCewq0J6mJxdMz22Gyba2JFylDuBvX3YHw4XTyMbM+Y5NNtmcKd4fILEdpnNj+GF6fa
61EcxxUFriq/eFpTH9RnXnjfO26LcJxh4MKG8IUAFspLMELYkQvhp5y1kLOHaEb3u6YVmLugLqbM
hz5NXnMiu/K3vhgoCVFEALoATR0hzh7pzNLaW+2owsiIv6JEqrMksAbvxdXIH8kyt26sS2OCewwo
1a40X+zI1pOaHFRiq+qussrm0UH54qe2MvtIDGK/esV0nipwcyn9WHxfkNjvM81dR8zvGiDC7gvd
+3L/t23uAy9OIt1A60c8oHnGNDa7pR0lbf1zGb7r6ejTtPpeJTIChts+Gj42HloUhlA85Gq+1w6V
J237P89EDRYnZw0VLUwo1JdA+L1qfkYxiVb3v4e52uvax/1Vbn0A0O2AawdMHeB2Fj6ASehiNySx
I1bsDiWTPBVbe3j5twvBvJVYimaX+NtTSPctB3TL1kP5dn8F/CQI0Sb6Q2jR4yRCBF0UUhggVbq4
aeZEUJFPM5xG/ew6EnT01i6hjAChWcjfAf7Kb4SLE19a5VBStXaipIK6KBj0Bkkre2ujAK5D2x/J
to1H9doAWebU0drWibpsZ03BkmKs5YmMksrV1lbhpYFCITgfOLfxtZXFTuqiX2Y76sB2joL+J/av
OVkQwYIa4x8TgisvGq3ceYIJVUkPjtueSo/sElcJinynt6A2m9UT6ViQN5okTN/aQky2IJUDozIO
kRAvsDLBYBm/t+pkh9GTUEMbfTDP+ijjatt6PC8MiTUYr5xAQTfquLOy3qdToFmPiub6htL5KprC
nvFfvhqXOwRkneeowsJGo1tcrfHsqAEfI4Sy9qmb+EUnK7FuOsc/ZkQSBm1YDZavMJN1jvtS9aAS
m9n8syeyKcutw4ThYqAWIScLeQrhylGA6W6NoXSiwUn9asgD1slm17d8AXUrcACgQIu6u3DvLKsx
LxihxZ2gNIHO+mDVo0pHA43KgHgbljiBNxh6AAGBtphwcJdmzhRkEXbkqO8M8fbaPSSav9L/EA1f
2RGcIBnmdaxyrKjsTo4bu3nmj04VOuhnOmPwr2/Uf2xhtFCIADw2Joxyh1OBG9HnI0Z+AS063jey
uXEI1kBKDL4elDOv76J1ySZPzfE04KIwQ3SCGz/PMLGjdQsY0HVMX9+3t+F1JgplcLe/IuWm8KG8
QXMTV0fhpR1+1lB9oNq/7TCClfLSgLCgPF1Bz23CANG+FeVzDwVwmp7uL2Jz01D9hBA5ymNo/11v
GuQyUiBRqBNZw0mz/jTrI2miHmNP983wnyo8qVjKP2b4z7h47szJ0JRuxFJKmyQ7q6uLg1dVmLio
NRL0/fIBCnLrBGyX9ykrG8l1txUNYWaAjw6jlQABD8H9DG/MkpXObmRB3lWfliO4lsz1DRmn7xrd
Mcs+6dXHaMUTmuP3130zbYLX68q0cDXprdKuxIFpAzY1Yzh33QqIchE6uKV+UhOK0sm8Sw3zCIXI
lz4pJWHA9tq5pDgQ/WhJincjJAlVvZ0KNxoqcGbP6XkpszOKILtheWRm8qDbGXBgTe7nLlC3xdf7
6986I3hkEIViPJSPvFx/97Y0i6nGaxPpEzqHZakXAVExBH/fCj9poncBu6+6iKZ4pUIIpiCRV9ZV
27kRIkN/7r7ldblnZpznaFuTPRv/3Dd3C5/iHxXgTeB8MIeCEvn1qqzcLhRA0dxIS8N5/lS4YV0D
SXls1OTopUo42F24up+VCeqnmAz1snDyZHS8GykjDANDii6zyff2+jc0/QhvHSovekqHfaIepy5w
lbCUyYVvmQEqkxOhoUuCiOHaTAEqTyddUKJXmL1j3nRMkU6N6a6x7VOqS26JrcsICC0k9bAIxgRh
X52xtYuemXZUzg3gMlQbD2VvWKdKb+y97layJ3AjQAHtDc4FngsEsCISd1mUVEHrDompB8yZajWG
j5o+OJRyXRLub64MTWakv2BqvhFCcqcSvZwJK1um4Tj0DkQVWK1BQv0xI7bkHbxFLME9eUf7f40J
d441YGCrR0QbzRqxoKuzlPaxsWq38BXQ4YQrMHf+1Jp9aKSk3mlztbP0vPaNAT2mpFZ9utbLnhlg
m2eJo726fdPu5rI1zsiK6FFZ8vzRgIzJ/UO1dVPwrUFbEFNWGIS5djRQsVtqV9l21NbLGwC6J+yW
5B3YNoHACiREUMsVG0FF1tIF6EA7IqX9u9Ha74u6dJILf+u8AL4KvQCQGXMUyPUy9LTo52GwsPcW
C8pEO7jj+DC7SZBq3WHQM0l7fMuvUNPmSQoaaEj3rs0tZVGRGniUaK2Y9gSCKDTrFo8dTD1bfpTz
PEX3v9KmPYha8DYunlJxetEbl96ePASnmWH70IPbgzva7+un3qP7+5a2PhZcGDyCWBhCOsGJKwUz
FqzmYfDkkP3i4VjaoEmVfK7N9SCoBzyIV/rEl6PpraW2Gx5iUXYo9Po0THqwNsjCSk8SaW0u6MKU
EC66FiHabKMNqQwoBZME49BuZctQ5FtXGupsYILBNAtaHkKoo+dk0tOMOIAUNjow/EPvZ8467V0v
kaVEMlPCF2KsnNBV5UF9bR9YZWOsgqw1iANXSRy8VboE4SsEoNHDAvxCVCNLmmEubDNH8kVf8+mP
4gyhXR7KeU+cwrfA3uER4E3D+w646Rqo30M7HnErZgSFo6V5IAbOYdRq6nM1mq+dW7+amfkAWbT4
vqlN10A0gVgCIDW0xa5NZS2IuacStRrVLJ+NDC1BVcY+vrUaZMcIfiHbjK678LQOZWp3XjU70dQO
J+Z1+zxJ35tMfTQt9cf91WxdgRemxGi7ZG7RroBtRYXZny37NzG+6GO790CakVcSW1vLwqwIEDKc
Shz8nNc7hzhhQpHGdSJW71L1YYRM0rQrlcP9FcmsCJ6+airLUdJ1Ik33mzWG6Dnq11LBoC0rgPKB
LAq5Mmqc/M8vciSsUYOIJ248faweCTnrqeEvc4u5HNnM2Ia/oSmFGw9JMvIhMSeYHOAFFgOlurmj
sQWKqsdsWajkvttwAwSOKAuieAfHE4tMiZcai9FlXjT35EBXyLGv+IgBhkygED7+royklAQ+W8sC
a93/QItAAim8vRQUDO04114EWa3fGAoFzdaseMF9X+AHRcg1ODkSXA1hqgv40PVX6itQAkOkyou6
MdDBzHiCQyT9boWszfdaxuKzccWCGQGxBJrWiCdEXolKQzDhktGLtHxtfDXn4jg2+dyYMra8rY+F
+hnwZgDUg2VHOEcJSDTWzOi8KNd+9/TsdcrehrGy1gPH+HJ/BzcXhXldbgxKHyI1ASLxZvG6xYvS
ETypMdWeCllZeuMo8fTs/0zw5V4cpSLPCBBaE/bNMwP0R/ZpRsF+SkGpItNw29o55EA8beGz8mIB
RZ9JBe54rGZyfky5ca7furIDWfgHYkNJsLLleoCnoK3MEf3A9l+vquxq25vQxIom4hPMD7S75/wM
qnr2CY2k+99oq2xgXdoS3oulcLt06VTsIBQ4zusPbfC9mIDQ1scE2M6VUXNtfbB/zGGg5Xpp4OSo
a0WDOYc8dv2D3j7OX2z11/1Fbe8fgH64SgEIE2u4mu0qvbuYXsTY9568a+YbOPlYP/pe+qKbRTgX
koRj0zcgO/G/BoULCUBBy0311QMQLPVdu9yp2lfAimv1cWpl45Nbp8rGnAq//vB+/AU7Xrh8Pana
gu6YhwZ81LPPU/3K2kFy9219JUTk/NBi4BeNg+uvtNrz0ldTmUSTzgKNRlY9h4n5R9c/7n+orbUA
C85xqR6qAWJXiZKyH7Qejp5kQxHW3tjEXqdC1lqnh/uWNlcEOhZkGOiSoU12vaJ0QNdjNRP4nfEO
gLZfkxgllew/NFz4BYHWAQfsYzr12kxjDjWIibok6pIQDOWj51fO5/sruZ33Ac8SZiiAVUDCBNAC
fx0vHKAC06hWqmoSgbA032N3+5OrDX3QmTQPhjajj1qZf8FkYLdDCW0NoKegnGnt0MNYacpLvmhT
aK7ZeqgyQ90ZUwFIlqEuT3oGVpzB0uzd/R/MbyvxIeX4DdSwXMDfRZRkazrLPIBwIxpW9Snp0leq
PNLkUzlNBwsdqcX7dt/e1mG8tCfcaEmepfVUK0nEoCvU7xJ0p/v0I23C+2a2kpW/uJT/vy4xJFUV
7JdmJUmUWfovL9Ec38mrEAJMZyBafFJoyFiSfd4XfmfKygFbBwe4M97TQ9H15uC4a1ksBWiqIsI+
dLizMvxwG1mJY+vMgN8fZpBKoJgiOJrDStcgQ55EFaSsjpPCioNWGN9AkTP46FvJyPc2vhtmXECL
DxwaqIo9/nMu/FpjGEYFK2YSWVaskz8tBjJwSm2QK9Bc4pIbDwSSMA7NgDtyWrFrU16zAgzclEpU
KGMIdqFDVi2BNj0uEyjq88AskmCtZa/6xjdDqRMTV5j+gDKNeG4T6pZL2Tj8HCwAhfmZApFViVNu
2YASmIoiJ4rGWN71wlrIjuUYr1einOmHya78hOp7r5Bs360VjhBErRjvN+ivRXGJVGuteW7gGDrO
V5qZvgFRId2UlFK5e13fG9dWbu5SUDgAwJNEEHANErMOs0myjlsH5xbQ7QW9LC4oMRFLVI5GZDSJ
yuHIjK8Jy0IFMl3T6/2bYnu7/jHDHf/CsUcGPWOD1DhHVOkeiGeuZy2hx5p6Mtqa2yN0vSAhcCRz
b4JYAQvCqArmLKDle/AO8yxxsi0rqKsCBqhyPmAxrq9IjwBk0r3IZRgidwNV3TsAUuV9Dp4sSaq3
EZ8iAMasHcbS8NShJnS9eZ0xD5UG3pPIHvYV5saXKbDMx4VVgVLu7eK11D+nTNmXXi2pU2+8s9yy
DWIjDOcA2Cl8NmQuTd9Y2My6/6Hlb53hUweSVdUe5Pm6Ea/Zvm8BrCPuS/KK+UlV2SmO780valZ8
NRP3c1epko2/vbbwi/iIowFYJOf4uN6LLJkgyYjSftTl3+k0+wSsjvUZj8/8po8YU5GY43+dcADR
y8VsCtgLMDQjtoRQU+wGRNhJlJa4FLtJycK8bmRMQRung4fpoOIEhAmiTPzPL04HU9R0ZazHNkNV
E481QkK/nd/vH8GNneNsH5wADDT9uLiujdQOKZii4MJf23nv9UE5vWcA5+LlbJZwWX5Wzq/7Bjei
A/CdoawNjC4IAoDWvbaoGcwc6NApEWowc7drFfCr+QomZArfXYf5hz11XCpW16rPCvpRY9ACtTv4
fT94/x6/wB3YA98TYmzw8wuLt/qpVVxqKZFWWejJt+3HDHpkScpwO2TFZ9j4g4DUGO3Sm8xumWZv
qQ0sGALjul6dTIeGYIP0jcUNvGFf0l0/PLlG8YJJhT3okL3p32MG8RM4gBc4MgyGi6mRRR07RT9X
iZh+zrsvyXhw+8CSMSFtOeylFWE7m24prMRzlEhpvvbuq7FQ1AoP993nNmbGSnglCAEKGlXioRiV
odO6tEhjlE5IeTg47A3Kecun2pbcchtPIDq7AJCi8cLF1gQ3XdmosVWr0jhPD8AMh0UDOZk8GItv
9xe0tWmXdoTgzuntsR/sMo2zHHi3pT23XbdzG8lrsfEyXa1GuLLJCipYy8a25fmKnsi5no6JZfs0
wxid7BNtOryjQ2QTrxKK+aLuaju3zai5fRqv9bfS2JUgdtHcowFWZcs8ZU0Z5t2rBcLoOer19jTO
rQx295coSbigMV/zzy8QPp5dZWmT9kMavxPbBwDB8G0WVtH4ABXkrAgagtJR0CXBY1C1Er/Z2mm8
yrw+gEl7xILX11urly6eoymNIXadLLu8PwxqgAM3L5KTsOU4IC9GqsO5KvE/14ZWBUwdim2kcdm9
NM3OHQ8Zk/jm1hm4NCFUb5hi6XWymmnMi4iK0fm28eyU2aG1JRidrVfIBfskiAU5SkmMZbyKuk5G
uiweXhdy7snvuXsYmjYg6cfYvSQqkdjbfIQuDIp5Dl2tzuzUIYupbfvT+rtV8h3lC0yyYFUfawjB
6yRuyryXlBW37i/MGgOIZaJIhQTy+qvxdqszrjBcdM0ewuAIk74wdI9BXUecJ3eUkSxtfcJLe4KX
1EOFd9Pps9gbQXO0RGuR+IkSLrL5jY0xO66ti+CXv+r4H2FhLYi6QEnLslgvjtbypekfMvsnc2u/
cx6BNEMoXKdPeu+j3q2t32f6qVf2bTVBbfc/nIvLHyKs2CGZirkVPYu76aFMv/f6ezZL3Gfr6IGQ
GZNNgKkCYC5cL6UHCbdMN7K4gZ8MiR6oRe0PYNW7/zRs+QpaYaC+RSKO6VZhJfOoG7lnpyQeslCr
v89N+65VxzwenOGjcD/fN7blKJfGhLPuQtSzYIObIXx3EWaaD4X2mnW+LiVHlRkSooS20gA46p0s
JqQIm+W3VtLA7DUUTvTd/SWJ+4fBM7zffLgABR/vhlrLGXCajSRnUUt34Nna91rYtHsA28Js3XmJ
5In9e3QvHx3RnPDGjpqZY7quYJGJFw99Pp2GWvZjdX6mdgwWp9Bdfi1kbxEJAEZ8cAAVMkCMg6Ev
DvzzRFV6vbGIZSWGGq1duy8hN+ObLou7WQFhb1+cBqL+ub+tWwaRbaFGxJu0mKi6vsIqresmu6g0
AGY9v6X2sVTfnQGvnUXAXCbj/9myhmQLRTb0qzDJwd3pIgvSWe20zGi0aC4IDaze+ZFQdZ907tdx
WiKSgtf7/vLEtwi65MgGMLeIfICzmArLc6um7htMPkSrCgqIyXqkxvquKvUZde0gLcdXo01Are9K
aiHc7S+9RzArYgYW4qT2UsAsAos/HoIUT+3f769MZkK4onOjgyNZGeq/hX6uymGPhqfkyIk3I0c9
AH/OFcEAY7sRVuiaNGtGh6Sxl1b7FXreeC6OpPtyfyG3n+jaCveZC58wbY9MSYnYXJ1BPKXWATW8
oNI+lWVxylCTGLwnNCI/3TcqWxq/bS6MlqRK9GmAUWPEKGsKAGi981pNcprF2/HvBgL6CcY1oBfR
yri2shTm2swWrJi0942uDRywvGCItMxlaCyZJcEbEm+hIIulaTwoZ1QXZnU3Q6JM1lbf3DUNEQgk
pdHoFgMtZlEQ4DWwYq1GSD2QubSh9D2+CeewayhUclAPji0q/8KutUqjuuaMWJjNDtD0qeL3UJWv
y9d+T4vs76hzgaG5EFQR0X2vuD1TsAwnRtiKahhI6q+/FwVFTU9HD98r08EkR/MsnHPT2d+3srGL
qFIgakSsAdIJsXptUzPtE7xmsafTE6gT/EFLT4Ut4R7d8IgrK/zPLzw8VTK9yACEiDXX3WX0rbHP
2dDslVYywX+TIPLPhfwdCSJKTyg78eVeGJqNJjfMCoGNkUC9tNq7GZgCadTMf9ruueq/jyp4QK0T
mzGNMR0AONnd307xTflrHwVhoFiwqZhuu7YPDD3wrykleCW1MLNISOe35ROA+bLoe+u7ceA/f5kh
QSGy6epp5fZehkwiT9YDnZwndQKznCl5Ora+G+YPodHNsT/IPa+XMwMy6JbZTGLNIiB0AXlp8tKr
gD03ktx205ALXloE84DkiAJJg007Z3QXEkMUrS/tE+6MTG0CZ5YJTmydKperrmDqkXNliCtK27Tg
UoFxYmTfk7QqfE1Ni/C+F9wEbCjRg4qJuyJ2D14o3IDgJqAKpU0RV+NbtUSj04SrNpxKc+8W9R7w
j2Btcx8pjGwW6G9H6/qx5/Br/AOeob8n+vqL6eOiuqlh5LHiLL6VUn91D6B+8rqXWVmPrUMODmiO
yYPp9Ht1aMOu/NrlMlmt203mHNN8hAJVc7BxCse9I0nSKCQp4jqisYyv5qYEg83FvDuqE+jF/3XL
6yVSkzVK7qRlnFYYYTh5UJpJ4nkcH8lUHD11B0k9mzw7RXNws4NH5xcvO9aNHuHGkRRgbw8hJjDR
DUbWjY9sasLD3ZkEnDrTUsVL+dNofgEe2TLJjbZlAp4EmB/ApZxY93qxRF+1yQP0PO6+tuOL9vSv
0WnYTdD+/GOA/4CLGzPLSuifdHUVJ1BbUdqHxtcWBNxPoCKXhL+bSwF5OAbh8JAaomjVkidDNbK2
itk4n1hytGv6XJrK6f7Zu71JXL5VCOc5uR2KZdfrgV5l14+mVsVc9MREf0Mvf6hJ+1otv+4b2ggN
YAlnjFcmkESLBReHNGq6JDo+TdkHBPrc49eBgl+lONdjH2hLHtgmgshEhorbOgBXhoXsfU1tdwGz
fRXbTZyx1p/qN2Kem9k8lFUTFBMnmQ/Ah9WvoYGHZ1z+IHSFSPLgxfe3QEyDue9AagDNbzASgBVW
yOzBRQXs9mpXcTuNfpqnfso+1+xk4+oxnacFvfD/YO9v/A9MMpC8wsIdSPY4KIrgvGnLm9kMZueX
De1Qap3tEzO0PFg1Wu7z2pwkKfjtu86nOHGho72EEENEkZf1pMwg0KFxZo5nu0Qm4ISuGhLX/DIr
s8TY1iUOCjAPDyEveYHT6dqHwS7fQTlrpTgpFYIVwE5ezLwh4dgkIZgmG+gzEujzQV88xACccqhd
p3wE1TyU9OoqO6bDUoTuDO3Lf7/9aM7iXOHGAAOTcFUwzDvSpW1wpXv00Uyst8ouT0aZnJYmeW7p
S5cDvnjf5KavQ7uUq6hzHmAxoLK0PptHYtMYZIHz14wdJgPX+9we0Pht08PUgnJ7erVBuq/1PgfJ
FO/ludH393/GxoOGNh5mjjhxHzBVgqNDLKl0IRdYx12KObYVdL47bcoXyXOydXV5tmWjVo3K0g1r
6qCZlY7cqY7dA9pB76UTqpIvuHUFX1oQDpBhLZ2+qrCQIQQh+q9sjWRUqH+dU4hAUDjibPDoLaP1
JzyKPRt0hvIOjVcVOtXu0VS+Jjud/TQP7jKAzDk0k6OeqT6ju84+l+UHqNHYQzIEWfVnqb/SZ7Ay
rPOODQeGjMvS96OKLsv977mxD9hiyFIBkI3BXVPYh0EZczprGMq18+WwDP2vxtQ6PwPV+H07NyPK
uCHRjcYYK5pGLojihCOzVtaoUXOiSO3NyncaNyS5ClHVdjdaZ/VHQ94bdMcbKyiSUJGCFzYc6so6
//OLt92j4BylGeriKmiq3OeVPSvauSAf9xe5uZk82/FQE3V1UeeL2F6xAOCIawGi1ATCBkNbhHkm
y3j+MpgKjoVSNU/CwROBeWQhqFaplyhKhqsgXY99k/lK+jKh9t97/gq4FcufuuaQrwwZbB14bkzJ
HhhEsJ8FelH5xD3nb4S8pPN+mAOtGf3Smw/UfdSS7qwwSTqzcV8gM0J1GCw3iBAd4QyQgYFySndo
XNZgf7JcjEKOTSEDBW19XmDBwEMEmXDMKQqxYePN6zzZJo1b9pHO6oEkp6Fe/cz9c/8D3xbF0BPn
7J4YbuLiY4IbqVpZuCD2ruPW+eQB8Er6P25SBKBLT70frIxYYkvOzcZze2VReADzeSjzDK2P2AWN
XEvDNqdhU/zR2yqcwFp7f3mbh5SzfSMrBLwOadv1MdEyozJWk9XxAtr+muFTvdfOq9f3IViIg5TY
78V46iYTNQszaomkNrKVLCKi4FxIeF8AnhfviBKIO5RhEMvVjU/Z7Kske0pcSIOCQJs1y3dapz64
sj9Xc+8na79Knp0tZ8WpQhWcswFhcOl6+dlCkikDTDKmaqLs+6GlX5ZeUSWlhA0rnIgWIG3kS3hM
hdMLTt8yL9uiicEN7uyYu86nKu80Sei04aqoiiB4QmbPZ9eEvewVu/WcyWzi0fxaps+EKodE1Y4a
0fZe4wQOAxJi+n7ff7ZWhmSXT4YiSwNLwvX+dW1td6NWt3FVDG5ga7URTJMpYxvdOBIwAO8AQQ6K
dZqwsnLNaKoofRuDF+WzWu5IOh2dlAXE/i1FGmzc6Fe2hAPfmLnb1qgOxNaC9uNqPmT9crY8JvH8
248Fpwe9PkcQoVAgghotWqmkb2kXQ6F2HGfjaOqtue/m/JznzbNOuu/DoOp7x81kE5vcpa+fElgG
1y0PtYDrFyE4JQ7ComlgHFyqc50jRfKeUQlS8iI0vFhNZBM/mwsFgxKahRwjdQNbaduqBs6ii9k7
6HKA1VoxDgBNnszPi13279tMSLI5WzFKE+hriXPXHX6F5pV0iDXWPgAK9+L23wvyAAbJPZp932uy
M6SBzu0Z4HoxKip3wOcj7BPuENYxvXX6fMDmNdZ+YbkeKCOgmvdP2u2D52EM3+BjiKi33PSAJruj
pVbaY9w5Pz1P8TGHCIm5d6rLShUbH0zDJI7uQCkBOCNdvKxY0RKnscY4N7RQJQri1iI7T9CsO0Mt
+0/RpMAe9Yf7q9soXgOmDjUXjBegnoB/ry+SmlG7L4phiK3KeKkHD+BF4+RNqY9eUJtZjyshflHk
X8ciC+2EhFP+nJe95J7eKGvwXwH0AaBpXEhP+JTVCrG+ZKyHuLOr0J53eDf9sdz1yzcT2myK6tf1
FLQYEZCs/vbSubbLv8lFsKoUbsvY3A7x+Ie5oWv6hRI3oO5ZQ+s5e3d2S7ab0awCjTwNHFnWsvEI
X1l3hbJRla4W3mBYV4n60U2/GIOiqunPWr/Dpb70R1BqgQknNPEG31/47cXO20oQy+CYQ8hMCb42
o9rp5FMHy/SXZZ10dioaNDhHf+373X1TfwuSwr13ZUu/3mNQghYFEgJ4GGdmOjTJy2C+UwYyg8qn
4IdeWsVvfnwz2AvtUxQ4HivvJ3qSHdvNEjeTrVrIqM0Fbf4eok+xnk0nywMnxHworY9Kdx8Xk0iM
baQOfI9RGcfdhP0Uc9LB6BxQHVZD3Nil/ss1mHpG+chboB2qdn/GdWQdZJGTYd0VoHgYfTfJVe1U
dB2t9+bExt2a5FXz2g7oWKWVZf7oad6UPplL51NdUb0BPUPBrN1q6yQy807vQxDVF8pBU8umOmS1
Naqnubdz48FVaPZCDKghSsK4v5fSzcfVebPSRLKJvOD64/ajV8y6teDj+uquPszH/MU4OsfkrO6a
k+IT3WfjwX74VP+wU986hY6kVL15f6E09H8/QPBk0hlzZ9F1iIevTb43/TTSd1XxMM8/V/WYt6Pv
nLo2LDTJwjdeBZST/4rN8PlqV3TqhuXFmGHdIxnLoLGTxB91Wh1nJ5m+OFWSxpJTxDfyZqMvDIq+
W9C680A2FOczlLBIe9QBy3H0U+HU4YAiZDW/V+YaKLJprY1HFh0PzCDgvyi4ihROOKeQLNf0ISaV
bgRFWjAfKmjp/v7ytu5hAOjxAIDRnTNeX7uRYg3doDrlGLfVw0C+Jfpv3ZAEfhtVPeQbFzaEN8ZJ
UkdNB9iwra/qFLfleep2bFe3jwwMBv0DcDH9m+2PD3r/1LUfKfDY9xe5ed9f/gLhtaE6W9ORFSOC
9nOWjk9db4RF9zsrMCK9Gx5cY3jo2Ph5KGR0jVsfEeUguCsfoQdb0vX2Nlmve0rXjrGyuuqnOrdq
H4MCydv99W1aQYUBhXn0jFA+vbYCppq0bfRujC2rVk+l3rUnC4PFErTiRuaMIh/iWfBBAKCJbsu1
maSb8qQpjDHGKN/e/HAPdlAH+ql5N4LhmZqSl1LnB0s8eJfmhL3LjGkYG6KPMUTH+pNFZugE5fP4
3WR2Fq5NPj42nbK+YLIQE/yGRh8MO0FZSHPHALQ9ZLeu6RCixKE+Y5o7R0O7ck/lTKe9mq1s3ysY
yzX1pH1vC698rtUVJOspkU0U3QZYwP1z+DqaCQAK3DDyL8iEzJ64U1wpTfbLaMssoAwaiDVLtce1
bxKMZRsliA6g2AAanmYdzho4ZX/e95CbY45fgazr7+Q0+PbE5Gs0nKlf8pIBTW6cSMUltdPTMMg4
k24ckZuBG6JkZ2A2W+yEK9kC3JY+Mpx0q/yaQgZvBrsLw+jD/eXcPAJ/7aDaDNbn/8fZd/bGrSzb
/qFLgDl8ZZikPJQsy18Iy5KZuslmDr/+LerdezzTwzMNGxvY3oCxp9ipurpq1VpLrorzyZpU5PEw
1cOxQlHaJxr9XfTgBdTJZLhRWvrXra1OHqjt/s/aMuqTWFXNbKOIETAdTaeIPMckEsSjwPVeI2/y
t+74a2CoOi1Nx+ig5S7VIq/qEWLawxEVCLdSowOhvW+ls+DyXl+nP2a4S7QCBijTwJ51TGzjGZ3u
0UHtnUTg91enDXwAoBNW0UTB09akcjewNOkxbVm9LZQxMKv6MNhKcH11VvfCHzM8Zqtz9Nzu0WV6
bNXPtj8MzuT1WVipo8COYDi8qLSVz8yQDCyNjcZlC8WNrIEAaKsK3N7i1c68HtJKOEPITgLsg15E
zskyJ1fTPBqHo5xVyVtpReA1TeqodwfZ7AMdkHE/StXJ1wlkaK/P5MoIQZqFYh+YKYBm4p/1hEHL
wKJkPHZS49kED0GzDhQ0UV83szZC0KjCU0DjAvxqy2ecHKdESTFrSjkitxUw/ag2k5uSUfHqBEPr
bKDGqaiRZ2WPLAT6aOwEegMxKzepKmvAJKjOI0AkGnWruitdS84+06REq8bYTrvrIxSZ424uu9a0
PjOH8TgMw8ax5sZtQSfgsoiOvhHZgnt55TCj3x0bBrgOtPBeoKlatS60RB6PBaE7Xe63qHX9LZoU
m/LUBBdg6J06gDVOHY8medWbwW+ku1z/GUUikZzVHfhnKF+X6cnWKOoOIG1VG485eYU0SaDkFdRI
pr93TPCvCGSgygYkBy/F43SZbTWthQ0IMRmt/VCal2g+Xt8CayM5tcHNGOuScShKaTyOzYQmsdzr
oDnXR9+uW1n2Le8swJr9BYxCTYF3FoXEgPSuk+mIx6wcJi0UaRABZruKKTSQ6lS9N6NpEGTA184v
qA+QlUYFEIBE7vxWTtt16FIdUVbW0Q6HOh3FmU2qadrMqV7/glir/lqWI9sMiRQ1++tDXguoAAYB
dhA4efTOGMvhO9kjlTTPEpUwswPSxva8k7RbgyBP1e97CDwOanbsjJ0zeNfNrs00qkWoZXyVGvg8
mWmA3SYbsumod0ddIkEHJoPux2AehuT5uqU154FqholuHYDp0GZ7Pr40R9EocZLxaDmIFaF0vYEy
BHRpSyp7WqSLiuNrqwneYxPbCEROSESem7NoPg2FpE3HKdaao9MMY+oaWW32GyeZoB3Z17Y2ulM8
QekkMstYVI9am1jcOOCQQg8IVpWLeHQy50rRq/NxZvXtUKW+TZ0dKAk+iTS+wY+KXMyFPTST6ga0
DUDWh+oNP729rKNbDAimY6JiWJA7B/mmV/fvUvKrKH7+5VIutpBaheAXCjkIis/nVtFmgMUkGw/f
dNgUwKkkI9T2+nivCgVBL7IUMAX6Buh+KagPAyV/bqrMh96CsHB/NM0uMIc7bNetHo2bLvogFnPj
DkmrJH3uTJHIwjKGMxeko/awpCgAFEL+/AIXR3Hb5QM6hQiLvTF9t5MDOuc8gjv8rYcCcPfX8R4a
HnFFoMsT2BaQJXGxPwGX6FwWqXyEBDyDxEeUsCd1zDYlEdGKXJzEL0vQ3QGzEtRq+aHZ6CSt8zKT
QZbzCgrYatpmMWgrhQHRyhSCSR9NDSoSBKgNc0cgVtJxTGZHRi+ndc/UNjBphsSjW1m124Iimo3Z
e0kFUcPa4E6NqucbRomBV0d3tXyMG3Q6JHs5/sD5n7T3vz4CaClGfXFhHELWgAuFsqJNOnD6ycfk
Q5Y7V82+mWrlTSL18wsvBgcGFJWNJy5w5biZzkfDoL0wKHmjHFmSvKmT7ralT3XlXk/621z1ukTE
uXWZUgI+Aq1raN/Ekw1xBDewuFdiWRt1/YjTuJnbCYKyxtYmjleAyzKTVFBVj57csbCSkRRNBe/5
y5waRE0gCgUZVjSrQKSDcy090DelYc72sW26bQvNZuhAFDXAMTQo5dBJf7PxLZufim2l7bI0D0zz
h/Ro/63cIK4LlFWhdI/uVRAv8WcR8DVoGBIzOhKphqSGWUg3A/IQmAtFlEW89NsguQRgAQohS8Tz
lfQ/ufZTe1qKgWoSUhl0SLeO9ICC4xQzL8pfrm/Zy8z20mCEnYQNiwv44hE+oIGFWlOXhlpDjEMc
V9+HIVXu0eSkboxCoq8OURV/kjXiNUSe95ViPjQQjz3kRYsklCSivF9895mLBeoY2QDAVfAmBB6V
8+0G01CeVPA9vf3Q9M9DMQS5pW0Eo744Qgu2GZi1pZa8aPtyXihXcF6Sr1HHPv1tPfT+O4oKv1Nv
eCuzYGSe7ZLA8p3MHR8jEXv4ZVT3ZR1uXUbqCCg9rpzBVCVC3N+n4Qhy/W5+tmiYdE+gbA1y9XfJ
6kBVe3cStRlePJ0WqxDe/WqJwt3J3SWyGlulSjCzeRUHxqR7rVH4gnld5o1fvVMbyzecbFyMquin
ZFm97witVC/znSAt3f431LFfhFWZiziAGxG3V6SUFGovt2nYBcMQZJJn+p0fe0oHmRTfDq6PTTR9
nNfVDSkvpQ7GQIrmRtpHmjiCXMEX0OVy9qDn+JVCv+j70yKHdvGAfdG4bJ/fxE9O0B/AbtAHsl/f
DTvpufUNUenlwtcskwiUP9h2wCWBm+V8ydKytcxcxbgy3MQLfNBPLOgBVK19hOTWD6rGgnzcxWXM
GeRWjZAEaMsYeyQuILvlxIdMfa/N7ybrBYaWH7qYToQyIDbAQQdG5XxkTVqTXDXGNEzRZe73ZiRB
9dzsvMGWRfhmkSluEgHfVyVawtREwkmyoY4WuXhtiDbI6vHC0wFVj+UK4oM0k8b5OKsRjpf8GZfK
1kzap4ZqdyngA4TttZ8DuGFATHWfW6Ja/uVFsSzbiW0uhiKRVqsg3kxD3fJm4qW2zzZKB0KY90q6
q6CQnO/j3h0NQFf86ydvZcOAwxf9kwvsDeVfbh3j2khNpcexkC00RFXT0dFHxyWF8oSuYhEWd2Ul
gS4CyhtuGUBX3hhQrVI+pFjJWiOxh9fiUTJIse1tTTCqlXOHYsmCxEFqeulsO9+dxWATfAjWUnkw
urDSAwiopnVAZ4Gd1QEB8IK2IZQ9MX/ndohhJVqRSmmIiHwnOS+QBMtsRZBluojq8TiBWBRibGCX
ADrj9n8Xd3XS1SQLQeAzZ7dpW0M79Jgp6N/I3ZG1viZqhrrsJOFMLuM+uWpyCM3gnZ5kYfkbbSNJ
6X4vfPvtU/1QLM90Vcc1d42oS+eyKvhldOE+wwP3kl1EKWaEiAnNwlnz6O/ynv7Qg2E7702P5Xva
e6Jc5Pq8/rHHbf0mMypQN8Ne3x2cV0ae0F0ARge9ClRjK31cP2ciY9wiFvUktRnajMMscQIW4fUX
2541+pYUUgeNxTaeFrF33ebl04KbUW4Ze6POOpJhhHEEeLL+XMnuCIoTDTI42hjk0Wc8bGrkaoxB
cDsI15K70IlJNHmcsGeVX9C63/do6JBeqngKs/a2H2NcGJZn94nnZPdd0++vj3uZS+5uwoH5s7CL
dzjZvTrpK5nWmGvQqxYBYf2MOAmUK9etrEWaeLDBeaLLGaVQPtKsKZvKPiuyEDTOOk6FtSXlHnCZ
JglqyR3mm0FwRa3uoRODnFejIGdsHBnLaXrzDtqQJc5iXrjTq2CvXkKCln1zYoi7jqpoIRpXYCj9
Nv1moXVjf0KML3aHgDwo1P1FXO3wdqsC4zt6YE/ylBfB1C4GLlbw5AP4oynrYzYBzB+Wkxsfp9HV
7oaNvBn86rndWntfYG45B9fM8YdzMOa5H2Fu9BPd+6F+PuoPLNASb9zeOo9+9mkILIpWkjuYLGkN
mkvYOnV0t2C+jXBAqkFBUg98VeVzlqWb60Ncu+YB7kULDKQV0HfKGZSUvgQTD1Z0YPfjsFGK3+RH
XQqMrE/jHyPcoa+0OJvissnCqFLpppvN90StFSDkgHe6Ppy1gAk7dBHoXSj9YPL8iBdoKWwquLew
BSBDsQ7TJtprt13zYpiHOPtV1bvpuc6hoDjKAqf6Xw7HH9PcKK1GNQqNtVlojw8R+WzMG631mgrd
pJC/lm8a1a+rX+Zz9zPrPL35FuuJG/0ibHKb6slwXnV7k7FCMB/ry/vnmziPRymEBaCXB0efSZFv
VDn0ioAK8CVHD6VZRN4pnAIu7EGOGBJnVonLrEk2tT4gLiE9OqPeY6N/bNsUFxu6XT3GDuPvJFP2
g70blU2W7+Zuw0p0Vs24aJ80bd+R5J9O1p+ZWE7eie9v9NqujWV1ZHqjHkxvpPvedV7iR1kWzPni
FC6dxn8s8UQrBup+hlkuk2DUYAeZ6tRvdIA5BDt93RX+McM5/VJ3EpsNGJDjvKhWkN+C+DzXXOrb
r9kh+RRYW8ndgF0UCUE87RZpL276pAR8pnEL2INJA9m5jyayLfvnUqvdSd1UzgvZZ/ULpJZv2Ifd
3Ewd+L32oEpT3q5/x/oO+/Md/N2K3sCxk3W4ErB5lbNnbLpiq893xJxw2h+oeW9mfssaVzV8aPu5
Ywn15z4OdOs2b56kaNdJP9FGrh8FnyWYHv5dkfUz04iJ6en75E2yN0Wzm5IdqR7wWGtI+aR3lTeb
7FCzXe78UrM36OmmyhEJ/0kDn2Onu0m0Y9OmqHxipADY3cUUIky1daMNLrGngKaissq6qzyZymWD
nZyIgQDgUaCuEeov5Q8S5k/VHd2iUfZZf02e8lAS1QFXb4ETe9zdTbQJ3Ui2CuRMFM+bqYEwjV5F
tddag0gp+YL4GzXjxfsvOBPcAxeKq4TWAIBYOByFFrtZSb2UxnsgQzXHZ/KuTWYkzp+1eWO23mz3
bkSfp3ghqtCp1yDYt1qXxoKtuxoWnn4T54sBNDQk1laYb1vaNvObDt67NEv9Upo3WvsrJ7bL+h+o
YQhu39WFPjXMeeVBU2e9anFmkvimLEKtzFwtfbAqiIc+lOkG1cnoMDCfWbepiB5n7b19appzG2yo
NCubYZrJ0iuWQsriW8oUN/luqyKWnDW/e2Lra/5P9rPJaidr8U9YQ61Vl1N3FB2Ztdv01ALncnU9
A31AhxWk6rQjk7qnkAaaobslW4mg43f1ibaoVEFwZWnh//r7k9GgS3RiqozRNEWAWzGQfloe2zJv
vOvvJsGNtb41T4xxrmCerbau+gHGoCZDwOLm9xa7YUGk4k7pdtL8fTJFQtCruYTTEXL+AIzAM1DS
8JlqT92JeUa7q1WvfnYe7OlQxqmLTAaQtlX5ZEnfGio4FWve6NT6sptO5rcYG2KpDbxfVNnlNkZO
yHdGHfcWxHT/5ao+tcUFpQk4RYoyWaKw8sacPSrfKTLoAShYdF1pvO2H1IvrB7TTiUKR5Xjxocip
4WVDnwxSGa1xzicYTqzdqP2ukMJwvNHN22ibWh8iWaO1S/DUGufgcskxaoaXb5gW9zVUy7Nu8GLt
R9QjUxTPiIb/IaQDOgegBFTqUWHhdm0/SqoEbhI4+b1R7YG47nWPDVva+nao1cJc7HK6Lyfzjzlu
v8ZaDgC1jeE55BY01vGdcrQ8Y3IRTzi6jyy06G226tCQQUSJcNHLdLj5RLdQR+vIhsFEclxtSGd3
NpBEuB67rBVA0Gv5xwx3Pagp+h2NFPdyRh4SzVXmjVU9dN0BB9TVR3cwPvVoo0mBWbjllLgaZAZN
UVpo1bOefAN3T4zMIbOR4RsGOaBb7UZRXPmzLDzWvNYf2iPzzfyeKM82OzRSgdK7KMf4xTx3sbj/
+QDQ7Z2flDjpU4l0Ci5nGUXWQ/zSQ37FfulAfEO3Fdvo+a7Nj/lwaz+Vr6ACc6RDSkC5BlamXs22
1ErdRn1Mq7fBPmZUxKAuWCPAWs8/ryBdh+QLPo/KW5Jt+u4+abdd+z7nG1BE1fZmjp6k/LaV+70s
zX42965diRqjVs/3yRxx522OoDkxqCbSZ1sn8Snx+qeQCEAjq/ceKCpBDYEdubBAnY+UqNCflWM1
DZ2bPEPFQ50CPf2g1m3R/sjqDmQKil/bgdGLwrPl6/kdcGqYOwbzkINibJjSMMq/dclv+nwvme5B
biHS/SGhpfv96fq5W9vyGtDQkIFBAxYu+vOBsnZKaFU08BtGBs6YB5m+QPnAA+Gke93Qmhs5NcQN
LCVzC2RvhVrjOLgsHTzD/nbdwtrGOLXAnd6orwyrbTCU3GBgR+m8ebjNycOQvVfFxuhFPSCr5kAT
ZpvoJwYWh5s5qqS6ZCwr1SqVB/4oP8qJS5vJjywj80qwtfla9vc0gXhSgHoHErwLASOqVefrlSmS
xSTIWYWt3/6SQsgpGpH/SFO336EJ8UMLPLX3dvPj9aldDc1OzPLNB/nIZnmuYLZDbt6tH+If2lHe
zD/kV+lfwttTU5yTUVJaDOaA4lhGIs/sbzTLb+Mn03n+pyGBuwAwSdXCo+98JoF80ftJW9LVeSfj
BSKNfqqm5Uud1rcqmDufIM8yubSqnFtNIe2jnhvZ/vo3LFuEP+z6Qp/wv5/ABUZOY2sS7bIstBRf
r1s36fZ9MbmFfSOJuszWjh8QjF+wF3RA8hnJTm7HQq6QDortyj5QVhsuUl+Sf31Al63Y2J4WXgtL
gt4EXQl3yq2mL3GR421iTWEfH4bqG86dNv+uPgtANvUnpcvd9GM2Ntl7JPuDs4tYMDzY79c/Y22w
p1/BHZJyUtDZ0eC9F8eyuTVLBlSqTET9HatVJOBQAdUCcBKqItwOmjuzj5oMwTtJAs2SvLFXA0O6
kcrHCFkFw/Yq+w7Cre3HKMzufZ1zfuuc2ua2TjuPg1U7CAPN8aGA9HcEVuqupHsKBS/50MtLVTJD
0+mbyn6lPfEmZZNDlhAN0/W+b94nAzwLO0PZNyW0z4CciX5KLNvnSrbTQT8RU2mfoQ8x7bfXV+a/
zBkeeUDvAvPNz5lpkqJuJ0TLAw3i9r2U7+bZ2ElgVozc+VuSL3rBDqQ+LMHlsKzF5Xyhc0QHSY8C
ZN35aW9nx2lkxEhhk+iA2BAHPetaUm0nSTM318e4uvsWsbf/NcUFKCYZkG4eZpRr0EEQgJ913jFF
eb5uZNnC18bDPQN6OwJms5XxbGXKDs2+9eSZMaQg4yiM4p/RYAdWLIJBrUZF1snIlpGfPOR69NOp
MsXi2aDTjiPDM8CbZWl4rnapH2sQVgQ60pxvwSYhZ5N/fcRrK2jrYCRC7Ac8Cv/OIibg88OAd4g+
jl2glkaxkfJE8vPM/Fsh+iVvh6gPbJBQa8Dlzo1TQj9X6bTOkqqi0CnpDmnvgzA9kHsziAtBBLY6
LnQzA4oIhhQUas8nFRnWypyyJA+1KGlcwHomLx0a0GIWs+jxKDLF+UW9mABooTQPq5aY2xzP4SDP
43QjU1uUzFl1UACD/N+weH0G9MwQDW0cJExyZsSb1q5b4sZOY3WbOu3n6i6alYFOB8lALsuTB01n
7pAOYOKGjJgR5AiD0oCBeULbaVmUK3vKrKEAqR3pFV9Ns7i7ibVCq7xusCT6ZMVlWv9W5KRCHtFU
x+2EXujSNYranG7sQQWfXmyOTbWrZdbUoLKSm9adp6S0vSgGHt0QhLtreSV04YGy2raRFQDT5/my
OhMlaaVqOSKmKnif3cr/BJ+u+yv2ajfzRFnHtYsXUSGeZACfA67N861Uc05w4FsS1vaHYtYHyE4F
kQ6W3jGXQ6n8bFgGnViknsl8203F3ZAGev5cDNFm0D5HKYyMDydtPq4f2ZUQWUMqBh2QQLoaF+xo
hTOQdmQxDfVFGQckO4VcbEwyBQ7bQGPRZSIBrjUPBYtf/RJL5p2X/kXgyJpJSmnYblrFLcCr57mf
2s/5pQupkLF4uTM4HwxgBWJxNL1AG1nnfHDWUQsi3TCGKzWk2w6cxaBp9ehDdqgEjYkrJ/fMFOeR
ygS21H4ZF3Q1vMS2PhOW/DQUKnJ9qxvpdFDLl5z4eGOIIqgJwtJ0GPJdV25RiYimF60s/UjaldJd
EUh4DBtBBPrJb7b8agy7rPcz9nJ97/yXD0GXCCTOZBlMuecfQu2CWYxWNBzru1EN8tEjMnS4h3Tz
on6vj1UVFE9x4WcgK5Enl6THQnWTEUrgx+sfshKkL/CZ/3wHd53XVjVnlVTSEEw7rjP5SnWDAjGg
JbGIv21ZxMv99McSt59MVpjD4MBSsUmfSlERfq0adTYQbg9ZcTpNRYQJTScPnC5oVs/y54y4003x
Wb2Dtq3/nAFJ8OTXaVe82PcDFl4UM69VTpeOg4UmAiQNF61iLdHBd2G22F7RY7037XvWeaMvQ/62
c+u3uveU4Vf7LR4PBZgitKDsHqveVbZWjcdmIcSsrx6r/y9IAjcF1BC3x4q5J2qFr+kOI2HeHL31
0g21UYia2K6VboAJSIw33XwYO4gG941LpPRgJAL+4rXSGFgXoJ+ExkSwL/B123bOR0nRehp+U/Sf
cwHuFLt2rT4ghkszX4X2pBLq0htakQfNElxUqysCThVEVWCkXpoxz+dgrKKqtu0R+/uIls9gr+/n
92qbbuneeuqDF2fbevK7A9LmctfcdAK/trbl/xi/SHjKSV8XTJ9pyOwcSIXmhoJe+fr5XXtyIGJE
QzyCK9Bc84pYBpkaqPbK2HLzwWQe5CoaFDtuE9MzvtUvDhTprKA2vOtWvzIi/GE+tcqlhww0Kda1
vIzM7/0hKPw0d8mmfdC9aHJHt/PzR+mgBW/79sG4HZ+3xbG/H++TnfEb8qyABqTv1z/oK59x7YO4
ODMxdbOxS3yQ4aqH5ifbvCde42UfdxU6Dnq/C4zQ2UEf/bPaPZU3Dr6xvpGOvxrfCuKt82L7wArs
2118R9w3LWi3Cv6/2bW23XPmEsHsfbF6XftYblO2ZdXGao+PJWglQVrtCQrVJGw9yVdfA+VoBN0u
updfu33r7a7P02XMAiQzgv8FmY2iJ5/jVpvKynR9qkMCfkRNzl0n2aBk3ME9IcsGHbXgur1lJOcj
RcsTdicQxQtYjC+vMA3CLVXN2tB+wUD7/S9ANOtv1BflX1dSeGDBRR1XW+gzQWnN3afGoNsUHXIw
lO4TAAw6iCPdDoPuWiPzpXwPJrPJEGDDlywEPziQeyD+RWSK3mfuRmtA81iVZdmGembcKBk6dp3k
o+61Ta+y39fn8dKTgG4YbMPIpeHdrX6FEydxSzRSPbUBrQrjRr6FzAJeUqkgeXEZCZyb4DalnQ0F
M6eqDS0wGJGGoca3qyrIJSjAyAjuBMFweNq7YsrNzkhha2z1Y0zyjRaJUNAiE9yGkJmZlUq3DAdE
3kZsuFn8en1NLs8SFh9PdbCf4N+gSjq/WpImKqveIFgTNkWuiuasBspVM4iLDFIGWTX8duRaULoR
2eSudOBtdPD80DakUeZpZrWfwDBU0Ef4E7frgbXRBQ5jbRpBlgAiAzDig8l9OQMnGy/TMqvQC0yj
MU9mMFmZ4dam/P36TK5cYstU/rHCXSdDjPd0pWB7V27zAjZ0P7+FLLk7HzzIcYloLNfn8I+x5e9P
hpS2RTkbTtGGkzeBtOan86OF7JL37fqYLoOv8yFxx4k6NTjDIlgZN8lz8k10A6+d1j8zBg6N80Eo
A1YhbuF7jEYPpDk0nB4BXohOjU4XXFdrbu7UFLfPh5wBcDYvPrz5xSBr15DNiyTUZVq3YgH3CKlN
uDnOmSp6lTRpCivzKPmUbVNF29Ra9t52IoEHkaVly5+sv+Mk2ViqbRuWhVO4kRofU9DOAXf0TapK
QQS4ugsWVl4Q1Fh4sHOjMtp2zDPwe4ZTFftFAjSe8j4jKLu+19bPDyJrFdyBC350GfLJkAZg6Jky
w0xS38UNQNlqHUhOsWd26lpJoFrxfRJpXhlr3w02B2M8vl3/gtVxLuE1mq1BYWNzBziNKUg6CrkN
Sf5WOhgmuY0TEbxYZIQ7uGYH0naaKBilI22SIbkh0vBIJaEc+GXQAtZ7xNPgIcA+RK3nfDaj2JE6
S4+wQehnhMwSugc9ILZkNHXWGdRqqEvmT0jRovZD0TcQZD0NuhL1iDJ7MHKQKeIJWqXPbE5212d5
JXA8/zJuBoBWqdKutnDl4BHpS7UfHWsA3X9Hc0Dvrd2gABXsWy/WvdFvzA87tKPGNfRQ9K65dD74
DNTU8cYF9zVKtecT1LV6YUdjj+a+3PES9XFUlRtCDxDuMkxh0W250s6jrCVTjdc0QNFLNZEbsyRJ
xtTorFvQyHPqTnRf5z9LJzB+xNVPWswukJ4S/QSbkODsXl59QD2BUweUL4i7INdxPkqbjSAJsdDC
mFg/DPOmzgVvlpV0Hgws/AQ6ynloU+Yu8xo6XCXRsz5sm6E33bqO7dfJrq161+co99/SznbSLf7b
eVcku9N8ndqz5Zp5Ze1UCWAt//r2ujxf6HBfZFrwMECLKF8Gl/M5zu0oGUNkqpXUBxUHKIAnU2Y+
dHJEpBOXXhjGVLC4LS+DhXrmfHY7iSqxWhVjKBGy1+nUeEyB4xizEQ/IQhQ/rw5NcyyQBKD6DkK+
c2vROJed3bAxBNZFPkxmZN6PuqztwcaaCdAEq6aAmINeNJK0kKrmTKWmnEM+CAObwF+FBlWyU41S
u9EidBxeX7DVOQSdxiJsvrxAuHNY2ym0tCJ1DLMybdxY3S3VCHRDjEFnTHNw3dhKzn8hl0KqEniQ
pSWCm0OU3weE1GwK5VFyHp3YbHq3NGLQW4FVyJm92JpY/ojDTMBzHNcbi7ZWfUgri7yzrsfDzyoj
Mrply9qXPKWyiD/3cjbwfajN48EJ/n+Ll7zRlJjM44jvMyejdXtJdYDzH6og0azZY5Ah+uu4CO38
OhTt8JZe2HG4u92aY0uqNGkKK/R33aApfzqYsAI9nyZ9lvVBJJR76Y9gD3kMUBmh9oK7/mxjXV/M
y016/ltcTId8kRqZsY65etLe8735ev3nV1zb+e9zrg0ML3Ekpfh9NfHyH/lNEu6dxkVPGHuhZPlT
YO/yRjq3x62FQTOtyzXYc5Jb0t6QZqu8ZuaPsd6OgI7a+nEEDWHrynuWJZ7MancYn+rko9JFLf0r
2c7zL+H82sxMI2ajhmbbONC6G/Onye5UZOeqn9mmKjy5MFyydbqHn4IZWFb//Jo8t8v5AnB3SzNK
OVPYOd8ZNGLzXTNvaLRB6fo1/iXi4l45ayYaGRfUrLLkIzgnp/WKo9KmmMM0V1GML9MJUOvowUmr
yO3VshYctdX9BC5iQPTRbQLSC25906YlE27LOew01TfTzzx1q+do/zYru663PUjr2JvrE7p22kzQ
ykAOF4gKvEnOTtv/TI7SpNogz3glmM0mkzO2maxWlLdafoVftVMr3DxWxEnAEtvPoV2XXq1E25Jt
uztQALjRje1kguzB2imB7C0EX/CSx03PnUrSkiJTmDOHjh3TexnPBpe0VrVXpEbbNnoZ9llW7v9h
Hk9scivXK/UwwF3DptxnwAyxcUur0t79ixVU5JEfA7D1omUNoXdrtSmKware3hF7/j4AuiQwsrbp
F65BB6kQhIO8wx9zKE12MirOajvGd7FibdRIOxLLLvwpNXTBxK25aHh7wK/woAOVMHfdIpsplRGj
cjhDhMQd7K79hWku7o2iq0RX+5rzgCisvrAbglCRl2OIe33Wm8ieQ6Agtf0IGVJU1pvS0x178opc
jr/1LcqQ1sDK+6om08EaHFMQN63OLkrpUPk28AcfNy19Koo1IJUxI416yHK7dVOtm8Dwb+CRMdsf
/7BjbIByAdUyYI3bl3OuUohNgGXN6sdmM1NFdu2aSQLHteZF0FYAvhVroTnVOC9iUEmtjCGBaIA1
PBV5XkG2qjv+/UhObfA+xOkkKyXY+zmVFDft29jrHVFpc6VgDUgbohwDHhEJb55u18qtwtboCCtI
6B/QfNvcWPbk7KNxUfGQkafL7cYJ6tgCg41eA24aT6arRPEUVMB9B0YqOZuhGWpXqabZ7yQzfY6Z
TryETKmgsWvt6IASBiUOdCdCOZ67C1FZrwqHqjLgoFHkQ+IDvEIt+J+6jOTh9clfNwXFKeCbwHvK
0+hC0rmIm9yRw0bqJk8lSf9SNhBCMiYAQ66bWt1LkNUF4/FCWGRyMdtoGGlKGg17Se7i+znL5kBX
W/lfdtOJFe6OaGuqWSk8dqjanb5JOlbuTdLp2+tjWZ02B+zogPQs2TFuz9oqGfvcjJUQRBcg5IRG
RMBmNbtHhsoUHMGVvg7s3D+2jPO4+X+YDkxOJtlySJFgQEHIrov+VhmnctjF2ix3t/2UapMrNXNf
Q0uuotNOSx25cRVwfqOCT4wOGTPoz0Hk0Whit60NdEKXeoa+hX+ZFQtMrDIk06Bzdx5zdHLZSa0S
yeiXy9lBaS3j+yQPzROkvRxBBWaZYD7wgPgHcH14vwAwzR0RIOQs1jq5ArCj+jLOxntdqcfECGMF
/SCInheoSSsIqdYWHdxTyx3jgEnU4LZWnehzNTawOdSLFKxRdXiWJckGWAqRIM5apANucIhJYu0X
ZaXzmZwQDvRKyZQwyQo3vWlNf4yCvtnUgyAmWDuUp4aWvz/JvEZRlENZolw2cvFIk9QjMRXkoVYu
RlxPwHEg/QV2WZ7reNCXR/eyK+ImPhRts81A9uEaAwXO5eX6BlyLs1GwhcsEsY5mYXecD2fq68QZ
ewxHBvW5p8a9b7aJvknHery39Vry2rQcbttaR6HfsO/Mzp5eqaQxwaxeEqOiOOKgMQmxKvaKwueT
GUErdTxmClATphuX5G7U0aqvfqshxIiGA6866C34fmLVH1hyQyfzviFd0JH+gZblXiriUXA0V87L
2QdxFzmrS0ca1OW8JJ6ppxuVlDcRZqGbBjcfJtAK3+oiTPDK3oJN8MNBVhA87Xy4bo9Ml5O0gc2Y
+nr2KEO35Pp6r4/qjwXumIx4cjltDQt6nUQbggKfM4bdkL7UfY1kRvrExui2coQaRKKRcdtsRpaX
kbpVwqn4MPNX6T7+f5xd147byrL9IgLM4bUZlUYjiRNfCI/tYc6ZX38X5wBnSy1eEftgAAO2gSl2
qq6uWrWWhlzSNLoRK9p5FCJJZBRjqGtCaaLB9gmKpqG2QoC/UDTB5EJdDipzCLM1mjM9mzLE1Ax8
BEBaAmArBdPrsSJB2IcDdjNLkYb0tpHcWB43yCSLhL0wrNFgz9uGcsM330BtK6XGjaKNuAcr6Fr9
YhkWL7+s69q3oUOkNIH7e9/HHW9MaVaveONFt3I1fOoKlns148J5+AqaExj1N6JXXVS+pmQtrbzs
VP6xRF/AZVVGPhDM8JGXxCOQbmWekMaOXku3P4pfazQqC7cMphQkWahGCQiW6FvGCyFXA5Xii9zs
ReHC1JY4rrTSLtwuNyaoY9N1fJKMfQnvJP/GiEA6yKe//F7FdbZ5fECXF+mfwVAHpUl7qZdlHJR0
0gEYciQ1JbmcH6G8+NjQUnx/MyYqIEDMORY+C1fQIlNbxpsqteRa1AXxL4+yJRP0BsfpTCQ8T3Fq
DapddFi80KjE0Ro7+U1Mhb9SyP55/FWL/ulqLefpubpdObzNuFTCRKvcRxAaEKol4rTtw8+aOWbc
UQguj+0twIjgE1Cmhcgw6h/gpb81mLVRGCFHgbihIxX2qgDShF/yn5QnKoBLxbleQ8Uue6Eri1TM
l+YTOw7zvNeBZxZlSZRJs4v4FI6+LTK/8njft7xd5GxO6u5ValZSQoue+Mo85YDatBwD2WtnBKZW
2YHKRaT2y8hcmdfFQwklDGQzwKYJgsnbeVXyAfx5GczIqs6/bESc/gmMXXueIFsDrg197RmzeESv
DFLbuWHA9c2oODgi5ERGCLO1Km8y3EdaBEYzvT8e3troqF3jt00RThrWsMiLz7pNMl2NOI6kSRL/
Lxf21bCo3dIro9KPAyxNUmOm0ilWzUpwankPvayimHQko1YsLnqgK4vUBtHSPo16BRaVLrNVzxm7
9zpFD11nPZ7D+ffc3YRXdqjrSKx4LpF+FqxKSXDpI5ttIEcq+iQOS4NL1/S9V9aMzhiizz6KGwnj
GuRNDYkG0cvIxK6E7mtGqCd7yuWhN4bYhXyvmQDmxNpEPPbl8cz9Py7kv4eLzt7xEOyL+jmaYk/1
r8wo7bP3p3J+R08QLPLOj40tbAfU/gV+zpvh5U4/RtJeE1oP4g2XvKqkvYZ2irOXS+xXMFSR4fea
9O+zgjPkAY1WePtoAg2yEyNBbYIS9jrFHqXdANohhs+skVGcxwNbcv03lqi4odfYvEL6kQOBjCkn
m1JDh012iAyx/KiTI3BvyGP/+0cFMpCKBIWg+T1M0xNAA5QbcqjaX4ps6jdsVSRnIMYzS8Or1mxa
djozvehzIDUN+I0/iGt6G0uR2SywDMptEENDjmXev1f3K+8HUYN0E8KL1+hPWZPBlZ769/SZ3UMK
dO0JtXAYboxRXpLpkkbOYe1ShwWQ8JWZNDEQeI25spBrdigfmWpKXgg57ABUYUiBf2xL1fDVaVsK
26Lh9BhMcFIqMQTdusei1zZqHG/ZILZjPCe5ca0peCGGuRk25UBTiJr6QS9h2P7k+uKWy6dDCEW0
kRN2YSLqdcaaTLQmG754Tq9WlnKnURyibJXDap+0ViP7lgfyJVDRWU03rkz4ynz/HKyrTTQweaQp
PTZRw4WkF6d3pX6aRFCfrazrHFVTN8T1RP5s5is7XRf1kKjEkNj0O1XeuyrZQvqGTFwOhmHErAnj
BLgyUGuycjAMICmvy3GxMtiV1fzxxVcfIdV5l6Ncwl2YtCBhL23VoXoSI3knNR24P9sNRGDNRlib
4yUfj8EDe6Gi9oTq/7wIV3b9MhaR5WfgKj6GhqCU3ZFJ33Z2dipi0pNVppb5Zrqf7H/sUYe1jDq5
RHUKixqoIE3E6zhEvxLgpUNR6DjE+jTlJJUUfRBYvdbWaJmWkrYgxeeBDZoRhXe9S5oWS03Zqdwl
a3uijNGhBwsQK3RPUy2jvNHbALgg+SLv6mkv1vFljEQyhY7MTKRdE61ZXPOrb5k35tXcVwPXDFyE
jSckVs9Geg22YEMZzQg802DAi/+XK29uK0CpFlIIdNqH9ZkyqWUs9Th8lILeTxYnkqxdCfz5+T67
W+ErM9Soak6tsx7CKZcsqdF/loap0RVVE4DWL+oYcABBtl2PerQWg2vC01NpKEjdFL0pqLlm1OoU
b8Ht5tlgLR3Mjh8/QmUod4pWe9u0TUVz4qcG2gn5ZIS12D35KRgYHnuEhbfLnHqdBT5mSWuJ8nE9
kkayKPr8JfbKY1PlF79V1/halpwb+MxngNWM0qP7NEM1ajuFizBL8jg6oeArG7Xmch2lwzVc8hJ0
BNl2dBKAaQ05a7pXPgcNdc2FBX9RYuETjf9oJrZ7/okXIiJplzjkjYT9FZTIMce1KQ25r2fAQT6e
07t3E7QokDFH7hfhwAzNu93r6JaZvFCpa5eVCsKCWkMMPcMTvgvZN3z+/NjYXcwPQZi50oG2QJSe
oU16a4wJmVHkmK52u7i4MCV/Cofc8oumJQUEmZipwL5ne9Z+bPXet8xmQWw0Cx0g203jHP2S6adU
GGq3nkZLbTq7SPZVfMJBQw3Iasb3CuRzrOs3Zsd1dl+D9s4WpTVmvR/BjZsDOMvhIJRGvgHqVCB9
uB19XEdBP6pa7U7hy3TMBOjukaSzlZZ4EhHN0fYZU8n27XeOl3KxC2Ur5cz2BFq8QNpC7ZbtSbkP
OBvyGm28h4orlxrtsOMS0jLH+rKm0XLPeTB/L5C4oNxHCzXyprffGyilUMelV7vFRvlK/4Zmp4N4
25wcz2h27HNlCriPaqeyGqt32j0UPy79rjGmI/s0OqsZhTunTH0N5b6YXIwZNcTs8XZrlmattyao
T6HLhHtA98jvv6MRkW/fWHkmLJwP9PWi+IpwGSUSukSXtlPpawC6uwDIDnKut/ybImHqc3hM+M6V
nXoX8swVbA6qbOAn5bBpqS1S1mPvoYWgdqOucJSscrP4A/wxILdo7Mb393mM5ixOAi1J/90wf1v1
rU84Y+Uj7i6K+SNE4LzAAgDGhx9c6NX1F3kN3zGFXLsxekwAwd8IZXTyTxKarEVeHxuQ60LlXOtM
r+wVErPc+8oHLMz5jDVD/yzqxVAfnP//6gO8EDqRahY2rhi9eX0DOk/QuAkHTa6JUhyLONgMr3W1
6YtDkfhOFYARXjAk/z3kYr3gxZWuv3scLOYDFVoBFCp4l0IW5vZzUAaS2jIVGleoOVIJe6DdGN8e
EIlCPyvXQIrdfoeDLUfPJTsQNS3MWOBXEgt3Vx++QQR3Cxpl5nMgUt8g92A7BWtl6/p5yZFIGwUC
GpBBX5n5uyhwNgP+B2GWLRAUmZp5VANHluW61oVMQu3raWzG6msoPCklOFxdLzfY3GjbPytW7zec
9iOGiCXHtpNoesJOi9qYjVCMhi7wlFrj0zjo4tARSdpp6NQSWSKTYXCm1ZfM/Q0MVBxom1Q8xdH6
wdMwQyYaQKZW8urFYBxr8wXZOhPBtq7LuxU3cu/8KUvU1ZfwUiNxFSyNdrGvNpkxkL8ZQfsgEXUI
2BmjboHB2WqcTg+czgxt1UANW+fM0Ai2qcXufGt6XlPG+AHd31xJ1FdRr4xcElqQRXAqaF1GEBdE
f9Rttsn2nVUSjoAx1EmsxMj1v6QhlVkbPX5YQ7YYm7cUmycgqrBjq7CTFTzPna+nPot6jEzQs4H2
Ciar1zmYV8yMFIQxlDVPdxePUHao7c7VuQZNgR87+Suraxh0Zrg++f32qyIeqfceYcnKbr/v6ZmN
QgcbxC6zaixNx6SxTJ9KmaReJqvHnAuO5ExOqHPb6Gk0UqPSI/3IkM7YYl7txydtHg+13DP4FPEH
hHjRhkJtQlDZNfwQdtolyF2VP5QMNE+rj7A4JCjBPja1sIQorKA7m8e9Oae8bp1mD1oMkDMXDOg5
SF7qAwvCIsIXiFmQizHQYvLY3Pzl1MiuzdH8TBMXTNjKJXNR+ICU0Vda/+upw32ILnqoYsExAgN9
Ox6pRO28qrrQFZqCCFJN1MJSNU1H8KBzfrviiO8XatbTBLwUxF0z2xJ1AEQGTX1IfsCaCmQw0B/5
B/8mQgNijaN30dDs7IHrxsVChzeJOHZ51gihy6vlrEKbugVyZ6VThiu36P1+wJyhywhIQqB0MIO3
89ci7ykpTBi5ygXShSQQEzP3GlIyeoJaP8ubQ7kyh/cPXg0AchA1IYJBNfNuyZDly4so9iO3sUaz
PXyJ21H/Zkh0THVwd9mx3pkfrNHYYIC3A1Nb2ZH3+eXZPIANMzsgwKB05kgVG7BUCknkyi/QqTA8
q3BqS2/fHm/8nwT87c6/NTOHlFfBUs+VURVByM1NiWdLBO1AZkkCHRxd/KYC1wVUMJ5aozJCI9EF
8vFS6L6xdo/8yPg++gjqdCQIWABtwEcU7z7oDxkIpnYgBcl1sOwT0RjM54mkem9APNVWCZxroktH
EGitLPnSbr6ecuo6kyP0mMksplwhI6rFii6CJqzYxdXl8aTf3xt4Ss4RIdoTEI3RzqAWR1nO4iZy
JSQF1SwgtQ7YHVG4U79J1t5hP+9CenKvrVGjKtsWGCxQc7r1r9gEQbQFvWjD01WT10EbbqUmptoq
TI4MxmR8nRtnsmXS6aGd7yW90mujIfWHTNoNSyqbtfF+0r/B2uYwBpjbiGYMRmMwm7U64k8P8t1n
ozcYYoqAycq0/nEQRV0V82LkdpZgdLvNRHxHIe1psniTN3My6uwWqJ9NaUeWfzq3Vm/JJN+wlpDg
7v2VGtl2GMglNJjnwP4f1g+3E7wDiEpUZQ5Ir87M0De4LcL501qNRKrTtJPRlJwDNvaZKjpdK07f
JefhCgC8RJcl0koQpqXs8WqspUxXxm5ey5sMmqO5t5EZZc+sJfnuCzyUJcobVG2JB90AS0DvC5Zf
WmVrecouKW3RYJBXeGfX+j3WxkYd/aDSCoHJCoytnUgUPLfDUxcOKPM/XrJ7hCCeo6gJslg0pKzQ
jny7ZmEaZ1weM5HLK0bV7tLE9RGMTptAiInQhVBcRDw67TrG6e34AlhD8bde8+n3Y8U3oJkUoFbk
5BHE3X4DO/WBxDFh7MqjUylHL9x55YHnvv6HoYJhBBkyBa8xQPJuzQz8gFc3G8fuYGlH4aM00+/i
GcxZm9hUbAh6mAkBOqRcSUMvzvA/Zu+SDz3gqH4+wmyzb23xlJ9qo7U0c9q2UAMstooBz3PkVwZ7
77IRIOIUAraP5BhAOLdjTRK/h7bxELsBY3kH8amOnRE8bSW3gn/+aRu/dUc4e/BGM1+QhmYBap+y
Id69ADwl7rSvT+8KKQkC/dCMrAncUGf7eb9/s/8+//3rvffH+MgUpFtrWlwYKvLKaC1H7lpDzEUt
a5pqEZgjysz1PkH2+osz49WL+J4Vb5ZTRgsbyDMF9CjQYfdYcKXXVUPmjlvxtf0MQG0ObIUNTuLz
+Kcx+4v3Bsd6iFmSF8Zau9nCcxrWAeJFihfyvHckh1UvNGkJkV63MIY9KgI7337joECf4aYH6mft
TT1nw+glvTZHuVVujLsklmSY26ROeho4PdXZjfZU7eRNYsSOYJQv0lNtNSZo3+zwkr1ormeyTvum
QGXiiflIXtYiodUpoPYzq4URU2jzNxmsWViyXtqBJZm9wRu55T1lKzfZfVh9O+PUri6KLqygDpi5
DPi9JvUkJAdpPIqtrlUvs/JsZDz2TbOHezTllAcsmE4ZJBH2WO+J7xJDKHehuNYkOX80ZURBhwI6
B1BYRCaUWtdQ9kdBqdjArasvlnsr1tJcC4MAbx7CNqiP4xFMs8d3mZZ36HENXEn5MzTPTGaHIB96
PFELhx1RPyqZKk46uujnEPI6xJBSKB/JeeQeQeNgniFUu/Kguq9q4G1xbYFyJ0hLZoxXwALnn/Mh
IWr0zCUHdrRz6Y/KW7kr+rvhM9e7s9alOiq4jwd4DyC9sX93XaAelfI8Gi9cEcQcev8a/5WsaZd8
9YZ/IIIzRqa4CYtN8SIQOVoxvnARY155jQUJ4gwxpPLkYpYJrQCYsZumpMdzx6lO8lpzDr0LEWQg
Ew8jYJMEV4dEneR66sNazv3c9cEzH0tohwhWRnHnrWkT1OnNWk9p/BQmsn3/zfzGcF7LV/5Xug0u
IV5L0jYGjfx38pQ+9y674j3vEAb/MQ7aeswkxkjnGLqqr3JI7cC4K+yKt0APLvI+MZlnHIeArN0N
9Jmjrc3n5eo8xPlQFsNsLZ8SY2j2qTeB5XYlS06/y2YjiLPB0Ax0FcghKO8UddpUtiKbw/mqslW+
xKk+AA2661fs3L3taUPz/rwaTdk3aVqUU+4KYBPWoQD4kuy4bfGkOmuX3KopauLkiS1UfsKYmJ13
KDbJ0bf9fXAGS+VKhL20QteTR3msUovheGUYUiS82b0/pbyJ4pXranHTobAjogaMEEihkyKczAix
x3G5229FMwBJ71fxpr1ETvKiPENceK2V6u49hIVCuhNksEhFInUnUgtVofGpmIMSVziCj7I/1yf1
iFhzJ3yHxzWntLD7bmxRK9VMTOsHTFK68S7cNsRzSqt9W8OPz7/k+m6kB0StUiCrA3gxYSTYJM+C
wx75/dqWWxzHzN0PPR6kIUVqHKHXxXwMZLo7/e5/CU/Bl1AR/s379fj+uGPqxUhwyaPAjK6zmTKU
8uG8FCdQtshLN3mH9vfubFvWsCOIFZ888qafHMhDOY9NLswdLAJCAm83V3Mp95Bq6Lnx2bp007Nf
Ev7Y2Nh2K60iC6cImX0JbxlsNohmUHlOP2PiMmeYymW5Q5RohAV02vdXLo4lI8jZAl3/w3ujUld/
LCQp1xVB7YbcJgI2LA5sMBWsRDD39x8eTHP+HuVAvJlEaqdJiVaV6KsGMkSBuGiUyAxkoJLEfLwm
a1aoobAtk/U5CytiAC6HnOSgg3ps4S5QwjRhIHNPMIofeBJRF7mUq2FUezDRcttJRNOVZsm8LstI
SD1DKXy0Gr3Ldc3fQp23RPkrW9kSi0OceeWw9/AwoqsuXCzHkuCntTt0jUZSpUz1thq5tWEumwGi
HsBiVsKxur2TIDzhjaMPcE3FGawEFT0dWs5Zp/M1AUCSf2fjz276bGsj6AxujZ6SDsjmOQbGZnbs
oCwCjPDW+MSkAPZ5QGcUY+VI7JsnR+bIv9bR2q683/q3huZZuLp5OQDYAH5XarfJUJ8WOdIVz9La
NXVXF6WHM3/FlRVG4nI5yAGBkIhCvqz6MHz5f7NaR/bOAUYJVcHQKGxH6clgVcaJJ9uAtEQy5vy7
j1T7BZp6K+u7tLwzfdrcGAr+L7pUHUy5lKagTHVB/x2cweqmGdMU1Csu8q5o8jNy4PlxiYA0GnS3
tyNXpnEKVJVpUE5Qt9wuPRsWq2cWt1OQewICNXHkHaq+vKFrm5Wo6gf+dXu3YW2vbFO+sy07FmBY
2M4J83ZAOVovDLDqb7tjbSEnbOWbX7mVGq+soVqJefnz2E/cVVLoofO3Q0+6QuBa329dADAtNLwd
JSSJWLvYeAlBlt2S7MFR9N5CGePM74enbLtW975DCdCfQB+jPh16VsAM+KqeN1/K21BvPeW9CSzl
LRJ1LsAzr7ZisOZydsZMoGzWTMFgsz+jUJI+30OPTFbyfRgzRl5HOjiGwM+YavjX6dz6dj78lcaO
9Lze5o7GWo8ncCFURTICGHRcShwgbhK1flIfgaW6BXrEL/Sw2Ne+KUM/zKnfsoO2X7vMl86DjPLC
DMrBLcVS11PRQu63ZNjWZdtfnRgTrg+Nx+NZ8mkIS1C6APIGbWxU7AgZcVEZorh1gzpKtkOTZ5sq
UyudbTUN1DhcuWJvIVgF8AsIHGC/0GnD0YC7eoyVhEnSFs8XiRyii3RwLgC0fT8e1k+1gT5m12bo
TaYkSsZEMAMijj2/lS7Sb25nWQfOkJ8rx9vb0iexCTl35LzRzOiXyWxOJ5YEnydwqpNLoY/ke2Xo
wny2Hn3TvNpXDpetalA0t/gmMG3E6i5SACw7s4GloY6BeiJyiaf0BXWtwoXaXvuexSRHqYb0ilE6
Y2CItdm8CNGO+24gAsdD4IEHb/XeG41gLQN2V+ucz+j19FF3Q5XWDUgZktbl413dHYRCdzAhvpXp
mqH3pN/hb2BHI5EZmZWt82fjlHArR+0Hz/Bovqi9yQ8dy/Be3rp9ao+xDVh6zn4BseVXuuYw2qmW
tlp6SvtjCVUDod8lxSZkvwo5QccgQcUEHX0C8z6penxQKkOTjVE7d0C7x6aIB7O47Xkr7XWm/y42
VU+4jHCMXcXHPDYHVddik4NYbvE0eM9RTfqihgoE+Ex7ktSQXYkhHrRXC3OSLWET/o78cKeCvwKS
VYO3cin+5LOpeQB9CkoH6Kj64Vy63Te1VnfBJLe1+/55/AJshiHNpiTZM0O+IB6M4vNcgEZ+nzEH
4puRMf/kUOv28Y8MYEVPT1tzy5Ltr8R5EUyWgPyXXAIzAOwKypX6f356J9NxBh4fw4WnMD+zPCC3
hLAUaleUt2yrKgUj1YiwUNkkLPs7lNuD+Bb9UhhH1qysalymdVigWldlV+fNcTdpIg84C6JhRKTU
DhbyMPFmxhS3l9AsW0/lpxhp72zkH7RwYleO9tKtoAhAUKK+Am8KAMjtEkE1NsxaeQbuCgmYO9xa
qo2CFQ0F6Wn5PRKOaUfqVV3lpWDixix1QkqhZCt+xgtrx1eNFM9iSZJLDBFq2egBXhNMTucJs2EN
Dpk2ZlPvMrt0gpWcyl05AM4CNZ05yzyDbLBHbwffK2EhMh1wm5CxDImmWnzkG80LOEShZYZmc87E
G/EoFvbjzTX/WnqF0VIgAtuvgcGLToRB1DAVKxahDCMdct6HjPYacGh5ZFcmqPllghJpqcFr3JKz
CyxlkIEIMrA734qZbaHnBSLg/quz/f718dgWEgeY0yvLVH5CLiJeSwMMDu8Yq9qwJvoYyd+O/P4N
kAOWk9Mr3FO+oeFnDYxxVyT9WdAr41TYwYt+NrVBAITsQdx2aOSEW/G3AdwKAPH8O5qzBrsEc+SK
o7tDDdJ2qXdyr3hgi2Yw3bVZAa8BUhqdA24w3kuAwYOWHMT2JLeyU2xoQL/wK9XTOww0ZZ5+Fmip
53e5APPMrtgzT8qTdh7elCflMNjtl/YcHNYyd//PKiOLC8w1OkVoKHIFwRwZjECt6w0kfY3PxSWw
JkfT898BBh8QyNcwH4J7qc2Zp93wntakbBYdNGrT//0Caqkh6QeJOhFLXQimkuieXSMT78TsLo2g
IkC8I1uabP/n8e5eqAnMu1tDAXVut+NoJiuVYb1MqBEJcb+HjYyGVp+In6wpClbob9DfzT5z417F
+/IiJm5bAxbL6028st6zT773H/98BO22ailhAxmTryZtbwbgadT7UEAtSS7eHo930VPNjIx4Lqjg
OaYsaf6g8Xkhob8CFPv5ga0a/bGBeZXuhnJlgLp+NKFolUhhG3fYM++SI+EttJte5JUJW7zlQBL6
33FQ7pCbqgxK91zjxt/Cb+Y9/guNqb14KY9ZvjKg5X15ZYryf9OYFVMowNTUEv5zwlE4gJO7BGZ4
x+6Hg9aT5uPxHP4oINCTCGquWVgciU2Iu91eYwo7cdAuxPEvQlJ9ALz0kW4ladsbwyu4ncEM6aZv
fkbQoLFieH6LPDCsUekIsWYZhBUaWkHwDq/2sq29a7vywOFV8J1a4fOa8uiS25mzWDPtJfjXgNG+
HWmUoQ014/Hoa8oD3tWBXNlS9FKJL1U5Oc1g5igulURLgFwFbz3rgBKsygQSoDMo31apB/bUzMkz
K6/Xln1hKm6+jFr2tq8Ezhvx7hAjhy93ElpQuueA/8hiQ5yePMYqP5rDtE2ir8drMK/tzRJwaJwD
EnlmckG4+pNevXqaVWrQNy3CKYiWWRrQ/rKOS/Dcjs+lV5lc76Glfw08fp+yBbByZsHFCoANCDmh
21UI/VpE9byoTwFz9MeTpzHGIB6zBrCdaju+QexOkPd5awk9QR4MjJJs+/fxqO8TYfgEYAPQ+iZD
ShGIr9tPyAs1CEKtqU+tgr5jwjT6yH4mfGMGOWtxEqPLCp5bT+G4ScqNEhhl+swz39MITrOuPGp2
Vv3xGSKoesusLMidR5u/DG1IUFBCO6FAF6bBBNNWaBytT0IdGJ24L5nvpnb78b2RNUfAdfl4Ju7u
gtmcLLKgnJUQBvycmKv1b3Lw/fECWCmhyK2LwU4bQl2unx8buQ8nKSs8Nd0gukpGSBqf+vRbaTrS
NIqhdaVRs0gisec4tiLeybxUL1snm16GMFw5X8sLfjXO+fxdjRMEiJLko//5BAHnKMhshWkg6pXp
CjNu6ik3uFAX44JAVDSNPz6Gci/Gn03zAk4Z0wsML9+KCnQ/o2c0oHF+5jyen8VFQD4WGxJs6Cwd
f+XQ2gnlaKpPE1AIre8MXq0n3ebfG0G+C51fQMyzoB24nYFWVcOqUbz61KnMVw2BAydWpgRsrdoa
t8N9ohPLLUMlVIGA0awUSj1+a6ENmrbgmlPHNp9y6Jn+cJhCQJVFm/drHXQSc/uR4GSpUQvnrj0L
w1ZqnfC53EUeWqjSZj9BjJu3AvQSfIZ6ZPZoiAUjfVdu8s7OFdKD+KPUy3INtLG4T+bQbEaBcgJk
g25nKR9iWZ00pTnFDLeLe8lk+o6MwXgO0eEi5qKeqs9M/e1hoYIaoanyhXc4qcPnPgS8eFZDSCz+
vcX7pCmMRGQNBrv68ULehwiYXjDgqgo6fVCM+clhXe1lcRyjMpX65lT2RsABCpdne7SRgxK1IuVF
+QMc52g8trlwTdyYpPxlw0W+JFcwGehdemgBOWKGszCeOjxUsl/9atPgvBmpawlyRIDjohyChki6
3BXCQSLp5Len9rtp0B0vE+2ceufxuR8qgjjVCaWVrrSFMwj6BA4cuhD/nsuvtws/CICqZhKEJJDQ
mSBZ1qNpxOdjvWaVYMXUHGVQg5u9O9Lo6D2eyaZvTbG5VgXcOA0nwK6Mgh8Jp/l6Xjqtv0KKuTim
K0PUZuY63q+Khh1OXWMrSUGaaNuOa7RHdzE+Aojr0VAxlVrXuGNrjKaP3/zoq/BeH2+9+8Q5ZYDa
e6PHyWHkw4DEEU5xulYPRgu9Eah8ykY5PXWv3Uq8f79AIDKYPRgL3mb0NlD+S+TbJFYgnXTK8zC3
A6mId02PZJ06jTng6by/crru73xUONBFg4QdGoBVuk9r8qQIqIxqOPmh4jTHRPSJ59VmCvkvyC1X
xI/W2sDvFw0YBsAzQHMuIn1HN2F3IniqUI8bTomqIXMaouc7zpQ1K/cvC1Ah/DwsIIgFp0VfBCPI
tgM1lDCRXalsqiRVLUAZeL1ni9hoq7RwBoaJnaTC26Ies+9ObUczHJSO+Ongm6Bx8gn6TDoLKD3f
VOMhsQUfTI6Pd9i8gW7PI75yJmSeM3mQm6B2cNhJoVYKwXjSip5oWqizAB5yvWqovRWtyvstTf21
NWo715pWS/yIuLcrc8OvJUessxX06NKAoOUGlW4FEroKTbM2Ii3Z9mI8ngTgvbyXUMI2OsjCK8ud
H88cf/dswQJDwwgcEhBEQFc/5TXjxINURtqOp6DIrSD5ZCtLBbo+avThWD0rPnoc1LdA7Y0S+O1g
/Ayjc+rbkbYD1UGBBuTut/SRhQpRZ1KO4evx1927PxBx/BTUQRyOdDx1jHtFSbWx7MdTGfv7UAIa
RCvB7RxkaxLQS0sKSLyKhyVSsjjCtw5dzluF75lmPE1q8+SLlcOnwcvjsSyaQBMlphklBRi6NaEw
YluLPcYScAGeLBknYTDs9O9DC0wZ4LC4lOZuWBodNuYyV1ayNJ5yD1p8HvyC7StcY1Tgj9eDmR9c
CuvOyZig0tNxrE15kNJtU1W1njYRbzwe9NIC4n2m8Ape7DiY1LMhSfq8qCJuPEm1cpSwcZI2PYLf
yH5sZsHd4+ULwQfQcaG4TaO6kkTB3pDZ8RT2wTkDLUY8ZWZV/RrX6MaWzqUMFm5cLnMdnY7zJ6mW
+VKIp1PdRX+rWDMy/AGlwNTgJ80tm3qtPHMftuFNf2WQOgFNw/uC2vsw2DZ2z0U6V/wWMzdhgd0m
vPpb6MzHU7kQm8Iiqk8gVQH0Hk7/dp9OYHhMU2CVTmm05SByyHNbT05AadYQH89qX/wzQohinPwj
tPo2deY7jz9g6ZygIxGcinPmCHHyrf0+4koBZJbTCTDKSa8Ev7AZXghWhnmfsIffUwA5m6WXFLyo
qOM4VgGTlqGC5IUSO1xhdKNRQf29MbxUJtFFUGx0LoOGyy4Y8P+2pSFM/A7UPjWqs2H82ctOlJbb
qhEuj4d/n6mcPwzNOeDy5EC4ccfoyddNlUn4sIE5ykCygAY8YEy+PHIvQmGF0me/luNdOqSYCGCK
gM5G+xP1ruRFVMtjUZhwenyT8QQLsIpNlqy9QJYO6dyWCxZNKAhodNGL5zNtSNhpOg1Dl6DDPAKF
hVpWkE4Hg1If/Hk8jwsRGYJvkDkhQ4WNTCv9NkERa0Pjsycub1g7D+MXNWEkiMYKALdnUWqnFaeY
nTisda8snFgYBoWoCG4AaDdRsQhgtao41gEMX/ht5fY23+tTtm2+ufbj8RAX1u3GEhWHpGwqcEWE
IWpptikl8H6AWzIYlZXcz9KAUOyYmdDmpkraIYhpMmnQ6B5P6iHRcUbK13MOAd5Az9mVMG5pza4t
UbfFCEUj0cthqYotTf4LJKFesacYTdys6tZrDMdL4wJwCJse2PN7ajU/KNg+0qrxpLCJqQQ+sFic
IajGCE53lj1nBQqknvt/pF3ZjuM4rP0iA3a8v0q2s6cqqdT6YnR1dXnfd3/9PS5cTCeKb4SZ2w+D
BnoQWhJJUeTh4f0jm1shHiUTGhO8ODetU4tyBCdvssAK0ZSgHAf0dYM6LgVDpdOGHLweT9YU+V0k
GWLPMNzYxN0rUvGQAcoProrFljdRe86RolsAcOqFCD4FEAVdi8HcDz0xCmU4DiYwiE32kHWppfah
44baOop3oWCXAKF0j2rQLdOxfhGQcXC/TO0gqjRAev44GF/N+Pv+Rs84m6uvYqywF6ROEAKEQb2H
tmejXS9CsOOAIAzjv/+D1l5uAGOGrgEjFBukUryFEpMqRdVn4X2hJkdMaG7Y4YhLjsiZMGQahAwe
TlmDk2HjnSH1ojAeA3jsWjy63jJ3Rdv01238qWr2/Y2cczIT0+ICThu+mwW9udIYtaWcjUfg65pV
5xqDIyh4CobyWKzvi5opKwBBizVJgM9O7pPR2GzQ4DfHfDxG8VO5eEmiP7H+u34wQisYD3X5Eguv
ab6tEwuwSlDZhcv78ueWisADYEV0rQKXwdyDoiFUHaafYVeVPlpiwsdvIxg9e6yimHN+c64HyVXc
DtNzFYWba5tZgLvPHCTcuF1Pk5P8lA0P8nZcBGA5cDyfp6Cz67qQxiho2Y+5J2TaeFQL1B5b4ISN
wC4aj/NmvUXeTdkIXOzoqsCLEk0c16uqBwToHsaeHpXWwnwMEen2/Gia72mZk6QC1iu3Q3XVCiXt
wq+yslxkR6JHVyZhtCmqdbEISbjz4pwuxoPan4PcwCgffa+lnEfJnGNE9hWgNPSvogmEOWe3L5Te
UN3xCNC2SORSfmzAPU/bqJSo6QetVYENm2ZG/R+yRGgzQMYGeVHMTGXTvsVQ5ZUO8ryj/haB4X5R
WYYHlPg6KXoref3XyowoCyVvxJKAo7PtgxGanQY8/sQjZkiYtuQnGKJTZ4FdNjFvOtRPNoJJv6DM
pSrwEihBgwHi+uDD0Ow6Te+ko6F7Zy0WEytzETnHvbSg41CKtgqycasvBXTzjxooKtVRcppSTFYe
HNmpDPp0F2kBBuw0WrQ1EP06ett2jhwEHiljs9mHCyW1jFgqd3mUGXZaNnmM5KErvclt39jINss2
sBDJYzyI/qn3PYOIcZtZMVq+OF5q5mYBwcX0oEXKCYU3Rsvzpi5Cv0nlY9bskrrcJ8OjUaFkYBgc
NZ1zh5eSWH+E6WVZMbaxfEx0B/gFYEhHREKl7afZSgoOegx6sDagkY/hd54TfgzutkkxFbQX3u/r
koLzY853oqHFm1DErFXUg67Pt0HtrzRNfIgopValIMHOA8Td4rZgFpciJh92EazUQjL2ZhrJx0jd
atlBL9FjgFhimrWi97u+OuhAAiKpGg+7WsNgR1AUhbYM1E94+i9rxXMIIQ0uPbatSoqqqKq1Qj6q
orCThZbqUcB74k1P6Nv9/CuDUaGwbESprnP5iGGushVry4RmMdWX5SYq7cK14rf/15pYRVq06LCK
E6wpQOpdBTILKOz7EmZerTKae02YBDh70I3GLEnuy3w0UkE5Vv26174r5bUmyvCncZ3kd4FJL859
ebdXGsShawzll8nriMwFWtWLsfTB0neEZjpB+tAnKzHmTeS6VXsZZSRwvGhwkSi8Lq510lyIlRaB
yvPY+eheH9IatNyoKnHMfNqZa2UA/wCc51RLwn/YMaJClWAWl6Cpx9rRCvDIjzuBYtJbqb49SyEP
Hzmzb+isRBsImrCR7WSHGMdRi+mogacetSLZFYCOCVYqt/8aVSuhKxXJI5QlgJy+yZKVvS52sl5h
SW5eOpVUlyc1rEEFKw7RLu39wNaU0XCKqJNWXa6D763R/YMu19myWHjZqlOjkKMwtxEzPuknoYRL
H1cic0WVYwh6ojZXj5Vt6G+CSArldwe4mcCJIW9vB7TYQTM05NDAp3dDJVWPGjjJK+k4+pYqyiT7
rfWOOvC6HG7PUcGEW7y5pgEEaK9hluNPHEhDokl4QRbxEpxqGVmUsmkjn1au7pvaDc80CkyQNdm1
jDogoDaMGeAKFdVKlY7S+Io5fHjTWaXfr+U+tMdPoXGiSLS6ym71gDbFuc1PhuSgh7E2RoCwlmmb
WyboK2Pw6SgEwyAD4SuQDkNhl4oV+ZbgvxSc0OeHIOTapJA2U6Hi0xkgwGa8Q6GBET5AVevYgWOr
dklSbjshcwR8kZH8zos3heplsJTKftXWGF6J7GYK4CGI1ilIaMliRK/Kg9999cGfysOqnLJ5KIvX
RYiMQPCVCflSGw7FDkNhSS4H2yjfow5J/cz8BV6r+7t/6x0Ar1Kw73CuKBywPkhqu64EeeLiKAkb
PclIN2QEjY5G6TvZ+NILJB84l8Vtnx3OG4EjhjBOeWDcytfn3XdeKoX4l2NyyoV3I/dpElupCgjV
+GyO4idSMnl7SrtdhFeZCOCVGBqkPUin9EWtRurn/drvbFENqdvq62ygISYRNTwk4E/a6fqQwaIE
OuKpwwxUyKylGUUWtd3gK8eudE17oWMMXoHJkKt2KKpjpuQiyTPBBS5NaYlrZNpKADYcTa9d+33/
iGYy5vgSDO2UVASFgMgyz9aorBLNEwLlqEs9UX1bF95rtHtXRkgkEBbHB2zRtgidXLfvS75VjmvB
TFwm1pEuVwq2IDJzUFgOGdprEryZaWJuhOix8jkvvNmVImEG6wLrNwxscksXUZprCBLgVqV29HeZ
f8asVXCNL4VjiGSnABuqU4zBJZUpO2LOQVzMpJnUKZmLGqU5tU+zuOtITlzBaxvtKOsBCRKZmMpH
5wIuA++Dqaw0iMFq6ZS5LVfE+61XJCvtPF6Zbr4alH0Qrj0vtk2j53zX7b0yfRbqFKBpMdD+yxzB
wgjqNFQ67Sioi5VcrXMPDNyjZKWZ6rj/Hm4rqTLm9Sno+1egaiyNbutLSierg35s0G9b7ErQsk55
y3BwwvBpANL4oez2mbL2w2GrS7yw9fZuwzxuOAbkaHD+N4ngpktRjDFb/VjLdgdWTc19asNd2DzF
7VdcnPSXHuzcaR8ux6np7BUYsaHn9OpP9xpj9FefwIRkIpq+yz7o9KOWU0lwFtELUK5I0+6NehuC
kvy+fd3estcLZgxbNqQxFYRRP+KhrdEux3QoPR+AWjEyXmpgBmAJWSA/wJ+Jno1tN+vSevTrRNGP
vY8OzvzFR5FP20ojUONKVq+RBwkB8dCt2N1HzeP9dc4e7IVsZlcxRigEGa6sH019GeSPmXvy4l3H
cR4/FsqcHTAkMswEHI1oI2ecB8ASalrFcnhSBBEaUsQu5pV6utuCdCGtwgJhgoSSdV3IQI8ENeiB
90Ul9a9B7uUFRn8KtbvqxSr4VWA2zqtgmhhgg3JOegiTHtQRbTZgLJKJ/9mzUjFGB0gb+Km7qqNQ
xCTYMR4NzOUAathqvU7/gz7oIKcgB84SGvRS+Wxggveb4g+Y8TlOeQdYwagvQzlBdKB2o65twE6C
cEdRciQkpQDoQyqkyvSjtRDTLqrjX/VYYQwS6EXAjSq7mMgUl4A8aX7Uv3Zi43ZWGmgtekJlKaEY
YIy+oKwu9JRGWpK9hXrf4O2nZsJjAvYwUJKhFKvSASMLjce+xCvhDxjRZShB1yNXAqz58FkmXZWS
PnHV9DDC1702GHcJzno0iOwiKY4LmpduYoHorAObYWPEPfi4amE3irKHOVXI5VWWhr2JrE4du09N
86uEVkmLMk+zWGTmUhhVxfuVmDk8jtioWeEEmQI6zyHJWvl5qJR4N7jAwnFqFzOWZyDowSihiV8T
OaXriwY3UOUvkjA4gTD4MUS60ot+CXr/dV/vJ+fMaCTqFfh9DL3RgNxlSt2JmoBVyTPDk6Cqr2je
OhhdoHF8yIxtoWwGYI2GRnWY9vTvl1emLLWe0gvIciUhbTEbvdsYZm+V7fn+WmblQBLmVIFbAq2V
13IENH+B5TWOTnWIVJvnO0awVVxA3wPO0dympYyJLxjZoKlcjEInY8dujpgjlt3ubCzVBSg6hxRo
FvoOko2wsZrXjhi2Qe8v7ra/7UemCSoBBFnA5zAeKkERJEpdyOyo3lD3GxRY/ntkP8a/UBBILLBN
3Bd4c60z8hj9G3wxclsf8mr1C5nN5/wjxcDnZ7MuOIJu/T4jiQkgfEBZo7T1+/Pbp9eTjD4q1nu8
6lbVqud4ed6amHMz0yD0DaRqz5b6GmTEPbm04kRDt2kgZjWMtiM4zpRa9Pqz+B09+4gGiGg1W88S
OJZ7G/0zgqbFXphVEpaLehywbcH3W2KnzroAY7W1IFvrviLMrwizC1CsmRRPZ1aEeSsAUrlZD9KH
6OCtHnT6mpxDwntk36QEp/VciGHW08qeUocGxDSgBvKpGjsCyZba+TUCLWzyVmE65m7XBaRdCptv
IBqLrcuBzN48JpgvYBxIO5bAGqv4gjAjGlrwK0eauOC5gQ5vpdN3XJxcGGKgmAGyQWyoT1ElfjQs
Zf0eH7uVxFF4zorYh6xkRKHsVpCU2d7Bpyd3hTHqxOX4Jp4U5hIZszgMmxJS5Cf/rGHgVWGJzvj9
zdHDyQ9c3VXXx8N6QNF3w3yMIMb9Iz9kpFkmf0zbwNgC4Rjb+X7Tce6tecf0VyPZB1eW5JWnJRDY
Ojp5yPb1ylvKmwNCrPWWlz7m7SHjBMVI7EDtA1nmKvoFtjmi2jvljQcv4UlhHKAaIOTAnMD+vNgL
DQHfBRGf9L1BMo7PuAlecFTAy2Bix0RohuzxtYajy7SSlSEazrXYynYkuqXVBoCht3ln8k5p+i1W
LTRFnZ5kSAQCMnwtK1VRIBL9pEdTubdtH/MHE7zRlkL0pYQBHmg61xyfbA2X+h+8XPKsa7yQzbZ4
IBmiKEoM2U784D+4/mNrN6/o9zNsN7P/g/pfymKsTNWGoDJzyGqyrTJ+xC7YSa0B411tw7Ui8VFD
v1W0rqwFrE9Z/j+FM9FH7eppbFYxHMm3u99aeAouEYVjSgkevMveNo8ceTex3I8C/XOoP91ZFy5y
EMO4BeyqP5eI5Oy3wBbAm60e023s0tJ+9+h35lIec+VsXAdE0jT8CMUVNJdfq1JhuEETxtMVdNo7
wTT46qSRAAR11tPTt8CxkXnluZDG3KuBnERSVUNabA2HHF06S2/pks048EKSKVS7sZALQczNWmZe
GGEcSH8GgtMCBwRZkNXq27W1A48C7jY9Np3bhSjG8HMxLKWgwpre0h0Ikg7KLzmxkBu1eQrCWxNj
9aiV+/AyELR10M71qm+Ddf2xwtCRhvBC7zmnebEmhckGp54nDfkAUd6LB16znWBZ3H3jyWCMG2jJ
OABSvD+/dPRtGx0+ZMvxreBZtQGgok9PDXm5b2G3iIXrk2KTx6NnaHHTwp1sHyoa2Z+fBVnvnQ/A
jM8K+pXtZoeU7UTuRfs9Bb3QUV1/8fhoeQbH5o1dP4lkV5pOcZ87EbqV1yDXpKuV53ytWt7sndmI
+fIgmTu2LEq5bEYseaAYrxA/aJZGJBoipWRybJt3nIwjUd24FosCkiJiBQfF8tYG+eKR0N8MjMBU
QFzXU5/nVKAFmPLaXRlIx8VFKcGulV/ouFrYzXv7iRlmOzxAT+A0t1fWU/XwRLutTyJnIB3Bvv6X
t/DlRzDOpe5LKdN9fMSLtS93/qPkOM2vgrTr0ysovLyAs7OzQdmlPMbDRFlbVnoIebn18tZaaKD9
faD0yFvXbFSBKaMTeTuKTuzeTn0hco4J02cLgYXdrX1Cdd5SZqOkCxnM1uVRGAxZPMlIfiVAYq9M
W7N20vOmIdt9FlLe81eZFPzmIrgQyOydWZtlL6KV7Sx+fKDIt4k8xyOn0wllSuptkuXD+owal2fl
m+Lpe3XMPo8r36bP1O6/W9ujzyv6dITv4ynytM57n8X48jgyCi0GIu38pi377bC+7+nm76S/q/65
hy9iidjPVD3J8fOAzGDa2NNmszoej5zDnLX4CyGMA08wkrsoDQixkoIqVhkTCq28v5K540PzFIhz
0RADaA6zT2IpyQ1AjFB9/yRPzWfRgvOSmwu7dJApSGC+nuYIMh7Fy6JcCXtQoKUdinVNR4GXpJ62
AtqMF7bPHTqaoiDNnAAsLBwBADLDiFsBh779EDWadUS26dG0vnMa/7FWw/L+3s3ed5fymM1zRTmr
WnBPnK23af6ciZfBS7ePrfVpfdLpo/36ruPqUWm82tTLAfl4svIeVob9xfmOKVpglR20HWiQxWsF
Y4WY78gwGV5LjW44v71l5G20ZKuiZ9BkFaAISyjZEfsXQKDIcoDGMl9iXLRndWTL0aSfh8mdr2Dx
UO2iaCpNxVfsP2VtGRC9JsmfU0LBZ2krj8sltZ/E1+/yI/pNy2Vof3fbjoyt/cWxmsWsFvzdDbZL
GQOq26Zoe+yGtcfAKPIQgYQuUAg+RRApWdISZIfgSgNjZbwHl3Fr87biFneH4jmy0qDRgt4DUDJF
mhfuYaKEbRW37s6CT2Kwjba7xMZUPow3301jeaYHzgL8mf8+qrwWOxn7hVhXK9uxUyFWxVTEgBjr
nUFQnuVt8PQz1wcNMfBLuDKBgb1pbpW6qpRdlKnP2lIVibsBAMAk6RP0LsY0WfMTI6HBzkPzXWpa
mkfqX97vFIjTiijFvn0JecXiGWd8/T2M+gv1WIvxGOIhGZlqa2WAga+lRgWNp5grOViD9T4jpQRu
f3NojcOEogqICBBkQFwFY4RIpyRgM7pvlLc93pMOoD6BqjKa5VELuT6MRA8XrgjI1hlwJSKYJNqU
gEUfFg+VdfhO6XO7fwr32et9qbchxrVQRvEm9jbN1aUO8+KL58pxH54QiK7uy5i2kz3+H+wSpiSg
K5+1c7SGdYJW6JOWDRgdDUTW0gM7Lk/NZkJrVI8mjNT/ymGuvzipg6rIIaehtRO8jE75Kh2SNega
QDh7f0k/XXL31sQclhQNemhmkNVt0t3ZTMhDQTME8X5ky+s3uI/NFmSuGODZbA3MrdY2i8Qa7Oy0
XnpgQfw12oozUjvYgTnYtfRjt8MEb0xuhs/d89kY5+zvcmOYQ276SIkH6Dc0K14X9v5sWLq9WGsE
w5NdyrH2OY26FDZ9zIVPKcVRjYGZmE57uln2v1BX5ez+rAFfymCeNm7YjKagYPenc+7sinp2DdJx
YT9xav77zPK1WjHxSKEPhd91P7uXkYd66zq2Z1WcJ8xt0HMtZLqjLnYN93EGynAIAWvbkupr3sS1
eRvUgR1EdhL9AcyOYX5g3Q2oZ4Ow/sH7Y//6rrYv902CJ4HZpqbqhSHqIQF4E1AI5ysDfJOexXWT
k7LeWt7flTA7NTSaXgoGaoKq8/AWUwQwjvHeviQO92k0+Yt7kpiXiuf6atnHPyt6CJahBbAAQRKi
W3FTEPMG+ndNzIVUiWIomwUkVXZ4xoRpgg4h5UkjNKfh0rOKLW8Q+Ezeb9K3fySySeOhSHI1NLGL
L9WxoH9GekgePIveV4n/w07/SmE8cugrUWuCnxS+YHQ+fUt8d3cSfQ5wVhHnIuOuiPHIgZb6ojud
VkIa20E9/OsgWM3qv+0cch24oMFIhfHG15aqiZg6ri6C6e3/4R1xP2O2MehFMSuSNyRnJjOFQ7oQ
xbjSLu31IpJ+RCFX5GTUf3Wt0BEO3pqmy6SiBeemnr9CLyQybqLSvIWXp6jnhuve+oz2/QZIUmRs
wGl/XzVmvcWFIMZbgD4trZQIufXCfut1QqJp7vb6vozJE9zY74UM1lMIwM+EZtQDrfAWw5riDWe7
eItgHISaLUrdzZHT3sbrcdWSaI26HI9g9wcycm8ZjHNAf6LaCA22Kn0rnYFiUum+oi2iBN1Ch/RG
pNI6IaUFpn8Mj158Ke86BcOaYzj2u9bgL5U1PEbrjbruPM4hTuu782VsUqORMP0F1HH9GSTPGBO0
HH7Gp98/xFvcO8LiCyP4UdmLmxHsAQ0AeRDy0qZk/+HSGDGLilHte+PRxdB0ipkL9mFzIqYdLMWz
lf6Jl1yj55z0j6O7+IhSD9w4AgsvHBmGVe33qFpGJF+9J+vDMwWY3tFOvMh8RiRyfuATBdgB0wfZ
3IQZ91UIbvLu/DY6KC/Uq8rKnjhRx5yHmSqW+ANEK8CAjNPUey8O3AlEBJ4mB8kcp93iLqDCMrZ9
8u3Sr/uHeUvbDD4GUAhN8Gxg+sBKd+08iyhVhCGFLm8rjSZ4cu4dtMRbCEg9gNkcjKa10qVxSmrC
Gy7+04zNKOuVaGapwiIN1FSBMy2+W0tAsrHfTR3N+II3fw9fXlBQZR8Kgr/41jTAZvGoPPX0V/TU
H5QtpdluY64nzfOceKk/cqKnmzmhBrMzzLWyUNsSk4uwMyItqISnQ4SvwURczHdznoyDfXAP6ppX
8P9hbrrdFDRbA7g/TaNhbphUrcoiDeDBZEhs7Kla5sSWZ8shRRMG0TdPwJNvBEsl0zwTnjZMv35P
OnPbqAke2sBFYs3LxXK/sKUVoni73+RE/0iX2SuPJGEuHsHFPYGIEAWjKZepokVu3jauguVi7Mla
spol3g1E3QiYS+U5vHfDD6aQXZ6Gfn3QTGG4IpTvWtnLuOnbSEdhCU8uHaNjZGex0Un4UG7BxHkQ
lrltr47p0ic2fccolGduqDzt350PYJeLoDLz66myVePtKSFyAI3ONtojzXnYpAWRO4Lq63+I+RRQ
r6LFScXgWTTFXK+6R2exn8sGcpyLzWDLjoPE3uERNWXv931nMlN60q4kMRZdoXc0DKZsarTqgcSJ
cQWOToEEJsC5AfXOKYkeR/oY2LbwEVLPwoSHhIR0pZ+lRy4yYhLG7vXlshn7VQdxSJW2HM4qmryd
Xkl/Fa2qvyhRoRC1GvolaJB2sSg1JDQr12nFpFwqea6s3C7isY/ddmnAmVx+DGPWoOgLWq/AGchP
obmOUwqq4FahrdOoQDY7LtLMmDfexDR/SSywdEeOalginBuPK3fW4V9+CWPiDdhB4qbRUb8qLGGn
9DSTl3q2UiKqWWK/2Yc+iLEPurcO6m1MF0uRDp+6bN3XlLnU2tV+MNFmWYOqHD11CFSgkZZmtTbZ
uRb2hGpbRBJHXpFr7u6+XDUTeaZJqYRGilXXVobI6PW9RTaft6iZ6OtqUUz0CQr2Dq8DLEpekFgm
CyknXWsH60qnQ4zRRRFRxkfJfG3Mr7B1tOAU1GfwpBb1MVEbTlfBTA79WuMYXxehPUyN08nqAbff
J6AQoB/BIVzv03W4Bse3rdu5bgVrfdlYKXlXMRrPNhJq8fIc86qPWo6EnuGJPI1xCoCPi64aeMP5
pX/7MPYfQDCYv+LlwSKIiqfIOEAp47+o14VMxvZzN9RbzAUazuJRhYORnvbBSrHRVvDoW/Wqw/Ec
SqSleGmDudB4avD9Z62MmQvd8L9qrWMosF5hotVKf9LTj9oEByRoQR3gV1tAVZ0kQnclGB0c2SDl
4lmWNkKIcSivGvDblYNRCOK41XM0g9T7OlrnJfWe7m/RzFMMfb+A36M1yzQWLDFrJWqosBTBcJYd
hQrU3Bx42RqeBMYaxrxCHa/zh3OyCi2Txgdqft1fw+Qkbjz8xRoYFZfEZjDFcloDkT9pv+Sp0azT
+Of3gf26vjjdUMwWNRiyYULYpPyhJu/U/by/hp+AjlkEWjWnAi56NcGCwvjjuECNBg8CzJfaLJaK
rULSKdqZ9I8GkGJ75IYgM8dyJY/xvKNSg1tPgDzzacrKI0teAZurrb1l55hLfSk6IkAp5/urnPGM
4PwH7zWANig4/FwHF6+1SJIHtRxQ0GsWx1SoSGwelFIiTb1KPeTZ84/74mYO7koco3pF5WVmHUKc
DDMUDJ0o6RGFZRpKGbinXl2zoXnAey/MxBtXQhlt9KRC8wG8GZCGyl6aZbNP8ET8Xe3k5wDIz/sL
nPwIqzQX+/njcy/2cxDqxIwjFGp9rzxHmW+Vg7/6/4lgokYFdNrDIoaIpAloWn6G8fo/CJDARI+m
WeQ9TeZeMPWs8ppJJ4wIAamekerf441BHXEhgbkFDCHQAzSJDWcPLQO+1XFMdyaYv/p5xtnHstHI
vYwFBIsPYYEBVrhoA51nsHP2erkIxj9UQpN7+nQOahxaRpOShRvROjWpGf9WK07UcDtAGOXOS2mM
d4ilWA/GRBrO2+3+p/SO3Pc5/n3OKFmT37vW3kU78t5ZB5ram6dyj0GD+y/kjsl93eBt7bQpF/rt
Cos+CwN8hjhiyJ78u2tV9D/y3oOzVnShH4ybqGI11YpYHM7ArKMy6HVOry04SnI7IZTZUcYthGbQ
DBneIgAz7p3uBMIHyyPmoQeX6ukkY9Qj3aVkQ54wZCF5ePo2Tt9b8/y15SFd5rLxFycLts3rLcVU
kKjtE2grmK8e+3Vyah+kVfLlIVmecU5vdl/BzTshEDHO4GdLLk5PCZJmmscynN0yJYb85TfcQGv2
QrkQwZi2itZHLRkgAiEVivP7h3F9Tp1zv0UOcLm0d5h1DDxzjaf8k7n+/uL4+ln1vJDOWL4fdYWK
2Vy4Q8s3tXhNUzuplvctYHaB2D0kAoG7uqEO64dQ7YM2GM+LxfB7EQZWY/bU66uvphBrW5qmV7nd
QO8LnV0XmPpBtoNGekQl1zqiFIDbjUE0nsti70aHsn6UBB5FI08GY3RNVktBVsXjOTQ+s6Yl5mIj
eDx2EJ4QxugUM3Zj0QzhusqWyvK6zSW7QPh/f7tmYzdJw8hxEMSDO4dV9FHPx0YasxHZq9HZGkuB
SESgrpMSYZlhECuvRjOXwMLQC+QGNRHznRFNXR8QEhODbvT5iIh33yKdY5J2V54XL58P2dEhhbXT
S/JenpJHTJJcP6V0dby/4rkMz9UHMPeDovZ1kcTVeN6+9QHxEMk9Dvb+M3echJ4CWlh2Y+UFTX/Z
m4VVolIVPKA4y8vt3FKxTE71Yh8YRa2U0dPkqhjPLy/7fPdRkc8hox5ZCnSJ1krv8YAm92Vk+QA3
h3gWcMx/1jYvpDMqbIyC0DdiOYLT56h4T11a7MT82VVze9EiqHUlm7Pr067ehHsXAhl17kXTHcQa
y90CwjHYHw+m81nte7L+E9ClHSIXDVrGp6ejYB15N7E8a0p/ZbOkkGoTNcnCnGRv34zlR/j1oTyP
iKfWZGm3dme9b349bbrVN6YR0/fWtp9DwiuKzN4nBjjNAArFaDuWS6RWOs9PhhT7vfiTCadSOd/f
X97vM1blBZ0i5C3MOEw+IuMZw9///e9j7Ar63Kd3nsnWWMpwAbqGWhvPupa9yX75ZmY8cu25U8Is
ZhMyJnq+G7hi1I5jAY7Ys1sExBzWjfqSDdb9Zcwl7bD/f4VM+3hxr4+KWYWhOsLqVEejYox22PLp
/JosLO+xtjsHqMwmITrndGaw/Wi8UtDfjgGj4ElnH4+iHiaLrMFd34XgC6CdCRQ+9TyzzojSKYVL
dDE3AE3MDBBpJV08hKChMk1w20h6TOoeOE4CTovYKeJslDh3wGJxa5sgngEnPUjqQF/Kfl2gdWUK
QIWEO0AA1xUAXU6xT/ZnsCs/CM8owIZkY25KUm5Wq2b1suKcyax4dP8DQqQCmc1OuJSNIEm8cJQA
YN4rNNgUFgLz7yPH483BEPDr/4hhR6wVRlQa6ohVFnZCgPBJPkrbe+fjbiZPxni6KznMq9NVY39I
OsgRVojq9g+fmIGu03Fpw8WRp+OKd5PMXeEAjqCePd0noIdgAknZ84qhLVTpDBBpRvyH9RIudSc6
9oYTW91eGjq0A/2owOiDKkhkjMeIMSAjaND8ajkVGd53FAP5OLpwCyK/FsH4MVBQp31XxgjxN+OW
2LvN4WngyZgO4PqArmUwAYBXBKNQ6FMPL+rEBV2T3WDZnK2aqQpeC2Gu90WAIMOvsZCtQJT3AwAF
1ALghXe3zbyJruUwF7kgArKIWBSp6b2MnqH0xGNJ4B06c3G7Q53lTTkdenUc3p60E8clc37/Z4EX
HtnsNfj9DL9f4UGZElovnzg6Nen/nfNmwR6B3AIf0EKCSiZWgoD6q9Xqi3cSvHVMXu5iHV4+JijO
4SCiX+avwPnm9eHMwCquTvrnjrkQ4IdCUo/ACOMVrq6yJbZqA60ayHHFOZGfYOTehjF2roYZstKY
UHUeH/ZvDX17+/Dp6iGjnw97J0djVY/O1wfEapzInGczbB5ZzL2yUifjl94+HltCdrYdkmeOZd66
52kb0RMBjl7UDFgynTTU6sAtMzSIAJoBxzwNrB/f76vc7eQt41oIYzSjWSyESkp/POXz6eEcWv3q
dPL2TW2ddsdotMycTA0wyO1yJHOWpzA5Er+dOAkWkOzvmhMQMLuqIL4TLOuVgS2VTjvyamdrtEo/
A3Wqv397I/reDCpz7WGmaHa1B+wgg1wAc3kpYqNfjOeXPW4MZ00edbor7Vf7QHlK+384wn/OlW37
rYzK9MCePZyLAjUOFOS2R4tjGPMm/lfE5GguLBBjkdFlOKXHrYJEGX2lKQ0VzgHOFLevt40xPrPG
nJauxgHuLcdx/iwel487e2q5C+lLwonquWfEXLe97uv6kGPTkNkbnQdHwiEty1W62qFykwMPyud7
ug3zr9fH3L6tGJddjkrKedw2DjXP9/X///CSf8+IuXfVNpXTIamworfosEcH+BkFWuKv8oPFRaXc
vmmvlzLpy4U+REDahQvMtDlb+x7MHKGDFghK7KcAeDPT4l0AM+Xwa3GMU8lCpXJFBZqx3SbE2uO4
1uvHli7/1KsTossNmr1NtHvwLraZwPlKLttqM4gVOpMELDPxqPqxgSoagI1VK44ycqyLxfhkmPmr
omUe+dCMiGvtwVp1PHjDYj70+0c7WMrdIRmC0vQnfbfenIoC24qMi2YR26ZP+RLds7xHB29RjMtQ
B7+LhqIYztqzirems07oH8VaoiXuHe3HvC3kHhXjPGRNqnVQMaLNNSNg5t1XbxswHRyPnKOaARZe
qwTjNyRfzj1vkgM1hM9ANQA42aVN7ZW5NnGhcLaRd5+qjNMI9WI0xTjHXZIArvtzl5z/kN/IkuNN
RVeeZX1x/Mj8Q+SvpjB+xPQVJdA8SIzI3ur2lYM75cHiCOFc1irjQEIXCdkmh3a8WUC0nckamX+0
V6OPe2vYPDueybxeHxrjPzD8YNFJBpa0hbgPyPOdE/njOks7BVoQdv19/PoSOdRjs+4es2NUcNti
kNTP4/XCR6KlqkJ8/z+kfVlv40jS7S8iwH15Ta4SJdmyXLbsF6K8cV8kcZH46+9JfTNtOoulvOiZ
xjw0GnAokpEnYz0BSwFrcr2PCMebm7/Rk7/PWGIzXKpIAz/oo0KeMM/w+nq3QFpPJWgJMnGUQcAx
xZlUDk5xIpAxxTNoKySk/3HFUAQDYxwN7G3PdPuX28ZBr+ofTvhEDmOABeihtR47Px6xg9YZnm//
8Zk82E8tGMtr9GNpCMX12BzzNwajV9JSsZeBdT8Qris4C4ITVRjD64zLSe8FDN/HBdIGKBXyEhPz
ePQtgW0miMHeWhsZ1GmQQ7oDrH9SOELyAPQuPOybRYaJLCa/0ysXtEJG+DCWl901AWqeCdl+8JwL
zr255uwm96Yt/vv5lV3qa/7tzz9TA/nx+a94O/nr8Unsu4I6y0/h//W3vuaB93jwFz7S8avRHhx3
symd0gsQ5fFUm8k3/pTOvFKGeWlb2cIJhmhhHhcF1heFR4zCe61tn95AXRl8BLtfYsgdEKJ35sad
YgcWsVCkLToaHGWdXUQvLTle7nrZSxQO6HEM/orEk+O1KqHK4xpIa9yZCw1ZU44NzvvtExtkwOEo
jUKOpW1XP8b04eXeIbZqUc4YHHt5CXjVCx5cXO1potCxr8Q4zyGvBWHg2vP+D2QdV7OXzr/KAkx0
Y9BCsyrVqExK1YGZAcOW/Bd7ud22HHidjxe/xbDDikdNNbBvCiqlZyLCFAawR2IiXjZ4AR118W4Y
3ZW/Y3J2g3X4j9GFDrZlBdHy7rD/1b9iNo37ws+6txOdmBzUOZVqqTxQsyjJ04G0K09bwaswkA4G
2Zab75fcsJv+yVvaMQ7upWgj3UIfA81KEedEzuFxZ61FtLzwBsPmI+OJdgxsnA5yV2oZbhWiHxr8
fIJZDs6Lawdf4ZbHLzCfBJtIYxwL0cxGWYugmINawdorXTQQLR5Ojv+ydJcXsgsQnoQfHFyetxVU
iLA0CLtN2DKb3J/1tpEQvWIHArlrdo8LxCfygrj4fAGGhL++hmvGjyN2/rH5FsvYTZMoQmPKV7H7
/R04a2wZtEjEsrUNdertL3TzNug2FwOUZXilxZn6BX0OvqUzJpSilb+Qjy2KY3a7yh5f1wtytiH/
cbPhMaX9xV38lsXYUKbkbayNkBU+ha1D+8NS4j34LUoNwE4Xjvfto/2L0X4LZMzoEKsH8UiDZxpx
AjZBias7PvJfW33DkTUfJU0OknFNldI66bpBX3XR32PCb02d4ch79t3NbxfesOsEHO3oX/zz9n9r
x7xDvdlnWM1AtVsbpITJoIHD/330Ay60zePMtyTGYT2U4qlpBEDbU/tuEAW3Y+FXwQhP/3mF6pqt
eqDw4qj3l2f2WyjzFBnJ6T/J1JPbOmGCPhVzRXxMvna2/aEttrHz8cTrC+NcB1TbceaT96JtE7W3
qC97dJy9aK+N4A7d1Cfn7Hcc/f7yrP9XP4Mlyceu0rIsaSzzat1FzoKoyLnb14ia126m0KP6u6UY
IgMxbTqA+CChwafjOXfURX8ofS8NX5HkRAYG+q1WbiDZ9i5wwHkXpM62+MVLoc1nB/+5IdgN//Ns
AelGeTToA4m77z2mBPkYMi6RP+Ce7fxb/H22DNL0giEoxpEaLDqrMHZZBQiwzQ3nxbiukLt1rgy+
mEqsDMcBYsycWNgSg+YaW3kvSesUKf6NDsJifO1EFpWJn7F49/3Vy3KJuGjnumSReJHz/v6MMZY9
umKtbb2yPyIEzculi/C5q3nh+nyCavIBGIgS9OiUYZsBfVV7p1lg5lmA28BzIedDtO+zZ2ApxUzm
OaJJhxoDuLbwKnr2NuBRfFHEuXXyDCIZUlWbMQ2hx8XBiQjlnb2NrvMJm8lhMfDTx3Irn85QIydI
Hm736FihPIYPmDUjLa7qxrXTe9B87rYhlzH4tieC4VbmpjRaZIk0QlxD6sm2XPHdXsYt4ah4G9aN
q71MwC43T3l2pjkpkGxSHwveqt9Trjj3aO9AEcEr4XAgHfsSf+pVX86IfDOk3MLXAx3MhoP1cK+D
z0kmX0vsudjxNk/zTJ6t23bNGU1N11qgvowGIm2BA1ilxU1ucwUxiNMmYnNpaVhd+9ELnntsmgh2
XMO47SsabJE2E8+5qZxhGE9hA0YUayO+pLvC3l59Q4518GQxaNELcpxqArWOp/VawpNfgj/ez+0q
QG14ZwfKi8EzEM47dX0ypwapmYNkVTjEMEFjr31y4sctD55ue01YtfLTBmNsFWjzEmqtnTRA6uOu
3H8dnrHoBCEFl4pYmU96/AOGVw91olHSKkMlVbD4s+e8hpieXN89Lh7S9edjcfeA3qSLQj4/CbFP
aDQHr5i1Cnf57hIEvJPluMLY7PpT7QybG6WKXr2jE+5f77zH+77Ed0SKyVgUNscZ5t2GayQwUfui
pGNxoGoLgdckJArAwkl5gjkfk/MKsHk6Lc1iDXtEaMSm9466NhsyFo7o3L4Jf0lw/vMR2YRd1kX/
Kbh4nhagkG7ZD8T+vUQNH3eP54Jy7sA1NJ4c3Rj/F0jCNSrd0T3o4zjqcGySTcT1LbI8Jx237OI7
SCjdLTKvDd+B+nTcgdfxzUERNht3LhptNM+whHT5iYFxjgfG/TSMs6E1pRIfaA3dQRM3fU7QRO67
9Mug8vb0Px4cAx3JuRjwWkIX8BK8PiJvGq1W1zJHWL7xYq6/lDq+jY7xPy6NlSoNte2udESNVHqQ
aUFxXhXWTjnA1g+qX7UP2Fp6Otm39eTcKjY5V/W5JPYS1AyHL/nluPni3NqZKedpzsFgk3JdlxZZ
Rd3m8vcaPei57S+8tep7MMWH2Ef5mWxcjDMN5AsNVhzr5wpnfJBGQAf08QTtanePcsXjq+eE6lo6
OIM9Nm7Ubc07+/LsbIOvXbHOasBW+D+iI9sz2naZPprolABsOSDIhpeMdo8C/3B0/Uua9R8buk7r
TbDkWCnS+aTSL5n+RhuZYct7dK1xpPDMhSLARAiiuqw+0zj2UNtNoJP68cLrHOdgosK4IpfEMFMx
R9sKovJ0afgBD6V4cf/1HZ8oIVVWpsUnSNivy41ov5IGOSmQs/vC4vbl4kXBbAtcp6htp1NakcHG
FpJVTHL/wb/fHB9QueeIknDyN4Kka1pgolScd/kw4Dl5dJxBJyN6yMlvZDIT/7YcjgGojGtRCIeu
TUdohGCyBsktghWVU9PhZNdAqfzTyBQBLfrFBUnSwQbNjXOXYEqHfCKeJpgl3WTXNoQTVuTxCPvn
QxYF2/EsDaN0WNn9U7AcS5ERUxi2gicvdx915xOJGhdVe5ot4fcUz7qnE3nMbYrOQnLKKnwzjYTn
wPqVv93+WPP1v4kA5i61GJAoMGcOS8cskPf6hqAPVceCkJcNamXb8N9Z4UQg80RXipGbXURPkCwW
fuSha4pE7uXhtl6zfsZECvM2m01ZneuUuvWjA9Y4HmTPJjUmf555jZO4KBLrQK+Svk39glxLAhwg
5dka66Nju8d/goV9CM4u2hz/iXB8ZR/tYIfMEE+n2SzDt06skz6MiplgfTvtVn3DpzGO9jHUwehi
OdLLiVeJm4XwiTDm2dVEq5Ll/xPmrAtPfA8cnj6zcDcRweQXCz23rPSa5VRt6eEZWX4EqDz3fIbY
Hc7LRAoDCF3Rn8pUwakVzitWK32eQYZFQNKDFp64cW8bNVcYgwaHeLhcFBPCnP3+uCpJONgqOkM9
9UU07w6L4NR5HIn05//xZkzUY+HhUMkg1YPEHLz5tU+QHSYomATagmftvM/F4AJ2r8GVpg29GAvE
oA5aonwNJecViiUIS63FgPHXp9va8YyQAQkBzSNV3dJbrB6JkGP2hFty4p0fAxRKajW9RY2wWqTr
c2jZZ/QPf1HnLsP/OSZ/DdVufC3WVe/Gs37AvmbkaNbI6+MIwSjrPIAGC/+g8kR5FrBkoCMiStK3
j3K+RPttKKwTn8u5kF0sGMoRpKWUttRAnnSwrV1zF5PL/fvg9ctxqazjHC50ENyWPj+tMJHOwkl+
qPuS9quGr+XnydNgoVvTfeKRZ8wnMiZyGExRx0ss1yMOWMFeaNAulAMWIS2DXcpLxs4naCaSGFxJ
5dYaMpXa5pq2B4JXPsddWKKuhnUhnNOb9dgmshhYUUul1MQEPsDR2Xcuylx4mFuCxRQYk0MJiCON
c+v+8N7rGMt4KfQ7aH18i+G4LR5QCEHrQGOHXHzmvNSsJ489cpHQXiCts9cHEruSj2VDnHs378RP
DpABEgMKdQeaOe+WxQpLEL6UUCtJjOWJG+wz+uL6UDylGFTB/nJRTA3Iu85QF471Ktzf/ko8v5D1
4sdcoUpBhHdXukhy9eQdLb4m2SDVuw2Ux9viODbB+vPgTq1MJaIKYVmOtKmI/sDNoFArvgGO7FBK
lw4XuaWHhi478vBJRxFcdCu72yPn0eQJYkCi1q2TYTQQtMY24UXK4dTh/XUGGJpMkRWTJqxDHeym
p8XtD8FD0utejEmQWMhWU51k/PnOHpbO2Sla8j4uDws75Lno86ijI5JSLbpsnMHsVEOH1CFDDGd+
do5dO9jswNt+SX2GPz/5twjmS0SCLtdmBRGeFMr3BZG58MJTgvkapxHzvmUErwUtz+t195o5Cmgb
ni+k8rEVD91QyBdxvtC8o/StFIPWppkPR+UCkfJrgZXOq3v3ZWkHt4XMxx4qFnSB3BY0uuyciTSa
idQ3HfX7SnKx1/DH0C/TEsw/YQ4QzxDHf5gFgIk8JqCXBqVs6ajj4/heYHBHWQI3b6s0/6JORDD2
phz79NBbPf1UYBVAG9kdZiUWyDYi34aHNedVI+a9MWz7USzFAvUyy0gGUli1HilJaGeXJD2RMaCk
ItQre00cMw2j9+UOMxqpV62VLNzyGthmTXMinjH+ix5VfZdA/F28hYuCJV+3D3Q+CTMRwNi+kOhm
L0WUn5Qkq3Vi33mZ0/1akAfxA52AZ3+H4aviFy8FM5/FnIhl7B+HbcSXUT8/np2RlL9SH322pxZe
LUe/WZOcyNF/pnoq6yyIpYk9hk9PBr6a6VzuDs+3j5CrCxP00BbD1jhAl9CJwFuE9heUvbWXD44Y
+iX+wMGJKtRUJqCOXbnHRKU7IA8PKVa3PFx7GFGy2l14CtFLdEsSPdSJJJSrhsIooVDWg5msPdnE
yz9jP9YWvNDqWir6uyiZ7c2SNTM56CPML0RTqP6Zy2C/VlP/GCN7XicEe1wo53fiiZsPZ2tkmM0O
NY6JzDt+/xyszDZtVWl7Ol0kHKzjFA0haPCrSPWw23GX73AsRWZ7thowsuRWhNWPYdOHqJyVwI7A
WGw5ljLrXUwUYkBjyIpByMEN9pgVXlzF5NQXJAOZb79QRSJJy9RR9DBq97+E8b5VvMHk+R+3TfVP
XgulTcYqo191LdrNyyndFOAfuRjIEUau0fDi1vm2u4nCDJqMKBgeJQvnqqYLU6yIlNudL78fnzrF
FlWSYmOiv5Q/zuHoasle58V5sx7KRDwDMtZgRPqggla5/Epzkt4vY95TPv/uTUQwGBNjkbZxymCj
mCsG2VMe4iknWGljLH8r7s7hDmXxVGLAJteqWDQK+gWd4Tf2PdP0+OCc3SMJbA6wyTxZDNz0MVbo
mClkPTl060PtYhOMU2/Wr91omztSL1arxu08/U47grwgd3iJB478662dwF161EG1fYL1VE77tnHx
DN2+jzwFrwmJiYCuPDSDldNHaL+PlovUBX578gKFO5ricOogDJa6F9gON9VBLe8GvLLNWWdQXqc1
vRjOuvlYnMlj9xkTrwki1QbBdqA93tZ0PvD4NlO2NcvMM3QYna/yajK4CbZk5Cvdq5Am40i6/bDL
bA2nSTXs0KUYR/2yi411wKsmeC8I7bjd/K6xjNzheLfzeaOJcgzK1LVeN2qKa167T+pXu2wKsuTO
ct12+ORr9nhiK4WVnjp1hMOHCXjhXbXPy7LHju7bp8d5IK54OhFy7s2xyejt9h6+bv/l+RaHySEx
wNF0Q3Fo6FKDo9MZziW18wdD9Y+R2x9I82St0RTVBTWPDY9reAyGmAehrvoWx5YkcPKID7hC7xcS
e7yhGc6NYus5nXI8n3P6ffLf2W78Hdw+Pg4UseUbpdJTRbzgw6wj3zO8kgO1HONie6tMIz+kKj0l
9P3lKOy/gJrttgIcy2LbqrSLIMVNDQWiBaY/Tsvbf50TjYEG9adnKvVdfzEGejv262FJu7HbVZV6
p8IGrSRaTbc723ZfNg9+o/EAZzZi/zZstsMKS4lkS2sp4Cz35haRUjM4H7xZ2PmQfSKFmt/kZqpN
j/GvEgqCa1nyXinBgQ9qZZRPsP3G5nYQ0vO68T5cX66JOFCHpEOa0/MsnGNLbJngHJEtRmGS62bz
DpBBBkmIMYclABm6I8FG63LXBNnTGO0SXszHA+pru9BEq1zQ22NH4e3ondYRkh1Hn09EMZu+/f5S
bJlGluooVujOlAvWLj0f1oee2Fu+GM6VZUsy1fkkm52MWGxYrnXbvM/tHvU7zHNdHJxcqNxz+1t5
8RDLYCvmiliUKkQaATLGLsE0Q2DH3gevbYv3VrA9U5YmZtKJXqlBc2os1d3sPrQPFNRonfB/jInY
tiltUMTx0ML6chS00qceO/p6p8disQs43o7EbJeu6N1Gq6sPcuN2XWlUp3aY5nUcFZCpYJ+Q81CQ
9xZUTaAe4rwaHNBlizF1p8iqkGHFktWSNCInHqj/Jb5CFwn2tZiWyk75HNK+r2QLq1PAFuJUnvCQ
r19sbIFb7lLP4fIvzpctQO35X3EMyndGbXbY904LCXSicJuHj+ZCfU+xuNBygmVGgl2w5TyNf/lY
30IZ765rRMkq6WqS8S70Fp5gjw9Ybf/FRXgafP9pFN9yGIQ/Xcpe6QV6liHIOe8WkYOWccpIdcTu
NvDocQXOZ3O+BVKfY2KFLagsmySCwCPaIen8GwY0KYEm9ZTxruBZwTi9wzH9eUfmWygD9iJmkjrF
hEk+hRDprYcBmzfvo53siCDVt7eHkLdH9C+o/y2ScQEP4qFNBhEfEAQzJ2LeryjVHUi+OJrNP5n/
iGGjxQSMeuORBh5PxWp9sUcP+aJ6fUnp0mHuOCjHWK46T76ddRIUTc4EuiLM816rR/V3npPI+113
Lkcv3qVjQ8U4F9tKpYuqMDcUh5rnYfQ8WJAleg12vzbdQoFnwGvvmXemv8+Sqj9RT2ikSDVrWElp
OBGWUScpRysecrFhohFhEbXRUyjB5lWZ7FUfld2nwfR1D+l0h/PK8GyDwZDayuMBxTcAcYhRv/T5
tuld3/ob0MHGhn2kxFWuXSHK2ctL7NTGytE3Srl1xsRJarcYL1+VC/T2FKDfcgofc5+3fwL3PBkw
aVq1SfMzNGxW5eatcoAhp9XqeYXnIOC11c6G+IZhYuelibWnrLN/wNJVuWky9IeewF+GfQoeKE2Q
Ab6t0qyDNZHCfLPiPKjlIIMjU2jtQnMPtathFVi2yJqwbDnmONuorumKQXceYdcay9UPJoJDol/o
tLwDjOrfahv0ZcB/a/OpO/doT469Low9ffMRg/DUdDmfb+6+TcUzb0+lHUzUuSAeG1VrdGYln7fP
craaNBXAmIcUpRdQjqMCGK69N+9TX7QBbehFabOCMX48Cd5tgbMZ9alA5p2RjLLShxL1QPAUharb
BOl9ED7dFjJnIVMZzMNyPreqJaaQsd97zhn8VNmBEzXPpi8mIlhC/bw9DplCP0y4bnbZ8+Ed/Rnx
yf7grkiee5engmiQNkHcvpN6M6V0DRhTiJaRc48GoYKsqE8a6C7n4Kg5sXg1FUY9k4kw89ydlfQM
YScX49ou7/WYDVQMRdNA/y+hvs1mS6S4k0A7LdI2BwMT2VJLTBCvHaHLVmgIRi84+swZwlQeo08v
o417SCFPSUn2XJBkW4EX9baxzV6hqRDmTYyl43DuZQg5evsQ3lrnvlYvqSu/nCySLloNSf8Bun0F
kWhn/oFLDHF9RdivNv0B9JGbfLUhblNdE0aARI78yvrt4BOEgZJPRjcIJE6LEvcbMvB7GgQNhQ2o
C2Hu2gG3u/5Ik3cXaMlBv1kX31Bl1JYl3VBkk4b0E80UWRLGw0C/HxTbS/8BwWxDLs88zLiG/3+c
4kQWc9EuGDAooxNkPYUG8V6beyPI7s6oxTlH0LU5u8hFE+DO1j3wBOJR4+aR5w928gMYY81zTNAN
En6As3+NwIOICCOAN2zwfJ65Sz49VMZe9bislbKBnBDcL81zvLt9H2bv3EQNxhrrXDhH5yP+fIE4
SVx0jhscuRzPc7mcqQ6MEXZJXYNMQ8JZodvrdUFSv7dVZ/VcYZrW7oi0GDiO4mzqYyqRnurEFMe4
rg9RDYk0HbH3PME9eWS3485A8TRjHuRzqg4y9sRQiifMe1uQYi/Vh9ufaPb1mirDPMKqcTlLBfLW
1KvByCbW06tEfuYA46zrOZXCPMNDI40xGgggpUF38ghzKO0q9N1fyyD2eFBBb8cf1xc+GpqmTBNj
Qowwva4wZ6UpENbSJRquhMJnAEDknBw1rBti2CSiFVmZKkoqxNB+pv3ZMTYqQXc5anP/6vi+NWIT
iadzoUXmaFCNvHXloBZ+tO9tksCl/jj/f/Tlz6PtRCADQHEi57IWy3S8CyNk+zfFUZ0CnadfPNVm
29aNiSQGgspCzKw8xyniKiHbkNyfwGowooUkvBdRuQa+pjsxhNwP3eVdZI6hsHnF2mxOZnTQQbHv
RPejv9otgy9tYdq8z0ffi1uWwkAUGOitfOwhJxyWloeRgOdxK9lbDS2Lt21y3gGZnCYDTWkq56eD
hdN8ypGnR4Odd8Y8o2X7vr/BXfvaBqZ9WyTXVBiUavS2Ph9ymIpzdLRrY9/ZUxx5UT3JzpJ3krOQ
ONGPQSslkWMzaXERnJ7yGCibei9oQHlugzfvcjMYoo76ocpMYLyIpEO/EDZFeHrffA3IXR64W3J4
n01lnJtekJqsPOMMD6/KM+a+VIW0Lvnl+g0c/BZUGIGp+lsk2gE1B26GePaZ/j5Utve7OWdqKh0h
/enkYrF4vPHWna+UBJunxu2L+Lx94nUez786E5EMvkSgBK1ELBGmrWMAzYcXoOYX1kA8cT8k546r
DL4UJWZFDycNR+tSetemJYKrPgcft2/BXGg2QTFV/ekSoCVSqKMB9+6g+GnrC5inXIjPVru+LWbW
X0O/NtaOYZ+jJjLXG46xaY6yic5jf9wE/NHQ+cP6/vvMXc5bUdZ7HX//4Drgj6bLMjrv4mAO9bYe
8w7uRBHmHqcgoegjC4LQ5G47+UO8jNejaOsdOa63qPxvtMczp23/L0D1rRxzpY3+WGSSApkayLeJ
6GKdM4rQ7yZZJgfy8cFlFZi1CV2BGYsSzs1kDlPFOuc+opZ3hGf6Vt2VvzTMVbRIxba/GjsGjTV/
5JLq8MdLo1umiY5+5N6uBGkT11TGWEJrRdgyCjIF8H8LRAsSyZYX5yMW5FxI7gXbwpbFf/UGTMQy
1zk5jr2VytkITxV3TMrs51920IWBwgVmjd7XWxoy91lpsYtHziDK0V9roniVg+Uj3gOGJJ4/UWC9
d59fLp5kR+TXcrlEx+mehjZwYVD9+vgAl5u9eUEstQXQcN7eefuaHAKDATES/rlZ45etlUADom2w
RhF0GdKCc3fo37l1Aow30YmgWRPpN4Zq63otKyRe2I39pdzXoe5yhM2+gxOlGMQZ1F4/yAWUgue5
x9YjJBM2Eg6wsHnp6VlSRKxs+8d2mfsSjUlv6hcqCiw4pr9XsJMizt1oFVBmnyCwQW7bEn3AoD9G
/alfiMVSGO/oQsTj3PzULNROfg2LUEYSa4WI1bl753UMlc6z7Ovzn/xSY8KdWLq6mrc+KgNOrWC0
kqxAHK3Sjk7iLR4WyZ1Z2ciKpZkTABQj25SDBqwUMOPdkm6c2j7xPOJZV+BbazaXKQ5KIuUpbAuf
YHBfT9gQFq0UH9P1qG/SPV4f/y6MmoikzvMEssZTZl6KCzSPcuIdlmJGBPggvptiW0egvXTcbgLO
lzUYsIqjBOM2AgSGqg/nQypRc1mKYYoNVOCr+OBlk+bTBRMFGcRSM+wLHXsqD23y2e5yFwQg8+Sg
Dwf4DQZ88iY915oBISiglqAQRZmWm3/mQK/BAA9S9XLWtTFdVhx6lqeJtouHDLyvPE4MHpQaDOp0
At5O4QRtnuCPYqfKmcTg4adD75xju6aZb9w7dkN2ORg9unsj2jkw2NnKwFwSUAcZW2kjgrr7tPja
opQT2brL9Uw5OG4wCKNF3UkUjjjOHMs6nHSrPNC5S4yf2JVA/jcYNxh4yVQ9xsWmso4k3K/lyhY/
GpTYscKUaM6/iwm/TZ5N1jZV1RpVTh/p15Of/4rXIGDcgb5pIMKKl+2Zd7P+eTZMBj/SKimboQZk
rYFZ3luFiLcKwXGa7oLwX3rIE80Y8MBM7iUXwK5DmxiTuxEhNU6QNzjGs3+TgYzz2ZLNOqYw7OTb
s4G6CBokHeQLeNsnuJIY3OgG2ZS7I+wfI1bXNCP4j1YoFoRcnKcnc+OmmQx6GHmcK5majCgooXcG
1FSUhBt+C69nhoe3JgMectUUQqbA1sP9ad2TKmgI+Ihk7jzzbNfFxGFhHfxIrauq7HF2Fz+pCZyx
1BVcw7KjVdWS5uI0R6KT0wre0keYpBurt2/f6msz360jZRBEMKw6yi4wEyR7MCKq20qIfcqFk7qg
UVtEBzsC2bE3oDFUTt3YNgO8qDF8CRrv8JmSuLbEgEwnyWWuH3DrL0vPO9jWBQvjwa0sLFAhwVbF
28rPp5S/byK7wTgfpbFWRNgTEpRrLIxagOF5/fBsEuwusxYfHGnUaNijNlWswdAVE9u4rwHtxEs5
dLLWj0YBd1Bx6rWCQUE/SO8q+yNbfyDM4UibuytTaYwJj0ji1b0FaZiqIZWT2s8XeCfcCHUuLzkV
w3jcY1H36Eopr06DQHLwQQaXN16NadYsplIYK62SKq0G7er/oME/BYcbyOlRzeIWyGcbsKeSGAO8
HDIp7yPoc0R5sB2x8g1z7TZtdET88IWYxcK6Ud63mouQJkKvP2piGYVWRZdEo99q7/Qi9FsllCcR
AdIHzwh5opinTjPHChQrEEWTu3vHQvpiIKe9WkLa00ex/9+skJ04MCRkL470w0V+slNGopeo69Jq
Q8bj75jtjpoeIvPgHcGCHpsnaHbxDxghCz1MFpvYfIFex5holnNAF70thlS8sTDQYhxdk75cfplZ
f3D6Q5j3ME/kPmnpzXPWTtsSSMeacvzvCzkDJGA/njgO6GwTjKmaFqI7TUc3HXM7klLQUqE5wanG
BDWs9b9MS5xvSX/3n/j1LYa5GrHVdoLZV8AvzHZh4B50eb9oOYfnjXHksLdBlUapNekVRBwSb2Os
K0pBdkhwcLcVmn18J+d2/ZCTa2ckaAiIFSiEd9ejTEvn4AweeGTz6JuDtEDIy/HOznFORVLUnohs
NOyxMguIRGMzqGxe14pXLrV1txBRiUvxrjq3dZztip0KZG6F0veCOQxUx+LuABrlYHvxOSJ434v+
94lOw0Udi65roNN+XOUHYm0zeEu0b9T54G0RkuYf0X+MkB3DKVQ9F8Uetv60B2Q5OjoCQG8UgHmB
oxW15hvWfp1cn2ilmWKsy+mBxo+OaN8ldn0gx0B9NJZfO+OF7oX9/9gMy9OOeU0FTdbB4wSh490T
9jnQFHPmNGG+yh/Bq8JrfZxlWp4aBwMccVunVSFRa9x7/S6LHLh5WNmFmvDzx9cXl7h/3iX5/nYM
gIinGBVoFeIoH8nega8ZGPbwyAWQWZ/EVGQwolvwt0TGIC+n8qwfVROpZLCXDVvN1ZZ2JnuFz42/
ZzWaSGICkk7O1diEUjhA7TnDABWGp4QFeAo4UDVX7NLQASupWPQimVhV+fOOyUlZtVGr4hqr/mPz
Zj0ML8cD2obC+O223c/VEX9IYhyE81EXhMrUICnc33lvj+3zg+V+vhNE+iCxL+yBaFzPeOauYZJK
EiXT0mlxhflgkZjUhzq2xkcduZongdT2YbBNkOm6B+fXrlk3/n9mOT944DXn76EGBnIA2VBUEY2E
Pw82vVxKKVdrEYDsRctHut6avFyczW9sAeFy+10nmhhQ+SGNgf+4qY7F5dyJ1xRtjZVkuOG/Le9E
3mKSeQ/gsSmuOwdffh83poeRv8YG/0oQItS6/ZnnQh9dhuIyWCgkQ7+awQTe0l5rumpIRFTPwrXs
HlQUwuFVi5AYfFkLuoiJI5GCCaP7D4nMR27FS3o+Y3XHY3GPwrBhgG8V6WD0PF2et/Crn/iJlhlf
94dE5nZeeiGLxygTaSlyrTjRI2U+Q7qFu9x4zpP4IYni+uQ0q6IcQfKbw4p65GfvxtGRP54Duwus
xw+8gzIlGLTRLcp7pdSZB0OXJdlCdRgUTzDhn4KPtawgzCtgUBo5ez2MeFyBTsfFqnuD4IXMbFod
RVYGkwIH33wx0RXwVjxbvp2d7SEMsOwGlNh28tQ82OXdzul5acO5lvcfv5D5CH1SDkesxMIv7JYo
TGBVxRr2Nh791gVXII7GJra5KlWi0V2b5hsYGXte3/scfP74Ecz3OeRqXiYijgl01hrB8C5qEp5J
Mq67Rc/7DyOffA/mAc+y2KqPVgVtEXX3O/mlfHR/fR3eeOH9XKXrh0bM0z2MI1y7BBp1S8cJrBbE
46jWRtt1qBGFJBhsbLx8bWGqAB6tjxXOa+wpgUEIT0Ye2Nyq8VzQ8+P3MG+7nOMl1nv6mR3nTX0Z
33QHPCxgu2xJj5FHmjMKI4uTwJmL+aZS2aYX4RTJp0KiUsP1ZZNu5QNoARPnXl348eqMNAE2cyXu
hWBxBNr3TuFH7FzC7o0HbbNA8/3V2e6XzIiTs2XiZ1xQREQWxD8GkXfGllULq9c4MEod9hsWxjLu
DXFdWHpxEPE+47pHmdM/BEhMcAfd5jFtohQTOchdoh6F7irIQ1q8UIgUIy1+tgWMc2Cgw4ZyccXd
NXY9rFsKMpCWg4xJrPsGCtbk4ubL2h6DmLzdeUlDNLTebIqC1A6c1MbfLc++vQFnk92loMOiCEuD
epTsTTt//jfFqx/WxkBZc6pHK9Fx54Cne1SvMOOF3Xr8d4sDIlfQn7wmRpbHYJnAyUfbi9SQMoqJ
GX2VTpx5Sf17iEg8OkJGsE7DWl7UV46Bzfi0P7RkIKxuLLUXI5w/klGiLaSe+qGm6BIda493bziv
l8qAGAYOi0oy6Kd26OJQN8a0/oqGc12Q+DzIpL/7D7tSFF20TEnWDLbxSeiE7jQYONXi4lmkGDZ6
9FsMDcP9N+c3kcOcn3GWIpwe5Dx5TpQRZElE9A5Tu+QImkWCiSDm9AblPFjJ6UhPjz7w+bLzXhK8
BrfFzHXXwj38PjcG2ZExbLUogpjObh3vslHCCOSOK/K+wMtSkaBdXzMXxZqbLJm1xG/J7Khtpppx
33eQfMZatOfPyIs/MjKe7QIAxF3DNnvpJsKYQKDTwYUhWRTuZPdkp3i3IsAMliftuNX8mfh0eqJX
b2Vyv4umT7BeBXopZB1KaGTX3Jejz0tg8E6PwW/NiDRNbSBFuIN39YJpaPS7oP3Cvm0fcymtH9qw
eG0dwQBL7V03bEf+jBzwaasNppS7heAEH7TVJb3bbjlSZ5/cyedisNiUq0MxpPQMe7u4M1edJ+/b
jdP8+hKcj8Tnrq+eK0H8UJNxIUuzlI6NAYEgJZCc07rryO6rewNWcdeOS7O4OFGOgZDTqRLNUqOy
sJTq9UC8RUwKcL3tuPnBOQLGH2oxICKOGYYQSohqnNajW07Tg43BYovodu4KD2UajvZx+zX+CnaV
/2XQ1iHOK0Al3MDlq31NbgO2DCWWRe2HxqG1rb8/8TrQ5oL8qZLX/z4RYYKFozy0ENHZ1w3AiLaF
EaPtXwH4M+0PHtXNvOuEvJOJyFqUJJO5EmWuCacBsyqP+vLYkGFdf+br8td7Eizb3Nl1d4h5Q1rQ
5JzkXEusLk/kMpfibHSZ1LSQm6zC/fERCSlliUSGvUMTIecCzqRsfohiroMYn4/pSYConBSP0gbl
/t0H54rPIvJEG+YW5FF8bEwTIhpnfdc/Gy5G5XZB4fPyhfMh6kQQcwfMg1honfr/WPuy5cZxbNsv
YgTn4RWcNFq2LNuyXxjpzEpSnMR5+vq7oHO7TCNZwonqU/3QFVER3gK4sbCxh7VGRAbVConJjCS/
URXC3B7tIZTdyiTSsXJbJzm5boEZdE946vHMJy+8nualo6BIugj5NBSQkJrBUZn56cWIxEDTJ5qM
KhJbKYnDC4IW8z6KLOM1JuH/VJZKv06SsBYbk5427xh0boCm3sq3fz/1aELBCDDnGy4FXXNzzNYq
2jUexyvMJcT5+JjIwQf7dEoeXlbcjqHFJ+jcFhOoCKOAS7ymS8MbeH8+nDzQXfvBSgXDCZLn3Phr
8Wt9bSX7+EyR+DW19H+2UreHDMEQXtqn0B9cUKz+eop4uZTb246FytkK2XdmqgQT3gYGzveFKJ/J
tBEk9wKt9o253bg+xvv+IruAPGwIZRnS9c2Tg1TeL/0IWrQfIdhJHM7XXQKB+e+hIcjMX2WzEkqJ
7riYuVW99f1jBP7en+/2iFbI33Yje/9qiFef22TCGmFUYi2tsQfb8zlCkpi8PWzkVfDACZ94S2Mg
3FSErCpTmMHpbyVIW12Gp0b+EQq2WPmWsbu/kzzfZRn7DUUPQ3TY4eSfQkKF0Fwrtte+T9ACjqde
bsd/AcNLLk/PUqShyGhIkSSaDNaZ3exQi4RuSIDHigBmZXIG6RymHa8DGUobpRmewyzFpHNzzK5m
HW6nuoY5BFHdbojteGU/BRhjW9/fz+Wj+bUs5iIMjOu1q6ljGsdnNChiYvT+31+8aecLYa4/OUgv
INwSsBBnkO3oWfL180b9hO79Kjxwh7sWY+y5OeYqDBtZj00KNRDFTR2nUFejF9ru6L2X603zseKO
jy8xLeKYfe0gA9xZ3JsYkcACUajOHcj/QIOIUkb6j1Q7wKbV8Z6Ybkt0l7e3S8+juWkGx0c5CWUz
jaTT6+jjOoZ4Y9ITnef6HBdh29Srq1kr1wJb2jz3Dsgp0GDAgZDFl/NsIQZd6Awey7ovxgkyLwhg
KFUlCM5tOkx5NHcgj4A2349nSDX/4n67pZr//Nux3elKdxmHqxliA53WFfDlkLXzeWH7UvH4mxUG
OvJJ1qouh4e8Oh9pTKDTHD6K5EUk6J0IHaqOxQtv6V/88/r72yfZMuFgDoVSWdjPtiISCdZTRns1
UEFAzfU35+MtlgwU6GagrqKis4al6omnSi8HLZNO7Wg74otE61UP10fb9Hj0fUvdpvrcFAMmXdPI
nW6lEr3SHDFcXzA06baHzSi53FazRQSeLYtBElNOG+hn5PCNs5O41UqxHfCWcR4Hi1HfzAgDHno/
9HLdwohjlkT8qa+eszcOANOb4g9fmJlgQKJTiylNKnyeHr6wCt1TTUrbXBsfkr1pdC71y7K3f9lj
4aIsRLnqTXwj1NOUrbQqHovMLsrCFSwnyrbD5HY9qTwrcUCsLxeY3FRi99o+3l/2LTy/s2wWUvIc
mhkKkqanbe1i1L3ogCp0YroNyWvgY8aB5J/HI4rJTuxpoJfST5czZsjWG7dc61fSrhHlc3tyFgF7
tjdMGKhnedFqYyydCpMk/WqabKSaRvJbzzjXOu+kGAzmWKWGoyLgK+SyE1kYK11FT6vNy6YsCJd7
j3rQva1mYhUtbY3sMmKraV5kv1/HIDvriL/bvW82XJbGpR6+OQawgzEXYcqQyoW1/XAh0LqMbfUc
vPEo5BYzE4pmKMhNgNtCl9mT2YaN0sZXHBs7fFCc0g/WyjFfDUeViu5WeNSiXob6ifIrIfrLfedd
vg9nxpkze4k7PVDzUkIUA3rj/UG3D4h2jw1yW5U72LQ6v3LU47+6Nr7MsiQbRSqVDdSwpJNWrPLV
gz2EtrpFWwUVF/lXBeDZBt8qlrM7fwikRgkkbDAaWfaddyWQ37I6B/n/LZf8bNFDdRVJJvDjoWmH
2U9NAflEMFb03vBkV7fx4D3+JJAT2zz/BlHq/a+3fCF+WWO38SIHRZuNtYTkEi3KhZvhk46oJoWD
PgKOrcULZGaLiZyszComTcHK9vs4dPTeVWU00ZbeS/PxnEAWxufdWMt5kZlFBsPiKsi1qcLqFNJ5
uWzvNqC3dQdXtlC8cX5Nz/dXyPl0CgNkcVUE10nppZPX+/lK9Z5Fjro293Mx8HXJkklIe1ioBGd8
bMAvm0BBZ73lTQ0uY/Js55i3Vh7FqtLm2DkHabqLiyIxxiDRLc8nR6fg9AcizywxcVJTg7tAqwcJ
yaSzQ1+qJ4mcypervTZ3/g/bTg6r59R9RvTJ67NZxs2ZaTZsarU+kfsGi9x+7D+801gSKCkSO11F
RKS9+k8rHmzxzgAD1VOSFYHaYLXYV02yxZJcXvItnf5/HhvyHG/az+vnfa9cLDyAFeI/iMKqy0eS
ESmFBZuijxc62tN697K3Klvw7brYpDY/ibYYj35ZZJNordLnRqTBTV9B3hPZ6Jef/HJdf5q8Z+Xt
SN3xHjZ5Flf/2U/tClYKVDg8is6v3Tu6kva5Zx2141/HE1Ql25dhJURoELqu9R7VK977lrrpvR/C
QI18bdRqkKgvgdWhOqReDkq/8+2jUopT9HJwvirn3LD8JUZYVdc0xglt0LnvfTRri9RI2297RBre
Rv9ElY5jcfGlNvuqDPikVXuxlKGlJ1U6QOB6vLWgqaep4r6yFd52Mvgj15ElmhNslW7lUVGIc74b
bRPczFeCITrJB4nb++C6b74KSiHM1kAQF6Ufy3G2vI3mOTMDUJqs6noU4vjkO+pjn7WtHyocWO6L
ka7pngsxcCShBT4LLKwZRPaqD9pEsK7FbwXuyNy1/1t/ZYCoCSQpVwwYi1N7v/U+S80uCt98cNCV
GtuXf8Owrc9ASGXCmivlbtRFuOsW0SHedRdi2bghVwGyTff99Bbu3tlHViGzqEdVu17ojfLqXDfR
oY4x9bVeH3KntAWNNL6NIHGb2tEejJvp/he3K/amsHHvFzCRTpgFsa63I65pb7+F6sv+UNufF5Js
1pQU3k1Xm4LI3vvLM3fqjBOCaAwMhdlg5l0IGNo76Met33gX2BLNyvw73v77LBQOOgnSrVKH79h5
e/SqKV7hXV96y7VcdE7h1fbcf+a23fkbtID6Pzv78fiY+S06Ul8icPiAocOffPHw0LlQPE/t1evQ
+wPnQb2YWYUMq05fQ2jkZ7uCLnVjCOUoUqQSVhhgTteDUyeOdvGElPRr63VTQW59+8TLLy3WpOeG
mSM8dJHVSOHNsPikkfxCMPBx3osjyBc27btY7jFaz0tJLkaFc6vMWS7D1JJKkA2dkBk8H/bZMQlt
KUM3nco5Woth4dwSc4qzS6ODKYlastDnrtp5Y3fYy43iSnvj/f45XuwDnRljO4XAq92q1wTGthhB
Cksv+YgO+imLnHZtXw3cOaW7giRY5jy4D4q9yd0VDrZuEN69Rwu07Gme/w7mNIsRHt7Xii66ihzh
mI7ELjaUxej+ehdf0nM7zNmVwrwcMmvCejFGdjiU9hGqV75hu2SDu43OZ8c2r3S8hBdzm8yTpW2u
XVROWNvQ2p9ejGIAGrY3XI50noveGnFmsFGqyf930W3zrPjvoBx8Mm3eTU0DkHsfigkasngKdXws
bKB12O8TzGKjYzeyaFvrL37Nkn6Oe9aYuCDurqUeBbAWVATT9ZtN5/8oNk8c71sK8+YfiEEU69I1
eRNK0klO1sIR9egpsgOBN/G9NCCkz80wEKK1ltzlJvW9V7QmHdCatD6SxzcX1EpgFNryCal534pB
kmmQ4jpO6bfaNo6jgfjhBf3Vh9KLNPTfcrMqS7HrbH1sE8bQpykmwGEOLEqWl28xIgG9GTRH3D/D
iyVEXcfUk66psqSxsYc0aZGkgMHwdJ1WBk3jxvb02UfOywYl/BixBzeDsxQpzy0y6NRIVyG6Sgqi
xm2FJmIBDQt4TCIT9vQkcArai744WxwLUEU0tW1PnQS7qOa2hk18vb+Bi3g0M8HgUaV3AtQGZOkk
tKTca29g3GntCwRv/9VNNjNE/XMGSPkkpvGlw1p620kfr3ZVETpHu+Wysi1F9fPvw4BSE0ZGF1zw
fbZdQBBlbx6g7pwcnp4pexC3ErTo57NlMaAkKEITD4KKu8r4WbxLEITIJCcRHSRPuLyJPM9joCmK
ukY1bu6w9T4OEynhDqggg96A+3rgLYuBp1K8WiA4wCYWDliKJufqGy/CBjDBKxDS0/IHqM/2j4El
EQTRV7PRaMZw352k40Z2XujNe9/LFzNPM6fQmZ6wa3GpzEsOM0goq/55//FxWGMMA1KnOxcVyRd7
G/n3TfKQiWWA7BIh78QEngEGyH2Fp6zsRpUXP2yLmOAx9F9upM5gRW9WrWKJMPd6Foi6RncBOjbu
L4kDR2ybS2SUQyPFMBHFpP9LRNeE3ck8j1i+GVExNuhMtaFZDCKFI4RkEjD+4kUV+Lgb1976r8eL
7eNiBPmSDUFSfv5sMeKc2WTACQqOahOFOk4xxr8+ut34IIDinxf73YKuP539a2kMNA3NIEdlTc1g
dBO0fhMpPIhrI1cV2LzmGgoG92wxwJRVfWdmeD2cQMYvHQOy4T76lt3hazUMHF3kSpOi0qDQh7fJ
eV+6+yECqa+yV8/ZofB/r/hRzDK4f9lkcAkaRxX467EqpBvPlUyaiBhu+iMsyDPy1Zy7cRlvv4wx
2DTJjR41KRZIje0v6/unaTFNrP/tdLrIYNLQ9nGcKFiL4X2ilfp4XOcrmg1H398V+m42x9xi+Dwz
x8Qthan2waTBnIBo4ty7xXO6rV7B5eJwDC1BuoHiKCVHVtG8yfiF2Ed5OqIbA2O8TvD+mDlI7GNu
kWNl6YaaW2E8YcAUQZK1sIJSgoWkvkpcxYUeHmc1iz2FczuME8Rp2StjCTs3HRmQjZzW6IfFvO+P
HxBS5zWDLjanzsyxF1UiT6Dhz2AO3DuOFyKeOHkHg7ToYdmPT2hWMMiBjjKQY/0+PhYaeXTHXQXR
VIwEr/L9U/kGvqP7W72YZJn/JsZzMkhCl1FNP+jg7E+YsCeQg0XTEBAZZKS/rB3n3KlL2DU3yNxl
2mAkCmrsMqIP2U9Gon4gOsh+o8LQu/sDueyPVzv1TuvjEXT6gx2/Isen2WBozyw0srqS6+bkwUbt
jMfSt4QI8x/G3E2FNghydcUPe63QBmLx+QaX8G1ugLmIxry9tkNBt9rb13YqEsX/H2ZD6Z13Gy2m
P+a2mNuos4a8Fuk5RdMqBgeRAcmd9QmEt+L7z/hNJ9d1gXH71zLgtaDxdpH+99lTQG36QeuojyvQ
nLceUve+vy5mI+cLYwBIztKoHm9faXv+iCD+fDTcHbw1htI8Ny2xdAsahmXJFtTowB7A7KLRSOI4
IGQ5Ve0GfE6y19CPZiY70+AEsYsR5dwUs2+d2DZjjpGY0xYcgx8fuQNWG9fyMweTyxx45a2K2UJQ
D0eDlsOU6L/uP9VT4nFwdbFVZ74YBr8nrcHYeQoLxXPnYrKAEkpw/GD5ivj6NAx0W5Sg3whhwqG4
AcHWNRp0+D2wi4+L2VLYrrZhKlQltjrqz5437k/R4S/yk3Y4YWb197haxT7v8/wDJP+9NLaDbQIH
0CBOLW6l894D5yKw0H9EiEwH93gZj8X6znx9DBwHstnpg4T1gRjjdH0KSbhJIzTXE9QCfcgt2s9F
SX6D+Fx4pN3Mvzi+uJjLnNtnUJdO+cSTDPujj44FgCKaVfEK4N291B3YiHluhsFeQ2uMYGrgLph7
qUm4b2i9hOOT/wC6Xx+OgYvUBNtEXGItSINANZskLUglY5J5TuE39uY3xuiefl+gDsA5C0vR33xx
DHYUiNWr9gq7cBdgvPnercTP+pNnhreHDG6Mw3+gd+uYT2eL7NsfzUpt0JUW46uBedin3TOctS29
3uZrY6Akk4YolS9YG0QP9hD7u5LoB29hvP1jsETXg6Qo6GV5JemjigrIbXCN5x3Lgc/f3sHSNWtV
lbSmAheEn2ve+jPZYGpg2iHcs2wc7+j4sLHbrbqVt5iR4OwiZ4UsfbOeawIQH5Cy9aRtuLHs0rt4
W1Atcuws3/5fa2TQBKViuZUm7OQWlcyhIb1Amygc5LJAofmZNaiG8/UYFycxZj7CEjlP1iCKVovV
UdY09B7diAqhfYZxjJ+P/u7djdzbMEbNfahwjgQ7xioW2ojSNN3XYXK8NVoLwbrxLDzS/n4wVnOr
8bzvyCBM0k+jcVWwv2jNgH6ssoIOe22jy/+dajWEHjq7oEF9/6Py7iOW6jmVjQLZDSwSs8GggcRd
e/rLB2XOzsVIPm9LF62ZkmhqiirhRaurTABpxZkQJHSJ+8lDigjdBqR03jR/gxWi7ZZwVre0pXN7
f2xpY6opfQCBCW+D5GFNTmgNd0aFaPaD6G1sDCpaaITh5XCWojBMPxuyptDgUpO+r1NOi6gboekM
p/XaDwMN6gXv2C9559wEcxq1uLxISi3BOx3n8Nl7zxxwXgyO5gbYy3uyQllLYQA5L/rIQFsG3s+Y
f3IxcwI9I469JQSdm2NcQ7h2ZSNcsGVmRboQveZ/cQws9rjOLTDO0GrRgPEPWEDVGJW7T5LRCAgk
gvedjmuHubFBR9YFbQc7eNmfwZwZ2SffeELoA/4Cjin6k9nIZ74k5taOLmOKNNdtSQ6AMfUkH6x5
OEq8jNri02xuibmq26qMoCs7UXBCt6BUg6JdbSjyR2QDZl+Hz3a/FBzMLTIXt2l01wpJFXyukqgn
BHT8G41zTNmczbUpokTrYaKlDXqIHRGNI2P9hh6Jp9+v978Vx7/ZqkJelEpsXAZs4OhGF8+U+ILQ
y2j3N+qwlYSrkNXXLMA30hpXrF6T2DcGEgl2dbFLCWySRurITjGc7i+MA0RsceFajVbe000EW0cM
WqrNyuapOSzm8ma+wN4baY5pZJwrmvE4n3VbBU0loGjnXk4PUGXmevtiKWNuj4EKtU0Ss6Ng5Jyl
s/j7Sqr1AZ2qma/29oTxotXmKpGXMiJPz7+4R433GRn80OpJnfqRGnd6aDdRxkYebiyFcvP1sbgx
lGMqi/AUjE7Ux9qmsmrZ48MKUrLocuZ4Pg8QdQY7ujEY5TSiHnLeD6Bm9E6mc/TJ4L/84oQzi8mJ
+cIY0KiLHKq1Ck4Z2N2VVf1Te/9139sX49GZBTZnMHWQTIC2NBazx72rrC4Ew8HPRzp5grYFdO75
zz3EVre8yi4H6tnEQa4N0yTF2MSL/8RthuTBOzszKyldUoot/vqro/3cRmvkq1GN7E6qZqcp6O6Q
5uFW1f4hGvwbr9hxtigNTE0Ib3cK8mKQNAER7GfovoOz5Ydr12vezcyBYHaAVgH1+GDENKKpHi+P
zzw+aR5KsUNsiWRUKRp1qJ9fEV8kbraqyZ5cQqKERO3AF98mCAJ4p5m7jwxgFEkyKKCEoC4Jletp
FTlUuPsHxIZXT+jc+S+PMyv4JHZDpk8FTgDim70nOacSesMalMLXgKpfPKji3NGsxlOg9VoZy7fz
pnn7j+hX+JQ8JqfrGlj1f3AQGAApdDnMyoGacxAknvevon+2vFiywysJjiiIXaA6eR9SeIePTR4Y
VTCBIvaGxsi8eIejr558d7O5Dehxmd441wubLijNizLmBlbYo6nmvN8HKDNf3ZUVu088/QtOaGAy
b5Qya5pJVW7fLni87pAe4NV1FivzMzhm0wOdeUXLAX0GgS0ej2Uwqr+jtvWMcgHvblnMps5NMS+U
JCuLUc1xzNDTBWIyvM2Rvg0hgvpo7gjZvUMnBWo90OqhwkA8KiEeuLDiT+gmjkJZwkJBCOGlTrXy
fdtFhxReMLSzgvOIuTEn33lZsHmBTos7LRlhrrWRqEZqHArRA8GI5aNP3nb5D8Rdz+Pbc/pUUGZ+
7sTZIonDfLOZCCXNDH0wDNhPSI4OHNUJLuQ3HgGcdfICBpOJTcA6cxEEhWInauuZG6HXnpee5voo
gymjLhhQWaI+iifGtFL8F3SOONxLnBeasHpOElKdF6mEnco7o3kE785Tikp04BzXDVEdguKq7dqr
RLB5yQieu1hMwqMD5+iUKDB9pn043ucaImi4FYYVVZb1h6fA83UyQDNlZz9g8IHUW2H3K+0JN+Oz
VDqa+Y3FQA446ZIq7W5+g3xWt8YY0vpEk0zgr3h/0DCLRN2VA+Ccpyrb+SQoUmHJVxiN1o3jXDbV
7w1I6+8b4YTsFoM+g6mrsUIPhPPxtrr/pxfrNPNNY547UmNckoCmerz9sD6E6EFDu1bgcszwIMxi
4pROkIPa0mDmda8hpXQY8Ij7+bgDyRM6jB3OfvHyVxaDIE0wVZVBP8oWjzjvY98fD+sjplYF/6Gx
Bx/MSxw34J4/BktGM9GT8pYxw3RutZ4c1LDRc0KKlYte485V7BcQDFBOMs73o6frDlhbDMBMqjgm
YkV9o3O6twlO3vOpMu8bMdiup0D/z+q26Q43oHfC6QYrxPHx59vo2bbwzr1wFyMVTOMC502ki9l8
hlkPLWhoBIBKgwJmTQ5HsDD5eGgVhMpTg9/tldf+vuyjM5tM1rMd+zwI4kA+5Wtx8h/G3Tt4Gdyr
Ux9oOPb8DH4fXif38vt4ZpM52pe0HxSrhU0nWu+Lzp6I+kvaXMH2S8UGKVMmx18W8WpmkDnvQd9i
0yeLhoChSmQUngPI8Nn3rSw+WGdGmNMehwo4tGQYUW3xMTj+q1fI7M8zx9u46nls6vjzlF3KSUBA
cxo+x3hHGTJf7OqFamrcX9AiCY45M8mcb6XPhEujwCRma1PSTueftp3vjTU4WOyq8J643kjX8Me5
nhlkznVitVUkX0IFSu2/Vr9f/1XH/WxBbC7DmMZKFS9wvC3ChRqKolfbf5cdpJBXDs8dlsPnr8Ww
CYwqCUUIQOI0J6S3IXSDtqUD8q06moQfEZf8+AGzG6pzxmv1551pNrkRCVGtCBIsb8/og6N9RetH
sjPJe4ghSx4x2PJrfLZOBkEwi1cPmoiPBhZakH5CCxkifI/6yW8wDgch0/CTu7WL0DwzyQBIVSkg
/BN1LHCLof5D95w6tR85ckwkvFjBT5LQAqKDdpZ/deXNLDNIUplXJUWdTwZL0Ot+Hz3uk5WHkBP9
Oo6/M/ydLdkyNExXvLQA52QYDLiESaJfkwxH8fNEE3DN/v5R535EBl3US1OlOb169mid9DzQIviP
hJa+IGPIi1SWw6/ZJjK4YpjZJcx7eMz2o36y7OsjlEp5nAT/cAgQJYLNzVLFW4/arHdvusRSrEiJ
ghV94P04wSnXj7hLNzE0j56gzcgLxZefPeqXReYbSTXYO0ZqcZuuP7o1xqAQeHV7Wp3ipQGWg72Z
LeZ7VZcWvAMNbGFMxPlATso7All+gkA0dTE8/vSLE3ItMpFhzuHv7WS+WaBKeVjqMaDZ+WyPmOnJ
WicEB1s5QIJlTeQ12ZHB/XE5b1bPKNv/jkj6RJ8eq+kxIbijOO9Yau7Pm+Lr5zA3hdUXqpTUWL+T
rMaeZOvs2eFlc/7BT/82cjs0MxdqyjxASzHWfE1WxZtWeWSF8dRX9ELcP32cxdxceWYHctpGM12x
GO0Twn9UOkLj4NbiePbs8938aWaiUKswC7NIQb77oMd0knfj9GQFEjuOoywnMr4c5VZqmlnK0jya
ihybhp4D/A/9+3hjSb3j8KKT5Wj56+uocJGZoQ6K8XFUwNBWeI6egxbc1qvw+ekiEp6Cwz9c5V+m
GNQvhlROLjF1/v2tsX20sSykxET3I3tJt+EJWaEe8xDpA1pXYh4204Xc8XWZwZW+NbNArC/06J29
D28N0hr6kiRo7d9Q6j1Kzcrzl+Vg9mvFDL50RlhPBrXZ2q/6pkYf2QbhivC4/cUdlfmHu+fLFgMt
17Et46SAb25pu7AnoDd17YN6z8UDEhoInKXxDhuDHH3Zl2NswZoTBUR6al5Xv3kBGA84WO40TTJb
OQQ7wGlL+3DQ0wudwWKbgq5F5WEH1xaTidKu4jQMEj3Ze0+3qxhywKEnnHhvKN59elOWnx23sQn0
Qr99JQjH6/7+45OcMAf+/t474OLifSXuspio0hrzLNIT6vQSQjwTb0P0LtGmiPvQu0jIMgPGW6Jv
tqzWitJcvF0k532x/vgUCN74COgwreVjcgSlObCTFDZl/OLlnBdjOs2EAqaoieBnZJaoKcBjRb0q
eCDU7oSWEs61Qj35D9yY/X0GIHVlULJ6TBGYW3iBgHOkIeKvkTd3tJxRnplhwFEFBgcaXcYrgmFj
j0Q5Htf3v9LiQIE5s8FAYGdegjqxsBRIlni0dorGvW5rXqDREO8jv3C4M4OLADizyADgkIQBdO5z
+nFkv3FQp7ISJHRvw6q8m4x+iHsfigHAS9tAA8zKFOSxK4d+qWFXpVBCXYGGhreTdKfu2WLgz5zC
rFdV7GQLO44XOTpKp3im8e5MjvPdvGZ2rmTob0wq1I1PceHUp2e0rPKka3mOd4tEZia0Ijf6IoOJ
V5TSy5eOpKNdmh4XzTmf5wZVMztyUvZmHMLO6G/Puv+RbYSB5GgeKXmbthw8fXndLYybmbLMKrsG
Gr4OiDChzeoiqugJbTLm5v0WU2IzS3TRM0tpIJRZa8JS6Z6dw42n/DZl7iLCtbevvCrs8vUxs8eg
xFQHk9QV2ETlJga9x4jL0bAfG+iDvGN6AQJ+vKTfYnw4s8hgRlJOQwMhIOV0edUFDN+hcerJOmVv
Cfl3d+PMFAMW1xRqDrWCzUxoxGtAnQ2doxjhQRUGo4dUrpyDh4tBzMwggxjlNbiMgg6Doq9/bPcH
DwWv6aH+CTHf/0WPwJ87aYKwRFYtCNXIssq+g7rACjTMnSOcyZLV5BlEfYpKp5M3TeaYb5yl/Qkc
340x8UxfdWonJSVONejRBweJHehiWE+omeAfzg25kIn+boyufHYKLKErM+iZwRilD5x2VUQiZ43O
prqlJSGeuT/B97s55sYva7Xqph7m6mrXOKMtb0oqfu0Y+93FRhvjQPV5nPsbyrPJHPRQzcckvlTK
yZJ2We5eVYn04nNpccxwt5I54FF+ydIBZGNoIcTLqLegqVePHri3oO84Cdyw90/8+r6VzOmWYsGS
+hbLQo+dqJP8h4jGwdX9reO5InOs86q7hH3eAiN7xwNbqfooQhTRtu9bWcgbfV8Kc5jHCuoNqoGl
YJJatBN8oxDzHuNBbe1WQsDB80LqZd9DgO/2mBDAMONGF2rYc5TDvjolApn2yIdxUYrjeewraJxA
glTJt0+U/VW98BzuTwz8tgyWertAiDHpJb4O5q4xXCjiACNy+glaPdXNoqPBsUc/9p1dY98/AuaE
poLu2v718iPy+secB+qc73JjtJ2BURcmtVS0WBDG57fxSe0dXfDS1wKJBR6j3EJA/X3zGFQQtIuR
TSZsve4dAT17wbrDcN9NOY6zbwth2ndTDDAYEdgpzAAbJ1gEEnXtYwQ7vGzQQn7yuxUGD6LsqjZX
E1Ze9+f29WN0LTIVm9apdPpwfHZtnbxDheVBeN/ut8Jhv3Xs8kA5WlbOv4g8vv8WBjf0y7VH5zt1
/ItOWv+vZK2kBIyEvGrEQlbvuyEGORIxNdtpxMVMNd+dPl4btmXYuU4cbscLBwtZquhWisO6CTvk
KMnWKTpi7safCW8Gh3eJqBT1Z0dgqiVV6XvqlhhtdUzfgh7m4UR8P9bRavzKAd4/33jfto+liM6r
IEpEEd/pPISuRqoduCtD9He52lMX7fl1D3qo7kDIjVJjtrpaxoBHdMUeopM6Kjc7VFMN25EeLYzX
cU7dQoHg+9qYUEMs5VpM6U7iUgk+0OsFKmgwSR196M2sd+gN4t6WvHtMZTDFaIMmLHsszwEcH/Yk
2/drmxv6cnCYlU4L69IMmglWoMyyyUaCpFeTESK8aD6QEoUGHixzIg2VQZZ6HK20U+Al0+HVfCpR
qmq5qaCFh9/3z8VARhVdm6DvaxrQn50JGa8BnFL7JHLvuzxv8xjAmHI5bHqLoiToIrc556/zoJ6l
cs6KqBK7DqvIXq86MTeXwq7NNeTEr571bq3ur4VnjWVUzKEcb2nVbc86R3y1PPlXKxN5VfMF2Tgn
l51vhBibYSkKTFHhcpTbPHFfe+U7bjJeUnBh7v6bJ7A8ze1YXTTIHignHT0DZ70CY5VFDqhy1WQd
bsTnKncHv8TxBWsVJzLkgQZL4Vzmeq2MBe4TBWWOPURG0M91wYso2xug72jR0S+TF7sFBVi+54Ax
537RGPCQ86RNMnqVpY2rTvZJsFPT0Sbea4gHUhoTjUgBQtK2gh1K0TBFDp5fqYecJUIszookCgx3
4F5jgEOqpzFToGGGjp3XvYWZ2KP2MH0g2Rai9MZNuPGCAZbNSu4GvGbpAwxNEfvi0yTP1Aq3ys1b
FQMhpqFmmajBTG+/no2D58hu37ooRk2uu2o03uOI/rl7m8g8Vir5OiY6fTK/ahLi++1UENEHJcUA
sbRqZYOtYbUyuOKyPDxmJyXDVM26UaabGXWkCGwQpCTOb0xgcO7pZUAGd6Aig39MZJsMk+sQV30y
IjhuKYmS8KTWNudU/8NavmwwGZXOktoxanoKXtvhzUWKg/An7JbP75cRJpNSmlk1TAGMnGkXaG2v
MxtNRw/oONrkkHDmYf9y6PZljglvjKRXxHpEFLDdQzFyb9cO1YrmbR3PCgNKup4r+gRatdNrIZIA
mmucG2w5sfa1CgaMukY2E6nC30+gHqU40gMm6tA7xDFzKxD/eYa+zDBAVF67IRiGmwPUPyxvwhQT
/kGTafPLsvOH8kL6nT1C2oaqHf6OXzirXA6gvswzsc1oZIFatTDvHSDR7ENZm5td5n0oBpQuOQi3
VY2u8IwLGo3IhxPY7x5DsBS+Y0+fN9D/+M07V4vvdWiqiZqM46uzGCEkat80xoQnUUTiXfKQvot/
qYd2nbsJZqee4xW3f3FhJ1VJgXCcpSuGKFnMMqFPaYVBB8HwMagnF7nt8D1MMNRN4kJEjW+6yLur
aY2riyWHzhUCwA+IkSqO1NTCXqsSlE00Q0MgAlG572809IlJmiDIkDmtn+IUs365a17f7vvMQrxF
W0gMQxctUYUCyHcbxiUYxWtdyqchOemSTi6tyrlYlKVlmLopSxCBUGV05n43YWqYMJDLSkZYj7Gw
dI2s/UdY2YcUNcbw4bCWtkfBhljX7k2HVl5BsFLZa3f17sF96fxnjjMtLtiQdNUUIc6s3TpQZk/D
5CpftLwt0DwcIWWglI5WcyUaFm5uTVRFURINDSqnGuM9aaaJRtiEiO4a+zw5cUQscLsW0HCExj1E
DvvVEDv6Q8DZ6YWN1kSIqpq6ooDsTmNu8NCUQ7WtZJhVFXLtVt1Q2y2vJXQp+tEknERLlTUIALFt
R83QpWF5tYAAh/Kjewt2wmbzW4mJ9si5sbmWmEsBBArhVESwVHlbg8Qny01ApA3e0JaYduXdPwhL
zwFMiGiWhM+GcTeD2b1rWqoIEIBsCYbs9mXudjKZQiRGFHTJHDtbxaRFPT0I+0Ennf+CEhd3ZGwh
RkHHigiCVEimqH98wDEchkoNBITMG/nhc1g1F3JZIUA3RD9bg4IdgrLToefd8At3I6yqiiwBaWTt
jyeXJjbTKGbqSanWsbVqe90Wd0ltx8fCt/QdZHpbg8gZub/fS8ES9tqURfiqJUq32dXZQRT7JBOM
QLJOSIy73VZel+uIyG9PPCy/qTUyl7IlQccR31QUNY0d18mEWM+HUoEhZ4TkcPlDpP0F1WtKDjqm
ySYikOxHh39T9lJkv8XgtHCUjUjJTkyDSI+8O3Sh29/89oMYeIglK29SQbZOtRs+7FPvsqntj3Al
EOMhTUn3AH1b8D/wOhPpX723DYx/B30UaKGIbUgvxDomOxykZ44rLfjvbGF/0BdLrTqIqapZp7Fz
8si5pNthq64vGifMWnrvfbPDxNlma9W1FMLONl637mjZXe9ZDyqpT2B8zR1bKckmvnLQdSHu/maU
ucbiRs3C/0fady23zTTbPhGqkMPtDAASjKJEKt2gJFtCzhlPfxZ0sU2OsIn9/+crf66yXaXGhO7p
sHp1I8jGGTJHy2hIy5uZ+1H3wJEq5wXluH9YKotYSr1IkYtcne6suOk+JLOrSGgnVFHJYSNRS33N
zMU07ZJQxt76XcyFY4JtNUuHw9zYw8RHdn9hM8poYJ4qKKxlTZEUme2i5KqKi7PONc6SKWHcaLpL
enNcjdS7cMfaaUHYVV1CRJ4K0ZS9F1E1taOIeijQOeNj/o6BtjWJ4rOnrNyv+5/2e/UGL/Ggp8bI
Kl4FLf6tm8LXvZdkvu+ex8JUq12tJU4mG0RoAROOY1tTF7bi932CPEnWZVWWYQdVJlbo0e9dZ0Xk
nl9563z2KSoXr0uPtTod2a3S3wphIgIVkE8jLyHk+fX4ZdtbnU7dyKBWEFqSrLPV3gbTAtoQjg56
Wr21f3zAEGb0Kn8cDgdpkzwgGj9hBD3ZbAIb43We6MdS8uannHfvE6dzuXoHvAATg1wFn2gCYf/5
OdEUtOiCf+3AknBeHTYATY2bjUBHC4wTGw9MeffPfQYAiT1SdN3Q8frD12YM4xh4iliWrotq4Gi3
LVHW47p7ywcSr7Mj97aEYZk9kn/i2GAm0Q05GkvDPct6TkP1VSkWwoYZ83izIJYQyiukOutaSCjt
1AkqAjo83io2BTWof/DectI/l1Rc39/GmdjX4A24nXA8ZQQTLCVDUOR6n2apPHXFTkMaZQreMPuR
gE3pbYfrdAFiZunyzCCa4UPAF0W3BLCd8OeZy1PFblgFnXxGUCGYAJQCnlOY7vHw0ZHMaiwNvtzT
x/2VzrSk3wplNFdNfVcAY7UM4wytwYRITOb9ck3H3r9uQfr392+2Nrt2XWAW32aDQXwnNSFGTk7/
+TN4+x2Mcuuc0HJ1ge+QJ0rrbBObwck7uQ8OGV5TS32RP7nz/aXP2Mib7WZ0VQT/4hAWjXzGVL33
XCKqU3r2QoA2p483Qhh99EKxijMFQkzj+K5+PY4xCJ1QRDvdX8tvZ+Vm91islV+lWl+KrXzWV/7x
8UHacH/vC1i6nGy3yRDkmssbkDAe+fcaiSDJREcB+glkc9dvutcYvD3dgjWb6aDAslRJ1ETdEHmN
pSKKhiTjxnjA7qFVHD0MnnWu9mfCTc2C20eMsltRhT7xW/DNpBiJKzkLi57d1iv5jEZyMgaaJEo/
KUcy8apOfCYFxYiAZO9E9OFl6rE+XJ78jW8ha75wpjOEN7erZ1QTHloahBFW374GH+oGmtmve/II
o249vOwy5wCiBn8JhjBn+m72nFFExPr452nPpwZU0z4q67OjcugdAcv8NL1j8z18TjsOht7FKtbk
djLP541sRiWloVKRzoBswDE8lAKf4yeHjCfLSh4+5N3EG0aN/wYPcbvPjI7KktZqo4ZTriw7Nc8w
fiD+JtabtnSfZ4AKkIQUnAxPCVl7tsVWNYIw9XQBJwr1+RS2zgoDmkBEALbldWAOZAl9NMPQdyuQ
yYhlgQcC/xECwdMEWlcHd+gRrHKqiQkfqMrBZ6VIQCxWe2ZN69U6J7fhyg3KAFcAuB9igS/Z57Yg
O/FB3P3VzttT/D41PS0VROYcr5udZTRVG5NMw0hyGfV9zBWJ1sWqXfcvGTUev4AeAlUvsT4ul3If
YZcN56QcNUe3Yks+LBj8efW5WjqjtGLtY2pQgg+JgHjZ263TY4ge7GSw2+2kTU42mQlkEf9/qMPO
uUo3e8BobhGqiaBEEF1Yz8Czoa8iW5UDHF4eBGdLdmJSil+qerVORlVlV2r7tuKndYYPbXpuMqpo
pOStSD2q0UK4OpM9u73HjIqKmEOX5fkkbaRtCjvIP71tKsAcT1NV1Lxv9pc2kmUaU3zw7bnuCK3Z
I7zQSYsKGzp6pn4eMIYsmPkZjPvN2limMb3EzCephNHT98UGLC+ErNBNhGa2iUo7tQJTW3jWZiAQ
txKZ6D/zoyiIakhUUEB6t1eRs17YwdmH89/tYPnGqrFO9LiDhNy0lbVHhMM0Tx3hDjyfpWTn/Dt5
JYyxNoGklJKS4rhaU99URKTm+cc/eMC0W24VrxObMzlzibx63jm5EsuYHN9IQlGIIHai5Z94GeEP
2Y5uEvKH7DoToR6G7Np/10vNOEsmhiUdiyVNj4cMgp9fp8E2ti3AwmQXDgMr/uwsRJWbJ85MaUzD
pYm4S++JzpiYsI6rTu4gGjMIHlQqTFzXeEx2gElaIKN8QqrvpP8XIeC1XWPJx5JBD5HLhlB+aqnC
2Z7Ba++sQJZ1EIGqWri605N4x7DpjKkJ/Sg25AamZrtVOwqquvVUiV6kIZuPDP5dH5aGrFZKPfJ1
UT77b/6T+FdFDZV7w/ieRZb1H/jjnRWxrGO9gRHrfCThvvg75Rgd0Fu9b57LnWB+OiClrMnjI97H
3UFEK/5BJXDnd5a2enMJGJHB/BF9/v/tMJs2C71OGJtJX0VLADUgAQcaiPQl6lvy431RM9CkG0vH
Uo7VGImpgrZ/suTgbuE/bKcnhAQU1/UCYl1c1+8lc/672norkrFGLfBeMZ8qiFlyOz4q9YF3gGdY
g//PMLstJoQAyGO8cbtqqQjxg5S8d86MQQpDTynjGouNSmJqhKc1Zz7aSE42q8IlwPcCtzzVg4CS
hR5tze3T+om+vb3ANRnpGwaKLanSJPDeBzG+kC8XpZ/zeAVUDE/85BC5OMKqxRSf9XdD/t4/6iUP
kK2M6Hxe+UOFfY9ARN1YSLjZ4MJygpWQEPHP29SuqO2QzMCE9w/kg2Eo73/A0mIZh0j1oyYdQhmP
6uefaHG8sLCwlYxVqqRM6jDqST6HUFsCfjaQWlr3F7Bg3AUWVdSPdYChS7B8ire1MbpnxCgYn6Kt
hEPZkCNds0IQVj+GxCqMNU/Sy4LqTDv067oYPKr3KLBjHsW0B1dRA+82XhAaBpQ13Smf8h+wRi1I
mHVLriQwjk85SDUwAZAQ+Scx2bWNOXBU4ch/lcy6ksOEXVzrar404i7yFPVHa/Xw8iKAcXWaZmwu
OeIztUcYnCthjMFJ6iwTp3DrXBukzI/6d5tchBFOcmpV52HbAFDLk/tXZVLceyfFWBpDH9q0ErCP
wfdrFT9n3KbRF45qPla+WhZjPEo/rFwh0VHJBeMoaLAm/orHy2UiSVo4rqV7xzg1fF97ajVgA7dB
ao5b2Rx101z0UpfuHmMfUgz9jX1Bm9zFV/Qa9RiB+tlboMcIzO9ubYDM6FlfCpvmZWrIYKkSikE/
BaxrjQoNPEWyr6Bny4yPMIR4iL67LYKY9d/Fgv+kPL8vxf8IYxu3SqXlsi4KFUQV5t6MdWQGdULB
XbEoafaJNf5JYgxFoYNx1/MCBdEFGpEMkr0u8jjOR5xXMhhTMZSGjJk17k8K473FOLiVsZoGunBm
vFq4f/Ou4JUsxlxkYy3ogwtZxnpvSsBl2aLTW8nboVlqFZfmNfff1jHGApCQtOBFDhYQhzSVpt6P
+8bKHbOi9vkRA0cNmls7DIxqdgewWGy+v8EQuNhnMh+BXq2YMSC94fqeW+JiGnY6dZG7jt044nYJ
RDjDNTrZxn/LZYxIFMhNE7oeFGDbmgUeMuSQwdKRbpEPQu0ItNApPZ3MJaKtmUa5W7mMSRG6Nnal
Aet7ft2/anazH0+Hy3R96GJ0NGe9JpiPqqPOK4osFUnbtIXkdrFyrjYoh2ZEHZAe4Z4DR36FowVn
8+/SBOTpjrCKLmpo6zZE5Ebln+t8ZVU8vsjLMpGUs6yCc1oJSL8E45m8GVaChFmjqoj6m8QbzPVQ
Us/NNH5aE8kFgvG/H8LX0hs26+5cC2HuRtv4Mae3mTJxWpvv1Ud0wDSHbfK9fw2Ak0Kqxxx2/wf6
2zkzeS2WuRqynKluPk5i97XpB1PjPyjSLfdck8pcgQzKwpxEXMoF/3g2S3Itl3l/5KwZuW5IJqOp
Yb0/ZEnglNxZF/DaLTklc5fyWhjjrvKZXtdlkivnsaF6cUjczfjhxyvDXGKkmNW0f5J+Oa11pbSu
KE7b+QostPQS7TbtBeyDSyuaTdNdC2IenTaJFL+ZBE0T9sAgbCOfDnZfjPoigHgqy1xG0w/835UA
OD78+5WahbJey810YJiOFk8ob/r9d5mFYnEDmcenNPI2rhCwQkxpvuorDeVuDTCufOs/eiExzaWd
/Gn6vLcw5g0aQ69RJBESkat/3StIVb9ya74go2Gqf6i5fp64aocN/l+d0Gl7uWyskb6kMUDZFPQ2
S98z+9RfnyxjbSSp6NtBwveg6mQnVrbqHzGyV+oWw4K5E5XRYK5MFSAADJgTLcEH12CWMgRxKdkb
ryLoZG0P9YGnJWWfc/yuJTGHKrecboQNJI1PcJ+5mGrEsFtYGsBAYU6nRDbBZbofFcxgAQ3hWipz
sIY4JFpf9Mo5NMgQmcmKr5E6GzE19zSxYYnI/v5dqrdMP5O9TLI6zchFJ4wgskintkH/aDkoCij1
BdAtZQA8EoH4tmKY+booTZdgdDoGldFmnbjgCx1WC4te+gDmUFvZhZsoysoZeEz3I8lt8YzZsz71
kg+Zp8DXZugkGIqVFCxInn3ArpfOHHJY9hzXx1h6WpnFMyq0/JtBd7sGqWe4GkRbvVAeuEj/NIZL
Jz3nRl6LZk4aCVlPjX2Izv+IVl+eZdFRAXVvXODgOlN8098Mg/LuNgJaPN5k6Clb2PW5C65NqGIc
uqAJLNSfN1IsfPQ1JKJB6nXcP2eP3smPyeXSvfioa/69L2+G8M1AbPZPHrPgJEE/R6NB3jbM4Z/7
AlXNFjMjMpq/AM6M/Pdg78DLbOwUMJdmlr8a0Pq1lv6LzjaMYpdEWca8TGPywm5fBa/jo4m8TzvH
6FviZeJrp85WNvVUWxnW3efpJI9kmta5sAEzL/qNXMZ9SErNd9HdpiEcBy81SDNeC7S0nj9H6Nqj
7MjnPymYfzfj+6berznnW1vi3JuzLjdfwPgURS2C3k/EF3hr5QVtyJ/oaT09v8qb1221+evZw3rh
0OfqgFNngKYAjYW0FNteMeTg1UgAEzt30UNwFk0UdIZtYk9pnFO19VfK2/1N/uHqYIzZjUBmiUOc
Bl7ccrhlwHYLCWZiHnszWPOtxV0S52Pz5B6eNhbxn3/qSwANADJQg7A6Qg/BwqdMjx7zKbKIK2+o
6M3EgFbmU6pM03ujq7iz7tlRnxBZO+ufJbcqgwcFfUpCvumkt2zUiNJ9J5kdNaewMwOjJwGfk1z8
KPK9EpYkhAmMwQS6jsJdF5AkPbY6bXuHixsq6ueSO/ijhQmB8VeyhBedC6uvl/BTF7lyoAbMn6tz
teTOwlP1LdWOaPig/G2MvStY+YlzCpe2zfn+vs25iTdCGTdxGFWh05OCO3O8WcJ3ssO/nGAp2xHu
jE2JfqTCnj9feGBZTktozLmw+kY48xbFfqL5sYEVpw3Axk9RzJvegyo9DrmZFSXJuUcxXUh7z6nl
jUzmFSokvZB7PefOikiLynZ1KojEaL7a7Scog6WvonSaPy75oylklGETi1BYegwW7qrMGOcx5tD5
JmLPJZGGIv16PE6lydzqOQttpJhHsV445Gkfb5QDWoG+JF1AxxC6r1i4nd7oPMeXvXv2dGrvs0P+
JFuhrWkkRr3wYNHWAqKHJscFpfy5sffkMperzPVQ8UXIrQSnfim33gQtwWBKaY1Einne8yioxTZZ
VfbqnJr2yluFcJ9D33mKLUMFeDNdxVR6uL8bvxPQP7uBbhtsBMiZWDOp8FmP+fGiey6ejYDoVUTa
TxSfPovELI0njm+Imi/4Pr9vOiOTMU96W7upL0sAWmt/pK1xUujmskRs8LukdCvkV0YzA3coOu/c
M5JkyRqPnkZet7nZ+pb6EK3QbKM/aK6lDIQHLZCNFxhFvm/QSIjjf3zDpy8BtF5UBUUS8IfbV98o
hjYWUxXLlVwU/I+fRx4ufViZqYsOm43fL9y039l3RiCzv3yhlH7SKu65L9d1DbB1+7fZa/vRKg+H
5AyTbQfIDorrBbm//axbueysjbTNUxc77p630ff2NTpkBNPGUhK9u/ZLFExgOaAMpujFeDhhrNrT
aeEuz2r2v43WGA3T4yzGvHDdPWcK4StS86S2uFPyAK8GBvu+sN/9I9Ni0a8qCxj+IGgskKPxGqPm
ZZ87b+WVewof0p1rDSS0gGmi8gY04cCZYiiGtxrRD/SWtFN9Hr1cT9/3v+O3n8N8B+NTCuioyzKB
c0EnsIoKkmmWuKORGZiB/R1adUG+t0uD+n430jIymRut+5wgiLrHnc04A6Nsv7PjP2c7iDBcek+6
d1kiH6q9Freb4eW0XseW9vExmB8XeLlLnu10lVmjqiky4MWSMMUTzOtheIVXuQM8HfSOPHtIAo7n
9ui/JgeZRht91e07gWxiq0IoKa+NTf0eYoDhphCIudTVNmvVrj+FyURgJG/JuQ0+pYrXSv3S81SR
tt2TJ5CwR7c95ywc/LQ0ZukGqDkRu0xrR6PDrVnJ9a7G+CFoOfyU5gA7avUYdIGalI8C0d/7wn5F
bAbGDOG11DRVg1DWoUx4LckMFZdMqekAfrp0y+nohToY5/tyfic6fwShQ1JSFQmnyiyqDsKmLLQQ
Dgkxk8fmvY2QXlWPyveHaMZWe1kj5a8tkgn8ziLdimVBg22kZUh5Rhzyq2aEvZRDsits1YbTvjRi
ac5wGKKCsVASfhPhgNyeW9R3RhZmkNVO2I5Tu7aldXeJ3s+TvSAA82D0l/Ukv2RH1KsAq/mE2nTb
hi7hi+ee/psPYZy/TC+0JkvxIYVK5ENobFTXEmmvnxrtT02ThuTdwlyD39nDaZ+v1s6oa5QPfD9G
EPm8xZjs/K9tv7/vt9vtOgebXXVMocUqPQ5f56ogzcVKzsKUFSje8Dyny0naWQ1CfUlWJAklnx8z
dxVjCEIWoQCjcOfYs5oc/FVb3jvmNfENuzFWekzV/hC8GT3t2lVl2AtXfTKSv/QXTwjSpQBNoP/4
9h5gnqLsN00HI6oRd5+iRymgXmh2tghO37/ZNBNkieJ8dsE4AhVdyKIgCcz2pyEXRVmjcedMOLbY
Wj5Ll3yAX+Vd/HjFQJIDoacB0gHGCgq56/VD0/gXUT8AZECT0JGiU869qjLIb1Obo4mlgg7A9Z5T
6U3fSiPFBg/5RhG3SmiNhrvgbc7qG/rJNQmd5aAk+DE5V6csGkKZBcB0XEbu5NdOX5zk7tL3LxWy
eznVMyoWz+JQE6l6bUUzHDWrHcn4HHYfmkZb9ChrXmZKI8njL66jgRHQMbM7da9JZguMYVAv+Yu/
8nPTCRmKIgFkr4kgb7i9GJ6Wu3IctN5FsjUXsxDiV1mDw1inZGyInFFdstJyVXh0QIiWPMTegkvx
45CyNxOECooqKyIIIljMoVZ3SRUXin9JUtTwHnQw8Jvw41Kn+6hls/sYwTxtVs9jvheKtzoHUYYK
ZnntM8sooCthEZqKnYClwNZr2khTblO2Mu5jfCwuiUEFj/Dqo2yQwGoHi1esRLN5iQord2fo1LD7
yFFf8pGOh8BpXIIOdMEws42v2i461P9iSG5yrvcuxcihMCESR5rA9D86zP5y/95X0VlzZUiGrAPS
NN1qxrfyq8ZVeFf1L1xI/WNBwleR6hufxqYNRngKBTIt4BFT8nCUzXgdmVb+uInsD+1jrTmKWdvG
uvMW0zszj6SGWhlYTKaYDVwmjOFORF/WvEGGjo17ISfBSPOHRuOJUnrroti3+yChXEyyJz0zU26t
uE9lT9rHWqWNvKRdv00KvkXEFEK4wcjis27wgCpXOg5hcKnRmZw7g2DGHzjh4ksJ7SHqSR6dS4+K
gskpm8kPwlzcsCUDSgpeYImxzTmGQtPIEtqXjlvyDn8bIySY8R90CX4LqtG3mpTkYRFlXRJcfId7
9e3MfajCNf9dIfQ+uAXJ0VSdkYj7M34l0XvI740QzQL8WvyPQdAGvkPGFUJ7NcaSSYy/nPW9WtZd
GVzi4cF4gvoou+SCMkMznLgmAIuPXX6pyMCPJq+viietXXh3ZyIzEM2gwiJMzxwmozEbEXDJWAo+
F14KAAxaWo0002j2VbkvmcUN264Ao8iuJWVzgLvKlY99Zhee1ekk+/SOkYIB6nD77Co8ho91SZWF
JMRvJ/7265hnqez9apSmr6vRruvTMMDDBBM87o3s0eVJW5v39XomQNbwIqAiIGkq6Dh45pEqyrEZ
6tFPLqG4yzEP44N3rSY0C36b7V3XhokJzny5FiTiX7KQjgXxlhAMvxOcBshGJGDjFR4VMJTebu+m
m5Yh30pRemlWmP6tP7hvgHjBuprdS+PEF95beFZmFPVGHnMFEjWvezeEvJT/NvDcATl5f1d/+zPT
gmT47vCkVIVtG+mTVNA8I00vYK/0MBD4u/v8P3SnTdty+zbdSmHuiuCiq1L1yvTS6k5z6reSXW+N
DZLVXrnOTHnLNQu68ys/iXOSDF3DEAQgWkQ2qQC8R81Jkp9d3PK79u2+fm6z3f2dmwkdb2UwdyEL
ptm4BWTkzmstEj7cqmduxW/LAVWp+7LmTklGcAVzrcmKxs7Ydo3EE+u2zi7wJZrBQrYrBe94ZQnP
3GIn4dxZXcti1CxvizBWxiq7aH+6EnaH8Fvf30XhM1cf1deqoVVrx5l1f4EzeVY4nvBvVXT+41X6
YaK48vfCppBSI9Dyi9/SdoQDob1GqdNyNsYO+9KurcwksvgH6buIR4J8dh2dvWbNnTxjxynvgRAS
USCFt9YBx+qIEppiQuN0rWmvNffcVM5YWXrltAGyLZsBngla9Ab4iSHNmid3KVf6+/YhR4nHa1Ir
uNNsPJynUusHXVdc/MBUlPcs3cvNQiDy2/pCBHIIyCCoIiLuyR292q84rVzONcbiArZv0vdPJWAG
wSPfKevBSU/q4/3j+V1yMHQAniUV7FLwG5C5uBUHNJw08HxVXJAMbRuiCbR1/HLlNwfVqczyUXhU
0JhtRBH8zb9qseKWlG0ydLcWBB8AbTaQvYO/wtJehGHSJULQY709wHagRPOQ/gdyuCPt3q2o8dCs
c3nhxfnN6TWt+koo49NrfccDvQmh+/4sXj7tz/ApHs14K4BxZlOjscO2qLYCycmT4tCwXd/f9Lkj
NqZoAnqPuWOs0udV60pCVxcXZTRzl3S9vop6oIoNw0w/gpoqFU/vS/xhYv61y6qIRYPRRABv4O0x
x4ZUu0UzYEaTKfV2hrpimgpEEC39u3huQFVUEMNKOeryZpxaQmA3GelkOj4CZ0OC7aDSFJW3jyJE
DlccTHhmMVqNSgwN8mkZ09Gj1UP/lea0B2SkcXKw3wa0Gfe9vy6TtfopVrTl1kVu5YhNFpmzfs8e
QCA5kc5hYRpI2thLJPRioI+tUl58ifB1TOPyJUyoV9hlNFCpew+yFe8+G74dvQ3KYy+bcvckfaHI
pCgg7aepAQY3W9ItI1mHKO9UAFyXTgsYlWjyCEVRCtPWRm/62rYRzMyw8ZcK8tn3D+mn+Y45pJtV
MLdSKOJc5RW1vKClPTBMDYAjbS+BlWvcVd/jJ9ASKAG5q/QLs8C9t1F3wtAWtJU7UE1fVyGNxo3I
rwZzUM2wXnfpyhgfYn4nc1aW26VL/UdFOmYP2nvwKOVWIL14HSZKorA8WN5R/lO7lpbtMCPRfem5
bbmS1I1qnDQEdV9FuCoTkwueI2NVRcdIsEdu7Ua2qNDykCHmzg9DmFtRW1DZJ+MKjRI+foq/4RQS
qlSC+F1VWHxpCy0dugf/s/HNwhCRysGvhw7YV19Z2M7fvZ3MpZjewytLGtSVpJa6XF7ETejsuddj
s0oKEiOXtuJNkHf6RIVrS8avHCN7Eb1a6apcBfZS+V+Zjo09VhVNA/AuQYQi/EQDV99RtJwPYjK9
vEjH7lv7kx2KQ+34tgASCO+c7OwUs2aOAx3t6OARba+swgMmqCI9f4nJCwXbJUYS8ZhBhl5Dnj5j
lu9lraxEOziGC9HjTApSF66/lAmMhjKToorTyguvVTStvqd2bfUpfVRWONXI9pfk/fZ+buUx6eUi
7yWp9LAzwrG0K9Rrpom1I2hBdNO3Xce1hYN8jDG7uFmwwDNlmhvJbDlSSnk1gc3A3ThFz962VR7H
N3nf6bSqiNq8jYMDvyMzw2iTKbga4tN9VRdnXr3rnZYYVe8i1cX1x04ba5EGHu2RdAYa6NWDJpDA
Rk3OlJxsm1LlzaXVJrOyreRM4JT73/G/3E0VZLJoBgMxH3MCCiqhXZJM37EtPtRTRfttapajLaqI
PrdQF36a9xg7eUqab/4lf+gLs0Ci5VD/5UNq/NHWSZIQZVOsstYKI+ISriJGQTkwGzX2dGuiY3fm
hFU37lxam4nZHjyRNJ/hqYUR2USmqy2sacZ9x9lqEjAFAByJ2k8p+krfhG6IjUQLqsvQmX4P5/Fb
zQyqp/G6EXc8X9Cw4A6l9h9HzZAKHwo5Bd1A8oU5UZ1vEyVQXNxl2XJj0jz3vU+0d3/rtU/qEqPr
T2r4l03BxFJkwhA0az+272qNhSwCksOF1cVHdqf68mvRVut9mb0AGCTn6zH8o7QBqaVVgIkFDU1j
ccGjmFXdqw9gcnGh3/gdn0XVRY6cGCBRuN1OHTl6te0XrMRM2m/a2X9rZaySOqalL+lYK7/Zc8fw
PNr8xxHUQSpN1vXUyoaMXz217dOXBlQ+iYNYjcQ0pbX1kZPC/o6dNSYn4Kminr0UVc1EBDcfxygQ
OgalIZGnj4scIV8noUzU/vG+lv5gYNjT1pBeRECA3pRfWqqmKtKetfdzo8PqrVDOsbJWjkkE/lXt
og7bollxua2BSYgDYmJf1MjTWnX/1oMXcVjxwfH+B81kbOBEAsYHSmEdCc+foO/6+ulePLQqTl/D
E974h97u4PfBa6oxA5TbjRjho/BUNwDiIZz7EFPlb7xJlwCcc3cQoSVYGVXoHZiVbx94oJXVvFBq
3EFw9jeF7frPY/bHrQAwcPuFOGVOFvpoNU2bxgXLbO6yyKOo61S/vgCPXf+BI8Mhw41kIeoPyHwv
bK844zHoEzIVIBUNTi0TA/pa1fbZWNQXqdvqwqv+zYFzWNNA/kMibyUpFdU9q6iijRgtpFfm4kHh
WjSj14KaJ3mQ5vWl/CN8RpJEpcGUFZrVOsijAlqRRjazJ1VZ9YdKDmgKlEFWbvWlQHumBAxE2NUW
MEqfpV2GocZVfcFkYeccPikwc2/a6klHsviomeKCis0a1Gt5jB63cu7lvAB5Lr/BsMFI3BeYMZuH
qLic6s7RGypEhBeo1q61s9EuWNNZz8sQpAl3//OAMCduSKObcXVTX5oEBZV8m8uWXFC33+e1YpVG
SCsBbQAFcdXzwl2bfjJrW64lMwc+pI0qVGgxuoRVR5oUTrGW0GS0PB6VwK+oMsf6Iy3+JMNT1WxF
w/GGl6Sm/dv9z/jNADOVAuEhS7ApPC/9OExXFiUS/F6JNWzAACf4ASzosimmtNgPITEu+fu3fjgp
qOEEtkAvipNsdSu0GlKtFUdcUoFpxb92BGU2GZngibVy0s6rT/GjoJGKDCa9jd6HfVtYSDPqU2Zk
6DBMc/zgsm0kO5pPg1fhqHdmlq/vb8aP9/frC8A6igSBjtddY85EnMaui1VSXYTXzFIeOiQEazEm
Mm/xwRZxCiBO1Qp44aq3hy24RVZujJJ8+FUj2tqUJepgwSsG7u59jyo91YIV4INtd7r/lXMWETm9
//lIRkNztxCNUME2lRkZChrgdU22RY4yrUfhNd4X9ru1arofhqijOYXHdWXzvoqQYL5pVeIJpCDI
Uokzol8AgaY5vEbnwfEtpP4W6lWzmnElkrkHjZZGYK+qqksdIZuIwNV3D2lohtpCMDBTQLxd2xQs
XF24sgkzzB7/WZsBqpF816AtTjKRtbfQF+GAuXQngegstlJQSt/f19lDnBC9Py3tIIa8FR2ncavl
TVtd9I1w7LyYliOkhM0x1hYe0Okx/nWnryQx/rEwdrkR+5BUpyCS71JOsb2qeLm/nJkyzrSV/9bD
nJknhUIrg0ztgpTahftUv8NinQLDIe3UlPCZ4+8rdyGZOOMBgqteFgRVMBQRczlut7DpAk/WWgX0
1LVvhbCNUf6mSAt35CcgZbbvRgpjEhq31wOQZFWXbjNQ2Wq+iokLOzebdWHVZvzgbaXPHkk5gfJ2
SwP8LtHOaS3e6dEH2x+ipyWE/MzVwa0Boe9ULdPRg3e7bqNUkLkNueoSdy+BhlHb7alFW2pgS4ih
u7b/b7b5Shxzf7rAj4uRc6tLkX41GYar6J95FCyow+xZymgImo5T1Vl6LHjg4VhjNO+lMWjkficS
uimiJUDwnBBB1/Gy8AIS/OyYsFzoG24Iw+biuZYnY2JuDbLzpbay2QsD2A/auVB+EXX2DeFKVebg
KTaX0oyd3hRM+csHB+mIttQSbZKW7gQ0cfRj5CBk9B/BMg56QyodAa2w5LVoluT7vm7OIH8A8Uee
n0eqAVVeNg9mdK5uFFnWXISUFKviInzyjelZBq3sGjkujSIpjYZjmQeNh6nstmi80myZbls0hvWk
2MZLD/3cDb7+IOYF06LRaFI5bS6a8BioNIu3/4+6L2tuG8my/iuOekcN9mViuiM+LCRIilopWfIL
gpYlLIklgUwACfz678BV3SYhljDVbxPdjmq3SrzM7a7nniv125Skvp25sR67gKMhnbEqbFfV+u34
rK5NDNt4MocF1XjJAGCAkYO2OBRAzA+BjFBEY3dd0z7uChTawR226W7G0LofbgZ0QyO5ngeF2135
dKvsmwUzfkEvn8mebuuJ8Ym02u6IjFMRKKqPyp6LasF2X/CnVIxMmmBUmF5iWTOdPIw6o8XYto9a
AaCZ2HO6i9owZ7d6tFq4YpMSONWSzoTDQQ8jahxA8eF/nC8m7RTbavW4f4x7nz8DzgRI1hrAihLk
j3s0cg5XMdhobK/3QxQWPxf+Ie+E+oOOvg0gk6ZxRtYctTqKSh9pXneHKts8j3hi/Ht0A7Lv/qpa
sAbzi/tTkokqIYayIC8yn/LZ5W1U5ZnaHtrcVftiS3t5n2SYJJbwu2zYADm7sLHzS/KHQDDsTbAZ
NO/NrI+ZymrGG7s9SCrywegb7HS2oN8viphw4yjvA5MzB+VglHheEiftDnmBSq+aoPnlbyr3n4tA
8yHgR4aDQvgsxDOdRCqLtOkOymiuJOe21ogbx/XCOj6UHSYxgJDgaKY+R3nOk9eardKNk5jGN9fN
lb22t/a2f7K3caj4pS8FVpBipk29UTxnXW3odbtJQtXtoe8WLuTc0EzfBGg5XdZRFgPr92zBymiz
Ec5Sd0ChJQ0RUdmgI3ALCeOSdokcyldqtWm/VzuG6sffF207yMtgiAUSM/ge5w+xlfPMbhwiDiYq
CWkw7CtMh8+u23uiPxjsoLebTt2b6q1RBtk1mPYW5M9VDlaOUTqQq2ow4phdNBPv0KTOqloc0jTx
agm4R/sR1Simb5i1ELlq2gedM8nS0NgBHAfwodPPTxSo3etSH8ctZFmyC9PqZHd6t9dRrJPQ0wx9
juqX1RV+hgjOtNaFnngd/xGxwNQad2i+JmxL6FPPdjl63bUdUdZVGUSZS7lnKlvAcB8UvjWrQCFA
O9b6ku35qDLPv/7spIwm6qXGwlZxa6OiB1ZxUfGL74nznhPX0dzc8fJv/8ntUACq1QGmwAWdXcw0
0SOSJJ04ENvnLGSB1u7ortuqekC/VsrDAJ4kZ9ORa+OlBTrwP5GOKTMIruGJOHPHFb3+3JJHLg5t
c6+L1mvQfzxELp6zGwH2qCmuSsPSbpCH2UhZoFRe1T8ptlj4HtPGntsqB73QMInQEvA252O0TSBm
EFgK+SBTInlU1Qv4mkO5oASm6ONMChAcAFqD8V9GnwiqkOe3U4qJRi3Jlg/ZuNKDIqF+KpibSPef
b+qHXl28tjM5M8uLaxSRFCX6g7hxHqrGZVuxYR7KwYfoypbcJna7bXF19dJvhl2yTZUF3f7hwf8U
b8HwAkg1pUzPl9lZHSbrVRBvXMVi3zAAbBUUE5UJjjsGn6/1Q/Hw51p1+LDQroYO/Oa5sKE1BWIR
CFPooVZCqw5ZGRQapjBlbsosj480TDBCmRV0n7XtMa3ZEdOvvGxY10tK/uL5AjVpmrhGCONnT0kb
SVkp03cRDaiLRb4es30j3RJtcdUfnA5sMcCRmqmiyw7KfbbFo1HrKJumyqF/h4uoD3flQS89W7ov
7tWpvp8ghmkGP25vwKigK08sBklr1e/Gv4tsnLYf3UgA0KhIWIBT4Hz7u5zk7Uhy5TAUO6eVQP/f
WcC589esuVX7JTzWh8zkJA67a6MxBLMGzA+mrBpKIiJLBtkgOFHcp93zxPR2szlsOtBTX31tfQC+
3YcEjZTh3dPnV+3S6Z7Knu15oTHViRO83lxct+yp2dUA/vNx/bmUDxi9n0u0DUDb4OBNdabzHW2z
Iu25VSqHPdb2DNzrGrEORty5q8pbg/B/vSZgid4cFJcEowtGu0ctwH+PU+f94L4v0gh9CF7/+ELw
o8Dsg5OeI6Q6K8ry2ozkg9+BVrnyDt/2356f98QbvXbVr2s/v27Wu/Dh4fr6DoxbXz/fjw/Fh0k8
9CUmkzo2xh9+6JztAUgWhCkHiwXssRDQzGbjacjBZ2WNkYeaq8KLvOvGl8Iqt85CJflDrvMP8T+9
NxC2feDhKoYuhnvZKAcNac0cEO8mbJIcmKU7p/sm+gLNyo9CNQJuYGAh8bX+UBfTNLTPd2HSHHPL
MfHHqtBxmg5wwPmlsNCaRBJdKAfVXFV5UPeobB/pk0pWXf+YwqH5XNzPsvxcHuD4UGVoo0RFb6bJ
mtawGSWKcjCra6JgEup6FA4s8jVmxPMeXQCjEWq5L6KVE/mMPmZPOqbemWQtzINWuGZ8ZRqewACi
bAzkzsOMuKL5DnxXvqnEfmSlOxQBXRr+96FuNJ0VHEwcFhQSYnj1fJcGwcHu0eDpwF9InsddisKY
Hipg2Xp4Bxvi53s0PffZFlmoBgL/jDy48oFEBdg3kkuYS3vQnoFOBw/12+eff+HIzz5/dgSjGdel
lnLwqP9ACsRAv+6m29nGOvxczAVjfSpm7pM4KK9k3YBlfEMc4g9+u/B+F7ZpDq4prCGuawmfr/iR
7+yVl8+//odiHc787PvPzpwbQyebHT5/4oi08Ke/1rfdxk1Sr1qQdcEAnImaBReO1lOLOhAV7b+n
gbHP7j5fy9JWTU7qSfBC08jQhunz1fdkhXr9Yq/NkoDp5ycC0oG0rTFdKeKiJ80dr2y0HPntFXrv
3yfugWVmuIVL/JO29UTiGCVlD/yajhFEDJPeHPdGcRGFASDyCjxdMKzEdfi+BKS64BydndN05U+E
ok1Ra4oCy8QAC9OTjqF9/+Pzk7pklKBjkGJCihBR0zzOJJLJiJgGaO3lffmgeNW2c9vbDIPkdv1C
5evCAz0TNbsVWZoKSy8HjHN7ITsr0FNX3S2RrS7JmF0Mp0PGItEgQ6495rnJdbu0YZOBmmlLGxEW
ggJ0vyAun72dJLdkLuXKdPWAqvMAHFiDpnZwl+R8iKCnNrITObPdwjQIVZdgRg8xStf6cRNvtDW5
BYz2eonpYfqkz1Y02zOJ0KgpU6wIjPzRQjh68TxOVjHzAREmGRXJ8NkFc4GP7a8Wc0JL+zR7I3pl
NJRNM5UOmO16D/i4vtLQW1DeLz3GCxrg7ECmx3ryGE1A25sxgaBdfL/6Tjwt6P0F5+jCez8TMX2F
ExGxgY6FTAK/v7ndx7vI74J+Iy+YyQu6/1TGHGSVgSHVzECHeEjv23X+5PhLozkvCoCLDboh+NjW
3M21sliNAK6CO+Eqfgzw8+caa+njZ2Ey5hbRSi/w8ew9u63W44Dx6J9LuOR9AX/2awUzS2xHisoj
KICpab9ycavuhfu2ddYPYb5w4EuLmSkTa6jKTiDbefCNYdW3XnVYWMrF14Ehs6g+oifkQ6ImJ0XS
tQo47cHjWrmp+8Z8dXG22wVrPCXA/y1kdiS8HOou7yEk8Wng/O1U4qQITz59dhqyVRv10OLTK0TK
qrcC5Y6BQVVLXvCHIj/8rzM5s7OIs7QjrATHu4/JwHdP5cZYKaHSLxIiX9QjJ+uZKfZ+1HooLaxn
8l0KTIU/0LW/cOwX1e6JjJlKx3nIVZphLU9PSM0D/QF/BfO8eeyqV3d3d0tw1Q/4vvneTff8RHE5
ZsojAet+SMPN3rr3Hh8wJ2n3fO1fPb5/vrSLKvJkZTN1X4206VPiwLW8y1f65moEj9vScpZ2b6bp
9YRUmc2xmmzD3PRq+373+RouufpnV22m5we0JmOULo5nv4uvy83hcM/B+eAuiLl80RwQoIEeUgUW
//xQRmKXDTeMaTppiQ7JNzTHPFZLTHuXhCgGMmcw8mCWmyPsOjCNZHaVgFzXs9dDoCAyAhOA2yz4
EZcU5amY+aOh6DIbWkxFsNdpiFh9HS+Ajy/dq1MBsxcTsdiS+AgBQMK814/q82u2HZae5SVtfCpk
9kyiqueDkCFEzjGTkbnaXbUxb5Rt7LOw+g/s/Kms2UPJavAdmQKy1LVyFYXVZsmdv3wkqANaqIcB
fTHT+uA+ArOzwIyP0UEvqatvshE+0cJLuXS9QH5hIIOIDI7zs0XvRLFws8tIE2kaIqBnzW++ljtk
YzzqIScKLbbDaNSn/0Qici428OdIws9z/qMcD7zCaIVD6lZ7N95WYi223bUXAn14Z/g/pFXriZul
0/owB2PSoGDr+bfY2dUYqiiLpMzWMI/CN2Q3eyjR/gaGO//9Dhxv7+/oPsR/WGgDn2qA12zJu/2Z
jZ1HAadfYHZfZMxF7awKXwA7Pa5gAp+euE/2VuDe3t7fK9cP70mQBO/hj8/3W53M9we5E0wFnbNT
N8bsZZdd1BcyzSZzCMnoryweTfDmUtAzb6+9QMFxR4cMNTvgiN3FVV+K5n4CVf6UPnv2RqemGVch
/ekJ0ncrhXjRxtzE65ctWuUewHub+uV6CeR20dc4FTs7bUy2ULjJIDYCNZj9o9xiaOk0xeXzvb34
eE62dnakIqW6HDeQIpv+zcREKlyEkUqy4MRezCGcrmZmLy3GWynvIIdtwYtYufv+vt0buQ981d2P
BR2qXzLOp8JmVo1wwiUjhzB9PyXK+tzVwujWuf8OlrFvfZB9jXy461PXt8CKu11h3lbKxMNMvZRi
kBN3pdvyDTSgsf/wvn08PqLUsGB4jclV/HCnUYNFKRgFHsOcqUYe9aZB7P4PF+/5Od9YSFJZrr2e
OEFFOB3FYbPRbwcFMHTZI0Xgvr4SEJZjFHAT0oADcsn8LLBx/bfhj/cpoRWvSu+drt/ffyzqvMvK
B8l/wBoMoDrmQBxNjfNqKJAEYoF6R68EBuIcqnWySr42mxVbMzfeRK/lWvO26Q04Fv3KR9v25vPL
eqk+gb6zX19idosyUVRkzPEltJv8SkNDa/5Q7Mmjs68hLV4lu/p2iV5x0i0fzglABVQe0fGGEOnc
Q6p7q9FoPSKlSzvqTeRQHhwpuvAML7p7mqLJ8MEwkgqUgOdiaG9XaOSrMT3qGQ2wm3HT64Bo+ABY
BQs376IjfipqpljUXtLMwqr0A2Bq48b4Wm4ST6nXzrd3KwMQU3VBtfNur2LfXKA/uuQ/nQqe6ZrO
BimrNlL90FylAV6fZ6JpYEmhfQTDYVYUjJQKgJojAw81i9EalqXAH1njgbLaNYavGX8YsnWtG+uv
Igc8WWlcvVwqWV1YGlqGUAUHCA//nMN3S6EPWcc7+bBzjICto1dQB1U3SyzdFyzRmZSZXst1TjsV
cdshM97jo9R6HSa9jKtc/Bh+cFBWWMlilemj6cVrn/pRwFxsGKo1e3Gk6HJLQzh6oBg5EuXayhmf
WIJ6O1ru4tKjXfMAwDXTvch4TNTVwnv/uOBz6bMFU163ou6U/iB3/ogOiJprq6hKXapvKNc90wob
ou5Ay7Qg96MBgVzbAJ2ZBkZGWZ85HH0+tPZgV4AmDau820oWc8dqBHKTBjq5Tob3xlllMSjExM4w
MLfDse4B513zyou6H7xdsGcXXAF8HRABTl3FwLL+tCUnHq4ex6pFnEYcrFem343NXT2GlfStezc7
UC88wIa24RJF5AU1cS50tgepDr9X0QHPkmQe2AoLmtbtxFVtYUBlFg7Ds8RBFbSxq/575Q/ZTa+A
mlBK3bE8Dvqel48LZzIZxHNFfP59ZhpSrrs+xe0Xh7H2h3JnERjGKjBLNHzexcrt4KpZ5S9ipX76
lh/FgqgGFApIMc3bL8e8r2ql68VB3qqxZ+n3FhPrWDXWjH7L7BfNWtVmcZ3l4OV/cNCTKKo9ZRsy
brRur+VeUd8KpXd5ctCGtanf2Gm94FpN6/7sC87OqUvQ1sZkoACzXnumjpSs0zbZSaU6LrzGD83A
QMfiGv7aitkJWGRIJFB6ikPcPJHowQLnM7Kg6MUndCWZBwsNhIOvAfyELSi2Te2p0V5i95ly1+QP
irqS45eFO3FJO1mA8qFpAsVwNK2dW00jHamtxYo4OHlqi6AsKPFinehHZ7DHVWnUbxz48JvGqKNA
VsROyoCURBn72Od2sZCEnPZ5fg6WPvXM4ZoA5DfTlJkjiTJjozjkpMRpG6W+sTFfZ0EXfDQ0hn4q
ZaYR0RiWp1qOFRvPWb/uol2vuLIGcOtR6p8XdvfSzTqRNS8DmFmjFRKDLCJdScWLXbyN0Tfzm1pe
pZoXo+E6IWF2XYkHdbgG1spYWOqFmAFrRcIIbhEmmKBD8/x0k9SutbE0xMEHFZUy+kUXuE7jGpts
P7i6vXr6fL0XwsxzebOXVJqlleIJiIO+zvkDKJI6qLkV/OlyDRj/ug+H7/gTphhSM2A6Tr72l8ps
F6Ao519hdqE77IfJDFUcbPklt2+4XLtI/wdVFmIgQ5/tLAyG7JX0piXcb6oXkx8HjCkayw3yI6Cw
xaimt6oOzGKlix2naMYf78dyTZhxbUtRyOzeo9It4/WGA+Hb6703LBRwL9xPGE2kYQBQRHXkZ//+
ialq2qLWB6nugSCSAiMvXGGUq+hWr6N1m5Jrq9QXbumFS3omcPpCJwJtVGmyzGz7QzYo10Jhm7rA
+Kb2T9/1v17Ff8dv1e0fD5n983/w99eKDk0aJ3z213+u3ypGjzw95l/8Iz9+CX6k/H+mT/j3b5z/
/j//X8t4c8zTY/nFbZu3Y/ulev/ywPERjKevbP67Zx8F4X9+uUnW2V+Ckqd8uGvfmuH+jbU5/ykW
y5j+zf/tD7+8/fyUw0Df/vHba9WWfPq0OK3K3/780ebHP36zEBz81+nH//mz62OBX1u3x+FYHr+s
mmP5+saO8998OzL+j98kQ/ndBOeYDJLBST0iiPrtS//2x4/038GgAI4NBMKmo6E94rcvZdXw5B+/
Gb8D14AeMiSlLQc2bIryWdVOP1J/B+ctOBFAbAQ46MQ5+9u/vuPZSf462S9lW9xWackZfvsnq8Ev
1Y3Y20LjDhCsCoQgunVmSrXmikrqsjfA9hd1ZNNKI8zaoNsURDOMdIjE1EZmnpobIvf6tO5ftCbR
23XPCVyOqItAoyqGPvX5WKPdgFZygcSCFsdrA1OOUWzWLIJRG5wXQM6NfVhxtdYD1gzAvaTEBJs0
bWPzmAxKQlzeJPFNw6QK/Yy2HoNylHK4+pFKE9nVlHFU/HYYpU3VN+zdsVnx1NEirdwMBJVGOFqR
LryuKaAGiqKN5LWOqQh03WRArnosSiLx0ArF3PasY4jATKd5wW1LuKdktnlXV0K7M2PSFWExVNkP
Ig31PZEd8uIocYcMQ5fUz7HKLXTAiy6T8KB7EfayVoPMK6mHt0KtZNUv7cp6bSs1eebtaIP8Ky8G
v6isUb3SI0VCT/FYjpFXMUN/rHMH5P46QWbTdXqp+KGokVk8yTE37SeWj0rtR5JuJvBBO+3QlYUw
vNhCJt6VR6Mt3QghiuJxU6QTkaVkNi4cezO9lYs4Bp+eQ4oeADytxSkC+K+5dtZK9Z6wBPRBvCFj
s27LBsNinSSut2ivqn+AbFlGoDhoGWjcrAH4Op7lGuaXRI06BNQZq+ui7Rt4Pxlj7Rb8W4K7Lc3H
AvDyCETP5tjW8PkKUzLWkWOQm5J2DMepmgX166LMEm9MSv4jcYTaXLUklqINsJ3N8yBL9rFUe/2H
mZQM0ELo+yc9k+KvudyD5AjlmqIOVKqb4ITnNYldrXBatL3TnjHqUVlW97pV629xWZfFDamZrqyS
VFIcsOei1fMRzGRM97kojRxMSdooXLXF3rqlmZK9kphZ6aZIhWgrltPWvLcs2lBXlkx5A1LKGF1E
whKgSEhA1uHnVh0nhwZ1MBA5p8rQo1WS4p15ndHS56aUQf0dN7H4rlaJHblDJ1KM30iH5rmoheKL
uuHCbQrTvquStAKauhvz4k7hNG7c1ql6aaPnev/e8MhJtznLkuQIHQY6EE2JNGtXMLmJ3WJQeORr
lsEyF31cZrQqi0Kq3YZ18AWLUZQmCPPyrHWVPOGOC8B2xL2agfHOI1kcA+sZV+mzXJrJW11aFvFK
08K4YjT5YUJao2l9gbPSqlAYcXnHx0YXKy2vKW4TwX33U0sfuQ+4gW4HVJS25qdZ3yW+1Dn6u0Ri
iiEOGZdMEBfaKrsyu6Q8WgpD0rjXteYBo7x1yU20RqWeLuX26JWto9f7Nqm4CNSCRiDMjuUETZiV
2m77RlTULQozXikqldNQoLFsLTKDNn6Sy93dWNXRM03iRgI5IrevC5lFjQ/Nxw95UySFD5pG0JzG
E61mpwrra1zIzj3luXorD1KzzxDre3lstqDQlfKk9S3dqWofCDO0ztdJWwF/wGrzGzRk+tXhTBwj
Y7Dtje20aOGHpq7BHyDSBlM0SVTe9LY0zVnqVbzNuMz62yGn6I4olDbCRICBELTGN2DL9EbJcEAD
WvS24tvTgFUvzUorjEeTDG4ySExs86gVnW/3bYRb39k8D5q0A/HQTwP2t+z8Pn1tKla9f27cb+hb
+cCbtze+P9L/C6YcVu2vTfmG5Uf2ZX/Mu7Q8sjNDjt/7lyG3fp+mdE6IY/AQTb2M/zbkpvI7OmxR
4oOvPtFlTJ3Gfxryyf6jf9MGghBYH7QDaQjt/7TkkqH+Dm5epOzgFSDDigTH3zHlswYZCSQICFgM
4KHPvcAmbfMIw51BvS+MG5EgI0Q5evRTI9XA1Nxo32RGpEdLy8VzSqAYqnTsVwVVTG+IxACS/MFZ
yyPFJAI5Up5I0y01Z846rX99symEPfFPwWYud8zWSZhrSbFT9YFeEYHYOENdYK+WJPLkBjnDOkZk
qnRD/sC18RHEjcpKlWMQ3g2R0Xn6mMe+LOfqKlLT2tcqpqxRiBNBbqja/cm5/+kenbpDswTqr286
JWBOvik6scEyBcUQtpGCfvymbcCoRVFAsUjyKud6sjN1UWEoRkJy14h0uDs1+5sU2L+kT6nAE+ma
zSKnSxqCGdKqsYIOBqomjY3ArmFRmoQXIasoyGb6nvpU6budWUdLJAznwcu/Zc8bACpAz0fdUUk4
ljEsIDW79C6OK7YB5N3wjN6R71MtHcC/BYqZPxTOWVxxut3n8csvmbO4pXPgJ0mKmoWUtMWqL8As
U4EpcF9F8o+FA/2rZc3y7WhykQp57EnYKXGyG2mdBAJNW4fCTPswA1w5yHTSeU48oOZEizIsxo6v
7Hi8JnnvO4YkfEcvxd4h7HtZm/qqSlWwUUlKtJA6mfXw/doERBunhy5JeVUys89CFf2I4P1Ms8C0
K7bKbc0JtVEut72Rk23sOIVnYf7GAWBXTFZTaieoWhmDT6KYoUySW2uNoMtW7hX1mo4t2OBrOmxk
5rQeqZG8LcTAF4oZf3Vuswi9YH3Kc9sowzEShZc5Ru0LkXXrki6x88zoB3/tyiwP0SYkzvWsr8K8
k/NtYmm1m5Q25nfkVOw6OE+u2oBXWGJOhaz4gNGcTV1su0IBsbpolTu7SYcgaRLjpiKwx1LSka+8
jPUwpkkbWtnAvU5VQOkzxphobeRSIETVrY0EZV+FtUpA8sED0aMIiihSVx0fy53etfVGUDh/1MCS
G6SFdnqs1y4jFbhgYsR76B7Zq3Frr/q40RagN3+12zO9ng3GmKFgVoVlNKKPm6YWOIZRiZDpYC2k
N/9K78kzDV036G90BoHttjK2SvNa9jvoao+X7TWNi6991LzoPCn9XrNq1y604WHhgU4SfsWfvw56
pnEpxsRZeqNXIUnNVrimkekgKEL7IaKfpHsrOhvthXaWW6ZvWwPRvZYqoEF2OKLC2hSGHI5cwayM
//DrzFQwxQDYaqwMbDYttKt+JF3uOiwtkAUzgHIt9W0J+sWgBocCwoaqDyQFvV85q0XY6cVSJ/2s
JPqvXQHq41wpdCVy0IWsVGHsxGlYqhn4ULqh8Zo4eqy1Hh72FAQNgNi7SV/bwdg4oDqwx9b7fB8m
5fPxVNDydC4fpAK6hNA2D+2+szwFIZkfV3m9K2U7h3NqxsHnci7fbZDlnMuJBsw/HTs7DzvUtdds
ME0Ye6f2ZaU+fC7hvJz1aydn6rUBr/sYUYeEhGOqSQQmS/AKSw5OEEzpNRirgkwdlK+fC9Nm5apf
4uaqUWRtqVl2GdqmPPxALaXE/B/LGramMUrOihkCY6QIM3ML2bI83+WxbGc+B0IMI+Z0B/zYNsL4
gJi0MTcSI/vM7LE7wI2aXt7ZZC/yxiSIpwb51QD8+lgXkdL6cqJlL2Rg7Usid7FfJLxaIQEoNx50
IGbXA96YAR2BNtPaHcrEIWszSq1b2W4bsKs5kQLWZxtt3O4g1D1ru+Fai3K1DcYcVAD5wGz4H6ki
gbe7iCywzZaECt+Ei7Y2UWRR/FTT2ltJpUiB9FZp3cSGXYBQuk+yXeq0yE0IsygNt2Sq9HXQG4Kk
jVSIgDtWVVwNtYhfDPgVu7TNhH3dORPdvSl0zcuMInZcitjQcdusB5u5k1i1GSS0BJusqGK+VpMK
LYhgcUPlpazGdynKpNc+S51AjSTbCOuh1O5qGyGui8qQftVkpnMYGDiEA0WPUgqhQxn5cVeouptX
bfOMMKyXkAvB8lxWO2MTFLbWGFcDuIA0ieP/RDQftlq+zeURs6VKkaIhkJu11XmK2mbHDNmQg5YW
4GpHCL6py5yvjVhFuoY34Fl0806jYPfOaYKKnan3acgGlkp+qTrNNEWtM9boLFeeTbnrwEtNiU28
XjHJjZlZjrRNuMHeKtPI3/uMOrumBomcO1K0wcNJAFWFbXTMk9KG115d8qhDXbotiKc0wj4UYOqH
k036/L4syhLs0VS1QfmSFuazNKYVQdZAJ71baw6hrtUpxTNmRgEXO4yohgY6JSV1EzWWClDyJ9pz
NphdqNmkeczKLDsqxDRfCx3cyG4bo3f7seay+eoY3SitELUIzHhHyB3fmalW1p5CpSpBCsKGw6kS
tbrXwWf9FKtVGXsjZh/IIanbmnqawuVVYiaKsSmzztkQKZbaVdqDLi9vSP2MASfyAzMGEGZoUkca
N6VpF/mm3WNjRCK3dzov4TKUrVz3np0y9aHVJTX2U65i9poylLnfU8P0CydRXLNxnJ3RVK2PTEAU
KEhncdduCkTlGYInN4qz8cUZjLr2EmdE8VWNBH+oqVGWroHEf7aSW9CH9LaerHXRtxMrv8NRn8W1
9trIxl3PefxuJCB6dXWjn3J5Sgai0YrE6NJrxzqUHKVYCVZTlJS5Yj7wRLTPjSxRzPA1K1xD3JzY
N4QGY23KWnbHkiQFFqowne+YYV2AaSZvrIeopeW7pDHz1Y47BXPrhs54qwfNTAF2aRtkqeq2ewSL
nJohzWY533nHeOIZTMOUg1jPHtOK5WDjQhqw9XNdCN1VNB1orFppy2MtY+hpCxTK10G07UqVmvZg
NillLotibcPtKqJBZEiR4kWJem0zO4gFRaKNtm36LmKDgrDPNlw7MegWlMZAGigF8l4iK+qjhdtE
3KSQmzpUqyJbkT5B/3EO5OVLx1qRBGVcbQGJTDY1jxokPzOlpqEtUJAFNDUTIddz8CNHrTJ+B26A
8nBg2TAGapxJVxEbe+ZCJxT3UZ0LKE1OXwByHYqtTCN5Dw7ScVO3CbdcEHhUTzrLcPAtKqpXSj0S
HpCmXum21CNLF0fptVLj9eIg69Coe2G6vVGlreeQMUPKzRr9oUhz6Ak+pGE36LxwG+E4b0Ylp1FQ
5L38WsTIp7mIJw2yKR3Rfq/hsWJmIIXudKmlxIUHRrl8PzgVH6d+eLN3CafAoJRWso5obHO3l6j+
Iju8OKLLBMo2Zyo6s52iTikatdFQ7rOuiyKocKhML62dJnHlJDGuHKHjGX5uAf/CoM9BQHxQKks0
2hQaZCrmphGw6Rik80mvLE3smEKAC77JHIVHB2fsCEJTxAJCdbWUVT4jXFkAGv2F52PP/AU76pOx
sMwSwwONxkNV5lA1hbNjeY+q4xD3C/s0OXKXFjHzE8qut8taUcowERQd81zur/NY2sd0GK8KyYAL
PCiNZ7YGDr6L1AX39mcb7iWxs7CqFIVQElZWYRHJ9ROxUyzIlDKoaynXx+dUM2WMmJSzGJ5AH6eY
gpdHleZaBDPzMKZGIlc8b9jgRlFK3lHhqJ4q1FZs9/+z9yVLluJol6/S9q+bNBCDYNlwR5893GPc
YB6TkJCYERKv1Y/QL9YHj6pMdzKuX8ta16LM0iozQheQPn3DGfpId85e1BoqydVzluFY3JFzJY2+
9MO23ttGTXeNMvpTl5gQyTNBcwH+A0GRp36O87d3yx53FXXaBCE1tt29VzYNutsB2BmZGXp9z/Ox
/NBTFwbiczuS6My3OLVn/ddJaDv5I7r1HXL+wfa7sPLZUeYYMtezf06u9NSeXdVXZlS9alVdH9DL
7TAzs/6BCWsPbx+6FUD1z6wzXhVRfCZ1MlNSHQAOlVuvKjHyStCfH0MGvdKy7h9kKKfdTMCeQSsn
yEwOf5mxQ7qd1BzGPF6Yb+JwhMQGOFfoxU/FLpgF/9Bo6u0dMqiNkT0/iBDwSIQdJIYT/G7aIO5v
XCCnz2zPE2dvLTzSGU67NoYtZWvhvSwctYePHlJYh383vj1nVXHic68l4hiducMgKX/g2g+uGGZ4
6O0j8Z4ipJdvf5CT9dvqe1fVHDnSN/Lgh3Ox66YiyIBZQUvW1h7dUNw8mQmFvasqgDmasU6OUzyL
vQtO6I8zP2HZvb856mveCW2cIdFonhyccYDQXW7tniRVceeVA79v2YBxHXqN7yuvGlF1+1A3aFV4
P7dlm9keW7PJpdq//VtO1WCrorrqGJQOzFAeHCTMaSxdTKXccEprWTuZp2qxpYnV/1G7BDYkr08z
GjW0FAOuhzH2EdwiFme1Xztbv8vrd28/z6nPuxabNBhv5XyY5UGMk7jCDLaHN57DoTIX6B2frbft
GWS4jEiAxUAJupd5a66Anibbt3/BietjbYVHixAO7XHLD6EV7q3QQX5tpkZ8clpnRuRW/YZj9o5P
XxV7MTO7e3vZlZrsn4FmDYW11EpdjAG4ZUK034U/DeGOV13qFXSCcravojANGfwbU92q6f0QBv3T
gFYFZhEjdDv2UVP6CN5JDwQlnY3aAhjIYWygorlG2HEn3IAOGAhzVYEWHYUwRTa9ZI+OVAxYKyQ/
14E/eT+Kqi6Behxwu4BRW6PQCfwcaVpQ6TOx6NQbXvbyi158FTQCtgu4w4oR/maYmy/t4kYO29FM
PWSDW+xoKGU2DN7Obl59L3oBXeS3X/OJCLUAUF6uPXd1NUT+zA5JFanPEUzEtxhMmo1oRHNOhvc1
vPivL7ms/eL5xqpCntNiDTQkfLgTR+W9LKmDFjn6o6UXgQAd+7AKDpqf4xhATdOI6uHtx1uJe/21
9ioLQTsktrYdnD0EIquLvgEYonFkeY2qx743IkZPL6LjHjMI+CLmDWEGDSGtKiTTGqYqk8sQswb0
iBjkl3hyU9k8B+sttOOBh5PaOei6HHzFPTji4R78Wrqx+hTwotknowuYh0MUpkotSsJuwwNrMEyd
GnvbDhAF/M9CHl3lFMkwYaQlS3HIa/z1spybXdMP85UvoawqeCk+tYVkZ3LW3w85/LXGb+RNflPH
DT+UZP7h+8M9ADI9akRxIx3t7QF5k18CRs+xwk6Fv7XQL9BmVtQx5lTVWFx58Tjeu7UC5meBOFDC
m93YF8lOJuVTPlPnE9Afbgom7zl49qnjsbpOSi+XzWxEeQj6ZM4Eq6HpiqHijijJz0xlTiyx5gR3
mLvERlfFAfO48Zhz4mYDAEaXMlLzmUN+4lJ8Np5/cQDnuCpVMzrsMPiQNGNTq7coOcqrpvOaIxD/
I6rswPn29pE79TzraAZwGdojMTugQId/zeRGRygBJ9lkXLp9e4kTyVu0CloFrcwMqEJ5UGjq3Xlz
46RxBZHfYSjnfT7oc7svOLHb14DnZGhD43SIXF4eVZeisX7WR3W+8QBA2VWO71yPMdx5gAe/9VBM
3NFIqS316ubDWBHvCR7osFArvB8VcuIU+o0wnB7cRzaJ6gDDPSdvDrJoodLJyo8z59FuHiRbOhFV
NjlwpbEjK3dON+yLekFPNSrcarDY0VzS5a31wm8C0Q1tBD4gXXaSg64ZbDFp0aZjjVTTRIW6r/B5
t3nZIfERU3lZjn0H7zsSbeYo/0IH3u4oCv0zG+3UcV2bAA8SYDx4pyEdiBv0VERVi9QOXZRFso5g
KIfRQdER99A5U77TrXQ+s74dM1/Jc6Iqp/b6KhrWOlLJ7Hvs0CvKvhA6Vw8zaWVGRpj6aKdE76Or
A/3j7Z248vn7836JVtk3heljPdiSHSS0Zq9p1NdbP6/mQ9N33XEypNiDVUqQb/RkA/cIlXKDvqsi
QDnmHHZxGPG/h141tPFV2WVj2Lm7YDJAK6pg/hJh3rLMCcUmJJJsUDcCmGTrc9bNp17VqpRLdAIP
SD6yAzUG0rykcmEWXQFcrsKPA+Tx72eJLtLbL+rkzlhFUmtZKVQDf2eiUDwGvu33rhzsV6qtvuSa
64vFZ+yykEXxMJUKni+FANWH83NPu9z4vylSFujryyxEQHOcg1uDp13wYZYDs6U4zI/OPN+JJCdc
QsiLGNv2XaIJQzLAPIYWOfH4oZ6nbkshzg2DJUMvG8cQYMxmcQRBAqKboIGdybBOhNxwFXJdb+Zg
S6Ir4oYSuIbRVBu3FHwzVaQ783wnQu4zpvfF46GzJ4LZOsWBWks++Tkx18C6fevjudIZiv1zTb2V
89yfB2qt6B0vIqxhRItDSYEAaRNj7/1pVpdTNwwbUudkH4fS3U0S8MhZGH5fkdHZ8oijgxQ1AqMi
zE+AlnXsVjPqX9iQVJueRvl/+K5XCSVQxv5gY1zXsqvEfU7Qc/dmIjGWCr0Pb++lU59zFcI4qHBj
o0d+GArY8AKNDEciNw5vgxEmIm8vceJiC1dhq5+ka6jPsUQv+gs6eQDjOGUCn1+V7IOGk6xk3rjF
XO4c9fbUQ62CDdCvLdhDAz/g80Hw3JDyAlu2zwJgW89kUisu3V97ZxVjgAtmOpAJSlXqFI/oc6u9
TjpyJ7uuySxz/I1ta/2AddsjJu1Q4zdFm4UM5KWOVuPGBF65DamBH3ZioMNaRWOGdg24H5051409
cZDWkuhj0g4TBnAc3dgQLfMpLDMrqN3VESZplM/t/u0vfGqdVTzKo9YhlCF+d54NMVFX9nKuE8CT
UVdnhbLnmFInvuuzOMCLwJCoCkCxNoTtQDnORxRNAkaQibPtJqnOxJ4TkTtYHvHFEjUmroM3A6Gg
9ZRv5yEB37Gt7PbtF3XqAZb//8Xf7kUa8GyVVIcu4hF4TnG4zQluiNhidP+fLbGKGWVbD/4oAWIS
FcPgDrYbN30z3wK/O525Xk89xCpksAQM2s5KPAT4ibdNWQNnVnfzndbq3Fc4taFWIcMpODwmAhin
szYfPuS5C493U3rHyO2bFHjQ4fj2yzqRlQSrQIGf3pmx9MUBYMuHqG9umOij1KsdudFNnrrwGTiz
r069tFW4mCNcLBNQ0YegQgObVHxOBW09DCWK5MwSp0Aaz6CzF7trYKQa4kaLg4CNC7J6k1+4hjuZ
0BXZT1MPcPwyFyOYVmx56Q1pBzX0i07FdCtpfDYvP/Hx1mzJuAjRFqhQRhc1zLjTKYmHPoNWkfcl
b2uA5okV3VGTHHZYRTc+qb72voRjDxllPQb+t8HCMCkpwyoNStQcwMdJlBEx8zCPefurP/+S36Rn
a1mh2uEhynsAd/2xTUsxuw82GIGPEGZHurKDyS0a28AfAtkb1bDvhppthln9uEvYOKWBhAA08Fv2
hkt8xkkGFUbqtP04Mi/eDyFsZrTKDejkGsRGkEa24JPXKYSvL7upv2o1xDBrsElTmAqlLkayV9qy
6GNUxHqvmF/uRtZd4gu2ez04ySbgjNwYt9943bkYceJGXqvZyqYVpPGwUYCxIEfhGdQpiQD41u1Q
LM7kpzM3qN27Ltm8/cZP7P61BMZYek5i8oAdQkAj4IlVJCkkgoedN5pzfYcV1fPPC9lfBb4RsNvC
L+byAGYHfBuNBL+T4caDqhT7lneY8NRinoB4bedtXeXs8xhhZgWvDJiyk9leSAKH7Tzu2H6eQNBQ
fZJf52zkOyUtkJIsuasDKe/Lof7WhXCke/vNnDosq2AaMzMHc4JfnccNvU+iEe0FRIeMJDNgXR0N
zgTtE5HumZ36IjaUzFUlgxX0vkjsHcQI6n2Z9GMK3jV828ISVBmAJd5+JAhm4Tr73flahVVgc4sy
NoU4TDCRAMR9rONL3iq3TmHHhC9u3HHhz8koyZrcUdcer/WIeRhmw1s/5HyDXgEwXhAVQU3BkVbB
P8bAfSebxFylXegnFxgN6oyEzk53jKH1WOEgZQ6T0xd8Lp+CU+Pk+6GM+yPhKAJTMNTM90Ln3ZQW
SNHuwtbRt2gP+w/S98zd2Ebh96KtCm/Tu1r22dDz6HoCsANuzEM/FpnwSX6rEiesN9pJpncMYAW9
YU1Uj7Bt/gbcQVWD95KTm2rwOMBUqsRoj4A4BjP5RmySeWgZdj2avtS64CRwDDfN1uMlrJ5tTGEk
PxvMLB3qzHKTWK+k27wHAS2NHdCzI3TtNoaGDoXXit9/7rTLn+IhBnTWabsEYz4w2yx+2pw/uThW
H0BUfDdExXQRWkx/ey+5bZgGgW62BILCXTE2mbaRg4FdT8lVPVUu/M3dIoA5aNID4YLn499HKaEe
J1geZpE/5uMGqLNuF7V18URo12PqmguAM0OuZLH1q8D7FA4tuZBFBYPbIu7bvasq9KU8Qn2Rwuy6
87IYJq8H38Hj8GmsaRYjTynuFEK/l1X5KPwMOAvzo3abQb8DVrZ9J6jQAJ/EicwX1Fjyrc176Wdz
mMgDcwO/3lRelIOG1FjloOnNuulmSBz5vWq68JO0aDmkTlTSPKNzID7Egrs8nUhRwti+CGlmptjk
m3Ge4vcDuFki0zNrvgrYNTQpPEHmGvhUq4+eEf6YusCnZED5tGS3eAtjS88kwnAKuBb4poWg6lvP
qxnogjp+35Cc/3SAJeR7cP5UuaGqzw9mqESY9V0FoEtgAWxKg8kXABDFIUJQxIYRLPXSTo8oLyuA
Akfeih3KT9DW50oFZl9OUM/2fe2TbSNYEGRhQfn1FPHZQ1k+ufcTK2aa1REYdZwkxXvme/gPYq8C
IcZtjOsf9Ty7cN6wTFbbGkTD5Nj2TvUVoupRm5lxSL5MNNnlMTATMEqs7F2cWAuWokzoXkNRAyoB
HBxzEfV6BkNQ9leTbGy5Qwuz/Ww1Z0+9O/Odo6VYWpaFyEjUu8kFXMxwA7QxxU+fCgmsE/eIzny0
te7BdmziA3J5DJTjzqFyO3YNPiiu6uBrIorxPaw6Qb/FqaAXgnjGZGVVuRBSpK64jepw/JSPrb7E
eAmWWSTuQpFhSJs8MN47JRDWmH1hoJl04h3GCvW+Ek74TUe22WAvOCodczWjsVu2/P1Y5fR7PYZQ
IvGEMnglSd+zLR+qGrj4FiiT3ZA0M8MVnTfXbDK83PmO7O9ZWLnQwkSTCx6LZZIjXMXdiLEOyC0s
rYs5BDppnMpHB0RJEOp6ot4DBO8EMN0o4q+xV6OtUEZBO4OcsiDewKMNb+d4oW3UpYbohKBDvgf6
tCu2TpKH865F5/hGKlPq1CCCcBBjZw+hptEO+ESyBz5zlNbZWt9pvI30wRPZ1nM87AI3bx5BkgLA
H05HV6U/lfGuSNTwXWsvhKyjBwUiyxN3ESaYAKAJgl6mc0AkzCsFdkMyaAxF/GG61kEf8xR/H0Sm
TM4OXd4LcjGOkITa4tGBw22KTn5PEj2NGzV54w72jeHnJOhchK5ysHhDrdbx0Q+AOExVH+IJsH31
pZlLFqeAu4W3LgzaGGQiYJ2ufCN4Gic8vMepb4HJLZJWZAo72W4sgxhCPVdjt2cY2cCvQ1/Hqv3A
3Ih3G7ioJpeGOOyHwp/HTgA8Lo28it8Givrf8oKBHKNF04D2HJHwyECooDu/QJzaJjMHsKFyQ3rf
mL7ku9pdWtxG0iCNWmRPaQHj4xx57YAhUV+VdpMkgmHOqjwPklUtdT/ldiLyMCjYOHKf3ipfe4+8
xhB/Lt2iTlvSRNiKAtTp1EWnLweasQquJJBa2OjNlN8ZV4ZBCsEo7zOtkxFm3j3Ae0Antrd9ToZr
w+17IICXYXkiqkennB0BoHLRf5cmqm3WAyoJ7fqxVF9kIvHjal5aL4NecHeBdrKaMw9bdmOb2plS
w2PX2ZChHN8B4zm9gyOk+cLqoLf7ePAdso3KsBsy2fLJotCQCZT2cscFvqlm7qHCK0h1IquvII7q
x7mu1E3jywHsYZfNkGmvppZvjJM7OouwcQ5u3Vs/rct6gt83NcWYcT5yf9+AgvitwNn9jMQAkiEK
c9sGwNU+X9jHrJuXsSdG526SJwMm7DQ/BmOFzi6AEuMV4CJhCmikDz44cWDDKq647poKChakf/e/
EzhvcGQN8V5XQn0Emgg/Db6Ozce3E6KVsvifqSlZkr8XyZcLmHDkoMW4X/SuGDweM6sL0G1AEc4I
gwAW0SHfOgzfgiCKHGU7uZdTO4F3HJTVxu+lsytd/fT2zzmR/T+jrV78GjOTRjV6ivbuVCNMMh3t
urnqbxJe1HtAV2WWu3zcMVyqZ1Y8keQ+CzG9WBFhfigjUoLK4YjyAwGTaeMrgzsSB+yIab0505Q7
UWas1Yi9GmoFhEx0Hw5BtS0kkdfIhfSmIby8f/vlnVpi1ZmYZd6UXUPj/TwvUlhJdCuNBcg5n8+B
rE6tsE6ehfJ8B5OtfRQ77wfh+3dCwtw4Cq17putx6nOsehFQKZAY6KEao7wl2wk6E5e1qb0deKv1
3hvPCm2dqDmeebMvPnve+UHfFMbZs7L4hAr76HgT0Oaq+N7y2h7LaKBnwFEredA/T9hzl/bFUlEn
OxesjOKQj+CUtrVkdzTp9C3GYFE6D3108KMR+OReVNdgyflZ3TFvS4oCJtZt5xyQnaPkmzpcsnwo
r3RuvA9CTT5oSP60IUjltzEDXjOoncWNDmofgMVHWyJ5dOcPptlxiklwhK454DQVPU6O6LLBBmqr
NS12rddCxjIh8pbNHt/7tCmvcxphwjva6Uo7jdkWwH8elSwxvJaQ/EDMn7fVJNS2BFlhQ0dwiFE6
DYA99fZcw2jZUr+p09aKPi2TAvge6ezbqOqPHhKjLepmyPjPY78J8kBA7cOCC1yWzkXPB/dd4XnI
IOLirI3HUub+7hesIiMc2ULcl1W+D/MwB1Gh1uwGM0y/g+tf0O2pF7VkA0GAxAMUqu+fotwr0jk2
03fICdgL0CGEPYCBkJyZuJxgm/vPMqUvNhKGTeVIFeYhJmDudgKAMFO6nHa/uMrzQO86P/pmIF91
JW0QHhKO0QXhbrBpkE7c+V5iboAlw8fPg+RBOnP5+e3Ac6Kmfr5bXv6wgvUDTGGLQydbb19xp7kH
DI6cadCcCAlr9ywVwyaiq0m+dzujryzA0BmS3GlHYhcUOfA+/pGW1J/ndO0eLHIUDCPMN/ZAQ/Wp
x71vwST72wRp/FGxPACoB0WXLsdzPhKnoulyCb54bagiTFUsC6I0a+5LkMx+or8fHank397+MCdI
pj5Zwt+LJSY36IsACo97qjENrHzf3dSqKHcR9/qvQ0SB4x805JBV3x04IIGbQdbm6/Pi/9W2+B9v
QX2fFrd4GDuoWqiXqhbPf+Lfshb+H0nsurDDhVW1C90FHKd/61PFf7jUQx0DSTMKH+sFDPUvWYsI
ohaL1gV8sWD67kK37U9VC++PGKxI8COghhHC4+YfyVOhDn0V9yBPBW37yCeJ58F9KyHr88AI6SLh
RTF4btyL04bMFDR9yF1CoEFGMezTPNmgtHVzNJcA0fyoogrCpCyfCOjZQuSHQHjsA9ptFVpOvK/m
tAwkTJ09VJc70M6WfyRRC0fscOA7oQsFHPyEfLLqWo9nKpzEF+HMQKoodDP8fUx7DLcDqlyzyadQ
XVro/z/B0RgI1DCxakz9mRaQYiddTTdIvwlZivdlBiRAh0orPja3IBS5dWYb1AlbUZtuX40Lp6jm
PROpIOiEbXAuNIb5jqI0k3EXfI21Bo1uquGxtBujqGyOrKfohmrXyhaE7Wou71HVwG1gYCFcF+O4
l0nq1yKZ0tiPUAChrUy/TXFcfKicaZp3bjcok3mFSe4DZvKfwTiy93k49e87H8p7KXBj/sduZMU7
YogB+2sY1Xb0iQKH/lncxll0bgRMm1EzddDdAqBKFUD3GJ7Hx4ZR84SuufgIfFb0hfOqgWivKAyc
2pKoaTe1J/i4aRKi6w2cc/3MW1R4knkid0hP8nfTotFTsxGO2IUo5aN6FvFxez4+oqcBaZ9FjPim
fRb88Yc4+cQXFSAJfbFukzCt9k3jAvhRLYpBDNUQBmOLjlCnJVcpIPEOjArBMzRbNHqi9hq0LkgQ
8Wc5oj5hkCYCEbV7gPorBIvQDK2e8mcZIyIWyAqTi7wRA6fip3gWPWqfBZDaZzEk8SyMhH4RRJIo
FMhAyHgWT7KLjhIUnJbhqYaCAlg3EFoSesKcC4QuCDDFfsN/uIsqk3wWaLKWqyaDRSTc1MmziFP0
LOiUy6qO0v5Z6Gn2A4g+uc8CUNBQhBhU3kFkaFM9i0TNwxzSywK0xjg14BsWT5U3OvwCanjmp4oD
4xwbh4J+J4AeUfdMNg16xpFM7u2zSBWEnyG6FjjdJyMBiLvwAumKY5R3+cOgxzpHHmRcQ95Dri1s
v0KWIRKXlsz6wWsmHX+sgtBHQ5ejzMSIC3ncAdlk/gBeKoM/vFP5wOSBsAfvJQlZqndOBBKWAKWt
itsMRec8HYqQsBudY1Kf0sBjoE72Ety3yhO+uJrINF17NaHjZnJdKMj1bEBdD4Y+wANJw+bhLgd9
MoJyAwHzQbg9GsCAORiIJ0V1EZQZ74WodkMrMOyvrPDGC81CaF65DrqDaamqwKB9FzKWgXymr/oa
ujBZM4VhmzkAF1XAqZPSxSeCuhjwYKG+Byh5fBCJW8IQAk8zHKdO9o99YyAkMKgh+V5NUeBvRFI6
TyDslbcJdwXkKtG4dPAyhf8UoJ/7ZWrA7YS5NJtuKMpfdCjywkCKOuEqc1tQI9FNopAebZjQzqaA
OBb+mbTN5w5CedCfjfvoM0DIaCy2YWifUOvln+BWzn4AXlr/RKdj9NNGhHOAxmNj+bYeUB0i0QV9
Je0TWlxBcqPrLmM/L7+Hrg+/DYHx0C1kW9CtMyxS0U0boDcJcYQZWkLoysdfwwrDgsxnNLZQNJFS
HFnsj/dtEgELmggPYGGML9oKYK8CfOp66EicOZh5PjYGleNWBf5lOUzQO0VVUM5L+yGE2vDMJbpk
nNEFj0/7YzInctxiVqpuQlI33VeAS9BasqyAl33CYjqkBaW52rZBSS+mcuwouu21hirn1GccIRAz
7LnrvqB2wX8bB13rZNY1Dt/acLoGlxnybaJHf8aASQVmW4ymVzaavPmCgYn+MtaVcaF0h1Qwla3l
X3MNs5eNK8LEpPUEGOnWxEqrLKmI36RWtLbdx12HjiAk49qPpK/rHzqq5u+Vddxb4IAhgdaLLkJr
TpIAO9/0jgDFVOYl2Dq879METXqo8HkNMAuS997PcAoxdBkVduImx+e6H0BN/sJlbrcA8F9IWsVZ
0sIcBsFTwTzNmkinPfB9j8HALU/HPgoeCP5CDSVvkHSAq6/Hr3yMCJjZykm+wpwaDaA8KAiUIGFU
aFOw6nE250jlTmp5Gx+Jzr0g1UD/ftADDQEdBVmcbVD90+tcFQzs6k6ND8RBTpjmImDjHnQN9SnK
8XxHUPETMA7sUOxBeuVo+DsTVBMGqkWIDpUuHh1QRz5q8BSHVFVIA8APwRD4PhCjmzrKNu9YBT4R
iKZegYaZhqlEWteqsUAMobX8a1r33wzyf5ZE/Y0E8knVT//r/6gfHf8GwdNXiST+4L/ySKRgf3iB
j3LHhT98Ei0E4H/lkR6FBhoySxqQCKqm8QLH+Lc8mod/FdDYTaA0H8MudCEW/VsezQv+CGH9jvyT
wOIPwifRP5FHe124hRTSq7AoQL2KlTBQXEMauiFpdRBq+gDZCrJh1oM24mTB6JaorHIx9Gd6R88V
4V8VO54zgrorRN+Iv2SuEHh9XfVg00MQcK71Izhu4JNyPUgOQEkRX4AGNULMLyBXIWQsdy44TIc6
CRh0UJBmbLyAFRci10NqRh7Cvi3WwdHnvv2BDOozmPMMN6HnBe+6wMovvmX9AdeO/Aj9FCO3fq/4
EYYM4skEGGpnaK+biwrkVgqOZwycbztjsmRa9Y/K7l+PC3kYKMiiJoCo4qorB+FSlVulh8ciGLqM
OIbv89rSM+X3607Zsgr1fIQZ2F3RxZtgVUomgys7f4jUI+SqB8BLmHekLWbSOR0QmgLW1JfjxP6h
F8OvZVHkQPwUrld+vKbd+bg8UCUb9di1PsTp+Eg3cki6DZDTi8YKKTc1m2BQMxRXFTXfbNSbxxdn
DvmsZXX1Uipthdr49RMi30fZFUHzGWfs9XZyIW7QBUSpR7+tyA1rO3iexxD17EJ1U1M8MoAx07Zx
YljBuPO9W/TjMZmw8dyyLLclhLW3Q+lM+wjKGZ/LAPWT0xAwsYQ3XBD9M+hUs7O4E69lZ89Znr7u
LYQoHmmMfRGjzETRiEP4+rezefR9IEGdB+F+jOAkUDsXpDwnmb4+4MsiMNrDAiEW+9sB1+AuQDSv
dB5AtNhH/AeMUPc49VAI/fDfVsJgF8XrJYadvgh+yWQ+PMla/b//+0ope/lzv+4Bj7p/oE2Lgily
EWqX0cmvW8ALwz9Cj0DpEkUN0NcLZv3fl0CI6wHymS7+BMwMfPpXMwEigH9gVo2j7uHMRzhJ9J/c
ASvgH/TQ4WSErRhiyOEBHhnid7/sRBEM1iCYp/gdJKuBsUBfFMQoz0IkVoqH2m2brUogWgSSZAnM
LKDHUzPXdxXMDT7N4ixDG/2TFz3dX78mXqap2LKIbOueIlXMDEGixR0QE/RTHtRIphRkth/9WuY/
Jiv7CXNW2LmiMFjCDGX3yg7kezTm6Ln3eYk8KY9H933X+Og7GGjOmFQAeApqecABprFGQPGjktV0
ppX3PCj663L79dMBMEVnJCI+4ETLo71o6fmom6OSWH4n3SFBO09PzWOn6xbZtaTOXWwLCB21tkmO
FVf6HSZANTSUWPQVmiDkxjUeea+bGE4Oxp/DFG+t+yGLOt87JsrvLUnKnyTX/FsYFPN725fNQ0nM
OxfKTL/O8kkFSnS3/vYJEsg3Y6fCs5AmS+R68RxeMXRuUHT8LiKTOMYYfGY0DL3di3Pym+D9Ov49
vy3YMcH80yVLS4wuv+LFKkCDxLwdDL9TnVNudOBB9Ny07WUngIN6eykco/UDQRXeh/dTgnwnWVOI
dcmTJgYy6c7h40+JqWk65FD2chYwaxK+f3ux3z0XEo3lQkbmhrLi9XPFYwkrkC7gd5AkDi5ZPdos
DOr6zviwhXl7qd98KAjrQirquQmIW/j1Uki0uJrnTtyJquA76EdP29m20+Y/WAXQViScMM9CNfx6
Fasgfm4iV9xJBukh/BcdCjnnnH/u358FwQwGQrgPSZygufp6FeJFU25mT9whQEElbmxH4IjEuUnF
qt2+7LoQ//OQeiIv86M1O3gwAXpuRYmtMEcuNMZUcUAlBcde1K6UKbzAlpAUnGx0wEwNhAi67mem
RK8n6L9+AvEIxI8DQiMUAK+fVISVoJEuxd1UkJ9jI7q9TzQYlAWbNsEMqSStO4zPanruxP39GIRw
VYCzAUJ9HOPaeb2wV6owyEmMD+m6H4xxg6wq6ft50E8eoEn/+MyFyDxgpBAApB2g0ni9WO3JkQOQ
Ke5Qkn5028TPysLuQs/54SIXzd7eor97pbg+CUx/SOgjGX69mBZxYXuIFNwNnfS2nR7C7Vy5TtrG
TbHxTdJezQEwilJF9ZnDsWKBPX9NqFUjskAUNIRc9WrfghEdVxOQhXex+QKBu+vA+tuJA34m3OOo
nEchIeDD8sxAVg9i2Fs1PxRWPHWAcRmL7mtJN+X4/e3X8fcQhIogSFBUIm9A5rF695FuCxKiJ36X
SId/sDXADF2e250I827/9lIrtuTy/IsYGkpJIMrwwZ/RvC/CeO4PkMwDUm+53spNBf2ADbwD5t2U
YFAAJTYK7qYjPrtTPoFEq/pbAZTXrglq84/3QATTkGV/I9/CJl/dvpMXdHDeEOKuKMAVaxofZezg
QhEbsmjAplTBDu5Q/B0QqOeYgH8/V1g5RGSBI1GCmn71upXvOaox2H0GMOltbXmw4VGtt4lKwtuK
C/fcO1/i+utEA+UOMg0/Wt57vF6QxUCiD27O7/4/Z+e5I6mStesrQsIG8DdJU7abbN/7D2qLt4G/
+vNQn3RUSaUS9cxopC317I4EIlYs85omiDRm2pn4ULqK8yQmKwHONhiWsjN1o0i8dKrzeyWLjw2d
1y2o9rVvT44KGYiGI6SPNe2JBqmxCLglPgYJ7qPRSvcgyGKQN5HI6fVpcd8FTfsxGelRDmhYHhAu
ogWf0ve8vQvf2CRx01Jec7njGkNEZcB2kUwggzu1/ZS3fgzgAIJ6WdHCLBO97A5dr+nNAf2kDHaL
W4aPitIcxNQ7SOY2Q1l5pZlPDK5zpfdNRgjBoQzyVEJhT1RzVwJ/R0lPLo3CSRrYgqRt4Dw1baF/
L4soomkSus4uH4v2m92b44c86RzMnq2meAKrqXywR635kGciQJOuk5PYOWHV/EUABn3v2y/h7TYk
b16OI//l8KvLn786iTEqwCYTZOmXSq97zLnUvdQCYIUW468J2ODH2+u9vbFJCehh2friBUnxcLle
gE+XKspR+rVZQ85UM/c4BdnWpfU2lrEKMcxhuGrT9VodLq2r6gl1E56q0/6KiOSjBLp6SNUs3thE
+ttjteQ46nJrofdAb+zygaY4c8I6UqRPDn832sjCjj8nNLRD6gVkfvdJoX9Le9VDcuNOc763ynAw
2T/AfY9isVURxdlS8U3Nu9/SiUA9axsh7uq7sG3sjYRYmnarzCGq+wgVmLL1RZ7HwJypbDjbYBlB
mG7ca1c+7tKhw414ucDVdZ7EB0m4N2Trp9VQHLKxKA5OCdDpn7eQgYM5dSzuEQYXyOUbd2hzt7KK
Oz8PIvGclkhEVsVmdHibHTgoXxEXYEYSL8UqTW5JGNzWnjrf7IS7S5CX9FS288OcDPNjIsLwMM8G
ri6D2LqTrr3FpYQHZ8r3ctegSWEjjW2jF+ozyMy9wQK2DFJyKw5f2RYWMY82MoLNsFtWR2SRhWPG
Aj0ljfuJ+Uai7BFNRCrBsoqND7YCoy7XPW7LS3eaYgqXqrUWjJFLpzfmsfGTclIY5QThQTFa9TSz
Mw8MThBG1Fv3Cbr96CkJ80AsAurDENZQZmq0zURvj5/1oTU21H6uvANBFkbxTTuNLsZqJ01A6lp2
aksGaI0Hhn1ogVfZtEsLuSWC9YLmurx+HUoVIB40PalfX1BgrwJtW5lhpjYWZ6NMwi/KBPmPEatZ
DF7aDCihFLjPq3NBdOiRZaKjPkw5xMDE0pnHDCF2SSjLyiMc/a9xp+i4jLllXhz++WiRGhgMC5Zv
5ay1R/MphLLBgNvPbchabupU9xaOWBuv/cVHZf0uXi+zyrrwg0JoKGIZrYmcozUZ4XszUmD7WEOE
TZfe3oeDrfmV5SrvbRWnHjMc0MbEfMUDgjLCrYm2NHdeLp7Vb3JxltEdzsSyYVdhEuHKKACqisJm
qVRPSS7rnQH6lml40A+/hBZb+CeAXU4gQSmOOOJp0fj0nCrVk33LRDwFiKJ7A8Pn+C52Hb0/BZlp
MYVDIwaxdNHJY2Qp+rBjtKulHh2Yyl/QNlv2I8ZyctdPQloJYZhKcbkEV/GxmEe0Xd3Oj2tDHtKo
SY79tDCeBsA/dg5OIhfJn8SmuRWAe3gIWga7p7YD55Ogi3tAyzk8zp0t9w3KBjtj0mlLZZn+qUTf
5fdQ5A6mkYXlRVLoeONYfyNYRL5j9iHWHon+VARjcT8kg3tyYsfZD5HEAkV31cMIHHYPxW443t61
b48x4dKkeNHpCtEEWIWySrU7ynN18FVFKl7EOOGrEBirpYuu8+2l3sZmV9V4p7iXUbqRXVy+23rs
elPM9uArzWScIpn9qQHN3v0Pi9j0nl7+Z69PoWLUuPcViH3RwwMlrES2R+9wS8H2beZHJ80mJ3Do
w+n0iy8fZcJ1cCZnGH382r7ZjnIEu/DQQlzd6arZ/3MSwmIkfdR7QN0YT14uFgymhfhNMJIlNejG
zf10zFOV7qpSZxsxbIWnXW4bFwLi0lFdVjPc1VpuPCXBZKWT34RWhS+NE9/XcaofkUvS932h1A/u
lMofWizwZ+TziUcHVh4CBrKU7i4fciiOcdLA7DWRt9ZPrZ0OfxPDgSb6z98ZxJ+N/SR5DG5Yq9x7
kDYbjEvYN6ah8tTOjTzRoFN9e5Ur0ZZeA+U2/sZL52jdM61zXbFzjfdRN6LVd8GQDTX69SY4D5AS
7S+7SaKvMl7cABHDR2w4q+T7FtD5zzrt0HKKC119rmoTIf3bv+zKDqTx58Dloq60zXUnEiSQ0Rhx
NfvDHGs/nETYO4WGzPsCvuee7HGru3Sl9HQvFlxt+cgJE1h99ezTElfvJ7AvJyaBsQf+MXyYYkYD
DCSLO4zarQ88dXVsM7zqBbZ+GxHrShgh5aKjZi4jfvpdl8chClHUgus3+xAJ2ztbm4xjh2L6xvu9
0rfkeTkAYpmNLHX/5TK4WRu6GKyZNpNjnHraznvcdsLHNG2cO5Ai5kG3QSohm689oLRWfQLulmxs
v7ejGX7DkvrQCwbmurZfVqrGKSY0VPyJE4swTD49Y05AXZygH8ygaEL8v50OPMevpumVjVTj2ovG
6Qbog1iIv+usS6Ov3iZMcX19zr4ZdVkeRWoaGxHnJVe+vHFpI7xaZfWekXJkkjwomp+LKXsO1ARB
Gk2XCxVba9v3syloo2RBhgTEYEjNh0WGM0hX5eI0t84ItpQe26ewzUxnN6mWDmC0b9o9jXq3POLB
3vxy4l7FdAk8vvo0Y5sI6kp1kqeiLg3Xq7FqrLdy9jeH8wUgACTRAolAh2QVRS07GgtghobfOGl9
xOVDObmRzP3IDDUFzAUi8ntXxQIZp0a9PLuyUr8CzlX7XVU7QXo0O2s+2bFr/0WlT1GPajsoH1PE
NL/cDiLrL6w7+P4yxgf4AvAdpPTlHo9jR0xzUko/0BSL9NCYTwMiSBtH6e0qNiW+gyUh61ls5stV
oMemRts2nW/A6O2hy+HmOi1cqdsPs37pdMUo+RgDmZwVw1wrTufAiJ26aQYfeIL9FFJg7hCjcT8r
MUQfRUzdx9vrvYwNXu9cyNhkMUxNyXqZbKxlz6tMaw2yGNUPasP+1aZZGuxqzQ6VXZf3fehlKMdU
u5KMt/f4O/R2F2YGSBrADuFvaaSMAxoZAo3r+yj+ated1PZmUgCULjWpweC1Olw1crIZrNfaSLzX
8HHg2q9F/J/k3y4hMSgt3hlFJ382jRZinVMBskUnEhGNyFJR1sZuJfREEdA3i7VGxl5VNtaCKoxb
Bp56KmcydauH11+h8BsNJkouFp3Q2GutCA2FyDKq51hBbRXc5Vj9uv0KX9SwL18hY3DVsRyGuOZS
311uja7TVKjhsvPh5wAzpXSd79zBUd+Z9S8lMpTPaNRM31EDEPdOEdco/XRZuWcukYCzNxP3QYUD
+hsR8YVOPXdKvs+TGDBvk5Y4/aAejzfdYKsPUTPJ6gljzfk+hpqkwjUz259IH1T1ybZbnO6Ew5fJ
Bzfy1UY0n6LMYYwQZo7wAE0jIJt0bWU8I3uA7nIAfvYh71oMiQ0xqXQYpzRmU7sIu4NM780vQNiB
toQyUU55ipjYroJciyt8og/PWGMapReVk/xSzYmGcXVD18KjxQ7yWhZdV+0Gp7POTPwqFyMiLUKw
rsXnTQ+C+YDoCeSB2J3m1jNbu5kflSHJdMAzZvtZTwtaLX0nO8cLmzqJHh1gks9KOPfnsnRmvH9C
9T92GBw7Neo0ONJZoEJzBb2UAVaNBsdLDbw6TpY+UDqizVjeFyDjP8UpdHsUGEa8gHK3SmHhhYWl
AU6vUMnPJwyJUM+PwI8HzRfdpKYA5h5NUMRn41sgtBHpBdVqnI0O4jq0kP6ZwnDpzFG/CHU9OJc4
myBHp3e+2okW5wGjOeDAbPxjxsEqtLEYxNoL8stazNNf93mrLAffWyCu0JhOuit4mHu3meuN6/ZN
xvF/ywgeyKYn6r7ARl51OYKyxS1c6SY/w0n6ThXtfEgV/IfaKNZPgbR9LeNIx245HR0JlVriCrlR
PS2X7eo8LkyaZVTJXIVW5OWTBnWtZSEoYn92q9yL1eprWdJ/TYi8WFQp3UmI8r/bMeDNPG95bKIA
iTyJLIndas2y7W1DcereR3cUaXPd0QCV57yDxVPGdf8WbdX/dUPB6UjsWbxrhDEd0MkNvkoUbb1g
qt7pgcWwsTO6/jBpUwOW+sU9pG317J8IcSSCy49l4kTQoiIDTXH5gmTRq3PSmb0/Ym4AQ72KT7k2
uF5KV8VLtbDajxXMdkva1UYuuC7UX1amHb9c2S+sp8uVu5Bm6xiI3s9cbpJRkfNeqaSxM/PNftvS
5FjtAhp7KlMN4LI0F5ab9tVGlK2R9mNJT6DBsQHyK0YOI75VMwK1NsZZ32P8t/AKnerobwvtv/73
J+WULUgrnIyJeqtLwegniaqMM/oyUuv7cNLjs1X09wPGUc1GznAlfgiyW1ruDB90Zz3CLIMwkFOr
IbWkp5HHTTTsigC9iI0tvvzi9QslxQI2SVdiaZhevtAWCguhNJx9rLrGeyfSzUeTaOMRcdsHBIEZ
KKhTegjwA/MKCz2ieoJpg8+2POSIRsPH2cy731S27CeqR0r9JdpQSa76iFljxRqWX9Q3PVMNu4z+
OgoNjTqJMcOs2r8JnaseR3tjaNAk6cP0B8jKFkWP1ER8JBk36oArkYfNbTEP4kssTMDLV1SYfPHB
KPg5zFZ26lh077N0HBC90Rn5GeW4n7tJ3d/+MC9/6+rDLKkiSTA9dodNf7kqJnZJZWB65KM+NZ9i
tfuTigm92CqVp2FWgvuGaeSzqZjqrkkyecBsqN+bUeucKZhsZCrwVJNRWj+ZiQUzIQ7bR9BByrHp
Zvu+hzn/a3Lj4d6I8FAaMZpEQUIzH3rV/DLNBsQcssu9qy9m9whhPWKoOCBqNAyHGG88eokNxxuF
9Nxp00M9ymyvFZPxbMZ9saHEcOXEM3laBja8DMjSq4Ilr9Uu5aPMfthYmJTR9dg7ENR2btXk+yh3
UfDR0WlOFUiztz/BOmtnG7qmSgUoNG6BF0Dm61hTt7kVpl0w+1Vbw6ECB3nANJAcS8+BikMYO91e
78qJJ9ekwwtInJ3/cixexTY7mudZVxPVD0Ol30PgKw/gC7aUXK8Ea5ceMiNhHbAYtIHLfQUU2cQV
qWcViJNsXwREh1gHk5Kozka0fNOYWd6g4GJasK4IOr38+asnKmaDzFxGmh+g34E+SxjVBiDHengI
x7H/arkRQSYY5uhDGcI29erMsuujkppq7WVlo/wPMZU3RqrECM5iDrI6U32JQFyuOKrfzMTUYe7J
cOtN1bo3nUpgscz5yFJogQHmXreBSgs7xNgudD/FoPgw8hUq5JIsEw1qWo8L4zT6SsN06pCFsBYR
osqMviu41oS48tXME8DyyT3cXfkOpyRb7mwxaK5nmkrobMT/t3uOn+oyGFpKVJP50OVuwDOSftVk
0btQJ+ZzbcMBD9DBu72z354k2usA7CAlWKDc17kwFbwzC7ilPsLWg9fBFnhXhnjHxXob3UM2xm7g
f1iQFuxySwMAWR8lLtZwnuSs+yJwor0TB3I3JJp2CNjuXh9kwcbRfQMXWD45k+v/v+BqZ1H7a0Xd
GbpfGNMOGl6yd4z5ITbtp6SK46M2lM5dlxsxehSYbieJcJCHjM0T7Zh033Vl/YFuR7EPB0t7oLP9
fUyd5FAzHbgvBA6hOGHefkFvowC/F/VDZ8F5G/Y6oZdIqRndzO/VJHV24yjmEcnK1BsrbD9vL3X1
479aaslAXgUBlCIdZAmFjmZk3u5pLsxI6c/WXgwTWoV5sqVpf21Lc7ohxjPihwGzyoMnGXZTZOa6
XxmivG8VhVJw7LaMnpaDcXk9v5xsvoANHEWIVRgNKlT3hlRnh1m1QIOytv1CpAn/VEDe1BvTAwjm
fr39Kt/ehYxAOEIqjKmFKLZatFC13s2d1PDb2cAIsc3+qpXlfOo44J80A6EsBpfzjyBWtuzPr31D
G6KWcBcIIdDEy29oCH3imCWGP1qY6RC1pz2D3vmdmSOo6E56txGWrr1dh6jEeVrazOvunxWR87pj
bzBJdeBgOuV+msrhvswZdZq4qx5i22o3ZoBXjgRbhpoCmoygzlz1Aus542YwstmPJ0zeddGYh4Lx
yi7ELXejnr6yRcElAjsGYcSC635gEPfjEFvN7CdGrZ6KyH4GzFpt1INXngdkL6IVUAcXbPHqmxXG
uBD2tdnvuqy+I0+L9rPOLCRAuOh/WMqFu7jgbRkHrqVhcWTXGqVSZl9pHf29I7Xuix3r+VOboMl4
+whceyoXZCclLgmMvX4q7JlxOMX7w88H+S6Igv5bJc2vZRob/u2FrvQ8XDIXNp8NWw/2zeqwTaXU
KisWqi8qdT7JwW3OBmY3qNoE6pFzGh1Dp8aDNnP6o9U22HUNqXJ/+0dceVp+g62bxpKxQA+6PHeF
1nZTzg3uO3Tqj3FfdjvMGI0TahVbo9wre5J0TaXgMGyHwnp1g8VV2AoBXNbvyQYfge4m9OkadSOC
vcEMcVEu4zHKQpeBLonY5ROVdQnve0k4UAWpfhkKIrLjIgJoFYGOzGcWPWJ6MjzghGN6WAjKu7hN
1Hd5EurvlcrQ7oapKo4Fnsf722/6RUpsFdAXci6F/QIAeJMXO03iTFLNVX9yu+QutAf4/UPSo7fD
bQwj9wTaKn7IMtT9wqJ4sqfKOlUjbV00WK2vygTUu+UeBQACsLvGKOGgFE2zb4uUZtHGlXptW/Cx
oAsbdKaYgl2+RAxyU4xCLNW3W6c5KVWXf+hts6FAD7b4P1eunGXUSOsN7MzifHW5lD6bgcisUPMx
log9i1HC89hkxbtWJNKD96QtBCyVK0Fvf9/+ItcekitALAPOBd68yhsoSmSU9LMGO6OFox/P/0lr
sO6yROsPt1e6UqdQYvIf2v06kHF1dcycoJ1Tvr7uz071rqSxf8JXuv0p8FpA3BmTmgyBCuRQM+0/
bSz1z5bMpjvDjjeuhSu3HoGNUlfVtSWQrp54jLAPmpte90MdkelkNt8VgyP2Hb0SzGOYTQWh9vH2
o6/kg5auIQkYfAXgKEDEhLr8plfZWWVjMjUGluFXGh5DkCSi7Mkc4UdhCiQQliGoPeSxgKzmIB6r
75y4sewjEg5FzDRmSv2itv4yLmwi7G5i/eBOqvtVuIr4qShdrGDgEZYp/1ZFz6az02IRg8GdJHdk
lXpBj8b1DoUtIzk4NuoyO6d29W9al0/vJmscTvOElMyzacnoAe8qJ9uxzWsvdfL8MUgHAJzGnNQt
jWerQqu0DMwZv8Shf4RX1DN9QugOIpkaZfl+0ha1UCgnTKbHSBPvkVno+2fNnpCDGyiPkJkp4QZ7
wurk6GWI2ip3LVvlZOF5/agqRfELppdAU4b86j0JdKPv4EOWp3l0Y/SIscT8aiiDqu+LYEYnp4uq
/ms1o6QD8z35HVhNWd23XWghvTE2LmpJYcWEpXXL5GQHQbiFAL+2qUHkIKe3dE6Eq64i7cxcCeCu
NHzgL+/tudKeZGzPn+di7P6akzo8tLAP9zYjvO/4dOLflo+VfKfNZXZ3e49duVkof4BxcV9r4MBX
p2swU0XRg8Hwe9Qr7hkLQiG0nfD0z6ssR1iHu0rxra8VQgtb6kGiBIaPkKxzdNQ+OZhR+PMfF1kI
7hqIGxWxBUFf9vK06O2Q2KXRCr81I/UQIca8b6CaeLdXeRP5WMU2XKBvtqXDIlllolOXVLTbNNvv
3eCvzdX3Lq1s7a7uaALcXulNdGc0xcFf2MWk2SSLl88zDKAm8E5T/NJODDSeqw+pOrUMp3X1ASVb
C94v+paOWW6hl64svAC6KCiIvFBLV8lpxnRVQ7tW8acmQkQ8buWd3VQDKsA5yf2c/1ac0tkllpZ+
vv3E/1f7X1z0YMwXyAqcP32BF6wiXg2sc1YM5FwdZOv9pYsTHWU5Z8+dVOIZH45ZYdyrNf0zk73k
zpIW1jHoLCH6AlEUTceBI43+y3uzdd1feDTbX+K5q9/36AiYnhsgXfOJbgq+HlU6FcFRCwchjyQ9
5aFGGzmgRMRF8dAYeurZUo7lQy10vd7ZVZl3e6Kr/T7V7LbbuZ3AvxdJcODiTRr1d81chUhq6fMI
MdIN432fZvFZKC6iXjnnz5vKvvBpMLjvmrDIfiQQ74jb0pUYreZx56do2H9NohceQz4Mf0QzdzMi
2VL/o9l0Nq1poDvRDu5jhEyXfCaIJrikavX0tbWG0PBcoAvhUUoLACwJwPgb+R/jd96E6t8S6q54
wp9Lr3YLYNNFTSGGrxxRzN1PVoycAUxR+SfNs3uFwET0DwN4N0ZrJfOdkqbD05S45sfWmhUeMs7E
XT2g6xXtxGTPh85Nw4OdAznYyciaon3TGt3vHlsq/B2GPjyEvW70RzV1C3lgFhXfaUqmh/sZfznL
c2qm8HbRB8eg1IujGir/dUaWfs0XwQi+DYypl6dKHujmmX7aTMlX06ll5CkBmtEehuDyW2vKuj64
pFu+083J0UQ+67520/R71nSGuuurzngXWVBUdlGb1QF67IUMN07s29jA7qXrwECIb0wf4PLEQrQv
RIEX2pmPEO+1WJb7BGOM05TqWz6iL9XF5UmBqwljkLBqEvDWdEZVqRdPMSc9A8ZADylzwx/Q+yav
VpTqTrpDfBRBb92nJcP0KJn1OwMe/Tyn2qMtRbxRY75pQcBgpjyh3cI4lqRleTGvEpVOqWeno/1x
NkQ/oLSkIjxtYm6cjIO5U2Wbb9V/S5S9fHogUiqERrqiMI7Xo8ZEG6jJbFmekcXSdgbyXSdcGa3P
aQlxce6d6VFNhXpQ2y7dK0rwGQeL6UMu2uTP7Yj15vrU6UqY1O98C+7yN7omjhI5TpHoZzsMykdn
yvpHoefT7p9XWVQpSBMW2jVziMvXi0tGUwtUSP2Yhio5j4WULniLjd175VnoRzgLyQfqCOqDl6tU
jYO/ZDWZfpMzsQdhE6HfFjiH28/y9nIRJLWkAgCfXr7e5SpWNPaz2qSmP0v4FRFTwwnhulOB0cdh
6DFFrnVa3FUgtjR/ry4M7AVQGf0j6onLhYspivMhljye7jYegu3yRzjW5tEd3OkhFcMAJ5apjj3P
ykb2c+Ws0tRe4OL0dXUyrdXxkPpkYVCQW36QT1+mtBWf7E4k+96wogctxde1rKd7Qkq0F2bpvhu1
5N4VGXaN0UaK9Pac8kNoznC1wwl6M68TlUAasbMsXwZ9996aqZZ3Vd/od0kO7cWr4E58vv25lyTl
8qDSloR8AyuQVg1YmMu3zk2YVHlsWD4Q/tlzujh/iu0xvMc1cHhfNg5OyBnU3yQK2Wxb47S3abbO
6rBLmKgxRwfld7l6n0f2mMekhDAgKl8t4uquDyf5vq+wotnNUx5StMivkSlNBOvivD4Dr8kOo55s
tcauHa7Xv2S1BSjDldhJFcsvLPIGJrEwVgczub/9tl+i/uXrRm0G/cVFDITsaq3JPgK/HzqUSvxG
zfFEQf07/WaIJP9hcQd8sCpwpV6rOlnotVVrfCNB0OQ+aFM8HmJ9wmS+inA080JbKbJjN0jc6wWg
0m9kCEDacFFAVbIGZlrtkhj/NPJRq4PVKFwIBm2sfAPcjgODZDR7l2kacoUpENRfY0MSc/tJr3xa
0mJmv/AEWRow5eWnrfHVUdzGEf40Mu4upaLgw9m479jJ3RFQr75DNDDamXr/Kyzbz1MlZ09quvqv
8FFmDGxtIjNNARU6+2qLSb0c+qGshQ+MrTkXhfuHwzzc2VHuPA76mG9cBcs+WX9gEBgMGRgNAnoy
Lh+7RJEWL6JB+HWOvqGl2vIpVdoeGUsm/xuv+G3EhDMO9BkJDKay0MYv10JcU0REK9s3a8X6CVid
Qn2Kzlqsu+91RG536Loq34xJkZ/6bBqfMW15bBNX+Q3FihRZz0PrEOqBk+5VPQ98vDvCvYpBTewV
Wj9tQBGuvRgdLMbCHSXcrPMhO1PjqnMm4Q92OINXDPWDBE8IoU5uCaotRcjqGxBSlgrzBf+zPmSp
qPBiqgzbT9EzPoWuq50UuqqPdatFB71G3ShDFXcjxbryMeAukGy47HZK3OX5X6VYSJO2c2JH4dmK
6vgOUAkrh7k4ZK6CmUtUMAtRsRNgcF1s5AVvm+1IoHBlArZDkgUK+Sr9kCJIiaMiOg8yOusq1vF5
X9cPlHHVHosJvI3mAWHqKXDPRp98N1BX2NiKb++t5RfgZsq9TQPOXO96E9tFtbSic58tNG94817V
xB0yqMhgd8B6N1721fVIrcGYEF6YaFy+7FTN8bvFCOGcMPI/GY5crEpz0+sbB32gmUH87aP2dkct
ABoYSYI72QIafrleBL43o9iOz6qdoHOQKyiRJPfV6CILC7Byl2FgvhFI3uInKVPoZcKJWdAm0Pgu
1+xAIEul0+KzHozjRwQpSrmrozwzn0PMuTsvKLLqE8RDILip3tpcCn2ZYT9fI5S4K8IwYdqn98Ow
M8x4PLezMP7k0RCqezHJ/H2Ct9kWcODK7cZPJn0B4kdkYhZy+ZOxhGCWZVTJOZpsZV/EEdLYaa5/
m7MIw/JCQby1dbS7Smv4tU5Q3adGbQOWN5SP1MnOAc0x4044qXMXa519mDr0R7Sg6s62LOKH1pgw
+rZHX8Ua1AVub8gHWzryToDPfABXpCEsgL9XQXH77/uN+RFqEEzpAOSsI60eaHaTKmlyNoyfINfb
3Rzl9mL1Hh/nyNrYbFc2N+MQ0LroyJEGv2yMV5FED0VPUyBOznRH2oOhjq0XTe5Pl47xacqjz7e3
9rJ1L4MlRQuKARo6cUtJvNpmGU3zXJud+AwsDaOvpEyeSjXKvTCVcuMtvs2xWIr35zIh4xJYN1Wj
GNKTHjfJOTSCCchcL05jrGr72w909fW9WmXVlmuHDgq/LpNzl2APzh0d75CQtu9w3bGhshc//4fl
6P0vOSwuB+tjqo5Dbzu9mpztyTI/1l01e/002Z4dKe5Dh8fe3e31roQimubCNpBioFu7nuxkgzWi
tgqJFz9P6wAns92XlYhOGCq2njUiCwPVc4v5dG2TLPNiMOwvxLlVfMeiLeygKSTnBrLgo9No3xCi
EAfbSbY459e+HgMDFJAWFRr4N5chhA5U0aO6ToMxmFzab/l/eq39dLL2HjHwb7df5ZX9yMyGcl1f
xF5BDl6uFcm+s7SMqG5pVXVErE8cqnzqN/bjyqKeKRHYbsI4/XsEdcAMrTdkEcggUk0CuZVAtgBz
3yJcj4T7bkiJVTuwE9a9Skq2Z4pML7MblDbcBX1UgfEyDJTiBlP9043wzOZ5KD07mKV1cDBjPba9
O1MnFUM6blw/V74DBAzOKOTxRVNzFcrHFGvDQKHR2zeA9/PY7I6zHik73e3G4wSBcmO9a98CphB0
D8aVBtDt1bdA5qepnTQlworqnoQGmf5gSI7//MXBhMPgXiBApKLLU78KrWnAZ6rRtD2jRmQyCiMX
myi0/j2Ag8FmKAhvjTaNtZymV6uIfEIDvzPzs6sm8gHDTY6ocNNDqc71wWmcTS2+KzFhWYw0AfY6
+2f18vKxmSBxhMV50JinxHa1JF1juFP6UT05oANOTVQO53w03TuzRCgNe0PrB24nxZ6y34LnRJtW
TtmIQ4mhPTWdU78z58A93X77V6II2vd0l+iwcNesEaRD5+RhKKbinGRd+uios/s4NXWxbzEK+fft
xFem48fIie7jGpDROmaezC1L5U1i75tCYRgrqnAjFr8huXK0YT+CIyD2vyQIl186iYKF6ZaWZ1Wt
DGDfhvUQsL2+zXX/cprnfZaX8qG3hHUg1ymPFXjrZ0RB6XNYVn2s5tY+2kr1p6nK+AjcqcDKjs/Q
z2l8L/rsu55YLeKK1fwrhPvmmcocbdRlVw4eyAQuZfQ9mM691PGvNquFa3qaAxI7z7NcPN+neS+Z
QGx8jzdSIsubIoWmXF34NeC3Lt9UCC8PbJ5bnYvWTNmOSR+f8EFEX00B2pntO6xJfkYpBN59rbfG
l3kKK3s3mGbwgwmDdu7xiPkc6GH1sZiF+BkUk5RHF5r+ubT04Bc8N72gadjBfWuSVquQHsGh4fb+
vfaqlrb20kt+USm8fIbZrQ2c89LqbJhl5mnol2GGJnP3+78vw3xv0TKGuUjhcbmM1hZGlAVuTLHW
VDuzy6jr42iralz+llXeRy+Z4SWTEJqe6vKwr767kU05X6tIzqKsUCIuq/E+sQysgBNXnrDJ+TsV
9rEL2uazMRbZBljjLUsFOMxCC8G/DCga0+DL1bW0VhNIcMW5MXob1qY2fsE8PtlB6RGnBAuodFcZ
auJZahk9Dyh9HirR48nYZYknosY6FPhOb4jAXrmoiU2ogpmQlEDtuKs7rwvbMIoMmoy2MYY/GslZ
2Bngq75PosefWKl1xqrq5ISowJnxY1I3xp1pQGHDS0NTg0PM/+tnZmuUOWOcwABp6/HvMC6U0aQI
VIZxqoqZ7+3d8qJRePkhQYXT6WAIzXgA9ZLLV5kE+ZjB56TEk2bzwagj8TkLl8ZgyCgB0ST0G8u9
o3cu/tswl+/5ItUJ9edY8YYYco5XW0GXHuuiM3+Wgao945sYH/ViZPOlo9KDoRFdAgMvUErFk6DG
I5x5Ox1M/aSnfq+YEGjsSpHftTjnzyDnOcMOS6rgkOI38x4Lw8nZV0Y9VAcNJnK6b91kesZfJLT2
RSRG6Deh0+0DSe4HvrxSxNGoJx1qhSNjjFEaxDf2s1rbi3e8wQA07CL1gUgoT/Q99HyXIQB1Flpj
Qp1t5ua3A0u34tch30Up57WJ/Q5hH6goAziK2ZrFr3Ix5cJ9RGk+dS1WvJ6uRsMPtbGx7AGMiVl6
JdPiVxD05fc2m8VwQE2iuGsdBEm8VAaYXI6MdDMCch+A9hlHRX2IhxS5EMnajacRvBHEDWygIRh+
Wuc2tWqdvm04/U6hCNXe5OJjvUtQEhII3EVgYzopnb+TWTE4vb1F3DeBazlqdLcXsV5Bb2q1sQ3F
tOKktOazqFNQPsQD5BcxuFGxho+dDM7vbAtv6ma3OCluNqifE0vNjr1eIIcHmENLH5ng4Qwoy8b4
o49j8MnCebtjQoI/eTOXWCYrU6tiF9xn+n9VPwetB9VteITprhZexif4EHfNbB3gO+rfY6eN8h1+
AHCzTaNBEHDSxkd9bGfMgaKmZulMN3YT2LofaI7MX0o14+DUfV0Z+yBTM19DXorRUPv/2Puu5ciR
LMtfaeun3QfMQou16XlwdwChyQjqfIFRQmuNr5/jkb0zJEgjtrq7pq2ss6KYFCHgcHHlueeOMbqU
e+hLQ/McLcDseCjSJxX0pTLLZbORWY8TrwHaPfaonUhMeGdGVygPQ4iOmw1AFDUBtWU6ulrUjR2p
VBVxB7Sikis0IQPlk1GPgFrlSmdpjtkWnUQElDI0KBUfwY5jBJloZ/mYskiOrIQqJdgPSl8LXjw0
XwuBafTRsCxNJD3YoAAPvdS9SAnexKnx78CVGV1JQTsgLlnp1UooEOanqiKMIkG6xbL7dAKEDJDd
ERVoSjptY5QpZza0n/oAmlgPwrL1/Uev9FH23qMoiVQ9yqDIKPSaQAWh9PYBNHt+8JtY7tHyQxM7
1xwBDXOmKs+vvt9j3MT8IIXAmsJBIZAeHIAjzmKQWqqraLHc1LCsk55qRWFsVLk6enWYOyoYDxxv
Gp/FvJAWOKC/2NoGCr6QZUYyhZMxf5R+IGEuq0jvq6MeTJ2Ta2LBpBxov+/v7quroEQc0R8oZjgn
s7szQBIUgQsH+QOvUzbYQMhDFtMS6uzzVdCNgIM1AelBIGFuI9VTitMhpt2xTbQRveLk5yRXCvb9
rXwywjmvEvx4BBRNoEPn1QFeA/4XX27bYw5aIfS0N1DBiDyBE5dVuuBtcc3zcU8gWgqIElYHcX/E
zz6uTS+hyTzssuGIRuy8ZRgK31FzaG6NMTFQLANg+Pe39jkQjkjw+wvO/KBIyYHpaYfhOKmDZFuo
nqPWiE5wSiyD6QGKyJUA57zVNGjEIogqgpB6vmAkfjG/Gggv4OgAdGCB4OfjTauGH9WVaQ1HS8ne
ckuL99k4oe0yTs7CpvycYsPtynCaYYtiv8Bd/3gpvYriUquE4TjIUu4Kqd5tK9To2ZXaj1sgCUxa
+n10ynKvWvkYNAV2q2VCqS2N5IuNy+u6wfbKKxiAuvs4kMCShDEEqemx8yZ41FEsrXiAdGHnfnUV
jrUTAbrjNz6b2ayLxk7rsuEoToK/iQX5HllpY8Ed+mL5MJnA9SFdiBjB3PgG4VRoToggHi19SFx9
ytOENHXjoX+HaJ6+369fXQunAr4jGhoh5jW7IZC/tQao38Yjry0koSArF6kfPAdwxBfwOJ8j8wib
6MgRonUDSq6A7fi4QnrspULgq9KxB1wVLpJoZKKjwoLJSGdZbcjCPipAQzqkMBxTTpF3IwqSsAvr
oclphBmTyWRo+WUJ9dOTsfXQkQFWacTpOIHjb7xUsYF3058mz9MukhAqjFZD/zZMefwM2d2O27QX
pjWKWqHgjGFSw/3k9dlSHInLlJnMAb8BArEmQnpQCHzO37k16pB3ij/q4xHt7SpHCHSf9QjAEa9A
by6jyvdiVegLYYCv1hEJ2J8YI0T6Zttf6NpOGGNhPFpjNzKjQ5kqEv267ZndUunhZzWL2C6QOahu
h9MEqMzH20MyURtgSI7HOgHKHMxRIuwNH/SVwoQfwSP+kIh5RmAzpUvguS+kuQGUDPLNqCpDndJM
miOhNGlBm0xHDTY66CmQbqt0sObFuYoLD7+VopmrKSD5sWU5KgUYso93ik6RVWcYo3i0UEyCgqjy
Bo0Mm/XQo9T5+2P4hRwFGI1X1MCSgCulzLR7m6KMs0gS7TgBr3DjWcicR5aJDVyWKCAiHRhZ17mA
lD/JdDS5BZDTGtDkrYgBmClr4/b74XwWcwjrwy+HjgZaAXPw8cbV0u8gFIzuGOdZjOLVyqJWL/9m
WAQIqXnZLYIyPMjAO+O9PyeZbIVlKZfasVLRK7vvKtyzDLyL1JjgBO8aacG5/uKuTDj6GjduQD03
z8mbsp+UbVipRyQPx1VuirdJAga076fu8xbl0SXAp1CHjxTC2Q96d/jboq7EPKr1Y1Zp2SZG6cWq
9ZXANdAXyDVAA3LxW68HmxDxVmCw+ULNuZK9ukymUR31IyL/Ek0lE1BbsY9o5yfWqinHJQTg59OP
UhPghxClBg83vn9ctCH0wZvbBcbRaMGAFcXICPdmI6xLSX4CT+DA6tYK3SDJX7+/z8/1XZA5WD4A
5MAfqgLW+vHCetCAs6LCxKKfUv+mqqVx9IWksrVWuMEM16cCKWkW1qa8D0YPEUQFzi5yjqqNOvzx
IAVaggbVylMNgwskcUF2RMNs0fEaQyWoRs0WBPLn8BLGC8wtCBQgsJC3nYnJOkZDqKFVjGOZCJmt
ozaFGm0doWMtKL/EHskFy+tDhlZX1kEbY5MZtR/aUlMIqDmrZBb3AMF8P4cmzyZ91EyoOoaQAA0H
DoE6T7QCndRrkaoGJwGBr6NVlgIcvaEFhEAqmv4xHzz1aJTwTtHtd9JMJ/LBKkPDUJJycLlVPbqP
xkZ+kciTjlqcIDSf0E2olTcm+t2sssi33CCKgPYyvSocyVCEfo/ASl1ObNSs5jiWGhpD6Rn8OCJq
UaWi5ZeW3oLCedrqeob22uA6sgCIL4EL4PmqyTbQGHsVWVaXPhhgbyk5wUIZk8TQExsxgfzOalG+
3VVBfELoN30x/FBt0Nq4z27KSrUiOytC+eRNhuHAak8f0Vc4qEg/eUPKdNzMKzLS4kTAAjM9yEqM
zkt1MypnappqMxRt5dm9VEprgB6il7CQIhHKBiWs1EzVqgQnmV5s67aK3krYauCQlv3prsxl/SIq
0QGa5VOsHFIZTHKuYaBjCViXh84nLXjUBlp5RZC4aJDc0SRIdBr3JeJ4AAwNjS0nhbYTfPRTt+tC
7VvA9PRYIt/vh0/xVzitMGWxGwAZQnxG+XikwJTYlkbShKdA1ipbQPfbvZIazX2NdtuOoHTNpjIE
xc5LpEqmXBoWIrBfXv4cFkJ2BPmwmTYH4Y0BKg0xPOmjfBMAbIstFaPPch/qXN1IqwB4dKr2fsqs
ullqivDJSgN9JowX4IyBSQfN7ezm9RAdRlrkmk/IC1T7ITfQVyfQQbiK0IujeZG/R1GwsHACP92y
BrsVWhXHD4lsuGYfZ1xIcDZxpuRTWgX+tW5iikN0jbL9KhEdLY89p0AzKZLFRf6Cgs1yQVmczYgP
AgDXh/uCLpuQpSKs/o/XRzdqqccI1BMo/oHHGlpTE+xI1vqLwRylgxQFCCh6oMhSiI5mxoC5dNqD
UqOtKsoHyw5k5VVebzs/HXunyzL1UFk9uHyydBJ7VsBsAX8gmOoRubK8zOkjvwaUNAwGImV969va
oKsRU3PVWsew9mEkTmA2Z5KUFagGQNg1o1EFFDZwtiUI2H2jqeqFFfiknzH1EIL4By2e4NTMDGUE
Uaq+gtFxAs2eBrySBZgJahHAIyOiNgQRsgWP8ZO+5OGac9AG6Tlk4Wcz7gvgeUYnI+VU6xX8cCBe
OXV731yXYn4dV6L8UOa99oBmdvVvDUvxK4NKjuc5oTDn+Y0ELe9RZzIqJw30VkyuRY0mXv/2vQj5
bLjiKgDegXoVc4nY7mw+UysderkolVOIBrAb0Wr6W0HpUTfqg0YwmRKT5omm7CSs7Q+ouXuzUcM1
uIeX7K5PDhAfB6BKcC9hmSC/93FnJ4XaRqHfKqdukqX7TO1CxyqQRgoawb/9/p4/2ZGzS81MIBha
qapGjXJKTfR8HAohpbBXlvB+n0UFfFfYxQhagRUVkISPNxQakgiinVY/BSM68sZimK4BmVYux2xC
tiJrSteXFZTOFl53kWdF43x/k58DWcC/IJqK9DXA4p+xf6HaQ9/rnnoq1MG0IzN1wyBKiNqUW0A5
H7pMPNRTt87V6qIzltr3fLWtwBmGLD2qmnVkZWdz3PWGIDZZoJ2maZj2bSwpR1ClBvsubiYGDoJ+
GydFdogVMf1RJclNloecnbSKfrMZhwQhxz4C2QAYClL5H5ehtlpjMlDtchIrWPVEMvq+IWDkaC4q
PIfmPWATJGU2FAo1a9V46/121UDGorCwr9GnvSlCiZWTFT0trA+fgfeiXOVxN1T8QJfIgCnNQV91
7AN+DFjRUW5H3x1EbWf6o7Iy1FzJ0ZokHTfgZ60vtRjQizJKBVsR4uyx9pVw6TjMj56KFeLxI2gV
3rR6Di4CLjEMdARVj1khlwFDj+8ituUAJrUVl3FGMxjzkP3gwZh2ViEEKOlOy2qkvmo19ybe67EB
pNsjkE+tpLBJMROeYunV0K4mcPIQUa11GAdw1wNqZlO284ykNwj40YVVhWYezyVg6DvE5/sKpYFh
/WBCi7akUfqiJ2Ci7p7UdlLvLLEId2UOGUUUUJBYNM9QCkbTioeTIj8ebk1lbABqjdItWr5pDBmr
TCYw2wqZVXAsBDfXi2lADDPJIgQ9kFAkEopHlnoAfSIg4+4N7AROWIi9hyjux00n+k0m9UUZX/lq
XMnrYQJkgzSBD6q/sDNrmUDcx69dLCfXaMtSI5g1xc2V3LTKCoZ38hRKkQpIbog+NiSNLD+goo7u
IURCj5MlBTCXhhgr2jkgV42KZ8Bd5j4FmKDyOo0w1nZAZBSYh6ShXVdKrpKFpzQcQqoI6WQrjRSh
SbeX2J5fWbuRUxkiz98xqY9jitjgEsfGJwcMrTOQZQCGgRcnQA/ObC1QqYaA9gjylYDeDaDEXiEV
YEv6D7QbAEm17nB2j1x/TKXooE2YwrxbqcNSDeZc/WMQgOSjZyboUlB2MF9JWEqCYCGjctUjQ06H
HC0NO5jdm7RGk868rvSr2BwGIsfSQhD5E9oFli3CgefCKqhmiNGPe6hpG80z9NS4muTLMNnX0kWO
5J+ptEz1BCYipKqCdDWKTnpjoWfW/RirgGkX1Nf2qbEuK9NWM4lY8l2URa6YVvZZfv2fD42J6//4
d/z+nBcgkPDR/evjr/+xD59hLuZvzb/zt/3Xy2avuihes6umen1t9o/F/JUf3ojP/+v12WPz+OEX
MDuGDSKur9V4eq0hns8X8V9z/sr/3yf/9Hr+lOuxeP3Ln5/zNmv4p/lh/qFXOKfEWeoxTvPnvP7T
/9q+viZh5v9vNBc/fzJvUc7f/rPVuKX/G9AUiLJYAJABg89Tfj97jeMZE3ApeMcIdQOaj7X9f63G
JenfkP7Ee4AGAJKR14GC3KYJ/vJn3mocGR68ASRBSJUgbPRbWo2fu4O9U0DA/8roEML5sQFiBOhv
dr7AnB4lA9xKF1hxonXbyF+F1Rb8UWm6biqmgzAd7CsZQsIqOkWJq6FZ6coWxEdkzBSUEWwyaPKE
ouUdyICKEOykKxFtRfVNZaJLga0jcKPSumBlfdVFriK4greqYjszqFbuUrA+SiYLdMeINlW2Vvqd
p6/7wPZaqiVMb9x02BagZM8dDxxA43VaARexD7bGbX2dvgyP2tvwCKSBehjTYxg9jOo69Zaw5vpH
Ff1phma2MThJQMEfqLJrCnb9Y3w17vIf5Q9Zp9qd+NoFxHiSCmY85T/yH+1rhiaDMZmeBlSfX8Ep
8Zx2fB1DYAhwaEneMi1f9dG2jZ71GIDd0o2mfa0g0+WMYMmLwXiz0tqHRHgbESdI+4AM0WU/Lngz
896c81s6R5jehTcN9KBRPB+L3hv3RXU0k5VobjXhppAvVZ0cpjfhaN63u/R6uo0fFFtISPwA3qGy
o6CWt0oqphR1gMWpBy8xSIEqVF4QBW98d6Quf27CP2VteglARVP/5c+Lw5yZj/+kYaoLG2SeqP0D
bJAlqTBvZ/uvJxW+WHPQpkAf8xQvzPdZ1MsUQZGip7riDnKvsaQowEjPbU1PgzSblkrpl642E9J/
59XmRgcXDyBFBOUNoiwoIJ93lKzUKffheqtuS3V3pOiaSCMWMRx6atkQ8XTCQ6MhQ1UW85m2IJ5g
b34Wue8HMLe30iSeCi8NVFd1exs8bmh10gKRR+oE/BdEux9pswPkrEGd3rX5OLx46H1xwwseYIOV
RGiArSLxprhCZQTYfP3JRUGS8hRuQEqveIynOm/SV//YINWiUz+n8Y1wUAzSbMMbEWVuBiL7BJb5
KhH/+otakMEgaBjTRwC5oLiJGHacE8SV49qOGtJ4VL/2d81bkDLhRthHpz4Exo0oG//Sf5gei4G1
YG4/9Kw7+Sr1ErrzSLurbvWEFgnZGRXR76Xb+qVz44vxrt/6LD2VRE9IeEIhN3IdokauFWeAU1jS
KaE5WlRGtA+c6QGptoCBUTJ8C/DsW/GcPRfPFaoefP6/UhD98CIeFKhd3vwAA6ZKcYNANQB3SewC
iVmBE0YlrUmyH/I2ZLVJelQjInx31bgeCj8TCjrAgCQLMbzlZZ7J91/L/Edc5iVpMu9b/I+WJrMM
wU9hxjkFQawnI4jKZes7W6fsBskEEEZ1C9l/7WUVNAJlSBqjRiOhSpGpoKhL7uLSJWfK4R9xyXmo
7edtojoMYTbg8ZCz/nibsSbHJYBiqouwIkX+ll7fASR3oO1CtmnxQjNz+G++kPyV0kN/ETglCE2h
D8VsFkM5D2SzLlW389AyXTFztN4w0NYJ4IKVHA6DUxeDvzKsWqcKyP4cAREeUumxRqpqNG1OMsjk
bEzXoxIUmwAtGqgKfC/4CIPS0UdI3upQFsiS6iZEcuTFGfPi60FWE/BXNb+1pPm8QO9vZ7ZAWR2j
O0kYqa6l0JQGPREHOsFrmkgJkhqTJh31M5aEDMqsA3cXEe8RdRnKSygOryOIARnDPntMUmIAbEmX
lO6Xx/T9+Gbr6qeJCBZ6jG+EZb8G+RqK5xKCHlfRVXVh3usrcyXfF/ANzIv+qdsPbrUPFxJbS0s+
Z+75gy+5NtNv/9NLznfczPWHbfdfB2yOGsyDNBNlAWZe+ViC4gOFMo91S4L9UoHQ0taaR99/j621
dK+zPMzffK9zZuXzMefs7DLAZvy/mdSquyCJJhA6uvf3Ir24QIdq8vBwc3W1EJU4L8588d5fZyZO
fDPTO4tfZ9z4p2YNiBkRN57rr5r1U7Gu1qjEsnUKA3ldk4G4gqtQjxQEtt2uOGTk8XHDbMG1Nzr+
iITwoSB3KtFJRg7oK0SsRaNe5sie7wY8ly/VYIZoN6+6OWLaJ8g/DxU5R8sJLsGlEtMyp+K6mmgG
zphjsSkvKpGi/6GB4pobY/19YGFpLOes2TubwP8dx7K0Yc769t1Y/tYN86XefrdhztRl766jBT5C
kSk2TOeAyFnf1D/WUDK5i04TBYiwlhi5Fud4lnLro7IWkW1T3YYNz+nArIvkGkXrmsyUgAUhg74D
PqExSLRSQmop13GH4CEtGYqZErhLS5CBpRNzXoh3E/BPPzGLKzaL/f+9KzYnr5uLrjlQttZbq4tD
7JAspbkrwi2m3kpVmfSm0CBGo0Ym/N27ZCYuf/ddsjgJM7n6j5iErwKIQJuC2YyXPFmfyi8UlDlM
PQBiLmM/cvKjcHp3/wMMsOzeiRh59W1Ss5qZFw/0WNsKWV1dHZCnJiNbbUd6v2Krm4isvheRAO5+
Ja//e1Dz/uFJ25jg48WgRBdJWgZFQ/WjRgYnuNbddiQdCzr8Vm/ybb3BQb7X98jbHpEnesYrCyqs
Rhz9xlHIreC8lCvlQWMttVYeLVcxAX3BjQfn5OjZx1uUQF/q9rhBvGS1RsUZNZm+1hn64KxMFroN
MSi+7Ia4l0j6OcM2cF5BjmKD540V9mu1VdEG7foSoSnBhu38mu89pl425FWg7jp2DbvDBOqE2g8N
ifHxMTVfTPaaQNvZtCIbEOM5wRNU9ZPv1k6ITwVEwA3p86W2J+nuEqhOW7PXFjSUQQuMQ2cJsWun
IeK6owb+rOIVqCKnoevtsjv0F7J1pp2MAw+XSa64vovemk3r3HV02OB+nmP6rLPdQ8/uDia5Q3iL
3l2eUuqquFxG8jUoKqGM3Ts8Bb5wom02tknwcmWT8Nib6KDrKtkcro5HoC0JkG5Et7e1zR/3oEgm
25fhApTuTksrVtsN27b05VaG6E8JGI1ZRF80vA8MynbFsl1KOud+25J9sgaolkFBsJ7e77fRumKl
jejQRbDbZjv+YQWrnGDdb7r7EnzzpMhJT8dNtIvWLQCZFJkf0m4iil5JlzLCh9Fu3CgX/LJ8hB71
8HUbEwWPmLwcHjTXuzDJ4+qtJbe34jEEjywRCSl3YBnEHBd2zcR7+yFeN7ZOOjtfP9SsZT2bNr1j
7DHNAh3I2ifuSEayyuiqx/0tnIRZavynWHx3EGZWfNECZYcCNNXVSG0nuFPcwN5Z525ILvboOuhk
u95ml4aLGtjNQ722pQ2G6IyOTdmC1bckKeaVS/8jkmJpfmaKvmrKskGJN58fvqm8vXHR23twQ5KS
/pDYxCyS0s3juKO24uIMZER0/MvdZnN1XJieZaE1M/N/Ca1fQutfU2jNbMff81AuyYdZAPb3lJ+g
vfvCqkFaC816OMnkJ7S6oDbeFICnBLqpYhUTXa4fa7tzOqe1W3tyJnxPbwdncJB7ovy5cVNCS6Jn
Hn7mGSn+HCCBTv6YrSVHcszNxGQqMc2R7YCmdmyHdsQEu1sZp27VrQSqMxg0zML3EBa1dkTGR26p
UTnZbcsGqpNdy+zO1jad/egzi5k216SgL1n3tnA1QosCYOX0+GtBU4Y8DXx2WAwJrBpI00NEAnLz
qNDHAn/nLj6MBvc1peZlDu14it3Lk8oaGEYdOeV0J7ck3lmH8llxJ7qDps3I7nJ396AjKBCQVQLz
4TYnFpnOWhtq+mV7C+IugniGQWABjlQjx5a88Pl44wO6eoP6xvM9nudGxcvLS0KjDQVSzPGdxE1h
vKpkdFqnsPm0AFx4U7LR0Z2UFS43ClBUwxL3e72N9VxY65kpH5pDkPlVjsg/Vq/F7LXUxBdfeQWq
nK/ktmM8w8mXUd30drHO1qZbrAc22ooDVnlbRhClgBUe2uh55Ph24ET4LUN8PbUDFmPBFWY4AZaf
/6100UsRwYzICe2aJnger3ZyGtrTKnVjPDus4j18XrR8ES/SHCaN6EwwQcGashvv0WkV/6sXklvZ
vVOvJ3tksPQ9WyayM9gAusOaLmCD4WbwkDCq0PZwG6A/dEYb1hszYHGXdkvTbWkrF7orOSICQcm6
cwqGnhewwDVsexMrkzsNlVcFpRnwNHawIuW1uJ4OyjHflWt517g0sH0G3CeNyIThSJtsFRIC89wu
3cxJbadfN4fmIDoiyzb4pP2RoWaIBhs046KgyMcW5qZnw0SawJCEYUjD2w6/J3bOBnxih2wyoM9U
xT5u7AZTsUXcCQao7Oa2aev4MnBDMNr54UFgYGXsrF3orCzaEf16vGgdEq79NQWNjBssbZ9FUTEL
WP0SFX9YUYFqqe9FxdzZ9VpViEMToqJzagiK2tbdDgJ/cLzj8FfF4OEsyZAR/Bnt3nO5fJCYaI84
gZ4r0hEoiYxFTuoK9LmDw4pNa69Dheb3NdyBlk12ykLsZwOHMKGJu2HZvtn3a/1+wH5WiYc47LQZ
LwA7YDgVvp05gFFz/wKnd6RI/uMj1QuRHOT74NTQZGOtG7dxcfgcxQX6ao1+vmsk9al5PjmQdvb3
IhW0BQvzNPOFqi5CuWVfqa6CkAA/0S2FJ7/vKVePra09T07HCqjFydHuk/UEqaRCQiqMy0n+0KlE
dNq6CQOKFxJTtRNWu5ETYN58/OxDUvq2xwAmx3ffzl1/E9qJU7ulKz1x2RtDsmaQrxHL3eCKvy8F
OoW/NjyGUL6A1LFyj/dB9kpP/BOkVeSUeH/AsDZ2Sj0mYMK7beryV/18Zf3KX5HjETj8X3+TOOEG
3Z5cfMcVQ7uktZti3CHWJXHQGRv/xhhZbKd24WBMuMcMWgBs+hgBl/oeC3AfqYuvfery++GRC38T
sWmV8/E4/DvGiTvJ8Sp+5fPXBdcT/H0QtodulULkcrFrwIAwEFAI6WW8TmEz7NDfDPZDQqyjtqnX
ySk6qff5GuIburU51NfSpmeDA7Yztz0bOQM8e27MAKjEJNa6GVZBpQGNoeVaGxoD8htE425+ltE5
aw6TDelOuXaRsV7+iu/HAWsg4pR4dkEbWlGRgX7qpFEJCYWYBbZwGTqxg+b1NgOBM4wTgQlQ71x1
lVAIlePZ4ypxfai00RlZiucaB5GEnwYWzpfDVXXg8jgFmEegBFAAehqZRHemU7xpMCw8GuzBQsZG
ol0it7vx2VUO1I+LJoE0c81T5IYMat6DXvMojJIRZ8tGiyKqYSaRkrEQBcqpsDdcjVpuua539c5w
r/YlVGUFNbbvoUNlDLyiMbuXHA03XWOCarvAtufnCyRtAD/FjkJ9AKG2q6217sktv0MTE4MhY/hs
1a6Qz4XKbXFAMFpW2S3LEdoqbOOIygVc27IJVF9HiIGowURvVh70POyyFULh63qtbOqd5Mr36rP+
XLPx2cfOrFm8M3fdag2/OqcTd7SJTGF+pWSLUA7bT86909nCHksLy9N3FTe8FDaDm9j0DRxa9O0t
occXpNPp1c3hMSI3Nz15gdXnYcFou4pu9APbcmtPIhM58RBLTa75VUr8kONaFsxDcCrigi8vt9aq
YgiDML7NSrtfWZc+VtjETJWwp0dsLb6kGjPx8spBvMntV/k2x8JwWchny8PSlNgHI0FpLcHuYDsA
rxDe6x1lE6w2WElujueY/p7yzYRsObaQRyMKYxnbAX2QIVwnu4SdSQ03XxuuhIlTNvq9gNBQ5uK2
6EFmGh0xMTsarHh4j9iWayt2euFfvOV2DCPCw97P8ACuDbfABbWCv1pYQoPpdoCPERZCFtoZ/jLP
i73zSOYhHbVAV8ZuqJEnOUfrSls++yT8wHILlR8KZFDO/slwz30PfqDzA5SP46/QsdVB87trzZEY
el3vJAjY9uBvDfzerEVbCYm/Uik/uzrdczNV2xXOk0TaG0gxll2cLVVINS7HYLE6mRNvWhd9SyCL
4+N407rVFTg197WL/nD4G5eGkMRbNFxccckcQQLn0FVc1sHyRWwz5ihBPOBmWODOuxiO8pV8Fe7a
B+mg7eOdv9YO3V3uDkTAuyybh0gRWb204BtwWcjlsEQwNi5loRliN8a51SELf362gN/8nUoqeEwq
bFhsm5XvmDhkfJV4gBG29VayBxrc9g5ehXBuh/f0lx3V18MWktlNrnybj7FZIWDLELhrbFiw2Y3P
EtjYiEvf9XeV27ISdmcI+Rbj87EL7Mg1IV4iHOIRSnvCbnqsKIVZXWF7Yp2wgoFbPyVwagomH+HH
4fxzFyhypTWiodiFCJdy6xbfO4evdIVQK1edXDTz6Dr/CWFGqPwSQJ4KwVh4p9iIsBnc8GJEjFPA
J2YuCnzxKeeHDSZLyCYeVoXswmQE2NUS4uMtzGoREtZye7hbxdsBWEjH2PEgrXEWYz5sdzzFZILW
3jg/o8Mt8RYh1gGzxt8+2BN8BQs+h0L4EebH1YLAtuCm+piRBHMOurrL9A5ibu3RFO4M1go7IYVo
4w4vHE8gRnkCo8Hnc3enXYuEQoLjOBlnVXSemZWAjzQe+q2wDnCYzw8n2XRuQ611dhABlsxuu422
x3LxoDsJHoUjFLntXelIDmArHTxmrvF13oom4Ko/FepAirsYQ+BOhHYwmYIvrlzjG28tnKCYt+lN
txq2XDHzDcc/AQRG+ERuVMAocTIWrrgzOOEQPcHzrtc1yh9CAj2EB1+NCEJbdnayY9jPfCOHMAp6
N4ALCKMDU5DuUP54Ubir0MkoTV5bBKpNrG6LREiJ9bNYiK3cuOg5UBL6gn2MCeKzrZ5AOoJ55h5y
ecdnG1oRzg72+jVXQ8I1fy3/q0nRvBE/a+vIlU9cc3JvMHDhRsEbxKsptt2CQbjoY8/r73/52L98
7P8u8JCW3IlZuB41kyjC7BGNi2D8csVRw8h75GJS3i+BMpedFz6adwCAX87LL+fll/Pyy3n55bwM
/xcltV8U6PEI6HeuyyyzIwlp6ltcfANqgJj02jVgEy8UAS5dYwYQ+puuseyEzVIFv5ywX07YLycM
dtcvJ+yf74QtWtGzRNXfZUUbC/J4XqIhimWcWgMyJeB0O+c9ijVPnGc75YInVjlyDPlHgmAFsrva
OYdYwDc1EDeemGrLyGNoiDVNiMPw+PbPqBFweiZ7fuVx2Zi+5hYRX+6mDcLbqJe0NbdH2AAtAugA
0GPOfMDfeECGxzx+xlm33D9ewn0t3uks1/HHvdPF9Nc5k/7OM/oXTX+BNPIrgwe8f5yRCaSDcwh5
X3VgqekavvkRrUO8jsfcbm9fbkf6hKBqDvDDLf5QMETTt4AJ9vhX4aF1Hu9DHGo9safTRC5KvLSm
CKpfC+QCUIJNdpFd1K552dzJl8pB2Q9H9bqwCwS0SyBHDKSraoSWyOXl5TPIu8glopoJuUQoatpM
G3ENTOpmckumIdTfOjmio4Ej0Xw9AsxaMg4JGeBcBw7BuzsybR4SYhzf3q4CcoU0AMYqsJeQHd+Q
A1BwDzESe+iqQW85bFNwtrdbBL53LfHoy0tEgf1A5g/R/9uK3SK1gbigxm8YEE6gQlr+nT/D7/54
i7k4zxE+GZ0Bzq/goILjy/eZya+j6O9WZubbJ2FsxWbcqsAq88cWKR/6o7cHlpN7gzjXKMS5Qz9Z
chrI9bmW3QV4mdg7AvzLDgiaG9TI2OiqwdCDhfC0XYfkipMheRXZIRITuJcIMdfbF0BtxvOsvQH7
EtlvS114OLXLZ6P63Z3MjOoBXZa1QUY+QP9R3HuvgFm7/ca4Ch/1I1jCjsMleuRkZAgYb7+tU9Ei
YMwWJmLszSsUB6rowhDxaprhKX/WkeRjArDYaMrmocKLonBQPup215Pu4fsVUDjM85Mz8G7cM0Pd
amswzno4G2DpDZGnfeUp0JQ+S8gZMZ+Ee3TguUmd1ElsgcVX8VWwR49ZZO5CZIR4TJvjg78f07nA
7rsxzcx6dE1RlbjguRVkqFSKTBRSIYrT7EzguHg+D4AYUq/OWBPaoIxfsnMggaS73tkAu4SKKWQ2
kQWsz0kZBXs+wlCBiUGOqEcKM9kjZwSrKXO1B5SoLiCPwQW0MKf8+XdyOQK1sREKGD/PFpgYL0/S
Im+w55CfESlbnh3g+aEMwKXe9k8cvtQhE+fdIvcDPFpzwdFo9U2C7zy9zZPMHtLPPJ3O4Uw8/c1B
9ny/hzRF9t2tCttXmXL0rytrW6r/yd6XLkduY12+il+ADgLcfw7IZC7KTEmZ2v8wpJLEfd/59HOQ
dndJkCY5js89tmM67LbbVbZAABd3Pfcep8SwciSex1UE+HWNCmbthNsBWbpn/XJarDjkx7QLmHsU
fnGLJgqnNep+nXsqpyEJzb84WQ8nWJLlxMCvqZccr9AtlI0MFyFDofi9WPYXr6/e4v39dvuWLg9X
WcyyjOH9QUeFDv4S4A0e3y2nBkKNZ8d5zpvbff5XsLCjPofJ0Ot2xf+ZV4F4rhzlRSTXq1M9GSXb
/6F4UWHAW6tmoTcqEPmUyScMAvp1V/x4+1tlVTJePQtZYIdQJVC8mw00xrGwR1bYtzK7TZ3b22Pu
pO5ph9CJ16+vGXrvuBY9/w6+9xB/vs1Tg+YHOZKHLOyUFh9aHpJLVYfXBaTZslvmHAW2rHBJ05be
zyw6Zy1PHWIfVv2vtfx/ZS1n5UGA7P8p8jCnjKmQ7P/rXsuc2j0hAz8I7n/V7t9L7Qoe0t/Mqs85
SvQvcJTmnE4qOEp/F6dzzu0Xh9b+fd1+41u3HyPG+UQxDY0JgnbU8tLH0BG4eub1UwfkzmU+rNaX
2bHekRVA3s4bkBSLhL3FOx+eHLAHTnsLGL0dbuBerNINsD0MYB+Edz8GW1vWwJJhZtVSd6ddjkxM
xADU63bxCVeR2bzLILi14HmHsR1cF0tQ/UTXVcmuE0R6aNaccWVntyfEZ/+w7Z1oQL4EGhjUTghG
KIMXi7cifLAYZlqnIWa1oll2tLObFhAZ9d5wHrhrzrGwgwNn3K5uEH4gAIlX8YV+woqWdrvjONDI
5W0iYI3UwWnCQByZcNwebx5wokuArNx0ZyHk55CjFhVyDrgElMdWcKcYXb4EcybLCev1pUZcq12c
d+RmNyd4C/+ozSnfIr8/3Jzw7kY59jOKGbpLpAk0dnF9h7zG3QPiaGDvZGRBlssrFRmXzj5lJ6+W
V9cF2mWIjXhkJpzgZuucDAlPpPQwySjR8CWX7npzPH+Hs9sUbOZ/cJsaP9Fz+xTsn6bkod5WSNWU
C44ljfcTkjRuCO31wpMvL+s9Zc+P26WP/tFws94jZYPpNPidyxeAHfGv5TZyaDytMC6elGW9Vt30
im71lX5hrtKj37B8df70+Bed+2LBOoK/3sjNAV+M2bbuBRJ653/8iQrw3M8XwvwGxGc5NaA9KpDp
ohlotOO7F95MRraqLePvGRCY2oojNDkSPXHIyiUXHDbOI/jADZxDjeHY7xW68pGx6LeKTaAcPKbY
yWFaVAzgNNb1C+9w/sNnzsUS499Bl6Vgwrmk149oHbueC7C/txo/H6fIH1CUQ9AoJRa4aNBFDCYK
B9Oy7By5PaRQJXbDJWNC7P2CvKq7Zkt0smX4Bc19ASsKe8Ofb1eYdXNbsccCPm3F8JVoaOMZwgBR
+KZiB9hCNDgdkcd7B6ETYHnvM7er8FM4c7si5ZVUTFIkB9gEtMqIj3+w2EOJBDDPFj/t+K90DjiI
oN95E9T2kV+etKyYc/6y5t6dJajxv/+7E8kz/ui7mxNfQeG2f7r4Ckr3nym+grr+T4nvjHUUGfL+
kHWcU8CnTNYH9+1vo4Dp96eCQpQByhxO9ALd8+HDs1gitab36vIlQHtSvcwxuAfJxnvoOvsIF+UW
+s5BLwUvUs10LhCZK4yviu3n4kKBNJkamkvKgP7a1C73ETqKJvTCjovdabLXZbpQVhnA9hzOb6GZ
asCwKeA8jxoaoV4uqqMP1uSSgUEPBIROiZ4uruExU0NZdY73CEi6u9+DitymznuEXYBy/EJG+ReD
ltGVkzuKfZTxf8f1sOStRhES9qErr8AzwsDUio6fI0+0Rgu6ihH/pG60SAGxxm+i+4PCgaaO7FDn
mfvRJX7jvLLF3M2ZwxEigrEMMYXSw804BjqpRzTTcI1/kcP0jHAr+T/KUP27J/nUTcN7a9BtjF8x
2MO/qli8C3tAb7nichuRM94b8GThvyzxy9xr4p04vB+R/7SnkuH3fvsjuOL/DuYHIyi8QQsYQPwc
5l+gmIGS4YKiOGgydBvaA9q7eJUdI7f4PwPuj44ktIUb6BjoTg0WIATD7ywyZi1/Q++TDYGBGjCP
5vyR/R/s009xEuxT6pO0zWOIk4woqWQvPluX9uEGfCfcNaxZ5rj8F7iMpIts/fR0Pzr3io3JdQWc
nufnV0ywgQ2P2Ov1+yaE1Bd2AGFInbm7nRV87uF+eHX/Pwn+t2OjTPPnLQpGtay8rCtS3OLJneeZ
Cv4HvzTuvkXuzfoGPUToJUID+cnpD3G/Ny8voP9l1+93dxg98PZmYvZTjHjYW3MPD/202837+zt6
CY8r+11COZZf7oYy/p7tI1r0QrToFOjDy5ZocOP12mhzDBYjm9F5s7sTLPo/a3fzSkuw9f9VWrNK
SwgN/zKlNespCDHmn+opfOtoW0QmILQhFHTcn/Wl5+lhMg6whbBSNZ67jxAe1iqHStg86y7Yazcz
OvrbkbPmhyWF7YZUavSIYsnAIK+DbGIqhVmBgKV5UQO0n3akW6YRqZw4TlMXXHxsUAlGjaoxAwPU
Q99j0H6ZZrUtycVV2tGXIijtLhurpWbENbP6Tp774m8dhp9frAquXBrFsebVUJyYRNKhDxeQnMAu
1gobd8gPNmjsXRUYA3L7zEEJm72P+fwzFviU5f/i0H34BMGhSysDFNQqPgGBNVfRB3/BG+X4OLuE
8bEwvG/QB07oGt7V8T0BFuK8D0C5V3TuCwSvKR3aOg5KfMGOR8ev1zs+EPHSxUy/hk+1ud1E7Hpm
yblzF92OP//cT5PMz+1a8Cfqom16ScKuiVvCkwMurLSR+0KqowSsoFxOeC98MAIm+XSsd/bo4+Ou
YcquM6AJQgcAiXGFK+Her4a0P7IcACm9350/qe913QfxEEz7YHaSRDN85h2s9Qv3MOGVwe1ESoO7
tA/OsrMxj6hgV3zI4g8Vg4X42MblvuJxCG/sXq1uuCfAP73n+Rgbjeh3d+/H9/NfOivI/M4/OGh/
viDPXqlgSf+iK51Tk5y17ONB/fVqcu61Cno99WOljwvIYMp2V9vVebmZ+eEitvmP/fAT0cSZV37C
R3wQymhQNNnrYZLwWmo8YIIxJRhMYse76L5hW94FH9rJPgekqsXIMczXwLivgu0xnIEjnl55xeFx
cX7Hc29aRP7+dW+azDgR4hD5P8OJmLFGp8P7cGN/gjWaFRJBx6ZTqBtFxYVEtjFKzAeQF94SLEBt
89G33CZI7GlwEPMvNYDoRiRAYtfbA4u4BJbxiN58e8Yzmf0mUZv+Hb5J0K9/5mP6nYzy6re3LLBf
Cv/4f0mG+b/auqmek/A5+4W11dtz+0v+/suxeW7Cugl/1P8AekyuKOboMXfPFXb4XP/y+pb8ss+r
5u0jQyb/Cb8xZBJV/xXs1PAsTLA0GyC1/xdDJlHVX/FLoLUBgSbYcDWI3u8UmVT+VdPAES7LBESY
Ong1/02RSdRfCaEU/GWgh1d11VT/CEOmoHfw88H4DkodQsD3Bq5MweIQ8C3ng6cNV7FUKY4skScj
LsEXk8kGGKOzyQ4qFN8+nNbvgvSR+ZA7fB9MBdY0qA4uZpNqRNOJqJWL2jQyBeTBV1PXdm4og2Mz
KEHIeX4VkRycL6OoJsyOCc5nC//7bP1JESV9Skl3VZEg2wZRupqCaHCSSaVOJA0dC2rq7+I+Xg+Z
edSTwl/OfMGXw6WaSTjrMFE4BfapdvZBw+Zm147TNFZXZt6AuLeILbcvNM2VrQ4DMGst3qSpjGxt
4AOdXHZ0LcWgXVNyK1nFpMLAYb0aL9pAiXekIf6F3xX+i6J3wcxJiQ6lLFPOj0wVw+BUqSD8+3xS
8hSokU7U7CpSssDVswiOduZLyz5LtdVEpw4x4VSroDEo96EEcL48FY8kCCI7VafXBrS6PzLaKPtI
rspN6iXDLvAia5VQo3XBM64sC9+MXPAfFytVbq96fewfiAImNlOzRlwD6ey4kbMnPRqOM1cglCex
NZPg+E805GD91oW4M0tHaewUNbnSrFjdlBkZbGPSwq3c+7VtVYlst2rV71VwOy+CbJTdzAI9w/mP
4G7mJ3nHKFbMvVfBO02pBd7bz8eb13oPHvsovuqzhl4kiXYfgdp7ofR6647GpTX5qGfr1dyMx68P
QDMtaA9LBjOvyunhP6/byFbd6VnqX/XGGNiTSe6ToMXgoEiTHC+qrVXYBEfD01Bz8OPakapOYud3
Lka8aCOyoPs4bRf0nGWqwhvMiJVnkZ5Zl6C2qpeGLwFxX07Gwc/CfmGCIn1JxqPqR5c1HVHVAP9q
HVaeS1qKAgAIVS5ipQxcs0vG67gyV0GYLmkmYQxdQx6ahNoNJiUZkzXTlf1FQWmgvUTRiaqcK1yT
BfMbN2rRDxK1LqvQMo6j1neLZiy9Ge+U8PP/JBf46aaC8zFVjciG6IDRIc/93DCnyzBK14PfSsuB
QEiBSGJtrEUuaarhWSnUl7DFGKJJH1namsaMMhaDJFnWCZY2DX4/CidX+ywlUlwFWZdP9DJTPHnv
tZhwriTeQ9dYaNjyCvBSlgqYvynIs3QWyd2LppV64LSFYUJwyjh/1LRdUFt9bpPJ69uFDMLodWVG
mPEfdMWwCpqS2xK1epraSoEV/bfl/caWiI4z/3zT4Fz0xIQhkw3BffNzVdeq2JIvg1TbVlLoP9YK
ZCsC5zoGTJGxA2iwtaIdCFvynRGqhseGofPWRqfJiqsGMYjqx4A8ab1e7wDW8DDRSRn9XebJ05w9
ECIwfCtVNGLIGnrsQLYuDkOj1hCnddY1l0qUlgeqac2yLz0Dzm9MXEnyMR63y4yLbCyG2zQvaual
JEcKpDOhasuoq+1YzcDFWqRRcykZSukGWWZ1vz3a/4Cj909jPee0gf8WLk6q/jul+f45BVn6uk7g
zdl5Hn9y5PDf/ObISUQzflUoAQOhbmqaqv/05CRouF9NFZ6aCRuK8pD805WTTDCky+i2VHDhVJcN
fu3/ojun5FcLw7plS1UpUeAe0j/izHFD8lOhaAYst67B19AUvDETsvb5KRvaoLV65SmHWqLIccZ+
ZatBbiwbjXnAUkK42dgPjEzTjJn9rDBPCxsGjgesugq8HSLokBR5Va32K/UAqsLcyY0AxW5jmvNT
+E/5tD34yfB8wQ+vAA+AN/R5e1rWRW3aNvL1JCk7ySjfPCKh/0gaNnH/6qtRtjGIPKOkPz9Z7ExY
UzBgeZ1UxRDJ8nUdeCwNfIxerFNMm5P9K7OoZhb77C/+tpgKznuZov0WhkE4xlxKPahdLBZkvexY
aPgEOXA8OiG6Wo+p3AfuB/n+Tnl+tkCnBTUoTrjgiqpir8LuurZWKq8x6HXlxwfqqfW28sp1Fsdr
X+pvKnWU1iFFukZdee1ea6Zgxj8QWnVOH2BoGiEGCEwtGF1+/B89ZKUYK6vJ6TWWUratSvehlRfL
UuqNVZ+3KH7rNcYndjl19CBrjrHb0RZJ2CKL7sMwW0vrpu6a3flj+XLnGKyvwnPXTBkhETyYzx/l
w0aSIgmNq0lt0dpZjyMDdh0zQQtjWplDOSdjX08BC2qmacDVMBEUifdedXqtm+WkX2Wa5dujGR4r
Il2QtCjdIhoxFLSh002SDQMLSsnWekwW7HvQARVjsaaZhkH/aX70W2PON/iiT/BdmK+gWBgpYxhg
mP18EDId4j61JuMql9HmmGhr8As8pVFbwsabZBno8ratpmg1JqSaqUV/eyaWqsu6rkArmuLovSrx
jbrtsLbh19vUiN4t+PG3xB9cfO1wb1jtZdBg9umkVepCVVR/baHqlRsKAqhuHLfW4FHnj8uFZQCI
hCjJsMwTcOKDsEoU+tUvKa6pqOIr2bRKu/Hbt1hSH7PapDNSKB4+J1k0TYXrOgToOP7Ph9+Hnqci
dtIOptU+WyVdV4XkdlJ5Mwz0KZia2yHEuPlsmnVLRWVuwbwpBGbMQkQITmHh1vswKNDpPJGDah1D
I2ex6TtqqjB/42O2KfonMNC3bZiGycaeyqIwdJS5duuTwfio6k/fQFVYWwKzCtH7vPncrxR16ik5
dOjAhUNqB8qLSt1W32uVDVl4N3R3CFe6BFZZu8jtYO1NLFL/qHoSP0NQT0kVjokv4TP8d111qx+k
XYGNvOpsydjome21LMKo7Ge9cgyyUefqhYJvCxnjN/HhFAQRaHI/9eQRy/eYbUdWPl11oTOFIAq+
7KWVf6sSFlR2Nd0mmOH5kCVXNRqK384LvRBFfv0IQRzaKM0Q18nk0OqprZWPHcUwBBOe6vAjk68L
CEhlIeU/qnOBiWgNT7tXeHIM8buuGqJxkqvQH8OEHlSwjgS2KnNC4da39WHZTQfPx3RsZQXTwOJ+
F9UDq/qnKd9n6mbs3T65MUD5qgJtpxyD1kmLTaiu09j29R2lq/NHdPKrvkgr3osCyw0zpopioklt
lccKOcSVOwBg1rFLfXDMwc4xZBZFQhBCgJ8iXmRHuPDlj+69XmsZxokP8MsSt8iWZbsvCaMWyzCL
wZFd7a7OnTawW4OpxLbaFZ1mRFsI+367VpXIUDLwFk1LdKaKwPRSSenoIUazf7wanyu69TsmZY8G
ptandugzYxWq+PhFGS0wamHyr6f+dgDFSeYgwTOj7U4AAPEMP36PcNsDyYMsl1p8DxhhUnv0bWNv
djsfw3RCVzcWAwoE8a7210rtBIOblreRsiIjho+0l/5TCkWUXKfyhSav5JBJGMIj34c9q/IFLTcG
OPIqFe3+yyJc6sgePMTmdeKt9IrJBxA/nhcH/iDO7UTQXZbcNK3U4GTD6amxVpbhJsAZmM/teKco
V+fXEnIIuEYVClKHmUR8gVyFmGBRpUCzrEwlB6sBgaHippi5762snfVkgGX2/GJCOe3rYsLOejAL
GYEBOW+Bm1TwJ2uqRaij4G0sjHyjpczKNnGwVOOLrrMVz5bgPw3TIQQmBUx50WXX7jGEQi5A0VNi
DHLOtGt5O8XgZ2U1hsgkrAVQ8xgeQZZaAinwoLpo/Ir1XRSEIOOTmNLf1Mpq6nZBtIhUJx23iu/g
Pw5/6LkTSAeabc5v+Ysb8tv5WhpPZCHkE20+vE1VUrORHMalBUxraacYRv5Deeh1u6auFy6RHe8M
Jwy2ZWxX5cwrPdVkP8kSv14YYfwN1gAO8mc7KPWJakUFTtzylxGmtWNa9ORwDaxlmOZikMUY7TNt
mSPh4Q7aKkjs4RVpmt50GsKyfNcjReC5fRgxGt3xUSkJ84CwSa+zzlHx1pLtVN+ZOVOPdIVeSSVe
VG8lhnunD1Z+8CWb5G4A4JB5M5ELucD8NDN3slmaVDEMOR0yPCpEwBQNhie08QfHqi5qy5h8HHKC
+eKTHQMV/CxDe97pqBAWdkt2pe/SYZOhZrxvO9boTAG6t3Yj3ZHrJZKA52/d+Jw1/l3QP3yQYHi9
piNpPQzkYI52iJokvYvUbQ/2h0vMmumSXdlcduFlp2/a6ILoGxQwWonRo1axAL1bOosjpkJ/+k7t
OVmG0MUZcCkZ8y/NwA5yu32p74wfhTMegmvtWfeYcYR0edPa1YFkTlhusupgut6DTplyR2Lm60x9
h2kxNdbfpXv4ANaldRWhXyh1+86mkq3gv6JOsZFez5+FgPX4/SyQvUWEZqDc9CVpJeuoUUk9OUhH
61L7Eb1aiq29pPSiUdcycXXJbaGut9VGe6sm5kesvMTe02c44tYD8O/5s0ScdN8clEVxl96Ua+29
2kPk5JRlD61pNzA6P8JDtvUukP6VrkFWsc7nogkxpDtJmCUTCr/WVE1ZSMFTI8mbwcImcLgV2FHQ
PlaxdC9htn21LDRG4hWuzXhrwN2aIarAnPLzx3jq1RZfMg/yVGQwEHOfRO6DjPe1JaV6ENBD8Jqh
KeA2wKT/Zdw6FubM9QxZmaR3E8uF0tQiW36gzLyob7IDLrRdp4WTqSxREdnsmts+YCZaEaTl+S8U
uIF/u2hNPxWrEHAhivqsa6zUqArdxBmB6BYY5IQNN7D/2vUiCu36qkE/9f9wQUG5VUnaSjqXrKxC
KMH0twzsXzIbQRswsmmnYlw8vLpsxq+c3acgC1mceWbKZcG7nX40lPX79s28IdfRc/ds3SUz/vOX
MA6q+8OpigUoSU9/X82/8zBuDMzGz/RVCzgZeDgLcZxbTKj4+FOjB7WG0G0Ei+6wVlrbHy/zHN0F
I5oq8ofASAEFTRj8qRw4ddlVJbsw3RAW2LtpjVVOr6xpVXh7WfOZVt2p2U6FuHWIvLRLrzzmw9zc
8m8dmI/nQz9LXRBJUquEULUlSBsCZ7zN8lUO2oiQKch8/0BxKovmBI/7KV/e4k9J14VEYtY3ie4H
WNPDPRA2jgvJcrP6CB9T8hbKrWQ42SHyGbauXXnF3EP7ztwhryJT1PYROYljHSS/z9R2SunBe5ef
/XHjPVpkkb0UF0RlUnMZpjO+9SmN92W/PxcU69DU77Laykt60K0FNZ0htjXLTcebDHvXStbhuYdg
2qIXBvysWNZdms8cOdcd575AEMyusmpVMbDl7qYCA3TrBODJDdkY35zXKV98b+4+QJXJhskzmiLG
LfCrfhg9Tz72A2LGiiXtZizdLvVYEVAWWo/nl/uapxDWE/cVt5lRhVgvHheJuWrTRdMtE9A/6vYE
YsDUaVKHlteJ4cQInm+76xpVsUUYz9zw3LaFR9SjwOj1HT7DJBsTJCbgLqo3xH8MMzs1/7iWETYt
PB8tyifTC7CahAo+RjBiDGHtgi5d1pgPti510emX6c4ExM9c+MNafswSpvg7XUE1wok9hj99ELeE
jpTblW6XBClNpPHtgrrnr+eUJPwkdsKXqp+VixZ7nVnk+NIEBDON7RfbAMRL3TJCpnAf1Gs/vwDq
YwT52cSUapnhQQwdZdr4o1T3agEf2wsRAaeOUiCZUO16sKGW+xjdzODIkag9gOwx2aJJHBX0ZSsH
tgbDpduDlNh6CVYbMDdJq5zktoxAtTSOafd6foeEn/WXHepEURUkq1H2EVIPmhREbUixwy67fCos
jK3FlDZ9XYF6RnlU4rWF0H66Sga70efs6BcnmR/uh6VFf8EMLTmQsXSgLgxrGfU4BLtFKzuaNfEU
MAtkrmP+q7EQlhQ8hgyogd/vM9nm8lq2h27TWa6svxoAOMg7xVoY9Yy61r+oayxKgcTiKCxNBizg
sxAFkhzqcjSSI7JwTblW5WUJ0IqC5IyrBcwCnjVh450EzWk5NNxEsWsES4JMXO9SjNZoYDXXKUiT
QDtUOBFGbkq2Zyxo5Kg90w79o7WTQeyj/pCexkcfsujjRzdOkDDEx5h32R0q1KnBwZja1s4MGdKM
NYHDyh3VECM8za1VtKxR781y2fgbs7L7FAHEzFM62URR0Kiio75HFWBJRIxQYkUt9RtJPoYTw3oV
itbb7h2DXibX8C4tTHLIHEiBanfBSwtIZ+jg+VT3wwYMwBYzb6QDoE2JiQPYwcFTg4VsrpTabc1V
+OjfxLsU75IN2iI0naRbBsA91e5gMr1gPminhltLWrTqeyttANlRcrtv3SliocnoEqmiCYd5H+hI
x795GBKJGA1Z4WjGhf/iXJ3k4OcJCEq2sWqrbiPIe02vmwJhxDKUVvr6uUzRbSqtzz9sgZ8VJkxY
TVCygWSOUqbjvJFkWVc/DFy1CdalEv5jjq7ewjbBPPiWJKxEo2C2pHCaN4gxEVf9qJ6imMHQeC/x
XAboG22DfDSfWYHyB7qdPj8FIN3kMJ4icgRWUKlZ59uIS85v/KuzwjeuybqBH4+FxIxLVsYJSauB
HA20UICkED2/OWtekxefssizm96ZMA+oYJm/8u/Pry3AlX4/9A9rC/ZCGRQrUFOsHdZMvTPu5Tez
4CKo3Xf3PdAuER9gZCAcf0S2pya2f+8hp7KKcdY+k2dQSN8Z9Y8HIWTbfEvO+3DoybFJ7QlciNep
ZssYUeqDPuj8vr+GRMKZC1Yks6ZRSquJHOsxW5kxknl4jY4MjlWyNWDVJQQuriTvxnZGrcyuLBiR
OB0DGY3kkKjSQYKrREcsyJ9BGocIBcgcsCyaTAO75GwUyK/yiz77cNWCKUnjSFWA7CJH/am9qx4h
Y/rzZDKglqQ76S2Q7bJ0koHBM5k56+8s9sdr5WrmQyJAq9PINGKctaYcFPAado5fLuU9HEjlcnxW
39phWSi46WlGnASU57+Em5fbgTVDUVfwVa3EaJSulwnqIXYEflvFlka38paa1Tjjk252rA1uqvwh
MyamRj9C/zjeTsWmUh5LQlhKrvoYFRjUYlEK9DBIm9o6HZkSVrZCa1RYFucP6nvx//m5gq4JvIJ0
DVY+ekgCqHYBO1OvPXKH8mNbzqV5v7XxPLkFBByAmmIPZ5NInKirIMesWZQ6ho0Vg00wpJpDDbZB
ITEvdItgM5v6VLh8fxHDDwsL0lBKuVm0Wo5dwm1PGGwgykZl7CR0YWL8tcrazkk7Z7pHISSmbiPZ
eou2TgfNmxZmAymLFjzDLaCrThCvx+GCohjeLNXIVfStblx36tHHuOpu3fUbrd1Nw9KrZxT2t2bx
5w7Ezk4zC4lUpyXESrUbZKYryAeyoWP02AxAXMPfiZ3zkvE1JcnVlQ7MCDpuDaqKAI2ETGreN/DI
AmOtTBqrom1NWsQfmaMma9o6NYggwfMp25W6GuvUHRADEsXWMZ67cpPsTkt3SbJD0o1i0H14OUw7
k9qd5CiUVcW67HcGoiYjv6/kxxDsoN1iSh4SdV1la2quEsz1iKdtkSasSMpFFiFfTpFTIYfA24b1
cWazX94BCgAKoCg60uMAEYsAxzHUwkAf4AhYxS6Ha6eaYLBskGY2l+ldZa2N5joqLvFa0/TCT9dG
5E4JyrLXWs0KnXmxnRV2HzrWW2NhiBYZF0HqxNRp4avBCYPzsJekRYVEe4a47aJZFgkmhiTjYqjc
2lj3DxRzSWB6cSAN5vZl1+e3d6rifnoAwvYEAyBp09h0NbanYjpHiwjRrjED69m0JRCAdxhTjtkp
mIBSXSOLbFAc/MI3LlQNCSlXBdeyxgrsTbVNUD7TBUazWP17BGJjumhxTMoy1+2I2LW0LApAjRdp
ihnWanasZKYmdl+vGoNZpi0HjrZPDZtENo6mMh3Nt9PJ1ePntF00dIcUex06LXVQsa1S1qJtuWTh
wAAebZ6GkhVPCF8r6ibFxHTPVk230u4La3v+rL66Rvys0EqiyrKJvJHYOFGRkABp48M1UhcjdeUg
ZlNzlfkFawAJQgO6atftlV9uJu57Dxud96z8GxB59du1fOzc+KKthA8QnNKqo32jl/D/zGhllrdF
szd026AXvTfzxL/GtcJKoidWaAowUXC2ZW/RILQcxweiX1NjXRaszTeWt4qrCyN08typ5wbikS8q
TVhc8LzkVCkHj8tkiVl1o60njgVhGDYyb4nY1t1aC1xtWHjeJqyWJNr71VKvbAu8BTCLc6mzrwAM
4WsE52yq1Ix4UUCOaXbRGCsT1Yl2oR7zV+D2SsAH6jmf7IuHIiwoPEkgetRqotg+AI7Z+Fp269T0
ma7cy+khG52yvm7TB5w6XBdvqNfnRexr4APcB5UBbLIMHYjZL8CvmiZDNqnxMdWKDs63mTG1ScNF
Y02PnpFjSB46eBBctk9+aQUXMQ+/ak3pndpANJRpmrYcK2/fV2lmq+P4blJAqAmR3qpGf4LPNy6V
dPwR+G439cYOFutmqqtqxtn64l1iEwrCZXR7aWisEqfi8VK9oYQkPlYZB1Xo5bAYYLaW58/qaz4E
4TjRkTkFfgPludPvf/AlG2NQpMg3gmNp6o9Dnk6gxG4A8M0blJhijywAVd5a0GqAp6Fy2qKornRz
e/2qlk5fAfgoRnShw8YUEiRDZea+743BUR9Qyoxr3zFLPbKzttbXauXkJmBTlqqgwUa303wlSds6
okejJLdtH04z0stfwwd7YqLjB6gpCkAEUENofRH8+nIYyibwPP84YBGnDJNjMNQGkxv/va+q2QYX
4a3w5TTVQhaMw/oBFhWWi81Mkycrx947ZavTkLhEaQK7bOitl/gsKdRw1VClWhRZ+lzGiKQUOZcu
anl6yDtY8aIzJKbqRbnwk/QHCqB+22qrslMQbQ6qYodQLERDj1qga8mM1ytigPjH8yoEeuQAXFJk
sWd7HHM0hAH5cKADSh9TifRhRTLVtbx47TXJTpMMss78oWGllAaO6aeS61eoIRVlXDJDz+/GvIxZ
KNM1LUx/qZgXejBKTmSApEVrQeChKXP3K4x6gSMkn2BWFLgWGal+TfCY+xEtKtTw5eOgk32Qyqwv
1cjpzbC+mCLvRgpj6Zqmk4+q+2CskqDIFllN5WVk9nstKpqLYUCyEPDS7Rim47pViF142i4ErpuN
shxcedin3bYTvABd6/aB3PboepMjO0+jyT7/gkVth93oAGBZOjDFuo4eHEHXNnobWaEm18cuskDP
HeD0fakO4VxkxkKrQgCxogdDJ60L0pzA9nwAaYw0Bgouh89WZe2wkaQe2ShUlrO49vZRiBScP+ku
ODFsdK2W1w01cjhBIwbEdQUoxqTKc9B7RGfiALEWAqg0wKJo98L7swyOZv4c2Mr9YHVWWliHqKjy
CynsbylczVQ39hoEyc71oraT8H+zdy3LbSPJ9lcmZo8OAIVnxJ1ZgCApSiYpybKs1gZhSzJQeBUK
rwLw9fcUu6dNFhnE9fT2LtrdDreVqFdWVuY5J7sbe0KulAy22BUJAC3E8LLb3MiWndDSW5KnAR6q
LATcKQ1Nguv+MOP/z275p/S7fwVzZ+yWZdN+e2fNP1Yf7x/14b/eP/6xpW81Kz8a+u2Y8iJ/0J/c
ZYf8pgPwjGIaHDvwjYiExEfT/uufBnF/s4AP9vBcPvCT8aL+k7ts6L+BwEAI8Pw2HDEoG3/xXQz8
iSTU6UijA9oqkT7//p+344asfzDOLzdoPY1GJdnFdxxLRyQMop6Hn3u64ShJWeFXZbbVG7owvHYZ
ZxqKmWWQF2YQ+09H03Uh9j290v+0BqaZY/hgmoGdcWptoqOhjWmfbZnW39QdWVr6THx/ZgEUTcOS
iHsHF6l1CEuPbvOh57zqysLagohnLpJCIONP87kiytmsIbuKCxvUawPowTO5qsJztd728nZb2TmA
eJ0NkklddGvRVcmSTwyZZW5YM/GQEqlg9vBgxy9wDNIyKgins9fSklbM85tt43baJyMqf1TumIcZ
8z08q8UY1gYg/DaIyOE4gRSCei0SIWXvzFYvT9/Tf34JIPUEtFi8olQ1VIDehea3pN62JfVWbALC
MCK18aJlbnwTiTZe+rlprSxK0OvI1yA+6ZbRsukbYBL13tgMQ5Ytx5xkd64duUFPTYIomVc38dC/
sNICcJeJJix5562Nwu7hyx2rv3OMOnqMUK5LAnCyWtSGB+MhT/1oZhMpj5f/jA9YRSQLcDAOyZOj
XTR1mm+CZwwyI2tDEtViYSMYDVncxqt0qAhQsgOkVLtULG1sBpBreLSPUiIf0HRcuub4FHUee6m5
Nd5HRdaGCOsQ0SBc2eTCc9bXj9VpvCY/F6QxH6Ejon0UFdTrvCjHsStwpWzBUnXWwkVVbQAkfFET
4eMCJHNArHN7rmESA10ocE0B5KRsxIkXbgH+GN1q6StHxtlo6SKxQnAu5+7D84N2akkJDYU+usPg
wJJ1C9iPFDp3FmAqrGSvAw8qZ4DK1bcsrBbvvzqjroHnB9jLIFz7IMeeHrVK15x4AMd9S9sVSHif
aAntf2+8G0HlvW6JwJMfBdty8WAKWSkZacNnqfBUs02yOhtNum3RsY0+pk/+vvzk3GLPGy/pJ/QN
W5efhr25dlfVqvkSfwCX/LCrdmxj7lFIsbqF/UNAB3NPw+sfdvqAP/8uJUaEgkVJeTbRLRF3I0KL
qnSWWt0CaTetUuoGSeEtUIi8bvTMfXvg+SOWA54esTTeQqfzbk0aN6OODtuWlz+sbFzbEZsjzJ3t
3oMNl4DUDwokYqBTG0bXVHpJILCALAwygOhtBopAb90P2Uym59xhK5bk0h+5kTRN0sipYYkEoOLf
2jdp+GajI0ezr2Zi4LPFgqUD5dHBbY7SsnxiHVmKx0LPHSkakVocoHGQN5B2McZv/fSVIvWay7KQ
O1PIPLsEDjbxcsMz3QMMSwkdrHwiUV9Ww9bP0RoGWevI9ZZusvX8z00OPAqf8cpz9tTgQWuJ3xuw
h6cpoJVs20/lKjZ+OG20iZHYNbMZg5c2o8wVIjuAkAv/Op1U3ezdgTts2BoiGTYCWiwLN/fmWCRn
SwdZC4T8OrDxELNB2H9qJc5Zlwu74Tu3h9Z10uC97YU+vB1LCrxk44XHks0A0sv1k3Y2mweziP4Q
9wFEp740prwk1pByvtN8+qBr2aqN6GJymyU32aufoz4LWOd1kxdGiqwrat5gIjp4tCnHgbuaYUVy
pJAQWbIi2tjEWjW2u5r0ehGZxUNnl7eNv7lu9ey4+47r4nb2EDfhYKhUvIKCHCsqZ9xRKwpHa1xG
9dpFPjutyrfrlg4b4mfexEPEDjUeZAEQgqI6eHYveiyvrYRMZGtttb11K3bZrYPGGk9RGRho1bGu
luXScoMO6At7ZjnVi/IP09IodHpsX9UgGhgZTR8pPJSn0MMUsaCd+sEI7HEDWk8Ni9eHetEcAgDA
1sHZgsc53bTQ3qFkiEEhjz30tRT3YOSuczHeUYIKG8dL6a9H1v/h1XAY25ExJQhwKB7KtDoYu/O0
V2OuSYl6zk2MwQI5FNsEuTyoD5wOxnSrllDd0bZcROhUziaIpo3A5V0fhXSHp5vDsmTQjn+gYIN8
5qkVy0DpwSxYvCu5369K3ryyPMtv0pGS1XVLF8YDKwjC8YCEX1HBVgx42WJKJrprm5RuE6v0wj4h
c0V49VzB6zumT1BNgxAVMmDKrMXGOFFbG8t9ohFnnSceeZr6yvhOE3AsuJ6/Xh+U6q9gDk9dH/ok
2N2GqUZkVt2nyZT79T4d/BC6SXsBOq0+GuHYmJ9FZaDIO3OcLwwQT9XDckFWDBHa6YJVPJl4yvtm
T0gO9IwhNnY8QS0etTPeu4/Xh3e2OzA8xJlScQJUbV+V2WwYQ44wqpt9C3eMPC/0yS33tvDtGRbH
2d7AZXMQ0kLo7kFISQ76KFCIsqrMKWmafZezO9rdFbq/vj6SOQvKvhjbLM1Q+Wn23PWAJ9x7ZTbj
fC7MlU/kocWuQ4VDxX5XrHfNPm6bvYvgTdNvzWaj0Sq8PgylegZnLmfqpxUV8F0YDbrLZLBifan2
rh5MXzO20KDi9UDfgA3LP1CwY+nM0OTknDgJxagSm7pDPrKCwSitgxYcTGMZkRAYbHvuvrhwnHB2
IaSCijh+UW9FMGl448n9xgCodAZ2b0WaAMwAKrxlvdRaSF2LOaCtev/LGXUBmoG7RtRhHmogR3sv
iY08avyp3oMRZiL3vSPpTUOCKgZoBkXXGS949oiX5jwdooEo8sJxqKQrZ4rGzLftGgto31T38YQe
I+RuukN/xPW0zjbk1r+dXrV34QXVB/t6fftcOgXHxhXnYdWFqKcexnVgfAi7z9x6ZoNeWkFUHTzp
haU2n3IrFhETfV/AAu6TMAEXOivQlDu20fjRmnbRWL6yks444QuHwpYuCnpwUOJBCkzZn0jqeWZP
NLEfDANyWv2945vAjTShgbo5KttIH4Ljn70OerZ0mB8IAXp2ORPRnZ9/SD/pyMxAbguIDl3O/dE+
0uqyH8EYmPaGUS5cZOLbYWP779cX8NJQceOAWeIBmIP8rBqt1t5AMfXj3jDBMA98Y2GRwHzzXoad
CPj3/rn+Us6Vws6vHIzsyKayaxoj42UkYoysRMfGclUURVCUPY7//czo5NefOhobRFEkV6RwmQ+e
x+kc8okiq1kZ076Ao0GJmAeFF5rv7muP+m8RNp/Il8ldXjcqf+Y1m3Jdj9YtgohTnOnjtE+A2dOH
rxWYgtctHN6510wo1xsxaJ/klj7tyapZkDu+HQKQ7dHnTr/TNlpI0S2ErqGSR1lAN/W6+JGs/Sev
DK9/xtxAlSuwaaoYj4Rh2vsJvTWHG9epZp6mhwD7bKAyRYKGsIhYVSj5ZLpZR4Zm2o+3YBk6a/ac
vPf1JmEBZCXEOv/sfd4ZS+1Bf4PAhvagPaS7+jl74qG/BKDprpsJK85SHSayNijRWyjgQpGIqHWE
KYIuF7cLfZ89I+sALcZqaYCK/plogfv73JPu4tk8tqYsc1YVZuvq0tqP/t0mG5uv/SZogPWXCgeB
DejcDaOraOYhojDZZUxwOkplYUniWR0RsFv8oI/2KllZYbZx7t275DP9lNxNPNC/DjNH9dzPS5s+
1GsQ+koO/emp0Qs3GWMNNvUflvsp62+KTU4+47Ke1UE4Dz7waoBrxyJKoSK1/V/HbYZbyxn3w0u7
ot/cp+nNv2OPGfSb7vQvYByAp19jswHS/NLd/PqRQU3IQNkGaRCiyn/YWuT7dIzG/WQ6waAtzGku
arwQD8jh/TShLJ5r5ZULnMG4129tqGMPq/FH9an8ZK6b23KTbqx1dsOtJdmV6YYCIDUT2V3yCcfW
let6FElhFnUy7fMp14Jq0Fa8y+f4RBeNQK1Uhq3Ieqj0Yy+H6lZZd9Nes3AcgDVu+Nfr63Tp7oWc
0V8WlGFoRc+1KoffaerniWZ3+eje8EKf2Q0X7kFkiqDehOgGWUZLCTMo7aZ2lG6883f+uOrE17pc
GnPVhQv73cFmxzUIuTCIxSm37eTxlKVjNO3i2NqN8apLv5RJ+zBOn3zNmrn7zmNfGS1BXRD1Qqkk
q3gsbwL5KfVLe2em/sLoky+Dv9HpnR9FKFICnN2W4dTPpRwu+Ekpj4rYBStGUM5SVouPWVunvIMy
TmfcVNO0GaGkEnkaOECb0W2XRess87Jc9fX3HqRWyzPx0ulX17fM+WKijOba+AaJKILu16kDcxJS
eXWmDzsaoYJiju4KuX80L+HNU+Npc2ULhQ0BHw1eDUEhBb9CxRH5sFNzVZI1mhjMeB/hKRoMrbVk
Wrxpc3Ca8midIF81RumrbiYbL37s625Z+fFMGHJ2SFDRQScjqQqOKjfq+6efEPVgd7LY8neUeziD
VoXKiQ35DSuL6UxR+KIpH+pD8nLCc1hZYVLyQVAE67vInuxlngPmqTcROBisyX51C+OljYySC5QW
8hMoAJ6OKh9anXaxPu7FBNQ8KkFD8kGHL5OdftKLHqgniMnNlBjOTo00Kd/5WE5ZIVNctsWJWQNM
MO4b3gbIDt8MvhFSi9wjg7IYzXYzNtN6Et1M/CYn7SS4kll/6AkbMrMFFpmyfoxWbg6li3rfm9xc
jFrf3/l5hN6H0J4I0lTfUeCmNr0zspmjcmHzSmwyEsg4spZ9kEA9DpFR8eKxl/MGlrM1o+6NXULw
wMCzPLaT7yjsLONUX/VxiI237iPPCJzemdm9F0aPOcX1AZ0+vCxV8lje1MOYuLzeZ5Om9wCCWNkS
0o3VAjXl5h1QLGCm2sq47yGvPnNJKmg6eXghyI8UGBCZ0IHFK/N0j9k9kGJZ3tX72tYoiKGOlkOP
MINoisvKLSStxzvXT6a7sR6LRdXVaSCgshdiHPWSV+WwGNLxq05tM5zqEeScqLcAjnKmFWUpKI51
N2yy2hkCtyr4+rqbO7t75adLFwe1ORRU1BdVNJVTUudRvafC75aiSGk4aI4/cyIUJPMfM4TEHZ69
KDLAijJDFq+mofSRIUpTH2FSa1RLx+5esiw17noPJAVrmh7iMgeFNSXeMvVq/os1WrlGksQLCAyq
OGdX2UTLKIGmXrN3+qrbTHVergbh5TPTeX70kRCVhwAoZpmoVMfpA7bgRaTZN41jgeg6Fd9EVPoL
ZxzF5yzPuoWbdPQGsuZix7iVP15fzUuHAOcQevpwO7IocLoRa0vwtiucZi9SS3KYOAlT1kOFH8U4
oxLpyumBwNMsbZw5AvIHK74H7hy9LCAfAyKVmuf2tGhIokw4u6xFBadDu4C12YgOdGdwwtEmnNxA
qfvt+mDPbIKICtFUUNFxYTo4f6eDLVDVMhI3Jjh13zVtS0W0MHQ9NPJnEYsZ73J2YSm25DE6SgIM
6IegdVVk7n3gMjPPukNXhDuoHc+YuTwkWWlEV2JCHCXeYlMMxHRmmXvLhihOjGwjAOzb7uv1ibs8
mJ9W5FccDcbx+7bVU0RNPR9uGHMXtL9N4mnmcX22FyVPGB4R+BDg4ZFCPbWCt1EGIfXM3It65Uw3
I7kd0PO4XRrsvh1mtt9ZsIakpY5GG0jxIUzF7XdqS2vHXM/dASN6KZyFnS+H55hsrs/a2dGWNiCV
jIIswK6ARZ7aMDLhNy0mbp9YaF0RNdmXDChuD5iSyWoWkcH0oBnNTVnHM/f6+fV6almFlyA51BmT
z3W8j6Cq1zF6gzhpoU1vdUEfme5COa0JTUdbttOr3+nhmJIZvLicv5PjLb8AYkZA/BjAz6kRDW53
L4uHytj7br5ytXiZ+F9HkS674qGNycwhOI//pTXppQEXRPyvvgdrBKeQo+HGPh+MULjOGv1clk1i
hqJNn63hJcrNl4R9tkUVCg1EqK7ejBA1ur7cl7YUAjhJSEGnGiBaT5e7LAyWpYlp7AFaDpvmlRTQ
A2ne9Uab2buX9hVwGoigZFMcPFZODU2Z76V1XRt78jntV139yukde8+jR27tAfH59VEBLmvgPYNb
WKJwT44+1Y2xyTKD7Mvee3Qn/U4M2bati5c6c2fOywUvA4zGT1PKmRxSOlB/MAlqNeZj7EBIqh2A
wBczp+PS1pSPFgCVZVckNYXHi7qzUgNNLPzUgshr6r9EfUeD1uqeSSZuuAPViutzeJ6SwdsUUR6k
EBzszjPR7qooO5oZUALUaeG95KOBxhF1Md0SMxkXcVHUG7jDj1zPoI2ZWWwpwNrqk/6TXdmQ+tNx
VUW0CCd0OdmO+ZRsq6x5Y0ZO19Ru+q8zH3u+DPKRBX0YULsk/FFZcTuDljIYHS1uSdACLK/8nftt
tURbInsR13DJFkLRu970tSDRW32Zu1W/HDmEbaAdBR3aRIDZ1hVawHJ/TqXnfO2giofXGXrVGIga
VIW0GteDAJkW0VLvQZ+qTT+lNRCZvT2AzuRod16UznHLFQYxpgJVQ6m4DsQpAIx4Jp2eAD8xW0El
8FVEo/sae13yLrI2/zyKTkNLdtqL16EgPltMU1H8zjpKHHAstQxpYdRvPg/cozsPwqBNwGwU9oMR
DY++ZHmqvVZcNwo8e1xgg7XRp6+ggU1VILBJfPDmTfMhTVpoH+qJOd2KtLUfrMrUmkUd52iI5Js5
Wn3ofhY9eRZacgXjYE4lELx2syu1CulMw6DZ78iejymEuTX31UIf4IcMQrhZ0Fad+D42Diq7fZEW
T9DY4ADu5k7/DPBI8V2IDtqHJS/i/SBQzpg5EXLOjq8HlGQBqMAFDMqQ1LNXoiO9ihsgRxy+h+sO
4wEM1TggSbswxPr6blY3s2pI/vlR5CI0XTSEw1Dn6WGrAU2b732oBFy3Ij/32nCULVIiz8P6ElZs
HRhayNUyaDJfN6HOGBIEyN3hjkMLHhPhspLusTzNaEsj7fd5ARJpUmx66qeBX6fgyWXIrl23pg4I
pVYgHWVHKJCmgNxVpi0tAWGr8r7f0wSZnVEHHafxgPm/buXsIkN6FQkWvK9ASgQlUJm23nGG3tAo
QBpJv6wbqR7Yuo8tFyto8wdjP6Ec6aGxL81+cVfgnQXDUOg1gSQH6lF5CHjCGVrGCzwuIYDLoDLn
chr03szw5CQd74qDFVTnkd7AdOL6PN17eM8BxEZKJDm0PjS7vWdQiNEYv7j3VCvqUtEI6gYOwzM1
zctl4UdfUXsQq+srpfA24QTljMknIsaDJ5SaQ+7sSeiJl+Kd2EZhnrp7zqagbT9Qx11kU7VMHesG
kmLwXWj8ASH6gJBhwJ+Im0qbOwrn2waxD6rHKL/hu1AuOp3Xscg7NlhRci+100rfuc1YFU4ZIFJm
u4hsa8Xbh8b0Z47E2dUDAgx0bdHiAowASKGbp1at0bdGlI7ovYPCm7+iw609LWIIxX+9PtXnRw9X
G1IPEhUuE7zKelpF3RhmqdH73Gi1lT45KI3b0Km4buUsv4IXFp4/5oGjdMAcng4ndnKX5rGJm5T4
Q2BlpgGUjxihfWEFunAhl8Y9C+md5lsz4sVCWTUHrFMHii84FD4Q8emy/aIy0FJQ3kFFD/LIgF4v
2FgIKBQUbCaonLOi+Bg0rQS+mentfvDjvV0A4A+mxVzN7ZIRdPo4zClyxgetqKNbZhBFng/I4e5J
7ODazPSy+qJNhj5zCuW3HjsUOWO4LNFsDKIO6L2obEEXQY/H6OEQuuWKC1qHRaLVYGh6dMUbzpfX
N8nZsBBimUBqAEINR4WqzukeQTu51C6JwfexAx3k9ge3v1w3IJf4ZEAHA0ArYyPAH6snGbG5w/Te
5vvcjQOfIo5BiSh5/ntGlJtzqEvsAANGKCR5Uv5VTJ+5W894h8tT9XMkytKUmV3H0P7je4O9CsAo
6TTO+HnV6yGSkS12/por5c4qeOJUQ0L4nvEFRAIhOoaDmqJKHUTtUswVs+ZWRo73aEezaPBygKz4
viBPRlYFTNwhgTEzaapLVYckP+LIiFGRsUzl8ldvGM+04VYwuHihz5iZWxvFBXgFWtCAksT3Y/8d
ElQBnXsizE2WHOfROAhFnw9tsPjeQy5fK+5d+8nwfvy9XaycxTzXCprmsBGPwAN730jxDJGmv2dD
bsGjcVDmoBNbjy2WgirfGYBm5V/z2XL0zHKogFMxNWlT+RhJD0FYC8rdHDqk1wdy5ihPz4oK38sb
DKLiJt+7RnrDXQFawl6Y1ZJU368buriDQQ+A+iAIH8gkns6Y3kYJwI849nhaLD3Uamzx6o4EGqeP
kT1TErm4y45sKafFo0Xklkw+ZWofgqKfjP6LA6WF6wOaM6KclRoCprkwpR/rqyBHzxwPjR3+m+cf
uAE/p005MK3I/Lo5WDGTRWVDU1eDeqNOF13561saAEqUN5CIRLH80NH9aEs7mgk5aU2H83eqhQUx
UryXIRU/Y+WCb0YyCWgiPGgPTflOtwHvmjSq6obviY+KMR7XaLsZmJCGI6iqLry55+aFRYI5ROTA
xCEpcVaC4yRCPV5ge/PfJ6SuMoI2S+7q+k44S6oens5HVtT9NthoP5zBCi+W8uWyq+6zhxRq/1XQ
9AF/m7bJw6xs78Wh2YBQIDpFRUNlJGctNTUz6bBefh5GkfhwIGpn5XO9Wi6aOco/KNe16yFDjkoE
Ao/02wCsV67tsu79+gRecEInOQ7lwjYtI2ttyPnsUzRu0q2H2viCnvfrCVpw1w1dXqmj0SjHiTSp
6NsG7k5A3MBEOS+YvGFbC/OF5XFIIPDr9N0aBelH260WkOe97V2y7s34193uyYiVO8plGdKqQnqo
tIUYpxlC3iYA6mHtVb+oyYlKkZJBUu4qCIEwAxQVvm+gpF2HZRS0T82je5NBS2dBihB1MAYh1FVU
zMz2hevreJCqoGBmaHkmpGEjhcYzelH048PMesoHrBIWn5hQI9YOvR2Rt+B7CB74Lx30+75DQydr
wTkL/XhV2DNDmtmpqgJVbKBzsA8oxB5KK2E2bk2aAV5aQkHyv/JcP3eqCr2kdoZkE4UlavKlRW95
1q+M7Pn6/M0cbl+5lIuii+vmsELlcGN3dwTq7Xo64x4v3Pwna6R4x0hrTIsRrJFeiLXR19Byj5dm
JwIt29VGvL4+pIsXzNG8yRU8usaMqqaaLeetNxD9QxS/YetqgvKN9cWFKIEJpnCHbofXjc5tC8Wt
9NN/jALHDreyT8QXb/g6NTNkC7Xs+8dJRs0MxG7JsFbGBhXlsuxahOdtyVaZrQdIRQcOQM6uX62Q
p9t109frA7ts0UXEJqM24C9PZxNdnVNe5BPuz8pHd/v0U1WOixKdmXTbe8x8H5Jcc2CjM+D4H6P8
aVO5DdqY+sJJ8JYu0UdFkJcBsvse6ReToCvGILxgbgx/SZpb8sskVojUWkAmQjcKlSeklpThpilj
fkU0eydcKxBNFxBUukYr9PR3PTFmAsiznaoYU8bZx7HhlXns7PT2u2tGN5BPCAC1CpAG3MURGBdQ
zHTbenN9Rc/TWYpZ9cxTSzNIBLPdD29E+6OF40GOMRR1OMQv/kfyq+dRmgNeB4wZwwBFSElB6ppH
xGTCHHqtZQIa2OHIApOhshxGzcItZxz0xUk9MqdcCJNpF0gKwlxeh/0TSReJvxq+oeMRg47kx8xU
yh92cvvIsUk8LcAyCCNVqGVGCuI1fuLsBhjrAx+Ndtqw1pa0XaLhvR2aW2d53aR0JNcsyuEfeTc9
H0eSMVjko/9glk/GRNHDsQ/r6HmCbul1Y2e3w+nw1BKi7pcJTxrMZQ1ml1cvHVk/rMubv2dFWbFc
m8qozjAktDuJ0xq3Qhww4+26kTM/pgxFOdgCaGNSOBgKTYq12aJXXOnfkHpY1gWUeHiN3l/1zCP0
7E44mIQwE0oAKBKpFzg6T9eodUX2LvfQ4xy9Quws1PLbZI64dXmVftpRzjPNc7OfJs/e0RhUJrKr
9DWac16fvrmxyG842naC5ZPRMN/etewJ/cVCAnlFD6Sp0l5dN3RWPTl4YGDv/zNryhU3RTphDWpg
aAcT6A/+W/u51AP6ydzk37s38QJBDA9KwXOR6twcKve3sIdBr1Hb3pUNRJEF9JBl978v18c2Z0Tu
0aNJJNyI08rG5WJp/tKjEBAvPqCmubxu5fz6VPad4iI0HdAa38S+ayA9be3RntL/5r3jNeN81fSw
Q9vXudZb13eHqSsunjVAZSO8t3ecrYl/l7tPDUgE2Rw2ZM6M4iimsbKSPMYi2XG1gFblQowvJZpa
+vXMFF68Q/7ag2f1Kx3UqpSMWCiIYKNhL/yRJHuvoUOia7LP5PUFmxuWEga0uqazzMPstdZb5Fi3
Ff+OF/1CoBnIdUMXhgWdTyBobQdUoDOydeH2mmDNAIeETgX9oniEJD7S7+8+hPB/uWIFEBRk4EwD
7A6UrVXyljUCFF6j0rvzyXKE0L+OU3t9NBdOEyzIqh/uXogoKtvcB/KbaBos6AmPkH/Lm9XIILPn
ZvbcpTtjSg1h0GGytxJQhnaF1N/ly9REcwb642+NR0UteF6uUw5Eyk5HcJQ1deg01QLNI2f29txY
lIvQTIFSIj3G4rroaoUygk6/sX6O7nKeZzmsP2ghqJwCtawmpxx/KsqW6/YO+tq76JkP0H3A29wK
0coLVLqaB2YbQPjmv5nDn1YVD8umUWdkgFUmgUZPrf3itJvrJuRtqgRg2HY/TSjbDv3Uq6RiE1hb
xXNBv1Vzt/nMz1fxqKJsy6KqRmyDtAh9IAgAN5hxOJe3wF9DUPWJJw6VWtPCEBzz99x/cpwbfaQz
K6EOA/LcQA0CaAocBDArjvyGo7su43rU0ph390065SGIfR/aoM9xApXGQpA1xNGXGEHotkmhaBU2
4gHcZ+SN0d9nWqnL1vCR9up5df+SjVP3ewKdUwCIHaOFjEVeIHdZWF1jL9gQi+cEst2LCcDjIqDC
ABp8zE3xajiVPSyAmkDHvQoE1K+kojxdDMgvj0EBTawyKLSm1UCQ5+1MiKqG9nIwAOei1b2U2Ib0
y+mU+R2p2tjK2/vEzKenvuR9kNa8QPIRwsqlUWyk+ubMMqlh8cEmtD5wH/iQ2VNvbpJ3BeM+ae/h
sPsPQ6RiAdAqDUoh2xFXZPo90/svA7FnTpG6BWEXWsZSoBKQBkBE5PY52h4waRtc18U9843sLilS
YJE7lACgODb3/rwwrXJGsQkhpIiHmhI1jDngj2KyBQSoIRKaRP2H1vmhRfSnlkzbqMv7meOl3udy
bMcGFQ+b2tDN5cQV9yh1JEuRa09+4YjAHMGcaproF18ZsIZBQZLUAaAbHYiU6MHwKieN9UHc+1Fi
4h1fp49OJJ5Z7kbvTd3PSYxcGByQNi7A1LAHwIOySXF7mE4el+LediHiQ0a01Iuh2QYB+ixC40nu
ra+727NoFow3oN4AKgUADZUc9YjHtt1U6NpG7nP3ByXxow25zayybjIdIVkkW4d4d6YotimvPlnp
XO787HwA8AYpBQh+AE4CqWbFjfm1Z2spSHH3ZExfB6uJN6Metwt46WfkiXgAcV83SKs5waQzVgJG
fWJXLsPR+RCRI/JxIBh1anwdRmuV2OROaCboo1UwsTZogJytm2iTCgOI1YGANzOXSTlz4VLiBIRx
gMek3KkKaalzT9fo5Dr3dqZ7ISN2iYzY+KvwSVtawaZBdhFt0MGAOB2pgdWtJaPsPtcivi4LkiOC
A91iZhudORygF1GgA3ETauq2rhJmXI+RjnUafYB2bPfFLDx0MxSli3bvbJiyQAdDFjKywBCjY3je
ehCvt0n+MkXWuPFB079Lx3YTNyxbTbGORjCplv7h/X9JQH1ffZSf2/rjo91+q/5H/tU3BlFmGift
v09/Cz3vP3+yVCQ/+c2ybGk7PnQf9fj40XQ5/uofUuDy//y//uE/Pg4/5WmsPv71zzfWla38aTFl
5YmiORbrL9W+M2n0e5bTgwj6P1b1t/Lto/mm/t0/1NCRbbR+Q/t4KcgEaJt7cNF/yKEjfLd+QyIY
LsdAthvoUFj8Uw9dc38D2hxSgyANQeEfuUW4voZ1bfKvf2qm+xv0MwHDAi6X4N/IzP1nGvBZY8zK
a4roBwrOz6BP4m1lOwpJ/sU2BWBCCfradICeMSB/W0G7aMURdty1IgVMtcepy2rRb7uhFUvDaL0A
clfTbVeycmnqWY60KvpapXY1hHihQHTGSvSV5lg06Ka8uOWOjg7iCe2eaOGgw0M5PddD94WP9JtI
h+4pyjprrdt4pmkaCANHy/HnMI/bDimZYAwLxxvXL6iMDmYP19bp2RM89lnlosSPBkveBhqE+muF
BAtkqrT14UN1vBHihib3lkNHPEzZHLeMnDoZfAK+ADEzytjI6UB6Qbm+HOr4KakMfTsl/erF42N5
D/56ym76TFuWXj2sjCFCH6nYMuMXt9XwAPOq0XnJ2jZs/IjtdIM9iWSE8h9zRrR+bRlarRcZAM0B
xD/Ll47Z6Rvkcop9SrLuVpDGNYJSt9PNQASQFMmUbkADsD7VNWdopcr8Bt2nunRoAt6ga4Jh5r4N
OWstdeFj51IaiqM/jB9OFoQ36A5LITQlOql50o0Gr4dtYfvkMY9bPgWQEtC6gFkN/2HQBOInTtON
qHzEzo0d+eStL91oRZs8YqGLREUfzGwLOecnux3bAThXiIYicwkYvfJNiBPjCjqh5jayTB5mSVm+
l3mCLkAumt+sbT5aaIEs7HGZ1STep3E13OY91OMWlokqKJ6tA1Tx8J5lMx92vldctBLEHgFTEBGr
+jRqaOM7Wd2IbU3T11YWn3pvHp96WlGWK4KW7uDaHwIPsJrhcY6v3j6yYzDN+bTV8aRY1LVAhGNp
OLl28jnjvL1FrDB9GImpLZNJB9qzyLV6VVRt8VTkLKZoIdLmcs36NJjQhLMPoUMHJeSCaGvSTj3C
zpKDwuG76c6BGmdIjLGFSHLpPRQGhMzQl8b/NtoMEhRDMgK22BjU+mwNXvHqFvUrtfsJFEEKBXnw
JJPQass6FDnKxQHg7ejN07hoqTplDn/HdstC3K35XFSkJGnlHMFpwPGCgoYYHkWd0zmqJ2HirhzQ
Gbpj7YuZjRbaiY6lXeNjibbQGG1WkdOvrCat0Mls6tzPTsILCF+4BfVD8VQuSJ3m7zMbV27M040L
5XnsDhlPSM0AJQ/ZNE2bicoft2UFcWQtmsxtNjpFGJmk2xRCnxZo6iI2E+vF8zQxvhpT270Z86x4
mfmS8yMEOr7tQBwKiGDAnJS4EZ0U47SsNH2rDYyHbZTbMVj4BIuUNlYX+gjfVmnMUjTYYPr4iiOH
nryswQRmg82qZebgGAXdODjh9S87jd//l7Pz6m0bC9f1LyJALvZbdcuyJTlxJskNkUkhudh7+fXn
ofcBdkQZJmYDgymYwSxq1a+8hb4YW5uYDkUngJbglWf3ba3HtR/XXnu1o/RHLpgmxwyitYra6Trq
xUKaN1PHehsOycxJgRglZALoWRyrNE7p4+7UXhNRfOUNUPdl+RTIEiXytI02snBDHDabX2pj5Add
/Vq4/1KeonWmE5T1ZeWSbjtL2Jv5PTJpzlD+pCyFwxRyIrPFUXqzh8xvqdeq14tvRh8Hu0QutrXu
XldqAhRbkX0gdyHgnEPPFEWYUVP42nVQkbRsq1jZVkWCJJhHOD20slrhiPc9tz1cpVG6+i6TLl3K
nm7D3mn+WehJFk3DMI3wapaujS6xUJU2hIu92+/tKs13naFWW1twNgLbeW5d+8mpLHmw4dBB1mg9
TDqj54T/7yrzXOAFqt6Oa8/wlqSWZpnd9G1kFZQ8bIflQEBq/m2yMhsRe/HVTbVuHdVYtYZODyXA
wKipC8KpGmBjMhDU5kukoXqOqKd5qoiith+fiXdWii9hL+AVxbvH/+X2OjP8tO8TVY+vWqLFe9NH
Pg8qoLZxNs+tSUcSyzz5aCYGLTw8ZJbWaH5rvc3DX6PPzogh0kYXUo2vcCPKlZ5X6rZXMSorkrR4
9Qp0f8MUKhRyJUi/KliVh3q6c6TrHxam4e5uQMWTjYr+FREzOjezaegjzejTXgmudl7CTCJU3+R9
Wh+8Rs+uqUyzjR8AbE8VL8WF7ltm1t8qGoB9adWvXTXaFwmh88ka+3HXBbTfFz5v/jCLSWR02s10
E3iX3/bTXzkxBiw6G0KGV91vgk3v2eW108eD2Vv+oyY73p5SbZ6lrN1HMHzmTvPzJbWAaUv+/cBM
nwBJjQKITWpBOnC7UZwwlYGOffhVNTw68Kb6YvhDtiWX9x6qWtNWWeMFz05h55ePf/x7SwMuhUrP
pJqFe9ztwJD2TT8ZPQYuzGqnN2yPIInCNUY6wY6CTLywF2aVVQ7n9EsR1SYMQSkXKMztgEMsk9oo
pbyablytW092D4WFLaxfJNZDWBfDKq9wg/WIb/bl6IT7TsVlTySWvsszPIELKZvdUBbp1mw7HCOp
sG5UmRmbLveG71WQWBuzr79YZa7tfEv3FzSw3p0vIlgSR0EB+i6IC2EHl2ETXkXThFsl0sdNGMuv
UkOfVUsMY/3x8kyzcbcvLLS6KYxNT+xstpxe9RpljOW1COzPkD/afZ44AYy04N9MuqfM1ZfQgfcv
K8KaKgVwQebmwnGdpaRmFI5xoKIMLs2SmoUnvqpTPaiDVgHGGuGG0K6R3c1elFHw2Eod+r5qQU1v
9iXFxK1YVQpz//E83E87KTrpyeSAyN/N+d+pb7eBknGDaFXvrI3M/iJEex1roFOjly355LzB3W6n
HeEM2guQQ8mciDBuNyna8lHdDHV4TZXRjNclwjwIPJm+ULHpHctfOLxeKEPvcMYj8IoF7NWQWmK1
Vqtg3Le4D9YrYR5afzBfacDGP5hwc0m95+0rZl+JOD1MyElSEPHjWchFNpAUYTdKEOCJfm57bXyt
2y54CNyYFkRKkR336TiL8femB8jB9rxk2/S4XrJnveS7K5v+pLlx/NOhoUIRTsMIKKqsxtiIKtWf
UgCBJ99Shmsam+Lrxyv6Jok9+3roAPhku5Ra6ONMS/7XrWs7XkYCkvrXOB3GlVc4xTamP3FIXfZV
2Gj6hvxCrJMmFBs/ivbe0OmPQ4WxsOVp7mHoBGbrWXQoCwydRSODjarh5JnTrrEC214JJ+qOYnrW
eqVeV5U2rkNuU7f3vI1RWu4qa01jTRb+m6qzcjTLF8dKo08oB+cbw4j6TRErn/w0rZ+GMqItG/X5
ocO8dlekVrweahcTzVjWe6chLVqYm7tTD7MA0yA0kiD7quYUZ/41NcoQqb7dj8plyP2Gu6/KN6k5
hgvQm7dHZb4CZFm0t2CZE7bP0nHXr7RM6xP/WtnFsDHM3H4QKYa9ES/RpoR7tMqjot5WijZ+QgxK
R+EzbM6QUD8HXjo+wSfMjrEbA4028h/CTl6byLU3vLKfraH/5nVJsB39ZKtWRbcvRO3tPUG9yWhZ
EhzsioVn/C74BgiIRNiUQEIRps1zO2mO2gwlO0q56BW2gmMp4os7Bv+/mnrjafhhaYsrDAURivYo
AdBVm1+PnpJT+FKt5BKGHCyvtYlp/Z6UXU/PRlVDNAjsHeph+cZJ1CezNJOFF0i7fxP4An4g7kuA
LQhwb3+oWgOJ7AczuRSt/TnM97TcFW9Y2f9KDOKL2t5WdvSojVsXJnE59Ce9cPdd3zzlwR9fhKjW
uQvMm3sn0WlO6DCiJDY5wsyTsbGIPYVWUXIZ/Vo/6B6FMG0IxW6Uk2l7lCaPUGbVz21RJJ86s8IQ
u7bGteq12UZ16mHbdWWFMISZ/xqbprukUaZuczBNRFqR85+3yfSOkLbAbgF3PL80AScYhRYZyaUF
drkduqpbhy6QsI9P8F16xIwItHpcBqDALKZ4768THKuosgymnlycoK32UdP561jTq403NM7CUPdP
I754U1wNHUHnb2fbIWhDS806V17GMPE3YgA2DcaX5rMt5DrS1aXFfuen/e94lNBnb6MwpCxbK4wu
MnYeQqfl+Ov1YxW5h8DQtrkePKVOfoz1fA28ZRUqmCOn+04fVk5bHP1+ITCYft3tHUZZf3pAKO7j
5janY/tJXSMhWcaXPPKCVW5S5TJksO+yNjgIKyJADJ16RXxvrqXSLyZ47w1Pd5ye5VQ9JA++XWez
bNO4MHt5CQ1j3Ft2WX7yhsJ+svXuGKCgh2yf0J86Q2nEytAakKEDNrqp4p/StgLHpoTpcByiUjv4
KjWJ1EPBXckH/8mtZXiqNe/zx/vyPs9AAAntCIRF4MrRwbj93iy3PF2nqHepRiisrGCytlppblLk
2dZ+nI67ylbOmZMt0YzvU2FB0YKSzaTeQ9XgrV7/14mw47RjfyAYQUFx2HVooLWOMb62rfilOv74
T625+UovVX2NwbKHC4KZLMTS9xuXL5h2ijZFdXRdb3+7KHqoD+0YXNyqeknzUlzgP6L0k6bpwizP
QEpTksNQzDAnkmccNb3boQYpuyJvMobqs4O0kW1QnEh/apSserST6jlHMeM5aJtNjrAjCoUbvwSY
R9vgucHje+F3v7PmGibvePBw8aFbM6s7i862xkYfwouOPSpE9ah6dqzIvApn/BqW1aG00uSTmsRy
gVNy/yATv/wPiJ3oDjj77SSgZ1AUtqjkRfNMc69Y+JC5onUX7vP764/VnOoK1MPABr2lM3/tKyCi
3hjpaXCRZd8+uNLHPzWI8u1oGZ8qbVjwQnhnD3GzGxQcqb9SWpr+/V+jGYUVdVBk5EUp3M9xWka7
YaSeSgWhe/j4pN6/8uTHztTCRo8YKf7ZSS1F0fUVClWXttN+ZTV8Zs0T5RcUe3/GQ63+Ar205Jnx
3o9jUOQ2NSSH0NK4/XFZESaik6ieaFJXTpZeffERxT3Elvr749/2zppR4ae9itwEucucbRRkfTtW
vM3nIhTtLo9r62CF/e9GdPnjABZq4QC8kyhNxXL2BtHJBD2YHUctjz2KTEI7j0FqP5lCK3dOEI7P
YwVX0zVDeJKyPQSRPZ7o1TnHgt7VV7fJN2VY2A9l4IlD6ZsjvZXS9n82dd3vm7z/owd99AI8pFon
YxQuwG/eWX+uqmmTEUK4rMrtYogARVoLdtu5LG1jk7e5vCqZcapt4sy0VKpN7yIn+fG6vDtR4Blo
mVOspHA6O7KDF+Zp3RTibEbpHkDKsa4+R80fXRG/CagOdYBE8+CtjCTBhtitV9JHXjE7Gt6+SpNV
ZLavzqi43DHW2vC0g+yahTvlflZIGCmHTDAhG075bFYSD30khLH8i8jUS9O4L1Wn6s+FcE6GWiYv
XVoEC+HV/S02pagchymvoJg62zt5XuETW3j+hQqaXGVu6qB8rjX7j2f+vmaNesFfw8wrDinBfpdZ
tn+xip0o603kxsfWdOWantlXKx6/jk69T3zlVBr9v9h3LLVvFj9gNrPmEPp62Lr+hd2xUzpQQGbo
qivywV2Ti13rRk9K7H5NvKMHyTJxxyXTivtLgbCE3Y6KA3cX5ZfbDd95RWS0esbtU+hoWCEJmQzN
H83HoDup/vl4ut+qjLdhI2801R3KeHRr7hp6ca3LMBSqf9EL+aJqBGFxjtb4kCYCfoae7YxBln9I
WvzHqQr9TVML57E2rPRgVFzFEaaAK8Ic91QNvvpH1rmFlVEMiGCVO8XvvPIorjdj8YXSQlehK+jv
FTtCYdAw+uRRcYMg2nhoNm5QHZTb0BcIyPXx8CQdSGXCHKJn4cT5zmsT619dKeJ1nQ/eVzTGvJPD
Ii1cNe+tPScK6wYaiwiKz8MVTy8aN8rD8NKAcTpayfgbdFpx9ISy01vRHE27pfI+hhS1bD/b0sjW
XnM9P3y8KPdxCt1VMmqyaxxosBe93QC1alDuLbXgYrINURSP/rhjEe7bsotOZDnFRqubX0lcq3/+
87gEEECK7clhkqfvdlyBbqWfVq1/8XFuXUkC/WvW4NfgDeKiEsQ99GhzH1JZ2wtay++UWmngUWkk
byOkoKd7O3KmABUuaCZcVEHTDqjin9pL5CbRRZyvCx8iTx533tHNlS9qX7vXQQxir3EZnWUdBFuz
CkEF5cZZOvb14zl5J4KlpMj9ShUUxVm0oW4/LVRQRKY85J6lK37klEHW+T8CWAC4d9yeoz76ZNXR
qbHINjuRHBs7+l2hrvo0RP4SbfedG3gqtlDlxEAM3Pe0b/6KuTJ45KWFxSw+hVH/w80mVJ09Rgu7
4D74oWPI00LwQ+FbmzeBgJxR78Va6pxkzbmNg/5USbfcd21pLUHY33nEsJIkW6V6y0U3R9aKdNRD
S3TeOaHSto3cVu78wk9XhW21m0LP2nWciyWJwnfKRhxwZm8yfcPuYb6iaSFCq4TABVkerb6VURrm
usoQ0suM8BvwXnuVtFawj5uB61emwtt0o3fVRyc4uEZRIFda2u66qnPliMUzvky5o/6pGuPLws6b
7vnZ1Qxgj9oMJxFrE3X24I6dUrSjmjhnv7OSQyYKC/DxKNd1KZp/uEB+pJqen/p6UI98lfPgFDg6
yyb4ufAd0zi33zEZUhh0Qogd6QJM79Vf286N4ADVhZdfmjHN/7EQYnkggZSEYmW3GejsbiyStYOw
vFfFGLptSxy/aYd+nSt9uknyYSt6aZ46BeXXeozDXZ/jmJYOvfIYx8GSvtb0NTdfS/WBaBEQKpLK
Dnqht1+rmRTMMy6Ti1r0zVrtS4r+tXx1x9Fd96P7n7cww6F0zz1NMEZgPZuciFTB6zzdJ4VuJODF
Mdn1ilNsnDKNd1aQVhse3Xjhvry7CKZBwUpzCUAssOcRQskWtkF0+peOSsyasnSMOUgyLDxDb035
2VROp3IqFCCDjz3L7VSStyKIp+buOarknjIJFe10hVzBqmke3BDFAF/fJP6+a37H7WOmPPSRem7b
V5FlctXnj0ofbXykefqw22eF3Jn5K96uKyNs+aux8LF3gClCF840US+XF6STOZO6TLEZK5JMOdf0
DLZ20qIPXsr9lAd9BjoXHeKwUTZD6b7YQ2Ue2wRJ5DT2aFupvZpS5VftQwhK/WHh9NzdcdgEsVys
FvkyAt+z9JWMPOr6YfAvDW30nV964cEnSXqAOICUshUdjJw2MCmD/+yoUu4xVek2Rhc0+xr8lL+q
HadBWZdJq4fwt08r8goMbNx//Jl3pwZvIdaZCiKdRQo2047764x7qd8i5qyKl64O3Z3ZXsbkqEUU
opJISzYfj3X/pJJTEWhwQOl7TUSv28GMaIyIFsnjcsWxzmVmnO2wx95TtoSNfm4fA6sSj1O8a2SO
fESoQoWSrP6rNyEC1bQadx9/0H22h44lD50gLxYAZee9f2dsXEIQ4V4ao3L3fVONyAyoPkVKUEMv
DaoYT2XrfsNvXew72E9ILBRC2cCbZA2LPtmjxOoh9lpUnx2wQD/zQqEaDD+rLLZ643urwXX+gFVG
af3jL79bNj6cEiLtF6J47S5NNSLsxTTVMy5j0G3HPrTXisiu9OZ4Luj9/PfBgGxSyyIImQa8XTaA
WHCnStO4JFE0nCwzTddeSqOxxtDigEaDWBjv7pbjx1F8MbAT45SyV27Hq9OKvm3X8OMwiFvlAg0u
u1WXbrl3R2EX4jXOTgSvdztKklh54ZSWcUHdrF+3eQHyxtWLhYLCW5Xq5i7lBkDGgmdUxQyRytLt
MKCjJaqJvX1JNNGeVKVuXrPI7zZN1Zkvjp6qk04UGYa0RwUOU9Sta7CW9rZTgMRsG63REGE3rPaS
EZz4qzEYvD92PdhfnaHyPnVNifKan6pWvZoC1nUcUL4hi1O7dNX2pbMVduY/21ESvbpeB4jbshvn
MU0NmaxQi6t2qZfCC1GHLMKX1jWTB4kV78pX+Oc1EM78hxu0h1yljLt2vRJ27uiLIF8VFprZUJ1j
saFB4vEAgr2MsF6zM02pt3nUazvPiIG8537Y+6vWjiEx8Wz5C2f47iTwUkHpAwpIWo4X6iw2JmsZ
gyZ31YsRpuG2AgCM8F1l8FVxtNFpNCxszjfy882CAqfHMWzCXRIsIxh7u6B1YkZtHWM3q7Xq0bG/
aa3+vW6cUxjE4JPLlS+PhfM9C4aXLo5WGtjuQsYHvQ9XnrumYLoVen0QeAwpNhyTP7Hxm34wbWJB
Szhc5UW8q2koh56yicVVp0eB5sBjTiMppWiXKK9OO9TI62tXBBh3mZZu1VjZ1N1Ca/wuGZh+5SS7
AkadwuGcltEQvHdql+MJObRk+qKsTr1fxL9CUNYf3y7vjgRD4n8aI3R1b+ez8/WgdQJjPLfSxk1M
NR7Z2enDWNfx9uOR7rNNfhQF5clkCmbEHSEKKKDmWW4xnjOzfwkr42cVx1fHAgGYtdUhbDN9ZQz1
n7DEudCsVrGMLx2PchR0m9yhgK8WC5vpHmYzfRGPInEkukikRLc/PhIiVAcVn9Kgsut11AjjIRNt
sLJrw/NX4OTybSl6a5/EmnOSbUKvxjpWiakhkqakG1ujWtJaufNs67nYZF1cLvTa727JSdoR6iOh
Nd/IvXz7gZlK8mdntnZWRlc+mE5BBBhVl4WFmX7m7ZkCfsdBZmXok0B0vB2l7dxaFChNniPyvp0m
ui7i6YzNh45YdFUHnvOtydyLnrniYMVhv/ZG1V918FH2VhjAPa3zxn5qA+9XF0xgqDAMWMpIi1at
YiQL2+gNfDL7WjqHEJ94EgEiO7MwJpJGrhmB0pxti1ewdWW4t43Q3CXoDhZkHlV8dE1leAoxyFjl
RqXuyeDRiU8RlfZ8vbzESDntE720uKUA0ml9ig5GWeLKoZXNsA5y5DBGrUnWLQ32FcaE/r5tbMVe
6X7KT8oMymZqjDiukSV7Vx93bppUPyNRYcgMCsR7KEzP36T1UO9TN07pu3awgAY73FFGEA/s824b
1BJVqkGER5qPv5MhbPZtrtefwqFzdrgBXp1Bc9mIuRZ+73rVPdd5lu1o6PdbrzWfebVPlS7dfaOg
mP7xdnijKM8mGDYKggxvyScR2u12yKMyVCO97s9WJnjeXLP2rz72op3vjSD+C3WDm8iXSpPeM913
+xwaBlanqhVeyrFwznpO1tkkdrgvgr7aj7iiPNZNAJej8vvnHGjJ4+BF9m8cRvQNBX91hctudXCp
vi5s7LsMGp+YKfjnD0A/lDtuf0hr9ZE5BEGHiU2nbQOsWjZsX2Cdqab+Znf9LOoQach6aOtd1Jfa
ElJhOjfziQSOjzYrVnOTWOvt+ElBj6PCLvQspLS/aEoF4NnunWPfEZESgAx7TYbFa2P61fdKIUtp
UNuqNK9b+Y2z5BX71lqffQ08LNBWyIdPiNvZZTf4umibvLbPkPfkg2oVMdt1NO2T1Q8vo9OoLV9X
h5tItjqldln9SCCW/tSaeHih4VB91lvPWiUEh0+yVN1rERXZ46Cn9rNSJcnkbxbtIIQlKydXE2jo
ltzVo2y3Vu+LXeIOOGHlVUBXPTFK80GEtfV9wG/mU5rnubuwh+/CkgmoCfyc6Jxa2l3rN9N9Sp6l
05x1VBNRI6rkGcyN3AP91dZl0ZULlYH7NNhFPJzH2gVcDO5mbo3RgazPcWxwzhqikDs7T8fvJBD+
U+jmOJtEpbqRpdbs2P3t3ujHAlVto/3VBHb2AwBeueVGFWuBgdLCRNw9IBQQUHGjLw0O6D5TGVpd
Gin2VuccOUOoh5n1kItuSRRleoZuthZdkynZpldMmmLMMU06KFxVhCOcY1E/tZlQvtSiO6b4nPz7
8d30/kBkihQQQVLMG6kyCcy4DTAaRc49fUIjMlvbXlDt80rIhdT8PjudzHaovtBtfyuST1P7V26O
nYs+OCJ2zko7JL9SgMZXclD1m1XiGePKMTjFQ/hVV+Ji0xfZFCAm7idfHcwVEjHVd0VRJKDc3DoM
yZDwtCjyq5Up7aEjCW9XOiVFKECm+/vjGbp7y994wbS2hcvG5wK8/eqhiR28O2vnjP0EuoCqVq2s
EIuxVd+13SlyBvdJMdPhdSyiJSefu5ILQ094bTYC9QyOwu3QbWYGJHr41zrNKLdq92L3trrp0Igr
aytYRYO3VH1678faHPWpyAOof36llaYf6lGkOGdOZ7QZW8XatHnqP7OsWB5CywtODr2lemUF/VKF
6T615OdSQ4c4DcpG5Stuf25fSjeIsso51+GgfVJTxNX0ANWIsXSyp6htNJisnrsbnBIpcN9xxo0Z
a9k61Ssf45iCsMEv2lNnlrTqikH9PsqJHxNaI4otY4Ni5lAETN0IFbKJavU0mth7mTJo8Srl1Qq8
AdcPM0ATaoTBeajrwH6jI/hbNkENz2iId21VDmcF40yfYg72TVKpW+yHMJhvE8VY5ZgWjCsAkuGh
VMPwGIxjvjZHyMKG4z14aZE/SL+tnyT+Yuus6Ay4yAJyRuL0w9pqVP3zx5v3HsjJ0QbuDs0RrzWo
MLOqAD5uWhg3Ee5/im7iI9RCYsSi6SlMRsygzFpE65qpfSSmfy3qWFvL2go3KNu0D8SKn8JayG0A
AQ8CawNOwEu66sn2jHCramIJrHB/F/GtYBTAPlJY0+ZCUFprNUoVxnS/EOr54TnpVh+hcvtj+PLx
rNw/ZjQhUAGa7F4IeefyOf0Y5uB+av2sjReCVe84dLZ9qEX+ebC0hZDp/r1ggAk4ypsJWG1+wdpZ
nwV6bOL02AXts1bV5jppe2Xzn38RjzOLRCkdCM4c6GP1wqCLoOjnYhDEX22DgWAS/BsY+A3YHsiD
j4d750cBY6e1z1UOAmcu9VtoSYOPEX3KUenoc9qNR0vN65qFdbqHGEKc4nchCoY/IeiQWbw5ZGXX
WOQHZ9X3v5tNAHZ+8FDNr9RarlQrfwyHXu7GPi63skqMqwiiTx//0rc44/Ylpqc3wUSI4ME1zS1t
8a0fO60Y9XM9RtFWT+LuMKahc6lN7wqcYvgGFY8nwSyz+IuWW8Xaomrfu1C+GznoT6UI/gnNoXuC
vNA8FkPX75RadfY6Sus7N/eqi69l/ioYjfbBizsKd231OMTGqvZLCNqVyNdOmzzKyMyeY7Da2dYG
R7MqoS5vSj8MjjLVsqXYa7poZ78ZhRX6ELzTZMvzJLkMhqJ03cY4h0mD6r1t96c4I8TSo1icfdsp
/ikV90JFihuPTgGwBs1uv3088XepBtEAxD1CLZJoaKmzi8sM0AoqE10/OzCTHhrTxMQaXuVjljjN
BsG4H7VZpzvQymerGPSFUOWdmwgXr6nvRh4PcGUW2WeakGFn5/o5DsyTaGsRowmMAbRRAkn++He+
c5TIvJEXg9IMWX5ejNbscBgUmTnnrBvCf303/V5gY7+wi987SCwjceQkT8Qmnm7Ev0IvxcpVRcGy
4KwPFtyauFNAOPL6TaqItJAqebKVNkN0KrX3ZuL9LiIoOx//0PvQYlLvgkqBAhWhpjnL3SKp6E6j
J+4Zmf+TMIZnMSTJ1aJqvR6KLDm5kicxwfT042HfmV/4C1O9h3gaNuTsChnrKjSoNrrnjA7QLnd9
bevnOIz+H0bB2oK7ns0KRvh2fhMtaYOy8dyzAuP0EofqSdf6+PrxIO/kRDDDON8TL3/ql8ym0Gx8
t4Lt5ZzzWL/QJcSLFO7OUQ/y/JRbRvGiZ8bwZNjtF+n36tUMEnPnVXa1i420e4hsvz42Zr3wwN0f
VEFJdbKBwUXNtudw3UIb6BmBy8JwbviutFX9KAuYg56btXIt1RrpL6uDFy65go6KZzgLb9H9vuJ1
dRlehzfP/M+2dumovhZpZBUGlo3HLu2yTVVjPKlH16JCYTtNNxQtl6BN04LeXpFwBAispn4L6gjz
lykOQtUZCs0+22P2NY5a4GYIWWSdfKF1+0NX2nbhSrqTf0G8UZuItoKfOPUFZosftZHmV6UynonN
mv1QmuE+d8dwgm+WT5rl72yn1B4NGSL1onfJ1sGKZdOBY1jTuF/ytLrHnkzABCJ1KCqTpOo8K1KV
vCNB5Xpu8tTc4mJPLdcJZfI9orPyWKVDjvGAo/1SXR9HXsAlwxht3L4HagRzXP9iqCjqCG9MtoWh
Bpdc1ykl6bzr//lgCljqfB+BChffnN0rw6RUC0FMqRmhdbHc9ClummDhCNzD7VBEZItPRG/dBP88
WxtAx43U6Jad/SzBXjUIsE+RYd3vkqF+DKIk3Zj1OGzTRhU7V28+VSOeSbnhuX8Wboh3tiXPJU7O
bMwpHJxljJ6Cyp7IFe3cDVr04Msxe8gNkwSIEpJEdV7Jje9eMLQbK22ifVzZwyXUi4cG5uC3ys+d
JzdHwYacryStGTAqfvBFkhzdZimrvr81CC2QwqewAxT+XvSVhm+lSM06j0IZf/sVcklZq2E4Y6wG
3T4EvXyNtWr8nqF4tbAl3oont2eXsSctYPQ8aDjPkTVKM+qyc3vr7E5ev7Z9qgs9X0UuQlrKcRx/
lsmvou1/ZtJZAVB7SK3m6FCQWKUjcR50Fvxjevlk19WqdR6lhZoAhjyViVqk+9/EL6GdQG9BcGKC
0CK9Rd3k9l0JggxsoB8Yz4Fj/EnbMH9OYj/fuEYbPHy8de5zoil7gP4+hTtQLsXtSKovKyXJOzTh
NTQEC+wKdl1sZ9sKwMV2StwXwoH75hVjIWQF9oYo04U5cDugqdY0ROpYfy47z6HMnxh7JQ6h84ax
9VOkrnm0ijRYdVO8b0YOf/KCLSUR43NsBQqO4dLelW0RIsVnLQUNb+Yd8y1CgZ2S/QTiRivz9uMU
bvds0Gvr7HvPgALyEqf2IfgZGF+VRNuECC61kfXYpukJ9/F+jRDPKhL/1uZ4tfzqsVIOloPW0WcF
vrGS9ytXfS7FU+hcrRbEbRCTiOub0qU3jvxTDwq3rw51tm8Ve2mzvxP5Qbsgisb7VhAyzOVTSe7H
1OIPCmzBl6CcjAXGEjM12eRX33OiTYVIx9fG0qo1ilT5vsqVBYbN/Z1EJoHHJg2Dt1xxtrMQ/hKu
Ly1xtrpQO+WxcsXXfdt0xpPWFqD9wu714638lhvMV49dBfAZsB/SArOQwNdqqwx6n2zYTI6GWW5b
GhWBmW2iqtpGzYsD2t9QgKSr4W4c0nUTAI20soekyL74qrUuxpfeydeqeQy8U2Z4K6nk56Hf1lGw
dmpxiHXcgrBVT+uXj7/8nYeEuYI3xTUiwErObbAKNbPTINLFmbS6fw6QSn3x215iqVNpa94yHni7
9bemoaj7qjLMrRfC/a9GgOgff4nxzgVNgYc6HAeU3Hf+pPUiTLFzS4xzIEZwB8ajxLMwT8QlCrut
G71o8po0cuMowaFA8JJDBFJg2CpmsaVmdHGDnQiUS5t/6ZUjyEmz/CKVfWla3Jk/Q/XZREUvv+BP
8tnyi0PhpofOFl/C9MFSFf4T/2zLatt5z16Lphry0Cs/AAhRRz89Ye4LMV6h03+KU9w4zJo+yKjY
X9LGfZpEA0hdluj7b8q/sx1FHvwm5kKFBbLx7X1goVNianmrnktUmQyFa3/0Vlb0j9J364bQJ7Qv
g/xMwa+i2YgLhR7iKXUK+j+j/k+Pz5Pfnqmm9V2wy30I85Cos1R9aBz9+zgAhbDT+NqF0XnEHax+
zRAVUs3Dxwv6TvKArgTMCFJM5C90e0r6/0oBEYxBTa5sxrMRmOMpUARqB2SLlyT3kl04ingvq6x7
ajJP7lWl9ACjR8mwgk/dbBRTjR/tNm4eAr91lsgK9ykaAAYiSW5atL+suWZ+10b6kIMIPvd1eJS4
+a1CqzMPmhM7qxH7EIq7Sf2dQHTYEcS1P+t0DHfmKNWV62afMy/pv7ZltXCJvHdx0vSFWwuKgcbF
2wH5a766XniGjKG0EQtpx8oQ3whvA1R0M/faJkG4tyzse/RSgFGj0ny0A31JXnF6ZWa7Dq4pAkIw
kZkaa/b6t4orzUwH3+Hr0UFDIQCMAIytxzEIlgKNt9zxbiyKeuQ06CffMUZMz8zctvaGc+UM7f/j
7Lya60bSNP1XOuoeM/BmYrovgONoQYqUvUFQKhaQ8N79+n3A6tnRwVEQq72oqlCwxAQSaT7zmmt0
tm5nvUqvDWhrd2GCMl41QJPB9Tn6GgKmbUEBZSzYPppvuIWzXR6n3IqlJro7p1eVF0cKrZNah+aj
PM3WnSYCeeNeuWyrU0pgSYNd4phXEfE7X9Gdkgi7qpzR7+TsGlrF6IuWxrcbySr1QGG4KSe0a46W
/tjIU3QjCxrngYPHfNsn4TXCiMJV7Wi6b+ps9JUstu8Hw9p3pdXe4jJU7cmgjmHYZADSquSha6Xv
oYkmy8ZR+6vIC6EL1JrAB9gARs5fI+tmXYxNp93HdbZDJCHYAePx+1nrPKfUNwa73GtEXeTJ9LGA
PFnrwAbonh0ZVaXdj1KneJWkWbuqqV/fP2su1y2sH9rFnClkPVxo52+UxFNcAkVN/UCPcr+ymw+T
cIy7OSl/O/dfBqJFSl0LdX95VaeD+R70utqkvhVK+cmp+j/r1LmOB4Fis5Lc5sT+bp1kv63hBFzd
oBkIeQWoLKvv/P36IkicWM4KX1hO+Embja/qFD3rZQKYxbG7UxIVweH9Kb38bsuQ8AC0xZLlgksX
wMq2srktfCm0zVsrrNTb1tgCR11GagsCkPyVbAO+qKWev5c8aH2GwAexDtCPfdxONjXXIt5bZqa6
o6qOrpT2ycY2vgw0Fq19xHGgq5EMrgGPlp2HAdrhpZ9PxnDkCpY+NKXe3dex/eLU+i3tcYUatDbd
FgEljo39cMkN4Fv+PPzyeD8d88KKpTlOmtKf5drts8cgvZNAZQ09toED7lWy8Rxk/UkH7l503wu7
p5iGbFCdP1XYsZbGx4rYPWmPc3Xb43RFWf2bXdYPDgLZXqd8iJwtocZfrQTyLWTcaNpDoFp+/tMD
O3Kel/YkcKwfEI5uA0fd206x5ef2q6VAx4X8hyuQw3W1s2QZirQRySUKOEl4lYqIyUnyT5Od5e4U
d/WDNetbccAvxkS1CPY4x7nNy60+hVpNZjObRuYv7X0T9KtuNB8MKdsJbdrHVeDVUUm09R1xifu4
fMoc+0PRSx6X9zWy/g+6Fh3zYWtPXJ7O4BIWtBFLEyDfurI7zsXUlYmS+3ExfG5Nq6AiIptXs56h
qlGVm2nx5SSAwON0JhyiB8PBdv55S7WuBO/c+Wmv55+TNA0PdWXPn8SkArlSBdz0VI+H+6RRg6tW
dz7kbOiPuaiIhiwEBusAjJnrmKH2IWtzcRWX1vySOUb0/P6B9ItUZQHQc/ASH6GbtMit/7wOC2EA
BKtLlM0JXk4NrpS37aCZjaebyZfRaR+CvDnUBSU+V5HM/GM140hekG9s3AGXH4jElpuTiBZMGrXI
8+eIbSUc0gb0olwjS6pJg3ToGqc6FqVBt1AptkTaLuvNjEfQsRyV9KjXjSkQh1VcQMnyRY+Du5pV
5d5o7fguq/VDa4/KbTGgK9CJMd5tzPgSz5yHaGBQaIiCwVs6KPpqT6rWrEl2b3V+ImRjL/JGPfaT
IV0HDQyPrB2kxygcoQyVLepoUHq/Cn4KRkIY/gw0fjdkzpZczi9WK/khQChAUSyCtWNKgi2inNG0
8bNWNU9EssG1YVT5ji5d8RWwrbPv0/Hr+/NweQByV4CJWQrPBmpZq9u3ncKhKsTYUwgnJbWVxMKc
B7mz90e5jGFAKr2RRNA5pf+4/PynYzaucPOo07ryEctowA9mzdFWSvlxjhyx0W/91Qst/CHYuQAE
+MbnQ5VtWk22HZT+KIgbAjAt1ITqeeOefeskni+fhfoLvILDlXlbK1jBByWdyeXgPm7oQptTml8R
QN3mmWF6Kj40+7IwvktNkj8modN+yEf5qu5qSAcWWXZaJ7A36CTspTRrPNOYX0aio8OgBsKFRq+h
J5AiUV2a2X6Sev3H734N1hapCaRh8J/UDc+nqDZbawJEEdzjME+tJoG7V5h5cxxqSrjvD/WLxI9A
ZAkqZb4/x/7qczQZer5AYiofusdLS6b3QdR9sB+SEJNwYTtuyul90mSJBr49L1KMbbOx+JYhfv5U
Gj54hF8mlbvF3mj9uu3YWXVutO09NU/pMNgi3Atnsj/1dipOQ1KIU280jd9H2m3R43O4NQXrba2h
5rScMigcs7/0NRJLTMISpT1Y9x2CzzeDrVZXogoPY7AovcnxPo/Z2ZGmz+TnyVfRmcGV1EMBbMk5
PpRSj7tQWkWHKVK/jEE+nAqhdPv3P9PFIzI1JH+UxFnKXMzLpvppfzphCG9k0sVD71R/RsNgUHex
6yvZSApfqwHNaiLvvrw/5kUPbnEoo5hKnErQyX9Wg4Y5QuzwyuOHTNPDpyF04BgZMSoyKW1Pe4R/
jZ5qdJI0tfXGRspv0U/PvMScS8ONjHIrKVhffW+Pg4fm3xEKGdf5HHTACYDl2eJhkJzvsdp+yTTj
iIUsplxV0W+syeXdztbk8u4/DbbaguTNgpK9JR70Ttg3ASLcoAUQy31/ii9fCfLi0s4lwCUwv7hd
lT5Up7EXD2rrZM92GpCH8JW9GjOek0JWubHU18c8pQ4F8CKhDDsNdZ7VMa9S0xFBzlsNofF9NvTk
ykja0osmaeuq/OVISw+HNJXba33KF7pEDteN4gG/ENtwc/S73HTstdklgYy996fxrf98/rV4LyJf
4H/LtSKv3mtIYHNyzMMgUFqv1OKDZi8dLIGM4DCOszcH3YcyAXlESRw2jrU3wukkZ/OhzJK7aZ7g
WFAYT0liCG5cpFUOoRbeoihzLcJkI/BfR1TLN1hI5/oCyuNOXz0rUnpWEJuOeIjKSYUEktsf5lbN
92WPFkUhi2FXTEaw18txK/f81Teh2WUg50hGSy/wfAPliV3X+NeJB5EZuqt0sXaDjm7ghrKe/ybx
aHlJusPLe4JG4Zo/H0qazcmoBVJckbAy7GhH05Oc4fe8VAnAllEWJX+WGZHiurUZRInUxn0YP5Rw
G2kYJIRisAkP76+uX21SrgZSNJYWIibLz386e02EDqEpDuIhcIL7NAx6v6Yue11Jw3gv0FK7+v8Z
buHqonaBq8vqQga8g+NJyR6F6oEOqfkXYWa1dyT7u5qq4/79wS7vFWaQGjm9MvwGiMbO3w21VbWM
R5ljbuwNd4yj10qukOvq4uGYZvZDrDa/GdsQNCG3wES+VZlBvp6P2M9qGXX6QCtcN8EWp2N9QP6z
c3utGjZO14tqxzIW5B0KHhywC9T6fKykNyBV5aoBbEM7qE1wGKmE7ka7gZI8tNfS0Eo7O7K/G8WT
GqqnUdyl+kMxfoyyh6YGdqhfK+CY1YiSaDofhDSqXm3lH7FcCFxlaA92qqEmVWw89kWuyWNT46Ne
uUj1AfJZ7qafFtxQCnN0SDH9BJccN860YecYBfFrFNu7pDLKzzGqga7Ztua9Ivf9da+g9BJbTrux
8i8PDB6EZhh+oswgkej5gxh1W5txgjY3xmrKzdKeP42SgNcKgHvjpZd3Oj/BrcU+AKgChxOpyKrl
hIa/UTmZNPp5FKLahHLgYZTr/PP7y/1yK5+PsnqhIixLsw7CiVKmDT5dU3FvsJVjotHYCsIt9++3
ruH6pRYHNujp2ASCTD+fP0VCfMeum8kPc+UgNcFzaauBlzQQCyNcAa6r4asUh7edcpvHD+ZwHVcf
RPxpin0juFXHH6HtG/GDulirTl5X9V5pPgCV89PypUm+N/V1NvwZtiEGwojwHFT1T3v+Pne3Rfut
ivFRt223C74OqItPzrVjo+nSov39pS0fwvFWON8HR3MHs4Z1fcK1z3OUJ814lOZnWd6T3UrDY+ug
GRYfjeovp78alE/o5veUJHHecK3oL8nxCiNz+/hkLlpD3/Pw8yAlbh7/oKeeRNBYmhdLvOb5Xxks
eTvQCTOup+ZaUT+Xzr3dgYJSdzlywhIYbiu9wvTEff9rX+Q2izMmYFOUjKnNU0JYz79tiDEilwJB
2NGm7BzlEyr8xo/WGcObSo1C1OEz5QrKhH5bAO1z0d61tuxcLpzceArSigUxSOSOwPfqws+S0YbQ
FQx+W2NRKeTruDxNRvuCfwTFoih9pRGY7ubU+KHgvSgrL/FEtS93O8A4FS562nUv5tu0+WKPf87K
q6OcUhtOh3Tf6S8S6IpiLu+S4mZsD3FhfdYL9dHIXqyRDjLqGB6lu41T4TKAASZMbkrDgyv3gu5r
yFFkDWaq+aqAg61FzxLVU09A1DnouZHfINnvak5lbAx70dLV3lp1YEIXPziADquQXKlyZM6McfI7
nY8UW011HGcEMFMjaI96DCoP/eFe+SK04NhmefqUdJpxJ4q0fEiKXr9ruy7wTOCxv31hU5rBKRDN
UXDNF+DIIkmMKMVq1m8QpS0QsD7ofW5j9FG41QJGe39RXx6UOLxwllD605wFBXp+pmAXH2JKXTAa
sreHqexySLDjFiDiokHKZHNLc/QvMpqIHq+2jgVFV1VKFWp7Jl0FnMjtFXBmLECf+ixjDfYR7TTD
CxUp9OIQhOasfI+D/IdZlJqb180TeqPHOkm9foR3r82bdu2XR/nCruNWp25B4rTOBkXMj9sJiYOy
NAZkvjTp2XAk4QW4GT3RZtH+en/eL+9CfiFTj5wpaGSg3efzjrNOZVIel31Vgp3dOlFz6MNi3Gvm
Vuz8i/0FU5+LyqCZuFBczkeaM32OpBDogoXk2S4UQBuh/nZuEM23YXSksBb8GIzu4/vvd4FxXb44
MQdIIgDXgMCWCf8p6tCyAnxRlM7+AEP8UwZQ8Yb2V4HevjL5OUVtP8qrAccbcnxdkn4UrYR+lZhK
r9VC4BTkecceVuqVCQveldO6xzBqSL69/5iXAavNfcpJQC1kwfav4gSBuUc8NSb6HVpQQO5qlMe8
asz7Up+FNwgj3mt9t9UB/cW3pwgCChnsNdnMWl8yR86tDgaFL0LGPI+KTcUbOwjgAP3GKrvACfIV
YJuDgoR+Q/q0FnOcpAmolu2AW1Fjc6f0Mv6/9fwxLZMZ1KXT6q9Tg06XU6aPdAFcE4fMr6VjjEcd
bcWv9Zg8a2FfH/pW0347QoObYpLL8XhUK9Y0MhWf+KgZy9qnvRGij2RIbjmW2cbx9qtluHT73u6W
5TuvlmFalYBnjKr2RTODLEqj6cZGxM9VoA/etZqkH+Kx2stqKw4EIuZOWANy4Hntoxeh7QFm5Yei
k79CPZu9dDFgmZJx3HrI5ao5D+xQwSJ3p2PITFCXO98rdttx55td4bfdF4Ho17Ua1PW1nhrDlzwH
NpOHDkTIYDJuZ7x4HlrMV/ZyVkZfOnm4HrLftp3UFtk88A1UFeiikd2fP4/VqsiFG3XpR1DTPurG
UN7PdvwlG4XzRWpi66mfwO5Lwr6V6ij1bTMyX1Q0Q3EfHD7HoqZvUsnp719Vi6gPsER6JuTn66uq
a/G+6Rq6qmkYlc+iKaJDnyfz/v0T4fJCpDXC9QsmHe0HMJ/n796B424roPa+ZWfRbTcLlH/Nyd5Y
/cuyW39xzF8BC1ABQD5kde6kKUgHuSoqyPjkQxAqq31lG/POlCKA9mP8m02S5YMyFrVoAkcNMOv5
Sw2GXc5jqRY+1mLtjdzJBICDtdFLvDzWOGdo9BK3LE4s662mtnJI5m2WCHWEIeTy5rEYlfSHgwrj
+5/oQjqO16HstLSxuLIX6bPz11GVObJSyWl8LjKEPDolOKlWfDTjZjoW6EL8WdbqSbTt9K0fJ+EB
de28TtUS1KK159jKtzTKLjCzywMtxaklvEEMyl6FN2ULDiPGVNZvouHU6YZrxyVSXdgLBxCas0T2
imzQniI28q5w5L3cDs5ulrvuM66LC/tTdwoa9sXgOhHaNQ4KvLf8XdtNsrbfxwOiuNyNRv/NzuLO
RV5yeu5bR75qClF7ctrWsxtpAghdmmnf35/sJTw4W6l0cwhPCNnIN+gTr86CshtnFD8n2ZcbICx6
NIt8MW++7hS0QrLMFlc9iMznQinFlZCl2Xt/+MtvTYsUyTSa5fpCflsX5ew0qp05ThU/HbPkObCd
UxnP4ylItQNoSxDvfRMckfz6lpdx4hlFb+4sLB3UeWyhzQz5RiPwYpHzOAtriVY7dgQXTjahYrY0
lzLFp4GfXqdqGN1OUABfqizYyjcvTqJlKHqOEO9YX0jgnK/yoIvayXAKhepCMT9IhtV4o0qf/P0J
vggPGcXGo5WaDGwJ2CTno0AvSCMk7mV/IQh7qdpmJ61QBjTHptFna9VPlWH0+wrR9Y1r74InQCOI
oi4Z7FLDY+jVCwIYr3rbaRsfO2dc5bKk+SLhFLIbs0G9qVplOlmR8TmXASPGRQh+Eq8/f+oi+2my
MJSlodxjHxIGTymC46eyx+u3qKtv4NYfyNJlF+nK9npyxsyXooZ7nLLMX3q6cE4QSVRPJdJZB23E
k3UopUMJSmKX5ob0lbaJeph6Z8t45CLW5HWpwkJY5R+aJatAPC2E0+N4TeexqpFGpX61s2bMPuNJ
wSxAczq0razkuPF5l6P9fP8y6tKiAU6IM9CFlaY120nW643fNPURZIfVfDKoAEplD0x63xFbV3ri
qcUxq5/RxnGH4bqFkCHlX8IYfHj2GDbNbjlmS12n1vkYDIhGqOWigXaSYqysnJdyUA9JG+/S4r6N
JFwQDkg4Rx3dDyU7lYGGjyViO6L1bD3ZhyrTH6F9eAfvPEwMT2qLXdQPh9iKD7DxTlY67OHi7lDE
y4AoRDWyn3l0GvV838TpbgkUU4QRU/5aYOyT8dTqIaBPICtgjO29ZtSH3MYMm/+Gg4wFtH3QU7EL
pCsQ3MfUUrwk/C7zNKN+7FT12ATTMaNGgohU3UcxFyP0+Pc/wmX6S4GD/phFXrnUjdct6dxsZHpV
tewH3eyW0oz5Lh6D6Lc5t5I2hf7EbB1HYrGdaqY1/JdmRoQyqa4n0/pL0qriKjVyaxfQovAwqw73
EqyDXVPb2h3p25aw8IXuBYhypL8odbFmOPrXZhtOYgeKlKqUmIy2OOWlqG5RalUoGg7SjT6Hyn0k
p8KNgHUrg63v5boN9k2qKTf4Xn8F4uDnFi3yRVCm8uYkHg6B5uQPWjZv3byXZyQYA1r8lHnpOtCH
PD+9zFlvtWYCL1VSLdhN2RgeJtWqHt//fr8aZSEu0Kwh8KR1fT6KU8pGDzmwg+5nYydWDNnOlFFp
e3+UX1x1RDOg1pBHWkpi66Cw7vIokLWme8AKybqmE/ZVxQ/BrTP1dZTh9Gl6hu1jf6Qu5yV1g4iN
Fc84d4eJuGF+lY0Y9bJxQHIKQoCWMukT/OxVVFNktVGHUlI+1E6ueVqRDL6do9ydi9A4iCp6waC4
3w+A/Ly8IPSSkF/2RNI+vT8vl7O/wDjeyp5QxCGCns++IcIxxvslf5gd68XRcWcuQ7nYuAYvBtGB
w+OAgZQTPeaLJknuNCGGH7Hkzwhv3sJJpPrXjMXGaXwRTC2jIG3I4oekRAJw/iqxYJlqyiT5kl7M
+zbty31nFv3JKcFB2HYUHzoxmFfSZFtHMILSRoR+gWICFAn6mUNoqXnAN18tZE2dcy02BuPeGASC
7LizusqIY01VROGOzFOHpUWd0HUEFXx7QkFNZH9OTq+5IkkftAa5skZNJg9RnM9x3wMkCqUed8Xa
Uh9GJ7ZONm3nm6TpB3fC7n3//kK4uEDJ/uB1Ie6F78yiBXw+e8WYZW3bGomfZJWyo/qUw6mKKRgN
7bFWxJUpOnlrT15cn4jOcFcverJ8Mr7c+Zi1PtZMIy2eDCclr8XS5GGIkQ+xxkL/YQlNXI0FtWll
no07PDGwuQzM8qqZhX2ckHj03p+Bi+iT2iTHMQ9DVEj/eFXNcNDZD0oxl/AtbBxXDKF9rhAV/kua
JH1j919uCBpn0OZhQ3OXXGSo0WjoQSIBV6ikPDlY/QJXQkpxY5SL6JNZY1HCRFm+Km2V8+nt4DhM
1ApiP7C6/BBH2KAmSJgdkDoPP1XZID4nRRAdatpeGyNfnm6IguEbivMWXMclizwfOhmHQO/MtvS7
oTV2YyR3d7gwxHgQxodCH5NDCLfTrdOouLLwOegRbPTiXO+/v/9JL4+EReCICxcADUX4NVossAad
Xk2T+YYBTgRZkfbYGpanxNPwWMbThBQ6DZ5CH5BZDhp1YxYutxRJFTL5ACjfhD5WMemg4hQxy0Pm
Q6+J3BzS1FHvjH7HDvwQ94m9z5V4y1ftsiYH+IHzx5bJaqixrCvSSKLOCH3Z6j0Xl74nQC33RHpl
tmsTPfwaSnJ2iuQZkn+B7KlL2Sdyi7FDkj00k7u8TFSvaOeS5qMmfzPKjk2flIl2o6Wy87v7bWFX
I4sBw5qGK9Dy8zUSz3lvl+Mo3+uS+pEueU/FSUe/J+g3rp+L7wA+gyQIeAtlWnjdy278qVouZeAl
yoKBZsm3suyrhfVkXiA/UdfJpyALtnrJy+87ywqW8eg8LAWoRYF/tfjnWs9rWv3yPfTT1o2sUXhm
mKYbb3VxXC2jIBtNrkP5merr+VvlSRogGDfI95KUoYWNP9yVyontUmafNypcl8ETY+nQWd74bBwk
q6OxHIWSZXMj30em+qQtwFoMXhJPBxH1qndjf+wb+S4o1SdhNq4K1r5ykzp0jmFGtzQf7T/f39Zv
StXrGdbBORBS0FwgdDx/d62zazE6lXxvh+W0y80o2CMHEl8rhda5qRw4x1iOktMcyPFfpYk7pgsv
OfrmqLOGenubOXtMtZpjHVqti/N4fghoVRxNO61OqE3+OZppdAI+KR3lxHgNkqTcVbU6cUxJ2o0x
JNm9mIvopTKD6UuNfvspLVTjphO66Vd5q3ic51iw6n11y0XmPCt5t+mws5zd5zNAExNwDvEGLDbs
489nwLKKOO7UEoah0pk7c4A+PvTKYxKrnlMMxo4xzV0z1Gj3aXboVbVUbQQMl71yygr4NRF1gQxa
yq3njxCYVqyGOXwQNZeuNUO67bSw2Ve1Nd5k6PVdN1H6Msx9fJPL6AhiMlnCPYg1/DaSTNymKROq
hbNyxJ22/8tsU30XNPVeG1Mo+HEZnmqCnGPMlb2viH72gzLKt42dldeV0FpPlpDf9+YJVuU8aeZd
HgjdtYtMulU0pcJzMeest9BtEvnD+6vvF0cs4iDUyRdNH4Tb1+dJNUpl3FUJLJtJkw46avSBqTWI
bQil4rgUbXebSU69q5P5lA7zU1ulu1TD/lbuG+Mqi+nBEgS2wRP9T2dHUcPv7EHbOF0vDz0eEh4I
aRUxBhfB+dexQ3BUtd1IYMX16rqZImQTU9hLsQ1GRdTx6Da9Jm/ceJcnH5Vamk6UvBwuvrX6Xowd
UblwMvwqDOcndMPqOzmKt1p8y9o+W/sLAUkDk7logiCCtrpX0XCueAlEFGTWvzrpw74Yh2TfDnEF
oHTTh+Dy9KOogEgXYRT1fSANy1v/dH/YJietkU6KHyclGt9lY1IT6cbmSzHo0r4KatwJNHE/NYp6
FWuR4SUF2vGqNDY7NU7HJ2BvW6HdxdddHglBL2ILDjYaKuePlDfogFgTajpI0H3hn8xLszL7kRXA
VEJdFh+nYEuM/eLbvg0Joh0BH/KcNw3dn2YBk+jRnIpA8SdhhF6L9OkuHovhd0vAKCHRs1yEXmkS
URQ/fzFZRro6oSHq67USHuw5tb90yLefMqnQnt7fxxfBIZEZw9CJYgJhi612SFwOMdLDSOnJddLd
i+Smc2rMAB1HSj0EhjTZo8W+V1F8v4YovDH4JUIGo683AUmqQbRb1piIOcHTTJht5g9I4B2RXwxO
iWHVFCQUBfImFlfyfqjkZ9mOyn3fpApOBUW/zyiKu+VgBF4YmtPGkX4Zti8PBeyYeVlohWveup30
Ehd7lPlC05sritryrigK55iEteEmNI2ueln9EBmjl8gxyk0iOQVqulVWvcSC8RhURxaJG9IIEonz
RaABqcTkZ0j9vFLuJlmEd+htanuibIBMSlXsUjgdO6eTk92YY/CdJvlGcHW5v4gqSB1IHqgmXFhl
ZHOYcLX08MQ7/UnXpfCqjVHOkqKy3aHntU+1amtL/+KtwWkBkIajI2OUoy8B308bLEWys22yIvWn
Mq+RYi2db3Uk4UjXJpQuB1sG3kHlIKZixiJtqn0zOhQJ3t8Ul7v8/CFWcUVGjSip6y71pURIh8qU
4n1axOHH3x4Fgj89Hhq0EPHX8LCsdRQpyeLIV4cIjJ2sSLshh8T0/ihvjNTzi4IyDC1DqNsIAVJz
PZ9RMcl61U555IfOsOMyx2rrU6qJHVylw2h8cdSH2LhutU/6kHtWrLuAaF0n7XaThN1wd28FE5rM
Aq9C2W3Fizon91p+beivXahjGv+kRh+DEWeJBOhlN3h2A9SkSk9E5gc7Hz5ChLq1w/5TWX8r8Enb
1+V3FI9//3tBAuQOBNvARbBmJkP66cJOqKGPr8qNnUkqfhHNZsSzZCzribQBESInuJAE1vE2OrMj
EUoV+Qni9afSmCwvgKV3mpziEElWuMemo/YGO3Y8CyzdKU9VxQV30Wx80V+szoX1Bb4Z7CzJ3Op2
aBD2cDo0RvyhjzWaGxgOykuF9P11c7n54ZaxbpYTAMna9SlYdk4fCisP/Xyunwd5dp6qxmqfJQ4q
nFCERYrDAv7w24MSToNSIa4HvLUO6KMGEFVkIy80y016NWMWcQOwHA+WYDykidTviES33E4vX5SU
mIkkVcVSG4L7+f5o9DGiK9zmKKuADzTM2Pgk23O7s/NR2bGMwhtRZenx/Rd9s+I4X0yMCjgJoAmI
OZQqzkd1Mvpo1VTnfuv4cxF4SoTHoZGiOpa5BQyDeTh08LTz5xEMrjw8pxLZnL4PhqsyOJXUqszk
vu2uEG9xLfuxF9/0yvHMaTol00nRcKiB/gU3KysO2hC5sfakZHdadG85lIFDo3k0Z+UwyWDWmxSd
x8YVXKuOyA5Bmx0b5DJ7pd21SGZaTfKSAXzeTymYWbsGsBi1OAYN9XB6f0qWTOnnGaEkQYUOx1lr
Qd4AkDyfEWtmb8uDGD7kXA6nSsYbrcIQ8iQVskZvDh2F1uqtfdbpW0fkW9R2NjR6t4CRCNoXTwdK
CedD204WzVxK6QfEMlW3RYT2qUuNh1ptwys8XGihhcx1YGfBXovZ3mY36Ke4BUmemROSWX2m4sxr
iusC0ICXJ5lzqDgyLQxcn+YM660x+PT+ZF30+5CXIPO3F+lBVtGF3eM4hkmk16b0SOp9QkilvC6A
S/lllDZ7qTTqk9Q1u9SQy500EMBMo2zvA11SHmJbOKexxeW4o6RuTiqW472iPU12X+/aIkweMjVW
N5b7BUpwQexAyseghBOU5sdqk1Xg9Iqsq7XHaRZPeYs1UC6pUAwgbH4BZf5NCjrUyBAz8GQ1KO7C
2TbcynQ6DxXi4FBhV+VhrdR7i6fM4/tTuT5Oge7R3VtS2YXFQbX4/OMnxSwVTjGqj0ERRvvYlJpd
F0bBRvXol6NAk8HmDC4+ndrzUcYyjfJhXiw1JlEesOFj61VVe7XxLhq/5ueVTKEN8BXwbu0te1jf
DX2mpEqbSsZjZClkZbb5KcUkIY+azBsti562Lb+gFHBNT+hHN4S7oscYPTEqw9OT+NVcBDymptvn
fVzupxFFYMdu632RjcnJyR3lGiWWzzUWP24XPUWRiNBRtj/Ghjzuei0vrinAmxwbpEbIrlSeGirR
Ptet6tYJMuMURWXuKbOUHKjaMqKcWch6tkjCYWLt5ZWuP9uJmfIoVrWPZTvduNIu9jmzw9TQauDU
JUB9S0d+Ci5FOcxOi4fgI0HQ3jggBu9NXn8l9tT/b0avuIt2cP/88lv7Kp6CjbttWUerT7PA7kH0
LHVK0sfzFYAKc6tGdas+ggQ9Qe/Ua2tn6keFPOL9RXDBInt7TeAYqFXBUAcCfj4Svox2xrGgPpa3
9tE8JvfjobxSDlCw3XCvuPIh87Rj+anfW4/G0bqWd/kx3EWudHj/OdYX6/ox1PPHGM2uE71cqY9I
CLsGOnGp8U0rj7VqAjfdWvj8rrPJXXi71hKUEbKgM7J6ZV1byiwRUmyjkht3lh1+anLH2UjL13uY
SJ1BAFVT7+PGXhtgEGlVdZBmoKoFVouFiMUeeKvYeJXl5j9/FWB+S4gJ5xDPCHN1UhhDhM7rXOa+
2YVYO0PCRiu6CBfKfrBDSeMbPYPsoQJM50nJvLV4Lt9xARn+Xeah3r2m8lE1niCoMnolJya0yqlY
Uq8tV8vVKKDAFvgB5rxL353a3nKM/bQRs5SSUIYihU9pN+vcGfzvKSXT3jja3zQzfprLv8ehOI5A
CEUy9vz5OFaNbgagvwzlRoBJaWt3x6EoH9Xc+FOeDQXJSlNMbjShJAXJLthNg9nfGaUo9zgtmSeE
DJtdpUSDK/eK2Cd2u0NfEKTnoEUHXU6PZIWHLBY7GfNlzwmtZ8VK7mI5cXZO1R4mjRp84UjGRrqz
ipT+fiuaRjS4FtT2WlthglIetDlvVTnh46RTC675VgYsUReZH+HqISKWpSLbv7eh38bVaR9xihNu
0bs9n03HDseucurMD6ntfXTKIb8OuuzVTLPAHaSRRproNjbDLxYKcBXgy1TbeN01nCHRuUyGSqR+
a+nRKZhm20s1eFNvJ9V//hj/K3wtHv5eEc2//ps//yjKic5u1K7++C+/fM2f2vr1tb17Kf97+av/
93/91/kf+Zv//s27l/bl7A/7HGLp9Ni91tOH1wbXobcxeYbl//x//eE/Xt9+y/NUvv7zjx9Fl7fL
b0OQLP/j3z+6+vOffzicC//586//98/uXzL+2rF7ydb/9+tL0/7zD1rt/0G0yxnJvxdCAOfP8Po/
PyEFIqRkr4DK+uMfeVG3EX9F+w9iTG0xM8Ulhz4HQzdF9+8fqQv/BiAXsoWcjOof//NMZ9P+v5/h
H3mXPRQib5t//vGGUvvf/YquHXSHhaDAw3E785vPV1j4Bi0ZQuqBRtk+21nXnYJai78rfV3bbqj1
+WdhWpFz4i5Ir4Z5qDAAHrVw78SxgQVUO9UngZLzFEF0qtok/JBRyfygQUDz48xRP0/QgZ//D3vn
0Rw3kobpvzKxd3TAmytQjkXRqKooSrogZOGR8O7X7wOqZ4eF4rKiZ0+7sR2h7pZCUgKJNJ95jWLU
/lcwVtoaewa3oItxrwh57DZDkHvGmOhPgTS0t43USQdJLbVVNPjDk+I38eTaAyDvsLLKH748bKgV
Nh+jIUkw7ah0shNV70To9cZk7zMaU1gONJhZRH1ffjBM8GX/xcK9i35Uoha/m/NVer7a/69b3vTv
31vfN3X6rf7X7te36ue/xn/d/ViJ/Fv68/WKf/kL/ix5S/uLau7cKwHVyTEyMy7+LHlL/QusLN0D
aq10ENFw/V+LXjLUv0jM50owKTrlgbm98PeqlwztLzCvXM8sUspOrP1/suzPb/wZZ0Oyj8IiCR0R
BhHM+aqf9Lqp/Rzaoib79iZ3pmnPsb9zwqna5krYuoqfRJtOqb4I55pO3HLLcScC96HAMfeSEKRZ
mgk5DeAI4fjxvkvq6rGQawcdkt4Xz5wh2bc0D6UDyHux7iy/aVC0G8bOYz6VxENRaB3mooNXUCi3
cWsS9s8N9NsozFNlU6Wy+IziK5AJTcA8dI3Rt3+kXTruA8ecDlPcTyctrtUfXe6ET+MUlr+lGOXv
dBowE1JaRAWVBMjMlPXfSAlOA1j42ssmW0J3OFKlz6OUR5jbRts8b6EMmBqhRKf2wA0MuaS3F0q+
/GChB/SncPuProv/R3fdjHj7398qt1EVff/WRGf7bP4jf/YZZkQy+2K+q3EfIziZzcr/vltM5y/6
43Ncy7/ZjeyBv28X/S8IafxJYl1QYOQrhDv/3meK8hdXzvzL1CJJZBDf/QfXy1IfiuuF6AWUDarN
L2QldvTrsNOIEtAkQdM90i5V14EwEzfpxp9dGvU/yzKxbpQSoBbKZTSwZb1exQp5M4Qj/VYtW2X9
aur+vvxeX3ZLqCRPA+pgLgBScySoWubqyhDhAedPyWOfFpNbSdqeYDj9NBihivFTXu0yBXOcFtTJ
BicZTO7xClxFirOTpvwrFhmm24AEWJWZXZ8GLa22XaWXN5NA+j4cRv221MC5553zeYgwTnz/4Zft
/5eHJ3ifDVCBe6I2cz6V4GWb1uqk+FEu6ps0l9mDTezhCSKvOIaTj6Lqght7spt9o3bOI14zwcZX
k3Tbw36+beug+tFmXf2pSP17Y9jT7/v1/hMus+D5CWexohkWRK2MY/z8CTuR6mDseEJqIvJBRwXx
N1JSiDpUprF2gMrdUuZF30AuEw+3X2lVThZwVCV0wWqmq7CukZjL9P5jHoj6HriU2OJBggKFhJ1s
JWf5Zoi6dCdsiPRl0wYfnEEe12ZvE4oPzrX60YvMzH9CIwo6wJJnLCEZPVbVoFPPXwcHG6tKJNis
iWb2qFjIlYYXS2voG5u6JKzrEEkQI5wOtSH5ym3XyN9LCYeMqFaKxou6sUAIENqzlRbxKpBqxOsa
MjvXF22Fo0Ih/chiyQYqwrHv9ZSbpcEAEG2F7a98xG3WnZoJ93qZGCgq4F9Goq93ZRkhrYtiA57W
zSxl5SM450lFirrDqMmzr42WPmNba8eu35X3kjNKn30QBMcUDnSO3qgUO25dhPlXHynSlaI2v/hk
peKmDfkcVSbbuZ8VB/OV00TFZ70Z+rUfdH6Ln5NyTRd7kWwgfDJ7CEAmp+VJ/WyZ3wBzKuugjsRx
UkYFOxnF3DR2oV9RmlqeQhfDLIJcXcsawxahODYYXW4ljHW36VRhfl4LZHrQBr8rlPArizDEOyXI
PuW+nJ+wJTplTN77m+RFHvfVqpr7OzP4FudE8kjarsu6idUPMZ5zxWHKJgUBSXO4F1hkr0xb2Mi8
KJnHYV5t+yGUPKPrld80u6QP0HTT26SaJjenRL2n9WB6hjXPWdx3q2i0moc0bvLak0rt50DysFX1
fpchBLsTlVnfKni97Uy90b1AswViaxUYoalJnkO5G+6CAXeqyrYHRFtooxlFLT86aa8c+JG5ahmX
n0iW7N37U7Fs+9NxgikLFRHcDsQIyAjnG2wYTc1vwsE/0O1wxTjdxcwDfCDUahzEQsy9WXRe0MSb
qBfHMjO9K+NfrD6iSPofGlgeitAXFeJiNghv9EQ/+Cj77w1fspjdfm+mZgYud0x3vexHx0iaCRGR
abt6MtCs1WBF8ev0HZUk/ZAkY39F/e3Nx0K+g5oU5Xtc+s6nJWoMtdXqQSMKHJ/NRlXujSjUb95/
+fm2OFuG87vT+YM+hoYzgcP5IGOY+H6EJMYhiGxta6q9O5iiummr5srmmz/i+UCIMFAQkmcJMUAV
i4FUNFdqHVsTos8s8CQhwtqlehJiszMOn1CUuCYTNf+F5wNyVr8I6dgoEKA+c/5m1CS7NlW05hDo
9VruxgfUS70mM392UbKqomwF3TdbvT+bbyxlUCMgWAiZaN7SLD4fNC7oxjtGVxwGBy+jqTqGSMVP
VbtFO/W7FSsreC7rlsRWjsPfqppt3x//8p0BGM/NaR10JuilxQEXmZleh3o/HHoJ0keXm+PHJGpB
F3RN/1A36nceSd3rdtvt3h/4Ak8EDpT4bhb5gf8IKHgR4Ol5Wxe4KVcPgBmme7nAuVlSxL63VCN2
FWzN3bSOpnXhC7GZksx/1jFM2ZDy43HT2i3GgLF4jP3yav9rvp1fLQOOFuhjFHMJRGBewUY9/yJJ
F7GziYwfzGaifmR3xj4re9XLsto/Tj2e5UPq07RNtE1aOLdWjQgW/IGfFBjw9bbwq26JWzahMATn
kdWvMpl1VBom10NRTJsr8zgvkLPHReWYiJSnxQke4Mhim0hqCtc8ASlOeufVWu5KXftBMe4cbVyp
udgEjbrpJQn8x3TlEy7WzgzimLF19AuJ1fGkWkRtfoDvfEUd52HEG8RuRnOn1pz6OKIObpEqxkaU
U4yVxLW69+IEehl3pktR5gIefyEWoqQxncswnB60PsKxqRa0Uel9exTFronUza/wenKRA5lxi9Sk
IRhRxV1sj3bsFRqgZvI4prJ0b/XSh3ySsKpBQN0TcLzDUb+myb3ov9IjRoOWYJj2JtcLfYXF+kM+
U4+gvk4HPKVQNM2EvdKSGu13SasUCLEYPQZdkN1oZWvdIFdDdasKNrhdKXt5qhR36KVu42PBsoU7
EV3DWy3q9C+PR5COei0GNxRBloBHYwjxSU7S8YBz8JNQkNwI2ira2vbofGg7zaCTiBwrqhLh5zga
+w9+ENX3UdtWqyRK+1tyfLGeBj2GYVaYaxvxbM+sFbtyw7wOv+hdDS1gyj07jsDsRCY2fWo83VWJ
Tgdg0D+3NmiIRGuHvVZ3V3Xhz2/QPy8HHY6WB0UmFtriUIpq+lZy0E2HNE5Nz8GC51brgeoWE8IH
bhnqdMbwqN7H9vc2SxFAKAagbW32kUX0pI5+rXlhNrU/3t/j5xuNp5rzYDB2c2sENemlcYJmlF3S
+iMknCbRfhp2m++QS7I83OfzdYh05Bc7A4ii+BiuvT/yxXwwsgkL1VapeelAis/PQtkadGHkQjng
S5tuQPcF3jA6ypWb/nxDz+9ncXBRSwbcQyi/fD+/CcxeKe3qwBHXbSvNeC7r0lqBA7jWzDrfz39G
micTfhXRLnDd8/fRzApYgSaqg9HEwWcDStHayJ1bVYngug9Aa0KH8tT7c7i46eZBX5rJVE0gds0o
8/NB7bIYOm6D9hCTS2wQdQHLUeaAsoTUHGMOn3U4jv2nVp21QOoOZnw46zGZerbS9CHYRXkfrxI0
6b5cebDzm+7fDzbvYaQxESpZzMbUYx9bF/S3gVoRgESq8jVS9fbW97XpRoyFjzY1envcaQCP5CLf
c7XEVA8StBX94UNIFoaFixFscRBT9wh3fxeB/UvPpcRrcmr07z/ui6Lifw7jP49LOx6eGDBb/rO4
b2YjS0XSiupQqWiUT2VPG0vgEb+1ym5jV0W5Z5NmW91CFgNFneHQdTZ4016dwq9mKNm49zr1jYJe
zAdfq4N7sqzmu1GCojKcyL/NgkL8UtF13gdVp3lJGUS3QFfHdac3qLAXhvMhVO18jWh3cV8J+atM
L+ETB0OluzPU7h49Ka67Cd+UsPedQ9cU9iaMcTpt6WLsi1IvV6GWm17UouL0/twsSPovc8PxQDdo
PptZYouNaptDm5ldWB403wxcB9w7HbhS3/fCBl8kiuYhSENp1/XtoyGm6dnPbOcL9PHP6DZnG07e
Zp1QFHZVAwbO6CTjPSTScA83Iv/+/qOeh/V/ntQh7MNlbIaPLeW04xYGDhp0xSEd9WbnjGnhaZFa
QOpLjVUzGdcknC63PNE8bUkmB4lMGqLnuy9uUsMMDL84zG5+n1uUQIRD4aOKHCoxY2PeOEZ1TYjg
8kCzKayinwiHk8j+Ai5s2dRrqqA8oHlkupUaqauw0UeP7XyNwfLGdEIqg7lCZ4QFcFHcwx7b1GuG
svEJcSW4OvcipsMdhUm+T1s/Wf3Tz+fQgMFOE7AKPJAlY8bKTBQ600kc7NqRTn3RO16ADbI7yvjN
K1Jc3L0/3sXdRzw+qy2AJkVUlsz2/PPVddNUEW69B/aVuZsUIJZ2FHZw0WvTLUwUxuMiEzeV3LVX
7r4XBvnZeTNXGdBIptk3Z7zLawlQjFnEJq8aOVL/ZSij4XuBbv6nJjfu1dLQtj3H6gYHGfVewmlo
kxiFcYNCUQ+6GPk8KVcB/lOfek7j3YTeCzyyqHOR4MPFdvY8nMRqGL5KCveOb9fVLtc1ySv1tnpu
0y54bq3RTXMH8dxRRButxILIpTbYQ9Fq2lsxiSuQmYtFO7+uRd1/DjZmXbDzmS4qf8z6jpUUAEx0
7dKPNhknKDFuOl7JHC725GKo+aO/wpT47ZhPiIoUB7y0B09CfrYAv0Hm4Dw3YfkZmdNr8hULUS6O
HRviPhEGxD8yTn5+PqTeKbFAuS09sFrl/aDbyNcivCaQJkM+oG8jNC2sMF9XvfpYVhO23lE/3lVy
/tDXsS57WVghbRKyGpwYz0zsnc2DqKOK0v2Aj5eBbewkNb/mVGJtdgBh3aGaCuFOOFre4jq1Kgdb
7JGOvfZmCxrG/Gb0WjjxOeEonV+WLQx5rGWnS4jR+hQXEVnZOG1D962o+w2tygGzeP0YdlqDs3IF
DmS4Roy+OIPmJwCd8IJSuLSUSfuOmnxSJYdBQkacXp6p/9JiLUESXVdOI5Jn2/cPhUXV5M87g06l
JaPQJSL/Pf+ack73J0Zz66BFpbm3O3+jkd4agqs475VqF0hCv8+7Klih3Wm6IIsm1wiHa7Wwy9CO
N59by9RFKcti8nL+HG3lWNRHgvRQxWO0bR0n3CY6VFfX9tF6a+tfKio9OzUYQPQiTUYl3qCE3nWY
zaHn2/mV/S2Mh0/vz87lRlb4Fi+dKsoqKOwuHqpGfRF8fH5QIsN+BuaKAHRvRmsjkZSP7w+1MMd4
+RCU4MkGSZJnjdfFTgaHRAGLJOFQIAXiCjtECAeRLRyMjRqRri7Kgn2r6fmmDg1nEwERflTskN/T
h/Y+V4rYg+gMx9nO42SrKEGNKqfwmTkVp19VbTZhaIIuV/LB2Pm+I8IrwflFgkN7UZvZE+gbIVJo
LJ5fVyS/0EOKjLqNeXA+5NGG4uY1gccFI/NlmlB4JZlXgeyRyS2qfBwHYBv6Thw6KfgVddauj+xn
UWqjZ4DA3SFj1bgijPyPmhSVLghrZYv40PiUUNnxcM6trrz2WxsImVvYRjNFHgzmIvT3J1phkZOL
A315y8sSOMzJqMb7qDBPBH3TXY59LT72t1Y5ndSsb3fdtezjvHDFsmTLAPUwCV34CUjb82UaSEqr
IvfVf1QoFqzbZmpXeiL/zgwrXmcW+mQByusbLe/adUb9Ksu6K+XyRfrDA4DtReYXpAmNXW1Jk9Xi
IKGLJ1eHoulMr5j6dC3q+FMey98CvNu9Og71VWyW1GM1pbsSXSwW3p/BHWRkEJFHgmdZ5UGm0YhN
s6gPwRD9VFHm/UAFPDu9vz2NizmeA955jnnJWXdhse5Mo+qmojfbA/VUe6vpfbCZaEm7fA5RuSMU
D8InU9wqaiA2TRSGrg4Aai2FoX8yiyk5JMKevpmxSO5zOx62mpL4n0enQJijlqMtWoWzOfnQbvDg
aTc2ejxIvanYWWTweucqza7pSUAyuEm+31MsbWF9DbOwnaWEnzvgiFsN87M1nsLVvZmMNYllL63H
eHRup2kA5T2UICUDKz51g6W5cq2mm1CtHYwCOt3FNeJrWW7EeNuNUb3tLL38cJVxsghW2LdgjcDG
86kohXDbnK/TrFOSWhu06VA60Q9ttHtPdSR5n2YOUoRiVjEjkbdznH3Ufgs0tfgahPWXpKVIXKVJ
9L0QWXPXFVXx0Q5RRgsQcthIRShwN7DN2wKXgpWRiR4NydHxnM7IVwZKX73bilG9Q79URdotSHdT
Ocmb95fHxRoE4U7xluxfBewB5/D8zbRMsrLeDuUDCUPj1vEgfcyj0H98f5Rl6DVP4AsVfXZ6pKC6
tGsyI7l3Br9SDm06rMQQrYPRwt1eeGZYbWylOYY2lhAI8EUce0mfu12ePyrZNg8+BYjH5XhLa+Od
3cPQc/J10OzSqjklUe/afeSNVuuy2dxC6z8Z3PhXDso3Hp5SLHRnDZQj22gpS9CPfQDbqbEPrSWy
lSVgP1S2yHNXVwdobxpihlU6wqRUOmGErkpv0K2CWNzpZa27pk45pxvt0CuAUHll1++n0P6BnGSx
NVrD2Zf0sD92Ml0FW5LTn4lThRtuoc6N1C5YGQjd38Wqiu1b7KRX7u5lzYDvQtxokDiC1rYhcy2C
FyXW+zQMFekw4BqPKJ9o6AcHj+nUDY8T0tJ3lRQ6n2pzbFZa30IltEbjvi+7yRMj7eBIjzalLI+l
W05qoLkcKTEtIwimiY2KyvuLaBHT8KyY53JRz60ZqoUvHKtXGYOVCKvunVY9CElSqC4L56YqUGVP
JFW6kpy8ORRFwlmSCLDPkugejP2UBmA7DmoW+2RcZYpSZm2uE5bX4f23WsaPf16L90JYi3+4hM53
4GA0Sj81hXbQ4gmzaz1QVtkYdNSJ5FuSXjesRHST2kmwHRXnU+OM6s6R/RLeTjCtVIXdIcfiSvi4
iOZfngkNDoSooRZQFFk8ky5mxs9UaYco7H8TSxc55qim/zHVeuvKV31zqJlgQwufyGhZJ0mQmbIM
gAeHQcmeJPjkbpJHqMNIcuBaIuiuKN69seI5gcBOAh6ASEb7/ny6A12w4uEXHJxWE99NyXE8JbCT
VR7pXeraQB0+D71q1StgkYjx2NJP2+hsUDT5MCWuScrxWIzBWgfH9SzJln8zRRF0HSqe9NpEfI3u
dnnzUPCglURreO5MLwuefTdkFBGn+DhpYb6SJrX/oSmFtgMbpNFhU9ubKseR9sqanEuFr8oefH9u
OVBiFFmJ6i9cebuim7DgyMpj3UL/iQX9piw3i82YSeND1QD9yNtB+8axXKwS4VQPUxaGax3Y25/P
9f+xm/8DUuGrjzITDs4YAfftr+7bv7xv6a+fIo++nUE45z/5NzsARPTcgp1tyEgqjLk58zeC07D/
IpkBOwnimcr+jO38G8EpKfZfVKW4zijBztjKuR76bwinqv41SwOTDXHqqfrcqfgHEM7lOYqVA6kh
0SeGIxSWlr0WYVtNoAeFf8iK7zQwTPk5vFayWm6QlyF4T56YsveFqJSE7sMY6uCAtEhex8XnxsHp
3PmmBKeG6PDVJ3j8swFeY0CXKRMqF2wGwkDko2h6g+w7Pzz8yOkRT+O67KEheeO9U66HcouNngV0
Qd/lW/WaUc5br4faOnB37uj5BjwfUY4bpdBxuzy0v8VX8UQRhwL9tUGWZ/D8Wg7oD+hbKFtgGH8+
iEFgYmu5AZYKrk5nBSjIVp5uxJspiK5M4RvvA2Ro5u3TT5yLcedD+eheBPTm/EMj556kPxXpZ7Mo
XLoyrhldUxxbBre8F4k26AD6fCiLLw0prWoQhSibiOiyW5sVTrbiSgq3XOAUSufcCsWVOY8El3f+
On2ThPkQjsGx8OUPCBjKgbGS2n79/rqbKxCvj+PlKPOkvop89FK1uzGYgqPfrX3JNbVn/8HcdDTM
YQu/P9RyyuahoIsh78vOnat550MpdYDLgBOER0pUlZckm9JQkytjvMzK8n1ogs4oaqzA4b+dDzL0
mpZTsg+PFYgZyO7eWGyq/Gb4Lm7U7/iKhQJItKs+I4WACGX/zww3sdeY35FaMMxibaZHzXPwajpV
9LbyRhXhsUufRr08hr3YgWL40WM+//5sLguzF0MtDoy6iWJL6cvwiLcxDV3rAJv3odyoH4a77B9R
1i/favHl6qozrAwR5qNidjdVOAF+vNbTWm5eJg6gNdQauj6gfl6gsq8mTjYR7nPSirchOLNH4xZs
4TpGJK5RFOAI146ly801f58Z/sIBCPZgkXXXtaEV1CeC4xCqOBByuDYr55rt0FuDsG9pDs44NNrH
54sBtVMAeRVnhAiT35K6wz34ifrHlSV/ua0oI82eIEzcDMBfjBLbOV2JUA2PMBbik64g2x5avvQP
S5ksN4bBUoCIgF7gxWUoD2OlocMfHm0S5nGibKVAuLvyLm/NGJS/ObSA6oFU0fmM1U6K0rMZcKr2
1bpN78M0ekQnf/v+1nljxiAfUSsA0oaI51IGNysnczJQpT4qqad0ieJVunRNNOfF6+D8IAJD/WqQ
xas0ZVYg28Ugq7uHk7ZTddd57h60Fant7vvhcfLGFWpiq2Kv31aDi4vr7eh+/C/ek0iLOBteJrHX
+WwmlSnCUKqjoxZAPWwScR/kzfr/bIzFeRvWKZ1uueSL6enOHgc6XFfSqje/1qu30M7fgmKd1IRN
ER37xq7WodGumqq6Bs16exASN5r5cy9vccL1dSd6SKYokiTVLo68iQztv5mo/4ywuGibIUY7Y+wY
gQOulgMvzK9M1ILnMh/TLDn1P0Msug2W1TpxHw3Rsdqo22FjbqdV5J4yz15Fv/yCGyJ6evxhbfvV
PQ31773s+gfbu0ZqeHMmEdCnwDFDuZdwJCPsu6aS0XZpk/YmmBIYJuJKoHdliJeb8dVdEUSlkMJo
jI7Og21H2zq/plexRCH+mUkKly+mWTMn7XzN6WVhxX6vsXm/4wKyxVlkU2/FXXJn3Psna/3jy35n
rfiO5iG9SzbqTmyqbbge3Z//xZp59RiLVRlmcR1EiRIdbfMIoJkw9prK3rLDdvGmi2WZglfq88SK
jqPnb/39+KtO8N/xpgaBEMszXeSE1+m62CIDN5v52q54CDbxlWP/zQ+KvgVFuJfIbfGeUxNL0dAb
0TEwy23fltk3yNb+r/cnc/5LLg5k9POxiQSRRlHy/Js2RRsSx5sQJ8S9r8FQk27HVvMEPjTvD/Tm
27waaLF4lBy7eNExpQj8eJpduNnVId5coBAoERzmB5DGxaE4wKudNG7G4933bJ9ulFvlORjcbmet
y9XkaV62yj2ci9ftbbBKvdZt3Y/9LtzLt7v/4o4hoKfbR/2dp1m8bJtHxARTFh91qHFanN0Pili/
P58vIKPzL0cDT5klSQna4FkvzjVTtNEUY7R1DPLO+lVPUndU4qGpXIG4H1Q3CAZfOvxqfxdDn34e
JwyK60RLnwq9i+9MbVAPEerv+wr3G/h6owSKXcSd/8MeypLTcRIZ9jFxU961fiz/HgJl/NGZmRy5
JlpNd71sAMXGJFabqM1zLlA27SSA6Bi0n9JSFQnWslL+0cwN+U41fX5uVJPmeHWGXYObpIWduKUM
lBssbw0ax4mU/N5HzhmZDG3SD1OZhXdIE5uKOw2oCqwHfCeEa6cVcty0df0MgWK1j+hfhrSrnHYw
IAjoPpht4Hri82jLg+B/qfW5MVU04AEYmv5+/yNc1Cdgvs/VOkhn1Az0S6kRy4xKv+udU1s7OMs1
dO3qu9rBIsKt07Y7tWMyRiv0uQoIgi25Kw4+ta1vAVYlkLhHv/30/hNdZAx0TShOAYVjQ9PiXBwa
Wa4XeRTF3VE1/PuxOAjd+D0hop3rR26nKxjiiz2tANumVTO3CIgOlhRSCrFJ2A+BzGCyaymopl+l
HM6R0tkqh/Qxy+MDIQKOhtTq+fkkF7oaZEKPTjbi2Ik7NmnxxURm8qcYffA2tp7LBzD6UucaA1B9
10wNa1/FYfw7i5LgsXVKgjy1SejmUzBOq6c26OrYiwbd+uQ3PrkvMjLip2+r2aM0DMXvpjXln2o9
tV9HvDTpefqdBjPUGOrBy1q7wKp0avMCKp+RHMzSMUoXQXmsxmsFD/LAULOPduIMT3ZoayGCoSVu
fQYQ1HSNV4+au1VS5HdBlTcpVoFKYmyHiMQc8EUa/UPrFEIfzkK6CixSIDtzjfF88iypBGNadtFJ
sovxToar6coKdFaEk4RAdSNtvppWLe1tX8he4wfwy/LgR9CX/Tp0zGvWOy89x/NvSXaBOCGp0izK
f/E46Ci0ZSmSUyInmEdkSrAafN/eSeAY16JRgluUkCAbw/M9VkVhue2oiSdNnvmug97W67q0u/vK
8Ie9X6NvO4lUOtIXD0EeJzmFwd46+n66kfpR3Gm+2m7koVQ26WiMe85IgdR9O911qeWswl4HFRg3
2rVTeS6nnb8j4mmcBeBPyTpJ28+nvMeCs3IaRT45VjofS0Jvfnd2FyRuIRT1NhKS/gWq9XSjKZXU
uyJt9I+9hqbUrpLR2AxIv0+5PVbfWnMaH6ckDz9x0ymneixw6x4DxQQqLPriscky7umRIEXrvKIT
YL5w7vsIh5/I0sra5M6UKyVyp9L3Za91AImD6ho+h1VdWS4FmegXUixB4Zl22MpeKJUler5m0pUe
JpID4PN6Cn7BBHOepSR2HsO6RQ5Ajju1cbvMSj6rXVT+QC/G712lKORPgDPlYy/FzZ2atK3udqYj
rfw0sfRrJc3LIs8MLeYsgAfKacfyPp9kQF0pniCxc0rok27qssRRoJXpz0ilI921laU/EClJtxlI
8DtwBKg91Znz/P5Je3H4gT+DDYFqA8UtnEMWMaIEIgO2XZecMDQMbriuDDAEUXAlkrjoVhooRcjq
C9qLUsZFDiYHSiQZUZaffL9Q3BK1hQ9+jNIrDly7hJf28KmgfWlufQiyXNvN8NBnfu5F9YjUVdgb
jzX7bvOP3x0EEXKgJjzCOZ8//wCiCUIj0/r8lPe2vakaYawnGNJXQsbLeI6uCfoWnF6UVrhqFqk6
dpRKaCKucsKqur4NTdm/t6XA3Nlz0l6MybERZfZBCSx9DSOfG1aKtHUWGJnXIm2wHttmcEsNYhPS
KHj9+djaKLKkraYsAUoNZ7+FzrAzseTdtTUOh53UFbeNUZYwoZLam2hNrIk0Iq/2tWtii/MaPTso
5nfjlkZbhq7RRZ8xsAOjtOpSnHpsEFa1aYF90mUKzIkRbt//WkvMFRsPYyMK/ZY6S7YvFa4Beemd
Xk7iZNNNvUXLxlxbBULXUNspaqdYxmVdmpwcxXe8Anmwm/eHv9go8/AANiGRQpWgqXK+WEwTcOFo
NsWJwFTyBnPw7+Uwaq8gqdWLSIFhaG/M0QhsMrpz58MURSTXhdOUp2JqkZhqQidyE0QZ1klphls1
i5qNTuJ3CDLf5FZX7hDOwoVF0aWdmiK6k7XQX4shUfZpM6julETW70gCCp5M5eDmRNEhN3YWebYc
qJuhyK9RoS9CNzJrFjo1PjR+0WxYHihSlgMM7MqTM7STpxgVViUyXgNGbRybYsa5SM2VSbvoc7wM
CdF7HhZz+sWnCTU/5K6eylMiGYBJImyc7WbS1kh5M0cS+BMiWdLdJFWuJLdvvSza2WhRwu6jDLf4
Wo3qdGpQIp3tJJkCcrexEWSepnStVzktbllvj8JWiyujvrEUmVuKfjTfeNvlxSFXmQ4vWKtOcS0w
Jx4i39PH8Jr+4OXWJp0m/QRDAN4BGMH5SlRQfgdeEisnbBPjlTWE35tmjvz7xF+9v7UuZxEKH98Q
JBH7Czrw+UhtUHeFGRraKcjZWo4T+2vu92k7SugvIOehrgxJC64smiWwlrdiiULZo/sNSAuQ4/mo
aoBzutkL6RRHA+JWknFTd3hKOT6q2w3mtY59iyrXqVLLTePbpYuz1qHx9cL1k2uGhJcflOx61j+a
tw6R5XwovCp6VVqtR4hySKewobGFU9rvIWrFlVme1+L5UT2DZVkzBuJL1N8Xs5xqcoYdJf4GlVU6
a1MV+KKpQbTShJ2tu9gPtu9/1YUCCnE78c0LJIDoBkrsEiRrjzAlZKOxTnVkfgWxvA38KnFjPfw4
+EespdyaqlPe40OeJ4obGpj/JuWVrXL50lhnsUHBCYFKQmTqfGYpS5FmaqZ10qAA4jc8TvuR8ISu
gBhn/1P5yi3xZioNNnnO8gBBXDgrZjnXF7elfQojeVRWKI6rX3KwFI+1OsWdW9HSOejjhElzqg3G
5Emq6MONH6X6z4Z7/x+XU7mVoYRjt/4HKrVY5FmZDp1lFM7JHGARyYEkeVOq/H7/Sy9Ui+YvTTN7
FmUABY8ZnLYo4oyVXKWRr2dPkV90o9t3GevKjhsk7Cdl8oy0a27A6Sr6ttFbvYcgaY2JCwVZ0EuN
Ynhumd19lwuAlB70/CFY2XrvpF6B/htJpV08yKlA2Firks9ThiGYa7QFNe5QMQLUjk3ffiQhy58L
GFQDTBWzcla9iifRaAwJWuhj9QAxvJJXTTq2JL1S1N2obYwqSJr40ifSZjX34qh2vmRKhecoAqjA
DIRh4iUoJaWEivOkPglnyqgxObksuXXo5zyZX7TBCiCdUW/qONJGt0gc52FEvWbw2IM4moSFOKRy
Kf98f8rfWGcomoNFA/5nAsFcsg9CrTPrrmyKp8Ax2k3pyIXnTJqUujOX2NNj5J0MPxU7K473Rgej
NoiL5Kn0m2ttvXkHnR8rCOmACpr7lMgOzCCj12eXKIvMgtsWP6GsH9yOZoCRgW5W1w6Ti4yUtiHZ
Nv6SgHX4HoubVjZqWakSP37qQXTvyki2bwMLzRxLiROqhD7uPHZUr6NWCg9K21suC+2a1eflYYJi
D2BnCEtUItCDXLyqn5r6JMzoScY96Y5m9vDUD/+TvfNYjlvJ1vW73HGjA95MgaqiZ9EV3QRBihK8
S2TCPf39oH33bbG0jxg9P4Me9A5JBZPIXOtfvxH6ddUED9Y8ia8YxP/we2DmKFBhQXMwHJecLYxW
fOun7AC7UNvgsjKcLuZ6EuHEvnOS9Ktp3O8EC87hVZJEocs0mNbo8w3S1hPkRbbwYYJ4fjr3cohU
bydbvn836uuuAyod+fiCxsW6Jyh3TewTsB4PRADidRVNXlbfj5Psz9IkSTc5TcMXc7DfS731CtnH
6aTo244fCS7zqQINyw++wStw8NOKZn4eX6TJPpWrUfY0qO5QZ1/C8v+wzpmywmtcm+U1E+/zs9E7
p8uR9+QHYKoUEY4R70ATvxr4/8OhiZBy1afRAVB3HU+n3FSf7MF3IRN4QFeuLgnwIL115wDKnhB/
Y+3awbPConDF5eyo4txJcm9Tp7q1GWFubP68zawv/OjjBheGvAH8D+fGO9rYO2PqhIZq/5BVwX4q
5h84hj24cfJCnvh13wzvf/6530tO6kAyqNCbAGn/NrwnFmD2sqYpDuPitBeuljh3mr88A1saX9zY
780k9Eda19W+kq782IpEJrGDKY9ZH5wleC0SXd4Eo1de5yNSa2H049aIrfGskgaEXj9zt//1fdIx
gAWguQzIlz5aS77ym6xg0nnwFk8/rwSwX6u7uBzj4PIF+kDGxW/vEJUQrujQSNZJu3dUXLot9OIl
iMWh5RNtT/UhwxHK7+wQ0n1fbVubZPaoqa3xdXFw8zuJtTU2sVN581Y3Za4uvLhEbDNmg1lt2qWt
CqQKjXNv+F1yMxvakmxdazF3ltvg+GBmI0FCpoaVrK5Sa6vZdXmNjsP2N6ZwiaUYRvtHXoJVDEYr
7HM3UenbVMSyDYn5o6dFJj6TVEqMc8y3TEWwSYSfvQSNmtUJNjr2YaQrfvdNYkxDnyDSm0nN9nud
YNsY4RyOAsy1hIhk6Y2XVlsH41pozHcxWqM5HGjx74I6tx5K2gyyKcu4O/QJ9PGazxE7SHhs5/hV
IKrDMQIDhs52BhVaTivdaBhL775vnO7KQ4GxOjT06UCxYMbWFbYclRY6QBCnc8trwLuWVxymIHhn
nlLmeQK6+dB0WvyDBnhV2U9KJxij04bnxVDMnBanKLeqUfoCf86bqiirG/6LDmUG+2p9pRbo2B/o
J4XRjm2UNDJVkY6pPe6Wck4pMJvROwk0hk28BUYC+OrOy14khfbS+VKXUW0bSN1TryOZnUHT7G/G
JjeZrjhrxBvzNixJqRgJkgGCKrYuGeFPixO7xAINNJhkspWxe0MYKTOStkdcEtaBroaQXJqi3vRW
6sabInXLCRdIUT+xU8tmoxC7eKE/GJrcNmBRfijHbr6I6yR4zwBx3+PBrq7mOUl1/iHRuFtHS+qO
NKRqsSH1Y3W/UbaTnWWBwhJ4qOzswBlhYo5Z+shlA2+wrgOKyzr0yobelIVRv5SLyneECC5n+jT1
W7YAB28OXMEhqMsocbJpYy74j0QT3qww8Mfpmo9Pb/duXwgrRAJg10huvUJESyWyu4CR3r1JwKck
gndJzpECVFdQnea3fClsNzKXqfJPc0ctethrHvHfiZqNXW/U1XffqeI8nMDUH0QQB7xGP0lvJR/e
iypi76VVfnejybn8rlRZXgr7Z1oBioOLSe/MYKO5ffLeyT55YmSpuRu/rfWbBVJzE/Z9drBHG/1r
2TXESllQ+SL6rurRa3Bj6dw5PcFEBnNpm/g5H2xCz6qo69v5sZnp5nlExeJGIrX7IkxMojznYGaO
M1HXPOV9iw1FYeqvXS8CNH9LJu46Ibw+FD1FerjEg3OFY6eQUe4v6a61Xa3e5tLeilkWhxmb9OvW
yEYNQ4OEgPTMWIycjJBm4hfcMXutNd/dJ0udvKPdUHz7mmuV5yjf1hcd7Ifad59jpuGCkkczACG0
ZXplikrPvvhTG45uYuUbUZZuAJRlNN0m1orBDZOpmT86P5AXw5Sbp34/8hjmLo2Kvkg245Dpl8Wo
ux+p8JFjpY2ynnRrGfe8DlZeAujmbCdt6MkLTxrrEVnv2G8CvQn8KCtd9bBMlPkPxbgYY9TLYPmY
jMIg2TYoPxIT60xcqtv2PkhK70GP++XdcyabKRuuWLjbDOXJnJAjl9hWDUTbtcuPwXHDvtKuhzw4
C/SKeC877j9cZhUbu0IWbcIGeErswu0iFrbZhJb0rSstobOBPx535xURCjrtHc7OofSNuQmnBNV+
ZPqz/sMcuviGam28T2JtfqyMbj4Paqr1UBtj4qsn8DlgpLSbv+d+gOY96ZQd88jZ9Vu8ErVoNVDn
lcUlucNJ05H8S/2SJxt7Ye2xxxHKF7JP5re1X2SX+pg3xoZ3V/th5kv7SRhOPH8B3/xeCKJ5olQI
gN1+KhI+l2Myl5rRFXN3iN0e253eIczd9zH0DRig56UWbNQ4zKcqcb6qyn+iMZ+LolUiT8/OVNIl
b/io4xGTaxXJXKpDQXOdRzHH7mlq18m2UKYzbvTG8yugWUl6zDTPHGmkr5LArllVG5V13+/7WC+u
TDs3sW10gJr0wlveOOv6s9nrvWGHDwGpi2CrojkpK0fuA7Zpb8MDUdAKRpEdygSXpMg0qT97g5wa
vOMDEqRTf3KJlyRCtYjMCRQZr0EjuVW4i34lQv6dA8lTB56mI4LQSwN61CvYJEmZgTLEwTRbVPf5
7N6O0n6rAktcO+SVbxvR1JHV1dlJbo1yI6pqisbKI2a2yfkOXE/ig2fGl3EfD1duifUp/x1FYEZj
vSTxdAqm0Jy0sOdP8I4yt6O9+GezNkx3lbDcMxuQ+Yui8PfycwVsYMLyfvG1PDZfzjnqsChzxGFY
eKTF3OAIm2L2gT+S8wUu9Xs38etP/VbpBiZxd4nmicOs0mRrZcSYEwgQfFH8/cMNoaBFNmEC+jFT
WK/iF1xx0u10rnWnPsRa+zYOgdonvt9FlqY5P/5c0f7D/cASQsrAoA+28rHerIUbr5LMbQ5CTl44
gfGGTmF/laf4D79CGbt2RVS0q4/z5/vJ4tzvXHKLDunEOSdLnFMK1/hvtQwINBnW4bQAEwZfimOp
36xrMWPqoXssOC6iRtlZ1EqYF39+YsdmjQx9aSR5ZKBmjJUYHny+maWRjpzNeHhswtdNF5LtHjaR
F7XhD9LUoi9ZFMdr4fjnjp4dhgEZCa78nB45oRlRr0XZVtuyofNb+fZcD7Pdn+9w7WJ+3SfXXwTV
hy2BAz6b9dEAgWoAQo2djI9uG+ylRXlutfl7WajvWt98gbser4zj3zpqcmI0zr1pa8PjUF3azrcs
f/jzvfyUnP3pZtYu65dPyTRGoMSJx3cRhF2IIdNGbYfN2bsdof4MjegujU7Y3zbmLg2LjR5+odI4
xgVo4bDZo1dcfc9WP8ej1YIehMAC05oORVfrRhQXzQzWNxOmFLWF2Z8bRQuvrK1zqW+LBlc0GGWz
h8v9pJe4D6nF2Zd6v9RfdLLHutif18X+QkHMtBJT1aNWVheo/rWmmw9xlU3PypAqLBz6WU9LlzPV
2XFUN1Z85zW4JCG5IlukMeMQZ/oR79fW3RFELvZdN9yORl9ekuwjN3OnJxucdIu7P7/DozXy81LX
+BPGTMZq5nT0CBeaTEo7dzoEi6dt1NxBK5noL//8K0ernk/ZAJ1cKZOrCTAWJZ8XSm8PllYNyjus
PjW3WaXpGAD2KirA3k5jd2z/2kf+V+qK1JUd43+OKcH59ftnfSt//O+IEoJIQJF8XPuQJAOosdv9
JXDVIOL9mxN+tTeChsJvAA39onANHDYloC7eIEGmvLy/Fa5G8G8QObgrICxMDoHF/huF6xE3m7qV
5hDsaXVA9vh4nBWg+mU/WZzSS8pAaw+6tiIq5F0RFEmUjbGNndR5NzWS4CVJFnTk5gweowY3x0Hf
NE4YCCxjOGdTDseJ9PbLUQTJEJpjVd/5+SKpNCt5k+rdKOC0tv0VzvrpO8SW4i9/vf9def+H2v6P
K++nyPr1e/lWf7x9WoLr3/t7CXruv9e5MhujgUkDpdHfSxAA+d9ooIgsAeeF9ryCj3+vQJNVtgKt
wMxQTH4qhf9egCRVkcqGJHv1fKdIBfv+LyTWR+XHOlKgc0GOxbQO/zHO6c8LMAMwkG47yBfdGacl
Ih0xs3Eyco177ArHLBxEWcH5tGwJ/9oe6UTjFjstL/boqDyvcz/cmlHByiBtH/N+nj5qWHZfeUYe
nXvrZeK78FOYBvWTQuJo09ZcXNjKSdkvlLlmubEdFTyZWuBckNPWPKL4kdAAEdNOod05zYtBDvJ1
7wzaS+MajCInKy9//PKub/46839Vc/9EZ/9TCgDXciUcwOuBjJk7etfPT25IzTKx/MF8nxsN1iYx
id6POcjtJlQi9ftdIdTChNmaghu/rgzGlGCkT3UVFO+1EbQXgQxMRWBzvVihUAbu0PTKznS6SjVa
2KKLdxVPZVGEQ0rWJHK2ivbS8y6YPiZ3AmukO1kr7W3pBnkZEIH1soiimrYIMMZ6MwdV8+wHXn1t
+wBjM+dUu6nyWudfJgRnCbUCqiQxnMawr8bJ2U8x857ZmNNrYxT+meZp9CJZ6jTWxitX+/JBeN9S
4YizRA32u1Sj9p22EEI9zoUBzuJzfW+Icrn1Mz2/WaRRJzsjIGLz0m+FRQy5O8mnxi4MsTH0Fsuj
Tu+wYGGAPrzUo1VcmIUn75qhb7Ar67VO2y6zEirMUzc1d39+dUcqqvXVsbFDWOMV4v/OIO/zq0sN
6fvC0vR3vbZ0GM5WnUbdPBs3zB7xzDREN1Qh6Sbz5ZJZxg2QbOxElvBtLNSZUfdhsuTi2ssT/3ZG
a4BDMB7alFdCxDcpwTLfU6xsZIiAuapCaKmeCanVFOfWWJl3nquc63kexjPCRtez7f+fff+wKo/p
LJxYHEncG/YksKDgPHy+NTlNg2mqpXrR0ko4sIJb8L450JpXWBVMzLNaTPejPxffOGtSNxqLgRCk
StXTq5PY8a3bJMyVbDLQT764srXi+c/3wm5GFcS8bnXnBjHA2OvzlWF/36hpaYvXCd3kockVIGDA
SOC5xCrECGMGWE1kVUlzuzBhvtM7zZyiJZk8P+x8WwDIpXr5/zIVP2WB/voVH0Wrr1dFKM5qXgBb
g+s79if3XH5Vs/z6dSxd47ohzbUP8SsPHjluiSKAqOCaDPgd5q2Oq2Wvg9161xgCNG/SIMhvk9ua
+cj/5/r8NrYfS7F0Tlgu/fCtcupyDxE+UYzCS7f8q+L7ny993Zo/P1BKBrwHSesEBAKq+PxAK5NU
Q8Knule/1bS3Gh/Au9Rxm7d+SPICL5ouYbdcnHfluL0V+oZcE/PQlyBPMfziqwnTMbd3fZJ4MiNH
4TwzsOY72g+zIEgqLKr7124J2vuWSQ0LDzNsD1PHbjkYVtEmm3golRMStlRpaGDWJSAaf/poMgcO
f+GNzqUqzJXy0S3DV73vz0Pi8wPDlZ9uE44q7u2M3T4/sNmqrDSd4/HVDur2NjeM4qkSmo5ho4nI
PkQ10QY7XdOWjUoHeNZStCDhSriP0FHj89FdvG/LojICcEnTqMMEDPzeyhJvr8xgfBmsmeHMPBAH
hkvdVEZiEM0PT9OHaZeOvXaATzK85D3R7Btd5tNlQjTILqNP2ic2psihO3TaU6xL3tbc+0LbDlOb
/giYKO1tzD8fC6tigDUsSf3Vt3ncE+Hxic8Lw8jVgpV3eFSGjmTRZXqhL6/xlKSImwJvfAxyp9k3
jcmQbRTxQyIL49WcVOLjltaXZ5VedkUoF89YPxiCTTqo/SIcp/cv9o3frg2fBXYzOl7eGEzEdV/5
pUQuMRHyazuJX6FaCZj8Rrl6ndl8aKEncVBneeXVA15G0zU5VNpjUNejE43KBtmu+xU2NdvlvU17
9zuzwmnZfHF962f2aVWRgbgSJVaDZ/rJY1FP58ZtSop2/QYEPZ+pqjdU6FFn37RtntyZiG/e2Xkd
FWlkG+/laGSvsZ4ETw3z5WssweYrtnKvAjsVuoqshz9fnvsz9vrX64O0ySZhArxQr0CdOfouPazz
tN4r7bcFl6kh1ICL453nTWYaVVYinoO5j6kglkoTUd3j+bMjlSUuI/RDyjnz85wsI63N9eWkhdaF
FCJnMnXqUiq0FxjzWf1Or/S6jbKOIFFUYKpf+HJ6eW8SRva99aGl4j9WTeddLtrnqmrzhzIFhTqn
NZu+DYWzVkx+r1dny2BjjGyh7gh2svXka1uozokGBnLTRhNO+THkZn4HZ6KQG6Nxxwv8RwnCytCU
nLcci8xpA71XW0y+Gb0S3mtlt/nU6nzKbbC8myhwzhbInh9s5Y3/rCOkq7cUJkYSEqSovrmti1vq
mGTIETBar/VNVvvVBQrIlj18rDIyRsyF6Fa8BSiKs4IxJvSwOIlUHohiM3Wz+1gyqiJTLMWUNoJS
oQ6ui73ydk2j8i84VJjNuEGbd1e+J5iAIkyIx0tRcVyfmL072XuXsosQAq0gNKA3lfpI4jK41UlB
YzrcjcFpklSltpkzb06isR5Z551rzbc5Up0HycxLhN3QYYEyITmJI9+r2rvAS8XdzAckL1PXbe50
3OUfOwrSZ8qrpTrtR8e4NiqR2FQ7CZvh0hu5s1PUdjrlQ9md5UtjovSeTOstD0ZSmMcxZVRZmegr
qbvLFHrQGvBgxzF5fwWDmJZsOaw+LSKv9FS5cidNPztLUnd5ZCVo3QaXlRXV12v/pkfn8Gx4mvFi
iyphOlh5NcP8ePqmVEUs/VJN2it++MW9HjcuYlcZDHi7LDMZKmU6BVbkpcxpQy2BLnTaVY2BJ+bE
fI2oQledWn4m7SuJndS+NhIn3RbpkJThlHX17ajK6sOcJIIgQcU4v+R1x4JguD6yheup020axd5H
yVs/CbZsrAN0FX9A3/Qu7bS3LxFlNOQ+5y4KO9+DnoiHdiDyEEdT9cOrYzhQbVVBtEUxbFPHdH79
PnqeRyaN5/Zhn8T2EA38uXtN+MZ+KIP2asozh3m5xEc1MnOZnvdSkTdQBV6Rvig198E5fpJ9sjNt
3CNDYSf+kxRjzTi2DrynDD/tW4ZgUOMyo61vsJLvrx19WIz7ykgTvmWXr5ysOX1In0fmHXepldQ3
whSEOpRac0mWmQ+/ccTPIMxJOMKo1EhFElqspIrYGsd6hSRTfK8brVi5ltA+IUbo9Sm0YpmcNz1c
1PPay9JXc+mUf5YHWrbsncFQGUI2NLbUnHZp3fdGkuDdjs935I0zKxwGvzGFBticG1aD1l2UjBvZ
W5fyccTf/m4IyvmHrFcOelCwPjJ2z2ukh0O+DZJlvtcQlPEmmyx7n6WGtpH8Ne+hnXJx7lBw+2Gb
uqtPsIO/rDnr/YsPw+xWh0H6xrizezHmcWAIThLPnm1QonGk6XqF7UDehOvhMc8oLb3JM7qKMLZM
0UZYiZOTt07zIZoO4s0y8uRdsKVfiMpQRUiwq3mJ1sJGtclcrwg9M/YvvDFfHgu+KREyLKk0PiKz
O4UBXn/MIiURGkkQHFk9QO0VxkFsvnTS1wkAaSjjNyURIntT0hBG8Pegn3SWNAP4zIyHUfEP/n1i
2+VN143TtOH4zDHI1noUOWarDxdT6SbPQg0Ybut5bPQ7qyFE4JJifGm2ZIQ2nARt51/j/UycaG2m
3VvlDdl7hcF/t3FixBRR0s29F6WLYwi0PkYebKWxyKe4y41sO4oxq3iJ8XAr6qV7qq1Yu07ivMxC
ZrQQr2k7+jP2Vh3qZqGkS3Ft+k9OXTePutthhtWn3rVD3HQVjn1XvuXI+LrtYhGgFCLGTDhiitm5
goqHr7LwYi4i6f30KknG5E7yWtMIl32YuPgATzHpaoGbEzPhpj6TcuneMBFn58jcJftgQclzPdGd
76MJydKqcIYP57j23nyvD0if5E+FsfKqB47R4CWRmXqEReFidzaXryKl8N0mkI9jEiVm3b9VLRRj
3uY4PFd9psrI1N3e2biVixDHnLMZOCIvOEiFaL27BJn7y6Knwb7jAIMIQLbIyyAcGCZwDNitjc7N
8LntZ0HsiwXZyXB7+WjFQT+fZLqoD8mUjOMGggOblq/XyQ+9se2HRqCUC7vEVA/SzCuOcwwLYGzM
enXeBSgmt8K27zoIA+RNJdnOXER1brQMakIPSdC3INdlFTK9CvZurE0/xr59RjZ8buV4s3PcFeO2
sp30KuhdfifzyhouRb28531cPXHQiumUpkevt5YptTd7SJL7Zhp8PQxqh+hlrMr70E5IuWt8F8QJ
7T0Bo1pmyhGyz0I+qhwD/bttg5CCpzAcCEgso7AqkURsk7EmKyTocTQ1U7O6J8Czvx7qanC3ZhFX
NxQBOKGMhbfPebt55EmIiltmAua9sCqqQ0E7fqcPjfvAbZcLwWI1zBfZLDXm3XiXM7m2zxgNjPq1
n1ZOuqOv1h7cIauzTcn+km1EDJsiddjgItdZtxknj3l2A23jKYy37NazB2Vt+W6De/ghtgwz4s/P
C7ipVSSWWHFq0ilekpiB1i/x2NMQd3uXczr6D6p2c+S2SzE/MtC365CIIP0B9wH3eTGr5V0bm6Jl
RN76c5illspQftV+8uSpQs9u104XOtwoMwsn+LTVig27gO/yTQvJGhlcJ410M3YfqryxyDuY4VuH
sT5i621raZfdYjlQnsrOC6rLyq6b83Juc/AMffLssyGxlIQZVLXttvdIi98I3Y2rBztbLG5tYYgD
9QYrKTd+skTZDFcZBSjd1cg/GLboB4YoNZb+zW+GwOYvWyIOKyjs2VlbMTX5IVU3O48FmkU7kl4r
n4IUnPRCqNQzdkTBBZhfICFFI2/rZb6fRV0Jzqikdba+iM1rC6cf+9u0+BTjjjVcOeVIAKWCRTJv
M8pxAUSoiOJw2yLZ92yv5pmd9ZDb5sF8HKaFwMM08KaoVcgKoiwnsYMhtuG9sOMVcOpY8fmpNKe5
2SR1ak2nY5Umd72fN3vsR/KCsyX3urDtprRZn20z3PtaPsfnzUJWLmu8a7yzlsVhbx3HgS1eck5f
5k7CY/WTtq8vgkK25ZkcLGKygBu0V9ZEewWD0p2iJmggkeSEjIH1i7yeTgbmge2J1ba1FfWJFPoJ
LmvjWa5ZpX1S9LFzg+bBDzYdU0V12jU9T7rDpnm8IPjQq/g4AIwi0dciudAcNesbJQftXmH5vWyx
YYeRUaR2leyE7jXzzswdI98y3Ao6VAVUIGcdBa69jTlrnJMcxKGPcHovXYTUc/zsJ+P8Vvo+SgQ2
vFxPtjWgqnWd5l2RnchiGupzR3Rtdls0RtLu4tXv7gLkuds3Mp/BJY1qY85Jl9AgQQCdsxTD7MyM
i4uqJnzFQ2q/ZZuagy10qhZqejzmyDPiFiMbz8YTGTAbXlKux6PClbIgz6I33HvQEW1P4DL5jx1m
ZT/sQBYvcUroSAjZR51L0kdu5gx+H57hXbZE0i/lRVtU6WmjTT7qSR965kk16/Ix6JPxuSduzT+z
UwG91A0mw6FhUKiayobzJWq1djoZQRs5Xsc4DVerlacezBxnkViryF0q3frFydRERh+SjvIqcFKf
lLRZ774tqSPe6TG7dtfoxnIXozLIt//qc4QQWhoPr8CNUxEFBuTTyGpMNYb/KrrGynW3GV41SYIG
06UftWXyfHtN3PyrhamZtr0DKuim3m05xVa87cdmCuB8+vUXoOQRSQhyLhOONQRzjfmEP3scchJY
Q+t1Qgav+jJrp5YKsksjmOZTIQ0czltTO3cMzw5btdg7gZ/zZui99mDHoj81gNJOyzLVN2MXmzvh
tNOOljLZdlAzr3q2MU7xvr8wtdbb1vi6bLEO6za6UYtdXzjxVis7/2kuva+CAH/Kwv/TV683hZYM
wgYmEBAcgCY+4xILgTlBzwn8tuQWDQSyLs7m1lueJGY5IkySTr2iLceCfuizx1KJ7tmx4M4CFs89
BOjcPWX3Ue/QIsYb0SzaN5LOAcRa8lg5dXz1TRh1zt3SUB/+DAr8tMU+unb4OQjiGFzodBpH45R8
kBk5uF791nn8yKYjLkpFLQrasy4fKoi1a4RurevmyUK6PTDsDBt+axdBdVcMVfvm65V3C+8DBmfc
OcNdU3nLlcyhiIeEPGholQdHnQ042zy1tkxoi0Src8zFtV4wbTe1bbHgNhnCa50huWiNeQ60iJSL
rSh7DMiMwzLbQgBNdGAzHIIMYQeMRnd51WaO45Cz0r1Ii6x9FPTiXZhNIlNRIMbmRjNbOjvb8/vH
vh77OsLRxhmiqs5GSps0SPNbd/RI43V7DdN9Z3Cba5+4VJJEx6F8puJfJPq8ujGjiXHJjYwD400f
YjwX676yhtAoXPPSo4B44FOum1BHjv+NNBZ15Qyps19G0ymieFmmq9y3IRd45iyvcBkWHyRgymch
svgKDnpWRjmEv34jcSYuT7zFHyDEuDRdQCiu2I2tL7c2+0/Gxlc7l57TKwWjWpOHVGFtCCfV6U/1
JQ++ZUkf7Ky2GJ7IFchIJZyxtRCdmb1hUjTm0VDwIXnKqPalGpeJDc5Zvsq5PYJ/+RzwUFjFhRbz
RMbpxzCYNOu2lmqo3nxe7Ec1yfSlqZP63lLK/EYjnmahI/1035c+PaiqPH0HqjLs2coJS6VLv61i
z7gcM4T1X0B07jpa+HW5w8QwgbXgiVoG45FjRh+1sxa7RWy/+bJOmm3D7R9iE1uw3Ti7xr73+to9
6fguX9qutG6BLHDy1AfKvMZw1OkoY3WBbXtPn73YJgcvGrgTDR/cfacYGYSN3fZn4AHuyySKZuBE
tySIZDc8aEEanDidy9wtb0rKNXY2rYkyBoUGG0HXnIu6nG9WOOoEdJ3h/9BlvQ91NZteqrKihCi6
1L2e9Vb0EdIveM59Qq2aymnJQ0kL3EUzkR/IznELuw7SzHyEcC1ZXd4gHrxUV4Q3WfBzfaGw7/K7
bi/SpKw2AiMXTFgK6owwHrPieqbsmSPJzZwtuo1skv5DIiIUzA5BERx529KfFTSjbB2nI/Pux2bM
1BfDuZ964E8vC6YGEwSGk/D3YRQfTaTJqtVbGcTGh643+nuhj8YJ2hWkOJ5qz8qk7079OC2v7Ry9
Soq39WNXBPJkditxjjGqeZIP3qrJ7JeSbcvWEHOocbdIfCv1vJouF124OH1XjRXmvtHsxqGmZGMv
oy0ymg0fn1qr9nILVS6/kn3abSaVUVS1THucvpPn7ArtlgmBvRlbxzz989b821lp4lC3eq35qOlg
oB4Hky3eIuuqs+L3Ik8CaxurJLnpe+YFu7xpp+9tMYpnDWOKZ2v2bNxqxq4uN7VRGnd0IJodFYE9
XMUVnfUm9qdc38WFrneRnI3uVu88xCiN1rf72PbT25zle6nVFda1pWa8yxIBVJ31+vl6NvQ7oK6v
stGdn7a7n14vMYwM3AClPf7H9PXzsdnDFl5ye1JvdjDmr8D06TnnrFg2Dnjh09jN/vVgQCGIclMV
0GHRNmDhQLbnpTFIl6GLMbkPFl8hKshpGLtQQMi7qXLDf3H42w+GdGIfGQ/12K6elX1QWVAcXLsp
zhU4GnW9batDYwGVhN4s5zsnadSpY+UQhzQ17zK/VTv0vGbE/DhNTmVQKon8ptS/SQq9iUgVo7Me
QDgqHAHadryhiEVulAsVPEClmIwrH32CCAsbDv83xW1+t6fK+qERjYh4SDmwtUtvGk9N0GzMq+O5
b8MiMIcRRm7lXjSDkd04feaU28WcyItIPesK7yvjWQWVvEhlX9+1XTBfO2BFQE4oJL+vlOkNEqGC
DWziJNKpG68yvdFuxNzaF4VnImKoiOV4IosadXkN9nCZ1SgPwtlL2u8ZlMYPAKT6Rc1oHkN4edjS
z21PGT/QeV+MZZN/txbhLzuCLyZju6Rei/oocHWB+bY5eyf1XFFyW1Pnzw90B+MSzlMroJXapRNf
OoWj9kOB42bYYW72sFSxAyjiZdLcx1AShlu5+gLC2oQm5e8SGoA+QaghvfpE5UyMyaRtLHqRuHSC
72YlxuQ8Nxq+5czu9ecRHRIsR88tL1GBaCcg9v+XvTNZjhvZ0vSrtNUeaZgHs65eIBAjGcFJIiVt
YBoozDMccODp+4NuZl8xyGKUat13k5apSzkdcLgf/88/2CNtelna68luihttntIPHVZS00qi7blz
cAX+mMQyva0dqWrEAPM4AoiAfb5RO8/qVmYeYvjuylFPV9x+tewq78PhNEPoWu4MAxdF9hcM/Eut
cvMtO5HmbgV8A2yAh8j9PHpWFa5CCA1pIBWXPMdqKpscQTw5ZGxx9pWjgBsf9KQszUNclXr+VJge
PluaiPNiU6eacuzyWBss4gebBm2aTLub2IpqWOlVIgCYvSr51ukuqGQyimla0xuLT8A73nfdHuNr
iRPPbiap2NjA8XCPtRf1zTbDeyHbmvmQzps88pydQAd5a7sDAOVg9mHlx0QPhXurrj10gBP+wqvG
DdNhTdhtPq1l1UKSEBG+/yszdOyIDo3tJv7IlfAbwFT2QZ0HmwivFpAs6yfgCdRbZrXRgVk+srRm
uUuzRZFRG1F+1ZNIKgGhKqo2xS7CzdiNdeuz/mlstHOG+g67dXndWpabXdUjV0i7d/QHOh0i9g18
7jZx13gPWVlXp3nQeuJfjMj94DYSFoerRfq9ncGU8fsuGUAHsv4uQs/64Gqxc9C65aYmqrpJ/aS3
vdnvXAsJc4SMG/t4LnonlVshWFWuF0csPwyKY804qOro9JuBLSLg9xSHqMdj1TdMqd+xgw3lakjM
4ZOekdoNiM9vI3OaNssXNV/HdVRLgJkMd0hpVMVpppMUbUN7KFSwrjE/5cPsPMRxrx+TlGilB6eo
6iuQsFkl6BsID7xdJmMw5EX95Ml5nNcYGDRXzWxVNc4lZfEjUcUwrtF7uHLV603W+32OskmTCR0U
eEuHHLZCsnKqXE12oQzHr1E5OqdU74kpqmkQB70uarZYs0rGdRTOGWlskVePbAd5/wz9pN+3qQf7
y2iqr7Gsi8dQ6zl3h7jrXNClvG0DXc4enoOVnX6IFI9OHpVNecSQKP4upF1sZJSNiDfzfjwKO8rz
Ve6RnmjExMR1bqE825RVybrw2sReSc1Nv6jF8EvSZtU+jsAR1+Ma0exdUltNSDsuLO4GLRef+rbq
13FuRPdTIoikbu0+epyWMLiyAY8JZEuUHPm0AGRrNVOmcq8Jp3l2WFUiQAOnpavSijXviT09MQis
Sgt1iw1Zz62f7n5xayqtBJwiTanbhK4loqMYYlvBbzZE56Nkul6RK4WEbhOX46iD9yp1vjPg/Fgc
t7YuF3ITphdZLfXPoxbLnrZY4+HJVCaTk26MrgtPSlbm0PLxdbhverifFHT9eNcVJQszyzvjQYXP
MG50I24UlrmWDwdDsPc3Ueh8pZmQXFcdKK6fhBQZaxqgxuzb6McR/sWK1lwDU3UHNFn00WqtT0Fq
TC++NYRWF3e6g9HeM5w78IOOfVBsUP055Z7TY06+0fI3UP/mUfrRMgozY3Mvh3HXRJnUgywbzS9C
ODK5iZws/4CvXF4FRdPmMQFEXfrTTjvTO7VIePFE1OhebbjIQWkYMaI8WUOmm5/qNMseGziL6QaT
LytZxaKJ81VfVNCoCVa0IZGFc7TLexVKFuXYaH8EeWjSnSpDZzqO2ajpp8JplWwfUVBPgcZ3gyau
KnikRCWHY5AYsbUdG8P9qKqdpPAQ9gYn3xBUM7UG1JlQb8VGuqFQaBm0Fj0ps6otP0tEiQWl0Txo
yTTfd+okgGojp9HWAGBhdlDwSsfVxJWi8nM5ZguSmCjSL/ox/+44PQ01hJf6rZcl1mf8aAw+Gkz/
66tx0unvVAA6k+9gCUt4Fw4N96Or0xxzu7l+wKexujfYo7kmlM70aI9T8ZA4Ib2BpjSMLMCH1nbW
apdkB16Rel2puWpdFdNIozrSh9LYiKVkXrl6PNtPgxNGoBUVl1gzn/Nd3I/9oU7mRF8PVpzET8SS
eOZ2qDigfTbzun6quTl/TBfq3spp+JrXYTqPWdBCBrgFQW5/EGHNCTZmFu07OqvxJzG4i1CtsBOo
G3GqHbVajw/G1Gl3ViWikO3RNH9i3ttji5Mp+SFViuS7qsZZQ4KXYvAKKHR9taQpDrkGyocvxp59
wzDqGWQ64WDN6h6rTbXWvI2X6A06aemkEx3LqPliY8sOfJ8UYMTKUIEKzSVGFUPpKQ2uviL66AiZ
fq7VXPvY5INNOLfe9FfkptpHFFJhvrVGZcIixqmXBFy6NP3K9LJGXSh9/Snv68YIIkK2Th6t+Mfc
amjzdKnSByrLoV4bsRZbmwT8SNlQaAxohmOcLMlFkejby9nkvB/T9KNXWO42oVOjrD1XgsZ5cXRt
ANQ8sjbobPMqq2OtTDjmeHZhMQMjjz+41SgeIjWejhauG6o/Okoq11PXmndzOU6Pciqf0oj+kOei
0ff70h1R/KuidoJx9MZ7RY7WPSZlEgUhcBESoHaojn3Rp6Ufmi2PmV4A/5mOc/JBhRy0JTUdem9V
h/iIY55gb4oxN92HtJzbZJ1H2RC0v8I+c2FcDWoWz2tdGD3vGkRrMxt19IOkT2qzX9em/09C/w9I
O7/dIF8lfe27/Gv3v26T/vvXpC1fstD5wX9Y6LqJEAKTICSNCwl94Qr+I4Qw1L/wvTQhjeILYfNB
/0ZDN/5CvYIq3oS7jkH3YirxDw9dt/7C9FbDrQxKHcws/U9o6AtW+u9LId7iGp5RmOfBXgKSfGU/
iiCooSNSzidLVsq6AOhSW4y8S8oVwgWUS2b053RyxgOLNkgQApMmSu3cbrw1C5loXqyflLSafEWJ
f+pWe/Ry4O9R/6JqeYWnTZ9ulfC2KD4pUQNFu9GnC7S7X95yL6YNsQ0+IqQx4DMHctvLuzDBeFjM
dVV1qjkEyMCkz1yCimqFjK+a7itnfbg1khisz4ydXdtaP6NufCgxhAq4QVun0unuROWVWwqBD7BB
El8Wpnavm+GuT1UaWRXt+qY12vXQ4wzTR0Oynz/r5PJSaIzVBXEaUq/z1wjIj47FgjKxUFPPKaCU
YTRLZaMfCyroeCVaaOy+8d1Cs5J0G3Ppwu3M/GByKveblhjW7i6hPLv16n1Kb9fcWcrKfq7QsdMr
2nb1187lDrym4KG9wXwb2H7dsTpO1XWabFz87wmdVXAJ8SMzsNbR3m4Cw1lF5n3hkaHqU9Tb5Ub/
YWV+pmxsWE0ndrS63MVP2pcc72GH7eygTUcT66BmX+Wr6cYrH21sOIzqe6kdbHsnnL0j12TqhrtK
rJwaG7PAG7AB2BIwK4hEbjdFHAiBwWoAsVNaG+7MU+IX5ipGOJwE9b24baON7fr5Xf3R+Wx8prs9
AT7gNeOr3SpKN0X3lLm+lwZViO2fr1wPJHt8iyC0+Irja0/VnfLkub7qrVR7I4tNSMBx913260Gn
XjjOxqr/DjetCVeAUsVVHYRfGnVnedSJ/kTJUmzhhFmarx/To7O3AueBbB8DNPm5czYYkbuk01xF
33hr1kPHrNLd5KwaqBkf6IZtw625jbcpwVrH5GmGwzsRJUyso+/djI+b8Ohdiyvs2R3f+lBd9Zv8
Wn7yNN88luWqjwJCaKNvKJXc1XRoN9Y+vKcEk6mfYSRSH0HgJaHQt4PCKeh7sCT87Mb7nG+V6/lz
8a08uta2qAN81KINRKjt+BNzfpJEr8eVd+3t47UadAPa1frLtHc38pFs3VW4wjwkcPYZ3xQV+zpL
fShLVbGqf6Y/PemnP0t4Iep+cFfWgUbNprqiNcDHN9+mR7MKeKCfyy23lX3TB+TLi422yn5ke2z4
0613717PW+84rMe99zyc8pN3B0SvTKv8NH/ls23XERAH3WmusLfaurwr70x6cyKQpp9kq5Tjd1zZ
VA9/a8n/6Ai8qZ/Lh759fu6PX+v/vfzo9wqP2ySK+//z8l+7f/179FwtR8qLf1mXfdJPd+K5ne6f
O5Hzo/8ipS//z//uH/4dR/lhqp//8z++V6Lsl78tSqqXZ9Ry2vw/fcOrw+32ay2+Kv8Ks9yKpHx+
KbNafvjvJEvL+8tEaokFAVxZz/630A/y1l8YhVEZG4vO6def/KOy4k/Q90N5xhKJn6K84Vz653zT
tL9sdjEUVvQyMLYjdOuf53D7rz2cR/hfkvX5zX474BallgMuhGaQv9Bxabq93OlHQ2JDTo7idYe/
Hbi90Ss/S/CuC+jxwtP+94HyaxgLIRdUaQ56m7P05TBFOFdK3tXutQKD4CNm83NgYmh9akHunyJF
M5+qXtH3hlaoT7QV7Au2bK9n6RGFRuSsiiQBAP9M4qGQ5dpZpRUdS3Xut1rmFkEhx/vflsDfj/Z3
ycZbgyDLpPCgBesZ5wbQser0OZV9fAQED1fK1LSrHCbE6v1RXh5lv6R1i2CUnGhaz/xz+S1+Y50r
8xTR50jio4oJDsY1ZbGe3RkfSDhrwftDvTUhmHSk4+GbCIv8bG3AcWZZQ285plMqvnuVq8Cobo1L
epG3hvFcj2A3E98E7zyVuY9da/IEMwIWAx4ZAZtyK7tkwnzuSLloEimoFkkKclsa/suD/e3BJSi4
FG1QoeJ5Ffu7UeFnYKiLR6D+PHYSdyKanGu6gi7Nt7gKFsbNui1s78/XIkAcykpMz7D3PTeJwDLM
DBWy6Y9x54hD7OJojx4v//L+u3tZuP5aJig3kZDhHY/YasnC/X22dK+LUOKKc2wy9cfoQNn17PrO
gvXuTzpB5u+P9sYrJB6HdcJWRfXlnK0UwTNvE8/mHBam4JgGlyw6EOj3R3lj6aNLVpHesfT5ks86
NGGbDDYAe3o0ZhluJeTvoCmm5xEGzYWP7NV8FtUEJOQlPoMcMfNsvyiyVsMiKS2OfZmFXP9ZPDuI
jdqFHePVS0KPRNcJFSnO8QSone2K2HEXmevU7BiQDgI7KrIf+JP2vi0K9w54fvjT18R4LqEgvCCN
tXc+3qQRWYQ1VnIMZ+4v8UKdQ2JWrN9/Ta8fnm6TY8c7Rx2Deuds6TX08hs3xTRN6pa2h4QyrKo6
u5QB8vp7JngHRpaKwTiHpHUuH6ksZgjBtjjWNkREcE81SPVG/sCWztvEfaTfTPNwR1+5+1mjd7oJ
gZlW1QxT7E+na2EHSZq8isKR3etsrdAOmGCgl/HRjM1pHQvlR0ii2B+/OSbIdVDTyTBgwmcrBfOQ
SjQJH5gX9mIdlm0STA6Xij+eyotRzqYCZy7scmOKj72eeatYN6UfjW57YZTXq97GwcDCdIV1j3vs
2SiTwp1/iKviiKqu2eHO2m1sRUn2GJNNQQaT5V8+AP9lifNq2+AI43jh+/p1/TuPCVMrd3SBijDx
K+DXGUY8hD5YXP8IJAm/9E8fIUcZ2yCiJuAJ4sFf7rtK1qKwUurqaGNBd9X3IXS7Ic8vJNm//sQY
xeLZQTBl5zg3tzKySQ49LnJHukiKbxQo/7opuyRuf/3gGAVSCqaHbIIs8ZdzcWPSjBXNqo4QENx6
NeiKKOjldMiKpr5Pov37j27Zvl/UiLAKNNAWDR0k0MN5bIADZ74b5qw+Op2hufA2UVbkaCLCTeHO
7imCifRjUoR9lLUCSfv9wV8vSgoQ6mwVwhyGaOeDo5g0K0M6zbHqkYgHGaaQkZ+Xbfo5pmHzJc5V
YizeH/LV46XaQRrIFoa1PsOePV4dxnXXREV3jKQFjEv363b20hRfbM26sF7eGgoRMfWvZbORnNcc
hhMlVimqntpHG58Jj1aPjTTGrRyUv103/vtfm8UjZJviGfIZYED3ctGMEwYBWpkPx3khZZudM24L
ARk3ogX16f0H+OqdUXFwK2FS3Icg5Zw9QNwcWmIRWnFs3QJSEC/qMMoGB3lX6XcmWvoLldsbTxEE
i1sXhapmA1e+nBqOpuSDeJ04KjoT6mABBmVbjsAF0rlwX3r1LSxTW2xcKAq4HJ6T1lh+rVQzIY5U
QdrXET75SonwjpKQNE4g2hVsGQ9VgUMOz4Xt8tXesgxNQUiaM4An5dzLWc4zzeEerSjNqlLdNCjT
v5RGPF8ItVuInC8+9rNRzt6d3SRNJPCZOBqF+lmYpVzrZuLtCqUKP6RpPq7mMB3/tH78NSb1NZon
vKsXM5Tfa2KjpDGjE1h2HN3MCcxE+dSkcbvGTi26UBO8uVIwHQRpJGMCFe7LkWx9XuwtHXH06mJe
VUZi+PQkjBVucJfKjzeHYo8GIAcJh8f8cqgSBtIwubY4zuNQoV9R1U9qqM6HpDPLC+/sDJ3mUsGD
AyngDo9vF1/C2QfQ6faABlUfIBI1xF7VtpueZtLMDsjuo6MqpF7uZO1Y0GxJZoY3HRX6MwTr8qZp
M+2uja1cv7CJvrFaXb5/YmBgo1LVnv1KNdlzKofhcJxGxGFzOJoHc0jCC0fTW6PgdrMwknG3efU+
52RW+rlnlHnIQ/LPhNxklJ/rP97PuM8DjvxKzUZk+vJVQvrpxaRb41FHVrFKOAa3aps2ewf33E+i
69I/3s8A96GeqrQcFrPvZWn9diMeJy/ulF6dj2OKKhZtSLtycDhZ4d1bB386NRYNrlZcCrgT8I+X
Q6HIK6sZ5+ZjqrZsW0XX6RosG3CMQGlGByV2Kovswtp4vYma9FEoJnAQwnLkl2feb/OLnCJsEJ95
R1NIbzqmGuS1rdKXebuHLLU01Afsbm9zz8iqYw7g4lz4BV5vcguncEGdqGs0+GkvZy1i+uboSpWj
7bbuYSSH4mYqlG6LFH/xcekUaQbo0pCZvf+0Xy/XXxah6P8pDXERW36v3yaOQVcISlWFxxlG65pY
cfR1VRhfOKNej7KcDiAZmkd4KJr5l6OgcJikXbkh7KN+3kymHq9xx78EQgET8ve8OCocymgdB6il
h+NBmH45jlUrZs6L1m+agQd2Jx2JpU3njpZ7F3m4xmwWkBQuS4NU7zryWt3Esr6saL+ntUdTIiUC
BJ69VmCbP4ezapNs2+LNra4K8lHICRAGgIhhjqqyp6BpjcAi2rTyMSGQaWCJIXxU7FIBppkMguYz
qBh60A5KxYvUyBhFaVA3XSDo3EkIu6ObkBEF8fFLm87FtKrDYn7KSz3JbjOR8I3pSd3ZV2XYJWgu
IpnVFYwN4SF5rQfD2rRDIdKvSTaM/cYYaJndxgLH55uMFJefVtdqgx97uRJfl5Vbm3u99ER/J/Ko
Jn3ZiooeFRmc0J3RF2qGC4zoPkXF7DhBgag9unZdNPu0NgyipHBfof8Q5zDsrhMtr69VVeaPfe+0
xjoFoUo+2BPG5hgaqMZXCcdRP8UZKq2buMslmrVydr90wEpPig6AtZ29rI83HTYG0XbOxlA85VmT
Kdcylamzh7BCGjtiNkLh7tIRUgydD8LSbmZzUMaNylb11TAn5PFxgU3zviq7xS9bCnfeNU4Na7PB
bxfjRbIxHX+oPLPfD2aKmreEDeBuQl2RD7jvanlQYzr1qe2LGjkT8thq3ZkcVfSVDLMIIi9Mvtaw
zxeNuYW/Ug+Su1f6KEsDDT5z59eyQPlYZGH3LRx1+74fJcAg5eSAd3RvVvG6rk1aLH3uzkRB5uju
k55bwzaMkSEHs63U5lEpB2vcZLMDi8r30LCV6xigwrkpDMXuV42SC+cb5yG6WSVzRISqBYaGu0an
YySrSvGqb/bsdt/stqr1FY78udiY3Rhld1mb6BKefaHqXyRwXPw8O96o7xSoHPgxh2rereUQ1w4G
T3YMtUGiKd84Vpqr+1AHud50FjSkletlDooVwLpsXrtq3MgDHeHO3me9YSmGb+WuoDPkDf0YlH1j
kE6UqUoedDNs5lWX9Vl/ZZPySlApnDqCfCFydxtvHA18azID0gWOS/V46OCzdJ0/GZYsr1xrpJPW
KBbLPR26IrlC35eTbW8rvfZjxIy8rNepm8b1UcjcGldVhxqA8wKN1b63iFDfwiavla9wEqvSrx0v
H4JKV6t8i5gJm3BcC+07ugixG68SAF/Vt8MmsvY2TfVo4+R11W5nQZzDPsn4YX9Cuwefue0Fvbp+
jNUDJ6UJU3PI6dGBVSThehTIbWx4iDjAjzQ3brq27TPflm5Zf0llEwPZ0XZoy0dE33b4Y4ZwGH2a
uCWNOMPnkazJYFKLWOzrOSMT3FfwiO++1nlj9fcZX/t0rdTccraZU4B797UBboDBGNZnbYAYt/sh
CItiWZRppbJnbdSy7Oz4MFvGtDOy8Se+6d9kDM6WaXmv+72oUW/o2nOsWZ/71rmJvDgP7Np6gNDK
eguRj3atpa6R7hQ/OyHx2S9hGHrg8H6JK1uhoFdD59SKbdd3p1nXn8rOZCklEV7DqX7T4ypGW3XO
sGajRPETMPWDEPW2QBCOSgGUGUtXmtVhVJ/CRhs33myaftpMFWoBU8C4IgZSk3FzhzaAZuY804VG
WpnU6L4FZKGdKyqSyhPgOmWyCEZvR4iU9jFtIwyvQ0u5L5rK3Oe6d2OUYbkeSMjezZrxbYqHMcgc
5dqw+m6Nf369sUCytng6RYEx0XKaDFn6MCKHT7bR7xw3rTcujMsPYqyuPbjHazkRikHse7qjoB2w
UdBvZzNOkZ+W2nYasitS2Z3lPxMPh2x363ZTd5MTs0VFHMVr0y4RxWrFF6OwNLro012Dcn2lDKRw
kYXYXAF0RJ9Qg2ZBKadPnaYDs+nq6M/cqg92nJfbtkk3s1tANKVrP4bhDmsA+M4EhzYSvVtbQCDZ
acKAutra2JDAIDT6sXqo+6jBOjbtRXU7Fqk373B5N/M7/FUsb6U0iaYc2Cc9cbBzOBe7NioMa2Vj
C4ijEgLVEnlyOctbtMuOFajK4oG1StWkHJ+h91bDzyyZ9OHey6qoP2HAM4O+g5QY27pVYv250AkH
QI5dW/P8YSpxWZihK0bdcGhIVmy/55VU21u1QvMWqHzR6bqrRe4diknAM/EgZN4rrHNnm4+zMW21
VBRkyaYaV7YB2Mja9F0eVT+LpkCQuIo5a1M3KLBE98TKHKVxHUaO+R2LjsT7GrJJQ8ju1EaQFJIS
DV2VLoQ2uHxJb+xSCDCgjXxRVo3A0NIxIggdBOJ4/9ifhlwR4zWnlwMNME7jLFD0KDtVnfTaNUCV
awZON3iPmOO4HLj4Rf/wsO7S4Qwisbjyio6YAlnZBQwZObqkNTRKYe6gzHsqKedz7a28uHB4bWR2
cFsqVfNn2Yc4R42FheecoCLNSdtNky8c6fi24I7VlIh1RXyIkTvDLGwMKBz65ELIb8ZcvZUCC2vi
GgSKKowyFPODiUfL96aAGbvCX8VIrhu8wTgGXQ7qANW7UE89TnD5yi1xGQh4LhRvkyvNmmtAVP+A
ARRqQVWIufZlNNEXQy5v2relLOZ25yVTgrW5VOBwb0Kk4tO2DfFHuG5lrEJbqFrNkNdp70SA4si5
7aDQW03ZuzKycQ9pDQM59mCTuDj3DfncfpFLjxSLNNUi6Ysm5QCDTmjdNa1Mo1WkCdQlHpAPJ7Oa
TTcxwdwyqBqrM+8FHgPtbdvkaRtAErWdIDVGqC5s61118mq49Tg/jR6XfiRvzS7RRi3cjk416gen
jQflrjBqwriLRq0hqFj2bZzTZ/VLfew8FPzorNY5Rf4XqvzFpoJPkgu9bqT9D4GR7bVJmgXK+iTO
9XnLYWGlq15k2SB9A1Zuj+gytMot/CNCeqohDpG/47qYr4ahUnWfAximLiczZg2G7KjTFTdt4w3O
Y9ia5g7ZwbHfIURUr2iNjZPvKSB9m5ad6yfWAGmCF1ab4KuC/UbX1hLTgUEutUTcyjpbuXWmEMAq
q4UDnVisGgsrI+W+NBpyNp1p4lyAmk1ajd9pHdsER0vdXckyr39YS6G5H+D0ln6axOni+ICfATbi
fKbjtqk0Yzpq0C+rTT2XxrwN6d6KrV4M+LqYmH0XqyItMjR9I64Ge69X4sfEKVq4JlXlPJTEvWCi
WBFXv3VF6P1IEo286K7VMXide+Kg/baeo6/AJk25m6jpy02eZnrnG1GfXnK8f3VbA3BDhUleIbcN
mINn12/w+sTVkiE+lbEdnRC1wQ6ftPKGgyxcF3qPP4opkAm9f1d7hd/8GhVhHcUfTcfz1ilFfdZW
pCyc8GMq961VJmsCX52gqZRLE3yFly5DwZYEYABZBFd8eZECQNe0up/jEyoiXF4UUj4ml+giv5hD
fdXqVXKBePfqhsiAgCaGznoEX/jlcfnbPdSJNLA4jPpOyMycTxGkhs+oAKsLsMmbo9CptWGQWkzw
7LarNlLU0nAwiJ31ptspVm2HN96Ed80FVO+tgRb4V0VOTOvxPBFhsM2hhdGdnBrLaPZ63s1rY0ov
RUm+tSC4VqO0BKfE8/AMO6xRdmIV1SUnOCvRzoOGQKWZlsfF7fYCTvDWgmA5kCGxtKHpQ7xcEHk7
UayPY4JJVHvf5x7bRLkwGU3xmfbupz9f6AuijcKSbwv89eVgaRU7LUyP5FR2uXmjRiP+EZ1sV8ak
XwLq33xR4Fk4IC+v65zqUeZlXhk9bgUUhBGHbDuE3aOCQdjw4f05vTkQ4CudDrYNoPqXc8rNBHFe
byanEBEOVw3FsR8NdfT6/8ESX7gCMJiAk4kGPBuHUwGPxDQlyjMTT86ENWBQzXVe/imkg2MEfTAi
iYHraMWdAVZzU4b6LFgQTmyJIIo1fTM5bvzwp0+NxqqDOzVGOMtbOhuFlOeJ07TJTm4r5XXeDOp1
YWOX+P4or78jbLlBi3A4J/rVPo/3yPEolao3OEeBlmwVQpRZUQQROYQL4h+/npdDnSFUapcPbj1N
Dh1toR3J5nVvaE6VF06KNxbb0r6DTAiUCmx79gFhwVM0Zjl6xzpVnH0j0AKFXHkvQN2vHxv0Anqg
Syw17gTnrWVUdMSS5210qod4XE1Vgat5ZzbohPLGSx/ff0dvTMkgu3PJimfJEV36cl07g6NnovCi
k5JHantTwhEsjrR4zc3747xxtL8Y5+yImO258GKliE+9PhDdViprrXtWHJwPndCaN5170VX6rccI
LYTOOeGdy+bwcmZoaNxkKcBPxIznYqVnY3EwYHgku9Ga4u/vT++Nx4ipNpYv2EUbUPeXX+a3c3bS
x1QhJDQ+YWqsnRytzxyqZFn/fH+Y13MCLoZShocyfpNII14OA/hJsDDV6qmLclzdk6HZWKLirp8r
86X8rktjLaDwb1NK3dwlfG/OTkj95zs4pWZQdSrK0RxF6vvTev30FlgZCTaW+TBEfkXI/DaUAO0L
IymTU18Y4SPAgLahv+r8abMF94ilS0ebivf0qhlR2LVhtkmRnnDv6Jy1hienuG9hsw3YRc6uceEz
fnNSvCqovRZUlPPNQg21yLGEQRUxjiACUnarXhP2hS1pqUVeQPMEDYDLm5xMC+NLPVsR+oL3W4KD
NhwSyWUQGknDpmQNu1Z1q2vhjuk1TlDKyTQrCfqhFW544Vd4Y6EQlAKpzTWWlrV3tlCsLgUHmpr0
5HRA5lzZZuTDokqrJy1aUl3fXyvL3/ZqwsQ8LF0PCrQlgOX3ZYmLZT3GSpueTIG/MLcgmpyLFeUS
N3ewU9FfRWWn71qPju/7I7/xQjHCXlo6VLjL/16OnAxJ4mG7kp4wd0To0WBmKUZ9urBK3xpFUxFU
2dCX7FccHMuVmYrnXXpK4Dw+2WoaFwH/MYlW789m2djPnyOWz/byGGl5ni+cEKgjtCTPUTHG+cHu
zfohdSIEEiG3rhr817sw4FvLhAKKb48kAqiPZydN4UzjHI1Kcqo7CLeTqwwb0hy8Q4+U7OH9uS1v
4tXc2ITt5RRF0XVWwCOdTJvUDJNTFnUIdU03gjt6RJSpPlZ43wQpdtL/k9ktL4yqyl7YpC8Xxwga
nydKkiJT1swN6qzy4ChS8VvD6S7slm99AXQzKeCJhaOOO/sC2qSHtyHZx0TS5w923ORXTa8Uh7HH
lXrQrNRaPO68Q5c5w/r9B/vmO8TIaZkocIhz1kSWwOKm5YXpSWp298Xw+hTFQDcTzTwZiOIufApv
LlECsFWL5Yl71NnGEscFhgmMcXIFIWaEy9RBPGfZusTS8spWZ/Pz+7N7c9n8Nt7ZsinqFmAL3OtU
jJNJNz5/joSCXlum6YHGVXGt4ctwgdHx1hNFRwmTEGMorppnT9Qo83j0lAXZDEMyj9PYxUchFuVi
OKjqF/bOXyq78w/j99HOlg6wE90tjNJPWtvVZiDLhtzfASljKnBWKNMypqcIEDz1rnD8zjHKJ2Qj
lyqL8yQS9DS2SzuZOonQDwuJ6cuPxQvj2RsTAuKHcQTxLHOn/NFkMXhS72DCSm8xGvJVicmDTQur
Gu9aSw9v8TWOdkVtpHvZqvM6xvT076i0/5I699YK0Akh4RhbMlK8sz3KdbvRDlM1PU0YrZCSl47d
ptQyAGJ4DCLDptH5xmFfX0Bp3lwEJhUUP7swo84WHtSEMBSCRriw6PWQtP44p6G6bnJbubB3vHW6
cB+jylro9TAEXz55jLvb0O3ZOwxJc2gIyzSwp0HdvP8hvbVDAW7Rtv1VmpzzBfqqy8pOTOmpgjhz
UmO7e8jjobvWzbG4n53euzJCs99pTRj9Kc1yWVkWnEQc1oC8zu3czDZTsUnV0lPmZRY2wHOzjvTB
OMA5aS6UA8tLOf+WIJQQM2otkqNXJGpXEQlleHbC0em58FiqfdfMz11j6J/B/qZtHLvT58qtimd6
nt0FjuCb3xBZhYtPFkRu65eA+LeaOVejhj8Js1PLnWCrkOiGlAXLv5hc37p9yOqkf3IKjGH8ZtR+
yML6PJWDualdYTy0qkL3N7bG+cIO+taLR4ViwRGBp2Wf8zOzaWqBjimR1MoAPG01bd6E9dx/1cdp
AKrLyy90Fbp7RdPtCw/kzaGXWAC+I9gq59UZOVH/l7Pz2pHb6Nr1FRXAHE47zow0HGVbPiEcJOac
efX7qfmAf6tJookRfCAbNlxdxQorvKF3CwU4nF34A+rjMR5MhyKmT3aqMwXfK6GbNH5VrJTRSM9c
t9s5Wlt3B/ql2EfB6AN9vjjEQvdDkoEm9rQZq+8KaMVX+EXxszqK4ITBnnl1w16fduKOrTcSDD/c
FUqI8kzfHmi3ikeqb2XspbmBEJZZGIVsXoXipadS/qjnqtg53FuXFaR/6m2sNtHH4lUOpnBM6GjF
Xq2rFS4TGTTzUzoKXLXxmU73op2tZTU0SqQ0BkCSLdHM/ewrmZO6PFlh7TDOUP2DRbvUwEaG5DIg
VfEzJNP6dv8G21xW2JJSjA4f4VeF119OF2yZzoogSXpdP9JPnVFFpGVOz/UqCZLdBS2c5uv9IbfW
VcK2ZRWYkHW5riNudRMm3gw56vmLHQbjdEIkrYd57RvJx98YzISZJlsedCsX2yYKHGQP85bk3qzT
b2YHOvBSjFH6T20nNNDvD7ZGrXIrM5iCGzjMS2e5mqObo8LlsJpNQR4jUIinFz8EZzqy89FSUQlL
DfVjpDT5yUas7YR9Bu2fAA3xgxjDvSaMnNvy4gaUxwsBaopiwzLkohzW2VGW0HvtEHbO2tZLipDi
JPGO4+nJWL10XYJak07f9b3p0ATYeTrWzCm5INJXSZYh+NSLM1RBH6pMwU+opZS5qzYK6pO9OZ1i
9KRfSgdHjOMcoh+otsZ7EdnqQQnVDmLCMOzlgVv3Jghp+kCkZBRq5Un4ZadjCBZWeP0kHtJvzoXC
FRJnxhxU7zok5C8duuX/olGYPpdFYe3tCxnnLb+EZAWDlcCHZxUHNnU3BalIUi/H06XApVEYf7ZO
3P0pWjOuj5jjNFe973DmmIeyLY9pXo0m4F+Y1DuX2tYtQzZFFQM2CBt1sSfiIcNOce4ST+0m4H1R
TX/piPY7Leh5ouJ/aZPA/ylEqsw7sd/WyDYNOpQ+8M5aNRZa5oVeWYxEAP8JahVlroTnTrTGp7QD
moC40lAgcIER+M7qb903MIplyxONF8eQoeIvH94Y3WIycBjwUrNAQXOskOxT8upTr0X2Tt6xNUc4
nGwxAjOmukg7hDWHEVAO2g2A2y/+2OZHilrWI7hf8a7Jwm9x3is767o9vf8/5iLSbUwHWGCZJ4j0
9RECWsEnsAT5O78os8f719vWW0HVkp41MsJg8uUv+WUhCyB+lQLawPPxXxkPg5ZM87XKuw4hLC3H
4m/oRL0T7WyOCRnRpYADoHt5gaDbBkVpKhNvyGnHH4x2RsWQEw57KtHdc9Hbe8/+1j1BQCmDK/xl
zWWNFuXurkp0LfHGCNwaEmSY3mu5Xz1oWmK9G3C7QHCFV/Ik3Hqv+ba5f4ioKKvIaFuX//6XFQ57
0Fs40iSeCOqnQvE9C7O2I2ZPH0XkN6cp26tzbCbK6EX834iLCxqfpFRFIjfxcg38rEHodWrKykfb
F69Ou2n702zn3zNtdK9a28/XKOz2rEi3UjV0f2gBQq0A8Lg4n9RsAcOWbCsty81r5KITjWdXv1Nj
2fyskpj2ikqg6ni7tOkc6nOVNYkX5nZyMantHxr8X5FW6sP3yLuFl76dnBIVE7C398/N5gn9ZejF
V8VwhwTKV2lm0B0WB9dKw6+VA+bxoNgSRHx/tM3llKoD8tAAIFh8UdxB+tpo0tSbxOzbB6fviazK
ahj3qhtb0wIoJ5HyoBRwhb1dUa2lIK9GMjFzSrU4xJY5toB/1YyCQo1u9U4ssTkc0Tg9IcOiOL24
fUocDCPcZtmpFh0HTFzT6g9AsM1PYflduvNMbi0iuZ1sTctOjb4IG9MxDkU+C666Li1PDXj941yM
4c6e3JwS1ucS5kv7ZEmShxnQFIEbpV5LT0M5GiHY2CtGvO3noUG8/zcyKEJBmPBwmBD2WBSjREOX
3O3q1OsKPfncGu30vdbd8E9kWQzn2FBC+I0qEwkb2hAqxB9y1UWw4edqjrLFnHqmLWxi/Ky89m4L
FjEFmn4swsn4UPnN9HD/AGysqgvPlWSGAjxG2YuTjvZ16ug5wZYx61Lj1NZTmofg06T9l7aTX2xF
uC7QApmM42IPvfb2FHBj+1aNISfliRzeRm81T5GRpo/VlE9XK6g1LP/87H0M8gyDpBp1SwFT9c9U
bfKd3bTxVLq0bdhJ6ENr5CG3v8RqfIFPuZl6cW+M5WNX+yAK/UwBK1pjTPSlzevmr/tLvfFeoTck
y/OwuthWizNZ5xAW+hm1Xtwmm3/UIoCzUkfKOVN6/QXKl38BAG/3OzfBxuGkbCn5qpxNRVnmdE0o
jXVHhQ+c46VywimuBSOJvmdyvj+9rdoTN5zG3UbASpVvEVtBQsSpIK8zb6wnIzmrtUsDztKK9Ovc
FqTLQPrjh7ivjnFvxmfChuwUVgEMa1RXnv0UnX4rH8WH+79q6zvLrpnJKSbGXFKu5tr1KzLozAP8
pJ7bqo/Sg1CL6gqRRnmEjFp+vz/gVpCAxKEs/hkk0isypuYPbZ/N3FNEQP4R40H3OJfaBNNBGSSr
QjmibI6WmtuBisXJJP+iiCTfmfbWXuOqJPSkH8MjsHjX6C8BD3I51pRV5y9RNf/tiHR6EEZvfy7B
66OADQ/0/szl4V3kbYhmyW49rsBQ6BdP3JikBh7wXeo5mT596gLFmt/hdFvXR5eawgmBoj8SWlIT
SJ8uwNMOL4P52/2fsPW1CQcpZcMrpKm/uEPLAWKJOXKqkykO7JM15iamWaSHP+w679t37tyZxc5L
sREr8aWpfcGiJG1faljVtR5aiWGlXiPS/qsWY/fqp7rziKHke3vqyxMuCeIhhBJ4uT/ZrW9MTQiu
H0UUhHcW+dM4mpOOP1vm2VpfnCFxiauCuu2jmioV9BMRf5cefTsba2HbQn3PAYZGskav3eTNX7IL
BZr2aSvMzNPjqPiDgm8EaNwevtVzMVwVPcCRMJrOwPdx5zP84GSh6nSkrVM+4vYY4rhWGFd8KeKd
QG7z9sG+nOI+YTdlnMXt4xci4t5WMi93oBHgeuOegOYN0dEBF3AUKtwvX4cp1ONkdjK0hkYoqn6w
QP1jUaF2qCphvPO2bu1GUhOyacIIxGgWP2mKp3LACjPzaDXbwwHLUtVidTpJRIyUmpemn3J1ZyG2
TqFsPciMmj+XNQu1RQ/acrXME1OpXkxUSB9dYDOP0Piry2iCG3Adga1ENvpISpbDtLdBtralyZNK
g56QYpWWpdEQ5jmdZ88yEJw4DR29ukOv61AJwLQjhTiF5jOb61jB8kTHhuK3BQHzwMVSHxHgrp7i
pp5+hiPAqcNYO8V/fhuUEJe0If3v/glav42cOpnlyI6jRtPxNghAHKg2cGGMvK7Ee+0IY0L9qqe1
Me+c1HWQBdtX9jS5HSl0LrsQSTyiqyL7a21F5W7iH00ewrIrntTUhrL45lnBFgQoKLcdgy22XTV3
LpQFC0BvaljBqcIAdr4aQYTM9dsHchGTQoxWBpBL7AbuzZg9RnTGnQT8pu4XGO9RE98ZZX2/8qKg
vMuOhnZKd/L2IwlNb5gtJQaa4EUEBMwpnRNQkqhDk1YPv2X40cCiawCsHCrFTfq/789yfaAY36KC
IwG4GqIGt+OjB2wCD8PuCLQVEqywl+ZzrvUKLsSiLqlHQj/+txEYk7xz27ZpzoMoUEO9/yPWh0o+
q68YU1XCgOWP/KXWUYV0JSIxJJ4dTSnmDcgA04iPioQTo06gniocBscq1b7fH3d9hfGoAUCQQGrO
yDJ8Qp8mKAhXSO3qUfNRsw3n4DxitjBdzYzhT7galW9HhTIoaFeDvIvPvkQ/5EhCltrIF69Rmf+P
kuB8tHuzx4FEr96TnEd/Vm7v7nzmjZkCgKdJR7NFClMtQgchAqvsOgqfuHZjMhwNju4fkzSHeqmP
bgQdKlWcna+6cS/ImJRoEblscKKLrYVg5DwXUK08KKsj0vg5Se7Vdcn9MI3Thp38Y2uGNDYkopIL
z9CVxR6iIlD4TkaCaQ06dOEcjtPsjOKr07SDR8W93bM83JgfXUh0Dg2T6xWA1+2IBXAKq3T91FO1
VrEe51aphnNLC6b8huZD/ebnFqcfE7w4Yh2UXJdd/tmIO3PS9NzT07k4KegseD0G9ceActbVoFPx
9c1ng8K8Qk4BXI4a9SLenUYnyR0nhQ0bW+nD3Or6IXO16UeOvSQmKvBZ967CjVsA7ATQfInw0oix
b9dT4O0TR3OXe5ArNHEqR//FR7zjkFn4HJl9575zU4TDd3bpxitJiYALmKoE4d8Sl0O9IgRAO+ce
F5D2VUCa+6eqwunx/mpujoLyFiKgoOlXykpqHRjYNim5V4xFccZBpz86YtgLEzfOAGsHfYf1k5C8
xY5EuTWvjGrE92ckJ74YEZijwxCZsXaZNSfULo02qcnOC7YeFAwsrEBkekhO4KPcfjY9DDCbbNzc
w4nW/GSHs/FZR3jgxxz65ue06Czz9Na1hKVE1gdQVELdl1SlOJdatIpeeJ1liXNXQhH3+1bs9FK2
poV0K5V3OnXoBi52Yx4YRhxaDqNkNuxELYUJniFIbjcoqTezpl9+Y1YSygEMRAYci2+HI7LdOigF
eJYY9OewhZCpF9POM7A+Yvz/Dfn6kFcBP19ckq0QdNrqpPKGNI+fcn9Oz37Q97yzmQbktonGP/3A
8dWdLbK+KeWwlE8Qw4Uds+y3lj54zVF3Sw8Rlf7FDGL1ifY4ogAW5hni7dsDqBFaUTqIGMAhi4XE
Yr71NfyDvNrq/+3KrLtOwdu1blCRZOfJk4Z84Gp3VNDDJ7cfai/usJrBjcSs/pwaqn/n+7tiYxcS
WrvIjYI9XSuyTX5uBClFLU/ToJThGxw8qY72U0vL3BtFuQf3Xg/HDUwdXwNqC6BseYFMhYHwRjIP
XlgE37Gus49CaT5aJtrwbTrtEQHXse/rff8ag1EbXmq+ZW2VK+hbjJ5aCAvMmq+UR1+J2+TM8+2+
z/ssdFHzqrLqPOTusNeKXx8GLksoVPT3eFip6txeXE4OvD9PqokTjvhz7tR/tOr8DcsW91iZw0te
KtXljV+TRw24o8S6UGAgMbsdsTN1KBeVK57D2ob6PhpnoSFtEeYO79usvjVieB3N5tiBdGB9FzeY
qjTw0EpVPEeppjyQoLXQ0KJ2fuDBt8qDz/2wM+LqnFN0JuB7TQQ1Gk6LFY3GTinSiowTObfZOmFe
IlpcjjX7v1oJR3PnbKzeVEbj3ZZJE5Mjlr5dTRqx+OUJyaDpJyybxk58NLppD3S4NSepk4/wOQfC
WHadx6EOdG6ByBtwljsl+AadnMwRTyLNh7cGCUxI0t8471IUf/nkpKEZ5+gkx15VjOUTaJ70PKmD
ttNGlx/hppDJKEhtynyOwGdFU+W293sTPSavo7zypQA0ipZrFNfWAWd0P/9nyKNESTESCdTgXaf7
Y3Gwk1pz99TtthaWOJaGF8uHVJ+8HX5J+kKh+Dikgaun7OgX506riuaE1IPZP+Ok1/3GZgGiSTzL
PUpZUf6aX0Zzm97sbLMnm88BW2uY6Uantsjbduf12ZoVL4IE0RGJ0Za4HWeop2wCawOoJrXj+UC7
1/kvcrT5qPqo1/zWYOBHKMCR2i0x1H7rq7A6GAwgaE/VwI2DM4oB9ac5y/Doeuvl9crowlYS+V9u
60XsMKC201qDoEOZVS58K7NuIwQi9PhfiOPRi2Zl8ZvPAyPyENHFojahLkOirETQhMpV5tFLkCyd
wc7FBdc7FLrePjXaoCiv85zDsV/cJH2c+6FZU1Ws07avUJJRMwxYsEKfTnZfRjjnVLICcX/Q1fPD
LmH3A2AlhWSai/1vzeSPUZUFXoAFnRcpQrkIFLDQZamzh7lsvmNSq+/Ef6v3nRYdybi8YKghr5pY
MQ2MGEPjELvoMTq3dWl8L9xq+MSdHp+Ejy7jziTXxwEnLen0QTsUfPLSEKB0CnccB9oHyUhV4uQW
dvOvUILpSy0mtFvur+h6dnQq6I/AsyDaJJu7PXtVoRihBarNy0aBq7im1Up5GsoJZzuntUMEo8ys
2nPGWH9GxAXAq0gQNhnQUt4ido3UsrIW45vZ9J9QV0bAK52M9hPG6/qhjccAqbIuUndu8Y25gqQE
P0jYRLdrqSpr5cDYZpvOX2LPP1o9jH6med59c4y8AsRJ6/nz/bVdfEh6q6RBqCFK9CxM7eVZnEER
NgLf2WfuIf+oyr6XgyLRKWztPYVqedp+eaDkUOwVjZYPcFEbZsrtZ1QAHSmlY03POS6Bn+uosKhC
ztFOrLI1Cs0LvGf4xZSoFsevndFXyrFBf1aMhhoDd/Y5NvR0Z0sa8lZcTEYeNSqrYDogUS7eHdMf
xroITTy1CAyTo67GlXbO3RoJxKhiF5/cvrHHo13Z08+g1criAETEeh+QUGG1ip7hdzUo7E+F0lbj
uckzXUMhLfWRUoqalOVHxElg94VIyKHJgJE+DgrSXE9GgeXic9Ozd48F1tzpha6tMVy1SS/Ci5L6
mfXS1UPVnzQjdH8MORkpzaM8RBVsMuwgeB9bdhM+J6XT5GcXU6XhGCi1wkoZJDwPCnCV6TF3q+xr
koQ2Tm11qY9vC5flRpAQeCJlqkKI2y8+0aypJeJGjvJcdXlD27F0z2qWolHmxhVqZJX2NiKNHI9C
M7AY2hjkx8tKhpolwhDZoD7rQ2UcVb00zxIUeOhmPd7bF+ttgasCIQJJqnQTXOxxqvm9Nfmz+qwk
bYt5NGiBuQn23jW5QIvN5wC2pkPHFkSUdbGAho2qW1KP+jOWHwJlwnrETtpu1HOgJuKoTd3PNlat
4jL1UM/u3xcbx4uFlEGJDehn1S7XxdBn0ZiOz5WZZ6dc5MFHXJDtnR2yuHz5YpQCwSpR7KKBQPnu
9qrgICgWLpzqMwpVX6wI8anRUQ5VHv4IkGM5TP5eNrCelqFx8mirSeABbc/bAUXeDVadC/U5Rm7v
oYnzr5NR7lHJNgd5FcKgsMAGWczKLZqujS18A4MW6HsXqOGF+2I+3f9C6xuderJG1ZOqjEv3aRHP
tWnZ6oJ+8zPgAb+49OXcmAdAydSUUXHdZeFtfCoKT5DJUe0F0LqclG23lT/5vfE8hq76vUPx71GH
Tv5Elz94rqC0X0ZgDTuv5MYcwZEyLJQPwElLmSthqs2EwJ3xTCIp/jOc2v86DxHEKPxGqrdhrtiL
gKE5bYZ0uaG7s2ixmMOkRnXsGM+Ia6EJLszkZJQhrCyk804+jaydE7aIAP43nmxaSQ0CaglyF/2S
0SSZNQQ+RYzn2E8wWvTN7GiPDdqLRd8dkGQcP97fL+sPKGPVV68MTA9o1t2OFxURhDs0Jp6JUu3+
6E962T7awsnrR9Vt7OpdA78FkHuaJeZOFLm+x0wdXx+4AAaIeooZt0O3CsHXMKvmc4SU59EfFf8f
AMSAjMAXXcc6mD4ZsACPo9rviW9tLLJEYwJpJWuGXanfjhzTBQ4mHJcR864G3A/9FiHGyT+A0nSw
Kx6tN39UKg3c1CbFe/k6LDYRetcV7sbUbEI7yPGrzJIrFuPhUY/SpMdHcep/3v+q67uG8dAKJ3kE
eEqQfjvByZ1DI41a8czqG4e2xaVydKq9kv0SGslmZRioR3Ji9ApW+j7jbCR2YolnU+DTaiTzqenL
vwdT+Wm2enBwovZzFDrNyVaml0E1H5x4HHc20aLu8b+fAOWDQ8psufduZwreGqAkkY3XGVYXgp7y
reFzUhCmI7noOi06qvDxsft0k9D/0akqaou2ggjhzr27PkfkXTQvyIZIOOk83/6O2dAqHN6TwHMr
3z1MdVeq9LZxd7VKiKtlDOPPCEe8Nu9/6PX0pUMgaRHVPdKVpSx9b7sjzcUs8gprsh4A1TfT2Siz
Ujk0oWZNqEIq1t+6NpnmoZz19muuVsaP+z9hvdco/1OM1GXzhsd6cYxtu1bsaADSFSLO9NwkaoyR
bDXs7Oj1kaX+IsvlWBSx4Za4pHi0/SQFZ+vlQsMBPB6e6LdgJ9uLJ3rve1n8xpy4Eqk+Eg8Y5BKL
A8tl1VZx0GYeFjT590TPjbPjxsPD/ZV7zUZuIznpUsTiIS4H13tZqw7R4DZmTRReFDuzpR0qVk+6
AlNMvHadGv0ockOZT3iul8h2CsTEh6cAJYnh5OSoPFql0ttHK8Nt6DO62CI8mNNAOVh1we0e4wYH
+9OkuoH+yJVjxzukh601okTL80utXdbbb3d8Fnd2kXdu5sVqZx3pmIujXSCNe3+N1m89qCBpPQhT
B6DuqsI3Yu0yuX7u2UIzMMJ0rNPgp9axBD98uT/UakKU04E8gX8l5iS3WwRonT9bZW77hdeqbnQc
+lAcHRRWdzqQq4uCUTgsbCqSIJpmiwur8OMuV9Oh5MRm0QXfamKJerLEwfdxqTmAIu8vnaWFO3tt
Y3JSCIKACZ4z01zsaF0fUgsJkMprrXY+NqKDrmqo4/nNS0iCRUKMoSwFxWU1McVxPJlwD/AGX+2P
bdMG5J1ldLo/ympPoO4mr1naZzyoGI7c7jxk0c2oigbmgnbuwzxZ8XNKbHOiKLPXqVsPhbLQa7AJ
wRW+2GLZxhkPld6dS28eGuvadIaN17MF30+Eb35BiIDgbMBroLAmYWO3s6IUk2CDHldep47aH3yb
BPkQvPrOKJ2P0aEaOh+9mFl7a4Arh8X4CgPEV/jdYoZKG+daWNaVF2s6TLR2itE/9+fvfhJmFzdL
xRtpPtAhGZBOP7E0yRYRxO08o7aSpYi88hQnLR8c4M3XMEnac5fYb+yVvQ7FYkrAJG1WCnq3Q42m
2hlprTJUpJYPSozGZRMZ3TmhOPQuRgP14/2NuT5kiJEQDVG6I8XDN+V2PMMuY1f4euWB6bXORWbm
l0wVb0Rm/m9WlAg5AmDlqaHcjmIiyx2lvVt5aHcqp8BRs0M6WPPF1KZyJ3DdnBB1SHpL+L7CArsd
ylYTa2hnp/JmU/X/Bp40fGjaad6549dXIsv2yyiLz0SfCNMBNIs8+BU4klt2Ox71WKsxlAAM+p8w
h387q4+//sbHQs5d3lV8smVmV9m5qcKIrr05cIKnQUqV6zhBvH0F2e7U2UgkESdY+h6bRuuLsLZq
r0MTl6Mc40MSRtObb0RCEokHlppd8PUWb7GPin1VO2z0xo+To4HuqudUwfhko+v/4f6ybdyIWG/T
dZKEXZ6IxR7vUVWA8TVXXtC7wee0npXHSQ3fBVPU7zxZmyNRVABDKgGry1puRN3OzFu7QvZS6U5O
gzikGsbOcYoo/d+f1MY+l2ZS3LtATCTm+XafE8a0ep/FtdeOgThmpZZftED/9BuDUIqU5QRalssQ
NlOsDiPPvPZUmdq32Twc2kndO0yrQPl1JxD7SooFVcjFfV73CNSXXc+G46Q+ViUC+dWE9wfBWvUY
ZPmeXfPWV9IkukSGsdIP8nbp7IiylttNzCryx5g4cOrEJRdR+9L1ZtHt7ImtDwXcDgiXVN+gYnc7
mg5H08+muYY3rZfXKFBw6zUxzbn/pbbn9H+jLAFVvgunC3HS2muiqD5R58+PVYypSxEGP+6PtDUf
WggEMQRmOo3z2/lA3mtnKpO1V4uof4yH2TgGzeiff2MUUkQ+EttvhRMOtLxAwc+tvRJNuFOtTv+q
GXYMvzGIVJmhHULEvozUo7oaRDAkjedroXEKhna4hpP59iCd4JmXj48DrG4FmEWyz3E7p2g8UAbO
X6rem+6jgcOldv2N2cAcleQw3vJlVouHU2vNftYgsYoL78FNRsU61Hle7WmObu4AsKivZCy6IXIv
/lLwa12zhQUVsWzZNJ1IDewDzl5vTmi5s+FRSvoqRFbevNtR0s4co95Akw2TKP3slw2uSzb4hTcv
GjkabCup4QT4X1uM0gMoNmsL5be0V49xHImTXnZvv+EIRgBhSBtm+edilKCPLbw3TaD2eDh80KJI
+Rf6mP4xmNvkceQS+vv+rGQ8dZOlU1diPjT6qHdRVl88rk7eF/bogGCe7VLpHqKsG5JPGVZL2Ys/
TEX1nI++b10iG3vrB3rEbfDmEJ3SIaVgnRhJapwvJjxkLPlo9KWX1A012jAI1B9lih3jEUqV+BNl
nm7vBly/ImQ9jCiFhtkzy4DCcGNMpiaDY0YE0x3zXBjZBYjBfNVNXEQOtpZle/Xg9ZhSMEoinSnd
ECktToLSwbCMwZZ5waQM4clV0sr6I531PvgqjFrof5dJHOwUMeT/8/bb3o4pf9Mvpy9ohn6k6Nt6
bado71W87E8mBcW/poQY9P42Wh90eZ1w1dNyV1G7W3xFx5kbQyCO6EFzEqexBnqcVkG580BuLSJb
FRF0imVo4i8mFPVq2ytN1XmTnnzLjKY74D31vpu1xy4u9oLbrdWTNrE0ueHtooN5u3pFoc4JNd3O
w6GteUKJ6x/gwNPVmXH1vr94q5Hk7cWOBrhPX4sn5nYkoVP6K9ux9ZyiFKcYmU1YPHpziOap3hlq
9Z24t3iRgRgbhDMrwkI2VUVkYZDs+TlyWUnsdqe4LfcO2MaEiAJBTYOAkpDjxYXcVGOvRjiCIRkS
VdohaKP/xsTPcAs38e5+8+JRHrdALHCW6XQu9oSB1XQ1OFoPPsgqoHeXEDzxDnLV8lhh+bg3tdV9
+QpD17inZB5Mbfj2WxE3mXWTGYOnOQPPQAc+Lz9iM2HVD9h4mfSNpwYDKnp1/beKlK/bCUTWS0sg
KmUseYcodq0AlxO2F3xixbPSNDr3lFqOjep312E294QKVpkrJWI2Juw2zjaN10WwDe5oDqsh04HG
4s6JiVtBduLEFzyNDU9La/ufVPejt7Y/6ZhxN/MmSc1kUufb9XWCsaKVW9te50AouNICCswrYuYq
/re9mPYki9bngaorusXsHdplNEFvhxuHrk+CtnBgBPfKsQ1V66Bou7fj+qNJtxC68BDLOHvLtEXo
CIO5ejx7aQgf+1Q7LbvTbhsnxzIRxa2dQy6P1829j6IqjSu6ceDwJcP1dlKlGktng0n38PA2TmEB
5smanPqimaOCHXOlHZsuoqFMEfihqbS9t2C1b1DrexWephvILbPUhbFCQBxZZ88e6mh1cHGGmiEa
vWnTd/S5ahNHTuKL0xxi1HK5fxmsTidDgxoBnELtmTRKv525oYYYU/qFiry3U5aXuNdD9eKWYaid
Oan9eOLZNZ2jGY7pfC5FY7xRpUZCpgw4sRRE+NKoDywSxsoiiirU3vDiGds2M3GdD2rYzc/h0Kif
MTHd67KsPjW4M0A55Ar8RSt0cdO2XeZG82yZEItE/aAJP7EezcJM6VPyRp6TPMLxbqhssBFGq2EZ
ZpAp6+f7q746RPJHSDduSXGyCY1vV10Ak8imNDEpMKBYw5WUPs25qe30FlaHCNw8usvkK9RYNRCT
t6NkTTk7vYOq2BCqxdMw2cmppO5/6sxd//bNoWS/Fbw5l6y7OEB0SkhaVMf3TLc1pkuL+Up2DPDs
m49Gh5Dq4a3rhxYvVWr+IgymhHw7M1uv7GzsW9sb3TI4WAEaxVUUlTtJ3yp4kqpwJHuAPqmirDSl
S82l2ZQ4ttdTp3uxnVr71wbJ8lgOmHq7Wa7ssFvXi8imIFsGeMlC8uFuZ5X2Qp/bznG9cHISuBto
CBzp6KYfLfTK3nrj8TpRdJftegDK5LW3Y9WameKP2fgeBPQceXIx1SdR1uVZaQwTn028ccFKCifT
zqoIrRTVeGPeWd+N+dJ8ouUp9dJl8+b2N8Sl6dBPYdMUiKU/FGrXnaKscM693U0f72+YV8L1zQ2P
FwTFeAAe1Cnpyi/GsvRUUhSG5KX21ao9hDRIy2vMh9dfEqXq6rMVceGe8CHEbKQmUmgvSl3XxrXs
p0k8cCOmxskygwb6wiCNNWM9jKevCKPk9UXE0eAftLy1knf1rNc9wE3X/Fk3lVkcCowTJhxY06zv
D1ZVot4cJq7efaunyGAUlMTrU9ylXXua0rhA2WjiNBmHJKjhIkKNyv0viWH4w4OSFE5wqLlQxGFQ
reY6UaD2j+jxGPo1MdrxRc1A73/0Xcv3H+MOvNx7dRBV/awGVV2fGrdEhGLMI0N/zDWziLHnNNoM
BF1qZH9ACpvmS23U/nic4nnMvnQ2jNZrHShBcI61tplPikledHBSa/wbUZQ8Pio6B+IcZRnKemUM
2/XsZMHoHAZn1quPSaP1+CPXlikekOP1+yPnbAgurKtinOcEnZuPXU7rrjmo0zS4FyWym/qPsEvQ
uz6kZGM6uhtV1RovtRiq7x3fq/8a97WT/TVqXZd9EFFNHTgog8T/MlZYi+HG7o+h/+ToUd598EdN
mT65etFMgFIiNXich1otDyW6TuUVhJNJ/EvkaX0EOesUD/c33fr+oLZLLQ/gNo1JYpnb/Q34tMFi
L0teCDf1v4aqmr+FOu4EeulkF6GU+U4kuH7LyV5pcGFWSG8G8czb8fJRnVEw6suXYkjNdyovdn/y
0QX/g+Jz+DTQqX0Ge9X/aEZ13Emct4aWFUWeKolBXSZkSRpkmIMa1UsOI61/KPMUYUlI+TPGHZNu
F9cJ4n77NKjj7F5nCt87qN51BEXzi5QQ329+AoyL26n7utFMvZDvj5VqJyyKii+1gqruOe8EfjlG
k7smNe+4//P+J15fYZTuWW6ksti6+pIMh65DVGNgFL+IKh7Go4oP01FDFTY4Ohg/79yX6/1E9wMt
VvTn6SbShr6dZFUkhtLxsr4MSctF0Bda+jOF6fuNEwrYqU5Vszy/eX5AR6kUks07aMEungk91LBn
q/TkRSRzoV00zNLTcw7Xt38/K+nsPNwfbh0XkYqh9yhVziSoePECRgWFJEdB9SBDm/qc9pN68bO3
ktkJOcEiAOWRYS9/4y7OZT4OwQyN0fcS3WivJQDOT0U39w8KgnbnBJxG9+ZwhQH5YFIKRHYr5O79
paykGbERY/nie/DhtKsbY06B1dMbHRbltOBJgiThRX3V1LodJaNMlltWFL+4HPUXfQ6toy0C+82f
yKE9yqtNtknLZekX2dsRUVOhly8hFhHnBlPJQ6kFzc6+W28ENDfg7VLgZC+Qby7mYjZZmXbp8EJ1
sftYZkZ/jkNtr3W+MYqcBMUQQH8Ar+S//+W7pIE2UzqwhhdDy6cnlKL9Q0Z15s0rhnmeTJrJbl7R
Xbej+AmVfMtMx5dXkGeViejHWJbznrKGXJLbCIfCA2eVuJE9htj37TA5wDF4Qf34Etf5u9AX9jFp
gxjjGag190/pUkBNVr1pGpCWk7+AEV6WdErLHLkW4+nFNQVg2ZZkxrn22jA7H8omqJUzkYdZfRgT
q1UPAyyV4e8gE1TOqmHOg0NsdsI5Y3Q/vDeHQJj/zVjQZDs7aGM5JL2IaA+WLT9ycZUIOw1U4p3p
hdBH1iBT5WFU2+7FsYlj7q/HxjZCmJ1LUsK4ZAviduUDXem7Ga7bC/wLuz74gWHnZ2ENdXO5P9DW
nAhxyOcQ2uFCXqQ9up/UQ2LG80ufdP0T1MHsOFFQPDmzre4s38acXNJGyWBHjAbIzO2c/DoRgdEm
2YsyKepDG8zhMUjSZGfl1s82Tzb3FRrxlD7JtW5HsSNFn0UwZi9d1XcPWmyU32AvmmdBIfDgovt4
Srtu2umfbE0N0LUUF0fUZ5WrSu30YHRbBi2hq5dRnh01iqJ7h2TjYwG9oISFvAgP5zI0COq+i0Wc
5y9RSf3ApXNxBXyUHwdFTz4Y01z+1UGXzw7QxIarXw9Po2IMfxlxkD6lOBq+o11en4MCXJtlZHsa
EKs1oDopZYglSAT63asU4S83HyLEkzbZnfrSZzlVAdNpDoqwtcf7+3U9iqyZgwUFzkORcnkwaMNB
KQuwrA0nULpzlKhnB6T9zlZdX0dg5GTcJxlIEnq62EUxSW6RaG3npVo2WQfXIBT8gRBC17wPZrNS
nvOOHPaBHvQECW+2nfKaCuf/cXceTY4jybb+K2O9R19o8ezOLACQTE1mlq4NrFRDa41f/77I6Xun
CNLIl9u3mLEuKxEZgRDux885vth3dViEqhf0SdJt6Fm+TO5kjgN4yTLn1+zPTraD8B4i0GaXgzJC
9zze6qZCVbBvmv5JldSajvcaxDqsb1xJTdUrW+902YWwAEwNtj/g8BodgTZAxoWm+onSSeMNVlTu
tCR1/Ld+XHFkGUEMIixfjic05ENpW0s94JkwF36ekNPg/qy+NXQSal9BxIFaDD64buMr62mrwJ6X
nxbJVO7KIc19uZ+lK1voJLJ+HQX9B8AgfRzX5OUaFRvM+IZRyBrcPjG+99pyU9a0aDGD8Fpr09Ot
AGrFRqAgIapya1zOGBOyzUxTALedIHa1FAGI0dYh0Hamfbr8lc6OJYrjooMTDUBWZ6MMWkSbmEI+
SUWCD3cT6V4p8W44Jgjv5aFOtx3TEs1n8PaCt7oO3uksl/VYFShPYxeaniKHgR8v9bWy8MmTwaeC
7ItkGJ8OLvHVY7uk2dipC4tH97XSH/tiBpDppXedhlin0cpqq5jxNdnX2akB1coi6zpNLyfTjlqw
QuVpmed2qxWAgFHaX8Pkzo5CJIFqBEIz7/zxiVL6LmyjUleeIs3Mvb4t6nutD6+1gDg/CpwZbLyF
TGMFgJvdNE81BE46QHWGFyRJfStJ7TVN1dlRUHZzCyGZOKFTpkaEkeVss+8aC6f7hHu57qRr3I+z
mwHFlhC7kJ6u2Yf5nBbmABzxRL+lxVPzeG/Kwfus1N4nZfU4FMHbmloS27H5/jPeGreP5MSgkwxf
KKm6r0VIU5DeCSvfKPpr9O+TMoUYiSSLIjfQ0UkTmxaT4V6fJeVJG2lbOaj2TRwWN1aEKYdWLx/q
pfwa9MEznRHe6ObwOkdWE+0ruThlTPFlfwsN2qwxuiRmf+ANHuzUfpghFTvFTQao9NZ4lkkKPhVs
GlIJEO/jodKObbEsbJKod1SPltK2Wzoa8OPYXctZzu1HLlyY3zwjRCSre1AGYW6pz6o0wHTo3+fk
0p2Jbnp3+Qo8d9uaYG+C9wbet+YixZPeG3NTq09NYNkbGtb8CuBD+HaYXquqr1uP8ZmgAIFkU8iF
Q0KV4njtUG+0VdCXy1OhpREunxNko7lSvay0it1I44d9v0TTYz8ow7ZSumALwFndFF04gnta1/yG
TpcXVjhxJNYYWI8iyzr+afJCmw190ZenyQhnr8gcLKmXQntzYEPSCelKkHQo2K7b5VDsaULMONWn
gmX1w274akz1NUOC06lwLbIfMcChYnDiFUmNNwW21eanUKqkrRIOdAyzO/3KTjmJOLARgXxBfVtI
zHmcjxcsCKJeiZzIeopr82G2jccB8aYbYXJFvfnaZjmZkkF5BfNmNJGQgOBgHA/mTJhuDklrPGE8
pftjrtMgJteuGVOeGwUhpeAUUs7hGx2PAtN3SJxpMJ6MxqhdUx2crZ721xTRZ0cBAUWpCv8ASsfx
KLbdwL5BGPCEsD1GJixp9IIPg3eXD/KZUYQbhXgkMQKgQnY8SgXPQl+QhT6FWrn4tExXNkMnTf7l
UU6uC2pwiF8wsxUE7ZMQepqdrp2kxMZHqu3e1RllolhLux84ofRXjs65ofBZQpLJ5xGczOMJ2TG2
xw0/yFPeD4VbLuqws3SqirGTNG8tOzMrGEyiVygxEdnv8VBgkBmuTjmlRSmNfDqV9u4s4+Ld5ss1
HtiZz0RrIKEDpaDOtlsNFZdll0stVcxQpjVqHyj9o2J381tffTEh5EIA0iQ6lGaPJ9REYHuxFjMh
R/8S00D5VusdjAbs6a1IobBqgIpEszViTSwNjgcqOpxb4jAP95qk9Bu7Un+UWLddyahQ3vHPHCGF
ZAKg3uRuYHenkiu5IJZSzd5+GptmLv1KtcNDTUe3yespjunwmtXS2vOY1pkfzekYfozncrKfLbop
qnchsP34KYvltNjMRY0FmUn4WHlUFdWnqkmH4JMyjtXiRlpHxbNUpMFw1WQwtdvKkOzGxU4fbYrb
me1Ea2GceYsdLULT1s+dec7c0pZDyVfpJjN5qUlEvA26rDVdRU1GfVPK06htcwdh69ZR2jHfhfQR
nO76wTbrnWMF+TbG2suaXWoVk/oy5+UyfobdRkXVrCf7Lkwjvb7BqtSJbkcnLf/KOIO/CGA1ZbuM
iR0+OEWkx1thw9537qQvcuyPFQSWl2kibn8OUj2KdvOoNGA0Ujw3D+poGzQFAIGlsFy06YzIvIy/
lnnPhidAdWRE/vRJcOOyyOlrD+PTmypdTd0SS93igad8ara1niwvctZaX1JlzEp+2qyK/GmR9K+2
DniwsediUd+Zg2Z0sI7tTPXQekmqix9EjQWwFVSmujGhLFQ/27xPn6GGKArGH4Re26IzaCqbN/Sa
2icKnmN3c1ON425qaUy0TROE4DcB2SGWD5iUDc9jrAxfpLnvIMfwFhqZ50RSoP8Cfgxlz1ymbP6L
lmaW6iU07Oi8Ysqr1svMJLBeFkIsZ1sPejV4RT4sw85QCiO56UxrQoCfl/MoPfIkImDUGz08lCxR
/N2xxiDdyKBm0ba2U+1zZBS65qHmy6qNM6a59Sync4a+ewiil3CUnMyrzLaSMFqS69ofrGSU2Rj9
oPrjFEV03UStrd+n6ZAqd/kYzDGJ4uwkhw5Z8nyjN0W6uHwMibp7a9W2lyPpnz2q+0n01zKHne05
YZP/CMK2eDFD+nO5BrFW61XhmLz0szbJ77Ol1x5necroEcxOUxy8wUw58ebCkEqfxqPlctt1ct5h
7u+o0bOx6Fnid5EuxXtFz6Rkl5BbhjtoIWa0WaTSVjdz1PXQMMRn+FRXSqtuAQhUw5OTZKy2U5lU
8g5SSK96SmpFtUuF25l2VF2T2Y3ibPmKoZ45iMYYnCdXrwM982OcZb4OCn19/BYSROUi059U39Zq
xfArmqcbm6ZrZfOXotS57EVao6YQMhz1UGtybB4UuWzL1EWC1X5OObeKZxppqEIXy5RuW7a6/OPy
y3h6sXO9QA2jlotc7gSf7OswBlxVKJ2PxQt9UaMPEv6UL28chFccEF0BYLIoMa05MBR0+3hIl2I/
yNRumxY/ckuVRu/yKCcvrwmiJLzj0SZDDl0DFsooj2Mmlc0+BMLadk4V3xixpH5sOoxvLw91smoi
WKHRA6wlwmTyx+P3g/4cRqS2bbM3qs68iYYx97RB0fzLo5yErmIUUc9C2M0Lsq6aFR3KL1pFN/ua
POgOCnuDxJAsB675Fnvwn5dHO50TLCUwTFaOeJyI73hOteQEcjYm/d4pxxkHMrN05VCuN28chWIj
xVOEmaSjggh6PAreBQEljqHbp85gG34+jvK9MTnTG5t+I4NCzg3yzsaDGwIMfDyO2mrTXCFWw4QS
PWaVRkPuwrJMPlAb0TcTlKJtaPZFeOWTiWTw+MWnXoeFEJxH0cRnLRnJ4mgKupFso7aG4NayvifK
SP+wsEXFmxZU9KPOdNWmxzPiresqmn5QGCNRxb5oHdGEMsZPS2WaT0WlTDtdNEzDPend5UFOZ0ek
SbL9mnYYUB2PF7XRFi0XvmNPmh1IW1PStfuEsqJvVLa+zVL1Pouxn3HaUXtzvEaMS7qLqyVBD7Hb
8cBaX/Naap3zNNasXwht7L6lHdqVePrkvOHpBqhAFiIawJ30+SOvquvRlJynpg+SZye1kq2iV9Kn
LqLsjtHB8uHycp7WUwTSifcrUlthd7Km5KKgtPqQa2s/S3kxuopU0GaqrkKU5UGiqL2b2podbdo0
7/OfijMLT9VUCuDQpWPZPhRZWk7brEYp/phamdG79D4PrlXxTq9VfkhgdF5Gwa1aizKVin84Cpxx
z+0rE7U0iZ8QCrtRP13rsHpmKBI8qktE/9xD67JrGPJ1o0nu97kxDz5OdOkHfDK1+6qU+iu1ybND
gTBDU6RiiLb/eEdJUT07Y6T3+yYOJ8vjUgDSMcKwJ1aUm9rcXvnU4r45uhgAUURxTrRTIfnQxc/z
G9g3V1knq7M17ju+IgI2NZJoIrVkBh6QNg3QvLbnr90WRmOpbqkNcv3B1uluC52xSixMspU4vKF3
OBWTUYnia1jMSabCjwdLmzuTbSgasx7/ePYodR1E/GFvSUrsaWNC3EoZ7SFWHXTMRo0ec5KuVRjO
vDgAksh+0JgDrKnih/ptTSINW4+Zwuuey7THRAen1EPAmlxZ+9NPLd41dpTQLZ5m5HOG02aaL9Ne
7SkJe5pULnsaljqx38+LHl65iM+M9m+ZiyX4xSdw4ZzHiwJ2tuxRRM43cdzDWg1o74f45/vlPXX6
zYQ0EphVZMvYUK1uY6ekBWw+B9Oel1t6xp0xNG7BzFW/yG0t3+L/Us9elo5NdCXQOjMwxXZQZK6u
Vwfb4++WWSFME6ipe+CHygdSl9xIkUa/l51yr9R1djOKeP7ybE8uZ3qhiKALsFy8dJb4/d82i7Vg
kF0O4bwvstl5iYclvC8kw8GgLx4e2jzFd/3ygGc+JOAkCTpXBB1R136pit63ZIYFA7L4j6GVYGKC
P/eHILjKNzw9CDxu4JR8SLB+Z12nNItA0RYrn/etbEf3apLiO5jH1/oJnFtBXk8EwviXnkJtpa6F
CtnZvNeDaP5oGXHrh4qR7eQ+Cfwet+orVNEzsxJmkQgiKCLCmFp9sdZpaIMZF/I+hYb6jnstd0Mr
rj9e/kxnRxGWTsLWXDDzjvcFANFcBHMt77M+x3JPi6ut06nX7NrPjCLI86CUlAu5JtcBSJ5lUYHv
9N4YO/02HZ35ERjnmqfDuVG4hMHyQA7JxVYrNhZtS2W6UfatBVEizboJFemU+5dX7LVV2PFbxAwA
dnF75c6nbni8ZKMVh5JtBfJ+oFyo+UGlwZErwVxwDCwn+bs02dDXOxi+z3MT1c4Wmn8bhgBGleTc
zI2spp4aONPH2Zrm5Zs6Fpm1KWSrNzz6Z472vlELOfNkEybhXRo0zQ8riM3urqzjwf5AGlrJ+IjF
FCk1I4qS7RwN0ht7qJOZUbgQvYwhzbGca9JEhxNbNhS1stfz2HoircFeP61iQT5UlE+XF1Ss12o9
hbCR0yt6VZ9Ep1OTc38ksrLPShmNtmJAPnXR0WkHMOKm3TRZoppXYtXTrcJzyKkCCBNN2tYFUrvD
qmyaChqrSKm6U+0YCtOit1e2yknAL4BsJNMso5Dmqqttn6rKUKQYMuwdsxy+Z0Y7bNm42kuxAGnN
U2N+0ml+favMsn6F5356+5LAwRclx8Zzgpf/eI/2gQZbKGKPYphRPWTNrHzsU5gv4wx+efnznVlK
hqIEDDyB1GlNYOSt6aS2ZKhAy8ZHja1yF6u9dXt5lNNHk2AAUAL1KBcInl/HE7I6DKrpla7twXwb
vzBGY5tPhf04qU34Lo3N7KdDg/Xt5UFPp4b9Ng5qUFVRecLwPR4UW+WsKQtV21OAcTy6B8YfbScy
3hxLCxIUXwn/dyro6xZic5Xoc0lvpT1dD+MHWtdy1O3RfDRr6xrF93RbgLhAM+WSJJ7mv48nlE+W
U0nUP/eOHH1vFqe7lftq3o5Re62Ud+aWxHkOXjSlKawJuTCPh4pMjbbXtWbsYYGnEk1/EfMlmzTB
5OlW0WmI6Mf6WKE0ouuQcmdGy9L6tVmXe9mp7WajxlM1f4rjycGWdNBFcWvS5eQmtIb4UM9pOPtz
I9U/aYocxs8WFJHwRsVOI9+YhRxHyJFsOiIrfR47LnSVOkDqlLXztShHLNjx3cUBR3OHHxx7AJzp
eJaYsRfBaJfavmnjv8qu1jxL72+rALGPGrff5iG6ndOGpl/Slej1zNYUih1ybaIRwQU7HtjM2mUE
8Fb3mlOaD4suSd8yo1GuHIBXCt5qfhTZeQTwX2GcNVI34L7SLHZj7JE/2R7Qv/GU2Wbvh0nXPStW
2+5lLHt3s9GX3jSP1YEeA7Ffmt21RmqnO1f09eVNJ56kEqmI++G3+JX8rY+xHLD3Fj0mXIBKyWum
ugS4X9LNW0+9UPmJw8gDKJy1jofqzDLMA8poe12y441GJwsKIlRFLo9yZkKwieGtgLAJdonIeH+b
0BzKnR2ZuUH6EXXekhWyW+axTKHJdK4kHKfPkCUK+MSsAjg8KUVj5JY6fdUaeyW0JH8O++6DqaSD
FzY2oIdiR6j/JmVO/EnLqitar9N9ytjg41zc7FYQ2eNpOnlDyIfV7b6SysSnR2m4s8d5vvLJzi4m
zQsQ2YKGY0x9PIqNeIoWFIOxHysofUlnBfveTOptXTrJldv69MQzIUtwwEVfBkhjx0PVjTTRc1Q2
9jNsTHxCeSNenDhvP0VsWz/VtPxn1iT95wAoMHTD0HSuuZWem6zoYEufSyoOJ++FHuvRUFUSS0rj
7neTFA2P+CqGn9hM1yC9M+efJxdjPlgmkLBPGpOUjY4tRaCae8x7Buumqfs0dKuAJjOuYiWJ5ZVO
NH4s27jJCV6nbNjJThvXj2aj2Itfw8UqdpfPzbn1J2DmFSN5J05dbSg9nS3cPhtzr4ftDMSe8ZOo
8/uqrTd6aRpuGyjfWyfcKmX2ZlNfaPJoJGGMKCBQkPKPP/1Cf5NRtKPZEzrb3hDLAWT0sNnFTddf
meW5byw8VnhDWX4EAMdDtdRMQFEjaz8Uk+pCZzL3UmfiR5IG+svlBT1laDEtTGrYUEQgAD2rsbqR
puV1OFrsp26Q/H4Zxl9JVuPImEv58jwq7Ty71tJn+3lM48lHURuk267s+pc2yc1pp6VqdA0kOXNv
sLcJvAAQQA/XFKqhCLu2LiN7P8qN/lTC4n6cIJK9vzz3M6OQ42DWiPep6NS0+qJmHFbIR3pnb439
BN2kaMuvg2HOb7/rhYQBvRNZNh9rxTgyy8jqFym3eVHyFMbRPL+MhjJulcjUr8xIBBzHDzaQEpkp
3D5h0r0GBa1EX6x+kO19ZnfDh8GIgnuYdVRurUx2ZT3oP755BTGtgQmMcoRCp766eQuprFXgLHtv
WkHmVl2GitfurnUMP3McKHxy3oWlJu/yagH7odVCx06dfZoX/Saw+95TSivHfFduroQ8Z7bEqzAN
PpCwEVv7q6K47OFpZc7ezJTBH3RKTQG9iK48yedGASpGnojdJffq6hYLZamRED6y8VKz9ow4djxN
1vs3Z7nkYxwjwhieRiLx41tkUqKC+CMND0vVG7uiHHtX1oJrupYzc4FHxS5gv4kucqvQzMQ7GEsN
7J+qUcu8PrbS25Qb8goc9tqT5Whnc05fDX2pGBOcrTuI2smoWDk9Zw96bveLP3NpLR+UtC0y1zQo
j98Kqkvt60Fh/BhyZTEPo5HLk5eUalE9Y1iuTi80lYR2QYTVZB6xOd2phaOElLgGt9yXWMZfxa3p
8er4tHZy+O+0L6SbLACrerTtsYTKIVsFFZXYMPIPDZ4lh46rJaYhrdnJrtOPOG5hpDBn30s6WjaP
pYV7gquEYfZS9Gk/vx8L/PBTVzUTXfeYgdbeV00AG0gLpRgzBfpdOm6qGsmPMaX/5kucGF1506il
amx0TIzG+wn7KsuVFTDiL2Mjxwv2VMps3kt6rFj72MnK+jamaUKAAGXERKpQZ4fS4tIus0vni6Fy
JdxI08YPYQrq35WOvju/3ngpWJCKX6F17rxTK62BCABjkNne97z/vqnlod/lOMZfHuXkqhOjIOlB
Gyfik3Uk1kqSoiKGsvd22ScHk9ZEbj6E+n2mTdMmGLP28+XxTva5sNcHc7XAVVD6rG9xR6+dkt9V
9kkfl9taxZ02anTjzbMSSkNiTGAHQG1zdZoM5BoyHhPqvgmtxi+tpNqiRZPujWqSbg21vqYtPl1F
UkihYYYXrYDBrbKdPJGl3mxabU+vJf1ArzsnciNY2h/DQJNCV+5peHx5HcUMjg8yMAczwxxAUHDX
2NTcOl2VagMRXJPnlm9YVf0LgrOU7tS8M9RdqKplcWO0FEZuLo/86uy3GhpBDlxWGM3ojNZlS3iE
ov+c4+zzdurnp2pysh+pVaSfG2tMw62Vqv1XWgtRw8vSKZwwc3QwUumdoP9VdXkr3ToZbaJczcwk
x2dP2jAGNerOHyLTbtUd+WKz+HGMrtYb66mrvmhWHuIZ1yez4VVp08ebErCn8fvYKLt3DoH0X4E6
WJ+QlWqDG8+YEboyHMRvQ0vR9srT9vpMrqYPXYlaF0oNIb1f7S1FUubeRCq/x+2jcmsqbfvEGQ3d
TWbH+K4N88fCHvwZC/0fTTm0X/TGrK5d4+uPL/A7QjrgHijeBHbHT1ITQeXCv8DZS0ka78auURoq
xmqYenOXpldQ0JPEl+qJBmwnnODBZ9bs6GDUSD2b1tk7ISTGkZzJRbf61ZwodRRSvSsK9Tm0eQQu
b7OTi4LEEIE1DBY4HkjAxJH7LbUftAYJCujUXmVDb7uWlDQPkYu8dRTQEJgPwKHk9ubJSjZWLhtp
nBzGuOw/j1KZuRgXqx8vj3ISedmMglpCgWjBTNborlEvtPBKi+TQDhxQK1fkB9ST6RaE61p6dXIT
kbczEEgBiAFo2vomcsY2x1EN3CVzaBxhTl+mNLS8AA1+1w/RlVvodGLoWwW2xTulYq2wGi2MiqkM
qyo8NONQeQNDPlRZpT0pef/m9oOgHzCzwceZFKCSerwf8mnCEI92FYdkKqnx1E2+HbJRf/OuYxb4
JYJNAEaSNB6PIoHVEenUvIRNkHnEHdFtmYTO7q37gWoGZTxBdKC8q69wxzqySisdo5RlS7XQr0qn
+movCHndpC0i2b882slTQc2El5YZWdgBU9A4npMRxKOZj7zushEurpFjoubU0o+mGu6lZCh3cEmv
WSye2Re8hPDNcXcRL/BqyJ4byVzSLj1AcK9uA6Oj8jV3Usbp6oLhy+X5nd4U2BlSPOG5FxrEVwb8
bzdFZE2hLocV/lBlGz46+FC/T/S83Lx9FGqvKq+8cHhar+KgziBSmZ0fcIXFRavtnM3gzNe+1bm5
iOorFpUcKyDp428VhYlSYFmQH9TeDrYoU8xvIU3kv751LvhG6RCkhOc4SPBqFLOl/4U2BvnBDKaU
3iH0S0s7vCgvj3L6cDCKwUdBJoZz5frELpa8qGVbFIcy05Zdjp5r48zpssW8qbvVJfrS1liF33d1
bl4jwJxueRK91+YRZCRCynG8jMGoVDCno/xQKtYwvqhNbiZPqGLU6dDQjqt4P6tV/92sAiN5s6f7
a/MFPFMwLQTdWu/GtspaJRnb8pBF5mh7ZeXQdI6Gum8/YhTPqQkRGvEFMWk5nmIWz4G12GF5CIal
wF2AZpFGjs+Zk5nWmy9FYbbA+8XLhUXrOtbUkryEe96Vh6Ja+i3giHkok668ggmfwqTC0wFxFIY2
RC8wbI5nFLeJ1ktSVh6GJB1vzFRPt5ElBTtysXijjpXp5zm8WeBx25voMbUZ7FF/KrjzrlzPp28o
en2OOmVtUcBY7x7OdgZMaZWHiq46u7EuTDcfo2KjSU3gKylltMsH5fTQMx5qfVBDkPcTHKOsZ6M2
wqQ6BGWcINKqZ/oHF9cC13OzIqnlwRZmICd12ELNdK6vvjqg6wm9RXMSr3AC1KRqUG3yRW5vLs/q
zBlEIAjxmTQFeuM6JyJ1WZq5saoDR0XzeJ60TUx1e+tk8BvtRcYBoe7Cb5cHPbOUxAcC8hSKJ0C8
4z3EvR1gqCjsiALV8QKMLw1PJYK1r3yyM4sJsgWCjX6LbkxrMrACr3kyZrk+lF0h/xWbRfmSp2bx
saWb30at4jezUhGJIdTiLaUDIiZ0q7jEVpuRG9uuDrBztTthn71VJ50qjaZ/vryCJ6UBRuJeAY7k
+iJiXWGRTVND+QyZGTCMtmnDrB48sh00VrWaYmESZ7n8wZzRbDtD1N02SVVe+QnObBzAZKRqsNC4
QR3x+7+9522v1sOyJO2BO67UNtzXjbrRlLHP75xSqepbXA2kl6KUjfJKNvCqXD7K7QR1hgIpj4cI
Addu6VEUJ3CCeuOQ1fTMsHigjArDVHwPqvAOr886vnUqiFEPEWbmzV+VNS3WTh7zpH1XWAviOTct
zcX8SzHbsr6XJs2Zd92k1q1QJsnF7eVPtd6EaBfYCnwjwa8QKdrxQvUjTOthUbLDYBWtPyzpXSgF
h0IPP1E7fmumJAaDgANWJLLBE09VVSl7xVqS4hCVrUJ712yg4ar81vSFUbBp5pISVCZypdWU2qxS
u7zomgOdCk3PMCRnx1b7YDhV6cGU6K68OevNLoaDsUceT2ZBjU6s8G9brdIhbdr23B7iSrJ2nc4b
kzmDskEXNnijPWW7dh7tTdOYoafOdXTlFlnfVgyPKo8gifCId3ztd5N1VdsReHUHTaLPjJYp4VYy
Edhd3iano3COX00euBW5kld3h9li9astYX/AoMZ+rJG85TdTXo/XIuTXssjvp0dF5a6AiGCHAF5u
ruMEs82kwun78QA8RMccVUsme9c6i3yHt+xSbDN7Sb7ohlQrz1GD18Tio1zCKhZmQIdNki33bQ2C
oaLuzaowfp8MmrzsUOclk2cPI+4y84DRDEJRJ0ncPjXtZRcGufk9teT8fRyATbh5EyW0VbZD5/OM
7yuqBln6oJmtmbwxKGKywAbkvcKuSIAUx1tHSxEsTnUxHUpH+qoOerSLysS8csJP1BliFJtbEPcA
huKYr0apQ9XO42oGmR0UZdNMRqe7NaS32V+kAsMnZ5pAxaSpc3DmDaewOGQap3+XGKHdbmlqneDF
0kCtcydsbSSfQpM2vjE1En0W2MkcWwq7oCirbK+q7RHQb6kOg2MTbOeK9STlPYX71338Xz+m/xP+
KskC4NkX7b/+m1//KKsZ0UPUrX75r331q3jXNb9+dY/fqv8Wf/V//+i/jn/J3/z7X/a/dd+OfrEp
uribn/tfzfzyq+2z7nVMfgbxJ/9ff/Mfv17/lfdz9euff/woey4l/rUQVe8ff//W7c9//gFA+tth
Ff/+37/59C3n7x2+Zd/K9uQv/PrWdvxdTf8TmjmFmlfoiJjmj3+Mv/79O8qf1AZek0QDEEEo2IoS
DeE//7D/FCwjEAxoYxpIEJlPW/bid9Q/6aYLqoE5m05Mxh/443/mfbT2//kW/ygwVS7jomv5d9l4
/znrpIzQekCZCK4FDn2CeA8qpvZlac0P0DY6n5YKrRvpNsURJcbFuZo7t9JoRx3DJfttgf7+QX4f
WGym44ENhibCgxYnGlusbjPHSc1kzsfmoVD7xBvMxERNocKLV3GRvjzU8cUp5shQhDaUKrD85Xk5
PnxDVkdzPxbNQxmgP067wdxOhhlfmZAuborVjDDchWYqHGoJKMWP8dsjFIdt2NN4oX+w0da7cmNH
21Y2sg+0+Bzuulget0aaKeqmayZAPDXBLXEy9QiVtu6M32L8Pjaj3pqmv6h1s5MWNeg8Uymr0lUX
S93XWo9IWSmn5GelaZRcIqt2i26ePyjD3H5Kh3r8OcSR9MWStMw1ltox3HhKhqehkUqgoimaX5Jc
VT/o/Vh/6ULFug+j6bvRJvIzTdFGXx2mHg5PINeFG2j59NVZFOltcPDrtxDxADE3OS9216ugUFXa
XEVd2z3UcVHeLFK8bIJ+utbU6Dii+vconB62F/+DALD6FGYiQ4gZ7fbBWKKPQ+1r/RM9XqqdZgbX
GL+vjJDVZwe5xzJccA/RS4qN/ttnb/twio0qaB8Qq2/rWfbUMPfrQNsmKGb6H2GyrVSD5nNo0DEU
mo1m2w8d8Yjs2h0uQw0Q0bdUTm7juvwVSvomGm1Alr3WTu6oPhmtg0/Q7EWj5hv5R5vWO32du+NC
XKM9KM1hiO/kzqval0BO3Ej+qsefkuGuLb2s8CSsDCJL3oSpuqGlj2cn/VYaEjdZdkpUsfs+tcE+
KednevfS9fEhIXqZkufZ/BV0H+cluR/jFy6lbabcBXRVrbDssmZvNLeaHW7UYeQ/v1latsf04qbo
X5qk8S+f3Fdmy8niksILQJAUft2ch/4tdG5rlfahjGJlxy+3pl3I2yQtfsVpOUMBUuIHM1y+5XUp
7azFoQzZDdF7JU2f4qKSt0YQSX4eBeZ92eSjmweyWziztsvhoXj5UDTPSSvHhwDrMfrVLveTFGeb
LtI0T2mn2LNH5WdWGd1tahnDvVMO1qOpt5w7gh+/QdLzTkvN6jad4pHPU8w7yuvRleDhNf4/WQTA
IeEoBkxv8xb8vsOgCctV0pvdg9Hamo/+Id5yCc13S7UYnl5ow1/OOHFvW9ng4lKofcb8QL0t8Dpw
w9ExvSEwazdWEsU34FF5EmGfq8iD42Hw0HsBN8zNFLT8y8LQV9ephl/+iqtS27+PI1pfeu9hnMjT
tYp+pD4yos5Suod8HnUYiWHttaFj7rpq1jetPRa7zJ7TewL1ya2U/hPS03l3+Wc489xA+RCG6IDL
IKardHgs9EFO1bR/kGy4TYEjJfe4oxs72wiuuZadHYr3VGhiiCnX70ChR3XdLn3/kJh56GVa1Ph5
rQCZU7e5trLiIltvDTRYJFpIQQV39nhryEpntwZ01oeskrun3M5tH5hPex6HbrxnMTQ3jRbbs8Ym
fYgUudpUfaO7oIBQNvvS3IZtQqfHOcqvFBtfU57jHwwZCy8hhF7+/0RTElo4uLQ4xjyETaBuWjBU
F9fZKKMyUtn4ddAxzApt3Do67XNQx5qPTjS4MYpx3BbQVXZmNi43oIg02FsGmRaG8zXD1dPIB6ju
NfondxTObMdLpwdhBPlMqx7KqQP1KZpyE6VTdmcuTbGz5ii9TfDkeFAom74pkeM4AIbghwYViTAB
PSpR3+/nuQ5lpbeiorhHf2JvrDmt/JAywVujHnAz+OEEPlCRiEtWUU81ONVQT4l+n8vNtJXzmLW3
Cml7+VydvLTk99grkfwSzXFFr86VGcrmks3Dcp/Pyk6rmuamX2RwBcWqcW7523vw//PUgZX/r/8J
0U9Sh9s2+9b+4/Fb00bfsuw4heAv/p1CWMqfSG5gOZOO46YnEoW/UwhT/lMQ2cWHRhRA6v+/KYSi
/2lSECe4NilFYXTODv87h9D/FEkeqC4u3gBzKLPekkMc7wGODpoPheonADFjgYQc7+dRybN8lOP8
pZn+L2XXtRw3siy/CBHw5rXhxw+GHJoXBCmSQDdMw7uvvwnuw10ONzRxTiiOdiWt4Lqrq7KyMsXG
lmqJLKJ5GUZdIelUm3ci+c99+8/V0BFfTbi0dZr25jDRWTJOuVAVEWyrM684y0tyHBWGQfduz5WU
EqDzNPjXJ/mPYuU/rolgjnEBvGJUK7d2fQWLU7kvpiwaZuM4UQsHZjf5VUtdceCGT+VsS617onn/
8Vq/u+QoDAEU/3qtgz5YPZfyPJIXbQmGzgy7yXrqBBPSGPo96XicFvhK/x+x8V6h6Am0HbD7+l5x
cv38isjZS5Ploh5ZR23woKeiUMfMPsSJSFNCWvZBQSgvy+c+uUgMtK+D2R0VUJMy0sS2mDgyBjek
N2sh6wRw+mEmHyZ/nGoYA53EIeyGL0UNTebCMalLvZw9qO1RT7c5Bmk0lw62kdpN4Zvty9IlpEyQ
nTa2/NA3YZs66o6deerOysfMH9ThkpZQYT4uxgv83pbKN00/1iLFgCjaWVQjU2OklRLg3DJoLudO
FHxI2vVGQP1JDoQEFotgAiqRGYeKb2wU9NHTgkA8zboub3rqFFpn4xygL+pT9i5XdiacFu1PLhR7
qlc2pllrfhoxI6YWn6b4MpsXzXyr0X+ch56AXCnX76CLOy1n8Nj4HOJXjOIh5yRJ77VKOPASOuI5
9GCf4+Uclw6k0sQRnMt+wBMDAZqfDZYTSXkS6LaZNrq+4ASsiCVtxQraM6Q9lXCriTEqZvMksRPL
w1qAnG2TbdXYMcaXXrB11YcaG+UhqFd/3wg3qdw/qwQn1uri+s04vIHLapY0SYGkMhppUdu6Hqvw
6ZljB1ObKRZCrHpmS5VdOdZgCgj1A+/Ue+O4v/YFNsPa9ga/FrytXzjobHQgR826GnXmWzd3qd2N
7WLr1WgRgBzynRTrv64G5sNqmQEWE9p6P7eFJkCjnoPSEeW99RinVUoMva/scmC7qUm7O1f7FWjA
8fjWyEbSBOGfFSr6d2oQj8Yg9MqUP0xIZQmASUftjEejisNuLLa6RR/npryHj3yTkn9sfVwVHAW0
S4Dag6J6U8LOcQI3sszIHppZe+mMIC0wW211qJWomdWuhESINKk+QT1mDMC4xVqu0gdaDGd9LE3S
9qYSFl3GXTRb0E1g0d8X3Xej9sf9AQqD0S5clCCMvyI4P98KlTWMCsiJdSmrvdH7+NqGYndmoMmO
hUKNElUM5iyQvCkUR7eKoStH0soVPjMsQgu0TTKA7HbpAibYzCv2zVba1KG2MQBKkx4lY21be73H
M9r4g01D8N9Jo1Nj/tqGdBXgFAgPeyJhwGxFInwIu3bDA60i+qF9Ty7pRt42r/km8VI/dmtXBs9Y
ILJBJObEkfby97fxHYh/vw1wa5FygZd/ewAmFTpuc51ZF/NxnG3lD6opBp0XbIEG2J0dfxlb/ph3
RD7lW7yICQJAolNBq9Ai8HRsrjDMEWq7vlT7ccs++Tuew6gIYIG/3+e3oczf7vMG6oEF3QiYIrUu
LKx26kzAokjDxuNbHghBiTD6JeHdPmeHxYvPw7N0LHfzpncNEsPkSfbR0o73aWgF6BTIkRIqqy+v
R3lg9S7PHaF28tSB2OKS7Zhqm9NjlzqlQsaaTB3RWhsn2GCSDHgKMQJjG4fjSTpPEaZeO4NUgFBq
ZwJCljp17+c6UZajOm0XzWvjvcVPM0S2+EvXRWVtKw1Rn/NDTLinBjAgPFd7foRuAb80e+bfy6i/
U+bb9wbAF/NHwCvXqbafqz3DfGsBry7zQq/iRjpK4XJku/ZQHCyiBcKTem1Jce5rrFaSZSSZiNaR
pbWh3CtIKK7t8bWYXKA/JrfbKWzGU9PAOsMuJajl2fjv8sbvUXZQD+VvWsMYzDFHm/bOzFAN23FF
+hLDra6U2u2ObbXMKV9x7kAaW0g3dYVN5+Wv9UXY9KH5xF71J2k/HGCNd8LBo8Ak44wuTwEzQQSP
Sy8STb1YQ5hqDvZDzQNFdQQO70U4OTvW4MKNSuxIkRJ2Z9RS+VkZ46BCzFhlkyG0AesBMGt+vsWZ
IccpkPNc4n28p9d+o4TpY2xXTr6rU1ucXAEzptxLWxuTZGCCFXs97L18W26pXzvWmYeTK3uqJ5ZE
fgIMnu/vOQ2i74N7+PeXBiCBYhCFIEhiFkR3buJupXKI+sf1fM5NnxY+lzbMInAw1rEfk1xG/N9m
VUxayy2SMEk2FQ1z46wPZ1aGorXB/ENbvajWo9ltWqiKJXtttkXFmeOAUbv+U5leMhAQfLqv+ZjG
DgbPlXPZkUYkskTUj6wm1hsmVb5k3e35YzI/m81Rmlz8PsDCfCYshaq7bfauZtjjCFVYr+EOlS8L
d9ramccNZwc0Bprciamfpx5kpTqjRG6T2rAoJpYCFYvNID6CKQt3ysOS7avaT4H2Ixq3R8oMspSH
TqV2b1iOXD7qCtxPHGzMARRz06s7H+AliyDi2b+jWa3ol6zfMtnj2XkQfH1+n5Er6iVmPsBL10tS
G4qbQf0JYjEkV/GIuBmVo+/fIBNkdlwQATFS0Wws0TLNQC6HOA5M+TRHbxMCw13SGLtiioz0NPT7
1qTeYF6p8QB5FlIwvK17MpO3yQXmhHTAUtjqIMOihLrZ6nEht9DST8UIlp7Q2J1YGOuz4tax3GIe
xrhzcvy6GjA4dI7Aq4GwIJpRN8mFWDBV5xSKnABePtoGqZuSZYyIUOrEcSnfg4BudyDaIAA3QDJY
y8OVOPhzB6LjobeghyQX4GA16aUa0wBl+QdtgTXP38C1VbSpEZbDoOwSiMGCduGoS9LAt9XYNFy5
59Rx24RdGT6opVCoIrVCh/uWaieMTKUiNOEieB4/NWOqeUgcAZvqu0Tpgc8lsd8pOFSFAoJ9AkTe
jbOm8wLViHg2Zkz2//2AvM31cDtIa6DsiKwLhC7rJrNEbJoSSCAuEXykfBXi4ak6dlAQhkYyGi/O
UvCYrKysO+fyT3gSEijaKpKO9AHEGBDlb0mjE1U6A0NCYtTTqnXFrBXtQUpaiBtj5f2vT7h21pGl
YEgYL/4WdBWSXE0TKCpHHWxECI/dbkJ/ET2ZFJXlq6Iw3ckk1fv7RZGc34ZVDADAR2l1u0PcRyv7
58KbGrlSmqqSoyyDeIhdsDBVP6xcsTN+WHL4mgS9dTCSN+gcE2Ww0A5BUBAPprjXrIxU/EWrH9Qu
iqtrKZ6maVtOl7m6zu173WGVTJc0343dO9W3ardDtpyVW4hsmXNQ1vt5CUBekFS0W1IUcS2hamE/
Y7CnKwabhUYdZDJH8EOFZx4XtPqXoGFkqs4Gxa4/lf1e04NCfBFrBHBVONRLoM77TPjiqDkWCAq3
MiXQyzRw9KrPehL1VmTwa22gEgoM3Ih5FBJPVv7k/KrNLp8ObeKMeoAzbjDOuRha2rYpHKn8sgyG
fGCHqUvTwEMXjgD1LjqQAU5mM1kE1xKeTPYoLwc5jVBhG7oT45ko3qKwkdXPuPe14U3isLI40/oh
R3kLWSYm+elYOcMcMrwrAQdt4xjCjqLTVRUg4Jixo2h7+CX0f1IuwMr4TVqRce0VJgdQbiaV7ueS
nbYQ2T6XM4qdAN6sXAsrsPHUEPWzbjwM/UOKP0oz3W6USzvbk3ntLU9SXFkJgFHQGIXzGqvbylXQ
w7onUfPr1EZatvJoIXsFVBX76efyQuNyTOCyokYpTXIU7LD9qSqzIyUMNsmsCY1Npeoed/dXNg1a
Bjxx0PJHIMVlb3OFdEnWqWxRiRb9oxzAj1lg1uGKdUJMvs3qr1Y4gMWlomfVJ2el2yRQ+S19Kd6r
9bUrPASUdnoRTC839sW0h/onlaFwrp1NlALaeZZe48RWVVIBT0DS2GzGHG1D0uibGeMuKkNbAW92
3tTcGyxn2MjGriSF8oisbjnFsa1bZ2voXTEla6My8QbFkzF0KdituYEnA6nETSlupvYzKT1Vc7vc
5R+x7ot4d+LGOg/Z/rAopBmPKXvms0a0vCE1hZxBDz2Xc2VwYjRXQ9kkg02bY654xkRKemdEGJP+
v0IHhl8w5PPdKQLid1OzmC0UU+dSkSOqbNCtRbYw7PIQUpJubo9fA5Tx98tAmmfVgJyOHc/QtMC8
mE6G+Cwum4nXBGrmij0Z+yrd5er7+i8JPLxocUWfqRicvCRL5cgKNNJsCK4Ll/nAlw0z9mm5P3Jg
bZkt9iWyZjVUcTYr8+c0QL5Nee5NvAKOn9CvCAup8jAiZ+WvFn2b2d4C5gOaLByb6SUFyXoKhPfq
JLV7SJxIyTYZnFK/xvPj0A+2mUB+fH5L1LNSDSiU9rCIF/RjpRAFeYAoFXYxIiA0x3l+M/udxUUU
TJFAMS7d7waH13bcRaIAzI7bkFItTRlEJifRCHhgje6nCimSh1bj6Ou/S2iLMiEjWvMAY6n1lc2o
B/ssEHEMNHsZxTVDDU8JeHl1NhHdcOartOvlfa348kh08aDSqHkboS54GjFwvPTEFPa5rpKkPmrx
IWajQ6FV33woiG3pXu6ngHYQxB+1XdmcWu0qJXGQJSjHq2PduW8afHe0/p1P2g4ybiF0Q4k51aSa
oK7sFManqKekxjxgu6RQzfDLBqqptWd0fzAGaRQx4roHZ+y1FIqhZLRAu79BzMxmIqgPRbWJ53CC
NWMPXK/vT4kyE9DaqvxDUx5kAot5YfK1DH1s5MwBWz2acBYgzfe4SR7xMf3y9Sq/C5WXYtAi9kTR
YZHw2IuO9AEegYnipfZA+7K4bWUgke2z1Md5MJy7w7SgBPagWAECqc1yH1JLzIsNn4sUUjpunW3m
3KkeO3jd2yjgcrK4E7hkFVGSUHQw7eWPkKyFCZCbtHvau6nh6YHltC7iQ/oCnRP+mmwtjx+yN+FU
p6SQyBBNbh+OAUgj7bEHlqqHBnCXKH1NSjIJRAzqC2W4u1nFWWbTsNqyJ5WIsT2fG9VRn+5Zqd80
HdfUBoqeK+V/nTpABX2DE3Hk8kUGS4eINaBvD7QSyQTaMwrElOiKCpFWyXKZWMrYoMC1krx3MMW8
hQOCSmDpc0hV6bEVjF0rZncIqr9yYeCHYCJ/07HBRLpVqLIw5kYFEF0ilua9nWgyd7JyuOc1/iuj
xKPDBAysGl0FqfGWiqJ0NK5NNosRg7IyqbT+KqbiCe7xKPKXt05cTiOz7sRMCArdxkxglQAtV+NK
vHn0EH6eh2D7CDJjsxQVYIAutmg4hRgAiKILIoFXlw7w70nBvEdQygcm+CnW6XLNEWOBwleh+SlR
5x3hp+pWyKLPt4YUJQwSWqAy1bU9DQeqIWZs5/Sz10/L+CkVz0a7FfP3oT9hxI+zazl8LaaHbvcA
hlQDu1BSCwSdhow5EJJEzikBhSdG7WENsNQrZ7uZQbl0OTIptqFNWBrOBAZUb+fUxo4ZMdY8E3Qe
0nxjAlb2wLMI5C0AjQCJyLl1UUzawAsdQFe+5M127Q5e6yYH8xy/8q/4MfuqnrmrOXyLPgr+HLpG
Xu3q7vCSPRXv0ku9lUL5dT4L+Fk7jbD0AR1IRBsFzssOfpRJsEhetkSDEMxlqBi7aTyXvqkEVfE+
ZH/mAmJ/W3EAnWcvsmM3hkJbEog5E1oFg3Zh9U7kz4VT1jts8EX2aL2Rsq0FECcJcxqUimdlPugW
OLBh7gyWNP5/iMSH+gVGE8XLDJibQ76NoJknqAiBJJ+I8ULf/56ro9D9vXhAaEEjfkVAflcjcwdS
opn3S5RKjlIHkx4wtlNVT5q82HKRVOLXVd2RaYgWHBErGwtbfbVqp1HdoXoojfeeH4DFm8u+Q2IN
7wzJHyipUjddPI2SBOUbI0llt1H+IjxXhc0PrY3kGggBtDIuXeyOksMKVz7Gl/lZBz9w9jgn2ll9
Hq7SVxqV1wKr4ZzsqgA3tKn3qZfhL7Be89GZMK+9g7yWZ7i4x7C8Vm/adfBhB1YSQbOzC8L9l9YQ
sKaAKsP0mUpOXxGKGwzSoxHkFRHfwPk3Aj2s4HAnPUBPyas26WsJApdKcrcNuy8ggTg4JdK+aPsM
t7ZX9ppr2YJb+JmvO62X7HSCw8QWPYzmZUR4YwBosKGYrUDBh4iXeBc/iCPwDqA+4occJj4DxsNA
CCP1nm/GgxIMgf7RIlq73JPf5Se2hVSHdsbQhPpQgzf1jD1VVi5bnCxzx3mjAUOV3KUMRPSsho/K
OM9DOCuXtFp8bdpZqcdaG78HGY/1UCiJEYkv5VO211/6EWatJNkXj3VN8MOoXPzASJYuBDr34FMi
daTV7TSzoWk34nJjYK22PVtz2PNRBFr33M4b8PkNxPf3ITB8s7C7Bai9O6Y+uCTDGXw26XH80D6H
vdyhi0Ea/E0mKdCjzFwgSMIQNLqdJ3YMo73MbzVf7g5ZvhdNz1Ad/GGe2aVK0s8Uw/HwRWP2xBxz
dsTei7VNbDkN28J7SJO8WAklyTP5Jh3PGSDWJND7L5Uin7ooaBEPAa39Vt3DtUtpjyNKE+Z2nYNf
7A0CT2POnW5EqCOgcmXw38sdNBFHdC3QvkMn8k7t/xsCge3g2unB3JiKfs/tTI6qNQVGq4olKnoD
Ev8jdnhMp5xkA/odmJXbdFkkNTtd7k8ld8E2lB0B/7MxXQ+IV8nuoLS/ECncDo4N+LWt2iVoeP08
OhqlmaDDk0qR9GyBlueKWoUOK0dbYzLvnFNo9f0KNSDEIDOwVp8zQAM3YJuYxwpchaolmpwiqDf9
YdqNVxAjPcsdT9gatCaLZBfppp8eqszGsJIEiPhRPqkPMyPmCSg5G05QAmNAzAXUI6iEPShqtqUt
U99MiflneQSt09beCni4aETv7NwgOcy6TK/F2j7Jhlt0x7y1x8E1ivWA6pk7cadBWdYR8cS+1o1+
nF/6IVDYQ6Ie5sFVEJ5P86nayi9NkITFrnOXTeJT34oyX3C77XxSncwHtvqEP3dEeL+Wb+OuOsje
iLikHMD2q9nBwJKMnZa52gJDls1M/S7bL91pyvaFivtw1NPEbCC+ar2Gw1hB+8sVjLOEI0eyVQPf
xh5PwuMaG/fiCbefvMKeK3kUT+ivic/Kl4AYmW+BExsJiV+WxUEfBgURYox+UiLd0R1uS0Tzlh3y
W08lOG8d2Vu+MDgiWkR4LN8xyghDKtxv9jhi35mk/sSLXkNNsGz05zRqOaEP/AGlkLCpznmNDTqU
66lpfVinUbBVCdQygl9v3wcELbSSMhQYpP/ibrmvj/QZsMnGPPQbK9Aj9pngfB43zS5/0P7MG3mf
vWPIF2HXOAEUxs/CtGGPioK2sqP2KKFJJ201Zd2qIIblw7mNt2Z7GC1H8DK+yYdgniBZe+67E1X3
iepRcH11R1CcSvKoiaCD8ODkgm+1vqU4Qh8s1IfDF+ZkgGKola2/ArDWWwRup2htjWG1kOzJKsnK
LBCI7s7dqer3shzMvSfPkazus9ZOdbvFc5c7od/nHaTxMFmj7S16xaxb3BLjDq77H3sWnQqQkFal
CIwx3jRWzB7uD/HULdEC3ZSjoNByC4WpCcJgk+rWnTb/zzECpGpIaYHciF4JNu/PGMG4PrNxFLII
ti263VETEbOpN1zMPmZTuEfe/HYf/tGTAbiDnAPMOUx0IU7cRAmLVQrczMwsYm1cOfCUf9fksj8p
cLLCTNMfcNtiOqNKSjuOMXgwLtKpBNe6xJEKwV67KzAPj9NKt2bBx9gOTDstMKitpP3z99Tp9jPg
zQMNWtF1cVWxkW9AznrCNEDHChpVi8XR2umxTHW9c1Ds2Mso9+HfL/c9j/Hv97JeDyOl6EmuNAjI
kvz8DFllFUvV5jQy6TJu83reTSw2vaxNW4j8LH9qHRXVzBTqzuaCRktqGh6g4dLmat5shwY1I56n
IQJT4wAyaT1gvcrYwRb0zhn3zSb+caeQ4oDQFjhvmK1BbXLzZtpCqKHopSwX+bXH9SQCWnT+IBxV
X7vEvrkpXH5GvzS9JBv+qTwh1KMpSl/zzBYK4LWkAb2anVTuQRgHcE0OAkR/KAC4UE+gXpY5SEm0
2JEB/UgU5/+lVw/qEFhRwbaJtC1jW4P7LCSFcps1BC48iuZZkMhcXM0cICcVwnKrb5BEeGh9WiPy
a6cu9qUM8PYsxNGIdJ+5tHaBCSARmbf4R0Ug9J278xnU/9rAXM4aJYBkDAogEpsiXUIuh/PoqUP0
A8fKsDGAnjKnQRIIraXxziv+Jr3cvmLMcKCt8y0Apt7EgEyXDMCvuXhZKgzw9EXmKMak2XmKg7IS
Jplg174NJc7PKkN2VYhHVYq/GJwbQzRFTn9fmreYnQ7zEBhIrR6fEPTApMDPlYlSONWxZcuLDPFs
dHHyo6qOgx/TP7A9Qtb6OA88YON0T0n4Fgf+vi6GphCcYLgE6Zyf1y0VePXpLS0vgyV4nQRSVzWx
hVA9JoVMZYBZenunofJr0+NRVyFLFEzocEDC+OclBVXqWkmpiwvjbHAbYztjogVFHrJ5VmTe39/r
f1xs3UjQQ0MvHVKTN4EXkl8arTQN75XVzzQtkWAr5ieX+sc5p/cy09vkDH89QARQG5AOrsfKTSao
wLIQ4HYyXuIlA+RWtsi1ZbRs/v5I34fFz4ULISrg6GgNrdPCt9OeDLOerVTrwwVi+QCzOOZdHlJG
Rp2IC7Y/kj7bRNFLAzM/afA0EV3IQWsgtJaPPQ15uWVpJFjHatpWmstin1uareVerrlygSlYt5+c
sT4ozUPVOjkk11t/EhxLDdrM6SiGUbadBPevsLS2iepi+KFZAit2LQ0takf6QjmJrjWsQJA5wnuX
PhQP0tWY4H7hKtSuDsi98Pv5NRuIyEmdulJtQ1FNHuy+szlahvkBg/YdxVjwgRlQsl+LeMwAmYIN
7fUGEtCKmxg+23ZFIMZ+NvrDvvTvuRbfolD4lCtfDnLQCA/mr/kHVRQKWFqK/UXMFtvShyN6fGSx
5Mkeuua51/gRukn3ItIacX5+WMhuos+MZbQu1luPjtJI4RyCCYMLhhEYysDJmQsjdTHtCm7X0KoO
xuIBCQ1TUApd4ta8utde/v3Yq0yXAoo2pohV4/tY+tccmJgsMLXVpvKSC+o1pwW1GzWNbVaXtdsx
WXYY/4JlYX7nyX/vUoRg8DFXX0KQr2/NCdsekvp0qJrLDOHCTWf6Arh4WqrZhZQI/t+3zy/2JzBF
5ADg+eurEQ94ZjfxpxP7eGw4Ljaal1qUAgiOMrQEvtLxxIUSapoSBMMWCy2kvOJ3EsH/uDqYp6sQ
EFiAKF1v5zg5zvu0hHfvRShFCz2LxYEy8l7ptdqBaOx+3o01Y2gCJld05p7//ui/XzNE8zCzCAk7
zEgj9P58clmlVTKYZXNpi3Zbt99j7hbiRa+TyWrvxqlfqxlXAywG7aOV1X8LZFuj2IDip7UXUCu6
AEDW2IUTpvlIL+tXZRWYxpzZjAZzZt5ZTr+4oKCA4ynxiQHkgpWiyD8fNMXTGEKFDlgBDyk5a8SH
FHzosr/0nbAtGyj3DTJa0lNnCBhqhIQPGKImBoRD3UpAwaxy0esW0TNGVb+06LP//TP8Ss9xe9Az
UXDao7EPD4abw55VuQAybiJGcw2v32Sav9Khbj2dVy2RM3T3kQwYoK6jlWlhmgd1NYroOn3qqIxm
l1qoXmf23C10pHuVEkFYpnebAoy3it251V8rBnRVyAlAxggbE5n6zZ0O8LXRp1KvLlYF/vbSomNi
VbUEMZvsDxwDuzsf7tcBunKyIYGIBSpBOenWtNNq+1YqMXZ1gZGSAko5eCt53Od39qD2K85CFAIU
GuA2aASAiXuTXI9ao/BWzumlBlmNksKSXxRpitp0CdOa8p2ugq2WzAuawGpdbXUN92EJubKfev0Y
i4l1whA2FBMX0HsmQ9sMsJ88VHBq32ZQNCb68qyaBVq7DdOPcK8Gb2jp4fEt/zFB5BXS+N1KUiHE
bQAtBSgs59PBqjWg3XBWs2HtA7aBiESlU4WNkMU8sorSYUqHD7Asql8ZYnvugY7GnTmcF8PNIS8U
gVYwQ1j4ZNRwoe/onfT0P5asiSEpLIaVCYXD6Ybn01IYw/Vtzi5LVzA7gfeNPYg1d4xc4ra4APLL
2KDaYot5b8g5g7Wr8AJNV9H6FDtxD10nV5nU4QnmB/bSAApoZKvxMP6s3smObgZN4R+Aj7sKTq5C
+6uN4s3er+Uy6S2zpBdtFKivjINylDouuMnQydD9w4rqYw5CQYWqiAM7VdBgFBts/7SvBadSpMwR
2gGEQEg4L9lCwwVCkoUBmbhM7X1YzrQ7VUi2XSzJwd/jwq/DF2sRIwHQSlil8LDpfkYtpS8bIdXG
YaV2Wb6C1bFDk40kIjjspjVykpswO/7fr4lICTFLmGaBTXpzzVHWQNU1hyaSWfdnydvPIs2f8jgL
CzPGaYgGmCCm3t+vKd2qq60u0VALxEpCsgOXpNujAZ4ajazDzS0qqaOUmEa+GBZ8S6ZrWcLMtieJ
9KwVewwkdfWm0EHeAUmTErwVFKsJhHhrl1JYcWCwZy5sEcMZ1GwdBSVbO4NgEC8kWcDJkN+NDjzg
dx16sFzZNkD+MAQkD8cB2rG5GrAS1umRPB0G0HyqLIjnU5c7xuyWGYpOVETXNq/toXospPexdlv0
8XothKe9lX6B/5ungAh1Pwa0XqiPOg/Mp1J3xvJZUbYjJm5W8Wq7PWmm289oiYH5g36p7uq9/a0Y
M30JVQT/CVLUTjlhNnuv6kejeYwB5OlPaq66ZnaEiAppIljVDNyrEhjkAJI9zJUzm0R4QfhF54tq
YWx4mFTEpoKyc1ZiygJtODAifam6E59/HwcWKlGIO2HwEzTMWzZkLs5wttchu94qCigUE1DOmB4S
8Gv5OGR3luY/uh0/8mEsk3UnWDgWIBdyO91KtaIQaa2OUa96o3zmOomXY9vi44mQ2G9dLQdioD0b
5ptV7WN8RB5f0u457Tet8qKon5L6OY3AuqpTUn3mwj6NIZHsqtnT0kOoGE23bSyiGfMomY/z3ENJ
+CkZZLvrLQIdZ4+iXyYwu4vR2gC7YgB5ZMzCuI/GdM8ham0+9xa4UtWH3DaQsAOQgS/U9tSWoO/T
1RXW85MVb+a0IRrGekZds+cSADsglantwiEVXGWEAYg9gkmnjj0wlBHoHBDmrHPmATwJNNUsjsEG
BlH7GeCkqIIoDLGhIiGC8ilpH1SoSCmdrOcJVVWDATABjP4SsEHyXPPCH3DrM4DtBr8rY5ZpjEUA
rVfQY4hIYbXS4ljJ0OkeXrRXzBCMAOUbwq4DWEu5LZvnpopY9qGii5zJFoCB0MTss5U8WMmZNi9c
j0RQZ9JnDhKPvq0tlLyYLALjrWBRjJtRrdDifl+9gEcFPvPk5ApoFFixvQ+PbBMEdUDSdWjKZLly
HH52nBLLsgG4oKHWP8pf0mVKHbTCJRUsr2wnY2RBtQ3ccOr21Vk4oz04vCtbKG8AqKc+L221cWE9
D0gKNrYtgBvQ2GSHg9KH01J0MvN9lK+C5fLERVOoSJ0BJq2Zmyg25LT03jdYAHsbC0VyvKHgM46v
VgtsMpSNsJ491njjOpY3N2CGQGdi/eVpPkIzC28Yvz49iemMxtxLz18mNHRBxx1Tx7iOHwt8hKjb
mz6mDNGpbeQHK9tA07eUN0n3nJhhvrwaw9uClWliisVE3rE2rfvUzRDHsE7QHrV83ruK6ZjTFsR4
hEL8KIddI1wyUKSyEMXZBHfJHAyCXdG7rDroYIyU7Xu2NpYnkrVhKZ1V3LxQfQzSecgv8XRh6Dq2
MCKYtmYT6jjaefZYpvsyPiiSLyd+WmzUxI/ZLus3LN/U/VrnK0sAmmS5HKVyq0tOqXqFFs3jEyb6
lOGxz70i7PlxNv1J9Sr60GSYEYyk/tSDARA/wSmBLFOoWa5l7sBoL7QAkjmQeEjBh9ro6EzeEwNT
1zP/JpAYoMOh2INOOfK+X2kshytuN/8fe+exHDeStutb6Zg9FDAJtzibQlkWvZOoDYJy8N7j6v8n
KXUPq6hhHZ3dnPhjujlSi2KiEmk+85r+dqYTGAEyTeN2YaM7s5409S6O02E3V9ZwJdpKLJosQBFb
j5Y+ipSbUKWcUnU6BeJklEYOQOeqhDjY7o3Ws60MQEPm00tZdG5/78T5fevLRq5erFJbBQYhEWE5
qK02C8dNNQaUYno0PfqGayp11cQzw48ICGiL0s4qYLMoHBKMWFXrRakF8HMuNkkPRuvEHfwmBiYy
gnooE0J8l9ByPAw2lBLNHC1U0jvdV4drK+yXlZEvdeH3i7nXuIx7WC1O8GXsGnSA1OCUH5L25p3w
AJIoKEmQMg2XD/iq1GB2Wm/PppnekcWJ86C8piwwrctW/IgaMIRt23WwfKgS19M4eHkyf4M9TvOp
ZKG/Pxfy7R+sDvkkCN/o9IEQlX8pFL96kmFOQzdFc+RuTtWnwJy5uydSr4KYd2OhXuNyrr8/4ktY
9WZIC4MdsPwmeeBRJp5nBnZ/uqAG2gzt0inywWsT+6tRus51JgIYFJ2+s+o8Axjb+Ctf1Ff1qN8b
XIZnlTMB7bOyhwAhThiEU00IlPdeWycLV/9uj1xa0KDHE7P0Au86fGboBlLJi+gfcNpxYB3NfpRM
UZWAh2N99FoebvpR1b3B7/qlNkTtqkz7eaEH5E0WsF2kqYPrFqxFQN+xy9N+LQJX20yq2m30TizM
CoGfBJOPdeA31trMC3fj2JIMk8WgMpq22TRaaW2nAvgVaphfp9xuzict2wyT/oda17wIKePOIQHf
Cj7HsdZ6M5WjX4g5udNhVyxQXbqf8KY88dbfBPhHgxy9dT8wE11PfBA1jUrHA4frdaTVJYAavggH
6p8d6MjipNRkU7S9rMb9VHVX+ZiW69jGGAmvCk/DSWR0IAoNPdgv2k+eCqZhOSOcThDLzTBCYsoQ
iwXE72xLEcBPKBV77S55u8apUP7tLpZVdZ1yFjZqYBePdnEZORa6OLNya7UgnJBmnleV2lMlcIJh
F5YkLRZxQRecm6Os8wZBDb/WsUBqDc6JBXosmCrfIS0MC9Sk7GW8kUpuXeFPpEnKbVelG7M1+k3V
MovKLHaFqcNW0HFGnYHniQQhXm0yrtyoJUiAMLEKTIIwM6PlEtunEI2/fTDMwqRkGAVO1CoOj7q8
HPI4rWvltnKn2WuD4daYqx3xQbrkbIMFnLdPfecvR593mIXKXqWg4NkTcKkec0I05cK7Ihs/nViO
Mrc72tDsZp2dzHsjqz/K/eoOQcYpKIO71Hfyy5l81jK6jZ86w37O/Z3lI0RVJk7gjWJUPcF3eVZT
WnvT1Faxsh+Lc4N2qVAxVAqaNiNWsH7kbjitqylXMQ8tfi62PxJOuYgwKmmKH+2hwOKhUON/nTIj
vbBX7+6NvMp9kXxPn7vXuiovf+OnropCJfkDUqdsQDyHdZOy59/CKvyR/gEBHWwCKIrQ0JBL75c4
o+J8oDBqkPRLPxAkSFSOo1/SKor7gTYABQHuZpxWVBrlf2u/XP9cQT+1MP+DPKMsDv17oYFnphzL
3UrdG7svGpzicP3rQImn2SrVO127MaqrPFj66zi/mfR9oe+HYGeot2VwDmVh4UO7tS7LbNXE6/lM
uIv6o5t4MzQE96zLN0V5FtCP9MdF8ANkGfCSe2LyYsmx2MfX9ngJBaxLl4G4ykJvRM7fkhxId9gE
02o0ziuUR2HgWDPaPjGX/ELpEPp4COsnNfKy0qs2EBra3rlXrHLZwl7S4jMzv46iz4r2ZOVXo4qj
w7aprlL9KoffowIzdawLLXkMBMknsiGT2E4AiII7mrjJsrpqqjO8qE9k4Ueh06/5pHrCC6dI+sY6
e1D1tnDCTL1rIvOT2QfREtcJe2/M9md77CgcurQzlPXwESlW88I2pn4ZDzTzX63BX6/5tfjlEQ5P
PobsE9FGAKtASefYhSLPG6c0GjHfJaH+qHWac2sGarSn1GJG8SdMlJ+tUjzg2KaQTNYbBOB0zzTS
6Q57wSVB5sP7z3N4u/I4RG4sLiq6jnwecRTRFoWjB5PhDHe1XqvrrozcdTOLT60xbbLYOpO2Tjug
Mr9EZ/7oVPpvU4Lls76a29+cN7nUuv8pKiuVY1++/5/TxvhAJRgNIe57yJdSBvinjBOnDecGUTi4
Ks4Uqq+8or9PG838IL+bA4qbEECLThT+92mjiw+oe0mtEOfvk+gPjps361JWqhFLlQAoSJT4oh8e
NzYWSmYYjebD6BTuuWiLZufGmbLMY7iGZjr2Wz1R83v0YCFMFwlCSCLXxx3+TrVH8IKXV4uR1iLU
6nn1ahp/s2XkEnx9EMK2I3A2YMwTqKBedBQAZmOpBkGktA++iqCe31Kyq6xKu6aZn6xrRaQ/b8wD
keLXW1QerG/Gk5eCZiCJRLvpcCbCHgzJPAX9A2KK3Sod4EohD6+dOgjkjzkeBtQD+vhoZ0GRPZrw
0C8Tzc/D/qG0AVbniltAFwgdBfkLd7jF2xHRjNhBOVG3jGVrN72nVHV3/f7cyrk7eAhkdPCWBXUB
MpYInpvudT4ZJbFofNcpqCEP07Zpp+BpquALISfYfVRESZ2i8H2UjQoV5g7Q0PeHP2rsMrm0q8ge
uTXlZUtadzi+Isxm1gpZw26hbfoF8NlOH51rQ221y8K0e1gcsb43qma8jEfxqUtgAbz/DG9eN+pq
BHLS4gaeDvCaw0fI20SZmzRoH2td90GYU7Roa9s6MYr8IIcTzSjsX+JszNTfCD6MYzxUWji2j5Vl
1Ds9SsDkh7iR1jHOqu9/oDc3HcLQOCBAquDDoOYlI5vXL3Uu+0HDX296NMx03s0zaAClAK2uJo57
1utmGC6KMgR43SqfrAHmnhK1CWFE4OuZFxmpdYICdVgqkC8ZbA+XhK2qIEN086gNJijRxFlXD4+W
oXzu6PTTJsq38WjeIOe2CKPyVBP97WS77F9iBEwgyNleOt2vahO6g7+nVabTI5LJIHPgiy8DNOkR
+4rsEyv4zVDUgTSNpYuOEtD6Y/RJW5lTY6ZF/5h2cAezCHrojK0GFLvmz2QrmUaGIhd2DMaT+o5H
V3VeVnEZ+kP32Cl5th5tVznzO6v2/No0b4vJUleaXdvYmman2Py/+5CkubJLKCXDj/P8uO3CUiT1
+IiCs9hqbacgm1Gka2FOp/zo3hz2sq6G3Se6LborFVwO1+6IIV3kzvr46Av/3G6ST7g2p4vRjlAU
bIwv7++UNwuTwbg7KXKit2UxqYeD2aWOcG6PGXQyllBRiZZyL0EIfVtOWXk+R0q273JQx388KrLk
pN2cu9wv+tF7rOc5oSgTqo9zkvlfkgFhjKim6RrpylbppBrvpBg/3h9TTtvB8UNwQYUGbCw2fxSj
ji4bnkL0vVupj30Aj9odfPIDfsD2j0d58f0Q6BWDTXphsr/ad3k/IGzW+vOj1YTuKjSbduEYo79+
f5QjsufLRmDeTBIsCTcjajl8bT6eMn1p9tZjXDoXGYyiMoBA15bYzcBTrleagZQZwtvxNkwfR2yK
YnVCtnGCa0zoMD6+/zi/2RwySqCWI8VFiN8On6YywhLLq8x6dMDcNoCa52Jc6phlvD/Mbz+1xC46
nOmYTB2DTqfERlOLTtcjGhrgHwaUBPfRhXM3iJUBsmGh76qviJoF32AN+KcQr7/7kK8HP9opmLCl
blY31mPuXoju3LYvg/AETeftELpOVs0CNZFpAdd+OI+9kedqqsTtR9Sr0006Yw+ZJTa61qmZ/PE6
5RZm4xNTgjznV4dDKUMmRJh07mM1WMMq0VEUAMFfnqhXy3LE0aYjSX8RnZaQSLKsw2E0O64jSvnu
o+P0RQL+u2i/B1hB+54f056EbFbHEJLNPNmVbRv+wPNk5AUaCUz7ohLiSe0ylwqcb4XJElhB/i0z
c1Qo81YDZ++jNk2VyUmidhOaqe3D1UxSRJuMdtqLsuqvgaiBQXegBgCdE7BLO6VQt0FUsUwaIUX+
DETafjhFlJ06496eN3x0hCJBC8oOwUu28eokMLWkoqI92I95kxarMvMNehDNKduSt+EjTW7ObfID
QHMSfXk4wznuSrXuNO7jJFXME19DH8NvC1s/091o2BmTU8rygul3q26ABB37iVQ1bNLsjyBf8kii
QYasD1VBjHOo2Bw+yIyuKKLxSvBoDrq7G+n/LHU1SbbKUOSrJKTB+P5p8HZ+EWtUidxxq6ZS9SZt
F3OVaXWbPKp1kCztGUElK4Og8P4ob7ID6sKuLIRR55JV2KMtqY+aP8Z6kzyG3NVAR4zSxNugQlZh
6M3rPOjrfZBT9DSqEZRQEJQnjoTfji+TUsA9JMDH7TY0KUU640v9iD9AdDlmtHAUNbC2UUGcY2WY
Tw/jiHSFUSifqlA71XA6QtzIt8rnB9lrUX9GPuuY3z6mg6OEoRU/ppBBB9RkuWHrvY23GoWxqbyP
wwABi4lGL9So3LOqOd1WkyZOLK7fvGzp4Aw6ExAJiPyj1+BXWtEaPq+BrlXi9Q4afpAZpz9fUtKw
magZKQUcHI+W8DAHblXZLKmiaiklpuN4VqrxKW2w334WjlyXi9uV5I3DjZIOGc6lTpI8Wi38nGEI
SziHdnPi6D1qFb68OcI5zYG7BOKGjXI4TOf3uNT2avwYlWMKPlSLk++tgtnGIrUjurXFUIUXaeZm
Dxjrql/xN0dsyPfHlZGjommP/Q9b7cAgjoMNXEWZ8+mHlij6RozGjKhJW0+rNEoQL/Jh/vq9BnDl
j7ceHwBst/wEMkM//AD6GNCF8Lv4MZvpy3Q2GxzHTPAZigbEYdKFp/jFlwzn7rKfTuHb3maQrHa4
H1KdDP8jEP2HoxcZdC982pFXSGtz1UUZSlVWb5+5vuhXSanFm8kY7e2MqdJFXPj6puj96Xb01Wgd
JH74/7D+UV6SvSBq8eJ4LiyKPe6Q5fGjm6r2DtOOAoKDyDfvz7ic0cMQmc9MSPAyDlW1oxC5d+2x
bvs5epydIfH8ZETV0A2yXZRlJNGFOZ4Y7zeTLLWUmWJ2HQTH42iZvlfNEq2bR3fon0obsYAi1M3F
oFnTbh4N65PW9p96gYxXXwzxTutUSO9q3+yNukhW73/4Nzep7KgTeBFdOhKxKguNr2sGYZQB75jy
lqK8rlVItbTNGflRtgrcJtyw6puPTBwmLIEASFWGEmlfqScW/ZsipHwKrnG07SjIkOYerfpK4T0n
ht3KSoFDU6JqPxKVBrtBBcYzqLD1spxqhqizfD3hqfSl7Yzp3lf077mLEdbU3uKy456okdlytb9a
GZz/soSBeKBU/yLUONoNWjE4OcjO/pPNFX8edGX8yWoaAIM+9DTEfWwHObmmBoW9AOpnXgROWn2y
qkm06ADPyApNqZFeVnnnfw61Vgog2al5Ydmh0Sz6AYoKUkGpBVA56LX7TIxAFJUpLK5aDBZAZoJ3
+YQEcjcu5nbI7yssNJEiprZz3QyNdkOFDQRSBPD9Xm9KY4R0WKG+VRdB9TmI0vArolriPs2KGDb4
3ACFG8nOALKVM3ge3fSr235Q8s95VmuPk+MijWt2mO4shOGj2AkuL3zW1XYGNRgm7r4YrfyCyDX4
it9MztGKos0XY0aevdBC4xvkAGjTcZLpX4zeiZAcskbxRXOD6kbMKlKXZU6/Y1GWKoHszFpCIc4I
v5aunaHXMRCTG2Yn0UKuW98rTQGCL4tLdwbwMyMqV4Rl/KTmmf8zI/ijfsT/r11SNtF/NqG47/rn
tDtsW/AX/mlbuB9kcxS0jYFsxEtv4pf7hG19UHE5Z0/Q0qB0Suj9d9fC/IBiN9X6FxcSLjBZFPu7
a6GpH7CekHc/zk7czcaf9EhfMACvdiaBCk42nJxS04KcURzF/40tytYszRb4HMDADJjtfjQA6JlZ
J7ZR1zi7vBmzjRXUxbXeG+WZKP1ynU7WfN0YY7/vkiSFu5pvggBmjVNUybnrttW9po35uZ0T51lY
IGxF3cz7SJtVhLTMxkdGGDFHxP3rE2HLYQosM3uCXDQzqYVTkedeODyEVVGbyOob4s4E4bMMstxZ
xY7zFZcAZffqJV//nKLXPQ4Z//x74n6NhB0ShS+XQtsxZ6TLGjceys680zMYjGE4Olw5qFLlZpkB
Sg2ti7KTFoBuqs0nDvnffEhGJFmSlq30YY9Cs9Api9HJVP/OjJCBRsA32Ke+AMxmWtOJW+3NUCwy
R4LFqIfLW/ZoPmPWTe/2WXWvDFa7DifrObNCFa9NzTzx5gwZgx9MKO0pHFdYhpAgAeYd3Vx2oVpB
Zk3VfWKr6yxodpSL187cnueVuqrGbI0Zy8I0dnlABC8+ckLfaIXuxRDH/WfU5yipebXSbMOhPZuy
a7UGZtuLXSaogqR3Zhc+jPjDG5lUDmr2sP/3dQ9QLEQErtO1EzeefNjDDwPywJCBJ0BDsq+jIN0Z
p9gK9TTBTG1AJ0sFcjb6ub7IprbwIqGcqm29WY0QC3UK9tR9aJCwMg7XfTkgyhZTorgH8GhtZn+E
G6uMKIpkfr4rx8G9SRQb9FF9coUcpiPsA0aWbU92HkgoauuHI9txPMJe4+rsbCpBQZkjlKL72Ynd
doxlYhgyNzR/6bFBVVFt+RivyiFaqdG9hx1/3/kajHQlTLaCttMmyWzknZx0CaOkoQEDTDioQV81
fmgtatGg75/V0SWqgsZKwWKuq57/8BxAuc21AbUCh5FCxEcHaDlWaVfEfvAQ+UHh+WnbXdkaBBa/
BM+uQQ5Z9Rq8Zxs5mPcHflGpOFhjMgm0iPb4lybNS/Hs9ZTgDq2Gllk/tAIAPaB92lKwlof8pmqm
j7XR38fpNHl24KoyfvrSYjQzGOipZcJH1au7DgfCJ9Bez0VbbpJO/x5oRrugRPsFA2+AgfNmLMnT
UUp7/8mPQmXWDJEy6QE5mVQlgWdx+DIV4KYioBT7UJn6hY9j2ZCWy8JxLxsXW4VceGabLyJFfNR+
SXH8b5TyL47NV2/hDbbiIwZZUfPX9Ne6a7ucNf4KZSH/5j/higUmQpaRIWXxav5tlgXKwpFwL4m8
eA3n0owPMqqhAQx0S+racAD8E6qID5IJi1cWZ7qFGIL2J7HK0RlASYJcwCaTsKhGUMs5TveCwe6i
SFPbh7iLCcJrI0svxzyyVc+kXriRzN9FPAZBsponvYeAwK3g6OH3HPDWM/D69jIdjexWm3DUbsgd
T9yV8oz99358eTzgbKCULe5KSOzyLn21HwfQsWpNrfihipEaQj/jDL0rByByVokTx+HhoftrKDom
NDOo9/O2Dodqe3sA1Tu3D5MyIfs41MEqUMP4RNf5TXAob37Ac7LdxVZ9I/o+QE5QaggEj6TP3Uaz
YClksNVHsAwehMQKqmyHQErb+lx06eRczpVykdTpvg59JLy0ICfnTuYVMv3mXeYw44rmJst4mpK1
7d8mNizXpI/LbRzQwS6b0N/AhjQxt3DVU7UCmX4fvh0wsETVnJSqlBo4mrKJqLCesiZ8tG0l/GZz
H1xTOms8Aixy8qh04QdpZ6NAb7wTU7np09kLpkRdZi3WXTXSfGmT1ZC5703Rx6s+CaKfL/V/zybO
Jve9s+nuOSuOTiS+/58TSfsA/gDfbmIpVr4sAv2D+9I/4MWAdScFbuIQNtzfCRSnEg6RhK3AJVB2
IHI4OJU4QCTKlAIdlyci5H8A+3rpQR0sLEIu2ie023kI0rGjaDyoOiXLnFnD6SICR11Dv4ZJ78/l
tzLykdJsTXOhBFoweuQLaeE52uxDv8P3Tvo3qNWAL0+ZIxNou6igDkM2L5rUsq4F+TpmSKrRJF6Q
TLq9xNm1uItn5XPdN9Rhc30ovqhUUycpn05rCGK4ckubZw5la6vPFnraT+WqU83wW2aVDpWxPDex
sgxrFF+zNi2vI4PwuGqHvvIG6WG9KqOqUp7gA7tX0RhQbcgoA++StAfPE+QoaFbTOJ8Ilt+cZlQk
USSgkEfjB0mgo2C55s1G1Gi1+1SNfFT6u9rLMtEvX62p659v5HXC9uZ4ZhQNyh7tQkkjfck/Xh3P
aU1oVpUR9aFcNKs8LOr1aDSYOiMJsTL67JQXkTjMnViq8qOQhUqPCkpI9lGU0+lZPhtoUdxbajnR
5in6p9FwFGM9+G5lLUqQWCk6hkl00dWB4W9yzR6yRWOUkH/Hgp502fpQ1iJj2COWBm18aoxLaJwC
icvKsbfwBwrba+0BcnkwFeJORJgQenoppofOnkxEAgxjKlZRCZ8nn4a6WdENhQfMRZ0Uy3nWJmuR
dMPcemFp59YChYf4qtEaFGKFUU5IxuImpbiICCwtUSKi6NvVrRX642eEomwkv5rOeDYjq/4hsiQm
0hZwyRYCOEi2+MN3J1EKCOcJjW6onM/D+w6HZiAzozXet0H+w5+LfaAwS7PubhEqiNYvg/3vOfwv
xF84LGl7yHQe3A59qlfv4U3MKO1V/0K1uSy/122Rv44Zf/uT/j6xVfcD8lpk8VTmaYa9jiH5I85i
GDM0Ccj1JYj315FNWYsWIZsT2Itkh8hE6lccyR8BmwKMJyMRAh4I2X9wYJOXHYYCx5Nw3KdATzDq
ok7Euy7bhyJe2Nr3jNNS0OpXUNvVpkvYyfqwnCpvmh+qAB+rFZyU2Fw5COD7Z5SUQ9Sk2HtiVSRb
+2vC3kFC37qtqmvLv5zdDc5TIt3a80dcAGL7m9T7z6HVRO3XStxo4twP7nt/F1Kisj1sCzTzOQrv
nORS6S7t8qzS9411XTjnIr6mW5Hwda/4+zm6asaN46CZ6O81CMp6dFkr1Ldh98ztpS2dK3EhSL7Y
+dZHDM99NKOrAie/Ol+gs1dL0IKLqh6yvelFhkxfv7O0de/vMRyw8nvK1onh6XgPx1u93oXDs97j
lFYgPug3XtzdZtNdaNzP6k5JPmrz5z7Z2eGF32yzdmdxwA0bbKCtYW0Rz0GEcs8tDURF+ujiX5Z4
7Qjm+WqcNlYE6u0qdM+1YRWn+6bcjuGZMVxM/fWkLhofzt3Z3D9JpQNkuUk+DSgWysI3tjbCw/Mn
HDK2iIvKf4r1LD6G402X3JcDFf14nyEGaF7W4q5q7vz0Ig63SEnHGNk5qyiXasTJvGzpvVlntbLF
KUxH+lVb6+WmCq/+/BS5LzL+OaYMyYPoa1FOdYTQJYSWXweT3H4Hv1nlLeTgm+57Pd1+b7q0/XvR
y+/8v/3DX3ne/VR+/z//+ko3kcbq7fcgOtrOUvVeGoNib0QVCS3AdwO2n77L+CDWz9lzHeXShPk7
+/h789e373+tmvb5W9H89ZBH/N/BqfG7YX6dGrb5AZQLgEWHFqVsERFH/W3TbH2wSC8prhCy/eSx
/To0dEcmn8C/8TJGvgeRzn8ODYXzhPo4H4qunCzSYhT3R8fGYZSCHBEnmvSI5kaHOESD7/AO0jsy
yD6ygqeqR8Olr0PzVmviy5LCtlJV36us3VQJm2UM0nZNzXsZi2zVOlW9gLg6rOrc+PbqMP5NQHOY
0fx6IBRnQIBLCItkPRzkmzVCPdPUB09ZUlZrJbAwDZJfEqTsl0qC1WjWqR/fH/OodMMc4v7F7UHp
SYJKONwPB20MPVcmJTLuJ0vZm1q9yrKhfgymsFq0dZiu6moUXl6BQq/yEBTjKWNn1uGrNE5wrRCz
c0tQ7jBlqn30FrIw75jS0bmdzWnh4rkUVtC3BaajlrIjVyBXi4xLiLrz7v1P/nZgQhCgWBR1gfDy
v8MPXjdBCBfBMG51S0Fu30ZHcGCXLQy/v3ObYd2g2WVq5bYqxNP7I3MLHnxoljAvGJYR7xmov+Rz
Ho4d98KktxhmN8kiWaDwvLi4+LzbZZ7tBRvgWufmpbsyL9uts7R21i7CTKTeYyhyqawwC1u6nrvC
44b/Lr+v3NbbfNsuruttyy/dlb7Tr9sF5ml849fe+3ptLVGmf6r37kosbf44/jI8TSgrUQ7EA5Tm
7K5caZfzZXDuPow3iNfFi+la3/ULxUPdwOsX9qpefb3mh3792vLL0euWzJMXLW/MZedho7AGv+eB
s1sZC6S9V/VS3aibYqVu+nW9zn7EO1T/loPnbt2tuYw3xRbCDOrO8zf1UtuBkrgar5Q9lr4r+1y/
ULbqBkV7bCSQxeWnafikyp/vrMydsjYW7na+FpfGTv6kbuF7P7b7YoFzjWcv5be5y2pb7Ztt6t1l
Czq0Hl6XG2Rod1iabNz7ZjssThlBv3BCXqWMP98n+rou+BAwxccBSISqsV+ZSnqzXl7dY5e7B624
CW76LxFCO+0idFA7W6Ggi6fqNlghi7rSFmhXrudttCo2fOuKYHv9fXN5Ni1QOPHupsWwDZZklQv+
wypeJUtyQi9lynP578WkecPiJuSGXGCTlz+41wj0R/x+OWyVZbDOPfl3t9v3F+5L8/Doc+KIbiMp
xcH+Mwl/fUKVIhvIHo0MloIbICE0OGdjX8XIs+SbIUL8uJhiaQPlUJtuq/OfXxCRD7ss3L38rpmG
J1ByzabKohapCkAMUT71njaW+Nb2BdAiS6vUna8NXq2PxdnLFw1RqVBHPsHu2KF0ZmkF2BwNbCOB
iuhw5eexeuaz8c4IBn99yQsJIPADe/nv//byfchFOyeaXbL+8eoYe9nReAnKmgZAMYfb63BH+3M+
xhNGMzd0ZM8UoZyLPLyN2/Dcyb4rbXun+eYSmeBLQ9EudHOGcemsJXc7cFczPQ0d2yv1WxBiFi6G
ezvOn4vCvansCKMSd99l7ccOSqnfAHHOv0RieIInvS1QtTGnGmX17tItrE2kPVKLAAlnuNeI2W6q
ckTefg43Fu71+O2cj22yxvZxNQh/VYRXtFSxXyhXPvKrhY2cuNVvU4xGQI8thWj3MdGmkRItVukt
UOS7AffUAf/n9xfV0Q30MnVAqqD2vmDskIQ4nLosdjpX17PwRk24atoYgDOYP8CFP1Q4XnuwvJp5
Dcp7DQCs/8PBeWW8Ma5AshGCEardh4OPtd2YZav5OPziZ+9XEeJKqCmCKlKx7c39B228CfO0u60F
2rU83ImFc7RuZPzEHYh9O7EaxYzjRNgcaqcZEWe5ihv9e5IRzSPhiGBcgAVL0JiLuMU7YXZBhrgQ
7jYnpv5wdKr7FIShdgMtotZFsHhUqClFh9t5Z+J0oyXo6IvgNs6cZK91aB6pvpKuwYZhmmsWF0VZ
7KI56i4SE9M7jTwLbBqCa/mzEHO+DNo5xX25/FrGZXOf2fWp0vXvn5T2EuhblO30o9god4C4pcQR
950WPcHLQdJVxY04Mux93kRPXWKis4K+Rzqnp2jSR3Ufmlu0fOHCUbEEHU9z8KgPoA1Z7egY39+k
ebdMh8Fflf28Wy8ju0SsoEYUudMDGtPJjDF1FMJ5stHZZtFQI5JqWVXnntsFJ38dtvteaJ+cKR9u
2kGvN3WNZ8HLb60C+2lT4PaRTyhHtCo1n4B+iGGqV04l4hu7Lf0H0V7O2TCdx8GZa4f9HQCjmmIP
vtexmNRlOJqx1wx5fzZDHViiHN3e2oF/qVq9uYTU/PCyfv6osPL7lOh1RvRfp6IgA+//DA/afAfJ
FR2Ut+Vf+Jn1COsDuQRYQYSBgYhTQP476RHqB1WTXVL6FS8iCfzJr6RHGB9Mh5OIdgZYTqJ/ftyv
SonQPlDzhtoGa4JSKgWYP0l5eJSDawogAVV10ARgBmSvFtmmw+MO1qFr90ZXr2anrZJNOsXk44Nd
Wo+RCf9hHXa+2nhV0BvW2hL1+KD3qfPME4873ylwD+kB72G1HnYCF0FrpicGEkpm/YnhfoJUgPB7
22ZoLTiRm5gbsB0DsnVz31+Nut1UxAY6yRZoEOdzm1pGRwFDnbBBcSv/InfcBgm0oQ2lEXGhFB5s
F7zQEnUYz9tWM/yFo3W6F9iISl0NvR9vo15lb9Wtj2vxEIQEBHH1g+q7dFoM1ed5ngDpQzlJngo3
Tw0qK+mA/VIaqpcROlxPbdXbD26eDdEmBNpX4JkW4n9uTQG2VP4g7GYxpNlM5BZkzTOuDtq3MM80
3FDmKPuot7zrhToxNhyLOcPpT+srf+mEDS7uGkJKn8zQmvc5/gDWTgFFyh2dXumixkiwG9z6TA+p
tG6yJlcu69RE5cYt4vhbGCcK1CwhprPaKun2q31rW6twmJoUs0Ngop6pt1hAilrp+yUkrCZatH5u
gFBUYGRShjEM1J7yrqQVhjY/x3cU9LgRdPpn0eRavCistL6huBhIUTjc0eIW1NFSTQTHZ6W3zlWd
GJaCKZQTzl6VNaix00pT9ZWiiPqjUZjuFwjwCRJ7RgJ4sckG7bkHiF17QQgwdJlI1E4f0j7d+qg9
wqspY7Q0ND1vkeOqROUs7Kybr61G10jxhmkot04s4mYR2AlCcMqQ61uq5oO+tNQhdbyCyOaBBnee
Y6eu4wExdmabLJxWmwiI7TxSNt3oYvEphGJXZ1VTosSYmiqJZJUXFfJ3BbLAHrXsUt+2Fd6Ro3DR
B6Pa4PSr0A35YXVU43XjxrV+5wz4fOZjGyJ2NzvguEeC+EjPjcmzDNYY9PupwUyv6R/GpJ575ATj
iXfudpl1Nod53HkxoJfnNJjQBPHpgu8rp/Pr1WQ5Rebpji91gizTzlZmViJoD5bTubDnwko8MdjO
tNBLX0NzMlUsZ5HYzTxv42ryg4WIatPcFg7Cz+hAItAFhzfB53QS2vg5b0f3qVR0pfJE66TMTyMa
5C7dqefX6TCt1al2v9Rzy0+qOhQqw6msL2YjB/8VabG6bbM+xWUsLti3hjUO+sK1QsTjQR9NP5KR
29fuZm41hGxbUK0x/ZBdaLnETa7KEbGY1ar+oYH3NbwYglay1FCGlXhtejmL1FCK1Osi3/xoZ0We
eIYYY0QuXVExmULUj00epT9S0Lefs6atjMVQl/73tiwxR2UHDpdmr8/xMi0B6HtdU2SaByYfI5DE
rVOSwUgLPzqJqw/eYFSW5tljqAYeTLKu85JIC2bgezFeBAh6xFh0aM6sgjbKsT5I5OLxcjNu7DMM
6Ct9IdpQhJ6R9FiClQIUNiVQZb4GCjZgmWeGWbZUnRZxYvZoh62dowCVQs7FVndW4wzxpiUf8L0y
BVuwLuZCH9aTEnA0WSCgje3kJmjPAtDmPDQCUVNqAfSDUK4okZCZy0GpcT4lGl7/D3dntuQok2zr
J2IbBBDArQYk5VCVlTX+dYPVyBDMMzz9+ajeZ3cJ5ZZO9uVpa7P+ra07XUFEePiwfK2gIt3y9V5Z
Xwq7Rj3Udcf4k90NhIbMQyTa1oBXr763U2tGyKFr2w/eOMkY6dNeyWNXtiLfm1PXINCmJc6A5KMR
lngd3Ux+8FPG7hTLLB59NOqtr6NnIUrHorvnyFFhtM9KrR+OddHN5iFMZ6N9tuqI06Fpky2fanCh
iL96QVlscqbelD8MDarXDgMTP7VEUmh2Ks9PMokmRBm+8xJzxANXXYK0deFkCsHY8piTWm/sgLCu
nmP2FAwDe2d7UDnaSbCRdnaIaaE9zAXTFQPZQZUFJ5t9d1FccovpCTzn3gsn1CqMYWNk3RsVwh7H
Hc7K/q1V6T+aMn6n2xR5zMS4U3V3MDuqakEwbCKZtcdeDTvThYbyT6TNcIfpQRFbwqAYM8PV1PYX
5Ot/Tk3+fqSmbg0lQbD4ZoRPfVs9ZmpC7XM6mk10atrkVJLVTTQgZrhIDSRYxnjaZ1X0pe5dbdfa
VXV06uFDlwdGvEni8WhKdFDz/JmeZbiFwRuycvcxj0yxTSt7r6Pa6nQ/3CxGt7xnZtHDWqqjsVRD
+jsE7p1nJp/tyYz8NtWZDk0Az0E6rcElOSjT2s0qRQFxuovnUt1ZjanduVn3IVRWtrGtZofEXHEc
1FEUGdd0qk8qhGc4yt1jHWZ+6vbPDbCtXnp3HuWwwk3Qxh6/z70OE/7gTCf+/5+DOvzcJBaAvdx6
n6r4rneie1eZD6qf0OdwZw9HOx36aqSqr/Nny9B6F6XjD1tL8n3WR423HWyjBxDK9EeOiFmecUvr
dq9Zwod/hPs53yfIY6e5cT8YGtp0OVSXtvW2iwZODe5Gh7J4YQCES8mtvtBH2WWMOBXSg0kuPXaJ
OOqT+6lsltHWmbB5ItX5NOuQjcvybSOoycTg9Gc3e8QRoSU0ZvE+GpNiH81Mv0Q56iMFMLbWWMKY
tP0RF+K5rjKGMtrC23azvnPImKqi+tCL5Au+dAtSPDppDCT1C5KpbQscQIwOp1UxiOsT+LyvnOK+
qtJvIo0+j/CwQ1pmGB/GPPI7GwVZ5Kc8EDrQJGru+Ngw7rFLvAj26GJ810f8Tfqzal90FRqtmias
ezglfrgWxI2F0xuPg2FMm3b8YpVIN3mJ/IW5XUJXKoprRF7b3vaQVQwI0DLjMTHoUEdBdXCJNXai
1H7OsOvCObef0zm4E2Vdvm8sh7hEzPSzF0r5JytBViU3nxMdJsnU65BXFhLqbL23/unqfn6YVbhT
FZXBtIJPKp/eCWvwswQ23lzQuHLZQ+CBT1lekgq9qcM+PAGMfJPPCBJo7alOc48vH3+f4+hxRgBu
ZkrfHMM3mrRP7SSfnDbZEl3EWxhxdrBhvhc2erbRgJyeDPeR5SDejOLAIsQUbiaFLqFetWJnMaC1
aVV2bDt9IzT1ONXhvVLySRjZc87ccOMga9X0h1D3ngSPjE1irgwDVrBAHb2Kw+ZVkIHt0EbbmOnX
SKGiWTcfiTC+xIjHetGPvKTbl76LJ1qANce5eN9N5p0M2H67/0YEqG1jGA1N9GfNcB6euvATgL+t
Y1DsrNHE8n5qRfswod9CbTF4ZOjsXm8TX0upxLtTQMr5azBMxNYsY19FCpW/aIRFWsOxwwiK0lPd
HY0QcV4gKbt+MYU609fAK54suAGMQ2CioMHw5i5U0vP7Qb21ex5oT9KlC/DMYv6hqgmhHWXPO7r4
3WaqiUT0uf2ZN5FfwAG0S+aO+Di3IN3N3gx2c5+Pdb5TKe6kib9kA9xELA3S9EHBeGtX34ir0QYr
vo1iafdLfYJiQoJH+0pyixZvOOvOTxPZPmMIqoikoG2h09d00TCg4+q5X6iunhArzdRXGG/REUtk
6iZ+XSBfHDetjkZxIYcBru1O84Ew8BY0ZRejSDY02baPYyuHKCmzftR2kn0zrAxJSYD5QbmXTiBr
GL6zjDIbbLLEWXke1zvIFY2jLXvU9rxR8iS2sJltmJlo7ks3M9BeHBvzjvSl+8W3Vf1JyMCJdzIO
YCQeS1e+S8Is+53aBqxuWa/DUK+5aLDpbjWEmxjGls+oCtTZLkySbmS0aJDuGxnE7ZMDZ0rE0Glv
vS9FaLgQ1HhWSoqfWUiKTWP5kwuGvMNYp9CUZZDgQhSUo4CzGV2WtyudlgEQgwfi3TCIptkabTu9
TbWyb/cMStPEHdtsHI48QLoLf2TIKNlgJcvPRMcmvdNLCTAlAm9JbOmlQt4VKtY+D3OhvSE2map7
NUm1z5rJ+WkwlwUApuxArkAbO39/fZ3h/9NRpGUA43+vNTx3zXmlARjF/y01aIb06LAC0aeXRMX5
70kk7794GZgjAQ+yUFQs1er/rjW4xn8BYwKWAXJSh+fRogzx71oDrVcKkRSygeRTc31NrQHQ3d8V
8QUSAqAXiBZzT7Q2mV08LzUEZhHpE8cJ36tbIcS9eiy3YZfU3ZfRasuUUkJSqtYvKogtnnTG6eRz
4LpJciQB86YlsCxNKCKYm3IzcO4q649A/xG2ThHKRkc2qPV3qvCKT4ycuygVZkxrkkmq2Ka4LQP5
zorsIPAh/9GoyRl57tZ0Mm2tGBu/UejgQPCeQPa0ryrRPVOj0Ml1hKY/oWzU/PD0VkNoVvMSnr7R
4MkjTSZZKGJpHZjdQ3o5sDr7i9GZLSN/CXOxO32gjkikAhrDHgLeZBXHzDoOVks8kXf0KDYydqLG
T2JbPWvMlSILnfRl6uuiN+RJZzYytXzZTHyqVPMqnsfWq0My2b9O0Qud5pf2BszsMoLBRtNyPt+b
Sst7wTdzEqiRwqRmRrOuGbycS+8+U0Yd766bW7EGLGdhmTyn9fHn37C1nNsLYkrZltECzUnwDpBn
9iGcYtDoWcN3XWSEAnMbV9F9kRdT+mP2GuNDXw7Nl2loOAJTTIn8xhc4L4Txi3C4C38D8xb8gzRX
v6gJtTkJw5wAvEno6+0srRC7rpg1qCUTc5ih8B+iZu+mXkMwVOUjormZE976GWKpsP+7o2ZJl7oy
F4XaP/00Luyqri1l3s1aGlA6iBCegPk4DgrxVuUq5sWM2kH3rUALqg01fF3dj6E0f+lGWu2MUROA
/VQp5m8m/TTvE0eeIYwDVZmoyjfK7coZv4wqzbPVmkP0fgjmKfhh92ODCqZO+ci+1QbFdazWwkWn
VkkVhiojfDznu6wnbjTFDB+izIAw7deZqepsLyMTVbTr52nBJJx/NJiO+Gbwbjl0BP4ct7+Qn3Zu
BpyOgBpb5Iyt3FbKmJw3SYGc9zbPyLbIJTJSqutW15eGRgBXxoTbDFwA2NZVqyhzB7R+QEuGGwhC
SZAULNCmLALkz736eN3WxQoh0mcGg+sCt73ONND5pwyhU0mFSjuAvzIdSyi3UT46tlPeu3e0p2xx
33YQfXg3bsU5LoHTSC8MpA6S6HDpWxdgEHq7rpk1oST6CWcJ822jnrIgIXbPvaD5ZEx147cgj6mO
/8+j9v/gjhazUsIpQlWaFst65GwWtDQKYdmY1ee5Aj03jI+d65bdJoa278d1a8uVOjs9FGWZb6NM
j1neu9W3hc9D9PPsJOFm1lR3rOvSOQSdaR60IPWeGggRUUQzZzTsx/HGEaJ2eWGctjmlfgOM+6Lx
vjIeBKoScWVyfppgLPNwqzwKss9NTcrzLQUw23hwcvG7D649O0AHVLigio1eS3P0r0s4zUAiNq00
mPxWTP/BVpz0AAJ6s5FbPe+gFK5GTRJ1pwzkJugvd3MxvxuKZiwOARucvSvmnAxDDsZEKR8Nw2p6
LltdQrkfSE2+m4M+nn+bcVXaw1FvpALn2A+ODnIy7rX+F1wvc/hxsIae5DSZ3EQ9WkMsrDcx9Z/q
HbQDctyGIixksh1SM3TulQ4HOQT/xuAGpGtpMb1pwgI01eiOVT354RyLudt2Rh6Lzwl5j+xPnhVm
VrnpEsdLP0ZzSm07GsPZGAlsI4u5IHMe5y+dK2J4mns7BwygylCSzTtdpLmnMk0HtD1D3YzeUHfJ
kwOJaWYd+RuhN/uRNhZBv0WXSyTf0zyig0APr0Z+jEkqXEejS80t3kRO4ibZiZPrjMOuHO3R27Vz
j6YkkiyaBny+c0Rg79NKZKP5hPQ3HAe/c1PmQ32syizV4l1h5t4koDO1qsjZdmYwEcCHUz9Rrogz
zf3laZmHTE09KCqs0i6dcDMWkVN+1+wSqmPUZlGMihFrjdq9Zwxa84vIxml3wESj5JfnpWl+p5kB
MQlVk6QSD9qYlxIZ53COUFYz9BFGL6tNlNpYQ9MVW5G4efrZEjP5US0hc7gTncy84xAOGVWLsGz7
U5T3mvaGFC3k9dGgY2/ek4hP+ROxS/kbAgLXew5rbUBwvSsht/pCbSCMeNMpQVG4UOOkPxIVxgLV
KRqr9/04NYVvdmKilq9kbN+5LUKVchfDfjB+pAo9HkPPCZRfQtTJ7zJUinJzmSWDfRc5ef0h1jMD
yR0IH8idUy3s5PzdzTX4mDYlW1ZAi+YWljoMRmPm7UNTiciQhzKn5VLuvEFFM8xfIZzzqeYU8bar
HGXfjU2m0tNQ8qSM29Rp484N79xQs51q7ySelXyALzrrPlHSn6duW9WJHp0YM9AiTq1rZKOvhJmW
qL3oOkIM9MopPNMY6iz9rujDXmabHhGomcL4mNrFsOngCHbMTTe0ktzb0rIBjbAJ7DLD9yWAK0rd
FPZHiHnEkysnPiqJXzVb30UdGvGJfY3KvRUYLYNMYa2g9VI2sag+DGPydRQMePs2NajuTSnogz3M
k2tMjzLrqFlT39KYC1FiqJwjGk79+DAVjhEd3MExwkfDdsP4k5PGoeoe+yQr3WYPG1HRTlvOhTWe
ylhvA/d7WlNl+0iKqtB1nhmOgaEtcoYWojF3DLzoY9NbcXyUVlMO3V1GM1SeeuUoM/TdETireFtP
qUbVSc9ap3hXUM1utF3amDgJCjyGlf4zkbECedEyN97Es2bonzKn07t7R8+K8aTVZhs8akFEJXoc
LOvH1EIfcustPH+CSZ5AqOJnSV0YL2HgcRUjB7kdKc1FEq2a6KbQrGhOTVZUu9GB5KUcnf7G23Bp
T5DKgR7iYSD0Xo+zJAvRaddPnq+CIToyztIcCwdlY9fEP8+zeWs+//wZXNYnlmh8kapZYIhr5IsW
yL5vB9fzS1W4YH/k6I9RP9M3CpoHCLWMTZEF7k6T5i0mvFU68Me0XJgGIVJbVDbWw/RdQUiRipnc
rIua6E7hJcbtNAKC1/Wo+gxaYTql0L2i1l7X9jZMsiHzkypBOFoWuXFjKvIibCUIB/zCjKeE1Qyo
x3msZYSmFtOuCX5HNHLvks4QJ3shV70edVyEVg5/2wYWAJrEodm/sgKDSzO3aVb/jnRVUwxusjLd
j/S074bB0QAAmmmX+03hVbfIj9epDuhmgAgUCNjnJQ9bgU1lQK2ooBj0u+Kq9duUwpY61EJPRp8c
fWAYLFZtgOwPUrUb/tftyQ2gB/1yff3nx5vQEusAzyBsh3TCBvx9/pVHW1aBa0ZL4BPRDjUP5Rii
NbvNU9esHyvywzDbmNWiB3jd8PqcSw9klfQc3JfgSq+3FwXkSYgKGRsTsHeyCSLIhA6u6IznHBcZ
HYoGAA8V0x4AHMV583jd/HnAt5x1HXVo/gVrGdCOtZa7JkLZQdXn+BMTPMfUFNVdKIboTZATKN04
Yy/YorDDPM5Sx4EBcfkUf+VFqWhnMyFN9YmxvQfkFKEJZjTsqZTJuH/tspjeXI4TBxpQ1Jp5Oe30
fpjsRRwiCh1AySMYkLDQaAzrZls+XDd2fnf++AteWZBXFK24P9I8X9ckYjAteRgemqR2T0mtaApY
eU2LvAu2dO10uYFMwrzhF16wyugEaQlTjLB0r3mXQ7ch+DUtDUH7tH1XCDGcpIRYTiBW9T7VXKZ8
tN6ub+zhCg7JYpnTd5CXo88B1g1Q4vliXbAMJkK8yBA6s9KRnOgHAnsmRdMN3QlJ2yjUgnBrwDQ3
79O0zIptM+nOsPH0OglvKSlfHClKI8yK85vob/K7Vkcq7PogpBCsDvRrtWFbdoxdfuq7Cv3oqYrb
135yHBUpoMBVMBt8wVKe1JCBMZdBD8qte4CtTNrT7AYKbE0q27n0lH92MnbTGy7i3DfxyVkXCShe
iQeJoujKN1l9BZS2CprDoEZk/EwxPOt5MzCI33XahtqNvGXx3Cf/sbiIKVAoIdk2LqYedGVoZkcM
eAgHYy/qLHyb05k/5KItP3OovwgryZ+zNhwfQmK6d9ev09ojEmFQ9OI6UZLDOa1zUJDWelrJoD1M
BUmnSiFpU3HRfEgtZMGHHJjAoJXObkzUeGN/V2x2y7oFgx7k3YgIkYCvnTFoUy2M+rE/9F04H2K3
BZAxZt6Peu4RzogtFDiHVm1pNMf7tO+GowQ5dVBg5EBPu0DOOvBOXSCY87/+TS7OOccIzQW2Ei55
ZpbF+a0rSsnj0NbTQatG2MDtrjxozfytzxBHu27p4utjCdYCiCTRTARxvBzGv5y0HVdZVzTzdEhj
FCHHXOjghRpUoRNb+6fVouZhnFheEggtv2H6pUVKGDcozWP8zxD/36YLK8xra/amA0EZgZ7dg3ky
0/Cbx7f9eX2Vfzi+/11lYafdRecd0OzCI0R1cuU4LA3yX/pvxoGhH+aUUwOoVVsXB2gD1alKwYUU
gv6UcKvwzehNxqFtErl19Vp/D5Gr9Oe0+mxlotyGyMsCejMyYBYK7g8NydDrv/V8Rwi5F7ofwJeM
/VOMxduf70ibZRWG3GRnx0yr3aXaaM1fNS0FgNiFgXrrlE7zTO9OFoCc6Dbf2JW1+UUz0gKHzmlY
JLbW0bAa3LFPHXtGgMrpT7lW5u/sqv+mjKg/UEFIt000eHc5ihT+9XWfP3C8MYth1mwRFZEByNW6
bVB9SgKQ8h3LyH+mmhqyXeTUOtpZplMC7bNk/ymmXfTxut1zd7vYXbIqmB9QrwF8vn5YDaGK0Kkn
tJViVxwougskVUZxSCOUdxm9Sk//gT0mc7jYZFjc8vP9LSdzpNhDKd0OmCdwIDN9BJhkHeo5+R4Z
o37Dvb60PM7TojhC6wvC73NzmlkCRXMrHQBt4b3N7ZrUDQCaTcu+KCm7wWd3I2Z40SLlWuQKCVMY
Izi3CBWyFxtE7/5gQQkFNEEcJsqGe0bZkk02WsUNEupzP/KvDYR3xVgwxLjxdTsntbS+GUvBB7WA
sIURgrgD/82ul5P7H5gC5CIwhnYLJfjzpUF0TvgsgtmHY4Nu+DRpAP1hy9urYAy0Vz0C/1oX3hEe
qwWmTW/13BiDROFkubHhJ8NoPzR25D7IqkYam2rd8/UzefkJFxITrh5xLQ/huu+TDVLOQ2LrvoBl
d+9Fntro8I5+VE3lvCp6XlYFGHLRD4ColRRs6fj+7fVbD4BpwhSsr1Bd3NtWZ+3qMEFKaSDlh0oE
gNPgKf/16yOtXnaOLaJ2cW60k9Gg926r+1DpOx7gZKv4MFpMD52Ii7Jmf93apQuVzLBAN7A0hVDs
XMKtv95U4XWqj/pY+LGjddVbo3CqaRPnrZswyVM3ZrVLI4HaH1VQd/oAOdFo/jfJxP8qkXXpTCkj
LH1u1svo8lo4BUVWbZr7jtnzWWtoz4EjyUv0Viv+t9syAb5tzUn6+q1dMj2cDWMgtDJXHTdnTjNh
DxitpIPMKyWAU0jb4X6KHVBB5mTvsm6qX30lF7IdogeXxHZpnp5/bD5ux3TZaPpxIr/0ejr4xrRQ
vGVu86+R+1d90yVQ4vjSLyEjOLekNfHYgRg2fd0kGBdM1JzIm4gRUzUfem2BT6E/vbt+ll64mTBk
ErCgl2Qsizw3GoMfSOy5MXmdpmjXStDaXTWrY7NgMa+buvTbMIsxTAlfLA1N7srKlEk1V5OT4UOo
LbZRrJlvBiceHoJRi55TAbTvur0XlsYJBdS1cIaQ2a6Wlsmi14YEe6IAHWvM7fhkRdlPVY3t8bql
5S/9O/r743OWRJYeMBEV/APLL/nrQtI7GpTqptlHRKj9onc52D09zZMbL/ulGUazKN3RSWMkldLA
uRlvbjIQZyg/N3pkTXRNKDFtRSHMz9eXc3m5mSblAP7xZlDEro58NKiujZjZ993Gzima2+ozFAH5
QxxDiV621sdqzGFtum700qlRzAHGY1ET5oavBS1cEPcamFrD11MknVF29/yZAvRPPQIf3geo+lBU
6/0EwPCNd/DyXC74INj9BJ1uGIVXbmV2tRZhlhkqEQuy07wyf7t0JR60XvwzB5XcXV/nS9aoidIV
lbBV4L7PNzEnWTGg+DRgb8or0jynC/cM09RbM02duyqenOaVFpe6voXsGiVwyoIk4ecWA61CVi+c
20ViMNr2nvGrE87dKCF5ofc93Pia61uHNVihLe4cxUAYxVaNhNzIeq/QPVTXtF4/VQSiBy0rgnST
gV3Mbxya9cf8Y4zwGl4B9FTJvM6XZpMfF1GLsbIT0UEwPARdYVfdzT18ZXpZyBsX/byQsdS0WRyP
AYSQHuHMumvhxlBK9b3VUspubah8S/hPvJRh56nLknvsNfCB1sFJNNL+wj9Vr3Rpi33G6lzOD+ov
8Eicr7dRxGtwQbf7NkzHLUXcxJ9oKqNdW883Ts3FPoL7YPcWwAkgECLSc1Oj1weALsxyPzRy+qdP
0jJ6KquuSe5gG1RP1y/FS8bgxeCVpeyGrPbKs5nA5EwjtojNyjy5D1wFY1FBW7b1mvL166LGudQ/
bOB6/MdqXWhqWJW0yv1sRJCbMNnfA9IPCjga0ATJv756YUQHXD4SpMXaasNUJwPQZ9y9kD6+T2rm
flKVl+zaiMmB66bWXptKDsUFEDv6UvJASOt8YajWIZcQOMBdg7a9k408kc9Y+0X2Dr0QM9mW5Vzc
OI9/BHj+fvkwyvQ/urZA62BKWOuExK5JVzwtmr1TevmTZnNMmDCp2+M80FlGG8W4d0QX+MDu9GBL
fXDad8wV+Y095lv6b/p7RDBrv2/H/D3gbpqOacE85Ku/DETjC4UdYQDIvNUmjJ5qIacDTiAsyDLz
cfbSbWUV0z6kWniUECz7dWmhMvhKs/w5toEiB2Uv+n6rZ7RNrNAErAKrdA/ZC4qy3caqGeQCNjaf
9Lam7mG0p+s2Ly7SYnNBOrIvlLzW4VwQjtoYqWLYW1Oqfsdmh5ozpDSnotSb1x7txRStAjijsQXX
7vl5MxM0IuwpHuBXsLVNmi0jcH1anRjoVjci4+VNPDtlmKK8wJWFEMnARZybiue5gssVfu7G0qw3
iVOXW10PhtdeoMUKpPQ8k8v0+7quEJlTK0TnDHvHrPq7UajK7xrl7SYvqraR0oPHRqtuZY4Xt3Yx
unRd4OGG9l8uG/pX6GjabWdWTLTvRSXMnWfP1aYCOPQugn1zA/s6Awpdl7/WBy5efUH2mXBCkVKt
Ip4YbRvDAIC/7xCw2iH1nN7hlaa9IbLKv34gX1gfJUaadBDFAD9bEx4JNASgPKKsPIjJ/AmVwZht
EzSWmBaI2w+FpY+HgBT5+3WrL1yDP5BMsG+U+hxEJs6+qogQijZraKtiu/9tdoXx0IGjodBnTTfK
Xy9bWsjHHBz9RaPbynJK7LbJhYv18DhLDdfiNQwa0dC/4U/WETICHMtc/P+YWl04J4i0AJK/Ye+6
qoSWT+Xlpmc0YysVrDvJFERPWh8mW60uhhtxz6WfX2zbaHow5k8JZ+3L6sSF/qGbh32LTPMy8DSc
PCQznlJnHAE4Z6pnHjJukKGVkpkK6U7ek94H41sdWZx7qjTJaRma3CmUpehKl3TjSat17cYnesFR
0Hjn+YNrigR6DZUNSGQ9i4rnnumP30aeTgynOe4NP7F855U3ooxMJka2hyDVWkp1linj3h5b3vSO
uivJony3DswHt4/MvTFOxo2yx/I8XdiDQZSqBzmDWPe5gXeVeNceexXTgU1Ld93srNjHmRg71+0a
xgvHcNsMDB+k5XhLFuulG7xwgpO3EwDba4LgzppVF8SA6io5po9GZfT6oZEM6DkFPLwbt0i7t63d
2tbj9Tv84meGrw0Yx9K6W3vG2UiHsdc5cmgndTuya/e+YRxpJ7OUQSXl3mpMvHDG0SRZ8Dm81wu/
/3K4/nLFfQO6cpZGvy+ZUQxQG5bJL6qu9gcmM8Z206e15U/ggX/2ydDvSvgR4ZrUrepXMRmIN+hR
2TLmgYTCvtfHuNiA1S52oTu6365/mEuXw2Egd6QMRhuHkur572yKPqMu3jPL1ZOrljNybHu7RkR9
y9CMGdwIzS+3YQko6GNSlEIH0lw9UFw2U5bg7famYtoWCM38D7MieJmgjVitZrzaoS5Xii4x9VuT
+GJlzyjhtOlnSArQJRH1Nia8Kv9pusQDG8YOFa83t9Ah4i3oxIOvXznV1qKx3+lJt2diWh1mYt3P
CEyW3wLBiNr2+sZdeieXRGqh+rbQG8GXnm8cYL7JnfR0Qm6na36J3jJBLTvD5+tWVpAK7ih5hrXA
3RCVW4SEVtFSYw31ION52jPwau8ap42+GLWeVOQ6QvyuzMbRHg2zgN10EqH+K5zT8R2fl4b89R9y
cU6JbGCHWz4upXiwDufLZQgQMB1xgQ//agQPPVlBEaE5O5Fw7q+bujiksGnBrky+Skl8wTacmwIU
DEcHPghx0qQ/jW7ePcdW7RxNo06Y29TjG6fmwiUTPy3CwaRcNDX40uf2SKfSNp8S4aN4WLwVcSif
dVOZv0OLeRRYDhJvhB5A9NNd2Hl6dmxi7VZScxENLNYXLRJaUp5N/nX+E6xFvTFVvfDDPKr+yWln
vkGzr/uiN20xbdWYMFDeMfCKwnB144RdbizFP47vn5k7qp2rfMqJhs4K5CR8mivLdJMN87tt2t0p
zCbLu7G1LxljjUuaShEC+vfzddroxA04ZeFDSasxhKk1w65KG8f+UoSB7t54dC4eO76qTX0VjkOW
yETKubXSRJjPmkvhM/Kd72KQz8/s3+8MhhyIe7vkmA7GLbHNFw4TltBNX3qonN7VCkfT02DCak2f
wlO8s8QEb2LloihjmOV7sxxqXw9V+tgzwgYRgih+Xb87lx+Y9VKfWACDwNv+sCD+9exF9MTDxEiB
wWTVcJz0ajxogLN96j7NjfDs8pouOByuDInpom62+rq51ZmMSwjIAIjQN1FcJt9k7WgPaoQPKcqg
bnn10vDrhKwL9ZukcH6+m1E1dcSnAzOGBQ3pqpb53ooaDY6BWNu93hTFJIjl8AsgalamsqJsvbxq
LL9iJPNOUYA8kRs0x36Kbun0XnzFJQdeREA4D3RV3WVD/9qwNq/JORjm8+MBVDMcU2gbSMgFnoym
eBckqn/t0rC38PaBmwbmwvO1sueIuHXm1vApLQQf9YWHEYA8gk1WXUNSdf07Xrg1jHEIXdJS3geq
8efGNCeziiZJDH8S+fQ+rfqJgI+OZi6Y94811X4kd6BlXczzjdf54urjRHlA4L+zQK/SIT63nHVa
DfCfZQKDLB/K3tPvZeHYBxyC3EuvmeAyYXj0+nIvH2t7AWETQxFvQhu9MNqfbSZiUs6cs15D1eGT
IbR6a8WoXBkS6oQENoB9kc3jpjeswu/0wr6rc/fWU3LhAfgN5Ap0rvkF1CpXcYmeD6GmSYjEtSyy
95Xe96ABYDhMo+BWT2654We5DKbQhSedQLkEtTXjfLllp4mgZrTDF4GnHodxCu/nhGGn61/1ha0k
luNuLNVJEE+rE6uNXu7KBpdWFZHlR3GQbBVoS1/TY+s+hBHhnnmHWy3xl77inxYLMFoXfYCVB5Cd
M8eOy06O7DTStXl6B5ID/ouJoZfr63vBA3Dt/0jAkKiQHJ1/RTfI0KumYk5klei7SjPhRHKSZheX
VfygheJWk/il7wkAhrgM0ChEeqsDYgYMZDBKaUA9ocRbAYPDBmKaYA+A1NuaAbxinVSJf32RL35P
+nKkA9wN5jPPF5kJ2EAqYOT+4KIWU7UKslCheXudOa8bpl74nmTzAqdKKIefW3lUoL2jgBFd+HaK
INWmTAkzNuBYvH8YSrR2oe3UNyqaL3xRLGJukYykLbB68zNIsYYqIM4YwnDchXUyAwIWzoFRu/pB
TNHXiXDo+OoPSlpAKZpWIA/VunkVOdUsO3YZP56GW9lbiQ/1WrSRSdYcrpt6wYuzLipflGIILdYg
v1IfLaG8QPdNJh59ZZbFLh/DYmeWKSldmc1+485Q8QZQZ123/IKDYR5geUFAAhGer7bSqqEXjbtM
941yapCnmKsHhNTn/+DAkBGTa6ERsuBDzs+m17mtNBV4pgR2Gd+txhmBiT57KyLYkoTW3qq/vXAX
yBqX4g+RBYtarUoBXw67Cd8SLmdGTuALAivIjsAAfl7/fi9aoo0EYoI3iVjmfGXZCKURYtu6XxpW
X38bpqyT78Zmiuadp0ztRrh9efHI2Xh5eHuWxuYaqzjPtTCVh48uSfB8zfLUPiabOkAJASVLSt/s
tatbOBko3qHnRy1jzUTf0vSG8wDCxS7S7aOV0oaPxFx9lW4QPV83dXnDjSU1YxTnT0NmXTGFM7et
Ck1RGwyDwK42PD0q/D5Ka852NrIH2Z6SKnhCp4+VcbpuezVytpTpeF+BYwLvp2hHQ+N8F8mwmelE
IwYMqOXkb0oriOofcnDSFMbJ2KmrA8QISejbLfOlb2QtlMq2I5JP/Qd4fuR4FINj3yokvrDZpIz0
4BaohU4icP6j0OQpjTHobT9UYP15QVxxl0fC9RmVrbYOeciNiO7SC/1xsPTgiOnA5axuTRrPA0Wt
3KONUyi/m/r4S+D2+YnKlb5PKq15zMwg2AxBX9xw75dLBd5EHLvoPNCAWI+/gfLCw4Pk9DXqs+8r
lHRR+nWh/tsYTj/vEcHy0hsu909Qcx5asdkIA/6RGOJSrZ6UyGnNLO9GMJZRqQcbO7TbLeTa6LZl
Xflt7s3xHqojdALtXD7oI0Dgqi+h45/H4YPlVOM+82Zx4xK89B2WEcAl5SN1X/OO9Exkm7EsCMSs
Irq3RdPt1VTn91FRzG9K271Rlrl0XiTuS4IpkWAmll/FfWymWxqMNfqmilCmzxp4KBnAkwuHtxfe
QkgYggN7/sUB0+CUET//Iza6yhhmA3V0K+RBbRq4syy3hGqv6cTz+H84O48dx5Gu2z4RAXozpVym
pHTlqyZEuSYZ9BFB+/T/Yt5Jp9RI4buT6gaq0RTJYMQx++yl8Qj31aC33lIw1V2V1S/8eb9hKhFs
qolmn9f4zY33f33w0YIla2HrpsNNbPj266oKRIq9JW2aAaBcSh3NxYYBqay58VFdv1KuQ6bL0fD/
2C1vr2MqexjKjOIPIIPsU2UG+ckvcUivUNvFXhn+en8r+4/bontOkZuAHj37JSVGFX6dZi7yy2Li
GWN14D2GWWM+v3+V/1g43A3HwppRr3Ojb2+qDXXaLhTs9k0p3E96ysoqjopxPPV119vx+xe7Phlo
aqy1FqS7SHkuRTxzV8wkwQnlM5VlPzMj8n4yqpMu9/nQG2rXenoyDrnE4OHGq/uPu6QLy3ZIpWeN
Ai8+D20Fmq6kvWZES3/yMlfio6j6bqNmw/z8/k3+xzJ57fiS63CLfCNvn2hoUSaY3IETaM6qY8bO
tRUOxgHEwkAlgyK7IdP9z+sRR6N8wBSEJv7b66nQn8KeIvTeL5bkrhRheQwob9+HXeFu7Xl0d/8f
90faThTIGU/y8/Z6RLTSl3p2904l/F1kIzNtiiTYFGseNie+vnGiXG82NFr4uAlemO3AJudiiTrF
nDlhF1Jgkksg922tg49GPnXoBRLQiGaoAtwlA+mmsdGqPtsGpYoOOIKPO7PGqBr17a0t52o98ZOQ
gLPhsqooHlzEigtSSekhSd7XZH80ee15V08oCMpgLrb/4+PmUutdr6JU9GGXNahMYJSLBsXd0xZs
H6F/T4dsmbKdFoj8BwaEbyynq21nbWsxuEOUArmREb63r9fLkwQnNcfdaxvvSgy/acLGy4zz343N
4OpCiJLYDXh8NNgIgS6y3Ck0lJ8iVT44jGN85FV6R8T12Y2Zr+urEA/QRl0/e+ihl3E2Vh02mmTl
HazGcKpdXgjbTuNkKjGavHFDV4siYLMiNeajQBXEmf/2yS1O6eqp0eEhYSjnN00RLNHrGU8nfO3/
Z/kn16L/R69/letEl1P2JfahXuN04SEvXHoeptRbPH2cc+LoU2kayeP7i/D6KZJYElXQWKfvQhH2
7a0NRY9pqmzDg+vP085xluWUdK5xI01/bQP+O6wg01vl+K/DYqjWLl/W4AeoSRuN9bExWn5MD6us
5T0Duj2MK4E75hAPvReMD3wtPFKbeYTkQKstc45o6iGo6aiwI3Z2FZTxKOtSb8qCxj7EEgU/x0JB
/qPDcPcvJA35cWyX8AnzKOfZS/DDJ2Qs58+oMPtTUvj2x3HqtRmnfR1aG+bVbQAfIvV+i0m3eIzz
4TxMoTn9zEYb28KOmu1JCwps28CeiyyupB0tRwpL7EqF22o7roM5wW04kOZLOuLBDMCaycNHsxn0
cE7awJl2TVn4fyJHMR4LMCD7lMhy/FnZS0Z3PaBicU6Vi0sPW0Kn7xJPp4+NGkZMZKvAGPa+1+VY
uFpW1TDpl1a4FxemCCA7Yiv6HMpW/Rn7pqoPPYUZmMOr7fzgTcv4x0kZBNymE18jmjYnH/vNLL2i
cvFbzjCVLl0xVe2xr0eG4YU/eaq4szyBl1asw1Qm9daOir56qlWJj3gqUy/567hTL3YEApgx5mbu
VPcaTFG4CbOqw183dw3Z8fBcmEcx4WHe7StnjCr8o0N6pcY+UpmY7huM7qe/Vdt5HdUwIDU7S/bz
/HVIAqdY8GKPZHRQxsCs0/srfg0a3yxFag58Y0gigAGjzL3II2k1LFabDSm24KI5iNbVW1xgrTLO
UnfZ9/QL4rRZcsY462YnNSSE969/eaqjByYg44NgM6Eqf5lED4tqZqZlxS7xgWPpQP1MBnxD/NDo
9oHd6E/vX+7q00OGx57FIbPObtMVu7hfz06ycsEF65g6VZvsx8iu5H6ZpI3JZs0k1HbJqny8d+3W
9u4BfIR6h8OUfZoWs48OWLjb3iFwRb6AJe3MBK9NCVip6ly8fsC2hsWPRoEXiBFETeZD05tF8hHB
AOM+DoaZ3SO+tOaRVqDTxbg/8afBV/BSob0dvuo0sJqd3Y223vpBQSbvOcUUxFL5GhurarSSp2po
GrXFbrIu4jFIiUzoKtTyu0K8EmAwYGS0EBke+9TaDJ4/FWihzxbmxE3MIRj8Mod8cHeyE6J+jHAn
cA4jLsPWnS3s4h/LFYUHjqwj5YnZL0T0PAZ2+0GJIf3Om6r8jYXTHM7aKh8eAs9YduPY6fwjZsSF
eeK3TvmvwqOd8iUVRrqc9QIRGmdmbLoxBoAiFG7qgnFZpuARL0+WUuNzPmFkepiNCJBCVEzOQ9RA
wPjjLFF9IMdO+m1BUyRydx5NKiMWGG5RRvA9hv9i3xJSztsil5X9rdNpN7V3YNsy0BuYsOZ4XorU
QtyDD5eO89FfPAAlfmNsBxl16bMDLWb6iDWe9UcTZlkncm4rxciljVI+T7usdoCwHezhpR8O395f
iaRSF58ejQvaQqs6E2NZCu8X8Z7K8pEiTNgc8QOy4EV0fB2AFfT6wWdG0+B9gU13JPf4RPifSpAd
/0Qp28JzWycc6kWDsDRW0kaIpCm39HcL1JBfZlhnj2nDEY4NvYslHLzS1t3lfBCpE0sbDBZMsgl4
Nmgnu35ijePsXFcmpqXtDA2B92U2zfNgpGP7gizXqPZeWCXQD83Ryzd1VzvSxEELf7DzIAOriPVs
Yt6xMaGEgGtgKrJ4MCqR5zswm+GAIynub+FXd1bu8t03ltD7Zsuy+RWqzME/DpcodR/mKRbVPaZR
2KmxH9jlI0jxIfybz0nUshH5SsyP2i8b6zj3cN5Al9tiH2VlhPkQ/X6IIwEyMvWDVluwmcs2wags
ayN9FEvmtRX7mYfL+Jx0Xb7NlwFChpWJNNkLSmOPrg1MBb+/uk6++341+HHtmnN3n/dBM+9Fytf9
kJQp3vE8G6ouSe6IY6Kkgd16WnlqfsG2K+pj25yWYO/lDBwUHtWhFzmONWSMbCowz3d7836u8eA6
GYTcL4ZXrXbroZxGxSFpy9nYZBIH+M+FHdjfFlklPc6fkq8PSxSjw328KuFzbE0nN+ZtUmJlvg2a
0DM2NBowCt8om1MO//rGBVwSOnO1oDEY2mGM/azJzSezxqrod7A4BvCV2WnAv2ayB2aDaEGUL4Qs
3pepq1XxKTOtZWsA1gmPngjT37IsrQ9tnw7gLfvCnLcdNo3fNN9PeucgVaOTiVC3M7aJt9gHxxQi
iEe/YVIcWyTnW6Kc3MMRts+3HJ0O2CCF/dzPOmdW6UnhFDL/bCPl8JoseyofpyIrc6g6yfQp7cNA
bGxTj1vUp/RJ9VDWd2mD09EWxk7KOk7yzGPaGJMnOy5xgS0/Q4BNfrhGq52nXFsLL1yMZrb3VVvd
eaMx25+CBbrhWWEXRh2nHZr8U+KoStiHsWRg6z6SrP4efo52ZLelHlNUu8Ud6/kTho3eX5e/NMrY
XRBIxg6WniWoV1FoBR+KY+4u7aws8SHYSOVuhGgX8TNYaKd8HZPExbg/8bEqOGWhIdxjtmRhsK8t
2BLSCBT6jBap5EMWdYFzWhKjsralFu1AlxjvzDhbwgkkatPb5R/6WUN04v/lEaYmTt/uzKALDj2u
9DgEpnk2ObshNfIF2BCe1rFTKNX+GCysuXZK+fZvM6E6/3to21xts2rR6YvRO/KLa3WMM9T+5MyH
ebTdZhO1WX7q+6mYHySDNxMFIU6XXakt454ag0HYNwxEz3HfRVEPbhXjzr25qt6njT9W2Tfmj8oG
0knVf+5qTKn/Ifpy4MQwuNYe8SsbrXgSpvUnNTPwLzd22suofp2lXnupqGvJ+egWv43qXbKIYqJT
ewwtlTK25jR9eY9hFsh0nLELQr0G2/KybsLPbg2EZddVQRs8h+7sEL1OVPfPRp3m5hqOW24XN0hS
kg8kBoJBFgBgDs5ysBpASbE9fVWFFke3aS3vY+0W7tfQ05aOrRxLx3vAOtUtQdOr39m/Q7gVfYZY
mUgKhfraP3p7e5FGnZekznAEpDK1+7I2zYfeJ/trtayfxAxYYKfdXoBcTKckQ9Gqvsu5bpztjE/o
0Qjn7y69i78Ij8ounmEIfHb74U+YjPat6bqrI4+fivrKXoeD14Gdi/zKpXUnA5Cpx9Gf53aMp1bB
KEtFS1cznopcAA/MhfkYQEhr9gjTvP/VO4OHhU/22iKlqUcWu8aj/5LWuH1GVy3xzaOmb/WZJo3e
dchtMbAUbJZQ0Yi63l9+lxEuqu5V/oEawiH0vCoGCre3B6MD4moUU1kerCWZoTMFdGqBHHoK9pnu
pWF8fP+qr1OYb1cFykyCDpvGG8Nil+rBdEZyAkHDOxZkK/VLCIwpmjfUyeRvx84y/9GTw5JglIQE
ZQfSo5oObVZxmLqT4S3P0YR5XBwW4/KPN8+Lt1FNPYA6S2AYqcNiJOoXXCQoQ7EeRzPAnMCCDxIF
nb2thr4fihuF/9ff++/7WVWvvG8q8dT/UeXbb1+cLQr8YJ1Wn2qiTecBy84Ed81B0H0mbs+T57bA
oyemVwFQJCkX/3c7jv14pkCePcK5IqbEKLn7gktdVmAiPKxIGlGaR3OKSuPgeb4C7JFV83hqnXL4
IWycQHf5bACDngunvlFpeJ0L/Pf9UMBE+E4TKaDYZV0NsPAB6BbCln9ERwJah9ZZ02zDgWTpFLSO
CB+RJ2NeO6R5eDRsijpzLGc7WDZWHxTQXoAeRsFLMagFWJgqy+GTED7skLT2cJKbxj63YX1xmPr8
WwuNjx7YjZV9WeZmrMmj2YeKci2pU894+0r6ErSd50zhMQUPdt8S4D1R54/OspuCv70cDciGRX2r
JHR9VYq81JwdhnRX4cHFbh45fZfYPeXltgyEd5DAFca7ZgyG8Dkt5zL7VESODs+hhQfzrZh9vaM3
L41yF+6pKGUI2xmJvNg9avrjVLnaCjwknMZwDLEA1szmpC85zeBnZujHNhadAzjKwpbefgJko7y9
m84JnmQSi9o7Xl7+OAsxyDqeO+mVh6myy29TajMD4YgW4T35Wv2P4h4dvEyTNrox1neZ8lNKw1yD
viijdq8q57evLVUq622zNo6B3+8h1qQ/R0/Pf9mcvGfO9nQ3W1n/hI2k93f2ICW9vzG9TpO8fYa4
miD6Ifthg8K14e3l7SFva6yui9OwOJ21zaJ0PJe686k7EUpV2ykvsKGenMztPgaUYzsiGU8943Hu
gbJpiyr47qRek+7sgIA92QxLlVS/IIDlD3MAsW9fLKTQm2ZqAjXFGdo3YwftJZBz7PahrZ/HKPPO
eDC6Uzy50AgY5mihEcR11rp/XA/GX4xsDS+ZVFu+3uFunqUnOmKRfepnewzjWRWt8b3VpP7i3nVG
HyY7u7CZxZ6lGY81s0SZh/cf25WMkLe2+k44NHZodPOPt4+tHhfUGZ4pTqOfTgs4t1kfLbWMj1To
mwN1DXGK6L3HppX+aafQOjJTo3++/yMuV84qtKMogfEnExWooy5+Q7RSNxO/H061pNN0XyYcbivf
0oIpMgxUaR1H+LC2LTk6e8NrzPzk5o1Z7v/nn4GmhHE1NGMM3V6uoGlZRissYQ8XwSyd3egHE57d
pjVBEc0qC8ZPrndeWhgPwwR0bB7K5sYifi0T/XsR8yQQkZqUkWhFoam8eBIyyigu5ll3gkKRhofV
oWCJ1RBi57lokM5xnkxDdyZllL/cToc2Fvxu81joqZdLjGs1RhBlijUD9CJD7XuZD3Irrc4vdKxN
e9Z34WD2Ys+8rTo3cPemnwnvODoOYxOeajfB/McIyvaoolTijR/KrvX3mPIahwQIwP9mtMd9ouRE
A8WNcgTTB7ooVYx0GpcUl/GTEfq/JzM0YGVlxdes01Du33+5V22w9VrUQ1AT8H4R0F1cSwg4n1Bm
mhPQzN8Tc1cu0NAKCM4AvuvQ9lR541w6QbOXta4+j0mWbYHX9t+pMA73aO5ufnuXERwbvQnHgaX/
OuV/aZQwU6Ad5SzkCSIdaDatB/hnddHpjelRkt3YKocH+P5jeNXJvl1h9D14CMwfrpvHZfzGduKb
U6f7E55yIVmeV7bOHdRRNcA21BhbukBgh/ykTCM1Ps7MzLVPHbiJbTGXuvy2ZBTcvkUUbp7yLMKP
uY5KeSJTtQNKvdLq/+DbPk77wF/K5CDoQwCj81NQX3VRCP/7AHCEM8up89F7ZMKkGF/wzODQJU/X
3wy3yQ2x77D5aTbDwFZNIcqdwkdcZ7p09/6juCqU8fwRc6HuWU3TyK0uVkQ7JoZbp0NzwvJQP86Z
Z6aITFRb3ll0QEPMuFYiq/RUByau1+1vhiumcG8JAX08VCzSI47S5jZnihkAnPCzL2WbNvPdtFgG
YLHZdu4HWM83pd9rKHLxDpn5IPmEeI3D1KUfkq4RGGRjI09BwAp+Ug0n+0OeUe22LPxvT3BevEdz
kV5yMOzSy56MwYWf3jt+gXk5zJzg641HuUbJF7+ITu7q1MlnvNqkvz1FbAkyskBtwdbptKfJH5Bo
9pPzbFnNU9+F2fM4RskzmZ99Lz2vE7GJtVi7KmWnr6lEk3ljmf/Hp4W7AIMiyFVXheDFq52yKiFK
L52TojBO/Wrxxziw6uXgdugJFpM2940rXh2kJBKrLNdHtbeKnS8F6k0/lFZimPrkjEMqN2Mb1NPG
0VVubnmZFfRa6Y62+mAJ/qNd2FA23hrUwND0FKXj3Xgj1w+A2+dH+LwUErXLXzMGbpKarQ/sVgV+
fl8utPO2ZuoO/q8gHfN2CxPYNe5vLIPrhUkKTOTOtCjP4sqIrBAlJpVGqNljy0J90lFnPYnS7+AS
gjoScZGIJT8y+D08yVr19YujR7tH2maL7AuxV33jPL0KLAim2eZW7x0sfmARvV2WbopvEZ7Fxbkg
xZMFp+dSLABQLQX0NtCkUHGbBs0XOwdEsgWuY9EJMJbKuaHBeI2i3nwf3ut0GBWCtSGFVOXtD1Ge
jBZcqMRZJO7U4ebejGqEUtzY0aZmGJzm5RxI7d7lipw7rhW93O1SW5At3bTXpzGU2su26KWyxNqg
iQvNMjb6yJLWpnEqM/yLw+REpT5NmnPQAo6gBpBiE+onwyz/3HjNl+kKe87q0ESDb4UfMaL59m4A
aXSm05TO2WgCo/lQqH58Mh2QFqcIRnfYbtoksB4j5vtKtKH4EVONX6oKixZvcg7v/5jXIbc3j5Yf
s86gWOjSGQ+7dGc1h4gec6/cE00qF2+Yep6g55jMiK0a2RAkwieBhU5mbQXNAy92VFEO+aZMRqlU
3AH/wfDJEgkqDe2n3wiWOAbUkIbePncy4WwH+OkAY80p/GDT0duA4/ANMx6tsjJO0OS773bYNx8M
TWMWE6lIy7OR5GbZxIk9V1CIQMR/nHJdqTjrpwlsU1Q7Txqmj3EoezGnZ6qT8hhmNIV2tIpTvXEG
QFY7ho5z/1ul+rne44E1PdD2rpuDLoYu3aMebKfPNmXYL3qg4b7VNPZ+GwFo0HOj3MzaCNWEv8Mc
n4ljVcnhT5XMbLmot5mWwyXKqQ4NVrvTwQ+M9lQ2Ht18XdnuQUFV6+7otpT2NkjwyV/Zb8wQnls/
UIQEijRw75feHJ2M1cr+MHaBdV+0UQN6qHeH+cY5bV99xRxxDkMB2DzxRdLXervcKhN+dgqc8GzL
Vov7UYu6tUhIUFLF2DyJ+8wek/zYkyoLIya5z+w2ljKYMN0PNKHMUCRnJEDa3jWhboSiC1Mnf4el
UMMD1onB/Nk0ylD+Ijns9X6BSdjeo1AoPoI9suoD79kkivF8uRTbSYHsWeGdNCEhxSQ2cDXllhDG
YauFoKfsSKCeeH+RX9Y311l54AGvcxGU1C+LVD3eEF2qo+gUjNX4t0VscvAhMn1bLDd5Ng0EJ/Hg
ACWNp6yObuyhr1Lbtx8YtkAUutnTKadDPXv7+KNgBgVV+eFprJKEYpaGNKQ2eBzUv4KsEelnEpoy
oMQeWT/TQHv5Z0Uc6f/ywhE4X05xdtj4hm39JP/XGpqxFcxPzpgGg3W0RDGLzyQG+ADHJcBX2K60
1YwvrKyFEq6XVOkjjFsz39JZDZngXeQw7nO3K6IvqZVFT2GyOGqjO75MCZWDApdB96J5REXRYEY5
ye7XZE0NXaz3X8nrM794LIy8MI+PZIlY7PKxLLhf2n5reqephy1AfEurL3q0vK7fTdXSqb0TdMPB
qwQUkcwzqm+uwQfexIgluqWlKq1E9LeTmZ8fzSzL87jGHMH4HsmOroeoQEjtA0Jme2u1nTmJTQVS
qf8wybDTxq6ho85BWtuMisZWVXJmeKFwu4MrV8BmMk6R/8OrYDp9tLopbB7CArbkNlBC8Qa9cKb7
PIncvZeOUXcfUSrWznOBhmk4a6ypoBZk09JuRiufvR0akyYHod7a1tbuw6U+yHo1UaILzGN1gyF4
kRXJw2MUFOJDXQdd0seTP2O2FIKGT742whSrrd7cjVgYhIUrvvmJQ7aj+HKMz7pzl5OjawBtMVtb
dAcwlB8LDwsaWozRt/wnz4uQTl2bG+mX99/j9dHMpBhhOu6JVI2uD7O6kqt/jcjOXZO7/Z9oGO0f
aKLD4YDrQdoy/4ffGwssgUcVR6QyGyrZaDoIYYU3ktzU9AczdH9LPPIhpseiyK35sKSNN21dwVQM
7bko/zIb7Zg/emnYBHd958pbGA7n+lSmCcW0PCJ2NNZMEr79TvPSRP/b99apbFVe4e0jw5/UrlNA
oQpP2N8WLopZrK1k2aHXmqEVM0Ix7oaAL3nbw7dKZSyTWdlQvofCepIBlKEXIbXzOUW1uhbpKxoK
P5rcG4KPaVZw0Hnm2DmcqUs2fGtVGWS/uwzDzXrNPaJdxFhztIm04OwN02X6GHWVlVPyF4DtM0LB
G6Kf/9gm+U1M5/jYHYFRXYPifzVhUByFZVhF88k3klAdsWLsnx3DdfoHNg/bPLlyQOoSDX2uHoQ2
l/zWeOUa+FzsCXgHE22ujASkyxdb5UgTleHrwTr1vqnSh0Kb6YN0ez1srDIxs90MLaw6oXZa5P79
ZXx9ZcKftZZCMERD8jLhccaRlruS4oxLP+quUsqNLOb5s1C2sjdlFExbgx7N8/tXveoRvpbMAxIt
RF4svEschPZM6eg+CU9WWg2SBkmYOuldgjkJFi/OWDff+g798GZ0xrbYUBs1PLZ2w7D2lantUG3L
flbjqZvFdAgZjnMBp6dieKnburTvWbdjBWoQh+r0f39ezDihAV0F9eRH61L611IxrSIUWT4Yp3LK
Q+tA69as4mBhhulD4yF6Vr43fLH6dejx/Ue2rsG3SwQBKM5OaGpfm8br3//rwtW41mL7JTvTKG3H
LbOI/Z2LK69/YIphudPFZH19/4prrntxRRzGeDl0Rvnz0juB2YVmMrTIz2GGc9unxUFA8tnsU4R7
McGvN9xCeF1/hmgyqOqxpZpkXdbFRpROQ99lImctYg7j7rm70d0OxM7JM2F0mD+FZmK1sdIq+9Uz
7qRe3r/h/3jEaytgxbZRWXMujWRJtgKBxjI6daCkj1Oy+GzcQWG+9JbtPdhlsgw34rNXwfrbZ4zB
IAejt/aOKalf3LIbRgCGTBCew2gFVGnBPA0v+VBhYWaYjey+lanO1aaYZI5kiP6O3oDizMLnsQVj
uSdsn2VBJojc7mM1zOg+bHOu/FvVv/847Dyklci4KT0yy+Fd1JdNYwzayJfpuYsSAu54NoZi+Y0G
tn80ZkoJsazyBRld7QRxUWbtE7YO0SrO0on1lNWtrtM9ah5Dn31NaSr27SozHqO69PONnJtQ3RmT
4/0yEsuAjt3zEup9GlRDeqPNeb3dYTeC9J3Ja3Y8OoVvv6K679pFGUV2bibLOgpMQpH4mnlm3OVZ
aWkVG6iAyxVLXbe32pOvVi4XL9vjjCUB5iHSNrl42ZXjgQidRHAay7F9ZsJ9+OaFtSIS6/zalnHQ
jim71qJhTLpKJ4nPZz66OX9aDfQUKDLnQcy4VMxI3iRhEL7fPxcX6t1ngeBk+YLGup93ysij5nvX
zc6d5xdDmtATz9bUXqcUqndRSP94My1VXWwbRFJqp0a8sM+dVfX1b9kZbS6fMujcSu4yYxB1Gs8w
DI1oMw5+HZwnJ2i9TwNa6Hv6Lq27VxW9qNiGvQZnnGk7FaP8qH/yrfbENl4E6TgtJuPH6JjpVO5d
0LGUct//dv/jxXrIhq2AmSpmnC5FJwUasDUNT88he1W1xbue3CbMFtOiG+2Oh0X54baghlj87xde
Rzaoea9VcV7r2xVFs5dkKkWFzlxsX5CEoKiWA1xYIzIkWWVViTOtx1uZ3X9kV3jnk10xEo5cmfrF
2+sGWUUcPiTLKWQkJwg2yPJ8uZ9p25dxU4bDX3NqRRLDGbWiY+KGy4PUda13iRpdI/Z7F53TmIvw
JMQc7gbCu2CtrVnJfonQSm4WM6pQ4pm0l78mRUEpW6lqVg+E3lZ4l1ABmE9ZNAv/NMzeoH+WM0rg
RyOgevth6dzi5zDBSQb3NKb+xksQuY27PkRj6m+VWyT1sKW2ekvP83pEvP3EVskRkSwnCD1S++J4
1nZlBE5tRiePL8a6B74UyK2ji3r+0NVN/YVPhZCgEmn0icym+Y7+cAgn7J3EogLkG15WH+paGH8m
HBBvzYL/x6/j23cAUqDBWZtJl9W8QRpeloTleSr7JcG/UrRjdu9aOVlStBRhcEitRj2MGSbOn+12
AkAbo+HPOwQUVp99iiqKyVtKtLn7c4Dom98C3Vx/RRRhCW1MPEw4hS+jG716a05O1Z4HbxRHMxRJ
t5WSVAdvIc1COWBlgnWDO/ailjfqBden75oQM9GxIjTx/LnYmsdZL8WAtBR5uAr/YTBkRFAu8ztZ
YDgZW36bu/v394yroXU0eLjG0zrlumiZL3tadsBsCxyw6uxNviD4LpPcv4uSMTzIvH6xAAD+U1D9
j9G/zJ98OWJd0Y1R82LS+2rv3/8x18UqxFirTw3P3Sfauli5gQhaBbmcwq2/mOOmCG1mi6RtVF/T
FF3OptMZ3SFMJsp0PuZNUP8UjeUa/Y2fcaUDWt88VTxic1ztrivORTqFrV0qfRbLYMz5xh5ac9gS
moa4vs/eZLnPHg2Cpx6VibFBweqVL/3SDczb5NVsLAayiSnMEHWbKg8/ds04uH68hIk2PqvScJMX
NkMju1dLubR3q8Yue4aX3vm3InX/akFxFqBoR5FDs3QNY9/ukCUyZ3yccnVO67AQP4TjZPUHPxtC
VKgiso9uMOcNajK2bcQJ9Pu2Q1vm4xdMmYp97hsI+jm6rK7YGJTHayRRVNE2bO3B98QKqvojaJb6
g5nPnDdluSQ/kmKAJt01HHDbpq3Cz6AWGoxkrJlTRzhuEhxwiC0FNE1sc9ySNo7rjkevKXJnY2TJ
5DgbU4SWobeaobDqLumTKtwvo+2lP3wmrYatC7fa2xWN1dB2TTJS68VWTPKA7+yrx9QrHfjpTeT+
SEZ4kkc92b76YJQTpuNF7evYziQwYuQYdn6nPZlLBtlQCt73fB5dbI2u1nFrpnm0g14y2vc+0oDk
LpssWm9eaRPaoRAIsE/S0bL8BB7oUbrEGKRN2xibJdvflH4RVkWMlLk0vvrI9hB4Zo5EdfT+93K1
VeEIuGaOhM74E6O+ePt28ZbzPSZN0rPh11b/K/OGcIMd4chI2tgb26gHnJ7iyO/cqCpfd3+5MCcM
LYOAVIy96u2FddbSGwn99Awdfgw2jWdkd8of7e4fVNq5Ouad1QZ3EpVbs5nZ0X55Y+1/B7dXSBgt
UxHN31OPNCqiyDPQx47HvKl76sZonY+pa2EiEWuEY78yTrJbQ8vXaoYAHy/abOj8gHBdBfL2VCxO
ZdfiHBkUXw6WmIMtHCP3MXBkcqZ5g/AVP46EWmA5loeKAk62cYXlxBQVA9TyaFVvVF+ut2F+0zpK
a9J1RAR76SORktxpWVbVmTUPDB0bexd2gNXI4KzSNDc2TG0QLjBZ4OxV2slfdZBE39H9MzNvOM3Y
f3l/aV1txQGBJMSg1cmENPSyv09J2VdaJ/bZRDPEV52Vu6VvjD42lkB9Q4kg76Wih483wp3IdfLh
/cu/qlfeBDFcn2QIRRroD3L+9ff9K9Wf0I0QGBjR2R6QAv+d167YC4ty7PZ0yepmy3Bfu+q+igyH
lZhB2xQr/LlGdyo3tTc2VoekP2ocQV3Oye3PMG6N6B74AbW3TWv7uVVs3v/N13stzIkVpEGnkmD4
8hU2TpA5WvDCGPcxPjOd5B05L0biYenrgxs6+oaPz1WtgFHpV+Y0RRj6G5cUX1QDdmv0o3cOJrc+
9kUTfAxLPcvYxnnxIz4cUxFjsGc81UMW3OjKXidyNA4xlVuVAkiQOCnfviDMkJDiLZFzZtGGdXFv
KKv9ol0TR9sNFArmJ3TgZB49xXbOK3vn5Up4STzNklmbQFhDGKMT8fqYgMPElpIhhV+ZDufmoS3H
Qr64plDzobHn0orpUdb2RqJxehm7YaJfgADQyTahEfVLsbP+j7Pz6pFUSbf2L0LCm1sgXXnbpm5Q
d3U1NoDARcCvP0/u72Y6e7RL8x1pjkZbo51ZJASvWetZY12uz6ZpuOF7bQ31h1u3JRY0u1zITxbO
WiQ2suKXsl8DHa9r6QU7CD1zleKBmqLr1oS/hO9wGQl7it2cTWfSubb0qpRTzrDS1TTb/Ls9d8ON
qgqZq7jBmunMSY6a/1E7VhN+ci9dnuyMnPi/c1tDFQgg8aIQ9D1dE9IshqvMq72jEVnFr44FwLG0
V2PX2+BvxVJ8/ff79798Jso9CLaMfzkc/4JA1kWnstFQV/AfzWOp+yXJTLtNSFVSR4s6Iy6dYPnk
Pjr/If/5nPOI/yMatii3GDxf0jH6qkcQG8r52LLlfvGCLKjjgoXKFI8mW45PLuvlI/rPp3GknJ9P
7AuXL8xgigy2muZ87DFhM9dqSxN7zBj06Wrpgl89WpzP5DR/XVb+wvPAA+kCAHtQGX8+KLm9KCkR
6h/nJvK+ErBDaFAf5nV75+pqwuBmDM2LmCiePunKWcFcXlyOBao/i83jGU10OdieCUJW/tBuV4OK
qjtfY21PDdXafiyiIrTjcmqdK9JEvCpxZd/oB7yZ+e9xdpCbtFXdBq8DndJLa8vxw+8i9epoPIFH
o7J9SH3+2JY3UQDW9XsnVKP3GVvs7EY4OeOXxc7qG2coRP6lkG7xocuz5SVoffXFQay3IOC3h+O6
BeEc82MYv4s+09atHJ2sWGPsZ728p/CYb9rQGLY2HjecjOk4zvP4spaYv/a4Q3sPQ02zmfaBZti1
yNA0PfGD/DIL6zJL7zcCTNbxDqEIuJVhWhc7oWJyHmbdLt1rN3k5w67VmjEgCWf0zKPrtN1HQcLl
vVVs81urLZ/BFD/hK5KBsuDlV+rfk7J640l4Qy2pWBxp76K+WxD/uezLif3yXKKIA7XvMi8P9lto
FXvbKcLsKsIXyegIqRMm/SVampeOfUR1P1iTqY7O7A13yvfMbieDufCOytum4oAjXWdJNejA2JWD
rMXt0NTZyfUWAJBR5cv5cfWlBkPfRV1RxI3u632+jWOe4gfsK5SFCIjT0hTqVU2ZaO/d0sK82LVb
zmgjXPzr1fVklnjz7J28CNE8eoSxm+K108v1RPGxwNbewreWJiFAjyV1nVZW1M1pThX1nXLaNeNK
TeMae0Ghf84G5Uhc+q76CJVlendL7TAFmhrbfoqIiszvWk719bYfwKDFHbQsAC6bNodYrJNzDRhx
Y2xlhvBVSlTlbz4W/UdVbMhwObVXnC7A1Ipk7mAvoONxon0AB8E9WOR0VKlqWJ4edTjWe2NYFjfO
udNsMBWEIu+lg4PzCHIZmYpu1JzHFuPZX8uay3fT7L1qh8XWah7cAFH7DQ2bax2MxZPWbZRJRyZy
9sMv2+xt/Sla/PIG+aWa8Rk0jnVTQ795D3SB/XTDB1ug4Fz6kXuN0dUzUrV++ZilzvtrmMVYxzEK
i7dy02H+u/Wzon70MGNrWjG/rhGGRkGWYhX1s6OTy57mZq7brxIhZ3ZQzE2yZMUJ+DA7LLt3roPA
gaQPnFK7Kt98EQueAWI/XDmOKbLkDk9yFy7uCfEYds3cmk3riQfXcJ6hkawBODyW6EmDDOK98GvV
pPly1qKwPHLteJubaXrVVWt/BQLV6odRVTjwu8a0XspinvMks0LDT9eAk+UbiShqtGKkV350Zeeb
+4tinPshFK45JEG9icdtK/1XAa6hTs9EwFdTTbp+tZfGxCbqBnqMmxxV0qnLS2fd45ZsBiMJ3U5Z
FnfAUi0pFqio/cFGd/wRTf72hinW/GWWgnH7UsyRfJvGeuhicxjDQ3Q2tKa1k6EoyCyVwZdwqBpS
ja6sjv1t4X/oRlM+IN3P3ZJF7Wg+NTU5EvGkJ+9GmcKi5tazJ9MR/297LQftEG2OUjENt9FBLRQA
mUg4ied7Pcp2u5fmsInvxjgY5zxYkwet8ha0yTwPQ38D+j+bd6YMMi8xte+fRhtD1FVkCH+OHS3U
DyY1PXpmI6JdRYsRXVuzq4fdhqXG22dt7zE3s+DAomXYsm9jyXYykTbchtiaou7b4q69TJZSDd/W
qOehzYDnfnXKPPpezYvr3gY2rReLM2++MoYsO7BqMs6+pnEWR5Kg4HHFDQOyq36zyWeAblSR8dwb
vQ3XDhtJslhTXz1ZRbu6Vx3v8ILUs2w+SY8e4bEvzam3Y0Zm6MaCPCxvI5eczitc5faVsdVstFu4
Hf4OJN7yJWrIuEvnUVDMZ6OlDE7kzvmOZ0Bi+4+qURzYVlVBGq5eYSaFRuWHpWk0Mkbyg9WYGMeW
tnuOBK+3r27Z2O1DP4/BeDWEg7UmjLd6cS85dwyCEPr8Ixs9a8OHJW2oC5OwXJ06amIDgFIKDAEy
Khl+i3I7+iqNs0+XXZIIaOzpktKVu41BR4675QSWIFSsTFxHp+d5RQejZYbZdL/SN3V3JM0v6hpB
Er72RJwpa1Xcle04fcf23JcnKBfjTRNGdX3D9ldfCbNozKcl0i67d7e14lLaxpyu/oReazMXeXIs
VoOphGEmTv2yTFWiWkdFEPIz/1nnQ/TqsiF1j0O3BsXXrDMr9ZCPg/mdA6T7OTmFcbuVpdNcFXj5
h28MaSO1g7zBYWT842kOe2bWL76TWfJqhs15kCyUy52JGtL6gc3dYCBiy45ZUmaejFlYC+Z38l4H
sHugOVgBgzxCqBeUW39A2bP1PMnaraebzV7z4G6bWjV8ENscfBRN13X7UPfudDS3afq1jnlTMxPq
2YrxkFfGQA6XsXTp5G78d+geyELoOoef81TCr/XDxv2IUL1moAl0YUEEQ+WYaj/3rPe+8K32Jtoi
gjBjC69J8zWT3Kcnd7Ot4jcjJduNa521X3XjteExL7chT8JGLEcCutzwhPvZ+9KgeSaiRKymtV63
1lhcB96qvd3QDoZzXI1AuolCv95cM4RRP+CKwh6sPMM0rgvpN/m1Owcgf6O8dIMbGgnzUGKyaPYd
qkDz1dRmBGKDLo14gc4Ue4rHrv2Zc07kSFyly0o9wDyV6HZy/AP2C1Jazz+nn+gRTQwr4Mk4dK72
grjFRCnuOKHISzDznEDHZWqXkyAtGvhlV4yTn/aWYfaH3A3FF8OpuuwXraOb7UXr8MIneqfaWzla
wNQuW0I9g02v1Z4aETF6jl+/iheL3M3bdu3KKDFUPsw7CzzEnPrT5H3VkVrzhMmh38WIQINqp7qo
+SlhPFv7Jlom+zCVTbAP3WKhjAm7jAotktFBO0aEEHMNxp9BhX8BJENuzr+DLiisUzcRunlkNZlP
Vwt6mwo9yGbZU+yLrboliKvxTugGy7TJzl4UY9POwDCk9VemeMHo0Xr2Drxsf1gFk8vaR+Q3G0H5
RvPWUOsWSt/XaCfHxMOpM6dlGy7hHTKMsbgHjFLNz+titNCho42SDi9EdDCmMWjbFBDISviQhKfs
6biPIFcTVZRbwUM2DXV/y+g8UE9NNVVf+hrR11FHA0AnKgxbpsrp129GtzDtjnufdO1kYd3cH43R
XIJ0KBvP2LFCkUmH3r5Pl9bTCy01qjI4fu2EGL6RhaHegYzQibLsctwdN3cTHEJbrKdtttuRps0R
/ltdu/Wwy2Slak4qloaptoPRP0o029c5Lqc8wcA73paOP/p3QT+XGRAkLb3+uqMBJMfS6CIIGNRl
NLtGZW37rXGdLTYVlIbb3hv6YSEn2JBV0lEcixvE813FPdsY/imYvflcca9G+ygLbk+KR1caQSrD
UnIys0dZY8MYxhcClr06tbqwBXrExsLbObqd7/2tMtZ3tRkdK2FRqZM068FBs4c/GLcxwvwxISwk
sx/6SI2Pm5nPNQnC8FkYvo4Ro9G4xOtm3mzCKt58Fk/DKZujlXMrazv7CbU9XBcE5NSeEUcX2mWU
UQXpDgxu0T100vZPDeRzZ88bdRZpWEWNSCfM23na5qo5+hnC29vCXLyfNstGGCxTFBQHA5n0sXQi
0hOqoa7BsTBHNW/UpgwnQcEIVJOJiiX2oqReS0h4yF74aGA+k1y3jvnp4KsDN5H09gXRC2aSjZFT
36/NiJsMg7rA3tYTkGgveonuEGVRLrlF0VpfxNaY3CFgBOqrIhvW4lXX88h+2/T6o583pbmDvECD
ZwEzdJOuhpSfel1nKiJ0Ahv1dexJtJacZDJqkwUQiKAUmWr1MzQoSOJmCj29y6OowZxh5V4fw0wZ
1xP1iE0CaSith02ik4h93wgyUurEBO2Xjj7iVhhbewdvy0u8GhXRbRtBtNpxlZvwVJgY7uKp3/wX
0kqoPjuSYXNMKGKEJjb53o01T9oh0VjoksMKt6lqwq14cZcx20dU+TlSPBUNX4LMXqorhP7lCxrM
YN01q7W6mPjgoXix3c9Vt9NlS5bvMsxDcxyx/nkxVUYQsjO14OSAUMsmHY8A24ok0/XkJ6L0ve/Z
tpKpnNmbEe7kPFE5e2vLjjJepm3yaCKN0iK0kjOiY1jiNfWNLhF+3xq+jYzUxlV8xJcd4nIN/Y06
F8HpxPC70Ca/m4AduyxD9s0PZ93EPnLUdGvoCmOmpIFMeqXb4CovmBvtar0sb+vsor9fHFuPOyqQ
jKvPQMz/UoxYHEG9qIWgPAlvzXA0bFyLpcjHwAlSZzGvkWl4n+qu+i6F6eovounmOwjGPtNTVTog
BCO53gYjs6KDAl73VjgbwUqmCEMs/kZXT49jNkxXwiUDLS0UALVjPdk2yzk4uSnoclleiS7IO6Kn
agBAh2XD4wvVf+14kTnl3KCAgbwSvkD7XYYrRf/1Q2659bsvfUkMRugO7sGZ+W01LzKxi7SHk66d
HQMUUO+UUhYxQhbdAe3C4xrbYz/XkH80W0tG/OaeJV6zXbXBoqd9sHW9TmlqPJW4jexeVyFnF/83
U/l1J2TNSWp6m/sVPFWDn2RBuLGzSix4qWR6nMwmGrevXc0fsRcEIvjPtq2M8VUauKRhFwnge/kG
3BX1QRkGsVtiCUhsYgm3t2z0tb7jJaymlJNbeKcF/Redr2eeZS+1AZBFQ0hCuRxuTX2F1l7X4PE4
xfIEQZ8/H2oWV2NcVS64pA1YJ0AxKWrR3imwgooi0QfaTqNjYtLOsUrdzvUwPubGMlYHH10NfDTe
TlfKb3rAQo1YeWiR5srDZjEC2xeiNfvbmofnx1ByUEDXQQy+ryRKmyqeZFmXu8xBbXEX+XIKvvCi
tYLXvLQo9+O8kcMPK/PG6kHqSFs34TjwCkABK7dbPTdEyqt1FeYOTXf0k5OV91gLp7aPJbMEmjS5
Gi48NWltu2Y2ZLknRcv8ClvWNZNhJjSIlgybRuyuKv/w82oy6eN8A5g5qgGCnj9Zxfw1NGNex2YI
3cRZEUwU4p/zOiK4I9Dx1nzspnFIA+V12z6sx5KndQLr/smQ7q+JJCpIXBln6/9ZP31JLxh475ZU
8eVJuCT86NqvdpGY7D3Q6p9Dz97932e8/2iA/pi38nnnuCR2TTy6AF/+/OtmEak5ajf/OGDFpGSY
5ZrPc+K2peD3qyxXJcG8+du9X6791VAbvX/TQMPoH6QYEMDIzcrf2MjYZToIwwCEOTnYqaqIPUNq
+5X3PaQn+wGtYy3jtdm89uSrrnppSReqdxxkUXQsw9Z+VCvHVFyTMNTdtEPkq2NUNqJ4jRg1ecW+
nbKVyRqjQTd7L+F5WT+KIcJYgwKwmzaVSHOemnc68WAVjOgYh6WCV1aRNlhbGrzAZTYxrxHzu51J
u7w2DQKo95Bmgvxrjf5kPoGn71MJVCw/wWpbZEJOLVFgDBwt+0axEd4R+gPfYJDO4idg4ZZOYv5x
aHs8CPruVbsypsAnxaH9ElRR/VlG2OV+J8RmzOQ4IsQchz9L3j9/K88RRKS4bnBqcS6kGMnX937N
i4M/SnHbM2lc4x6N+rFGH/zxyX1yOTnmo5kX4505B1qj9v3zozdm8mPpNf7J4A+7miDm7UogjM9B
J5f3f/+oSx30mf143vUhvmf4el4o/flZq8nIJvMq/7HFj2pRSG7RWINaQRqN5seDhXdQRk60Fw3n
Ink/2eu8sNzOmp/GGU29gwAJPiZTODSXnXC3cUOx05KwmCxun/upX1Wyr+JwMTrbOnzy7S9sm3z7
82OEehXJLNEDl9q3deHkDtzNfxwjXzywfowqIGNuJOhZi9ut88WbMW95vHGi+se+7Zon0ffqW+/a
1fiJfOhi1XD+LnwF9nEh2wa2/xe/2ryaHgIvt3hqc97ccc4MLikabb2poQieC62DHfiE5hNq88UR
xqcyPcIDwuDnTE10LxYcbTVhuFfL8hiqNvuVzYV4yYxw237ijhm7tFlctX4Sznu5Lv9/n4l2lVgR
O/jbQNQKKNig+8zHld8mOvW6WNvr3u3aUMRt1py9GY6o/UM25qIbqR148303UBpszHDoXneMM0hK
/uR0vVian7+VTxod21hy784yrj/v5H5zs0Yvo3406203Bc3qMxoMTspmaEb0NkvaTLsTdreyaJ1j
AbB8+GTBdSmvQwbCdgJ/e3hWURH9fXG+13j2pnrNrMdWWnlJsbuU/mHo0SR9c1RmPpxnMC2LhIW+
bSzWsXjNalOJq5bkIBMNEDH2VkwQjCcI0bXYzX32dr24R/mC8LDhbkGW5aUXXur/hm5gxWdOPiBi
3vjVlT/7ES8CIYt+pRI2hXHjDuuiTzD4ogKD1rwFTFgHwEePZqiiZT+ABwZICfTcxSreOk37bLdO
Pl7j3GpPW4d7/feAH4BZrjTAAgLaV2I8Cx4Vhe88V0gDgDfbmU4sd5iehRbFBOJ37cuQt0dPV5ji
DbWOllg9tdfWGon7DDE0G4Uor+p47sNlfQzPPVofG1Mx7YYFpsCuanLPuOqy0huSed7UC5rQ0tk1
y5TRB4OxYt3Hbs12H/uamccaN0al/Id21KuXtqsEJOUXWT8fbbZlByalpvHEt2q+ncV7Yaz4QZvE
a1SJ7smsV3HFPuFuM/CxPWQdBeJnYu3Lp+z8W1lEc7ksoiPed5dyxN7ogNi7k8XWXS03bZQJ4D3r
yk6/6i2RtG6FzbVu6lLtc87w1NZKgtwtzrhNM1pf/v2ovXgd8m2QBroY0R2gOxw1F/r7qVPYuTtX
Pk1bdq9GXRwj4H6Jakb6qTarf4c4U4/Wgov7/+OD4WlZSDJ5wi/pJ4Zye5tp0/CkI7c4mlXFaK6F
gM8/Fg9VuBpM4A3+4eDX4vjvH31JRjj/0RyuEEeif1ykl/VawVa2NPVaPPUqKKJ0pCSPQPQRZ5GE
k18n/pQ1zku5WAFq5b58UpiTvzZRJT45WP6++CQB8GXsf7RmvLH/PNoMphtDhf7naQ64093Msv/p
I5hdr8PBdGX5ozL9Immwd3/55BL8I1L8j5qVa3D+uVEycilwZ12SbswSYP4Qjc2TOsPs2FM4km2z
bhnMNkz3ziEBHW4FEW+RNvu4iNx2e9baAx4yrSxYi7Q0dKVulLHY/hF7ncoebQ4d/VvDGF+rD7qT
SN3S9Elgo5VQxWFi/t8ljDUzhMr9XEh09LW9xn6vNablbbDsx6Fuh+tO5R0bgZFnYTctpXkrwspe
E2GamnhAGLxUyOxbe/YK2TLcZlvh1nsAZN2yhxJksFfJJPOZF8qj7sF3VtpFzqHs0euk9A9aW2O7
I6CEtlOeFTGHMcC/myDzn846idkM3reJ3KMkx8CXsTnwGh7RiShqRqtF5T8wzRQ3bYUc8LCKCO9x
Zxv2zKXigk1XA3uPIO3hf81psODLS8RoM7rx4HPKZ3JfqvGhzcJJXCvtVU5yVooBPO08+uM2KRhk
A2zVQtf7YMDiT75R0MUBY6evNdxhkCpjtenvni+8tzOdJtz5ah4foGK3/mHG4lNBIkUjkBRqIXCX
nBR1DEVrqC/KZYlbYwUCde47g3GjFIVWHPa0DTt0yjXoPYXlZ7CTyBrd6tegAJ8SUM+uvz3kq3Tl
W4hN2n84p2xtD+SDGEjhu8Ibi2SNAiZ91CVOQi3lbPIoVWveVpyDlURqug0uzc3MS2YLVh4s3fXO
9H3wLQUfwvUbkD1AAz5IaQsfWkzlX+wObkJMjvDSpnnb9VFqC7jE5tLYDSMcXLkgwxHogj+A1JhE
RQFWmKC18IopSbYePBV2b6zvMS+rcKu+AklponQ1zqRtv3Fa5nxbbg/rAYmlWX3rHOzPB9Yr/cp8
ToK9R9A6RklF45RhJVIsonYe46PmtDq6MU+MjZefshF5nSLMJ9KZo2sJX0cwKs7NjPYwIJCtMCSr
gmkJxJFtgI0kxHeXa0S+gfs8rTAVYnMFQ0VWsoj89Z4boRE/Rpti4y7TdqdOBnNyL/YMtBuHYAbp
QB6AqsU1zJzJeyGzKV9uNml6Y7zown7ftrXm4VJ9ZF4rW4Rejbm1ZKiTFYtodhoJ8UEEyrVeDIDX
W773y2I8wSRvaY/PpQV1DV6AV230Ifpay+9xE4yZ1+2rcGTUdidQpfTGzivWwUm2qh4fF2bTzYO9
zasXz7Uwsk/ETJfKUrJsrXMncFY9Un27l7pYlFKWiT3ZfBJswdEzV00EwBIl4AdjhfKRspzBDZSJ
8VBhd3qZ+6JpGAWawSswQhFPpvA+OT3/PrfxZSMo5WTk26Gw+vPcFqE5onF1vEfuto39+RxqhAex
zxPEmo2l0qHIVrHcYXggLCwdGfUU//s7jCE4iJGzFOkccXjx4vZH1jU+EJunVptUEEOT1/cjAxGy
mmX27Cyme/SctTz60xY86og0JmMqjU8atYuxDi8RnpqIPhqnEnLpS0GrRkHTRFYnnhpPWAzW2rKv
86ttGNbsFdOqH3zywrzoiv75vLNCkrvgDJ24rHMbdhTSRd7/hEuneOysoPiAd4I/kKyQe3PEBf1J
8/FfqjVuFApqcC6c86F98YpeegLQJAKmpzHI2/ZotBqBALB0hmuy64IU90wY3sER+NKyyjlAMR2J
lKB9uh0YXH7ibv77vuMROHsncOza5zvvz/uuZ1wc9WBWntTQNW/j1MsbngkvUSB9r2twgToR8HZi
pY35kzrx/K/+s1xAMEzQpEffjarwrysf8AJttOyeGB5X7EYcM9XKm3/oIMS02Xg0fyzmnv69Svkv
H2rhZiRCwsM0Yl1mD5K9A6PdL6cnkPR2SjxFuEMWYd6sZle8djP2ih7Xyyd/6V8XmfftGVAV2ahw
z1HWf15kUIuw1RnaP9UN2FAhmvIlrMLuPQpGkIsdr3LrejsnVLRTNHyWEvJfPhxhKlpKXFIk2F+C
jEhQ6oDbLtWzCKqGnNLRk0cDrv/B6pGPBlHZQf5l1AEbnz3WJ0/XRad9PmhZx3Cs8E4G+viPV/c/
5OF1hclB4E97dr1C7UfD5Jel1iBhsZFJC4Lh2Bq1c+84nXtllJX1/L/+2rz8mPWcG36u/2UGV9Pb
6MhEZzyGVqarfeMtxXpTVkPlpi6BXCmM0oUfoO+izxr8v48Vz7HIWrOYDLLWuARVNJY00HcgvsEn
nj/0ZUUhZKgOt4ku+/1MQ2t+cqkvKc+cZGSs0H/g7+Q2++sVwvqcgnHs3Me6ZD2DKqlzGCv5YbEc
c4or6zCuXrPfcOQ7+0m6rcErPCui6SvvG4NM95A94iGf8g5Vids41R3DIuqyjDXaM9+ccCNeX2JD
XdmtTvRrDbDg1nG96rJLrEyszhjP5UA5/8ko4q9HFok+4/3zHMLnwb20GDS1CKTRkL5Z1WXz5JBj
dMSTtmWkvbjesaqX7GbZhs+ikv/6AW0Liib/D7csa4bLhg7FvMxgyblPMgO0cb0ujrjJpCBjppNR
fVSDMb//+83615vPZpVxrjwgePL+u0y9LgwOo1nn69OsDfEySqhjQWlVh6Khov/3j/r7kvIwcLcg
mrBxQVxGpOd5QbaIivLnvuiHr52yv6sy9K9bGnsRz9nMBsDoq/+1PT9b26gvbCScvNwvI+AHMJlE
CMjsqRyd/Jo+EROUhUxJq8y78/EFX8uWUpMt0rp8Mvr8+9LyyT7IFJ5I3FD/TOP+4xjaWF7oupmL
546pzJHsNSIyrGXI77OBUNBPXvCO+V8+DkH3ecSKcRant/PneY+nzaVvK4MnKio5PMIfVpJjfquF
IgxRuOOHGZCrC6YiNAsCiSzBwJGyv4oxhGgCUM7VQ3FWDlnEOWEe+RVKWZf7sSzFA4oOke0dcMo4
2I2qJPeD+VJxJVl+OU3M8mrCsjFPxQjwtsAUOwXeUg6JS1rTSSmcog90ANb8biFzau5qDw8RnV3t
Wvp+OgNk48kgi/I4K3TjMf4D+aUXpXiVVVM0RAyU/nlIvuTbLp9N+W5RK+PN9yuUWWs1Ogt+7ba+
GweUaSnFvAmTu2iHj3B0WQCt89hPt940Gt8rz13mOzQO4xeMfsa3ECnpe7NZTrUjim178D2RuUm+
FN50YyK6fnJBTr2TI0LDKwaEd/WyRggxtMZFXto2PKaGrcutcuwSIYPZrNXVJKruac4QJJzadty8
FJ/KnPQRoMarfO2WNp4nVMwJZl8ldqavt/wYrCtCu7NT/QtybSM6wGnqf6sqRO/rN6RJHpoQEcZz
y7TA+BjsRXYP+LuqlEq503svqjrzOmPAcoP1pEEmuRnTb/5Dog11s3qP/EU5O3eayzZmXLO8GooN
2tdu6NurYeRNipdkctjjIIGt0rWw5u8OL5FuR6Qbsb2M7sblbJkanbgniIVegH/uA60aPNJD7BoM
2N2KGAb+qLna0UNIh6b3odmtw43LvKR8ZQUsZJrRYepktHKnOWpNERqjS1mCxHM7D21iK6yEWWPX
xXM3V+7BK4WYb+XKvCZhi20tXxBg1tlViEXIXnabnZUb7lNUBf2bsG109p7M2y+A57I6XfNlPixr
WAAJ7M5UYsduBgjN1NhFTOG9OnFhRzTFBlEjOi27LvyGwj7y3+VA/EiKAH16lbkbVclkV0GF/MPH
W7ZO6EVuRAi760Q8T/ljzh3D36NHNhgfLM7MsnHpVfWe08F9zZ1ZvokGh3iMxK7dwzKPvLuqzMNb
vB5Bu0OFmAXfGHx3fcrQDtXIZvcE1wXc/0VckrVWgh2avV8c/tP4OHtK380GruCU9AfWBTOH2xwL
f2IfVnaO9Q377GQ+1NPmswIMSt9/CjPG/SDbBVOuYYnMI1UopwhziFrJOa6mQmLKqEtZ3kPP0nof
TUUevHaLRvock81bqJivuppV6guWR4lXGK2z17BIQTGO/rwc+5KbjeemFhq64sg3ArHseLdVMUzf
hlbN7xvs+F+Nxc2dYI539c24RONbm3W6vGmzpepOGrUM8cyr76OQqHRwqkfhiZOpM2Ph9d+W37wZ
GMivbAjhecpmxkxrz5X9LlG6ZMe6Z3cdwy9AD6Ywc5WpVbARPJGO0SClbpRwHwnp6f2kdgY1vWfj
igRmmWS+PVez11jHVq4TNZrnG/VB1logB5p6Apa4H4lFCnlbHNHyaRaL3YDATxRLva/6suwTk+Cc
JbVoOTRnQ5AXqbngDzgZxVzlV0GQtS5X0K7WOKyEnTE1bEornbIBW+mmg7VKq84ryz31kc9w0m36
bzixgB7MXqa6OSYmyNm+b/z71x0GGzbgZ9zG6+Rk83y7ZIzwEmGF7UA0gY/qws1t/4vKJNlwmTsM
t3gSVgR2ciUQ6NrpC5R6aDcx67uGBTFMe16/qzDXN0ntEkqakD1S+U+RP0sO5qiCoZRoySIZEV5N
ZEdLAuCOf4EtDz6hmB/1WqqPrerbV9xG43xcIn6guwwFlCZZycQ2Z5YdYvf2LMnvkSR5dyRiBQu1
1NDYKO57p7haJ9OAK1pMjUYDqPvOPhjkyoWPRa+H3x0eJVghTWd8GCjOF7KNIk/upJNh9vj3MuXv
qTpNMqwSj8Lyn0b9YksWdL7tktSVPXsdtnsGmT5qrzZii4hAFHziXnVYFECSBS8uQ9Yith3V3cPM
cT+LvP17ZHT+KigyqM2YnpmXW43A6ydHVkv27LazQsXstndhKHtyK1tib6ymLfe21Rqpys3se2Nn
TVJag/NWrLP11IcbkaOfXBv7sn1m1UN3FQY+91cIyOjPImPF7ReGEHderP/j7DyW3FayLfpFiIA3
U9CTVSqnKkl3gpApwbtM+K9/C+qJCFaQodeTVty+rSSARCLznL3XJkvzTqUi9w3nWkSSJlq3iHRz
Ga9r2tps0fVpPIahxjcq9abgi6VX6o8GgMDu+k+63FWadHp5UHNvlaOfef6LTGwpMcQH45lGfHgn
Iyup1ggUisfBGuUz6tMUgWDZ9jfuxOVOnWEhQKOYoYzDWe982EnIXJdhbzz3kcfeaYqiLWu6+ynN
pvyTbZcv/36VHEaoA7uUpy6OWUjYxsLQpYEq1Zb/Ib+GkpiELaCCnDpvaxVyX9dq9q91GtrnNtQt
inO4TDlXnl9kWUHeTrooe7FazgN+6NWEa5d59wC4oiHOdqxwbtHYIs9PurdS7S9P8cA/daKYZvC5
S4jF+eBxzhy38s59bvuKdDPSGIga0THxCMOK5LpNzXgvJwqWOOGZX30f6LeqZh/8BJCHiG85lc0I
o8Vsp1svhg5v1QsWJMUf+3SkJqXNCK+w9iq603gPQ7V3vhae4nVE+lrdDRzX5TRz5yKVi/gLIhb7
3vObQA1H7dLakS+cM4wd/bwegbvUzCOum+JZ6qJ4vT7RlngT3iBGtOcgKvQ9cBwWz9ypKtw7dlfj
Soui4SD7AvVtTQY63C0EBJlvVdL+HaZe/EB7QVHIZWUvohWqoO3ewgPYkDyeWqss5ju6sWozf9cc
Iei8Af8FzuY1xD0ksejvoIvk3o3F+3I1AMI2H54hRdr8YXEICtHTVqC8xUsO5Kxit956ePk011ds
FXOBCd1kzXKBBuz6bbucKX94EVAb0SrRDF+M6wlV4cY11YtB1CoHG0+U+a5pXfLZJggf7DcbaCGr
uBv7r33a1uh6J0gyN37F5WyhcKDPQRy8reA6F78ChV6aATcoXyapaT8A4kSkJ0QwONqoVBCcTurh
+mVfDAiRh/ItSwQgPktbVtpqVSYKITb6Cxa0+L7uyZnE9GIdaf7VRyNxuxtVmYvbDHECkTXaSyr2
81f6/HVIA8+rhRZldH1UgQTbUdzvCO77/8xoQgKedF9HSxp7mJPqAXoV8vN/u16NT43O/sT93/DG
4nX0Rj2wsjYTTyhRq+hIMpTIHp2qAM9HiN5EsaqySGq7PuhyTjMot3mW283iUwz/5xddhLP8MnPd
x5TE7V9Nw6l5J/mn+k6Hhdpv7CEX7dbAuCpero+8rOKy/NKbQC2m6/qsNlzcbrUViNUUOhQIWLwf
QZPb91U5aeYm0b3e21g4ML5ltquYUD0Rdd+YXBc9C/g1vMEOIEL+MNPjzi8crZ6AB2aFT2VRD98H
hNWbsZjyamXILP0GuazZeSQRPHm42XysZO1r1XaT77IBv1W7utgU8lvoGtCumdk21Fb189+CntKU
qByyJw2A9NGtNIwDoZ7sg1qAWNZCYfut54VYb9kZ7AJ3St86MQXG/voT+eB3sPvkDArKhdtCU+L8
dySxZrRoy+2nsVOLg0A7/cnE/s05EHHST1Bg2nfHHOSLgVL1nQJlSAypdeMbcTktbOpaZHGwQaY4
t2zZeSnhv2A4rae2o626sgs8E8QLmeqrUBtzXEcmTA7w1XEBD193Wn1z/SZcvhDUZB1z1mCTqgPE
4PwetLgSk6FWh6cGH9NTqg35dnJaHCT4dnb4lJUDt+jWl2W+sX83jjRoQMATDRRqf0Ck8035q5oX
KJbRVXnYPslmaj3cCYVX+T12rAOVnWR3/QqX6+o8DPeWvRdthPkVOB8sRqkgIDprT6RRICLG8Uut
IpfB73hQg21omLeQIsuF9c+AyEjQihk0bJagN5kP+LYtxFzmNHn7oZuKexs37fgJqUd3YB6nb3TP
rQ01XIc3bMoi98ZD/eiSWdXZZ4HoQ0+1+HaZ5QjPSK3Vp0nXSXmm5tWNn8I21LA0x5p2yOhNZjda
8hcTmdtsmaQDGgbXzGxa3GY0LblMR/XJCtuYwPZmArOaxq25An3gGHdUkfKvVASDfGWWQfTr+kP+
4J7P3xKWdIothruknZYc2HNQAsYTvhHP8kmtE18qyL/btGnzZs/XK9kVEVUqQnecVVAAd7n+Ay6m
tDGL5mjbgOmiJ+wtZhnNhkodFV1/muiYNWszrhTzkGLXx3oUhPHq+mh/pNpnbxA1a01l4dK5bFoc
i52ljAqdGpLnPRXA5QikrjuLpJ6mNPs7eqBNuWtlSgh4HkQNVsTYRpBZWmBRfyBgMUgLCbvO2LcF
CjPwa3G6bYFkZIbfmRGCqVVtVhICuBzVytlYJS4BuosJ1JbE4pBWOa3rV7qEFJ6PhNz7k42WNVux
WUOH28mIknhcVUj55eDGFv7/+czReGbzEHeQWG60Bv7U/pf3gi29xkxnQ2MaiyVMdnFT0k2yn7Jx
oOTUlU/g7waTZCy8QmUbcJqI8MSe2rgqN3Jo+p1Z2cV3+KAj9nOt26EaVW/9qPl5L37UrFBmh0Hr
cO6bnL8OkamD9yTM/kkrKHbviAQQ3l2r6HmrrTKwVTtuON4x9IS1t6kaUKJYhi09fk6wC94Kgb5Y
5A2YOBqCSm7TTKiZJ+9f6y16u0hMQzk96XoRZcSmR8EakiCRF45WWVjaqI4laWCsr8/Sj4YlMNRj
G82e50IlT8yYA8W71J6cMlatg2ILG5V6GVG1BinTKXcSKdZW1k1zo1H1wcvI92yGqlGdoEE2r49/
Xe8giEJES6g+IYBLf9vCndaRIHEDwZKn1jeu8o/CYvGoZ48PvSkkCawpi7vLx66AT9ipT0EziW8h
4oR21bLRLyj0ZdEaCcSUnBDu9+uorRx9A9aKhoVWJOKgoS6+c4Uzdo94yuyvIPoM3a+VGQaOv0xd
AzRLxk1f0Y14aZFmk/EQidhZl65T72NMMyBj0qoA79fHmb0nE2FWvWtjgycoMkj7vbFp/2CVp1Y1
N8YIdsOztVjlNbiWregG46lKvHBDZ9de2Uatur4wjGpPiTkrfJh/zm+liMz99em0RNXR9VPRw/7v
Js9byHm+/fVYTbR6qZSB/qRh9ZdUTb00qFdYwztxGJFIGy+yS/rdQIQwIeCKVdx7nOEywCCWegqj
yR03odX0FqBpxcrvE9n1Dxj+XP3GjPjg88tHZi520KOlabRYnLHqTgGeX+1JjI76phdBkqxSuCYr
fFxZsQaXEb9cvzWLCT8LgCBQYdNgg0/+jroYUTeEaqZeaIMVyrw33IkQMmEFguRuC/v1+liLq/vf
WLRnGIYPrbOsJeVegD4X+M+hKsxq27dxic28oCrQt/3OHr32xpRbrCL/Gw9nFqU6C7rU8mWGC4wN
YdSsQ0GvyPD7OpEnl3LaSpMqsaFjkKQrzFm38gsvL3OGs8FesZHdcFsXa0hbCFh0uEgOThxFXztN
oOWbWtTQhlRXgNS1G5NGuxgQwQAfdTRz3FM67Ob57CYCy2rYiRfHQXSlxQe2gc6kTY66oxzcPtO3
ne4TC9VJCLz3NFptvqXbVe7VCphKF/XpLu3D6NSr1nCXtFpv+F7u3arNXPxICkGs6AAM5geimotj
pKKZ4HPpIx/GMtSmz3qUaCxAufreD2JqP2Vjqt/Y6lxObc7s3A62spTLcT6d3xa8thBCrSw+pDBo
PrH10MSWj5z6nxI3cbm5PrcXyxtzbR4MoRFzW+W/F7u4vCwbxHtjfNAVki/AYYOaJ50U7kyQQtAN
RbUpJEpPH4TQrXrIBxdqsoPGBYJohVPD4vlbce8GOc0z7LBD4M9cvWOoVcY9KJVbTsD5r/rrizVf
5lzWctmvs2PFaXB+T7PAmuD7CnsPebbHHVwmpEHrc3P2+u38YBx31k+hoECN6liLS9I8iSGwjOG+
0Gk3v3Rq11vHXJhqe8sQdrlI6Dha6eNx3jHY6ixKCnGsky1MqNqes0fwQG5Q/6xiq4r8vKgmLN4Z
rUqv77Kn6xd4+cx0iM+4fDnwePO45zcSfnJEv49TnpMj69o6I9+wbWcE8r5TCDR5/vfREAKyoeCg
wy1dzE6CSvLSSwKF+pibNPejWhO2YJLO9WnM2//+dSymBycZtm30LS6Oc05t1RkdcO/QN6r82Q95
sGknMXF0dkb18V/HYo3lFnJeQVdExff8LgKUVdzQ6aOjizu19LvBIlyQ7DqxbjCA/fsSxkuOWtj5
c1pE03k+2hysYuPYCA5V5pn7zBvlo5qM9ZpKhLvW9Vze2IxeLpkcialzsWGiBugspeoacqFhaie+
X7X1FrtQO1ShySNveb/CIdPtrt/MxUn4z+dy/i4jC4M3zQ09v7y0wc6r4E9lvVQQi0626Ssz6tBo
QR0EqgLaNG+mddh62S7wjHx7ffhlofHP+FQ3GRuFLluSxXqd22Q7KA2YEXrm0bfIrbNTiBz9m5qb
+Tecwc3eKj09JTS+cO9A1Y27AMnZMZ9M9cZPuVwT8Pv/KaizMtiU2c7vhDfFpg2X0zh0mYmUoI/1
NbYyhMNBEVAiCMLsUWl12d1Y9C7XBIblyEOvjb2DtRRkz8yueRqbzK8u3mlhbR1ciWKGIrN9Y/n5
6ApnWMqcqUXPwFxcYQJFSHZNbh7GWqi/JTbuL0FCkQ9dEdQT33a06Z7uQTmsrz9kMK7cu/MvCNkN
f408/7K/tuJ5qWFEkXCpWf17EJ0A5g6VsOHIajmpBf4A8s/zzaAR1qeyzGlXQ0GUh7oxnOagFt0Q
kKUXg3QaOr0HdmCgBBOYb/DmEUmoT5kviyQHGGI14hncYfndrSzzW5g4Rr821FH9zMs7SHxS4agQ
Fxr22iEOLaRxqgEzbjN1QV5/0UGlj3d9rgj3scNAlm2w9lXW3hzrQqxHguT1r7Pvr1uZWK/M46SX
TrZFrKUiOxLV1L1JHrDxwuukAaHKydkEdUjcOCCwLHgtzWJuHBSIUTYllLq3otSUEClQDOHFKAoo
/lzwJ4zBWvVoBrZzUJIB4AwKvIwg8s6sXzIW3++OnjsvjRmgY+ONVpCmhsZvTOvlD9XqpLIiRBPM
jWKir4bCSjKG3yDzOPAzzQZqUZvWG+IZ4vYYtpIQ6ynX7U+unfPdFThrH5xYDZ/n6OtvBR8LsBHc
Pt/BtXRMEKpFAPrAMq/ILXDzV00r0s7v0978SpyJiKAfalO9CcegMXZuWwynNh+UnwLHhb7pldrS
1kiTQOvw/2tPlZu79z31Ds83ujKrTrEzenB8otTo7p3Oq2s/kQTT3rtBBbmEvZwSPFZ2pNv3EQZd
zHLkKL60tQC+mXdpdC9oEwtfxY32Mw0tulIFkkNoEaHyM3E0olxd3ci+hVniYu/phaDkqWQViUtW
lmfZI6xaU/mRGvV0lHnoej96D7rVFlNUna+7Durdqq+rwTsqlVTv8BpRJpPjWOdgkAZcdZ41avVD
4ZA16+d6lZlbDTrvsRGqVu6sCBPMQ4iX2Vp1dVeTYhN1YbrrCTMaVrEbxurPSgOufg8KAOphTeXK
/i29OIxW1tQl7UOZNwYiTIB6vyu6QtnOyQFfO5KkHOhLjdSsh8CCMotxaSpx/oHrXrP/Dto3NRMQ
b1YmjsS7hsOLbHESanVPluM4KO957U1Ppiua6XuLSHAsNnnQ5j84FifNN30MlO8VJFC5qi2BiNav
AvLYSeKlfJH5NON0OvGlaMuG1OZIDV/qyHCKdarA9zs5Y1HSa01tdYTp6cQpgNUJCK6vRmmqvPA2
duI508vu2OMzJcgtksL5mTa64myLqXPEFgoYZlGf01v0JU2UMEKBjkjOZzJbP1WkB/U+a3oA4CW0
HB+Bkv7S2N1kgJrF0piIVnOOtlQqsG3xmL2LOq7NtdtVtbKhUVN3/DaZNV/IPuibIxqafO+kTcRh
abRK9xTOsKt9MWnehDrSxFdekYE1nrK2NuUvJ4ae/qtTzKp6jNIqIhqaMMau2rsNZdCVmbfiUBAy
We+KsetHn1AUEvkUr0fOR+aIVd0RyWVmD2k/AFmUhjH+Il3HG9ZZTPWYnIoRyA6sIKfacGd1+UiI
qOmutdjSvgjRF4+xpdjuNhRoPv1RR8dGJSnF8Qxqo30pbPo0ZGRgdvCjSrbhPQXWQQGM0pCxoAGB
1t+Z/pF7SkPVuXfDkrxouwMkeECRFr4W0aTZ5NyE/Aue0aP2d+wQ32fJVNkS7JUdhUldzqeWrJ9y
JTMIQyiaLF9JqYh0kwXtgJ61qdU3L58Use5JXAZdHsMe8jMnzg+uQRlo3RCwXvs0PwiKoo6smztA
bK55V9eh/V+RD+4DBwAkftJsW5QgGaDZjdNxH36IPhkwvVZt2K0GsMsEwpBhQbKbPQSGL5xahtvK
EoBwy0TE/SoktZdyWdQn7woajN89DtAfg61Gn21hwD6b97elX2ne8KtrE1YfYFvjKWnC6HmyS9vy
O69n4ciiyHtTlM7IDnqkJvUOvs10SJimla8FZfBlAL2EWMNt4/+G1FHvnRrt8FqZqvY+0lM3XEVo
AruN2yrDwfNk+TVTcHj7/ahXju82SvMWIgz6TQlSkuFhy7reBNgAKRMOTvwrNRV02qJ0Sm+uwGcs
QmTVKdGu6kwwgBWk2R3d0mxcN6JTNMLKVR7SJJv0AVWJG1OB08cnnZ5OhDzbarMHL0qHt8YIs6ck
RtULTcGuywczgdLwZJiKN85qxTCQB1jD4e9mnBHEwkjr9CkbJus0Nj2NKUUZi/+qoBm+qVFtpVsV
eJC+RXQm7iIEEw4NO5SJckxtze9bu+aUJYQV7oBN2HdOoSm67wxl8TmTofJOoUKrDwPyaYBCNY4m
3yQZj4235mYrpO52vjIIo822dQlMyw+ALw6rPiBhbG903Fw/jeP+HsCQafLBMfN7+GLoBoNKhVxT
W94RmHNogUc1k/wggrqXB4O9ZrOh+tqq2HY9hbpo0qbpKktkfWfEXSZW6ex0RaxMdXVlSd3TfIxl
Vn9vkf360LOtr9eJWkiMVTIHa4eCLb7LvNBDjQ0GwrgzW/CeiQg0PnFuFMNZ6/MG9GVsyGc3N51u
BjBmyWaA2/LeIi/71hhwkDZoD5o9e2j4gR5BfTZOXCt9ymOQFDDc1KzzNSVFC255PKxd3HftM3BL
4rspWmgPY0kaI6nebKq9VHemhyIz3R7OWAfSX6NoVfiDZAvDF6coiYVBXK34Zqo1DsuQp/10zLjo
ieTrm/tGccV3BdlVemeovXzXcs6TPl56mb+oeZaEPNMCoDFsILnS+rx7TxRtSA+Qn7Vir+OED0/8
G4a3qhBsO77Uo/bBHeI0ObmR7H/NMDRUn3ZtNW9a2aQwTqVQ2xUBLIa2t6FyCzwQI1kUsanBLo0n
t3m2EPrGXCC4pjWUetf14yAQwQEdefVpbCu7OkYihZTa0Nk23gdKrfEOgSYydRTJ3cYrJZrv0k67
947vSbMt3WE2QIZDaN5baW8TghE64VfPlL3wa7vWE1SObE9AokKb8XXqFNFhKMGI7BTVRUUu8EnE
p1YbkR6jhQqKfZb20QYGoBXsMkcab3FUT+UGToSgQt+O7Ms8bxpfCIQa6l08sI3c0HuxOXSyT0Oo
r0CT3eeelz4rsO+MbYhvxF1Vk+M+JqEGTRmqjHZfeUYZHiVWtME3Rs1M920auu+RhwicEpTo7C0U
vgTscYRPhO8rOV5rtNs8dRD1RXOEOJID0cKFEsE015C1l0Gr7VR4u+raHtngrSkUzdczTsSgD5Wt
5fcBSVHBrq4CRUUFH8TJIQ1CnRex14bep+pAqFMxxjZeBdD/5bONX6c/Rkx6FcxYHXx2pgiSsA7g
vSWayit/EcacPmuDxVbQwibrHnudkKi2nwGaKcKfk5rZPKE0oMyC+V1ts430QgWYej2wElnFxJYu
q5MCPjF95FpsnZZJv7ZjvDbzpIbCoWVhuClMN1Jf4qF0tEdv0lLpYwuJa1/1GvoAcK3T2RI7uOth
kumDXeqlOOW53oBRZOGANlI2vL+yQmf22WpaT67dqOIXOBCRXwsk/sZntdKCHp110fACIJkHuieU
kl6rISHpchBtNSyCZdUMD4ALzfSgW/AgwMLHecQCHlXbsOlEH/qowcgenwF47LIdHSG/DwVDfild
MQCVrN0uXGtdlpRbAjwdbwMjU3lKvTI3/nMj/ma/inUR4OepbWVdURxVHpvK1NgasHLhfxAVw9at
npf3BNRItil5pjzXJbgcF2JBfLLqtgFuogCnU+BTaD5og3hYpUpTlHc60oH0YJqdCgbWK3lypdaP
2H0oPQBAgI7b35syZztDWSNRHtlZs/WywrpwXlCbKd8c+kfBf1Nfi08NsXbNTpH0iW60We3LCiMN
dzLsaLMg7eAbf34O7RH41gqt4QO6ACe5M/BZGGuQEBEodqBLJNRGLi0pVIy1fgxA7nd+1Xf6PrUU
oW/JvCa4xmaD8JqGEXiHkPXU8SnlxL8o93FLbFjNd6qIWgGpKLY/mx4wyzuAl9pPWh3FVh+jMbp3
rJQ72WCPUagUsyFauRr88ufKSWL9pA99PtxBCknRXJlZt1URSiQrYNTFgwuPAxmqAp90+C+tKtPy
y8k1f4NpwfKg5ZH7qlLRHO/KerC+2A1qKr9gPf8N2IoTmWcHSrxtIHdDN9DdKj7xwtQNm3jhErCT
9g0JqGUmXAj7duHu6paJeYwx/kyHMQIfv8VjPZ1Gu9eLrTZqkbaJyEV4HT23jV4rBWLBmvMZ9Wiz
TUF/TmMT3Cj+zTWKRSVhbpHBFlPnrscyzAkxSdWF+GIO49TJXdUXXr1WBkU9gmatYo7bydBtrpcv
Lqv8TBraw64+98yoEZ1PGogIeE7K3jrQQ9HXcRuFu96CqhjFZnTUtXHYSYHmCbBVfqOC+0HBhm44
wiBdVUkJXHYGpTYQbDbQy/KaxkWXEybfAYV29Go9hFY1NRsi9qb8Rrnmo+tF6o61mELYfJvPr9fQ
8yCcD9nEIEau8j3LPCPadrqXrnrd6cs1Z65wZbZ9CrZxnLxbWZsfDg/ikP/AS0AAfj48Lp+pAVPC
RWMV3BZIlk7uMPaPdd84BWw0EfwM8bDv4d+4+e76o76sU9Gapxdr0LaiZaUvOh3FQL2FU5B9SKGb
OX5S6xoNtIycIN9Djp1Agm3z1YC6BA5nZ98D4Mz+uR6I6lOfA5Hmthlgq/PLL9vO8GTkWgcpS32b
j3V4KCNxlzrEV1y/2Mvaq4Nk2XNmr42Lcd+Zn8RfVTnp9JXUJ9U+tBR+uq1R0MbizXU5XecRNN47
eC9xCpNYkJfj1WlSP+FXaKItWRHuXd9p3a3m7UXmOP4KlmaeAY0ZlBhL6YmNIECbwgTde1VbO13w
pfdNtgY7O/Om0+AGIjlGFMgfnaxuslOr4p07mYVtjqd80mHjYdahQqDFYgPCH1PO9Vv2wQs5u5Og
edCB4KcuWg/w7QrZNqF5CDt5nLqsedG1Wl8FrWKyTI+/ZafoN6bkBwsezmLq8zqzArTu4nUgdXyA
HpnahyHWUGk0fBQx/o6rCsjO5yC45Tu5nBTEYc0vPp0qgMUIkM8nBSr7ipZAYB1sxJV7PZ6SR2WC
frTOhD2+6QIXiMNH46THbTD5XeBwOEOMah7VWJner9/uD5YC5gJbSqQjmond5/y3cF7TvQbr2qGp
p24vqlbfJoM7u0k91P0527H/ZKv/INMncP59EeRu2yqIPaYi6/750FoVlvTweDdIOuLARV1hyx5e
bMGbslkloqL96nCbTg5hGNvrV/3RI6CxhRnkj7AfIdb52IZZAwdzRkD9SgO8D3iM43dtHlTrylWw
M6dR0uLkRI5PrAxCAB+1CKjGhu3sJ7LMsuHGtuli1jPT+QKRHw6eGOHi/L//tU4Qi10HJa6jgx0V
0X2tUxtekYFj3TX5qN0pwKVXwrXj/fXbcDHx51Epl8/CAZt1cDERKW7mMm8794C93nlEcY5GT8fc
+x2zfen6eWq6N0ac/8azvQWQYF5siBNU1ziuL5beARNZ4A66dUicUV8hM86jfTyqgR/x1S1vDHYx
tx1UbogxDUi4zmWfj6aS7FEeRUfFK8znHhrUXZrHhKz0xBDRagudn2NTil00tJ+v39jLywRVggCN
R4qrjS/s+eMM6RdgXiiTI6E5R2S4wTuBwd7W0HrstNeHupw5DEVddGYk8pSWrVrPlfwCt02OWdVR
5LaTDqZ5XK+BCOjvk1luOhBit1AsH9zZWYiDMoa29xygfX59kzQlTZ00PQKUgnki7FD/hLCvPkVh
mE0Hif+3pTA1JtE+BBpp/+vKQaeY6YNYHagHQv355/31tlgqgU+9axJR3s9RVYWrVeDPkJ0C2NLq
fYLrmT68FXQbJbS7l+s3/PLaXRNFEB8o26Wbu7Qh8aXs9QlE9CEIBXG/OjhQH2Ii/RrsKkcV5MgB
jWBPYhrg/N/Xx14Co2fyBYpaD9gySjbWicUbiz3RGKscOYw6FuMrNDFR7FStGTjOJgjAJH7N6m4o
apr2EgN98NbrFk1nnCO5QXWmrfK12QBpCFdT0dbZd40cIv2E4TFUd2kujL3dpsPX6z/6cpVhd20i
xuS9R1C1tFFVRa9QUDUrPnfBnU3l5+tYRc1Wt8SvbvDMW+jWy3eP4SzuDxBiep3O8rPSDbRna7s6
ZCEUdZNq9e9Gn9JtQ45R4l+/tMuXj7FozzEVcebRWz6fiCputGQgb+4QmrF8TtuG8GZVAcHgNxrU
t03vdurnOL4JX7n8fnFHkWewcBvoQRDhnQ/cYgdmJ9lpB+Hl3XCkVK1vGqPo7mM+m98ACvf3AqJ7
4cO8zgMffKl8FyUi8xVqwfCGnuLijvMSILjBL00rBRH8Yg9REXKDxr42Dlppj18kfegH0wgN75B7
Zlf8G+hbJbzaRLlEWdV20b0tN08EpvaQvlFTUDGENtqnjdD2MRPPPSik/2hg3USKUakmQ/uGVe1i
IgO044vCnsTj7mPWO7/pdVPWcUGx4jDZQ6b7Ou/OvVHQ8Cv17sGunBsZx5e3leGQLEAUcpldyzSG
UMEHRKGyO4jE7tdVMyaPgsV0N/QE8fzjPObK+Bzb+CTQkbKqnl+ZZYL0iqeiO+ixmuxyUw82SYok
JA+pH5NBrH/KNZKo/n1QbH9IiLmfLvv980GRgpBHa5ndwWuL3l1DIsgIVMpU2md0g81sH051/Z7U
+ZAdro98sYS7qKUZd643cOhfunEqSmCOi2+fwCi81SaA0Sdq4DrRS0GnyuMYO06NBypX8LR6Qaxv
rw9/sWqg40KKw+4Adz0Tc3HhbZ4LhZ2leejIN6z9RnXILjWz8tiQI7SBC/JO0l1zY6m6nE2IxxzW
CzTCqHaX56oYj3eCGM46lNAfj5lmdZBBqTaIlcKZK9hfv8SLVwWLMpJPND7kmPOBnp/AX19oODB0
WTRHnKq66nPfjSvagjCyaMraRf9OuZw7/M9DzpZKRFag8Xm+i1NcXEQupKW+OaGyIrUOmTkNTXLI
6AF50RAeq7BublylyVWc7WbBHWIBmQ/2OmTu5VGa3IsiYCK1JxXWsEYuldO0h6qhC/t+/dqWjpp5
oUMwBaMK5woDqouPmkBPQZSDOpySGqX1ARiPXaxi6uHxr1AO9otrQVL3VtPQx7Bki9j9pjJ/83ua
VMkjre8+/lmSy2b7ql06/Y0t6OXDBv3LFhR5PdsTThTnD1uRTjeQWaGeqpwDu68Tr+LriDOe3Hbs
97kcH6/fjYvX13OAkSN1NGc2NnW08/FS7HmqMXh0xLNhcI7SmcxPTW39HjQt2pEIqbVPSW2o+6Tr
b1kXL94iDxP8jIO3ID/O3ofzobWotwhMcYwTJq/OhkwEu6K5t4bAzu8Ib79Fa7mcYPOlop+lOEF3
zVlc6dQYqQsuqTwZbinMN8UpCVEkv4E8s3+9pRQkSC6yaGB6HFgWL49bWDS7AdSdMnY08bhpiHUG
i6S26ZfcGt3hoHBwE0+5o+TdT7Krym/Xx19q7Xlnaf1DqcXdz86N9+r8xiaBp/VqWFWvVV5EjY/e
Aiy3NFo6mJJAFj+qW4cYM1oj4boqRlEjPkl0JBBAcz67Q538qk3F/ZnTKil8I8JWu9KzqN3JPutv
bAOWL+Mss+MEMGcDzIs40t7z30pilkXOSjS+aBq6A5IbkCP7ANCY+45oZO93MWc/TiSZBnS8dy2g
UNQMfpudkn/leyjH01iV5RtxDPp446O6eBf//DbOm/NJEJU3zYflb6POZbTeALfaIRYCSM6zLokk
8Ouiyg/gA2hqXX90H45o8EKySWHBX+6KCtOTXaG0w0sWB/S30jYK7kivoOeWE/oa+9VgAGb//4yJ
qZStIKXVJZ+mTUlh6pxheInRPTwD/Bi/pvS/vmgjQB42jubv6+MtVpw/d5VTA8+bN4SO8+KJY+Jz
G57j8GJOFgqmQpactLPxFTWJUq89QyGhLPDkYy3s6kYJ+aOhWc5A8TDRcDAtVhzwB7FLotn4QgiH
3LeuYs0SYutnWalym7aWeVC70H3NC7N5vX7Ri7Xuz0W77FP45tBCxA5/PpXsXKP8LxlZy6f0CWFW
LXwxEgWshLpxY9p+MJZlsqpSEYW7xL73fKywqr0xN8fpJW01+VUb3OY0i5Zb1HU43/7tezVfGINx
hJ73Q+CnlhfmGV3KHnh8SSsX42zjSqEdQPG1VBHUFo1jWqNDv34zP3hLmKlU99gSOba9LFn0TQdK
pGu4wND6SaZVX63AN3rKtkyFiQy6AeK4vj7kYpv55zItlNrUd/EmEx5xfk9pKc/ncTQPrJqzJAnP
myeouok2d16D3g339Imtn9cH/ehB/j3oYqOika4KMUdwb+NGvFR6+VDI1HjLxvHH9YEubignI75V
HI1oYs1/PL86zBB/eKDDZ0vEFhmmUY90IUjhpm3jkk8xxUXa3Tee4h8+0F87PqrU8+55Xvq1ec+z
/CDLGu9K5jjVK8d+o/KBJTjxZvAyMg3jKskfyzrN9APoDH1fR5pUtu5Ua+qhQJfg7cLIkPVx0r44
diW+YH90Hk3Q2UDOqumuBqBTN5CFHMCDwCidCHfiYI/qbqwN+EyTYikxgddIK1atiX/4hXi4Yd8E
IblgdiShUYRVgpKVopXxaIAy6PdlGIi3jmy5zOej039NvMgIfvXshqfvhFRUv8pudO8GnX7YiuSE
SKIx0d30xk1bdpxQTVGomCmxGGXoJy8XEieV3FUuZY5jxZMjkNF+QQvieMe6k6OzpTHTdyu3nnTy
DxX15FakbK5a1EDREXCVHR89F/Czr+Ir/56jEb71pizLKfNjxag09yMRIGNrXJzIzKpzyNyzq1dh
kV+7jcCMOuARxyHYaYK+gF9VFonkiTF1PwZ0BG9KZvUOKmpLb/YCeFn6jx84kxgzjI6cYshWozez
+EFqVf0fZ2fW4zTS9fFPZMn7cuusnQANdHcycGMBw3jfyrs//ftzPzfEjmLxSlyMQJpKlatOnTrn
vwSVZXv1m5J1jg5zNLf3ipfhU+Gl4xhv00p0K+Hivcl+u7dpfaEhTOIwKSfMuWE+li9ll+ftW5cp
TYc4JxymTQT8MdsU3djpO0uJ23+dqEBluLQr+aPvdF0PHLLVm2OvjLnYIGANnHxlLeYhZVoLgwII
x5zLSJ2rd/Qgo0F4dcWbVbfpR39svKOhW/44Xbl4dP5dWGEwFN3fhZhIRekR3YYV0QRm5QGde0Nd
XfvpeY39S/e1zt+iHDw5MFrAl1bOxzxOMySvCcovKJSg/jQvvlRaTaHLKps3KdXGjXCy8sKrQN5X
SD/9EoTP/JyAGe5WWk42M7n53OT5lFe4AUliOQCzTDHF5BADe1161WCxVQe1Nq1nrbGrb4oV0QeC
FAjq3Mus/AxbPl/7qO/OUbfDs7FpWUAjpfqz4OgLDyAbdtTWK8h5UGFGbyf9tzHy8QMzhGnVb5Xm
ZGc77Qy2XO69ketKxnEYAvDtql7HP1Kk2ZxDh9GEfQBHVr3YQwQiN1YrpdqNeqtm4H86PdvycFeR
98No29yMVWOLo+6VvdS5eg3ioD8E9Euo/XjgtyVXiZWu2faFZdtA2mTnzR6mktjoZYLugq9EO0lv
A5i9OTuBWmNTNrvOx1HtgOipVH/s+8DpnrHpdn73aWoXv7toGPSXoYqt4osBqI1xWzH1mF05j33x
0fQQyPv3Lzcx+5dHKs8oNMkpuc/KeaHcWKU9+s4rKEMwhxbQ4lfRZ+m5UMPC3DmCjbJybhabGDcA
2hJsJ1ipk2rk7bmhIZMDTMRduM+Av+E3HejP9ZAlzS71TbjviofV+FfFxz9o/3iyd0fmrNKKQt9j
ATgD8DlCWmmzN+7ljpNSYDZfq82zlSnypywaUNJP8EL8y/kaXE/0yzk/CNFNF9ztfL0gknOtz6W3
JjaF7kKIKn7A/hL5zht05LyMwXspAW1JK1F6Hgzfx6WxOJUvQWKZ6u24gWiRye0z/yIZXvEmdzng
OtHaX8I2WKNeL9S4/jcWlSeuBJ7lc73+oVPsolQk6U308Nvrqi5+tJ6c7qRQVTaFUmLwl9o4a20w
lJIj5LoU86k2LOyYHn/heaSafodq6LxDqPtzI87mHOvDZMXae29D29vaccRz45+kSrNdXnTghfWK
7ssm85tR/ZCGXEQrn/rOOhAqUQmfJGqB88jT7/ujmNmPGJK1Sh9dsESvNn06PUuMYNw3EYhVoPo7
NGTw9jFr4z8ewxkWzUO3ssmXSzD9hEn/kM2GGuHsJzRaicuRk8YXPTaKLcZb3ac0AamAygcXYdxK
XueqZlxtgUO2x8fLv0gMaDjy9GXhqUARLOcwAVTKLWCLdXwp/UQ+yFUnf8iTxtsHfSLw4XAgs+Ch
vu+JSpvWqMNdo5TYrSYx/EFExVd2w/IETN0CbkyeikBH5i+pGO9Qu0bc+uIjN3mWlNw66L2h7AMv
FW+PZ35v1dn7PJ5McjAqPbcfHsO5OPSUMLn0I+LmyOan3ypL75DbFPGB7tv4DbVMNKvrZFVkYR7V
pjWHvUDwntALVFduh0ZDc/IddOKLPZqU/IQTvchBM2lCp8ZprJzy6knYiz+e7/Q//fNOZlCAOCg2
WfjL0DudpQR9n+JCXhnJxaJ9yesmxxLdzYCYIrwMYmbTqtMDo62TMEQ9qkpeFb1X1mqed77vVAgA
EApAZ+od3M5cUkDzizBPL3UAmy/BoP7ZGrBvq0fJX9lKdxYZqBm6ylOR1aKhfjsUBEK/D+FNXETc
FgfckkBdxqCPkOmKs+CrGYzkRXaPQszfrzN3lU1QwTBk0W6LRxP+j22kl9zz2u+p1zs7RQep3MVR
8QRBWz0XFLK++YCaPwLrWPvM96aN3gSdoAnDwf66nTar70tlbSYXvcHA8IxOg83zlb96GnvqCNuA
Z+22lOvIXImk9/aXje4URXRlKmfPA3mL81ujBdlFCQy4Ogre5ztLdMUhL83qIzIg9jfkT3PfxczP
2cpK9vp43ec1g2l/85iY6ksAP7X3IvQfgZw3XBRzgLKLNSiSvOnyrPe3eND+9gDaJ7t8hIW8ssXu
7GYyeqB+Gq1VOnCzIkwXCbsAV5pfHNX/6WeFVODamoyfSxq+w+7x9O6PRTlkCtLEq1nMqJzO6tHD
zS9SL/K3keRDuJ5T5xsMCPOnx2MtnsyUl5BGsQgTFER4L84SoKC188AKtehaSJMBSN4JWtNhVwe7
2gA96eZh0n1GIV361LdkLQdSZeNkAWKLNuzMaM2Je3lJT7+HbirAMlDrAIxvN7VqBEMr6iC8Dh78
3aci71rvAM+bKo2jY+CACXEV9jsnLkLupr5GSF34Pb88pDK3Jve42OgAUCZpJKRr0DSnxXz7YwY5
9OxW1XzKHFH9a0hz60PQFZ53aKIeMHtdyWV1yEQhjE1jqlH0lKH1u7Ib7v4GKtMIepI6gNe8/Q3a
kLSRkqThVVTGuO04E0cJd7gfcdz+6OTRegu1FB5r5gXjxi/jYOUuWQQZlmCSuOPunDCW845S3hVd
bsBXu2ayb+0I92XkAssS27aunW9KI5UfIMKEK5F1maswLNVdkhWIvnhWzUJ6XrbxWEVCusCkwkNn
oOm0Qcw4PiSIq78h/GFBVi/R7g/kGrftPDrWQ9x/Bf/UPXdszJW69r2PAERnahvwixbovJ6nh8hG
y79qPVhuF+9zZdsP+SgDBY9kV0sH64PvxeKYD3a+JR6NK7tgkcKwHlOfZGpZOcS+WchVjKnvb44Q
u83Qf83qGF4taMgPiaUnb6aEmdU2DMvkVz/G3eVxiFhEW4bGc4tCEt1L+vKzQzCqw4hHHztA6av8
CHS24kuUlI1KNIYNHDoOj8e7s+NouE34Ukgk05NhtuHHUGkVUwqvZHPdSyMnNZVEVd6YoSFvR8PT
Pwc+u+HxoHcmCZEBgaipuAl/forJf1wpsR2jS9Cp0dWBuv0M7YCwUiomAhXVsxilv1RV4iijVzRJ
I5O0IGYw7z8PvFLMigLgFZq+DUNUGjcq9QUa0QFsSdOX0z0+QM5KqWhxsTCqTtObU+wAF57X2qWi
AwbT2/E1wysV2nEAlLUZ5YOC8NxaAe7eV3RgZYCro48AzvN2QfWmIqSmhXRprTBBA0ttXpCjRtBh
jKxj1RoxD2w0ux9/xTunhLqirdAQAf60KEaNgSlpcptKF6mRED72nSi+al1mbX38DbfUCbV2k2W5
erYi01o5oXdu0gm1gsUBIo6Uoeeq/iDKZDUyTO/i512MZ7bd6rh3J0INIOsr3neT58Y2SBDQgO/s
ZfWmyFObgiuADzeuk27lGC0+9lQLZEeTEL8/s2YfICAnHYpaCy5IOshP5mDYkRtWrWxvk7o1q5WU
cHF+ptHYVzx2pn09vyk9texrnCiCS+PH4e/R8ircBMq2S2FJmz8xM6jXvOTWRpxlZAIB5hgydnCx
pdDZeW0qH0ovPjUZgFhEHAbn5fHeujce5AYerRQPKGRP//5HhJDTqAAorAeXsCx++FIz7Nvail+r
yIf1XOD79PfDTX1GwwAgSt9vFpBoUEcRhcXoItdV+BVNmfSUWr7YS7gL2BsSXTt6ejzicsPwVFXo
6+Cqwf7VZiNiXtdRcCuiiyk3CAc5raK6kUwZpi1SNBceD7YID8BTeKRObAlw79zwt6uJRTrVx1SO
LnZErJMi6BsnLNbqYtsLtI+3tuWBQw2wTdg/Hnj5GRl46qnyMCdUzEFOyqDGRmUa4SXoazQ2hsJJ
pK2kh7GyayOreuuQ5SlWVnYRlqbJ4tGJajgHBBjD7WRlYCSjjXXkpa7r/M0LmwLq9eA4nyypt1+9
MRn+9TSBq5yeBPGabNkyo6biRvcYQesJ6gT64Xb0vA5DHSfZ+EJy431PhY0gQhpo/kFKPeMnhE2c
USikq581K0CLsxqqfgcCt/zreMTPMGkiTok9KNXZ+cFPtUmbyooutKDGdiciI/Z3ctwNtOMka+WF
uMjXpjmTr04ZpAWub7aXBZdp5RRSfOE+gEHuZH31U2MlUNYZ1HKja6Gqu7lWF9+zzPfoCMRFfPnr
jca7nIx9kooDIjr76PjijXY8Ut+K1KZRvxRjERxiny7QBoEbfy+PSaL8bZY61Va5g4ADcLD4r9sv
rdC/6CXNiC9j2YhqW/oO/VfTLvIXSarzoy0q55c/AG48RI3m11wHXrACqrpzvOisq+BbmDoIx9mt
kyAOhAKwlFxKj3erWyhW8jHP5Py1hsau7824y/eP13l6oN4Uu5i0PT0UAYJQGJjDI2J018GOe8kl
1aOo2kVZqw7HstHT/8f3RIOfFgGPUzjGs/sGcImRV3afXoReNa94YyouFtX2B1mK4+OoYmL8eF53
IiR9XB5B8I/I9+cREipXawjVTi+46GW9a9R2+qTgl7FJhGZ96vRGurKN13Bn90fVab/A+ofIPR2s
P265RtZau8ey+FKZioB8okfVJ4QksO5LhBEhmKZEz/RR15o/y/eeDoEa+C30kslFZd4PKZUepTkv
Si8mnC7/R+zpRYK/u4pxVidp/gvZstC3MplL81Nu9G6kwycysfGUtnlCCqQed1LZRWvvvjt3IiDk
CWfE44s35uwtgo6F4sO0SC+KVgbBruhVywW4YLdndCpEv3n8ye+MhpI8lCQ+uw2UfxYych1kSVOw
c/OgasovsKlhVlNCtuJ/DU/Vw5Vr6d5w1Dco5GENx6rPhqPBJ3JZAGA06xqTSEnjGbnxZKP6T8JM
6dvjud05pkCXOKPApnRcu2Ybq6tiozdwHaVWaqYOwAclRoYh7DVj5dzcnZU2qVPCLFPJnW53MMaT
eUT0yy9DERffFEeyXARU6PnnSrtyy0wLNAs95tSuBF9AAZZb7XYoaO4Ao02RXUx7bJA6VMr2PIap
ckxGZAgzjtAr8g+Yq49as8LVuRNnuUvpHPI4xwph7rCTqSlOHNqQXeQyRXZHNwUHIPasQzX64UuD
Mv7K3rwTGAjoYJinfiWw2ekH/REY+gEwrpZQlLRkX/2KInqyrXhpQu5I4o+BV5T+jv4f0NnH2+be
PJE6JRZRwiAUzooPSl3W4aCVBVFwKDdo+YS7QovzrTZUoWtCtz785XjvTEiyUg0zP4RGZ+Nhk1xR
VkqUi06j+4yMTQVURwdH4Ca9jO9GWCtr/dnFhmVIogu5gk1xBRzc7cpKug1tD62kiw+dfx8kQ/Uc
BzWaOdjdFGuFh2U2SAOWJhgoVIRbsKCbfs0f3zHR6twCFadeImWoXqys7D7bHRSefZoCqIKHVRjl
sVWUaI/uTYJ0Y2k9gX1Y4xosttPUByYWUOUjRaKHcvszNNq8SNQq2gUZTvnojHp/RaBPcwmtGaqu
xgFZzWhNeX6B+CYfnNzjCeRAG6h1z8J5hu8cLShdvaB4mFyjoIWFBfH2czNUagy0pC9/yr2Gdqpc
j9esENG29y1ENdGd3XhjadbuIIL+999uOe4+kjX6R1PNaw5ByOO4kuXG0C5SloQ/2ypMPPSXOkfd
kdD56VFgQ9hsH4+53HOMSRsDWg9YObLT2+WvKUhEeW9qF1zhrB8RQrKfyi7ut9jUrPlgLQI/a07V
krY7SE/AUbMNp7bRON2g+qXtO73e1L6fJVvRSWuUjns7iuKsTEgkQwOEfDsl325kvRx8AwnPpPgA
jEL/7rfoWlW+Uv1rIFCVuI2mrV0Bi/jE7OBvguwCQEKKMLvWTGnAtZtfdKkbOcZdzWhjj7xaYPKt
V9Y/fePgvvn3344GPnZaQOa1BSoIQSlaNb7QLllY6B8k39LLQ4JLwKbMW3uN3Lf8enSFmBhpAsGJ
uHG7qjl601IaR9pFhJoqfbJQDdV2tahk89fjWS3uUl6GgGH4grSjgG/OPh/8IOA/o4GQtybD+tbr
qeaADYn8NSCW7TMbmZ1tp43BAV6wlewej77cPIw+aRlgmcgdN5eSoTJaZEFjGpciVBApkorkKLqy
PObZKLYws3IJ34Ch3D8edbl5bkadW9QlcRkmiSoxqjy0L8HoZE95o+vwYFTjv6gcxsPj8e6tMXuU
agCA1KVmj6iVqENn16SxOCa7xFaDHeXS0C1Nv/qoIDq8iTxY8IiVNf+PmTJXCiDQYGFtzsJ91Poo
vzWjefFlA63oRJdDLKvHSuxyp6m+BoOPbtvjyd5b3Kl7Rz2S/BahltudC30cQWCRmJcyifUj/tXe
Dsc/aA8AJE3QvrFZ/nw84r1NRCMV+DFZPJj22VmRBgCXMWKSl7ow7WsrehXX8hChOByn1drYKbhg
ALiooG+HK5O9PzTD8nKCvDevMPXMqDQG3bjAfgiQ9fMEKrvYGe0EivgYvPPNfTgRazIgU3S7SYAh
lEwlJV4PEMcXMunxMNhZhATwtS19+WjIvdkD2st/27QNazdJUoMna2dtTSXz3dQx/3Y/v7M+KPQQ
flEImOMQmraWzb6XimsT+qo76FV9VUKl2fF33qZAKuFNEYN2tlIRrIy8WG9GpkdFxQzO8wTBuN1c
Wt4b2Lp25TXC4RinT9xGy67ND1oXhk/6WPinME3EyqV9Z7XBjQG1wuMT4LA27fg/UreyKGxUTypx
DQQcKZH75QfDi7BAw8p+h+6gssN+odghYF1+1btaWjnDy9QRhMDUAZ30bXBTmS93kfmGk8WauJpj
ozZubUnObxOM8fgsa8OoHyySJQS+TUOqSF3CLDtKSo0cU4wu9kq8nm6D241HVxoN0qnroCmLYnzR
xzofIK6uMNSQ6PZHDVnkIfwRKfig/OWpZtbUJRAJAcdEr069XfUxQda6RpXkqsLX3I75JKdpOmIb
IsX5VDfFJ3KfYkUy4L0KPZ/f1FCBjEcZgD7A7aC+iBxaKLq4JlFQOBufVPpl6KxG2SEJW31I9FIf
MTISTuyOMaYRwHyqqaAXhHrv6r0UVUjwJnRfCLWQeFAx9JF0jyTrsxYYkrePceg6ZXWF6VHcNIbi
FjjXxRtZjxBlhW7b1BsbxJa1CfJ4fEkqEX15vKqL6MyqQp+nVQeLjybhbIIAUYG/Wn59RR3bwpJ7
8n/q6ZqNo6h2sl38fRV8GnBiH0w8DMr/04n+4/AA0HKEZ7T11WhU/VpUtFm5AqS9b8nSicpoXW7a
pox2SjRmWGPbWpO5CfL+j6e9jBt0YOnqgD7l1Ud9+vZXtG3l5b1cNFfAYcEzv/Rbk4T+odX7dCc3
Qj16tbqGjlvc+mhB0O2dojSqAVDzbsfs/Yhkudeba1IigrDJCeigZQyhuc0g66jJp/ZBU1GidSk9
/fN4vu+Y3tlGpujDi4s/KHzOUxyEhSuqqW1ypQ4fvHWxnB7tXjTWpsQbuneLshr2yN6j6V6nQfeh
VxzxPaiV4D9JFG371FRKA1uxlfJ/O0Q0niNk3PaNkedH2OG+qxWfg3wvS6pzjGBTHsIG+PrK1bqM
uhPcbNKYQMdOo6l8u3wYr7YCcb/kilda9K2GevehRgpedfU8RpgoUZKt0tBC6a0kcMtRU58eL+Gd
kwKbh+4REk2A49+FWv/YuE7tVbkv5+m1sLXgc9nJwadAQvIbcV3HhWptrVSW3nOx2ScDose7nMog
hj7zXLhJ4gQtMSW7AhcQHyrVio8oDbVuaOLFiKCqnj/jIR28lqqVNq7XDrK0yWwj+BJDFv6UqFb1
Moyib9wu0iF5j1Z5oScxbuETONvEMOstCFDpC93huHHzKmniTY+v31Egp/miwcvbWMNoZnDyueXC
tNQ/xHHAe+rxsr5HmPk0aXSyoqDsELidHcVecpD1L9T06lhVjnQikuios5giz9zaqLrvoMIcJE1i
5MnpSGr+DtOHuHjqzTDT9ihi2fUmbYvwZzUW0j/OGOhiDx0Qmdm+oPIxQYKG0E04ZieASSVoOTXA
mFxNVj1I52JSgGxRs0GnFzQJtwWZ2O0OLZ26ETkWFiQ/oRA7XY20jVXg8bBRqR0fB8vJhy2UfeMT
TZsIHRi6Mk+p5nuv+LoMX6pO735oMm3CLY4KSbyN0tHcq7KUbMog/e/xss9OE/sKIhztjHe5VAUG
7e1vlRG+qZ1S907AQ8o9EAVli7xnvgs1DdpZVVrb1nYyMLxkcFELBv3x8LPD9D48FQ/KlwroUV7P
t8NHXlJBtXCck6rF2SHPUBmLlZS6h20HZOyBszLeLPZO401Qn6mhTqkFtbHb8RAQkAVlkeDc+1L6
TYtVfTNANsSavqnSjQdu7UeneuNBl9rEX0kXZ3fN/8ae1GnBpJAtarPEhU0nYenJ2BjPA/0QQXlC
Z5v2o1WM/9Qd8Nk+EP31rxeYfj7kw3c9HtBNtxOGHhfZQyLCc+ghg+KGGOeQi5bl6NZ9GrsRJg5r
D715XjpNFMgJnQVqMFSY5qVphCVUfEuxgvXiNthVReA9dWVcf9assN6avclbHlucTRN7mbIRNb0j
qyEUPZ74nS89adFy/nhzUkGYbeyoQUOiQhL9rAW+dnUQg3+W8j49gwLCBYk8vT85vBg4hxhsPh76
vS/0Ryh7X4CpZEKnkALbQl4EIFmljFodnQMk65NjjM1Aj+S+jrBJhkHgm0gwDXL1QfRYEBTj+FQM
Aecr9iXcGequ/cVDWR32zYCFD7Zw+FqnnXksaOOckciOfoDrWatDLzcnDAXaTpPeBP8x3ydCGWPO
uCzOSqIm7XOEHHjkYlmBAj7uQ8VBWI5XfU3RAqmOj1drOTLoMJq44GogQ0Gwu92h8OeBzsR5ctZy
OduLMksjHDkapD+sMKoPVV4m7SnSBcXoxwPPAWJ8JqS56GTwkpjUm6yp1vbHTV7H2HD4KiMj94cU
bN5RYQdLW6iInfm+jH+Jlf70+xi7A9o7tDeEam4aCtT/Kq2frjwx7v4aSpfkZTByJ5Tz7a+prN7o
dGjS59RGV89FHGI8gYhJctdo0G+hf+/X5yEWqBFVSvk9soKo3aJLiOmMgmfB47VZnB4UTvhDKkhV
mkR9ujb+WBqpH5LAUWv/Q9hCW1GTMXriTU07QMd9wG3joj+qtYUNAZiNlRC9uBJIAaj+cIdSylCs
eX5XjgpgAeQFT1acp/+ojfD2Ep2uHQ+U9oxV0Zp152KqbHygvFPRgv7LgrygBKU/ZtoQn7qgzDdB
1xnPRpkrH0d+I1vA9I5aV1+9tA7Wvvhi5zPy5JWoAKolQM25nVPmUgndSU5Vj+T8Lh5snnWa0Qw9
fkXo041KLvMWizN83e2gz4JtOwxZsLcyHA0HWeCmYQ7N4Oyg2WQO0NVeHg/x2OT6nts7mVgKWHGs
hfd7vxrQFKA0GB/T++12axSjZ4lMGpPT4JSDCeC7U82v+O3Y8hTGrOpXStxCLiGJVjVb7g0NQY1D
wvsJPMsssSrGIfby2k/QHEvlT3ybNNxo4DXfJPrb0QbLtP98OVijfyxPJt8JYDD9hIkIa8yHTT0s
5oQ9APiT5UFztS7OD/aQRV+DvMs6DCzM4mAKi3zNqFX7U5y20OexgTV/mYK77/HJvPtryC3BkcJy
oqM+y5MNFZnwibx2qispQKhxMixtm0R71SWuZRdVazXcK74zXgBzRTyLuqKKNhgKjdEzPeM1B/p7
xwc03Tu7H6GrBSKj6JpWTuX0VKfd79Cs2t3km4xGkafRfgGs4Voqts1yoNbdSgCfZnpzzUIyAwFK
OkUrCwjhbCUSlKNlYen5SQrokZqBkg8uCfZPnQfa2+NVvzcURSeawrza4Q/OcrekHOs2jHGB7AZl
eK1K/xINovmoeaa3kjzcHYlCDDW9KXuYK9sbg1naUuYXJ1+S1f1o+tYTWpHYMaeF38X7x9N610CY
LyGsVxJiaGP4Ck9f9484X3r8g8p+Pkn4Hj5pWoIMUpZU4Rf0APL8tYLw9G3oDMl+aVqzftMkLe9c
GTnSg8N7BspmUSv+P1JNw/is08BQMc+L8PQOHVH+7szWeoOXFiv7SKk0+eXxj7+z8whBfBJaGBMt
Qbv97Q46DpilKcUJHzLYSJGVdv0TuoT+p04SirJRWi19QVdJL6hFpna38i6/86Fg2tEx557CZnou
BgDXaqRDFRenukyj5yZIzc/VWHXfFLnTjn87UwZSKBnxKJw+yCw1kHLR6tWQtSeKY8o2rtGwlzLJ
eOKFnnyUJDP4SH/8rVH9tR7uFMtvtgdQKwIN+RkPNN4ts1hfZq1seX5Yn/AVDT+kjYUo9VQLX1nK
RVyncYqKDQ0prl+mN5tfbYdmqMqiOY1Wouz6GkO1zBfjAQ9faVMLUR17v7w+XtPFw3cSBwEVSdoH
MRP8xe3uMalWW4VpFCehwirb2HVS7vLQ1F/lHh8PFz8x63NeCCN0Pc8nF45FUv/7+CfcmTY5B/Ol
8DoRkmdvsyqXxkCFjPwEpsF6yv0OA0xFHcdzZHfITeZUFtykydZ458uPikwWeELuz6lSMVcslbM4
MjoS3FOOwVngKq0Uf9Hqau25u7yoJoQQOeSkekMhZH5tSmEBrhpvp1PgILH5hsslfkojwNf8IkZH
6d0hjEI9dDvHD5/8SpOaPd2D7NXGxyivj0WDbcTXxyu+/OhQLyaMC4oaSH++/+Q/wp2AhdDiVdWe
kobOGD3AEnMpPe6fCDKZBqmzj397kdftkN0snrSaysDjH7Bce37AhI0lYEEz0qct8ccPkJowUxsj
6U6K7Gv/aoOkNa6U6ONfHyharKQGU0sGotgcwpKYnRiqwmpP7eRqmGjJhYaFvVPLvvgAyb87dlyb
q4nJFHBvo8UkJ0HNijTAIC7PjlRY1JgAmmp/Gti0n9EiL4oNH0NuXKXMMQqGo9G9hlZNe0TDpYl8
UZm83FBOHraIivmq2/MqCT8ZoRRAPqACSO0u6XG3NLqITC+uKmubKr0nb7IgtnGrw6SpcbHS03Wy
sArzF8sSEPoxW80nPQnlXE8ugfir9HabusHoJc+oegTFS2wD96fPPkD0stq6efUdKNRuSGZdvIR+
JHSYt+D0X3Uzl5pnzpN9zMIhVr4rgqfw77FVKsqkkoZ8UxO2nflh4sIrruhNYbqtQo+b+myAqEeS
NzWbTMrrK5pixQXnQ6c4lUau/aCGUg25m2bloLoQq5Vsi6KQaWyKEl118FJNcij6os6upKDS70zJ
Ruc4GQMEmCP3Ru4i2CBfqzbt/wvy3vmASXNnu+y92t5i5jc6hxZorr3xDaX94PShKlzKB+KNplL8
Grd0xzHOgsjsGm0FHctzRNwfcnybXjEDxM4h6Cj2Yr/ZN1RxEMYNrqPaeypgdT3qf8cRVoC0dmkm
bLC9wZtbRxT3R1IZnbSxhaVJH007aV+iLtPKb+Cn2s9eGGTelppsobqtNfrjcwGTELNSVVjdZxU6
qeTSMwlfPJ5b8cY3vSTe6WVR2k/4SyPGX0Ypkt1V2AVUUowwFf+xSClZH2iRbNNE9uR+mFr2dy9J
mnwlM5vXdaE/EjUmJhvpBvWKefQY1bY3STXFydY6+YIPJo6+OFnajhullfaPqiTysJEiDDQ/gszs
VW+DaN+0wYpGfk4Mxy83wqsnSZME9eN9WjP7pygYEfZzTV405bZztGLcPg45cyj3+8+mswXkgjoH
2cPsmont0KcnEFYnC2HUrYm3UOumapQf86BpYL9Y/VeenjmyviL9VKHxD59ZVU51LOzvUAfGNSD9
InFiGfF3QCVykvlBLPE2BuJRn6W1aopTg3w1CBed0sogdehv+sqwkjkta5F8KCIgZVeGg4MxSy1o
H0VkoVl14njzobh+cHbMdYgXINfaz6mSeTjAUHa2kjz9GvRlsPcSQMYre+fOnBGOAuRI4AepMMeD
OLwbm9ar0ECvBhNdFdF+TEUV7hItV1aGmmZ0E4WnciclBSo3vCEWOh8qNSMyjk4/pUItvyRxltJB
9gciQ5IHpbJpi6D45/EWWyQyNFGp2UxCDJTUSONuv2hSZFbdlWp50hGg+IKlbP4ElUz6qObp+FuS
fJ8iRhGv7evp/3ozUVOfBMlJwckxkBmcfdqozdTMwdL3HOBE6LsRbpDfoSO35WE0UQfAfAgTZSM0
KrGBUjD8RDOiCbbDWEvhP9HgySt37mLdTQRW6VvRROH0Qs6/XYQxqSuSKss4V6Afnkbwgvs60aWt
ojbSRu3bNcbe4vkz6eVSPZpA2NBs5vzHsTUB/4lAP4vWMHbcB92vKFGFsh+RoM93sl1FX/wA9cyP
2HkiRPmXn3wanSYKqBcuP6hst7PVhyroFdvTz57BIW4QhMUvRnRnYRiVz6Vnp591J5fk/eNh7ywy
GGneJBTs2OVzwLBR9prdNrZ6zumibaD7hOKSkCj+SgI/ky+RiS7z4xEXKaPJ6wfAu0IW+w71uZ3o
EOD+ITmecrbCQb3YhYF95Kioh2qwtF9o7jt4YmB3e4iBMR90mmXFCoPrzneGt60SwIgbyKzMDpcP
U4PenKacBbTFf9K+0V4kintbpMSlY5z28lNi+uVHbJ6ATDye+yJqkTryfWkdURqlpzn9tD+yVbWp
U6ovjnKOh3qoXPwcxldVOLns+lQpV3A9y3mSp+oUPqbh0IaapcZ6C/tt7GTlXArPvxq5SazCkVbz
3cHrx2/UuPVNkfq+gEae+WueVsuLYkqT/xh+NlfU6LocwR7lTKiYit1SvovR6lHdgAx7mxFVj1DY
s9/lmMgvOBGo3VOv9tHKx7634nBgkTMGxkw/Zvr3P1Z8SHGqyHpWvG88MBlxb2N5rILIBxhghSuf
986K02ig+m2+v4Hn+m9+aqayWZrqOcAWWzs3sp1zR6T+E71IM9z2ql7/8qR4DD8mXt6sGc4sjzIg
Rap2+FDyVFl6dUbBkGOaYJ6l0RPSxlf7eNgOTTg8W4UVboECGCuS33dHnPCgUBPhZc77krbRNU5O
6fSsZWmxS3BrqlxZzpQvhSPMHf6H6vGvzw/PeypM3MgTrn/2NfVG8WR08q1zqaAdoY2dlu5SWEHy
zsjqcmWwO18TaistR2i2U3F4dn5MSTaw5rLUc4wiwnOvxeZLZNNDUtuxdGM56xAeM+IQn2rPWnn6
LXbtJI0EXwZtGCzTwH/e7tqu1WtVpCOKprmvV3s57mXqRGB4atfSxkzePV7WxXek8M2O5UhOFnAL
bqKsxw2pjVwy07jY4ukSPiFwGJ9DKFhPCSqOf7uy8AUIg8CmUJvBFmo2PVNEqOJWsTgb+D/vi5KT
icFkvQlAEuyUPFausRSEb0rSal8ez3S5sBMxntlOTUogA7OcwmklozXUQZzrqFa/yOaoPcfA/zdR
aRnFSjV9kcQxS1C7BtQ5viBcvduPGKREdifUxZnum/1k+HV8EtzmG6NsgQEqvAVdNSrXKtB3viX8
NfYPI4LfnRdxcZpO08zv8UpLa8PfVF0ovYrScF7aIDV2CFQ2K0FvGehBqYKIoHUyocfU+aEcg9A2
JYCwZ8nTk6+lFnrilylHlsJjzsyo8rlmqEcXz5hUCVPwvE9cVl7guLYd5qu6yMsvrFHUpRLFKwWy
2bzCqqsJRyuwh7NQcwsj1gmm4A+/SNvW4u2yHocYyv9xdmY9biPJFv5FBLgvr5RUUi2yXXbZkv1C
uGe6ue9r8tffL2sebokSRLjRGGPQBjqUyczIWM45gdwkpWT8LtnQ4hiXXd5HjaPNzyE1hPxRn22S
80EN6r0+FhR2i4ki+XYykJWqUdJr3tSZcCb2rdIUAkhvUiXf7x9vafEigucXQd5G4QJqGY5Sbs6H
165iRLgZhfH8XE1d6DL6QWuzTRCTIj3PVo7QMPNG3HgTRkXc7Qsyb/ft/g+4PvNMd8RrARkHh3rF
hRK5K0J6Z9Oz2aThj0mCTDd0YDL7MNcoEjzEjMQZf0H1NlaLCbJj9GHtPHpo+gJZI1N7b+YZl2vH
YXUW+UL4uUdaf37OHD6B85z2LfgCXylMHcm8fCzD9PfUF2m/C8O5TBD6zVLvm4b6Xe9tK8vqAGmw
NEdb8ejLw8InkdpWUsQapCPq2QvPM0kTqOGPn8NOeGbL7EOFxBFAc9c6B7dU0GJWDUYtU5mfQlvb
zQH13cyfa6cuH5Uu6sCj4zPmteu7ODLsFkeGAAmPQdBwxXAI5sJDmtTTmDjaDMIfqWC3hwiAZLNt
bHSKB2GJo6XlVvNQDYKxyvcPzPW+4KSQwZNZvEzjlyyWluaqxr7oL7VrVPucz2DzGMDf+c9QOOFe
Z1ho9uCJLE1zP9PGomKSYKIKBlEE0wbRvNW5zjLR+niOJOuB7ARpIZ5DWieLc1RkqRJESmK8ZEUe
H5gzXgs/sqZh7XmQH/zSDpRfGiVQxfEivPKX5zXrPGG3GehWJ1Mm88nsnSn1kY1ynE1WADDbDXlR
2psinrvcBy8KsrmeWvgH9z/Awl/y/fkZsnVBxeEd1nb5M3r62rVRKu5LalkCSq7Cj/abGiElREWQ
LFgxd33cMIcuDth/GH546EtzXmYhZTHZ7ktv6tODmwqtfDSVoHr0yijd1Fk8bR1Fs7dqi3Djykt1
yzZSXbQ3KebQcpZ//8E7xn2dV9OQuS8KmT5ShpSuaEMFo/4IlShUDgl5n+dHsSi+SWjXGi5m4Rvl
TgMzAJ4ugZI0EqQD+2AejnUyCBLSF6VFGteEu7nFY1kPs8L0pUYI5dBG8Vo4cGPNkFMZ5UKbk6dh
qQys4fCtVO28F9LxpN5mRtKVPn0ksbXNOHkO27F9DeFVvRrNqOkrl/vWisl2QV+Bf8M7LzY8jOl2
widD/60Kqp0zeNlBJIFxZLDjqS2iYUcF3X24f56XHXh4f+9YScIR2fSHxXO5zSDdwmmehTiqaWgk
W5GYrfsX4HztrbRMBoyE1uDlPhJ8g/1WqKkIz1NT0aCkDxN/yd3M+mYHfZZ9BQtuTpvMCoXl+GJy
ivDU2X3QVP6szlq/8dRK7MEDzWuKAFeOgcIf8QRCmO/89SvmSDRnlamApe6dRGPEZKW1zhuNTa1X
N06C5BzaLKCZadkEE60ghrl1k7ppe7i/K4Cq5eGRSSSVNzrleERIg4s3q/SmGU1MzziKzvH6LWo7
MyN6S20c7AdFEeO+qp2xPYiiV/NfKPZ706p3kl7wo5eUdGfaesQ0xNFEdIuviXRYEYxtrb54hU1H
tVfjKkRYHeyan/S1o2yDcE6fE6Gq4SNVTe17M0IypxVqtKH1YyxHyL8bhu2Myacm4IIwKr4onXmD
sKkXBEzjiaf+UAS1XnzOa3qYGwza7VsVRpG9yzRgpRvKK5HxmgfjbO2naZjOVqX106MT9Kq6Sdqm
H/ahlZfDLjQjI9p0uhp+bgmAoweYOh3/IvNQnXKNGZYRKqaDrta0r3J3OzR9IRM6Zg4/GCizI+MU
tdNbRT7WVT7ttjTdKrDAqsIfILi0O3McM+0V0s702IReOH3WjFZvdjpCGeZ27OPe+ZmM8/ymRsC6
fC1iLvrh/u1a3mgUJGFm8zgSLlCrXJbdywqUJDor0QsDJlTtwdKH+nNYG8qnNhD61srzujwQaq3V
DBdJDZBjWXiX0TbkZdzZ4hQYczjmrVV5L65Rz5tSSdvHtpBEtUJM9mtqWNkf9hewSDgkp5jJWjgB
/uLoFx6aXWhGei99YbnbgBkNr31njVvisWpNWvAqBsIYMF0QLywO2ellTyWdaB61TRUdAYXN2iG1
YqBekIRUw59p/AkqVmrpbutEdI1PNJElvtMJNd3GVhQ9y1ucrdz86w3nFwEDoskq92B589vApTkM
ZflYuI31lwi17DsJLI3oVmI6tc5ZK74vw5D3LcDtoRBCS43pOZdem1hoikEkhcfSMrpnHbMPNPzi
J3ucrJVX6coULRwozLDgpWQ+/fxLU300BGQhtv7SAPj71Ovx9Ikpt/GmqyFa3r8u16Yo58rWJp8W
xYb3TuKHJ78ZXKV0Ow0JceYo7oSXaMnG8BrviB8TyoqxK2+NyAidA6A3fHGec/lNPxhT9XzWC7ob
z6HCrC9miAOD18rxyU6GeV8PlbXXlHHa9IO1VtZevlgkmtTjNPpUoFglOfzS8iCasAfUZD9nXlwr
u66tvd3QBZbtCxsv5itV5z0yJ4ApEGY0/fQK4Xy5v9HvPdeLd4JaC41kICBoG6DrtfiodQjbPR21
hlQFLtemnQ3nZRqZIrat8sD4Iko06fxaaFVEgoXm1SYc9Vx5YCMpk/tIktjKm9bDbzoysFEj7s/6
Ud1ABdMtaKUW/XO/6GzvR0cuzdxOwCY/gtAzBmclRl1mH1RRAZowupG6EbCWZUl1Gpu+qpusP6qR
Y5fbrDW87CWsRS5+39+xqxuOIZQakYSl8ifRppffDNRFT30WWQRKJN1T3zraZ4QStacA7NE/faOs
AXVu2OMNl0h0HKoEii3sDa3WaIx/O/bDXG4yM8h/8yDrwk+N/EtelfbKS3V19UARgpaSuCQoM0gG
XNprlcQaiEm7ozujot3GdsCTaqfzb9K//u3+Xl69itIWryKoPlwYDvzSFmAYL0GvtDuqdaMftWRS
Hjw3CZ61sNYf2t6a/tGjSayclCuj9KRh94H30RE8ct7BFR+u++iE7uiVUqbamWcIxggO2yBP91pf
gbED58OMk7RMf91f6tX5lFYJTiln0vynzna51ECUem55nXqstBlUoWLF4idIw+jxvpmrr4evJPST
vAWgDdROLs1UNMpMxmhpR6dxp9LXCzN/xvPZr/roaLv7tq5OJrZo7TPiC0U12jeLk2mqhNGxEmvH
KTaLJ+6A/sDouPnJilF6ZMBhUf24b/DW4mThkKliaI7DGFssTo0phiWDfozQ8FSp6yNBq86grR7R
NhvXzsl7qHLhGsnrefCIZNggJt/Kn/PhoKBgAc9dWOmnOQhNd5s01Ii3k5f09Hw1xDTmujY830us
5kdZ2ekZFBBjEZhpb1t+6TFTjLEDHrPMwqn7agBXqja5DVNZRdtl9Cm2Ocovpio5LQxT5ln+p51y
jqJonGz4RXwa5MVD1lcO7POsz3+M6eh+bSaDUFjNBRwAPxNxdQIYqzBV8f4+L0UGODaQEzkWko7J
bi+jmAApK0ANoXa0U1ttPVKlxp0ZuEnOJnahEbnxs8XUws8U3EJIH2FofkmMSq+3iUmKQ6Oyzfsn
VE4q/TGNJ5d6U2I5k5/naYvGC9qiHsMgdT39UY4Izha7hlb6+JJnCEG1G8Gsggapklgv+69ly/b9
JODX4m3QdpOy4u0WzuCdISvh5sj7IF5H1+HyGw/M10LivKlOdqYpZ1Hmwyd019uNARppFwVteqis
IF/Z32Xl/39WKSpQ1oRMTRXv0uqkpxqir1Z5om+TPU7kAYfBiPtnKcLzohrF/COlGsr0VtV6msIs
38SiTH7e/8g3Vi4fFSgsQI9IEBenG9KlWqooC5waYHU+utYILI9u9tPoq+mTYYhuy3MUrDQ+F6GW
XLhEOON0KWERtC+qWJqZkbvXRnsaSrvZjfTTYRaX4jGK9O+R6OdHi2nffpGLNSakdA0f7jKGMYjK
ABRjCDQMSL3cca+01F5ry/HE5o6PXWuEj3gvZTdV6u+8ctsVN3y9Tsmsla0UXD30/MU6wb/jlYpp
OHkjGFfHhv1SM2R9WzqRsQ2NLHltYfK9jl6/Vqtb5kRypfSSuLkWNX1wSYuVQgbQsinuxKkKvOGp
n/OcwqDp0anLtO9qoKYPVZbmsHFqwsxEccW2hTh1mBR9LT1buOv//RKCJHSWiOOhLF3ueTTNdV6O
3XQKJqH/3RFwHCyjSU5tXVub+4d5Gca+24LYxYOuwiGhWHlpKx1ixc6sVpy8YfIoPcTzjITAgKry
Jp0dN/KzCqgjnbMi9vzYqua/+kHTaEQPdDkeo9KLvhNlefmmD5L6s1GhjLeNq8lQntJ8zH9ZFprM
fqJrhenzSbtwM/aB9f3+Im7tF6JxtOlldZuq/uUaXFfU1D2s6cSe0t4TFdAPZsyLao/kZLMSj0gX
c3khSDlw7oQL77CAxQm1Qti8ttFrp5wxxRvdUIYt2WkofFWo7nPURNq+qNG/7lJ9DinFpNNK5nF9
IyVnhZKyXK3sn1+uNkMp2oZvq59GMgpo73b5kudC9cdKtf+J43L4en93r/0d9ojZkTdjc2FZXtrT
g6aeI1r4J6Vzg53tpPmmxegONWPvQQmrcOtGzG65b/TmIt/b9RKJRyRxaZSwnRkEYBJOFfoLe1jm
2WPe590na+6qXcGnXbkH10eIxrXsIXKKmAy0nK3RdZ6SzWhSnEIaP2dYQF3rG2GvvYppQMvn/uJu
HSEalgAfKVHT2VscIUQ/jKZIW+PkFI0WQZPwqL6NqOk0Pj6YwnXZkTuG5pjUO+YUOV/yWHHWhsld
fVaPGhCRClGKhAosRb5pHlbI4xn2CSCGFvsmI1n2AnwkLPdSFT5iCugwWas6TFcOHrPMtGW0G8I5
zNKTH/5DbJgrljtakDZOxQzw3yYZpiVJdWabJIp1clB5fHZaXexdxiUf7m/71ZkCYUqfjTmRZGcI
6crP8sE0N1pRImO2ToyWSH4xkzZ58kTgvJqVXuzGmDmG/8IecBqEaKmT8Lhc2nPF5ApZFTqZiVng
Qh36MQAwkviTO5TRvmFO+8oKr78pvSabniZULEeDu3NpEd04+Bjc1dOkKOP3oirhizL450HRGjox
UTF8b8CFKSt354ZVhHwkqVIS2ygkXFpN83nMwOUqJxE7370oDDalpvXbXCbbDG43/s7Vrl3DDl9d
WFwwORRtZDRA6CTLH/XhY9IZyJg2rCsnCAr576qzeZOMuvo+DI7z/f53vD6y0hRlWWI+cvslyM5N
VZMMZlROgR2rz9UYVXtjisxzYzB6cjRNEo1uIKFC03YNaH/jyAIfolcr9V4xvjhC5VD12hRH4dlA
ZFd8BfOv/O49Ja//1se50LdM2g2a/f3l3rBJK5o6JZBwiVldfE5RJ5IF2kRnM6nKf9xC9E/T5NSv
0GZVi+jHXZtMdtMg0A2YfO+l9sWnNCdPGb1Kj85TFOaRP+ioWsGZ+YlUc+Eramat3JIbRwedYorM
ErNo0w6/PDpZ1xj5HBreSVRx2BK4oGW0UXrGx/q5id9Z8fa3zDFgDHXkd2jfMtsfbEYsC8MJaEAa
6c6q6SL6qh6oB70Zs3rl3bxhDFgdaQKRnMVU3sWBqVK7IpyLw3Nl9bDKjWhQvjVZOU2Acur//vFB
gYFJKk5Rj8GolqzcfLiCSNj2jZZk0TnTy7TbNGEeD09tUjj6tpmLJGWyWMokt39h1CI0hsqKH19e
xsQrMoaxOsqpwXrx2kWtCenLbdVmk2Uiyh6qnKF2f+7huIMSrcJLJNPPy5UCFWyj3MujM6PZ6a/R
OVDQOfF6ZT8nU10d0b47pkzBWuEjXH9MHXz+u6o28nbIJV6a1fImJuHK47Pb6My3ARtpbcpm4kHR
xJ8fHGzhYsB/Uiniq17a0kstZc5dHZ/DItIfAbcaD8CY+yMaCOXKGb2+79IUUC0VY5BX5d9/ODdN
55rCqBooHM2Yf+G4ip/oINRPmt62R11g9P6RubmNH+wtvp46Vq5Sq250rpJxrP3SGUTnh7qdKAc3
KdbKwPK/dpEf8MWoUsIFJsjhJi6ijEbRcNAGq6u8wRSbPnRRX8vNrPAhPJafZmQongvUjt7+eJES
gUfeKmv49PMvN1Wrw0j2M+Mzdb74oGW9dwYMB4kkUsp05Q7e2FDSZHICh4KA1G24tFXZcL/GSI/P
Pcv67lUGqIXAkQT+MjNXrt5NWxxI4GJSGHc5s6XmPOTNOEdnkRvmC/MLlWPWjfpmFO1aznHLFMAR
mo/U1Ek7Fl8OLZQMGTclOs/RlHPdUMFqUe4Z23CDA3WilV28cQ0kC5GXlugQ8MjCfSacy57B5Mm5
gbn/xR7L72NkK9AEeu0tHvv+6/0Dch3FSLXF/zcnV//h1gm7jCxY8NG5GGfAJ4DR8odcH0fvl9va
9WcvhH7y1o4VNKCUH7S7b31tsYs7r8Q9BZ82TM72EA9krvrgBzz5X5SxmZk4Y+Yrx+aWPTynvH80
tpgkcrnaIgjgz/VzcvYad3xOvUT5FrrOwJBbYf1uKBiv1WxuGoTxAZeLwi9B+KXBstPLghckPg/C
C76pk14cSzusNp07Z4/gdPsVmsmtz0mdHsILdwK9xcV998zeqAfQXGeTMqTht1CY1WMvonrcFb1e
zAevr1XneYynOdnQ1VlTsb+1XlRbpGY+YHMgfZfrHRSnCwOa2Ge3MkdaXhVxhnDqU85kqv+yG2v1
5luXE+C+hLPKpuuSK5dlSmxEbRCfs6oZvmajVNg1AJQ92mg/rWl/3zTGWEIP1oAEJSyuJt21Ad6O
Gp1LJWj7z0031I96WYnq0wSebaW0e114BA0rp1QQXxB30xO63ErGzmgjqMjknNPNCOhUIo66mabY
AqnjzZ2Pckb2ywXpstGjseXf5mPs97qWvkzU9R7vX9Qbz5dk9MBcAqKLU1osvSiKDMWyioujlbb1
2Qi9idYMQ8cfxoCTjdZEH8UHikBghO5bXrKcZWwlaa/gF+gRA4Vd+N+gy2Mj67v0nBR6kGzroBPf
TTtoNnabeqZv4vf5UxMUJdu4rE7FWBflduos75OY++HY6dUaxluudvGYS+AlF1cGR+jsX34ao8od
yDZBci5yKxebIaFg45tc7P39td+4TQywZUAYOmYg4Ja153CCXG8BwzvrZjWRSqrM8pjnFqE2Glbz
333dOq/3Ld7wHzRvaD0jPk5Nb1nw0lOed0Z45OcszINnIWiwMQd8RjMg0Of/xrWnfG0DrfVjVBpW
ZubeWKxE2L0ntrR2r/IGOyrSaUYY2RiKc92qndhodlwzUVYpUC2yV33zja+ILhIFUwR/iVeWX3FQ
B9pqYEHPepL3466sYQH66DcwfOb+pt66yogaU5ogKgK2tszX+8SwGpSm8nMTB/pD49DTE+2s/00i
Ez51ZhEfbMPoNnQDTWsjeysgBecEbSVFfF/5KfKF+3h0AVEypkFSMohoyJMWL+CoAdVUE6ExmZjY
mHsbaHsIxzElYtfyrSxCeXgYEZN/QDMiPKTZbL6JYTW5X54z+TOYdQ5HA6QQCbB0tR/CDhQSQtDG
hXaCIZjuDWBIPys1j3blQHA1BXB2GGdbuv9RC4/O8J/vgaRGUtH1oEDwfFwar2z4AxN6Madcdcfc
1/vKRVQKoawHrxyaYWNkc3dQGd0cPNZZUn7rerST/Tg3End7/6dc9Vkks072cqirINQFPPryp0ym
UPs0SdVTGQOjeDZzeL+boC5zOVigqEPundLbIKlsPX9rDDiHT72hCe21TFuFGWSgLNG39JS+2XZh
0wSoVMT9X4o52BQVM9uYxg14z2DcaNNs5P6Y21G9pStbkH7cX8ry+sqVkLbJbJhhr7xYlysZSqGP
tUi0U5lYYt80CHPtOy12s6fRTIC7FnMXu2sv8vJZejfK3QDLbttSQ+vSaBwMfRgluXbi1nnRVwvh
1Wk38DznaMp7JRM5kpgul19PBaH7/QUvowFsgz0BsyRHgUi826XtMnNiShu6fmJavBYe3FGZ/qlB
rObMq8/X5JSvWtzSGnVqujjUbyxehUtrxsysAKMfjVPSzuWXSDXzrYriTIFydD3yfyNAuWbyVRuE
Ge2aaYR4pDf2Skxy49YCB4dAwMsAs215WpkdNtUUl4xTGojZe1I1pd4yqfGZkaMN8l6W1yZ+azjl
S+05a4SNG+eLD022x36DUV1WIlDNH51snsxTnyfa0WqnpNkwV0d5E15sGxvUEauVy3nTIgkf0Emy
vqtCfZHpNQGrYYIqsBqPOSNJtGfadmCeRzEnPyne197h/pm6ucGsjrIutTpVW1yiJlVo1MWBeRrG
MRT7NqyAa3UgN00/MAzlpZu9TNsOkxmcs3Fe63Xfsm7Khi8gJOraSz16O2rq0qS3fPLycYge3AxI
/KM2OQPi8uUQ/G3XpZNvo6Zzyk0DXr1euVEyklu8TbQJuKnoyFCtWKqNGAECI0giaqce3sP05jRG
9sXUS3NjVl0WPgRTH/9SuiHvP3VONH5rYQytsTZuOBQsW7zUEryJFOrlNQOPW1ZR4/E0NE23j7Xa
/Oy0tfNJnQItAkyk0AlDySdbcyY37ZKVMn6A1i1Ijku7fT6OwjYy41SKOfjqIhnvh6h/fHL0IYi3
IJ7r3+HYIHhy/7zdOuJgG3gKJTQJCdRLs1U2DpQwTOMkRJUohW/2fXrQNAUEi0LjXv+S6krwhzrA
eEsG60gKIvQryhxLRWo1j+OuASh2mmvTe9WTrNgxqKndazELHvV2bfjXrWMtDUIvJOK4eiQS1Fvc
Bh3VUxOozve+K7zoU6E3euenZt4N9DStcXzsJ+pVYz2UKz7z1hajnAb2XaIyr95FvrmiVkNnnhIj
ZdKJl4lh2CIvMg07R1f0eCOCWPs3zhLUCtr7ks6IAPfld3Wath/0pDBOCj24BtkyMam+1cZ9sum0
1vzslsnqGOVb7yFHRbLpJK7dMi5tql4ryTOcJR3BlGbTjIxfedAQGs02Wii69uHPj66U2iM/ptuH
x7o0V49g/yerMU+1Fc7f9EzpubNK8qsdw7bfZY4VrdUabrkn0nBK7qQLnKVFsBEGzJPX7NY+AW4P
nvWqL/NtOZXHumnOSpVke00bUpd69az7eRBUKwu+4SIcisfvvpHS1XKiDd1p5kA5pX1qxTTZe2UI
7BDZK3M8NcU0NweI3TAxzDwW2YrlG0cYniJ1QubJgYFYciXhzvNSZY59GpXS2KG0ZWzzvLS9g6fn
9j/8Dlv5w1wQF4FFmirQI8l8l9rDFnz1Sa01+wSjHyHJSIuaHeN+5sMEq/08d386ZezdHvGjVLqA
sbCEXiQIKZdmrjqnEr7Ufsg1ZkkqE+XOyLNmxAcnxC9orvyLmJniNWUV0OGyTb44UZpL7R+tOOdU
j4Ya72rLSAckFb1/lCTsdb+yEQK/f2tunGHwghI6Q34PU2JRTBHGrHKKYufUK2PY95tsSqK/qj7J
o6069IHyYBSiVfaeOZcMxG4cnaSjEGuU4xuuAr8HQ4JaEpXKZUkHBCtCFbFpnzqhG8NBbTuGvecE
tp+6HBmUlbDi1vGFlQFIiQoSpa/FmqORQSBlljqnOUu+zN1o+0rNQA7fSoKvfQ/0eMXerdWB95X6
xZJruqyhNHo7TVlROycXjwtDSmu657wexnhjht1aF+uWV8DRIzqAeCFXdPGCUx8UfUip+9Smyvw9
yoe484G9xXABk3k6gA9td1UIdXFlkcviibwxzP6WiLf/cQ4u3a+hTyitmoF1YsSCGfgKlSLTL9xh
WrFz6+OBJIasTdohxZMu7TAR1BvN3LROaZaH5mPQjalATyL0glclzpJHkVTdyh25Kte8rw31K9kc
JOdYErPsyizHVHGt0xDWAYNERJh35K8w4nd2pLjVRpQz0HWjzrInL0/Ez9TLNYQvm6irX6pU8cRK
DHEjgiEeJ8nk2lKvWAbGYTppjJMOrRMES+1brjUDGieF2h+qypudXa/OCfpDYcZcLOQ9kzU06K0D
bYDlRq4G5AcAx8tv0MaKlrZNaZ40o5cIY9Fnjm8FRWVtEwMh+JWg9JY5cLYSdwpYiT8vzdGMarmW
vXFCbM7sDoZRT/W+gqvlHc28XtVyurW5gCNAvEHSAd+2MJeUteVkRm+dRqcMYbiW02FoZvWvIs+d
75aHwmcdKMmrU3vzP/ed8a2zDbTFpZOAzJ+5ZJN2blnkgdI4J6VPqL3NLbUox0t+AamOAQ/l7YoQ
27WvoEaDH0THkOI1IL/FxpZ1gbZ7xMYaQfpWhMmQPmtiHtLN3IftX0HgtD3x+Eyp+U8XyqHhAOEu
qB5fKfPUpSH42pl1yj2z2iapnczbMQRu91UfSSoPAG9KeyWEuD5FJO68MvgnqTqwHECFNKuwqwJU
RDvH476M69j209S19o6edGuUx2tvCGgTKT10NHTUlpaoyToPrbZNC/uU6VUDG5m+G39qw5qQwa1F
UV/h5UasBEuLm2hMuRwqmdknBFpsa6sXPDDfG6+bd1XPeJ/D/c92o+jEfZelMzw9Lf1lfOKObgdL
E5wZWsldAU2H52YTlKXlbVAHRoOzVDT9yaszq3x0HWqRfiLy7keQdP3p/k+5viqkxQDSUc9RSRuX
DJpabxGXDcP4XFhq+jlsu5ixKhVjfrdujx6wKeYuWLkt135BZuLyc0K/Bh26uC2xAClW5mN41gNL
exOR1QUbAgz7relMYABTkXwhAi8Rlc6N7f3V3vjMOD6ePXo+kje0cElG3dpZZtrKaQIB+GwqEAfz
1FG+dUAU9vdN3dpY8nFa0/gERCrkLnwoxGcwiOZiSsMzagqNj05B+MVLArHt5+wbRXLr7b65Gy4I
WjlOCBo9ZLBl6Z0kQ2WISqqcsiJini/6FZPY5XzweGe2EBZDvxHAY0JnWvMHN64ojXGCJERGpV6W
3IgPC237EM0xO4jOfVAJ+yEdxtDZd05s/YsNJUVC0RP5D+D4iw0djIoXJbLis8Zc5L0ZI4c/a3AO
MnemxhFbCvXZ+3t66xMSIdGvocVEErFIvBtiPi+ZjPjcwb4ZH2J6lsXeE40VHYDgOs0juVr9et/m
re8oCUcgKVCRoSx9uZt5GqCvbIrorHcQnMdZnTa5gny7VXbeq91bza4187Up1LeuBQhNqIO8JZSB
FzdSmcFm67UbniPoXJOf4Ike9djIX1uwMitP1k1bZAz07QAUMsjhcoEJClUKhQ7Qp9lYf1FTtdoE
aD942xI+drFyZm6dTe4EbyTHE/Tp4gsWDupfDhIg51Tv8t+qlpbhvsviutje/2q3FoWyFpgaGq2g
eBfBdBvNTWukuXfKYmd4YA6ME2yMrguNR0vMiLv8uTUyE8j49FiZY71YlZt2vQg7zT159mR9G+e4
/qeohDVvtILIY2Vpt7YQpDCSA6zMoTN/+b0qHUm7boy9k5uo+YNImSb7kAVoDe3uL+rWqyAbPhIC
wvFYBqeS+uCmfRacKMpb+cELnfiIV3WPsza5dNhitxjAZqCb9TucPLVZMS+/0GWJnNwdzAGHhGLF
1RVQVVaJ7KdySmfPzX3FYCwTRNHyuWwHCJaTVz+YnRrv0e5P211etMX3++u/dfGpyNBBBp+GX5ZH
7IMb1UIGtQUJDjzqq+AYwAk5pmaYvBTWnG2tkPlBbZMbK5fxViBC3U32JaBxoRMnf9UHq2ahMZg3
4OtSSWzSY1k2gd8y59XYM5XAZDZWEeSh6yMwoevPtHPyT4EVtOa5gM789/0NeHeny09A1VECHElI
CWgvf0tItWqovDI45RmzAPyG7T5A/qwCiMVa96QOXrgPtbRjAq+w9gooxXwzGULbBTR1xCZz6nRb
W8UafP0KJyOfGyj4tF5RxaF/tOjs0yXK9Hge7VPpxIX6TZkAfNFBQhZoZ2Wh89Pu+yTbqKjHBBSE
22hipDIYMj9JDfFm6HHBtIeWOT0r3+7GhZGqrjodbjCoxFGX2xU7pRcYVhicSrVKat8Tee9thJlS
EAdIDD2jdqbkp9qizfGk102aPd7/XjdeR7RjUEqElAtYehlxTIyWc1umsp/F1FrHOEY/ym7cYmMm
RLGabYk1wNKNK0rRnboIkw6pgy8hf06rdapOnfLUg+zJ/zKLajjr5RgcalGr3hHtnIR5BGFu2V80
xKa9TT2Ha47+xi3FN1AtkQhSRhAuNr2guzUE86yc4mQOom1deCohaw2+8r9jCipvQ65SBz6VDeaP
3d/vm6bfZfzwEFSpF15/aFFyG1p4DcIo2/GQGTSIfS825ubVjuPp73FmxsgmTxpzrX14y0vgmnlt
ZJka0/KN+OAleBsSfWD45zmZhmHn9mGyqdTAeiijQPEO6M85/9TwFj61ZtHs1aKLkt1sN8rKBsi9
XfgHOtQMRqK8Sv1iWW7Mghz8c2ooJ11IXnAlTOO1rbQk9KnMp/v7u33rdmGHJNc14FssJ/MwBEGt
m3CMzgOESPWrqhe64jPbXQTbwUzDZ7Pt3PRv6LHjvqiKVl8xf+tyEYrREUFAApTeIqBwZqvKyqYO
z0HTJQ9exby0uShqCmJF8y0BuGWvPPO3NhfkJXsrATPwTC4/8VzDfCrnKjwjhxkcRsMLtoZorW1t
F+3m/tbeNgU6iV3lpi4jCsXKPFSwrPCsTWP6o9Fl4K57k+1r3eCsMbpuGYMMSCOArBLYrPz7D0dX
zCEPe1IFp1HVmTxkp0YkHkaFiRM7x0rmNcWExbF5F6SgAUAQK2mtuKlLcwi2tGNaof8k0qj+ZiZ2
rfqpomqHmvHO6GTUatgcAkcq9UI2seeHP9paaZ4eIREUnTRaz0suGcOR3JA0LDiidlQyCk3vQSgN
crQEkolM/Lhv7XqxSDJJEIc0SSovPdaHva01Rw6DKfVjVcYFsLIs2jlmlD94YKUOlpuWjx4v+bbJ
0malhLD0SCyUyh6NKQQSMA2V9NK03Ys27KNZP9pdmDwzFTp+1LPI3nQJZ8sHuZNvq6rTj12tGgdb
uJ3PAIJ27Qle3FJ+BRgn+Q9VVehRV+DdSE3MPhnMl4AJD5/bHrmEICZFC9JSbHSmVq0xmRdvAH0I
Wi0SsQpWifrFUh1i8CDTlKIjMs7T+e+6SX6OcopsOlFCybPO3CRz4h7uf+XFDcImFXvKb6ZEy6IJ
uPAMcecqIUjw5DiWSvwc9pP9l9fbv2LPWxvofLWdWKJFSHnR43/ucj6kMAJTbUY1Pc5pCQhJaEFV
b40CAAciK2H/Cz5ktxZU3FodJSiJUiWEIge4PEh9NbQNDej0mCVd8TiHvcIMmrGcmRSmhG9/vpOS
YAYTm8YRkKtLW0Pktm2U2OlxCpA8ckNN+20oY/GXUcRDuvtzW2QzcvyJJStti3WV9Bxo62gpd7NC
+aaxjG3gqv0j0NdkpSB867ORXrtg16hAGcvPZkYDcWqQZzidSh77Xj3GY5LsrYShI7sk1P6PtPPa
cVvJ1vATEWAOt1Tq5Fa3o+wbwmkzsxiK8enPx54bixJE2GcwmIvZg6lmqWrVCn+Qa/7Cl9eA9hwR
hzXBDYDfO99Iw0ioDht+NHLr5LMVJ+5nN3CbALO2RHL7xQSdfyydNaWly7DDCeUKAjZhaAZMb/ma
qFmWQazlF/S66HthpeauyxrAzdi5yX05js43W/G0mDTMnL4xqhw+k6wEK7/tIhF+u5GznhXZGOx+
RpTnn99mltWNU8yGt+rworLzVlT9SsOhU+9rV9Q+3Y7J2GIEE27QIl1THL74vZHdBcg+W5Fp1GRL
rs/kQCB2s348mjIT3SMipqbcVTjcVRaqrGoWEvE7K1iD9C7N5OZ+2Bt2AQEHxK6sJUxEyrgya/Qp
jk4aV9RXRaWkHxhiIc6zqeqyEx2OVhGGIdIZtfcM9oT2KAILcoet5LYGHshNfuF0KKTfdQICgE+H
xekfnNzKxicnQL7ep8XZ/rh9E5d17Qx5m5saJMBgsniaF6e1d0p0iruqfY6xsNyKcWyZs0Yd8OKo
MDBMbzDucxoleIw8TfkQp8I7JJ5eSkBTaqVuVFNEH2Ugw5VT9BZu/sin6S1C/piHvwAk8I1fUnwm
S3qBULruuYvxRPeHgjHnJpOKfQzLWMpdZ8r6EyJaUTP67oDvpCxts9kOTe0mGy0uy+E1tWB6btRY
95KjNiSKthIxL046g4KZGQPDk9IPgtD5SY9FawpVJumzOg6lu4kMHUXH1kqe8wYj461I+sbce0Hr
YifuBnVzsBGrWoMdXEQbimueQOpsvCTnnTr/I1xL9HD0a/ls5yjFtxAxf1hJpTY71yuYX4i02xam
M325fWwuPx2oBtB1xvOgopCiOl9VWm1dd4otnwWYs/1QBd29PSZkyRIVeSfWN8LKk60ylu5raTvd
Sky/sjqlDzAWMNEkN8vWtwiQZW1Vr30OPRVlWNmr7Z5xSq8f6IKr4XcENeQLmPUSgaEuG2bVJqRr
V3rhF4Fmxgjw5dx60mmqkvMtEOE8udI8+awrdrB34Sz7HOPxl9towabSlfrr7S2/st5srwSoEJUC
/HIWcbV2mM3YhpkcG9pvoT+MtRlvvCItX7Q8E79tZHDWyszL4MALTbOPO0gGOWOTz79xdBOBnHlb
HEPSXNcfRTCGik9SqRjoi7UBds62EdVcuzI31V0+KHa7J/WtS+G3uBp9tnSaD09AII0YV0+zitRh
JVDMf8J5nACgRirBvIwgwYYv/kTRR55e9fFRb8Y8fx6aERBtUbfB5xTBrDVQ6eXJQ6qHXeZh4fwx
IThfjeUTa+ir8ug5xUh/Q+kj/hM4DFywD5V0v6IhbPgILdgPYxWrq3oHF0UNiTyFKeOe2TUPquf5
+nWS1wkc1ugoMBk9pt1gGBuo6yJ+GeygCt5FUEvaz0yJ8Z51oJiUz1GXmplfEdy/NnU6BsioWe5n
Alodbtop8EI8uijH9pmaU4E042iBNHfLxPbLISl133KEPhzcVBdMCK2CLHSiCeY3iI2YzwXn/B3q
jslr7sF199s4RoXBnXTvUFk97BRniKdh21ToIewCYQDm8UujwbYRcrX1xW4C5UMiYj15jUJH/vCQ
x4g+YiQGayMMPU7OpFkTcaRK9Y+Z4gSf7dnd4cGehjHZOZkTZL+BszXlY8qszfhUxCr0Mc/IamNr
RWYYbKFbddVDLs2s36fpXPgAWarKPTxya3hIeqc2HyvwXF+RhCzjjTU4U3OvYEVr3HdJMtZHjpDQ
9kP3RqMRHlAbRwkbB86pWkbK/vYVv3K6KFcZAAMLASa9fFB4TIo6KpL4aEnZP4y1GD7qWMg9Bcwe
uH1mU/1W0soaEdHU4pxjlq0Nby7/AgT+0KWlhOMvILKdny8GXrSLaSod0chs39dKFn2Molxua0eF
jNpktFtiRTWfzbgM9qDh1O3f7gC3GCVJdZ4wMhRbtBGz2pnQF9cDGvlRXO8T4YGq9RCJyja6m071
4Hv1ZJunxG2rdy0dqmwLAHlKV172t3nOeVSh4CLG8nfMnJelpG5m2eMkPD0+xsU0OT7GmLH6wa2N
5qnvuwYCnZ7nT7zLzgmCk/KA2kd2giQcuu8nHn8AIUlZJh+1gBnsVysDs/yYZI1irQFQLt8El2Jt
Vhkm62TDFs9wU1UT9QUi+BD6ODB6Aj82ynmafCXqiNRQ4cXP27/QEiZHYgZhjbRxZoSCEFmuGcMi
AzrSFceumbR+p6h98RHJlaKGxTfzgLPIwtnaT7UZpDJFnpFv9ELp3/VaUmH+qBhhan29/Te96byc
/VxzmsgeAL6kyQSu6vzYWlOBFESfay+1qDPvuQyiVr6MYM30p1BNmn7bNZFn+1lhetHraA2W8s5J
yxFPI1V0ka/XSZR9RGBO9BtVdqik65Ui011Xj0X6GV+JvjzIfOy9jwP4onAn0MN+rlFAGt6jtpkP
+zIwQnUlyXlD9Sw+ilEfymi8a/zH8sE3qjZ128I0XvDnnu7VMZx+uq0ojA+OHoQHQ1Ze8iWuKu6l
FzECBZNoNdm9KVv5xQBelW0jnPSebDMzzS91FlVPTk+74oAjWqs8aUXa5Z88K44RknI6XdnUhZN/
yQIwpCstmsu61KVSAciICIpFHb7MlCK7LxInz9qj2qDmBsnVEMAJVSHC913fOLGfT4oX3eWx1W+a
Uq/N15RZI/+TwZZr7K6LAPdWlHOjGSgiNrPsPMRR0rVF3g3HIheOdocEXPjMiFo8BPjXMB/J8q9V
YMT4dDjd8HHq3TVK38WV5Q9gbQBWgKwuuwNdkAhEpL3haLYYAfqSse+v3K5ja9NrwIpUGfUrMfXK
/s/szFnXE4dfrskiqBoRqBATG54jHBzjh9p3DzSek/3s8+En1OKeP7hpUG00JxAvDdXtO/ola2yC
ywLZ5a9gFjf3B+cp8iJ1Gga9MiSVyBEpTIRc26oy5VYpBv1Bgd4Wbjql0IZ7tUP/WFhjVzwag5vE
k99VuTHMKiSwlwdlMpJ3li07c6v0DTRxzcuS3u+txumZa2lrFqOX0Y6/mpwLG2zK5LnDeR5ZtCbA
4R279WPTlJhTZnr3g0cjn3ai1afnQE4/Hf7IFBh97eyURkFbK+mLV0XYyl/SBjT4tZAvoazP41SN
0uf8TzFjM2zLdN7A0nT2UeL+MpHW+KjinvucZk3p/W0DnfXe5Kvha+nUWYvKcoodddClOx6J4TUS
8s30UjaueXBjPfwQtZPlT4PH/XDa2jrdDugXRS34GyIfMximmTxvcxr8R++ePn1N77qzj1PTyc9d
kDYQpsJQc3awppQXo8n+i4XXfr696uXVpLyiucu8gNXNZasQy8jBKxvLObroa3S+EkfpvnPs6Wsu
m+RdW8X/3V7vonRhykQaPwNK5rHWMhY1Tlc3vRJZx2kCtAXGefjYyrrdzE7oKzHgMuydL7XY0MlO
awX2l3W0wR7HG3fmfG5UYFvbqIr6PaJ38QE4e7aDDpccES5YG6tdZlSQ4Lg/NOvnIemFnlIIFSNP
Ak89DogGpvdmXpbNXR3UU+q3XlXfISnMpM1O3PxnIXthkSggTH+fycp87hgX/TCmLnmt8HhqN9h9
xvsijca1kcnluaNBjFgDIcpGVm4Ji1Q6rRzIPPVjqfQod6tDu1Xtuv+I2glCZLoyZYcgbHSxokl2
efCQfEA5b9abIlJ7i5tte8ZQJ6TlR3x21U3gOuWmiUznVYBtuKO7EN7fPnhvQICz1AJ6CrKroD8t
Rua0sc7vl9fEg1mWnXOEI2Nrh5RcwvCDNLM1v1QBpT1EUpUtG2AP91rb2+Neho2n8CLDRtt0RlUo
myS2gu6QgpY7UjoN/ZMxtQomUaOp/i712B0PjizkXaupYwCyU1SpX7mDI/JNwMR+K3Qj83Zg+3rr
0EoNXys9TjuN5pHppr6eF+NMp3OmcNvoipW+Wq1lHgJ8MtGsUpX+A13Auvg2ao3+2TQmhcjA8Mb1
u7js7yPZjcFDDTD0lCML8xq3TRs89dTGwq+xp0afueil9fv2rl5eZzgjM1MdTN88c1w8s0DBRStq
zTlKhmTRNsitQNkVMAEYdbZtoG9uL/cGKV3+iAwY6H3QeobuuYjP4PcUpWtU66i1eIluDGGS8qWa
q/s17NuDUznNdNDGuM19av5O7IyOcH0PUFW5i2JHl996kZOCJGJCN2Ee+G5bjMg0P/aGaEKvJNXo
5TU5ydrf/+VktDo4KrTpGM4sdiovoS6GfSqPQQga16lyPdrqEwRVhzap9TE0W2WjZ2ip/5enbbpL
mVm5L1oli8q3ITJouxg42KEu6RBsFLUVXeqrGb3x74onBHrUbpF9YMfDaW2mfBlGZ1EAYPjQycCI
Lp/gMI1bu8JI4siVQKksFpGvFo7x0AhR+rWneNtiqL55HfLwvCF/PV+lFOVwOTNaABqds7i1mAq5
Rdq38jjycr5qXhB9EyPspD6OzcM0tvXnuum6NVLx/DQsjtlMO0WUioY8+L/FMVNkpkzI6IpjM+Dy
sEUpLtg6pWvclUMTbAe3buQ94TG/y0OBb9jto3IlMpKFgDBBneAKBUqYwkKgJquPOboMd2o1iHij
ugF5K73HUxGq6ffbC155ASBs80ihNgEeY1mrIEol7HxMuqOoAFluh0AM2iw2HqJjH/WbqCtDSoU8
/XR72Sub7HEjUJVCTxSAy+J9lmk1TW7U9keX6ig78QdgFek4eOrBmGnK5ldNs8V6V0xWIT44wShX
YtfV9WEkYW9PwIebev4gYLhU0AYR7dHFwCAF/YHRb2uMwORHrw4yTpyNqLwyNm58EIqlro17rm37
jEtxAfgwgF6KMhk9vpKZlnbHBFOPyjclAi570+2CV6NAHRAmg0LLe1Din7f3/cr5mpNMWgcEI7Z+
se9Mt7yuHD2+e6r6e72HYuhHOHr80IOYaNoH3lqKcSVsm1wl2MbMvXmGlzawBSCfitPbHwfXiYeH
YjCK/4jxmbFNHTttHhG2T3+l89zwoGVe8LOvnU7Z1tXQBRtd6Wzz0ej1VDkoRa1g6hbaaUlTzLFz
H3HWFgS56SYoe3exvbu9V2/o/vNIwF8+d39of1PALtV2ez3RhRiL6Zhocf+qQ4w2tiWyZAzwjaB8
GsI0eYlCetKbCeXkaKfYJLjbqetk/dhEUSyYgKIj5wssQwDDYhta+aPHIHgTu1XpQWvMRePTky2N
x0ITenoqWzvtNyIbnP/USWpfJmvg/sU0n72DIXq0TPspxKX49odeHgq0MZAxnP0XOZTL4daQOVpp
OIo8clSTu5pH6VNI9fkuT/R4y63oVtKxy1knjyCXb9bCB6QAoO789kkN02dPrbuj5lZIb/ltMcAM
hJ5d/IrIxZUDUdBM8dNyJ/Nb1Mb9I1co8nYW8rwJdDAL41ArrtBgEFobv2r2ZK+MiS+3hJ97zjVm
M0p6J/P9/aMgU9AaT4bGnI66F2mG3+I1it+SFz90lMd7hJ1xq7v9I1xGBFakGc0MmOtJUn6+Yj3A
ce2VfjpKs0783sz0h3BQPgZuSXwSqJn9LAhEh9uLzv+n5yecPgk8O7qJ9Dgptc8XxZIEU7igV4/d
iPa4a3vyGzLLJ8i++qfbK13b0D9XWvQVhNvlbi2lehS6GLdFkZp+OiCz7mbqXT849cfby10mLjNs
nbYLdS1F/TI3TV0TLnFdqscyH5u90/WBs6f1ZGU/mma2K0n1ZmCSZZgoSoopddNNPKSDt0brvrK/
+Fxw0mko4LS5xBi1ce45YxRYR0cb68lnPq+D/QvVXYO718qturLDcyJOZAeOh5jEIrSbkVuJohdU
J102HYBRjOhFWhmWt3Vj31Py5Nr+9iZfW5H3ExT+PLy54GtHQW1iRTxoR61SiveJk0YHbzAHAPZ5
G26nvllLVq5s59yZmkX1ZiLYEuReh43WANHSj0UHe3dn5lbnvqiZ6eE/o+uBuVKmzmdycTtwIJpR
zhhQ4Sgxf/8fQQA7Md3rak87ipgAkys4Hhxosdb6Suf7MhmZEYRMNEg7+be7uBtKVE4AhVL92EvR
brTGZPiTWf0+x315Q1Gl3oMuTbZ4e9I7/uufkBtCPTXb+gDiWhyaLjSMoaIze0yzKn2IEOW6NwLQ
Jni3t9si11ehonNoX+4pQG6U88lhNEwNz/c0rugt4pCnY2NcmJshSoaD8Jr2qcjC6EkLEm/jYQSM
sn2pv1OCytvEdTvuEHlbdSa4EnBRr0B9bAa04Gm0eISosavCwDrtyIucfZhqLf2FRX12ZxJ2e7/Q
cnPaaoruKiv39NohpjkNhH9uuyF5er4DbV+OsVpV2pFJr3HwereLfWWOQLYROCvP2NW1LChUs78p
Y87FN9J/MlNozOrRElX3rUqU+gOeeoCgO80KVx6wq2vN2AlKXfBoS2y3QMwl0ge+qzTy4VcXhPjC
UtJ25nfRUsyv3Jlrv97sawrbHuF3gPnnu6glpjfVwOePiUShB0l9lAGTotl7jTp9ZcAPD6Se4k+3
b8u1TwQVAgZoPsJAa84XFSXCYW09accYrflXLUzVh1yvMNoDXsDU9B8Wm4cYCIfSL12+HbJxyzGg
e3YU6ZSUjypc+Z3hKugRx0pmrWznlVA+SzTQoCDZYWSxSARE77Z9nyaEcttKvG2KAa9Kne3p36qq
V7YtuuV/aStBA5BMkwKQFBtJNn7C882cIsj9QsmMo6O41RYClVH4wnGTLRwSxddqw9lzpLUVrPqV
nxDoGI0r9Q3OsgSUjE7d9u1kEn/iUv/Ks51p32mlNHc8cqb5evsnvLKrs3YmEyDAsbyQi6vuUhx4
02jTXo3r7L4vut9l01tbmdEg53zCSFs5M1duxcxunxNInHoY4JzvqeMW5RDT0jraRqm2P7um8/AR
FLnVHjjTAd1vHWvMrUQLf1qRZL+2NLmHM1uiGDDPF3cjzqwEpZzEOCqOUr6A2MrTg2OMyKMCVEu/
USD1EOHz/l/yHhv+OZoJ9EzmwHr+zXaYyiIihh8nxU63dePk7U6Lp+DdFLrVUW1h7mxv/6zXzhBJ
HZULzH6bXuL5iiF2RarRGPqRrrHyEuNu42wr0SXpPrWnPF3Z2CsjOdbgnswIDdAZSwm4QSuhdyIo
8DLVFINu5OX21sklXYNCmR5I0OJ9p6WF38tcPiiGE8bPUamED7RTtPe3v/wSIOeifQfkaG4Izl3I
RariGlmYImCQvcShzW8tOmmYflwM8XtRT8Mjr4q8b5KxRIzf7hGSsAZUAMuh/gVWkpY1XCmxgSC0
piJ/mUHRYqavMQtqAuBbOqJrNQA4x5L1SwD/I/XjoCStAKD1BOqHdrDeKx9S8FRQ07D2Xnn3royb
OXwUs4ztTG7dUgoB5FoaxY0pOfTlb/SVQd1HlvWECo1ziLQ0f1/URbeTemz6dhvWD72VdCuB5vLy
uTr5N4eDHj9NlkWgoTOObW7hDi8kNEm7GWJwbwPdkVep2Ynno5aESUIFTXwl3lwGOJe+Aa1hFJuI
b0v4UoFgaZd4Zf8yBkb3e3I9eQ8PqFE+AdnnCbbM0An/+qUCVUrziqR8tn5Y9tLNMcdqSUbuMQ+1
Q1Snuu43MhE7y8jd9/lUBd9vH/nLyz6XkZhz4XXLG6Au4lqErI4MWtXBB0GK313XWbRH7ZnBFgwf
bi91ebtoRALqIX+C4s9Lu1jLzEMe2yKtn7Gvmu5bcyjuW8Ro053X58GDicD1sYtadRfJ1Kg3FUYi
nyxDRsLPLS0+RcYofsapJuTKCb+og2BZgDcl8vA7A5nXz+OdXgeVRKGyfs5bvfoN3X+A38QoQ9zd
/v6L0wSZdGa+mzqnmYdkkYRILy5MLWjHZ5gcMDnNIuLGmJIS3WrC4nc42fb+/7fiIpwFiS3NEfHh
5xZ2RrNRXDO7C0LZPMXAYQ5xvEYkXR4m7idBAsMLnmZO8fKtquxGgcgU5+/KwkzveZaNd3jYHbUI
3eeVq7kMiW9LuUjeqrPuLQIV5z9aVuVjEZZ5/i52AkZcJp66wPoycQI4i022K+3vmhDFuEm10Fi5
M8twNK8Nd4zJLv1tphmLbW0ba9D71s3eDQMjqTirbKh/ueuHNkz4Hdbexu8CCcSvf/djvq06hz8O
KQo4S0uhtEBnt1Si7N0oJ/VRF+4XzWwicDbTU5+X6cplvfqNvP2QSKgGLoS30kRBU8mS+Ttb7eHB
hQyLdH8EERjsSi2sN00Zmg+Yuhvt9q8+cxblAMYI9YXBBbS8Zf3YpHodirAPvoRF5TlblPz1YSOU
aUj8zlO6byjztWuHaXEz/7fmLBHDpIIfdYlP0Rs5hGLWM7KqHPkkR0+3aVm6L2PUh34YjOJw+xvn
3P+PLsG8HoRDYg7VFisuRefNWh9VBeOyL4xjow1LTw8aCI77dirvmrHzPhZG7OyNVOlT3xWY1K7s
8eKevq1Pc4KsnawCA+fFe1rSVwaV0IQnqY3JXdOO8rGNmG+C6Ofy3P7WxUX931rM+mbVW6AxSwiy
RaFD4tYqX1pd1MWzEyrOL1uXofkaUNXGgAhmnErBeLvbVk3512ZR815DXUMyam49U06fB4ogHPIB
m2p+21LrDyCSqcPyCF3UcpDtg8YX9ytffG13Z4GzuQCc67/5n//RVwv13NSyOMCRxEqMb5nbTy9T
NJnfC/j0v25v7tWlQAxDKSVZRR/vfCnbCdvG8Ork1MaREmxUBGO4q5ImjD+oWbWSm1z7KR16eNQj
dNUubFlNfUgGCbb2lE2tUb8XpZWrL3Zil/0nmhGOt5m8rst/BprWHGqLOmIlDbxyTVE9BHM4xwcO
7xyz/tjYEvBeEGZuciL2jAz2EPX9j4TJ/OgYjdXtc3uI1kB6VzcYHgo8BPoG9BDPl3yTMNBSJTmZ
hT0OGySQnGxTss3TMUgG7dvf/5wzyRuZcyBVnKDz1QI51MYQVynGOQPmF5uhCifnmOdurv+I+978
u2bB29UkAgAFAINAr2HxcYEOJU8L4+RkSBjer2M11cEjQDzrlyujNRrttZ38c7HFrcjanIG76iQn
YWIN5PdEwGIrGzHdVY6I1say11aD74CWFLPWGY93vpMWIE6zU3DXLMo0kO+HJEtc9DHxZnzVYSJa
K1f+2s0AK0TTheKYrEA7X45qVShjPcYnXTG63LdK9Gj0ggm8nxtUkoewdz1hAIPqml9q1vTyH24G
pAHQXwCzkZbSz9cvmXSJsHQwN29q53vjjM5BS/p0J5TGeEVHSFmL6lf3l/4kyBQazGgTnC8oTbuN
dYB/p16r1WnrpZBefT2Kun6Tq9VqH//qci6Kf8hAEeaW7dCujDpZosd8siMDilZTa1O6aVQn30i3
r1d0eudjv3idaZ+hNAREhbC6TC3HQDaFzJLs5LW9Wz2qYzwZjz3w5M3t234lnHFEVUDc4OhxoJn/
+R/hDEBQ2NWVkZ+CfLCzvRabVjL4cV+Pe6tSpulBOJm5RtW/uih1Hrh9zOEhv50v2huRU3WzD1s7
BAVaWwODZ19ph77ZSpEa9l6b6mLNae3Kz0fIhilA6J4VlRaLhi6kU71S05Ni1RFyBxpVvFkjZRSU
McyuAvz47a29ch/RtJ7hxgbMFriO51+pAW9MRnQOTlMuivfmBCyArsFktxurIgy9YwgDTjIKaArv
BjmN7r+sD8KT3M6j9bt8NiaYDi7eAdmJnkle7a0SVQInbXLjXTZNabWJBt2IWz8sA9Xd1EreuZ9v
b8C1HWcsTA7NSw2ucxGQPHw/ZBzUWLCFlfUUa0XxCaBKEPiJKr/fXuradZk5y/RlaW2BJTnfa8WU
BKR2Kk5FEGrDNh+lE+7A7/+93DxoJsS839QYKLoWDXVR22jqSKc4hZFr/WBQ4fp20xbwsgssE29/
09XtAxE4zyaADyzDG+omNv6tXn7q6AiygjOcMAB1HCjBxhqT4upaTIjA4zHJpw9zvn9hm/ctvKDs
VKVWqt2nad8cZMFVOmiwBz/e/rBFWTc/+VhfwjKbhdTooi8uBmTPyBNWmZ/SLrExm8D03QUhfEx7
WOV+Owy/a9MY7m8vevULmUGCryEvZnp//oUgTyfRZjbGeWljPmUya3+NVt2NW0uCPdveXuxagKOG
Q4mEGM77v3j583lCr6mcfBxpMudQYwA3+rFWM65TJz3EJRbJ9XZ/e9FrXwjeb67qqJapI8+/0EMH
V4lNrAFdtRaxP3hAmWa57McydNZmWVfXmgl7s0gsVheL3UR9zNaDKchPntUzc7DhAeyE1ed7RTOi
te7vtd0EwzTj2igwLhviINvKMuyLU97ABX+KM6P7pkdZXW3cSm3f9xXtuttbubbiYitj04ldO7OL
k0GfJd+jZZHlAM1qrEPyOnIfKBf/ss37dikY6QIqAcLHhy52NKlk1/SZFCdbjUKg+t7wHCixRsMB
29/7UUuKD//wjRQU5BezKsYyZFpTM5Wal4tT5ET5AfMQLJtFqSCraOZPPBlryu1Xj8wf6y1CTG+F
eWaGhTi1TlgEm36qazD5hV18z7TSXRnoXHsP0O1jdMsIdJb5PL8LY8MPF2I0cHLUvM63tT3o8B+E
W/1D+sS7zSgOStcsC3a+Tjm0XhvSVDjVDE6+VH30Uhtx8CBQPX2So/d3YJm3M/IGtaLvZwLRWQZO
OSOai06cDEYC+i5jKPe9yqLVVOna8Z8FomYtJWQnl+2vHgwVgJ2Er3KtNN93eeH5otAUgR6gHpZb
22nWKrO1JRc/WBEWSRITsk6JU4evuaiCD8nUtHeQON4XVW2sdBGuHUZSkrfsGtbbEh1JfulNrW4W
WKPT5Nw6iWPs7SCvqw9WradrQj7XTiO1O7I4IFxn7YvzUxIpRZWGUc/RDyznJVHaGMWiqrRWnrhr
CScHfh5OAaC4ABjgA5YGzWgVpxZZ8uARS0O1PWSljeUFGf6TtLom2NRBJFRA3+Wasu61X/DP1ReH
U3WaOV1xSY0mQ30NRRo2+zzXhOenUFPVrYcb3kqGdG1f5w2F1I9KzYWfc1HbKEwkWnEacHLsD7qi
9dW+6NQ1mMj1daiQ4GkgR2cuQlclczQUSeJPqP8p5U8v1vryxaNN8pfc+7cLPlPvZz+GN+W784NC
ijf7wbRcvCrOlUOU1w/mgI5GVjjPkRBB8Q/vHL114ETwwXUYRufr1eUUKGSe4mQOQVf5WR+I7Rhm
011dydbeRJa3Nte/lvshJ0uOiSYFqu/zKfqj3qxl0WM9m5anqUncnTL0412m4FaSNkV0mJxafPHK
QNnefuquXow/Fl2kY0VlpGXVKOKkKH394Iqp2RQMWv+bgAIcKMCb1xJB4/tB57m9vfLVzwXvM2Mc
QX4v4wyqCWUYZY04IXKD0IRSB65f9pDREhKLrUoYbzdub649S1cPrIOLCB6vjDmXQOcy7UuEekMC
jktL/6C0qePuZoDDyvN39fP+WGfxa3qTSuWe2CQtfbWDxRT/xLFOm2VF0ATexU1WvUtDKZ9ub+q1
4A0sCZ8q7KfJrxenNkaOBrjGXD9MuTIcEsSE1H1lDKXxhByeNa6E1avLwU2gkqdkueBIUzU07VB7
6Qm+u6786Br4Y+/Q5Crtzp/FapOvtz/v2o+H3jLVJQiQmd5+fkWkOfAQRrIAt13T0MLthoSwqj17
Otxe6FrE5jGiHKNLMasonC9kaziUDwlFn5OK+IcUejjdCegixb4EEQ8FwzLau39YEsoZoDSmz8y7
z5ecdOTyRk/mJ9GUeXT0LICM/3VCk81DKDu332TI5NQrj/1y5v8WVvn1oMNCiGLCtsyt3bFy1NhR
viT1FFrfmwmI1n6SsOl+a2Ynpm1uZpl+aDv07I5Zn2kOcm+1NCxEjsw+an1HAJ8/1FUTxU+YpLWf
bu/KtROG8tKs+TVLLS6bcI20w7ZC3fFkluH0oYC/0vljko33OGJ5H26vde1Hn4ko/AvqP5tx/gsg
p9W57TgiLdP1aHCKzCjcV9ctgycT/JPOrG9yaPb/QxxkasNgkytEl2bxC1BzyyI2lOzUwvapt2oU
lf0HXZpJ4Kv0yTdemnxz3Sm3V7722l1yaEZDvAZniC/t+ddC2pXkPoSKDttW7zM0OanEG00d6jVg
ybV9BagzK1TOZKYlYK0Yaqkk5ZifGgRVgq0eB+N/WpypqEUGxTer0caV23vt0+D4cG5curckfeef
5mQ4KMsx5iopuRxeIznV2aEWbtFvbp+Ya6dzngSBXAeDRf/7fCFebGtKC8pvmWZGhOB/Hbd3rjq2
zb6Jxn7tqFzdSNTICBDk5XDazpfLyw7jahsQRSGH4RCjAPPoTjaWDLGMHWeTRMMQ/MtW4mI2T6Jp
oFnzn/RnUpJWyI7qSnHSEpe4N4mAWYUJqvH37Z28+mn4F8xpJL0hYxHZ07xEclJSctuKjBnOtBE+
oDGae/1Gl0NkbxMgG2v2inNxsZwk0PgGg0/b0oXXcf5xeWqIdESl5zQ4OElYalK0fmBPzdaZ3BEC
GKSTJzwGgrs8ScsXeoPlj9tffS1JQFXRRCkG5VbU1M7/AAsDprShn39S47SI/UCqWgm9S4aA5Us0
5tXGrtBjix378+2Fr233rCaPujLXErzu+cLJmPA403I4uUJRd5QIyJ3anfTwW2ys5lNjJsO0kppc
/VYAipjwzdoL7uLwqmVpdI5U8pMsnD7Zpx6EqAdFKdv6u5JMEUpatcRryEe5KP2X1BpTajgfwHOY
5yxibJWVVj/DjU6T0VZfQyvJnUcPZAHoETcrvg5u1Bh+ZwD9XplVXQsQYJGgd0A1ZPY3b8of10e1
x8YelYY+f4KS2U5EaTM8ujaB7z3Q7AR8xe3fdYnWfXvPGWngVIVyJcoaiwXLBhVPN03o9te99tka
onuz1+n1q+0QPkVOnX6rky56SFSn/qynRfiE107+QWtH6/X2X3L5c6M/RaX9v7k8nLDzL9fiQTgT
TgknJcBrPDMU59GVeRIBPEc2zS/hhgAK9Ybm5fa6lyebdd86dzw3MyD2fN0ObETcOW50MpyuPOiZ
GSQ7Lq4lN1ncTvNPXaYrWfCVTZ/XpJKZBUrhMy2yRceBWWi1TnwK5lGVqmjj77KPp/ghr3BF2QWD
PciD0tsRxYCSz9K1DjY+9D7SLcLp2Qps4PqfA2IUPO7cGjYWZyCmH1BYOdNuJyFtRRpVyJ+F0Vp+
mTb2zokRix7rKMM011HHU2z3/JdZiIAspcn/kXZeO3LrTLu+IgHK4VRq9QR5ZjyO43UieNleonKO
V/8/8gY23BqhhfF3ahtmUySLxao3tIciDrs/hwgLZoIDsGJhLldEXsirFNTTqH50qeUO1pLdqpSN
x8+zPXSNS00+QclgSOwZ4/QShWQPgqZUP0qmDSFfNINRHV3crzOEVeIN1DSLBRNj63CBkVWHdt0k
XpbJNqFF65WSn+miIW51fTvuDgSpZXUnICXZmjA3amMadVKLl1pz6tuYKgZKmvCLq5v/aZyte3g5
yyCa8I16qQUsMiwG03g8Z1aGL/z1gfbOF0UlJCJWhCVB5nI17UaWMfic4pc2RVnIpeYmyzc6ijDj
uTbhe6KNJdf2+fqg6wG6vKjZymSpHGweSKh1Xg5ao7IiFZEav0Sw0EUAc23611Gy6HEqiym7gdcs
KNGPy3BTzLWZHqzh7g5mxnDxVy6NuW0fqbHRK1pd4/039OUXSxPju0HgFHyeIjAYbtYKxFmjMjEX
P6FurLvKNIxmAeDVVn4VldzVp+vf4/W1wvcALIdk0gqf2xoDdrqchKFTJS/JaBRfMnlp6MFgWeab
OYf7+lh7OxgZOaoJlLs4NJtvL3DVaZUlSV86kOjTA5oAKqq0TTM5RxWh/ZHgCsJiBXGxfYsSt8O0
Ey2zinRzPlWgPbv/0CCvjvo7e5+PtyQJNPAD3nqbKSWZ2taWlALHUbNHeRLlN2nofszLbB0hV/em
BIcfoO56EF5ZqmUh8kd5b6Qv/Iwx89EG7JG0pUPxdtdhYPv429NrgSoMjv/yhMjaIKtAGZKXrmvl
28HOEITKSWNP3djo90ZmqAGIh344iAavM+jLYTe3bW7iQ1SgOvwSC2HNH5xyzOLviKfgyF5Zooof
U1sMIQwYue5vBqmLnrrRDI8UJPZyDSQdIJ0BcYAatK7CH1lWQjvZ6CuRvFhi5E6NIjzMUWmQP4GM
alp36WExv4MztRwpCO9tJB4rtF9XmQZozJcDx/0oSqNWk5dY6YYA+CM5jWrhUbJKG5vWQRTcHW1t
p63FkDV3vxzNETPsyHFKXlCryfx6npyPTlzNFBOn+OP1Q7+3rrQPoLMxKe7JzbqWA2h2o0oT4PoC
ObFSnarOVUmQE+zrIkP1WksDNlulaRa7uN9ZnqwI3f5w/VfsTRiqNmV4qFUgdTaft1H6fhngYbzY
IdobnjzFSvVc5vFoudpQYol6fbi9qw0lOrgRvxmM2+egCjOhGzPu6oqS06/BkL+MPYLbCVJdn4FB
JwfD7c7uj+E2uzaq9VlZ8hzzU1NLGx/bIst5rpYFoAcP3vjoFts7JKuWAKgEnEJf1U7ztrPVRimj
FxMfhexdrsphi+AYKtjxTZM40j9WWI+GL6TGrP5i4yJgDN6J8IQj1mYduQbnCZs68OyGOX7Ab2MV
75eq7GQXKI39xSKuj1oE4zknr0oy8wiAtWEsUSujh6+OEWBnJrv5mIiTsCbrze10QB50MH+jH7HM
3gReSY9nNIak6GXR9WI6idyMnJOE1ftBVr+3W3hbrL6ypBBs0svDb40ddXEs7F/aro6fkqbJ10KM
lOa116lqrx5Ma+8sEE45/GBmadBslszJhzzsa94QE50w/EAW3fguzaXm2/aYfFkm7TCI704QzgV0
B65kFKYvJ6ilVA5MwCMvRR4N52wQTuVJadkhSocmxOn6LtkdDH2Vtb/Hhbkta6FYHZXIfYkXoWpN
7qO2Vc6uCrO9Qy4JzZLro+19TEwqQXWudV6q2ZdTa0xT6kv0Nl9K7ENOxcqVsSAO++glx/8tPMB/
/W/jbSKLAnllTnpeN8hAFgg9dP8ZTZg+F3U/+so4iIOPuT89dF+oSnLAt9WVfoJsiUMFHxNJrZ8A
5B6M2cT3qOjN2Q0rY/iLwMkbYAX+UUaCIHP5OWszjGuFhsPLYBbK7FU4t39q0y50bsi7tYPH/d7T
gw2J+SPIOGpXm7VTkQcZR2oKL5lSy75KVe62AqYemEJ2JNfW2hJxVdlxF7wZvr99GRHPoMpIGFvN
/C7niStRJmP7kr7MnfYtkyY5cc2oTQNdmTCzi+Ts6/Xx9m4IqpGw1+i1kERu0uI0zVujkCboDZZZ
/+JndcUpL9PCH8xSuyXLc26dsFEX//qwe2eR1wUGN6vc4iviHIx5muFWD8Cyn9S7aaRU5DWmFD8V
SSXlB3t1d7C1CUHQBhi/DaOdVcZtJIsMwNzQvkQ4p4wnwxp6v7H0fjr/xcxUqKSossLf3cpAZXJc
dImR0VCKoBogfpc/21JGS6c1xN9c77TwgHrAFVlZiJebJZ+ifBlQkXmZpL5ebi3sG76blSjeIzRh
uN2MkrWrDpF65Ae7u2kQEgSUARuaWvrluIsdG/Zom7ylcKmGkVesEjp19Ew7X/e01fDcReFR3Fz/
snshh83y/0fd5KfTZFkJzy4epUndfNNL235kgy03S4xa323OK9Y62KW780Qnm7sJPVAujct5YvrT
CLOTs5ei4HHlLorT/CxEF38bltRxZ6GM52LEU/7g6tgJPzR6qONBuqRFu9UqHoqC2mUdpy9mPX3I
Q6k6DXZaTy4yf0ru48ArvkK5Nnp3brPM8a5/5fWe2JRdGBzaGlw5rMq2xatZnccYVZv0JVNrcVfz
CujuS8nKjlrfO992bYIgw0IHCD7/Zg+ZDQ8QhmGSkpn7kiRCH8epvHapmXdfRgckQ5Ea47frs9sJ
BSAWVjUd4h3rurkl7X4q4FjAeOJNgAWjyLpwfpDi1T8bpfdKvL2OwnBAbZCBphu6DQZTmRp45VVs
2QYnagchpK8C7NQRs2rnZKDVAUeWYiv5w1Y1bFCWdhryOntBSpUSr4J5Jtpz0+xaiT4LN6qFGh6E
ud3lW7scK8sR5aX1MfnH81uKJM1oYugj8air8QcwPGPjSow0+9FY6eU/dh3JCLzXOGYcZMV7Q4Oy
5kyulGR1C7a2h3SxldjIXtAdqb2pq6OP4PNrv6+W9DYXsXJKyyj+9/rG2TsWfw662a6AZwHMDxBI
w2q2V46OwJo0jaMjJ4/dcXSAuitD5XXaCPR3GWcNfVrLKbvhKU1rdXg2RdKe/mI+K8FJpcTJu2nT
HbORM4WDa2dgBWdNPo1oWEUIqjiLc7BRdicEOxW4CV71sG8uNwr0T7Or8QN5ieXMuEkLY4p8w0E6
5SBu7e6KtRSG7gCk5i3DN8uMMJwdUbyYmRV9zktENP21jpW5StJa6j1Xdav4pkX19CBcb0ZmV3AD
0uJgXPIjOFWXM6xFmMWpPuUPSSjm+ygpP/fcxi3MwlC5jdOJl1uVTbfX129z5H8PSnoKwJkYzZt3
c/7yQa5CA5jwQ2Tbc+6CW3HacxbrE28NI9Tw6hvbo3tpb6LQYWxgu2SnrwTQhjoK1YT85mFN0c9a
1jq3soZJVoRR2vt2NjMP1fijQTcR+/dE8ZWFVEFdCqWOzf6JxDDDlayKh3rWWn+IF0X3o6hfHhKy
jSMLhc1mpZNHFKVrhUA0xOJXXbS2jtlEkeH4kQIwc1U8DxM3y+XpqHq5XT4GoiO9dmwp57NlNy+M
WlPCbMhbxxchWivhrOsfcA4f3NWS66mzu/Lg+bRdut/jrWkMHUuDm3UTvsZEVaSxshxfj7PWLaQk
O7UF2zOVs8lXu1EBxN4dFcK3S/d70FWay+Tg84pa//6PO0Ih+bWFpDp+Zlf1P7HU1X7VmfENbcj6
oHSxs3BrrgSaAhjk2oHeDmXARG903A7y0jiVkdp5hdrlB8i5TWLG9qB/gFgd/SASX5DJl6MY9ZiE
WjE58BOjxI300vR1gSOCqhT52ZRQ4yqdcblBREf1rx/31/NjZOhaQLfWh9qW/6pGDpC4vmP9plwJ
ADaYZ2Ei4f+/jbLZJfgY5mpoDo4vJ4pxXky19OkNHxFBX+/9dS7sQpjDHO/t6zodFa0qtMbxUXJd
DRJHnWKzmM+20fV+3LXOQXze+3Yrt46CMqAmtLEuV41fUDc6NnfMxUrO8UIhkr6MenDP7c1qJYmw
z1GDeUVPlEO5aro8sv1msc3bFBazcBu1sIBPaTNVHwCNb50XLxOgNaRfCluRotblvGRrCfupU9Lz
MtjlQ2fO9QOCE8np+p54dYgx0cLLQv0dsNYFuxwlShWz01K8rOpFrT3ZRGdmaorEB0RaHAz1O5b/
8fZQVsMuitXcafD10M7YjCWZlSS1KpZAbVQnnzPEUm5IFaTFyyEW/6PnffeeWyD2tdYWwu1KI3zq
zNb8FeVtT66JdKp+cCJexU1+Eb0BYMd8Y1QVN7+oWjLcAsIxPTuize9yrS3uJx7YJ55vSMKbi3I/
o9F9EMz2Pvmfg64b+o+4SVZZNhW24WfUaJtzpzThiUdg5w0JPttvX12ar6goAkLFLW39KX8MZTR8
XUkwlC7KGN0kzErx0u7mgnZiUlR/MRrKFr8tXIDNbCngfZj2ktZnOHe0MfISlJVskyaS3ZpnakT1
kYzhqyPJ4q01vFVp3qR9tslxBxxD5i4v0jNKEPGjjNIXdFPsNRO0Zs55Yh0BTPbWDYwmM6MsylW0
+ZhAzMJBV7kFZr1WkRcdJx/NoOJUR+Rm19ft1U2ECuSqxPQbn0levYlpqtDVqHCG0NcLK7I/DwgV
5LdGKsrmTs94JnoZziFqj8G5gW/PUI9YiV3/BTuTpZq2cg7YP2A415Pzx86RlU6LrKSXfDUcjZ9h
YybKacq16n1oxGV5EBl2VpIeyIrig+FAM2Q7WLSM3H4ymURaTuAVixjHnM5aKVQJKrIOYmPNUr31
tidjAQBBeY3DgSHMZjmLLAWYZLfZeR5zy1PzpTtVo9qfFziW79mz/amLGuEtaRUdTHe7urRD/t8p
AfAB0WILjO1CU1t6YItBjjfDcrOaQvwTO1r7CA0XijZela3jmWreBEkqED1828quenEUzmiT8GwD
T7zJAprEiqwQe89Azm278TCOrH9gSqL5A4iYg/i67tM/I/7vseAirLIXiNNte85x7LRUoMUQRO2g
Cr8Z0GlCCniu7zItVruTU6dJ8sE2o/GuS4rIekfK4EQ31ye8DfL8COpPlKHXRhRZv3q5lTUhZWnq
JGMAVa68DR01enaS2f6QVK3zDJKtOxu56ny4Puh2SzMSJBOejmyu9QW+2dJ2ipc9msdjMDbJkn5R
FiszTiMocuOrbiLV4NEhHz/9b2Ou++6PM9vxBRarAo0qaiD/v9oypdtwdjJF63wpUZbue0HoEgfd
2W2kWGeK5gdl1FVShVfy5aiyVBqD2mZzUEjtYvvoqA3DCWuzVHHtuB2ng+2782FBZpLt/fYJA8V0
OdxQ0W8rRmcOsFAzbwajiz6nOvf2MKui8vo5iY9SpNf7hyL82g8GGbfSyzYjSsi61baIl0BZiBSu
oXSAb+u2U+7kSJbM24Hr4LGj4nNQCNti1FCJQyYTNAESHxAxAYddThXPg8YI43kMukiRPttN2Pdu
nMeWcmqW4r1q1xaEYXDe78M2NJNzowvlcyghl3UHDrw7cpR8HbXI3IgccDBAzFFgvfw1zqB3ZTGI
KaiTPvqGwkR0n5byr34spY8cKusJ1eLkA9fVUTvidRBZU0bAIhymlVm42dZL0udtLdVjEFLdPaux
Fp0iaClfAAAr7wohkucRcNSDHi7tk6SYyAleP1a7Eyd4AS0llL2Sgw4pyzeGxTKg/Tgg6286DdK3
A8JBiAmZiyeiOPtSa3X2C2h4+eX64DubD4QFuGcydMhSW91CgdxlH05MPhOL5GMgkz40zqQiHDIP
3Wk0uhYfP7l5Yz2BnQe6jdYoGtgrgWlzpifUclHzscZAlCL2Z92aAwtDgZMqpxXoXq0rboiZRxZe
r3SPfw+rr9rUFO8pMm2GTRVZGB1GiODa5OXbvPKoQdrGpaeYwnmfh1PsD+UUnY3UeJLWzE/BSe7m
Lz44WsBcWbxjyU4vtzmlOGI12vUBLYvhu4OcoBCyoE0LOuNDKOL6QyeJN1ZR15NuYJpKVwJoBojq
zaDoXXWL0tkTF35j3kgo3Vdu0Ynw59vnRlppwSVYLYi26vHAiFbh6AxV7XZqiF7WDAFOluTKm9TY
ijytTZWnGYvg6iAP2Lkj1qIiclQ8/ODibeanz9kUpnHOLraq6hzmXfh+rJtPRZsXBzt377AyDvpT
ZOqrTv7l8vFElHu1HaagwgHlU1vP82e1TO1bKcrU8WxZc/8UqY3D2wujpoOAvTNL7vrVV5ClhDOw
iZDhgkUllds5UJFUdzlAY6AOSdnca4uiHHUSdqKiRV1/rQxQNiVPv5yoJjJ7ieJ2DhTkWnmDVNpJ
6J16xxMbWGac/1QpzfxnTsknXUuqH2/eSKSwyBpB4lyLjpuDavKIXwbFWgJ9COfwTE4JKdmNqzqM
vGnuHfGuGOJePllQJo5EqXYmDvAGDKOy9lBBF11OvNcSuPTptARqXiVfU+h5scdjJR2ArM8xjBSb
AkOTYB4tdxL+aEk8FEfKBa+8eDmwxEZ6tzytcSrdfv1eT8MxaySW2rEHRiocQzpFGpoTD4UaL4U3
SnNWCq+mo114SEpG8l2xKEl1onprql6eJKL29VVC/h+5yOI6SOOsPPXqaNFWu75YOh/kMgkH2M/J
A1sDEuOV9O0CzhHXcnUK5GacX2w91D1LrpPiYJidxAy6DDAMjcNH+FYv12Uwss5QRD4H1BcSy1cW
Ofd1rXdW/l2eFDeT0csHT7i9rQBGl8QMzPdaLrscskujKknUeQkcakOYKzbD8LgklvxYIE79BLnT
zNww64fqDqUO4301dOaRru9OvAHjggQVoLpVI3r9iX/k3DpiMVJnJHJQjpbSuTNeXMaD06UdxbTE
qN4nUacLzy7t7BQPHIyDwLqXIxJQCazg0PgN25oa7gdxFiI3GdhaNN6IJO9fCp06FrJp8eTHJiwS
10jmNry1x6GPzyNWpDSOQ0t2eyedD94CewuCjipJMpBtHvObCMi2nEolF3KQ4FrhtY2j37cVLWql
UkE2mAJ9VVgfz5IdV0+hVkfn6zt9J1mCHkxxkSL6Ghk3CbMYLQGLQlECyojWj7xfrHd0eMR9VilK
6ZEji/JkzqvbxfVx97Y+yQI7n3ICAXmzD21JFVHaDEpgVtoYxqgHLVn/2HDXIgoT2lKne2plxeF/
14fd23sOIRCAPGOzCS/33qTJRaxKnCohpdoJKTLtoz3LjadIkGtB2iR+M9El1LIpO+BA7mVqtNBQ
RFuJ9dy0m9vHgDsfJmO7BAMFqNjr5bSPW172jWJ9ypy0T9xkgDrxrUNqT7wDKgWaPEVxBHHWUHmz
Bdh6AFelYKo41P+RWrj8EHqhR9jNV0sgClS2xhQfMJigwp3lajzNY9O5ozw0N8j5Ond9gkJWWOqy
22riCDa5dxwRGKWfidcr+28Li0b9Pkpsg19SSEP9fe7N6vuUTpLXtlF8G8+TdrIkswRk2DfUwZd4
Lu+djkKIMkbTUdzfOQ0rE5pvA091BdxffhXBHyX2qLJGCETeGtTWfAhgy3hCMLd6VFMZqZSiEPXB
IdzZlYg/EZCArKwsmU1ukAmzLOiSz8HsSK3sKU05D15KbSbyS5MwDBWwxVLQDqfqlOgKdb+Di2gn
DeN5SpeGpjJab1sVGk2iQt2jIBuIWdbPVbjUbmND6LdzS3l7tglMfGVswdziQ2/inV5OzUBbjQsI
d91gbhOYwJzIyh0JeA9qi5mo285Jmj9XvabVN9fP/+4pBOvEMSQNo4u+WWGpKPVWkhVWWBlib9Bn
41FRUgBrNt7u95NU1iekvasnI9d5JE9Ux12jLqHqXv8dex+ctMLkxYYCJAHwcqNlclkrRrtuel3B
566Y41NUYT6PSKh0MOV1RptchmIM5ZDVN4A0YzOUhhdMj5SCHPBcUp9rM2t9NVaU5+sT2tvCf46y
+a6Yv0ggPBQ5wD1Yul+qpm7czsyUr92UhS8FIhXnDD3ZOwfwy+31obeHFkkGtif/A+9vbrItmJUU
LjYme5mDtAmdB9vK6hewgclXec7jhFtEdQq3b+EmXh92e3FjL4XdDpV3HgX6Kn9xuYQ5HZtGRag4
QM9ygRCEF4XjanE936R5V/Wn2YwryqRV/bHu7KE5ZSm1qwM03XYbrb+BIiJQIt63qM5urjNHGVtn
ThUrmO1kgOVGx1M/KU0CUiNLW+uN6FqSRnqRlKQpqpA60gK9nHLmoK1f48kQRKTqn/M8qb28DfPA
XJzxecZXFVq1rRzka9tM4fegVIb51izzK3P0yO6TSgduGqRgiDynsmeAvF1nfSz1tHlENNlq/esr
+3pDUZNFIB2aEMtLo+xymnXVsnSisoM5RP9C7rv+WUxyExi91ManRmrLj4ozFsvBLbA7LL1y6Ni0
ViieXg6b9kZp6JmwgyhRjTtF6/G0jgfdee5Fr57yYra8ObSmo1C0jQ983xUwtTZ1ae8Qmy+HLbXM
lIfYYQ9VZo/umCUc55SbOlY11z/rzmZlIIr7ME2QyFPX+f+Z9zd92EU4IwS5RfkEn4n+XIeGepej
AfH1L4aiA0dQAJT16j5ry1qPnTGxA2PpxUPbGCrE4LryRjUqDzbL3qxWkz9CK1g+dPIuZ9XCrrVg
tjtB1Rv1gyJn4xkok/F1HKwjg7Wdk0AZau3eruiGVxkkvV1nkXAzDnopGp6axeL44Y4QjGEk3rfV
5Nxd/4p7OwNJJAyhqA1DW9ss2KSUaG5ajRIkcdrBuFrSH6EqhoMPuLftsUaFxk35CK2Kzc0BYRKQ
CBldYFslht5z3rbgRKzOuKuQdghvNCMsbgYtto/AFTsBHIY1tSDQIhTZtoBBK2whAvSpFlRqpywu
9oXzvY7T2G1rSEroASJUb3JTnt/1+HJLXmjkh3SF7a25nj16bdwfaCNonMPLzVMW7B0nMtVg7Gsd
iq5ulacmK7Nzk08Dwn9mVpEhJHHmLmpGd+j6+u59eWtVwKW8Sdl2e/JHwkGt65EWWKLFpW+qmtuh
4IDEkmg+zrFkuy0+vKfrg+5tqjWyrpNGGmXbpwc5I1GMEkqg4edximn1/Rt3Zf3t+iiv8jy+LI5b
a2H4t7b8NpOXi9IWMKTUoCic5L6gxeKbXYufmdSpPh1yC2CaVD3WEZbrWTcv5amNnSN9+50PDBp7
xS6zx9bfc7m8qoGI5JI7SjAZ+qBHPu7Vre41KS7gXj5pU9r5A92nSPWgGnNGDm7Ond2FQTdVXVrX
iMpu0RexNvSD2cp60I9R9BDntvIpKjvrLFAs7Lx5mfJfmlVIJ9vuj2rKO6GKesJamicqcoVuEhPu
k7Kd01oP4hhu2C2Kpb3htZAbX7R2Mirh190oq9FBKNmJxUD9WXPk8FfW5iYlC6PakUe104MJpUY/
NJb2A5Q2GwUKzTxIOneCB28Y3jFwbE2WZv0pf1xmqLdE1VhVaiBpSVGeu0YdzdPQRJVuAJJFENkT
PCaMp1GXivhjjQ/zXTFWTvX204SYE4vLp2ahtzPGc6chO3JUnImdzHG7WM9826r05WAr7awnHqas
JA90PDm2mZ89j6rd6rEWdLET/VdSjGrcxahbP2rt0e3F8EZKw5pq8ganUonNJBSnrcvzYiNWV6qF
FgyjvHzPxpQmXrs8x0Nl44hhje+WxMkPSnF7k+S8YIhBgYhrYbN9dHXo8eQVWpC12FlT/NNBC4Fo
VYxe93kUHwG5d8ejPcsO4vHNJC/3EMKaZK8D0tVxoscnK9QnL0bEwUOLObshgenvrgfFnXhAYQN9
JoajBLztZaXcBEm/VGaQhYOKxlinRM70TYjZ7n08n5Upug1bh1YtniBCms4j4slHEM2dwEy5HsUc
WFwr3WjrHoX2UVmJLjMDu9btqvKUXBHV5zHvLVKMJq7ld0aSDIPqd05SJJ+AYCDm6rVqOfduFk7p
Ufr7+qNQ94T2wY6jHEwOdbkIk4Mh0VzWZlBQGs/8qGz7+zQxBi/S9PQ5RRLv2W5T54utFX9x/TM2
4GzMV6iGvJL9nvoFNiibKxizZZg87hKEf6O+TC1PkstqeDfaXTx4lN6UyG3Bq/+6viFex0s2O45h
EHvpWoMEvpz7onalEkuhHuAsXuruUuTjzZAvZuLWspYdhKrXEXMdbJUbxnwKdubmQ3eJyk2oF0Zg
FfHs24kozmktrFttbD+SgIRfHIzongpNFDdLPyTFQQTbHZ5sCy1M8Agou1/OlZZXZeBDpweMN78D
Tya5MLHCD6NQENmZw+pR9DQBTqOVYXSgt7yAD9Kt3a8Ndm39CqQmW2Spg4yjZS0W17GR559mOfvQ
qmN5F0/T0UHfG8lgEMB6tCx5sl/OtVnKpDaFrQdSLW6zyAx/RLEun/VhEm+s5oHuWPEO+MFQt1wL
IZcjcd3WhaQ1BkATp63eI5mFrOGZnn8+vc9FH43ihDuw8wIaU46CBTrjl7dv4dXOjMtPB3S5jWmx
liaZgeRWkC6jFjRZO32QRd27osYC7/pQrzPXtVMHHpt+CS5CW9x3OqdaXw6OEUgRgpQeAhsAryNT
K75eH+f1tYD2MRWd32R3lnBzDS14FVV6VVsB72VxVuzpGVn+QbhpKGtuGS5Hhay93UL9isIZBQBi
4SYKRBV3Yd0zXqgP8+S2rcZrqBuL4tYciupgw7xOiZkc+g9rEYBLaDuYVFdWzTPHCmjvmV9QCRmb
wMHyKv8525PefFdHrCvcJuxK/eD22/usBBjUcNc2ONTQy61qd/1oyGloBo1Mr9u1Dcn2qtIwPCnP
khSKaPrv29cRbQbiK5F9lRC5HLDRatUuI9sMUIiruls707LG1bssehqa3Bl9KE9HtbK9rwsshu1D
2s1jev0Gf2SlQz3Y2jBLJhl/Vb+vh2K4FVZtPhlVn90ucSS3XmbHxVFdcO8OhUlCPgx5eS00Xw5L
3EzRpWUHWY1eeR2YRh6sTZq9S+ARnxSjm2d/RATs49TLb/T+4XhQEQHZuNpEEYu21HC1xMwwFrEd
FKHUe2LJJD+G8noeaxmrUXxUD7bRzmmB/EBQdVDhWz/yZq6qXFLmZjyKusYd8Dr7HXJ4+T+jZisH
1d2dHcvuWeVa1y9LPnw5lDXxiNXrmcocTVIfO080akMIHUumDHCDrCNa0O54VB5JzxB5BKpyOV4y
ZKFphRQgi26okaCQnMfFzKt/F3luH/N0OAJ1731Kasnw6jX4NDRjLseLrQFXbGk2gUcWxamdOm7j
BNjmpM3SETj/VZuR9G7Vnl1ze+wMgYdeDpYUedVmTuQE+FgY5y6PpU+5nSx+W9TzOTGaxtMlLSXK
WvNwUhBhjmj5G8pXirLaAejp9XHhp6zdPmLuemlutpAZk2NrNXW8JkNrHOqQ+FrMhjL4S9xld6Yy
a190vY7KM3I1xffrQen3LfVnO2j9DpxQMHPYKoJ+2HwHtbEjdZRaJ8gWVYYmWxStO1pO+72V4yFz
Jz0f7nQn730pLKXeNUoLH1TD6fTsNOuD/bXA7u3JkuyjcwwOaF3vP34aim4kwzxN1rOFUugWDhPV
VZWWjYRAsKKC7CmNNNU8ymNd54k0yjUkNEI5Ow3zbD03Bg99t2vmic5hj4MounpjU5wMyek/oxtn
aH4vwAB4jtbzrtKy0mhOpoIKYIiQkuEviPNp3jTp4VekQqlywRqZly9cXfKtUmWS5I1GmGizh0Q0
gg9ekjgohnm5rmZK701oCEa9Oy65kize0A5x+NjnOZhPMWiY/bpmMRXKQyE5oyO7TWQ50q2e6Jo0
e4IKTLR4MLvm+FkLK3px7tANE5laOEk6MubkorX4rCjdUD2oY5LxIFtCR4s+UcVRm1/GKCz7NpRn
GoZuS8hXBteph7C9KWHy4TeoLpGT31dNNuBLkERmdGfKlY5l2GCHynvDrsGnphUQH0/E0WQugF3I
OJBMlfkiS5ouv/pYnrPeVfQlqe7mRoVp5cx2E9+00Vjn72a7GvQnEeHhEszga+MbVW8zG41+FbFF
F3pyfltXjpzdFfBDp8+UHqfcK5SsCX3VmU0d1dRmTm9jm9Kur+F5NLsI+RjGWWra0PZx01Fyj3ZP
VGPMFant89gr6vITpTZVe5BGQ5keoO5mGCo6xpw3j9IEEc4dbBqO73vTFMtPQ2rS+GxjGSUeuh6r
nPOUSnL3jLNYttykJuL4J8zpV+6TkkM0CIChDdF0B1h1cbwmyyb7BbPacvoly+qkYLJh8hK8p3mZ
tz/wxCnK6jR24xwbPkILse6VNb7ZratoS51lri2KSOSupdVar3oTPbVVnr6EYfVZ7dEPxb49lLry
wcnmKjxhFdnFnZtpZSQlSMIhIfhuMQvaaVI5deOtCsWHf7ZkcVnFHh0gU8QP4dJZzUMsQRjD69mc
tUw5xXWhLLcT/atMYRKc88dIW5vrntPBSBceyUFcf4X3Vef3Cmpm0pnyeF9nvpNJg35jzYmKT0ul
oaGPCYLu2N3oKjOuZSOM3gUI3ClvOJS5W7RhZd4XjgX1dwFoU97hedI675Uq1hLTU3q8xR+HMIra
n1G4pLGHbFOC2oAw875t8XZrAfjoTo1ijimFEoHIGUc+sUcfQqB2r5SC/typNxal8I1kmRa/kJAX
dqdecqzvErJvK5BQKR+aYU5KN1TSznFXclD+JW2lqfe7qmqrB4d3LQXtvKnSL9RgbAnHjLCrzktN
M0/1NFWY6qNFS3M5hUOrq+96w6yNu9m2eDqdshKwyI06h3n9T5jTFLgvctNePo7ZUE/Ck+a2V9xk
XNLoZxU3PRAeWQljh/w1qeVF9lRJNtsbKPMFCCfJKvFHW5ZFDolNdh9Vt4lcW/0dRK4ke5jkVp3f
t8bctiPY1Ch0gqmJjMXNMfbUf6al2kaLKyfjkLix5kgreHSw5PBnqOfS/F2ryqr5gvTxVN036Mem
H6I4QqoLEkuEqCFVJp06OzqLbu0suvM+bORevhdIOCxBIpmtqt6JcrbCym1LmgUnNeoQTzrnhgk2
AuX43PxHaLUU/Yj7oTFAA9Gq9IXaJ/1NWlVyfVb7QY3uWdym+lEhD9E8YEMuAaUz9VTmLCA2J8Z/
+6hIlzNELjtBhqI3huE2GqlUca3YnfKDer4cRS6quvL8QQob/pFmx2F626gzQqIp1bnoqWrrfnhU
RC0Nd/L/cXRdy3HjSvSLWMUcXhkmKFvyyrJfWLItgyQIIhAgwtffM/dla6u8Xo04BLr79AliZ+4d
L0hVdpl10nSlyndxPsrEycuUHvF08Vok692yKXf89hyWSeFeaYJVU3msyXLVmlsEivtZHLikRIQF
UErUnHwe8P/ar0stN3NyOh7d5yZQQLoaxCOYS5e8vnkNZ0TdUgKsqPf9PTQ8h8f6KHPoLGIy5fEv
iDhFcbdN3nt9Wh1c/T5gtgfLBlszrAxOKDPMnBtRNmJvgTRDHz1BHqGrToRl4d2C+F9xQc2T8vuM
rK/9A6y42POhNLCU/+U8Xh9zmtwOD5+2BldJPKfwgvFXWoNu9lSVE7BMyNiR34A9r4MxFTybS35l
sZmjK352Vb7BYMXO/00Ep/oKr6DKXUSUziCEFwX3c7vmzfwAIuioMYnu9fpZwKHI3hvsPW526Zr6
4h2IP10//CpsmSJoG2fmwgpQEziKJN2TM5WFN7b1wLDLswG9R78CU855jw6dA4tUohClaEFJw3TS
SJACXzxw7G3YlhpEg5YVjNdtYvmMfDyBrvlRLiywgR51lOkW1GIy9wwC6ajborrcTasd2s7WwAyE
XyZvFIqFBM+2w3ebwjaDzXl5IbDODO0t/Kq5b7aYTwOFveP0syh54++y0qncDi5jlb0DTb1ufpr9
iOZXcjSpgcv0blR2Uaoam9btGh4s7SpLkco+xjndnipEA/1nYlB7H0zIx+h8hG2epwHU3rkSMOQt
5/BJdyvWf7uSMT4hB7LdvCAJTIZ3vkw5XTqBCTl0iNxE2Gfnco3vFNGVjXsOusn8CdFT2Cb9zsBR
lXmHOunGtzFPshOSr6QGlWx303mDijB9IrOf+D14B5Cj9lBojLBgS25PZAVb8i9upc0NmrO1hwsB
JJQ+DUq1WwirfFlkhK/KW4TVdqDTII83Ek3xb53o/FYpNR2o3HBxujPm2NGPEWfuqfPjHznv2LpH
yGaVg5+qSHRwoyt+Fktdz09CbDU9r3uttrPZKBruGI4VUCXDnu0EGSZyVY0YU+CfSMOGnxqKyvZk
1VhU+Gkqrs+e72PSgqJ8/J1rA2f/uibzL5WN5F1lPgaFkVRHcpqZWd+yjIzFs1uDXQaQPgxPW6pj
3pwhTcnpyfhKmgdHmSKXJDJgacoZZfSOrZt9c1k2uhcp66j5OW40mVsofMvXHIBx9BrBtNf+kQzJ
RAlPjqwrYbvz4gO8oFqXHUVyH8fM/KWQq9FuzUX+tmuevSAbPuRts6WNvIdZK+39TbZzjXkMHw1R
Ob30LNElOl9YEKO1Qyaw6zzxCT/jtiXFRaS7y5HNne1vAqj/jKKAx/SleC5VVyWw8e7rcjTIhc7F
9DYeeCG7pIrY28yl+EvrWo/ntDHc/wqsyta/PsBOufMVLfE2TyKJXQ+fZYS0TRabyl9oME3zLaKS
23ed7oUGS5c4dgmwuoEnMYsW9oA+SQC53imaGYViLtGfj7L6hvI2x3cWy8i8b2qfmxa+6XV8mvG6
BtZmZKn+jeBqYRhrMA6eCbgq4iyXFe2y9Xyk4AAcuXlJFVaGDyYR1n7kEdZUreDGbgOyf0hzoRxL
AjRRgZDzYkqSFb1kaYnXp8hcNYBTXiEr0ZfolhNcgw/HYeL5nOQkKme0d03JWwO349eVru5riTd2
9AU+yXeaRY0eUMLytC3r4/DPYfRJg6kpR5uw4X7zzdwHWBGIrlilpD31MKS7wzqZTf0ik33uoppU
4sKhBm9+onyyYlhQpaIzlmcujG2IYxX1lkO+hd10zbYzzep9fJoUzcgPWqlqG6yI9+y82DzmnZ+K
Qp3gMTPbx90rgw2S2Hb+CZTErENUUZQ4kuE6+ymXwNPrje83Q01gXXMhmc34jyw/yjOC7RWoPizz
hrWMOjoNjS1n+4LJorJ9pmm9gJYpk3BNBWSemA7hTU/H+5jXC8GxzpbqDjcIaK1toWpVdguV5kQW
3xx9aRsm8ERTjV136tjYI0LNVh2EcZM8B8iqdJvXhLIfXMXZcWJxJkJfGbhv9bTmIwLOkPkVXx3C
QsshXRWMkhdBIR7MaEH892BVFSPIdOW+2zgiF2IcIbRY5MIb7Z3+HoCagjgBNnZjQePdE81MGy0l
Wef7YnRVIl/qEaR3dJtlPi35Nd1c/MTzGe+qi1fe9FnpcWe2+wgVWJfnrikeHEh/ZTtTGabOjOog
uH7odiCp6Ujt4wy1wvikwAggf1Qi+daDGwg+qzFTpZ8xDWLwc5luICFrCPlOqxKkPfxKVdRTcLw+
azDicfhUlH34PJvdNZHjiu1MOtnsmhCj1Z1IM4LczdrTrZ3jvXmDeW7xH8VH/VWgmY1bJw/Y927G
ixoqksSvA45xpjqKX6b+RE5ovHSRwZIFAtI1ILVB0OyahTX/xjBwARnZk0Ze/RYhFlImW1a28Pnw
dS8U33U7uwjGzmPdONZHzru644Ifz4Ym4AUlkwOVYV3GVN9TnntcCFB0tQsAyaX3Saamlt/C3C9u
piTDJCzyD0AczXzic62zjjCxyU7CCUcMSxAgbWX1VOWta+i0tVvNSo8IV4Y6Fxhkrfu+xWWbp7r+
1xw7+blNaRy3VT6V/2LVkN94roF1doF/VNYokeCPYG1YRDcqApzXjgpNR7NEg2hysrapIMWHPUzx
b4Jz4IF0GiN9VzYH+0WrFYIUMeMe6MEQ5xh/xLKN17DEBhHjHHThNFvnAhRPQCi9zme0+1VD8qTN
YI3wu3CRlS3FVtm1EoYU30uF6aSdU1cug6NrFYESV620s9A8QiJrDRV9FOk9wmVamW+bZarpRsAW
D9EBY9P2YCbZB5l7ggwKdJlRm+3+FqmQ+9F0PFVsblkwW9LNmE6mznLVVC28c6dnvONetSVMZsMZ
OX/kuaTTjV8+Fu44QYFv4OQyzvoBCYcQy7rchA/odjH42VEGwAPSIUqAwNXju0kXzjtb5fQP5jMO
UW+kvLq42+F7OJBvlHSJnGdEYB4NhL+N35OXOgsUbgZxc7xEeU5NP3tfmm4DP+rBwjzmERqJFdMq
bkgY0pJd/Ev3pYyHEeF8Ak5IET9rhku6Bz1q2bsKKSuolg4+1u1KMBe3kWuwKg3NBvfqvVTpv2je
MtYlO1xPOrxlq+oOuGm/5vhk8L4DiDINOvYu9NPsM9NToBZVS2fDvostdbatnUB5mHZ09D0p5+QP
y2J39IYnydIvQBrxWchSojaDOfViMoeswq2Mpk+e6o1ChUvjqMVEC2p7YVbbo6XU5BQwnTyCWwXY
E0biBSY6B3nDQIwsD9wZFPqQutLlD8sxZesaCikMvqV+x2J8K9qsCFmK6zlkDgZ3MQiVdgEXcHQ7
nMWaXeMLXvYaHU4dJgwFSbaYEc/41sKlyGqZeq7Lv1V0U5Sy1M9dSiuJqCaPcxMn73Ta69toW/wW
85L8crS2faOg0uricVuezAG0BbfJWH+XxKv5pLISFXcCxUe2EkQbgCA8ZB8wok5W6CYKgbkc4MEF
x2zLIISWCWt3u7usXTKZV/2WBk/w/7ZsgJeSgCg/g71cC6bSZPskEL7i6aBOtLtLkhGKNZbj/tx8
iSa0QojQjT1f2naU9IBslCSHbCuxpASuf5yxPtnq+Kmcdx2jOsepbMGRbtKOlEvzN8/4LNsJF9/H
nE7F3JZjpbe2Ugf/hgZIIxggQ6Jz60sOTWaKdsB+A1txBCPA42NJnFzZZTpb4RCtfYSuRwhpu2pe
Xf5cjqDw4okk6QlifEBcCYuLsS/mbf6NliGFzEaa6K/lOy0Gt6rybUNVZh03k8CAHdfTv3jRXA/A
n/wvlnLDe2YwtrV6ggytC7A+3d/AVCbsGeXF7U88zuRddZTz27yo2rR8SpZHgyq9nUINXu/dqiU+
5GaqhGOdYEYxkI2NSDm2eukWJ9YC3X2GVWOORv5CgSZWHaItAm2h3y7HFu9W4B0DIjGdwF9b+SkH
8ORPABAxtXCEbbeIUQ4o7DAGnVAyI6o7UkByO6C7UAvEAczMQ4wVSvM9PsL4LObSrpgUYXjvbTTX
g3QWTzYTmtEhNfHyrZyjPL6mODG2g451M3/WKAYVmq8qNw+JBKZ/HQ1UBpdxDshobtAMiB4x5+pN
ZGEB7gJTJbAqtlQCBsaYrDvp9wpDukjzRx+DKNO6DZYMIFcjv+ZM3I7UHX+YCf+JrnJyRTPi4q5m
UXBtnMHQosOGFMulZEN03UU4ANkd/J8hytFTjj9djT0Est6sZ49RFDbdH2geCHoEtsSXeAHrb1ai
pGeETiwL9h4gGXU31WHTYSQ/ZpgRZtN+ZvAIxfzVKFt8VMVSHadqByDUrdosrAUeqvUfMbsCG4QI
w2e3kLpi/VYXML5sQ73NNV6AmCc3PPj/XZMJ3wOGGvqtDql9T9HpiU6IEj9q0wgcepwWwOnnjZjo
TQPiTVupmJqxcjp4xbsjRAmUV3ws/+WpQIHbYJzCWjk3mIE3k3Kce3B5osFiLHJdSPf0Khot5XkD
z+KdgGTJuoNAfS3TgofTWBj1rmhDoQDFm7b0KwY+BqsQbHAGVHpghhnfp2rIK1Y9MyRr4QBPVscn
Cj9T2eG6F0PVzBHtoH3xr6mM6o+YRPVyV5NgkpdUSob+JuUTGaAj3lWLqiKzxxtsKxG/6kO4VmBg
vc4Qaezwe53AEaUMh/KUhAPBDjjSxnbNhOH3CjrA+CJjTW6mukXyiprbkH5k8faxW1NIOFHDZeV+
RupzPgBexezT2Cx7XQGXzq1AKvxvWiEkCElhuAQgdTYCeMRM8IdETGnWmTKXV6TdBtORnJl/+O6j
L2OaTbQU/cA/LipMNxtfwtrGKndYPkgy32yesJk5NctKlkHToyHDslled2u1r394FsQ+CBiUoP4G
fzxxXWS/89vk0+4B88MZ0wAj2Ayv/G5DxG/a+xrOyL0Vh/k5M15+llgA/huTmX+SJoKB3zhGKmnj
kKduQHFBV7XsDGjYzuCf8kARuDcgoHXnPQUggN8ZY10rCuqf12NXrNOLL77hu608DnO+veey4hQG
JRNM9GAVUrwzTDtJV4tgcrSvZWU6fDbGTwRdNoDDvUb5GuGpsbU8D5MbDG7ox9up/A82O6PqakjL
2DBilxFOJZCeN+mqm6lBYf9TtZtdP1MW5MWnzryBuLJNfa50eJE7KtxQb9yEewi/4dmMOQtf1wy/
haZjR4TdT4p0UoLHfuRLV8K4QHV6lJntBDCSbVBIhNBtY0Adawu3TpjVYD6P5zxt5dwFnYcnZm78
Lobe1+FLXRoJrGCfq75Ssu6X9YBHTgm/xBPAhJSc8nh3fxLU9HIgnpHrYW1D+81hO4JN3A4LGztO
gD+WnE8nk294ghvMZnnL5Ty9GV4CVMe7u33wxDn0Sra0tGPwZBStNnx7CXKWskdew/Ifduvx3GGt
Hb7GA5NRT9ZVFZ2gc/3muJTVWQY5/mp4tN7ZSGnzQDAyXedi2ku094n9bymsTrsFVAqH3ZLefA9W
0mLPep6WKw2yak71CPP9rsDqKMJop6c7gC1Wt0i7a+5kDlJ4m6qgbHfE+3QP2hFV3Vqmo+gpCs0d
xmEJb4BKZbpnOzK+OuXBMEHsuZhusFvDsWerAGwCQz04dreU3OKYZCD/7fBVknBY9iX6MXRiS09J
pN/QT/MDcadIE27tRNOjNZkJ/7Kxhh6Ypjw84hcP02NRRJO9m/2BWT9lBfmsYZsUteoACt3dotgf
aw4yamealP+EFTYg9Hp2Ixyx5Wo+gvLR2HpWy7EzACf8iajKvscOgs4Ya7mf41RG/+UkHj+R0LLX
6HsowGofMCRa4K+0hRyYx3cqIxwhwMlU3GfoSY8Oa8btv6DI+M/hBvYtpmj6nEM0mrUA/rlp3QLS
Y0fiJPq5uAj5FbTBCNiBNx2WIUI4JhZ8GXdpy0Z4+XfMRDdGHk2BP1HRwJLoKPEi9vaAZHDIdZjR
6nlRlG1pBMx0eEOquYde3Ox9ndXYJsoA9QB+rLJYjUTFxloo3uXRW1VgFojV5LO7wsgo6Q6zAyIS
+bG9VMgrhLwWnuWIDHWK/V1cs4GENDL3UR3CkpMvmujoARgd4zUiakufIrBF1xMpgfaiXM/Vg0iI
TYHhsPkjMbAcROObcga4AHMikmykP05JvibQcpUxKqU4EpyNSnqJvtO7+Ucm8PqdqmnSsuVhm75q
WQcERSR6xv+WVFPeR9iX4u+z1NaXGRNNfTLFBAjNJXN2bvJpnc7Riu3CWYlNHE8a0tGqTTcLFBCL
jwNzskInO0AqJOsO3ewyY37DHX0C0Wu0lzHRRqIPSZPvi6umcAZ4jUZ2Z5OlfQWrGfc8Q/2Lk7My
4La3F/0V0iaFVJLVqgRFgkzrigOP4EtAgU2wtiVlacV51ns6sCmX+sSFyWXnTS1oCwShiS9lvhY/
cKfi5awBBODtWy3xbVaaIkKBR1MCDbry94IqDYjSRtq3ESCrudVY8wGoJ4tbYPqn66azcTnLLl0m
9I8NhmX4SGwNPPI4oOkfKU7r2DuVIg+SO4PQRLx6+KckCb1jy968BR7hOIPjBvjx2MJNsZW75dNj
h4OuZgNPYZiIT5PLkigf0NUV42fGGnjIZm41oY+raLqrYJbzQ08TaMtJrTAngE7SrMNSWi3Q1oNj
AWIbIvCwNjjmqMNqoXiHEnc5OngV0NAbk+YfmyQOXjQyqx/hp4jGPU6sesACg5MztoYJu6urYqSP
EfM7+Q5ZmYwuYJeg5CchP/ZWiMT/bGYjsRRj8Fe4R3LFon/gjdjTVhV6XZ8WdA4A50es97utLg9s
/DKWLcM8iQrXfTUf9YnYEVuuqMheGzVO6eAcTKohmyvnGE7OhKNBjyE/fbwx6vyTBQDD3nEMJ0bb
sbGpf1y3ZGFvFjX/fSQp829w+8Mjh4NVzQasePnvXGU7O+FjISAZ8TNj9rxrSPh+Updo+TiCx23O
Np32oT7Q3V/4xlASRUBORpurvPzleKbh+gyIa7lw2KRnl9iKLX7LbY1vxHuW78NelwqXMhxePK5B
Hb7FM2MeGbAHFkcIEFFTcd4AXCWt3LDRefACyEObo2XVCLlz+CcF9B0wlMOlqbimWKlXH2sFBgok
Ss3hXoTT+EKdrFMNwHQp+NuyTxHrwpHJ5R4hk012EkjTaV7CUR7RSZf8EAM8zxm/n2qEhrZZih3q
pQhbfGDXnM2641tu+cM0r5C53h6Svd+aUJTfLfzl3VOCN4ygl8E2r3gLxY5gpAFcRyUXmIljMEYz
GRh7pE74P5tnqFsHys5F1en4boE7QWt0OCzDstXUVSuNUkc/UqJ+mwN7vwHLMforgBE0DYiQXJv+
KP0GgbGe1qejKD27ksiYDnDQ0cl4+oaBWuFOo8+oN+9jWY9dUyr1e7VGXXGjFR8ITs8xUSKM+VeA
yC56SmyOYXcH5R8npv5EULZ4ryw0i4JADbTL8ZMc9dziFZFtxgwurj6nfDvPiqzviXZ5eYrFqgEV
TO5XBWC0Qa1aR/N3zRL6VMYKYB5FB2LaXMoQ3a2L3l1Xm6x8XRRyP1p9FM1XMBqrCiLVfCGyaBAd
64BbjSOp/sgsJ/kJxb/JX3nlRXqa0Ky5ni2EwigxpmVbHHOZXhDCGM5Ymmf3gLsA6+WcvSLKpTgB
3qi3Npqn40+ewot8BzUC102+6EHVYjlOduPanbK5ScPzwmDwMxWwAxmw8d+GuJhgoAa5WNHXGEqw
yKmW4nPZJqAAtbndLoT48TfW2OKzXvwziOXN1tMqb4B4q2ZD7Uwhp2t3ZFtPSPxIq0ERDWx0n0dv
+mD1cUa4fK46ZOkwjXxulKh2QnZ23OPNaXiLy1Wt6CMxWWgXDhjS1DlmBcuE+XaMdr/uMxS9mJka
+gv9AXsCszXGBFaq4qLwSmYYxkwGLqYgFMr7dZ7+wVurtN2EYe5nBuOjBNNZ7f9wAnVCZ0cxf1UT
vpSiCJP+Bn1p1YIuRycs38z2tCDIcz0hslBlH9LX25cVjgJrjjWA6UpP/gd8bgmmg3DDf4okjh4o
a1Tz4cEAyp6WbDs+pqDMBqCRuegCh6F1ATFHNRa3CtgrbSgiW/VMRjj8tU6xL1SQRpyzMVTjScbV
rB5ltNoSePtUfE01j/+CAkv2Fgh7HL96NEWQ62SzXd78GkMqyeqj/kLuLA7O6BY6bJvbp3NhK2xe
FXqwh5lv9C4g8RfeJgRsjhzfVYQ9htsHXVAuXvEKYv4TzNHkFOt4t91cLlINFr2v7CFC4voLATnm
ABcnRa2JcP0nlwS6JSCaEhhbn2Fbcjx45WSCHycb0MVRn8l5XupsAjZs9YQWfSv205QUxHYgCG3N
1q2ggNB+rBLkIKyNQwevQolPVY4Y/tYqhoufaXyOURsjh7iJqPe9DxMVUZcsifhRriDRtHbODbxE
ZFjq9jBkBLmhyQCOZjC1aNDb5KgFdTRVe6vA7QcZzJZ0viMqaVzrhCi+In1s+5OPDvR2eYCnI6go
iHijMBH9k0VG827PldOIeSSgzyD9Cn5qftNr1I5+EeZuDcGnp9tgAOwrxltUWgDuLYpuPg7ao3i1
jatmYDMiyAFbBzA/Gr00oBzlZkbfGAFHucXngfGygF2EOdpLbDIEkqbVXcmnUF4qaPx0rwtF/HUl
NJ+GGb9McTpcXh9Y+hTbBC7eUjxOblm/icmpH5hnRszbUby9kjEprig1Ou6bYCQG0bDdkHqzRlfF
AmEtlNV8GcZZba8ea9zfi/PNUy4yYdHGqPmfRkcJvBkbWN4Rg4U+cO5wpJfKZ2i9QG97XmJ/fMXR
TI/WgTyXtUw27H7hi75K4IxwW8Gu69aYJqqN2Zp+YWZnIBpmKfvOK0aXXskEqze6kzVpaUniqktq
7X6uE3NXlPtwjyTlGLvNfCJrj9vpGwkx/g2bEwsJdZTUPVJtPEyT7YQHX40x6GxlwpH6gu2HbwZd
5+ouXVb7nsPTvej4iNCkYbZ+xR4MCbN38Addc/hnR6aAiFEuLymx9Lg/kEv7b95Am2yhwoeTbFqy
LGt9nqh3n/LytEPVAzYBAsrq04aG+mZqNS+YTCKJPLRw0HFtdWjQi6duFv8V9cK+cB+CAELJOr3E
dTwNt0ofepSOevyqQQk81fWIRSvSGFawReSo3ke4XmAZi764PhfNWKw9ZRvuAhRyWAqmEwhEODRr
jnrmPGqEy5U1CFmAGhZkDGJPBzj6D01wqC8Aq9e9g3gozAMoHlgbR/zQ6ytdku1nzgBQdDZPWHZF
SoheHypOGJZaqRHC9/OUTtihgV85YPWj1/OO3xMUU10UrAXYtG3Y3+M1Hgo1zaJfS5ljvZAtmBlc
gGf1WWKK2J50Y2J7hcmzPpepVudJ+ezb7uqYDnoiy/q2jhT6pQUfF60Dw68oIrQjqEiQX130PGqK
LwLelHfIj+G6KwLNAS9GYCk87ASTUo/6R5JzgD8chu3CRqAssC0F3FdGa3yhEMFg9Pdwp+l0Cmuc
Vi/rZvq10vqvo5SM+NA1kpeB8oOeazD7/C4rPqU9VsTF1IFJmMXdGo/VZ1E4mC84LK57RyTE9Zw2
06liZfWw5lb9wVONvmLhhRgkZtD4km1Vhc0ZKJRYTo0EPSjy7ZQBw3Dh+29QqjGwgzCePvIqhO87
jhPv5jE67j1acTck2xL/hgu5ffDw1prONorrVwtxSd6m62rUpTQBzWzBNE07HJRlhUgXtoJdxg6Y
YGmwSAFkyZGjUeCwZMJ8MFbvofBAbXR6ZM0lF6MYX/Y1J/PVg9BRdlV+WAaHqiozyGmdi/Q0RyJG
ATCIbe5lgAsutuZrE599WWLFp5J1fwqwBpIdTcad4w0FG79ox7iy2BaopoEp4+jceLGpAuMJxjoY
IESNhoQu9ZJdMQNBumZw2osOd6WNIFwH+ncK65I9weUTBJEkFYj8ivcAbBVYrKlaUrhYoBXf3PRj
muc6+hUwP5EzBya2dnhD+ZEgVVNs9ooCWRw9OKqA8xyoR1WPdG8wsHP4UFUnUwHy7KwtSnuxiQIL
vKRpQMkGS47gnRYoJ7xk8WcDUuvXUuh0xUcY9+KcYAapbn8TtXnxOI5vWKUuplPRWONvSoKbGkSb
+HUmpQVBGZKnpc0jrFZctbOPZQS37BEmt2Q6ZXZzPyjVau6QzFdmpxyjGbY0SGE3Z2OUwxXQVDS5
7hHq9ZnO8Md9QDypiE4YvypEeGObVZ3RYwHEXIDhxRdoVqKol/ZQ95k2iGDYRtwDdU3xeKNI/j3W
sjTnetZjjg5kpgEXTpSrh9Lhy+uYnI9vmoHNCVioUFnbqButPsJWdzsVY1jIc1ix9+9Lk+XmVKJG
VP/SSlTvkMCO7uSwwqzulqbef2c414A/WApATpQItGpj4LXwxGMEbJWgNtaheVKPiYiX+yXZ8xON
DvvYiCmBmQBKwhNH7sB/oEju5RBWSBhACqz37NGA+mAxNmfZN1HlgXRKwmn0DmnX+fdCyeaZ5dLT
Hqt+hnjco9jeIPrL2D0B/eMAtDzFWI/VY3QxjQSqgqzANB4qbBwx0uTLuzdEh//Ywkt6CfiNnyAB
pTBtK0GIOUc0FQ/Q/4DqIg8oIm48kUWibEONhqJekrIHy9OSNrc6R68bCszFVbZDXh7lsOIAMzFn
WCQ1owaIBs/STi4j+WeQOenPFTRGvl+aoP6AFQsu8ARoW2OzkYeThfZ6SOZpvIN5rRbDkbn5P7+X
eNduy8xX7wnGduxUb/RxMum408c8/3QRUN+2RB0G0XX8tbK9esCe2n0DFcX/vQU4QlcAlBsADUiu
cCuZKOMPx5yD97LZIx/MXCzvRiRAYSwqYR+DdOtbgcXOK3gy5o87wJzEYLBUL1k5HWO7TbAju0H6
4t4QV9/tE2++I9ByfUKOy/q1NwbD1D7l+m6RtHiZ0+N45ioxH7HIGjQdzWGfJT4ccH5RrD8WiaY+
6MK4VguVf7GAkwraFnzdKCnYPZMhRt8F2V2fN7F7lCzGJhG1hBUV4rtVYGX4kxjg7uK4kfN1wT50
jenHLyv6mhUbr5SUcSfr3A033HiYTSlP1G3iHJJq+xJuza56LMrrbuLtvz3Zk3uS7xG2qDlGomIT
U99wbPqKPX0EgdIMGKPtN1BP/07b/zg6s664eSWK/iKt5Xl47bkbaGYIvHiR5ItnWbJlefj1d/d9
TkKgsaWqOvucgqohozzdyIokItG4VBYkMQGytNl6aor0B78dkR7VTX5S+ujEyjzCwUXvtxf6WHso
emLm257WoDxJPzfHRCb3uWL+7QVLsCF4F3051M0XIG96Rfo9pGnzLJvEQ93krt12aXCo7DLc5WQ7
SGf8BlD4rx0nSAS53HUgihv+lAXWfjTfD2ro3rKekMxtqQBxpvdSCdorkj3HrUmU7XaQctF7ctsl
tQ/jwd9Kes2HsIhiGHFl+r9RtHrRoXab+GEdGn2ehmjImfz2GhI+6WBHSnvFp87TzcgA2juR43Bg
/WI37ouqXgivUW68jZI6/GW8VTyvGD4/+gRTSNHl/WMnZP53ghentCK14SdqA+dzpKH4Fr0I3qRo
3UfE7O7JGZr2onMxDTunqP1Dzl1x73a23afMoe8Q9amSx8Vr/3VglnA23VxskkBF+xFwCPndS6+L
CW+gkTV7xqzNt1t7y7JpUre6NMjFxwRGGr2MbPSPSC7Jj+HWv3iopf/SFuAovrrIJBqWf2RkTZ2j
D4AS8wMJlfI9dw1VfKL1HZMybOptvqpXLzPOT4jzZE8ZgHZrNeO6dPW+RB+Aiq61tx+HPnhPeFdO
9WRL1AwCXSnJX3Pu7ScSYvlSoo+932V6M13MYQ7vFy4XztwG8ZCtrKDuaeke0NbiDyiu9p4SmV3p
nF3xk1sHzSeXc4xyl3kXRxDwCQOxZN0Wa6JznKekuXMkZDbckJCoK247//YDUTzPEb6cpqzENZb1
/LJWvTdv/EF7B4sx6FvYzP8qp55NtxKB6kyxJizWkSB7JSug/ZqJ7wEadoPyv77IfL5+npWMRrT1
vhkImJcI+BNYZYl45uau4etU6ONPEOBE/lNj5+nZbQPBKDL19O0YIaRmSXJsA3bifcs7/DFKtuV+
6rT/AEyp7gx45J0Hv7ExsVwfZ3LCii14nit24SQBIZOCo66hj9wzKeyeUlWz3dVngPie5UP5XKN5
g5Y6YmbanHf597hkcsRfBUFkVtH9LcYh3w0RXu9NZMKUpiEs2SHhVsXCSlpixB9SysjriuPCMOW1
63/aZW6CtgKG6AfJ+s7mkm7cudrrbbmLGqIGLrChg/1x1hkxfDOuXqFPlCNu8Owbp/Qu9GHMiNZU
iPG/rtWTs2G45nz4hR4igHF4vq/MgsGfap1P7Z++ULJ6jBm493dt5XoerV6S9Xs6ljVkziXqNxjI
sIFKqSULigFMpmqnh0attFEycskcWlWfF9t5ZaVvx4811d4Fo0e9nOkyDATfbYcmbp+5SybuhKAD
pqfPFG3y0uulMe+CFaiZt0W6L9dDGessfjJJlngPeQsWvQ/DPDnjhln/kmBdtttiacfiVNAFdE+y
pVw4AATNs3MoerdN1msnIh2rw0CHUeXHIWZKV24SbZXFdpfiVXvVGiLXcuOZNfmSaA4RzRH6O64G
Xy0LToUQVnk4+j0gR4lTbmXjZ7cgN+yBYxPIBbNmGmewgJ5w7psOcJHdcKgwdLSdU3mDgutGT2KD
LXTdnO/8KSrcq0RcSk5eO5iMTxL9Rv/hYPOYn06rdq05exlLNT7bYbXiCH1WmnGTWPhdn6I9G1ls
5SRDsgwsC6NPdg5xUk752yhiLuNkJFryCgnTj8wxBt+pWeKJbeA9cptRni3uuhgdhFr7EkAJpLSx
8zRtg9zLCCdvYDH3JaBffV8Escl2/Nzl4CCcecn8i99FAXofTfPPiKnWeVt6TsfvIXZa9hDPS8W4
b5MPeet8kVXtkS6zUq3Wz9Fo3P6qEHG9M3bpzjuSktFDxwc9egzPQK0wQ81NW14jhYwHBzk4/j5A
rYmPTZdJ8y+KZD0gzkAdv+JkyORn548u0vPkeUxF/FlTo9pSueV1bnG6MitnC4y3LTEfZcd1jmaE
NRozrgvfEYZitwU43eUJkUZ3DrBGtuLxSPzyIDy/9H8VpozFAyLnwq+3H8SwXDNUreQNNwumAkcW
HXm2a5dWTw24cAz6KP3sVK1OnG2Ifl/Wc7tgynsc0nLIEPhjn55iFfynxYZPK8lPIhmXGejJGYzx
dtZXkMiMG7uwemThBqfwmjhgFLc94Qx+WDLW94+isMw/NrnQdZ4SeM8W+vDIT5jGJ9eJa/Bk7Mdj
c8avPqIYxz3y+SaaujwnvYm2OfzlNMno/gRVlOEMmQxGlT32YZUhc+KAuuUDZX06Hrucymev+BY9
d9eYITBHf2ENpn/mQE8orceyZ0AkPeX738oRPCPxUAtPbG+YPBWvwLClLQFZGUUr5ppwvs8s49oN
dlbR7TJ+n/EI8XebgGx9IRUMBmP4zP2onM7XTyGUUPWYuQlauGYy0f8b4zCUF4rNuMeiVMBrwwQF
VX5xTeraIwKFET+AJln/r9ddOJylx5R2D9lbZDy0+aKPYzxO7T1xCiJlxF6l6mT0LO2dkFmW7dwY
CHSbToEffGM1Dao9IffT9FTBMInDwBiwfOBv63CzxAlzMSzHqNaFpBNnBJjrdS9yT0U8pR7ROjun
LiZv51YND/8hYcydf1IoGi3RvMXsO5cw1eU4HbhTPFSDvoxLccdGWptwDLCtATG7JkadOyOSQO1U
OvPU0NDJsb8LApsqhNbBVMFOx4FYDCMSs7ivYkZzQFmiE3+NVswhALeubx94YE1x4j6Ipvdpblmq
hpuBP79JwrAEc4/Z624CDbI3FHmptrzsUv7DA2iqQ965fsgxh5W1I34urKLjosl43+WZUnF4ykLC
al873f1fU2Bt9gW9NfDXjZ87jP33CaNg/Wjiqqq+lVvlvKtuJh2cz7Hj9XNAHOO8CudI9Ipd0Ebx
FrX9seEjWdRHZBjSfzkYVryFySzv/VOXhEMTvXuZj4l5U7A6Idq55ZiUtFG5bpKLVLn8ZzlK0q1o
bJUewtxYA32tVmc9ZrNfT/dkkON/XWmj7FO8dFzeJeEzz/FkXbogv27n7dSQ3cObMfje8LsjWt3F
ohiiLESHsmPNx+OYdn3dbhmDiuo+DmsRfMVrx7pO9hCN8iBVyLqFjeJDLBw86fjuzjoK0uy+jSOX
QUTj5GtwEUlvm73PgclJC8uY3i1M/bszuMKIaK092T1oT9X1JeaKRcGZUDg6NrH3U8rDtE7uIZKM
Y0+NP7MMEVOM3+efvqjz7sRgMhXeybqL8t333nLg/ilivys+ZU1clw+DWs2R2aA1rgMEE+ul5MYO
dQQRVBm4oNlljrEPLUMFj95xGsxl8FOmU/uJhUvqXhoXlw1BSHU8bAeCUMtnmSBOy02TzB2gMTJg
s1lEX6Y/PcmAQ85EXhRlQUIgodiHoK+CyduTyB/59jEJR7mesVUr+RtTBCoHP4UvnpVi1HnvJgDU
xU6JnCatneYxe8GtbdgoMDGqyDYYhIGaO48l1ncNZu4anWjNwxyHaCbmY0/Z+jdcI20ugclInBA2
GpFJYp2q19Up0v5XIUAJAs61OlUXVCAjmEOiinU9lo8go7mp+ZyKXZFMSJzUOjraznlS10c6dBXB
PIVt86chLax4iki2aP9BSurinz/d1m5uBkP+OFQ7ANtCiVY6GreWDjFuYhz0d8LL25AZbGnzD3wN
TXUeQVO7xwgGoXhuXMxWh7UKYnmelspQA63EPDVnv6SWmjcxVkJ8nckaOsjG4HU/VhouJfL0DDWP
nQbV2kOjjKgwjJt0sccidNy821UWgeCEdxMhPrstVrtzxjqSe9327n+LbJr6GTQ/HCxcKu/epYXh
ulQe01HqczzAv7oxTbI/kOnjJDbNCEW905BgcbKLMhWr385cZ+tyWvI8Hj9CSWiF3BQe6U2bnGgS
glwQcpjeJzavQ/J6w4Qma/bmKN7pNrf2oNIy0V9tz4QdS6Tjzp9gFlZisOD+cd98sBpuJhGUXb+T
AcjZVXlLgtS1uE5+dEgAg4AJ1CQYILl1duD252C1TMyRqBIt0BWtQfI8NF51g8XQRX1EdId4b9eb
++qYUTCNpy6mxq8oAatafK3MN6BZMdekn8HYkdKwZSaZmXkzxkHV/KWuz4F1yZilVQkRYbP7xTex
JoqDCesLus/obyt4bSouhFP5lANdLR853BfBFILretclIgr+cL9ozkaMZeSpZiVTbFuQAlBufB1m
+lCmpaeveC1FuU/MooK/WezEdtgGThtMh4qIroqaBGZ55hvMo/6HiRV7fQPiraqtKwLGQBvsdhhw
l7DxYLvzUhAiMCbIGMKxhvS4QVrFNupMDuGtXM7Vu4jtDGgfjmXVkhVp4uKfyTjOoETzuZne8Fwn
yzH3SCIAUDdzTqo4BaJ7M47hZgQQpCXxXOXL38sqs8nZqcZSS4y95QWJuAfiN4Ltp+oewAYrd2Vv
TEAfj2V7KrvRgTthmQYRDWao/eUtMKymu+kTkbrDS0y8g4irpZopIjFvfRMg0vdHHWI+O5l0bjrD
k6zE/EquBLLdQS0D05gltDiLjpKqp9ix+NRzl4OYoIqPdZLT5fKrnsJjG44RBCXwkudjJhvmDCi+
W3LcdVPmNeE9n/u6XMe58NUhMNamvzGicmLtnMQYlp/kpbe8KRbUfkGABV8qcGduMQVQVN5XY8gE
cA9aShxD6I1uced6UuD64jmvepgRw+Bpx1qhZr03Re8Nn5Sfg/70JjzYrPXlqpruG0fg+qQQi/vd
MuIYb84873JIdgtVFVZaG3OBClooa5I3p8ZfkRy1qMccYjSrVnZHNZJg8ESl83DQ9bCYV89vzTQB
lE6FDFAcFMTmGY/X6A2nAbNfZcgmWsfu0Y15syWz/WHlEVY9yQuvcPeieFrpmZfvGipF/IRsl5t/
1zk7Fc8dB2u5Qpc6bvrDx9otx6WPYKBwTM5VvnNaZWYQO53QRzs2WNY/hJRhb6JYs4HHmxqncOEo
YEUp/E1oDF0/z6G2Qm8IvghEiuQImc3tzYUb6fuVnOKh3zNjjDsJ1DDYyN8F4YxcfQooxat3lid0
0OQgDuH8N13zfvnDHMAxf1DrIu9lxLYa/yvGevL+c2Y92HqDEho03kMDPT0N+8yRVh61Uw6838OU
2jjhksonE+7cuSNGYhsDeuJoaRxTNseGIT9ZDB5G9lMnLDulYtUs3meXW9fekWOqzUstVRJeey0y
+dKjq1a/dAfOdSimNVVXBwku2vgiqFiyQ2tf/oRM/LNzCDLNPcIt6u4se67LrVMEbE900X2C95Wh
f/TiLNSsRJ748vYVELbvZ7skfn/DJhfWafVcIaicnW+D9i7LnbX5DMMmTF/wsWHap0+uPblzFSfy
Kc2qyD1pxlrBPu44ge4Mz4U+kvDkQ/coh6TgpGABxW6ZMZpfiO9wpluywEoPEpajnTmUFh34T7A4
a3CK3Chl6EnGzTiaY5+kwDJo3dOKeydc4vJiecCiaIdxIG7PaFHaWwmbDhjnjPlain2LYhMa7lwI
Mr1jPUcB8tWFieh/ExLTNuN2ypGGqeq1oBRVkytnsVsRr/7fqs14kGF8K8yXGxY9skZpA6Hpi/8m
n3JEsf4xyuYj6ORUXkON3YZN1KtfHPJmyMOTCW5mZbIn6C0uw7xi7MKc3o03JDXCff3Ab81Z6Ird
VsEBTLn2ztivZXCQq2gNxUe74vzvcK0lD9Rg0n2yOOWWfo8H38EjwMk6PphKR/JQ6HkMFfhI6kQ/
lOoF4WFYf2nJhjaSW3RtdlvSg46j+KKBCGeeaIileRsE4OzDDtwyJ6K7xLxhq/t0LkqJVdSXZvnX
Z2VZP+iaA+tczOgadxL+F2Mgd5YlnqR23d0go6RggFjlsrqMyKMVwUQrhxl70jSDbTJidHFY+Yfp
sy2ipT8O5FoNbz3UyO186/w4+mgX2vf/SEtI1PsYyQYDV+bNMZY7iW76gYnGIb4kgp/9sF3q9wdd
yrT7ghNY6J4p7p3yz6Qcq56BHQWFHLZEXmOQC88+i4W4YsQzt1h3IJZN+5y0441bcbVL+d8nIy5J
GzWTiDdppzMd3RddA1Df57Ach9VUdjwuZLuU+4Cki5Bghh7o4r7OYwZ3aTDP7WsXBCp9VPWK5DiZ
kZ91Sqje3B0r18bp11Tw8Spqn5Cz99hWzJkuDQPxeh/y2afptp7zNDjmcdJ/DbcEAHyd6QI/Yn13
+klGQ2TjhTEfKlPIvMk5Uk+z5+8+Vrj/vrMkKBnIw/opan4PsaH6WIkkmKjYAGZrCvsIihNYLcM8
CCChxFdDgKl5Q48y8h2hGFF0041DMT2AH0zr7T9mbtpNKW4TTxrG2KWbyqV/dIs+r+P9knYuk+fM
+OwDAWHFx2Kl42Nk155ZrtybHUqUMHg6QCy7erDYjNMioCeo6nBoYYZ92IGKwVZ5zdJAiy0mUNP/
zMuwqhOsdldu8zIi9SCh3AEvKvOJ1E+Wy4xhmGxmBvKoKzpN5v4hKPwmfZ9Vl0LyBipxgg3HV6Hp
PzwCejbMxuYQ/0ui+ZYTnKW7Et9b8r5K7PXYK8uMY21fuhWrkvqwM3jIOx0LTGVh7sp11zlZkwTX
3PWoPM51oFnqHOnOW9QT4M1YhC80Vj7rpVmcGgdvVer403nuG1KmJz7fAT/wksYMmqrSP5CE53jP
TStL8xwujL3fDYEJ7i8nQfk8ZKSTNHf4hwlttY7tkmwTFWEWkacQq+Q6jaZuL3U5dNhC8zJIhvJY
LMHEqsPeJ16/AstdCuja7rZUFEHcq1pa+1ACLn536aj4MArXvUxJKspHXHCKVrDvKGV2EiOIPAqr
UIU3EIkY+3ZRXqD+I9cVhBO0oBcFxo66j2lbsRJk/bpH9mV8msDt04eJMgr6PUFONn1kqNuWJ04b
ZCgGfsJLvjpF1ftr6bXH2JBPD9Yf8yEjMZy/bvA+ioVyeTNHqOkbMheZK6MDxQ7fMq1XdbYYToNd
xT2lq22ZSwaaMVuWvJcmA08y21hW+fplyL8g/Y0lUB2QAqB3xqPlB3K0+1TDlUIDFgy69yQEgcq1
jk2GpxUpiqE/rqYU7kyMhFvGSw5gThxFU5680pi2eLhl3fT7pl8X8KWBNkw+1gwFnPI83uqykkIC
I6DcjdZ0gEkAm9GY5JdosvR+VzWlWBSg7EMz/qMTxiG5Req54VYyqpr5tZ9ccsAOLE135R1d/+L8
tw461f5mTPvCEwcvmOuRrUBjxye6rggPOzy62fLcqMJpX0h1SaLpHK9+oJoLThNTXTHlVIeO5rv+
jwE6Eya0Ksg7g/WUBBHPHd/cKRppX5WZ/syYwrgv83V6YS6RxEen68q/RQ6EulnncPRjxq7OINrN
yvHlH8SYrp8BL8XfzJLTxJogMsU2tJT+XR3M/fSP8t59ygNZomKOReruwhGLEqYn7T3OAzOqQyOy
oj4LRk6HtlkKH3fmPDxb98ZyACvb+NtlptoRLzKRIwMuBE05YVKuXntiBeW14Bauf1u8nI5LV54W
lqGTN/jTO+dsnPgbJ+qi5aO3CxXGhlbJbQ4do7kbi+qN63VQeBJxKa693bq9O9D4BPbWEaBSsGAZ
DxAIbaEhlrwZXzmsNaj8YeCKJw8jzof4mYvH+d00BdQ3Rh//MoVx0R0hnGnMLXlgHs9oR0e7HWsP
13uB7ytj2FOip/vtsno7hDr5n/UkQfcxbNQbtI4P3UDWqfdraBN2aTQdsNkpHJWuL1UifZeI87T1
9nIYqvG+BF/UzyE7z/xPqFsTfOZtMHqPWcIw406wgbS/KyENiIZpotbrPxlhBuGZUKzmogY9M2+P
ZJoC3JDlekyzgrRcflhRn6smywwkat5F/m/wPNk7274iDe4MiBNXh8Jf8WtFrpOK61A2lml3u9Dx
bNB5k/WjqMN2eoAeIghi+n8kPEnSxVMAH6o3SWPS9ZK2IjJfgtsyMZSLDDWZqsiC/4MlN+4I50bI
loU7QZ9DU7A65wnkXXmuHWatjBk7U5aSIWzaxvOeX9ycttgiQCXQ9LqmTettGKw1zBcZbExIYXMz
aT99BqYByFnC/N6tBxHcUUZFzl0OgDfeCSxQAXBo3dXjZxCGWlycFDKf8Xs4e6Bv6WD7k8cQP/wR
qSYDji0J4XQ2dY3TVKVd/QhpOksqLj+u927YUzBQ10ycKgkMF8EuJMfUcO5RyjlVunxluhqo5Kqd
A7VPGjlHh4YpdfDqkXyIcbDC1Kp2wCHmh6Z5nnYJXTgm0mpaXmdRVeYwepNPwlIOH3n19LR2N2NG
9MS2cGv3TZvnE3BDVVRPUzal/s7hRi+uS7PcDAhT9V3i0bnm8Ii48FyY533UhMuLrgCr731BCtfd
zBGJqFX33qXBv0SJTNHBqHyNsUk9M6TDwUlMk+MftYdbGtqciflT79fZueHIw440gsY/cveUwybh
IEtON+Yl2BAxoVyehASzWDBGEaYmgkzMI8Rs7f+ZyJTIcYsGbPwT4KxLj5HL6gHSmHy0QpNGHDQQ
JT25gEaGzMQUVS9bSIaqX6Y9u3XZQpA7tPucjFNA8uy26h1jSa8QIqW+7tx/nKcNRJLGONfKS15C
sAZHzGMFyivTsHU/zEseMNb02t/JvHhq2M6J7r4I7sQ8XMZjm9yWGRqR8pAywcAhhrlVQTOqwl7Y
stjwS8+8ISUOPpRxRFx7V4jutJLNsjwT3IGDit56WN6XAq6YOBpZBctj19X+P+373X/4QJ3wmIZJ
fiVms173VTlSVTmSHoVWmZYQJnxg/zFOsNL8CmFX7SGn2DrHeUlMtMlEQ+jEWvp8byQp3GbWbWTq
Qwa48gILX2HYwjl8T25gh2McUNs98HP4L9i75I/renV5qvjltIem70NmCsQyskeWIkVc+OLzoRLx
Wr6qcP6/jYty7JI5bHzdEXOA5EvTyovLXClCrJiKP34T2beYE+6P8IJkuS+1ifur6Rz9zk80BF95
Ww/j77BgBMRQ29Ty5Ja2785F06OM6k7l2R79mEyUPB0wI7gLBnhUka7eKxIm4M6Lsh2fPTj25SQY
TRNf4jZ1fs+jJX+zrLiJDmtfZi8jo0B/pwKq6z1RnRCLGi50ZFwQFsmOXHR46px1FyAs/eA48mep
TZhvebipikpaQ7332LlQ/65lQ5IUg61saDBFy9CrvJ2DqgyZngJT4jLTjY1O5A/nhG4kFWUhFgLF
i7TsWSfWqS1KjG53s2VG/i3KQM1nTxMT8uQ4ebbcoqHYoAq/rZqYoAbtUmCuGop1UzkDCtwmxWtX
7ce6FGBnZMGF1xyF8T/mdSL8OxJn+qsf3LJ6RQcG/4iRm6/og6TDJuvEMsMi45bPtbOIE1PO5C+j
p+aSCmK6sGIEhcK8HsfPOb14dYiGiUAWPJ8uActkALeEBrDqedv0ZNcRzoKBGngWk8ajj7OVMWCm
SwIH6hWFnXtVeVuLyq/f8Yv2x4yh90KJVROpQTKhcq4ZWTnVuUtDqOLMz9fwolNef3R4N3nMHSu7
rZnRVy5MDG1DRaXI5rOdC9uouGh2WDuNIoBgma4eSKbdduR+ubBSSfw60Y6pQ88D80+QoHpLH+gI
uc0AUp1DWmdtdiyGxDm3qtHBPSNLPJVDfYt6obUq3mpGPgT90S14W5JXk+OCwMh4P2xcXN+CPYUP
Wsb60WEDcrNl55f8O/HgoMlaVnxHTPHYDoHALthM0iLcbtxSuhETEaPMrpZxzaJimw7xiUoAYdRO
tQNnhnzEAqtp7V84DSB417IY5h35RSuAJcqznx4Xo9erjNk5bbIpaI7RTRGPEG3iYzSrgZjWFENA
edexlyvwD5JfVH1CBslpkum13L0WQxj3l0QxdnE/XCVCo/cYCgtYAOwl7fc0Rm51Xw9Ydo9Uba1h
w2qU/V1Q2O6y0U3U0UwVEXc+boNfBTA4Qik980dElgetH+UTizAi7glxmr3emB/b4J85UmmucpdX
IUchY3ls4Hkdebxi1M7BXU54obNfGXQtP8SfIOr/RoCU2KedrC0aUgZV5rD3FCtukgNJ6OTO4V/G
7RvKm+KmiTVHBmgIJ3j57I5Li5zpFqWbAxB1RTYvC/BynrcfzZCup25wx/xX46wZWYoeoUj2UPaL
7LFXgOfuxikihGLwXNffeL5Nr8TqjqhJGkzkAHuLZiSEIEoocXnfQK97VibhMq0xSHN9rTD1sxl/
lbPbzCQDdXO980kJS/fo/kT19pNHZA5PyMXBgtmfLAsqr8lSxvMubhfL1pjCjqX7wr4RW/+dtdYo
CFmiCO4hYMb1PyGn2HOw92iNurPXx8RLGdmlXxrlJd0zkmMKXjbKG0+qNVjDkywfL7jPwuRPshD1
8IszfinuCZrod0SELQlqyjifSz5KBiNtIutP+Izyr1dHbJbmFg0X9Ac9PdLDz/KtIWju3zDi+cOL
rBoiBzyWFm7KQQ51u9PlBEiMLWjJ7wP4T8Y51UTMh9fC55w9kuPJOinbpTlOdTqHh6Xrm+W19NgK
ipCaJuqiCTMtAIS8TB+Tvg1x1yrGuptqhaNlFkzoa81IEkXjpKZiBsJKCJTI4eerA8AO3WY8zc1z
JOpF7Urj1eowF95ICEpTc3fmSTqND7Oq1EXxrGMwi1dxbNVtY94otfOc6Uok+8oPx/tVry7w98qb
fdeAk+KS7vR4rnzs97vcG2uo/6WEBc0yFwl0wxYXBV1o4uF+xnhOB7WK/l7mGuOctBRsbz0CfXH0
LI3MJl7CKvxuDTarTc3A/y9XbP6UDLjuj/jFqmcxiYDsg5tYxNy5n3tgJjR4sSG7A21qcufwO45u
NhWeFTp3rIUkrGjcpbvF1cVTTygB/97a/HNgY9y0w0zhNt/M2Ud/Aw24XkkyMvmW6VEMZMrkjiyu
JoQbT2MvgOQ1+IoOLiZstU0WK76jQZgZtMKlhRsrYtyw2pvf82Jxad0iGiCSIha1sSYOQ3lb0iu7
rAJ8n7vYEPzh+rBWRBdP3xGT1fKxqZx8xKZMhjg1n2l789T1vYfRHbNRdSyciDp2FBYPAtu7JDrC
yj6Rfh7wDswp6dF47Nry2He+Gh80le540vWU/7YVhzCTVWd+yxc7+ftxWYlwKlHvNGZRyuENEdqO
3jasfTmRFm6Z1hfV+JbmZRgdWn+axsNUTfpPkVJo35pi8yIrEaqtPwocdvQPPmk6sLMT/uE1+Gwg
+5t9XS9+vZmLioc4aLj4N3Ty0680V7HcNVL61Y6gB4vWpbzkKNeuxAWoyvs2X5p3Q8wEZKSU9Td0
Yd7cKQJwP1yP7Jw7Iov8Z3T+5oNYnRU1z8uHS5LYEVc5IA7c27pMOCizefWbK3xa8h+Kah6fA6Le
pgt8XaevaRTK8zgoQFJCItJ3zNYkqdsGKzXkVaWWa9Dm2OrLGgmusLby94gK4x6kcMEUpseGkQ6b
ntQtqiuD6CW8KP0vsrZdpkNAP28PlQpRHjKPEO6DYitBtiV4Ir3UGSDLDnNiPZ1q60dnUhHNUTbW
4DiYihRce6I4uWKobJ192S0CJ7diYQUOOEh0D8b2WGIcZ8wFa0fnty41Z08dO9GBMLL13c0qTzwU
HWLVLfe8x4hIOgAvcEZG9mTKL/RXh0d2UTaNr01UZeIFaQr1KJnD3lycSPvDedZ50x9K6G+xqUSa
fs86I36ioeIjcXf28GBFw5w7JyyRdL+pRBB503USIrqLOQ5/YTCvEm6PAWDCqYlq3g1j7GYd3PgC
xxT5S4xuuMZStjuVEadN0nhuxi/XS2k3NtlQmHfL4i9mv67pd6MRcfnS3AjhjZGp0I91z6Koo2nY
SHheaceXo6mcmGgwqwF3Vl3Tzw4Ds4vtCmhH48jy3P5+tImUfwZSDh4nQ9d9n/XkxHaSxoHJbRGQ
Db4xQxXJeyb8hImRbWc11ITD4T8t2B533bpWz3UQN38yfsbXoaLZwdfPB8nQ0to3MkFNz8CxWdF/
44WkfYLOkQdUCATuKxkzCs9VLXdlvCbqFC0wWxxrdepe+jiNL/Ow+B9hUrZXdhQTpuOCtH0UjkcK
VxB7xJP+j6PzWnJVyYLoFxEBBYV5FfJqtbf3heg+fQ7eFRQFfP0szdvExJjbEqJq585ciYg5vyxc
n2C+ECofrrgm2ZmnMw5OgujaabdOZjXB92qoxDhTMRhmh3xgJmfKRBvedjDrSA5bkBBBofC6KUby
GLHwALpuAhA4b+xu+YKLpUl4L2TTPO7DxsbNjxHQt/FY1vnHBGE32/EGlFdDzr6Me1OxwDY5O4gD
XlQunkAMPW61m0wiYx/mBuV5F3HvX65gYsm/eXyg+jwGlpM++2yixGkOWLEcSRAUXxVFOfLdQV47
abT4hKYPKu2vPFruerE6Pf3kPRvHTZ1xx4tXt86zM/BpVeN3MOVPJ63ysR7sEhOeLyDG8d0x75TB
Mrt3QtqEhJhaUEfIhZnlC27y+K8QC2/GoE+1/60LxLIYP+PU74oC1mFs1WVTbinbHM0WmHstdxop
5rUmuySPuenKgbVxnlZPyNUm+OgDVMf3ys5E+GRGfjbbkklxPHeFsr4GS1T+IeB24Z6dFR05Zm0U
ZjGNBwmZidxbnyfDLBnDTCQy2xgsZ5s+7OcJ3W4ZsEt3oNuDDebnavnAeeSIO7y3Yj7BL7H/tmUe
eWchQ2F/kl/Vz+1YJeY85PUUEIFwnAG+K77cR8aSKnntyCMk8YRPfd4pcLDPM07Alm2DHk5Rgdz+
0gLkpUvD1fJQNgP8b672AJaIIxSYIr5wqPnyGkLazTdTiNeT1jBKFo5lhOmSpF0RlfvBDvGDRWxm
Yg8u9A7IOJWbOvcs91EZWgTvkkXgDQUEqOeYBRiKYm2i+SlbUkq7uLWPU7y4uQRvoZw2jdvUqc2m
7pIaV7YEc4c9pc9I9nAfgICoEvev16IWXG1MVx8A9gr7kLCTCPjKxfgsDefT1s9asVIe0hXjr4SF
xpYvQpSBRcuHvauBPOOrGXIHVWUdWrnNCzbMd1mPpidkrb3PYOy1+xNy8TwNFCKgANJCU/4B7+MO
MXecllhB4MFYnpMxOqMyOEz0a93d5SMl0VticAlY1ZaBKs4odmCjWQzqq/GcjFV9q6QkORz0P1HZ
wIRQq6dyllEjZn/wveuvlbgMD2Cgvd+1Jp1xTY1e2G+FZYL83zLN9IMWTGlMwe2GBg9uapB3MQxM
qrIYWJsJGB3UzYBhvfKq4YEuFbQadrZpEMvSLIBLB3ocFZZzBRippFeECau9MQbxQR1xQiToYRqz
hJOD22Pr1PlDTDdt0yPeOOKNy7oPed9tAImVJSAWN5N6IziR/jkLhnJguKr9Q0FASkkF0wRv4QSJ
bmNPyfhIylNzcHM2ZnAiQ/NqcJj8AfEOnSHKJ7MwNdjgwGx3wuUsFzkfHe7FM45LWMNxD6bpacC5
ik2wApmy6TELuVsQkPorK1cQoiWiFdUqXu0X13wNIGUEnQUK0JJT+7kO7NpvzqIAlpSpn6t10Qee
GPg7MA6spx67TMJdrejPbhTZxCilJRrUVe39cyMbRcNy3WqfL6X1g7Ueg5dUUfGg546lfAK5q0P4
rdQ7Jgt4sEFB1xgyqBjisrvJxQ4Rh1s8BFzoNnJn8d6JzH4Z6qltduyi8V6XuhZ8E9M0/6KR1G+S
4J+EwMWWZiNqV9Owg2gCgwrQXg31zZfEUuv1qy376mf1RQY8lP0MZXi1R4otGccE0a70fcRzZNWN
44b1c2bwrW4qg9eWP23y/ywgVI98aT5tOFA7enJveW7t7czv6P9ebj7busy6x77uREqgM0drwOU2
0l+yRHB3aYRdq9hhMnvVjd8/cmpW8AhlCh+tXhqK630M1++1DVGbC2S7fujax//HL7PO4mDyw4fc
mbgjMGRrgpDCWqqNdgT+UMCaLXidhFDdPiHpEsZ0NtcOw0GB+I3vv3ufBrF+wwwoAgKaGKdTdoXA
5OWU/buNxiDqV3t+CYJSQm/DZ8UNjs+b61qK7Lk01Hp4rbbItS3kkm0aNB56EcygdcHzhpub0/JA
zUwTkalVhNkLhJA8Lvg9n8DZhf2Zo1IOmwyOBfnYLMTaaoi4fBlRGvzvEF+fplKwUqqaJPxTEZ6F
WeIT9N0HnR++O0uNZl5xfX1G3uRfYmK9FdbkAz9Ma9RdsFvbALbHAGRv3YkwqZ7y1Mm+O30DDfol
K7Wmd+Ehq27g6QJ+k9z7Tk1+mIsDJwofBKf0kkTco4M0mtt4zm9TSN00XJAq4bfprp3cAb2vyHt8
FHSDvWEsZdFO/OUWvV4idZocXCHbEY/BX2u10r80/yjBEj8Up8Sv14+J96COo6EKPufZUhn7pjx/
IwxsPqtaipDYl6cfQthIdty6BtTeZHNqbXKm2JdocBK0W1+DCmJ7zbzvFrjV0SBwIJKjKuW5CIb2
I1oQtM4JH94fHIRwQ2DHMd2vZRacAxys+b5qoSGw/x/1rtFJ8ODLxdK7QdbZnahnXsnunBQZbA7Z
PUzcP/4sOT+XPWGMyNrQmSTqHaxIdosTGwokaBa/1A/4jKBrN7Nv0nI27lZKBVOVPZTz62SBg5nP
m+VwzPWQPJW1CwZjcrFcbmdQxW3ctqMBQqVy26s2xhWCh8U23pmEmfUdoTxFXL/n8p7PkpX1QOXj
ia0XfwHZn1TvG9qbGK+Gubu03CXabRi5uMxvldYvbsIerd+w3XG4LgLmJ9xOcJpsCtpP7dy5mZUA
TuhAbH0UGKOCfTgA5ycGhFyiHiuFK3ZDgxK/3mbtgUywYE7DSyrz8AdrO35vt1X9PzNhOqASpDUj
xZ4jHM8/qwMJxdvUTqfC+xsNACMaj1WL3w112sXEj5mjEQcDylt/Vtj/FeFjGhVmQESYluiTSfIj
tuoOGQH/wjTS9Gpzy/0M5II8v18YIOUROirbTJZp4IZZYnPk9Fk4H1k1E7VqJ7UcC4oQCuiaZfbq
EZ0tLjJz++9c+SrchZlTwVTu/eyn48X0zV2Uiq52bKOM4Zpr5nZuRhKqCmnyN4o6f03iOuuDsT1z
hXPDExpwR742wlHLx6+k0t7dxEFU/6WOZ2GgHQfR3Cqg1G2KgdpWM010kY7+Cxy8Ylv02FQSLWMb
cxBdk925NY7j+HaZg9BfzYTQFvz/JDgrNRTxmiM36CpzyPi7iflmHe1xqXa6Zr5b4JlHkOIF3fF8
uG1tcAyBaJ36Z0nAovdJ9QR0e+R4LQgup8gzJ70q9VbaBf896ieW7iGf0UI2QWWF31ECxIpbGfGC
TYPdunw0aTnQwFIm5U+A2hoddTCGb5YKzYLV0CdJ49at/tcvHvmwGlgkX4wFiZcWaAb6HVi+UB2i
oW9fcSwqudHaRGAqmqCmGydVc/A20mD4akB14yNwo2E5OrMLxjqlRGc5RASpu51sG7vejsHo3rPu
0SOvAiRXOtiw6/QX46h8/EnZsNp/LazqglNiqODrEPQ+GHf2H1OD2PrR5YaNc+HanTm1ZVgTAIeU
1lYxOlZefWtWneOwbTLyxdwplpT47cYh62fd0SbDjwuDdPA76RHiH3+KVd3lzepGgFgGySY5KXp5
GULcl5Qo5UmxGT3ZUSUFxWkQD3Tbcw3s4P2v8DczHxOcW5YF7g9jlpiNWwaLC1dIPe86u0oUkG5R
uuaBV0tW/5XsuNXRQ7Ol6EMj6G+gBqXNC3n2dnl2Cn95XnCvolLNU8gPvPWBFfKs5gYI/FqIlxXh
PeMYj6bsDZRzNH9kQzG1d7YzCnHNqPrmdcf8AzyBqEBy0dj4qDOqicLtAp9kEmnj8v+7p0I9ICIU
EI66olTbLnR9rqqS5coGmT0ZHkKtluXYV626cLxz1JC1M9Mvahh1RhLrEX6DJcFbphuh3tKlaIKr
KWkM3dqaf+KPShet90mK1AmeAlCufNq4kVFcIWPhG6IJSz/wEm+5WhPvxBdK1YW9N1qnB27jeRBX
RrBj5/HT7abGxDt8YwdHA4VrhN0xWQy6HZAemJFpNU/9G0EpwBdpqBJ9zzaglbtWI69/6ZXfSMV3
BrZ3j52hyp/gi7Ec8XxdveOX7P3N2C/mIRsMRKNmnVbcoeBbg6NbyW6+sM/txXs7dOu0taTyaSZh
5U2G2yS2U/xjTzC7J0XcYnwcKLzr3lvX5zFBRkHxkJixeeh/DStdrERBjRNjdYYAeKjGZk8NpsGp
w1BC5GgDe94jNcPmqLsMymXsqjH5eE+UUajwzQXORd4VF0byFQo/s59BGU7gvtzEPgOhUcG9xnwy
3FVsag/IHk2DAR/fwolUCdCe1UGQ/IG9KVnk4HkW1imfLL945cKIRx4Of6XsKa4LMiyvYaAa75X8
lws9EAmO9B4eSCseAFYQFiSCbIM2hxnwmmOD8A9c9+0jrogqfGXvRweXg6Uy33b+Ih4Nw/5ylMAO
7oxJndckKoOHwSIosCt1k59lYyO7sa5IwankNZelaOTRp7xjqu7m/hYm8TVrs6faYo1+HonekOUl
KULMYFqg8eAoHK3Tih0yI8FogyJ8cIdUTd/uOpjlng0SLk0avHP3v9JhYfvFb6qQOzyeuD2YVCRH
uK6wb/5HMzyeywClge62KlBTTSn9QiCUS25AIGITeJzNZ4G+1V+blsV923XJeO0jK8IMaHvZFBBG
i4imKjb3hA+gSGcRq+ARn9TVdaP+FX9T880MGyTfEX/mtw4GxMxSiJIlSr42/4i44XmHXClYH83z
nGWnuU2zJwzYa7odwR0MsYbqCq2EzcEVoVexk+Nbyqu4F8XtdSQJcsW9VYutLLy+fk6WbnD23loz
p44ztlVwKWZd6PuygwcZ1jLcl1GDUCDDjCVEM83gO5K6j7Ye+ySeujw37XbiPLbeJWqu/zmO1ltK
2IYcRWsdvICjwmv4hDf0QIjwWjHYTSg6bsuxrsgWCa6sUWcVdL7MKwHjsczZTKqeZVq4BPPdKKih
5poGuZzOjajW3UpyIWyvbWWrt6VX3Q3ftjr2Y4FQbF0VRHTvEVB+6R00v3Z1CBd+ce+t4Hq1GR34
ckDmoqk8FKOMvrIsDP6GuIe5EKzR9FvWfk23w6A7cTMDNi9q9GvKNunaaXDiNPM7cy12jiWfnDuv
wSVFo5fJuIz0pLSOCeIlqWvaSbKT00lgQpgjSJCuOWULh5z0xXeAZ2F5uTENlocIvylk05597q5e
8jSPfUyFxaGy+5xqz7r/U0WV3TJnWx2eSYpM3WPKZa3dSfz9d33ERn+LqG4b9MROGIiqJL2xOJfV
w7T0kuURZBT7HQIOFDrg1IyAU1CL9W5eC9i8jht1+lj7Q9fvFxu9HV9OL6qYVlfHOpbkthnQ3QIm
F9SB0Y+pYrTV3g4IOG0TNmBPknskAFFQx8OAb1XnPIeL1Swf3v/LZYp+zknZCmrerrjr5xM3IS+7
CtF2n0ym9XAQji+BIAwaHnsqsmFLQqsjkAMxbe/6jdlbAZ0gG7pyl3lfD5HKT3WOyAj5xIkQO/nR
tJvRN8F8SFgt1fcON4T1IqU/yd2YBOJW65FPRXsUMvMeEz153ZfMqYmmK2QZ9IFFbvCeUBoGfa1i
1UkiOwTCBkeedoJcWKNhXBLirW0CblSe3/tct6Ms9bsnb3Gqk+dXuQXV1h3WvYM41j360zr8jbC8
sr1YltCpL0ObLlstbuhr1KV1O1no9BeEWjYbVku24XGCxk/PDVmLx0qEXb53uHDcikvawvvs8csT
PJ9z69txbaJtLHm8eocRT7t5PAGbqI5sHtbnVaR9NB8ESSSPCzbxfMHXYVyW8u5qWRfcTFhD6jrh
qpn6FitYGHokPlVZ7HmdWI+YFzsnbkdS1hFtfqVf70LfC6a4ydgmYKxWLpOpbvR/yxCWFznj0Yoj
ZPfo4GvX76ElwfLxuUoG3HDjpfYVJzhJgODEMO3M2Pp9DgLTQCdmG7KCHFhZZfpZhO218efS+siw
H16UroI59uHjLPsQnchw+cAywI2SmzAgo3X8WMkD1XtceBCRRw2SCOtw+8QLzn6hESRZn1QfcMFj
rdk23JVm4mZVd0MuS1lbQBCq8ZOiOvwcDhYizLBN8pZggvuPPaIo+A5nBAx8UcI9tnVYPzi91363
zY0WsvYgkvsoWty7who4/MdVzHCUita+1J2z6J/azqPuySa7uOfC3DHTL9JvXp2uluk5YMddnW2E
soOXuwo3xdwI+6ljc4jdw/HFt+fcnpQ8FIaev1a2cE/ckITnAuzQ7HyaSBJuJtpBE3ectNuuXQrU
m2JIuoJYH7jZyzJPibetcUIE25lvodzd2Kker3iqO/dMUEvDST+q4lkt9mQfPE3h5gb6BSILKzXw
GZOwyehQvq2t5MAe2WdnOKRJIA/JhGjNHmRw12cvU/MvxRb+354r0R0UyAxvgqCd+jCoYFrf8JFz
25DOnPwq3aXjVTlW8sgLByIWnuURjJgLqnXjjtzyT/+vBPm0zcIBif1dJeIPNc10O9s9WZIdYHLe
nHWXNda3NRDqFUKV4UOZ5fKdnEdrf7FXbcJn0/CexEXJUWhTnLx2MnakvY5f7jzZFgujm+thm2V9
mGAEIbW8MUwAmOPrrFOnHA5v8Io9xwOFxT4UmX/1iHvDjlIAAwuHpFRUaqDjWrrg0m3+DfCpkpwO
1KrmbJwgNVtC/tUdLr8hvfIVVV+kOUs6NoYumGh3aIerHkB4wrTtpukyOhklcpvMrVN+0HzlzXeK
LuR/et0wCAaHpqSRC8kVmzozEV+L5vvlhgdCy+PdU9OzHYISuCP3ByZmJMPyH5iDKOQdYCfTSalw
bo5VgFV37wHmVOeMG5482q5MrhWT5ProdSt+jyFY55R+kEykJ6ZgjNgbmx1lcu5vXduP2AnW9WDn
srMftAtzvAaOxl6DTp2SIHOvuaU2/LVEH8tIyKfGLdX5lo9dd+1tQQAow330AVf9FQta2nbCIIVR
mN7wLeE/50wi2Gf/1oZpOryWkxmmP6NVD82I50sFy3MbZpW1U2a+PehC+IwO3KReU1HSBL0xPEjf
LOMs8XUzN7g76IeJ++iYXEenqGNYu1IO7p9XmizkHcZKVMGQn/j4gYipq0NUudYcZ0M0woBZ1LAF
m1KNuwHRgtM0vCVg48r3/Pl7SZIBHjGP7zyucRSs5s2C2+0+SDBebJ7pk0bu33aLRf79NrNdMbSr
/h4t0R/2LUMFBoysYnDHy1jO3+PSaIRF1Zk/hemS5VHSRE5ue5wienJ435Jqk0ZOTygpjoP17mat
4sjJ7mFeBjUKHIIae3w6tGIhF9M8UdA5VIdsYpcYGypDznY9+tRbmJG3aJkXXYvjvw0ebmlcxiX6
GL2NPzu19dhQQbZspDvQrDL2YnL3tiEJDvGLwvetkVb6QuWHcM6YewP+DJ1O9V5BEHide3j6McD0
gLqUecrYys1TkAb7OnesM8VJ2FVEAYtnxxaU21Q3hk4fF1R5EsApcDXRx1EUTr1ADU5ttV2B5/h7
F9Xtx46KJWEdEQ33yEE3Xyb02W1KEHvl05jh85H54AZiMg0ODMGibvYIMGzXgYrfSGeC3sg4GEGL
u303K4pn3M5sEXXbx7Qgih33ycCkgLldUYNwawReHABzcThak312oLf/Cbpat28joW/xwLbXFnHv
pw6uTwCFVyyH5UVBV1zjtSBTRilaXZgzvXrFXwcgULpPQZ1d3EDlKcgDt5/fmqK3cDaPkXUpKFHy
73LbXaNznsu2ApDlzX8j0en8g1fZ9FRHedCe6d8hJrsJWJA9FZEz38jEtkFJDCfsoy4llhSXzx3D
hcF7hhDlcM1x9Eh4llXnuEvarP0kf7hWD3ybTXMmPkcv25KDPzuxQyRPwGPuLr8FVx7ODO0PNQtT
ck5xKJCwtxw0rOatLjHUcjc0EHGhTipJ2UiJpb0jeh9uHE2sKgSUa+OvzdtzBTwafA9q2DHoaZyA
HYiYtdXYoMrd6oAKXzEFBke2hP78Vo0B+ZMBaMNReapMY1zst85Jem/a5zHFuuNHprZewplUJa83
ln2PyAfek9WiCzymfELUo2cJEo9HdvUQWAX+1I6N13dbUzG86YzS2AoCbz5YS51f2ScL71DwBjkb
ezYZrhDgm/eRJzVFKbyAC5fYqwybBzKz9sGnxAZEZduoYb9kePlfWFemrxSnNt2xKUPrYOqR8hG7
D9W5DNEbn2bWncU3CXkN1y701/xXFRYFqHBAefBZkLr9x4Rb4xxYvU1H5kxgfeqttL4zK4HczaxK
F65xQKY+Dgk8d+dFQ8NmCxbJah9oaways9DWwL9jgOo4/J1bi0oHVImJbRo1KjJ9mEDezWcoPgDY
M+ie/4AdamxM7PWe+f4z/r4wyINd6UIhwEowVvqjqpKWKHXAzlDQSYwCyb6l2XEcKu8wcuoQyhkN
Nlu1VIBHSVnou7phV/VoKwJQaBdEh2lAzdud6Qs4gyxAVq6/YHspsTRDsu4SY0DlSiSZ4M6DXvqY
TVTWxV2WlR9jHRbuPqRmPqdNfZUPS+PgICCi1EuCijfo9soq5wn/DAsONF0XJ0ThRP+RP4J1A0Nk
7O9bRPFgg6Wm+w8GXYbylNzIhgVXORZjE+EZy68K+vkKRryNXCAkPEXGxkYo7KJ7armV2UcGBfEh
B+2wHi5Cc8zxda+Ps40xC/sZNmyC1Kt9wXBEz9isujB6zrAFqN0qCoUsPIp/KKKG8Y4n75crtTnj
EcV8bPMuhooyKfvfzfdM4SQtiu659zv9FIIykrFlGZw/GNOi9muh5+tGw+6pJNJl9esMOeb1mJtd
uIfW4iWvOhyyswPSsvpLdMmFN0fyVWDiowIaAKFBmaeg253t6aBBT8zvHsOs/Zs4bp8fQ6xOiIJk
l0HkO83rlEisM6uXp0R/057qzy3rsmm8wMIIIcmTJNqt0PdJKTTe8jLAAOGmFWVL9EX1XwBcRwAC
BGrSZPd0Kiz8pBcX31FmBSIHUznnFC/m2EgvSZgX/4bAx17mAz2DKEdvkUM+4VatSW6dS1EwqfRl
Vut0ZxaWxXFLY2sS22O90JBIxuxBcNYMr7IJk3Yz9GOTH5rJ8qBBRHN6z0qNP1woTZde47TiEo0w
ADcqWYkLGMyrvKemTP1ww9Yp/8ceuvtGaSoPj0EF6OOoB6s/tB4B/QO1BLebocWi/dTXfXmcFeb+
eKmClTxf6qgLINn5B2NPXdEXwU3rfsm1l2yzoQ1hFWus71vgh5Ikqg/nAH89jQ1HW4VLSv2Al1DF
59Rl8g+5iFcGmBAdbZmYrW8s0UyPWWuDbkw8T9fv5ZKsrJkkqfUX5npQqVbAyBjjkMA2BhhEHGnM
08veX1u/O5sqk+0dV72Z/6Cw5D/IeiOwqkEEhyQKQ9Befo31NiVJ35+oDyQwt8AZS5DS+cDewzF3
X8Gsh2yIfSJVIGlSAWqjwCO4EsBQR9SNbvxMwy4I/IvLNXn5atZZWaeZ5s3r4NekkFAavXcfE4sf
54NHsxb4ghV4oLHaAfefn3X4Aam+hAFgRwqDDVUf3sFEJcS+Ap7966BoIzuCPM9g0alCi1uVgQcB
1h4Q9FjUMbSLqWQ0dCJdWuQcZn1LDNnhzlP98gBFSHgYY6PhNneRpN6Jwk2mPXgDamEw38Phbic7
VBu6ZGGQcuDqO9orbywrjLnMJstswWdyi3XLGkGrbWQW9TEZKpy4w+BF26FgETwIA6HfYOfiNVoY
A760alkmd/iIea3jSrLx8NNStUkYZyIqlYfxGZoVXRTMpBaJNVt0ZzUYX93ZDMM3sOIYmINjN/09
P9NsvSzl5P1XWCVTO60cw3pXFov9PdBD1MXJ2gVvgykbpnJi/BSR8ibNYqLT9cKCn3FgB67Rf2M4
TulNKFyrp1DEju7n0h7D61AZDmiIGc5bZvroHqW6zDnzsgqdvDHmrhEtXVAgU6a9WqGiXUuT5w+z
Y8I07ltFtZ5V6CY7c/CUDzVjK82PThCF1xmZlZS2O7r/CsAbBydYSqz60cCkiFHSP0PAnHlZiCR7
5DCzzYZFtu/szJpjv8xaOHMCJwyPU99bnyT5xZ+w6mnTJKTcH2j/qf52wmp/mpGuNExI8G1cJtmi
aKDMps6jpK4SuJAnLFyYsPUYhsWCShEPzogFPXEG1rqJO1LU2qLe3k10t4mYHzUAqLFbcfJtAh7e
ZZuui9Rx5wHs2TrGKvctQp4b113uek9s0Uu9m+2S8qkgnVSyW1fQ3hhVrbq7cmmg5I+YZZS+8MA0
FB2iXjJFucn47pctVzG7oEWKtHeEYdSZ+FHsmhA/+hbwASHxgYDvX09M4VvJtZYyZhBmPzAlcYuI
2Sz62plW9B8uG79doCotkQwtFicw28cPKjxgM/nYGB/sLsOwTjUzjh2oWh811U9RTOoCaETO216y
qZrGs6zD2d6WNCzf5lE5PS4eYvdxwF83nsyQh8/QDNANPFSLiH90TcFwzmdOvRIknQ2FFEz5TZRQ
mUgYNAuPYS8DrDyCwOWJanB8yPDHBM1+NEa+u8wQ1g/24gQkl1HqOkuTpk/uFGCnRrf7xOiD4UdK
EpU7lKeMJXtaec3wIdskWk9Ma3qCKtpGoNTDZLWPhK+4L2rK/+wbMElWzzRvLA+LDhhTMrJmJ+Jt
ab3vKMhs71l1hRfIu5KHzievA22hhTO90lNTXWqobM4hUf/nsc9hCJS0nS7LSCXWLloTTx1yD6LH
fxj0xYOZuRRuHSowdCwU0C5uXwucjRgDSEY5yWy6oFKbbhy98kBEcCIDKS1HcHh5TnXoe3d9moQb
oP6WZniqQbehGI+S+Na7tOkB+K6hU/iXCK4sHLEoSLXTPYaZh516y/9bs1gc16WDdIHm6bIM5UA0
4I/CiqbjFcQAD3Y+oe07mGteoCmYdm+A5T5xsfTa3bjOzaUbKnvaSscjtt6uXEg+GYuy9MDWYEIK
L8VwjlyAeVsuG260q0Z/eGsWzXjQZbYBOLTk8tgGaM47oYT/Sz5Y83LUHB+brmnERzGJ8DJEefEZ
tpRabKhk0dTjKb//bpXNRN231CvQfItjZiNZkDHhOKN8nMiQU44XtEO4G9XQtOQd2/LkYrLRx6Vt
Z++APENTEFdIFrdzicn6QEND+7VS2Wl92vZCtboFEK9inkmmI2Wl82NEvheDhdWX7bdl4dCNI4gH
3GH9FishnXsW0kemavc/CLZreRopELgOsFXmjUiW8R9Ai8Lfrp5LUnb1CXMf6Z0w/g71rK3Pk1lv
qQXYS7hZKX2LWO+RYcfrJoc/gZPKn6zrSXmH1litJOtoe86mhpgEAdUqO2WNYz0RbFfk0UIsF3f0
MST2hft5ggt6Eb2Rh5bOrPREJ2+1hS2JXSMGepTUxyiCRXIx7gKBBhQBRjYPQTtmoqmzC5vb5SnJ
eUiPJDkXzmY/o+BTSY5QLH0gdPbc7LHHrYHp5QuJOFo661Rn7o7kEQkCjKrGbAHw0bwEVI3JJR/Q
zyGguzrLd8FY3dzCIIqW+TZCEC2BUKLWz2jSRp4suxryP2VZkk60aiUoWwG/j5dvw/0RX/CG/x6I
vT0b1lI524Ish7ujFoq6Pb/1GGhrxrkVBgTJQJqi+B/ekqnCrQ8bYtxx24/+amyk4/FmChjZwTEu
bCRjPzqOqtKP1G2QNB981jDJC/VwRCzhM0ZkNvmRYIS5LNXQuX+5hazFfuKA+tvSffPVjXRmn6Kw
B2RlWNCsGBsEWxOewCY6k6xQZ1oI0uTc9YPzMkZ+zc+SbYWzr4hSmTNdEfM/SpjtPzBrmur2g6nC
HbkbnyXoGHbrVtkQufESWsM9pDZjvYmJFFSy5KgM6I2ly6Cc5li2UMdK/VrDlrGvSYqW/duV1AMc
FiyJfKYQrLxPHkByF/GA5To5Znz54kf5o+2clhw3H/pWN1vVMQhcuyS3Krx/DNE93v2Zr+iczD7F
sVvL8Ub8kR4q3K8lCy7gIb89yhGSQdkn4FdkiS2svMnRWXgozwlBV9IcAvMobyQBfT6RttcFFLdS
9RH7CVKu3ooZUCzUFBAnbOJcS3KMaZdDyE4yy7924JitC2detu7SCNj6DuKG7z87Ts/emaTLlO/t
iX/ie9zRmLPMINXJtyzfPa2BrNDkPJ+U1gSky2WWsWS/T/uguuc5TWg0m1DpAR6XsGeCsfZ3OWAs
j4+UZfJ8tjNMeGjEMgzeauINMOIqFbgsiFv9aeed+O7xzkSvA8FEQPgsCM+RGTTlun4RPPOet2g0
WwxSK1iC5m7qPHo3+7XGpg+8JjoOLKmosXdG96JBBs8HrpgM250VhqiLRFrqrQxnT+6xGATVh1uw
+jhlhiv5a5ThOt/oMc38K9USmKChSfs57oKi9rMXJFnJ8F4iFPiHsYfajbRb35gUkQTNCio9YHez
XVOLmRXLPCWmLxisvPp+BVGV71HSkp+mhU9KXBE72r4eqcSMa8ewkGJEorZvDrr501qn+TMLjG8d
O9kF3hVNjRgfVspyq+CT/Da687Az+oXrvZnBcaxNTazb4C30EZpWvArlZpls4vKF1rPZ1RTdRPRY
eV1z9No1CnfgOSloAcvVEQqf6EI6p7oMX2mr7e4R1FiYRDeT/haC+lBRBoTTmnOnc7+Cgtb2DZfo
BUhoIjEw0vjF7Ad8n9Kd0E7kf1wpeM8MDfezg1iQMTYJNgcMtxWlRoc68uiaJ/EJ+1SM0jziyA6r
twAx79YjrMWFP2txeV9iItmWSQRy03WB9kZVt1RfEcn1BeRAl0/Wsz80mF/+x9F5NVeKq1H0F1El
QAh4PTk4te126BfKdveQg0QQ8OvvOvdtamZ6xj4HpC/svXY+Ql3B9ouK4w2Cr4ItiJUHHb5FNKD2
Ziz6/JoQ7Iw015FZeV06K5vPVfmj/OKHMslXF3g6dL+ano3qCXt6Gh9av/cfhoiuBg94ljrbqYRy
ceEWWsFRUhjy/3RV4zwXwKsY2qydXocX24q2RBM+giC4jADL1GEMGIxd2FeMy1fmldPHDW0Ke8au
E9PIJBE7uA2ZZJDj1ml2xlYdOiCBuxBt6JBO4uoYoaLtTARhd6eqCQtJzGCOsXIu08YSgcaJCtcC
FF22dUsTPdx2MWiZirwGNTlC+Nog9w2vhZekBImDuEEMT4Q4nTISKYivt56mndawOM5RXcg9GTi8
UqqH+gJKsVXTC9PnCNjQEnPiwzNx7HZOUbKhgI0ld1s7pMlP6lVT/Ksz3Md35bwqPh/Fn40fCzUu
/SuJeKb4pVDt3DQ7o5tQS5CWg52ZFee5AYQFmw9UH2b7YskViCtcyodwjj2aCKjFHWK/PEmOrcpA
9m/cmc/pJh5chzHYcQ6uPDLhNMhP2t/5l1B+40KmzXEnMDZTF8F6yaG1dyRy+bD0XojgXknsshUk
jz1expqHncN2Q7RW1x5HpXX4W8Y5vSYryvWALxvvgwYCNCAGZ3/DTsqy289DL/zNoYtGHCux4i0z
4UgoIuitP/0Uen8z+HKojThAAZPGDJEQXwjxnjGONYcAHSH55KIL/sx5SXQ1BQrx8PSepE0mHXE8
wE64RJ/QBpHn5buN/6gXFZCrBs6ZKrLtQ063jU7WKcKHbgBAeGWci/2C2OkWfaICcVwhtr6yfma7
0qC0Lo+KQQfisPT/uchQ/PCKjMYTFzl7cQGPXhHRbGrqG9aGAzGlg5nlH7Qp4EvYo2E6XCKm9aBX
dVBd49oEB5/RBeEuulLzjoLS47wlkQ69uSpmVnHjiPyLU6mD1I5ngpE0l3ayBbOR/ssHoYldbCf9
Scav/3fMyeJLqyT/pjOCc4Ey8W+6GBIeXEzjZzxN+OxJIS+cb05nBP5Jz0O4p3Qk/7Ny3BChWQWO
8K5tJYA66Y+6OeUzWlmkcZDLHzKa8D81E6xiF5qweBWdfJzHOa4eTTF7d2E4lvN2MYFPUswSwnWM
F0f4J61mCfuDJSGTcjgQOUcECs4XuvdBHdi4rjmE9ZHip6qWgvq07qm6wP6ttsGPWdNVgi1CFgjT
vil/hZ035fejt5Y/7tpKd1/XGB5GfjOHZmhLV79+lwvKwmO9+t28RbNK/nY60ileXAaC/bYJ3aLb
OKVqEUI0tXg3U2nftatDfagj68Z7U7iOf23TOPngmZj0EbBpkL5PlU97Hjo9Y/MwXNR9vdBp7CJU
gGRFz11K2JNOvIV7N/Fe48gSUdfFwzq9GfxsxOfGgbhryTmpd5BLyAdlHObPu9aV2VuzCPxYfgk3
AwMSW8d4N8c3p5iY+76+x3HSUuc2DVqexV3EVSwBidUdVlRoGVE6CjRwRU1F+CqwAornCWNWfiUm
rWv+MEwfAEWbDAPVwpM4J9Uz/XD6AY+PkRsGLSZdY5ikchukwsGcmNZogOtdT/AA0rtWAZbbmqx1
hru1Ccduu9AN5S9ToA2H2BwG8S5GeIazcGL4B+cMp8qM+NjopJIc6qPASNc7Iz/jTXmCVYWxK2wo
HvDJ7dNj0/bYYbuKVAUg6sCaOpYbOi2YqBUdrh7dWUaWTa5G5L/WiVxE4x0rvuKu6n23FceMWBO7
3mNDzljTagf/vXnyuly7B/qxrn1bGrGS3+X73RAfyjzpMZarDNNyrzA9P9edHPlgQc1BoUB6PGK/
ZMUdLxezIm48zITm1Pc6apS6K/KB8/HqprIlXwX9NrEju5ZzTgJC6ILxyLJ+HL/ZTs3BR8LetHgz
WY3CmSAU4AlbtyfadleYbm3uBCN8NGY1c124YVEywI/SIXb5icF6dXQb/vhLVuGCgrnGAgP5bjcG
zqUYmV4fV1Fn+ZOuUHBuGANo/qXa2gyqXUqAAEr4ydwN7lzNn0XaesSwOYskuEFUzTbuZH8lkUau
LwLwnH/ppgpalOMuU4hF0iDByylMCREloYLJQ6MWimCp4TIdLUuFH7oii2OgDF2kZ5SW6Ku4pBuw
QCkcIforcKIXw6J13Caj7610zTC2dy7IT9AISthmN7Qoi3exR+zCsyiWrjMbrYjQvTcLFxcisAGC
0z1LCTU+F57fN/cIDpb+LbD0xEw8yzTdBc6Ml9BHngvMRLXDTwK1OH3os2S4a9zRvCL+FvXJ157F
CYRFRDBGaAm1WXzqw6rxmBC1biPYD+V6uCvmETByZZMZBYqeboiwFnLUZ1OgmcUcVEbfJe+X3UMa
VRXxLBSimyGDLIZAVcQg0fliZHj0dYzWO4fNq05LvPYs4agVqy06LiJRYTfjUYrzmNBF7kGKNrYy
trufW4/mvdHQpQncnVEUlgSwxOdykGP04TLMfW/RA6OEQZpzn1VFvj440yTqPzBHTP5EBAInAXt/
uyISN1Ucvox0b3oHfMF+tb1DId8GVCYnVPLJB4rh7gy+DC0+ajnBS0+TdTfVGm3jcCvUCHdkDvXK
GkKHVwi7uA0Ekkx3a/XszqcRtYG317U7qKeMhxebWAXy48EZCXnYzVx735FBZA91NBgzfJGMHDfG
jVSxc5uuii880fopAPl3C2yw3Sf7ksrsAkWHAFqkXy4z37fY2oBx851GbYCWAxjtcDVdl67jKRhX
t/67BtHiXPg/hPVL7ur5ifzXWdw5ngjeqQxlXZHhPBfwN8E1oDjZdkUfue9zLeelPPJdlCnraUyF
AfNGgk7/dJk/JgTZhMVbzoKVsLWSlw8z342o/sIaM85YisfN8Dsp0tTgufcM1krYeJV7CKjQqnuW
0knyh5d39aHjsuZH0aCzVOzoO29G/qG2hCbjejJhDRfAK4qvoYTgeTsr6YuKwPNu8JMyCL2dF1WM
+8Yq6VFWjnku9YvlL6tzGXAKc4Yyj5av7TrMlywuYDJo7hbyborWwDMjhRHCRBbcHrWyUF80Z7J/
r7GbXnjCLNr6KcKvRfoG7SGx6hLsbwqV+Bt3ViBPYVQQVJ+Buu/eK/YpHblTfOu4+xcX+ZmGOXjw
0I6/B2TGPyBwIDAQ+FVvD+SNeQPSi6SbGZCE9cDgKpJvMCMVwW3V5Pi/Ue7L9miRI7nn8oYEopwi
z+hZBbh8RjtM1amChp7ti8DtcIMimbvarEtjYpXwXux9Fz8gpYuTnEU34zzq16L85iU3fyy+d/Cy
SvgfbJVIp1vAJMbHTHlEN7Nb6z6aMHEJsp369G3V9fgEd4p5dosHAtEb8dL4Plo5Nd9UZbH9Vzo+
90sXEI65S0eTzxcsJ/VzE4/Rfxk8Ekswu2cjJLIRqKwiG5pyi2B8Xt/CWXrnnpQ0f+v4dH7bgTlt
x2KHq+jImjVBINyMYFPyJpAvbWSWEg8WiCrjVreKqXNrn3XGLVcdJXoxM0QkbPQcDRNim7qb6vqQ
D7MyOwLbkaInINrJFUZ+TOrv3LFMzuK0RThjciaa8CqROFKbuYbIktE7jISVO/syCIJ7r3RGlCCr
XzxyvbCfn2LPAy5vwoB1fjsrHW5zh9PpQKzKHB2TObzBwmf89cN7Ut7wQ5WJUoOaR2DP7FPbf5Vu
DoctgiiEDZh4hAlXQs801fPr1wa5Du85hZzcWOwrYGQxTXv9sx1jRAIbFPirdz9hMP5vzWGHb42V
TrmtFyY8IBIIx6nBvKUvLvh2VHkiXt7Y91FBAwV0IEQCagdYmrstwt7QOv/6QudXWbdxeWnXtMtO
jkqb+6YkPhsroJ4mbzPnq0+Ct2TWs5uwmX3O+ObSS65A9L1RORTXUZimuBlr4/beEiUhfpbAI4sK
924Cg8fxzAePDaDuFOuC3jJVDuAdqSJ9810sN0ddQ+6vz5C+6/lzwjGAqHUO4uo4Mk97BhkYES9a
0Ka0U+3KT5sM43xP7g+BnqhmITgD528JBBuw5m+izOvYP7rND96L6J7AXGQNPt6Pl9B6pBCjpJDi
MXIYhemzu4qVrSdElvGhcYPBB3tmavcpWOfcPwbcRjECcUeWpjuMU1lZjTSdGIURmhiyQir4JojE
ciUWmoX4pnJDOW3AM5QOzQqLfZaIWkR/8UpFkh+CFOgTKp0pJPQYwe6mznvGD7gcLXwc0S+YqHO3
h2zfLAqslKRbwodX44Gh8pzv4o587oO0IrqAmki+pxDG5m6sXL/7oI6cCpLtOSu+PKgZb3BNRnJC
0uZfaCZ7bOTsv2HUCP9l3MhkX7h0BDjHyeoi7vwhRnEAdEEDx8OuMrf/0V9Py2kWBfy+jkSQN5Ta
HPrY7LiNdSLYj4TaY0qTWRUkV7jB6x+0KusXZk3/D5xjfhkvYtnDXA+j3SFEWHTL1sGKl5Pusp7W
kZJhi8sEQ1NMKfhBULS78snH8XwimmO8+Qdpzh+ZJhfqCU1VIxC/UHHp+yD31HoHvtBZdngIQ1zm
ZKoAA3RvIC7T0CXxboeQAg1qq/pbd8r25w5iE8SD0C+qawLgyoHQTE7KcyD4U8UmQavJiBgFPsdn
h9z2HqJridlwMuHz2g3EbiDez8mxHnG78TaQi5xzhf72O+H8xR7v+qcQYJn4NWdDwu2NxoAUFdxq
7c74dV083DTvv3lLCJjpi2rZwsUpPBa0S3nyXF3CsC4T8rp+cLggCR0ST55GclJYmxZyvlNx0ctz
QTQnkDZqfvD2GJGIW8ljlvntm1MVNY1YTtdMoi02+b0/1aTvyHHyBkBsme3+zMYz4c7X7rAeWeeW
yyVirsVGHgRz8xd1ccwHUfB+t5+1gix4xG3g28MtLWh5C0pnGrZFeYOBgrwgXoRll07iZ7/gPady
lQonGaZ/qEsEq21N2ZFZuylQsGxE6+j4MU0ppy4qrnsNmRclenK4XefQYSqitTw53DSvvuu9NizR
MnajS99sfeLWve1KTOf0UlHJZwfAWuK5TWFxbsTtW2bcWQ/5EdNPGTPiaDlRq3Sw6ItsLe6EiOoT
4ZOEV9AirfoEyQf5QEFp/1ksIRaHmJP2NKF95fdFlPYEoUYl38DIchw1qdKUPIkhG5Cl03LPVoMo
iyQLHGCYUwC6K+LI/W29BSneKF22qLPyDejGwVn2wvO1/5Qt08ptg78fiRCq6tch8xb8iWuu7yfB
9Rx7nY0PmXSZTLGmbVb0v5Uk9RYliHmmnzBYe3EX/Ytq7esroQOW8II5H+947+sQta7oXpFrEP+N
yoP+xTilTSAULmO2H9sgeCzYHq4ANbGR5kav3y3ve0p3NQI6ZlgfuHg5Wf+5MUzzTQJLAT8s2QXh
CScOm/HGn4Dwado/hFh+7BVHn1OnOfd0YdPegF5uxgMrldzb8726WOAzG7FxqkZ/3WvmO3G/My37
F3VE6zFwPoocRqX77JUFXZ42geMch9ZfzDHwej4FL2fDwKOYohopnEX8HmVgK5otB31CJ5g57USe
J+G/ea26hFgoYjyQn2lIeg1gbJRXdu55xZisVs/IGZfloegwXfEsw7Vtx6njMiU64Z4V6chAdOR0
O4JNCL5YfTCUnumrh6NuYNCfEVKiu8pLOAvbAP/G680elnE/OxrzRDP194VDgfs6Mmo+GWf2BmbD
6UDVOFQeEsDN2qT4h1A5DBfrcGHssMZwdBLA1qQXRQou9Po+Sh+ZtQMFsrh37D6M5Dr/noqBEBXK
hgxeXUpC5UdUiuo+TqEbkMuMnwYbNwLxwZdbhqUc54mjo2+JzAREnkbZu+uZlzNiaLLx15r2RJ4w
eYguRHGQx9iVSXp1SyeK37QYx1NFKEi5UdGEYIJosAWNWUxuFP2gNasUzRGIp2fv2Mlm4TM0JJC+
TOmjh9oVJFe1ONb+rTld9w5ZpZVbcTMvnFSdzUCOgpgu3EHQalFb+fLUZQtY1zEgfoACqImiA/XL
aB87YpL2FQ16uE/Bc/h3fRQbvTckm8jNNAIpOJSFR8U15W5YnGc4af90OqO7w6QIeZOgwP/MmmKi
zVQI5xuOCxErJ1ZS+XrWk4VQmBcU7LzJknh1uFkmPQ7sc1j0hpor+qFDZRL6fBt9N53Ksu//9MU8
BOicSH2+ZX0DeeDeNmOfd3c4anU0nRTxfP2lFF7lou7hOv1wdYcnobYAihBq6Zqvxnoz+06Nk3GL
/B2io6GN+QLlVE7oEBa9TMg1gb58JqJqj/DFavEmkYiXz1A9EvMwQ8YinhVuP8hBIIzqFpqaJ5jv
PBbSzBZX+Auo2HASbzSDtuJF1SGahJB07Yh1fkZFXFC7414q01494KQgGIgNwI3cspI2tGxbr2fL
UJZTf3Oz1CUhd3nJQFGvHmSNPmmcs855WZkFVczOibYbyL5Bu8vxz768WljYJntZRQ1tFE+lTIqD
lxF7CbVlhD/8XNbCjW9YFqefn2OE+4gvdNDVw6Yk1HJJDzQYldS7dWnjP4FTldlOu87a/+6Icit3
FTrlB4xo80vuJIXd4IJl0DPTxUfbHpTxfcNA8rk2FMpsLHt78SMf7WaAnf85ddKcbsYS1X4gRrM4
h0ipl2MHulZ+OnTrBaEtaIKK7eQUKby/Na8AVfZTv36u0iLP3fJyV5B1hWcRbUhfxX/WvB7Hn7Wc
/fm8uCT3vEQRqGpQEBZOEcCaskrYpKI2XYZNnXRIXUSYQ2mTGXPihzFEeXKNYMuxLKwTpJM7LrxA
HojrdiIyLkgqbx84BROJ3jMNWE3isRcIO8GOjvIombRFwQlmFYzQHU1cO3obj10kPHckbnn1E/kI
1DgyOZyR6JPABVatJNARtSLFQObcOXr2lvuxSYPuLxPBmRFO4gqFr731cvfYQEZCwFfhdcc7Dw96
jYY9yvwy/WrdKPb2cs7m9OpBYRnJu3TnLFk/Zu6svxlCuZlaqhfVLycusSrsOsQjMxVvX7kPRR7f
bFV0wG+mxsL3zErSlx+dPzjwPTw5ufldK1YT7OcZ0sseJXE5/pM0EjJh35qBzTATN3DwwEo3qJE5
tgl025w+L3pArKAEYqe8MPjwqmUyDxg9p3LPYVg1j7CjJDJDwHfpXR6g6ngyLl32dzL3IKH2bi/n
hL0yis8MGz2bGvUTUFN4N1VwUn34XG/YP0ZGWZdYQGL+WHDtoY6v+07kLN9aFkbWst/rdh5+7nhP
pQ8Wh/8iuLaveB5Xlb5KnA9sFtmz5OGxZes8ffcycg2m3axzDrY1yj1GeqBwXoEFZkCKQpI3dj1i
sZhIrCix4Nn8mjpr6zkkq7ACz8L2DoF4nBK5lq+SrQuClyk9964JBEgvrezy3ZImHB4nqdiTwunF
tPxZFhTPaDK9LN1Nsu0WUuT6pfzsJVvgnQUAa7d+ydOPvNYAyTtaBlIDogiuguTRqGQyFwTPfkQu
riZt112dPD7gSQCuyuEwTf6xK1Qe/cpA79OLYxpVB4Xs0/+1iKBLT8k6UJskgZd6u1IENdaySWSu
8+o2towOHsGUC0cuAvP7gZ0KeJMwFF1/XLpMUin0BSi8o1vnAZWLAUHphMSIz7RoOC1WLwcwiFII
wX5MmQMlF1jDATiebspTDQFCtrgzOBNJVZtCl/eWSKFCbBYW591nOQyDelUaFS05TEYRV2RD0jC3
bWEzv8dnTmPLGpmBWNztwgLfCX+TpcV3My5ls8WK19vNnCZCfpZRZorsypsT+nimS0T7GAgaDtYf
nraaRnslgeY+FSaBaKbYrG+iQiu4ekYS48BSbAb+BMsI3wF9c8fvYri+P2YmIP4dW4tS/FMNqnta
j7LydLshwVb5M/ZjVLOImHGkCyT10BxDefK7dPSRHy4sFi61Yt56sjLKb05I4XO2kyBCFBbGGvR5
A5P/bYDM409FNTf9RfvA8I9kIy8aCUnREFQk9Jaei89a53kgG4PeSlqeeulqpcBU+8iWmVcPQj1F
PnQdcqgTk5irwBmiugem2VD/li1e0BwoT4MJuMofQjhCtniA3t3a6NCCXtN6jxvYq2EuNiIU0RaO
Pu7phTAEi6Y9KtbpUDZFWH0y+I6na7QW63C0jSGsok7j3B5oV0OSkgBhZodOuETyOb0EYsTYAvur
dZeFuKUbdvTMuH+YEAdnqDtNX3tAw2wUDfiBYYDt61HN54reCo0oH0+9q1GxQehDrcDArKjyZ/Sz
mjl/MJVEHWnaBjCJA4VB01Dz7xwbD5RGzC/o1rKGuDr01N6m9xfSdRnYBMspZPMndqy0BIKKIotP
gpTlbw54hox1oeRd6w+k2iK2eNeV8Ma9gKJoMYv3eLokFhJmSkGCigAPAnPRbs6mM5lRyb++9clX
7oIk6v8hGgmCL1obt8Oyiy5uqxC3kMQrV21/oakjB2ecfZgLbdHX4YG5HlDkUvfOtiVrjXWfPzkT
yzwOo37X4fSz2E/IU/4uI9teUYwUYPbKlS7KpWqnIKqCGetH6mFxi2CUYiPXZX7te9PGV1AMU4vH
uULdlhJl7+1ZTVGqhWlKhklY5DxSodMWaDrbOVg5D21MAIsTZR/O0ObrqQbk2PNUu01y5fVHPDVM
0fCTsXV8FZWYWfniQ0M/77bUw41E/sFsijqBoTgN2yYqozbYzJjoQE0siqffgYFK3lLMhe+CDgie
Fp9CZE91oxCg0KBkF+JmwukRAXmRn/s4GMQ1nKsl2BMVkf3uJxlFaILpAe8Bmuu3IkJy+aWalKlc
EwDZ2qF/8dNDV7rOnzQKqn8DPvOGb8Ptf4/OumC0IgSw3lr0X98gZDD+E8zLCqFLboGckxL6GaNy
7Z1Xotx+qlR1LYAnkOOo/Lo1J0IwtR5rvsJeOdjFv2FCGQaeNI7XXwRpZY8tHKjlmNR1oLdseG9p
Nq0I231IvDOpMyZsTmiPM7lzuzbWzECRPv4aPHZNh8GQU/W4Dkz2X9hWEcvB55O1W0bDsCPRuBDe
HrR5cUJaDekeA1f+KvWY6kuhfBAYRO2ARleRIx6WdMIBTLpo/TwJObWHWi1uRMhSLEnTGy1aX6ny
/kU3c8k4moPnUCBybo5R3qaPkWSZfZp85lsk71Qx9tSJtMi902sFREpmidj4ISPnx6yprYI2PkpM
Dv0QMYJJC2er3BwrgmCsGp6Zqszn0HERMI02lDQGTYrJhxho/QCal8QdR4U4T13kQuTUYpEhiSJW
zrExCcEYJdqAknmzRNeEuZDNM9mizlMbzcAJ4dsU/gZxWoo6E8fT7WTG3HbQihf3K0kxtO3CxAme
URrBrR8bm/7StSj+SqcQdw2DcUZv/4d1OXGAfL9c19sRiAcfcWK9DGDYh4LhGUTe5i4AV4FObOgF
W0sM3zExSGDNyhu8cLjCHAiRnfUrN4sqa/vjulS9IWEG0DbCNj9PpBHcJku4AJEETpJ4Lmeth51Q
nV6uaNzT7g6RGtaIucg+KfEWRY5Xl76OeD6Ciw0yQq9wOJTvjTN03wX58X8LaJvu5Rbm/OoYpJdb
9orNRfMr5bsMSzkDGpfIjdfW7eO3lJPzOZjLrkLxxXEr0OIb8VpD1e3OBPJMBzZ9fMpREpJF6HeB
3YaI0HsqmSU8zPCfk28GVT4CDmhl1VEEhe+dhI7yn1WI9W/EOonQxXEtjjGAW9x5TiWiE3XdwmIy
5rcnpFqkWFZ5WWLaWmHDXY3cg3SvNOjvBoCCkn04TwqTkjaA4ClLpmSEMK0XO04hHC4E9/eIq4b0
zDfow2120UDvGhGUrDa6mB5udsoETjckW/c64GXMN6M/46/ilm0eFpPbCZuCdaETeW6z81coO3fr
avTbGJXjB35HsDqxE5XlPkwpGrfj4N56wjzt/mjGP7BPcsZqn40z9X/NKjDgx4MlDwl5SKGia+U1
avrGgcdAdmkd9Z3ahZdy9KRmv4Ii88ggAGitAsp3YJmYQBEjioaHeE2QaG5Uk6Q/LgKeEnbd2vun
KCf4e9MC4eEsRSHvHbyxi5r7UUdBc+hp6vytH+rAvMg6YQ2uepLVfZONRH6Q7Hp7gc3walPILHuW
qDe8IBIK8pIo2AlUgwlDr9uQX3FcDaKXrR0kJoo0y7xPxTI4uOsJB5tfGxzVgG78rCbFF8kSBmhn
AvXjJ457jsa4It2lNNTDakiC5oqojMhQIBTtT+GszKJzKvqXqJXlB+6y9DuBjWf3zcLNjZYjpi8d
phC3ey7NY9JRHG7TbAKi3g4m/aTAwJIEykmxmGsTzSgoZYW3CZmqJehs1nEXhD7RWORWVfW2lDj/
W4kWjd5VOvIZ6Q/rRpWTyzyT1h091a7y/wIRmOCeS+N/VRlqktMcWPphv0Xqg0CkD/d5Btzq0cdK
UnJ756J8cAXmvQebm+BGRoWJgLEqwnG+q4JoPQNhn8EW1jMYRVHHnb/LZxcPTGfLXu68Xo/gMlEX
Dic9tTOwMwgb7tGN0QfyU9VkGQ3gSXYZVmOxwfERjb+sodfZRAb76qXtg+LUjK07XBedaXjhhv5/
s9L5BPvMGYvwwDm+nGklJALhyZ+U82Al1ozwJBK6nT2mU396Zyiaice6Y4vwH1YbvNv7MewAkB4m
BNZ5el+laCSCYz6tVT/sixCfKbVGMCw3HoK3vif8VGhO5jgZyUkYA/+3004oWPOxMDH1WY6TYSIk
uAcSrvzB3QLN5pj0PenXXzqr1HUccBPgNkFDUBMHheR4Vy5y1Pco8Jb+MNqlRUmIFsZhSu86RG4J
OOCZwcXOzO6Z5S4GiQB0rt6UCwUoyIbQM++qRKhxxJTbtQ8LRlEHF2UC/nkLkavJnsgAyz1G3ivT
GuQ2C1piNqb8Ujk/FFkIUaqqbenI1V4t52N+WjmnEXgRIJhiSUZddEY4MtBAynC6RQ6omLMDB1y1
XQMx/87W2EjMv31tDuiJ3HrvIkV8DlI8Z7uwhih+8SOn+l2QFeDdJ52iamUIgc6Ukb6RvxnHjf9i
3l2K5CiYCAecFbczViAlWAMSYbvlgbndAmGr66Pqgik8dS4zZdZZEG1ObHW89C9BX6ggoRdKdWi7
DN13iN83O5Gls9DCBNKI5hpk4zD+5Z738nsYEXxeBf69G1OnlS/erVB/RgKRJi9Ap26rxAVEOsFn
C0/0ocBAnh3sCvmLqy6NvJMMUtSWlK/je7hkS35MUyTLG93PeMzowlGw078LhimZS7+iqBUB1agq
qrdFRLG7bZAmuc8BjTxLhZpQ9eIxi/CrchFAlCpXQM9UQ0AgYTlEURBtpeqWJ4ofj6MzAhJ1D+sx
+NfD61juJs+P+tfJFcS/MQzXKIdCJzzXJcykXzan5v3oMFCok58yEEI71Vic6Nk6bZY0cMb3LAui
9tJalLRbRqqdYEykTfzot3Mv9kwoBVcEQZXtf57LLvCAbi0AeZo1GbNPH6znC3L3qTpPmWVWxgwm
RvOUoumUv3yUp58j9jD/3pBfPBzchDoDpILHO7OUfF2HiQz3GzzCzFZv8fplZGkbg9rkh827bre3
G/2enTi12aBYEKJHdZIue+3qaPmivFimXzomynnbTR7eUgXuDAeR08mo3iA9b7r7lE65uJLbEBYP
XcvWZxfDM2RXjfWjYaCDstzHv4krEBS/5wNbZfIdgWVCiNXpmNAAzGv9XYvkZTC/4DGslB/s/dEu
BlbAS1nQVNXcMHHiPOXKDY15pcWwhJCmblqzenLWgUgKLZNBvXf4VWaYFiMWdv5J5MfvQxQv/d8i
pnM+4YsagxPTOTd/57ZznSdG5TZ5lmmh+xPVDBmDdg59LOS+y21SB71snmZE2dn+tuxxTyLAArcn
Y9e80kazx2bJJEgjSSTu86QOqFGpdnoCZwFfOAa1kTwwlLYU2h6xRtGlS/Hf7FWQ9/UPfAIwF3MW
5h8afs7ZOJ3DWES5nkesRzL9rm6aOn7PfpjPsK8hpcvUqp+E5PV+a5hIk0NUOtyfYTx5DwrDYUIs
O8/q7nZ5qdu4Vb3HHqQhJt1go9j8tVBq0AfB4mx615zWSYw3eJXGXyVidJ7sapaygzEQQSY1TbRe
khBnE3OuGYSkniKh4QVaknl6VB7pthxQptRLFpsdQzkyTtmIBMg00V8DceZ5eZ87rkXckSb9LTLw
L4zkrXPv4HfAtNTzMm1R4VHQo1ST0y2IN39DZD38R7wAEiQH3T1r5C4P+CPAMpiiOzn0cmrAv3iw
cSMHSIgTFsfY/nZBMuKKRPONHpk6JHovVVm0O43G/gMxPxu9XM2WtFksh58IaTxig0hUOauA4IH9
xDT8bVhvi53eq5cHwwN6D96QQWZVttH4DmG0+lpXr7/R1WzibLNw9H9BDbLP1kuGT5Irm/+8Xpbf
yRImF8+zIzzHDjX+ZuYOx/GGnujL8zPkVmbRptsTOhU7+7iuio94bKDhuYieP3Msay8OgvgMTTOa
k53FvfhQZ8RmbWLTIrqC52Z++pIiheW6V/7CVeu/xcL3/ivz/P+ZTeMYbteoNkiyR6UFEEy3JCAQ
yTEru7RxdzxmnIkzetNyx+q4vkbIMYEgEXasN8gWwStbyKUNB57GyrhITYYRTkm2F0XCmUY2Ctui
OlL4hTxZcNauxYJ3Qmco1jZRL2gKaPicCnOfbP8zsuvVlkxN84/yqs33nm3CnLqlAeBZNF54HVAa
CkxVkvV31Hb8rpqIm5zOIoyri/KrAY8R1MWRyCjUqpFAmIJIsUimIwdB/c9OWn47lrP2xgavncvY
Kf0TsteLEe7VDfmvMQP4feoAwdqPq9QPg+9GL9w3qTqRx0eSw4JYFi5Gw+e0GTlTaeCcPDRnM9zc
V3ZKqxej/0famezGjbRr+lYO/vUhmkEyyOBBn17kpEzJsiXLdqa9IWyXzXmeefX9sBrollhEJn53
LWpRNioyGNM3vEONNaXBW42vb06ndi/os/y26lb71AMDPk5lYXxAXnkW2kGhqaZRFgegTHjWt70b
Geld6Pnw0cYgUQ9VMrmfMwQx2m2LpAOQxjyHKxIaqDYA/YDp69IGfNJAypSnPlXGx65rgufSE7yD
oAZHVBNGf3hPnyNDowP8uLkJ0Cl7gN83/dA7gvJtYOJ4vbEHEnHaqgJyrdUNw5deH5HMJB+l2Umj
ugKSbWbWllZqepIgnLptW8nmmV5a+Snyx/wxyjDJ2gCUoVoma6d+ThCApDbjO8NvEUcARmh/2Xdm
3CT5odFxKT9oGj70W8Dm2Fiqcpi+waQqX1TV+SBH9Jkm3HQiSw/ETPiac+7zbqtrhFL7TIZTv+1D
hdIVCDp9Q2EvfopiPfgBA8qhMNTnMtxBZ4w+uuS2zpYjl35vTc356UZNF+3YCThlFWRlH12Ef/gZ
AvLOnqZB+eDO3ITt5Kca5bWpiD9X7gg4JdV6+c4vRGYcXKKmcuPUEZenX1E9wjyIO3XjolN2qYbB
gYdss/5EDB5bg8cMVBB3AzLtbRGKJxwRuafQ5hLffXrWbKqc5lA9NslFtkZyQcMl+9o0JmhKoY/W
OxoM0Scvs5GFbrJCpqcujdK7ZED4bzfQzP4K9obEyMOqxdz0E8gn4oaIkNcxckQ4DSDmwRHBBzri
NUzX7mRlZNDKA+WN0tNIX6viMKLUVBSEAtjbgKwS1OuPXdcR+fNcOz9xdK/6befL6pKScL6Ytob1
MqwPBQeopC8ARWjYa9CvviVB0H3oFXw9QmtDErB1qTXN6CtKX6jLJZ81HXjXBhapDhDS991+R8Gn
jvY6yB/QmzXF303durMSO90VCjq5I74ozi9ddDuLUSHvyXc3fuW3zZb6UFfQDKf9vwctgfQz7sbx
WWL/pW+muMfcPK5qhcJcF2ASUdYemZePgph1SLkq3ytn8h9AwxTDDin8yP8a1YH5OwTfZG8AbtVU
05MG5kUa5N9JOZIHPexnH4BeIFRMxuErPFbG7IwEsBg/UKGtEAIBpvUYDIORnkQ0IGqCfkfKA2iU
iHxG01jkx6yKZrQlchRIQJWV7u81VJi7B1QraR5aFbBO6hVCvu/KVPvVgsC+k/NPR7rV7+HL4Wv6
0x5TAeQdjh7Ei07OONe4Qp7QjYryJR5S54db1T2vKHcglFVkQfajblgILFH/fGe1Foqb5GWo9ij0
0xIa67QzdgJPV4yyDSMdcEFAS26DJEKvoyBtONgOg4Qlp5rAZm9b2mkILfWE7mRlQZpvUFRoavqg
pMF7QSKE35tRG9gSJbp/n3ERUSrGOOa31vHobTWkXmhv2OgBwX7JRgtsU4TPnBEjG7rRyQ61LSq6
xecGiUHUx2iYv6MVLMh79Y7MThd9dk4wyY2Q2s+9L+Dz4Xh6fk//qqFVyfJALhf4E87emYOaydYZ
mZtRpF+rJM2CB0II6wM7oAQMXkTBD/jI+Wd0Kqk6F57lp/c+chvU4zWd0kBI66g+VJ3KXzzscgie
Y18+WpCb0OIZ7P6r7ze807Q2rGoXCMN39p2Nn/1GN9ICOA+F6l1PZ0uRtkKMBJ9fVx9M2+gg6kut
/MFZxxzDtr389wDZB19ZkBXgU602+q5c6NRmSx55yPQAUSgIec2zi/cQ9cYoz07g1ouOIpSD/dgc
clLlcAbjnKA4TxuE7jCSZr7rgFOuY7CBLTRhHAtos/IIlQHIWtMc2JysYvZ+QHL7p49SEXY3UxmW
26CJ/S810NGB85o171WeDhoNC87oxohbmCqJWTV4HLjeL/Y1xRu0hjMK6ZH+woWYvvhTVmU72dTj
NwHN4pnmQiO3lNJLxL5RxHpPR3GGKWBYd3acsT9hU2vp26l29VmRykM+Q/hd7CNNMkwXAaz5MR1g
eu70FikNvplOwc2RXQEmH6fpflu6ASqPfAES/HEQqHfp9E+JVWJN5rvE1cxHwRbErSVM1QPW39CS
WEMj35mVSX8QXyxisAZ3SX2r9ZWBdyxBCbQfMbn9voo1u9oDyOaTc/s4XxIrpFobAOShylEW5rHW
5qkVqSjPtqHI2NKhi2pMa5P8mWQKWhQxrdplCOxHc1kHCmxJJAtHKLHIxFoIAscKhg2WLWHXfcbR
MHsh1+5+DEEUQyGqMcrRqC4U24xqZboJ8BPXt/6UijvUurD5qg3fLAiQsvgL8PTqS432XsSbOLMW
Qo0aC+FVEKDIEJFHmF3o/OYuUc4OnkkESzhp+u8BuljnqaDJurFN6rd7vOJC+1gqSGR3PqHqh1q1
ZFsgwSNwXn0SfjEtmAqIceJKfx/UWvYRDGEALidA5hqN/Wz4GhSEWNsgK0Bmo9YoTlxY5PA1gJNk
p4EK6I/QBvz3lHfoYJkUO9BlDHlttmOcymgLr9B2YeGHPlc/DW1k0v28/5EmdHcOsKDqvcA8gI5g
CbCG4mZVaTua9V3wkcqyT5RV5NpugPWov28GktydmyVgykZFM/bUYC/6Ce5ufUQyUKcVOAFtRN2K
Rip9aiNq91E7eYgvsCXMHVo85tdWa1COrLCfbE6Bgs5+mLeL5PNyiva0rFHdIOdErxKMYIUrl+bY
5UGD4kzOhBf4iJogluNDXhJVJcpCHUJZ2BsASML0lS5qrSOC6Ob9nRJ9ie8a5LhgByW5/OjgVuYf
SmEP3+pwmDVfKgNyMO1VC6ACqA6Mu5o2/05l1UK4wIBystGAFn+OkLRBJ0ZgoLcpM4CWOyuOUePR
9RAMSIWmNkJ1YS6+NwUy01v4+MaHCcUh0DCyxz2qA5+FC2tjcWMrdxaWrYO4n05iiML6kKV2clbj
GMhNgc4WOAvChOTY1IWLhTSsPe8Oty6yD2qFiJVWZDS/ozaC72g0ILdOqebU6BUSwVBptHrLO/pU
RyC3D5hfoziUPE5jZ2nw2/wu+2Q7GKDsoEh47vuIS/lbG/QBXaK8VGJXZl5PxoqZ7w9qAaiNtENd
UEeib2c+ow5TVDu4ldFTGFdmvyWnL3DsxmGKcwFtBMNtRWyzM6UWXCYrBeHth6b/lHSZ2ezxd7Lu
OkfHVWmQcftImDeEdwaZZLixeH10Tn+Lnk5NzeInEk/Rd4Ff6ew0pGXVJ5Ta1XOqt3QR+wn+yZ1s
QYGCUa7I6egehCh4o0FFWccoo+9QTLNfEMlFvk10D34GBnpi2muWHWiwt2BywPAJNcoopCdo7RHT
BVhedjteyYoABm2vSxcrpPoAZdjfLXtSFTwYUwC69IPZmtpuu6PXSgvQIyZ22UER6P7CWEyPdiYB
AUqmsSo/+U6TnuvM5u5G8lP7Seu8LInsaDsAwBoC+9RkUf61QvhaAUb0wAG1QU4NDvt4Mjf8Oz4V
Kp+7YXrjlvd4R+UIXeL9aW96IzTa3SB9DMJ9ClfUAtMZHjHxCh+bWOh3SZLD8FU2klVEcfWgfY8o
NEd40HqOSRvfRs6ZqmD1C7OkTuwoePZPMYjOX2gSN9PGlGYkgLJ1zietNNS3vjS873bURf200bnW
fzfdyGZxq6H5GnheF+4U1bV9rxoTdLMMzIupZdNzLCLAcsKsY1yEM+GfssnAhL63bfY7oi0dVby0
C5LDAGDxvREVCr0Emqp9gbA73s3tX8RVlEY5eEWUPIN+CWwwpyrvDKoMXME7EYwtF4VuyM59ceGW
ZYcm6GxnY4ixj2nvVLrjUQPz9LprIbIiOPNsASOodnlhduZX1P4zliOmZ0zdug518+Sjxt/SjMnH
EhAR1WL65vxuCllboaX0d0P24GyW0ZjhXYMp4MCMRp3TUArfjS1eNrCtp1mMw8TWvUQkpIldc3gy
cESFGyG5pconz3AM2jFoBdi4rEV20vpfDBv+pdq2dT7A6Cwjibw/SliIVb5EuD4jhd8XTvuAQZ1r
HbCejuSdjW1h9hOOqoHLvWkUdY/SYpHbe4QakELEXA79VUJ7X7RIyweJsGHlUsscmsdAtU6dHZWL
s5L9AP+elgL9FRXyQQazQFdnX8dzMXOP4OCAWEqAO91Gp2yvz4kByTscvYEYzNWmpwQ1/vQOCDeN
OYQ6uQhTq+FR5xWi5RDhEqhtB5HleEuAWsJRFeLUrPjVI8ceYS8+IYuD9e82CKCgI6FgcMXA5gnO
EcaK7SaqwJkSPYSZgBNrS5PUmyBuZ+FJ+l4ClceMswL6QXOkJIWh0f6tysLkt21Z1Rdwt1W9jZAO
IGhKsWPZNqEnz7Ss8elpc0MIrmpczXdhDiFmp/sqMbddZ1e/ZwgwSv+9Fc3iJpWEVw80HTNzAD+4
1YSZRaY1jL+VDXEap+t0oMcDTJ/oBopCvIdXpR9BBxqS6kJRPRaQKMfNNFbuDyfpxwN67hTdMc5o
bNqJDQUyxzIBuPVtE34dgNx/87HDC/dDZmaUlMjD8BWj0yWP/A4660qz9OkIAYrwHRlgAq9iKDnZ
/iRbi39r6tFKIblQFJQOoJ6pgUE42ESkW9IWr9qja4QDfC7xDgm7zL1QMAeOArU1te9tGvSgI+sY
LKPbpNpH3bYovXAzlL8DI8N4NJ2kbB9UVBkvxHVgsHyX4Hcz6fiD7nsLDMtGSuSTLF03oxMOJ/BD
iow+yRYyI2ii0FCYtJuW5pT3zbxFdhE0GO1O74cpRLGoBCaDvgqKFEpi+4WI5qQ+2ySrtEdBSRg4
5HUGxC5gnDiGlDF26T3X0nFoU1ofpkE9pyggdHM94HJGfgtgG3WBDHuQNqiUfayrrLmPvNq3d2Fn
9N1WSY86A3Iq/G3Uc7ikstz7ATKoPrsAPAlEIU38kqI0/0IGrGOb2CM7uzAaJOEH1Gk3YYNE6Q6q
mnV2dYq6h8xOqmcAYJSOmFt8bMHMPyOkNPyQmVk8GvYIZSSkNePtMaSx3D2IOZNXEdsqIJAVjN+d
ZUAk3kqQygIXBrtKtnhnUDADWubqG2lZaBCozhtpf0bRX1mS0czO6kx7j3RTgsKbo1f3WZyhouzY
qrxLQ2waT67dTw96U8UXJ6gxmHFb5AJ36BcAJgStDB5JNLblbDxwwGcQHALeHpJbP4IwHkH0OROp
M1iSeiNHPww31HzJb3yPFsyGz8HrXlPu/GwHRv/VmJr8yZMsFKXDjBpDpqFOj1GYiSju2Ovfo1Rm
v0jdwo+xmIunYWqOHVLqiv1m4SwHnW6gIEMaBymAABWAv+P30Xc9R5pVxGEHB0FDmAEe0xSe3VE4
9i4AFegeClrOxYZHHzUNpJMlpDtBlwYZ8z5A+AEbLZi80OHwZ3P6nyR4Iz7I5dA8sI6k25Hwwjmz
otC2abmKkKxEEUjNGgnOV+laM814SlGXIb/KgLflVvuBNGrId/ADZHuk6FiV29YW8glZnuE7fMSK
lziKf7opqnkkddNwSeAKf6St2VwQ565eBpTIiw01FeRyhGkzY6Qe+RD/CZMNzDvR/L5EhbQ4lroT
IJRRuWgDHtqC/s59CE4fEyobXoCx/9d//I//9T9/Dv/l/8qf8mT08+w/sjZ9ysOsqf/7X/Jf/0HD
YP6vp7/++1+OKXXdkpYLPtKhlunqNn/+8/vHMPP5y+I/Ay+ALVkn1h470R9VUOanlu4B4ZI/HP7t
kVAF1HVdWvAYbKHejtRLXhiJ89JeU6HVbjG3mNBl0Xuc01oaJ5s/GM2CvyYRbDIN3Xg7GvsBBqFy
gLPpBI57iFTou4+G296btBN+Xx/M+sdHFJLugXJsF8CdoztvB4vRvKdFjqcXiLIK8hGenVxUmnm5
Psw/10rir2roFqACy1FCfztMAXAKhSfXQlIMqtgjqht2cO5B19vH0VKe93J9uHnpX20NSeomAFDr
lOF14ajl1qghVXRIemYXtGT1D8JJkNqyHF0AM0Yn8kfdkPRcH3H+TssRWSpUG4Atokbjvp0gSiYR
lmJ1dolasF2eHgaPTTWkzzo6l+h45RS0yR/iG6MuPuvf8zQMoFC6adtMebFVwtKair7OsgsK+y5Q
S30qfiA+VVwcZLx/Xp/h2jd9PZb5doYukEbd7KLskqqkYizNDrO97FTxImrD+lpmMItunIRbQ86b
99UJp6OQD3Apsosdms0XV2tmAZcSb8wBstpzB7fx4x/M0bQdEwKfIAJZnIYASzGjwPnokveJdUf5
VDaPKsLnaDslSiKb40R2+XB9zNWdo4QFF8cQEm/lt5OUWVSKSCUJ8nHBd6rkI7jTwHwOVSzVJ5z6
+vCE06IT3fi2q1vn/w5LwPN22AbyddA5dXLpEA8RhL+pR7+4pBx7h3WwFR6uz3Jxz/yfnfpqOPF2
OHCQsLswNLrQ9qjLLYbm1JgH2jQ3VnBtWqaO2QTFUIPjOP/5qy0TNHCppzBMAW/o3iEGGn/qpthH
bzQNP12f0trCwZA1aYIoGym3xVCmTkkGflN6QYVz+DlDUO8zk/bTJlH+HWHNkYCsvTG9tRNhGug0
Sf4xpGG8nZ6dUs2RgUwuPaVBTM0pgp6AtzsPWLf4ZJpZWb27Psu/r+blzTY/RA59TMM17MXjN6JT
1dialVwGXK+/O/SeoAKdtA4zeHg26ZxHQFYicRgoIWuqaA6yn33Wrv+M1XW1adwjluZCyFzcPpPb
VDI1VXTRfPjQG3jT7QOyCnDwFKog9Y3Dsbq0vFKWFNR3+dhvP7OM0Ob3xyC6eEDTThDBCnCVEMs+
4vesb4ukVOfB1a0bN+zaGTGRkpNsYItpLq47C62cOW2PLhKpBTClY1fvalLOYffvf0uLq5zYGii8
5S5ml0Dvo9fYxRcLb4iHdvCK9jDEUynoTpXejettbeEsQ3IalcHmkYsd2+U96ufuGF2QsbO+owqq
3QPTs9Ho09v99XmtHQ6IgDoBIXGGay6+X2OO9Nk1k1UTusJSmCrgdgjK8Qn5d5CUMEPKGyu2tk/I
eyxJWIjXjbvYlWWa66mDQ/OlbSq0O4N86H+MtU083poQyPBzqobqjsBddMfrc137rBwHKJWwwvCB
WJxKVXslL7CILxiMUksfw0Lsp0yatPgI824MJlZHkwaOrLorXSHm7/DqVuVF9LKR7v8FeFOF1LsV
fDKEA7nbKc07DUz9jkugheVnj/2LhXom8l+BrZ5q2CEPFJElUhc47lDnpCjwJdZK+3T9c4j5/Vje
UkR7hqm7M63s7z9/9Qsx4ssT/O+SC5xJgHrQdo+pVk2/YkiJYBhEDGhLms+di30Zsm+iQbE+MAPj
ECCOfv23rB1j23Fdh8NlA7ZZfKym73WBoG10SXJcvVCS0mGk571eBzfe1NVVeTXQYg+EkTHUcZHH
lybV628TCDsokJ0Q4tTmIA9vnK75/7b8wriiKYcOFi/PcsfptQSno8qY7LDD2h2wlEb/ubId6oMI
/ZDF4fIGSC98jwJFvb3+TVeONtG1o+szoVewt95uwGzQQIUkiTrjj6pRphnH/kDfSsyg+ar/6tDM
Ce6uD7kyX/IV3ZGG4ITbahGXWdnQulVTqDOarYW/83u8/RBrtoKRZplvUrZKqPh+6WsBwR0+o5d8
vv4D5gEWHxx2NWebxElKIeZv8mpL0+oKABul7hkURP8VYA/FHztT0Wmsq+Gcl6SfFoAZfG6zYCoP
TTSA97zxEK79hjnzZdVBBlFIePsbKkeB4kR//OyDLQsQdDX8d5mjmt8yCvPmg2tjX/MTiLmItzZx
kvhgw20J//1blqU3FWEPiRUk6rc/whhgtcSl5Z4FmE+1Cz3sYnIqTmH5DeCoWxwKF2rIHpEE6u/X
12Dt5jMcRdzD5acMoRZviknlGEKR4Z1dBDXwX46wAd7qSFM8wdTWYa/T58ARlBWEBTRM7UkDiIWO
jAaSlFKEY2p3fsmjhHOpGzt3PCLqTiR6dCNKW7kKDAVQnDfW4Iz+Y53iFrYX7gNnegXJfSx96s/W
1Fm/28guPlz/JvNZW+5LRiChn29aw1kcjBjBM1/HPvVsdizBTloTJeSi7MWD1mV+iXBc3QfWtmiF
G94Yem07KvvvhTBpcFqLYAKF7sHgG7hnkIvQZdsGkfE+EeT1Vkbb80Ndyfw3ZM7kW12I5OOArGx0
vD77tWuBGM1SLhqLrNbiyceHWML/89wzgAZK9qgBzIi4QMM31Ugg0QfJnUdTBXdE/N5P18deuwUJ
a4ROZcihlrK4BbFMbeFxCO8MCrqnxcjrms0qQcib+hOO0ehBhtmfzNfi0uXSV5L89O3hm6wYLn/h
eecY5czwvugou0Yo6rtYPcF/grrCRm+ARfuI7ATd1+szXtvXhPtQjF0In3K515C/yQRsAO0cpZox
7uBSJMCnDFWa0bGzmmq88citZTsMhSoaFz5HyZh/0KtL17PgL49m754x2nWfzCaJ0P2vs/IR1+jZ
CqdOUBJ0MT1qZ4uDiQ60prX6rmt5RW48QGLeSouDhmAEGaZt8mtctXgA+o7djOOvd4b5LmoaXco5
BQXidJcSCfb7rszHl6gZZ3XosATYMRjRUWkZalspjpYsU5brlCw9/fH6oqwFW8RZhqC4ZpqS7/X2
IyGXj/NJYWpnCcX7i19N3WPMOlH5Ry0s2nV1l6II1djoX2UJrCa6Mu5TEiAXchcm89Jd/z0rx2IO
+yhj8lxShFocSfrHto3IvXZOvL5rSEVxdf81JSFwDWph1Y50YTBuHMWVIG8ejtcIQpKrlvFmCNks
bkfPOXcpeIatrXmosvrovkw3XuC1yc1HD1US+ibmMuMXoDdKULHuOQnxbaU7IfR3qtW9GCeDfPqc
BkhAvFz/niuHjs6sa8yBnjKoyr5dXs9rUGvxAgIPDecNbdKK8ZC5QWWcgjhBqOIPRjOJ2LFtoEFh
L04cvoMhlpmK0eAx/fZxOu2ffNegAVjiwvMHdQTTpNotTUXqRDLzdm5UFjyquJN7DuA/fQPgEx5k
UZTIJfvh/fWJra4cuSGLR2nWsRfHt6N1MsKW9s7oaLr3GqZbX2FmzRgiHeuWMRs663B9xLWFs3RL
8TpIcm19UWQbKuzZpc7llThxfzYAjoOyDNPqmBC+ye31weYvtbydLOJxmw4MCdyyKTL5/mD6LbcT
lKna3cUi8+nsAa237ir82J5CyyqbHdbIuCFiCk5jMSr0WzNeu695EKWwhO1YaOAsYkN7EG0IghQ6
UFc6/l5gNI5Sp0FfcI9NYgQIGDOfEtQFNbxjXPfJGWBoF+x7L2jUn3x+EiOeSd4qoJ9v95bKOlCq
bLpzO45IseDv3X2KYS5l6B5g+XXj+68uNv0hi3KRQ7FpsdjabPfey16dKVZpEKXHUe2SHuVwHQep
PxlMCqJLSqtoCzuLqaFSp1Ny8N2zogW7zUyUyjYOAnkfJ2fEqPT6zlo7OK8HM99+x84Khd1knjqr
jO5u4Yxy44VjeWcZoUtVJ1fljQFXPiXdHwrwktkJac0x36tHH0UkON9UeM6jVaA4643eF0BYn/PO
725Uw9b2K7g8Km90GWAaLDs2cYhBYTRUZJWVYdylTaU/4kPiOyhMVtkdpH3sCKUL8wvByRAYM/IR
mONGxc/rn3glhrc4L/OV60hKZYsZj7Zn2H41uGdKoEg+JokDzzvm4vR2CnJZ8jwGYVl+HkqwZzdS
qpXVZWiCdJfyNcH84gZuQBPgeDJQQW0IpczIFp97nM626MSl7wXegM/Xp7qyuJwQYRG0EzgTtbxd
3DxAkaP1XO2MrjR5yqT859gLBBIPtFRvbKSVqIDQfM6NuIVZ3sUxcePSS4HTeWdtAma3wQRnxE0y
nMvH1ye18hHpRdvcePSkUV9aDISKFRY8kdDOlgJLtzUwwgX0n0qtPmI5ldWfwblNxo3sa94Uixuf
roPLLUv6Q9y3iAvAvnt+1Uw+3TFsWl6CzFd7YQwo9sse3eYd4v1G8FgEfoh361Amv67PeS3s5Gal
1SKQ9qDaOq/0q2OKG51dlYPnX4CCi+5gsJFcULPdLMgNQuZZSN84UUUKAelkWGLEQ5J9hRWIuCoc
SYTOr/+etTUA/0bS7fJVdGexsewMy83M0fwLgGwoNAIVRTrMGfd+DKo0kpP4dH3Av5OP5QJQ7aXZ
S0bE6Z1/0asPAGikQGHFYQHUrIeJ8Ju8pPzt8jj2IqASNNiZ6z8BfDK9XQuDtblIBKIQOYlalb+r
wlw6+Pz1qbiHgdHmB9V2KSoCXT8GdxiVaN5+1r2Hyd1Pdtuc0xbwShM0Innsy077rNVF/B4tUerE
ECzywX+HHk5T/bg+zbVtRjMbwUJuSJfi09tZ+mjB1D1ylme8ej0nBsBUusOHVIzZp6HLnGc8kdLT
kNjOuw6fkP31wdduC9sEoqCTczr2ss9U1oAzQzfyL6gg11+8EPUKHI2yehNT670x1koEJedIlAPs
KKoG5tuJhq2AzypH7wyVmvQZvjG0aA9fu2Ljp/2j0/gQPqlpiRpt3F7vN6ghW9GNXbw2YQpcNAVA
CFHlW+xi30nBjTuNd/bQGtrbNYwuLAdhSeiBnP4go5UgaRiFIi5vz/xjXm3gDOM8gUcL6bytwnft
YFlPRuHad2oUeFJ5WvbiIM2NmLoNtR9n9S92gkVdXWkTQC40VjZYUefujbt05S2UIPNdiglcKtRV
3v6o1qWO0HbKOxdGijSqDTROP+bY+OobBLULsdFRwEJUwXFufPrVgbnGqWiSRwp7+RIOtgWfznHP
CHpNh6nMYWq4nrnzDS15Qskz2APSC/+6vsHXTpeyLbokxDvoZC2WgG4u+vBIGpyzzpU7eHc6/RD4
+u8AGSPZDrA9f5o8ImW8ItqoPF4ffe3OVNRziIIJ2tn8b791ZdT0N6PGPU/YxSLkhOS/vYEuJo+J
3Qf9NkCEodhfH3PtmBG0cqbp6PJqLW7Nuq/r2Cpa7+ygN1ls8MRotjzetv5Q91I8u4jefYMRIeE+
IDKF3ZDRji/Xf8I8reXFTQUHyJojQUHpi2nnQPWp2dvuOUT4+9gRJDRg652/2ijo8t31sVafSah7
lIEJMVEzXZzosMB6KTK4P8tBBe/yUYK0gjxzJMJUzlli/O4+Vog2wlS3MjSLc+fORffWNAYnvXG0
1srnPI3/77cs4hQTPSUPMzyqh4jVn0w0Zz5PqvbfmXYnHrI8LUM0F4ElGgHgzN2YRonDbnS877pZ
t3ReCrFLB9AwU9PHHxCJk+6NM7i2IV04SoZtmlQDlod/9N0E4nngndHljj+htCTRkywB921TgTfj
Ds1ILAiur9DKEbTZA8qm3OEAmDTfHgILgGaHXqx/ca0aQR8LQy5rb8c9F0wzepfRVHAowJQe0KGs
9RsncOXSsXXwI0A6dBBv1nIrsuXTGAzn2clmEHrvC/O93mNugO0kgP7SnOus1LYBdV6f9cqXZmBz
LuMqXTH1t7O2fYcSdZoEl24GrBeIvB3YCTmYgBIO9gQFw7n8/424mCrC/yiWh6l/Ad1bZAfhE5Xv
dMhsYi8wp+o3hWjcz9fHnGexOOmUstCOESysDqry7Swr4dQQHvm8iIs1n5H/92afLKSa/+BrCqh1
OjgJ3Ua79e04odli1umN/oWP7d6Dj6t+tKXlhHuUeDJjpybXu9FiWktdkWGh1kDJh1xqWQPocMdQ
ZkrO4XqRtxsJxtHO1zOJYhQ6r6HmVt8MuAIvmYu4GKFLn20dK0idG79jXrV/fOFXP2Mxc41WYRLj
nXrWMfONuMQGImElkRTH0Tw8XV/OtU1LS41yKNrBilTr7WduO33ASiQML12poucZ/bkZvTR57DJs
Ww0tvwVhWXmrAEITiFi8U5Ly69vxClVE8OLK8NKasQnhNAoH1Imrpkre2f74t4bZaP/QEeC9B6kd
BA+D3mIien3Sa1+YZq3NzzCp9C4BDIpEIMb3AMiONqNaCNXzT31T+her1s0bqynWDszrwRYzbjro
G+1ghBe0zNyfoWoH/S6NRHtXjRKyInp70AgI2tBvKNxcnBoc2jDkHiDggIaHO0E7yJT2d6Xlk7GF
Kjne6oGvfg6q7zZ1frL65XtqxpaJcTa/cNStAZWbKlDWXWo2IbpUqYaIzfWvv7rlHIeinqIbTCr1
dgvgSSYB1boMV4FqOCQGlj+HAQFgtPrA2AXvLLv9cX3I9UVA1XNOK12KQosz5QWB7wMA46Y0XECN
Gxg99keMSEb43UgC58dOR0Xl1KDy8i5LXRs7EteJiZVa5DNPOrTaaYspHjhAvIKKv1Rr9eJGNX1t
FYA6KUyxqfSaS6hVxvyxu3SiSwABPkINyUJBH5H3o1ahjXJjDVYHm6FV5KEzCHDxPZDZddLa1sKL
wBPR/1BPWtMcJiwmm7upDLLf1z//2hEAUEMvjXCNxsviCJSdHB103aMLnuxBggILkftHhLpQ2b4+
0N/VxeXdOXcjQHERfYNpeLu34r6SqFqk8UWWGsqHsWlgnmz3cHwMzGbLLWBD2PcGePW7JoyGk2dG
xR4oeY4JniyPqHd3hxs/ac7m//GTXICBc74PYH8RrdZW7ZsQ+MMLTuOiO43R2KaH1hygw+p28FCS
NntP6Pv7MJ0aTFLIg6Ho0vbKgxvX3trBk69+ySJWTZqiDcxejy7qWxRW3b3MtPK98ILQA2dj1eUf
7DEb2LdpkvrRcF6s+vyWkK+gD2Vkafm3wXu0m7LO/EuCathe/8prU+PttrjSCRdIv96uO9GzO0Hm
iy4ZMi76pibSx5sPQzv6Q/RNrC0ARf3GZpt//3JhbeqEVHDIcWFhvB1zwPjIEHkaXlIKKtmj6w1x
cwd+rHsvXXKSQ1j2eMi3BXqD8HqHjC7N9UmvHasZr6brrmNTdFispznVgyztIrgYsoEyaihNnXCb
a+rj9XHWLgu6R0LRVrRnkOvbiWqa3Xo6J/hi5lr3pS9GzG8Tl7co7dLL9aFWYzCeBqpFMBQIghYL
qTcOUU8S+Bejbv2vakD/c1tUycHEUn1X+uWAo2wgrHt0j+MvRTsWJ/6O695Y2vkJWi4t5TF6QYS6
M9b27YxpPtPBBOV+mZRqzf3QBRGTFoOotwYaLrMKG365yoJOv7/+AdY21euRF2uK9aXXIsjtX0A5
2sY2HjLE3lFVNo0nL/G1O21Kx3scyrxgi/o4RsfXh187R0qnm4BnAOXBJcxKgF6l/toEILRFc3CR
znuc4jZ+hv+HXxfaIuUtktvap1b0NiVkFOAoxqIYitSlbAefInOO4veLh2nFS42z1r3nhQOuWCo1
w73fJlp84/Cs7jRKFcKdrw3O77zrX5XqXI06c0Hgc3YdtFI/YMQKaM3PSv3dgFP5qTPQH9lxrfsB
YiKZ/Ol3CCsdgnjEXPIPPjpK4TPzjn2/xH6ORR9QKLX4BKPVI8OU2hbYpwYNDKcT7Y5ek35jl61+
dDqac7XGtUDIv507hUfIY3oSXmbriY/DhPmjCovht5HS2N5MVHN2uoYO1R/M03Io2kjm+g9ux0BJ
FOHYILhEUzhd6CO1+lPvlub00QN1Vu2sWiC8fX3MtbuLbpUQbFggNMuZIgGCiqfswguCAPXXKqpn
2bdJ8WnNFBmp64OtflZpMRTflJLz/OevtlRupFlYKRFecEGB5ppiXvBM/Ijmej6YXGKgFiDr06VA
XOb6yGs1MZJWInj0Y0F+KOPt0IX0c2xT0HQ16GsMm8zE8Bc1randd0mFfJsUBRrMfq81/n0Owm8r
UOt4D7YHQyPLs7Tn679n7R6Z8eHUI/lZtGHf/hxir7zpJpd7pPSi5y4O1LtCw8H20MBp/BG3U37j
4VhbZxquPBozepoO5dsBPS0xoGKbFF9koYwtEnZBc6Q3rKV3WUzmfgMhtnJN8+yip02FwrQtuby1
FIZ1s6LQxQzKWt23ALRQ8nT8EUGkdKrH920bG/Xxf3N2Xr1tK+G6/kUE2MutiuUWO5LtRMkNEaew
k0NyWH/9fph9cHZECSK8gIXcJFij4bSvvAXveNRQIswRxc31D3zp+iIptL2JAErJSZsdYa9DyUTH
eY+YWvE3ieHgOwHbHb0VP/H+eF2lbI1Rsx8sE//u0S1wTQBq1y7s+AufnUfaBKLBUgPjnq2zY6KH
gkG891XP68jdOvpgBhsc0/TyxtVD5z8AJ5wJHApVizyOWs3pKpuhjm/BkILSCLri0YancdPGQiJU
beobqSnDwvQuVCscxCgorju2QQQ/G6+BQpk3onURQ/bUp7qblOCGVnbZLtFaHKG88LPaDJqBIoeP
D4Q2SlSory/05Z8wVUp4ICaU5OmUjcbCZicBTwFEsjl0pZuKXYnbXHCrO7JrXoG1+gr6G563DxVI
gLu4jIrq9vqPuHCcAaialAg4WuTPs+/gtK2FrhO43CLtq9sKVMc9sjN4xPuwOXV0QRauswsX6RQE
ajDSISDSuzqdNLa5oYFXjf+15kp/r6suwbDJclRcDlJFWNgKogXYPfRo20QLN9f8ZE8giomFMeE/
yY+9WeiXIS+lZWml73VbHYPnBuOgt5B+1bDpeY3lfeKr2jcN3eDgznBq88v1Dz1f7Wl0HqvpT/Yb
kdjpxAfZGghM6Pq+4Yrf1ijD/USmqF1TCTRvlTJzNyOsDVxL4+ymVjD6vj78fJ2ngXUwFw7aEibO
qrPvzixNFENHYx+ISG5b1MTRAcl09N2SSFsLJNLHhUhkfoFMI1J+gAxIP5oO1vT3/zyZKX0c9LEL
c+9HgY/1iGO26OjHqEKaUal/vj69+bb6OxgpKRU/PrJnzN7nYcDXpBa5tZdDiNNk70jljy6Fv6F5
ovafBjUJXzMp27vrw16ao02MC3+BF4qc4nSOfNJYydhrGNcpybuiuJm3lp3h3GNolaULV9alOXI7
UuKaWHOQhE8H02nxYcTBYAKJPZxPekXZ262vPmNPGIhJ2crcFDVugdfnePYeTd+WkAdo+fQmAaud
jRtGdoWMmLlHxs1DzsEMiXQaLBXWVmRgTpJn9a9apd6mxkq0zUcr2DqNp3/7Lz/DodlNu0ulCTtb
YjREEYdUHHPfGor2qPZGcmMrnZmtJFq2DzhiobITD+In8C/3qa4L/7ZoImPh+jqLxvgYNJ6g05Az
c0/8/Vj/7GrbKvGWI6NmEeoGa/DBKXq8IY3A23qYyGtIJ4X2Z4webRQGCuw+EXZBoI4LJUwnNcJy
WLjVLhxs+sPgG4GR8lrPwyP0ofIUMxoTUFgS3atVFN7IotMnW4vkUeI1svAFzrf8dGsTcFMz0GjT
zi6SMFaFk1iN/3ksNRVRclCrX9UUhb4cZflqe33Rzy9NxK45X5SapjLbHHDn+UmIRoxI9lqPncez
rHBr2PV1124MWwnxjsc9xtnkYVl+s+0xPXpqS0bw4XNHaZPO2NQWm4olsxnDzbWUwhqKfdHU2Tu/
p8E2uEMhPCkyd9z5fqA/JOiyfjCnmu5pdvsENqCVASX/9NiByWqBztTGIenxQbnxag1HzO6O7F3U
Nyj8fVSxgm3NvgZ9zfam4jQP7KEDow0JXQybL8w570RRhMdaw6jzpsMnUm6TqYNwfXnP9u405FR9
oonNDTrHN+aIbgp48N6+tqhg3hWeFREBOR4Ct1bedzgt45C08FnPCsnTPFHcIZWD+zAVok6/K64c
tofya3BIEcpFe3JU8+o42dCNr32Ndh4GfppX3+ull35y8kgbtoMXDPkasFHW35WyxGa4xTNHWThY
Z3sdKjaVdApjYATP8zwvpGkU4Zm2zxzZvCVVlx3pQZLJqnVUm89tmag/yi5s0j3W1Tn6/E60gPC9
sBykmWh2qzr4THbe6ZdptazETmQIDm2sdPd6EOnfMIQqYAdWAT5+8DmWmhVnIRlz9kDxTu2pCVZj
no6Ix5gCBU739q0P0/ChMNLsLhWuy2nukQ3DKEiYmzDKkOKesmNjYS+c3WUwQw1CsUm8RLWptJ4O
j5W7THr8fA5hKXEg7hAu3YETpC4E395fuEbO5wpyYponTW8KCPNaa0vXDVHQMjmQysk7/CTV19Eq
je+BaR2Bd8Q3qVcUaD1P3mULQ58/4dOawiUiDuP95l45nahRkMDChmXsOrS++DntGW0okJ3tlOob
+KHiBbRWBEVYQR6ny6M/vRnoC4f9wsEDVUD5FwTuxFObA6jwDQO/iQrm3qj7QEeq3pDyBVScYj27
WO+OK60riF7AB6D513e94t+aSo7upFZ2MSq8eqg/VpPDycK2/9s6+rcmTMxEhMNW5Gbgqp1Hccrk
ZRX2sbeXsToEn+MAcY4VFlDjjU07CUE5xR38HeBgFYE+u0aWGg5ZjQ5rFQS3rlDwFuvjzo8xjHXR
AsaxDZE3URbiIbDsvsUgZTD3kweKd9M4Xv/Hxbnys0yxyCPr4wZEWlgtxRZ6mXG4fsGehytT+2J6
RKbrlahptvBxnIyIHbQcMNtVqm0UGM4ah/PgTnLLYJUWBfau10yxBq2hPaSDPuxGp0oeHYwsFg7b
WfjKT+GH0CajJsunnv2UhlfHsf3eR7HfsLJbPzWCL4GNTfC2VrugXQFgREE8sKv45fpHuDAwbxol
f52WFanIdO39G7LZflP43EB7z6pQc1VwJz5G0Zi0O5RMevyK8fsMgxCg5vVxz28XAjKw1TAlwA6B
4j8dl3uAFmTaBwcpAS6t1EEr14qPPczKQq94AeB+aaXxWfIQD9HJ8dQ549IVlcxbDNsPTZoGv0Pf
qaHZtbEhnzuUga3tgHwtqo+xrcjHTGJC/CJFjNME5USUhmu1VBaO1aVLh2tues0AoVCSnt2uCqL0
Ztna4SHqcudN8Jg/NYVqr8CVTTrSMqL9kSb9XZbhk4TJU9uvMIGUu+ur8BeSNjvdNu8ZzwPngDbE
tEz/LD9mVH1bY0u8B02eizusB3C5L6A8ozmvIxO9zaKiTXFAxKxhjeOYdYSRnwtkfHEyvO0LJfff
fKx28fE00+F33xlduHO90nnW0az/PGphiG4SKINy7Q99/jJ0Mb5LrjlY8klxbZSUG1Crn8YgTH87
DXEHNb/ceKy8ZuqCJEYcvbjwLMK1AoIZXw9LGRjcTQpEyE3Tt+81HGu2VhNE1U2IGdOw9svY1XZW
IZVdk7qokMKY9ZzboVJ9bxNVKLb9jLWwvK20xsRJAXHqeF237Hu0tevavWHHIi7uuUOiPTReR1eV
8Db/XA5xOzxK2hkd5jtKWN4j4qcaPwwrRRSzlqY+bHuvt7VNG7qYJbpROT4jd218F16OeiGSsNHb
9cX720meLx7B/3R8eaLBHJ4uHnpJqYVxkr+XZj786uzI/oJAZRVuQlex7Y0hmwh3mCJDRL8fJGYC
We1mzTvUaxhIiEzif4KOXtWuqraUTyayyUhOu0Xz04hzrMuEaaW7xC9qsXDZGTo/bPbDqURMgPEp
cwDpdvrDIyiSqOB6yj4c86zdBE0OJqoI/AFvtdYC/dTqbVo+B7JW3Z0Cm6DCJrgjpakzvFMhTwUt
2VXVGW25QpdBBWVJ/f+2SesYcxIEtN9HlPqqGyNVxQ+ti5MX0PCxuUWjTMXzV9rNuAVVlD1borOH
rZLYFgPXWYw5cwt2n/3eJhg0eFpPyFXy0VYibIdyK41MLtwE53Gl7VHNm1j/XIVU8k+/hS0ds7BR
SD8kE1r7GQPA8VtsVm30VOHBc1tHWf1+fd+cjwivCAumv8A3cBHG6Yhhb2CRmHjZIQpqXUUbTid+
yBwEo4N62OO+uNRzvDTgRO/5X8I7xZnTAXGtArPi1+KA3ZB7y4sD+Gxo0uiX8HGw3am1L5Z69+fP
mgN2chLMIDcE8jZ71mgZZ96oNeJA97K2VmbmfKtTGgNrWJvx2kCNuETUbPQWConnaQrxBCkif0z8
j3knLEPW0KVknB/o7/nOE4a6LZ59Xl/+sszUeOmBhY3eFiF5w12NltICuLL0plpqyF344JwrkiVb
BxEEHP/0g7cOdlQVEcMh08dkXdeqteX+Cb/Zpi9WBbHXQvR6YTyDjBzO/AQe4B05HU/2NNjMJq8O
ReaFu6zwv3v4HT/aEH52Ec6Ih+sb+MLjydRULhCHwg4l1NmrlbfIUgzYYx+Qx5RYUg6hq2HrhFc5
frLGcFPxvodbYgpNf2gp3/IItAVO8lqPwvnm+o+5NPeJhIATmYu067yfjrVSItyyrQ6B73e7QB/F
o5FoBj7QfvGM2VHUra4P+DcXOr09aV9D01M5xbR457Ov49j0KIfnBzsycQL3Q9V6px7Ve7ejcChd
x1WDEvVQBwytZiB1VqSoxbOamXmO04rRSeyyS9da22quGCu70JxdgQwO/h3STMhoS8MUmzrIsb5U
J1YFb7Rno2cNJuSb0RZJexMilR+uOnfwho0S40372etBG12f6IUzzP6loPa3AwPx/XRXeWasGL0t
00OJvuQrAixYkGZKxoBGdy/EmNzxutxdH/NCHgZEk4iUPJSjfJb1qtTJVYF35T7KKDv9IAHpyHcK
gwRnVclBmECtgAis3G7I1Senkt59Z2OwdT+MJdxQaF5S3BcU45dKixd+GX1GErEpaEQDYF4PynTc
0St/dA5mpuLgoqNRgrC/8b3sKn1nK3X8FT6xRPesYQ8EeNffl6CpdfSqEVnH01kbPnzqaRfpk0Kz
A0eOtP10fQZPRg6WjM4hiDSQu9WAkDLED7/fop6uP4qkaZfUeM8P21RXRjKDTobHQs3SJKzN8cFo
E+eARBceaE2BsjUfYXiLYswiEI+v+oUga5rE6WFjRArqHPGJ4ebNrraujwo3lYyY+OP4Dc9Tc52O
Y2SvqjJvt9c3H7WG+WhIcULsmV5mLlQ4AKef1LeSEj5h6PF+OGPzIzRl3WKuEadp/E49pu5rBIFC
hNrLQkb6TZ93WGmwttj9vnHnpN5RGoZSqyvOOr7yHQ7Y1T7HLS29tQo7VX9zE9T256iNW3cDFc4N
fsBqiBOC5DGy1vFY2NVtDwH4HouRKn5UXUm8ZfQ9YOA+68zXQBqB+aTYKm4CwsKZjw+hxQ0u2kBR
tOK+18VAxN9Sx0s3gEWU4V7B+OCTHmS11awNzhQcEdNqdHLLwdPfFBJ/nihKDK9ku9DlUsvUMgRQ
Df+mMGykqy21Qp1fwZvrq9MaoAwJ7ZPbyo4tBEn7UG7KmBLwpuOmSNd9GXiYNitqH6K366Ee9daU
hlThDLcJrrhdNe7h2HrOxMZv30NTiTOUFQv1OZOd+qL1ljagLZGbrX8Xx4XwH+0wcHXCec3aZ65f
5yv8fTTYVkk9rMpC8z/HiEOam2w0aqw+DKn/Jh6F4UgDPSkeisAyo1ULBvsdIfXqR9VQR9s1qlY/
cJ6BLcR6gE9ZkhRD9FoVdF4NFF+PVZaV+8gMygFV+sQ/4M1gfXEQ9E7WWUu9blOUaf2ABk8Rr6Oy
dw52ExhfsFhDmMJJ/J9t4mnpijJ8ji2hHgRH4WXeb2qUmr91JJD/l7yg37nOYDpjW1PEtbHGilCm
TznGfd1TjCrfuyMd8qlBi6kDlwY6MSslrVMXlUV9CHYDhUOxibxalbsyyet3HOEq9yHUwhgbdJzs
opXdRx5+vzl2RZ/c0Zfe3nE8LFKpKdkPrj50b9Q9sU6rTQ/TeMgw3ho5D6xrZBUitD+gDbG3xxzD
JgSkArmK0TwTpGnTBYAvee2sVKXxvoOwK340Qu+SJyYVbtDtcZvtiBLIvZ92mb4yO7XpXgYXh/DN
CEql31Z+Uv5G/MrE/aVRuxGncKdJ3xraiPpbGeBfvzbbWnNe8Q303zvs55SXhgp3++CqqFyuHWiH
4S7MYMRTmhnaCin/AsEmITKs9jCosnBrhIUU/qgkfZF1TRcx28YY4k7HK8C4J4okLlcNfffiJu5D
jYTME626iqjFqetYLbGEtvVWO7a5zLpvmihN/TnAHLp5Mfj8R2o5Rftuhrh7+6vWq/XiLgzS7lFt
tar4julw0ewhPYxU2LpKdLg6tbXzs6mDuPtTh5FpP9UeFeSbzMxy1BOwVLov1MjrV8jSC4MlKvsf
VlJ7zwJ/LOshQSarf2jSdnL8qsIUY9ShI2va+HrkP40UFrJ7/mG6lX1X9mBEx5Q6ZUoUp6xwt9C0
W5yVtehLZiUhhteqkHegHbEjGiVCV6sU2QVUpgLMnHD3NEvn0NRA9FjfpHY3WDDiwiWrsnuusHDW
7iJVUXZ2G1veDssyTNxlgNssToBD1KJoJJPsQS9TpCSNACranT16w/jamgJfSebrF29xHPdkk2ll
ymet1O3PppSBtjUzmf2WiqeFC0/lWSjDq+1xc4NuQP6X5OD0XjconAh8BYaDGujW3k9cpAy4XHzM
QBB7uTdHU4t2fuonS8iGs+eLjhVQbfQxJmoAidDpwLwwgduSeh7sNFd+JUXwKileRBvE5rIlceWz
xxlFpAlvSBtwolQZs5KWagJotVLDPeR5W2A+P2bvIUlXufIHyzroiLothN7neQBlD/pV08wQfzLm
sfdIjSm1Sz18ydHL2YJOVJ+ivsh/NaGtPWlV3d+rdm3stNFqMVnFhwb7xdY8Xn+15zkf3W6wK1Qx
udWnlt3U2vinhBbR7sSE1Mle9MEo9JUhaIdpTRG9Y/oT31RqTJI3plbVYxzQNS5qHs1Sb2q+vaaf
QC94YgFMZP85g8+OXQWD4qB4aaxKDzaeIb21o5VB8uw5sXxEya9CxrXIfl+f+bxpw7CTZiGdX9BW
xIGzaCXsRDtUlS5eXNnp/rOf5zRIWKr662iEwU4EbRFsspxc4ZPhNtnX66PPt/Y0Oks/MV7Z1+y3
0+/O+4/Ho0jlCwUMiBVZXjj7JNXbO+SZ+nZhq53v7UlHgOcJdD5aAvO9nRVaHMMsT180gbfijYpE
728Fu0L8EvAKq+9xGNAXagnnRWugwpRkUZ2CPkQ3djZBTRFNbXIPH2ojKlap5eebGDPhT2VdEn15
QhNPXS4SdzPUaf0uCmwaaC3gpJSZFNYXkrHzD0D1Bsw0eS7hPl/i9GvHmJdmgZ73ByQqLRCXGh6y
kKdMDK2ks/ekEiwga+bLC1CadiudAWBZADjm6PA8Up0xbYzhYIl0XHVlaN1mRtJ9GWSBocH1rTSf
HIqHFN90HQ8TRDvMOd4RAnNs2EnivOidnIynTC9cweTsXehTo/5uBgJM/PUhz/pqzMiZ6hcACynU
UDo4/aBD1HVFWHnla6YAZURdRh0sA42Z3IkJy8osuG2qttO+FGpPrE48P3obkDPGexHo9EArN8Am
EJ1oZ8TxFOPdVdDHbnzjcwQeLcO3eWANjHHXYeb2n8j9W+8GvlIp1oXRde0vVQn6rwi+aN/Spu/t
l+uzO7+QUD4BZ48YBV8WVvHp5DyL/6Xu5vK1yYT4kylK+liRH7wmsh/WSl/bD3iFx1+uD3omSoBW
HZm7q00wMM7p/CbOmsBFBiovXjPVq8Q6q3wswxsnCmg1No51h79Cv3FbHO5usqGynHtXE+2tqGHD
7owO5cuVZkOt2ZHO9rcebu/9rT4osl8oX01J6r8pJT+TyXOMiG6BbVvTbvz3wbBAxiRlrb8MVS7U
m4QqjtwZuFkvHNn5Cfo7jsdnJQenCDrPzzVZBA4sOyzTyjpG6XF0fllAz6K11qKRuHCELk2KozrN
B5wmrfzTSdlZgskrPM8XJVeiDa22PLxzRqMcFm7FS5P6d5zZm9O4Wpx2qq+/kAuUuJx7ABJWeVsP
/ob+D4iy63vq0nCoYsGXJos4736LvnJE78LQgbyQE7KJ6MGyovSnGib5UtX2/BNSkkdUcnpVpyFn
8RMS1NIJI51Mw0+6b50isJZrqbe+fXRK9BtAVVNBoqnMxE5XqixVvYrpJr8GfYlzqdbIkUudrttk
PKi/Xx9sWvaTvU6VkpAEbIfGVuMdOx3MNoNGgxsYvRpF0mC/neXeO4kfvudwiYdH4GLRqxXF4s8I
taRbOABnt9A0OEhE2qtQnYx51xfYgDEm1CNeyZqifOXpdWZs8sj14JcHqb+TIsnvNN8e7z4+aQRH
KYiDioOnOLv9IjfHTsGp4tdQVj7FQ680t7nTBK9jPIrXIpnS+q5Rbbz3IDJ+NFTh9E1lFKBjJngS
oLenn9wZwbIYokxfs5gyrtElyDX0ufIDpqu4a8J6qSZ3dkSm8Qit2bSgfM+kFAB5+mEGvvDV1HJX
uQ9xdxc3feNjtERZcPAWHs6zUwIlYMJgwbIxUemew5J0u3J0AoP2dawCmVE5ycxf3ij6hYP/Vwzh
ZOcaFDD4eoQ9qg1menbRYIWR8s5mw6sbUR75noGpdTZj6QbxJq7a5pOdUkm7hRbp+VuDlho11s4u
y3KXQ4O9T53IwrfTRj/v1o8saW+kJQZ3m7Q+IupkvUM13pd2mVavrovDXqHCvFwBzG6wrGxRN1lV
ukJWv5I5Gb3c6UkaUaIRuf1W4Bv8I8SUQVk4LmcLCaWHlwlKIgkqT9Ps/qmI09ELC5vX0VYccBm9
c9QGN9yVdlMt5MPnQ7FPKKdaU/x+jn5AwjDoLMKfVxsfz9cwTKDVdlF9aHrQszfXT+N5pGVAssQM
jx0KzAuFmtMDAfA2AoivV6/N6Frhzu/r9NaBG4+1qx/J6o+nSjzgQbqM1i40GvEC9B/JCX/sKXZo
Pl4f4HfHMURjpnaU/aBmJf6WZd0DH2gDU2xjMxh/xgHerOvabvQ/FtHaLVUA2E+KTGoEu5WwLp/L
JlKzBWTL2f1qUPqCcUb9CPAQ6fDp3DjiVRLhIvyKPk3brrVKBDt+UvO516vi66A7eHtjFruLqTov
bJezoHlaPaRVOYlUyOlcnw6t4SkU+OXQvIqQWt5aSwWNc7PPMFKsIrWsUa3HI3Nh0LMrfTqNtDXh
b4KbofVwOmhTElQ6QpevWqk1/Q7b9Rx0CuLExoZwrXvKsfi9wUn2w08J45L1UP8nGsAeQT8dt6os
rEdxR3/VjToeV6yqeh8a451rjf63luwtInbUlyoqZ8cEUiwBLTR7kLhEcLOd24Z9FUvLV17zhpom
lqZgOVZeq6TZjd856ZKg2lnGSTcVmuqEb+bxgCM8/Z5/IlNQR+Db8iF8GwCtP0QlTXIt7OJHKn2f
oqrY2Sj4PtdxXT9RqLNu4YnpT2XVLZnCnNV1wFdP9DodZAg5Cb2u09+R91nGdk/itzqo0dFKIz1b
mWFt5ivfr0DtoJZZPw6iFP4qFrAJVhYQEdgFdu1tr18eZ/uNX4K0Aji1yZGJhuvpL0EjRdAu6OM3
g/c62YQ8a7suGsOdJsbq6LWDsSV8X7oez3p9pIVcV6BCnKmwxR+nw9ayGtuod9I35LrEM26JGEoL
NTPuqq7ALNZXTCVahWGLb6IpS3tXucL55AKgCteNKMsta0jb9/qnmD+8wDfojMIIRPxqIuFPn+qf
zeEPiLfAEUON30hjnHMNN603UYcl3/Vx5pv+7zjTlWbR3QYWM3uGfMMpMifEC6SGS7pN6WGsWgRz
rBW+COjCfnww+myI8gArn4jop5MqQm3UCkvxvspayDWW3dkDYOj6BmzVElzr0rz+QiwnlISFYuDp
UE6qllVeMtRgJcHOVbij8JpW3hrbaD/4vE6fcJKRncjm7Nn5Oca9rPTiNkD708fHC2tbd1PRXHgc
YoDcH/+AE8IEZDwLds5/ajwTeYTG/epVxsFVUZja4IMMOED1A/H9+ljzwzhNCyYZDwD1VjTnZolz
Xnsm1exY+ao1ri/WLRV9OhV66KtrBXmZO6Izvb8nBkD68vrI00X7bzD4vyPDvfWIq5np7CKmdwGS
LEA9FgPn7t3TWvGcOup7BrnsbRzlSy71qUTn1wcZenLhzZs/tAzugvXgfQeeiz7b7M2jtDsItBZR
5dDq6i4ePWhLuQ34G92oWL5kcREvlQ4uDYlW2aQJT6jNk3e6V1XZqmEbJuFRgmf5lTUl3kgD0nPA
Hhr1IOnlLhDLLywt6AZ639Nd60I+Ph1QWH3XWLhuHkVnVo9+3RbPuWFkm8JUzFs/rA3kOw3z7vqq
nt9oBC88MH/hrwBrp+DqnxutTC23Kni8vw5uHh98zQQ2k/e98eP6MGdzY9dOQRIiBSiH0wU6HcaI
1SxXrFAcawzVX0CDunLV9o4IV85gyAe1MNxoVWfWkpHD0rizb8rrGvdaoBdHrEV5LnzH2rsUHXeZ
kncw4CK1WXWDv/BNz3bONFny3olnSqw0B+2k/dB6oWmIY+s75UamirWRyLJv8loOz55oio9edYzH
6wx4cirhAtg5/bga9nu83IE42tintpjlCENdSWkL5TlC5Tm9+fha8gJODR/qi2DKT4dLIupATpeU
RwtZrQ0MxoKe/5DfJpVV7Qph2mvTox7+0UE5/4QCANipTiNLfjro0BciM62+OIItjO8AasGoiwAp
2x1qT1kZgyIIu2ohszh7rqZLB/AFnRXq4meC2Z1fVGGmO8VR8zrV2YRQ6w7cN+qwKeVQvFyf4dlJ
nAbDa4SlpBhOpH06wzZyq04fcnFMARH1W5kEYPaQW0+WOFUXZ/V/A83zh0RYA/bSqTiW8O+/NEUh
9o5An3WUQEYWHo3zo8CkJi1YmPUQetTZpLg5Y2TZOnF0hHD3XdJAlhntZO070Ifi3m0WkMTn591l
waamAkUv2MizvdnrVlshEJ8fJcg22EtZDLM2H5BDTWPrwSlqZV9Cb7++cvMEFH2Ik0FnkapmRTlS
NnFxzECvPLIzFBBZSBglW5fy9pemTIP30MNVpM0sf+FivbSYFEuJEUkJoZ/OJmzkudvDRioQ1cxr
lMRTt930reLYG6Qd+6/XJ3ppi8JvRluPkgXh2+w29d2UVC2WxdFSynKf9MrggMLK82BzfZyLHxRg
PCawDvy7ed1JVwxHGesmP44D8nzAduQq8Mbf0Bfe+8JRh3VTWFhVqiJPF67uaT+eBDnTUv7fyHMV
hHIEKeQ3VX6s2K9fhGuXK3vM1BtMd8QtFTfvdTREL1a5m6f+GmsK5fX61C8dmKklhtwGbQtaf6e3
gNl0HgV2ozianfWg68J8AsVcb/WU2hqw/Pyj4SRdNyqlROIUMCYI7+lwwuPS5p7Jj34BZkcAcMN1
1EWKifsjeXXUyn3sQJ0tvCAXJgkXkwyAsenvzinpCUbaude4+bHrpPMQqYW/w2Etv8eFTw+Bqdnj
h11wpnmaU1mPtBJHodk9VGDb3edanB+HpvLbtWo01a5tWt1ZJdBWFrbvtEazTfTvYH9T+39jKhB2
tcy8/JgLmWz7sNKh2sg6lQvv/oXNSvkQ0hKLAUp3rkTUZBEBAZCGY02tW1u3jdfcaU1V//SxrziW
CdIT7apGaVlfVXCXXIilvbqkl3dxLS3Qr0QfvM5zYY2qKbUIySvWMvfR2EdqdRdI370lIBl3oOny
b9cPyIULD7AFsHeLNIS4Z7ZjG00pofcb+VEkerkFrW300N49/XYcvTz/aNoxbRvaGDAooFLwsU+P
h46Yg2/5QcFFFDXrISzGAzQu9a5CiPApGdJg4ThenBwJ1gR+5YTM/eg1J+iTbmRyAMyrx74xlXol
mo6yqxL1nrFwDC88lrwcE2qHlhs1ptnsbKE7VVpHBQlH1YMszICi+Y6619ym+cyjTlfdqJ0/H18/
EywWxS0miinF6ScNANwndjhwEmlxfgLBoa4M4BTfcydbMqu+tDW51lAQQFGSjuz09/+cQ60w4hL3
l+woZZz3jxlMOuW+6Btt+ESM3Pvf1YYi0pLpyMWvCo160je2JkHf01GtoqKRiFfSMRaq+oqSsmvs
QFQk74Ds3NfSTz5hpIqr2fXPeuHJRLeA2gqZObWV+QXnSHPMKqPOjqpfR29ePIAgbXThbtwu0tK1
T0cmXIWDqxe3oQKUdiHOuzhp4Aa0U3XsHOfmUCjcFb4GpvWYpkVKhdIPAWSWvgudotK2TThqMRRI
QyykzJfOC+xZPjSVK5AysxV2VEuG4FK4DLoqu2tkmG7BsgZvAfXM/zBDeolcA5NYI+fldFmxLTPy
UAT5EQen9JuSaOWmUrrk80ih4M6iWICCETjmBQTQpWVl+05uxB5Z+t9q9T9b2FVU30CkPT32uh9B
H8WNnggo+KqpdX9DvUDZNoYpfyYyTBbSkUsrSgSN4AfcWGxqZ5dDPlY2tRwzPZatdD5h1gLzNLbK
bCWEGDY6qi4bzxLVgmT6hSeNi2XSH2XUqfR7+pWrVkXmIQqYL3HerWXY3aELgmCTD0babqJagMMG
dcCLFnq+dQir1nm/fpAuPN5E0QCTKHORus9Lr7C+NdUv+QW5PrrxfdRm4TMGcm5/c32cC1t34oug
LIGWINJbs/2kx6FZlQ4G92XguNW6SYemuavGKim2tBny5Pa/DIctByjJiZk3iyspv+i9bdnxEcIg
O6koJGIJtm/6I7CrIh3RoL4+4IWdy/z+b8DZSo64bJEq28mx4ZLd1J4DSaOhnftVVOR/VVsXt3kf
5e9J2Y2frw994d7nyIAKAXMxtVhnOZFTFTpAtjI5GoF0zZXdNG4C9EdvvpRe5/1K4sxa2DQXDgsj
WpSaOSnnetCda/cS6E9yrMoqfFaN0DG3oHDTHxFFiT+50noQDOw2XPjGl07Lv8PO3tKmLXNFM5Xk
6AXVj0IUzkNuygSJvKItf0AsfXDd5tmSdXOfq1FRbv/LZ8Ygjv9IWObg0zofdF+XrPDYiuCI7PYD
iL3hh1TNYWdKp1uIdi8eGOpOdAInfYh5CRHETKLEXZIeUTlFF7AYiE4C7ajABVkCcl3cu+AquIOw
O4Hjf3oLaU3j5x5ku6OXqvd+KbJ7o8LkdFUrQbOLZCQLRNp9914EH7cCAKIzGWj+v6HnCahXugls
3TI9ahUkr5Uz0XQ8xbS+SiLAhS96adciJEqncdI1ITs6nabVUvrWEzM+FlnT1jCfdNkia5S29U0F
43yTKDoiN22pWR+F5FMxmarOEwAL4RlC3dOR8ybwKItieMBZGh56C2kNF0+Mn2ZTNx8PEabCMwql
JEOg/2eXgR/qfqOFSnxE8r66c8uxvmuxEt6ndd8erh+ISzuUCiXlA6p3GBDNto2CHVUyxGFyBI0Q
79wRA6g+acynyOEh+S9DIYiFOBHTm3e3nJGNCxKRC2cs2xZy1WDe2KHZQEtNEZxbuGcunQf8q///
aLMwSw5Jr7qxlhz1UCT1qhEAOj9pfmeuozTxVqXTZ/5Kq3VnJ1DGWAiBzjrhfzcLzkooDKI/dsYu
puWiqAHKJcesIRZcOWFH07XW9U6sYJrg+qj6vf5IBc56yaLaVtcjBhf3aaKkS/YllxYYGDbxrWWD
OZmD6fQSwde4jLNj1tXdDc0h54H3vdraVrIoUn5xLBAlpGeAdqgInR4RO5HCKTUFHlwZxIg+NTEq
nBEctR6FsSW0wYUFBqKHmByVWrLOeWHPxhsjkY0bHd28dtd2Unmf3D5KH1Mr3kJhNX81XmV+kUpX
LKnOX7iDyATpmjo2bydx1+k0Lb0gNxN1fOwiu3xCW7VKNj4SGJb/P5yd127dSNqur4gAczjlypIs
22oHSSeEJMvMuUgWefX/Qw024MUliNBuYHpm0HDXqmKFL7zhRVpZi7bFFK3lSu+NiWcDTVQAiuyo
eTX+CapnSt8UCzW6D9pu/JJYZoRCI2Zo7gbNyEb5AvVZrzfFEDnD9uNj+05kQmtPm1F7nE7Co/OR
J9zZsV4b4/sAzsJx5qkp/iAieUxEU91CKNDWlL3eG3FOReckmBR/2cXMch0GhRqm95jxObsQ2vzX
Vq9CPFLD6VdWFPL08Qzf2bZ8Rb4maTfYpGWjdkztRGa9m9xLJKB9T5VI1aA5ke5G/FjXxDbfHQyc
J3YiM757qRviQo6UzrxtMXMc1FPaYRh8VaSFW/0e28QYPxvlcUDoQYEpRROWzH7+Of/sG8BPKpkD
XjbF4JFB9xYmLki2GFW2yVww2BtLH7NmY3mF8+fjVb3YsfOG4RGb6U10+pbeouEwqoouvO4+1GiE
w2tKsES2FTvCNTS2pbHRiknsx15buxguVpiB5/IQvC4Uz4k1z6ecFC7QT5kP904pmi9l2V+FYKVN
fwSF9dna1yyeAQyFiWLdd1HYk/HYBK0XOfep2Y7Y85oScRa8LgAYOf7Hy3k5K4ai98uFgyIqu/R8
VsC1LNlriXPf0eMcdqWCJfPOiCx5nRfmZ8UxZp8YVBRmd04ANiDnzgerErApU2JmD4Bco13YhtNf
E8Wd31Grlj/ZZ6vR6+VmYXLA2NDHAL7AHM8HhLqatY1Ii4chsvKd2bQNYNvcy68zr5oeB2OQpyJJ
1zDJFxfNvKTYLoEgIrijsH8+ahAIu5Bekz+g4GOj+asqqo9QceZXnp1DMEGk5LOX6duIbwpilID4
P+cjVpzEhK539pBX0+BLzOy+5CDMv0RjUuyr0l27vC8eSYYgSkbjxOL8o9B4Pt5o2NWgSDd/kJji
UGeKlZ1QLfnT08HrNgjEIVeWyoQ0wQvWrDzn1/6floJNz2Lul8zVaPphF3onCPZEusvE/qu0xp+K
aSO648dnYgl8JKCBoUwTiFcRMing5/Pp1daodDBFtSdN1uO+bCrxQE3vUUc5Gyc+I3qoZKvsUzcV
PwGttTdJ136fclv8+Ph3vMEJ/50q98ysxMdKz6r39N/Pf0dRCiAh6lQ/WrM6QOUbSgbnPDSiTlx3
nVcC4ygnUJg77JbVce+lSWi0voPAw/B1yqARH0MMwbsXIQDubHPhub+cwG6enRQAVzqjTmR/UuIS
xALr7PW3zWC3r71iWb87Raitr5l5f2tUdhe/rExtPgPnU0NOFAgMjN35qltiOoUthioOtPhRDq5M
boE0iMdkjC3pE+RiHTI6arhLReJax9ioTWNX21LNjF0RF9l0PaqVpn1zYiXK/InYJNqORYLDg57H
U3VQ0KwKbjVY1OUpCSlxnAyJg/mpyvVc+56m/EPH7g1rBSKxOPa88nwhDjwEa559YsjzrzUhrBQ4
Tj0+hXFb3umdF3e+p6W4vepeuLeLfqVASBlnuYiwxrizeQXZsGzTxTGsEAtUMuyoHq0srqyD0o6k
XT4+GzVKeMqgmzcOyBftS0M0sPUwjR93VlBqhT9XZfJ9A0j9UY0iRdsGHqa8vleAK97UMW5ae0Dq
DYpRbYq0GijT8KvVYWpzY7mI3oGowXnjELm1VvxuTVSdr5ugMqf66yRFVYsvIh/zg2nQRrmbEg9j
wbTscosuNSqKud+YjewPNFyaKzVBEd1vMqnFqAOGw5cC/XTXd/CkfrYRJsD8z2ymH2bhOOq2VXpO
Y+ZkNRpPo+yPIlfS4FAmvd5uZBaWN2WW1Umy7ypPdlcQtRoqbYMxBvZt2efZS0r5q/cRH0OW2MFA
NX4azTF2/TbNoFlmeYrum9QyxUz2djYE8X+QTrIHb2TJrgt64c6mtvIs+QLUuNQ7igIm3XdfWLWl
XBsofD06BEbRzkAO+WvdTJ3ARTRI7IOVAxbctd6YmSeJdki1FZCPxt3UN0O1c9nSwheZ9O6Q8NAr
Xx2s1jvg2pQG/mjhxriRYWs027RCWnGPWVEXnxqFegzmnZMCH3iQCLhjrpn7WArJ6IdXg1PeFZod
udsWpDJujqpaZeCl7dzrd6GWqvEGzK10rnsTvadNqLdBsalxqcH3aJTuLyycA/vaGXUYqaRJZofO
CjIotPmn9ErvsMr8r4o4rTdN0chb1Wq6DkpyFHt+XsPEOdW9Lj2evqa2YByUWn5AmsNJvqhISdq3
2CrY2QYxmmlC0c5NPF+4Ub218qnAg9KUynXc0XPb9GoyFI/QbdH1kTzwzyjKOuOmtsvqGxfnvGqQ
LeTOLLFRvzawT81unXKY/oSTiLpTIMo3AaySdmaKqEQTOLpfIQHnbnit7PEQRoHMb6dBVZBHMVKu
1Qp1CVwyvwAvV4MfGtqR3alGREb7YqqNUpyCvGxkiWJcXeQ/wjxXwr3saxk9ab1dF19b1clEuW1F
Fui7ISDhqHwH1a/kV6BEXaT7g4YRt77JwUlb/6mgC+1r+CTqeHLqEoELpDGdfsPR68QP1VX0Itzr
k2FUIXQYxUG7A1Os4GoYbFlxamIcUfBL7FGUxxUXfXfvdxPoabTV7TGggt7W9DOx6FB/Ruh13E30
/1Ct6gECnmIuZW0vclV/DVyvuTY1zDC3+C+O/U7vG9X4Qa45Dk+agfKwH/Zql/yE32/dmgpePzdW
x6vkg3TCRNp1Q7W5qoPBkwhyouuw7T0b/M2gl7l6l9R58tpR87duVTVI7kcqeLYv0dlBZSVJrMOk
uZHmq41jPyPuYvxGvifR2N6R1mztcYJdHlTGAKtDcVr0GDM3Cjd6HQJ7r50W3U/+PO6pZg7lCx8n
/Dla/HNfXC0a0VlJlfxbCzYRlRq7dOWxoKky+n2LyYZvkebmV3Uq63avRiI6TUZmaNtGiFHxvVGM
ovYps3bqjnCKZD8cBvdrr0xK7bemXWgYRsFZOhhmopvpDjKxYu+bSa3TE9IqYQvcIMs86wEuaf6C
TCXnOkOREjO1xuvNrxiNie4Kh5XAvKlaO+nzfaJOpn0VN0H028qSsd1mk4GBotXoJpy9OrR+TLqW
DFtlGh3oH9aAil3o1+7EhtSTtPwammkg7jMPcNKGdpCe+GEN82avllWvbGnf69We91+fdqgWeNn3
stf7ozoUOulaE2jDBg/2fLpuhyzovk5thCcoGiTqfQMk+S8Pm0k3sRjHPQaAhfoiHDvUwaxPoLks
xGbag1VNxTf0mzxrg3BUYkGEM7tqP/J09ZvKrk25V+hfxr6TFnaF9pype8eMbgh40MB0fhfAOFCp
Em6PWBTCTx1tTG/8BtYANPWANExx06TAunaVHUv7VGgD+1nLS932gUmXzZ0Zw484AFfq7V2gFsDO
28rBAKPvqTJr23awQu15zNGavFWVGmakb8kEgnw4F0xp+Iesp8eb0W0C8pjqd5cMVRkfHECRirPN
qmhaE3qeI8mzMAjG2wxTnQVDKDstawT0x4POG9PpKQmttj+Woch+1LUWdl8DAxlM3+UZ0XxeG1vu
SyGMys+Lzv2kEzRtRnphNoRcoNYw0ZeyMIbooetGtvYUGFkc+1z695rwEHEb7Oz148DvIkhiKEqi
VLpngWFIAudBEvSEJApFpT9xKxb37SjCa1jOzaOo0Gk6VJqTRvuPR1zkKkyOTh+YeSzp5wx+CetG
6LJPCWmjZy8zI8tXnGq41fpcuxFY0GzDqk58p6wMXn6hrUnbLsmGxITIt9MPo4uLnP0FbLZtQtei
N5Q8hZFQ7hIcq8QX7vOy3Gro97tbK6SICke0t7yveY4G0q5WRd3vmnAiUELwOHu0LQT/T0HdVz9M
QLg9JVbh9X8RwHVLc4tBZxf/GpRIVfeYveXqKfaa9k9d2HbGXebm5fUEtrA/En8VxgrE9OJjwkWC
mU6iNOuRkNmff8w+kXaLk7n1NEGeRd8J0mr4LUXg9Rr5hIaNVHflms3JomDBijoW9qtz0YlKwoWN
UNMV7qjjKfg0vyTYHtDHjK86hUIGzOqw61bq/RfDYbmAlPIsIkE+Tw3hfIooCdHDa5TkWYhK1pt0
tOOHXI3k1pZZtpLvvUFD/r0N+BCI18zaIwCeiL8W+V44oH88RbH6hMD+KPdVpRXdN6m0w3RtkcIM
O6tBZfoGa+fM2hZ65j6Cwuj1DU0YJ9uMShbLzE/yxMr+i2qDLP1QjIRjtzqGMNoxG0Pbu5tqQvQY
DioRX4GvgBFVr/FYBRbhOfw1If0Sn9sYDfI6DXdIULX5redmeb7RQSemO73TtQc1sgbNt826Bh5Z
0S0jvamS9qrMoyn6YTaV1XwLC73EeGUyZFduwVerIardjaK4m8bAAOAEKzYL/DIO9I4oN9CVnaOn
VoKyl91rzl6nHz8lG2m2DqVvLgvUnHd5b/WyRHFbFDTLgqTq2ztz4gn77QVhXjw7UWO1n6xacVfN
tG8SO7zQkP0xF1dW3FVJPDTD+FApY7iLJ5QmcYt2b9GzeC6HTFnpZy2fBPwVIBvDZKdmOnNgFjsO
sTupDZFQH5SSXGFvj2m4H5VU/6ZmKCweVHfqt7qbGYmfRkYd+q1dpubu4ztzebD5DejQzFJac1Z7
waofQvRgMq/QH0I7NDaOm6Y/CvRpfL1UTUKOPl+DFF2UXN5GnC+RmcFMzWUx67TSOqtOWv0BM0V9
Ewu8XLKoifdDGSAmP9jToQ1LbVPE4pcSK8k1cu0h0rSZtvJavDNzVp4LBj9cSkzqgp2TW1HOZZIZ
D4GI45Pa5mQXfTN+B1ulXneiG9ZqTctCCBN3qe7MpK5ZuWwJLmpGpxuswTYfxsRr/zgis2898h77
GsaMgwBgh+fPVoh0yg4liQopboM5Raf31bQNBiBoezAVwUopY1E3pT/Cj4JrCVWBSi1xwfmtFyp0
9zv4Jw/AfaKNjp34zi3rTvWnvhge0bWenP3UGIH6++N9t2xwvg1MpxJGDXcu7/ViG7TpCISNK/kh
itzgF1iSJt82Zlsd60gY3i4qo3HapgHi1alXNr9nE5GdV2FG+MmXbV4AqH3cwoD8QSYtajmmh8oD
cqLWQ9f27jeEUJxN4EW2IAisHYJOF/2Sw8dzf2fNYfhS85/l2HG4XKx5WymqMknVfqji+G8ymOW1
apbodefQqrYU6sSv2f7nc/igeb1R8UJH2MQOcJ7o+YfuNUoSat7ZD70c1KOpRjg9DNMk7yhtm7ge
puEaDead6w104ryouMYy/nwA/+kcecTYWY/74EPRtFMDNbmZEPscHFRPHS24BYcl0o2RWP2wgYlT
blQUvFfa6MuIcJ40woSUrl3QxRct3s6ohZq1TFotRHbAXKa9IkYvN5Ika6umqebnsVFsR2kVK6f9
bT3PXniGBoaFswoQVaTh503wz+w7gwJbijjfQyxR9fmSFOyIuygzLVAfqaV3O1nItLnF9NPYjHbn
GrueDH7ARE2LbktL6tEpTwbl2CObP/1teGO72FfpN8T7tnU0+SLNQXQIVIhIu5tgULgbLZrC7yrG
eu724w17eVVCL6JJZc7hmG4tr8q6KTvFKTOWseIJT6xOJH4kzQxUhJemtxrIoZVg7HLvMCK+THSQ
3BnNtjiVdmgGmqA6/dAP8IomUxH3qM6NexHl+ZWX6dqxNdTxgHeodch4SFcuhWUsCOaUrie2oARp
nJe3N+yfj6eWQOzJje0Hr4+6g+6WYhtGntyHkZxWnqF33kMG40hiAwWhCqL9+UaJqKaOgazsB3to
kH/prE6ehKd1EF9r2xRbNG0zqlid9sXxysI7Co7bTqejBbwOZ7Tw05cTP4dnCh8eFReFpQJBKgKz
z0bNfqhHvf8e2UG9i6ox2ztRpfkT5NGDk5mN//EGe2e93xacE4raFpDq8zWQkOJjyiT2AyGic7BL
dXhOHAfwRwtF53MtVy6i+eM6Dlegbl1SuikRG22TpPaDVurJr2FMRr/Qx+TUlphafTyty+tnHms2
xeTFJy9chBi1B/xK4cs/ZHaPODAvsN+HerMZ0/IUW+j4hFOX73UkRlb27/sDo7oGmhjqmrG4eiOD
mpDZW/aDMrTeVsZ9cXSwxvOLAqFfuLi7fmieAvyXVu7bt3N5fuvBUmVQHnRiSngI5x/S6rsYZEmd
PZrScqof4Ig9zTeQLKTp26kZljr0efZjbgzmvs7N2tmyt1Jti6jbkF+bkSbY8ENFFbntjWRnKKJf
s7d758DRTZzdjulqwlle9vxwai/xqERAP6rEYxBk6d7qk2hjZJm+TUNr9MFcmhuznSq/DmW2wZfN
OySU7lZu1ctNb9ILnkGdaBrw98WmF7Hadkh5uA861IQrTfTyGwKfyhOyycpa9eky5JjlLQEfsuPp
6y8vGYDkVW6TgT2kdCCuA81oTkFkJYDrVeXXpAksS2Wzdqrnj32+GegTcdJmmCwyTMt6TDKFTjbZ
ffzY6AbNC9rvD13ggKULAO1tq6aTfz4+b+8NiEs6unP0UHl0FytKCWSIQlNNHvvWGn8D1G13XqNj
bpZq430n1OePh3sDHC4myI0FUo1nZoYeLM439Fqn6hwnfKxjt7L/K1FVrzbU01r1OovU2FcqSqNK
pv9p8Q69bow8ok/kCO2AclKw6+02BTE5xF2GoL1I+vsKNuvKkrzz4ZERArVHnxeo+7KxPHpyNOKg
dR/Qz6m2pUXglUiRUQ1Lhxczn2WJo4QH5uOVeWdruy7xAu4j/OcC6qq0WT0Zo82oxhSf8jLVbyZP
WveqkrTJyttxedext6gOQRaBlk/AeX7lKMD1MhSZkkfViZNN3Zb9IW+w/yoI36/tSO3uRq2rNmEK
eeSzs4TGAGEC5hFSxDBkzkeuRISmG0rUj9NUOoYPPqnYDG0RYTqQm2u6se9sNkYDQAeDDBYyx/l8
NKVInG4c2vSxhOejbwpRy2pTmUVef1MSpxAo5uTVsBXSVIONUvZd+Bc2tkTHvZGBb+mB+lftGte5
Hqu+HndR5rkJuqwt+/STy0IuBYYasWBy/FkI9vyHxh7gXRGI6DkeeXQ2yNZlW6LkMdi5gVhDTlx8
/TlSQXGWFJYMlkN/PtiU5o01JF6EJEuQ3vR2mh3cPKdDzvL4fakYPxs7vjHavll5Yi/umrlMRAGB
+BSNqAtVpKiQVMro2T8lvA9PlOim676v5PcqQ0AfCoizcqTeHw/4FnE41amlihBlMKM0Zao/oUtX
HPXMU373ssh2Rdeh1hVqarZSnXpvQDIYz0YWjP9e0jIdLBRiPF3MJyAY7tPUS/tbgUPwFuPdYmv0
ZrHyHC61rwBPzmBNlLZpUbDFl0HgpKlR01m68uLmTWdvy6EWZDx6RAs88OLiGoe0rH/O0J20lBPy
/6K8A/ksEOExxjrcx8bU180x1+TYrnxr4nG20dlNP9N80Z7kEUXW+CKuAUyaNELm/QuogEixt7rX
RkRS6G/HzmaQhWsFNy61m0OouBn+fw3dINqCLcmdkliRd1uFer41G7dwtlKz8uFWVGA4/cIx1fbY
FM5QnKQSYrWRwdlWr8iQNes4tbEZH5tRU/v9gPeoci+CDuAjhUoj27lQ/14MYoXIJ3YmOh96LcZO
LstbIJqQPIsx2dmV0WCsUdA5/kn/VhnvEV50HgyLxPiLZsbmA/Fykr1MZh92u8QrMrQM8zF7jgSQ
Yb8qHPe3UnlRe/BCdOUZQ47Rt1pvKFWIyuCPbiyVZCTYYrmIEXcZ2lZ85yRJdxcggiqPGEXm/5kg
mUZQzSCYtmPi0AZUUlldj7rQf0xeK7THMZ+8xi9R9Uy+9rQbrm0nHGN/oqOY7ex0sPOfrSlV9eTK
FpSbP6HIOGxb20huPFit7hUKUUbnO6HSiF2eNels61h54kRXJqpf8Q9UySZqraGeP+nlXQLl2KRJ
H6fZjTtSHuTzecFPy+naYt9q5WwGY6cmCkEDntZxCQXgEIyhchPkufQ28eCUzQ+7HiN12HVmjaDs
zg6QEo6OyLxGLjqoiXY/KYlqvqRRnwz7OKfKu/dqxfhrxsFU5hCWXI+CuT0AhlqTLby4Fudy1oz0
piVGm++t+vZPAqt5oRrnlTq+cEWIQ5QN3T42Rbifs2q/oYu1Veq43mJSlq6kABcjIwA+Q67po1Jy
4Rk4v5BLG5WBfAQ9bw9q3uz1Dv7QFuyc9p1eVvmzAZ0zhQieZqV3EFGIOMrK83NROiDwgGKNohT2
vvBW5x/4z9THXMZWnhfhXzFKO/xuuMK9VwZtIhDLm6/QypPkeqqDZpdEXT6Lqq65U1yEXKBPqR3Q
igShORvxnf8AWntaQeKSPhPea4fYzc1wWxVjYfhIlNwqxVS5NNO9ag0uubywqSZSySTgJuR+u6gW
47q1kFWj2s+jAkChnsb6VOludchM1Ps9q8aO4uOHfo44/r0UaWPT14WkQucVtsayY9Zl4eQG2M89
h1XsTGCIMIxVZgLCCvxtGU1SBKJRRn8V+QOC++VLhOdLNfHKes9UipBOlm3/wyrD/BXQjfVJcVMU
nohW53iS6EXnf8+/5Z/do49mMMb6EDyrZTkdk3YSV1hbqxvCJ+BIfVOuPOsXdfC3AYElUfXgsKDn
ej5g5sZZFnulR9Pair47vdd/DVzIxr06iNOoxtSgg4qaQd5U5smoqyddVMrx4w95kRK//QjYx8RR
7FwCm/Mf0fRaRVs0857zutPxNLIxA46J8H5Goh+vhtE18fVO0pdBhsGrHk3D18wq1Ny3ctXdf/xb
lvfH/34KuRulsNl6fHF/ZEWnykn03nPluZ198vq+aPweBV8AGwNCNVtDqyfaj2XyXevG8PvHo19u
aT4/pPr/N/ri8kBry7S6SQuea/zet3brjuHGiFCLW/nsl2eVcYCpc0PONQhnkbSMhi4HT7QseKan
/5leo+3tSVgHnsbh2o69aaXN8954YFfgOSPZO6M/zj9w2bv26Hmj+ywHy/ih59LdeuM4bHrFMx9F
3azJ9b53ZKFtEBlzaMG8LJKVfsbwyjz0nrOwsb7psgkfisiVp8lMsk+6zL4dWTrplBpmfhHEzvO5
pQ0RYaPHjBX1jjyUnZ1dl0bsTtiWKV5xKDLL+PnpbUIIjisgoggo3C9NvBE8H1zsL4NnJdC6cNPS
vQr3aspTvnLFvnMaGGj+aHQq4RwvbocKwcXRrKbguVWrclMWgQcCo1J2dtwFRx2j4E1dBs2PJGna
w8dTfOcL6jitQtNHjJci5uIV08UwxWbdeM8azt7eYVIn3AJhJEw7fEnyaSVqWL6ZnHpkJ0ngITwi
6rXsBtqxLpRMC5XnDN3Hdi7Ijpnf6nb0ElRKRhSB4ntoeMH9x5N851hwyeNsQ2UM5eMlGVhGpk2F
2WJ5gyZEUKLsj6SK8qRIeA5W2n2SmDZvVRr9MyWGFA6jx8Xrgo5uk2nqqDzP+IgrBT7Oti/hT+0U
N05uTFZhrd3+3mecpa5mQZ+5QrU4iLSdEi9ApeQ5rKco3MKepTig2wmm91ESrOzWd25PxiJT4ujP
fdXFM5JZQ4ShYx88F2bV6TSSTeBlmpzUldvzvd1C3EG+T/d+thI/P/Fe39SotjvBs5OHqL/qw7hL
szS+om8d3Dj1lJ2acQqOH++V9wbF5Iv8m42iUm06H1SWAZ4jbRe+KGQKGzNrhl0WFPYxirT62FWd
+aXS42TlFF4OiiQaxUxK+MSzbJ7zQYegV+NAtcOXLo6gweZW3dMhgo62d2VY3xR641U+bG9z+/Fk
L78k484REHWtNwLQ+bhUrBsZRg5nIhVG49d8CEISSkZ/Px7ncntygSLDBATGY+csteTtLrHztuyi
Fzk43o0x5qOfDI59Z2KCsPv8UIB7ZrotuQGMxvMpYdmYJmoXxQw15DejomPTkfezcn2ZffpaAc8z
F6MM3twZ5XI+VFi3UYtvBrPyjOJLrrTKSY4aR6GPbtyoLfcfz+ydTYIGByxN7lDusqUkGt7eDtZy
MHdatbW2sSPFvacY2Sn3khh8HroxWBn0K2dwmWaxiHRQ0AOfWxc0VOaX659A2bK8pjCLMn5R6Tgf
DD0JtoaZG36M0fQtFWYBw1DqvwB5yJ2XqvbKVfPexiG0mEthb7z0xdcM4np0akOJX6jO9SeeyWRj
Yglw56Cffvp4eS8fCe5tKtlIoHMWAO4tZlq6vTXZdf7SSkwNd2oel+k3V7w5hiKL8T2s0OVc05Z6
b1BqYRw0kklCm8VVmuP4CoS9LF+0oQEKFpbed+pCxs0oi+iImIZcud3eGY86AYmzpQNa8Ja8wsKz
pwb4U/liNI7lA2XGQ7waWrHF7tP8m1AmXnnxLz/g/ArSkKLQx02zFNQFGJQUYSdxVBr1ae9iWfWz
jw1r02r9pH96s0CvI6igGwHG88IfjDCijIahSl+UgE7BjzFtSP8DL8iVUwld4MfH++ViZnMeR0w4
C1jxCC5nhpBkWA1GLF5mOadHgcaRrxGg8vgqRv//MRaZmUMaMV9tS6sv0GOVrU5x92KopQVKAPmq
HW8iBI9WiddaEBf3DEk4tdk5N2JmF2ia3oStXAe6fPFk294YQWxv6mqwvso+OfVesov1Il05exfv
EAApgMfg08BHzupU52evrGYF9jDRX9RUJXwRTlGrO51a4ffPfrOZzudqFMsQzyCTOB/HS/u2J0/T
XwQ9Cni1uh1eRRJP902memtR4PwvO6ub8L0gYQM/IFmh5L0421prwXnpvOxPZnUG4MfC+km9P9lM
MnMAgMYFDtmBtwtTvfjz8TQvqg00yIiuZyFrJGZVYBDn8zSkbeRd0zd/KZnaTzGCZtdkVuNdncA2
yppw+FOhD/gjMTV5ZZqJ+0vPx2Flrd+Ebv6dP/e2g8UjbVOTuIajcv4j4kKRQTlZ4hUvDITyJjsJ
Gt+Ku7CmLjZ2yJjEKhpHnjGZPxUzjwDFjYZ2zAerSakZ5/qTSEHanzJVK9WVt/QCwTBTNIjD0aKl
zzb3ds5/nBEjwykyS39FlMi4683AeFJAWt1T8W7yTaZBZ5NUj3a1rVvXdVL0zsazFG3mNJZzMGH2
vxrsGn/DwujkbuXzzeHe+cqhDTR7PFAZmT/fYuW0Bkv6Xpv0V7UR3peYztO9Zim4Quqta3wd4Ahi
EyNqz/EHyvW5T3cCA8seH+ijMCPIs5GJn+bK91w+HfOKkQgTCZDVgKyY//k/kYDTEyf2qa29TmMm
Xy285f5aGVVVk692hyiZvbYK84N7vgqoMlCjnuNFYFpLrr+EWJRHmnRek7JRIz8cCmFtQicXfh21
4deyrQr1xolG1TezBAuMkqf6LsDaHSsBLf9TjLQt95Eu8mT78fe5XAlKv3OyTgJEs3ZZEHWzEkWJ
Tgv+pJ31pKR2QLu/6IebwCmqY540rx8Pt7yPqfTiKwArn602w2gXWzXwuhbahR6+hjwC/qSmNESU
WrluqlacBqPor8zBjVZWf3l5vQ1q8BcV39lBYZGRQJeL4JgxaDkBWRVGZB5oeXkQAkvtW4e06UFa
rXZqQxi9H0/3ndXljka6gkI3nJBl0WWYotqyOiV8RY9oeKiEW26jJDauTczDttKNjh8Pd7G6CJIh
K8otzWtHm3cxUSIlNY7xC3/l4LS5byCg9SKNbmwR58CNiboWIryW2a/lmfNXO9vdjDsrxc5MBO7J
pTq1hjFNhzFE+tpkHB3oPeU29JrA2qg2795ndyyD0dpUAafxOem8np/dqnH03i269BVoRTz6NZxW
BSAB1Q/w98oOyY5mzVLlnflRxyf/gl+B0vkyPIIkmdAo7/NXKwyLYxO47jVs4OA0xUBYP/6E7w8F
AJeHBvmaJQBptpbEfb3KX7H0i3e5pyl7Gen4eTopBYKVIPNiewIEsZArnTNMuCPLlhtVyERTlKZ4
Bb0YbeJUGseOZtRhHHvlW15Oa8WWd8dDogbkCzUQQpfzT6cKUE2JFpevcWKFaEFUZS1Oqi6t67Ap
SgXJUtNYgU5enP15ipyG+bqhxbZkMKQRPXkldfJXO0nk9yCpq11TJrbfdCmAG7XVxU1tWuk+Jixc
C5re+ZbsFWSP2DsEEMugYbRIGEKonq9Rh9O7D4alPLb1kMR0unP728cb5521ZTCwFtzjxPIXhkOF
EeeZ0ZavU5Eau9K0ux0Pnzz0qC9uBmh+K3fNu+ORTNN6wYiaUs/5t8x1DO2rXJavWDzaRwoS6Xaa
mvwbD1dxbHnmV9oBl4uJrhKotRm4NrdK5w/9z5Ndy9wJh1xLXydnUO/qsKu3FJjHb5qJq+HHS3kZ
ciL8hYge8h+z4Bl4qfOxtAp8J8FS9hq6dYXPzqRnaC649m9cLpPv7jjBGUvUGuRUb3y14Tfu236q
V1qIlwvMjyCs5/VAgYQo+PxHUJUc1WQsOZzOlBystEyQmyiMP46s0mPrlZ9F6zASdUmwxhQNoEx6
i/HQL+4roUzFazuaT21Xi2No8HBVk7ONSZX2H6/x5eck2qATS1lyNipcvoxQhLrUCJTu1UjN4DZW
JyRrEi8+mUb/+vmRZjd4arxkSxe97dgbtVEoTf8aDHp1M+letBv6MN7nUd0cPh5qUWAC1oV0JehY
IAwa4OmlttI4tUh1KLn+NyxKE75wq+9azR02ONEh8IIH6yl3rXAbDXHyU3VB/X08/BKO9L/xZ3AZ
N97ssjkv+j9nZACyiUqd0P5CfTDNnXBr/ZcwRXcowsHatmOl3qhh8IAltXsEwQ0Ix56mvem001dV
5GvX3+LqnX8N1RJ6QGT7xCXLDi2tWyDTmtD/6krvbJE1gIJhF4FxlwaGe2gDE+GDvA00P0mbfiVI
mDfrPxHJ/8ZGwo8u9XxdLGG1tsRNRg8L428kaTiFXTn90hNHWSkILdPC/w0zT5B4BCbisjmSC4qY
RaEZfwWYnxPiLIaP8xuiMXrTRHt1tHS/SBT3hCDM9CVplVsDodFT7GB4Xw7/R9p57caNrXv+VQ76
fu1hDoOzzwXJisqSLcm+ISxZZs6Z7zRPMS82P7r3nHFRhmqMjQYa7ZZVq7i4whf+oXwAP12f82RZ
N8b5TuwpNhcnJaJpRL2ni8Aau9EWmab+MJTiW1Nk/j4E4b7ljvzSmbFVOzK6/rNn+310X00RNJGo
A4g1E9R8vBxXW/zvL8INAT+CSiQlz9MvUlY56oNKqv0A5hhtGjs2DlGI8qnoNbH5eKj1ib2MRU+F
VIUCxc+S8ulY3WBHi6ZbGDhCtVDRoFp40Q9t8BXlneYwN3PkYWDoexlq994ofAraoH5ePv4Wq/B7
+RJouZGIqxqQkXeyUXJgFYMOYidwtLixj51l35X1gKhPJXfVQ1xrsIybrDtHAf7NKkTqjBkmyCDc
gIN++vCTHxci0RAOcUY1ukZUwk+vOqgwSJGI6UeTjtYGU7Xg24gLEXwGZIgO+igGt0N/tXKjXiqP
Q0Oz7Ux0+ZvjiO+zqCGihPazj3j6vexEDw07rZF3JVmRroKxCw+ol1lOl5ijG+b+eBwROEE+JDW2
vTJi8mI22sU058pGpV39+PHreb8eLYCoxGPsV5Rh1zShVrF7o5WKOHASXQMoY2v+DS8FurlWnGOz
vDt/iG5BS9DZoFZMnrte+3kxCNGYfUBvCK0X0OUoDvVlFpRnDrp3a46B0NRjzcHLBzu3evfmUI1T
3UtjgLpuNicbGy8AxUtxxy3vck5nwwH91wbHTkEt5Mzx95ux0b2l0A8zZZH6Xo9tKZWajqocOAZn
3iFv/OxK1arMDcMy/0piNj43llWfQ+r/PMFODnfulKUeSDcHqUtAg6fryq+McChnlfXuw/CatjOF
VuUiTMvgNspUVNpSy2wl4PPgMb1JVJJ9lH102yBqzYVbxYGRO1VeTK2jJENGojzKhHOxg05FpN0W
GaJzLsoXreYAJjaKzSKEEn3T464Qd0ZdhvlRj0UvoUUQAcjEjXkidZBH9KRKx4ewHI2upgbWC2JO
+XOYhUhVGrNZq93Gn2tLLTzq1DOUqhpBk+eP1/i7O5dIBybJAoJgamx7FZX3OqI4WpMpgRNCd2oO
Q1VMtYs6lWpf6lVtRQd4XcMFunNltqlo2Jy79Je5P3k30HXAMOInwN1DbXr1bgwoaVCRBjwwW9Bx
kwNIt6XmDu9Acgs7714MLdDPnP7vHpoxIcOjZUKUB3BnVREA1Y7oT4/2k6PpxfcCZ7mbHM10msyD
fVTGUdvpMBG2xjgbZ3bAb56WDAGTbdpXUEfWHUVSuUS3ExQfnamO9mYbVMk+UJQ5uG8jtdEuCyL2
7Exe8G7X0c9H/3GRKaWHCQL9dPXLgdbFHUXNGLSwpjkteoktZuq6nDnZEJSuKIV9VQO28c8cNT9x
fSfvluwLvObCQgT1Aj35dGSEnQo7UzEVd1qpb/PjSOrb1G7ZqXL61KJLABpa6+R2b2GGGLWuaQE1
uhyNKO+uzHwgFNiS/aPHUaNOedN1swgduVaAzGci60rPslttFxJYwzksm3nBdkeI0znQjgPze5ik
RudphPLSwVRJrBGGor/oX9gt20pxRG7ibJ60YrHhxpQ7ujYSCkJeqjd16aUAMv9QZpzwEsqWzKrj
XwCW17jhhFhfIkdTnga783Tls52GTjY9fLyj1697Pchq0pNuaNFlDpUn9QFpD+GMkxPd2GfW1Hod
rwdZHRttaKAGJgLliTTTUWU3EMc6OljnVIrPPMuafGaY0MdL8fNZgr15Lz1Mh3NPsk7BVk+yxqYW
ga6XSso7QRQhvJRbR0ye8Rp8aj8r9x+/mPWpsx5JOd0NFXR3U6oZSb5JjiiG6Rv9KjxiEfPxMOfm
bBXOK/ASCjiCypN/lXuxJz0MB/lM6ejcEEsw80vaGA1a6ws/Up44qF3N851wI7YfP8VPffhfz471
bC3B2a9jYIuklhWPUX2rrqvdNoIh4XSfezgF3yPhRM/2IfDEAVk7/Vz1dq1rsN6n63ghi0SVtAPP
Fwe7Wts3vjtlt1LTOrXQj7LioF1zrVubQD3IqnCEXgEeOgjpYm62fGdvQF/E+ISQXAMZ+uNpWYek
61lZ3swvsyJBNIjTkTUUmi/ZcNfkX7r6zPnx2w3BdUGtnOCX8s7pEEpI5IdeCOsncT5lR/mr/TXw
gm2x//hJfruGfhlmtRuKKY7sMGGY4keyL16nZ3GYdv/eEKudIIyyVTNaq0/dJtgsy3Ry/jSa/vk+
fnmK1U5oVajvc7oMcSwvg6NyqA7JuZ2wTPi7nfDLGKudUIdaadYaY8g3ue30l+DHMIGrX8ra6VQ3
+S69/HvTtooXmsCWRJux+osf84V4VI/57tzLX3eg/95hvzzTah2biRyWAunrJ/9reansiq/G7cC9
fezrbfsYftZmp30OzxjGnFtxq4uxTYqxDiPGnCZXPBmVJ0rX/mR8/vdmb3Uz5mWQokbJ7A2bcf/3
olMPHw/x28uXyj3xMuVJtunpDsX1ZwZQmChPZn0sxIOlPejD7KjDl39vmNXalorAT+OZYcpwY+u7
ODmWpRtpZzbpu/ITCT/UKNJC+KVUftbIvtaEI1+n0vzFbqwwd+Ro7O58oJg9lHZI9NsiL1BRRLUr
2ouxSXMvQVfyR5TUGmEHhg3f/uypAY/QKwBBsqgsIvCwWv3TMNZq3PryFytJsaSTxvymJkImXKtU
h3xwPBNJLbP46+5ewCqYCoEVAd9EWXsFlEEVjq+T2OHXQM9szfHjKMVk2jfPhYXrm4PoH5UgaK5g
e3+KQpwumm70EQ/XFP9L3yhWFbpWqcfS0aQI4MsujbXmD13EAP+AMSLGBdVPjolSxumAKdDaKKjT
8qtaZbrLvssl1xI4bJn6jCNx3JbnxBTXG5yaAlfWUslGoEO110DblqoWODE1+tYoIrqYwyS6MfBZ
vEJ82bqZi7m4TCEXnClavnt/SyFDhrVA8RTlqXXPLlNTaRSIRKM2qoCYIf3fYV+guB+vyndvD+3+
BRUA6JyKHR2t08kUpYUsfCbn32pR2aWLXHjxYC8OzzvgMNmZG+f9I8HaoQoFEoG1R2Z+OphVUj20
UJf/Vhp5d1ljJXmXV/q5iVve/8nCZ7IWyJuM+BH0izUJSvjIKmmJYXyOwqLflsLQr3ozkvdxkD1S
AzX2AnON0hFC7t2564czmfi7CvDysmhhwcKmrrBgJk+fUpfSpBJhYH2uQq4FaLmjVX8zRwmQe16E
HSq8Vh1F4MJnGMefUOrMFdsxgiARb0nKXzsz6etDnU7zkhIaFtAsulxrwFyV2hgXDIn2eeoNcQ3j
FfHgni7sU21lcr9F7KYA7PTxqnq3YRhsMaJi+dICogZ0OgU1Lz+0jMz6XMpd7FIw9B0kL8wjWvLq
wQcPfKUVZnX4eNCfO+L0xaM3hR4o1LdFaXWNIOLe91HL1wJspxCkRp8lacx8p3dtH9xl6KmYF3Wb
a7IHLKBu3AB1atuRNLbZQ40ERvmGd3I3+S6Oxhpqt+qIAziGRGljNMdMafTSI69v+8ydAspp+0lr
Yu2cb9r7tcttRfEcXDiyIxQzTydOGZE9S+BGfS6VfjY2daw1Ke6ejarvcztQra2aaXK6i7JeyrcG
QnjBDuVz6xxAfJ1RAviggrVUcVk9yFit7o5+ScM06OCfERnK5/tBtLbq4FFuqIcQhFzlzTX1vE0h
obG9KapS9+8+fpfvjqVFAYWKNSBG1Dq4xE7nQYpLTY8kpXickykaaB/E47jVK38KnbwzgnMH07vh
uCfBBsL8Ba0kIzR5OpwV1CaeIGbymM5pSs2nyWHrixgKvJPM3R/KbgDdhnxDgwh5Ke5mAImnow0J
vTY97MRn7LCmu7RTO7dM1XxXJsHgWDO1pSmNR4+CnXVmX74/m34WCG0qZvwD6HCVg1Gl0tGySetH
NazFdZ3Z9qXWx/Z1MXW6y0NrF2qSKXeyr4XXmhz+UOQ2OxOXvTsbuNEWbuNCblwcQFb5ma1niSaC
imicy4ZSd5n2G79bhFqHQc+PWhV8iRBZ23y8oNYrGj02eeHIQDjUQBj+rAr8kt8ipF4lvTWMj0Zh
Wpd+SiXwpSkVO3UjNa6poAP+yXaT1g67YkJD98zEvx8eOIy16PdD719kxU5feZG3mVJbnY4EdZLc
NrSB74Zs0Po7ZNbnH4NitoYH6Lhpry0lHM5pSb177dS/YUMA4oAyAPB1TYjw+4DapxFNjwPZkeyG
sWLhemZ1yVHt8cpxCoD213mjlA9x1RjHvJ+iF7XwR/3MEb2+i5bvAY8AJsgCu6QofzoNQpcHe+oq
6bFqWn9yiBLKejcobVqj2hcEwKC6rDwD13k/JnpqAK4Ydum4rY+SbsywpMBX4NHGx8Vrtd6+mSsb
nZREeECSzilhr5c3IDaMkRBhIeuQUMhbfv7LQkv0dlaapqwf4xl1k7BvhyuUSOatsO1AcapSIfYH
bPD94+W9jqxUKBPgiNGCZZ2BMlgd2EGiq/gRVvqj2uF1vWhyxk+6NqnnLvbfjUO9HYnDhZ7BTj59
uqwbrKhGpIiDshfRcfZFaros7Vo7s2HWJzIPBHyUwxgYCwflmpfcYOeCplwnPwbJ2DiJ7BebAUVz
J5T85E+PhmUownrYCyAP36FD7A6eJ15Q8iPK78WlOtfmRTdoPr1ZlijUidhrw2J+SXv0mD5+a++X
JvTAxS4PtA7bYX0Uyo1tIrCqSI94vJnbPK1N6VgRNllORfz6Se1we/rjEdEpoBfMEoVbty5ADkku
JU0vBY9mmDRb3zDbrS3n9sZCi8UxYX/+mQ4SwCOQjkufZGEEKBx+p+slyBHemfJufowLJd3ZTdNA
D+6rfZBJxqYsuuePH+/d8gTbDN6BhImrnJbIajjJ7mdwEfn8mCdhdD32qrqhwnVObOm3oxBV01ME
/sfBcvpQfoD7Qoep4aMtj603VamGNVJ4zhcTuiif82s8S990wf6BaSQUxB9vtan1Pp87JD2iz76o
BcKD9SRKz1CLKnkZjSpqJCdMYHHoDoC5yiZijaMwf57rXs8W5XqQ3t9BZDTT3hhSCzuYNg1x3Y1z
XHHcFHCY/UIbxJwSx0Y0wn9W7djvK1eExlDbDsDwTsRONhrG7Krz4Gc3jVp00J7zsWmNHd3njiJX
DFNGdoepDnVsWDGanUYEgs0yuwhKHy8Fh/Y4Vd9d07A+QjduZ9Wg0m5hbXTAgQbOgQOHPLWAiNRZ
T1NcTbWy1/cdpsSYiUyFUsmGE4LkTkyqkuCHnH6ATHJpxzjpXMM1UevBQ/horJKNXjVWcoF+Wlg8
R7FSFA/o2IVRfMCCToO1PRiSj/vTlI9TEDqlrGA35IRI7lTCUZQyxURHVoveMULRGvQCB72qDlQ1
5PhpjpUa5Gzoo6yhOPNQhkZH8kCtYp9J+jTftA2STTsyOiv5AdzMxiRDC1CkvPH1qaPkWaObuq0x
8Ipe4X7l+SbC1YakFIdFk08CHN8fBy4Pf0vibcQ/irFNpG2F+tDg6tXcG48qIk+Vo+qJkm3HqJil
WyvQwvZSCVI9wm1HLbskcFI1RM4OAw0ZuRdTS7r0upX9FOjL2OE1vYfqbYp9EKhtf6+BiMnQWOao
39ijneq3SY2XzBdJosgyunKcIRfiwq7SaKjaY14EB1kRxRvq3uWisKuM0cZP1QFMV4ATzc62cyF5
k9KMzQPOh02+mwhzw11JTX46hAahnleOqh97fR4GjWdaItDcwR/S4aIL1FrbYSdjD25dqdhDaX5f
1kfMMA3rIbFEZz1P/mTXsxv3QF02o0iLwI3qLtR3iMxkISwKw+q3hGBwK3SrUUY3na26dyY+O/J6
GWxK4toRzioI4QDHNidHMQYrqVnsWH1tEN6osA/Ei7GdbkUoxHykGxW0N0PfKdGXXmk0fTf4QDo+
zz2CgRdVkI6Dk6XIYX0LYlwAN3i2dFlONNksFnMU3hrpE7QhYN6moYaGtdHMEr1QVFQ1dWsYo5ld
AQjVFgKu0SMw4wSN3kg53JsJWrtjdchdOWrqN/UnvoI1HEay7nQfV70tbTpNHbP7Aqhs+VaR+SYY
ASHBcjtZcqVLboR6F3A6ZUCKTGH5YQ5UzdpUuGVi6lPuSqlcN+jpl0Weebw6NcKxbsbk5brUQrOd
UEj2e/9rxVfCQEhgAefrXtpoiIUMFZCpb1o/jj4UIjVAXDrLOQiu4sTPggM01Mgy3KJs43Z0+ym3
5zdJmHIhO1EexLPupG1TGRjYYZw54DsE6P57DmQiaveJEjMTnlKRB32HzWFFmxyOlP3y8U2xji8A
/KKRjRABCqRExNbqDAcQX5Zsh/SpxPTsyQ7V8DuO5c2dolWY4f3xWD91cRZGHJDYNRJFbbABnFoz
furQPN0XJfrkHpXStgd1WlnVmaBiueN+vTV4MsoulJ6g4VHaW2sdKtok8D3rkid5KPAaA4Zl3+Pr
2t4OUZbtsPNTvhB3JYpXmmnx9PGTvgtokFr529KVzJbK8yr4ZXHEWPul4pOcNrnlqBLoTzet6/HK
SCMOcCkvoz+MMCAYUNaCCbqovBC+KaeXMdAlME+1yL7IUwJdzVLaqtuqUmDOz8oUdP51pcf1n2aT
2hJoQ8EhiwH5AhvgdNA8xhbDrpP6SxwOtu12flmHb5BWcusiqXtOciWJzT5nO81tswsVfZS/fDzT
77obvGaKCAQNJJVAyddmVJGmU5QhQHxC997/VBoxpYst9MVQA/krEOrepkGa2C4un8prUU/BCA0L
nkRnusqsjfJdb/piPFOz/onrPl18izg0Cw8izzIxqwXQZBFMzqCWHtHG69VoF6J0hb59bhGZ3HJm
jWO6bSfKC9vejzvKK3mPf8pjkJsZeLimT5sC2XIJhx7XrnIr2IN1yo3AwyqOM0Yth7NKne8OAoq1
mNgjIbao0GIkffoqbVFMgernyvOIcKGxy8wqUfZDaRMJESGF55KNd6n44iBB5EhATDGWEsgqRI0q
9nw06dJzFs+aek3pXRk931KbchuNVQZ2aghYzjtFEW0sOyZbJrgNSn1Qt7Vu4pL58Tp6d1oAESZY
lsgFuEj5SqePP1aSErSaGT03jW9u5DQZgcvBB9BjufGUOey3/qxX7iiS/Ex/an1WkBsv4hMkBlTC
+O9VzW02KxGVVhY+o/hDvNnGqPDslrKYj0OhUL/0kM2zP6wFMCaxNP/ibUOGWquXZ+3QzBnx77M5
m8kB5nx0MBpb3EdhGx+MTklvP57dZfZOtgP5P1QPzihOfcoeq9nNhVy3fjo2z3Jb+PgyGX322EaZ
X3ttVSi108w6FEE187UzTYj3q5o8CBw6tUwml/14+loH+rjLyTQ+64Cq42MV2yK/CqN8jj0zR1v8
zLz+ZlXzjJyDyDbC9AcAeTpeTocsG/qhfhaLQN6nCIYBRIvKyrFnmQItPlIhQAOwwCsk84ABt6MX
ImkZuVYRJeeKFO9XFtfeUj6gAEMZed19yJLMCpN+CJ8XfKo36YZ/aNTr2lTdgJrW/uNX/H6mSTHg
LFI6BnZJ1+f0yUdfQY68mexnC32Hz0U5yLdxaSAKLiHVef/xWO+wS7xJuqx4nzESE7lO330jb22j
q8Vz1uYByRVivmYTuWjl2rRCizLNpruCAD+7RH9LEljVopTwWFb08y5LVQRBS1NkceSgHYwisrwt
yUWky2Qqw/SYgVdD6R0XM/1zOFrDw8df/t1EUXkk5kJ6igI4renlrf1SGGsDLG/NXJKf6ECZ4ZH1
UH2xyAZDRBQSQ3h/OhpaGwijoqVNA4P6w+loalZLCPlmxpMmEv0Jx12wZIbQNxW2l2cW/7K2Tzb5
IuuB8Brk9UXSc11cnRCZwzPX0BfgqbykYYEXVXOzz9Bx9+ag0ZyYhuiB+zbeBLNWnAmA3s8rhbhF
KZ6qMuBfY3WOdjpQoSSqrCefRCTaz52dJ9z9mL1cBIFkizPh5bvNhd7MouOMbPdS5FxDbzvEWel7
SghN613rav2sunEXBEemoAHHncdnwDXr8Vg1oJppUNN5p1G4NkJKIjy37UFSXnrFuLWsPjjWidF9
GorsiVTonFn4u9GgMFByge4MkYqsYDWZZTO0CdzE8RXYPg33uZYw6jULO9opZhmVmwn55HNVwHU5
CfCEsQSSC2dmiWZXEWzat/XQJbP0att+fgu3Ir/oYrM6syF+82SUqmDkclBBxTJXJzR+sFGuWYX0
Kjq/f9R7fdzgtZB6xYSqpKOI6u3PNiDVfQl0NkV3FMoQ11kVrzoMzcey9JNXXNYlp7LDdNP3U+b0
cTX/YSTBULjEQPxfrh+aWqsJpALF3NZp+5qPRr2TynnYkfddlUSOV0g+9c4fPpkC5B0Qz0JuoI23
bqgTvcbVZMwTcqDDYv1htdtAC1LXKIxzRljrvU3nlffNTC5VfQ791XIc4wXIYCIa1JhdgZF8Nh8i
5CMuQ3ycHz9+qnfrgxeFPwLaa1ycTNkqVEEm15jUWe9ep9ZOny2EZKzAjEqMKdtwXwfGmatsHRmx
zLmYKWsCk+DyXHeYdYkuew0/5TUwS/MZxJBO8WyUBpy3O3PMNwiBgHOlyWIHf3heki5KdLYNfpcY
UFnHndpQStNs5dmrXXDLOURuvjOTqLljj231mbXyflY5T1CJIMZlZeL9enoN1UbV44uqT5wnhr0P
iqT/YUI3eLJSX//cBcW58+sdwhjOC03GRf4CGAr4gdWA1LbCFIqReEGBxxpfDHBt80GYcQQYy0pr
P4fkNk9JqWxmfD6GQzlGOGHkVVSEh8nXkUx0+ojFiNGR1WZe20dx3uJaNuRxe0GIDkhZliJJdNgh
qX4mOx1KR6abxugwC6xR646mCTo55TmxrvVMwtGlm7Dwd+lbWxztpzMpNXKWTQbK5JMvT/cFpct9
ak/VBrWp5IsuT8OZN7feetCGOP8JoukdotmwLvJLXSl8parVr6gtxS6AltERaBPtEjpe57Lm9Q2w
KEpxdS/gsuVEWfOTi4g9oJEDv6BF2RtvpWTH6J4FlC9E6nUYARXbYK6oHyuxzm3o9hHIx9GJqoVo
6trt4mXhQhaL1dhrAHJpGMZodedw/GKocGZi3lUeDCwv4ZmQ4S8E33deKtycYZ/6ZfraaXY7vCkV
TrhePvXJgJE4RVyxUcNGSt76QKgtdtFI598FUltRcUwIW4NdznWfnYtLVgcK9S66kgt2BqgnunFr
XSPd14Tvl3J7Xwgxeora29spbdMDehedm6DlRBkmPCeLuc57/h51WZdEQnRd1+Z+WVDHvpHq7T2q
ZfnWiodwn+Z2dSwUqh61PvQXBBD9VuPUdqEtqjf4tJ5Do692xvIdQFkReIIXJAD92Ub6JbDurLku
fM2u7sshKWMXETbZcrNusnZm3VjXLfT6c8TH30w2hdNFpgHCJ8CKVRFDlOhiNJ1c3Q8TxjF1rebb
2JrNB6GLZFvWleQVC+Px4xvqt4MChaTlBrSPWPD0BBARqKA2G+r7DK+gQ0iTYifJVXSF5pvvwu7s
HVHEw+bjQVfHwM/JpRdNkRhdMiCgq2On0q2Sskvb3BdJXrs6XW8XZ+HZg1x6Vkh+CYl+SSR+jrUU
FDnclqa3vnrANBY17Q2lvg8LYeQHX7R5u421KSjcOW8QcW6UvvY3k1V1gk6UUseOZgmlhbomB9Wf
XZOgVDj2qFigWUC16h0wdIbXNtIIKe6HLlahuVnpvrUl+if+mJxJKVbH399DLWEAIy7+C8sC/2UB
o/jTKoOU40iTRsGVsOV+0xXhuTB7lab9HAXTcI5Zbv5FjPF0lFaOOHaqMr8fiym86ormdc7E+NBK
QYhGlF5vVJRGMBeLqz1Awq9/toyW2aQoj54tJzMAxVUgF4vAjPtAi+7FbMd33M/CtYu5PyLcV+w+
Huo3s8k1TMBBWZxz0FrtTXpOYyr0rLgXPQKJQTO2N5gTJN8+HuU3s7lgQKhEINBC0LF6Z2mW+HgZ
ifI+kSHnYdhWu7HvG55qh+am77Rq30+aTle1aVI3NPtzTNv1oacuvVWi1KWcSpK/BhaAIctSLF7b
+0ye/VvJL2lMS2okpR72AOVXXy2lM4noWkSABcTGJNUgm1jUaZTVOwTDUSZhpXT32KqKi3AIxmAz
zKL5DsgnD7yUbul17rfdK5p/wwETFfHa2WH2KiM1+JLyGP/yCvsfr+P/RAHu9u+jofmv/+TPr0UJ
bzcI29Uf/+umfMsf2vrtrb36Vv7n8qv//VdPf/G/rqLXumiKH+36b538Ep//r/G9b+23kz9scgR5
p7vurZ7u35oubX8OwDdd/ub/7w//4+3np3yayrd//vWKs327fFoQFflf//rR4fs//2KT/LIcl8//
1w+vv2X83qeurrr//b9Ysn9/2n//ytu3pv3nX5r2D4uCATEbdW2AnUusOLwtP1H0f3DJEm0BqOCc
RfXjr//Ii7oN+SXlH7QCl0BsURalkUQjAPHs5Ueqzucha0EViVQd3TPtr//76Ccv6f+9tP/Iu+y2
iPK2+edfq5W7mL5wTy+jLy47XCyn55CJ8KBRUpV3uay/dCHtz9S+yCDsZ+NwZpOiKHh6pfwcjLty
eR7KQ8q6WpN0jdICC+tdpOmy+SGLS7k8NrkchQ694ip3lHJU5KtQt+Mf9Vzn1i4L1aHfyE1n7bF1
Fxk9SkJlx8KnuLwTXD36IQmCuLlVuBvzfY4jaLjV5yQXh6rJjPFCqfy22hvmYF6pUVoVNwnH+6Xe
RG1wjWx+NHmDXY/VRahPQbWdNSVFZDOzCBeUdtabrSywPsIPsJ43SaXMuQeJZ/klHbSBo/m6muza
rm1vQZCY8rZXk1w9dmVWJW6aV1m218BupS746RviZz6ppQJAAF9m5Rc7sYwKQP6sUhptzEpz6h7i
lhN3jXobF4EV0xsf9NAx6hlp+IoPcCGL98GWw1rCbkCKpZ7+iBSKq2EcpQNZZtF5dTvQW3VnSUuq
HZKDcnbZl5Gea17akdU78YyY5UGx89h3M4C2tjOUUZe4ViPb9S6caXs78iCk0W0CXiKwyBgRUh25
/Mdh6ub8MBe99hSLWHMwGsONIM42sizuwMkYHmJTJRLl7USQi7fFQKLnKM1cOZhBNHC3lk9K/Nwr
BSP2lrmLhm6DvZmMHCsK1V2IYIfR6td2ad4HRlh6st8+ooCeMHEG9NtQeQ4785MxxfdI9F9p00Iw
VpLvurBnkBVJj4VA7EXJHCPfJB2qydIPFKN9JwoynQaHHbgJQztxVB0jozva2PK4/ahsSYUSR1bb
XZEh1CH0yEUW6QaD9X3fz4MHF3hPE7n2kmS4Gytsp9AOR7NSbNFjB+0y5l6HO7gH+MzyKt4z+hlI
jzRv8qDEGwzfJmf0KcLOmXKljPq9luPZPinBt7BRjpMZUB5KSy9pjN6rZj/byXmz1Sr91upTLx7R
AECQ8LqXuy0QkvtJDq6TuRb7VFaO84Tch9UxmNl0ThLXV4YW71UpjL0xn3bmMO3nKb+RlxJwWRiX
hdHf6kr4xjXmYlJXQ/noH9RO2uj5dI25LFT9zv+stuQKmr8XWjxv6IwOzB26jmoMeilFqFUxI29W
AGtJxrx8p8gtYBK7CjiNOpg/Q/G6SRPJdgKTokbeouohW8JwtCQjEWF7eGkePml1AK3Y7m56CxyI
iYKBg6aKZ4fA6oX9XRZ24QTAqsyoiundNm/NqADK9Xs0cafwgZjcq9OZlqCMf1/SXOE1/MlIitDR
K/tiUObLfI5uEVWdoO6bbj9L16OfB0gR6EjrSokGSgQYll9i5uaruLjhUPGolHbqRVY7Ovbc7Ky0
wzuufeaLXioWj2K3FEZFsqmksLido/DHHHQP3SAmR7b7XV0ZF3naPRvquG9VUFBaDqQr0puXsLZ7
N5x8wABdrrlT4QsPsADhpYLZFg89l/PoIiKBO1MSx1dtSbV+MuJbtUQxzS7LW652xUGb7Xs3JPi+
xYDV+2red6IA2RCab9R9tllhFRdTEtyTeSIkNBrDhuB+pgJSQKKtawvbmfkSBz88qJQCIJ2a/Ogn
NeeT7Be4DW7fCp7Vv0rGST/4du9v/Fx3Ybe9FZEtO4EiTMcWAKy0bqOPsaA3Go1ObdleGkEuakzl
hhI8/6eNLppQKncR9mVqFoXuZCIGMmT9do5n1wqzYziph8BPLqQYhFJitxup9++apNOcGSIdCyy7
i/24duoIR71eT1s3UfXHwJKxrkGn2G0HzXIlEEQeoMAHvzBvFT2xbn14FZu2RCkpLsxPmlzb+9BS
t6YYH5GYHF2kSPZxWG+soVoQf8jU1MbkKuhyADWU5/uEa9qhTXJFImvvoqQMHLAK6W5o8x9Tmj8W
hvk9HyaqBlLozVKoumYIPVn1sRbk1HidUxmHOEB5GgVnN0+6dhNUyhZuy3gpNZXuajAcDnkvjqMF
WwVVugbyT5VIj6Ahw31ndls/KDeaSiNNi/271Ayujax+rXQWeoErWxGF+sa2qg1GCUDqLPRjpCn6
lEm2pzSD6Rgo3ZHr12itNcE1Tc/NNIE4MbJw3HBJ5Ncs+mIjS0MtX43pbLvy0IgbSc0az+7QCVPT
GFhfCQax7+ncwDYybTFuat/XndjuL4oqPVal2ri1bf5QBwQEEE5LuBcDBW4QgtsW01IdrFzQ582l
C92CCxlpfrLvijHcK3l0F6T1F9iyV0Umf4K6zrIuzF2tSsbgzrP5RMVCfWviTFznBNugG9Mrak5X
ediVqD7Pupvq09Zqqhe7DD8pQ6G9TVkqebpR3ZhGN90l1ZTuUPzacvm9gCD70qKn6thZNR1iIe19
JR093S+Rf8sV8KelhZBRccjhUDo+RjTTGOyHSv/RF7xcpS+tfayF5W1PfH8hG6W6+T+Encdy5EjS
rZ8ozKDFFiIlk5nUZG1gLAUdkAH19PfLsbuY6d9sZtPWXc0iMoFAhPvxI+gxQJJ0Wb+mCSemoisI
VVWZ3CgektSWN0nefaAm9MTDjOuS0z4b9mpGVq5ftqb6W0scFHzVtpiWmI95yUtVW4MK7VxCeN0w
v86lzTHbq6vyB3j66drLKK3lB8IRK2xbcBRi76kXfPVO9oEMoaOSkpzZIpB1sp7cvoXB6PdHrS/z
0K/zc8HaCGSqQdJ1iy85SnVsNZspcevHWrP9SNv6SbBPJeDHSKv8/mLUthGZeWk9aAT0hMai8mCC
jhbVHC+ITk/Myp/spr94rnxhiGrG+poiGzHcObYzw3re/BWyYK1hM7hp1YvnbF/2ooyAQMl90lQ1
z1JD65yKLtKnWj11Q1ucCYu5tEPrk26kfaW8EUGua+rBAYJkW3fc2J9r8Xs2gfuWpXnUl/zZzqEw
Ji4lj+8J/R34YCdnO99bbSPCZnO+Nlm3O+hp7m7MjCbQax47BnDm1ezH/bAt0H62co4nLTmWoxlD
AjlahrpC1PmereXCCrceoEpMkZNUO5ISa6ww/EdV405grl4TliOnRF3qlMwunMUSGwlrO+ulD/NS
Tr8brYrR8p6r3O4Dk9bXKc3r1vvXYsxf28mKyPu99Bk+WykoZul3ASzPKkgbR4vyTTtsuX2j/Xsa
NxRBhvW5bBVflxKDQo5t0Ou8YKm079HLG5y37He+bRN43fJzmo03zR37IHfnc93rrz4LsTa0/mQp
ZwJ/n0Wk+jS/1nXNUvT7KUQe/dUWUA7VlhiPDR9mORY9rWVgtWul9l6/tNlT7hU1x4sncKubnFn+
yZEMlccs6yYjLNeqfk41o1wubMyzjn2yXWdRv9n2uc0h2u+FnkgRNMD37sECjJbfJVD2x4yP2NQF
K/ZdE2Rl37wMytIoCQFqwqIf+CWWK+Vw1Xoz8f8HjPwPNO8+KMeXkKYZ6hGaoH+ayqbS4PaBG4RN
fR8qFMhQo4ZF9yCnLEnDNV8XIAU7Gf7HtP5fg4J/Q9m4MGjWPaSQBQh1+1+ebv+GNrX9OCmQZBVa
eiNgxrYC4725GLs2rDxiCwKE0ORJFCui2pCEJZ47WT2Gxn32h4iRUvlimxYmAthMfZbQP3Z4i0rU
E5jbRVs5elXkraIhxxyi6xkjtyWoTRya8P+RJhYvva3R3zb4Y6ViWm7/1gf//2bz35vL/3tX6Wyx
GEDiAREBg6z/bC4xuszcanJVONZ99T7YsD8mrTpA9ucUFqtwP52u9LT4v1/1nyOB+8MEFPkXlQto
llHsf162FNtoptqshU4xVTnKxdZ8MzvdGmC8L2gOemNai6Cxc96kul7oMpbVE0TlOG4VsuYZHf33
T/QPWtu/VhdDG4b4dx9qRm//+YEmAD189nstVKzmc+1CzFzKQVwKGtCbaFtx6Ro3mUIxo3H475f+
P/39v0CH+4iE2TB40f0R/dv60jPhKd9sCT9x5/TnlHr4Ni8SIX9IzhNPvXc3x/sf0Pgdu/z3NY3U
HPgUZ/F77gZskH9ccyYj0nUTonJVtZ1q9yATBYT6+d+/GCLgfy4vHBfuwn0UhAyKoe/9AwIrizpP
XEhU4Zh1Z79sXjOi6umZ1RSZbpO8EMDZY3Bmn5asvLa1fWxH9r3ay4fDWrVYiQwkI8kUN45uZI9p
XH84LW721xHqmKSqKsMayji7qlk+Gf2WRfrAFJjs8o+xdUv2WKvdW04VuX4WboOzG+jY7bV5aSr7
5ObOrS3myNH7yBHN49gbh7Fqh8AR/bHpzOZuDREmEpebcfI4LE0TlQz12QO5foxDxXIvl+ebMpPP
XktwJqlfwNN+bRD9vcnL0KIkj5Uzf/T2crIrzeDK00ei5i9jWL60qf3AqAG5gjwLtraoGIvYbWnu
sHQ8QmjsgkX4r+lsRHVKdnSi7crc2ZNKf2SIcfUnyz1jUfmrMMRuG3GqnFMgoW3Akm6qihc9q2Hl
OzvE0PvB9U616UXOMkPb137MSfeSjQTSdMnDXKaHdTaf8wZW8oTJgO0MX7VOZWb2H9yV12ZSKsAo
9e7Cuy/W/FQL+5Py6IIB1GNW41Jp8MMixZKqVR+TS6dQ6BCZ2w6Sg9jbmfhVcrgBZtacUNOfxmpe
2SR97O62/ZzPp4RRQsirEQlU7DB4ETG0Y7xlQwgv7TkzjU+7zMJZ1e+b35xUbVWBg8guaJdh50KG
z1onKJLy2PQGNqX+l0SEmm68w0X3aKzFx5zm98L0AMFvhz7hu559Uv3M5tnM55cKFLirzZhp8Q/h
uAdv8CkeebATufIg0a9Zqp9qq6sYbA8hjpCoN0yvuY9XJY1EIb+cXCxhWtD/O9RIoatlL1RzbzN6
hQg4rCPSiFXkwH15UoLefh6voylfU7XOu65DqpgnffVLNqa76zX9AUPc/WbIs1Mr1PKz5HJaHSUi
f7A297T424QrKs8YbeIW30ljW+btRb82gSwZRlTbw2rnZqjM4Ukoc3yUqF7o7otHtMJnutGr6AaW
/Fp7O5FZJxKtzvSGJ3/jPVOrW+xavykCUsHcveorM8ZZLz9kdbley6Z9mIpynyRqAyYopjHQZuRB
E5Y4CidSYW7r0eqxAACaOlqMnJ6ASP4W1bTdm9YPQup+NNbohptY0QjB6Twq3rY4b/Kv0R9fnTqp
w2V1lmjgXmjutmc/GMN1Ra+WsWnIunkQ0gnHpLxyXyPZNAMUPd0PnQ1FsrGiw+qaxUHhQ9GlGQTS
dGsfW1V+cYfkUDWb8Y6XdcFvVK8+CiP+N67K9tR8eNDEww6M66HHLzVsqNECux0rzGhnzwz0UZ2H
pfubGPZJkpsE9NFkcadvZYBY8OJn6CUG9SGGGd1EH6ZDtuGbYxahi+EMwOKwBMxbP61e606iyw6Q
SWYAATs0av/SFmvMvPQVk+64gqEKeWwTYcKndyb7qjnTo72kX0NpBIxP972xHPTa3rcJZSwOE0EC
0Lc16yNG2NfEt3f4zTz0Tf6NlIaEKREbQqGdskPRLbvW00O5Yl+55j9rqcdZox3yyrotjhb23nYe
1tQO9KraaX6z7zxMt7dvPdM/1NYWJx9T2X7PEEVkH0OvTftxdsnBMKnN576JBqlE3Mw9xkytkfLh
8i5Wrr/Xa+ePI2a/ottutV2lr26QF/l2TBDPDrEDa+Ibv/MiSIjDCp2+kC+Vm9vPai568Fhuus/e
mBokZ4lJPnVj3j5qIifow0e01Q3lu0VjxuJfy3ffzYjRG5YllIZRvOp+2d1AcH+PQj8yh0Wg6+Pl
MYu/Qjk2iNy02Kgj83E+bmWSxHM/3rAf8kJ9MbW/ywZCccpGBcyYVKBgi6ddmpIyHY8kWnw7Dex0
8oJqKXl9aJsAOSf9WdOKIQnq3H1TucAGdLAYdlWzcUMCQm6Pwbc8E3BNMWm640/8E7pTUbTrRSQa
qqsqJTBWuqsRpR4qMtCMfVcNR8fPz+QTWqEYCTlqPLhHW0Jvs87OJZ+mLp4r8eDN3m2cDSu8S9Ai
+OxDmN3tL1JVnGSqW0HtIqdyZgrLrOzfx8H87FBXBGNfIjxzByOEfCROeJA/Dsv8tE7jg7VKeDuu
Oza/jHX8bUKH3+uJo4dTJ8Bi6y4BX9LzZPzytalBxikrMoUzy0MyOQJBTtCkgrXpvrS5bU9yxBA6
gH3K3+lLy9p1yWDmYYfi/cGn5Rse+9T1fyRz3j7nIhdppKX9tdQMrw1IaNvaEIOq0Tz2iTDaGBie
TNiNo5hsQVeXcZKWw75zyvqy9W0HIFUPM9NnobP2BruzMKwrOvUH3wNpHjx/M90gmeX2WPTmKMJV
jG0Oap/Px5T+5trPPTRzZvb5FiZdsxGcNnVu5Euv+N3PRfKmz1b10qyzPK26lXqxwpYnbGy9jAHj
q0/l9XgwtVb5ugyb8TAUC/gxi8fpKSRZi0d/dZ1sZ+ntK2ee92Dw3U6maCYHlHXRHyvpHRpUONFM
RxQlZumdnY6SsO2xNVHievcy2nuieZ+AkxcP80dvM5LI0GQeF0CDiOjavZeJMmxyMX9kdv+s+6oJ
s5mNL59m56nr6iocyOH7FGNmgirlifVXAm++jn1hj3G3WvsZA6B6ayhHnEeiMLX9tGSUCL52xgA6
A5WXzT4BYj8OVg/IqZxmeBbCOohu844SzeBbmdhPDmlOdGmGP74rF8+0QBs9GfDm94c7UdkK7b64
oQWILWe6DBacJGPqirBMl4Xgp+E8WKwDm71lN7szR5rrGmvoDnXtxY1eml8zMz3iuW39mucr2LJ0
zeHUztt8tEdx0NJ6uhmG/YfBfRMVtrAezAnUwgMgDtwG968gGTix6ipjYTJQ2S0rfhNV21tA+M66
v1PcKlM7m/b4w1rrH2NnP8J1+9Vv7T6lqDD0wo2ENIudwCGan3Wz6ahb0vo92Zl8SNJtVxBJBp5t
a8uxV32yT/1a3U/MabN2pjFV58Vg45QCOe7GCOrMUKYLsiHhURUTwtZ52o6QTZ6S0hkCsVW4nbp2
e2vcde8l+fAkYSMg4dAP7uTHTV61R4YRWsASbc5q3i6TTNbQ11Ufi24eg6Evvznx64PS5njNOm9H
yOr3mKbMqhD1Rp0x34a6jTIPg/SaHTud1Z/UsZ8dQwz0Cv3JkMXDbNyVxpa6lZ7/C8HIFmGiFKyA
IdFkj1jVbz2Gv6mO+LSIehOsVSCgDEQ6XzTZV9jL+6dCgN6KbLx0nndLSxHm21AesNxAQTQt+8XK
p3hJmaExReAEzPtDKuGYCrVtb56evHVVOUEnr/gBOb+SEN3Fpt1w1spK6gD+1A3YpXnBgGvCj5nC
qwzuVaRJeN+hcVImckWuz3HbWRv32rfzm0KqyiTFrKgA5gpPB+/WV4l5cZUge21ChwU+OJ4SWAr4
7bjB3RImHjtq1oCBID1rV0kFAr908CZhAh25CzLwrW4NB+ke5sXbwkpB3iZmI8Nkn8nNb9Qv1V6A
D1xHaT5VlbU8ltIzXzTMX4Ju8W7tUNU7u7bkD2ceLtNSo1H2s/1siu2pk1SnqV2+oeh/H21yxWyU
coCU1tVNYFlIvcNBxFxPaQ/gms79D88Zh7jWRj/nUHOHa6PW6a8suzZap+WrKCb3VHiwoAdt+pRl
QoOwlfkDQadOlGjderBpwHddv7ZhMlCmztB+o4E0bgTYjberTbUF9ZTe7ns2PnvuY6M11e+BxKUn
wyjdSHfb2PxXe580R7Ri+zKvn6ismfvW447QkfdNuk94oXO7213qq9BJ0SXncvDCYtY5HIYtlGMV
D9oCxylJsnG/oPb+OUIaADZMfCq4eyHCRn7MqqkgQIODLg8rXs8XEwObF5gm87sDC4M3GOBb3SYH
8/egJWY4Ik05iTdJCa9WwDnH4vzWIj1NmFByPhpz8qjPRawmf09N3R42M39icBhkzXB1tu669EVc
wnNRFsNhcJS91phq17vMMPrB/4uBeKsCiFof1iymcF5cgjUyNtQlEbtVzznlmlaEak2r3VBAVDOa
FhuBzYjbdK736Sjyg8OAhq3le9LxHeKAvDSGddZVcwLK+cXswIqtPI/z1LWw/+WInkEDA9goEN5Q
dAfZ0t+wvjmrgRXQTMVLJbExYc5Ye8YW+A0k9d6WodEywHLT/rEbjf62WP4Z0nz5bFWkjxmSciFx
q+PUzbfKSYfg3m51YP8dERmLCutW+8jXcTv2eBMvk2ZkQSL1qDeM764y3myR2M+MuimicFD6cnWc
Wty8R0soy5SnXCNOMWxmiONXIzKPbILKOub59ipWv3nyU8xHOuRz8Wx7TTCuMtnx+hxtsqXCnEDg
nVkAAzhJ1jH9XLQIYE9/xB9iCYss+9QaSkR/ksxm7IIY9KSOlU1dPasLjHbMGuyOib5MnLPhTObO
YAodENLylCKMTgS3vXP/9oYOMbrwn9zFSeO8syl/GpWGlqAtt+WjL1djX3ljGVfaHK5yvGWbf7ad
pj7mFmlCmU8TVJjpdqrafI3hehVwu9gpHLJG/xAJeMPn6Vsh9wttzBbNwTl3ZFreygY8YHLfx1YP
aCOohpgBH6vBPOmSeY5OeAMvb//erUYbjAxLni2vuJUMdi5TWnugtjOWGbN6mISy92nZMwcHtzRC
5W/uuZt7AOasPa0OnssWCVo7ImmHcOhldUiVsR5whnphnCACawT4pgDZJa0zpjutEE95bx+VmOpP
KPwp1RYp6Ksw+b4yifqM0WE75wH++y9j10NmSIfHqhq818kmVs4otzSCCJHHLUGznA1bwxMe3pdB
LQflKefk45gSNMNKiiFilHsGy8Fo8p/WJpffzWxhViBt/7SU20+tx60KE0NYZsVX11lAP277VZv9
bdNaGY+pI45uPVcxBOQhqsv2FZrLnyQvs2Bjj41lbX7beSnD1hv1cGEojTbSjb0CCsFC7MzW5qds
6IzAWNIbxmBFiCVESK0hdlh0PrrYlIV3tMGwphcyja7cIdwknPqwTOowKAYsme2cTSNbQzvpyn3H
dgzSey2mpKGobv0ryOgPRAc9GRTe26r0vwz4FGzV5oiV0y3TJ+uAhOsT53tnT88r4hwCFOMnR4YL
GvT9PFe3NS0Yc2BocfDrjHMqZ/Joat3PdgCmHkcm1FT3j4Nl3YCGu1C25XXo2ppIGe6/LeyfiIe5
hGtlx83ZUsKn2+dyMr0Qjk4V6Uo7y3ral1WmgqxfilM26/J3VUljT/jtcXKKT4VwkNLBfcC7wrtU
7fKCyc4SdMiFAzW0jwbeFOG45Ug7jfat67S31Xdvab0EuJWYfJC70NkWfYgi+VW386tqeaGFVj0x
Z/5hj9RCvl2cW3NZw9kkOqlX+RmHncUMnLLqeWEwkEFJf7Xb8ndq8ebktoiy0mxZPcyt606D7ZOb
oLqTv5CDce9sPJtmYJ6skA05Ji5P8uf+GFn8WVAl6wNRZG9ZV71sLsSErhCvaNA/Gis7cBftQLP5
l7W6La38JFDp6Hd0ta64Q4g9uakrBArWiL9EHV5NIdAZQwWSP+2ufaEAfqtWoB0xdE947zKaavtz
0aUXU5sPqpj6AwqXBkMrdUsS/YwT48Xzh2dZVG3QD/a7Bakn7AU82EKrPzDuA12trsWWvbkW86I2
h1berMclqb4tb3krCm3v+LCgcrP+dPqqeCcG1gnmSdtl3JgH4PkBGK9uAodTO0jH4mFREhYF0CJP
3CqOpOT96hYY5Iihd+Yob7lyue70aVOgDkVJe1EXWpCWDX6MThMKwwI3A0Va8HD2p6uTQjpQA+SV
FBsaa/me+uawionKA4+R3Vz5E/8JINu02svUZu9dhi1Iz1lnNRWWMFlSxWnSxSXxWKBi3lNZTS8u
K9cnqjOYXcxKvWk84Ch6dRYqSmH3SUB81C7F7jOg/mKATjO/y/r8xugYWexdnOgJ77ZadQeshIyC
EWVcj0756RcYsREa1EQzW5C1MtOrxsKJTafuYpKhWE6y+Cay6wG23LSvq3zXGhAQakkQtFymW+fg
mloN+PWn0/Ps2Z+dD3mussqAtysapR9tTr2rFjC9JucvFj64Al5glM4ogQippHi0+v6HvfS/qgwb
bHqsjV1xEaG1pcAwlWkkRkS++Xia2YqRNCyozXpcf6C8BmZi64wtk+tqVw+rhnm7WV7SDkjK7BV2
LdriPePy8jYvNGJmpb7qUisZTJl7zUlOkOiKQMNhJWh0CvpEuYGGaPox2yYfNpzz7SkdtfbAZeuk
TWJPzU931VEwuvCe7KojUqVqTqU/v+Pm/doMNKx+Vz8g4smjXCtfrZVIK4eI2ooWOcI1yg4ZdwKF
zpdU6x7b2XtsE/OsNcKMsiqvYMFNv0acVrFjql4yqe0ri8HbNnkUTN10nK3t1JUDNVTG0HUiWiqo
mkFGW6O9jxaneobxR1AYZL3Mawc8blTRNOduIDxs/tKWTgZenxlaDFYXQBnNHw6LgNwB7eLJ2JqF
3N52vGimfFm7GeseMIBDqtMQmIjmuVWGHSfe8i6EDIty+fbzDUrWkCxXrQMxs5qaXc28pX5mBesg
tefB4rgLSiMXp3VJfk89lAM8beqfS62Lizu2Vag0P9bn5HzXBIF8yvVZTwi67Xx1bnrfgSLUtOEy
aP45aypzL1ts5ec+vw6FBi6W2ACOOZvN6qrXAa1AgF2egL3X6jvswkKmqu01YckGVu440UoEGHWn
B6FuyET7Dj91eHWSZritlZbcZqE3cdtLtTwkDsQFXS8hjy8Dqqdscpf07I12XJifPtO7HS5gIDEU
9wgWI8eQ14IwhKjWOvdBZBzv9IzE71CAawgToEuWeYvm36blHotnJGZb2NXWd1V462HavORA/ReR
PPopl+TXIBrn2Nn229ZB94QPRZ6VV/0u6zQPs37Tg9KZv7YS3sWWObdy0dZIN9R76iidqU8KaRPL
JBbRmMR26XwBVc5x54/nqR2GQGOYEMvVAX0XiRVpSDkxgpK/GBOVIUFULyXnIwP2gjMeo5HRacyd
yowdbCEZ9f3wd7NR/7r3z9tXzm11prj11XpuB3GQDXr8pQH1w14BGbbd3LwF+8La72Pek4eaUXok
ku4P9rkm1RSqII1wZQY8X5D13djasErgXp+HMj0WZneEp/gLzdv82Df1FHYbgGedOHVYLpkD7nGn
1Vnr92wOz52A/QmloA+nRm9CHI29XSEn+6GmduEswV9/2c5qHW+82k8bJtTPxmz6+9REtAWLcWII
K6rpJzaIdSR042rjmXax7W657wrQK4Eznq1m+L3SUYMAlt3QRKrjjdsXS4Nxi+PkzHf0UTfqvT3l
tYy5KIfANFU9ja6Z5WehjVrkelAzkzt2nekDfWvZHjqjfZRbXdDlkm+GyA3uXMXEY3TMW9cyq2Lb
OU7S3bVYyTyC9Gw7QLsO9C+3awxhqITQ4waTToPr0hZGSqyxUc88vOljEs7PulVMEN2mC9vGfzO6
gfXkvwhw8yp9A4W4YqJTPa7wWyO1+h2q/RzrX986LBDOoEIJitnMwjEBVzHAMmOjGCz0JFo2YQTV
1mFc2oJp1F924pPuRfQXdnYXaZPQUuWuHbhiPNYb5DCEM/Cs533f+K8IpgiI2gzW5/Tuz/IyObQW
Ds0SsMWqiIUZEB3dFYAfSTZ9TvNGMwfwudSettM3/w1I7GXWReC2ao2A3oBt/XiRco9V5VFLhx91
NmkMuKQVJzMLb4S6V1jeGnZJ8w5HJB4neVyL5KIm7ddiGs/9ouMQkRgADQOk2nVMw8qcHiW0Ht/d
otkyY9ViIWY35XNVD6zpEXIjn/gvhNVHrciGfZVMT+U8GyFefdAr66XikhVvn3lINw/7QjhhCH37
oCynb5PYcrYWPTIXlE6dyWu1AD+1083MftQmOQIgNPiFY02JBpJP9sGk+TUZ/swrbS+dUybq0Op/
pcXI2eWDIIo8OzSu9TmzvDEXZ9yWsjt1uCAAnw7GcKKtPJAI8UPftrghmqvdFEDSyLjVe1ZdAXo4
jpcS6evgZtcFfIBVc6Rx2dtt/sPdhjYwoHAcq8U9jLYOOXI5Zrp1rN0s26N6edkW6EaD0ZyxtpW7
DgicHpK4Tysv/lRJ+re1678gqbfEtq5U5R9lXp31NpWRK8z3VKugdLoYIWNMTu2+CbgipJnMDySv
QZ61KfksY34rcPigCiMwMNN3tBxnv64Qo7UZ73HTOLtidjxuDLhvWGrb1bByddHHFZCtnqavDrHs
lZale7axZ3yxPF7GoJzzMlwt/VS2PTP5UWcNmm0dWYXQARe8PpLCVVVcidEhw9NI3/y0T3fl1imI
HeMYSqXV85F48ZBdz4wNcGIj3zaoqjrsNAa9vYKOMGtuG5nk10cSSVFklJncT06rRfcePveyJEwS
91eSzt1LI4FJA5U5CXaQ9gzspLsqnjY7hq7P1y1aMyQ59jj208yStN1chpBSltBNgWWquZ32pqX9
AC4lB44S3uNwvW6uyRbRavqeyu4X+cj+1TPbz81ijIMt5OOYDZJYs3GAEeYVO20k3CeztOc8NezI
XJ2HDYIB/Ac8IKDXWJgHmm3fvuSdU0DrrnnzrBm7WOjHZit+G23uRdJJGNEPsMMWm8xLIiIdChJ/
DzV5ry3bFLs4LMFktX/1tEyPCMRe3SR7SlxKuX77BZRpx3rTiXjDkI9vnAL/3Zsg001/K6jkEcGe
6XHNjKtTpO/uah0rv30ZWvs0t4he7ea+TWr1t8QcUbFDb+iGmZzaFZRxvJ/rvmWwodbdsmASmgDM
7s1CiZ8FHkkxtlzdru1MD8gSpybYaw5pwlCXQfvwycOgkMunozzPJZpXTeD+uWYP6A26IIWGjBSz
Y47vlIdsRNTR0A6GqvA+hRBvm9NetdWdwwWLRlmrhZGjY4d2s+jcKDd2N8auVuEPAYrWPrIJy542
/4nSIBpFqoI8M1/qCp/IaZmiVMiPVA6/urKmYGsYCLoP9UbeSYqpoo5QtLLGm2qUEbuVi3igUnG1
6YwjHMj7aeH0AUHYbCGNOBctwgozXXFI8+om1qz+hBdnnG1yp48JfhkGg95287fd0Knj6pl1zDM/
FSsuoX0DRF4keKpPxUlY5gf6LycahK/t8iG9baaaLmItvvp8fLs7Tx7HwUtAJIo0zJRNfhQaYreU
O5L7mrAacN9UsuQt0axdj19jTLgjVqWo3oItgWWA4etZ09Un3G6WGb+mCRK+XuTpVR/OVr0FMinc
czGKXaskkRNrmrxgFqXu0pZPKDQqpOq+FZW+m0uH5MLSWn5rSnysg+ITKxvWpk5UxZowV6Ohyvbc
DfSmnld8Lpb2J2PK9mJNEhGBHNiQS2NjEA8nZF2o7iX3l+LmjImYDyFV+OFabrc8S81nA/49pvqD
zUnD0DrsocuT0rr69y3ube6zB3tzQ0iHVN6N9z7Udxl7T8Na+iWz845TsQPDCLxpVRGAJ/HVmQG/
qjuRhoClbC5QYWj1K33vU1k7dZT7lbEfVihHrrTxPodRRDQEqRsV7f2QJT3Qb6vBXBN4C+4hQBrY
MvKd0jPPfvN3eUt2yCWBMCm/9KqFzDZ3+kqEBvkIIKvY99rnKrsjXZoqVWRCL0eKU9a9gexSs8vL
6jRcRG4LhRR2p1PYdkrLXxcDcDJeSnQfJ6b7PuZrthzvGci+yetiMhMv0R5lEUXQ+u0a7trEY6O3
Tqw7dEwx2vKCdbA6iqkpxhLXqRT1n0lR0YiuZdPuRn7pQ2676xC7lIt3eUvJqzj4FBe0UEXxx8mX
Qr7LhfcboQNcogiVrFJ/6uruFoo82D4wDd36jx6otRqb6h1glPueqvH+z3SE5SjNtVzBntFNBrLT
hXlYakz1SDTQflvKNJjgFG3OgauaKJmaun5YMm/qTwyFoBXp6ep/4f7J51qcaeOXQiz/2eljsf6a
jf/H3bksN45kafpVaLPparNhFACCILkps+BFdyoUokJ52dAgiQGAAAESNwJsa7PZzEP0ule16F0v
Z5dvMk8yn5NCJAEypQjBLSMmVWVpSYnpcHe4n+t//pOm3ccMsMk9FIfws+rcAaYFacPZxlqt/dt0
rQY6LHULd9xS004OY60XnGbUNeRjBeYrHTpIghynxtpqrUbAbym8AH0FRKOLm+QOVDhTlUlbTeNT
bdpJwpM0sbvzM3Rmxr5vlPX0xA2NvHMj2r30LuHo6Sa/YOvRlTcCTBkMpt5C6fbXve66+fM8cpZK
PzM2+K22GxsKgQabABxdQHEjwo3H6hzg7CMdnJgLQmM5xSaj88iplXvg58laqnd6Z9pzRlRTqJvT
1PObdCFMo8QZL41O0z7vJesIrBA1d4sn4jF2dmoTlwFVNDcSDFt7nSxbRGJdP51ezGPKWgaZt16R
bKVaaTGJmoaBSUWeOPsYLNwkvyATu/CH3opS2wtLp+/ieN2hKI24CMkOSmoJirhhq6lAIqngOWXq
On0kguWvMbS6FNjirmDLK4o7J2atuJpyqxp5++fYCtf5qLVKACjQo7UnsHxNzwc8N1+fdC0jJBlq
RyroiZWqDRMB1LxQksgOSd16cPwSjYQavN/VUw1MioZvoX1QgY+nt4a3MWibSP+V6ckcNqEpaedu
0LnqeBaYEKCv4YCt1HD7s2WeDpsg3rrkt6is/+D4WOxXrtYxGCvs5JeB4m+083aThhDXG8NDfSDQ
QSL31CBdn7mbCKymkkYEVpt2mlFREUwRHMAG7YnubgjBKK6x/OSHlt0mXeZtgvFKWXYv5+B5npr5
MkFjtq3gjKTC+gp4/HiukXyk61ATlEnaTOOPND6ObCjx/CW5xHYOqXAz0K+zLgD50VzpLp3T2Iro
aKUGGs2RwRIslyeLyPdIf4p0ZTdzUIUeEed+RlOW+ZAmZz4mUNuaOynnUF08AA5RH5w56qTfSrfQ
S6yp5lBvxW39ftlOlfCEWvXecgxdKYybSo6/BiaenblZIMZE+HH5ueVHG//Ud7oIybWSAUubg5xt
0ZPV0H5qtikZ6DubDsUU9pp29hScd5P5OQhSfPW5tvBA8c1jCL2XXYcSgsRoZrdtw75znQwUbKZR
yLXua9O1BqDEWKw/WzzXvfaJlBBmg/xaHYV6kE7PFzZpKsog9buIEMcKVJYLqEFb5s0NVQhO2CJW
q9uPnWxFMxyfFpD9xFe75sL1ljdZ2otu2nqTaI6tzcnGEbsitpRZ+afOPOMa9yI31j5kc6YzIMHl
nbfn6y5O9lyPHwON/mL9MEs8bZwC6zvTvQUVMRvYPCg5ay/iC4wFl0xMpCA4BcX0RWKH7hojrQVY
C3O5GQ0ApJN31R2N/W0pGWJTBUNFQcEWXk5jjis/X6jz027kT8l5hAI9nk8zGsGs1qtriogRj6RU
PsVxRHlJS4uMUQQN/OrMyWEcHvRg8QFX242bd22qc6zhvNVqnU1bC/sqJth7EyjUGsEyv+gMVMAH
q5O4s1DvtLyXpExWcagHaXrn0XSdTxI7UG8ooSdQvlwRpRyECoyNXc9ZWucB5OgJUMoV/cjTFeG1
UyOBop7qSyv9AAgr+BlgLeKDYFIEqfxGx6psKRs7Hm5oBw2SIutMlwQq8taMMo+WPWyFjj6IHVdN
h/Np3uwNWxa4aTje51eEePzwZAkJ21XobLpxv9fLg/OFaqQ/G2kXvDiF+uigMCOoHAQByjbo8p6y
wFj/GhrBfDEw9EU3wP9ot9d9PVKjsZ0bygOQJuz9ZTMgXqHb1gcwNfxnOhKCspJMCQBe9rye3V8B
E/m8AGMMYTg13IPpGp7ofnfuCI7uDbHMEaIlC08cnzqtfk4h47zvJb2UrgY+NsiF0l00KYLkNtDu
I2qa3mae/gJsCNhud53dUFPc7Q6x7b17UoVePlqrEchOpQk0lPyuBVYlMZDfcJbr0+EyCrqflWgZ
X6c9arMwe5fXkLehNFtqHvtULyy6v6RBtrzbtI1k7NC56SFccRAGlAJwlhaaR5moY0XGJPINwJ2A
/aiX0/OuOd04+s+g6fiur2E93HTxsOwhTDcuGRf48W974TIAhBB1vLupHV3psRfFI7xvbPQozu78
OLd/7kWrEPxoh+ZUxFfnG/XXjqupH7Omojy0YSW88tJk8eAY6irtz9vURzddFQcq3iyJ93jJ4pas
CcA6pblsDUEzKUHfXerpeZSExmcHou5xnitYJLC/aCeKlnn3wFDhjXTbtsWb2QDJWSip0hqu1aw9
SbwV8Th6k6fXxF3Skbam3e9QadnrWzzcu5ieAQgrfQ1oOW7n87scVqxZknpmAlvYyNDTxQZ02C3G
vnWjoYk+dskXupfzTggQPHN61EvbPUpfQyMcrMiIgiyB2bHVWdk3KztIrlpB0BsSSZx3qMpsxtcb
Gi8CLbdV+9GxelPwInoUfILrBJdyA6ZnQIrPpeQ27aJT1E34EXhE94llWx/11hRgUWwFzav2MlI+
wY3mPAYgTZoE/2DqPElJB5Pe67RjOoJyO8+dLuFyLIGmc2JbhHNBDioc7Tlt0ZYDjZ4+tCEPc8KI
ESUJ13OciXC0AfOcnXoENLhQ2+oEJ+u2qdSi+rSvqwv1RjM2nEssPc69muW+ARh0QWO3rkeqIY/o
bHPht9eEUCwtmn9QLW9ONF+hanj3H6ZOj6wtpRerITCKzWUKy/+viROrj8qG4q8hEbnlbScLyLpE
bgDwjrRveO42FYSGky0QMR6tWSgWBBJ62pq2wNlEHdD70XyF9glQz4CN2nxNERdK950cLMBqNaWJ
s+Yj3aE36MMs3Po4hUSrb00zrG2bJkyMTniAYtx4QdyABIn2EIKmGbbVeftSWRmI3VSHZaxvEwu7
8FdNcG4xUK3HLE9b0UmctD1/sKBAYIZXMR0H1PoOO06Wn0A/7g7nkCUMsBnIAXY2RBn7mQIdFx3m
M/YSgnQXnGvowZzf09KoT0tnwx9RAek9rH0cdjhpbO++BbSsc5IDrExGPadnfAaVrBn9lqUa92tu
MrJM9VZrimM7+nKw6RpaOnFpC0rurgVfEeEddTWEPjPVnuLtZsXxxqYby7Ll3XOD2/TLxA+x+h0v
zoi3Til/8jdqgvLEeDbCrk85oMeOxCrxLP61Ox0DDG8OFfoADXwIhm9Cxcnn8z4gaEoOmBuV/e4i
oIJrMbf83iejC+EXhd36RAvImGZJ1r63jRaWJWylC6U/x5H7WVcznxJCvQtkyYjtj3aUba6BVmkf
1xvDCodK7At4OnWazkcDTCxR+7ay0ke9poV9FOa2/bGT0EHlohUvNifJiriGR7Lo3u51qCFwwk9h
ACQ57K7cJ3WzslDHQKYJ6hrjjRpgrjtwxfrUZ4Ua/7VBUeyKEnbvxIfGgPCYknJc/NzjAm2mOHb9
ICAV2KftZ3KrLvLwAmihc01681GFYyMZKBbtIUdWCr/FfaC5uTGiQoMXCmcOisQNY00HKGk3w9FO
/a+dBGA1xY/cLQc0+3Cp59nNJrHt5aA7DTnhKeGV9FK3VCrLexkd3EadbYVZT+iasR81o9bJIp9G
YZ8ifyLL2wEIfnMjAupgwRrMgyi7MVYWNlcLUifQ6EkbLbXWAn6jZxk333V7nEtK1VVlQLNRuxkP
AGQpD644K0DqKSZsK0p+Ehv0Qhkb0CG74zjvZjQsUfX2ZTuBmpi6mJQNcqcrBqHAEg21jvPMPWuF
3qo3gqujDR5jk+AWa/E6dc+Wdsb3d1LAUptT46JL8b6Fd+SuqM4PdZfKyq0Eo6agk7cJQNFaYjCN
10DlEluHs7xNT2QeBi4WJEwQ8Eij03Y3ay5dqqnJoOsnga6cAd4EPA9QgWQJJgrBNPdi03ZxJCDm
xYbyiG/l+oA6WwL6g+7WIowQPsqnRbxxl5dEBlqLG4BpPSjWEqCIAypRNffEgoamd9azDdH9xRBA
yDUX9XQz9RFe+YZ7ca7MPfe+uXBW0YBwL93mI2A9nGoAmrNeiEIl0aZqcHGksdEZJDGWFI24pxtl
4Ns4VQM6t/Emc2Xp+VfLPFPnZ4nHs/shpOz2sNkMwp84QwaxTPi1rVHmZQkBqWkI/KQFz5g+0PSe
NYkjSIoHvTi2LpYOfTj7qhEpVDTDvx2frzQtF7jqLuW6mw2BklNbdaj67oMI1OJP7XQJOhe7iExR
sjKASFHez8mhyYF3v3uHIbH36MSLLDc5S31XafdXfDsY4Kz2HslMpq1TAkAkg5VWFN1oTttLkCrd
GEoBW1FAryQZVUCePW2TvKIHL0hpKsU/4jBMO6dG5ihUIqwXi8eWQVwTmZ/nCxoZ5ERZ2+tYubP8
UF9NMmA50wvceo6fHmakXkBDufdRq8eRdwi7+MNFx52eo7zW2gcAFlMPJ9GGC4OYohcNMa+pmO8l
md87izK19StmfvdndzUdzbvNzUmqticb36MAxmmeTtc9695ytKzvBt51utap6Gjh8xCD6PfyhXVr
0YFoRUlZDEQp/qyFvV8o0kMattto6pNYyX7a1uc90zE9F39W+J8qH/9xFyz4f5XhqcQK9Yc8UKVv
nc4CwbUUVYcSs3ncI6N6np2gaHqNLGrvq6MqldRuHc9cUlvmpLvgbV8qmJnEjA4H+jr6KZ2azr8f
DLRlvnppAM+EICt5gqCq2VLfQQ/cahGXg51R/PyPhhf4VvH3jvqOIl0a0LR2j9rbm8NJH7Jtve07
L819tn0jgkhLFPfWXLz+rtcD9tSFIHz7Qxnp/uIN/m7QHwRiaPwIfigj5Yk/0h50mXK9TTDeUYkN
KygcsrsfePr2N6HTfkcBOhXaBh3MxQ9//7E2QTQfrrcHauedQs8t2I+fD0LlFoiDQCd3zaBM/cda
uyBhr7l25R1BFn4Uhtp/8e3WO217IvC8tj8/3OIpS6y5ep3F9+gGoii7pVb3oPWu3RY8eOIb25+d
zPmBJIBgBqx5AHj/lMkbnerF771j5aId5vPe/HBr3/Zrr7d4rYV+Q7JB8/XlBZcuQfedCgUjAvCH
03/tuvpPfyeknVhe+eJ3tHdQcsA4IrhHxM8Pt3RNguGjvYMzGGYItbL6tvEOYUB7C4VUmfiBsuPH
kvl4QTXvfPedomDVIdV2S+xVDR/jnfgbe/P892/Yg6+QjV+M6AEx2qet+ezMoj3C1le/UNi8hwOU
mVa76hcG1O1X76Bz3Q2+syPF53887rO7bq27vT8KUtu9j6Xv7pyOvb8WpuH+s57343CmR9dQ/PLM
mYVm+Gjno629+7yqHavswPTNJ3OfU1b0Cv99Ggd8tV9E5EujnsLN63um/1QMJWxsIRrqDjyeZcR6
i3G2lrtQWnWHnZiOHzdu2Kdw1mDajbFDGTWyuxh6S7YrZFfdJ33ynXj21JjEZjyLiuG2o+uozLqj
DxggNL3G+8UsdB5Lr1WjQQBG1x8+gcl81asdmKHz8DAzS1uDRUMrcdEU5pXxjx3gL07Q4bEuO4Hf
/vfn6Yj9xTTrKF91gbkkPst45fIGj+zBK9/5ES74+8/Vk9DRD87B85K/8gi892PESVw5YOj+A8nx
jeNGTvnIwt1cPVHfNuIITrHlrBhjKy7IiGPrlI/ptw16Lbizj14xuK9qjv0+icQFruyD6O1Rb84T
Qep9bM5CLR+ItW/bjw/iJpRnbNCAUKe1i47DQztj0f6u3vxvCGxZQfUpho5HBSBLhwqfFihK++Ap
ye9U618r4DgzZuUgGjRUpAeH6FSm0V2SlkZwkZWP0Bse1Dc97tARVQDVA5epS+6G9WGgUWoq4XHj
WRQsg9hclF8V6d12jxB321BoItMicnFwhN+wtrEJEnf2UExb3LwOgUHxP6DbNH2D3lB0na29iV/U
UeN6FtuzUBgdJb0KEXyvS4cYmOI4IRp9G1qvPvb7aSnynYQiC8Nt3/R7wXQ80EL783+2Uvd/NeJ+
x4WRXHpW8Zfily/ZeH3TDjGbis3cCteX7t9XKpdBvgyT0hsUfVz/8Jx85ain5sbkpoXOshhrpwwO
NGHyu8D4yqHPw4otJHgX6873PArNmVeMs52riE/VHjY0V8Uo20FFK7W6g14E4VNlC0QUte6wkLqY
TlyMs52tyBvUHfZq9mD6ZcMeFVh/3A9UFBSjbCdrSLDnP6L2wtKoh4o0+eYTOzGTJ6fxPjQfyqqA
7kvFs4TUeJvrN6Fli1kMIzZCEz2r6r61Z7dJzLkxWjjhgfckqHTrPuQnCg8bfdN3i6G2039R+X6l
jPhltpiVTodmSLh410GDQ/cvUaPqadO+qljC21/kacCwjUny8ORgkzqPpauoc1YkXJq7xH9onEcH
SltVUIN0Wqq/ivcPSWOcRKUT+Ty6hD36t9vRZHR7Pxr+e0McnlnIhlXPPwYWOS8aB9MqWWTG4OB/
bVnHlPWf4yWrW/eoUP9vtT9esFW+U5jrvYfUL8slCbrkvf8UhGHpbBHcrCuGtj5gea6qBOnWn3mW
kyyK+W1lm4QLBl0NG7sNmp3Nws2M9q2OX9oSQUZed0+YvFkxCw9jA8k3a8I+PPrEs0rTFV246k53
OPMXZljSIzIE/nnINpSDqqIHXN3ZjqK46loTKqs97GAze7TLeys60tedLejy6iYI6u/aw5phMDum
i170h79S/5/gIzzOikmKq9eVcKNPnQdiRRULsSfhzZ3S7s6PZvn+hHsS1OXpLMRgKQ8rYx/INpR3
V+TZ6h6IQRgAbSqJBrq/1h/3LPGROaVNID1Wf9zzxwPhQN5Nwrix6ZVnq0rYhYtZWDlgVFbWn+wF
JuvYzMvG9rYXYt3jcGXS9rt8GnQJu3vlxHZSNU3UwxB18s26beIFqelWpyxhj68c5Ho8o/nurBL+
0SWI96skmy0eAjrCFKdBiEs6ORYf3+7RjKHoZE+KgbbjimYhdY/GOPDNSlKyLeGKjIVsL2a3nawh
4e39QZhU7Uiwh8mMrM2yrJChmkEBV6weVYZreEMeJ7HMcpRNRpL6NkDLlS8eqKfiTb79/IobPasO
LDr21j3Ak63UDB2/lFnXZHgdk2UlRrzF2dWecGri0IVPxdLF7QBZVnysscXr2VNZeWgyQqSTtRNv
dsmJYo67KUu40J9cEYYvGZfkqYrHvH0rnkNul45vPQVlt/Ewgfzt6uke4+qRczegvXIx2e2evJif
+Up7G4mMgppZYflAy/BqJrOwGjbtSNhtgmCzRvAZ46UUJ6SgV0YsfZeyHpuPs6eqp6f2DBn23CVd
gdLSboMGpLpagmH72/8W4v+Ya9bRqScAVga8sEvME4zhq4/7fqE1Abv4KwbWLKBGJTNFgkf33rfQ
+fti4dUXS8yRSpoXE5ZBHK2Bu+0Pq8oYF51curSaBOOPPrmJ/+Tsz7UlYdiBbZaUpgxFcTtbJg8e
SAbEFyn4Bt19rZIk0CVoueFsETyS9uExrz9PwgkcUAcWUru8/wJeD9y/fgjp7BiEQbQ/bFuC3fIF
+LdFe/lf9qj0HAne2cBczhr3s/CpZG+8iLv5SpU9nDt4fXHpxIsSmbqm4sjKl3ExjDAwRH+/2oOu
EjMOkHte4zTB+CrJFEOCTBlBiRaWh5VhZYximIKXZXHdkXA777j2pyZkFqWNEGUOdXf61HwoX0JR
pFZ7ULuiBl63G16/2YcHAVRs/bkOfvvveNZ4+pfzNHDC0q2jOr7+8JczPy+9tCOYy+SbY09XzkPV
KoBIrv5sr8CwQeZaDCSuM0Zm8fHtvg7zreyCLkHZjkHWW2b0WIFwyFAjxDiDOC4fBymOk+mZ65IM
VtsS9pdQVmVQCbd4jCJ9rMbdJFyJsZkgfZ0yCI2q3frHbDdyNTakylBz42Aj5C9VC8U0t5dDRnrw
2sHEL40qQ2VsRy3rC1VGenAnhpt9J4rMpDTrQ5zztwu229/+mUDeUDILITYpnvN2CXSLZ1Kuw4Gj
ov6wk1n+aM88b1ayODUZeaxnSPlBeYEmI5k1EdGbcmhWk5HMmogSH7NxNQsqETNRuVfXrJgQ961C
92WAQSdJBV8Jirn+bO+CspemifLv2lvw238GDcg4fvvnFhFyE/72X/6jUy7B0ET3+boPAjnmVFD6
xH8kjGv6m6qA1mTgQz9ZBxdcRv6QOIEL3qZxYkYls0iTkYujRNCp2PRaW8Imj4jDUGRVMgk0GQr2
1wMfRJORM/vVWTyYD+uSatVk4Ht3MvTwfstIxvWdsHGHMVfKb4FDrH9H3j/ks9K762gaIViFJpQd
oskI6tf9qe8Xh9WEh/MXDMR+tvBqgeqWEwgSRO17MlcPpjMvD9yWcI5CUNFlE1CCWwCA2/LMp1lk
FzPcppUkbMQ4p2lA2ZnTZEyYxjzlvZWhyGgU55dvaUvCXAmLPgRP5XcmQ41NQqdxBfK+FIqQETEA
wlyO+MvQi2dEuBuX4h+T97f7pwxS4uLj212Bc1DF/qxi3KiCoaqu0cTI5VenyjB7L8xl+fhCblR/
rpd5aOWbqjhDy9QfepcNpZ9YOcAKUV39sXca/cjYEg7GJUVs8CZXhIUq415fmeWcBAnV+ntBvtkM
Dq6IoJqpe5DJ75MgrJxlGZYpgaonJy17y1D6SJgxgbW8eqdlpCKuZ8uyn6x2JLy6GzMELOAdS7qr
XSnjuwemiioDunwDCwws0eRkouKlbdX/i8XGX5mimgCFMZeIjdLIqoTTcWebThXjpsmwLe7MuXO4
05jrxRLerqbuTIeYVTHOzsaSYGHc4dAKs7Aq5jQZEunT5mF2ZDtkgEvvnVnsm2WclAxR94HiuyBt
nMcAApaNvzfod0NbpeT5Zu5vv9rWFAkv4PmBl4lvRjY+5N8bxb86xx7a0WV42JMluX0vPyZv4EKQ
YfuMnacnIFYjM4r3N21XcP/HCgkp8lW0OM+7NrEdF44Fn1378q+7+sb9h8KUAtWChBge6srMTV5Q
6Hj/93/9R+SKT6dhTuKJGZyRO12YxVsryUMYRYyWjMzZnQOeoUlerpyM6mi9XktQnNbV9ASCXdMt
jnv096Fj0mwpZlUfwceYpZhXr9OGelbCQ4eB+xSwgXemixvpLEpeCfSG0HJIeHmXZuJANF3s0TZf
o1CbCol48bu3S+cbs+k5zUfqr5pRlBTj7T1DQhwI2LB1ZGQJMujKXMZ2xazZbc2riuv7BZaOMY3U
jTPtr0YcBvjm9n81KjN5/OGfJPJo7XjE/tx17cAXg32Cv2ICLwL+Zp6zKRtrEm4WHcBjs3FbYb+S
4XyMvMbE9FKTouL9a9WR4E2fgleakZ0qSzIJQoxQyJMgTNqfMDKs+Ph2AXbNBoemlZRmrL5IYfeV
qvoG8E9ZpKuvFzceu1ov3EWJF27Lq1Yc9+0deBYE3Irftev/d8STx0nk2q8fne/4JgqWw7pvY38J
r0v1N0q/92HyUL489S8lL83hSm5zu30zfCAxXQy6dQCLD2+/9iC/E8cryykZHraYLYK1LKdeNSZe
R/0J5CNMWAiU0tAyIqADM6eO7JhLJMNfHVROhwyY1zBYkNUt847K8A6LcY/jmmWE5yCsrfLgyigx
RO0+QSOblAEQMoBIZ3BjlXKwqgxv64JzXHl/qgxmpbEZinx/FZ0mA/kuSr0iAeopufWqDNamG2gQ
4kCYeiU3U5PBrrRjHL50aF65labXs9QpSxAZsZzdU66Sx3KoXJNR8XVHvajzZD5tp38XPMDPWYj/
rS6QQfsigoG7/RlwLoPomDDUZBDB7Dbq3oGlAyJoUW4mKll2UuEgliwDG0yLqdiJ7Ma9E1rOUSEP
bVSxn29Xp58mLz5BgmfRp/i9AkzXZHgsA7wK0kfFFmyPlIzYzsQsW0WaaFXxux39RtI7QR8+SnAM
q7hhTQamdXc6MWFi+7d/erNFXsxY7Ao9xouPbz8npDZiak95Qrn6GVCPjCTVbgE7LdD4244N51+L
WYtFiJYZrzqN+2ZzEfn4c3wwEfT4S4KGOLIHdNMyGAVIsX+mUfKRhIFBRTNU8T2awah6twtl9qvx
wu/33o/xWNd1/l5w278XOd6uWwDcheYiKDl0MkRLH9Knqp8oQ2IFHqWURzWnDIzIIBDmxt8uZ8QQ
fetfjxkeMsyALRRF0EYiGx3iUseeI4OiZhAExWUsWZkyeGpOnHnJE5GBPziBhkOQvBadMrbUCM5j
eAiMerHpxFdGBE/w/h7thug2eQC8khFxfB5/iw0SL1vYl1/iXwL39lR6KV0JiAI8z1IuWgZv8NkM
ypXnE7pdw/hxiPXnFb8rLQIm0ULBv90suSRB9oBNVYwkTAUaTBYf3z7wwA5BGBC0OaKhVBkMkNez
dWNgekf4NmSQkFw7lTovGcXB96ZPlqCcK5RhHF9TT1ceVcadFRv864yMRpkPEz6Q+qfjxokfcWqO
KhfaP0h4gLkkiiqWcKRqWE7616tWv0m4jiipiLTscVjYYfeX5Jvrhnd+wtnMIxr3PxvvI7zxiGq7
XYhB3FjioUAbBolvl+wUunLUfyl3gQuDYumkajJMiTvAiuXZygCa3iVwYFUmK+Fk/sTrdXYhlxOa
bpex0zQJqb/NB0amJgNMMRCoPxGuKy5tMdGdi9xROh3agNB1luSk3pbBSvdpv5MXDcP8IGx8SAAx
YS8eNeM6AjiiiP63uD+iE2ivmOMf6bHv5/js2gL9BV2d0BKxnvKxliE8+sCRK/ygMoi7+qG5KVdw
yajSFFnkWXH4xAWRgQQbCIesUi0oAwA5eiSJUkZEyGj592yTo38rXCAyau9OTM8VlskxOdB59dq/
nnU8TShFKukUVQrAGRwh2IjS0VBl8F8LODl543z/zG0b7tYNvN7Mqqblq9Gk13f3U5hUJ7ttElt3
svcUtW9oK1l6cdsGrC+P/P3UgHGkw1pdpbC/GqH4vj+k7Vh7tz93lbsz+c0At9NZQPaodJxkFGfc
JlGlUkWTkVy+++3/UKuel6QLzfsKmfDjGUHH+vD9uedi/66M9rGeEvFlxxoA/gVXeaT74A+2ylde
9rOcfPSIwv3j/wEAAP//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s-ES" sz="900" b="1" i="0" u="none" strike="noStrike" baseline="0">
            <a:solidFill>
              <a:sysClr val="window" lastClr="FFFFFF">
                <a:lumMod val="95000"/>
              </a:sysClr>
            </a:solidFill>
            <a:latin typeface="Aptos Narrow" panose="02110004020202020204"/>
          </a:endParaRPr>
        </a:p>
      </cx:txPr>
    </cx:legend>
  </cx:chart>
  <cx:spPr>
    <a:solidFill>
      <a:schemeClr val="tx1">
        <a:lumMod val="75000"/>
        <a:lumOff val="2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Ingresos por país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 lastClr="FFFFFF">
                  <a:lumMod val="95000"/>
                </a:sysClr>
              </a:solidFill>
              <a:latin typeface="Aptos Narrow" panose="02110004020202020204"/>
            </a:rPr>
            <a:t>Ingresos por país</a:t>
          </a:r>
        </a:p>
      </cx:txPr>
    </cx:title>
    <cx:plotArea>
      <cx:plotAreaRegion>
        <cx:series layoutId="regionMap" uniqueId="{E20C3C2C-4D96-4E01-89FF-9336730CEB1E}" formatIdx="0">
          <cx:tx>
            <cx:txData>
              <cx:f>_xlchart.v5.6</cx:f>
              <cx:v>Ganancia Bruta</cx:v>
            </cx:txData>
          </cx:tx>
          <cx:dataId val="0"/>
          <cx:layoutPr>
            <cx:regionLabelLayout val="none"/>
            <cx:geography cultureLanguage="es-ES" cultureRegion="ES" attribution="Con tecnología de Bing">
              <cx:geoCache provider="{E9337A44-BEBE-4D9F-B70C-5C5E7DAFC167}">
                <cx:binary>zHrZct24ku2vVNTzpQszwI4+HdEgt0bLkm15fGHIkgxwBgGCJPhX9/W+9o/dlO1y2To+VXUiKqJ6
+8EhTgAyE5m51sJ/3m7/cdvd3/iftr4bwn/cbv/42c6z+49ffgm39r6/CU/6+taPYfw4P7kd+1/G
jx/r2/tf7vzNWg/mF4Iw++XW3vj5fvv5v/4Tvmbux6fj7c1cj8PzeO/Ti/sQuzn8zr0f3vrpdozD
/PC6gS/94+erG39j4k36+af7Ya7ndJ3c/T9+/u6hn3/65fGn/mnYnzqY2Rzv4N2M0CcUC55TLNGn
H/75p24czK/3uXqCRU4ZV+LXUZ/d9PDmn5nLp5nc3N35+xB++vL/t29+N/Nvb9RhLD4vvRgfpnn1
7tO6fvnetP/1n48uwEofXfnG+o/N8ke3Hhv/v715sPpw86sd/gLrU/YkzwXLFUb5p5/83voC7gtJ
FMfis3for4N/dsKfmtOPvfDNq4/c8M2dx3747xd/vx/02NVL/Vd6AcsniAslcv7FC/k/eyHHhAjy
vfX/xEx+bPuvLz6y/Nfrj+2uL/9+ux+Cu/mf//sX2p2hJzRHGCNEPgc3mPfb1EOfcM6oEA9PfPpB
avqc9z4H/5+Y0I/N//XFR+b/ev2x+Q8v/37zF7bu7n81wF+RevATKTClksjPqedR0EsMhUFJiemj
xP+HE/mx0b+89sjkX64+Nnjx9O83uPY3oe7+QotjiPdPP/Qo0Dl98nkHyC9Z/nGe+cOZ/Njkv67g
kc1/vfzY6PrF32/0YuzG/sNfmd3Zk4ek/tDDfJ9dJHmSI6UwZepzdnkc5n9iJj82+29reGT43248
Nn3xvyG/38abu9H/lQEP8Z5LISR7ZPr8CaR1kefkS+J/nNj/eCY/tvzh1xcfGf7r9cd2PxR/f8hf
3fv/+X9/odXFE+hkcpEr9qVsPrY+f4KgnecEuv5PP7j/bVn9w/n82PZfXntk+S9XH9v96vD32/2V
j38xlqLkiZKcc4of5RounkCPgzlF7LPJ1fcm/xNT+bHRv774yOxfrz82/Kv/BUDq9f1wv8f77i9s
JdUThKBZgU7xs33zxzhKPHm4B475cv+RA/7UlH7sgm9efeSEb+48dsPrvyT+/zXW/Qr5y5v55vCJ
K/gG7v7+3U/LBALj0au/Rzl8Th+nd//4GSPI5V8ZiIdPfJdbjmO6+Q1Af33h/ibMwEXANmEKYywJ
U5xyzKEkr/efbgnoRhWRGNpRAlCNcuhWh9HP9h8/qyeccZLnsLsQyQlkvp9/CmN8uIWfwAsEiA0M
EJrDQ+orPXM1dsmMw1dTfPn7pyH2V2M9zOEfP3MFUeI+P/cwVS4wogRLRYXCuWSUwlrd7c0L4IDg
cfx/OCNKtMNiC7stPdZ1TuVQhHZkrvCbqHI9mGZ/v+yYvdqdxZ0eVN7UBd8nO+t1m5eXa71tk064
pe+DVfUVIr4KerJDdp3and6tu8tJGcxwNqHKvVg707R6zrZ10WM2befU4QFpQxfzYqwYkUU27O3z
GGf+FLNKTmW+ef56a2tfabcP46pV51ZeSJZYp7sWB5jwbtDL1aDcaVI15m1AcX5W27qmZVgrPB+h
2cCKZNWGtxjJai3ZQPvpQDYkbzyL5vnkqmXRNtL23gS7W+1HQ3dYYevjoVlnrjMfwo1HduuK5Huz
aC6CYsfZMMjziVTclD3JZlO6rhez9gwGO2AyKlyKFZt3czDxYplN1+pK5YnpxfTpucVDzY6FXcNZ
j1QWy75fsku/16w7CnJujCZTPiy6lRHvuo85X8qBdlv14Jeen7odkRNjhHTPVmPZrg3f5DvM58oU
TBqXlVVoc3uarQPvdZRLw8H262C0AUaCF2HywR7POc9PnJAtP6Urf9mOS/Uia5iJx2ugUWnXzfhF
1lvTlZNU8oLB/Ey5zpLHwlC5vzK+kkwLZNUpEn2V6UZOqtE2q1LSGbOkKcCGbtBdn+UfhN+oLZzg
8we88W3WtMVuOSGo5y/5XKdaq6xbrte2k4vGLKQjZ+JU6c02qiCRn9VDux/Wta6SHmPuLpZ+5bzs
5hXieMsk/qgymvW6SnIbdJxwCGDtrmo1WvOs0XtH2FTMjReplMtCXTGmDF02kaU7GsbxftkF+riN
O7oUPu3TcTUQ6vSMqqUv3NrZ6dC2Xb5pwrIZXDal+oMV67xqT/a0606F5f2yVe69HEZrihS5mfSQ
2H7SCdEzvfP1YkdbVh9QGHxWrKpRsya79++bVSmhxRoKMpKlPsKsndlhUlKc8Xnu8lKmSu56N5aw
Qz/1ftCCjM5/SFnVPav2vIuH3cpwGmsjwZBL17ND4oTzY0mWbtdIRLKXJPBz3NC+Ohjn3DVDPVXF
UNvZ6oaIaSi2ehlQkUzb78ejb5bnPk99cyoZylMhho7iQmW7+uCGHYvCsxoTnS94FM+2jMSo62Zf
LzGexlkjE7u7Gavgz30u7VMnOrpphrYNHWPhUn2Y6Y5Y4XbwhU7L6D6ifrD3Lemqt1CG9ptsBNcX
JBPi3dBFBL5DzL3rbOYyPZpmyUq0JpRp1PC+0dOe132RKrtdK7LwplhbsjxbnLW1NjuO7/nW0Ju1
ZSkrbWObWffr0F4O+57dyAi9ULlhld/NbuNSG7GF69xiNZ9SSH/2kBq/vGzqbn0OMUaDToG0qPC7
XYZDl21iKlTKM1dsVNSvVYXqoZh7CFztJ0TMUZS2N4dhJC6ez8zl+Cwit27PFlZvUs+rVHVRbUuc
z8SYgznY5Keu6Dm2togk6/oi63YvrsfJttTq2U0C8ZI1DSS5KvbjVjKG4/mK0Ng+4y7U8uBtQHW5
zK1MF81qDbvEvUEfskYSpKvOVuq463ZBir1GuCm5mLftcuJqbE4m6lD7dOR+HMokHL+KXZbm5+Me
0F6wMNRVWSXB5AuGM0vOvE0jOsumeqvOfOy5qPReCxyJZsuUxKZlP9SZzj2uwyGkiF7JfRW+THvK
smJgckWFNRnEt7V0iM+IMsm/lhzN3X3btZvVORNqPRLgV1eoSal03JroIEukjr1RtldXAWIx6JzA
+2W/EfzB8DH70MO+b7SvnOO6pfWKSqz6+XoF2+xlx6YhP2qmILejjNViK0Oy9hlH7XoWhmp/Wzd9
FQux583FDj0ZPq7Usoy6SSqbinUd3a2ZzX7LQ+svx6lt3rtpk+fWCvymgg19i91q92Kd841qSDrS
l2u7yzu5rvEV5WZEGrZbPxd0qGKj41LZRjvUKF/6UKmgScvUG7ps+XgufCZDMe/9vB2m2YcDUdPe
Q5WAlBPX3VJdiRGyTU4Y3csm7SMulhxtO9RL0TytZR1fEjGwdLIGx1+P69qtRbPF9Iq4DmJvaTtj
dJgMWzRd18HqeqaEHLW97/dyRAoMOPndTGe4NlurxV619ggvpO51aze5FrGa4mskNkaLTDJWaY5j
3ehuV9jpuNLmVS3XoIok82nSM/CpM5SLBkZt8qp9uuc9rAfysThk3OwQZvVI3pPIXK1HSCgLlP+2
W46aPufvheH9R2nyagCiQjh/lEXavBvGcXvNScOjdhUSH2bl5mtKKIEKyrau1x0JOVTxbQ63cszy
02XOw52qU3uVT3GEhMEWMpSeh7w/OMu752mom3E7hmqbD+h86F31OjbVlIpg5inqfc7yj+3Yp48L
MvlHzByC7NSzZzXdxaj71odLPmT9iavSeBH6bX47qKmzJcXzeF0HPrV6Tw2adGSYnNY1dvJEZQvl
xVAp/7Sbqam1rwc6HyQaSCzx3s0nVSVpPOCd9LSwKmWDni1Fd2Ld9lRuzrLxJHFZ+ZI2pjtF25K3
mjaEXCsa2fUwNiY/IqkZG72ipkJFZhz0XFujrudQDaKo89ZTLd2QjQVde/QWDWJ5m6NhpgcjfFvr
IVBaa0z5/gzzHMcyxBhOa1ErpmvXNc8iM93yrO+bFZe86c0rqCioPW3yFr+WciJrQbdQHdkgQqe3
DM2sTFYRc6AyJnpEtqHLDsPgxauZDigc79A5vfXSdltJqW2v9wa5q0astSkWlKGgN9N2TyGp25s5
Z8tdH1tzB91s+tDFZnyv9naHLDQ/uI7WO4FZSnB1AXteeo2dC7DNRTVf1bKyr8LWqaowEdoxvcqE
UFFlbXu9NrFqyweC7l2KzX4OyiOfjjhd8/zMyRkL7ddqxqehrtwINcng11O/jFcmT2N/Mrpuu8ME
21BSQdw5ruJqS88GvBTeRDtqW03ydI7NQvSMG3y27nvTlTQ04mwfTL8XsaZ00cEGaQqI4RaKJlkQ
1dG46ljRBXLjTqA92BHn5si4bR60GTf8FnqE3uo4QpNYqikPb+wssqUIVVxa7YxvpQ5z3m+a1nXW
nORVqJsiYxWR5eD3/EUa9mQ0U3K9Zs1k34w0d67I+qHyehyIfTNkab1XsulMObTQOukB85gX7ZjV
5y3r7fM4hWzSZl3lde8aPGqo8eZZ7ZW3GiOXmiIfto3orNvgbeVs/myXuKaHBrbZQGP2lg6ZpCdN
RndcjHEdzrK1nWyx8MRP20mwV83SOEiwPsEHRh6qy4USmMM6VLnXS8KG6JWutC3yaJHR37I63yGs
29ElXxv7RQP/+ud/XfwqrH9Sbn+7/qCi//bXpbsfXs7+/n6+uHGPn3yAwV8f/U0CfgCfX/XgR2D2
sx7/L5Du7978kzBYAQHxr2HwdxTbJxT88PwXFCzUE8Fx/qD5KsYlekCZX1CwAhRMFHAYgisCNwj/
ioIzBKwekxj4DSlBr6fQyXzFwRlWTygHeKw+MeE5wfm/A4SBIPwGBgs4DICkgM5I5dBNICkBpn8L
gy2vTGZ8Yw4TAuznRr4fC9xWF9+Y5Adw+3uw/WUUoIhzShUjAOO/H8W7lUB7YMwheQcASx27vL6B
onnBRpuXdbtcZXT8+PtjPnzzN4D/eUzJ4Z8A4CARQ9+POSgH6dOGrFyrxA8oq7IXRsXqKQ/7zQYN
98U2EPKZU/58VOEH6wS3/NOYCrgEYDWA+0DiwdrfkArr3Jo0BmjLXVa/wbmdz7pgdg18R3f0+6v7
kUWBvBAIeIqHMwePRsIjr6VRc1amLayvxwFlJTWoAzC8YJ2GCp9QtM5HqR+6098f+Z/WCOMRYGkk
ERSp/EFS/HaN+d5Q3jIyHZZGLagc2Yxf9iPnqGwrYuMfWPSf4hP2Dsf0gXAVFEP8fD8aB5xuAmb+
IKXkhavDctRjaU9+f00/HAVGkghEJAlDfT/KnGTqukb4QwSG4UIN0KFAW+8O/94onINAyyTsNA5N
qGAPlv0mOujgaGB15Q/dPKSrfCHZEcFi+AOLPfbPwygK9poSDMAtyh/FvcMW8ElnwiHOO9Vjj9eX
I63EmZtwdfxvL0jCMJjBkQsJRfshSL9ZUEv5zKEIhkNKuShyQ0e99ov8XFr+5aZ67BxYkCI8J+Bg
kDqUehQCPm1dVLULB7diWWbAcOk17ebfd44i+QO1Dw3xA7f8/Vo6H8aWuCkc1gx4iNA3FFgnNf6b
o0BigFzP4POQ2LHCjwIt8YYBddEAhJny5qSp3AaYas4m9gfp4eE73yY/OAFDlXpIDgQx0JAeJVxw
gl9iPiHomsN26NEWTkiG2neGqQrIkZYNV78fCviBL/1uxByiQD4IsBCzkBce8am2H4e4LAod6tCM
upsoKiPO2iNBUHPGhLsxrM+P99niQ7I8nBPW1U/latIfrBx43IeA+HYqkkM1faiOiDMwgXzkysDk
vsilXw6rIUwWcBZw8TpbdjmcuqZ3ri25g1RTsrph5Ghtfd6/rlxn1PO5iiYdZ91q7hNioTsj3bSF
i2lb1/0tJ5Drrkaopf1ZHjILPS7tPaT3CF1dDTwf8S+yrW3qknixmqIf2e5PumZ1VwG363I0rM4/
RePSQ7dO7aYAq7r2msL+6k+sCJIc12aOdbGlWtly6QWZD80chSwRcDjhMC11joHXXdNdqHyzH5a5
2tlbg6ewOW1FX58jM7H2xcqzkM5Da7bz2PA110jO/VKYwa6+tMnt6Rlu97HNzgltZ/UUGOWWl8Zk
8elYj3umuxxgWhE4Gl8pldehqFFwh3zgFXDCrKnPmyH5pmwNoAKX9wTY8YjCxcAjdc/33bUM6PK+
l1rFh40r2lo2RbdUHhV7xGM44p0NLRyhmnvo9TeRkQNdo3wTpGeuJGT26pCJDTFAvpYqzVngVy3r
xFhIn7FzBvVOabrHtikRn9nRmAXgGwdDiS37fDIDdPIEYHBg2cjLAZN9O5CwyReol8Osw/bwFdRu
yh8Aq6eP2e5zWyJWD1IvoQq3zTyte1H3NpoDR5t5b3HIXyjq6PvMrnLQuEnAm2+s7aJu2IrWY9QS
APp1g9fteXBufRcAgXzc2QD1GeDg2zgxf1MDP1WVfb1WtKhGEwOAkE28ZUCpGD1VOQN+mAX5VPgc
QCvJVHaJculu28VRe9IgifajGcjZrhiBtwYiv2nCmfEWmI9ZCgjJaoTg1rK14YimEZjuhfBRZ0ai
Z34S/nUYQK45posAIn/wtUPF1lT5MbCEgmpEXDWVFdQLrt221C2wZ7Y/ztpGvp9N7d5mfRJvVuqA
TLhSi2jU+DxHVdgvYo7HGA+zJMNxXdUrLmpL8hfgMsJKylegfFtojlY95Fv+WrTRrYc+C8uu63Uj
zbnK5qU79lLsw1Hr2yiAflFAx5KWT7isYhhUsRouL1lbMao7ILsyzVIi+1NjTYMvFo/buXrXqt1f
GrOtEXxjxN1OOnft5o1bHfZ5Q1rl65bpgU3L+2yNHEC2w/J5Gpu90ZWXNdPVsg4v7TpOHSDSyl2O
IwF22M0YQBOxZmgKjO1yLWMjgJtQTX7d2rXjpxuN7TPre7YUVc/odNR1w9Re0FWxd9m+AI+P5w2j
8zyzG6BLLwg9VNnciCICvUJLO1h+Qfoe38va7aqMoKScrYKQrsitTOmIYz8DZ54D41NkrRfBXEwN
xlmh6j3uGldYrkcgvFRlVpM612IYlg6okcyGAtWcnssWstYhKCCgDrnNgONqMpW47tGQpiIO2fxx
ZRuQYQlSTXNAA8+XM8vl8nRZ/JTOQLkbISjXzG96JN7cpVxNqz9gj9gFd85+GKGgJT3Mym468Y3f
R7b0r6lnwRz7SNi7pJh933JUv97xTN91+zbJ4wr4Fwycey+a0lmzveyAUV/11GTA3uxhxMcqNdBh
oHrshgNPJuM6ScnedStNH9Y0jS+UbZumpKiaJz2uG+gnxu68LoAe7NiBjqS6RjSvyVOgvdJSONvm
FZBOEt2OLEzTIZoeNk8Hu2LVleGgGYk6iI8A0zrgovwydScVS3bRPTdyOuVLpCcLyDSQLno7vemC
bKyWcu23Ijk23vs6Zud72ymsacrxO77L/W3v2y0vGugznG4z0rVFNPUKfCpLsBslbZk9VW5hxxDL
kgF9OW03O1oDLjoyD0HzFJdwHilKL9TQqo/5MDkGCRl6gaKz9Z6VZuncBw454C5r2ixoyjLxnEwz
N8DtPfDmJn8QghaoRAfgBUM81ONir+DELOgp1SZ34DPascn1ulD7Ic4hqwum6ryGvRHjesiaHPvD
WOH2ZQUxb3TVkGw5rn1ngOOkY+zPHSg3ly3wovx4pmIEvtN2sTtU1k8fsa3pUnJmxiM5y7rS7VZP
5ApJxZ9T7tZn3YD623lbgNvKvGqBg0sqAUXo4fj+gDzQUbHJrh94vrebjfNcTBWB0O+Jo3dmrWU6
7VBCg26qHshxl/rEjxJz2BcDRUPUOM6QL1uzMw9smG2ulm4AFaNvIn6OQOd1Gs46ZdMRCNjzCvRN
416ABDMBE40sZ0U1bN3HHHSWpLswsgHYxyw9DZEu8ogA9HtOZuCRQYrNsdV2FYmfCGbdG1VvIN9u
HgPFNGVz/RrOzhIgYuQoZWETTR9Z8JSXcYijf8qGviInmehyA8Ivp3kpPKoXLUbZTucBTh6+UJ2F
rZ28kGd4y4TT0qbhEs8tMF596rvnOY1cFP3cUXExdVRmutqB6wTaDC/nIKdmM/jFVs83KHEz5NqI
LjwcIGV6aqvwCnIOkGtQ3vNnzYooKpBcxD3oOOtx53y4F3QHTqlLXZOOzVjFl0vsdqltN9v2QuZ2
C3r01ZiDSLRm7z3r97cRyd0VicXwoqI1u2TT1vLDvnmoLMp2p2lfoE4NApMM9hj275NIKJZAp88V
GHRmb0DuI7c7qsaT2LE4FK4l5PWYBlEXu6+zSzcmEbSsqb1n0MhfQhuAPjDakkn38G2rKYFwKF3F
0AccGL5y9TzdQ4fHZm0Mn19l1dSBbFpBJ0OMC/4wK1Xt5bSA6gDiGqPP8Vxl11mPe3yak9U9jV7u
XQE85vJh79U6lZGssMkCTe1pNc2qKTc5Q/vXKtboec7nFjpjHE8Hs5AKqm3VvgCYue9aNI69BO5P
+KKq9hFEXo+AlFQiAzKPwTmKoXRu6TudUzKtIJPmzWnwFsHBBRBSrVZbA/EqK6WuOgkZroAuS7jD
zvL2usEcJtli1n3oCe5nvVUBX9l12rMCzilUSlu/7kyrpgG5gtA0oHJfQ3g1T7268KxL0/GUTVV3
YH3A03XcKxKKpkdVPMmgb6gP4KqQNOurRZRw0oCAFrNknYV21g3bgS15X0MZUhZOO7Sh7ks+hnw/
MJZFfvBROKv5g16s89mzCRqPTM3FZsP2GjR2N5NNi2rqbdGStoezE/kqjN7pwN/NakaX8z7mQau1
gUYsRQ8bAKyffUDITUzDaYv+VfR9/hyUfNzrbcJDKJEgy5XsDa4OHMinRS9DOx75FHd/8FXdNUeD
3ex4hNrdRE2nFo4TAHrCSK/5Ml4oJjZSUoX97eQtCOSCTH0D7XLKoKKucidQ3fMacBb0xneTXOJe
LI6xu7E2uyimCXOlRwVt1CGIVUotZAaqGttIi4/YTCMCYTDMAC9M49JRO03yBfRzEWj4aahfLYAR
psOoAj1lY1+BGm+2NGg4PDLc+rD4pxmwAmPZcOk7OKsx2nsQRobLZfThLaJ+ewVW6++n2k2kME21
O82kdR/2YP0LUJQqUVTWQh9cd0P+fhyButMh+cBByKf5M8BAaC5yMQ62XOuGLCD7bjLBkYCtD2VF
Z4TLBtT9V8uS+mskgX3TOZrk66pX3d1WkV48EPHTab4oSMItnXl3angSkDa7FdZRQ266INEjrplt
5Us3WYu1yyag/nlWdzsIGNXwHnu2goIZt8kVzMM5Ix1wl3/oEKKxyLsFJI6xidsr2F+ohT5n2D7a
DoSl4zbfw42g3aoKChgOUmy7dPXRNK3NU+plD5my3ZIFJa5JNy6uatHr3sR3+6T8W2l9C5LVTtKd
2ZCbCzsofDHgFp1nlKRr3riVacRbMp7PMyjNh2Ex6k61U39G2b4HqEYkvo88DRyymqmeZqHtLk3i
9Jrlbr20QkRRYNlMV9bMUOAoyUDrAt0/nFgGol9usi0U2RJGEBj9uL2xY15RXQ87g2MYdLCg/S2B
3kaIBEAjNVFISxDgb2rTZpfZ2C133kIToOc4QEO79A04LJiGH/q57qF3W/16nYYor5fmYWf2TWY/
KgCtLzccO3sWEmg10IqvDKBLrua6TPPYkzLhfvAadJDheQOnKqqDVOMGMo1Z16bo1zE/HaZq+NCq
tDjIa2LCuuFjanWLkk8gQY0YTvsM1ZAKm8nhlrexxQURXkHHJGa0FX000Ifw4NNNJUdQtTNl8rc0
q32AwrkndvC8lz34E46n6Kp2+VmCYwXg/Lrez4Ualvr/c/dmTXbyWrb2L+IEQghJt8BaK/s+3d0Q
dtoGhGgEQgh+/Rm87/6+stOuzNi3JyqionbYZRaNpDnneMbYKS0K8bLoIhxTo8mIrp3o8IINow1z
Do3yE9NLtV6qAURuilNyjg6Nk65LR0fwISSD7aBQA0V/Hjad3ENCXDXuYxqbvB9p8HmAwvtDGjqj
GOyb+RYnih+O2Kjb28qM6+cNyuozp/0K5br19c9iNONwcL6zL9Ta8sfsfDPhMWydzUUZ1E0qk8X8
XPFIq9S5hPc4vxIcmWMUPy6AiKps7PryDEooqTLBV/eFJ7L6OIexVmk5lpi1Tx0wjiwUNomw68ii
PiYzFLS8UJJeWcAHdZag3CZZsJptxeFF5XJhBzL4TFQlx/FQM9QIskswuBgtCLlDgsN9PTRJC9ld
9z1BU6BnqPvR1Hmej+vkHjHtVHNqSIDjefEETRw1w9SnrpgYFjI+huZsFG25HLmf9PahCcpyyrek
DXVWLg236DAE/8HR4dyHvPY/gmBQU6aZX+odftsmfPNlCO5Nx35LXd0CFzEuiVXGxk19KQwIt1hN
BihJMpMxnSKhkjxE4U+zcmidPvS0goA2o4PBz+JWt9CLTbkOV7Wc6HUCsfs5VsXS0SdLTJFEz7y0
4ZYvs5PjXKezF5V42iyrx3vMICqaS9VZdeD404/cbOF51VRliZNjNN+2JvYkl1E4lVeunnAgilYb
ltW6tmdhvww+9xXx0PNWgQHnMPaxv4jVkNSHJLGBBfZWRViN3KuXJFJa4wBOxJrVm+pkWlcd/rd0
O/Ylax9eB/1qPgShCXGgD2v/ARxE/KimVrDMJvtCDX1Rf/RNNUpMB/v1yqnR/4xkEH23qsNBF60a
PVAs/DSmw4RWP62U0g3qGTaDZiOLclkEbVJmbdIsd5ZWdzYgYCeGthrv9EqTJi3nWVanFuLFJz8H
rDmEnusSHwxmxhlgw5Ghj1+r+IBtQOKcrWfdnZdcJ+YTUbMIr+TWsfrQx+2KHXCChnVYOcGbSqNR
d8m4n68b9o44CuvwiKnJgq1FJ4Gi6AkLoa5a1RVuzDfROnHuwsqNc8pEW8QnMVfeg2Jgi46Ay5Xi
Z6dx6mV9TwFuGVWJi2VY5Pjk62rub1RHe5Ez7TVmm2FQTvai2ASbn8Zq8aD7PPWqzbcGc8B0kDae
7zsvt+Jy8LyyV+PaurHOg6QT0y3GRlPo0tVYDJzB38VU3Y2Wb9M9BSe4fBFTkuibclisK45LVFB+
iqtEgtuZ8fgOc7GMGGxi0VpUM11TigDroJLrmCa62+r7YbICeJm2XIK5ogTtpV2lhCZlAYbhmAwA
aZj2ioA6G9csTCSoq9wlhqOpsd3Yuzorq9rjRkdZKrBZkqJr++5n/MfwCNlpxCMLAW7So4i3QaON
pl7ylDXBWB3NtrcgodbJjyoKx2vqFoZtzXTddiDzErAXMJHxdlrnHoWj7ws8hHahmE6yOuZovnEX
HYY1talXG2auR5fwjO1QQfIPtni1zck2c+VoNkY9QXHs26idf4jF1RzTz7XDsNCyvv0RuULQMVe+
Tfgl6bjUl2FkFJ7aVPYQkNSEB/FS84nQrAsdMD5827U3V16UZnlirmfJjGkahIC7uYtDjplZpFmR
gcUpKUlBiQVzky5B3NWPOLem5gOM2oDJmirZKmC2zKjnNZBRfyqoEeayGRmrH7zyK0lJ4qlEcz4X
4tL36+bRTwIgaRvQexAD8q4L+2gFVRn3Cc1nlHNdkRpjCT+jfRLQ8wZaS5SxFrPXT20xFg/QfHoa
HfxEpa5PJRtV489XMnmyHaxLfClO9Uxs4MA41SXF8Lih41xgqIyGieuMhpMFhrMuCTbb1A+DHq8W
PlIcyi5gJmkOJVbCtB0S3sKg9a9m9R+o/e7f4fy/fPav6v6vYv//o/QAMPU34IHT+OPlfwxyOz2w
//1/4YFI/h9IhIAHBKxVEYkFdLF/2QECzxV0RAY7Ob47eJmh/vwHoI/hBI0FZvLg/EK5Ewf/PzgA
f7qAjIo/+v+Ig/+GGyC7jPg/IguPiEjA4XMA/sku+/BXYqYogJorzgIA8EV7gRn2dosyvzoLvLQH
EL3zDahGd1/PSQEFnpJzYQf6jmz7u9T572/AYxCSEQKVhO7K4S/6o09q7Byj2UHjmJwBWzY3nATj
5bDGIv/lvfznA/3VMPC7CPnvpYRAoZyQHeRIXqmqHrNq5kKUzeXctzmcAwuKXTM16h2xk+7i1G/P
FU5GTCIllDSSYAT86kKbXZahTHBPQxCtEKfEei5iYeqTxjK+WXir4pQVBvIkekH0yeHaJsG5ATX2
wtiqrp0vg2eQANg3aDIOoHK3BBPqlXhytrgOc1aTzH1wtIWbwFtz1zSHXi1rkq7FTE26DQW5jVtM
EwqGX3LwmtDpUBq7fOddwg+TX6CuONUg9qESvN5LBc/Wg3d6p2oXTA5AVGF/SiE8bHIfjvDqMGK4
Fl9g4ti/J3f/8WIkuFMJ+J6AlwHl8ep5eQqQigdhCX7WvyTGl0fMHpqLt9/+PzjFr28FSxALEV6R
ncXBh//qKsbMS1QHTZlx0AhnQRkvl2vh42zFOnkGrowZeMBWmyaTWTBToPV9HERlVo/QtzwGj7eL
Et+DtsQjevuXvV4CUQRHPTTUeHfUwDOzC8G/LIExaqzWA37Yhvo2L6A9rambIfdWGoPSt68VRa++
TVwMOxIBW0Ox5mT4SlX2rcetFWuQRqgSnknbCJVV4daelb02L2UTDwDfMPD/yKNdHVVhtb1EpfPq
4A2KpVgASD0QsjrQ7CvgBFqFUKNd0yYsg6ITwCyhh/Urhm5RdRqiBt1hOE0V9MthMOKdJ/e7RI5t
EzeDuI6QUxpHMo5eYQUzagrbgCvEHbTP26jtCd6OOp9tfD1E8vvbj+4vr0nGsM8inkVQBpf+768J
PWqnt30KiyF8cV3EW3wCmbPedkFB//XP/++4xP4t/v6tEolXlMBfhZ0kYq9urOqKJkjmAE4ZV4f9
odWArY7OyOTAGhKsZ4McMAnnLTQQaDRx+WNjo7zz5Sp41kINYyjfytAcY9AK8hBZHmCkwKvk21gW
G5q5sut6tOQ9nDDKrrbKvWqGGxdw7wBUl6XL4YSKvqJWq75S6tc5w6gQlRrcEN1FxTEYztrJRv2F
jeGzunU44O6XbWXfPBMaYzAbDBc93CEY25YT9iib9JvKUH6ENxM+j+rMoW1b3kFZot/5hX8+B6xw
8Ew03vEM9opfaIQ00QbIHEOnvjAZiYYWDUbkq3246lCD9nr8VLaAfVPM5pLT5shQHQzog1s4RNR3
rycGDjmm9h4bLMYQ0Cy2T400+ponLu5SpmDHOGoH9d5vpYddw4jm69ufGdlX4Ot3j80wSuCLoVDA
Xp3KVo8YZjFdZj0o5/aIMZO7pEHR56Wc6izsKr6PBCNxsszYHENwD9lwhblGA6XeXKd0akqXXAA/
BKGfDDRfMBVXeWsbKBpv/9jXOzcWIDCY//mtr7Yu8N1YoPueqhq65EQVOmOQ0Q5vX+UVmLK/WDA9
DJkBAFQATopXLxbjIucqPUAA0679pmnT5COJmtvWK/NUjpDO1lUU93FN9U1E6AqulwYeEEfI5ru3
f8ufbwc/RcRAUoCXoA57xUsNtU/KwvRlRoaCZxOg6wc6LolEP4uZ+0Ax7s46kYzvXPbPnQ6AqaB7
/AcHjhq9etDcFCyYY9QuQbXNQM6VuWK9wdh37Rr0ah18TG/f598umMSoWHf2EnjCq0futw58JSYd
WbRWNu/WPjmziYG06CeSesvbdw6mP7+kCKylAE6LHVb+Yyj99RC0u/g6r3Z/xcblA3EwRiZC/tff
K67CgCOyJMQG+7ri1V7KUS+4KwxN4rNpCccckTj8nZr2r/eSMGi2bGdIX9d/i+g4fFS4FynB6rOg
MRgg4VJvv6G/XYVHFGV7CFIMH8fv51Fb1M7BeVVmjQm2PDYblBBYNN9Ze3+9igCPiKqZxeT1E2Nl
G4cCvteMD7PG0M9SfbbY2T+8fTP7svl909v5UGxbFPseMMRXh2sY+ZphNonX3yzLsaeeHgf81VOj
muQcy2n9IFU8Z6Tp6Ds3SKI/Lw1glEgG7g0wrnh16cEv1IwF9rDV4B8PoUU9WRPMRw059tBDJ876
xm7ZhmH7cY5fJi2fVI0hQlHU/TuLbt/aXz0FJHRIkey9IoDJV4uO+Wiqqxj4GB42aDvT83Sl8XAm
49Vfvv3Adzb91bVigr0EJyVSnQiYRvz5L1VnUpcj4Ky2SPt6kx+w2qHAdWp2gO0GHscZXFnjdJq7
JbpmsMtAyNSquGppD6WCQD/4oIqo3o0ibTNlPp4hi6PsZsGxnatG5/M4b6CYN8y4Mgn/Rwcb3boz
fCDTp3RCeVumYE4cdCgTsvIUC7f8x9Dwv5ZRf7lFVGoRQ4eNMyOh+5v/5Rb9OFQYIkYyLV0IdA8j
H9iE7Hy20aR9ZzH+uV2iakDBhkY+5Ague/XmiAV1HENaToN2CH8s/Wqv4KduchvJn73p7Dulzp93
xmS8g5FoGXAM7XaFX+9Msral24LLwSgioIwNGBpbq0gaTCR8D979y/GLm+IUmYMw7hNMDX6/GkjU
Im4mVcB7Nm4w9/HuwoppuNgnh8di68LjAjzhQ6tF9DBPcjwPaQOUnLDm/O2P9s9dAuljEY8lBgV0
J6R//yHUidoBvi1S7tbhY1Qu06n2o+hTM0KvwRCz2M61DtmB1C17pyb/85Hv23kESBpdagi7xe/X
btaYtO2MR26BRmZAzWJM4UYDpQvz1bdv8/Weu6/HGNEZCDBACB7+5/dLzTA6NVOgUHSr+YV0MYzw
PCr/y08IxAGwb4b3StF04oj//SIEpCExszOZ4ltzU27KHVdfBVfQV/t3LvVPH/brvrZnMwAxAc++
z5oQ/vD7tVTD+qjtwwE26dZVacBlcVoLismTW73HwJg2jJ5toWfbObDHHeuCVQo+QOcJoFYFfjXT
rRE6C5tJkmwYO3NlbIPIBAzvHb/HbsPmvGOahZntYNxwwF9BGIzb0t/VouH6pJIo+PjfvifcVoIO
FGsf4PQftxXHAyxt8EsHU2vPfBDIvHeImXj7Kn97erFEu56ElNN9d/n96a0VhjazHm3GOmc+ew0V
BzEMS6COMiyjz4PbapOG0s2PowugxxPaawIyRZBPDZIDXOZihCssskaBwAp10DWp8mY0oJc11C3s
3iDCdLZgYOBvN+iqDJPxyML87mlBUqnHcHhnu/xj9IgvAsYGGA5C7Mw4Tl7dk1xquxmlxsxq9URk
i8i1BcBovNb8Ip5iHLyeRQ9+aOunonLmCm5D+m9o1/96Ovy5yrDOsL5wfYpO659d75fTYW6B/ukC
AQpL4fSxBiaKbWMr37nTv1wFReBe0cRIUqGvt6zSWaWWvrMZMRBahyhi565w4eHtb4Tsxd7vKyzm
SFtBLUhRpMndbPbrgdBsDgU78WOGEmL5aHgrf84112e1KcQTPJdNDsd6NR+aOgnzeor99bKIMOOO
iWsFMPULsat5/K9/1H4Y4tDgDNMt1DW//6iKtHAadcwDgHhoihTOb0RZZKgl13eWyF8+J+xje6rM
7vz509A0rPAKlMjdyLjs2Xy1xQy4V9IxzBSBWPEmA95VdtnI4249DNEMSDWZWw5scS6jp7dv+483
jkIjQReDL1ziuIj3P//luwKeA3doPenM2qK+Qh6FzTGndce3r0Jen4XoLigOCQ5PTYhT8Y9GFFJo
XdgOaRe69scBxpgjJivj92AQxXOAcVA6sAR2VbKG/5gfoFbHIvgSjlHwyOAVOHlkdEDwLILtsgJe
cKE1n06TF+wxTtblnQ90//5++z73XwtmCcnGsDuGyauCBTb4SXQhYPClhtqLnS4AF4q+aGLTe0PB
P9cCJmeYp6KZQM0C7vRVueInIN8rIPYsWopun4E75FhsIE3iHBrufCi1HaezQEMFzyBJV8+LtHV4
8KjuBKIvwDXDxARA3Q4wU7z91v7ybUg0oPvvgxkeo73fv41IbaQvVA1sdOrUpW8Xf12o8Z3SHtFy
r5825dhuGDhXbAjYdl6d7XMLmbAsWw0rtZog5RQbA6oYDk4dIrg8zn0V4wXAVT6ZFLkNakxjHCif
le1ANzYNDz639Ro+27mPPsZdoh7bZh0PXnb6WSOBRectbBZfh3UA2IuBqyAHOq7kOtIV7GMouAHV
e1zhKS6moLyrvdu+hx5NTIbq0peXbPGg5PH2vjQ1CX62dNRm9zgAMZaiKD7YFZIxoIeOn0/EyhfU
1mIAABp7eqjEFou0bHtKMwGmPk4rVFNQQWSrvqEVEBcFZJIVrvKeoE7ULPhRA7d83JSNi0Mclhss
1Ib1A1gFRBkscim3Y8er7oth0+IwpibVks6hxhwc5BJ3R2JW9gJpXdt8FaKec4UZY3Ls2BpGadNL
Hee2Fz4EiQDJ5cq7UNfnApjqF1YhoQKzuqr7EEPQQC5TmYTuQiJHyUBaQQhQukQl7U52sqQ5Uwbx
BClhES0yWwEjyrdRbB+nrluDU63AMYPOHp9HcCl3RVIivgMtKsoNwLvNDShs+4HiaBlyJ6bmxxAt
9ouoVnXVF1O1ZGU4w5CUtFv3EvqkO4CjbdfzuIRLPJVzn0z5KNlOyvZ98MPAzuYzZDZsHwIA/FGK
gKsgOp9YhMggFyVWp2Uspg5Wd1Y2WVIFMByZeOHfYD729+tSyHvG4ak6iJUAL4QsNX8FvY0JMj5I
WmbUjvpry7phTZXatuuuaaft5ObQ3mDK1H2q6Ea/JJDDAZmsI9DvqqSVviNJAAa4snVcHX28omH0
Ww9Yj4y9rBH100ogOD5K5jyUBWTydW7bG9maSRy2jqKqCHU/jzfzTNs1RxJHOQKYKlSXM26RA6aE
MTZDAthORyAxhRxgea7gj6Wy6fJ2mvmPfmMIHYj7aGkxn21goigA+wG3jMGL3+puUUBBO7hdz5zo
kiT1a4CoCWbGBrA21IIcCSsE/e+CkJA0EgVk+Bn2ImBXuNmb1stxf3oALXpLwLMpFm48Ddd6aYAj
TNNl0MvYHIO2QdyLbwv7NNSBg5jTqupTPw6WZ0hccF/aQo8iS7g31RHms+Ia8i2NropNVc8OVpjx
w+zCNcgYHRZ1kA2Q7sy0cHdDzxHdfNB8UPD5QDxIsqohmIE4n8jxEgPw4bmuoStlxEXAZtstGu41
r9DTo3Zbf3gn+GUzTJE+8W5xTw1AJaCOA8pz/Jy2+2wdASVsPZ+uSiGGBv9OG5yTmvHPuqzmT34Q
CFjaa7MQyoayWNnEAmPiGzDoOURgz2WzJjaCmUd0VzBBAE/SzQx1oVaxBz4cx1Ar7BRGU0787D/3
rEKOFx/cio0oDgcY6cY5vgAdEYUX8GAu6gK8PFasjlx36r2gKm1c0z0Auyz682VALlKOJSzppexA
+2ciFG73GcEknxtETpxs0MAD1Xokux2nBE7XrALoOuYQF/rrVXsYfvyigOYE09ySvEZcyUmSkvBj
BdQUm6JYq+++NPDDdtDkjwFAnoukk8EVQG6J7yYohm97dASuioHtnS7dIHORYN/OGtFGLwhPg0eS
DkEg4EAC9YK9c99hVYdQmZJVNDMeTu9DWRK/QvnsVHGcBYDh87CyqPCtcO1wFoZt/WxtFFc569ox
TnlBGzjcJoRUpFRaeKmc9BtE5rZGDs1aoeHLY9t0kJnkiKiYIjIUPNAwT99rdCZ9FkULBbSHSLnw
zJsmNAdDWffAN7P+0B2vNRwkln6K7VrBulTS3Xs81RIYto+QXtMkzZTrftwckuUQzpSi04PqZbfa
Nfk8NfF21yF749vMtViumMSxdwZwagKHZBcoP7VEu5kqNNFFruawz5vQCZtWc7393PpkefQR2HKg
16yUqU+gWwFGystAnJyazSO8FuxYGXINPyW8SoW75DAYp6YNsU5reA7Lb8HAv7UsOHUldCRV+LzF
ck/hejwMwFfbZn7qan6HCJMn4fDNQK9Mt+62NsNnHTfn6CoPS9P8CGt1RP0MQ1K4H5C3oJZuCpTp
s5U6F6TNW3zLgvVzmnh5gor3qEz7ccLxHg/TJdgN9dir+mZZ3SVL9DfFyU4VI+3pcz8/NWV7EPSF
oJ2D6f48xr8wrfURLo9D3dIjjlZ+5OiQ8zoeCZ4q3AsbRQdYWdxGWnYF/VKCgUy7AfNsJBLdzoEO
27Qi1fxQdDxBrBWT/gwKxCXmq/i74A94yAgYwSls78qC+zw05gRK62l27TEssTCQ9XUN7xG2XVBi
CNC4R7LRuQ3QpSa+fbTj+BG1xtMU7PYJWy1fwo6PZ+HKT+CsviQVO5hJXpcRu8T7f4Al5JkF/Rmr
3Zo2NnoQQ3mvEn7OmmdRXlPWjrAxQ6FpcdZd4iuzh2H52ZjyAl6Lp6KVMISV9pkM5TXC/oZU+WU7
0a06nzyEJZi7HmGZOC0uAMEe8/MxpM/FpL6SscuMjRDd54YTpqTHAooT7LDdESLOJwTJ3ZEKo7kK
mk3Yh49RbRG7g6ynQYBfV0HOcZtJGmzRyfbVIwXzjaA1moPuUmlbbQcT6BI/4y5p2SdHlo+B+UQB
+JaBgrFVwz28AB6cOqxyf4VUyoNcAA/L9rbQfs50QM6R3UO/iBovHtaCjAaLvyBVl5fFerlsPqs2
lS9R+L3HB3Qwevte0y8LNPuFrbdLyT5qrKd0TmrwvOFZOTPzsBAhHOZdyOjCWl8Ooei/x6hbVu9u
eFeemDFs9zss+WDHz1Ew9XlfN3e6Hs96hq9ClTAhbfM3LPzbXqz6HMaf/jBzbHGm9w/zuJgU5oMX
UOMOIXxwv9mUtCOqJAQcASPsrhc7hFdjWMCp1RvxscKnE5+HC7sGa3Um1uksLDw9E7BoNw7SMxdX
hsWAJ3sL3pgGN4lqNhzYKED62p8VKGdO8DB/71RTZVs7/lBR+7QI8pmPlc+QmAlaOxhSGIF5eL4g
MQy4vo3DIkNIV3HVtMx/SDoafIlkSb7DQV2uGfJK1xmDkwj+lnZSoAU0KeW9FEOkUoZGHEUk7aTM
7bSaBy8rI88nW0V9FobrCiPZFJEpS/BfflOn1aRrCseM3T6prSUF3F5r3eWuGOSUjZVrbrgwCbz4
BgMvTfezZYpg5cpC1O0kNZHnQUZVv7hMjn14QiJnDB1jCEgeT6S+LSR4zazFskAWX0ID2Fr6BOc0
W2V3y5SCkw5OZzhwLJ22+AACdydUBSq+lPQ1Sp+wiCiiNCNqEGInSH9uCjTbB+ftiMubHumIHLoe
/gEr5q/oGbp7E1X+IU4Wp45NCZgXuKoal4zFzQCLWDD0MjejEN+rWVVfbOwKfL20N/fcYXnlRjdw
tsJUuGADswHLloGuInWYGF3YzpsJ38/W6RxZTM0MitOOCiFZW9GjRm56uOG1RtpTPBrTZh7Hy4MA
IrvhJKyyMJDTYWvgek67hgZDPpvEWXiSZjhQSexRiDAPt9CA2Qn+SiuSB8lM1wIXSPbIVBwoPgWm
DesgdwNZjxXg4zgF4E1+rrA7t3hOo2NpabSLYYWRfM7pQpnCQbKgwF1gjFqx62rlLg1HQAugPEcf
qAb/cWOwxTZZiCqNHyBXlZdSjTVofPhKW7CdM/upOhNAuTFz+TF2GJOkjOvqG5EBAenf2PFDANPg
Vb8i8w1vZl4hSxYzyHlYc0N46aNJXXPR4nBPlA1g6Sn5BpJalRtOcWRtYv+WPvq2QdY0hxpA6rNW
AP9zDCmKD9xM3TfYeiJEX7GOfI2KSuL/RDYkILTZXjcrJe156zaYiwjVAIVqs0t9VTdLdUSh6cqL
3rRyzQXsITM+TgNQAXbq8ApBLFacYYjUjFmZyPqhWUh7GRjdf+TN4G4waMBtr4HF84UyGezTXwy2
0glhfxroR7CzchvEKtZ3HDUG4m3gOuoimRVkw6kukHcBqgV0uYDKF/Yd/PtDea5aV38qfQeja6Bq
Dn9Um8AL5iM6fwvhfL0LR0WxqGO9G8dU+wFxr0iiU3rXe8HdMJ8iGgzuHl124pOSgHZggBVA5nU3
LOcTJXqvjsL2ErhxHWaItEv2jLmivgeYPss97whKbp3M6raAURCZqWpN6BnbRncz0hY5A8vYLd/Q
Y9QgXOhm7XFwTX9NuKnQ0rdB9W3A/8OnpKG8xfkrIpMbKcWcDW0vUD9MQZ9yPG17RwrdfUX0KuQ/
NwfR1z4p+muQDzPJQJxz5A6g6H4JUDTf16Td0BWAHhandoqVRq8kMHOEk2KY4UWJKjzRBW3Y0SIi
giNHONT0GPQIjk4lYBvEv2yOsTOQ8a67g7A5DjlftvkF45YQZpmWysekXLo7/LPusyaAw2Etkutj
JVHiAn6fQWuLydifxHTFg+nV9NmOCUEm1aRglFOYGKABGgDbp5j9SIfIUFudjWNX6WMZruVwgCcD
1WxSNJAhpKwx7ljhexxgg4sDj/jYDeYPBKMg+ams9MdCgoKFtc7jz9ahGSFxJe3tGGi9YN1rFJPB
UA6Ix8WcgMM2sTsZqG2Xq3oMquYAH0iE8AZbmiajpcd6cSgBzkWJhgZtxNCBlILH5PvCw5rnjoXj
xx7Gc5tFFmkX2Rry6mJrii5GMPBiRc4VPoAU5jHYUJqoTU4tZ5dwhGB4MjoFR1fdBZchOlRoOpjr
6nCu5wxt7PyCEUwHeyEUeKROd6gapzBgyLWcgxmRFdhDhwwY2j9/uxkfuqVD+S+6pUBV2/j5A6rZ
YDog0RoVVrkxQGKyYtXdunblUxkm03M/DRUOr7JdYiQervgmgOnj0EZQBHKXbbBye4QtDrGaMDzJ
c3xzDRyhrUcg57g0K6zGjFXkxHoRXhAL5ij3EycI90wqMeXLJss7xCf0CBZWSFtNkQe7ynRyDH3I
JHsn0i0O7CVACBofNJzXBhkEjl+HsQpK0IqGfzZdAv4eeGj4dTXoWo9uGMPPczJuPyLY2b7BxxdP
53uUwbVdkoqndCmL+7WqZXTS62gfA1QRmLgglJZnxZgMOlcIqTYnNNDwj2GI1n0p4KEFjOUd4mmW
CaOnVNTt8q2oFjDG2LPWOo+9kTW8evMUopaY7Ylqh0SVZdrm6SCSeVsPGEwPY1oESVHh2OrUPUYB
cXiBmE+4sywvyHgyvNnyZorLW0swCjuIsEBhU5WOBgf897hp2C4NTq68n8vyjo0DPoZkAtmdNhJc
a4Zk1TlK52DbENg4Ev2ptTP7TkIcLziZ5gj1Mh3Q4QTcYM/b6u0UIwr0i2pkSw9ABBFQrIPNnM3t
2rxg7p9cU9/Ym35K8E0h33RIjivV5oMaJv7Yua25RgIINrGQxcgRfXui+pfBMmLdwY4j8SlCZNur
Ya9Tte1Nj55RFAwto0UgBnw3n+MGltS3r0T+FOISsMmAuiMJBh+Cw6uxKtJ1ZwtYArWD9KzDIpvJ
08DLlWZtE8B2XkXohvHlY7qVTcgk+M6LCXOOgoTBAkdzjGAYhlyTFakpg/iYENUhz7MYJ9S/LUd3
LJArE2AbgQ8TzUCMbrEYdfXC66plEJs7uPZ6EU/JOfVgghAlYZrPGIsFPI3rZvXXTV2gY0HxBwc2
8kdGDze5FbiGROhMPsMCXQMW8va6stzEBwev0yOZkeeUQQhOWvzELgov/y9nZ7bbOJZt2185P0CA
mz1fRVKy3IftsMPxQkTLvu/59WfQF7hIUYKJOKhEIZFVGRS7zbXXmnNMQ7WX9Uplsdi1iky1aBty
8IoRTPk7Dz57qzjU3hrcPf0O5G/zt8nn5mfGQbor5i7jCD4TtbsDdNf4g55fxNiPrLFyNdZE+61f
7IdOrLS66dhyoePZycHu0iYdovdWyat3PobtY8LHCsK5rqVvQCKoz8G7lEhJqP2UfdEwP7ydVQBG
bN+1UHdESl/J9XO9tZ001dJvdZQgWChqHWqRDPI3uRrYaEg7NJCdhOWub49NCSlbM+viKZgYlnqw
/Od3ZqE48qV2zsVengZKY8VsKh/NfB+xd2Jx2YH5kRS0oWX1Jgtt+IrDp5foCUIi3uFeFJVr0tbG
cswoKtjVWOFx20lNyu3II3GvpaCnPXCkY+CiKUpjp+/C/DmhPKIApFq95eziv1HZUxC2+M4kr+m0
6G+SZt3zNCbTXRuM4UscQBHdJYMV3ER9iuG0hCAEJVpj693aFXPgLjdTKAkmDKRW71823oblYT+d
6Gj4UEh50HkfmGas9BBFghw+ViOG32Prw1ehe/xmIRTxPfpos+51iSo6R8Fn3zyKuYtYGIHJKMAT
JORBZjJKLNVlX90rM+2sXY2C/EGZLOOlb/B18YnO5g53YBK8zr1sDBtKK+18YIrkiSmRoWiYNCxz
PZtsiyji4rcOdkz2BIE1cPVbM6mfNeYM73iA+4ca6+RTiaPsnh3i+LUcDXU41GivGU4gT2GiJqEb
o40rD1dNb5XlAXSL/Lfq5/rOn/3U2KNn9eV9o2jZo1/3A7vuVIkw00u6TttcSXyoUVEfu0FIZb7r
kBv3QJdE+6Z05oQ9FZtci81yHO+6JtMtJ6Stb/ANxXQeN8wvjvoojxlMk6r/mZXq/Cstxog+Fq8Q
04bezr+mAa1rPhIUcp8/ABcWXub3qH8Z1iHBX7sW2FTkkphQd0VFod9g4fE9o5+R+0vA4jeOdaZA
QmOBwlHGEWUyNFNN5XRuZtd2XTd2UsC9jedxLybeIFjP3V+9TIr0aFZMl+gSgO8AUdRS/ll0+jpP
Ez58tGSJjPj85MX52WNVwuaDFgkVAXf49Adh6A/BHjcEjcRBeTehtKNmb7S3fGReoISpuCmxZj+o
OSNF5sy5B/3+RelGurn0MK4rzdbdqWloyGm+v/HjLv82fhauGgPLwuozNeaFlWc0LZxJj8ROgS2y
1wv/KbdgFm5chvMhNPJBJoyWYqGDQaZ9ehmQucVKDfqJQm9gKDQ1tfnXhljt6BkoclvtC1dfNuEF
9v+9wePktECt32cB0SBomOcvpm35tgnUyevGJL+2WpmpBBEF+6JW/K8bP/fCmqXip0MeoWIG+kDy
/nc0jw9VTflSFHChw+wqiqsW3pPd7Me6UQidCOs9X9PIhcHMaIAf77Ht664j2X+zs8B2EzaaTwwS
AtpPqnxnNQGYlDnTQq+AJ7BLschvLFNL9bJaZGldAU8lNAf+7VphRF6HGNoBm1Y5F+Ye9kjgBHbB
nVWMX0UnR1v3c1m0V8dDYY+IYtF8qzTwT+9nJ0sLsmEsHEP3+/uYghrrtlZ5Q6bXR5R2+r4CdPY0
mEpJ4gYkA9Xs6wNLZ/aPendeeAbYLM0mag4dTezpD5HFlEGy4igA+Ns/Utz43mwN+d6gJ37MxtzY
kKhdeGdQhCPsoznL2X98Lv4j2hh9WQ9hfi8LTJ0/GFhxv2VGb95C3Io3xvOXDoWemnVDwwEqaysp
hCWF9AEHBklyEBRA3BVYLIlPdbjLI9vekImcKQF4LRG8ozeAaMPaubqOgHwCeJK8oLLJ/CYabVxa
ejL/cxG+rIWCIQUXj3NbyRqkMoro1YUl0JNZd5VxlO6jXORUvp3x+vk7fP5GMP+m7YOMBB8szpPT
B6PQ7YGshzlzZoBHUKTk8kiDJDtWKhP4Lkr+VdirGTo1Cr0YND34B9fHi/3CLzsaH0RDTPphIMOO
mTOUYdnOrIdoxkC3sXqfr1EEY6G2X/YzCGbWsv6+FYMpGr6rKRYFtr6K/xyTk3Fn1sI8JE1CH7kL
2udJWNAOs5zEgH++wGRw2khcGGQKJGWnF7j081JjU5A5WZTr9+oQg8NXqvo6AL7mBiqV7ufHg3W+
XnNwY3IsjHzgm+W12rWI875Turx03O/Hpz9Px+Nh5zlXw879Muw2Xr2P3eDp+nZyrLUFmACHyJeX
Y93sX/Yc6HA4/H2++bJxmPOX7vQoq9KYcU8m1z1HGZu3saCRDwTu84v28WE9PxGNEhYBIzdpVb4W
gwzAYjmRymu+jreVMz32V/pNuoex4xRO444HdAtHRsaBOz9Ke/v98x9wvogtyk1o3ooh415VV8dn
ow9nUy4hC9LWgkYGnMNWIjA57Wz989XkUMTIQdvGsqMaqyWsxNJMSdkuREsleANtI/M5sv9VUc8y
KS9KXgubGb6itQsE+hfTPjIT2M5E6Qv0Wf1pghzjVUm4Jeg9VysuNhPINxwFCrsuL8/Pfz42szEg
XtGrhRJsdNcjugunhijsVogZUkYYcvCdrLHBjbEc7GOyKTo3UkpjA+h/6Rba9E4UdGKLzXD9KzCn
L2apmPatIJpl6oajFuevNqSjjY/r+fvAtxULGdZZPCd8JE7PF1NSXBgLPjiWouGIEHY+luOsbi0k
558GEgHZ1XEwy0KTvToMkhGilcwmgYiX9d3BnMFV44Wnf7VTRyXzlI5ApgK+P/FfSSa/A861njM8
tM+gNeY3Lajs3z5kjBiShjkoOzEP4RI+UoHw+ue3h5YdpTkudOyE6wvSxAxg0LLETpnquhebg7yz
w3Y6VtB4NlaKZbk+XSigHXBdmL8t6sv1Xe5kuxETMwrmvX126xu5+SVU+8ZjUxx/rRWI/czM4WP/
+wkaREWwrCvEmq+p8gJoYYxqijtuwgrM4kBxLWuku2jN9kbtcf75wC212NM0lgi+I6vHOEn6IjGh
FTghxtjMZUobj06gVTHdg8xobGrlMlQ8MwCCgMCjiB+HoUr0jct84RFXVBtXIfxcVeEDevqIQ/lq
xIfQmMC+7GYqBotANWXaeG4uHQXzC7eSZZf/rJ7walQiO4tCTLb6CLFfKIpnDKqycS5nPmrWQoVn
haOg1GB9X9VYgd0DpcHh4mRTVbuNZCQ/gIAyacrQ9RzpiJN6N6cMUyxr3iuCxKORya3DkM68ia1m
vGvRgzslEibylZpAvsWMjiyxtku3zWoCNTpRupVUVC5Qz6164sKyxuaObwUtO2qKtZNQRcs5ilBE
jtKY5j6v0fWhP7phrvbvqnNE3grNI/Zm7FR4uU5vOvbYHqoa7LVRnSmx5x75E67gEkRfRJu014Kj
Mof1l6SejSMaeSZ6Um7ff/6qKRceCqTmpmEu6ziRM6sXoDRGdC0Wrd2xTYCnTihX76DyaUjf/aZ0
JSv8W48hqVekVx0kZYi+sPhov0drTBZth+C/KtttigzbbZFqx3rGdykQeJAd2at83VFejD2mHYa4
QMsir0dJvJOzKn4dJ5FvPHwX1it1EfBja8XwAhXj9Jq24LAygAMJ+E01+spEwXqOEjQ0GbszxoeJ
9KIz/9yoeS88M3hPZQx81vLxX2A8//0gp0WLsnfggwz5AnFEJ2KAwBClK3inG4dSPoxiqxWZLBta
R9aHEH7dy2LIm4SEKkqATFGxkDDXMx0IgdRDZEkRdcl9wey6wf0HyCCDzh8ls+3JgVp9yUOgq+iz
3MnupNu6I9mNMh00A3j8OX6ZDTwfjJVStJP2XAEZUxtTqQ5YboXmQN1V9esAEMsPJSnEj9KY1Z8F
baTMk9pJue9Rk0s043UDmy/Zp0iVaiB3aKeKheOpDMGPKppz6BEpsbs7E6rlI1EQoCFFZ6f3eEmN
b1JCoGyRlDqATV8e7xNYYoXTW5W4R4UdtK5GYkromG1V/ulg2BQL+6tYMMRmAzZXk8p0VwJlf+la
Xbz1wVh+U1FlV4sntZyeZi3VlGMlkU4I/KKSrtuhZPjHIhZf23Y4MQhhtPqUyoGh7XDLI6SG7lb3
O7oWkv5QJKA7PHmYzT/YYNL6ClJgdReye62IKIOa44IRaHiFrIHABTTJfugEhcAnJahBzX3mZ8jm
7AxRkoNxHlWcYef02XQliGUMV9kEFgNd44MFfRxI19QQ5Go3w3TfGVOi7lsRye9ZyZ+OqSqIX2s/
CyaXkW/9wygyKBW1GiTAB1OJtE8gavyhJIrNiksNV98iRbIklwBNMJKZn7el00mtEu2lFLgekjGm
bTw1ZQ/ycWzn9jDXAZI9dONz4Qo8Kddsk/0JBrHVfxVLY9qR6FFU7jDG5REqmpndZmNfXPsZU9dd
Qg/kNyMXQgyrRo5SN2mN8K7vIqPwEMp3d2llT8qhQfSEuGyUkRsj9rT+hAyuuJ+c2q1ZkkXgaWln
83zCxAQV2PQ9csSxkgnMG6QCoYBWjpo3yYn1m8bMmFzXylRDRcOj5updScopKu1R9yxpmN/LMehG
p5X7IXIjWnmM5nNK6F2YRzQ3lBElJCN8i37joNvBg9xOKkJGzVcZzQ01ePwSuGXsFbKR/sr6iq18
VSS5tJuH5VIXhujbg0R+R+aJRIH5OWMuBCtfApe/8jFxWWicmyZ2mOFW8z4zBg1gel70xhWpvBHT
r0aUKk97iDaKhw/U8xQW6s3cS1rrVnIyfa9r4ffXulK2nSMlRgoMMCxFSw9dTyFtq2JMd1KVa8zs
6pReTRUGCaC9fqyNqx5BRHlvdajLD4yejeROaSbzK7JfU8HOFxGNMpdwmr2AN3by4toangOzCLQr
PkwaLOA6Gm4LxOpvPd+oH6GUFLUHshOoiCBvQ3ZRWpbCkwKjUx/sLoFXFY1KgC0hCn5HrZy/DMSN
DC64Pb241ZqBtbGWO56V2GBo5lm91qGOrn3/J6EO7WtjJoqFHmQw/1TUYExL+iYZvGSWhsKtm64P
HnqLdvmO8agGq7fz7Xckgj56mT5+hCasfpWo25/CbEj3mTxQs6HTxPAkWemMjEFvxXXcZbXqJbJB
jgHm9a+oDorXz7+vF+xEhDEBP8BozUYXy/Xpx2FJX2XZ7aB18kNxH5Bd2LJJS8rkoMdmwUyexOof
Q4bOmQ5ei3qSWfW7FKrG9aSWWncIlLo65GnE1dn4aeeffpOAKBVYwNLVpvV2+tOK0OrqEXgUOolG
+zoxkZCvp17vMFEo8a8m07RfQ5eWAF7ROck7IwCvvIPcXWguu7WaaKnQzt9INzU7CCrhEhX//1P0
Hv/fN+1//pPQfqE0MZmv2RrTDJl58doKx2htAvaJUFYkepzfJhOCNZgAATkts1Qxz4LIpaPItHyz
3ulqk5Iggd7ORG0s6S0p12r/AztO/dj3zVwRj+NHCkJJQ3nQtT5HhhCO/IFwUNKcRGdds3dmBeb8
INlhcmxLpmk7iAoQzKquKhv387M7v/gGxnukAIgC2NyuWzC61oZ6NtMCwRhBdgObjPsMwvjvz49y
Xppg71seQJWyRMbAdHqLo4mnpx85irQwU6vbANpVFe8/P8iF+drpUdYPEqPZgeDWyMl2P592x3fH
+/Jl4xBbJ7KqserS7OpgOQSlwy51/yC78/6QX7N7TvaRi+Vqo5D8IAee1lmn57RqZBrkL09zywEn
Z/Bmt3VLJ71Tj8BsXNXN99WdfS8O0lNyNV6Fe8mZ9vah2Kee8Iq97mGH2uV305Xl1a68UbGfPzjg
KLRlkwV2kZVlVeKSmdLS7qd0K3FEembV86VR7S2r4YXrjU4KFx2PqE2XaXVL4wZ1YgibyUGaUh/1
Vpf3BiTVx6YsCvfze3u+BQeuiNqRZgEtOmGurnSiEzIjAOugVS5QdOlDy8a/juRvUHTruzgjYAHS
sqy9VFIdDFd6HEgbN/uCG3ZBmVgYPmkisw1aNQlj227HwRhzxqtKOdDSSNQ7gK79b2OQu/vJHwC2
9Jlid44GHupX3vBguASPp9dERuN4mREvvtUUjIRY2ZZ01EXSPS1xXBjymkU/n9RMObZeu+VOrx5R
PJoK6N9lhGzZq5eb3mLVjTbDhXSZfSqtPT9batY5lZknz03fTUhYZfGL4N/oO5bNeD8lvZJt/Yrz
oR+DIZmxCmgsWlJrxE9XAsAJALjQQUl6/yahxVE5JjQPpkZ6w8RTYUviJJqZo3NLrRptfjmPBMkE
ofmlDlTtz+eP04WJAHsjyC0aWzIGS2tGIXku6CpiMJN+LPeHSUvsq6yB6VwPZu+SBzdex2ppHoVF
OF6SR9NjG4fjV2A3OGIEhHwz9wGWYvr3mCJNV+ytkr0tfOOAUkW7a5m4bbwAy9q1uo/0wnmlMRzQ
nlnTDISE2XcgEZIEclVbABTtEXEJNsdpTl80Jd3qcVxYQZheMxsSfH6YZa/e7b7DZkhqROoY9IPu
EcuWV1U7jf/cWUO6B0+PTioYQnO9UU2HymAuYyXoBXUiXhW2TxXz2DZ5BZugUOTNo+VoVWPkJKnb
vubM+C2/fv4snF9ZaxHp0NcTTGbJdDz9/M0mWcpM5WJ0A3b3LRKF5TVpO73qZOpcI4yMNo53YULE
XpgGxIc8AGHDai0ze+IXKkwhfGSF9dOe7fg3a5v4UsXssqsw1e50Q63Q4mu928Z6fPRJlHa1xNK1
nW31kMg7otg1MH1HQptBq3e5sUEy/eiBnD5u0IzY/y/TA6aE6wmy3eVoylT6c1ZdiOIxtoY59LLa
Nn4Zapkrux7NxaMskua7ykQZtDwoSZMNe6HdIXAaamSBatFgfJB9dIXF4sJiMFL9CNI6+EJwavW9
7nB/gW1o9OsQp1y48b5cqDdQPrN0cVdpvLBen97WKa5tJQhpZDbEa2dXOc4KCrsQRZ87tMZirxxE
F+8s1OxPTTcEr/AUxID2W+vv4KQX48b3Y3lhVldU4RfZS33PmHzd8Wxg+gP1JqWtZUJ+RdwaASdG
q90wpdhS55zxHTUAZ0t/y0IDsBTFyum5K2o0YfiAlNjMsbGXR6u9zmcjfdbNJHoWoF66HR/Z4MB3
odsllmgeUlUPbhphlFcmMWZHhv35fWK39i6JquIoSfF8JdiUJRvbi2Vjs7ooC6gA2ilfB5a3VZ3S
hghBW0iUzqQO8rs6Ni3uPbm9ITCjvTVJz8TK2pdHG77LxhN+6S2klKBqsFQFsMf6w9jJvlrPapHB
cexKsQ91O2Kvin4nQKlXmA8hrgBk2PHcInM0K/tnH/fDV1vuG9nrkTBb2Mfy5lZqCAlwURNU+LD6
CYmrEdRC3Xiaz1djwIxsxFTmZRR069XYJAFxDqMIAHtipbc0NwLXEHD5P18JL90NOqIsgrpOyPH6
o2hXbN1hAiSOFRT9c5KZmF0ZuP0eSQR4bJtqXB4ljdgJTBwbpJwLW2C+aQxHAY0A0ObTc/rImvqg
jtrAl2Bu/OrAnre9ifH5OU1I4scOcRB0YLvwxz0G4OkhtZGzEN+mVl+1wuL/T6PkSW9C4uk+vySX
fpcONZxyz1za/Wv5WaDYNVPMInXoocSam2G6eS5m+i4mCSHI8JT4J7lCWG0yhV53nYuXLiEx1NMz
yyTcKyuxvwXNv0vS0THw2jA44SvCG3R6teCBkQkb4o4hcmh+zmjMeLQP9SMJYtnGFbiwbrGHgDG5
6G9sSB+nhzImoYI48RunsAE/1GWXuUoUJXfFYGzVHB/Ez9PlAHSJ9dFm+Jj6r9atkABPvwo1Yr3K
VJsesOVlns3INT6GIijv8V93sCjDEruUVLTMemrDx7LZ2OpbEtf0bYpsDl8q9MAknsld+KhaRYCK
3eR/dDXis3DbxXN1bZrx9DYDFyh2NlWO7ph2Jpv3Vt+qxr5lGvUdRZp4AyTRvKUYIl+FJH4pdim/
YnGTv9dGc80oNN0T15n0HlLo+LWrIuttbiteD79Nq+BQxGYj7/2oVb80diPriOZlFNttxfNPczW2
ZzcWGVADKZUohqWyNxlgSVlIXGxp+3/EgB/xkKT2yOLEVI5MEkav9FPyzAbIIQPMprGfJ4SGEftI
ExgB2yux4eTYYRoZf/o+eucdReM00jPq5zd9GuEOiAxjFP96RDhm0xoMg3H7jX9ThfXkoCHFmXBy
GumLGhjG1iZueVRWtxe9pSIvOFG0Th/b6f+IEvCXY4rSaJJyOf1j0wnN1Wp72JeJrlzBCgmwEJJa
tfEGn9d3NondjBlBb2oyLK7TBzgZxm5uagoqe8LDpqOyv9XxpT/OsWzQrx1Nw20wTuJ1kPqrgTmX
G4m0O6RqpnypZXveo83XCJyJ8a1qcmXfkj6ob+zXLywzHwJ3E6g0AeZizZFUdT+TOtrrjon5nThu
O3FpUcZeDqz3exSY/T3CdgtXBwMIlcL0oZAm6TYlsuMwZwqhd6JgYvD5lVPPX31CIDRyG0CY0axb
3y/CTk0twu+Hcbmt7wR5tKC1cD3l7kj+0h/s0+NIs9KKo33cDATcTFYRKZ4lchE4VkeK6Q4Mz0ik
op5FCKbTCFCJXRbxSxgtqG9JJpSVeqhu7lTRgzXxy1qSXKFDtMByzE6Usac66K5WdZF9hT3eNBys
oFNElq2t/o7mAWvlnCTxQz0Z/q+mzbtuH9jG9ABdubpmLlm+V7w17Uan6cKDzHwNESI7Fuhb66ks
bpEArkrVONosdfBs1PY3O1Xh1lngk/MlSI6tw3ijBji7GyYNYjQny9ySv10rIP0mQk0M78OpUyk7
+mbcXOOJyxys41u16nkByQGYHS4DS3aAZzHtfFcZsrC6OATIJqbnj1L1mzGGeIn8MP4uaR0VpB6A
ZQeVNjwng0TAAz1K/S5UZvG7VsRfo+7kXTap84temdOf0GjaL8wL5rfPn9GzyAWm0UthRINjqfJR
FJ6+3S05YXpUke4XNLrFbHzKITh1wzToe01UU3QnYrswXXZZFQlxeYRgwlfGgUEndRv9MZCKsxNk
wNuJKyCF7oEcgmrj7f4QNJ4sfCa7PPa3Msh96GTy6kfmbVty91QMxnQafoz0jv9Oeob5iWAe/83U
Z5C45mhMv4Iyjl/7WV7yd5SGEgfaj6U5AV5N8JRmSjp0IYYsOMp9iXJ5IOKoOsKDpHa3lx2aZrf9
AwJzsEA0zMwGlUqJLwucS9K7QIcIVlAYcBKtJyG4PNhqMWsbj+n5xsukUYdcj1vP7UAvc3pHNLPN
zSEZscL3mXbsYxHeypWm7bMKClONspYELObGnQCvFXYMFWx8q15N8MH/6ZcgB+MFXfq0a9kn0ViS
mi6Z1WGXvVuMR3eK3hxCRboOokAclH7co+U5mlM+uNWcMWlL7Y1txsfCvbr1tC354KGQRmqwvvU+
C1XRmMtvUJrhHjUDX5qwj+V3A7yVT8pUJhxUJPDGTJkZVACPZZAF8SSIHx4XlYnbhPl8HHLfvGqC
UL6zNUaTPqTF23rQu32U+xUEm3E8pBWNocmnt8eQTcY3n6Qe8Qv1HrFP4GVVjYu9aau9lYMeKOQW
YnhhKTdWXbevn7+U5ysVJ8o0Bp3/IkH7wGH/5zsfx5ieGlunqGls/wXmKjVS0Zn7dJKrp38/FPtb
HjRFBS+lr6pTsDFJ3UaYIjqNkZ9IDTiFLcZrTILF1eeHunAr2XzRelmamJyZuiq6W1Oaggr9nJO3
uu8m3ZS7MvnOB/jTiqfoweDq0BnUnTH4SCypBF0fzzfROLyYA7HzQASIXWFOaeJqVGOdPYMUXI/U
QU4/FNWbomKnxHRPJKkI0+d0HIMnn2LKaxOG3E1SBkBTtfhGIXVsPyZZxyCXdM6jakzVMSfQ47aa
inJLTHLWQKbxvnzklvIJtfZ6iy4myJe0CTMnMSfjjxzmae4CPJIeTcK/Xkl6DzMHTWYvHVJOBbcv
zbToin0yEM4hLRkkgZEnDHCqJaXdJ7NufwkZS5fuOGjyVSks3JzVYIbZrkCq+Kq0pfrr8xt3VgBy
BuTR0MRcXkJ2+6cLkmqz0Q+JvaXf1kf3ovPHhypupndzsmmOzNHWunPh8ed48ATw8SKbWlcHeMZG
u+r9zJFJl9N25N76jjYYgFH0LG42tmdnbHmgrOxOl+kxFS4e5dWeSYs0ZtuJlDvY5fy91TbdTdBF
0msHqecGay5cygT36G6UctOdFmjMIIeQJDpRYwsll/bw+dU+a1V8DGr4IPPU0Hxbb00zqxsUOwGN
GS1Mp4qx/0EKFXXjKJdOm7feYPxkMOWiJ356U4mUSIh5xphYTLV1CyI++DopZHtiZgqPGNl1IqYz
7b4ABPY4aRnz6bgfb/VR6oHajfX75ye9PEKnqzwnjBGOgol+/1kcVzdHwwB4DMsIWFzS5we65WOp
7Ju66q6qRrX/yoFNkfL5US9c6pOjrnY22DgSH4II75+N5gQRruwO4VhtXWr10slRuMCHBohOIMnp
pW6JUa1BOeVO16ivdTYG32K9Cj2EUUTd21HMshuZbxEuw+emnRJv0op8n1Kw8YxN4qsV+mJD+3vp
xCmFMTbxTeUpWzWLpLonoFsNGZkJ9C2BIelXOjz4jQX/vEWI5hfbqU19yf4RS/7piZvaTJhqb6N9
YJP4jVjUhhx2MbyClQ7IqJ6Ud6VUWhJisyw/KNmMnRbqCt8HSrQl3j1Jn+IKdfIuHSbxVmstId7Z
FEVbHskLl+Pj44fYf5mlrAf4Ycc6lJvcoIBZGigqQiyNpNKPnz9tF5Y1Wtfgj8F6K/zN8g7856uO
L2diO4gMYrIgFc19NHlzGqP6Nmzhfn6oSydE+cg+R8Mvh4vt9FBWYc8oOFhDJjOIbvMpRbkIC3R+
/vww5xZbtnAfA2Ua5lSJa2G3HkRlbmswc0aCOZ6RlQlSJRTQzi9IVYZ+H5OfbTlRHw7I/rpqhMpW
mKWXGk1E1HtXVhHsv2zhJhGIVe4qzB2Z65dkwPz7m64i98MMj+xYPXOVEv0AEa3FMVXMqGOZUdg3
kF+20q0u3GHanDR/8Qxgz1orzIuQLOU2opkZiyCHriY3nippWYUwd956hS9de/DJ9DuIPKDfu54w
1TpAnTDNUEyUA7uBZcuS1SJ/yDP6vWkhoO7N6uxaeWHeKSqRhUmRS44faPbDXAWS28k91W9tt19G
tF8bZfulX4f/j7UcqY9K13P1VRXlZIeY53I4m7XfEeXuy3+UOTB+UqoL626iLjOOMcyB+zJWtcJr
07x/MlTLh8DAq+EDSJLJwbbMEfitijmfbPBKFluihAsviqWgyoLZyAgFzcfpi1IEMLMW9ZJDn6I+
dgq+2VndnN5f+ABQ4aFaXpZbZODLc/OfN18rGPHlJPs6uVzDbsx4G0bbb1yFND6GAVHkmqCy7uOi
Ce8LOLTAm+05fAdD+zYLSXURH5Vba/Oy9q6+uAQ5Kri4l2eHzfXpbwJBWqNnZVrcF+bwpdRaPO5y
lfwFkDzvtWHqrlCLeFKc/WnZTnvaaJeHgSaZt7GELHXG6e9gdKVRhpj0rfkxq28E0M28gg1LxkWU
V09FFxeHyo/jg90r1bGFXf9TK1N511tx+Br304QKfvidWMoXZYB/g0MawLMgf0+FJLovLPxtIxsy
r9VGxevmJNhYWc8LFcbOYGdw0KL40vTVcw1H1tbLnLsoSShhCZe27oCV2jepOhI9hN3uIKWDtTHc
OX9KEX3wYnxcI7pJqwJiGIKFLtxVtD/k9m4qdO0elY62VQmf1/kM9BTMwfSENIXi+/SRaIOot5K+
gaDk2+nPslWVpwL90zerHLR72InwKWCq2T8MIwTXSk9FEU6ug5IC8OKnr0bYhj8bnPj3FaAmxLrN
CIaQBCLz7fNn5sLvZBvCdgrJHaO89T0o0q6RWrmsqF6Ef5ViD9tLYaZ+HfJG/Y5gfSvS5kIdQxIG
Rl8UVEQVMfE8vTDwXdOIUplNcpmlyU7rkVnzRSGwLxXa/M1S6gBljqFkP0stnh6JODHnvan3auHR
g028plL5BwVlTuzVYVhe136c/LGETjHw+aU5/wItHzfUnGw1Zb79q6p+mbWQU0rHWeBcoLsahPdB
S+OiS+jN//uhSIGje4vNid3a6qL0etTFkUpjpocN5IEhJM3AiolcN8atEdqFNYJ1E6sQw01ugLEq
Z5TGmEatYALRdlqKynJWnugbWD9nVQmuJVueoOlCk6aUilPpW8kt3FilLlxWZGtUbUs5ZfAjTh+A
wI5S4IEyQAVRV17Q9Laba3mys7U+2KgSzwlWJjgJDgS1g1IRIsDpsaw8Rq6jLcfyk9xySvTXf/Ia
B+EOfHnb7pJRlTIHevRs79kZ64NnsgzNV2VqgKaXJHCSO+pM4lyNypbgxDIjc4zMCgMHwlytHAOC
A8FWB13l2YFS+a5kD/730gBFvesR0tskDbBD2HgyLyycDIAZiyPIxSC8Ng1FUkbyZOBjwUqn8V2b
5OJoZQPkSZDHX9CLoG0XY/L8+TN6YeEkiwf5JlUqE7N1lgMR87WZzlxLRBi+V9Jo3KnxIG/spi4U
Ox+4g0UPh82MvI/TWzaKbkgaYXMYWNu7OoP8v5NDCJAS9IF5FzF7PbLP1I+2VlbXpawzWrHjyIOr
riFOguWBfk/etX1tHow+Caqtlf38+dXkRZ8leLboqKxfIDNceqgp9p1Kzqwe4rFho6wsdXRHikB7
HYcD8v4wyw2ZsAjV3E+BOQgAlhXuWkPxzWCXN6n5HTo+2Ig+RAIUysnr5zfrfFnX0LAxgmISQSTc
es5opRrzqVLGY0SqwXcjDbFJQDZxJwOI665NjfDw+QHPh4ZsTPkLigkLGWOQ5Rf9py5L8Pb0rURQ
aFZUqgcIyADyHfdOM6nJOwsosZ2lX1ueiLXqWk/HYV83JBz2oxo8dXJj3DBy/nd1GzNMPPs6PRmD
YdX6/VdnK4yDTpF2NcMQAlIay/yVlGH87vPG/1leL8vDXRXl+0grMh1Vh1w905zKir3vW0QR8Clj
hh01wn9TEalC/yLDIb5ue4nv9edX8HxhZozGikgJTSOF23d6AYeqaQa5liUUdT1pHX2TDo7oB+kF
w6MCAkAGxi4HpN04fogxaydEbe4//wnnj7auGmg5aCqjsqNDefoTSmi2lNdwHJug/GFKtrixO/XX
MFbtvzIOiC0ykI7yUUURhjL19EBSSCOCh4kD1YPvCJHETEqZQHx+OucrFqs+2xENSRXT0bXtXGol
AKIm+xw18SkZqhb+aAR0/V+PwprIE4aRcFmK12ZKfRpkuW1E4phNIfaLvHAPRDLY2ASenwu9AYMx
FJdlmS+srljFdnihtZOxmuT5Dc2/yrUID/A+P5cLqy8zQUrWpTqgMrdW1UFrd7MqKh9z7ZDYd1E5
Dn8Cmsr4lwC/DN2kv5EmFO8w2BL720FvS0XXu0BLqafzegYqHPs3aUCbCZabufE5P3882SQIdNJs
GtgArvO1WJCF76cpTlKt+u0nqQKNrFGfYitpv29ch/Md3dLh4OvKuE7nrVy9jCqURBaLRNqRbNXu
RT2LZBcLpbnu9Ln22piJIoMWXXUMeVRc3wibl66pg1fQx8o/4yTAJrCvowXFufPRX92TOKcrMDDu
4cOGcEGT5/FoKEGyUYKeUzo4X2pylkmeHiw+q1MOpG7yk4ocr1ypk6823/tdZDFfgViMCkWTYxoP
UOaTtu9+q2wcXfg2/c//pezMlutGsiz7K2XxjmzMQ1llPuDijpxnSi8wUqQwOxyjA/j6XlBlVzcp
mdQRb2EkdQcA7sfP2Xvt33/vP19hxM2cmfgPizm0uY/rAp5kjIwZ3rMREtkunTkC0rMYwNo3f/pW
f7Fhrfwdon4ptwlq/eziIAyPdbbqy42P5HeInLqkg7ZkZW+cESmC9l+ljvO9rBcvC+lT2RdGs2pi
HK8RS2iT8GqiXBpzUhcRnXh/2Ax+MbhmaWThQtJI4Lj12dafqj5JY6vkKOTYWb8hgqje44dN7xfD
0b6BMoUhWQ4kA0x5P17bIifhxyFMN1xnEX+b9rA2+3gWzFWADevn02UhoqFMtb6oNt00lGjS7Oro
Aq/+u7vPqiDE00JbkfMhOqmPF9/gk+icRwUuDF17lWVWnzEHX3Z+6uh/dzXlpRDa+xB4bV7v87WH
D2pLpk1iEygrjcbcSvacyP925xh0LjQtKI7oNWGDmB8/kIi1bJoV6PMkK+VhokLfeK3vRb9/Zn6q
G2io03qiAcWDizj003Obld4ywQKuN6UvpoemyKwHANfJo2d1+hHtshsmrt4eJmDmuBmW+u9fNZrA
a7Ikj67Om/j4IbN4DGrhcoqiwlpbp4HgPh2IUqlBAf/+k/507OF6+asgeJ3jr0/ux5dCHFalWkea
nGnWpPJUoTANwpxOyKXBkP8xV2+9qz9001aaCxdQ/6E6g5P08eU6ADKBHDkJV9jCQzZ/Ebnkuh4b
V/lMMBc3Mot83MO2szaWT6gNRi/ORD5iBiMgdm2lCax06/H291+D8aOk+PmdMSVAAsDA6fPu5Cs2
Hb8h1oP2AMEPagCWvNGbVrcRVJgq2DjFRAjEVFnJFW/ArTczevGXsqUPx9jest+yBJXhPkUn8LL0
1nzGTHrYN1BSzA1EIBMhfiXY8hLpzJAFGKUvqH+CpWdzKCu0xYkx3CKocHtMKY3u3JEJMSAVAGBQ
bWi/EqCVGnN7n8Zwjzd2omxUBr2CUOy1aq5OFJ8IPwUL8AbbN21HPdGIWu4VyS9b0dtFFqV815ed
FsQ5oJGxOxsAVRVh3YM7CdMFuMM+bfIFnj0qVSzZo9teMpfy87AD567QjQ5WuokbU3vJvUydBSmK
Pdz2mcVNmiQEYg/K077Wbi+eEi82ybRr5+fB66y3JK+1r1LPHHQClpPW4WAWHlZbY9AuCcDVQCrY
SkJ5pjpqzseVMRTJsYf+S20FRrnQFwhKqGdy7bjoabafbNhH+ypx04WUEgnRzq8lRAEy4PRI68zg
a4XEHEx/aZnPshNQEl3Rz+fY8ao8tAYn7q9Egv1rYxqJjfh5NiSmzjFW5qMt84oPl4FtT3QXmoJp
N6Qv5Mw+QQewYV/JpjW7cKJmuUcLbGKFhl7w0ApViWgIehJH0PO2Hl9tuzRR3K6TDceYoUZ1gQf5
RM1yeFyIKLyvdD/1N7lsekaq3CVJ5KMegwZqLtNyWiQVNuBOUTF2GNjYiBqghx+NYFnHkLvMdUhi
LRnXEQREUNUkJIQ9zsnmFPHGaxEVGCff8qWbeLrpepphMhFOYxl1AJYqcAgKQpg1PA5BtXDAT0aq
TBrMBQrmSdVvnNSG6S7Qh+axgP6FXBBxlUbmmE12clvoxqY3OmTaGQVUis7KGq8FUb9ouKsJHALk
8WSdiKYEs5A3B62C5ykNk1h5D+BD8npjpYF/KZd2PLf4No3N4NE8I6bDVtN24VoRd9ssistTrlkD
3IzeHA554W9niMFTOHQNa/Hvl4JfLVEOR0VMAdj9OO5/XKJQAS2MjW3Qs7r0r2pRTnddpwd/eJWf
SyVWQp9VngpxxUN+Lg3pIZiVnubYU1S5zdWyi+2AWF/93kmcnSecRyQ457m/AFDCfjUTjBg2iX7V
VuMfukM/1YegoEiZxbjEQJDD46cl2TCl3ysT509szfErHrwuEvXSnTVuPP/hKPTzVwtcjT6PD1KJ
TSf41MBXdqNKyr41ulR6e2mV8XfZeX/KLv3FqxjriYaSFz8lw+yPF9AOZsfriOvYGG5f7JSd2PdZ
1iV/OG7/4mujBqGgZOiBZOzzaBkmOcE1Eo5uG48FyRLtsiOIa4Wye384OP3i86BsYkqJ3A6K6Ges
YGsxGfeIlt44PvtjkXnzLpaIWn9/2/8suOGKMA9FD7Fu0DScPn5tA+6aLs9IIoeR3ZLqI9Bnbxa9
WPztEItYwkiYhgbQCWzmUMtn9dRYrqo3k6NysiZkMxwHayjHPzwov/j0FMgMAl0OFOD/Ps3furQp
bbDnIDta4W4x8vnbwgCk8/tP/4tXwfuNzAr1C6OJzx8+Xqa8zQtGNkFC5gXNBwrMgMSW37/Kz62A
1XSJcIpNEzgrTYeP33HrkcFUup6kZo3VtVkQVBOOFss3z5+1YYaWbmfGqzfEYFq4N2SzYyLrXNII
DG46UmZruuvLOxa2XLB3lvnD79/fz2Uv3zKnVBoigcMkw/z49uzcd5ehpO9gNBgLN9mK/eZRZa3P
MvtmmZz5AcUfACgPS2PFeO34+9f/xTNFS9FfWRUUpAhyPr5+YTYdCZa0gREXWodaEN1KBNW00Uuo
Hn/7pRis03KnY8YB6bN02BkKd1S5ITf4q4gzBB6ypY+M+6z1/tQy+7kLsDrsaeQyW1gFZJ8VlqS9
ljG56pwm8rk7puSsPOZLMD8MmZMeTCD/18NgFDdJnGQMh033CR1Wnv/h3vtBGf5Y4PIuLHTKyB0C
LKqfLm7K2EmPM7QwLmyw7DTHi/6cFkP/WvoznxlThteHqlHCP4PqZT1WbdFWZzqjQChwyOsfZ80x
7/zOLa/BnJnthvjRBtgKi60VjotDX9rqU++yVZXtbJdF6W9FryaLVM6E/jzJG9V3P1atGdVJnWoh
XUP3D/fvz/cPODRGHRTwgKTZVj/eP33uTtKIZ6AuMLAiThf2RjS5+YwX0v/DS/18blr7uTYuMJwm
aCE/LUuOLi1sOiCWZ8vKzFOrm4sfyry2L32LkdiB/oNE0K2c5k8891+88tp4x51Ck5Bh76dXdttm
BkpCBM9kqv5R5GSC2MbU7Syvsb6aaTHt7Lj527MP1CcMNl1c9LSyfxLkERPScfcAevWXjuERLAzn
CTKXc9HF2UIJU/zJOPyjkfzhdl19MKz3XEYmH8Hn8W3BsUKH1CY3RWE0dxXQT3dj4Mu0dk3iD9Zx
TqykJc3M0tDsBVj8/EKWd14gBlbTvkyvMxVzoKilBp2r5Gxz7/WVHeGHMJvN1ELIPRpD03yrO9He
puxqelQ5afaFXKMAnilhHdcdVmWCGoWvj4RGaQPHBi0vtzKpi+J8igtXCwlMbLA1DbJtw8bXKiNC
BmxoEScd+7vmzZ045CQmEy/ddLBxmxYMYbYU83OrtV4aySWPh8OUUJ6EglVq+LurHJBzHnVGi2ho
OFmsD8z/M0BqHbAj8JJI8Fq67pzW2IDHgIhhG3tB9PsFdd26Pl4vxKNrTYdfh6fv8/w0wSTl69k4
0ML2yovCxOy2srZaoj2T/rBqpvA9eOZlXBeQ/X7/2j/t3rRJIOFCG8XEymzi076BU0tDG7IAPWEu
cgLO22z4A+u/d6f/9W36z+S9vv7vD9P967/4/2+1RMqXpP2n//3XRfaN3Mz6e/9f65/9z699/KN/
Xcl3cde37+/9xYv8/Jsf/pB//9+vH730Lx/+hzM5pK+b4b2db9+7oex/vAjvdP3N/98f/sf7j3/l
fpbv//yLOAfRr/9aktXir3//6Pj2z7/WveJ/oFzrP//vn12+VPwZgbPZmL18/oP3l67/51+a4/0D
ldFaCPO9I9hatZzq/ceP3OAfzNwAQ9MLxl8AZuKv/xCculP+jB8xbgB3iyiT09YPQGxXk6vCz0zz
Hz+w/JgT8WLgMzH/+j+f/cNV+r9X7QNBDA/9h3sTgCvFDEr91ebI8Ipp6sfHwFdjayrEDNsR1lmy
jd2lrlzyo9phvBBJZqp7zQQsdvJKpVlMxmt3icBi2POrM/f2a5JAZP3a4w9Ptl2gaf3Gct2Z6DuX
WTRxiPNCd7ivNXGLNDfNdrqUhO6EPaGNa7r8hEGyXmZhXDXE/QWbZZJqCZ3WcppzwlFtGDmV5aXq
XhgsqCpXjTjEI55zi3gtfC5AUfqm6bb9SEX+iP64KVhJ1ohEu/XUd1XJ/mue0IfCHECLPZuB1gji
4iK025eTbk337cC2H6e1t83y+kob7G6Lu0Txq9kjrIj6m8YBMOrGto6IInvVMx/i4ISLSk/iTeqB
fUt74ucWUTShRFJLvphh75ecpEDDl2c0x/G1JgVDHVfGx3kMzpzOKa+sQiRulNLKY5W66eYlgzEo
mwh4RbIdy368XAqrDLFZuFHtpTdxpTCR5u2lM9BN6NO5vaOb5UIFTPwjOGNzY8xOv7Oc/l1UxhSx
9F4lLqkizaidpF9/N7T5xiKaYuPUibZrp+yBecSwJxwUudOc1zdGab4GeW5v2qDEm8yh5UFWKxbC
rMQ214tXLfG/igmPD/dlvXf15ZvlptqVbg0Y67Bnhna7TFGxprebdQZDAaLMzENwKyUftfXZJEqR
xA+FORdfM+6AQyZdudU6UCg9NEWKpqpskI2qYbrPDNCFb2phtzZHErxDbDKDe9eAIzq6gDatE6zL
3nqLx5IOd1vXmrbprMpR5iXKJjvYyczp+32uufq5RNXsb0GCNukJvbh3R6SWMMqeXt5YouC3m8xQ
9LcMfx4u/J54y2tv7gOf4L/OEI7/XepJP8/niTd0gXmd2ommVi5DrxvZqWvRFEb24o3NvnEqCx9i
sgy3iS7r+cyvdaMl8rw17pR0zBdv8fwN4WfTgfzd5gZlVnAzqq49ZEyp0H25y0z4IlhUl+DSZ25b
a4PJ1g9rmllEYupVf8Dz1VxQeMrvVmL1oUgEonsIWO6JGCZIqEnhdR2BOTGRaI8dVmO18fIi3hSj
oHmUKExAk3UNuNKKGhf7RO9rI8bkyiUBtEDaxgVQgxzPKtYL/2Qa5Uw7omu0aTmAw5Q0VyftTBml
fvCDfkJuxFCS+Mp5GzAuDvE2N905xyLqj062uR51gvwvAoKLOXgljhnNnzNKeshpjB7KTpL4MMRa
Es5N95C2tfMVemUKWXykDyqVpnbzINNru3bnvYc8akviboBUVOg7CgZq8gAwtB/71DWVXYZpnT0v
EkFB3IvmaChHi9q8WcIibWNYr1lxk+XLcmKg5Nt0m0F++VddZmZnbSzFUSYtD6wDXdTXW7XzE7t9
romcP6t7ZUWq7v0Lf1H5S5KALSO3U26TeeHLsBJkV876KwuSG6Xsck+Mnr/vOoPIOKjdGUbD0d/r
devvfYK7jxAHdE5XsBm7TAbnAIj9y1rYVkTSon7QgdedqVRpZzTJ7IfMIcEG+yP42Q5Z77zkxw6n
y53OcxL+eMmin5s7e45B9QY/3lXwmLSsWKEagwyHv2x43axvn39cQYzT+qEGvRP5dDBDpbnqvZ1a
cXCq9AVeUHaGO007tXWqjkkqpntyG/i1XMVXfW91G8NjaJu2MjuKEahAZ7t8vkapndLrYM/pkeGF
pMIAiFrhgZ/Nq8Yb1dYvuXsy6aT4jt0vfjznLz9evw7c9EkBFyN9hd/QmyS4/PEdchSa7olf649+
a6fTRVI66RNRj8nbane+wANjva0zvBvUTfkLGikRde2SvxSD1T4LES+vUzVCx/dQ5ABHnVn6ps79
QodkOvaJFtx74BDu2kVoj5kk1rckvZOhu2+SJSr8c2W4xaYyffU9U1pyUaDlOQtWwRUBxwH5kszO
A807yjif9GL9julP8agvdTmerMmVBMYWmNYSRCAcl9IiLOXQn2zd6NpQek5x1ERd3HcZoK3Jm6c9
sahXMUn2fVPczq44IDpbotpX29RRe7PsjsIbduYwHwbLepW+T8AR85/ITzpx0tf0oZSWLKg5bnTf
uPaT5WnEfgs0p2lhxdvFjozzbr+gUoESPXAzzcuMhwDCT5B0BWWvI7dx7VubeeK4BvA82aKwx8fu
p/ZZB9Bqj/+RmcNIaDojCCP0Eic5tC63eKdcnLwYbF+8xjA3qOUZv6j5keNoxvdf3xdm/HVo429O
E2BUFdqd0armkr0k2GBXFwe0IdU2H+j2zh5L8bCkwXZc/PIQwFx/mGhnQ5tZuuc57eXWGz3trM0w
XXY10wDRGtPe7dKjQTo0C7ftf5/0brfM3kE3RjrspWLLypbbjoDjM62d6GhY0ahcK5KzUVyZheZd
SEgNCFwAOnde5p/NpdA5XPXbqnKRxsr0IRaMAzRyo2kDdKemz5+aftlL1yRnFxLFvgcYFjZG8S2z
CSCkd04WdW2233savqFmd3oUdPEYEisOndOYD8uggT5mwrjVgwnRgxsQmqb8XWLXR3sezWjO3fI8
oaPUAACaolrQ3IMdxjLoeNppZKgQ6u1w5HnN91hrXTzlEu/fulbX6aYHG/2Sz9nEpthbN4p+7D4B
qkIseRNcV07f3BodqY+WV+qR8Ev/rm49Rjpitg5wuZmIaGU2RUnVkaYLZWyJSs8WB9I3g5s4sY5U
g34eZYEyj0VpA9xOZZpdLl1VXgWlUe1YqzEiG7Om37R+3D61s+02YTtmw9HPvCCiIGV0ltRsI+5s
9icviN9QsM+XMR6zC10gkwCHZ0SEPlY3md7Um6VpkqPBJr2Nq5XuRcwMHmN7sPatx0jGt8f0MqYx
u2v1vL2vZGG3LG2wOAe3Wb6KQGh7b3DaaHLajiNfoo6wsleEcD7usqnRzrLKL44O9Oczy829g2K9
epuGWnJL5tpVXrcjt2lSnEPiXHasi8ZxdO0ZRvlE7qRMtaCKFph9qyUMzJrZ48hkO/TMheGYnKMk
0xRiezcNzrPFSyJPegO1Yi0v6gzIcV4UZPLNSNQE47I7oRg7gzeOj66/KnHwH38F7d6TgW5mhNS1
XnLL6QBatDMuWzGp9D13amerxJDvGzh6ULtRVmyH2WjDvpIOE08yIuJFzdcSj+qNjLu1hJ52nVto
l6pW8Tf+4eI6IGdwC8lnvcX65WGc5r0b233oAjw5Lio4WWq2mZ/N83tCRPabLz1SD1xv05AREmXw
Gcn9A+zjxLHaT0ZOE1e5HuPVmsGfzNiT/Dz+HlTrqLr0IBFnxXNfqO7CaLP6xi5EsFGifmyyttjK
VJ9Ooi3S+4CSMaLpkx3d2pnppVGA9vPgbvOZf8j3xHd29NvFBIEVs5WFUCgux2DAQY40VhFqzUOk
zOHQtuwmcZBWN/ZMvihVDataM3lPZdDf55T2p8Tp3rxg+KaXLrWXg4EHFaa9KZXBZpaYi0vUOsqz
HXP6V1flQTQk+Qs6ZXa/pVqTQZurlmcMsJyN+9kZ2GnJSwdFwcaZ0PgO3UIngyDWl+3YexeVEOY5
Z5FqD4ge8rlepo+wD40slEHpnyUW63EtaRJk0tzgQ2I4nNZqNwnW0ZazHWnlQu4y3Xzx85LPl+vi
pV/vCIr40yyZVGtpHRxiO5M3E2iKzWCUzVmVFoLLZMYRFPTxNOgTGbb6fDcL3z3YTaOHGblG4dip
MopL+5LMghe/7B5yYZs7nXDs7UyiNdRpV1sBQatiuix46Bd5q3nUlH7irxf13cp8uOiNO1wnNUPL
vmjeVadR6DZtFbYSEX5njeLOTL3hZtQEekkUZ+Zp0dZgwsbPudmG+LFrJNAGCix3p6iWSIpfmmOR
tfY+8NJ2M5XBNxLOAPG6aHlsm+vUkW15HNnqDqWl3Re1dbQ0vznFttIPvZW5V2PRXAAVXXBnV8mJ
lnACRkIErCJI7zsgOjupQUzErLLsmUfDb6R9LLYc0pNjgkAqop7MI8Kq9ds4tbQn1Ys8HOPpZhbD
i7HI8kEo6Pm9LW87zcrvE/qk+9FurS+cq8jD9PW3Bm/XKbAUa6HXXOmTdrXo9WXlib3yqbREwrRJ
ylwcC7eaj0ZtMUcK0tdiys51vtenmHFFSLnOdTRU2JVZcKJt35FQ3DF5dgg+cMqu3I5mCUe9pydF
JoK0CVzsxa2y/X7XaNAc5pgs7MIs9N2I2uJQlEu8tUWCwzJOKM+0r55IhwsvGKfIqrTxPc799tEi
ry/yCavZ2ZpyDqxfDLULGT8yeBSXZaar/ULA5YUyNLaw2MeZPfllZGXUPDFfpqur5BoVi4iWuXOu
sjpF6OzWxM9nolcXDnHUoWCKeYFSA0FaNfSXOYvzJoVXHy5z1RB2MVf7Vk6YJgxO8ZtUX96EvVLF
pnS8mYhP30/rOZRixWU+3DscvJvh1U7tifLNnPH+kCXPqQcb9aT1r+mYUSl5LjBrRj97N3OG85oH
WxXS+OIsqmK+mBunzGls7v+ZWqe3n5FarazwCU0Ia/aT0DyiOpvYuy87T79BnW6f54GkuUAUA4U5
ySJjMpMmLYqbsVm0MOlda4e+5cnPUvfg29JB1uF7m7JvxqMafRyUacN8P3GzZoeLJr7m02Xbpqsv
7aUqILaAh7qjgfqlpbEaTm6RDuEg7eBaCLFskWh0r7Vb0efPfb70yoiL0NGpRIZBNNRnLtZOlZQH
p9f0M+HmceRj0VmrjeDGtsrxrvNNMhywOZsk11jzbVonpHjrSEFr4aTUf/lwzhG139Ze4h3H1Oii
oVXFfR1U9a0lZrYBm3X2orHK5VCVfXtm1U5xOQDUfVuDtjdW1ZgHjwSKu4oxZwgoX2yn2taeEW9M
hxoxOEkXQl5VWtF8gaMjT95Q218zoce71KvUDjVJT8kUdORSAOBOB884VEsNlsosm3OiQYirb6RX
npezk5+bJo0Pc5TbvIzn/dA6y7ntiHc9GI2zRKXLOQIXFRr2MB2sgijhZRm8ECvIHAV50h1syF5b
B08wxoLkWz1Z3TbO49ex6QCmtRV4H/3QLV191XqTuPHc2f0eu0TNWAmK0p5K7kZr42zvZRATQihH
8qsQTnnOV4KHtPTtvTebAfPVtLvxKLKvBw5RB7+O9TNJM2FD/7LEK9UMbqS5PARhbzvomxA2Gryh
RXjc6JjR9RTdy5JCfwrnvMlvVdpNhzET3l7RpdsETqX2gfA0FEuN9hxIuMK6s6RR3cTV3aKYmCRp
IvliUtwulDm7TtI75PtFTVigeeHmsiYnNIpmBIo7m+O+tvJ0O/Rxc1nkQ3w5BUW3oVCtCCUR9td6
5k11SDo7+heNezBlU90ulMtbkRrag9tz7CDQo8d77hV7sZ7+9WTQd1rOLjoX+pHojP7A+0qPwUST
iB5CeWGPZbtP7D77XqKgfREeEFNV9OXBq6tuPzbV/KWTLCqAJ9qSFJPE/uaajbWR9eK/gOIrtrkU
w4EhlX9wEUDtZtoxz6U+kOuR2UkaZkNvvAWDLh57X3ZlaGRDcGtIX79qQOd9E+iYts7ot5u+9+z3
gTZRlBRzEtW5j/JmzsUuGOi8mHHp0BiZ5COtpfh1EHl9GeeotUTv1eeJ7JGxox77lgXDk5XYxaVK
suYw9B0FixNM9dd5muxbc9JVaE/59AWLbM/SYPuvY7akZ1LTx0PBhlyhn5/d287R8ruxi1lcCW3Y
qGo9QItZO9WTsURdk5InKdlc6pTTcJhUQrdCu8bSXRR+RqL2kL1ahSL3he0kcUNY6Pk1Ki0YWqPF
yALnv09R0HqXFuD7+UwtQSb3qWt1YVa5W83si8iW68jTSDM2k9wYkdEFzdGOmY7wHDTBlZhy75Yu
WnFhkD3/UpoNySUw3bKQvNl2M6b++FQZiR7FM/t6Sy/t3k7c+CyAsRzhYDJ3JjKEE+ny5PPAkqaG
07T3QdZVaOrZddck47VJMMapBiIFFqbO9rFB+ApdiQtmv8l+pI94nntFfKNx2Sg25+DanBhOFRhW
icco5YWM9fjEmlldpoVhbSunma54PAiznpP+LaDAkXXyiob6VXP0O6L48nNNiKfeiO8ya6HOGfUx
0h3YPh63CbKwt6oahg2Sma/ukG/LMubTkvx1RtOwvO/x81LdmJFeeA8uxugNmAtvoxODbZBlECqk
L5HB07C1ZjNCAQU1U2IIJOp+VazlOwG3cu80I0u3VBSOszyNABPuWs3ntumKizFNTJa7ctmNOVJF
vP3mqbHMMVpJ34kYnmsCdxB+D9tOjDtUXZzcYn28MAw6g3FcHXjAVyecFl/Ivjejheb1macLD5Fv
KfniFWWY5ScRwSMe08A+PzIt7ZludfN+bucyQjV3qtu4v+D4g4LdmOzX0cvzKE3Y0bPBvLHqRh2w
PO5sQt42qCaTPfEi9rury/bOLTptC8iHliuhWFQAJRGSreEeAL74odbnxcZNHTxLJJnRkh+KCyUC
eqqI7VXYOOQK+Xn+POiEF3uprV/nea9dZI1mEGe0DPaWlJfgyvVo3QbZeF9lpREZHWN/bVZVSDql
sWlIQ9oh+kpvxp6ugI6UM+qs7gJdasbDQlt2IH3jGHRufUFUWLBDdsr5yOLwjLFjD6PE2WAD1U7W
j0/G7XA/ifk2EJTA2VjYIfUk1VzTtOF6YjJRj24bR/c2mTOd4gHFYucJeany+mjW+ZPskgswzG9y
zEFxZOa41WcvuySz9kafdYLOvH7eMJ/1DgsOy0gH2LiFQP7qu+hHEl8807rB+4vPg8ORnx5nK8Gs
Gq/1eGXu6om+7jIQWwaT+WaUFjeAwgAmLH2DRXze5ITLbEpt1EIwwDXaZEzzKQ/3hpE08XV5UWEP
9c77vtt1Zv2sZt0hNo989bnxyTnIntBS1VuOBTE219LfNfbS7ZzCRcfcoFBl6HBh5/X95PzQ79Jr
BQR6LoKiDa2WSYBIU7XFlY0Kspqybe7Lncs0PGxSSVhNPJkhhhLr3tO6L0NA+w2Spb9JNECRva2f
MWMdIO77KqqwEZ3Zvnro5gDFAIjaXSX159xH6DxYxXhwh+C+dimlmt6aLsw0A1vPGRNyoLRO0hlu
PVcy9ZjK8RLWVwJhjwyxbVBP2Q5n/S4wx69jGtw5Ma2OvM73rPRDVPRmzNor/eMwFfo9ZWG+z4Jv
C9oU+nKCxrIe3FMfPiXZdMUBog4Tq07voIi9zcxpLgtGzLtB98QFlss3L/ZoIElm6ktotL3ck5wl
Dsoa0pPlT3t2TPDiA7eEZ2RqP6/lfVCiprXl29hXR1xeDzGE16gu9NsltutTnlT5eVtxYg2MPDID
8eL6UHnbivOMkY2MrBBBHgvLobyI2T404YvzJc9PnH6Sk0LAuzfhBZeGvCcM+mXMMuOUSM04FCov
D9B7mRBRiJ6RnebsLcq0c1TELXlovjp0UJa3M1kHV7NlvlnVWN4Vujkda62ZN04q5Y3lN2Poi7SO
knRINxzK25tkMee9EMOXbGIbOVeg6LL0niVdHctK4WwshxlAEQObEY7MV4kMJhqIXAwXoPSYGOwj
QvGcT6PlUeeMe0tUx5I0tGowzrtkIDtmmkLkfaeyGK7qgRswc+Jih8Lsy1zbN3zfx8mytw4ObIv7
LsRWr2/ppu47ePNTF0dTzkivGUR8naWrTXuoztqmm1Fiy1smaLfW1O4GMz1Kx48QjiE6b+KtAd8r
XBrZn9kxkTrgnIfAeNQSHnU5HYvCSvnp8FaQbBLFmvHaVfrR4WkYuTX2asgvpO4fNdO/Q7KCvcmu
YO0lJ8cqtvgWwwVI2fWU10bI3AwePp3HiJToU1l3AefExn2EJv7s5D3lrwAjO2nXTpGipenu7Cad
QesbR8WEMeUUuGV+K5/1Jb9M4wkpcx+xRUVTKR906BocSIKdcK1Ly5Dd1phn80he3XyZxPWh7jMC
BH0wgVlVxUxcmWGZGlqIZHpdVrWC1vrFifjGgTIrfv4hpnI0Kii3HCLSDVUoh6Tbrp70KtXVdlpi
aDk9hZmub1tchVtmP7R2PCazdXCVMBjY+Y13Svw0OGs6A33/DDvqiUaXg5cgz0KBaeAKlOlZs1DH
uRwht5XbZztaCPLZbuf+evLs/KTlWXYRaAtugsHL6ZK6RPJZ7p7+SXZMQWjverMceXK9QT4Slate
7YaCvZvop3CTi/Ilcx1O4dTV6JEYB1izttW7Vm4hG0LDLt5cd4SdjgqDQYs+RFOwJCP1F7NafLnM
6WgppaPtbS2uDDJqWMmBxe5NaWLHRuR17dYZ6BAndCmy0bvLfL04jB4sSrwV3+yioKOwBoOxYA5D
duQKgoEVNc3y4X+zd2a7kiJZlP2XfifFZAyP7e74cKe498YcLyhGwMCYMYav7+VZWZkRVEWHAqkf
Wt1SDVJlBUniHMPsnL3XLg/NWLXXnDBxY4/q2VKeZlSBsH2Y37hxedP4eb8bTPPRA9ES2ZAQ9ypu
3hTp8Dhq+zUjTpwFNXN9w3PlobGS9lIu7Xwgj+xzm6CKmwxzOGnpVa+GSvs3gSuf+8W7BHHoHIeG
TElnslCyu8uTXS81wRuEJrZ6OXjFXDBnt97rPuj2Y1PLvaDp3rlm/kSAyi0cHjBKmWDjmvgn4B3l
LqDxioy+24Ouzw9TED/kKnkmaOfgdL5mcp/2O74+Z52CqYmT+FgN4kMXWB8GTfpLy6ww0nVm7VrZ
v0mq4XNoEjQYk3k8eSIifzbjPXYeU5B3x6roGPEU5mcvz9TZ8AIFipy5GzGWPlsHO9IBdoehKG7b
npSdYfQulS/fg3KPFNZStor9Q2uMzslNG+u4dM1zEFscpcVz7/nti2Typ0MbT95dW7nDIe5pW2vF
V5nl07kJShi6Y1IdmC2nN73O3ONiNdU5zNm2MxanSR5zCPWJwdy3SfDGApj+UIIev0/77LYruyHy
y+RsQYckXrJmO8GHJuaAgfA3UlUXMZHMdqTvtHR2mMzmtnyBYimDE2PaOwlEdj/CxT8ODOKjFP7L
HspPStXN2aUIaEZjQ/cPBseCXVyAIC/cl3rRXoQ++qkhfWMH3ukN0Y8mYOXa5T+q9JJp+6Mz0Z6o
1H2flCqa7bK4NxO3YAMKl85yOahgq+B0owy/pDvLwS6j3SvpZzpvtFNPhXqsktpyvi52DSk2xiTA
KWYpKn1xYLLmt9O0eDM2iq5w7pm1Wgg3hc7bSxcYlnXXALI2aloQDROmNiEI5ChADZNI2BApKuu0
oP/ed8vblBbc9IQtE3xHRpNxPPEXR3Hfc/6sIuJc5/SR73vcvmiNav625FPQRozQa/rwyvfNs1Ki
JaYtLnVi7yZGIBV+ngbZnRStYd2h6mBD6M1++r6px8R56FH41882wy5207z3eXY3iawannUbh2xc
QYPIw4D2qLwpkzQcjiFjbJryhAh4+9pptHmqMOkxQ84XQidvE3qq88M4IUE9xDEEOirL7fqDhNxk
2btQayubdi2SVfdd2YyLeRPO1gJRX04u4fbse7zgRYYogvd4VKS7WEYAZ8KSOHEsFYSPqCSCB3zg
n6ZGPAYtVidXa29feGV26vNufA4cF40HXp9zF8d4sMZsSD4oOdaPBvgbwBxlj/kFwsOYIL+3ggsC
jmfQ0eKVSvJ3CWgCT6Y0tq14b6tBH5PceQxG9cWJh4OBskbtJPmNTwzEq5vECOpgz2o4LG/cbAiC
b7ptcbXsGu3dhmX3eqx7jwWG2Lok/py6g3VShX8KZXuqNXvgtrjDY2QdYmn1OyWrjBFHujBcwRU3
+faRoURx6TR/sZT9crFUVRzaJkTO4/fTm2YR57qdqtu4tzm8se29HdVc7lQ42bfILAlUuT4k4EwO
Le32RGpademmcD6NTv2pNIIHNJ1AZLLmZkRNe+J0RG6AWpqJshQpsWGso55doxRPqZCx9y3QfWQQ
GZPt3ReQWw90JWckCjK+GLp1384TiEECYN/Wff4FaCgx4lN7kt0Sn30YtvukDyGaomJ+W9bhF3sO
5GWohofKb/NTpcdX6ZRNt5rO11PTBEUkRr89ysz8UPZlCgm14yvjGPSZ26VOjpIDGnmxWlYf/YAD
LbTDozsx/57S7hL36RSVaNI4VDUMGJr5hmGcc/axWR3IwyXu1hrnU5EUHrsE/x0Uc07KZTc9JeSP
7Tyh8CjaIQ4AC8E4SoXwPvDbZ7cM6ldYZvHUD4v3hFYvPI9N4h8YmjSf4xEu1JiFSRQ2YmLm0lnn
TqPdatuOswS8T45nNiQ7/ul3fGdRtrZNeaHa6acGwW2GSOYLpDxJ036BRDKOy4vAnk0C28GAxsKw
d2Ocv889zp9dxqetsuVLnJzTHvI6eVum9XKZlLon1oVxbdiwG/SHPjwAzJ3eECCt2MygfbphkD3M
KCh49rvUrGax84Nw+Yjsy/5UhIWonvqQw6FNt946loU1oQKYK9kdezM1b4RU9adFh/QDd5p/0Du3
oFO6J934bZ5ZGZPDqn6NYk3cImYkPddhcDks7c1yXbJ2fRfn925Ql4y5yrsCGSA4GnoudUju53jd
3FidsZzZc8g3eEVStEzpeAPFfbphAWNjHcRFvm9r3oOojNsx3beDxa4L82Rt3iBYp/qcfpiCLxz6
ym6vBzhQwRSXdy1pEJXbjDcTQJlnQxA/EgzKPkyESD2GapqPzBrkQ0+86nNal5/hedn3FDF8VFUY
T1WunnAp1Ze2NdyXjDtOtl98Fa0MDkYr7zwtWAoX132qhytZIrNi47B4iYzR9qRLfxt4yQenqF4z
URwOc7ZEQ2MaFxlzRCYJ5nnKGdC5M70pvsNnPLLG17JBO1CFPiSa6iTtEhcQNr0LK8RRCPRBAUUS
KUxCAy957pL4EFt8mckbhoL+UmNwZJpmnZho1TvbHW/B+9kX2zG6fYw9aa+z8bgEOc9+hMfxCIUK
s2NYMmfEYACFUyUHweD/NRnI/gO+U7/jYNj1+0q25h5MXX+x0nzedandvl5k/gb2Eh/vofnCAah/
RlqHeqEaXxJfbCzoqabpK/Fir2gQZceBOQoT+OcEcx6gn9Bn/z2+Ygsqd8pknWiGfDzmQ/12CVVI
e7YYb+LO5Kexembdo1deTxdjO2KDBgwd9vIuEeQAMBj3XzsEYt8XoyiOCBSwsIZ2JNH3zHgvIw7L
O/7e9LcIsKEPPpCRrdDNkpKVEuZ8tC3j02AGXkSfKLjYU2YS44yPeIx5w2IL/cnYBkjOnMTcdVJ4
Z4ep/7jz+rlHNp9bD0vVf8hFM94PuZWfCvjYEdRV95YhY/fgTI2702b5peR9PEB8zG8boo5QcJfJ
Vy/NUAA10dhPRzr6d7NNpYXNy1FXyNRA1p9Vo+98w8eirdOzchBqOP1isRkn6b1yzIxXHbssVhwk
F16FgL87dyh6GKnfhIN1Hhi12XMPVRKlum5ROnTSehkm/YOv6jtlo2clAl4fa5UgnCWNKT8Urj9E
IN3qOylbgldBje4ECqRDC61xj68KIX6KXZvQnvjctW59Hmi88c+LoCsL5zfKwuFV+CntfJ5S3gHx
7KWEsDJJPNgGOTX5zNwqrHehmOJdP84Ln3rxWCmd3xalYFbFJDyLVXdr5GN5ROR5ZgQ3HVLrmr5T
0ah0cmwDdR68L1JT0kExPjvW/HKpB3vf036Pckyv4yiNo6EFxq554XgoAvfrtfl8uebLW7J3A0yM
uo9ytgq70VqWS8nDuo/LoeQE8qeo+y95+Q/C6b916/9vyNuvjsmfy9tP6cdrKPW/hPJXNfz1//4v
cbv1B35YD04Mo2OsgeJKm/hL2+78YfPdIwjjql/1WIHQlP+lbbf4Yz6aZSACEH9M52pDYmp+lba7
f2BKDfBh8VWGbo38/XeU7ZDAfhC2Q2rFisO/aYcJ7hQu04/CdpHXukjDj2ld0X5LaxNnplehk5aW
kxmvW5z6d8CiiUHRHiWxLzuTPJ2ZLyNiVKIELgoBDakGwmLLp7PO/sj4TNmn0nBLUm17O0Bb3bRZ
GglHZfoF4wahb/gIhgw00HFgGU81upC7eGkCGr+TpmVDAeb6NmYonx1qb+jpVFUVGjg2ZBX7CynN
y2yFnb4hT1fvBYqenvlA3D9V8YzcyTGnr0SixOFtFkxoIsLKGeTRDzL1HkB+B/8ttPz+1k6rOj8v
0GPExwKVn/mwNJyAEOxqDgFeUisCCCyHvHRpW/pb0Jo+OEH26ld+R9Y5KHIZWR2QCIMhkIMOjLMX
5+KEgL/QBz9EeUGMgx4iiGVoNlBLtt1ZEtXBeBSCpb2rrSFrAItq727KRsZDQsfia4nw71aIEhGM
UbAQ7p1QNuPONxfxOiBM3YZsY9U3FWxOlBg1O/WzyJvp6kwgMnPxMvXRlLYGoBM03imJjfCawzOr
53BhdLTLihDn3Jy6+WtHWvKrm6jrgbiqs2svTD35fj3UO3MxmXFnpkjbu2lJjOaI5i3+OjRxY+yL
zjNeG2xCE64WmB24FhMZiASfKk5p1WRib4Zxi97JytlicdRqIq93+0+udGOTqZD0X5qWnDjPZjYb
iTiZSm8fVrZWEXB8Pz7rGRrbzlFBfxBuR9oFDuz2U68cu98t/C793g6NHKNVpT7UvkHntUHsZLBW
z85eG9M07kozpWuhkpZzeFmG+kg00XiJ6TLS6ygFzYGMtKIXtmgXYz9lWWruLN6s2zHHzYGjIM3S
C5Im8AGeHrhVaXQ8PSs12Kc2dGQKPoxdbpCcUKqMaQGtx4WY1k8OvdzukuDk/KqJWl5wN9r9J4zw
5bvW8YYuMkLUNBiZMHFGE8qF27pbqk/IP6UT9SXqLrwTbNcNzk5fB6/2HpygTQocy2qqObS503KY
GanqgwuS9YsBeWPe69nn65gVV86447BP8GM3n+iz6I4tSB701a0gpvYt1Nbigb0yHwvmaeQ+tMy1
6KTGQ/6ybmnr7tBYVPXJGeJb9nzdJ2ckvGOf5G78Dhnt6B3gujMTnWSNvG7sW+ebSXuY3ZrJeWWX
L27mwn0WsDRyTw7paTSz9ksW6py7C1t6td1cxMwvcwbCex3jJNtZ3pB8a03ywfcJcjGaZss14C4z
u+YujsVinhIHVPSFsVWc75FtxvwkSaiRG5ARTbkh4X65VKyeCEE6OzjG2jURrfVY9yM3X9Ciolj+
UsiS4M3WzcfqyASAhn/euiP9z2rqEIDHxo3ljuU3zkMsKUZe2l9i35H5yyzFIOPDKvmWNmaH0CE3
gGyJ0IXGNgArehcQSf1ODGxl9m1uBW/arNUoDE2/+OAKWT16FVg2JCSW/Jal0s6O8WKHH1mnmMr6
Ct3QLsRLfe/h3f3qdG49Pce1zXPxeCUhwZIYcaMakxbbgKVgF/Op7y52PuSXVrX1jLYfffWHxRDG
U41jjUmlcoN3TBMZri669faqdFm9OaWSi4aLdnToEmMxOpEaOJF5q2qvfYaD7M3vCw1p7OYKEb+w
ajB9FZVP90FU+PKwH1X+W4gsQfHg+HTPj0YRB9/yrucfrmTbSX+oX5x7K88MzaE5Cz9Z9hiUR/Aq
qD/DdmxfWDUUsV3LufMYpzXJg9wfYYWuk7KmlfzN8DVWKBHn2egfgwUB7Z7cK/qFibjuQfMBKyID
4xxvbNfqejx0ZC68EhVQnb3um+RFBnsloC8at8+lURCDt7SNWGhvGzT0lqLg+CJLEud0hnF9n/Z8
cohiA41woPOLqL4oC3LykLcoRQ5Yi9YxIMJzzzyQ2ePcWclDIcjruf7u1d3gBV3Gq6SaL3wM/JJD
kYCRLCrJuUEkLfIOm4WG4wwusCGqPRa1XV/7Sb8jjyT1DqFRQWRg+ml1aJ076b+zA6NhlfRdAwS2
ysf0kvB+jpcOQQblVilJr6PBA4BdpHHfNDEKwGiQo53fjqih3/r2hJks1SbTQsDRaYFrtZafPRIL
mWHENuUGGGfqrDc00CUKdFVl2M6K1Fmeak7m5qHiA0NWVKb7t4ucp/Gkwgr1E8FtApSBj7KbSRG5
kndJzpFi5zhJ+kGqlEwfRln2U8Iu99sU5OQMuqliEoyru1EfAJXZqILbbHgoLcPK303clvOqsIwl
560wmemVYkJVQhKn87WpEc74o/BOmTfJJ2/xFxe3jRi6A7V2p96WvUM8mV9aw6vOn1lUSLxF79ey
5vKxL65A17inT05G0jJ9ixE3YsCBj5LysIkrp2fOTu0SdNB691YZp29Jyiw+dankRJmi5Qvm8hHB
v09Aiyzal3Ha1MadUVvXJS9mLNwk40RPYKZ/Tr6rFXfD+E3ay/w+dBrxRSWqQp3YuB7nNhK+OQCF
DGcHt43/IhD8//32/8DNaV65Nv+7Xffdx7pPPxbf77v/+WP/2n0HJnts28br7qC+F+Qu/Hv37Yd/
QNSEE3ENoOO/LHbsf22+HfMP4oWBftseehIPvs7fm2/+kvBxJeCax7BvO7ihf8NWanlX1+g/jmfD
BiXoEp+5pq13IU023TTGybYwGjuIsHZUzU2Zc7assQkwF3rPtOHkztb7CfrfblDjHWlBF6G7ekdq
EZx2p3pvWcltp6b3DGzfzVWEpOMmsD+kc+ee5PBkt0z0tKW+xWrBnTq/w6LONpkMGESsB8a6dJf7
2iMVMevwP5DLECeXySA4tpVAO/rwYRgxlYfozYq6ZAwEaRcvSHeEevmRb8ouJXcDO6Z3t9QtStTh
Cr7+FkrU1lV2F+v5A9DGM7Ju8jetV3aHdwNSKCKUADcD/DFmM88EiT8nVvsu7bzPU+++n002PWF6
O9twYjLbfis17TLI2UMffCoQojM3Ru4QT/7JHPwXEr1s12i03+nLiTnErsPi1oHDJA94PFRp9rEq
rFfY+azDLNqvnTM+FxVRQzysEuf2zgif7KkcDsGS04xS1f0casUeqB92CUrB0U6949zoB9NKyUNU
V9B1lnypA0jWAD8PqWudEGYx3qcJlC8LW1kivm0skw7X2LXWs5hqzCTFmDJV75+CpSIt3Xtg72pd
GEidDNNPX+fMEcIsfI+2ZYwwduwKv30oMzOIpjoPD4txzUua5/4MFe2cXAFik9m/8pd+PALj0cC9
kso5Nf7SnbIhm+5S0WcESuUnUyuaceGgXyxJK75MQcM21vmMKS44dymz1GRyjHMY4/PJ9EjIivkY
drRCartHHV4k7T4g8yaSfoEsKbabs0uyOKbk3PuW5hUKljn8Vwrm/4EF7VWl+Nf/Bcb4K1zj552D
/9km167Bj92D6x/5tzXeufrfTVJD4IWR433NMPmrfeA7f5DCwxLG/+iC87jSWP5awVhY/qCp7Zqs
oowEeR35Y3/1Dwwh/iAfHqeUD+05ZKL4W2vYj+2Df69gAI9+bBuQtlvFVZwWUVIMNDLnT/Hw5rsH
8Vcv6XvT/U+uvMbqFCIxe3fgymAB4Pwi72h/xZD82aVXvY5sQY/eTIg7OF4+mo7xWFiMKbbd9oqC
WQ++TZoBZzpzdJb7StjTHm2md9h29RVRLqZ/g9g0yCNLH81KgC5to21XXvE9iHyQ0xxYebRMpb5Z
SiZIBSbkl9uufv0lvqOH2HG7jKVfQTwZiejIXIk+wXDfbrv4CjfmzxzNXG/Ko0Hl3jkp+4+jCddv
28Wpru/vfGFz7zbkrUZOhwsgWe6yNjlvu/R1V/DdQ+Hx1jWYJ0JTkg6YpiiHzw6DwOkX5JafveWr
0vQbCEweRxkkf8N0W8nBuo8D4xd5xT+5+JqTInrfHdqZe0/tz3jZ9l7ye1Tjv1eUNa0n9jy+6vSQ
Ik7qKGNwBLiGKrZV5zpJLNNd3rmVn0dZ3byIbZ2cBbaY3yLA/XPnq+IEEV7VtOSKqJ3n4vNCwvel
k3b4L3YMDJj/DiH52RNfFShRzPlUETsQCTz7e6fe+ERWlRkHwp4zyWXHDhpHC0WbLB1rW/GsEf8l
7LoGAGXODkMiCRntHTq9rXe+qkydW1DtMiz+2k84OU+o48ZgaDY+7lVxkl0b43plpQ3C4hR2QbZn
sNdufOir0lyU4jDdLUXkw+I/QHqDZYuiadutOxxpvl9X4AMPzKq5ei3vuuFVVf8Wnvvv93udo8ZM
oZTsQosos/W9iguAr7iNNq2Fzuqz6TlLaoaLKyN0RRem0OpjWgnnt/CX/9z4qjAbOjSICR0ZSebG
H1rPpJfEDrfcVvfOqjIXZWZN5noyimkEXaGW59kyptO2B7Oqz6KaB/wdPBibXKZDLEqUiR5N021X
X306JRnOeDEVztaWZr+LBUd/2XblVXUCZmwkthayZmEE7cTgoi36PaDnP7/nqjbRNkmjSAOszISX
0w7/kOKc3laazqo0rVj4zeI0MiLkwt0x0T4rRseHTQ9lTaXsr06DFgkvU9jkRjlwiAuZP2279mpT
q4O0JPKCG5dclpDX151Sj9suvSrOcmKyFYA/RFjT+5ceqbHZTr/HTf37x/wTNvndLigvmEG1HRdX
tBIEWSbuxrteleXUuV0LU09GKIH2qc3i7fnS2vaa/DlO/e6uOwAHs+mlvCaN4e671HQjDw7ntue9
qsoiNjB7DyToebJwCxxZcIjfIzOp6m27tz8pZ9/dve9XfZ32hYzQ7OwD423aOtvWQntVmrNvDBPB
GDKqjPmmR026A6P+attjWZUmLBymq/6SRlKNnxDi38Wi/hUS87qc/mcnjs7ej9/MyvSHaUrxNGlg
NM/SnF67IrF/kZDws4uvSjMugd464ZBFiZXel4iO7zB9d9u+ytaqOG1GjAAbijRiXojtvCzfcyBK
t73mf8ZFfveixHXOSapHJpn1eRkFZArsKtVu++avowZLgz4Hw5I0qrP3YYqvNTW37YCs6w/x3W0b
jBVk4rgpDxzLW1tbIcdNq9r4c67Ks29H0ngM3pUp+ci3guDPAQv+pnf8yjn8/s6LALbaoK6/ZmED
VEv6N/AVgm0Hzmt/6fuLjyD5bTvh4n6PfU6c7GrjF/lPbvF3D3wQjMqWmZ9ylP0eUOO4GwgN2LZJ
MVe1adE+R9DN81YBrA2pKshsoTFue1fWuchSIsjDKJtG9kzPF9aChLiV6W3bN3NVnQLdh54Q90eV
OT4UQD5AGfxezMDfX05zta2VMbx4O1VphHXVxZXkRvnSxRsf+urr6SbIipvUSyOvseUB8D/iP9Wk
20pojbxHdTok5sytB3A7lvrRq99tqp919koL3bcHEp1GqJbQ24+hftJjEGy8+qo6wbJAwwQYxShZ
Hub2XCy/F1f3z2+5Ks12jsMR2hfvuIGlP3U+TQPtj23PZPXdxDEB4eP6hcjH1jqkM1Hlw6R+kf3w
379tYp35ACsPvS9p3lE1hBNjXn3QIHY33Tk89x8XrLQrPDKFGi7e32XzSelN30wRrqrSt1GJAPlN
o76a7+qiuF90tOVZk9b24x2bbbBMkB65YygIoN42fSqhdf942dIdBzIVWr7DAfFyVn/rxL+iLv/s
B1x9K0PiYoI0hU7hLN6NGu+dOftFvsXPrrz6ThazY46Ty0ehSaV8Tp3uNWLTfNMKQurIj09kUi3o
zomfsMId1Qb3dRNvKnKw6KsrY6XsW8QokTu/SgYGhBtfulUZWoS+YpGgDImL+YwfiMA+Z1tDSayD
PfrQS/pe8doxZxxOcU5WNaykZFsZrrMmVFLknTldX+rKaKPFrq7sG2PTh0YEq1p0lO/MVVNy8aQk
1jSoLSaXC8rLTQUZrAqyCL1Wy5DLD5hUdzqFHJkYzsZ7X5UlpDEzaJAqRQLM7NslrgbviCoKW8y2
m1/VZmIih5NJzRe+kE+5Ne1kMJ+3XXpVnFhJUad21I9S1jktsCRmV0jStouvirNqPO2347U41cl3
5xfzVG/73FyFHN9vYWeJlR7OAqtVGZzzcmlOUKnlpsOrCFYVmpMr1XkOq+zc2/V89BOAWztfDigD
Nz0Xf7WTbU0FMCvlb4C7ZrnNi+GLbGz3edvFVx/LAfevY6MnxfT1CvM32JBtU0eGxj8+9CEu7NG9
roh2CjHEuYash8rc+ExWBeo3VYZQl4sXY3VOs/vFyE7bHsiqOgvcO/TBWLbyoHss8Kge0SD+Kt/x
Jx83f1Wa/rxYNuYJP9Jhr+8weJd3DYOIbduIdWokHJckV9i8j5lsk0Or3fIyj43YePVVeealJfkU
9d4xIWL1FLa4LmMQqBsf+6pEEY73k9VnrITxSJALGPgo9eS08d7XNWoEyzyGrXfMww6CY7JYx4nD
+LYFfR0qacbKCPH9eMdgqNUD0H1IrrPst927t6rQerTqpkp4Mv2QGwffFWS+YB/ctnpd5WrfL41h
og1zsaR3xFJvRI4de5fWCfLHTcXkrcoUbnOJCCUQx3jCxFGYAWi+BJDDtquLH++9mlN7GufKOyqC
4J8at3EA5Ya/F+7x78OV8Fa16qG4NPFpe0eIauazB2hgD0jT2/hkVl/SjGwKH5IjuM0hIApC98E7
5Q7Dtg/eOmupVUs65UPhHcvZlmcjT51HDWTpadtzX9eqUmFvE3Z0rHJCW0uYT/ejLYxt25e1OAgM
htOA3uFXlUMAoN5rlnuzR6G+6ebXCiGzi11jNrh8YFtYAY3AOihYqtteybUhyrdm9KJELhxxtj+h
OFR3tQ7Gbee5dVZukHUL/DV+VVqTSYQM0MKNroNtz12salWYlgrLhFVMuFODML60v4H69zc+mFWt
Dt0Qq3JiBQ5DQBzgDzRYxazYtkaKVa3iltQtoD++Hjgs7lRRGXsLvN5h2yuzqtVJzumYicQ7Ln1s
RcidvJ1hBdtGWWiDf1zFpOobJ6hjAXWmT4/NyMGAjD6x7fy4jp5xUWPJ1uWrDcHNPnaE/UUdHOeN
v+rquzp5gUXwBDpX1brzaVpM6JCJ86sE+euv95/jFbGWC2mwSIuoQBKrofB3eSGKPZa6atuvupYM
eTmZNtJXvO9C22c2kAHgsTnf9l1da4ZCuyUCVJveET778DBd/WVDIoznTW+ku6pVACXWNb6WFbi3
xQtZ5p/saTE29baFuyrVJrGw9uPGu77uRBKPoO+EWxXbNnruqlQF7p+yGTSbVOE+2n6b3Qtv9La9
7WvpkAF6wUPl7h2RhAMgrmEJ1DAzNt76ulKJGzRC02Fxt8rkzgTWeDaXCuTIth919Vmdu5SYcc3r
HlwF7jrGEl9Bftl49VWpamuwh942xHEO4uxr6FbuqaIH22y7/Fo+lJh5g6aYTgYtUitqtJgvo6Xr
X3y0/xw2/ZelYK0iAlkdAtnm0WOXCSOrwqMvHXM4Y1Ucdn4qgBiLrrvMQ0t+CA7iNpf2q5wt/saV
bi01Gjku1EbFtzdeBvmumv3uG5kMalvJOat6HtwRAreyxHEou/ymJcMd6WUd/GKlu+7l/9vDWxV0
0RRO17lCHCUA+EtvAhnYS1OVYDWHpjjkem7BlI7Jts3nNZDt+yNFIfKBUxYLa+oaHjA0O4vQrNrb
DlvO6mOsRVwpH2nDkRCZDqxy5+5HV2zsKzqrEhekoXvdwmErjGsYvjncjl52zrYFxFlVOKkVPmZQ
KJ2zwJqN3isgpzPYNg0C5v3jc7d63IWJZJtiEkbxZao773bEeP1q0+r0Hyokkcfaum5TsHvakW2M
4bntM3/b5nOdma3NhjfZYAMnew3L1pB++xVnir1NQyXsa2l8N2rG6tmOYub6HXREDIGL75+w+mIJ
2vZ0VgUMKCAnp9PloAtw+i229uzuikD7Rdv1JwWM6eKHu0eHCGP/+lZ2OL8S4PUa008IblHBuj3E
eQdGiHldsq3E1jIlTZteAgr3j45dgxUCVvdQ4UDedvK1VwWMMgEEfUyXKikaAAYSzCLtDHfbSWAt
UiIoxsMfyr5rZnb+uswIKkFk4L7c9jOvCljwwszuxP6iM0d9y2itPy74wTcJrIS9KuAgtNp8SgTn
O0ngHl7n3uwih0nBxpV5rVeymDwXCUvPsVH28mYIYvdbGwbTth927UsEP5PW2ubqCKABS9n1u0wU
8y++YdePx3/5hq0FS3npjFoDJDmOeppe6tK1XrgdwQqbfte1YknZlZ37RsDvalv9ozZIn/A5RW47
C6wlS4CpjdQoOx9b5FjFF0Dt1cueKjC2vfP/IVzCyVKbtgqPoh3CXYzZ52jMpb9tT22t6lU27kBu
Bqgl2JHOgyqUSehD7r/b9uRXH1w3F6CG0yA8Bh3mIWPww9dJW4/btiJr7VJnYv+yBgdWOITYSz2n
ECzrSW984Vf1WsbVMgSGF7InhEeAEV19BrZefd30ZNYCphlJeAi3iufuGfMbhFE9fEWdqOdtl1+1
lT0/BWzhz+HRIPYeUspSEMUXxuG8rVm11jCRKKWgIdfgXlvZ7sxSeY9YQcdtg/y1iklhxZe6LeMj
2Vv2IfM6jZQJTN62Z7P63lamJ73Or2L6JQKNFI13qPiO3nj16xL33V4EakJYuTgwj07eXxO8TeNc
90W48XddlWsC2jxAARPTFCdYvJYwxobe2GbJ+xNI9f29qwK/UpK3RMPUbOs9EFMPfTmQGrDtwa++
r1kah0Qh6vgIl9WMDMeQH1Wp+k/brr6q19bp5mSwwSxnI6I9T0v7KDTzwy1Xh2/548/qT2EVS7cD
4hwq67XnACStAUF+2Xb1VbkudQ4mrFfGMVbzFA303ciaMaxNa7y7ljapEk5jFxbxMekKsDHtnD/6
Tu583nbvq83xPFX5dB2SHQunsO9JpGlepWop9tuuvirWxUxV7w2zcdSNnt7ZU5LfxPCuNp3M3XBV
rK4va3g5LGPlstjHsZYPQPe2NZTccFWr5E1bJE2N8dEXhBpYxE8R103c5rYHY//4QsbaK2sj19e8
D/J/CKAiHcFutw3fgJ79eHU7duhnLsI4kvmdLJeGdIaXTuzVzsa7XxVronqnKxLHOFp+7iDYGMfa
2ttDZm4rqLX4SfpOYDU0Dq5td+/gOkH81nGzbFtBrcVPuRjKCVgbyMe5bW7TeZYXQp1/dR68vnz/
uRl21+onK3XBsNUiPmq+4RBgB/dNEIy/lAhf6/K/XX5Vr6THE6JWjcYxSAeR7ONhMk9YnIZj3qR5
diX8+cu24g1WxYsELSigkhnHufNH8gEcG3cJIXWbKiBYFW8Gf5sp0MKS7EzOjQkHjnjUudi0uXSD
VfVmaKFCg8yLUzeK0b0BxOi9rujptJuODWAbf6ywNKzmnhTD5tQPVnwUkBLP4AY3rg5rTVRv2C6N
NBKHqzwpDsOs83K3VNnybdujX5Uv2RxpZuFsPvnhBMw9Ja6CREy5bXFYS6Ik/BEvs5Vxcgf2rmlV
jKcGhvS218ZffWvjNDRi0GnxScwlCbu2NLyvrm6TTb0udy2MMpH2p13eJ+fcNszyUJcMuMlnATC+
6dH7q/LVUO6qGOwfYHHXJGBMk4xHDti2t9JfVSyxAH7mmjbR80Pv/i/mzmw5bmNb06+yo+/hwDxc
9InoBFATWSxO4nSDEEUK8zzj6fsr2mcfqcStavuqww7bkikkMpHDyjX8n+RVWVghyxDl/6wuFomj
n2d92gPYSHu73oxQ4t3K5qsWKD/8w4lzsmbhY5hykIaowyeZsyYToLpJte6f3Up062TFQj1iEwaR
s4nr6nEe4R5m1tg+/7PPenLgNoBSxjzOq+2g6dmLoSTVW9UV55Ivj5Pjkz3/NNulsZA3CZNp3DqW
VI+rAecTQnmBMn4v5U5JAQrl9RlD2TSOc+WTxqyTzSHtZXXW1b7aRnOnhRcGPjVEw61O04wCeecI
oB0VO6AqLiq7tPR9Oo6SjdyVhoroiLCWNousSNCFFXJbVj1iUhIgWmizVjEU6C/OmrWyTClKXuti
nHNhqfI0I7Q055Bvo7JPq9zVlsCRkdAftPRVmrSqREZQN0fl2Tr+kQlbNa6XW3Oam2yHCmmc763I
SoqdEdpV+IxAdg14pyrbqbmT6xqknZvOXXeUWGfnCF8ldVTCANAULLE3aZS6cXEnBy3QLwHZBBCW
dF2C6Aa9oyHOoOjJdJl3kDIat1UGlEsVPU+D22pADGFfyouNPFRCemlya6EADnJ9nEJ5sry5Qprq
IWuaLFpTnlBUW8fubUS0uiEfSg8xvyyn/1EPzndpdIf6AlkCw6hWmVZc2aWC5rg7NrrZIdQ7qHXu
juNk22+5Xin1FYG1Wn4C8TaosocYGNhGgVo5cv9uoUYhtHats9O53w48s65R07J15XXJUH4FBm3X
CQDBGUVFGWFrY1KtEtQRlQMNEuqJXPlhMAblVTIXnXHTADTiCbaBRKpBMA9xztmHNqIR3m6LNLly
1GXIgK1oMpwJwn7lvOpaxc4uFtuOs5tkymFue9gS5bKOjNlo922vEfpC+pwA/x2QNhXgOfB2M4T7
iCxttYlkxZCec62bUTOD+jgBcBgm0lRKnDlgU0YBmHJse4/UR60ZUXDPZ027mJNswD8oK3MH3gfi
s5GskQLKwtatl1YCGLoUdgDnVtHwSXwdtHYcv/QxELgvdWDUQ0MFOroqcCIh21OUL2mhFm1hLRnm
CxrIWQLQ3pKWZEXO+aIWiH9J/DHwe0MybZKJXinrOQ/aTBJIhpOlhvasRbvwieIwYE2MZW9/l9sw
Ah4SJ3VAsWFt94X0JC1dbyRuEy3a8g0I7yy96UiN5h4FF2Ayo6Rycl+rxnoqLoo5PS4wq+6i2qdu
uXQQFy/KwZku9LgE47JKZAsdUiRpow4YjdFrEekCR6Hk8V3FtdHfdjKp0c91vVTye9kgjLtSg0o7
qpkntQgbqX3sE0zLQdLLrV1iJpjpZFaiMYYp8rBPWOZyI7MYmtqKu29Ky0i+1UmrViFDnCvzrsCv
ZEE3Q7r1Fs1/i8phLrLZTW6a8W5UUjTJVCfT3+q+ancNORmXmtprrlZbCZLpaFEosYL9EMdBcqen
yhi+haap6evQgrIIQU5DYzfYT1nZpZcjkuw6mKwJbeg0BIvBHITXsESOGu+KuclZPGjplc0DipsY
V36TTFYceaRUjuUuAyA51B6IujCpPT2bzfHRlOR2eZe0IGy+tINVOYnoIjzzsug1vVtuAK1gKHiw
bWSlAI9upcki2GykqRYluZRxtRp05DLh+6LWlpprSh3NNhA5Yjj1d8rOqnkUIUIhXUVyOnohNnS+
2VZJveqTpH6GBB3Y2mrCzMwcF2GbFJ5WWzh96IhF0mu5FvKMjNGTwc7r3DZqMZrPYLS68IirIeWH
dxuHUf8Odlgrb+KoteunCSU8BS7TpFf9VYCY9PR1DIeEBJ5kliuUYwMDiX0f4Hjco5TcR3kMVzY0
QcWwgzZaql6mgyIPKNnpRY3TrbEDLZ7cTJVa5WnqIR2CV4Nk8L2XuB4CgSkBAGUrKyV6slJktW2u
6iHpEftO42k4KqgipHiHjqwuv/JZ+zEQIEEMROo4SUbneqpi3ZhWbdQN2duSTLX00sCsUpiiKjKl
BaSfYlL7dQooDiajvlRmeDAjTao9tTMWeSvHesfpYpmDDeKlHoO3Oc2G6Ca1gIkcyqCGds3QwMcF
hJcfgZjISoZfsED6BJwVgqch+ohtXoxbG1BWPZEob4/wBIm5oRuKWv9QqKNr9fASvnARL7sNitnt
+NRmo15IgDPjKB39rJvqbnSrcZKHm75mV9pDJciOcjGkqriKBZ/MC7PFgZrVlqVyA6cTqcIim2MU
lyt9nLJHKejNpbzh0pEQuWmoVEuqi9mqFssflbaaLoiewmMVqnoUmCQPHHVa6KVOntngKco5fzWy
SUcWtnCicQy8qAZ9kIg+QqcmRTMgjA6JBRRaZEEw6V/RrcqKHKXhpIOvTlFPU5miUHnGY2tbTnvI
0zRBDxWAQZTa60IZGlv2lVCR4gu1LOR2Poz2cAzSO+2shsteWxa+laiVLmtivKqzHCBLq0p5AinZ
TK2icOvqeOsX3aJJ1U0F5cxKRICAu1r7y4j3sRBdY4SFfcjqMXwOpNLAgJiaTp3eFfq+gIPW1GR4
08fRIXcMPdxiBK47Fd1GV20EkkNJDsYagmo32rdyr5AdGzptPDiCaBi+hu9xsAxzvaqIxjlf2C9l
FeyXHsOHkFWz7811Y1ZDCoOziNT5dWb7bC4CNZ3lXYJO43hfZEs77HV5LjvZ7eo0NjQskYU9IBUV
y3GJvkxjywRx1baz4G1phtbBXp8nNZ8eOAMS6aW3EP1G0FHNA2sdJo4WvSdAK5t7IB5aGa71Uots
mKyZWTuXhlzboen2fZkO8OOVqow34Nhj2fHA4BQVAurgRdLbUbIGtmZdr/XiWiOrq98GztSZN4sM
iwIdYCs2lsRVO1BjrdswJpBllVCzjjfooh/dNEJqGKVgxFOzOweUCbTU0kCS8kWaxiF8rxLAmBUZ
xzmUHjGQ4ZA8O2mFfglopSzRHpXBSUAA1E3JzUoEdr9IpZgilI0Uv12AsbHeZsxHQwyZPicXhonI
9S0Bb825A75UI7456KpS4x0267jAL2ebPM9cwrTaAQUwkods6Y3im6XGlToLHU43G0XmQMr9Ropo
iZ6wGptZ/AiFPmhCeGkSlpKYcNbU2xyVYISxOdci9QH4UiwfybRyJDGAZtcxtYI5tsK1EWP1qm6M
MiPSI9lgAPQZHJRJeuythvs6KOisCrZR1LeMYDpPyiUWim4/aBlb46palKO4VbEgXIa0q5amq6lW
xyaFVEzk5DlfnLK94VUMKNxBnwERGeWyVa8B2duScMzJVI7q4sALJCftlMxNUIQLbstAn5qtMmWZ
ulp0vg/mOQyWL6jITw21lG04PweL1aQ9iABJA5ynwFDS9xIMABlqboJuMyA4B5iKoAzAyGLqpLKO
VOB6Bg1pcGgMRV5gwKAEn/qa04bWe5ui2VUJdJ4dfj5PCFpvDFSREY6cA8vaTYldGk+gqSb92wKG
QrlJm84YDlGZa8PVhCZ2tAuywqKOj3v9aO+6om2670q1FHA+ZaAWvRh6JSo3AQDu/imtUMa402o9
i26HUYLgIEoqoOeHFDRtDaV3iEYFyXrTKh8amVDx25LbSqH4Ggr15ihUYqPjferUKub/EI6VsZ2h
U8bWJkfJmorWOJL6HHZW1RvvSp8mBsdrGuYPI5sI44OrMAbdJk9SwFdgPdf1xbTk2fJVrqrkBlxy
bFxavdRQN9318vVU9lSzaHETO1/iOE4GVMRnvTH2Uuqk6bOK5lFySPGOqKsmYR1+DduaNQlnPnBA
zE8KUMsFsYT3IShRtEUgt5m4ao2SbGwKGfmYLbF3u7svM7WLXmensek+W306H6yxyHJWWzZ3xT6U
5qSHRxGNxRM4H3T2qwpuyTapwqq+bORo0tYDYJ/03jCqKE8hHc5qvskqnRxECdvuoXcGszr0wTCk
6xZ8tIQAsVzY0n0E+Fd9T0lR69ecfPWEXrA6K4Jj0WJWKonaenI3JDIq3n3gPBRVkUESaGyj8oDK
29WXqdD7bMsoLyyCFqIGdQu9iUV2I7Vjh0+8T4Mi8QejllJvsIfOupXCdlJ3zRDq1iZZxiyj2mFy
0K/PlnQJRb6w+9xDjJsMtyyavuS0CYNWLGbS9heyPEbmLepy4HrcoLCyLiRv3O7127STzXzwRh1l
sZW+WKCxqja3IQxX7RC2HlXPgAVQaIiKS6xOa9hZdqiYft72IWA3jbW5y5fCDMjJXRIuxVasgDoY
UogHrOUSclKc62NGZo0ypt1Wnrve9lTuxdnVsBhVu+0jEAIUtWVlHgo4Ppm5gUsZm1cTYtfaZS4T
pfEMU0qqVTJRUWYBlbcXoM4NpPdvoZnb7VNvkQt7UDJNn7noUfVkHsKqTRsfChZYIXNUzQoifd2x
24P8krex3ijTJUWpSE8IM+l05wVsfDWt7HgZivuU9YueQ7Io9brRuPwczAGaAUYVNAt4DoMKjm+f
AVZYrgaTIS4yt5cmWU22xhzq0uINZhBDewqk2XJQgVRNSRP/yO9yWt1l5GT9lokebqmiKRLhpI5d
i5xA+cs/e/6Jt7FWA1bU0ETbbJLrC/IJ5Ku0KNN/Fr86re9S8663sJCWrVFGoCpapb6fqTa4+Wfv
fuJqBLDQ1IUGZKA2YVCrUQa+EFv5zLt/5Ld94icyT3yNCSjlMpSidFtGgWGGvg5XlDsbYvhbg8wu
SKaIC4ZeZ6oS037OF2MlI5j8HsNkPd61QuMqZiJ1+HAxupbJ1SunmYUEZVjjCLKpaPT0HlBMJNpK
D4O1Wpcgt4DrqZYINEMOr2yrj4ddOMRKxLRuCdMlfTyfVcD5D5Ec88QfOdWpJg3t3G4HxNGkXRaX
jmR4CBzJJeShBR+KMIJFNzxcARJ8NSI/3IrJAlQkA3/WIs+CDXyE+mx0UrOasqBtNg6oGwPsXiCl
blVQI9f7epceUT5W3WRFe8VV3MQ+6rqqtzv0adu2ag7kRI5UKlRBhC1PLnq9O6bQlZQcBil3XD9O
pD41/GyCwOOpTTSPEETZDNR1aobqtB7CRhnvAdkSAxGZOeTRBIg2yGQgGAG36XkNhVbBi1IvIWAZ
OZjr0lOPuAw/D6UJIJNuT85wlYMD7NOrdGzHIvY+5unfkgg/VO/FXde8v3f7r9WpBjiCqv+Gk/3X
Pv7W8Lrfu9OfOrb37x+DYfZX+97X7utPv/CZbN1807838+1722fdf+v9H3/y//V//kUGu5+r9//9
v76VfdEdnxbGZfEjvMCELufYtmOajkJFpfYhifCfpcO3bfb1X1dl873M0rOP+QtGZlp/QCPTVTSB
8GH+oCaOlvYfjgIngVoR20Frky3s32LiNn9IP7LKMIlwKR2zwf9bTFx1/lA0CAa246CmolDZ+t/j
c/3n6v8TD/e5wu3PjmsbLfKPJ5G7gE8Qr9XJNppRw6ePQR099rsZUrhon5YzsdwPPar/2YZ+bcLB
nf1D4k6nYH0rC0149pfw6/CUHQaLlkavOJfC/bNj/JeWTjUFMrT2jscMcBG/2Vyfy5T4vCN4vviM
sqPgvfm5I2CbilSPxuhxdBvo8VfLY7CS76ur+EyM6CMp/JcR+6Ghk2COjpAa+RNT9FjoLsX6+SKs
VaMI5zVabQeh7Yxdt6suguvew0mwxeNwpfkz9y0PBM3W9EqSmIj/n4n9fORb/u6tTo6VDHgYB8kc
PTb2BinDdLMq3x2/X3X+6DVfp4fhZdKF+Rdv5T9KMH/kv/6u2ZPDMmoCFVFwmgXG6jX303YBHimk
x/bLcKHsAtFet4PLLajY7az735/Pn3bZghToKKpt4MI8yX+XaimBFN9Fj8o3YBx2I8qX0u2f7Ujo
91xT9QNkbNU3QFG+/r7ln1PW/5zJPzZ8siypg1MbWTlOtRlHFJhUsTx8O5dy9SFwdzq0P7ZysjJb
bYgsnX88UlsOMb16xnWJE5JkBRrUsfUjwgDucM4k/CgH+bVdW1ctFV+Yeiq8N8RlYheKEz3qud8U
bbcKw3nxRxsjoiKEIbDyZcQMzJvcSDIcMFtNHlqRN2Z3YSkwy/oYyko49EeO9FTuM0W/crqUaNtk
3aG28CIV9kOa28icBtA5YxDphSp9p/oo2lgl4EBlkOLVpKleWrTchxfsAPjPfx6a/3niHlfp73p5
sl0USmTN2NrRo7qWDt11uJ9uCW5chWJ4mF+VZyhcZyLjHxvQ71o82Tcw6uZhUJfoUbs7IkjBtgrd
z/1Q2Acpcu0n+5xW2EdR0u9aPNkToC1AgquV6LH286/1JvBn2+19woCXEH2pM3L84XoRIGL9SSiz
yxWphWVtA6PbECUZcdZuojXO6E225tfpQfLUi+DMxnVcK7+8o6PgclLZubmT/7xtLza+oqLjHZvL
5cK5yr3kzBXkQ4/htAVbQb0KlKVM9uZJAHvuylrTmzh+zMXs4ogcxD69LW+bt64Si6hdyf82gnD/
Yj8vF5E3H7pH5MokP37pLuZ+39krcztfq3cy2zmRv8fQC/wJ92oorC2JXHfTdb2RsazfE9d5HoXx
1ugElv0b2auv+7f0OhCJGC+AwYlcFeH111GcU4P8kNX+XQ9P5nIW1YgSRlL0CBbJj7aDVxwksaxq
F+m1xZP98VbWRbqL7uytjltqtbiBIKy40l9N0bjRiywC/l3fIQ0lHK93f79bflRg/O71Tj4xpJ6F
0gaoYvM6uZx3MKDbh3SDq33TlR7IXbtbTztlJ19GO+3auayMMy/wUSn/uxc4WQcFZDx5CJgB+JIv
9V30nHnLBjjhxXiduve4QrzpwvZS97HZtZ7jHidFvavdbtfuo1VzMd0Ur9dfv0036L2v8Bu6TxCV
Pe2ZmIPjcSFI9uWjenv0N4pqP170Z+7oH+U9v7y+6pjYoTp2zWm6ZqSiYjKpUfzYeZ1XbMkNN9fO
N4oFvWIFxdVnT6588w4e4iF+69zuS+h9P/MJjzPol1fArNVk3gE278kIEheXZttM4sf4QX1Q36Vb
/c2Ee7QrcpQ2PT0XFKuO+ZmOnxTG/nnO2j+0emJcLG2YGhow0UcCmwdjI4nr9rJbR7vx4twSOtvU
iS3RVEQqA4mm0qsCSOqeHSFYwR7zgys2zvLMpvdRbfa78TyxIGrNKVOrLOJHfR3sJi/1gqvA7bzp
cvLYkK6mV8mfn+Vt62E+CnCHd6kHkvHxzFc9WhC/e4sTC8Oa8cBaOZ1mUa7HdbVZ1tlrdIhenatw
Z/iaX+0HInv74Ipkh3OiSB81cb+0bliKblrc7JzTmrkiKyYlDxiD3kdbyEsOmRdfZB5Rcjd2q+/j
c+31XiCqnXqB8FPn7W2X+OHvh8D6yAH65S1M2bBVS4Y5bZyk7cy9E1alzhg8bV8BnYmnu/3rwyq+
qkXhMeNad7goxet2/2qJi1ZgnXi566vC360rEYnrre7m7kF1ZRcoqXgy1y+tSFb5+p49JFrd+qm7
uYy8VSpynre99nX6N4jXh3B1l4tDsOUUdlcXLtxZrxWa2EOXE614udlbq4ty/XKTisPCnzXEyhKG
p69lcTN52eW02h9wuPqtG3huJtz17F2/r66fb7/588FOhOovq1jsD6QwCNUtxcXgmbvDXvdf7iNX
E9+J0Yj9w4tXi/sHsHLiW+PN7mEPCH6bi00p7jNB+wIfvHhaBVvJzz8GAN0wN/J4astTF/F+eLF4
uZvSy8Xd1Sze9i8LXfAuJM+/PYhGXGYur731Vje7h1KMYk9/3iAur75s3sKVzctlbiU2X3o3cN+e
Av/hJdjGonSvDY6vzL0jUuaW7oGxPM6O6eKV7xGKQuT0mTiO2BriZn/nDd5+24n79SRe5vXLhfuG
+je/9TLRKdld2DU5y9Fr89r14YWbGjaX465yd73Qw3TfiVuTrzpfmzwld3WPdbfi+Z3wddGJ9Pgf
33zD99e2cKed5rp3/u7KFOl6e72axPPmC6+quevB3bbimlgY8/by8eruInOvxPXlwnS+3Owcl6i2
5+8ud/7tpS12jvdUi4tNL+4af2v4lzTiYmkJN2B6ff9qe62LRbowPutncM/MuOvQ73a2YHvf9+Kq
EP4G7Wo+rur27tWdKjZ+JN7IDWBAtd23yFuPK/jhO6GuvoqrL7OX3ofiJXLztcnA+bf8qxK78Pjt
EvHgCMsrROFG/Oblu+X6u2odXPg7xT2+2XvprjyZyTa45uHqkoZ4T7dy94fY87/73m79fjR0/Ku3
fe/uet8RX9jQZDFe+4W/fl/cZFP7+353M7t7dHFXg6esOm+Tis1e4/3V3QOre2Za7Q/3g7ea3dlv
vC8P+4MhnjYWK2Lw7LW89jedZ4mH/cUNb556WGR+5UKMERe9f3hIPVF63zVx9/TGTD4uI0t8zz1/
8+XB9a93MxPwav3M8OXi+8PmaRSM7uwlV18vG2GLq+fQfZ5Xk7/zu5vZs8XiD760Lr1IJBeB4Gzn
r3UhMOJWGwa72kUi9Hjq8Xm963iGRzqb8L/4X3i7zt8F7t3N0+soLiavZUAAJbvaqhXN9v5B5ouZ
a5shvLG87Isssk111ewKd9dufr/BfaiD/G5/O8mwVCkABdvF/kbIQzxJF0+L97pvmTUPfCkW7DZy
97qrMvSl+3q/7vx8+w23Qb19tMXl0XYd/HqluXf/zCp0bI0rroqw0KmYDGFvhby4JsZzUGxlPyTO
sa62IcHsO7LEcECNB3ODVlbha27BhPv9uHzU1v4yLj80f3ICO5ETmXrRHm1C9ealvJq2wJbFOva1
q2BjHqhX3qWHc9mhnx24jmyoBoIqOBZP+yxTaTDY2hg/tk1c+QgxXkZx+M1WlkTMcV+4xVKVbqHU
qRuOiXnGDP70AurgtTSPl3rDPM29z3ObineJ1kd/2crf7e/68/ikPnEtqfbWtXRv/9ng33JM/5++
7ZqvWfy1+Jfom/ev/b/K7/+66752cdvF39pTJ/SPPuj/Wr+XV1/z919+6P9DT7XFsvrPjmm/ifHN
f/3RJ338A3+6oHXtDwA6OIwtIsdHTzPXoz+Blpr5B05pzbT5VLapaEcBib9c0Ir9h6xQRyLLqkYs
BM/1vz3QivqHBiETx7Wtyzoo3b/jgD5ezf5nlZD0YyuAFG0c5Ipm88sTszg2JILhR039zpaoFDsG
bdNJ6tY/jMb1n8/7EWx5tON/agU3E3/TDvgc8uxPbDDyAUu1G6lKtdOsfuqcbCJ6Ww479GOIk1rd
mHu/b/B4XTlpkGuUQSL+R3DhVFptWqw6t5bUEFPdVsKZrGrbxWO3SwszOdPULyPomFQPHLtnMoD2
abkOlFryTEi4En2dFi9tMVckU1XR/e87dOIs5MsQxEBQAhIzQ6hqp7QZxZzDSJl6gzCaU10XVlDG
Qh2l5k4l5cAlLl6+B11O4Yfeq2RHKla/grBePLXAnle6smRnvC6fjDBzV+Yvojfw0E4mTqvFY+n0
vE8CUXoQ5DRIbtl27VeKVc9d3j5ty9A1w7BsBuJUQjAsgKQVyWiIFi2aQ1WP/X1lpYYXW5l0jnL0
oZpwMnXwOJs2S9KRbcQZmFo/xEvGGKRhOZLSF6EcsFMaJ7g3SZ/3yc4q90AuyuuUnKtdJHcTOeh4
PUQtK50bFyqZHzis3RxXRC9K0u0uki6bV3oVdGdcjZ/MuSOLm3fUZDb8U2GpmQ+9kKJnijqXuMFq
JIdXCP3//ZnNSWI7lqzjvNNPa/nlIu6tyEY30KrNCW/Yot+nFpymMyf18SA+GXBmELuZqR3RvKdh
o9jJmzFPQ1OY6tKtzKUPt4mtqN/KOWm2Wj5L5EApuuOTC6/e/f1VZcu6LauWeZxbpyIXql5BcQkj
nZTtqCSG3pnWxgnl3FoNVqAcjCREvD4cVMPtTTvCFHSgpBWw1VsyccbyfTDav6fs97HQmXUEFi3G
3mL7/3n+hdDHzDJN2StzI7hJq3TyqtbOz+wnn+zI5OtilBkG9fBsLD+3IkXaWOhOwr6vSPlmJNVQ
FXLc6Fz3TGNZETsIvv1+rD+Zs8xXBYQNnVM4Bn5uMagzGf3rkCqPpsGT2rShOyDv5f39VnBg2cRl
VUf9pcB3VGPFWkIH/YPUlJHRyxoxl5K9+getECFUWRlszKdluEs+qMqU14aI22q4VsoMPl+91GdE
KD7Z9ggym1Rg6mzS9mlwWFIXJatyThYVm2KtRKMBX1kqvVGS/p6M58ekc1gEKitBVrRfNj2rUCpT
6nJD5NYM8WBKAw+1o/LMSv/ZOv6rFQ3ThQnnyIgu/DwF5KnJ8w5VXDI1zJ59coSPDIaZAmyvbFSy
3ePYzTT7eoicMxvmJ0PpwBQnnGZYmq6ebmW20WS1VMUka44JF2CjzVf9Mpiu2pCK/vu5cTz4TrYz
tmTSBmwDEjmRy587aeWp1U0c5WJIylXWm4PnaNy65bAXZNXu6pYk4N+3+MnKIq8BQR5ktAECnG6g
CHPYXZd1utBm0mzmNm+9VkvORYI/G8JjSoShKWzX8qmdo5p5vaijpQujGLQNWbXRqu/y5mrse+3M
Iv5snqDcq+s6/CxbPlWcC/V8HMxRIhtSNsOtE9rqNpf7cU2cWLlMtFxySZ3K7pslBA1OueiZ5j/r
qcG5R8DKZqKeVhWWZYfEdYfgmpObHHuSnu1NlOMJdIbVP5gsBrAfw8RLijF/YmwUIzLmjjHw6Zrx
MAXF7RwHjZc2y3czSC5tUorONPjrXLFkjCSFeiAKcGQuDz9ZN33BDkn6sy7GINdWSRqoF3H8N9X2
jwudm47BvQL7hNvoqab/lJL1HQQFUFGlyj2r7dRVmQXWGRmdX78TrVCfqZrsw6SVaz/3xUCqYAnD
ivJ4KBx3iRw53/py7N7AGS9nLjAnEaY/e4RKKnY3OUOqelrgq6ZwI+myzmkyWoTTYrvqyXjTFs2L
lcE4OOPQT24ESawUuUH1HGkJA2IqSj3KnSfpQ/yyUA5BlgiBAer25HTehiG3Mq8umuahioni+tNY
E7VNlJ4bu6bl+XM6RmEsZBPtvFXpoDpLnqiWUsEzjBpFclL95kBv1tw4koeKWh5Tn0RXqsZ9MHd6
KtKiJ2m9iPU8W3VxbLySnN191zgZD4ZRJI+lPQJ+rSpenZdWzfHCUAr9PioM7HrEfYp2FfLWzxSq
9rmvFuRwU2gb0k+zDtErsaPUY25bZBM5rbSIlLKt0O01Y4o9GYUE+0wu0yeT91j2hLGGOx9T8Tgh
fjDNsymhNC2UNTG0hrrP++rFnpVg+/vd9JNZpSgmWw+gJYs9/Lg5/dBIWkVlaymEuxJyvS8STS02
duVEbp1n7blZxaN+PiosReP+hMfIOa7HY39/aCqhlqIpgbyIZcozEhJTk2zo2cDfiN7DOcj8JzdI
QjHHQAzXcG4Np0qbRaZG5Zhxiyqsyvo29oYSI09dOdfNVBHaw0CjTsZy8sBVGpnyhsRW5zctauN1
OKXJTW0456jdJwk+H6uKkVQVmTxAsv9OvQ99RcVgiZ0rqk7Ndl1ltsQ7tJhIIBwjC/2tzN7XBrNN
ABC2bHdsw+mqHUyH7I1q6fDUxoY1iQn0CbV2VhTc1GhPzGf2zF9PdL637mBlOcc8vVOd29JWqemZ
MFsCFAhf21ohnldJxndu/ur7OCvmVQiu9f3vT0NuAFxJjkgF1TlxmSDTEctROTM0wMEvoQroHvBt
hdSvVDqj3PhZ/3DTkoxoOQDrTkVSUyWBCmkXhjCiYyGuvZjCsaabJi7fZyO5ssbynHDKZ2uMUjhc
Tjq3EGjyP098LciNPAmPPpN+rDctWUcPGb/pLpBp4zPW0Wdt4XNymPQc5sZHWuEPi6ygIAhLrMVW
V6p+S4mI6RqjVl1K9XIukP9pU8eUVs3BQ8da+7lbNkfeMpTYLQuVgRsrl5kdGdc36lf/SaeYi7rB
P8htPTn6xiWfk3ngMqVTGLYqOVwpW1LsZEVZKcUiv5+Kn227jkOnLIP6cDr2c7ciS3OMImBDGq0q
3c+Tvqy4NZuvf7sVldNVZQri4SFq8HMrSpgrg0JJnSDZJT+kTVpuFrml5OYfNEM/HMOUrWMG78/N
wGtNWmlkOlA3b28pVtQuEb+QN3+/FUwTLBPEkRX5VFWUjQw3GNo6wuja4WZy1NkLa0c9s3B/vcRz
Y7NVnRJN7qE4Bn/ui0H9m9Flx5z6SONQ1PPvgdJfK7F1WUr4U37fpU8mN7uQdjx5j7H8U/mLZOnn
YNJojANGe1JKy145cjSum0j9++4t/Knc4GWuGyRnnyq+Tv+XvfPYjSPdtvSrHNx5FMKbQQ86XBoy
mXSiKE4CVEkK7308fX9B1alDplhMqIEL3Aa6VJAopfnj99usvZZKTisZdc02xNC8bJGZhNSpHc44
8e+MniLhMolEnUB4n0YVtVYKy2TBoTEz0diaQtPvpnxS7+rOzJ0QBYEzEdOXk+bkuieMBuKblUf/
TukfJ6s1ZkaLYFNVBLFjFKn8WUPwd4+wS3KzVNLyLU4X6U6a01KnCq8ftiPPt/l4Ht/rtrLuL9Yl
OYlT/3RR9CkIMPHsOq6WbQ0/h2ckgvzQdVHizEE3ntkK77XHySGaMttBkU7Njpw9EmQLvQ4bEWyT
KUNTPkbRJypHQSNY2jmJnHfWKWkR8m+6SIAGgP/bTUE9IxHxl2Cx0PaIW1mSKw2h7hFve/x4JN9t
iRCaTLyEmtoXnO2rmyVOVDEwsglTWYxkZ9QkzbGSobjI+mH87fiFQcjNILDFUl3P4bedgiuAkmOV
PV2L6nWrFMaDEK4ETOZ0LlWzHrMni5SLC8g1CSbM7NPDXotkK5EDWmpgVrjmVrgzDQFVCrUhUxMZ
eu5S9KNvxwH77OPhfOeaIc5FoItKCBboqeHddNOYkmGhyjmazE+MARjGLFpuPm7lneVIqQdXFiET
HNNTFjriGpYpAEmzTWPKbFNYHo0a6xe5+u9tMP7+AU0Qg8OSKIKJqX/ibdfKgmNG/b2th0nFXWAB
14nS0IFIZvQqQipnlsl7Q0i6ZU0nkvfCe3y7TKjNF1aXTrPR6Jxus9DINkhTntvR77VicHmRzDQI
qZ1ebhhbWSUXrPuMov000Huk0M/6Bu82IovkYbAROSxPLJwcEbO2DvBDyyyaDzp1x1dA8iXv49Xw
3hYm9E+Ild4Yv9w0RalQJ1mbmk1VtrlRY13dT7WauJTnCv8Xy5uAiKaQAyWtq8tv5wbaCh3bDIN+
QWAOV3myLpNe0M7EjH8NnXEg4aYQpFDxWk4zrU1jpti1rIAphu8ghBTCgyyi9AdlWXZjXWquIVQU
No8swlI/GyZ55/DAesM84N5aawve9jGMJbhqxYEtnKfiQ1a14XPcW/KxsJRzYu2/zhywEhP62PWo
N35xWsSkD+O51TAXBxNckRAPd3BkZZtJGcIzN+avRyJNkYOXCMWt5+/6KK/O+bGWowUOCMLWAjrx
zgjfl9PXtfYMateAe2GNmMPAseYN/Y+X5zst47dgEHOAsEhPmcCbell0wWwVGzXCYJPiBN+lpWZ+
wgelCCYqldjD2ovdBcE89cx6/XWAcQgxwMjVkEonUfS211aRJXOOd2F3sRw7q2O27dIk3M0lHEMf
d/PXvW6JJBlNBY/QoBTwZK8H8P5ppUpIy4BK/Totxg6RzuH37xecC/JOpEsl9vzpsUWktUomqKDx
mULLgWxLcHiWc8iDd/pCSSP5UowC9vppcY1ZRjMHM+a4nAndVq+pHlO6XPQ+HrF3JoelzylC8h23
/TSTounwREiVqdhBvoie0sHTYs1N6KCYc45DeDUt3hoEliLKKqF1SB8JSJwEImD9GHNqg9AqkrTi
OesLopBR1z+rQQyRTVpl/hDJ0m9fZDRKZpLLjGwNh/PbxRdAZZWFzUSQMwzCp2leYrsYhPDrx6P4
zlxhZoBL0QnuSBjlb1tB5EyNDXlhReBG++0yqy6Zod8Tf1iDXPRlPZJxn/D5TlupSh1la5h77KZI
Ao9pA8cALtv9uC/vrQjilrhma3qVBM3bvrQMT5R2smKTO1k8wpaLo1jm4kjA0c7Ew94J23Ea4giu
0Uss7FPS8JHU2TwTKLNrAzlzOy5FCNWMtAc+jWG5g8pJ+xKPqu61ktC4I9XS33BVLcuuJ7XZZEKU
eXqjjbcwIsjuqM3qb8eJ19PaWit3idRbpyyxjV7O6oS9bCuQ323V0hB5kvjcqfWrJUkr7AcCPuRM
Gcy3Ix42QUDJPnswNEL9s2IYxR5Nm6Z0Msi9HS7Iv+rA/7Gk7Z3lSmkGkdK1Ua6FkymezQ4oe80U
V6EuHsZMWfxIS+YzWZX3WsEYWgMKeG3KaVZFFrquR7VHsVMjVz7xGI990J/bee8Eo9eDWLNWqA0x
rBf05qs7dWLJzFq3ZjHKSj1AkKPvdKiO7mC5gT7JiMPiMzRaldPkRXlIxRCSszTqU3cckvagGdE5
DbN3tg+RhhUuRuyJEO+J5TxDu5Kq3IQwz4nqrZob8abU6+4ORjv5zKX+TlNcPsTu1uPAwox+u27U
DGqzRgbggYhmdMxh/rvU56z1xyVozmyE95oiDAUeBaggLtVJU0ppFD/zcHVp1l9NvWg3UOXU7jBk
cXLmEn9nO1CCR4rMIqKiEuZ42y1IZOcANAzRDdQ1t/UyJVeRYFhuDBOk387xuSztO+uUxCmBVs68
1S08mTFLxQMxpVwlKh9oXlLG8VYX5+bMWXc6goyZhsMtcqED88M/fdursdPqzmhoZUaDYQstk+6u
HIb3SSb8LpBQEaWVuQlLS2Wq5NMlqM+k/dp05QAiawcfrJh4U0sJ48f3xEu95ev7fG2GUDAl9OQW
dIA4b3tUdO0CZSLNmFByabm2SaGiVWIq5ibF6RvDWyzZmVII8LRE8i01+LRQlbOEjYvg0G+PLs/C
FU9UHvYD9TSCImfzsIgQPoMpyEpHIR/KNd+Zm9JSujP34+lyWYFyjC9RFKAZVNqdTqRedCmkjSus
qkr2FuSbF7CWnsvnv9cKuQYSrS9p9tNSVCXLQOKz9e261acnSZvbz9DKPX48he80wpLUVfCm2Jis
zLczONd9VPUtFZ+5ZRRulKIoqGrx75othOogWSBJg/dN4OlUwV2vxq6YRgYsVcza07FrL7TCSs9N
i3p6bqztgERQ8Kw4fMnvvu2N3A75SFJbsVeqjj9LYI1PQ25kT4teGrm9yEb1o6us6VNaBdazMkr1
s0IBO3mxEU4b2NESdbADKV/5eUtjvubA06jXHTNjP5RiY9yPfVKmDqoSRrNBBUPYhUtZhVsD6tzr
XhqMyYlb8kE7bODisigSuMH0aVD+nLNUWLw4nIVtMUAd6wrLrPROwVahxkOGstOb8sbo3UYe68tI
G+sKQryo+6I0AXZenk19uK3GoWoc7hBzmzWt8Nz2VgaJ2JAnqjPJeqz5hZilENpl5jyHWzMQRN1B
v1oOj/Aup1fZbMwPgyqVvdNppXaM2LitD6UUKjBZ3iwVzMjz0uxENauR4Sjz/HPZ9dQBz3E1Oxby
e4e8qZV7+GilZ6iG1dY2snoa7TaT8nwzYboEnqlN3QGDIH0a0XKd/DCaVMlvLFjWDnUScO5FMYTQ
uySNMhnujVENN4GZqJWvwH0j2KkqLwtsaBWsmN0EYatbJVo0bGQwV+GnqB6nzoEdMjeATw7ZRT6R
yHchoclLzu6+pOqaMpHK0fV6fK7ESnpQZrim4VUMLBgpi8K6h+pUb3dRWy5/RooO7q61pl52ON6a
Gy3K0msVJW3YU4Ipf8RsiVE+SpoycOZGU3W7SyujdrS4oX43NLP6IAuK+gAVZwvNoqanD9Bdg1VJ
u0HftghLNQDGzbpHSTgZGnewAo7/BGhz5nb5kmIYLGCx7aIcxxYgR1ULdlzL+tcgKeQHqpCbchv2
Be8YjHKasZG1+lsRNlFwAF61pE6uCMo90rPi5Ml5Enw26nkItoZURbfG0JvXVZAqu4S6xV0cqc1e
nAfIMMHO2SOA7KcZhr0HQvgtnKO6gYKXABN84wSLAg3fENdj7SgopkIGbUj5tGmJbHyDczuN3Sof
JxY7xNMCh2AjfOVuSx9TMbAqJ0FStXdMIB8TGo3ReNtow1K5dYXFabdGXecwuknhDMHIGh7D+01F
ew4H42Foy0SyFz7/5zBMWb5ZAnO6LCyzae26s5JtJlZZYLP0EqY7aSTLLsx6+gZ7r/F17ID3eNAp
B42vVEn0eSLYULjBqJfXOmgb083EsoFeUJrMoIA+vVIFG0bGPvJIVyyXDbzN0xEchf4cNej2uaNV
aLXfpRBTemWng3BQ68LULxPZTMaj1jaKcq9l0hI5ujmHbAbIM8OVqj9X3Ey3xsYWVsLVG3AS7Zdo
TVFtqJ+IZfA42hB8SZRWzA/xEo2DMwhN+tjAalTZ4VRri1PU8fw5ayGIyuwihWPjqV6ExZeseCov
Cz1Px20F/BBqXnJZX6CzjkoWBxQOTtcVcHOnMAy2NqqZzWMvTsNtKGnlZKMNXe4KJTFjkH2tGe8r
rZepeJRCQ7fzCjlfW1Qxn8HrQGJri1R8jC46CrFpy0XTAaJYhmC41CIxl7YJNUiXZd3kDTSMCZO3
ZOpTnuviHed/+1R1OdkSU6m1LSC/asUwVdWXaphbZL8ESFU9JZJFE7eqSRsntMbumMyJpjmT2Bah
DX6UF2G8nB6iOA2vh1mPO3vu5KW3Q1LUcIkk5tzBetpoPzKr9EPVyJ4l+Nmv05VvGIJQKBo3AVSd
fLuYFBZFU2VFBWkQqdRNL2YZOrkFTaPXhbFy7PJalt0uW8bSsWa5gAs/nq3R7UD8htvcaLM59Kau
6uUdcdEsTJzFKsZ7uOuHmxASSypPosZUH2p1mFFm1jrpKZBU6anpOQr2vaRNyrOuF7jCuyFQSHVW
phUcZvYvfGBFI38RpGEoOP9j2XCAfcIz1s7aKkJlsTZrBa5YP9UEncGWTJhQaitrbxBgSVpAFmkP
DSL0yayBzLJSD9rk+aqxlmFxtQFz1CklsZ48SM3VKyEOqvsYrtzUBg1naHs96ofvQLiW2hFjZbyD
TBW0xue+yOpoV3eN+inP3apq9H0vKvmPOWwqGI8jbdmn6TAuEB3Dm22viSbZY2u0vdPjzxd2hRCM
YluBaMbwzkjpXok0a3LqQjZ3ULWJEBKItfg0wniougmMAV8FdMPW/k3Z90oN5M4OtUmGl5pg98Ip
owLvjcthfhasMvqUaWWX26NiZqoXsqGIhWdZ3DjLUiUs4DyLdQ/8sXG7xGTNjV5SqAuPymCvCGKa
OrVo8uxqmMyWB11Q9TUe+7LfmGBxCldXa3yPJe/jXdyZY+Qrdd6uxLjRQGjWWiT4bAUrn+xxCtJN
PabxTSfF4+JxhTW93Zmzth2s2rqDcDoPmUh9EmyR/JPmSiFHhqdy5N1UE/owTpT2lepgFAjsfctY
BkcVJeEinapBgNMYXYWtlkTWzRIMk+ogMl5f9dnUIGlnoBurRkvgiYDhLacuW/2ahQ7JX4GeQPmn
pERR4KhE8YereQLld2intAyOC5oW02J3fWD8UDPKKv1+qkzxKIGNTTx4R9nHU6Z32YZlbXRHsVdj
zg6JVXqQ9SiRgcLrkHvGasvZF+tIj/lRHKj6Yyun0+ypvdDXG7nJwFTF7QILt5BBVnprWSM84EIa
RPIOl6fsd9FiZJUvRfGIbHDShiNsu9n43FTwnB4hU1VuqyUIgtme8kg1t2U2DZIXGAFLFY9YK77A
TKj8+Ngg/sVJgzPDICQCaI8/fqmNgiq45TifKWZAf9KL5FxzUjVMj4Y+htcfN3WaX8FaXZMrq9MC
+p/Mw1trVVAkcCPKotoGUFPuJV139UZhraudNfmNHvT7OGzlXVtBqdS2feF93P67XQW0QIBvBUKe
YgjGlBLTKG9xY+LF8utOU5BnUCbXzJr6TNrjFzeDrpKNx6VfixcxaN92NYLPU55NsMkl/KSuAGn6
pq666TdDFAyoSbRJpAKI9Apgt7etQBxaBMbIzSW3ZeolBtZX36sdoCnYsD4eu3fmDjznGi8AxkS2
4SQasohmtnQLGN4sVWGDz+HptLU4nm3k05UrDrLYT5YqOvSJUe1HLTD//Lj99wb0JZkD5AFCs9P2
60QwCkw4cOVmUG/mOai8EcWOM718b4VQ+0LUgvohIEgn/n3V5wue1KjaQlNWHiplracaGBbzGFi/
vUIIzpPMIAMBlOoXF7Hp1D5tEBAHhmkl3kJW4KC3mvn9d4dtbYXiBm42oksvBXuvQoWSIWHBEHGC
DhVwtTyYkztOSXdm2H6Ni0hrXQiIeP6nDnat332d5YtjE/RBSDMCCgVH/G/DU7Iw97kOLPQc2sq8
mtoJHoB5mK70XBI86KRTwdYAm+zMdhgINIcx6VWrOJMMWbfAm4gNT0aUHVAEyTh2yMkWyee6VUsM
aFtddJiwYVb3RS5gvw8w0U0K1Tpb76NzQJBfVyutAg9aoUJEatWT8DZUwX3JlbqedOh4tHmJET9F
vyeUSKh17RuFd6TkyPXrp4msCfGpjpNThdM5N/02Hz+L4nQuYfFriIECVarBKKSm9IjunExtu8RI
AXA/AOK3bFQy+kdo+lGggfX8psylyXtZsb9VF/+PNKxvKuA/pHX9H1gGTy7u1eZdCWH/Inpd6/j/
13+tBK3tv+6e0WD513X8vWm+/2v+1yGu++/ZW+LXl+/5WR4vaPofXACAckimEP4Em/7v+vj1JW4G
kLuEdzWS0X+Xx6vGH2DZOcfXgD2F8pryd3m8qv9B3oIwKs7ZWqgECOE3CFp/lob9Z/dhTXCWcmvQ
CGFTBI5PrkFVQCIoRlFvg/5QuzVgV6BNv27zS+R9anQRUL5JiAh4mdRFjhHddul0sRQBmMUh2USr
D9I3c4RFSGQJNtYnbYx1uxdrTy1MuOfj/ELNlz26C75Yind9mT2NTfZDxcKcNeOi14V9OBUoWQFx
tuMp+dYn8m60EM+MygFG/qnz5L58xOV4sKTKctYfklBLXXRUKkedwq85buM2Xs1UHbJie1CMr4vU
fs9TS/ACXcDJGFB1X5MsLu7PDR2+UtTiKRblbYnR6yZBELqtFrd2pMAmp7aWkxVL6Ypyuhzgb1y2
SZYemkmNbFideYI4+WFOEEupKb57qNWPlDE+WWXuFVKw73oFSu8k2M+DgR1J83mXfhW1xtrkVDJ7
A9ocPx9rlZWym1rbZENROWgQfbKE41Qp18tipt5glk/jrF9F4STacFF8iwLzPlR5kkWcSoRTLDKT
nfiQR0N1rdYBmhMq5JXTaMJtRNiuN5JvwYRTWKZfmzzMnbzGlx7R/1FL6XPeQiGdjk+DPj+0LTMX
p/pkz3n0FUjmboEgFumhBoWiDLWwNtCv2iX3kqiBXqXIrgVr+byMjJOsMUeAN2yt72/6rrpOxZoK
n5n+pNZiOSNH70ZeVMMxpctm6rt9Bk0OQRw/N8zHThVh+OsHPyOHwkrp7UBYRLScviCbYhujENlS
VkS2UsZfg3aa4WHPECjrZcGzZhU+wLKugfIjmUJq+0YXYzvRh56aS0HZN+2U7eIg6m7VROn8Aj5O
h/t32mfBfOggbKBsayU6jPTJmxd8vAJ/CE2awYawU3bSwpqx/PvO08S+pd6I0UH4qPWajupeNjOV
nNQv2IUa7JNGJPA2qRuiVmh7qcpGyAbivXl3NRtdR9kBSzMbgclFC4td16D8riRvVCRCWdYOKgNX
lYqnpRogLdZ0H4D4XlLT2yxprg2R2Y/q7jqXruYw8eU6PQPbfXt5sP9B0q15A/KVK5r01PzQkZNQ
wx6BExOxYNsoNVJo+laLiVhTGXgm+XqCEf6rNZCJlHzQKjnst1cVmh6SIERBuDHMkms9tDaN0W+E
snjEz1uC9ArVVuJFGEJx2p7JK5xw5P3VOIcq6ZGXrMzJUYc4mVKWmhyirpp+JXFZurowO/IMA+Iy
cta8TETeOlaQXZpFfiks5+qQ35o6P5+ALA1HOictkOETEx1kqkpZtRRu0gGxIDm/DCN9R/TRmdXM
K4P0zHC/FCK+OdzxBcAI0J4sUgr/QuP3yrYsFLFthoDJDYBA2V0D+9n80KTHrmLLN2OHckJL+Dmt
IRfTxodE1Q9d9VWum21GpVvaTbYZxL7WFRcgaR9A6bp5f1Enw4NZmn4vp1ulqq9yq94s34QuQ8cp
g99qRjWbKKld9MpNMZsQUY3GDnmi52Rsdyh4XEAI7nEaeaIZfdepaHJhace9hwihUqRLAoxrQBgf
MBo6L6klNzCjxo6i8Rnawfs85NRMRaW5kJsF+uBR/WbUzWPSAlFTucI2VS/dRCqZAASAUDYLyfSV
8/Ig1xyfpvyQzuZ9tIgPcx2zyBrzCozY7JRmtIcPwi8rYVuBG/6ZCPxvsJjuy5z/P6QV+kfT63+i
QbXmw/6ZWOhT04f98/yaWIgKgn8zCwma8se6bPFFyJ7J5ALZsT+phQTN/ANVBfC5pJL5iLjyLfyb
3l4RsbhwEF+gT6ZGvvlv64nMxx98xjSRQfz5pfrvmE+rZf2f/QXSGLwdAQQSMeJKZaSeOKOl3g2q
OgqwFeaF+KXNtJa6+7C+78QJHdFXI3P981tfkwytDskvbeG9EY9dEV2nkiezSCg0RprCMxCWdMEl
x9cDFZ6+kqr9pg+F/g5Ztt7RiLyf8R3fukp/9ZI2geaA86Zg/e2hbU7EGgc5Vrw0rBFe0jg7qvwc
bffJ6fxXKwodNKEFMX4B4klD2c6VRStjM8RXZJhMe6wb4Z6cCJThVYC2XTkZlJpFGfJPWpZ+jpf5
JiINeQZj/O6kvnqQE085V/uO0AkPEmvmXYtFWQTDAZbYj6fz3UFVqHjgF/Gu02hJUYigsYVM8YYx
LN1a0y6FCT/x40Zeql1+WTSvWjmZujGD5d0cWTQjRJIKlIzlAXZSmB61jcTv6NCNvuTIsCcjw+qa
N6NjOvnXxGn3oFV3fxGq/SPC63RkDbYI1fmwHlAgZBF0e7uQgCGiP4iWtKfLleYLcpZdVXGrYHdP
59jnT4fXoBZnrWVXiZviLp2m91WlDXO5Q6KaW1/2iPUdscXy7cfDq7y41q/Hl2YMIgh49wDxQEWc
xC7EXlgqIaGZtJmSwEa7Olq2ctnPra0S6i426tBH0aaKFfWrIo/WYst6oFRPXQjKHCAYiethB5dI
MNnaOIoE8c0oqDZikE/pTTrUNSg/GfPtqGUChRWxsmpPNlTFD6TFWipyZq7/9qLJ4gnbsy0zHSRp
pZc3vZJ0mqPOswjTKKXeEJkS8jYP+czAkOqGpDqNy/nKjIyb3NLIIC4oB2e1GMeI19WG01rhhAZo
YQyqO5r9/MkYu1J3mqEmbUkJW5dt4/X3TYUGm7WNqLJO7qgmh8+yGeuOCG5NCsAVqsJ6IA0eBMde
QcN0Q8ESqbBo1sglyEIsJH/mxUK8sh8r6cuSd4HABq/EFCFiTSKZllfCAypdOjyWVju5DSqFyaZT
VfIqhFTC1l8WinocEeXTzVJbOXy/WpsVdhjoeCIjusB2HQXK4xRJY+wqZtxRBpfl/TZcBOEAfzDo
ibTszG9qOVXSEVxuXztWF5IpmFBfy3ga5Mo8rReFQ0yxSL3Bwxpmb9Qz85slJpNibgwS6hcwTNNf
y5jbwBfAlIgwzXXZM3lrrfcaGK1mv4gnGc8oa+vFrhBp8vKxhaClCkLpWibPFqBwOJvXddEW14AH
jZtGSvWveKYKqMusy26tIZKQmY6sjnrfVKngnJz1BS5vYW5/IObW9K6mxWgKNVOOxHSFnsh9qgEv
sJG2XRH+kYE9Fkl1g1BbJWd/koXWoTeQBoRn1aLLnRYxMGws6qXx60T1TyEI4ysYS4TAZr9CxBVV
0Wx4lRGGGVpFYfYFzcFMQhx3EkJnFMzqR6o386EO4uBP2Cva6yhfFvTI4ilsHBzT4TjOVfF5zkRO
8bAKw2OsKHh6lAuaNy2gVwDlRTtUjhELw900dPW3sa3iajcH44QSbi00RLjREf+MKGuQUDXerj5o
PDZww0lNdtVVcZdCjGd2l70yxJkz6GTbZBSaEdgAenGFsvOEzvMQ93fgFLvYDWWx/WRmqbVrer1B
gjZDj9oeseO5fESIH1CxUlOHGgzxZobTj7xe0lSBA4qzj2yKkvDkUhb6UYYOFPL1zBC2okDGwlb7
WOntNpWUb5AXDOJFaeUikujm8iRX1OZsWGbmETQIGmZd142d0xuZ+IRvD628iBBFZZeAAm6tYGBf
Bsjy/SgnQX/ukFmMbaspExGtWCk5FkE1f2JJZd8iePQACoTzOIEhIl9L1UGd3ML0xTAlaiDdtpwh
ErYy0+DUFmUyzkKe7hBouZo5lPd0j/Ng5oeqQ57YjVkxt6hvV4OzpE3+vUCCFDXoRElZt7Op9gzO
qiA8FGBEtmqd5JBsqEvjmGqSaVtkYEkmaWVVp64kF0ruqSlEa97cjG3u9HKP3HDckdZ1pWVOe0eO
qvJJGTWDU0DShutJWlPjmWnW30VR6HsbuFgc2rOAcJ1GPli7jNO6w9aPxnj2DaJAqd/WoaWSerBi
0av1gIRIMWhoCwoVG+GmSioQuHFfzu02yqs6cKE/0Mx9gNwWOihajb5CoE+iukH1t1kupUYwHiwS
rxBGh2sVTquK0aZoFWQAAnJ9UO3DOJV5UZk0y6EKEyQphAhEhTQjxQdIoT1qYZ9Unia1xrSl8KvB
XKxaxMPloK+TrTgTEHGUJpuUFcuNE56IXdG7oa5WrbNw9rGaoXu904y4DV1cLN6Oxraob/QGHBDn
rS4I9hrnBZNkhYtBsk4JRiecS/SUx1COOm8y+xQBh3rhBmqNioDF3OD6k3Gt8so3U8MYvTQW+3qb
kl3GI9QM8BhRNt7qTRWLDlJvsnKxULA4uno2TyjFDlFmbpFwxDJSlkm7nuQRlFNlTIrmRWQVRmcp
YtTjpZKH93MNxd8LqZe1Br3QEhgAGtbCIZGa6hP2Zah6ZjQMV4A7Bd0L0yQzPcpD1MotKasR0VEW
e5ispRimkrBDB9rRxUSXL7W0NBsPTTmcz1KMlMyrykTu7vVUEkeXi1P5rE31ZGzVaZysWwHaocYR
igIYGFCPZnKGqApGIAGDVjrsnB6+au7tYdfHsSJ4fSkoCNqRIWhtyeqSA8dqYiHVU+k7dZbLrViF
y51kVMiLWEOg3WVJqnY2okIFlulcN67WVxa5/ynSNL5Czhpoj8xh/IEwo5G5TZ7UFZiPqEC9dEGr
ZmNAUtfuM+RrVHc9dipU77OitufCkD9H9PM4p7L+CKSmmi+FSGhLTjIBifUgURVAGW3EMRgbXeo3
Qar+jBX9N7ix/68F/rHx/9lL/d9N//X5tY/Ku/8K7uvWH2swS8M1BUQqERr/20M18EIx6wHd6wo5
JqrN/vZQobil0ojyAGL4VCGQ9/rbQeUljAgKn1jWmJN4sb/jn55oFPBYIKBfiBaxUuH6+SWfbybd
bAgp1OijlN9o4gjd5bKE25GUWLTLpTHf6WOc3/fIgO8loLfLRsuNwqmEJb1f2f/2IrLGLrXtHuK7
6DzGExqjVQxGzQVcq+2BIcZX6JIat/JoFneD2ZqlL+tN8NOT+f9L779WfPM/rz27eW7j7PXiW9//
1+qTzT9MEkFQK5FwAmK+xgT+io8Yyh8sIfytFxE/4yVc8Fd8RPtDhrzbQJgQpBalPeui+Lf6n6KQ
XQLyB7UfBThEhY3fWX5v/T2iIpCqrC4fS0+WiRCehkfUChhQWM+2KIfV4KdSLRr7vi/Ucp8I4tCf
ccd+bY4sG3uKPkMsxIZ8614G1D8aWaNMtkh9ePAUTvGsPun1XHffBL3T63Mc7G99zLV7sGuobG0q
kWn0lLVAjIu0mYEb2zXC5redoej3QDWTzav5fifu8xKB/4+PqRnAKShugTSAIC7QhtNyNFUchiCJ
pBv30b33N6gseFv3TBOcN69iSydNEJg/iUsHUlcnC00c3Kf7HQ04dx838BLN+Mc+rJH/t1PTQlMd
GTTg277/uLu99Xe2c+nQkLO9OLgXjnMGU/DxoNHgSaiha5tVGpsGXTQMjqF9tL0vV45onxm5lwj6
Rx07CbDkSYM9iL75wT8+7fx732d+np3t3rk70xIAqDOTtL7+KpjPUS8JEl262B3949alKTRODr7v
uv7B4e8Hl99d10GTwnXcwwVjvOM9hwN/3bsur23dPa95e37k3f5ud3S3vHrgwzve6jg7vo0lxlfy
9etb/JLP7+79427Ht9l8ne2tL/s733niLTyC7az/ws/8xUNWY+tsaZf38o3XmyNff+G6fNUT/7Lz
bM/jGx/dg73b3dusNT7jeeuSc5z1bR6f5/vWL3Mu+eFAT3ii27X5zdbZPyBvwVu9/Y6BvnJcfqbX
W2Qu+CBP53tb1pW/OzARL8+24ZO3zjPfuuWt+6u77fZuHSYGav20ezjk9trsncM/f7zqOUrPTNl6
Yr2aslauDDw3VsfNhX+xDpZ/ePnFn8cnn3E/Mg6Hp4P/dDjWNpNyeHpiEdmXGx56d7vZbTYbb7O5
tK94+r1zsWWovlxevnT10nautiw0ZpUhd52bC8dm7r39jXNxQc/22zPHq/Ry0ny02NfuvuoO0Etj
AA5/c8FEMVnH4zrOO/vlTLL92j4ybV/XGaYjh/UV3njwb/3bdS5YW8wPP93ygZ19xTLw+Wk9z3a7
zRV/bu/oo7t3bl6W85GRWjcSE3Xl+P7uZZFs9/s90+heMIJst6O/djSyt4wkY8A4+silOBd8F6Py
eGB9u9ujy2c+ntmzE3sS9zPDoBQMRoIm6SNPZ28OLiuNobDpws+15ZxZTy8EkB+N/5oieDX+FKnN
hbaeAP7TMfTYEGw05uBlWd3yH+0zaOt+Cm3mf/9jWzmj/cPdbrc/Rvvm7swhS83xmfV9csEvxjzO
43rKPjK9h7uts04KP7hH17nY7di82ycWOHuXA4BDY+N5NbvN97dM8cHdroeC++hvfP/J3R2PLA86
c7wNbfszXfOZVdaNt2fjPLKJ9/bLSb7b7I672++70P5+u37p1/vjU2zfL/bX0N5x1HO9HG/56/fv
DNH/Ie28muNGlij9ixABb14BtCMpihQp+4LQDDXwpuCBX78fdG/EqtF9G8vZh5FmRiZRLisr8+Q5
uKcj4kL4Y35+Pr7sXo7/sNFwAu4rTmV03dA9cLq+Pjw+fn28O+4+n+6Oby/P3u7gPeMdvN3uxXd/
Piw7in3/wqlCyejuAf9+d2T5fZwb54/TcNr/w8/4Wiziao4fcNMf7r3j7pGd+fs3fnnhfy/n+MW/
f/72zfdfvLfb+3LBBd26yNdsgGkpjRrZHT7s+AHlK3/fL1P6/bDn1C3Hb8eK8LH3ywl6xvfy9be/
QPkd9dzYpL/rPH9s0ry1NaBA7ImPJ86n98/xFLus8HIScQkfGTUHn//kPPODy43E6eZXP+5f/dfT
pw/+t5JPPrjf7v9aDjjb++PBPbw+9cvH40c+sYsWASsugcrdPf5M3Ds2Hhec6vrPuNAfaDftHhfH
47tHf8co3bvFXW24AP1spkHyLUxKoO2QEAAeSiri/Cz28wyRfkdewFal3p9aEmRQc7e729N5foH8
14pG/Mej0IE/cHWBlGSlAlvLGzcoEmcXQKgDzcKYEdvOwo9BOG0wOl2OCqwA8R/v0qUyZa7CGVqH
qN6MSBF3taPvY3sgT5L1WyIU16zAVG7x8OXpQqP4+dwpnR0Dmglq8pGR+lWORX5qq3GrwnY5d/T3
A26j3IsqDRRI51ZIhspRazm1C19zZHmRM5YdzFEG+JuStCfpGDFs6Zgsf+f/3fzLei29vrBr8+7n
HbVG0zmFJirYbck001RyJ0vC8PsmTT7InW36t7fGFVO8/PSFtQfSDSD758NTK7qJcgDKMEhBjtw7
xbyv4g60VpJnGyD2KzMJfh2mL5D5NOWu6TiNiqZHqVgaYeImITUGQMg0kvZBLzXn41CX1kakcW1o
VP0XiMzCOm2t44ygq+TCnKgaGJWrQSv9AAHSTK2QGs/tSbyyE0EDwcoDIppSxxr9pFDXLppOBUbW
Wqk/l/VEBSd9H5nT711xZmUVLQS5PdPpZWCFTHfvBYZMO3OqStMPLey3NLqWv2y1BU241kk5QXEB
N8IqSOhnq6obhSEZc/kxihZkVzqJL5OtpA9jVtD/ZXffbs/itfX60+QqDMhnrQVXRUOD2ljzLsgH
89GsF0LVqgv//0zZK9dRGYkmt5oiXLOME2/sVdoLLVSfp1H7dXtQ17bGQlu/5PcWQpLV+WqcKgJg
BPKooqD2lJZV4lEV0zbABlet4AI5XQsEwlqNJzACXUQOguNlk8cudXBzTxuA+S+2OVkY8kFg75ZD
de4rHDoP+77HVyhFm5nPRaNHzSnSunxTru/a5luA9cBUFmLn1clFq3ouzR5PURfKXB1zJaikXdKb
8YaHuOaRzIUdSlXgh0WM4nxAtUOePBYQZ0s1FBqeTdv5XWbmwT951USvDh6x3bB4dY/DDQvKfmE/
Xoc1Caw+NbQxwm3JyAHZ7b6T8AIqp1q79+87gN+o1nCAYb9drRVkUVE4GDiLKJAsbwDd7Otgr/+T
T/2fUIzf33vuJsgXgMGgjwZ2T/71fAYRRYu7zFhoBTRQzE0BjZIxR8muqqrwUAwlNDymcQiCND1o
MNlILkXKzp1lPdoIpFayfot3RPSLut2yOQ0AqKuYY2xCG+mvsnajOErv5Ezt90JU2mvZ1x9C8Ntg
eatyB2Gy4mpsWW+c0shjalqldU7dJImNGOhybwHqomkDoguAHQBjz2eGtrAgbSyw72nomJ9KexI7
LQV0IHdZ8lcb1/P+9oJfOmzs0csE8AlNDn48tzf1lQNmDO/JS6r3uxASgkEE0iHXKXQ638tkEP5t
i5dO59ziau0nVRvzjmy/O2ql7VFFTr1ZQ77xX1hhWZc4EjLe9bou3Gd6KI0CXsEFsGUZOYhqGkZv
W1lm53wfMxa6XwDfaITiC9bvzzfxQA3alnqsVLTPIuIdomriqu0Qav4ghypFzzqKfwyQUj43XUuD
7G3z1xbvt1MFDQAj71qzwexojqeNSLgZFB33yVCWpyrq5g9wX9b3HT3+9McmW7SeW0ZXXrao53Ge
HK74Repo8HthS/dqIIeebefNB7WfnNYv5xGIwO3BXjsZS6y5yOKRNF733tGSm4usphqZxorxrZW6
sUO8nTaQoXBk5KQLqf162+Kl1104U6Af4wHEHeysLuFOC4fCaICd9EFDE7SgoqrlSY/UEDXd26au
HAoIDcHAU60gz76+ulJ9ntOBijOdhF22k9O52yOK8P5Q2kHSEma53/Dvi/bFYmrKUlenypWsajiA
3czdNLGeZYGYY1bLG67lyuGghgiZLYvGM0teuRa9LeIsiqBRyXq5uYtsKT+URS7flblhg+Ex+9cR
tS3EvcniDO/fLFikhMQeXF7Jq4NppaM9py0X5iy1zgviHPlbpRriVNYmcrEViIKNi/PKXqFnmYcr
tljENfU9kYZJZDgQ+CpBB5TcydxKQQ4rlvv3iWAtVxY0/sv9TIBNqVZfbUu7aqZGD4FqSDQp3Zud
6E651hp3MY7q2AZWC+ONaLb0F66sJikH8gBc27wz11brSKhz22JV60w1dDN6Ov0hLps7o9S6x1GH
aqawncYTcb918i8Ox+86HgxWSz8jl9RqMY1gKCohOONhAvxHlQttTxDYf3jnEVyskFf5vV3phVVX
vjxUzWY08dlEjG3rmWEv5T59SPP03q2CIcg64FeT6TmlAebcUD43Sj22nIu4MNGDgSzjk9Moja8m
Ufr8/jHhV5Z+PWjqOBHnplI91mOjais3hXwGCiUQoz96oHTWxj14sfuXIS3t1TY0zwan/dxOPCeV
PcgdNNxKOvn05+v3ctblJzF2zYZXuWZqaTGncx5qK2ONRG+HoCihYsKUgGOGdIfkV/P0PSrl6b0+
mUERFHHUFNAL8NGcD0rkdrRAJgGc6XK8qyUi0GiIxMZuuDhX6D5wwXAZM3k0HKyWyA7zlO7xiCSK
bD/YM6RGstnQzDj2vRsK5ZjO9hF46en2xrgyixpvPvYENm2Q+udjm1BbU5MmKEly9EQviqzuytFO
ngMRzt9vm7pyeiGfYHzcPRSTtVWEXZSTCGZ4hVzHpHXHAoBdqEH1/l1xZmT5iD/yvpaai0gKQZnp
oH3hKGobL9X6xFOVLbXDa+tFmpIBkVRgNKtistKOIi8VOKCM2Bg93pu12+hpB8YTNuJcG0o09Qx9
dksIoQ63Z/LyscJegREVvmzgPstr5XyUs8iSbBDY1kOHUSJr5o9FkXpBWXd/E/i1fjH2pCNiwzlw
5Skf9VqnUbMnemmMotpH2pB+uv1N11aXdYWOGeCQQgBz/kmRTEnIHtlIqRX9sDpJ2onI7DdSgNeM
WKCcoG/kyXhB7gB3GaQ1lQGjWAxQ2ZuQd2/9RnaqLZX35WvP4nkmmK4aElgoj3Lil2PzxzYK9LSQ
tYltVCSQdSXwobnyIO0Bgx6Llna9988dCn7sJWBacBmv7rVuhMcw75HGtVojuE/7SZwqnKz/L6xA
W0/TI9cnJ/F8TFZm1doU4jCTJq8fyi7Kd6Ohxe9fIqaNx9Yi/cA9upo5ehyk1IlxY9NgRY/Z4Oie
EhvRexNWwIIWLnOIaIBVQKByPhZ77qVWWg5AGms57QSj6ldBYW+45Mv0xGKGLiCDJzjcEL/BEH9s
g9ycS0POrdJNuiB+KJtE35vhcKdpM2QN5fDUw/RVSXLAXreCe9Lgd6ZTVcfb67as/movcsgXGS9e
p3DarsY6C7mjEyCr3NnsVWWXBrQ9nZIwz+VHoxsGjW5rJ4tPdQ85w8bGvHIMeCYA0VKhp7E5cufT
LJURjce5U9KTDdYafVVz8ocqftD0UPe6JuDH22O9csC5i2i7sgm8oABa7dFOtUa41vEi9K3E7tBo
9d4isbtxEi4vvUV+d0lrIYMCwmxlRcl4L9cWy2pGcehltlWepoKOcz1woo0tdDmDmIJ6g0ONRWKV
8xlcQJZyjXisW6ZGLPlTmQkbtrhI+ew0mvEWQfsebIxuWZTz/UIiS4VFF1WUJUheLVqUCmMMhVa6
UEVKvu4I44vohvkvAarfV5RCpQdIHu+rSCsJKNTmP/Dc/5nTu9yu6AsQJywKHARLxupezAshh/1A
rkXO6hC+P+stq60fRkFCRDhF7nb04b930ywWec1SZFtSo6s5boY4iVWFpsBCUnnNiq47clS2SKGW
TbGaVrCDMCEjT7HcPSsratKCjivbkrYDqZ49u4jjb2IGHO3ThaE/ibSHPz+1o7aA/ROGwo1BXtmz
EGQQ7RIiIsi65vKu58pKaYOigSALxN4I06mlRVyJXkv4FpMNY1ccHyV1wnfaLWkHpwHsfNtqSP/q
Qytz8M3micxX+qoE0NL2ep0pvt5Exkuq5TzWx2Bo2r0KF5kFpU8jPkcEGltsyldmnpoE7NoLn/KS
aD//GDVr2noWA85eRBzXvmv/GkzC/UIeHTebgvRDY39RRBi9+ypjEqiuk1IDx0kH77ldOXcyQ1RL
1pDG+NJrw0CbD06vxM3GdF9bW95lkHNpkHriK84N5RDiBgBS6URC0fdzPyWatZsUJ7hvY72zNoLH
a8Yc8lmU1UGD/6eZ8I87rdVVNZJaWLlmGprvKlhvH+mvk/zeLIfX2wdzWZjVkUE4AzMwQdOfuGY3
Qkm2nRMjZ88m+vSStMr02W6t/pAWGeR9sl293bZ3ZWhk8AEjUydbit/Lr/8xtEyX4rybSvw6wnm+
FPGqruuQQjt/5v1Lhl4N1dplaGzLlZeLzbwKmxa2VThA6tDVx64LqHUW2okGI8Ls2wO74lPpz2Vg
eDkIcmTtfGDJWJh0BEqFC59wQpQf0WYpwTBMxG836ls71b18ENw1G9iqa3bJQ2ISEb8lQD2327WD
kiG8hd2BAjWc6bH+qE5y7tVFHH0eSr18sPtI2gjuriwjuAVCAIvgi47W1TL2NHvmrRSybVqSCEHB
Ka9SUXqWBR/v7Ym9skNt/BxUHCSTqbSsJnbWhs7qB3Zo0Myzl3WzepjM3j520Ev7QxFKG1wY14YG
b9xSZkGOmCbk8wkVgxWK0YY0p2x086RKs+rnoVF+mm1aBG8PbfFOq8NHxEafPnMICN9YuXDdFGob
ThD6ymGcPep1MvuJbkT7f2GFe9dQ6SMhlFqdAzmv0tyk/8kVSSZ2AlLT+0iKho2U3NVpQ9CRhCPc
k0DRz6etiSjMmVO10Lgao+WBUM+mo46grvAnw5a3SBmv7QoSWMs7hqCCU3duTpZns+5i/DEyHS99
Oz/npRhck3jKtUQiNhbqmjVi0AVZRaIapr9zaxWtxKZWcbjrCcHvIq61fZOG1kkex+p+HuZu4wK4
sjHwyObily1srku7qaVWw0ivgAttekUxNZLV3g9LJdiKIq6sGiaWvBmpYp0K3PnAxkpXojbmHJPC
snI/B8EA3VNpx24cB/XL7Y14ZRaZREqYQCXQv1kbC0ZlLNqQhmHTiWCqpawq/i5q3Qigc+I1TO1B
j97vHbmxkeOgv0Uh67TaJjOi2mM0qgWJ4jig9zb0dZVqV9MZ0k4PaiSzR2XYuAmuzSkBCW8XgnQS
has5NSswXLXJMKuujfsTDrTNdsWU0qocpxUTfHtWr5oj5F1S4mS51lRBUZtIVS6RO4Ln+U6lJL3L
ci1cyOi3ygpXrpqFRoV0OLEJz81lff+4u/MW8uioUQoSnnN7mBEOe5rNwIGTohE7aXSmO0vEwdfb
w7tqFHASj2qTVNo6jVDnzqDENpzMiBOEbgx+43M+mZ8js6j3sim0/dBE+obNK88zyjZE1SqqHNT5
1r7Mps850erC5aWkuGFU3DnVmH2dgij5G8Gx/IeRy3RsSnJ9Uocx33A2l7H0Upwyltfo0o61Pvwy
vb2jlsWF21mj8ozcykTXch3+lGBH+DDbUrBrAtF8kKpm4+ZbNub5dbRkSTkpVAVIKKyLHZPqQLFM
ktIdKL8909CvuvZUdl9uL+jl8BbEmY2IBTceFcfV5EZtLkVyzX2eo3wwoL5bGE9ONyPCUlMD2UO/
jd5xEULsFlCL30I0XPogrC94I2B85PLXt3uPEFAcU2N0CeejH+Ec9ZHflk1Z7PVgLH+0nRH+vD3e
y/NJmpKNxC3FW5+I4vzUmILqGwqOhauO6Bnwz88U+vuDGtn2/ralazMLPEwhF8Rz6EJhGLEDGWEX
Al65qqJsEbiE4GEwymjwnCGjlT8ugnnwq1Gu0iO5aeXXbftXRkqwzX2FkhWYzDVrC28H1Zkzbski
WARZxgnVJ8LSpjV2Zm9M0YbjuzylqNbyjGCg6GddRE9NIqXJ2DZcJ2om3rhA/HRIYA9IA2VH23N5
CGGM/V4NVnVIJoQubg/28rBgnVS6TfC9CM0tfusPZ9h2ppl2DdaBeyX3SmXS/o3wxbuP5GIFbXNI
LaGuWlec2KM24O2BCHGQnLtk0h+h/ZVO/2IoKLJy6sG3klA4H0rDc14CSsZEDnP1BFYd1vJYlvst
ANeVs2dzFNie0HHBCbKKoiDcM/Kh6KBcgebYdwQdkOhOhidAeuOdbbfSu0NS6u/yUuywaDCl9XI1
rlCdSrEsETrY2i7r7ezRIO+1y+FgfLo9hdf2IvhPipBLwvKCNDlPYpn31sQlbMFdJydC90gm5L46
Ddmpamr5TlD2fzbqpPpOf2O1cRQuL8klUuS9Qj4fetj1CsJx1YMJIfiGyFNSXUFG8Um3MwuiPJGK
0Wv7PJw9HRGfemPg1yxDxkzJUCP7ba7XtITWiGpzVrrKXMrfWQg4XQuVg+h1UYhAUAQu8BPgLmPL
2V1xNjzpgTiwwCSj13n/No6h7+h5AEwKTKLQwBmn3p6jb4rVpRtx62qMC2ncMkDqj8gXmFQzzvfR
pDRqLI3hUsAru3mvZWnyg3Ha1mMxhRkqtJIWJieq6tNWFnzlZBbLS7UOTBxJ4oW5+dxy0EdF7uhT
7MtDg/6CnTUH2FmS990b/7HCCBkeLwHavc+t6JU8tMSWsR/XkNqMBgJRXSvGg20Uuh8Vi0hMA4LW
ACa3u31s1knMC9Ory3ERP4KtTov9hJpM62Sd30O3tCvlRPKE2ciPFFGRk9Skp2AMxr2g2PscdO3W
8V1tpt+fAfQQqA6AZOL2lWeqS0SiE6uLfTsMuztDmNNODuGbLeFt2Tiq15b0T1OrJTVnzZqMvI/9
znHiXatltq+OzZZg8srVLgPCm6K1zqOAl88a4mQUvPpj2wx9mIHkItlXej3FEdydmZbR28IlknEp
F6L5L4Hl/ywtXBmexVW7+EKAeNT+zveSNumiNkon9MFJhB/aUaLOzQ72bu+ba8Nbsib4G56SFw38
lZFrgT6ohG7tYOl/kfCNikOr5ZZ6VMqmmO+rqbHMjc16MTSq+RwDqrJg/bktV3u17lEtkYJC95BC
DI9yHUyeCf52Y2gXW5H0+W/lSA6ksmQAzicwmvVMDaRK9aYUQbdsmG0fkbPMM7q59m/P4hVTgMMc
EtqggbghV2tV0fZUp6qjeAFR8C4QxeyP3FJ+6ogtTsqLBVNUHlO0R6CjRz52bapD0abPS1XxECsP
e2/SshK5qtHZKRN6Qoj0bumTXBsb3Tp4TjDjkOuvfLaTlHKQomblKXIZQZpmVL34EretKuluE1pN
u1FSWwUAdBawI6DLQB5zUQuyV+FgkppCGbuBZWvk8h5Cv+ogBXPuqZIVfuL6rdwAAT4vyUftYdCM
YeMavja/RN08khfcjr4erio5DiEv9HZsTfsgzZDS6WZNHlqWUCfWS/n59ta5tMekUnLm7uXBAXbz
fJem8HlIUIwG8L/IlhfCuudlo0IUgNpP32tbWh6XR+/M3LotpQrHFC1BPfBUJEuOaVb0OxFH7cbR
u2YFzA6PbwJustqrPTP0YPlLU5HgShyDF1uheKZ26vtEmVkfynUkwchlgx5G82X5ij8eDlk5ZRF0
P7Da44u/O3JZ+BQPqo3E1+VYlkwvwfyC9FvyX+dWkjnrgnB0Eh8CvhwwYdgeJCBJGx0QV60sqRlC
TvIV6+6aptSGqLJRgJ2GWT6Epd3uY7nZWv3Ls4yPB7ek0jAJzGNdXCRDHkyasBNf6qcSfmeZhlNk
wo5jQI389r6+asrmHOHpl5aOVShUz4w1FAwoiSNB0RSUd6MWFpJZypYYx0VUiZQJWXlCLhm6U953
5ytUo2sGU2+c+qJpw7/ntMtfDSMUe5EYow85EgzwpEnd948PwlOq5DwTCNdXm49yqYBolMKJA2fd
V9S0jFNpG9KJKOu/REz/75HAUu4nEFn6HcimactU/7HP5RkZwKqzU78a5vLgNNk/tWZuVfwvJxEE
CpANyjVcLRfkuA3abIjvxGxz3Zo+d+WMImBVjA8DKaYPclRlH4pZqrdKUpfbfrG6DI+qFHfMylEE
5lTS3hTAEqr083GAzNWLqtx+916klgjMBngbvVdEA+cTiFp7XiClkfhyNwdwGg9Vo+4hlEzzo4Cy
tj3d3hrLfvsj+4dfwhx4EMIB+s8RuDg3Z4wTDIkSobhkd/FTnnazO1lj4UEtp94rURLkbjwEUA9G
bbCRIrs2n5w53q90rtMQvdw2f2yVcW5QPh1HXgGmOfomfPEPaStv5YuuWiF1jTuE7hcipnMrRtKR
OgsMpInUvt9rVZnuFaFsZW8vb0beEWBPqBzSTs578dxKHxa6EDPaoCi96YcwFfNzYaAqHfJeHVz6
5J0NCMSlywK0RHn7d7qaaG51zlrI0WVF9IkfkhjcG0UynwLkLQ23pDFnq5f8ynk7M7YaXQSfrtRb
Q+LbFiFG2yrUpSyptI+8R9p9D7T8obfQCdnd3ptXJnUhb4cbbGHQAuZ2PqlOIU+WE4rEb2CSLb0e
eIHmUfS3TTT8nCY6pvpCYXnb6LWxkgsn97bkGYiUz42WiPVFEIPFfj7KUDYXUNnFs2fNzaDUbjpa
o+O1cFEOh7ATAHtvG7+yqtDYk7ridl0wTav7W7cQ1W26LvcL4i+PfFLwag6tdpy1sv/7tqkr54Lq
0W8ILd1xMAqej1NWqhB4XZv7Ed0bu6iQZUgAnXnDm21YWfcvt51VtGhQ5j4Afsvrld7wstl5uz2U
i1ljrags8uKlUEtqdjVrI+82CopJ6RupJJ4zEuA+whbDIZoU8+ttUxfukgr2ArlAPIC0ATfQ+awV
dQHDdJYLPykN7TUAjRWc4JmnU9ovg1p2fO7ywUblciAF9yMZOnLht7+AsunFeHFjwCMJjpdPIe94
/hHUqlPaM1Oxmww5pQNdmrVMzZ76bG5CtL5zvQHobsb5nCEhixIxHNeynctm6imU6wKxg/pWyZWX
Odem6CdE0eSgT0OGkuiXCPWAqv0aTGlSJEdL6hvprcgTKbDhN5YDCYbHtC/SZCcPoRxo6IUUvZD9
tqfEC++2k9Taaz9WjlR6JpIcy++PZqF9F1aUt/8orVwNX2d1RnCwzq06fxPwoULr202xskukMhbw
cyttkt91VRLfyVZiJhTEkn6CoLtAy9bl9Sqn1p7LN+i8SUHP1XGpqtnc+9mkpn6iwTv7hQSLqt/T
INTIb05D29XnlD+oIfVBRxZ6brHdq6icoo2sZX6FxLVzHwmD9zbl02J4USbJpGezbNF+8nMK4ymi
Ra1Tfx51rU4+1qUhaUd0awPSc4ylNL6LbOo0tGsNh4r6sYoHOr93FDC0nHQBJC1CPtZRIw2HNocO
3oUcvFctn4aVOEY8F+HV3J2mKpD9EjLy6RMJR6V4y6rCVONDC2ngV9HwaO/9DFVD6RGMbBk8trGD
lKrolCYmxdM3fKoJmuSb0oUy7clAoYv5pTIrcKxOqNvTbmxksVBIG1ny3CyUNLkvaVLnfDWCyWp+
VF2dRShEyHrRvaBrTbLVhXk6qyPes4GjHCNNbcdPZjy2KU+YENVrapSJLOkww6t1N381IVgMP8eG
3QtpD3fB0GcnBJy66NmKuop2GSsizfI8DFaZDUg2h/Cve9zaFgF+PJlj+bWGRhXm5KionPbLPGkD
zPdxb8zSs91oYfa3zv2tIoMsSXC7+/NQo99LlV82upfSpNXhF1rsaJ+SjG5EBC8xGt0Jiq92XyuN
N3Vox7R+6JRDiHkOsvOaBFMOTr2rTHs+TKFRFN9bNVfSFNEfAdM09CmdNfzAi/Xqwoesp/OT6Gyg
jwepcSbUCdSkqBc1nLDVutqN7VkNfjV1oRpsZUjmaVWQpkmRv9k60lF0sevjXPdemEhi+l5FSPPe
DWqlz5/1AjWUF80J2uKV7sUx8w0nQGuZ/AqczbbcBoXfl9Bpf4DXPqAznyT8/CWTQIzQztuZGIdZ
33oo0b2qvxDXxeoe3RoS9R5QuyaSfbqJlFA6iimj3oleFfT/3ws956Duc3ky0T62UnkGFlIkUlHL
91qt5kiqzYHRZsOhiCTDyjw5sgOkeGbUz4gQO4n+UcdT+ryb34xIonLlB1ED8sdVygntqD2woMKG
mF2R5kmBu3ouhu+gKqUkdOlrD4oHVQ0lkKlQ/gBFdqfSDtOf0GyPsNdboTzLn0yi7MamXWcKnMSd
W2AxnYuDNbq/cwS4YTSW1BAVY29BWzTNnaXw3Gkf0xJq5PpUt1lUdYd6pE+48XpeJJbpVxrE3w/o
ipt5B41RHBXRqcVbJ+CiIXKGVQY6G8NTdUmqUi/uBrtST7OW474+B5kxdd2nItVE6uBDHGtQPtdB
CVyJCB3hmWSpQ0rWBzoIx/HeBijUIEAczou+GrKSyq5pJkCSviNBz/0ExfMkjgImkTgBRdiWKapL
hjo4b3auUuvYt8lk/gNr/WDdK3LayD+sGLHY19yCEwCkHwAlwIb0sJZvqoZPdtWeaMEbxrjv72UT
hsHXidd590Vuyzo7ZFloqvcEIWBlUaGR/kL2Aq6juJuqUx3M2QHlVwU2h0GECgJcQ/jBDNToo0O3
wV7NnBS28r6izpNbTmO82rGRpztyTvWoupSfy+ijWfUDLcOVJnTpm6oh2vI3Y4q1b62ZNCB2aUBy
DnwWhQcFJenJa8ci0w6LBmF230xFYPjmQNDupYmjim9ap9qSjM5DLqoHyUid7JOaxpl4ULiBgyeB
0PP0gL+rvs06WcUvYeGI4G8Lycv8OUkl23puhTw738D/iHLflFJs+ZFS9dOB2BU19n5Eyk3fCSkP
fpU0edZPQFXjfD+G8ej8xZYt2XOBAsTluTbVonhzAj0x6TWsmYddOfe19ivWe2JFVyprlV3NHpHH
51QfjeJrDuF38lJMs5jvIrC2TQogNcjSL0Fot3Jx1IfGbKy9bNThqBxHHnvB6M2DndT/9PY0yL/6
VBfFsIh2olHtNa2kq3+p9Th2Gu30xWjOPl0ZfYO2fFuGIZrXThQb9GeU0YJErSNNwMVuToUoflld
Li9qH7ZoaNSNQrV1fgo9kasvVqznCBNAmdMNkQsabDaRuCsnzQCNonR5W+BI7bE+QE2e0ZCOlLH4
EEsGfAqAYzq0PMoRfw7coem+52BBabgzR/T61ERJ0T4AfQGuUiklxO7GMgZKJKexbn8ZQ4qlX4JB
yt/CokpsUpZZn5LzrpQvCnLrtqexFzXPEmGd/910s/0JUFdX+KgkROOzWQzjMeR8BQ9ppEWFh/cR
32yFYq/baH36HX158SmbyuTNjA3UXapy1J6rYTCf6UUN29/XwvfQpteXLsTGvCsGESGTlKGU7BmR
4eQHMUOvcYAVJ2h3shXoo6eVTm0c52ZR9wPim38pFYvFmmbpVNcTEvFkLCM0+SroDzzAd3ATGAJm
7H1iGsED0m8Tuht5Nv+MJe7vU9WqKJ1VUTMck6Rt810tlHSPnLei73W5CA+8fCClqKa0kgGyIY3m
V3lRyl4PUNyvKVx0h4Hr7bsG/jLzRMAd4xlpz6LEUwYnUQ+StfXQU+jSUxP31uTqvQ0yjZjECeEu
GoceInmpGe9CCEwmN0kK65jmdTvCLTPYii9LXEOuspjyulJNwXkoXaB7tVKakq+N6qgArAujT7g7
9StSJGjPqJPTfNYTK/xshGPwT0QT77NSw67BjEiSjPZ6CQBHtmqZ81AmDgz7dkOwCvtQZT5Uv9Vt
yhLC+4OqN0l1Gkv6cvad1qrj55Qmd+HrwpLQczSagUdZydY0GyfXd8Fky6WX8Gc+LutAOnxKy95r
g0BVPWKU0vL1mVgELOKUc4kkFoqOZtGpP1F6z+9DDVoMHzRzzBjksdUOsTQLGtrnOPlRsjSxFw+Z
tNditLz42gLgkmFUBdi7PFU9XlT5PkGDE70ZUyMGD1N70adMlBBVvSQJjnoYDKprEakAu0hsp/Qc
Jas+pplpR3tLTWC5cZrObPcaAr20Izlz6rjl3JSkmnrQvK5koHjB0c9lYzd3efVpsJrceMnTMFG8
AaL11s1Hq2rcNBLj+MGwworu61BzQq8IB0vxS9azehTzom4aJjmJQC0bA/6QpBNdInaMvgrdQL3b
Wi3ODO1gPdsXeS+hXhLJ5V9KmU6uZOMzXWEiruVHoeCv1VLLQZSU6Dc7mVZshKDDC+veyRJLRzoS
H07o7hTpr3TWxuGXCYXOtzyruE+SCCkFv2gcp963cygzFqUp0AehtcOFlt7R7oKxNr6oxtTYd0UA
9t+LtD78NFshChUVaPt7lHgILvthIMjr58pRfRPVytGDxMeBgTEa46dJqOqPRneihzgrc8QOZS1s
cYZOEnsIeOEYh1nRP9eqPP2QyjRwXKnXY+WT2rWwJRhAG/JvaS16MmVp03bFI8dymuFdHLn5zCCW
paeIuPZ17iRUKeRSje9Lxegc9FVrfh+Komnoh2Fka0eWyuj3cxcNKBARP3zqaTFJdsEYtwF6sXkf
HeNBEuY+BZ6Tuj2tS9Y+aAMSxLMUoK4WlaPyDV25BQRFB2eyJwPa7BytB2sajFFwmNVehuvGCMP8
IBFPV1+jRBvcyrbS2GvCDt9FTdhKkf+gLTI/Ij9UPpGJUzOfIlKvnITVKnSFSbxZOF8mUjsHUEpj
gqAH4hb3xCq82lKWJTmSZODvkZPOaPxm1OfRpWkl+kphPf+lKnP4hmTL8AYXTPRzCNPsoTBAAIKm
kKqnOenS1yKQstGX2VDfOq2Qm4OcasVrnUoyPjNXZm1vjWZGUCAHjuQbBBTawVRGJT1pWY70akzw
PXu89/PWm9tC+1TTVzft6Dqq/ChITO4CiVvLA0sLkVWQ6XZMMFjwQO0z7f/wdR7bcevYGn4irMUA
pilZVcpZVppwSbLMADAngE9/P/Xo9qTH3T52VZHA3n8M731bk4uxY2BKTujynfEkojEyf+o2idXF
LBXj8Lw60XHXK/dQOlWtPx/7pCmqlF6V8r0u8LWnmP6c5rle7DYd1mbI/TOO4u4mgrHG1uvvYZdG
C00fcq+JDkBSkfxzRs/8c2aR/JtkwGa71vlgs8VZAqjZeOI+Q1SnK1qLGu+YB6zn6F1+syON2wyf
27bhbilKv1HplOz+N64/dqA5cRUjshj/xHnUfTWtpezWx5Z+BmcaU2sUxuNADAiY8Am3iuqzOsjR
X5S0yr6sXb7yunR78RG2/XYb7jL/TGYrqAvzlodEJJs665l4EGnOAU7iqIHxOlZ1PZw22UzVMXFN
nKflUtmbbdDGOWm5ma+IdFJFU7ydv2t/6BryZVo/POTGi860g0MG4KbYPydHrvRp9XFrzlc1+V/b
JpcIH4/tPnsOj/0YLXF949We8w8v/3a7irXnURqm8HMtdP1cBgRnYGPU0+USFoxIAfQKjb2oJdZz
jfDWHgbaLP6ZwRFf7WRqj/PN2qeqm0mEmbpdl3d1NUi402Ztf1w9jTbbbKLU0VJ2C1Jg9HIlGtOP
LAh2+FeEMv+wfl88LFzh96Eu5/dyDuImXfnWvqNhHq9MM7jM+i2/eYrWx7iZVoI5UOvy16orJ0BE
R1ptYFHL5TYZWcPT2qiZrcqWv2tCHFT3rteY9tQ7VQA+7xJvdFonuy5pPVRBdIbmw30PZxXQ3lFN
glCBgNfdw2oZAVSxwx8MVvYxlZGJ2Eoh3mP4J2ETWoYNtg1lTHe5Q/zK0/ZbEXT0hhnByCxnGmdq
vmvyL5s5zDoamYp0mSIespxqy7t8iMsXcFD9vHkLOBCL3zKlfp8MTpoTwhCmTRibR6WL4GftEn2z
TZQUXbJ3+PKYxAwxp9E08Zyp5ZfOcXK3uHCHSM8nY5LkmTu9qw5rULVXdeis88VIg91Ht/rixtRi
D05uXJavBQPrchkVY/JYJjl1vXy9+Aom3wR5ZsthOMauidT54Mq2zgrZy7/xQMfXcW5zfUUZ1f4i
t6WfszGYwpZiayu21PLLnDWwrdtpXcv9DVrVmmtOi6A5Uc3nHRsZz1s2oDBgnO0LlrucD8+3YxP7
BuznPwfKL57UiLmXDivQpbSgCpA+KWWdf7qiCQuL3+8RDnoVnii17KMM58x8H812JccXhRhfwL7R
v4Un644ENt9AOO1hm1JYHg7HgrE9yISWzkWwbnzMBOMDKZTNFkWUQrvyG04z/+P0cnqVSOg/4Cjs
VaGXGmlgqZPXeFu7vyCB+n6k5+mrDnb/ouNjjhnkG+uvgTMiJgOdPyq0LckvaF6jeKlgWeSJEvm8
HXPHX+mykvnAN8uZAQ7iBdOjJkmEZd9DGsHpGQ33K1vqlpLpW7uodETwsdopuInCevzUlZKvfiTo
T5+knr/UVNFuZjT4ZzY1XUgsXFBrOiiXKf7Mi40heSmT4pouLjOmli/xJl8U7d5OYZZrIkUZUhx3
cQ82j3SHlWsQYWrZO95FUFbvMb2a/Lu9HhsI6o3uTPZ1rlK7joYVCCspy/9edcNZ3ojtJo/dXTOq
BWamJ9CLChrwung5MjXZNpPTXr8hzc/vvSWkIrphP9ozRJdMbTCu3XkbklKYrn0YUR/lY9K/jEc7
fhLBJp/DPZGc3WJvH7p2jl+DwnftRaIK9dzPdfc9I6umBDrs7KkKq8RQ9eb4b+zszZx63MAY/qvB
faQdnisgL8m45IgNowfTOtHr4vesciiH5Uu5rlwdW2dx+oSjMvpydmr/SpPFyhXW+t1y8FtXvFVx
R2QcO0POQhpLcqQmppbrZm8pUOulHtaUVzz8EmLTxbEcNn3u12zEmS6Uumt99glwIFj0Mz3k9fW4
E45wlovEvYgps/opGtleoplnitErI4Y7x+YZZDkaDkiP6SMzsYjLQxz0SNk1gBi5lnjlbyrIp+9N
z0l4mufOOwXhykTf0t1ZZd44Tu/OsCX3IfI6VO8tMSSpCho9ZgmJkFcQm12QQp5WT6T4zPSPza2n
T9W0MnvFZFb56ewXzdOSiGjLmq3392yWlMfJuLAUeXVz9RjXdojSpp+r6OTHi3viN+53JjfszY03
iXckVFjcMbp70yGg4/da44jbzhUU1XMkKB68pJmHy7FkrC5TziJxnpQObWxO0UfRYQxinOlBwSFD
AV10mbt6v5sovUuOuynVlW3tGLCABdZPE4oc76ot5FZrowJSUy9je15FEEXHXQXlW5D3++eQGGc4
8Buq68XMnntItomHW6u8eZ2F6r+SRssiC5lQviEZ7E1NeWd5YGdub2djhb53iF+Yi8ekBwQ+mM6f
R5vmSzW+u75tGDuqRS63MveK8BC38WC/1C6cKW3VzFsg4plfwWFUZzOcfOWfrVUSYWuuxuQ7DKqx
PQ7jtG/vlL26TzFE4rldnZIXZ1+Xt67Zku9m6XR5it22fSFHXb5StEYx2+aL5t2puHVTh437zy7q
pGQNSbqTO4Y8pUm4bPoopiWJj2bJ++p8BOueaNmT7n5d6ISZZWctfgolnZGwIR5pAD4Atj5UvaLK
l8zbzhzjuO4UMIffPClDWAJJ6nsrUjOW5n2WNWOoF7ltdGw0/5hDtw781SYeqF12dmtuGJ4Hdlmr
7ZA1IHrVEUc+dZsDnNCnsGsYF996/4UUrDMMD3Et4vjoxchdsm0bLMV4VdCCTEXL7GTCmr3jUukp
z+tguP95NnIIHeZ3qLzzINn6jyFfyD7No2XwaXTdWWts5FOc2Imw6y8n6QlNUKhP8REmAI6jcezL
JmspRr1f6k1dr47Y8G3MG6tQsYch+5UZyZQvx7nfTp7HjIH8pvBZLftmBBjH0PdYj4vn8H9fu1vX
r5nbbL07zWkH9ZVZ2FbhAy2q6GiMXXoQN9VEtyTi+VE69+HyF02RWVLAEKc/IGdt+0MzihLAqk+K
+9UShpMClCjnbEU3ux0CQ9ZqFjQJZX4DSMSNzvPpkYK0ht3edrTjcXzrz8rQzZwO8PP88YppOhW5
uz57u0zu+sbM5gyJfn0/tYXrHQJyIR7mhDRHYrdnAuDbcPOgq9xyYRJwJs8VpyUBMnppyrrYD3td
rG7WdW213yipWNUCrsEmjTEPmWO/C0I1hd43fUVrvHs+9v28pj0ajueSp2pGS6TjEqxCdvSgdhUv
VIVfokhNNykW0TAozpbCj/cDKcI9VGZez0Uakw2eZ+GSm0/ZUnJ4VrKlXoCp+nddtIX/SlriFs6t
YrbZxAMUUXytd+ek9oLeRXoG1+ctEI1IXbeyE3kYUkeQMFXUZBQ7Ivu2Q21MjATD3xHW3iGFVbcb
sWpBBhm8DUz7W3wDSTT+yREXOwgAgELSatyo7YzdGSKg2oYd7Vw+Ibd0K+4m7Ur9JcpqB5SUiXqm
0Tnoj00kEpvRyxnfJ6ZmcqIBj0pWx5l2cGar1UXue0glZgMtkwZYqtpDxOQ6ZgscX8MvuXcsAEYG
YxbUvXxKRpe92sX5+Ajl4wJhDO7CILQsKp0V9aK8BXN/v1SMvAeqxdRFo0pmjLUQ63BYt3L98nLq
j5n3tv66Vo12LzzqhZ/HXfoPyH73Jg3mPAFhddpxPDawfTd7FwCA0bM4//kPyUCrY9L/eMto7kSb
zy8i7wZ9TMah/gl8xXXar2b/2qwY73zblj9DR2wHy4Gf3/W2DTmC8s57WbUkXXcFfTqPvM77zheO
PD4qzxi86L4cFtOOH1ErAOb3nSrKdIlLjQ2Z+BbS1OrgyD0n72DQpkdW1b3P/CKwb0gWxEcLM8FF
lpSGFtTFFfUN8aXwScU8rE80tJb2LPJ3WhB6Lxp/RoecFqb18EeQIelkLKPxredtNUjvaKY/wjRM
1uW8ODe6/j1pDG2YDy3X55xts7teQY7guEXtS0NrXk1ueGOCXYZQM41+MK5l3uWvpArXiJC0w5X7
Lo5WDqsRY+LjELf1cDXlkWcgmJo1OBSRBqYk7zr2zpdBEo8VkKoSHGa3tf/4hn4PK0ZNlfXAqS+0
mQOWqoVtKw0ksEexhTY45xJ0wbWbHCLc25vuQf2mC5yS1rPXHHt+y/rBeJ+Gsej+5aKRMmtNObAK
r373WJtk2jL48mo6JbIl6MUzlfswMoI4WYhS635i/B85DuIS8gnzxoIb3jgkz5eFCU5V3vRrqjjr
sCStVWQvJN68nzioa5k27iKbjIfEvq1LLZ4Ltx4rqOBx/GxVDlq7EuGv0sWs/X1IMur3yM1zB9Ls
3hMc3Hn3A8qUHMiuUTRx/DLEpm7d8TUH+XPOat8u943jTs1VHs473cO8XuEJWyD8Xy1+46sNHPmx
mSZmecqvkwp1D2UKGWre8qtVYLNYNUcWWjEqBU3Uq/LewwFLZfW8jpRwT1D8Riqf79d6DBWjdsIH
BX9K2v9eMCt0ntd9OQpi+thOHMWZrQ1PbNw50b/Zd+yjtMs6XfVxyJVjcby4WbQG5hMcPJLZhBL5
LCQHt7yoJBry32vO9FBNnc/41xXgdkTPeHkGrLu/1WZ1363SMfXVnhJXGN27nzDaAJ6J7CbrtYYC
fl10tEYICRo4/KCIhotmEvyXm3EdGGllpINsUHHwD94jgO1ARfBLFjf4rFo5sWaR8O58g50Ai7cc
amumoA+9azs2zh8tJMS/KPagyrYKlh8cOYeMj0rw3wP5cd2j2nz7ZRAiv/OBKGxh2dDtMbJ1EmZy
WCl53QjhvwTwcba04xF6YlpqkZL5uXCyLqZP+sy6s//uBG31gkS2/FjAZt9J+HTLM3jq5mWoq+Bn
3LvSpAw9Dpg/3NxX3w3yxiTxsI3HYE3cb9TjPY3zeY3xH2enVBeO0ttrS5FUcOmVbT4eZtQgPMgk
N//jfTQD6OEAT1yt2jLiobwZjqESZX+cxkpeTSRMQDeZVv7kfgMS4HZxfijHLdxOUbWjLayWwBFs
DJ2YipsiqBs+M8yAyAzPqz11Cz3cWcNvd9m6nQOXjAnzR/Xb/NC3O0OtyKecVnvgav8YtIGps97R
vnO155pOUcKIgnfhGRihtoi9+VSzwD5GSrh9lgRC2ItqLL1nSmFIA3Dcktkg6sht6WYXdKb4nQMo
hs/7O936veZw39onMUKPcUvXpBLvbh89OFO4FqdNzM1H1DMdZVULWJ1qUQTcZ57un+fBBH9Rz4PP
tGrponScccPIN0l6oXvjW+vt12qUlUh9lYM2rUUQ3SHo7tUh5h7eD+UcDxxKIliw1a0kQpwKulz0
Wa6HqL7yOD5Ansthdo8yGavnWhUWuCfYRHXs0CVh3yo9YOV+DvfMswt6Ylft6sV32BzShgyLgj8+
7oew9fY55YqE41i4aX4m8nvlAcbHvQy3Jld435LwMlSxMAD6m3kq+Spf+n3H2GzqpOoyoTj7qEn2
StKO227oT0BCxf1U/mZy6C10X4RTLq+4Wnj92iVHgGKb3kyHUsaTzArRI8WQeexdTDXv3yc6AQ5I
GbUQXZ7PYasYs3g5W2/sU7cCYiDQBIErWYkTS2wVDjM1QY3rn+mZ/CZugyg/SsMSkUplk1O7zqK+
DghwDdPYOKZKi5U0oky3AKrnsQ2Dnz4YyteWI6XkS4iWi85lJDrEaKDk4670cm2l01XXTGfh9dY7
UXsWrO1aZUHQIKphcgCtcd3VHQ/UxQgAmL3g4SmDoHtf7cIHGfyqeGhYul4NOwE+GNERarDHff5H
xUVvcVHuETIgro76CNU7XvU9Y8qJKvlJZbq344Jl1h9v3WXrvoUWQXVlsGOf47hevsMVU5fjlctw
C3QP5zVjhrQcSkP4L1mb6q+FW/3RoK8vsg+RTtATD1buq4LpbR4YzQ/V2su7GbkHCjE4WLKTVmug
HFZq7a1HJjlBm9v4GdUdh+BSgpZzk8zRmNWqmvgptohHf477li51CtDpQ2/bz1K75sUZonhJG681
ny351O6hLlfxwDyxv8z1wD8+ips/Ui7jizKdk6Sc1W6NUQjdCcoxOTK02KKv8JOH7c7utk9zWhH6
AtRAnDwwVx+NceouRn4G7iz/YEVaHqRgQU2neJ2+PadomUdYgvpDDq1Jp/EgGenyxb+qGEnDTBO+
2qFZITKbgE+fFNy1R2TBq9/0Z9yF5Vckt2Am2druPtlOQxUeJEqY6pDzBboZmmAKkTGqqCarPL9C
xExOGPx5j2Ar/T2T8cfwA8t0pGHquo2BO2HkVP9CvI3+q8w6dvgOdn3XaibPo12LHloLerc5JPUq
zcnU0NqDCZshs5GSfLIcp+Rxz7lg4MZj89ErR32yEODdrhqxP3uudZY0FgNV7YWtHz270hDiuRss
HNdH12foNWCmdTx3d+ucD7eN9Pw/Y8um/wDs5MtsQHn1YdG5vhedbZ4mGtNhgcu6RhNW5f5LGdgO
172t/FsBzV2ed20xfJZr96tAZAdR6UZ023y2OK0S6bok3BfCLjV0EmTicxgiaqlLNL/pNrTzz4rb
4yNkBS2YN3zeT58hoQCBdHeblrGRaK8StYSZV07BQxXtAftTQwp1uiye+2D8zTw0dJP1wJWy/kRF
x+Jh5/WvoYamScvp98mdJll153uv2rcOEpiHONGmygRggJPCF5RJCtAE/LSHqrwpsRRE2Si9kbt3
4w+dhlIuJbURJYC4doTV57LJEQtNhZkfiilHVlH/Su1TKbfSokFbxBv7uL7zA+Btvu1a3PXjXNxj
3CEkN3dbeeG5M7jv+CtL4iULAoIgVbfEhwgg7QUgsX93CoI5jpGjwWLXsXJv0Um2YYa7BLCKHS2E
ia7dyGacrQg2GLfaB7vQ33IQg8+PXM7Qxwcee7wsBSq9N1H6vTn4pXXONwHlzrldmM+4D/LngMmF
7ykUy5fr7zD7GN8rOmDcwLKci618cfMqyC+JXt3u2oFkmBOPP4cZcjzuxy5AyA3rug4F07o/gjE1
fcj1YLvxWkjOkzSai1kdZi2HPRWhze+8xFsfVy+ev1Y5y/HcJZ3jqtXQ70xrXQ4VKYNPsLuNIy8a
i/POx0kP/lp1Z842oOYxUvRXfNQJOUPklWVmEe7+VPSW8zfkhswmpwn/9bLU4VGMa/v5eySwmcFz
UHzA9HAR5aYhvhCO9H2IKULn5PGLlltJxEAy4BK3esRegCQmzG/3SFPotwO+oT8o9249JHlX9IxB
srrcgxbUus/R4wNaoPg4DcKqW5V0XJjN0Gwej8/oX6oAnolsG6fT7E2henRmU39v3R59lGjAEWGW
vvM67QOLUKBJ15GmRGFTeA7mwmJxckbxcPVfeQrra+T43yaf9JD5bc+EF1XM5NEeeyQ/tto5r70e
DZPZITY5pOuhPNYxY3q6CrbPtIaiQ2CUbN4FQpwyPpJoh+07bIX/2SKA44TyuXrrdnXOy2nglQDs
T+4nr/fve1Dn9pBv/vY+eNyUPHxy+/JauoBShE/h1Tqh90rbpKteNgtFBg61BTc4nzeecASV5XFB
zDeSAdVLNvhIwVyEo+tc8sON6DOUEc8qMQXitV/RYRdQVXW2DmvFIZu37yP22LfNn7rb1qmMf17r
3jm1wszyjAN1UFk0d3MpUUoAA1IKBIag10vVwnm6v+whOro4xYHvr+cmCRo4hqYKp2wUHgAvDS2Y
HYjMh9JefcX7xI+Qj2iX5iCE7FjjG7VVjgY3BRK/wcUGYtAaFUY0A41ocoEiQCi4K8r5uPaR9k80
0ABj14s/vnW1t/1gvypDkrdgmQ/1bIcnfLRCXyPura5qTosmi7bfTQpemX8EEpmqSCPmrTfyRsUV
Hm+o62jf6k9Zyu0HXo+/dVSTSg5gVTq+G2UDCEzB4c4OQM4tTGsbB+Mrxrs+uCqDrvqD0GCeGbLW
fkEmUwl0IgYLksrGHtXVeQGMNl1jFJ5uVsTlSxYDce3nFCT2VXkHv2q8Z1QV+xfD1ooG3kQyn17m
QmEHOY5EbUUXAvr+kzTv7c0UvlnO4OHj7pCwCaOrWAQpkOzUANpFtIv3hOgz4rniMLktF5WUKMDK
mIG6654mqHvEVE7lfAkkEe1hr1SQHxGEJMihWEebg5zQBcFu/74AcrGEEnptvA5ZPIopZKqOUJfB
7iXPczfED/vibw4E5c7HxHs9nKGu3W72ddqB3HZOhgNkyPJYIJRe4IRcNYBjxuql6qCmDkvXjWTu
oPxjsFSNBR+eAo6c0VUs+jFiEBeZ2DzPaFFEqaAVBI8NnC1xjarfo/x8AE+uiD9iqM06x4MmhHZr
wxN5X31xrIlMi0+g9Yq7yfeg4yTScVKaRtopsnZcPYgqXxRPDIzbeiyxhV4SGuOCqjitECzEE4/v
ZhyyDIa6sXmqLMc73CEgzwXp3yzQiEwi9Fx77X4GylMYh1viMklVXZU5NP4q/5Z7yxkoKupoUuE3
4LJJje43XTisH0c96D+IEf3+yCZvXtaibMoLwbANn1H1/kNUeCRpGbfniZzDdnZhCl33ZmOg+Rzq
NX4iFjhBcERNUn7UyY6HdPe9+XaMK++j7LwoONS1cS72oOj6uzHpxofNtoGDXiNGtd79jvNN7qsx
k86CEowpXGC5bsPptS01u21N/CeHPMLN/AAaLh84DuCNcJkhw/VbLQSCN7Hcc0zta+bXCl1jX4v5
tA3/uQfknKxp53TzDUcj3DDaofwN94U+tzKw5oDIAUoQac/wbnHITYcBkdtwSUiS868wbeyfOQJc
LwMacLlKnLC2Bw4XER/dzWflJOV8/tsU3rQxRKvihSzd9cGW48oN04fFZzlU+z83hy05qTFRXwmX
9HgMebFgH4Y6HoiaqSO0oJYxM+OJh+CWpeC9wbnAsMe6rb7B5dvPro+qLXWJgH+BuQWX2abZ3nTd
lnzivULBA0scDCD/e41M2RfxX103+1fFPsWncjU6tqWJVpnVVR3MvxResGZOFemPigxXKoLcnSAB
CToH01n9+jimNUEg2nZ7g+DEcfjxC6i6y2mz3pw6kYe2nkgsUaIsqovxGPcJUmvuFjqV4kLuRQYJ
O9zSd+bYQ+SEznVQtJQKVO6muzNmRvU6dJzKDHHIjRav5+hH5Nh8IzGt73HvzmgLK68RR1Tg+f3M
+VRmjPYuq1nVLU8e+vA/PXzNc0AZ5afkdrxuOu0/1tqX7cNQbwuROkm12nMvXs3TVE4Tcaf76BP3
0+s5P7OdXz8uvT+BNm0Wo4p1dhBGZhfCUXcvVvGRzUiEx0p2rIhmGsLx4M28NcdirgznY7KN7UUr
jbdgOt5knICnBpwPgT/zP5dYeL77au9FRqpZR1ZD7dr6K+4QS5xhUlvzm5W9BhEXLfKPBq3cj2Qd
4Kd2nY0ipwJ8PZclEjKL6gVJw+zor200+XPOdP+X8KdfaNWaTXIQMAMesd/473hAUHc0WILeh8pw
kY+zm5wNelMwq7iCmnODpvOR/aSn17j2JiTzAYagzd0HN5s01sdUeZ7WqEoARg55jjWGOTKK7sGj
mTYDnABX9Yjk7lBRaBlDGCxcTwhq/BfPDtWXiVHzZlpHTLm4HMchG5w4v29ribao2xRDLlRrqU6d
34RPovEQ7yzY9u4n4c57NsT5guUyDlEw9ZHTPXtVNH4gNdvFyUR2PCuxBu+HuBjySx4pqY9qbJhM
tfDbBzee40eaFbv32B8CcVoREvwsbmW+1hK6CZCllrfTLtTjZDe+p43n4bOHXDfsm9twMWK6Wo8u
Oe9zxr/LeZZ70p8bUecIYgBP/06qKt5tX9QfzWz9Pw1L799lME0FHcszl3p+I2xaoMsGTApI6kgn
dPCvWsPOuKrJwXCbdYeQj+L+DK394GXsSEXHbQgPx8iMOD9dfFLSjsU4R7dzHQjDAa7dABSwrt/G
XlXPSa6SewhEsJctz3fxC3WZLo1DgcnFVJIlwHLefTJKsIB46C1TKlz5HbFY5V9hCWhxmpKhlgeL
KiJB8TXbS7mHDdEXzu+9UzuDro5yLQFoNdoO/+g2cXT3u4EGHDXLfjF1UzFm+UKpzoEEJ+96Wnf5
p1CcbSlBmhX1RCwrp3jsGXKIbh7/baTCXFdDM3uHdXRgzqsYf0FKhJFZs2AeCp2uuxVvZNXxyxtL
IHpc7e6zbyLyWgYUmB6/H4NbuqnOw4Kj2uRhVvkepKztJaNE7rq8Jo4n/myVv//Jq3VxkYb/Is50
Iyyfsp78Ids3EJlsp38i/80xtFBvoEf3Db+qQEjLgp1aP3JvMI6Nt3FSID2O3IZ5v5DEbh9gjDbD
+Q9R700W0nc3astPSEZlca7dKXkQbUnKRZLA3V/56wavATE+HfLZ2gmzBRPAhVfLRKTTTMHy3I6C
DXWGgD+ywrY1hsS66x486yIQQD02YafJeZygSdblOJjS9ofRMa7M4h1rdGacZflc/U1sx20Z3fqU
lIniTSuTkPkLKeqOkK4o6oMLOFj9NQUQzXHZhbtmTYcPn3HNKsQXyeBVl6SPJc3NtlbxfVApPRz8
ddcYtjrUdneYf6C3FxwLfBmD3/x1VetOJ1vuuTlYA3h1KkrG5YPLtzgedo52Jo4avoovVvfCBR/y
8sdqiJgwBoovBJLPldHE8gr/6NbQsl7hAHnsZkuizUAJwA11CPMb6lkJHdlN4c0QwEBn/m57RMZx
X5OPKHMXDS7nGSu7Vz/Obh0yNIOposnbEGgfNE6iv13e2z+ddus72RiGMqSDoMjgshHradf/i/OV
lRCEF9QQHJE5rA6gbuZIOx/Mgducsbi0DKbrGN+5vT+4Z7mM949CbM4N8SGrc4WtzP+7Ba7/C9No
hJpkdxQXQMTlDlPqtHfYDHwXNb+/lBDu1BtkyIF4oyJTOw8llQcq66TDD7Y6TvC8TCME87CEEL3K
mZILK4p5O9v4vZ927nVzLsE4LuqxhAn3V9AkssaWa6QR3J0dOpRbZgYuEe1M3ZruE9DGWVwNI/KL
pOyK52ZJoJ0Q2Hsop1oVP4RNhyyWS6i4GzSa4nTlW35Fq77e/a5/iHIcjTNMiG66xzGZf6seLDlb
fcPeIU2sEYxQqPKelCSspUVf2gillgbEaGpybo+/8YLfGtiNXFivL59L2c7sw04yvOMfDzVwW6u/
C3cY0UPkCnApSQDkUae3/bPboQXgpEWJIQMSj9Nqoqn8wFtsPxIb7ivTvY8qZAO0DdDjMEyimJb6
UVa4GjL4qPAriMfogZtp8k9dXsB48+iOR2cuRgb/sff77Pd0tievBvI51mYG0A7iHYlkGTd3v2pU
eyjNYG6YZ9opPC/gtu2xJKFgIOJtEDfTyl16rrrOv4hBSohiJV6exb4zvXs3YQv8O+bOfhdWsZ7T
DYnFci67Pa6u4r5qXeD5Yo6u9znU/QsbgngRCbAoJFDvoM4Pa+bdeevdd93uIGouc339nRT1KlIW
MRSKuYtl6qwf0Iy/RhSXJhAuSRtwMPiAZKhsCyB45D+V/YO2dKVhI8G4dPJ7nDxpt1g6Y/+32/nX
T/3/4ykwcxP2SXQDbixPksX331Zn7dogGZD9QAdL74Oi2Dxd1LCc/R9zZ7IcubWk6VeRaQ8V5qGt
7l0AMZHJMclkktzASCYT8zzjbfo1elsv1h9SurcYiOhAUauWzNKU4uBxJj9+3P3/fyPq+htBiCcJ
A9djuepmFUeNtD1tfg73nswj2woY34Q6Vp8rtoBgLWuaVhIb4BUPo5hG5mYn0iOogO3Mr6lQWPao
qd6Xso9pCj5tXJrjvH9Zl0WRmiNIc12c4bxVKSe6onxsR3EbQspbU/toqDSXYL3Wcd1pcISZwzZN
eWvLnUfj9cDjnm4Ny/YyFd9IgXEV0VnikEE1Fz7d0Q+HkqAMhYAEK/SME6Lo8YSNyoM0TTySnaDV
PFopYnKBUZXp2WphLuQjG8FABpmDAfGrKk1f/0AWkorkOSlipnbkEnKsS8nFkSRoJq4j3loBDV7k
Fj0w6nQSBLwzQcuuo5S+G2I7Uv+FXj+e/kRzcoppceD8YFvAairLcyGWvFPTjjp3ih/WzFc1MBRa
5IBMGXbQa/2rS4ixQA5xbDMaFAV0beLZhfljNgX0PGVRRS0eSKB8o9NqQtgr0Y9bi/0ZHXTWNk/B
b2eKviD7cGhY1ek21qd9SG3bms39oAuARfIcMGAqdhO56XA5UEP7Qo+EQv92Ua8Ksyi+WlrsbU5P
8uEm27c8G7KZgX+k+4ZiIwx8AL5IRAf5t0Qt5faMnBSF9dP25nQVHHRdg45GE2HhhrB2+jwfdlk1
aJkUqLgblJHEc4/+Vq7cPDs7beVw62AFhUC2DagM/mvfCqYDxSrYy0on1efa1P5mJtI5hfnuzqDn
emHfHJtEGLcnSjCKgtA/7ZtDUNW1EoGdWtbcYzWpYocM5HcANtLu9MCOTR/uWhXRMYXyd+4uO2QS
VEqbpM4hguicsBtq08mNqk0X9sWxGTRRYBcBv4NKOGCGs6Ky7AOuIreQizOCJIBfYJUDh25SINAl
eeQFzrMlizOeJImnfZE0uLvcF7o3dyDDZtXhlMIs/egGVsglHqijBlXaQBjhxAU9u/k6gy7ayGeI
NfV7Gtj9ajyH3KIB6t9pV3RaNAtkgscWD60j+LQkyEMhnt3fJkGjdwQvGBwLo6DBurZodOqLv7Fy
Fsy6CEHQuYQ32beiZ6XmDSZWFNcjj9da/lmXwrTg9J5nCOsmJqZZONTTNbkfQ9BfLeOooXabjt00
0x8ONYwnXphOu9KVI6mncTqqwi0t6FaxAeECfQCAQ2A1vtSE1vr0gThqWjE4DDoTqmoz05nVxETf
oJ9J/UjP0zO0JrvuhHz3zqzSSZFZqNuHTxvlYmLrsG00aCFnW9WlYb2vka4i49+Kj8CEIqoQkRtc
s4ekV+IdmjQ7IIjuwumfBjObZ0hgqXejoIBrm1NStXKQ+WaBn6ncxnySgX6HxCtSu0Mirdl4ILQX
ZvfIjp2CQgRhFIkL8cBbd1ZNl19MZY0G1ZUGweamEZRPiqRPur/cBBhCYR5pwvmOHV1zVDT6fm1o
IgDpSoa7rQbS6UoSborYNUkyKepWVehhXdi4Rxy3wcgm8zhvQNL7G7cE+24ANWV8Ud6fF3VjOHTu
abTlq80CT9ORjYokoIKcCGSmcJnOrvgiFuWx0xL2DCDAlVDSY9ZrJQjcgKrSbU6/8mMkWUvSE0cG
aE3E8IgHaWg4z0USQE5Dh9wytQEncCWW9CWBcXG3nghc4fShOLJXrImHFokNNG8QsNqfyxD0Oekk
BujCDLSyahqaukJbooE7tAJtF3RJkFBZ3INzXTWxNZHwKFBlEWASuI66iMY+P2wX4rEjVibKPP7F
hUJENXsXNABXklSzuGYNmkVzKdVo2/E/S3xsIghCvAAzNhcCOgvT4n1wm73otz0vDdQq6R5JrktY
drJVVgq1v+A3jgwHfydBZS/iIlGs2jdEmUn1Ug0BibGDHzVI5NKhc3GBqffQOU18lLB7QiRimKo2
c4oyiI2uT8lxyqIWnePDgmEdVDSF5D3w/zVQ63x4+uyWg5oXImVUIgCcMbb9cVHebgyDBAgVfKGi
fIbqJq2A8egKm79hCElImuJZLvbeviFE6tEaiYmSFSXnaeSb+SYf+n512sqRGUTBhYhL5CpD73I2
nCYDx5qFBXdZa1QO+Byohoy+oscyom5D7//jaXtHtgX29ElYkssEnYP9UWW67LbRJMcj0IJm08Mh
bSq87/rTVqDkIRumKfgh0ZzFI6TcI6HOCQ6ospm3kFDAEwE4YHvayvRZ969Gzg9+nJsRym0in/2x
uLoP29TEpamgZkejNqQsgGa6OwLX4gLAaeuoZTDhacLWW9ASOfTsyEMQkE8VFm6wuRp6VAHkEHsQ
MU1Xtbso1KbkFj1Tz7FAvfBCkHm+3xAy5PHCfjmyfia8x9Dq4m9lbc6Nje5k6MsQDNqtXwtXoaYm
dpXn3ULUOu3t+cyilkRFlXMG7/HsjszyHly9SUOWFZvpFoyhW1NMb3RxrdIR1C6ctGPrCPEf+bhp
RqV5FqJRkKSiZ5T3odkHW/J5oCSDSB8cz5DlG16Pwq2u6cVGIci9P72Fjk3nFL+i9mEiT6XMjoMR
kD32dI1OfJqMbiT4l9YZ/IYLb8Ujh5z7mCCZ8Fzjz9nVAv9SrkCWTpewHhl2RSPBs9LDKkovbEEZ
S692p0d1bPmmJy0UtHhKc857P0JtkgHXA2qT+Bp9iqpHrVCnbEoPFqxVC0HA0dHx5J6CgCkqnz28
oYqiTxPKBChVXJr6keelblFlVh/vokQTq68jUBzr80YntRLMTTN6wBE/yvQN5yPAlwHZNEpFYKoG
nGYG0QxS4QuH7sh8Er+hQ8d9Q1Q8fxgnXQTsFZ4bMEo1aB8nGPsifgSMZRQ9kO2hk5deVwdiHmwU
JER0eQqNJeLw2QnsE8v3dCoEtsXZS9ZBW4uXXQ+llxXU6c41qeBIQVFRdqUkTessVSLbGwzqcgmk
dQv798gpsWAiMSFPZgqMea7D72ibRKIpo/Gl9Nao2dJf58lLD4/jY/5gZlqGD7FRqNdxK7rI0Ljj
2Ot22UxsV+g1qpqTKFZ9zW4WzsSOMpcZw1+bx5ABQWNuIo8TigsO/simZsjTA2HifBfVWeiewe7m
GipD9mjm5h6xqveK9qPrhtrrrq148Z4+ssemmHw0FwqLrZHh3h+7qo9oK8CTaBuaUkCEBqTHGJJu
YVTHNrKBmjfPArqp4Kfdt0Lbrhr3DfE6EV3wnvq6v9boswF62Q0LVMrHJtCgS4ysMmXZg7dPG4hB
UaDiZWe66j2CkdUex8ZSq02cwWtl6xH9t5u/MYc8tyaKdJGqxmzNYEymUUAi6igRD1+5JR2ClGv8
hYEdXSmAJfg6EBMEo/tzCLbJzWXkUpEH9gJzA1WR2qx4ZIGCPj2cY4vFbciVTilgujz2DZXEvibA
VgwJtbgR6E5fGVlr3Oaghu/+jinkGnhfcWvMk+BJ1Ve1JbAv8r7Or0239imPmLT10l3Uhd/+hjF0
RHkAieSQjNkmhNLGh56aCL6l9LBpmhrBSzrGV20dJ39jRxAXMnfwsE9zuT+F9DSpepWQPFEULbmF
zsK80s3WXHCP02+ZRUsTUbIxJWi4lMyZlTRu9SEY2XdpRR+l3dA7eoY/7h58UhqbvAHx8/kZJNlH
yyLakgS+s3hCIb3mJToFNDi1UiccgciVIQJh6D/5C4t1ODZSfCqbgruWJMZ8bB2Bd1zRYz0hqmny
cYvbzCzPYaXTd2IZtAsDO2LNnFSjFPa7zMN1NrCuUQRUximsa52gn3uJJdyHFqgMsojjDTR97kKc
e3iWYbGWkAgidCGYnmtuBKJOA7+QAWynuv6UT7CIRJG7r6eX66gV1A05xmQxsLS/CwWh1fsRhiY6
3GBhVVuvvKKlc4nl/MjcTeEXhRYeJVMyeN8KWXQQUiZ99mk7tDeS5E7NEiB/z9Wk07/LhRv//PSw
2IIylSsSGbxdZ8NS9LgMPJ+nCCxjPBIS+UeQGp/UpiZPyDsEEScc+lQTnd+LsgDhRDq2vPEyBSbd
Cv4Ysrtq6tCEAUhNZM0WTvPhak05Zc0grQGf4IEvLNocFE5r0d8XF82FMYbupdh0MD+dnr1D7w7E
gmAZ4VS8O4mS/eUyEzp9aP2IYMeos3USJe/j1GRW6uGSCtbBgBAp4RluUD2SZDTwZo9x2H5LoREB
I0rFEDwlmZCvo9pfyo8fszIdWl3lWlLQhNgfT8z7ZoLc0jVUxvSoBKXiX6iBlizcvgdvRQZD0R4F
LGIkStYzM/Sf0mRuYKYE8VvYUWrCutMNXaRctk1Ol2BYWXTpAcnHx0CqWXy+HMd1MqmJcTFzM6vz
60uEIr5Rpwwe0DBzZSnde0rT8cIL7shsqlQZRMrh5IVoRN2fzZC8fq/7GJGbzv0CIoauGcFzF0Q9
p6By7+LCoU8yJcRnxExQUe9bKYO0KutKf25AI+fTKzvYJaKxySTZJqNIGAW8DDWMhZ1/kDuZrAJx
Im+sQk009xv0KsIL3OvPfXNu+eZF0q7lzHViPVyN4+PpQzb3iSSnRVmHEZ6XC8+3A9VSKGIGvRhp
62JnfodXxXWaLmm/CDC7rz3V9den7c0P9dzeLIovswz1MG3qCvTdzob5yPzK9cL91dfuwkE4agop
IORRqEITje6vHaVuD+LhAd5KwFXYsoQp1wtfkwOCfalRZL4df43rg7Hp6x9eZt4gGSb0eMBREfK6
8FMAtGOrxAuzd8TKlBMHYzfl9Q5EejTddY2xYPYAQHagJhJ3C4PLZ2NCxsJzREMaQ6UHX5/Xt5pG
8mn1hwKSHhRt21F3p542GpvTO+FwLOQLgF1QiSGNRjizP2NAHMZQ00FDukGe8zKv/DU9j5917b+y
Eh+szNaFFw/EA30LEwJNzDbkXE9iJD2dHsnhRiPFAv+rCXcMR0ifxWR9LNSyN8LXllWt/kPqIY2I
QQFP5BXGkhiUNN1FHz0SEQzGSHtQiUGHQ57dih1EDOrQUiFLRnM4tzwRMDx3dXUBx3tyg9yq7xDO
5V9gmJWdPgjlM6h44086X96s3MioEIpkI0V5/kpOiiatEt94tAIgBwVcjk6vk40/Pa0HG2QyovK4
+xV5HkxrArcMXMXeUzQUibVWCkU7T1N1sLanzfxKnn6YUXpu+Ie5JIrXqXbO60DiqMmlEQrIX8qd
tKLvT7qAc6250hpP2/o8LcFE9RoQRpBPXYTkCLDixjuzPKixRPS/P3cuphag6djJRD6mifjn3EOm
Ztrled/ZI83IF2UfwYlUKfVCnmM2uX9aIaKnRiRjY14kUlwjiFICeYrmoNt0vdVXTSxICy74mBUC
Nx5iRCMqTmv/jCdJ01LU8GFaSOHKAXwxfEmGMv96egVn5+/XWDh2QMXZKUSkszA7MFMZij6oKIBD
gCqGh/dKL6JuFYCjW4gHpg+8v1eINaix0pvJg1mcl7zASoC3NSG8F6XSUt4T2Fyj87SiVHnTFegy
baJgTOSvMLwFb2MAt/RCO9C8N/PXWOmuIOiREHRU52UVVYXa3xhYNz8s7xuATFCDKdvRjXZQMu+0
rHxugu65kZAHUt27VGseewrrAxFtUUdn8O4v5WCOLDFNmNyw8pT2pUlyf4kLaZD9AUwreG9dOItY
pQvi3+bu9BIvWZl5vaRtOhoWAMUVWW3YipQp6wiq+88fPcZiTclMoiG8wf5YStCzbhqzXZvR8zey
1QubXIbG6m+MZUq/4cLVw95iCwGHGFY3ljALw2fA19WV0Ar6wqE4slO5uXkV/krLG+Zsxmjh8PI2
AbwdBRJtR0nuG0BMJI+gzqsvxBzCCLnJ83OlDdtvpwd4zDRJA5Gurikxr862BAjuVOoSFksh53fZ
S1r3guSCcAaiXLtJIKyDlU3Xb2g8Xmo5PNwmdOLzjIOVhOgZJoL9BRQ6KlVCGUINYqrFZRil2c63
qqXi0eH4TAqalMMo2zLAuVfzxaLVxTwZbNB/X0Vde2lV894d9fMWchjoYOudoZafa5Th3E9lP0gJ
yN5OKeNZjAGgqeM1nw4AXOFEeLRyOMd3uaQEugN7be6vJDNo4CXpXEN4P72csyfCL9Mk+OmVoZCk
6PPnHO04vmVFmDZ1OpyV3g3XWe4Xa2SUQE/U5VJCY/b6+cueytTytiP3NH2eD6E0rOly0FhQ7bgT
TkKCWO977HnuhibzEAylke/SzAx2pwd5eIdM1U3avClmkHSdV5MQwg7BX0PdCFeS4ERiJqxgb683
3tg1C17mmCmd7pbpVUL9eN6tCgfciDAk/DWQEnYyvluMxLVrBWmykcJR0hdGdnAmaOKkC518w6T9
Sj1wNp09EG1TA9Kh9VCECCXUWXmEJtsn529qycfEVFlgd877nJQYeJ+JcoEDvDNfSWr0HhpSvUqK
uF2wdDCeX83/GmbQe8G9TV//sD38cfBFqI/gDB2K5gx+ksQB+ZOuTo/nYNNjRdHZfWhO04Q3j+kt
l568EbouOAUTs1oPnR+mq1j3tR+A50xo4/JQXdgXhwMjXQLDAEvEbcp/7g8MwtI2NArA0FZUaevC
bwGLuvq4EO7OTxdhA6eKtgCV1AlnbHa6gHpJyEnREdS4roimEcScOhEEcnr4a8tSvgqysRAFHpgk
rzvddUhkUi5U5v2EMVqCvVIBHAqqUlr1UKNrjpXVwo0EadO1ZdYTFd5Qr0+voDx7KXGadaJBKt+/
DjXFjf357PXKB32HyJS8paXARlljLV1BwLJCjcTR1hTB7C+lfQ6ZvT18P217Xqg9sD0LSYneGr2Y
bOer54d0hdaH/eP85mXByvRbPkaj8xHOrjslKCU1nKxcFuvXyLl/17YvD3dLyo+zHNjBWGYHLu67
phUjrCC3bTdOt862yqW8WsoM/cJUnRrN5Dc/HOzaVHLLD7HTrohqWa9g/X20375d+fZNtXohKrNh
UlzwJr86S05ZnZ2HpEorA0bLyi7WkDo5pCMcpG8cc6WvXrZP1eob9DcLvkWa1uWUzenAfBgpfcXx
IAW/bNJ+6kBOYD/AvnmN3us3CD3PFrbJkrmZY1EgnJDjydzgvI4bcYui07ra+FfBmWvH22YhvJ1n
KA72y+wBG6mgAAHITevoOwn/qjaMlQ7kYgvzeMSvfDzg1uxmM42wMtNp+5vaY+PuAhh4c7Q0tTSC
7GKphLm0Pa2ZOwlNQdagtPpzWPE17P8rY4OymPMtWAWrnwC4cSii/XNxPudX0eyUz4tjnZfAUF9g
WLmTz6uH7Ko4V17dG/JL5WDnL8N9eh5cKzfa/cK2WZremXfx6j7Qs2kdYYpcgeJn17Q7LkTHtQ0n
X6drb2U6prPU/3vwxJ2Pd+ZvBjmN4mrarpS0NsFOWt0nzmi/u3bO9GYb2V7yPPOAbG5w5nhUAUkm
n+qtLaVQnLcuSJCsbM7byFhcywWPPY9tLdRkuX8x1Tmv7CT7LbXPfzp3D6eXbjrQJ/zLvFEbYpMw
FiYr4wZlJQfaVSd1lk7fkpGZV+njFJKgFCPqrbst4Fp5AFVy7i7c4kveZB6Yk7GN1XIai7BTnc4B
b2W/GZfG+dKj7uj5ps5IG+IEwtPlmVOuIjNJxWkXoG+8lnBdysriwlMd60vioA54W91Alr0tt+qF
teShj22Lj7ZncwltzRBrHbbrVbfWH+KNv+k2wyraVGfybiklfuxcU0VQeL1S8qHws3/7hHBghyTh
KruEWB4xdxiqWwTr3pu0XIXj7emtOD9bhMlTG7pMYR/YAH2I+8b0OpBdP1ZHR1BqZQMNE4TNUhkg
3zaMC9fB5Bc+7npM0ahK/wCPHNPg/bhvKjZlvZdbRLlcYO9fMitN6aRS4oXrbT57kxWSNioPEEC4
ZKf3ragIYCM1CatSDfz4Gj5L47xsY0RNBzm5DvMk+QZGSbr59CzSBaRSCiTxQFF8NrQM5oWyypGB
RMsyX0P5iptS6+QWJvx4aS/OrxsGyBtOoij464UwT+gh9FOOliEMjpG2qeVAplF9g2MOqqZSy5To
PpbaGi7ZxIASlyRyJdhQMCY3cTi4D1qd1pldwiPVnhWJLt/SpFIgX1QGuWnnIpJMp+flIM6myCry
tpVINVHgY/vMVgN9jrQ2DEQjZSPS8pVc+lbolJMK6KqvkJCFYVpr+3CDeGr7UkKA9uZVlmeuJMqB
4ybMFX0JPj/3i9NH4pNovO2nxqB59UyACypA5b53UG+I4DBWZBudi+SpUgKYDrq8Nc+HXCYiCtp+
wVkeHjaFRaPrzZrOG/XB/dmAJFboBvAmTlmbzwU9Id9qOI6uIfZc6nc9YkmmCKmTxyCrwMt/35JX
TWp6ljzC2jeRlvigp1bZEEJKSnXq/fQiH55r0N+yNflkegmQj5nZMsQ+yWDMcgy4ddZ12f/AaXkL
b9TDXU+zBPkLShUkEDVxdqyHse28rGBjmzA062svc4U7NRLp8rNqeG3OICWGluXTA5sAqWCpyOdT
Cp0FyhlUNtSY0JMfOyiFC6EKdkFZD6vTVg5uUDYkMFAqhea0Vlwzs/mjfqaEY9M6ruC7do8Mqx0m
nmLH3pCcB82YrY3YjdeyGKqXNCbE71oySAsf4sgaWrRpTzkvEsJkVmafoWvl1B/CFt4YpEKhVoLA
GJ3uBSuHu1IVFYOy+IR4oaNxtojRoERGTb+JE3R5ehmrlYRyuaSfJU3/2SrdBLHC2JRopgOaLPD+
gORBrGIUbmGdHwPvPMyE8cxF6cU5vXaHvsSkjwc4BMUVEGS/lvbDQxEcL1iWwawcVGfTlSjCpRND
FbSjMCWszUTr4J7tq/bMFaq/mrz+463/X957dvPnxVn98z/5+1sGcdTUiDb76z+v8/f0ri7f3+vL
l/w/px/997fu/+A/L4O3Mquyn/X8u/Z+iN//l/3VS/2y95d1Wgf1cNu8l8PX96qJ618G+KTTd/5P
v/jb+6/fcj/k7//4/S1r0nr6bV6Qpb//9aWzH//4Hajwh1WYfv9fX7x6Sfi5y5chq2t81J+/7N8/
8f5S1f/4XdX+4HoEtEWrDKk6AAi//9a9//UVEqkgxkDCyZQfZEKdNCtr/x+/C5L8B3uexD0nHbdM
Cv/336qs+dfXuG8BtkExovJVUfv9X2PfW6X/XrXf0ia5yQL0z/7x+74fmwwTklAFJTc6JdCVWRQr
FFIrKxGsK5li+dsQQM9Fo8NZhyjgm1ubye7D1Pxl/qO5/XM9mTOh6KBHj+oEyVh9OpEfNqjaB+i2
N5Cm15UL9/igQ4OJ0tbCMZi5sL/M0MoGSwAdfwetc36MHLKAFhsNepa+NuB5Po9csXdEIYD6q/G6
nVuRyAFgJuhXqKT8zHpVXnAuv/D6/x1f/vkh4LGgK5vOB4Dus3QDhCMijGwQ/KNglL2GsejdjtGW
7sfwZ4b8wY8KclL6jVEBJfKh0widh00oTBo+KYEHUnGR/KyhTWO34AthzqEWe9eCXT9PvF59LNpE
+1q3kKGOWR1dBJWA6qsI79cXScCxOgbanSY6k+am6Uv1zGvbHn5PWqecwhfdaB3CtukkdSz+MEs3
Uld6YPAhOr3aZJ7cPKPa3j2P5XCjWrl7peexxE3nZxvLTDrU4uTUkSicoSRgJqMjGdBv/bmGn/In
/08vsedZTnqd/w/9ydQ78R//OrIH7uTre/5f/+c1Dt5eflu9J9lb+V//u57+8uM9/s0BeZR9dDTT
r/rTzyjSH/ANERpwuYDAJ8T6l5/Bl4BYNz44oX/7Ge0Pbj9CCrhkDF0yuPA/uBnlD94s3FiUg6C1
mlzQvz7z/8DNUNqfQusPx4FDABMKLnD6B+IaaXINH45+a6IQIvQI4QVQebory+NhhCJ7MOTZz0ys
YIpDLwySBNgy42Ii4JZcoPay/JTrCKXakt4Bu09ii3iAcCxygaPo/llbW5zjSbSiXLnJOAbbiaDq
RvWC4kWn7ebOj1ByXysR1MBrtAIayHahDoXP2CX0sVslR5UULjPDQZy2qBCN8zOUTNF0UVYe3OwX
qhdC39NaTTtppvbyd1qlSzo5szj+VhkeDFeZItJWobseAiMKEknCZhDG0j9rurZGtcRPCHs9fdTf
0KDqn5j02vySUVGDiTnN4h9w5Eb1ps0y/7IRQ5iz6wiBXtsajfIc5lbI30tY32KnNKHvXKdDJUIM
WRbut0AJ0jec4NjsWs1E7mwIMkuy4bWM76uscwWbBuLGdLpKSJ8bdRx0njiSvBVruR4RvMtTSJFq
Ayl3re7uhKjPBxs2FYPUjNEV3wsFjV9u2hCNXKkiBIasSoF9tXalbnAm8ephmyUjymRy3aMLjbxl
99ilvKtg8UDhyDbHIH421SwhqqJjqrSNuFV/DmI0XifyAISEpgm0DGtPjhC8ljLjnidC/tMQTAG6
64jnzlmBXl26E1wxGDcWrD2pM4oN8SgdIxm8+3WpyYhkCjHzIofNnYimKEk/XRDv8zDSngOjjaGE
j2rzQYOGqd3KWag8ZPj+t4iC60Tv26PJU8bhOyIA7QMEf4PJ/nAhLgXvJd/6mar+MJq2gH0x8NCq
6C0VfZhSa6lVQqk7IG/RZpSZ5aYxdVtqqZ/d+jVc5IgYwwTlniWdqcEXHAVdUF9GVYwShJp4hrVC
HEQ01y1ivBudAhvik4kmPCN8NVyJoW6M7laCJivd6WXuodrj1uF5qXhIcwctEl31pQmJGBIIdJ7A
rxDDK4uMrdfyzje6oIwnwffKvHUr8JQ+65GW4kWBtCAizn2RaO5VWYNfWLeiyp+mRRv7Q1papbKJ
IfbrznQZsVsS8K41aM+DrDJOSy0lZHsituSXMYQO4wLxTZcoFrprkbaXQmj4xEUTra04zQynKCI5
O89NoUU9vtUV06kjAY5m3Y0j8VJIB01+VFIoFe5GJQ00x9UbUIlVaY7dqiEFJH5r4xhdoDaVffc5
lmHUh55QhzJVpAM5/9JEQqg9phmCwV9Q/IlG2c6bIrdeRy/Mw6+w8rb+pifoUb+KiYwilN/lbrEV
+76DdTVvjPYLWhlyseqjxkCTFtV2AX/QwH2/7iDNFe/UQmnZ3GEYjihXuCWa22g1oCJsNKiLuLWi
PcVCN3rrBkm/apVWgf6aqDTOrERlTPUnLw5QuQnDLn7oBFnvHMGCDAp1ZaQBxzIZzItBnwi1jVoT
0UaMpfpMSqv6XW2jxLzsjGgALJbQfuBEZdYL15ZAc6WNeodab0rXV5qXwVfHOzcMDEh8dTNEAjW2
8uBSKhJ0VvW2SKqvYgou0IkzU7016AVFfc1y21sSX3LMuvu4JqCToCQQSu8uAlfvup8eYkvwPMO0
bwdxiEQdLGD4ZavuMkR50C6/45YKkzu0IYKvQVTKqJaBlNl1g2impVO2kPrT16yNkMXCw3MbVUNF
c5vZPKqRn78FRig2m07ru1dYsKhi23An42l5X2buq9dXSbhTIh2RWqrLJVU8PeAzeDX0vOsSKZnq
1kqDEiEoNAxEtALTGraiIWCawGR0xcZzJRA0aloM16x+hcRCowKPjFDlu4QDeEBvRPdHdDQ92UhX
MB9l1zW9AxFOKC+s4SeEnUm0DRvT7CFpdXvTaU3YnjZVFkBl3MIHfR7lE78EM6m6VxEM3990OU7L
dQ8VBBTFrqjfxMgroMMW97DXFxZkP47nB8FjXbTKU0w/Hl/TpfyJhlVdW8MVnyNAp8dV8ZVm7fxC
GwHuOpKU6D1Lhyqsg6KQb61iDvIDIW1Dwrn1S9gwwcQ9pV5o3Am1XiJWpUC9fSkBiroK8sT9mVXI
riM04I33mVdX3baQ2HI7XWmTEh1wH2orTWqSe9cz0mYV9ISKE9p8tBCllBBcV6WWrF2KvtVWKdBJ
to1w+qik+OLA4WUeDBujEbSOjFVu+PZEWZc6vjuhRiJXieN1i/TUrVRq4lMG4Uy4pnmCTJfWDogd
5W77Bomd6J0X/aCATkZKnXS90muVg8S88a2HRix35MFoA1shH+wj2SYrOzTZ0EMae7yZ7SqgD9Y+
cuT8CaDzIslFGv4QvyUVmcpBpTu1PJb6Dh7OvEA9V2zTVUL+RHLUttLzVV/GxrYHQm2s6jA37+Us
Yg2bbrC+IliOsmUMkfxrzO2cOt0Y4szgts6QFZFcRNtDSfnW5qNi2lEXV9fsC/E5LLSqWsFziqhG
xYy8EtXA0N0ZdQ+faZe8kpw0fG5lmacBsnhoATWpItzT2+A/Illl/YCYvYNPjRBBB6btTRKuBW9Q
x7ASkavTN89CveTzUOkotAuxBLdgNxL6ozb88wmhg9mN7P0ejcmKDrF0nQSSoN2hgRJ0KzGVYOkV
vLxESbkvquTCiFMvgfpfEt4jr9KzTY6+kbqBqTk/Gz1ajuxMlTzdARVhPbZWmF03NBknjokCOr4d
tYNr2YsjE9ikkAZruQ+bG2jOi3rb50oWOH1NgAUPKYTHazmIE8rJHp4Jzh63gAk6axQb5bsEfe0W
eZS1mit8uxuMJvLZWRNGdlBA6riJemRNNl7kx7Suw4i8q6KGIK3Tmejt6I1uejUGwvDUlkrSbrW2
HX8qpaGwGarA7NcaXPLJRYVkRw+tUjZe6KWS/9D6QPgeIRB976HfhUJG3VmvVKki1cZDDu+Ad9xm
NVZ58eT2gpVsOpiNL0q3qWAaH1Qohvmfwa7tq/FFKRtTs2WkFRHmdRWBPWqKwLWrQcwfGslgfQa5
Mq5iYFWNA7E+c9PFnUabQlmGXxQIKuV1EUD3DhFxoayLsq1vkT8OflDSzSUEGCsErqDlf7bIUP+g
3mpFK7FFXJgknRI8F53X0eaPbvW3xk+Hd7I4+U3YBTCNmKNo3ZeGFZ3D3di8EMK6rJ/UlW/cyeVt
lus96keZZLREP3n4EGi8ieVyGO+srBh3CO5kfOJCkJ8RYU6+NoKUomKRxegJDj5vGbVCwIaJ9qxX
Gri87wPilC9G41msflOlr/lYljEKuYN1USs60ZXru8A1iTDNp4SdghhQA8935ocx3PBKB1sygk9j
afeijFyPNebmRQd6f7QHL+yLlZUJXeKg7pS/6kXRlc4QwW5m12WT33tC3+0Sv+8jG70o86akpxbW
b7kEOqKOo3U3pIi/8j4ehzMJt4/CqBl13/FrIqWJPqZInuK8PfTxFINwSanabB2qsVau82m3yFGL
QHKhB3G0NhIY4GHUL7VuUw55/Q4TbvmsCmGVOnqX0fnY+QXseapcC99Rb+re9EwX70M8Ru74dQ1V
aECg/20Io7KGqTtseGGjhrgbR1chVIgzxOoVrxJcx617fVhrGjzi6FH4AYkTVyyzXY5uLQyI3eCh
RCGVMHlRZ62tHaBfBGNH2Md9ezSIpp0yjHT8fQa9vuMOKgStRMfCPUqVyBxLgpqf8yPuQxGECHGj
eTQIiKanA7JwqP8p0LcWA6pNcAsnu9IakfMixdIRXIIF+A4ynUSForVo4Jkt8brT1kkuA3lHns5u
kzB77/tWt9Yu0o7iSjZLlYB1gGIedS0lfKnZJWh7gAxB4bduxede6HgFtn5e6XiHBMUV0zUmlk4R
o+ug65VH1jm/kaJAeypNSvJO05TdlSBYMTTqciOjOGTV5rpWTf/BT7zC3CDc449feF8iWccrjCIj
2rXd+yiGrspHkkRUOqui9jYcl2aHHnGjTbTe3WCPSEODHPREmSooz71sZYLagdPM1QayKLEE0zci
M7q/UfsuGVatW/C4rOSkYhvVsYyCo5iQIsm0WqxhakghikcDvLM2FYpPSNAGXs/S+J7go1IhoehX
DT3k4JJUmxv0d5Ft0PS6583hDeBozYmdBPjJ2JRXAk0mxTa2quQSdvVW3iDII0EDjnpKZicA11Ax
awajR7uql4JNk1IudAxkl6p1pLspCeFYD/S7WAljeYVOD89SoyNHjYAZ4nNOjyAvMJZMb8NtMsLO
CGw9k/JVi6ZFelabsBmhMRXxQAjbAUgv6JiYSHx0rWalcbMotgYxT7oloKnuBRhPonOXmk1sTx2g
uIxIynX0i3K8LPKi2pU1Joq5Sr1O+IrYBMJ8VdmgdDfoqCxdNgOIDUfyTIYWdZb1Iyz/L3XntWS3
kiXZL8I1aPEK4MgUTMVkZr7AKIGAjIAO/FV/w/zYrMNb3UWyqkmrtxmz+8BLkecACETs7e7b3cBK
XwWXnhhSWWZ7Sa9RJ4XnDxrIz1LiWJPn9l5hum0cpC8vOTnRYNvkxppR/h5L9tHcIW5fGGrRdU35
Wnhlz3QjMcp4Uptk7W0IOFUagKJVSZRzDMWDEhHZLgQ9Ffven4XBzSWwDO/ImvWLDX5hpUNt1WiC
LUtl6eyRZZn0DLdYRJDWU3horKHOzoUzkGA+NHUlj5fI1OJkB0UeHHMO5u42W+q+PG5hLkkHaDIh
jpz/ArcYaj1m3yJbjydSZbuWSHXN4NioLn86rmtb7ENL8Jhtj+H/uzw0FxnbPrkHXzInkLiu4ere
3Oak1yCzMvJa3a4FU9Wxhf9LCQi8NMVRzn5B9hD5JR2ZPnnv7DavodkfJ2/sd9UwZDLNaQ+/lSZZ
74fgcrynY2dEzrngq23xSAh5+G6iU69vjUCQKMHIPikwpEP04hR5GpOPXOlV7IxN22LvLnOLYMJm
9d8PmNKJtKqrzNvLEGVwakRm1h1ck4HGKY1aisFY2KoP97MzDcuJVBCS/rTU5nxbj93UXFnsEfV9
1MlePGWBqmUyCsyUXmePwKOLkyNZpg/zRqt5HTm15xI+Uw3rftZs8VrOfXleWNXY8tjS80gPFFn2
hOJWWCH19EQcwzapVu8VDW5Pkw56smNBKaJxSq4/aXDcn66rUVlj0igH0qxe3TxM6OBlmcJ1Y09I
OIa0dnY9yhJbsK1Q6VDgMLnz/TYqP1XMD7+EQdOos+yGDQraDjFj0tziZo8z7The9w4yWE5UoY3D
qHNH7zY1LeStOA09ZuhuxNI7cm4v4SABITq4yLVk8ZZWqFN7s8tiN4ykKCRw7r48iYoo5BMH/MRK
8/ref1COW5QPU8DQN3v7Jhv87B1l7b1FTGsy47Fvp9Y255zcxGdMBydanWsjXCedwt74XUI2lCAb
3Hb6h9Kvy49Lm3tGLAdZT4meekpfIqOwse4mEIcUlHm4Df02uDMJ72hiPdfTW0jO7GGDtAoPNm+U
v1v7jSTSlm/c7bqW6MK86FjrC6N+j8IysxCzo3Il8cWuFU+G+Non38Q7CwDAGs0YCLIlDRdQUOzw
X25D8pussNu5JPHdAQ6MOT6Iq38CfusWojhKP0/0UDav4cpkFI1ONN6KrWv03qDNfSF0PHqO5lbD
ZPusWsQkXfCGOXf1SVvEYHDPw45ey9DEAdWzmM+IEoiqxA2e3CuMBLqa47yhn12Lqc5jt6+JPbGb
KML4biS5B4E/1YpFscVRUvqDwji+G77w8uMlGwW90ucZ9yT9oRf0BydN0MHzRICD4Ob3PZ1jHuKH
lhDgMHVgYWTjlTe8TBezcj2v43Jby0mQ2Sy6fqCQ6ky6ZychDjj3U99oRL3GhiSAuTxkk7X2Rwil
VpcPszv3ajxdHHWY0EsmIj3kvooaOe5Nf/IAaQ0vH+SjWUUMunpgSP7OI3x2+TyFG2GipO1MvfPV
MFwXXSSjcMZV0ZsGhXsmFHhEO61mSxZG46ld6Kz+lF4m6USa42wn5B6Fi5npeHAnpet4KGzpGnvX
x9A3IQRwFnsSSI2JEyCq/WMdOFmdzqrz5ZlecN52bkUDV8TOBDJ+YNaQvIxDOQab9ZHA8Gh+qHOz
CY9ukXkuD9vPg4e2MvX6dZjdjAq1rye6yqtFBF53ABwwaWEalZPskdAkF2wXlVzC6XMREUx7Y0om
Yl56nEZmgmE6HNGYZg9IU3PiZbGJs4sn1Wj1KSt7nb2Ntl9NT1UGNSNjLLPoEuKp84HFyCjDykXH
Qcu8zwsFdTE8efkWwgBhelZ8sQXBpx5pGxgdPHagPxNJIZG7sqjGSNggmIRbv8tZGt0DB1LmoeTq
S0nqgKXGnUsQJcbduX7fF9bKBBhRXiNpDlNwa/YXkLdk9oaUSHc70v4rP1U4iXhJl/fNKes2X50n
AwIzRRk5b9iaFfVXU2fqK5681jNRNWYZi4XIPwZzXcpDofxCsrmupTyQtFoWaWS1m3FyiRlsU9xb
g+uASHfrXEviiJHBhNjBLxb+F/GKt+F6CB1BlEKeS+pkiz6cXcyQ+nEgUJaksUEt49nZppqQJu43
NayqQqoi1VpNijccEUuDtgY7kRGIEhCRqV4iSxZfjLL2IvCkyniURReRO2rJxt5pUCZSbCte7BPu
rMUd+gSrSTKSwm6Aii75VIpgIgqlUeyAM1fvrrU7mxjDcQzzuM+dbI2rYiGeJ2zX52GLFoN50xCZ
02wU68S+MpAD2AeZ+GaBgV7C0gqDfLPeWwEBSCK1UxiMHMVfF86flTO6bOe2IykGs9GydqVeCOsk
Dp4Lrmf7oVzGdU6tUVufadPyPQl41UOF4cCSLGFhxGSvqPchA4UNOUdeMKfjaA/0DvaFX7HmpQxT
U4bkxw9jVsSsZrpxUo7VmmyEQr516+JJgizs/uscTMTdKXOu7nVAxMwu3ILynb6IKxK8ES3SWqrA
e5e1wWUuBpj9waVNIUuaqNOvI4XiA6AI92ge++VxjMhejtnasoobM3h3hsgJQJq2NWPvLXmfE2qI
UuxlH06aNB9RVHFtdMsHfBEhk2fpbjdRILBX6teNMtOQGCnj305IYAyrMwVpVmfmQvNVulYqtsr5
ZIgICVTHhN63Lq/JeHZyQrOBiggNY7u4NjKPQ1xMLf3MnBOUGxPITbeVGcb47FITM9Le5SD+C76F
TxkkTHGKaiNfIKQECe02lilLQnDfcrNGpDvGfHT5lW5KIOaXXXjtFCJsoF2tFtDWliGECgv0ZAuC
RJM6qsU3rzV9kZSo5ci4kh4oi+uUVMvlguF/WkrmuGBXKrdMmYFX7s4AK7F2PXtgce6nvKNQHoGR
uipiqoZ3CxZuw2yBW6IM6ynPcQmMu1KY4z5iegnfAzYn97s/Cno4NbTVBaeBGPJDlHmxJKaUqPve
9x/J1DWfwzGLtn2zOcW905uKtVRuZRnX4E1fKnZ7QJElHCVozkxTDpjhmudeSvU5WtX63uJ9clFR
W8OtnBpbJQFBpPf1RnoP2HhHmFs+jPBfU21nT71roX9qcwdBpYMJzyUbGyLklsIwvJdrN7npCtJ4
geeHiPAuEODgSN6bbzKuroqXSK25QYK94x+3zF3kPkQBhRjTVowzjb4mUHacy6k50QHaj/RvwTnL
KZR3g1t6a2pmssEbmfBcOuS5xCmpJO+dmC7l9OXrABP/rYSYr2Kzqecvgbs11YM/4gSX2uYFCgaM
gQwKw256GOUWGVfkmjq3Y+St6LncsXzxm9q8X+jCxoMr8dq9Hvh+1yosoyBepmx7dqGeZMKB5xCA
N7fymyu7DYeSxabWGAyzX2PskYqHuRm6j8yGqirVphqeVdRdptBl3X3+zk7/Rzz9/28MPNXu7yj4
HRFR/+e/Pv5ItH//F/9Q9PzlXPRbQIxox/D3u8zd/a3oMazwL4bx0LUgDCRom7/2P1S76/zFtB5D
+MTwIAb5rjz9h6LHDv7yTYRBYeD5F6KdEbv/hGm/yPP+ybMjASCuwgGwJvny4jz4qzKRuqPPyWO9
2HlfUP6W3LbtGBitT1UnGx+otBpMAtm1BSM7GyvCV0oierFKk9k6ThlnZrk2/I6deVG/c+smH+C4
RNjvhFcEFPu6p/nrzKCRadQsRfjww93+h3jgR5EQrmA/C9m4CMJSsK3Dbh2pI7PvKLB+FAvQxw0I
iedvk2eF8z0fOrPoo2U003WMIM0CbCmxvNR62xmWmq9AvJYjULX7NSNJLX/N2mxyDgTKOQQNhZuu
PuSB2ujK7bYp0kpvVWLNDhTahGfzFPfwIkRJOxru35NBT3NTe5O/t+D7+kdJuFgMAuh0dxzBFpED
xG/Pu2l1veGAA1KNSnLjAKTHVlRK7db4TcIJEHi70m/mVGC9ogDnpLoz7CKiRLUNFJOmKntsEEzi
12JUQWxdKpPG+8LXCkylEVl/gJhqvzntgKNZ7NuluhVY1L6GduVbVzDFEfGqPR7d/tJiTRyMNTHt
c1ZKMnAnsU0Yxwd2ndJHmvaOH3Kd9blr7yAh9MPCcUc2BJz/q2F3Zo40YJ6Mx03lXbUvvTnyz8g0
CH2rq1I8CcuXu9yvxXIo2lw7MZaF3MeetB5YhJFt/I1/DZo5yXVenoqo84179lryNPqMKOzELDrz
oYQn9W5mkdM8ObBRVTqzB1LHDJl6HakUpgS2uL3kg839F9UUWfCIDgkfZCxZ5HYMJ3NGJr2syytH
YM3UQ6itPJFrXmx3E8VJtQ+VUS3QJRZaEZJGwZ9dDJbOHlIMwldb4nZyk836AVekmUO+FFzFSPD8
a8cMQHQi4BINOuPPHYVtMZ7luMHvuvNcrHsdadoplc+ruh0LRwLALoOrCWiNVLMD+jRJ+PF9HMYc
s9nOga0EXYFZhy/TgKtrOl96h5S8veJD0Qbw9bUrK5emaGmHkwHks8QzsbXqdRENCjFZ0A12rZtb
XzqvX+8CEqHLZJo7Aw4ZSvCjpRg4OKMHJZQzG8YGgj3UpAUMw1SqlPBsp9iZnZcX7yWU/iekD2Ci
nW1yECNFpWwQVSbHxMuyyX639czVn/PV4ofhOkdtjOqk5b1XwugbxB1cGHd3xhr6qoM1MhPlLqG1
b0n/vGsjZVopYZez8QjaFrqn0LB42UYrxGWtaxp+6KStGtMBUrjvVtustJv8/SqOYz8LxjTLmR9B
ZTOsb7TZnnssDH0pIrqC7N08IRGqaL64lUOsezxG02r0sVGJDmxdetgNPK/Idmj6Bb6QVrpFq3wN
h2q039VVM2f7v5frhuSByT8IzyIlaIqt4e9FJxdP5IepDwhBt4etba8LrPB4O/y6GpNyCD8Gbj57
qSuIy0jht70Xuw87n0jkpbQvJtFOIr1yuOee0I2IQruvxphV18SRje98i+x6aMTC/QSo7Y5xm1GP
VbV5RC1ZXhU5u+482N5pYlgw8Vs5kpIa2vMxb9pvOYxsurW2n+9pxqvboLYDorPxXS32JUNngCsI
ERjcMgk/RKRgflhni2DmurJ3FGH6dZVhcNsFZvs+msPqchzk3dtSm9FVrYVwEk2IK1Gn1WTT82dN
iuFa/UyZE50UA0Y3HlmJWKHlsryDlYG20mXoHPOLlwcKoqB4X68Qi8UFq+4guPF3MOl47kN7mYDp
+AnQunmAs5T0hkDzEZOwEjw35tTu6ihPUYGKLaminP5Ue0ql0gr0A4G0RpESN+Dd+Uy/XVv0SR8D
x5iepjVSwJ2DdwbSLpOQLoBojEvEYO714oHwzmrlHobMxraTus6Xrtqh/0avVI/vEXuXt4Q0fDPL
pf8ASt55gJqZUSYEFLXGaW667MNalY/T1uenUU39NVcPchBO0+saQa6JWWSnKlqqBASrO+BhQCtP
8uKQBqJsz5vLCy3IEYDVWEMr6WQkHey1Qt7c0prVsiMqq2Y3q4tvU6ebR3ZsIs6R2fhtXMI9HIAQ
IaRk0BTvyKmNqt2iVL8HSWki9gt/Q8bCmWAnhHyV11uEsCEJi2H6HMLClfA8QhpppObsY7dFztFq
WvttavoOlsYI1CchDAIH4I30o1qUfwAvVmDX6JCrNNB0qgnyJnvX5b5/u9V1dTKHJjywk0zXOLYj
mRjc/IwkWR3rNtjeZrriJJ/sqdmrQvoO1sZl94mjEQC9UqM4ll05HpnF6NN8Kwg0H8PWtc+C8iU4
1k1pELw68cTidazmLwYa3K9+MX8jOLS/gfrK05Fq6r0mF+41NKvgDWRxEak7yE9ju2BYWWqRJeBA
MFk5jEYqWBd8VBUFVyUaoIho5lk9uK7OUoxq8UMmyFx+RTw1fAvLQd2xwyucz3n3bjGqGD/DtgSP
UzFjPr1YcGBdtgXXECYbOcRMRCdOZtNkoEf42PRa3ZeGLx7YMJvdIPLtQ2Ut3tUYFha7jcxuwrra
Pg/mZn1AolXt7WEY73HyihKp0SW3pu7Sxpf5/DpmomX/CKJ+uIXc3562RjowUVV4KceGXpKG4eBt
/9pRVOYXfhnctqysFk0k6CMzxDAvN0WX+a9VtfGy26SVxWRBtcvOYOiBNNt8qr/BbLtuXC5yeCa2
mrOf7SCsEyEgmGMbTQNWKaO9bwu8k2hA4Uw5aVlEkKGtE+wXUa7rntOg+lD54+zvx2qbr1yvnYNU
mlF9AEnGSk4Fs9cmHa5L5r3uwuE4jo33tSnz7rxhcgiN5QDmJbXl19uhQJJaAF5p0ewiirFLRPOF
8Xo/R5ZGgYesHdSoDghsjXPSK19sxZcmB9orvbQBGHGPGWHUjKwOqPt2FEFV2rm8XKlFVmGUdllr
fLUDDOb3S0hAaZpfwL0EBZMi3Xod98uaMf5XgOpHHHffkSQjgCGi92vwMByi6Vp63QQTkfXDlA7K
9o2HhdzOIe1mMp+BOnoL9alv1dZbJ1zrbXICvd5NkUbRpV1XHjxBKcQZYNJht8t8iQTdUFbd+VRK
4trKViBemWl7POfeFK08idGprqMyGl6EduU9J3I4n12xkGyM5gumwKgFJ5emgf4ykR5dH8yOgaFD
hWl6tw9Wh+OjZgzl6JRLkx9KYg5iDHkCmcxbCPK4LJ5Pp+iYVK1uVvrWfa1cAo1FNM933hI0WMAW
ljxMTsUgqyS0ZGdT4A3p1C7mEYmXGbGZCP9KZxLYXVQrci2S6x7saeVcpWv1vlEc3fpNCWugBlsF
Z8sZVobA/Y1M80hGw8qSFEazN7K1vCLk3LlqhlC6B3PKpiqp86Fyr7pmZf0jeZurODIWAqQK6oxX
DJ9B+N1tUbcVZ6iXzGt3j+1oU6bmZIJrIOil6EAQAVuaIbzCvdlwtYNaRfOy17RuO/oZivWNMuBj
3+bjY11uHMvb0Fc3PT4cX3MrIOzbKHSC2g1+ipE147aqG/kWWXlEd4Q6kaehJt+KI1cuTSwADaoY
wd40kNMhNZjXJnwdFwM2dMcWGQua3VmgE/KaBde3xtyUOtjgZw7eYZ5xbZKQq9Jt8rDUo/EZ/UQ6
k4BYKAcPzqgNX5amz1PhuRqcCbzoWTmXYbNtYO9JRj+Sp3IunDPoEcqCqAl4fXu/5WsWTmc/4z7T
XhNCy/3XzuhVCRLG4NqfL/0dslb3vYML8Cu+UPOBTqp8c4VDMW/V3frFHi11j51AhdURduHuiZEJ
59TaDqwbKdkISr1pMt+yIccuffneBBQ1fnbXuqqecd0Nsx1qAbXt5w394XEMF0KJgZELg1YlW8Cr
reybA6N0hdP7euL8D0+kyozX0SV3MEFjMMm0KZzNSScUkOiiogl92GY724fC6jeUNXpyd5Y/bY/B
3AfDroga56r2KvHFdjJkKWpFBbKErDAEeS4jzJfNwrN6xyaEfB6OvZ33j5Tfc2xYzNWRECyOMrs0
hISHl+DprAtMSbsTYZZoQBBvnQqQYgh5tMabWE+8dIuV1GE+x1UPcRB7o+EfUcdWeyOUxT2gdfm1
dxv32zR7xkMTif6Nyf7oMSfycRdwvqZ2YDQGThSg+bHZw4Ahili+ZstqAL7SsryMU95KBDJb4aTI
uGp1UL0OXq2+c+bUH0xNWjmPDI2Wz/93IerH2Y6KxC66cR/Cc7lQjBBR9TobCG+Q9B1n223PehTr
gcMSOwp6yrAO0JJmTm7I2DfXO5PK41BG/QcRBPl7CxXrlQ0EBy/h2MetWY9Ub/rdRY3w4skFALtR
S3FlQVc6CIbz/uDjznBnGw4DyKz2Kj+s7jqdmMvET0Rb83vSmYNDkFPAK5Os8oYE9gHxRhFngxNd
b3XwpVstcuKrrEA4saEOuApbUR7HGQA7yfKJ+Re4jfAsutU+cfp8LRgT+OIbaj7qwnJ2IZsqKs/O
8K/NMuiZ0Q98HFBHr4ysZKzH4oFdsr5pwqnZLVKAGdZQSS5nfYQ2wsHhaL/o0n9BZ4zCZMjL1JEW
pS1zi0lD45eocu7vGjJed4WzzDfLxjzkyL+aIehOve/UV25p2Mc58xPBgebulGU0X0MmiXciGNS7
qB78jQqPwNE9Pv0zFqJISm/dbhjuW8LhD4G0jHNvANLuhggPZGMKCjDIOTe9uB8Vcsw62hBuGw31
dTbURQLjWJ7RLs73QPof8bBfz5QX45Fxq/66ngIzZvDTfQe6WT/PTTGr3Qquy9nMQf9hKVd9KLzs
MnJhjyjZwkgse+ICWUusz1MGoe4cV9K6PrktTBIJDSMP38nw0+6LeryylhoF5SKUGe1Gu5y/1b2i
cYHWd9gnowr5PHqLA5Pe+lOwuPW7QSLHPnu+N98NgcFLhCqZ7d6Avf5irgVidrMaN4rZ0fnQj/SE
bj9Z7YHs3JX46hZNdEnVwdur886IG4MGhWW8UZP3LsrIhdnuR1hK40QxPpRJYXoZrHgOuzvTNu2k
0xbgu5M771Vmv7pKWVdtiTavaa1xj2yw9Pcr+VKEkwUHew6YfCrL9arIjPy00n/EFULJHTUKZ2tf
jsw9VLhpKl3QG1g48B0RIVrvGbQQiCcM36t2/sh3Xn3L+iDDSw4YQj5ULRjk3+Vrp968vPVruvOh
e9IrkPeQj+9gpIP+tPQGL05QuVP51LcMDMRBNJljMpFEdQe7Z2TvtEcYx9zP0XNr1v0u9M3loIe8
2vZrvrg+3YoJXbGW9QP14La3FsdWMY6s/afKa/uPU5X3IGZq/gwTXvXp5Gw7FBE10wm1e6DyNMI4
jBb3vM5K7oZmNm45ANWnyTKqu8LLFcrHuaMF2xb7xqb17w4GaOFpqevl1NEk3TfzvA+COtyIldL1
p02MUiccvdHJKpqrygnxuUPdfrTcho1i2opj0IGhLBTrAP/+FH7tF1MPCRNNoZeOgYaEnH2jR21q
+tt9sM3Ty2U25dhNNuIX3Vd63xXjG8dx81hCvu3Cqqnv0GeccAqk7TcmXvQQ0vWru/iLd97KcSNT
G7Zq2TEyYTAF56mXsBlvZWk3uw78FiYsEC8ib80HlJtNgtuBDYBmiles2OTRyCfwwsB47DKXKRWg
Mn2kZo7wgHAMqm365A7Cz2+u52mrTrST7cHpM/8Nut1KK5zqb0qe0tjNOLiPfjavcUGY2gmsB7+P
wdanqXCNh6HkJKLm8XgVnAemEqYzoF+Odtro9z3M+k3mjvq6E4FR7ND0tyqOBiSN8RZiSpEE3iSg
diPrNZuo7Jah67MdUxXdVXThadJZtm9B4VDD1fqb1azLXuEK9WzXzkRhlYkU2qI8M9DV31T55t/a
Qf1+M6j+sYH4EnSh+YQOmjdowDLrXR0tsbusw/PotoVAI9KOz4PrGWfVhuNr2JoIyzyHSLC7kjpi
fWs9THMTqEWzTsdsKqeUfsgH7lpEbm2xbFyuEaivVXcY6AKmBjUnT4rV5vAUND4VIITMglz0ggRl
rjDVoXAQqMXKyalSEQAj9hS1Yb7XCh2SQmhYx3kxu1dGa/IXaOz9O+0uzRMnbj/vIRqppbqly70Y
JQbwwEwz0qSW7JW8wk04K9KuoKjCPL5axM5brVVeU5lEiH3Gnm1mdQOaLp5pCPjEhMEc/x40/3eI
OcNeHgUlUxWQAD8j5qpzs4WAh6+YTOhz2Eymd9Sbi8hWo/xP3G7KOgD9Xt8GlSFffv/Z/0I5OH4Y
2QwsY05AAOa/eAT686CsbvsYdkN7IyJnOuTaInwA0DUVlprQEtbTg8GYaZOUk/Gn5ONfrHhgC0g/
wCeA1JTLwYXvyc/XXgReYaw+SPJmWkWxa8w2AECMhNCfswbG7EnieGmy80c8gtUwzU8M9RCc1Qeg
m7uln8BnqPlJQNOeWKtTNhm6vpq6PLMPXmE3RopgRK133YY1FF76pWP8wV77+/TjT6zNd78WTGKY
xww8Yhx+vgSjwLNEW9i0M1hQ+YcCfT+Ed9uiKGL8l+TXsbKsmlKpgtMp2hAyJkdhSDOCDPbZHaqm
OWy9ceH8v7M2hjL8+g+uMv/uS5J+jKUMlsdM7vxqVeI4bLYI++vYl8TsHi4a9+6qmXO+Fwf3/Vgs
4muE47lMymrjJn9nkaIuopGzVW77DGrkArgn6AsNfOgxZ/L7hfiLO5/nhxZGDhTjuN+iKCIB8+fb
CLBdMOVVCdLoa3Q8f790gz2UK8NpYFS37BvesPcFeD3ZX0xWnpg42urbqEUxXsdKjxbdMeNkQ1or
8hL4tcNKydRq6atGKAcLhXEZ/fAPRuHOz14Ul29u89Q93iKbHAWM8n/+5rL0tjoqVBXbbs3qdSpd
h291ruS8I1jWiT5ijWrV6WIUbnWT23ZuxWyXRXmba78rrjD1yL1jXcsMHssuRL2HAhvydPEGaH6v
Z+ZDouCpqX9J40mWUdvPnpfhZhP1NcKJcCgrd6+om9e0aWg1qKVVeDBCHN34gY3xjY6pfMCvA6xV
KDiTBH2F8VEWS7jcL0PhPyH+89D1jqPs/vB22D+7FFxuDk4uGHabEZZGWCn88oJvEBNNAKkTzzym
4tYQjK4lE0YrjBFRM3W7Flm7czP0Iw1VL4Str7bIz6uzZ7b82qVpewf6PzAd3ELRJii+XHlkE63K
K9PXobtHIYAyEWaXuTNVTVA3IQotfWWvYSeokFozWtIQLXL4UfpNtZ1AXcoXAH5TP/1+Df+8meIm
5iM1x9/hshgI1Pg1vxiVotYu+Z9xEy7tpYLOmR5d61NjNvLsix48wOyIch1dxkU0YtA/pY9+N+P5
517EN+AmYz7BFDWT4T4D4D8vxa1YUbWXA3hyIYZu7+eWSxG5hWAKf1M63ObAPTH+hv7R6Ea05UV/
2Vmt3P7sFcSlJ7X0BJp6wNkswUH2AnngY/zWlhyCdJ9ZdjLmhfEf7MbcgzdVtUwVza6IWw89KOIS
Jul2ngtQefj93bV/vb0w7GTVM9KOX2+AqTJz8j8yy17h5yaa9i90JuoGpKVF2jbVfHsQguiGLnLK
EAcHzjkLquKjNPF3T4Ogr7KdGYYZs6FRO1pxZ/rROw0yms66LB9thtE0nJLlPTKcV175U8ueYmZe
izivtTFKM83FukENFCRAwsDmoSbUNZVty4SbZkvaNZHsH9yMZuhvI4WffFl+YtN/HrxHlUcviqs7
NmT82kO28PMVo45iGodB89G58GoOrAc9RMdEdzKjSmiTEOhpJohg7W6Y3SEv2OvAXanJaWtGRWzS
7veP4Bdy//KFSPXzcMKB3icC5VeD8MZ1BUWEvmykHOenbpLGY8nEXhDnBBEwkev4+j3+whZM7lhn
Yrd4OsyuI/REArRpHBjngaguYyv3om9tEZZEbjSmfxs4lWPtJ1k133pB+M2VJ1Vzw1iZqh/NJVzp
ry4EJxuNfLXl4D15E3g9Nvcm6N333zVmprX3tjkbQaJz5LppboQVw5+ZwRLpxovHxjzQvnlDx8Co
h39bkWrU/GgZobERhW2OEIemWwdWNLJgEBeKcsIBzMXVScMuMr5EbccPq78zkHbjOvmxDSZ1xMfE
QthNymZ8MUnJdl1IRwvNmXXrjvEMheo5aCIEiLq8UO2GXV3rWlrvh0iDCHsdvU9clX1Qx3MT3dSm
9C1mIK2aMJSxoXz1GKiGLePuGrG2Juim7w/2P5ICPXUN//3q6vOTX8f/6urx/6JXByfR/+7VgX6x
/sn45+IB87dKyPD9vzjFkQmRyMVZ/98KITP6y8Xpjd3dv0h9PP7B/5j+BH/xJ2xKBNL6Pm8JW9d/
m/54/l/8ZbJ8QhNTG4/X4z/RCP1ca/jYDqEaY3e3sQuJ+MVlx/jBisMJmPYxrHW7YsqIWfV4yVw9
vSGN6az3RQ6H98NN+Td6np+3XKLlOMYC/PaoQaASOdx+/jhXy0ZtURWet/27d1FyuKXoSH//Ed9/
xj/PrH/9jMt3+OGSMrtgfAugAMn3guLlECBaaLdiTyxqHMCBZU6TRuExCh6trkowhIehxXRgAJOp
tthxzxUMK3OZf/hef7h0+5e9V2lGObOar9XEb0XyNMa3NtbGf7j2S2/wm2v/NeIJN4R/3N9hd/9y
83RXpndb8mrG1R+q6z9dzC9HZ0SMlAS/4h7HL29PeXydxX9w1bsI5H57Kb+0QWL18ibLuV9B/C6P
Hz5c3z7e/+kyfnGH+pe18qsZobrMWHia67jCICp9KlIupEn/9FgurcYPT+ViwhYyDGHyknHK0Tb9
vCLhqTYyx5lg6wJ32TG1Gp5UbgR3v3/4v7zK3z+F4UrfRVZI8/vddeeHdY80zcb0gVlrZwsQKWgx
PuPDMjI9jm3L7z/q5yIcY3xMIk2CVrz/y9l59catNGn4Dy0B5iZvJ3IkWY5yuiH8OTDnzF+/T3sX
WA3FHULGuTsCXNPNDtVVb9AFHqKYHFwPCMxOPCe4x3lVozWnWR3sndV39SGD9H+X6SLaSNWM5QzK
gHIWbZUnp7R5vQ4IMKPSEQAiYEZHgMaDfUR7x4ZFmYiDMUBi6vvOOrcQro608sW9ZdXQwumYSkQJ
dLykHX6UpYrvFhD5bo/vqXMAHAyAqovG+aBgTfJBsWnYNBYXJhQ2ewfOsfBw6nLOINlaEHS9uAD1
zO4Bn1dHkyP6YHRVdYqHBNco0o39JLL0WFKMPd2e7hej56PKt46FtA4vgiUEsmgzuF+dG5yMkga2
i0X8qSiG/rVRpPKTgcObzdPNRHLxeo4nxTL8hG7kabIzfU/e0VM67OqNKMtVqnPLMBYdRU7ecLzk
rqNQmEh0a8rMU9u69Weq3spdCr7oY4cWsHd72lZCSVU9jWTJ4ToVi22nw5wRYeKbpwlNi0NC5Kcp
azta9Wb34fWhuMrReHNxuqExeT0qOGC8DQ3VPGGRjgFHbcUHGJXhKQTkuXHGv1gMiNUivkzawOfS
QHtch4r1fC59apInykiAlpxyOLQpvcHbA5LP6OdHlmxn4ciFazlLAbM3+fdnh4mPGlcDKbnzhK/p
f3KcgMN9nZrRn9R3OcPmRpQf3aZ308PtuHKinsclUSK0g+02vkHsIflNn8VV4eJWrdn7Z6D2cAHs
Pq2/0sAdkhOCENGX1hL1t4iciuYcnJ2t3GF5rnGwkXLhM06qxpGzPNewWQYBYjappyVqFUCYKzTL
Q51BDHvefeoHvXcpttwe8XKm5eMetLdBpkdSB9b5esRONtZZmyv2GVZa5HHgBl9LG0mDphbG/exA
F0Wlst3YGi+CIkbo6BoivJZAb3IpjR4X1ShA4ZReC1s2OSBRK8KT2oMLOSpBzWMBHIfyLahQoXvl
8kXdWBrimpoGH5BRy0/w7ANbaKZkhuUUXpbz7KMDV7ypwAtu1NCWW/9vFBeROa5dRrocH0KMwcTW
L7yqbSAAZ7DE7dRqT/B6lY0BvQyF17QrGJWKgpSjLrZ+5xT+mICL8QaVmm1hGeG9Y2TYtnRDumHh
t9z6fCyOGMthX1o2Pa3F1p87pS3gs08etZT60QKef1bhxG1kXmtRsEiyqbEhAEAmcf2FFCQFA4Gr
Dm3WSTm1aIh5SpX/5/aqXwmCQbel4pJEkZ5/8jrIMGO9DC5u8NqoQ+sSPTu8MSFX/bod5uU6JwbP
DFBOsgos31HPV1sBU7cytXTwFHbhWyRf4qPS57R31Sj+UE7OvOfdM/28HVT+o1dnGOVwISstHJsU
npdFDc1KywB9gtGzwWy/t2kKHzUDwG0MgftQ0eM7tCUFOyf27QuM7WLj+60sSMgopGWyNM/tt9hh
qIZrItT7wWusSDn6ZUSFYAhVSnOV3T/dHurKZxRSnx+qiYvO4982wbPdzKMmS3OqM16Qg1VCKwG+
uzSW3TISWhsTjq6EEORARLv+jn7ZGHFsuJM3Tmb+gxkVjecgs6adC4IVl9ujWr49TPItZs+2EUPn
ScwSug7XRBSUhZEqXh9QlzqFqV0575BHKD7DoVEe5znPmm9x5jqfWMXOhxzojXNETJWOQEG3Ycs6
9G/X7GpFkWlzQTByGhqkTsb17wlGG57goKrIQRgx5JJo7N2zInKRnvQ5NGsaixOFw0gnMz2wNFTt
lIQ2zRcwvKU4J+hL42hgCWUEFDHH6QHBLuWzBiP/nT7mRnx49fzxMoDzxL3GhUqj6Pr3glCAOGfM
k4deg/iV+wo0ywgyDLgRK3gz6EH8l134BhhR9TD6bfi+iIbysTXFVoXxxQHw941iYwds8yExK7/+
JaLtSsvMqslDXsuHLOGaew343dnIsvqrj+vcQ840bKyftaCyzkouTXEFL8LroE1Vl2JAQA7thI4H
Bg8JMN1T1HkuwzwWQh/R5jDpH9+e9hebhLE+D7tYJXM3t6OeK5PX6DE9deQGxj0ML6QKetQE/1fl
+/8tJq9Go/qN7aHLilxaWZZDMta9bU1eTm30ImLRoFLUVAKcma5uXOdLYx82JEMju7aBwCFnssyv
gW+Fs2jGyYNXWe8wnU+7s04V+50ROYO5j9XcS6f+VJYi+aIGQ/nWHFHiz+EdGyESrUDd0ELkrZHu
lTRo9Y1s6kXayK8j2aBVI88milvX31sBVpEOagwm1mytPeDm6RPK0nDAFTgt9+Brt54bawuMFEq1
HBId4spv8+zY9UUcoeSSqZ6VIjSQZLn7pjKa4qk0KzQoa8M8F4OtvM5H9O83wHSS7FgjM1CXV7aa
Gr1CC3z2qnRIbXQwTdyBwD58zNxJeRf27fQnLgu0Y169qqk1UDfh61M/dBareoTaLvCCUb1ocJHO
SXBlVY6p3zu/bL7tl9vBViaWF7CkX9I6hjYp77tnE4siCJqkQkxemKgKi6hNUayI7O5xCKHE8zuQ
vSy75rV5HULoIBaQcOeskDTH66h2bxSpUaP1pVJVQwhFA3kGjzcGVn57eC+u67+BbMoo6C7jprA4
mJwQbR8QubOXxWp34BGUeOmIlu3ro9C51BkUqYa2dB1TK1+MWltoXoumCf5f0NrUA7csOi63Ay3d
8OSSNHi/sDBMmeIt306A41ygJIoGf6oT3dHAhas5DND3yOv8CLCGyIboqXCjyTkMc4tKblnrUogr
rBG0aiE/CYjQ4IO9yImsLTuXtdnmbUChzCDn4ua+/qy+6+dlhFyfF6PuAAcBHWLwBmY4b5UEVo5i
Xo7/F2hxyfG+TP0JMKpngesG+pJXyCaXY5V+0GoEhzZmXf7sRTJCNQrPAXrxGnf7Yo9UVdsV4NQ4
fBRaY0FoKF/suNUvzThmHzPIXW+jWkeQJjNgwN3+4HIgy9CyG41fu2uwPxd52eQjxJQKzoIpc/NP
ljO36r6u3PED1wIqGMj8qw+B4k93hmvRTO1xcd/4BSvfVCKryA0BvZDzLqZa6LBDXUDWHqSGFOlW
tWkGnFCa0t0AOqwEEjoZKAUlXpWcfteLJ5/SOcmTVnhqYJkH0BzjAYWnLROGlZuLtwpVOA5YekHW
4nBt0Ext3dEXHvQGCQDJhhF6KrTTnxxEIMYwNja/3v6GK4tV8DBhy8JOtx3pgvH8iNWTIiyrMBWI
tw7iACWwORrTpN61+EBsvITQP3q5YLgiAaRxvJKkqIuTlboxSmVzbHuZ2ia/dMDfX5KRS/nUam31
HsFZ037UVOQRz45VtjHqLy749GTUrZ9tgO3PSU9aO2Yl5b11tCNH8hiQcUSdCzLFJYp1urptWofI
d8dG+zlHjhh1zAgq4yHoMVjdq/nsfyzovH7RlChDsHpsqq/GnNSGh4TM+DazxVDunYZCCVKB0MXP
mCD75UlJYwNKpq6Yw30Ig87Zz2ZtDnu3n2B9Wk6m/cIrq/2TtkpVPIRS3m2fDnryuVLCDOXhDGur
Y5Q26PvgLYHAIoIQ4H6aRvTHAk7Xzx5p2GmPqhAKyUjhMCUDCJKvHYQRVHnNEcRvYvWKcwL96w6w
sWN0QbPE8N/SyOiLD7HhWMg1Gb2LhCxVHJSO4qpJ0dvNUJ7PKkf3j3Nujt+1NlRaBLO7+k0/AOzc
4YRcf4dnIPjFQlN+ND4S+5cpi4YJWp41fQY11n0q2zyPd0Yza58MZCh/T7Vu/gx5BtVntL/m97ab
ltiGIBpk7GYfMeeDn/DWIc8eLeM9rDI4Mv2k++/rSEWnBQqC/QGaUox2fR74P8O8HQUsa59Xh+r3
AhpB0T8VXWf5b20IFkh/2bGKU3lRZ49drpWo/VLmwR/LGCRQ0Mqz74PKlXQ2Gid9QgNHS45+NXS/
oL1OgYffAKw80AAhdkW+av10Ag0tK6MC53EfZq2a78U8VuEOkj3lfNtEv3nnd/wgULKBU514LsXp
exWmTLfL8krTqYWOTYf1hqECmcniqUfPGLEPaD19glhyFupeUpeFeh5Z5/6+ANSPcUE1qMDssA35
CQHccndgBwexT0TdZ3eOUqY/RiyOfpJKzZdJJHBOcniCxc5CUc841c6IDrejFv8xwQ1AZ6y7FMlI
X1XyYzE5ylclUG3EEZu0fg/1FkNotVP5GawzGHFqO6BkqRgDDozqSHtoSEdYD7go6H/+q09GQMBx
ZXCNNPKfhpHgQqCOynR/+8BZOeN4McCLpBeAu8WyqMs7xdHSVjPpHbXt9ywJ8neG68M7hrNRYuVc
iLrbeACuXJFcDYbD84hsEr7C9RkXG6VbKX5jerDAwXAgmlUlR+Qi0f4K8ETewVDOvRqlUtLJvvU3
39/yHlzck+C2SMB4jQCRWz5AraIuJ00LTA/DiUqcmglm5S6ssuRdrYXV/Qxl9kNQBd0fszXgrGFE
pb0veiAhh9tTv3KJuUDXkB8B4CCBtdfzkBmKD1Ww1L0WdNkjQq/OIUtBUd2OspK000iiM8ZwZbNn
UUEfpw5NACPTPb1R+mKCfJdy+ztqh9CTyi2KYJCRiv+EYsKG6nbotbWFkR0wOYk31pe1UniWAemC
0L0J7Vb4hZE1nSFUzh8syPZnbAS/3Y73cqiAD6XpG7ApCkLLlhZSbbmihYOFZFHWYp7Xo124rwbN
Vh6QvY84ihtrHk/hrMBmfW1oatwAWByenSBrHf36W0LzQnBEGeNLmUBTQvJRm7Jd3PW+joEFmvHH
DsDHsNPDEDGj26GXbXoSfGpwZCkWXW2eZsst3E6hbU52nF3Qpw0Dr7edsNrnUV4gRhmQZh9bk1LU
rlaixvAmpzOG+7GdjXFnqjm0xNu/5mVOQcKkkwBTX6Ujuyx8JArQ3zGNkktVw4mHSFG791OjWXcI
DTo/bsd6ub6IxeemusAaQy7oetLLwKryQoV+nztGB60sQsNA07s3oYlgsOX0/2u19P8WdV6uL7wS
NdoyOIpRi1u234bMrjKf9pgXJaiM1Xnte4M/dMeyFePZiCftHDXJVgdsZUJh6KgqU8rSpr15PUhD
HYFNgDT3uKuAX2ctIhb43ByDTlU3vt3LAwkdJEbHcrAp1Sxh68gh2aK1GtcrrFI/KWaX3LU42p5e
/dX4p3WdGWTN28tZ1PyZZ0LZgTFSY4VLE0PIJhx6tKrVgb2phRv1A+kPtzjvBXAwtiAThWKCkMN+
VraIx9kYRt5r1IcR06Dmhbn5nkqGUd2PQ2W8L6p8sC/QuJpsD8nW989xqIVvUfkU7yLFLIA4DyPt
OKxNUAGfBGhxrTGy9E0MMdTCWgHg4rkprfZ9rLa9/yjyyUStYHKf5oDkb2P61taDS5fLobDIM3O5
wTqrQSnUTxxPL43ahXprmvkJmHT4rpqhLB9vf6yVaPgxkl+7grazYRjXcxdNqLcZVut7CMyPEEGB
nYZHsHJC7KbAgv30D+GEXOcWRiyuWIRTGsfFySjxvbLqILg5eZ4pR4rT9SfUtSAt3o62st4dUhD6
ndSV6J8sFkaFspciQs332qwhfQ96+1tnZ/W7f4jCapfAIzbVstzvIhMKsm3yPQQOQpK9xIi7JxVa
o7MR6GVeJdk9moqmDP1Wys7X3ypB/KuyzdL3kDcR84HniE52jcklmgxQICHODcfSGcMHjCCyreLD
2kKRrp101NhklD+ug0slBTSpdN9TlTb6RIWh1b8msZE/6Uptlp9uT+laMBAQIJ2AQUhP6utgQYOQ
qAtB24POqOz6KnYRQKoq9dKjZLWx3+QPv84WQXHRrKESYLIyl8fVPM55gjm14gWpmx3SHu0jNdCH
ExaZ/5nYHhtn8ModQ+vaBHSK+h26dHLozw4rS21huWIxgqiuHr7V1ao+YImWPjQJ1kJ52cOV1jJ7
Y+W8rBwxRrr05BGgLOCQXAdtUeIZSRIUzhT4HZgpqaG/TyqtsY6d3Yzhwc4G293hozb8UHQfhemm
mcyNPGZt5CAuwOwKIPicANc/As1VO7PsTvEokGaah1ALoDE0pAbJqu7xtJ0RE232jj/VH28vp7Vz
gKcAdzvVHt1c1uzYimjZNJmCtvxs32fxrOwDygUb41uLQi5MlxIMIrHk9n32ZRulnC3UsPiyyQQx
faDxh0RB5zZiI9DaigU8QgvEpAHyou5r966ZWH7IcARVq9hFyMyN+l9mQG23DhDdvD17a5sRDAmA
CACc3K+LBAXJ5DgtYR2CWWnMg2kUzXEUrb2b4v4fNofs2pNhA1lj4y9CORYtdUgovtclLdCxzom7
96h7mNUBSfYMxLBZMry4Qlbg9hhXppR0VnpAWnRszSVdbi5Y+u3MGDu/bT3atim6sLP9lMI83lPU
zY+3463MqazYI0xJL4JmxOKAs1KK9w5/9lLNklo3kESn0DEocjZbLKaVZen+PWmAs/HfX3fWZ8sS
8EBuaGnlejDroscUO+m7TppY3B7Q2iOFTJ1Xt8TngAVc3Ow2NKY0R/DBg3qIOG/W6gaKyjrGbMcJ
fxblFELqri5jlZv9BeEZvGTC3IBR5maoYGz8mrXp5f1PhRWQJVtksRUDoBFDQXPeC5J0vIfS1x4D
WHO/3cDKDxsDl2tycX+4OsVctogL1GaZvys4IhRxHbsebo3lnUk17TROWArsekTg79PWhwQWdEAJ
mx5lCBAzX2pjDs4iruaNgu9KfkBixSfWwGEJ6PfXB1BKBSurR5mINGVCY9QpynPR1f1dQMF0H+Fv
cYxqm0SXm7XamIa1GafPI6Vd2bjcbdexIUI2osuITXOpjh8GNAhT0jsT1LCNCPMWyXs9nMt1gmkR
tZ5FIwLHzxKvMIu0VUHxJ7RHvFJ4Rw/vhnKygo0DcEGmBX0s29qgyukS0PHhU18PLh5MVI8d0/ea
eMjMvUvNpbpLgs7/YiZJX8CWHJAZrIuaInOYxij9oHCEn6qNW8vXsHSk9k6X2qgrjFGscUZrkJTV
thN3E70enP38AffJ2+ty7URjL5JBsRuh+S2KT4OPsrrTsyxnAT5dG0dlR76IvyhgmR32m1uM47V4
QhWk2cBNVMpR13OU+/BP1Tn0PTeu69+la0Tf1AQtJSB66XTI497a8pV+udzBmAEHdyAWcIz+/WrP
DjbB1rJCDXsCaraUm6ASYXBi+ZV6QDWpLQ+8rMv8CATI/Dg3jatvrIqX5ypok/8BWHIZE+J6wCFA
3a4NHOFVQQA/OEzzS9cic3H7M75c6EQBvk0rmXc7NbbrKA0SC3gFNURBMPGEx4h5yGqg1SAUx41D
c3VAsjdOpgTt2pZ/fzaf4VR0CFYRKvXBsbjA+b1SRwPvHwYk8HqH3M87wlkcUiBT1bmZbOGFos4P
jauhlNKrxkUo9esTF+aOjIycU4M6YC/OJB0ieDSWA90NLqA92hrTsXRDhPunQvuXUVHihZ/t8I5e
5n55Rs5LARiJ9XD8oqFAAW56aM4O9hcbh/zLfQbzTcKlSfykssti/iIEf5PZHgWQrqK9RFrunNQM
Z1PcXHS4W8ZWgWAlHow1E3Qvc0kFVGb1z1YFUnt6Dq6IXYZh212BYzo6KHNzzLGD2+NF/fpzxJEw
EDmNugNvaPHRcoSUuT1bx6PTp77r6HK/5ylVNQ8+klA/8T6K9Y3H0coW05hRuqTyG3GmXI8wGNoa
T6zSQWkXfcUIbZMdzXtxwESpfPUtiSYIVCV5Q0pI7uLaEpgDtgpoSW9G4OwutNrmQNdrPORm3m+E
WtnNlA1hZMhkgIffYjcnboWSJ3ePh8WpgyFgk2DxqQwb635tdTyPIuf22eowtBgw79Q4HnRrEJj4
XdHmnPpPkxO13pjZ9qtvNSaQVjaUdUraXMzX8QYSGeRZa75VMWP3nBfu+8keUcUci/xkmrH6+rKH
DEjTweVqg7K5GKDi9IIiH3p9opcSdShhnmygeDT2xi3yx8tHOh0z9hnVARziX1Bb8ApqyAty5hLN
6n1b0hhD4IqGDnZz+xl/Ca90aLij0K4dsGbTf90+mDW5zq8TWeJDT0JzHrYu1ZDrucUKNAkNm7kd
BH5cXqQFyW+3mpFjTyJHpPtMt5vi3VQl9XB2al1UJEJG8zGz9eaupGNAg30I4+xw+2et3PKwdHlZ
yNyL7HjxxfN6irsamSlKQRbeUnTptDcYk4sfXVc1w55Ou4tCqtF3f7TKout9O7oc83JOqJhwLlD1
ouWxOP0y8NF2hQipZ2P1gas0bQE4vsrldpS1E4g8TcLTZJa5rFPidGeOkTKzyJJqeqy7/K+JoIO3
YvnzdqSVZ5oDx8h2eF9zB1PwXXxkw7TwKbMcD5RH/3bIaZHuNStwkPLKU/ubmTeYDCLxh6alyvvX
1QYa3C1Kibd/x8q8QoaW6DiAclRNFz+jMyIDVsrkerkbJo9dUvY7RJRfjc+3GSy1StI/Ph0In+vB
1raZ6AOC7p6fx5H/t2CB4c3ktOlGliaXwWKZIFdCEwLpLXn/L851XDUllCSgXRSqhX9IG8VAeT6t
k89p6tvR3YBowRsD17WtevrK+UuDmT4LLyGQt84iMKJuPO8REPdQaNceWmb7bsQ58Q2Sk+0+nxx7
I0dcXT8aNxeoPmbVXr4xBUo7qZZoFC5Mo/+GNHP5xm5CrOakXl04+PgLR+SoEFPdc5PE+ARr7dbi
WRs0xVPKI7ogDVpeAqOJGQGOyxRraiv5NsZF455tkcXursyx0zjyP+Zk4+JZ2aKk4JRrESaQF8Ji
onn7D0bmctE5rUBRFkGYnVG4JUqVU7ERauXEAzkKzI7b26BAJPfOszsVgZQxR+dDeDaCzZi5kxh/
6+a0uYzAOHBbnwPtHZATR2Dg6aejd3tnrg30eXT592fRDWtCm94KuWGBcTylkWv+xtN4tnZhhqrh
xr5ZOwZ4MYJNAY1LDX6xQXWajybwacdT9KF4xCtweACsr2+kzGtD4g1FaU/ySDj2roekJqi7lN3E
8TrhXWwaCAWPk20ew6r0/2FANNN4AXO4YSUp79hns2eGwTyrKVkXUn3VJUH8GOtgo/iHKFIXQ/3b
yf0f3N+zKG0bD6qZJ0jrpll4npOsOMwRMpS3V8IK70aybWS5HsQ7nenF1UtNeSylZZRX4BoK605r
PkyG4iL+bwZcg5iyI9gdnksdRfmm9LGUBKT7AF6OPqLZKQdVGbSdEFX9KHXPpRultfFl185ddJmQ
25MVDiri19Pt92gA4s5qUXRAk0ktshQdg6Oah+pxZLVtTPvq4fc83GJvwBjNIjUIbDxhe+2H35rG
L0h8MQy+UVTqvgOJeSZxnb8Ko0qt+8GhbYsNFxq3Gx2AtRXNG511Jvu2PAOvx12YOloXdm97yhAj
oxNqyAEhLPcW6dJwYxWsbVESL4fOEfkJBZ7rUHz5UNpICAieioEHCH4pQQjM8/ZaWzvSMWvUKaKC
xqWKeB0FBPUQOZxpXhhO4hI2DhbMgMUocxT5u8rsw40JXFk4Bs0gih18D7LuxcKB+Va2pevbpPVz
d+/3CCfUc6Y8ctOO+9GyclBjzdbBvvLVgG0zl2AVZAd18bTVE9cPHIWgSNP7uwQbvcMwKJand1a0
gZ9eDQUEg+IfXZQXIpipipJjH8c4KNtIRdWRrj+idIXc/FjFGxfGyqeD6fB/oRZrMQxRt0yqkAUS
le6eR1t06MsiOIf4zuwhDbaH20tldWhSNIgmG6yjZem3HEXaATEG1FzG+F2A8n07VMrwVNj+RqS1
kbFKSOx4F9mwLa4XJU4MTQWoK7gMRYTMPa6dx7px2vt5wGo0BgKzkVzJHGKRRRpcHoBmeH2xsReb
oIeygbp7G1yMGmHgC7rV+VOc43i7xxlg+O7Yo5seJeE7QN3K0O8xC4kvtyd3ZbfLshK2bBKOBGj8
esh4lqrcv05w6cpGO1oljz/uoGpjt8slsRwoVH94zySkdKQXtWkL+dy0QoCWjKYtH5D16N/g6yre
CJwUHwK/LdwDM9QGO9G6wYfbI1yLjUYFLx+SAUiKi0nuwJ4bpeXS7kciIEQSSREnvwvDd8iTtXf4
AVvoVjfqUUyZc7wdem3lAh2UlGE0JaiAXk+uLwo/ddpR8dRMHQ5uN+tnH/eOQ4KJ6MZ3/Pu0WU4x
V5UkjYEeJLe6joWFb5ApGKBfQlHgFDQi1YrOep055kPXDGDHtQr7+v1Y8mZGvaYJ/Ttpk4exp5KV
UiC3M8/1aKOMLUUo5h3Oi6JDq9xxkoPllDXyEJqEoIvBrLY4Emv7gBoq7WY4LiTdi08k2HRqls/R
Je/w7T1XgDCwRqrLtP1u+4b+3ekN7duomIBCotB0HhI8od23r/9WHJ1SaIBX3QuumJG6bW1GXXhx
NIwvXAdJ6EkEPxvczDdOmb8l/MWnMinpSnAnZwzVn+tPhTEoioOOxaeqW7y9qgBz3fuwbWDb4fMV
Ic9s6IGLQQG+FedOFZgDF91gAZ6mXR5fsM5I4y+ViUP5bqqNerj38757RILWRlHd6Etrj4GYmIDn
2t10p8eirD9EJGP2b4VN1uLrgHHcfi7R2Ht9egZGgeqZDnhAHinXI4uTOFBNVNM9mnSdja9OAPkr
6pQar5mMB96ut912OEbV0MUbR8zK2U0SziuRx5qkBS9uJX2QJ0DfKJ5Bab57k/VOjGF4X1DOKPjb
h8YMscV69ZrhVDNpa/DUkA+46+GOYaSXbpwoHqjvp7Rq8yc1zZ6y1uk3FudK9oJ8EJaWpGUUk5dg
5FRYnaLphY/MbT2GO1XJeBVCUL2rBpw/duiYuDkYjSLbKjesnGAmEQEl8jktqIfXI5xUre3adKDD
jGGEc0hKRMJ3NF5iYyewo99YPitHtVQyERiJUhQDwHMdLVH6kKPA8cFj6IqcR8p72lCiJdGQV4wP
HeSnwjMd/N8u1Yzp3ufb33PlHOL8tF0uetipYEyv41OLLLSpjsNLnPWi/wU9pQ3vChZcf5j1AR4J
KPc4h02SoMrVwWood5qLbunGAbFC/6aAz41BM5fGCCCm699R5NJCSxGKV1doe7/BvSFQTzACQkRD
JgPdUFFIy6ZOaVBECG01a764WRCPuPkGqTghz17HZwE38s7Cv6G7HxRlehw7GjobH2xteTgyfxCo
n/NgWFw6IPSqKSnBWSljE9ynDg7WTtrBERNB9g97zZFa0eSA5LhL6h7uQaXq1oHiOdHQWQgWJsF3
pe8xpvSTGumk2yth7TSRxX86DqBlIdtef4Es8ZHTSsAjhrnNo8uqCmtnOuFsXAIMNH5EaDpNp9sh
5VZa3AqyVEEKxinGWbK4BKljIWeAlsjFnLTs1JSiOM2DrR9fH4WbFowMTr0k1YsNbWtKow6GHV00
4ZcXvOjLPdYlr1TelQAKBzA4MhQS04SIwSKtHExtTDito0upx41/MSC9jVQLwHbsqmlygzddrJb1
XvdRT8HjvGGwmWU2+smsq/S7XsVId98e+MpSlVJltCWonQIhWAy8qnSnr20numQC8waVfPQd3irl
WUS59u12qLUvSdoHQ1k25Fiz14tnzuI6qmcGrwfBeB4BJOw1KI8bA1q5E1gl1EFIaaU4wmJAqVol
KoW76NJ2YJ0VwcRhw0I3vyjhqJWm3r4JtLDceLKsjo2JpGApZYz/9pSeVaLSuTfyqmWVIsMeZDt3
MpX4UFROujGHKxsQ0VQp/MQxLHun13MYVHM5mglSJdh+8S7BAWFfZVX5mCOs7eVtG3q3v9lqPETm
gEEAVQVEcx0PvYOgpKQYXjKrjU8zUFXPnEvjEE3h9EUd4y3RgJWrBgAyqupQM4D9L494H83twg7S
+MJRU+unMEiMfBdhXNruI6Eb5S5Lcn88u74TlY80F/onZF3i10OhoVpLhU5qacChlwLZQPYE8Pwq
4Fc05TENY0zJ4ig/o6I0emqVb90XK7NMPA4eCd8hoVms2bgVikkaE1wwiK+7Y9/4Ro23lYNMNKnw
KH7kmLdwt97+titbnw6yLjWJLcg8zuIZJnAuSOlbBBfMlQGDtGl5mjhrT9Blt6gp66GoB5MU6lT/
FhkEiX08YGXAAHMao3M9Fm8rtdQuJbJil38YFTgNglELJV+4XrHzGONSp/Ou7QfYtXPcpPd+FTh3
StYNG4SbtVHxNAITIinsL46aBK4NII3e9YbKCvYBHDSP/lt6R7a7JS+3VnKlGf63ag/uRV/WYBST
7j49SlcCZfXHqK5Mcq9iOPZ6UOyzCpOTIWvGY+VH0aGqQ+yYkVQ73J7alTwUOTiq4PSbZK4h5+PZ
Idc0Dn5Wai3biGX/pyjG/g61B/PgI6W5n7Ck/OBY2W8/rvovtwOvnK5cnASEBUdTfgkXmUOrQKSV
/mWCubGHyIX9TozDln7G+hzTvZTkUWxXlgIskxMWRUMO4yHRga572Simf0BAV6q1Z0b9DVRH/CUb
DQ39rADY0UWZQ6xZ8PilAXZ7xKtTTbkZ90wN6ONSokV0SkpyCYy0Hks9OLutCEOMCHun9YrYqgs0
hB37dyjS4GOOVfj0+lcj6T7KL7LFaSMBev2l8RVpQprfgJhrvA4jEcx/bDeY0RPC1KzE6PPrq4fL
Iw5lZLSTSJuXFaFwEAGwRdpFQ03rwrX/CC16G9b2myqwv9Sa8aOQwvm3Y64kCvJFxd6VPkUcTddj
bHDmzutkBBgaGMW3xsctT3UQ5AtGQaVzLn+piW2+/sQAWUL+LOVNQWvq1zFtIwtbygtQCNz4G8Wa
dt+g2oQczVxv7NWVi5T6GqmmTIFAdC1GZ9eWjSqySW8YG7hor7Q6ZZTGjstxV1UwtXeF3eJ4U4Ra
9Z+gnhsfj9BaeT2iDP033gkAveSmWgy3qFOljypWsVYqerYTCZYMjbB86C52WxUbi3blOOZskiq1
xITFt7hk+kjBrAJzdy9q4vxcdco33HGH06Qlw8bu3Iq0uGOsZpx70+T5P0RdCmykCD7XVhjvI6Ov
NqZwJTUQ5F1gYjSeQC/OpAxFCT3G+8HrcJ7j2RCqD6QI4cmZCjxDxsbcSGRXhwYkhvMPfh1EvusV
WhoGRZu08j1DTZByQ9JY7Y5602a/DW3Wt0COa3uQQgpbgd4C22KRzka5WqlNa3Pi2laD/ccYZfGj
y0WQHPRpKqkjxLoW7pCsiLa6umsDBTAPeIMsmULO4ohzjdEeQrROPBxW+6N0SHjEhUPdG4VZHW+f
NGuhQM5pVHLBSVHIvZ5THINt7hbYPFURzKeOVuUe33TV0zpMD18fisI6vTVZKSGLvg7Vhr1ajnSf
vaQY8DRUtYC9NwmMLUtutNuxVu4oCThH/okWLG/0xbACM1HmIcO5vQhxkL/olZ93p5nH+W81Dfw/
OMD3zSEYUuMLCUK6hUhbm1RJL0PuwZbopkV0PEgBAHLIeiKbsrdtZo+n0mlQoAcF/eX2QFdD8W6V
+Qd6aUt5U1FUYWTRssRBsvdPdWzMOLlEyZ3a6P+AMhauRGnJQLKkc/39DH0C86kQqnGd+aG0DeRd
gGntwyoed31Sb62XlWuCtij4N8qL8JCXcB6kEywfwB0o40i3GtBL1vxUgcOrKbYXwTc715twL/Qs
/kPxoLhz/W76dXty5UW0qO9wzKAkCDmZKV7m61PQ1rNRAH3RS0vs6wa38h7B9uPtKCufkJILnTYG
yX1kLg4aw0HDTw8BHHejg3d9ZYbg4HWMjuvE3tgWKyc2AHgeIKRtNDKWNOip7ue4k5+QKoOyH4a4
vChGjBgSTlaYROb266894lH9pjgM62rpKBKRUPjWAIXOGlTxvsCa4K7FSv7Qq+7v108iuRmCV2RL
ACEW13nbo3mB6GZwCS0zwVoen9RgryWB05z0KMZN9HY4uYOXK0Nm4zr9Sfk8XXRNporuL2ed4nUg
JU68ZINP1jQ2uxhR20NsmuYBaNywEXRtofDWAOlPMsp+XyyUyq6rBukTehf90Fz4eP4jOkr2W8iY
7caaXB0fj2EaM1LM96/H3fPnlBjNacBUy9NnIP2HBIO1lH5vHdm7uO1m9W3VIBt2iENQNN7tqf0L
DljOrRQ64IgBzwQX+PqcyaJaGC3qv17NBTt97HCg+k4/Q5Q7E+fd8UDBH3OcTvfz9H6OlPghaKlq
I/SS2F8LLbd6LG4B1u99R4TDAQ0rm/aLBQQCeoRixu+jwHbzPe4tAt/msKufqjRPnP3QtCpiUG2i
ZFjuTdEPOq7xZ3KAXMEQS9Xu8EdJcbtCD+G+DnysIW+Pe+3rcr7KwgDZBkv4ethwhTNg8pTKcCkM
nsBK5nsqLs7nTNGbjW251q0gheIJB3aRjqa7SDA0K6l0C/D4pZjRYz6D7UbnaXTc4lcTtvp9MtK7
OXVz5RsHMO0TvkMwxuyTyMP80THqvnxf/Tdn57Ubt9W27SMiwF52yWmUZNlyd3aI2E7YF+tiO/rv
ot4fPzzUQISSjSRIkKzhqk+5i5TOg7SN2jzaVpY+YvBtJl/fPCOgD9ZiF3R4oqDNRpi4VhRUVxVE
SsoveW5453q2kcpVJ2Nnz9246IkrwdHRcdTISzbheT9kugfjneOc9wWC5CU6b1Wd7k37uoSbnb0a
kq4jEHK9KLFXdW16LW7AlzY1p4emMtAVsFbxYw+b9SATpvmzhsx8nOz8+zgkKfoy2s49eeMF4Ces
ZAl6g4CStyuPe7IQnsIdAp36oph5MfpVWi9HYB3aSctFvNMHvbGtuZPp0DtQfdcGxvW27hY7H4sO
6YYcMLIvoqEITE9JsbKO3MPr++XmKhLGcicj5wVo5XqoZpmMzJKGcrFwU7mgwzRfRq+1dmBpt2Zw
JStyO62maC9kL+kZDyt0A5vwWHxM8Zp+7Kwp/Vs3o/xzaZbTnobsrc9i/694H/Q2KVJef1YqGjw/
xki5dDGufF0LblrvgXi+Pnk3bnwUYwhZUZihWr0FjU/eWGLSklJxzafkMsP+C/BLyo4EXIjxepM8
GwZ9g7cPurZLV2FhXrUtrKKhYVGa8UiHMIlRw1aV6M7QsGUuEJRE2V40H3XZ9KfXB70RV650EaIt
YFEAATbbpO2a1J4mNCDiJK2/4sFsHOO+ATyGG+JhUtryfoJIHCQTDzjul/8BGY/yHi0LiAiwYreE
BxU5n1U0ixNIy+ad6Gtx0Lz6n8ilfLWSIXem+OXu4aZfZZ7W2j0rvNk9mdZrta530SVZHP2zY8zJ
SkOcd075i3yLQgD6V4yATB5dwvVX/BEvzHrTN/04oB9fd+5TO7T1e5C23UEW0nlsSsOBHFUDFgN8
8ebwmaGpzFGCIGigMrj5QFynogytf3mZhkSq/mInzV9dtCwzPrhWtMcovvGha6KlP+9XEszNaFnW
22qciYHRBLqiORDm8hgz/rcMtaTvrtpI8xR3hjP6c2J5ey/3jeEpDBIT0YeiVretI8klMYaR7u+F
KMkIqp76gN8vdueLPB0eOgHyqy4K506X5U6ieWtk5GkpsCPAg8bRei3+scIeLjIDalwjl2vUoltQ
F/eqMBsE7EoxnrUldu/btpEHQK1R+PqBfd49V+8mYjS45FBxJjAiJdycWOST8EHwrPGSLc5wl7e9
mR9mgayfPiTLedI65aHOpPHDm+VAwyHtTplqRH5jdwtcevRXEAZLfslI7EmSvCzLr79s1WFn0xOy
WpuQPJ5dc4EKi3vLMHCFNLJSCiRCsyV+PzhTYx+0msnEVrfOZ7/R6kL3C30Ui8//K8t28BYvrvBV
s4deD3+ChAfN6XqJKgPCapLpw0WOiv3VFagFiXpxzmDDl8+tlxhfpFmMX15fnBfPIcAxLir6LvgT
g8LZrA3O7ZYGSlpexkyi3KtEXhbO6px9nkwxGkfcuDux81S9uNIYEi4VWRd/kAet8/DHVsTNjimP
6+HiiboHVJ/OR5WK5/H1D7s9CsDXVZQJr7HNldY5vZZWbsdJ9wrvp+ER+vb6Eu88Rs9J22ZvE0us
fR2eP/opm4+pmxReI7zpizk67lnqVdweRGRrHwrD4W+dbOxVf+yE9bikVfUBd8HKPRCxGbAci94c
D2//aipXAF9XdQFgeddz25iFK9o0Hy7t6Frnbpgq/Fu8vXL4rbn1VjVFIIfr+7/Zqd1c42SIPvBF
1JUS1CKzg9ltnZ14+8XWpHRDvR0XyNXpBfLS9bdUDtxqR2uWlTSe674hehhhfaFWiW97la6Q8Uxv
LhmtY9IYc1beGxJJmywOO/lk6EBuXhQC0Q/S7LvHso7Gnb1588vY/9Q5Vt7PVmAAJz/LGlJzIYRB
RbUyccHLZNp8pA+pn7U08fYo1i9ufxq7aBMBdOKuo0i1efbiCTloBBzmy1KY2dEDh/rgiDb7NBlJ
7WOl7px1rWoucZ/Gb21LrSOv2RIPHtO6TVjslA4DDXr1oihNfTJLI30yZwrUtqf0b0YdrGPxugIq
Js7mgrneMGS2rtPXynIBl2ke28ibH/rWTj6NrYkH9usH7eXTwWArmpibhT7mi50y0XZyehuzkrFQ
mm/GqCf3xKNueirHdvD8wUQgye87q/81xp756A7e9D7LJq/beTVenEVqc8/oaX7IKj63uecUJQPH
bA7GRSh5cjAT+vOm7PZ4Gi/SwHUUmMTPPDDUbjbnYq0mgQ9CSxsD1CbQ52IMRmOqP6XSFDvhwsvD
QSODlJMGKjArSC/Xq8jLaEywIQ0axDI/z0vnHvuyTA/mnHh3Rm95bz6Mq0zEWiNGY3lVIbgej0cB
XWqZmBfdLnrLr6oM3ce4jtNjVuDs6gP5Undy0FuzCROL0IGQXqNRfD1kJSvcQUrUswFcJQdQJUNQ
aLSkKsVQdx6E9ddfvU9khGtNFVAcaTVs4uuhRscT+aJCHapN6XxoUG0OZWSqT4VXidKvnFl7B2Os
CxGeHH+M8ET2BEJv/gBvxd7zELOkm2+1EGJM6wSa1Kin7d+oGjvNHSxFgLVGXVaoa6KpbZ2LtsTX
iYpsKIAr/Xr9rD5Tal5MAhsHcCACotA1richKV1ZWdLzLoNUeRutMV2xXz3h6k+MIkbvG5Ed5YxC
yqL9J1Z662GZzPRRqyOj/rqYCM8fzaF2xscRbf7pNPbNXHxVxsFpw7yfHQ3zgiou35VaUn6qaioM
fta2y6M9dFIJ5rHNl4eh1tRPE+Du9qjgjCnPyxzNv72sRmE5jTrdOOnj3BwkYgAiGGeeurAqsHpd
4cca5SxCx+RuHiO/JZz5rjnjPD0paHJlftMnjeonXTloB5F2xSdt6TAX7pDxHA5651X/dqYs0Lio
O8KtrBQ67iZ22v+tVI0e4Y8haeK7TZd8tHN3nvzazjnTsWel6f1aDvllFJGi+arMiGRQA2/Go1bW
FjFw7ZqPmTdn+TfMUQx151xuwmGaPvTgQI1SN6H0xNt1vWjQb0FXpH0dLjJXDp0c5hCXG3kcK7M8
oFTI+Zx6Y+dkbm7TddAVCgUkHRcYoMjb45JVMa4QQxWOsWqcjEhWvjeNb0TGPo8ClGCtqnH6KWRc
f5qBBCn1r0iEiVaYfp7W9bk2dMQ9FGXYmcVbH0Sdwl750iuSe72K/gi2pzKJ5aLNDDVM4lejjz2M
HjQHdmK1m8PQuWHGYHqiOXU9jJw6ZDWSsgrzpmuf4jF3Qgy0lJ3L7Ma9Sf6oAm55Dpy2XaJIH7ui
TgUSUJGm+NJz8B/MI+3outmblbq4N8kJgbiACSBDWj/4j3mb+RihxxCz0a1MznDK7MNCPWFndW68
dUwZ7yooSdwDt6Bto8WzaqDOS1zWONwRFmIOtSUPwP/rM2YWGGu+fhXeWCd23ApLQPGXGujmUDlc
/YKWXhFSQ3IfrAgN495M9vLqG6OggMKFT8F4bVNu7tuilThpdkUBqyMXj9gftoelcvdohjcuCB3f
tpVAD08bpvH1Ejlmk+c13Y3Q1IT0C5lrRzQcfjqDttBrmlE/8WOev50Z3Lxn69ldgdigAta6OG3A
61Fl32sQwdoiHK1UfMYMprsbIrxDEaPNKs+v8mYlssoUQDGiL8aH3KWB+V9+AyLD60mACbXNoBXD
nCfTnIoQSV/3I4W96T0WS47fxFEW2OnSvlMUr/HtOSu/F2Zbf3l9E92aeLSxQZox+chebS7JuuAN
Gqq2CnnvkFqcR+NH5NiN39dDH+iKLt7huUQ48+ZRsY1fL2ia7KCWNsu9jO3UeXNThQuUpKe4V/Vz
Y0/d106d3HdZnf+TgqH4/vqYNzYyHFZCBgehCapmm4xCq0TRL+0gQq9qjPdNpTR+oqjF5fVRbmwp
ytirySVlKAATmzsarSBQX40iQkAG7l9uk2X5cWzGvL4IsInxodRjUWElFGe2n1ceAht1F7Xp0+u/
YnO5rhsbGBhNOepAK45hM79j73oSZ+EqFFHUfY/M4dcsZstXUql/fn2kW7PKcHwsVo9AGTZHKNHq
Bas8HosmivqTV8TWCSuN/Pz6KDe/B9gHTwWY+hcQ6qRLk9ZsFxF2GUk2nebWr4zIISdT9mLcTXr9
PHUro5vjCLPA2FInOsuqMoH7Teg4k/51NAqIe1Lh7L5DmNXqwlSvBjuMsyRDMhOPqr0W01ZX7H8/
AMs42s4oPVHnvb6U4DNEnRWrIrT6tG/8TsWv6x4XkfJDMVK/OdWgnB+6BuuBQxst7nCvQ4dVjrh5
TvlpnLQpCcq23qUB3FhoimJrMrcSn17QcjyMrGKlW1okiW3js2JV453mSX0n9tjW4NavJ8EAkkpO
pYKM2TxqVNVHLOjLNowVU/3iKW30vm5V56y0WhfUuUmJCouwAPP5/oRPkxfo+dR8tpQy38nFb2w5
FDbAhpFqAQHYgsnTSbZ6n8RtSPdfPOJdK75RhGjQTouHnd19a2rXLjAnCJYAm+56xbM6XSYts5tQ
0jE5DgIVAYKuNzb4uAngqZC0UdtkjvUtrwrOY6SQxuah6gg0GwvuZb5m9IbOT7my1NU0o/sQ69H4
RiPR55G5d4lUaLMBF90ElIWgSpc1sHWohsUfjR6eI2w1ucOm3HL4n4fhOac0xuWL4ucmUolq0elO
0mWhqGdjIrdQebdmMy5pP03g/Y5qGc1h3VaL4ydu5v0yeHYjH+yFmt1HSbp2Lvo899UW9z1/so3u
hzZDZDhhn5R87to6Fwh05OkewvzF8rMw0HowOVyfJ/qC18sfeW0vXC3Pws52pC8giflibvai+pcn
ax0GfAkaLkBNKHZdD1MWcUo4E6VhPDRE83MJ4Nu32tKrH4e8HKMvetIv6t046p1xGtQhBThcWkI5
UohectdHPyDTwzfe6/wmQp419qBywt9e/yZTDiLBUCUPUUWY7jNbpOFUFdjwFaW3kw2+OM/rUET/
5rM0P0j+66EUjxZk6S15aCBCfVm6RPenKncu6VJ8eftHPV/fFLoB2G5tJOOyqrMh7jMOWmn7vdH2
YRFNBpTnQjm+PtTWy+d5zyNYAdqOWjDY783RGtApjfENykPed/13ZdKFgeFjeF8UiC8zHqdF+VfD
xPyVZWqe3dmQ4FxfwyvpB1ygtgiaVpoGvbJcke+serCeeupmytEpUqcKJt0VP9UoMjV/6Cbja+Vi
OunrRUmRYYyNee9rbi3R2jlGxoIKFx7e10ukN4CPaeBloTPiSwTukoKI2jbBQNl+JwC9deZ4YVc6
FtArUNvXQ+Grlwiwnllopnj9LXJOH4AA7XWUbo0CYxYHZRqSgI83e446TO8VjpOFdua5IPSQAanS
2T68vglujbIWBEEiEhrBMrv+lg5NJpRIZBpa5WwdgB8YJ9d03+iLsO406rewqkimb1RTUiD2SYVx
XYh2e/xhctHixZ2k3LnEb3wLo6wCGNT8+etmxmbFHoUhY0ZR5/YISyM/oQ5t7EQZNzYatahVqOg5
+diO0ipeNWdknCFs3Nk5OqvvvR9Nrit8lO/c7PT6Aq2b6Y+S5fPUUfpau8GYnSAwc71AeZkgvNYv
WUi7eb7IwaVaqxUQiTz8UL9NWoIUsJoZf6tFthfNrv/r7dBceITNaL9DBVtn4o/SR0Hbz0DCPg8T
dSjPxtRxBa2884+9lolPSZ6l+l1jdm+sVK9fTImKYIZ684qt2dzrdmTlQrReHg6irOYTwZ7bgkss
pBvaXp7HWIU17VMHmEoe53kxjNNMgWMPtX5jmYHLEkqzynQCt6E8MsQjmpMWRoCjZcyAUEVj+SmC
vqBKqSG//YGBtApskfItr8y2O4aXfecklhBhhTOd7mtY8H5s3Cb+PRmzvRdS3VjXq8HWc/THuuZm
1FhWG5GlyLy8V9wsPqCOrfpd9kXJ1O9VZFU7m3g9eZudRHa3ho7EcJgWbJZUpv3YeLWZhxY6rYOf
F9n4uRNofGJ1m6ruqjFSTu9ePzgvcyH2ERH4KsoGFhd9o+vPrDpE9AaspcPSbZYn1JVjVHGm+YL2
Em61thhPA2aphymzNdzsqiHI4qY9AhRsf3az2IPsv8jt119D34USFeg8RCCuf02XOPZaEcrCymuN
Q2vEjQLzSaO9NeF6+05LpvGrAA74LwLAzu9GtX6/Ph23Fp0XixgebQ10Lja5Ebs3nTrdJbCwMiZc
HeTd5Ln1g4yT7BCRN50khtnz259KylNrbkKOAuBn81RaqpoLW6nyEPPn5amvADs1quL+fP3bbm0v
VOPItQCvUf/bXFStvmAd3RPILImrnAR+uCeAzs2nlt72xxw/6MPr4926GyjYrxK1nFfkV67X0u6J
cjtPYS4NanzDMlVHK5YYU9jlniT3zaEA7q9GmWy9rVGEOtkTcvllHtqtbvlWM/2sTW0JZjxUdt61
dQNuzyhvJvfd2j2GxXL9UVmXKkoBHD5MZCYeVEcZ7yLqGZfXp+7Gc2Y8Y+NBoHHFv9D5UdtOOiP5
Cu7dy/BeRF08+ZOXLs0xRYu7xXc1NvSDF02NcyeSKvn39fGfE6LNZ5qEu6tb5iprv4XML2bnON1C
KJ8LF/25QU3msMJV1jkUZtI/cRyUGdNr6dX3hpY6xTfRVBi7utQ0Rz9VZuSn/d5zqi9zmqE4irt4
2wWLlZniKHC3s09e7Wl7Fjw31oYfvWowrsuDbOH12gBoFUbScoy6jgQnL9LynjrHzim6NQhLT/kK
Y0UC6M0GcIXmKMBC4tDFF/UcJbn0+9SId0ojN87q2gxY2ckEM+zo609xQLLhGz/EoVJVzaFPEebr
p3h+5yrLD4Mm/3FnvdeK13a9qYzrK3MJ7LW6qYhR3UpBB6GzoUatE3oYyFzEZJjvBxupCMubln8R
fFJtP8X77LEwkNw6oJdov7WmCkYZiUcE2Akl1k7S9VdXujDd2MogaszmfBxdTERW0bRD1HfzzuV0
a4LRhALeiZQKVcjNs1dgGzbSnUP5cNKUs7T76FPTDeIvRyIFl+aKvifIfntAePxcvXT3tziNiNky
yxivwVGTziGujMdYM8m+zG64Wxal3vm+W9uUPA9C/UoSI9C/nsqlzFU5qLADIlXtDqlhxYcag4qd
e+rWKACzQEPyZNM13UQssIOQDXWR+OiMog9MJS/PToU8y+u788ajvGo0/f9RNucal7hiMSfUxgzF
rIM6HvWf1tBo913Zov88dwT8TbcX1t/8NOp4FNVYLTKZ6wm07WVKhvVExEXb+jlH9ExHYc+k7sZF
T7zHqUOHiRBgK+NVpMlUIKEeh5FjII+fa8oRaml6AmWg35V2m5xjt1APcTGnOxj2W/vxOXEABkXw
vvX7k2qvQ7PgrMlpTuFZxPkZx3nN93I+dxxKa+fhfKa+bK4YmgsoaD03iIGcXU9oHeHQMVZDEvZl
Uz0Z9pKYPiCOxDqAHhKftDEaqndupNqgRPi5l1EuA/0Uc5zv7HnRrZMhczc7CERirb+zrDRK0FVZ
Mh/svhwMX53zOAr6TExmICddA5isGUl8tL3UyGkjuAZFWLhzii/KTFOCii9GM3cV3jkValmdPCdT
2rsmco3eb6ciMw5l5rT5l3j0KufUalOV7pzRG/v6WVOUmvHq9LqFUnngWklZHSSdzFl5MjvNPeUU
SU9zjAUVChEF0Jt5j3h3c1A6suTJ3EVcn9fL0NMLKzLLTcJR06NjPi5DINvEChHccA5DZfUXjyqm
//oJvhGfEU1TcqIIC/xuK3HrdHYTKUoHi4j387HO7Z5Q3pFflcEzTv9hKKAoaDwSBhDCX38fOhz2
4K7vs0hT9yTtqPBLpYwf3Wb4/R9Gosi/AntX2O1mQ2fCK62yRrXJtZpGBlpamLWfNlX5o8Q+bw8E
e+OmgNVCTAAjnR7DVrogrhunqQrkc1OtYWvmSY/jUKK8L6dmYFitcgM0f7iJI9n+h+gAfA+54QqO
eyl9MU9xUvd5koRdL+WD6Sr5ycEdG5dyN7Y/dSMSYEerXJYyMKPO/Av/8uahWcpyr3F3485agyKy
JBDHJjni9drCIhCjNaHS3OUSBmfm/C4NvUOlJrfIFW3nP+xaerwUz3kA0JbaLHBRjaYeVavn81r/
O1STTGGl9cnPHnTunlrejfeGF4CG8nPYrW0LZlO14P1Q1colLccxgBfW3s25qoZv37P0/56ti8A2
bzPNuWxsaRWQTKc67YaDBYbmMueQivyBKPbH64PdumogSYAxhsDN3ln//R8VlGRU7arS4bsNLTxj
P65EfG6rfgq6SJtDjQz7EEuYPDvLdmtYIMa0e2B0WxAkr4etTWcCBQKbm8TGaO4AVjlhOcjkb6fS
GjQU6sazAqsoHXXnibu1hLRAKN6gB0jau/neplZ46gsZh1macRRK0wOsbu+Ncuvz8A4iGqJGAbJr
c8FFcFzISkgNWqFI2uQ2lrXnFhrXyR2M/r6nX4FVsJFY59dX88YdjhonoAdghki1bFfTGymDJUJl
g1qZdpckVXrMjdHxI5KHnRXc+nysxc2V9UWvjnIfdcV1pv/YOehoLbOXDWk4JDiDn/Uy6ptDKYpo
CeSot8rXaLQa+2SUeplehG0pTRCJDtyCvkQAF9RMdT+pLkDPE7KF1SWX5fClKLvMPmVWZKk7odSt
mfnz167//o9f2ypzVvRdCQQVBCTA6wFlrrHXfWAWb7Sj/t/EwDuCJb7q12wroEWXsQHpZlMpWobP
6rRUQSVoMhtK17yvZG0eur6XOyu/3nObyI0KIWjk59SQQOX6+9DubpuqJWRwhJc99aM2+7aiJYHE
vjVw7UI5UJoxf7A86mGQXrmTFd649TnNXL9rVdTgN1wPP1SJ3Y9ZnIS2LgxxiNuC7rJr9aV+jieE
+/1ZdeRefnjjuV0F0Ehq1ngSfM/1oCVqS8DkUFv3FD2912TVnbCFz/1FKTQ2EcVgDYswgFzJGykg
z0tMdYEhuadB2m8CtCmus1wHIRcqdWS/rxy1pjWYaIGetc7Owt6aWQ6XTeLGzcRxu/5IZ7ZBUpVr
1ySL1iSnMbRzaef62a6pccZqs+yclFuzSnWVNGBFR5B4Xw+YyTIzwG9lYRIP8bexy2uQw012bC1t
du7STnqVz5XpnQj1lXJn8OfP2e5jnAy1/ydour3BLKlF9L8bZlYmmYROqWDjXgiKW3dGh1r4Mc6q
gc7oECcHo+/76kgPU9X91nDFeyXpxi9xqwBazGO9E+8hYrYW2agW3TkURPKnKEr7p6YuxLem7RbV
r2u3Xk6ta1Vi50TceGioclGbY5+s4prruv5x4Uxt0phoOyZhU2fTe0wItdiXWNScXr/xbw2DiBs1
NV5RTsO6mn8MA/0mR8mtSEIxKPODK8HeC9NJdka5cXuS+kAIZAui0LGlVNqdtUh7tMuwtsxhORhx
7SHbq9RAvU0KyH+9/k03diAoCJ5OWFZcn9vCWpMWejt5DdCvwcsNX/D82AejlJl26uNkvIM2Myl+
NijZudLx9jy+Pvxzg32zB1eYDp+7ija8cE8e8LxBLp6uUmR0bnyKuhoncsbRP6WlOcrATmoR+5yS
nlOojZ55iCGWhrj2DjAmdCtbTsxiWhzmbJa/DfS8lsCc9La4OJXDfz+VCgYK0nOj7lwt8fQ0wscZ
35tqEo+fetuO88AUSPIHsoli5Q6B0ob3cpDFvRlL8YTN2tK8fYExrFiLsogXw1HaHHqEP0rpSKMM
By0rWvqCUXmJ4qloAcR25m7ssIZ32xleFQBIVIAY0rW/3rVLIfoB7zFmOB00N4CHUWiBLNW29IWF
7z3VPTWnl7dgT+zbsZOqAUDDzvWVodUkzQMDnbtxKes3GtKvFztBG3c6vAKooNuSnFC1cpkGANgi
c1lztZYnZZo73yqKN2oHPg+1SpAgIw7eG5DM9Rz0ZpUkODEUIcKT2gmaTv8rKiMRSH0R/76+o28c
XzoV8MGAphJrbyvH8dp6r9E5CdW+ck9zbtiHnmJyYOfi8+sj3Tq6vIoGkEGqbd423x6jXOZLVxYh
JbG/ijJ1jx5qfr5KZfrJ9MYhQI81P4xanf14feAb9+CqNceIiJYBI9/MZtSDFS0tZrOq+vpozLPz
bgbg9fbmNgEWAQeQGeA57iaKLDqzEF3bsT1wkLosuVIfkwkLIkVqeyrXN1IIhiKcouy46nNuTmTa
q1GpqRkf5MbJXVKOImht0sFUzhpvnpIERa1WX16fxRsbxSOWoqPFJwKj2qRlUU/fxhrgUqRz24HU
6qL7TMNDqnLSHYTLlmy6bn/WC935Na6hrbFZsD7VvVbTNMAnS5KpobksuFQO0lW/e3lWV7C/prkO
GmMC+r9k1TQ9DmBi7U9x7OrRTlJ4K5dZpWZo5fC+kSasi/HHK9rPbanGlQq7QzXTX5FCfRGr2yT7
rNlFAfjYscvPsKcpjjWZzNqPylzDwmgJuG1fWmb6Xu+xGD4PsGLuAaNhslmPcWz6RTSUbxRC+9/E
OaCDQQjTdtxGvaljDjLLafvhihCdS32y/UrNl0tlGUtQlKQXUToNO5znG+eacHdVpSV3IbHcXNhu
XY1q5Ax5KJ3C+IFupvl5juflgMpGf44Kq70v6cXxvqlW+PqWvDUyihZkUuumdLZPRaI1s8BnMg91
Z04qf65mNdSwCvAOBcLazYH7vCjIqCSKekPiynZnb9w6EmvVn6L4ytLY9hjYkcXAES3CMnYUx8fk
Vf+exmajn4aoVfYMY29cYysPhOyRNJ6bzL7eiOT1ZVLVvD/AEp1DJzuUEJGVO7w+p7e+iWo2QKiV
zsRNfT1KTIxCuVAySqE5TwBPDD9RZ3GMeRaPrw+1/uDNS49aNCIc1HmB/m1ReTiF5Y3S2zCarCg/
d2XppIExJc63KR8Tg56NFF9eH/Hlx63kcfppgI+o1G19wGAGQ1f3sjIUwJ1FMCUKnQQ4njQqWuLK
ndFuXB2UenUgDaRo8N22KjTCpASpRFwd7uAi0iyrbJXmFWPyPgZBPZ3NsnOboIcwVj951ZjEfhR5
QNvn1lLms807PPupI5foONZelR3txhzFsRF6H/mlZTTmmxeEmsQqAksHl0by9iTrHQoaAp3N0AKZ
dUy9ybqz8hqjVlfP3/dev+yMd2M54A1wzdNThfa3LdCC9aup9FRZGLWZERB1tEHmoswvjMG5vL7y
NxAR3E+krSsGlAj+xb7uG1yWtL4ImYC5OygE13pAb0mc6xakWuBJtcz9qOia6rw4bUooH7c9qI2q
yFFkFE2dwz0uE/s+QUMo98uGVvdBj8cxPlDvt8fDkI28wTs/e03hr8/IWiNE1RllS576LZBjQtFy
bGuewlLNwESOEbchbD99sYM2ssx/yE49OMOlx6WTO2b2qczzcn6wRbHK3JID75UAXh5aNFA4QOB0
qO5hdXp9PzCFEksqftCoVfVnLVVs3xg97zhAyP5Sy+nb6xNwYzgABVBq1qiKNvWmZZAq6jgWQ1pA
nhrGc4Lu86PMFvBVnk3lyFyyvQzv5ZvCaSX/oEVJPwLtw+vvy8xeGEpuAUVK+/TjmAAR1/I5OkCr
8o5ZjRvuYjfpF1Sjs52w5+X9Ds6aax2xtfV2394WkDMqaN/5ENa52hwXtyuCVujOzptJirw+yJs9
tbarSeW4AoH7b+bULtNIHfLCC7u4NZKTDbMmfhSzYx09bVYSvxyxWQ5G7FJ+aP1YdcfEmjrngCbG
MPulqwy/8c8g+YLJbX/vJyt+X0cFuBKr6bD9a7VyaB7oQvVdMIpprsAVtEkMtkiPAdzMEWJjTdxP
w4duFAWQlAV78GDKowIfVA5hi3C44/3dqoXy3Wys8kOZ93ZMwVCPvrtxnCy+XRBBHYBiKv8uKIvN
B7EM1aNWxv3f8zwV5YO3TNMvSxuGDKaKNYjAyKFsBHxKUvhozKGSB4it+9p6k5r4EwVY69T0VjIH
i+fM+QeUworPqijz706mV9+1acnac6IX3dfEpYJ+1NJlWfyiHce+9GWU5/8gipJUoaQKpfiuVySj
X1u4S34aI9HjwwBHLjfP42jTrvEUOdd/x6lBNXKeG+ujolbuz3T0GuuYohA0nnVcs3J0MvK+fcgV
erIPJRSu+CCtqcjvZanM6j1AdsP4ORQebo4wfsbl16DWOfpSTaEDodcWEQWpNxfUHGyFRl/LJfKh
EFHzqbSUKB4g70ye+nuZGk/gld6MxrvMqCjjYtc5qTpXsqMIUnwsdwHr/tbdRNoBgDAxEdoa1m96
GMK+J1mfz/m8NF0gQYM6l4na1nAp3KH4nUS6/E5nmgilBOnxRapoQlwoGySDD/J0FIesn/XJR1PQ
wfMFHkCNXVcyNgHQqfhfV9SGGSARkC2+FGXxVzXHIyTfMh5pjzSu+xFFYa0AmlYm39Derhtob23x
o0ettAh0tyP8ng3yC3B3gAmPeDiUjQ/IQFv8cil494tWeLlvwZz+HcUIjgWaBuQGikA8xwewc15x
IFCavuJIrj3SQu5/gG3oxTGpu7w9DkU8tkQN7iB9G9n2InA9lH2D1lq6f2nCWIcBPM3T3Hki9dO5
tx8UIV3gfw7NzrLSci2gUZMHWVTbMhi8JH1SuhaRXwshY+lD95b3eeYWFYZ3Vfs1bvLiPrN4rhRR
1j9nwy69s57PWn3o4JMVgYfm8FPaV3bmK0IfpoDtn2c4elKh9tvFcv7RBiP6vmAZdldlUzodYfpg
VCTUwigOvbpExkPSNDqEl7w27xIq45Wv1mN3L1O0r/zciaMnbVHT754kC0TnI40/VXmUfVatZvkr
UbJuCaw00eYg06P4FyY2CUaj+lCkQY5UQuwreCLNhyh3hHuptX76auiN8cGrgaP5aRXnX6d8sb54
sSnHYGlm+1GWoF0PSeqOvypTmXVfDhWV0tZ1qwRyljSggHd1hnK2g4v6IamGWfpetQwK/1xyWxPx
Rwj2V9l7wG+xxpelTpMdZFdZzcGYu3T+BZWQo9x5qZUcqsU1i4vSN+ZDSXPu/RIl3qGEqYxUDf6o
sw/+0VwC9HeH6lBRSyn9ErW6oCy68aNi2C2uaNI136tTnv1Alz7KDl4higY/xz5S/AGb1O9O4+T/
ovJMrBevtDqsaGKnZxcKXMlnTK8Da07ltyQuujhoprhcfGwkOCDD/3F0Zt1x6loQ/kWsxTy8At1t
O57ixI7jF1ZOHDMjkAQS/Pr79X09Q9JuS1t7V9WuklbjAx1Ny399RF5RXlHMxlItQIVn3cTxW+x2
5kvF6fAWTGtvTzredFRkKm6eIxzM6gsae5aT9mlZ67IZZHSF0ujPSxr9zKO5qSuVm9rxL6Hqx/oc
COiqfKuVfLC97/ZUutG8Vr4P5jWFgq9NJF3wt3XbujntctnVue/3FEQHnud3cExdU6YgZORIshX9
qpymWouxjaNfYHlSnzqnliJnV/T4ciYtrluFNj3yw3P2X+QXT7LIame8kSHzc2GW3sN0ACfSvow5
M1nuOfP0zMph946SAyXepvRm8yxz9UddVwsZNJNw/8Qgsb8GRB2ssiu//xiiPV5ONcZxcZ4Zje9i
0vJ3FV3bXqXqbMBFeVe185dpkW+VMoq78bRtNkmKJXWHJ58Vie8e+yK20LZpdBF3TfCGJR/Qo9uu
6fxaaTfW6AK36c9xVbJwHT1Hno56Il3NT4h8C71RuyWm1loWuH7bt5nNIVXyyjoRoTkTibI97Tm+
GNjqePkhfYwr2TjC1TaejiM5pY5JEPskDpIJBLPYhobhjMDXraLqosR8XcBMwpYvxbdwC0XU975T
4HvojafOOP4bSIBYcgRkyCRXIYJPNWbZAxtRbH8mO3s3+TKKdSLkb9i/B3ab76O+UUke1hJhGU9k
/7T7cn8NRX+8imHhrNZkc3ylFc3cSRx00dSO3r+zXY/L6SDrdDmHFofuPJtXvaP2wo4zd7oxHO6D
ZQtv2xqCvxaUBQLimqYv9m5bXlUYNP2529gV2CAUxB3eSscC0RSqW0ue+B+S0LB632b+hBXn8ZYy
v7r1aZKJ+Zq3I8Au2gtZQJ9GRRl0lcgeWPyo6nJf9+Ti+ZNaiqCK4qnAc1P/iybwivyY3aY5d7tO
Rm5ZnX3BOkjSjqkmTn4IXsuCROujIW+yJRMRtnv8Wtt4O+gtGgEELYaQrhEVgy68WtZD7pkpe2rq
BvMMd49ssQ9kBOVhsHTv27A2/8Tsm62skjHdAbOd+HsduIL7HznhBLc1RDQYuIqihOJh7Rd+z3m4
TurpSP1VFTtc3QvhE+t+VtT+2zW2VVbasaJDnnmJfCDCfU3Rdbe4e7I+yKsbx5X85YfCP1hOqfuf
cj+Igp8Euryc/J/0acaiZysTW3Emha+tuunZoPsXTM703DtTMOYR9tGmqNN07gvTZZst9/5atWAs
9u+2Fm180/ld+4APGVZKiqS1qJgiuT33RDfsl13g1HOmSrjPKQHOlqbA209iHefsEXe97jtWS11z
kuGSjOUU7WjqducqzOC92anIRz3MJ7fFVjKfa5dnh+CrJsEYZXDbe8epwQm1FMNcGBZAeB83O3NF
qfb/pkN3z4fasT/zwobwTGyyDv/m0JP9zLy1vqh4ijLui7Y/RbyLb80e6J+uO/IMYrDfmXxa1FLl
wqfCFgQ5jCYfQ5fH3+l77DLSBIVDLE38e0g7bph7yOCu6sZU8xMAeOaVpCgX3mDmKQ+dZhN57Yv4
gYGutXmCgexchl2wuqejF74PTLFQF2Vgo6hEEo10acDrwOeKZOkTwiMiMZKqqfrcMXs1cfwa517h
4zTmM5po/mW7ZU9iAMHjnUlGJ69MZsxl07CTMHUDjVdHRsC/2Y/WFrcAmlikrCNZjYPyOSvVvvaf
BIHaCjvYxvsxjnP96kRr9p5gvYAwaKCmr52N3Itpmkqe5aFHLGqQZkmA6dkRhVQ2djjwkwNzEk/i
fcvcbS4GOIEbAjib6WawbfBzlOsQMH94bZDP0kc8ma3Sm87u4oToTCPUICX2/5q3wkzVU5geic2b
EE6aWTfC3JEJa5D5vPuNOTcwNBqTOWe5druJu+a4v/b/rf50yJspbJyXcXQxq1FI9F+9qxSliCTu
eHkXo2rN0WH4NxOR93B1eIyS4GTN+iNr58UtehK4P5Tr1fdNwrUjSj4Ylhss7L2uYM2Dl8Rh2Olp
D8fwUYbV1OV92nh3Znc8cxkR2al8SM36E7uMiE/tRgN5SXvsfvRz192ZuDJ9MSXYcxZ6me2vBYme
zhtPxYZE1MDaolnlpnOco6qZfGLTNydvpREvsonJpuSoelMBgyT/Nn244VqTtUmX88o47oPnIDn5
xnCQDLnf+TS7weaPL0vbCpVjAeP/xQUgogXJJsyik2UeT6abOGQhCSkmd7Npea7RToocN4Tqv2D1
9Nsxj9KWluZj4nu6TgISLzVZbnt/NehIbS/zCoISnc+ytD9Ud2RPyBp4/494l+asjnQM827J6r96
Cao/UJzeWETp4m5FXIUzfy3GuY8C+uhThhEdduPGLyNukDKfHNk/1rM7k1Y/RfYPDnd4oWee9dMi
FLMy5Z6t03/shstfV6cp52zoR96dw1u/mJGvqI8FyaVIj7vOe7qXP+Ow8eP5at+6YkCe/Fixxm7O
vjO0fxnR7NcwD40C+x84ouE4y55pYltM3jUhRbiyER/YGA+fs4EZY1T+76oK9APaiSgs+mke/hIC
JP+GdcarMYQYfeVLo4621J0Tvocrs1mBZN68M9BSyChYiERTyvN9X49hW+xeuzUlbd58/X5GOHB9
DPtHZONlzsnNYbaM/CP4YN+OzsdpN23LPsqgb/dsE+9t1ZrPaB0RjXQjo1OODMZ5omOPGF/XZagu
2zJ6Jl9Xbfk1D9HSnoilVghX0XZqXkW7/x5bzMhynUjXKXjgu7uK7BOqjez3/xxTt9+Eb1X3ffIQ
HQlnjN8altf782z2jJUQMWfBNwzI27lM1Vhf0gqRYUnfOSOV8fZtvowbzgu5lXtQ02dXYkLg4q9M
zmPoc61HOxRuFV+B4rHmGSeIRf4jHyTtc7MfLTNgrZfhdH20Pw4ntDqPESH1JTW6erRL0H7FsQ67
MlLO8LL5bjuV10P9TZCcImn7Y3cp2O7w7wN05KBtSqPTM3SPP9I9hkpQxli3QHzi8Pw5/frZVwda
yMw5iPJmyLU3U5ctXk5rJV/rdE9tkXSYS+SOlM6fgUfjv8rG4qMP6iPLzZCt1P5IREzEMV2XF1ov
pfzNTlZ0w6x+7UMStbl0rEzOvPv7j84V7R8EOct3fHjGDxkfXnKxm7foAnaNQUnF+8yLMU6rKJpj
TCj/I+LffGTCYTjum/DPukr9GLT8vXlL2sWnnftxYOo+TIW3QRfw1PBWR4W7WPM88O9ehtbJnEs8
evvvahyzl2rTXVZWDhIvbsIieZlDgPscURYdV4OE4XbrqqMpnGENEJ6lR+SXxkzta0/ve8nGNPsw
RxxSx7Opi6h32MSjvamyfxj3LX1OMyjlKZNVOJzxaki7IkgbCupemfEXXaN3b3AMX/NwjjwGsMRT
6izcJf1jq27/CI2v7yLv6lVGAub+SbnmrKQ64i/MxnWiSqJNrHMPCOBT71H6tCbHchRB3LX/0R9l
Yb6nznTHvopOQClWhAbgAUt128wHOJJa3MNcusx0QPVux+sRHzLJGGiD8dIxmdsbiemlw6J+5Hin
Rg3qAYXMvhetTlvBw7QAQZE8ym8fT3455MqfBp6zYDfpN2c27uvayPWJzVmaoSMcm3uaZsa1vSHQ
A0WE2sZ833wAu/ZwAvpCNIVD3sz435/GyK+/uyRl3Ey+L17MoZRDfAORKnnlpVaUpmqSOcchyUyY
VqRpWzTNzu1YWWcBLtv8/ZSGzfDfsXnZh+to2ZGflnlwr8uRrfmW7j7prinYeLGuc/AzcDfx0enM
kuAoU2PyxqrZvWVuXA0dq5FtQUqZ6xUN6HKdR6mdf9ThzLwRb0vz6DoZ0zIdXeOcWZaE5WA3M3rp
mtibysEn4odjtWDuGXox/jNdYsVnPGxa5fWWHLz1Ware+s5WL8YGFYFPEBf/FD/NY5/5LDYm3pB+
t622fMaxu25o+8lHhfhrzPuOoSxXFch2Hsqs/qOx9auLUSwzL0zdpMtpnp3gnx+YtCkxzhY8K3oL
jjyaA1ZVReZnj1Uw8qYuADTq7O1zOtzpY9menKEbG5SHOnueY7lSoB33ANhIZKBLB7R1Oh2RcDgM
5Hx6uTse/p1YRRzygav4HWsdlmygGsfvTug1DwRiwOum0opfyb6qsHDj1v40nV/zfdV7fOdI4SR3
rCamHoTSWlscjOskviML237NeHQRu4BS72sOd2CZOnQxcB6jjMIp9bB+TlvaM75Vo3qgM9vXy3hd
csyzFoynsNNsnyRt7MeUxSu2QfDurxk5bQ0DueoEvoBr+jFP2fBzI9uAp8Lie4viMmUW6w+xPWcw
WQ2TtvC9UzgeY8xiW+L+gAh05O2EZ9eSZ5UfPw5RFdwlXFw/T7d6/bB1NP5HB+d/BeMOIdAQx0oq
3Bzg0TNXCSSN1ocnL9XUut9YZp0lEu5K2DI19fynDdY9hTrLaoWxRBarkz5q+baBtfk073U/n+gF
gBah21qVN2OzfA0ueVpQP9X4d5M15XMAs01LkwqHm3fY8Vn1XvOFMIcZ21/W7efhKfu0h435zfkI
XlhDDv8jp9bvc6vQoWKRWC0fIx4WD3Utav9y9Fv9Z6djTAvZ7WBCWcIwlh+9L37VZpt+H73nvm+T
N/+QWDe9O6OS8cWgVHzCwyD507Z1NZ9mtfdduYDATeXhwCsiQXN9kjGV/+9Ab/5b4U/0Pkx2tAUu
RgyudKr+57iD85e4W8WcuZVLsqZBj9es6/U/47DCcbb3K7QkIe+/m2f4bmf5Pg6ZLCLXWnvJJAgL
bYvQbxDW/vcuycSPNWrEN29pk/5Gj67blD1+JWFheExsrpvAJYXE9w6V7yasf1bOste5Tfzul8ka
h7JpjRuchJDRv8lJduBUeJ/3o11xXmyGdg6Btnt3PkH8mLs5NjZB4JDoN6/2m4WiVgfJZcIfPM05
l4ir+emwX9hX955CRHlrK1HBuM7e9oVokari7g2GxjBMwjnzfV1JPo75z31OLPOCZsq5DWZrIsQF
8If5nPU2zWk9to+FJYUpJ7snBYvr6GXzAVZgype5DQkW0VSYfETq3UKZrBysoPaHfwqAATzbc5F9
ShVM5xAZoVeEeg0YnxvZAScgYKvzxRkYiY8Zp5c8mmY8kVm84LsaqmF4XvuF5N/GjLHgzRVZVtTd
Iu+Mj+UcH7HbunIkB/phWMYsLognct8qK+MvBX3xY6o3egzdcz5X/IglOGEkQsqTcrIyGJC/+tpg
lGrbpH3d1mALXglSCV8WFGTzdE5nyO5fcNXq37r4DjVepSsJlxfFWxddcMCfH3ofNrUIllHeey3a
jRt2sLbxtG+i+lipHbd0hnY8d3MSDcUQa/EZtlV3nEQ1pBIfzxjomWC7jNFZbOvrokwDykrNbi5b
oteHTGuW0gnT3r6axVwnNgbE79Hez8976yUT7gsyMDT/3fhgZs9/7jfrtqeFTbA2T4Xav7oxDr6J
Jtl/RpCrv0ZOaYTj7WKedxvIP6Jb4rcJgh0ErY0ZN6egW18HhN3iPiG3RjIRDYaxcvFpnrfR64CE
ti1ilqCQtsvjDLoqvZtBpMHWA8JEexQA7bu70ATKo1sfY8ACqeoTrMCU0OV0O527iwS5PzXSq5i5
vKC9m0n74x9PRITlTmo9t5TU19fO6YPnFOSUdgPVzT/j+v6vtVfOu+SzePnkZtUOL6Q8VkOZ1j8T
HbB66zMiw3QL091pMK25bNR8xQGpMo8YjA6CFTTfLKeu4uPAatj4jiWMKTy7TZB5n4PHEmUednLV
5zSuNjqZjIYSlzAmeooD6jOdrHkVt9VjZEPXFts+Zj8ms9jlxseydb9sI26fV3DBnW98wxB3ivzR
bqchmOpfk4MmFvhCAukMh2niwsX+syubvTn0Nzeuu+pkgyPJymmKU523CpPyUlyN/GlL9PTCbsje
5RIPQkTfieGL6DNpfgBECFV02eCmn407RLCCaSPdO7V6R5QnvJ5NoeaA9kyn1dBzmWjTLxBDx42v
VgaHJZ6XsVzGcdnBT1kSOQXe5DIAtug4gJZ2hB1n/Mut98waxoZikzful79XaYqPTnSVIc9hMLon
YkTs25asOiOpMNHskcdQWTnZM+Z44te3+IWOYdxKvaXzNx7t8X2TJrjJumH52/OCNTeb6qf+nJp9
7M7xsmRP46bGvuSyACF0fnLdkOriPjsJj7XUvF0jGsQWgH0+X59H77Y2rUgeOgaFv9UQYgywbMFv
oZtdlN3gTVNucawRRTawFYMJ4OF9RVNIZ5MDh+n44iWzr5/3qF2Pd0APqx4OIPD4FNLGNOgnTP2P
FcZ6v3hQd+O3kZAfRoK1ScY3wVKUf/YWXAxKQMFwuQ3qsKvPWyIb8Rjuc2Xz2hzJdGuA0yWTaEjg
MveCJhg0ut3vxiBU3jtli4kmm9l3aPPWyDXOh5Y3+NG6Qxs9OxlmLEHuZLvVJ7ZUh590VVV86wPj
10/xsjHY9Wm0++XoiuNTtECBf9brluhFc9A0V96FuGta1zsFlLzu1NaIdYtNkzxN1Z1G74z4Y2U2
5fxApXoGY7kWC1nNfymq8A6HrFh/Q5/si1eSMlL7txucVXGDKT55z/jI96VaZR+HMF0pbcLtJJ6t
QxA8JNbG7R3T7tgXLg8jnZgxDVL3ihc//iviaM4uQPljXQypgh9pojrbTnAT2VuzZw6yv+Xw/wZ7
qOzLUMVqPQnT9xms6qTVgwk31qmbLFzcy9D4vveAJ7vjXZyuhdRzJKX3TJ1bvmzgSJd83wrDCg0X
eh4Oz3zOdQcO0le7NTQvmfe18Ydv90BwS38OADH1K95n05D3ZAHY+ybqtqCYWYOgucWVKCj4oZft
Hcui9d7DoUJ+8pCkpoBpmrxnp1rSoGjSOXOeQxq2+Rysx7o9ZpVJoSS57+a7J1ZpHsCmk/Ddw4kk
OSmrQpgVsfvmrttTox84854umCpnvEI1F6AMRZr4+bapyP3rwWvLMm2B4m8DMwzzLTAung5o63k0
dJT6ijrF43AjIz03ZRS3Rl38FdlQTmLN7v8cgINUPvbGBcxxgc6LZRd2epgSRe0fmFtVaeSEDt3i
nzPmAw7AQ44wwv3melsHyNQGci/8Ocw0oxAmrXcZQNvnMe9wyiwnKn1iUK2Cc71UuBGyQmC2+ylb
ODdQ2octNa2O+NHhC+DzNrVY89jVrk4pSDPo+Zhr1WUnNACxLSqhtw+/P7awYLkmPHIOmI5v6iHp
9Fn1R8zUkJEzfvKnbdKFDImmLRUZfPupwnHELxsdLvuvPh19F3IyXOOfkZq95C6DS2UoxFuxCJyJ
D07SnH6Vi638YiYiQRSbF/ABFCHKR9kO20a0rd61tndXP+e9tEfYdif2dXx+rPhgU6dxpBGPmZmi
F/5wHkTBD/emtFFeeeg1w1QEHv+TyUkRbu/X+43ksr/FLT7ROdEWqXvvNtY15zkzdBKRob+EoXNo
65q4Hue7rta8g33jHHGJ4uOA7UbXPO8FsOkS3JHSE/4IGWdR2XUak70ccLKfGBOq9XhDXrqMOdqh
tIJOmIz/JLK1qs4uktf5FeJB8YvZurH+BnAB669arcGU4bPi02Abjzs8KAV1XQ/e9gbs3tTnw1YY
h2KXFi/lnLKcfNdEqbaP05o4DxFyivQW+CCec2d2W+9bBNbxymtUbaUGV6C+gyH98PkWQOLCPiQC
KJmg6Nx+Tdei9tVi7nRSx2PetYyNd/MRYUhM/J73AgTLLOHvGQssKnZYu+R30H00oSeOUpijrYox
PmaizBcRtmU3IdT5PY8jLW4AD9XlSQC5fSNFq9ynrGct8zxuY+o+uCR2Uao3sAHISwgR2huk/0F0
wjC1wzMTmms4pXZiUW2Vim2hphtAcz3kvM5jUCEv/x5dDVB+9bppGljfDVr2NHcVA26Imjr6Mcet
u5XrhrvxZ6erdIEVoGAONOIANaCwLiccd7FquYQSbPLx8L2uLR2UrcFJRybTN1MdqvWcIVdufqzS
SvoGJFnT2TqkbMzDtosbY5T+OSJf/CZll8rSb/UBfYigowwaL5ruk6AT8y3P2VjdxLYFC2m1ghGU
bbCRmxK04zvAVhUX7ZJWTZ5W0fo1HjpusRwY1vB2riWOUBurHp/z7KknA8v1jieM/T9A4oL4a70H
ZzBhx7+tW9+bfvC1aSgtFSZL6c+dU+XRQe9rcWCG3UJGEJynCau1n3hnIENPiNn7163KHncT1c+c
HNOmyD2odRifz/AzhnvmvyC0EMItxh6c+58YzNBdMAPpx0JCWCelPyXxdl5C+Hg21ayzLiJPCGMm
YNt1t21+qJ1t2vBKBou5R9Tabue4E8sHZ5ReDhsUy3YHjqLkuXg1UefKP3wYkO2QvxgYxu1JRllz
z4qyrC+N3LfgLMCBAQK2HmpWZYc3oaSZgqqc/b6Pc4l9OwKeWIL7qcUNkzxixW3MrROYhxZaPru0
hvpReApWsIhG6+83/iIZ2FZHtet56pf5otFT1UUwsGVw78OLjWW1sn58k+LLhcB2n/q9ZI96nQvh
795R6joSawGNwKPMS94GUNfhNfImSuoHS1wUzuOTSQHvsr551Eg1EQs1a8QP1nrHKW49HVz2bJK/
u0nWjxsr0MhdWj63hwXzeD4Yld6aZokfdz73VGQVQT7Alq34Zezg/8FboX8Jo2H+qCtvRFyxHeHx
fBXXpA9esIGrIk9SuAWBa88F+JM4coNx7UfQ+0l/lgNhQIOLpvByWGf657Xc5fNgKz2dSdGLogv3
T6cnv0m24YwHBAIoLfZ9vvhO3NtLjFpAFaqtk+jMjo+qfm4rg3Apw/Ba/Cft/uIP8+S9phn1/pCg
mkUXIRzPL0VjjuY8p7HKzntHYMXLWm3ta9iF3NZWyOp3TyoT6IQNgw+oHDRanezND70DBp5sbaIP
WbMUki8Mb/DANCTccmrRmwJPa4qqkcsXflDuWLbwPo+gfT2SmVgnz7gMSIQLabR1Z5hzu4MMNJWb
u4Fo0RKJ1Z0wR6xjUO/RnV4bYbPXbo/nL4TA4fAQ7m6LIHlkgcHfxDAWiWjAzyKX8DN28PhkP3S0
iOYGWRZJfXYDlf65JldCgi56/R6bZf/PQ2czYq6ZMo+m5BB9Qr517T0RfzzuVRyr8Fuwa6XeDVrI
5Fz1vgovsqGk3O2TWNpLP41E7S4q2NDD+GZkkbViaOmAi+zt2ib6B1bAnE3HieePkfW0/wxq6u9O
hnN0MdU41YAIk41801lMB8o4MbN5DeppQzsVrO1+0+xkOl2cbbEvmzWwPQD5OMto2Pes9NMdXqh2
Bnbi06bd9nKeGV0Raphd3SBSWk3J/+o+41kPEiZYScTQlFm2OaOUHv+JLbUQT3sC0bwgdVi+Hb6v
RRET3PYyrvr4rKrNLreI+vgiaBzmXBEFMZ7Tfp86lQON7eMbLDbqCJX2kkucCrjqnPUOgRPz7Kvm
tAKtdg+96Nq3xvRDXy4CI5bTlCypeB+GoHlnyWBCtybjrEMfOK5esVdeRS3HwkLfuJ4ODeZNo/uf
rgz6HLT20YFyymz/Ke0c2DMs7aoxpejIGUiiiASt1BC+UiZ+Hz25SSPN50CkapivASxcYVzFSvIw
OY0oFtCX9tyEVwl3hu0LxoDBPL8ZH5PtszSSoFrqUh+c+mDY0RQdbjYUKvY42moZNem8VTzr+2Hy
1hgBp49MYLKi9jjtPiGtbubEd95UC/tA/bq2nbh94pGRRKg+avbUQUhrt0JWBIsy3U6koS3lNqU1
4Kj2ZVMunh+P+BapawTtnALx7SJbUAIDB6EnxM06yteZ/S+4eQjc0m4NRA9qSRcZAwWYcMraHn55
rEMib1ro8T+HagHAEtDfjc6s7ukg2mb5uW1ttt3axnr/YtXE1UmCYH/vDoVMiDewuYVNTeIrwTiu
J+TrMcsgtglLGMHo54IgJj6xjFD9w+EQdQ3r997zEftjd1nbKk5uG3I5UfEGKvB5AeaFmTY6XFRA
TOTNuaYRTC8Rv9MvN1lY3qo7nbSXAanx8EdJ/PdzeglYZbYuJv8GYL++Y4veWW9DP8r6q5LlmIt4
tEzoPiDi8iJi8PDcn1JgOtWlnv1GdexMEWVzekqvi165hhPwbiLsaMcLo07Dml7dN8Md2uPeIquM
FEvsCVjZmdM89Q8eEtGRewZOcWK5v7qb5C4fGh1XdIvx6v6A/tpeWN7IPiQaCnkl8hrhgjC7TZjb
w7hfrcycPtdQk00JleMF5z6z0BPg6AOaLguUvS6tfElM6JqS/BPLLuY6zWmukb4ZpMfK+Cdw8x7a
zmt9FOCg7O23niAvbp/0dA0VDzL1nkyBcO7bYF7bMlsgcovQ7bH98xvfOb6jugA700uVxaUZ3Ohh
QMXVvOyCT9yRBD2qtUBX0j4M2nrTU3AYCU2n9ia7BE7bXqMJlPfiskCJ65fT+vb7kona5LE7639W
6M58s6C44oleY7/6H6QVje7kCvcCeUq3EcZ68Z/BlgRIAIoEArR8u9wLZfowDypMcH8eILj0SX0N
ulvRKDi/vGVxtvudOLoJtVfmRI8AWMN2xuo/Cl8dMRxBiTDLAv7GbZBe5w7DCgayo6ZUdKxt3ptO
O3xNc/bcMXIBQENtujdIkrPfAfrt7qzXkHOTZYNFjBgE+991y3Zeun6BPK7RwnCoKl1/OSynbC91
4MC2pVU/Bs9hk+7oQIF7zPMRrNsHktheIkpFe5cv2xGPl1AjZyIlPnNUGRy7UoWwyfZ8rJ2/0aFW
4remz6lZIxHOb8Jt6QKHyMfLIQvGzfwk8CLTf2NgXcTgodHst4hjtj8O3LrcZw3kg+jBX8NwuWnN
xjNUo2n77id7GIJkRNmvyRvcP0smk7cArf16ndyW32M9dNkPv+qQf7PU0mX3xp3r4dkewRVzStt0
ufh1wK43qA7at9mHrv1+tGBD91IuS3bvzQkMQai3/kfEfmj86OjV7y40OJV/8nuoEDJnss0BqXIq
yawa16297yIQpZNZ4+1vxoO6FaqZZ6qwEu5EeOnC8F55ngK9xz3vqUNVOOZxO68IKCZm2+cdCEiU
2IJNVU4/MepzOB/DliNslTh7Ei4G+m6vzgcMVBu9yXyQ1St1ivhOh0eli0TuAjBL+GtQ1HzvGF6t
ixH0EHE6F+yryWuHykZnKQhXVEDzqCDvKq5gVuwtKGTRL2Mq6FLmZSowd+YTptnsyq/DdoHfXBXO
635iiynyCw9g+3fbm8HkbNAG/mlNmiR8UPg21WWosKR++B9pZ9Icp7K16/9yxx8RkAkkTKuK6tTL
si17QtjyNn1P0v36++DJtcsKKfzdM9iTfc5BUNms9a63wQMDEnTti7p7ykFZl/1M8sm6Gn1gNbQV
ab5d3K7M9zZkkxkyJW1LiusHrCYJGMC57zrPVg1UtKWQtYpDZnR1ezUOWfJktXXRbYcunY2dnuDZ
MlOVsI5tEOi7hXgMY0/8XCGDso6i+jxaTRpf2V49UI/KAZYln4Yqs0zG+bbE4gBjsCavpkM3pVVK
N9mVHZW1P59RdKT5M1JldcSKUD82ZPumAPJ1/W10VP6TaaL3ROYNoLYWIQT6RSw3qBCzuxzJ8v1Y
VmRTTswa4GjqWTzmlLtMrRlYP9oDlxBTSeySqIDGtt+GuYDAbOpu2I9lJ/1rgEZL7bQXd1/ZDc20
K2jqGW5bI1kRFbXml8IbBuQOcwuhbY4c72c0+SIK0qTLpi3Utq4++nEjfxYGBNXAzaFF0CGSnoYL
b5PWLhPlbPquIfF/njruiHUq7XZ7e2ky886aOee3DCJEe5KJDpdDZkfyCzwnZAxiLrwni7Te9q6G
ZtcDQilrBDnxwupOezOHdOcNON4Nk+d8i5MsVQfAC+ZdVdQlZ6lmH1kCVt75kUu9hzyqIjNQjmqL
AFYq9Lcub62rpV6YMaR4l8bnAmfMh6rvqmNYVlCSRBPyUnMyhn0QVqZ99lTBKSvbqvsyFIYw9ypO
Od9pyDlk+SPpgbIkd5tvFhfKxyl2u3YbY6UjA9OJpXcsEsr4AD2TXcM1KR18pMKoUihXarhhqTsW
L1Pu6c/zbDT6bChzJKo0GuzH2nLq2d6EhRY/IqWYj9mlAMwfMR/7MiwCHK/BEdrYLxxfeOKSbIWq
Foux/aIdmiww2Cku9pYxWQlShFHfx4ZR/sClg3Z3Ns32a5XkabWHcgXvOB0GIPqKnHCHWrw0PxOF
1cVP6GnGj3QjCOQmb/Z388LtCftBmqhkWm7jmbL8O9F144QwUXOcEe0MzcqUHjTmgj7yNoU7+REb
SsZmdhM3L2gJsn7jZRg4K1mR/+yFGqymW7LkCmSDVYSh5tRtPaKxvhJ5nX6aEy9Rm47BR7xpZ+ga
m6RIlmFj53ECn2odAl57RPpMgRV2cCxUb8H4HhhENttRGgKApJvxC+sxwniylyJi/gDf4UVp1Mon
NYxLfsrMxW33SkD43obmJJuDpFgL1/m8n2wHBhJBY8TUYLjzVy8J2zE+9yXyM0BCIfKdMUqOWW1U
NmgUL5ReFwWjCRj5DRwRmIEQ4UuhhyXIO8/ogtqPplu8lkb3+8KXxBuFutG8qpVdoHZKtRj2ceJr
GbijnLNjria74Xs5nBT5kvcod4Z4Sna0MHjzbybKSZaDyUwDsL2uvuLWhXiLn0ImO2acK3GoNv3v
Zg2DagMDPE9uF7PLm8BwPTha1CW2zce1S07oshlCvW8RvXRHzwA8ZyS7wH5te4s118Fh7XboPSsf
5swMVTepJSCXH+FfE+AWLqCoxP1tRqd2o1TfRTsV95G6duVsfZcT1qhMSIfRPoAbTfOhS/yx/pZ1
qhPbZIDrfl5ZX/XOgkJZH0DwvGHnGhFqLQoMzzt21pimN0tjVS80wvMjp1qWHFDEJDdG52rSOKco
ca4ge/tPGFolL2rsYfZ3DKjHG8rUJKZtxw18U6iBqxleVJkEUwxxdItcAEERA9gI9KiiGdzjrkaG
bZNIrmaodM5yGNOht++RRlnJPhR9eo2/69IHHaVudtvRYexLLfHo8o2m5bQkzO4n0UB2eoY6ODz7
dpjcioHR3q4rHP0Cw9f/GitYCdeGTsfhXEwwnL/lRV90cAe8xkW46cNLVgIJyI6WcPC5ovJJnQja
Kv/j2LM+ThZuwQzrytDecs0v2Ya7T2M+SrPU4eJrlfbBGLVt7NAZlI+A0cnPyhiMlxoKXrmhf4G7
1ca6+GYUJbUhtgHNcmTe4yaBE+cZhVM6xQHpmOu4ypMJ5CLq2OsWxKDcNSYU241ny8wOMksZDgj8
or6XU8zgzRpQ+VC3NNmym0oUokGuEriAA2Zt8ugasD8OqV7EF6VhQ+0sSNX5wXRV+N0lXvmx1aFG
zcws7Q7FBzQpPUFpWQ1s4OH0RTn3Jwcce5+589TAVmD9FIjZyvZznA6GOEJBxKewlc44HRrgzIaD
oPC+IQKWD1AjxHfO88FdeVBZtAc/bOIPVmzqGl4+t3P/EGdjxTQGhmgYpMU0j1w8TpIdLREJKmx3
pq2kuS+rnQHU/Vw1sa0PcqbJYh4VVcVNLMiRQJcXVvrejJ262w3NPFxnQ1bCFYXYSNMkmeLdIJqo
TCitycLgvpA1Qcp2n+jpaFgg1htAU+so6tw14WhNKHMQXHTpDg+f8spJy8a+I0MjbveuscIs3eAn
9/xB5Vc4wnyfzcKMi0pttmJwAtJy6w8ynBhg4HPcQ9HFFx9Fy1jN3TlVlV8E2KiprxlaOXj0+B97
B841czgaMeRTiA1+x4kI/v0EuXymcnYaEd1ErS7729FfFg1GoViF6E0jGqGW4O1Dp5HHH4o2DNUj
f1QJJIvsJtyOoSk/hhVD2W1tJTS6Ko79ECJdyQHsx9D9ZlOjGx8Y/V+HwnDUvkSwcJVlLPoHZRKc
dKRDh1xPdwUBzm0sI3zOs0kDdJbV+NOBRLCcaLja6WAwopVnqO6UmG6ZyT009ZyFlCbZja6sEWYp
/PYne90Q26XkLHqg7PRfoCtmaH5VpJstcixBr9pXUfzkNnH0DY6Qmvc1rp8OPQRZf6itbCX2TfGr
4cRPT7LvgNFfxFi34wYubHozLMCWZ5IjimE7FVn3cxIxwHWmgCU501c+g9GU/NoJJfuyNx1dL+eK
rRyRgpAk90lUpKgrFFv5EzdyCY+fqX50E8N09s6QwhO50xlSUoiOjGB34dw3V0Uu03ALQud9bnDL
yQ7o/qhhdIEzzUm1VhafLZFU4xbQPkdcw7gIj80IvG8Thcyst21ud/XnscrYZUKkWF/iRUqWglOa
fR8AY3v5HSRbMgLcaUZZMos6uiOFr+KmHfIpANe3w6BIR7Dr2pDexzKCm8SbEpd+wyaDHrG2cR/M
yLb0MV88qpVQeRwRroPIyEWo6+06q+O692Vdudd6UkgGFAAAx641qpsxc5fnpHXgunWg7f62kCET
ND8z6WZEOsz3Bc/hq6AySNjANT0ICHOZbE1G/04gSfIYg0Ki6QtKyzZMCktdce60sKSwVRB2doBK
k3l7kXiFfZgMBp/YaJXtwfQSqLFNN8vkaLthYu+HJJYr98tJ7/p+DCv4aZlb3y1Fm5QP7N/KPYWW
MU4nRBDAwbmt72KFCnZb1fEA2ZOPSBWO45Qwa0vfYOQzeWe/bsvbiEj68OTPOIVAXckWuodk9mCu
hOnPBZVqe2JUSeMEGOUn5n1hOF69wQots1lt6ZLvij52ql3LSPR7VzCGD1RnVO22UaBHlFVL9NDB
6Z++Nb0kPSOhSsuCEGKHe6gHBljHemgV1SImlj8llyP6DEXw0850RVoeBm0P431vVZmLMC+fP6mR
JAQe4RYeYgPZXnnVFJkHs4ezutFLxNwBzwYO9jJCawgC1XDzFBk0ls2UuRZ/aJgy0ACWy6Eam4b7
w49V1DIknOJk67VzYwUFvtenyef43MKUxAzVoUJuub+mtvvYDdHibsaOtKiKQslGXhXp+WOXhd5D
xOzGolyAjr8z7Z5cZgtSEVzlKkayXGL3jCIjd7px44Sq+caMgxG8X/qS7tWOoQnycRLQCmrB7AgR
3MoCIdUCSONqO2GwhSA4wPImUnurBdw/zdBggKtKqKOUXZnZAQNCjds1akyMbZp13G0h/pD2aVog
gx+dqfB+MFNASGWECAECOTWTDJaqmD+yi5kQIqScN541V9ZBljjWYoYw2E8N3MHquvLHuT9HjTN8
YoOviX+DjoLCr6ofspfzT6i2Ceqvxpjhc3kUzEDbAqE0YtE912yRBKZf9UyvEcT5B2PqlnY7RWG4
BC3xug8Vy/2+gt/0k4G4v4O/t+qIgJvb52UelpQ/zqX+HWkxkIUMUXPH9KmhJJzgq5yo1kePWrxt
vU0VLpx60seeYYtspqwCokccuCtrk7ObYrzjNxSy8+fBd/oPsrG6L1Oh5mOOtVBybrpcXCli4lcB
6ohwJieNBQ6uIjcBNCtMrxv4a88ibr2ScrKyaijUHNwsedVMAdZTIVgmmS3q6I2Gl+1mGSPr8Ufb
O8QexIVDDUkPOwaj8WAXeFF5T/xa8wVT3PgxmTPji6VLBjeF4ja5xsIqlwEQ5eBsIa171yqdEIGQ
4GNDYjIJCZSZguxQhGI8rnNNZnYQ5scN/ubyprOn+rtJEPAY6MnGRAAzBPTeyqsi9zARCeAzT4Eu
9NjPrk9Tx92zoUHyP3Xw6BI0L6F2dz7a0CcHJnJ6AD+YnqgLm8+unRGjJa0q/tZz6k1BXpjqe2PA
1tpAEI6mA9b15jeWBP6itCYmvZAapzvMIezV5G5xbKIJ2iwLOl933X3Z9C2EaLlYL27DhblBhA+T
t1K4b++iRdUfEnJsZNDUOrpPsH36wWWu3J2hczTxNKb4JCDbyr+XTOIm6OONopdZRhuGnMwYWbVD
BRVokTMk9Bq9KbxWL3OOStCQbWM488BGAqdmBrV4S2yFFTOmsKfIx18iwYKoh7ylD1lUDSHX/Og+
49A5ok2RhXMXqYj+x0p9+TyESjDRr9T0kCZ5lF+5kFB+umpInjujZi8X7K1f4Oiid5jUFWqLnVH8
SVVVOhybZEFroSLlHw1fivEWbRe5ZYM/abiQIpHz2XNhjFI8DuAgVUYm6ibrJ/fLPE5M/ift9+Eh
03QtFoK7ZF+TP2NSGnUrYIyY0T4sxjJf66Yf9Ukgn/N3bkajilpw9NUVU9CuYBM2/BWGroCg0Vim
GTNO/CB2jtWn9W0ZhdhTsHrNjxmnRXmAbkV2lCGzuXvMXJ3eZ928vFgoFU6ThSKSqZuekRIOVROR
/D07C8IiD6jaD11fbO2aKuBUuo1tQisxsIazkziLDg6+CszZHbuKdpNNfXkAi4+tr1M3jU+VPRjd
HkGie7P0UdEeXOwcviSazgJgtS4eIWOW42Z0+HAsA78EY+T8zxF7uMtjlWtn3gAezDBvW8OjKrFc
mCnamMGY6PDn6BiBTgbCnBKWb1JYNoXL0PzohUeT0MMW6Df96E423c4SPhS6kMZeQv5/MRmzuSd7
FPI/vdROAZzimvfhkhXQ5StPP6+R1B1cr7amVLBL3zkvkCSTIMXx467Eb8pGpB+xtFZDk7vGh34f
zESuLns04yWEV0QxG4fIsm8jOniQc8/pvvluERsnDcb2oUFmkG5QNie3PWTgdGfJ2r63wMNZcLNk
ICDmKglvkBEmyDWz1r/rrDyfDsgriTYW61gGfkzzwbB60CmzFH4cOH3esJOMttd3/hhNUTCPOSll
HVbx1ZGTiuLLLyxiklmZOcEkk5flLC2FJUhSwgyJI0ZkHEq9Jw+1sB30kL8AomIVeAJtcGNtZ2Ta
V041DSy+AnISNVTMOAYrFg3Dz2Jw9T1rY/8u5abD5IU75auLSqs9J3EYicCYFPADeMQoA4VVSLJD
QaseRbhYMNdlHRfEW7Tqvo8bDvxOU+8ZRYPIFWebmqMcZ0Of0QDZ9HK3ZGENyCZqtTcZTkFdKmPp
bDUDGEBI06weqdeo6cbKtFCsdZxYh8WR811ucZxuhplZ2uikyVpNt4DOy+CmAGNVEm+TCTrvZgiJ
armStZl3q6qEqvI77Y1SGHs44o7vzLXiOCYJZMyK5wcbX63PYdV0eCjEEjr9knCY7CfT79uzSTPz
GI0Keant1AkEIHRRw6ZKYZXfgD2Ag0VVZ38KvSy876MlvDEZ14RXduUuaot1hjEGvj9axWaZLXe+
qiMb+7OpN4ufBCvWX4xYh59mOKDLaXXX+skEJCEgrYTtsPH6ZcBGvImBxqzQL667dlWVSXuIv2NL
FKsDsUHkQM5zPrt0uLgbnAxVN3dh3FjA8C49WOC0zPv4GeISOZLjhvKoDLjwyOrRke28tmnXU84V
mx6B0dkuC7irpLc5ZCklDC2gwaThzl6UBzEN1jIhIlmuy0f0C/p+TvXwIIuq49iGnN7BrI+nz629
9itoQYYzvgoww7ysUOMVZ15ofmBJIopwZ1kO0NGw5gyi0MOvQbVw0zY0qqtdv9mPV6E3wYN0DAeT
S8Z4xdb1IsuMNhmhVf81jNFXPhqq4Q3w/fBFWx5sbvqW9jHua+j3ONtcVRChnCCcGcbhwRShLQtl
lPyIGm1NO+jf2Lis/hdis0DxCPcOOEyP+F/6n51QxJ8weK8+ZFPC7knssj/ObmWaDGRi+wqxTSQ2
KSuHwADqnzRwMolDxJyY/qHyU3nNfLYvCToH8L4rdQ75Bsjaeep9b+g2tZYtuwGeTwi8EHGD2pST
3e0SJo2/iTCecradVa6K7Ig6JzAiK312u7RZ9g0jF33Pnzo9tlxW2PmDTYGiuo7sgwXpAFxJ7jKX
z+Uw6yzspfuEfRNzoDz36pfOH1S7sSLX4+rINSoMSBtwROy2N/pNtEYqbFMZFsmhNaeaeYFuif4A
HZLdrVj85AnQ33VuWY05Vp/C1WFgNQ53HGMAhuiRhjkNcOk0UWBmI+4u/E+HJsDBGA+CVC0t/9YH
4NjybdFPAScBvmLToNJdO4x9uu8c5cc0XPFwK8RgroYAXnyzLNLwPkShPT8V644ErkjpeuvKd5/M
FjATilSdXUWtl0vccvzueWD8OR0K9PK3BRcEiU0l4bsRA6iKq0KPX3sjHf/D/cC+to3CxqZIeaG3
jWwI0WdUaSYmzHU1nXAacs5tS6TjBpFK1G8XKi3WK32/89UCFP1swb6kjIJjBKgJZVJ9cEUu62Bo
BxfXGi7obYdg6ISpxNAc+HdxtunGiUFBLtza3ElUQjBRbD1/zdUIur0MsR/tBB1x8RVg1guQ664Q
j4R5cKTdM+QRzqA+D3IAVzK8xmEHK8f/xhxN5AjqrXi9JDB4RvuQj/IJVzXzw9SJ/MVgnXzpiqm6
ie1oXiUgIceoE87lC6J7c1UbW8BnPq50/8WFQV4Wkxh32sxcYlc+K32+yu0ivzeyNHO2C5zfdOMo
SAfPuFxEKNeIZkVphsMy2P1C58hlw9h510/1+Dil6dI/Vgzu0ED5bf+pAKOE/enYzjNci9E7QBeT
DayfkuMSo1LlbJqGRvQ4mpXRfWVEbpZbMSZNfQ3OUZ0r6q3l0MJ9EUFsRgbyBChbGO4UU/ywund/
taKQarRcIJDAx+4huy1m2vRY45AXsWmYMFUAzLJOD8viz6jDypxiunZNnzUXlzZlMwfgtJ99qD1b
bcVzf++XdnaLMKZNr8c6d4JMmQUkqyySJUzg1I4CB1S5pqQc1oloEyr7AUczZOiOlXjlCbKMK7fw
sMJvuGlF6X2tnTbdE6AhyqAV/gjv0hPNLZm2TbOxEpO/GtGMEGfhQe2Gge3lh9wq8vgMYFpRxxFv
BAm+7Gbzufdq4wfdecnXHSv1MLuFDbtyTlt3gwOkTj400dLtZTTNOsjFBAKwiKGD4yrDag+LLr23
cC3C9qmq6uU2aRpJrC2yGdL7INhGxe3/QAF0jT7px5PrDfEZi81a3QwiCf3NoubJ2v2PCGVrw3st
Tks4EK9lFWVdYp9jl3kwYuY77WGYmxX/Vwv0hCqt52PdzqUKcs21NWt+OEQQ2fiOQ+crZqCuq3CD
xUpXWLa88JdmDDoz7Kn1yRgWc2s5lYQhAkVX0He+49trveKqieGHSfLCanaKUO///OHpnE6YEaPO
0SeN5cEuxMAoSFzh3c4YvWxBjNRXI1zoL3yKQabbUJ4rqnNEfal8xzX8NdNHJQk0YDSkCGm4cJc2
WNLAZ6Y+dWrp9xqDy3PcJcPhbRfN9f/l0vERM3lelvwVvOsvDMONCFh3pi056bD9wA8YfZYxvaMp
PeMEnkBT1eSIq99+6Otf2V6vL+niMW9fvFuJnHEMASFP4zBY9xAavAP/bWNrq5w1Fhq4EMG0CYrO
XXb1iOa4V4u/rcfqvdDf15aW+u0PWT0/f7PwxjmpVa3LRx6KAic9CFeeZyVXSD+Hd3JfX/05IdQR
g41JKjLaP5+k3MnNld3qk8sM+SBZerduvXiPb3/ZV39OwGVeSZKnpi62iuwjF6bUpE810uMTmQ9R
4DHH+YzfVXlOW3iMVGPD/2al/vbQC5vvAXqMtjpJ70ywLRCZ7RyrsXWCt1/tlZ8K/3JvtZ42lWXK
i6f4VLkAj7Y+KbwNA2b3/a3OxhAjNiR8bz/qld8Kn3kyJlyIS76wL/y0NcZJMENSfSJxT6CFZcC5
hzHJAP1fnyNMaXou5sOWZavLbRCXHOfQWVh9aSdvq0XAB12m6J018bdRLk9BoSDJdyI/TF748mK8
CAHcYeWFWCfuvaoRH0N/MqbzkqTiBC4Yinei5/92yiXFysS3ef2loH9cPFEQUaLwFupOlAj6U+zQ
ZhhpngVT6UZ6064W/Zlb4eQWCvGOie0vt+Y/DzTmJtLjgyI8NVkxf+4zbIAkIq9kOfWD4VqnLCyR
yDBq8OmC61JUp0HBQDy1mnrsyJTAbWhTLOesNTKEfWb6Dc1ViD6YOT0eLE6u5mKL6iF0jiXSWIgE
BZ6eTF49PzoXymESX3dYu+XI64uAEKkeF1H8S+AMkm37pNpF1u8cn38vT5yq2d423Bm8/OX67387
tCw/r5IkETOc1sx9wvQJLsMSmw9vL86/99v6FGIxcMXGZfryJmwzI7OZccyMrrAMiI2x3xpDLE5j
vXTvXEKvvpAPVOnba4zyZUKiiex08SLFo4aQKbcNUruSCN/Z1a+9kG86js9tCrdSXl46Ruu3rW/P
p5X7tJ07BxuDhaYOjcK/BxVirGdaXNzIPwmavDirQDfTQtvNdAKzMID0Cuan1Qhhjrb/qmnMdOfK
qn7nhnll13mWBchlkczsepfZGFCrS4SQ3nSK6MqqTV6MGEzpcfVEwgFRxNf4tMbfRl/D+hW5Mcfv
nGavfF/PwgyEDCTh4X97sSzrsE5S1bfzKTWS/By7Yx6oVo+BxMLm339KD294ThjbFLa4DIyJ3BQj
+Iy1mdrTM8RdjYCL2S9HYPHOk/6+UPkl/9+TLl3G+8bADkYX86mnCH2Ev+Xeln41I4URw6nBsYQZ
refu/3nreWxsQXrzmh9xGb4NXU1IN8kZuAm3waWhMHYxrJk9STL/m/djh3OaQDuxqMX+PEtQ19Gr
e2hFOngj3yXMi5eipk+Kk7R/6HvP+jwz9P3+7+/n0QbCyvMtoX6lI/x2gOEjTYs61tNptDH4Hu0G
sVEy/Ken0X/nJnrl5yN6xAMe5BDjPxdVVzPbVTlY7nhKu6G/xxFU7me9VB8Z9TbXXhhBZEzMl7ff
7tVn2mJNvDcxjP8VFPbb2yUzsKK1jksHCMIFU+Auv8rxjN8lEyZI6P1NrHxmeOX28e0H/33RS2vt
FsixgMNDifTnbwkfrszwOGq49JwYaTTD99we8h9Voav/JIYj0Tub4+9zmwdK6ncPGSqOSRcnasvG
G2OUpPjSGx09I75wRZZ07/yGrz6FdB1hMvlQf2X+WF2JU+PUN6eimqCT+BD4H/zUFe+8zN/HFy9D
de5ReguXQMo/v54FdGoPYd+e2hFvMtg83XJwwRPHXYwT8c+3f6pXHrYmGFE0c1SS9HdRpzPtmlWT
xP0J8xzjqie0cB9PYXE7m/V7mUl/XwvSXTNFXRcmEfGyF57+/ug4TBXC7uSCoc3YgpgTXu4YDcKd
HhhEDucSa857QodyulyLa/7tV33l58PMiNwhrBOpqn/1gr9tB5wclzADTj05YayvzV5DfUFy9Ont
p7z2QdnfHNbcgUhu1r3x21O8ZKkIh6r0KS5EvA+X4hvC3CJQNpzjt5/0yi5jX3Og8DjTsb2L4pbp
whhbk2pPbrqYBz15UQp+jakz8+dBH7BO7f89rpp+kFvOdE2L3/EyTaiuCEWQWA6czNaY7jmecQdy
F/9KoLvdv/121roc/qyfJei94jksF/bcxYmJqi+GE4O5kY3OsziveXMt03NEOhu0Ffa5c9rqP/Sv
4zdCBUTAGWg+Cey63znLXvk9WTCmwzkmKXEvQ1lgNk+iESuHAU7vEx60jCy9pDOOcwHJ/u13fuUX
9bmlJcW0yZvb8s+1o1SRuzpJ9CmB6XVljLXzMWx0gaKvAzfBzpGIl92/PtKGRs46svmnz77485Gw
dsoyT9LuRFQEDg2OGzCH7XYm9uXbckSQ/vbj/t6DPM6lisceGdKSdXHLLyPAZNx77Sm2Yn3CyAJF
J+/6zlP+/s14iiL9EkUKQbCXT8nhFdvhGLanpPeXW2xzvEMe+ZCrV8uWt1/o8lH8UqDILFQoTy7g
4PrCv213o7Fx4NcGw3TMVc9dJTtYq6raR07yr1Fevx5FtSI98BT+eXFUM3yBUdbm5olEkPJIwfKM
fHBctVnRO9/v8le6fNLFOrRm6WdZXxE0EdfjftShu7MNbDne/nTrBv59g69P4c5BcAvA8Te4MaSz
ZUHps04WlQjOqY77CehVnajXVYBvQhrg7ujfkH3SBRNehe9ttsv7iOfTl2MFZvIXCN+9+J7QmmTS
qVgSdB1F836q20Q8OJqQqyuMgTGIwbZJXwlTmT9K3A3QxmEDAiG1y56wuDOffJv7atsWaQM1Env8
Mt5CCVaIivDaQqjf9Va7S8Pe+wR7kXmmFYvy50K//GGo6fn2IfaJxhVWkOGLm4OPbwwnjj6CPlbF
tQfj1tukWgmLZAx8n7beELovuc4ceSBPJntRDkN8NJiG8x9OrvKlxdjtDt9N73uPdotEm3j13sgG
UWOM16juEPu1Vk/gl5ihZFAThsduytPyKkPe/7CUzpjtw6FefuCw15KeWiEA380jSw2ZRiOeRiau
rG3cjqstJ0Zp7acxwymESMlRbiLmzy95FsZDUM1pDxuF1NubjEwHc4siFbaB4WTTgOCz979niGEe
4E+08T8WaL9+UVo/lpTr+lRof27GjLxssqVw8xRwas6l4eljsupH3l63l6f0+hSL9p3jxWMXXkaQ
4bPm2gmXxanMHKwFCgTGibmMRPwk/tYhqecfQ5fW5yEz4UQTBLX5v7KSfjti9GJQ3IaGeWLOaw5b
eP/pc9sqrALffq9XjjJC1NfmiwcxpL7Y9QNkrtkoXYEsSUPpD7G7w/6qB5dHPIUvxTuPe+WQASAT
1ppXuzZfFyenUzXIApCUgII4qMuaNL0mGU+9A8P9mslcnDIczFjWs1HJJryMBha9m4KNQLLkGOj8
T0lVxuBVdtU9NbUBxc8jcC8BIovifWl3M8EkjRBUUAsGptCTB7E1SEGJ972nVbKPfLM9clxZ3bal
xg2BSWN2ruamxFWA8exD1Za9scP7yL1foGKBxOWGtPfumCX+Fzyz5+5rXIsBej1CEcGMkwya8xTi
hoOv08IZQoCSiTQAQu/8Tkn12g/ssStYvKavPHP9978tpCkSWARhKHuKTS89LQhJN6mRV8A0bPK3
19IrewQU3JEueXa2CQT156PSFAMSrP6XkznFw2dFuNAJneG407au/5vm4R8jt9kiEmiZqlRA7JP2
RVnhtaMuF5PHkZyIBdQSFT+J+/Q+RoSIbPElFnd4shD/XRAl8/aLWuuuuFhfVIdUbQDn3CKXp0GR
R2nXNLDpgOoj56ou7eQZeov/OBies6bfetgNxjq6Yw7fPI149Z+RbbhPTViJz2M/FHcDCHDw9l/1
yi/NcAK4AdyPzu4Sey4my4qSzF7o6jrnSEhgd8avpfoIQTJ95wO8/iiOXMogttnlLerbC/YThssv
3ZvYeVYtDCwnKW8qA9LQ/+KtBBWycBQlq3exqIpBNCmpgSbpog1yNPzL+11uxPEjVgL9/dvPkq++
FyAwPTH9DmYxf65gN+KdTFTqp8qYRI1APLG/tT5hDKdeNV57IDRUeXsCc7IkGNssRqLcwGSHJzU5
zyPa5/IOAnkmcHhOUCaElT16u5rgJGLm0Ahn+w7ppnmsmiH9WOBTtLpdhGteNzSyDmq8wEUcUu3y
McUNEJLB7LgQwaCf2F/7CE3lFpFB/7L0y4L022PGv4MO3zzNY6pwSvWaCZqtxpXqCgMMSYjH25/n
Elpiw61+EpSy/rrrrPXr/XaU+Lj9IUQoppON7jdGa2xaBsTIguQ5fPcyLJvjZblOuzn99vaDXzlY
pMVCowwGOeeO//PBzUxvn3becoKGs2SfIkeZHyc4Ozc6x17rRYjZeK9OfGWDW8o2AXgljvCXEHps
FElkZeVyssZaYWqBCytkU8KRdMS4I4/ey3B/5dNyCzOQ5uR0gGwvFl43GLVqsn4+ZXEkdpNAZjzU
sBZhQRUQtKMX05fuPza56/nJdJH0UZfmgm/751f1Y+jTReRwMZaqeoSDhYAa5v2hGvPk//NRF9d+
X0ETibDJOS2s8CQoyet4KDIoeBsjN8X8zjp9pcegZZegkIwbPdC0P18MBwBdeg0fc8be9wwtaN7b
JVOzZFF6y8Ck+LSqV47RUtef2Kziw9ur9bVDRCg6XZSdnMeXxcdKha1HwK6Tg+rvdsKd89DTZhxW
HOWdKvGVbkYKVFgWEA8mHebFFdjj35sac8mjYOVum0JB+vNnfHGn0j/ak6V/DHEHlaZ1q/Kdsvu9
R18gNWnX4u5Q+hPmHIKBZFQ1R2TJFvLoDCO/kdKYOLtoU0K+f+fJvzr5y9tXcuWz7VzOW/8C+G2c
eoDxks0nf2jbilqrDwd4xHMy7PDYTr1tokO72Y0FBE08tqHtbXCk86yNie4m3nqlHeEKjx1Bj/2D
7XxyMAEnkFw7SEMRp/xfzs5rR26ca9dXJEA5nJZU1aXO7W67xz4RHMbKmYpX/z8yNjZcaqGE+ebI
wADNIkUuLq71BuUzmotO+NANCGsd//veoD/F9awSxmh7XG7NPMoDZUJC0K8zOzsNjmR5qHZk5Pey
vXMKtoKmsRSvyLRRVFpXXuUefXR9mGe/b+rpFJZRe8ZrqvTkcJrvUeaZbq5PbSuELS13HHEZkPrk
ampUtsIQ5WS/dwJHPemd1j0AJgvC514rVdvPg0XQRUlb8en6wBs7Uecy0ikum39OweXAFR4gUS+k
wQct2v7guFvfod+lv2jUQ56PNOT9wFkqKJO3UU+Z6/roS+habUadki8KD2xHHdvoy9FRgNT6ADl/
P8xxwUDBmdkfYOdGe7fvxvekBES/XTccjUxgFUObkKbD2DDNSbcCUgMFsLzgBJwMaRxfe9nZWdaN
MIYwHYJhOt1A4Cir2DIPSWvKBg1VFZ12/DXMeHKOeB5p/bFXDXWnfbs1Ox1tZXIuAhlR+3IZdTSQ
pho2m1+LuUNaSqCsqseSOnqWmJGLMVGA3zmLW/vGkGEkqTwxqYSuhrTLKBRaVM/AwNApfRDpwtE2
o9QEZ5p/R3n0wSosbXQLWwQ7cXtrtsBEMBOxddMiY7+c7ZgUrYmEwcgzmPDkovWeURRKo+Eb9IMk
O7VdF9en6xt141bUcSXRZMWiT87ddDkmMneF3PJw9clA6zNBJzvmAiRmY+uJjw2wfjbxGvOKJpHm
Q9XXzc4X3tpPpmMCDyCHo+K7mjNHKCdtV5izKF5s/J98XCp+zFjn7ASiP1CD9ZHkrcATlOBH52IV
idKihkxT1xNFRUjKEBox4PwEzUQqPISZaH0h2mVTxcOjp/hWt3VxBohnf5HzQgNpCpv1B5lubd7G
YJOED3shqHYKFH+K+uufyC1AqZMWLTiaVe4lqQpejKhv+gpXQHYT9HlX3QF6D287nJagjfdDo8Fy
UpI7C0tTVLfCYv5KJb3E53VMYRdBXyhuZCuGcmFZjfKrlcHVo1GtatjFzKolXJTdpOIG3SRYPrwI
MU0L8gnGTeI4ifXDlFrkghHXltU7nnPZdLbbGvtq3N7TAaXY3EJ/uRJT5cVxWmFlIAie9/00JT9G
yowvehyGv9XKzIUXDIthbM9WBxoLvhX+QN83t1qIP6yXS+ZU4DU0qLea3ObF1+u7eiP8Au2nlKSr
S+vZWR1iEF3CcvJx9vUI5rPaCTTwWzj810cxlj+z+l4oEwKf5L1vWUDLLw8PESQJyoziOE2BtLkR
PewdREw6bHAppcoTMqOm+jjjnffqJBGCoKVuT++Q3HEyAYYQwL207cA8hvNs2zCeKzyoUIUbIIYM
oo0O1VyP8WFyhkbxQDlXzbEdkDh0W5zBzBs7LcdFLWCG+RZqgfI7d1BXgrAUThYWi5X1qlS4hR1m
MPqPQacYv1NLkaKTMUKp9TXqtm9liBvbocelgc3ddq/OALDq5FCxgt4iDAnn+mZCZLW3sCaBzWKm
PkIaUG0NOm6+iTTp8LuMIG74NKRwnELZyCi8BiJV4CroXI+Yt+SQi92wjkxjJ1z+gaeulv8PnI7N
w/pzYC6XH5XTkpa1bfoDAveSC4HZeNTA/umuXqvOWxeryW/ezRiqKrUzVYflcOCE1gyFCamNMuNh
MEOrOoF0lMobLCIGBXPWMElPvd3BZ0LArLG90DGr5nnIhdp5ymLY8VwgOSI9TfNMI4JH+EI5p6sO
p4f+z+Bas2n7aAVjBlAlqfaT8nqn/ry+85SNnbdcENby9l36sKs8O0NxGmmW0KCqwzR/6rpTDf92
iIq9o+YQtc+y3uraQ51HzniGUoS8dDeiPlxQq45cirvTbwseSu5d/1kbwRw4JwcCpIIDQG8Vv2wF
zdysVnRfKyHWHEJD+UzlSX/GqnTceU5t3JUMtaC6eIvTH12dcNlpiqGsDKx4JTqM6EaKGt2uxMKS
PBRQ1T/RzYx2CkEbuSylPXoKhCyyyjVoNZxjNcYpREOAJjfNM9exE58GFcuqf8zBriBhxZgWkiyE
46/rC7s58pIWUCYHxrYukEftBJxhVjQ/11CQ0OBI3TQm5iF4NuTvkEWGUy5XL9fH3EiEbAWyAfkr
LDVi2eXpsqny9aKIdDA0Fmh3BNbU1h3sfHhuOE1o/fdUUcM5vUOAIdyjV2wEcNsAGwykmmsQsMjl
4DzSUPzAqRUMPFr/sCuR7cORYe/C5a+sAgirSamD1iN9lTUqaohxXUK01/TTzhhwtbUyL4mUZCdO
bZwK8IcUKqm0g4Fflw8TYTiBTp7ujxhneA4agpg0CumolWAVrn+z5divJ0SHA5wEDSlyiGVZ/6rF
WchgoQ7dmrz8y8k5IcDg9CcJQb74qW10RzoQwKyzYiIhiCSAhT4ZuoRJsJdqLVtj/TMcNitL68DH
Xrep4B6hXoDFvN/0FgobZm7c67aIj7FkzGdrsrgY9Vz8o3e95kWSnXiz1ms733YjQCwoO04pN8MC
6rtcChPeFYp6ieUbUC3fs8QQmDQowam0B+N9anGw2MkG/hyI1azZr0QjA5iKRifgckS7zbgooMov
T7HiTS4MKIJzAU3dMSqPHjq+oxP2XukwojQdxgPmsrO1E4E3Z82r808Ylnl4X/6GdJKnMcpkC2Fi
Rz+lKBO4uH2h0weUyis1K9mrumwcVABUYCwoxeqava4nIP6RmUnQWT48z8RGJMlJjzWacp6wsWay
Kr1zaV/HnwB70fi15dZ1LJpik5E0h56+iEcj3b6J0eH6cv0obIRMzhynm9iF9tKaqmQg3JbHcmz6
cqqER67Jb7Yj1Pdx0L/3yI/ftoPQdg761lr8PeTqbayUuHgMsmQQtGz9E3kIFqZdH+4subb1jXl/
816isAFQb3XLYrUBycHm7q+avJMOlSV1zaksxgo7JxzNDwIbKriJGVneU9FGLfzMCpG1BzXpCu0+
lUX/Fanq6YxLV9B/jTNJx79GLRAhm1CLQigJdCoCs+gUhG4zDOmnwBxwY0vV3nS5MBbFECkbv9Do
lHBwDcPWwF3UaC0vqEmHPQ3XcgjWOJLgdtUkSuBhqmQEn+xgBIZZakt9N4R5FHrtgLTNoTUNfQ+1
shFy6TaqdAU0IL18/8tj4MSdsnhEmf5M8+uYmCFmiomKFaCTyzsnbuOaZCgqWxx5fE+s5Wv9FXJT
I4XISLnZ78M4+pXCojzYOGoe87CZHqDWjucO5ZNbMjljJ+BsbTfgyuSW3JMOANHVyHldO8k0m347
IzFZGGrv6mO8177dWko4ELSIZWAOAEQvR0HqdUpjZu8P84i1aqjkxJFEe0cU+/P1E7s1kqPy8KWK
RZttXaDHawdHKS3nNoYge0jTuPy+FE0fYgFo6/pQW8GBoEVpHPguBYFVeiEV6JhWFfsjHy3tNjSk
+s3Mc/U+psJ0r44YOFhms5NPbU6PLhn4OhpmHyJlmIxamsQspKWFnXWUoEXltPX66oiiU/L1+gS3
B9NBD1IKBzu1/P+/dqXeOHWO2Zfhx4W2HMZycURQkjOicvrOAfg4lAJ6i7YG+QaN7z9Plb+Gmkh6
MW0n0DpqNt/xXkQaPzDm12qO9orXH3c8QwFL4VAvN6252osozKSEMNXwDeQ80F/gSs2RVj1dX7sP
TFAwGzTKl6Ytbwv6vqvoEQtZxrMj1Xz4YXHwvVqqkAe5jghWWJ8r+kNfaQMwkDTBKjUynQyVfmq9
yPEjXIrih105zc5ttlG9AkIsQx9TmPrSzb/8oCOGDakAW+Q3ZfJiVumMDE2CYB4m1WPzYE+WOCoR
qkUE9X/pczhepEcJiliaRu9HSj01EePbzjotAeYy4QFpr+OCt6R5JDyrFGvOS/ROs1L19WzqUqRs
sJ6+jws0YgCqOeE7L2HdOY9FrMuHFkX+xM0deZZuoYqJ7DZnXZOTHufYn+78sI83JE1T2IWKLZMN
w1a5XCyM+4A+TyVqalFZ9ojmBVVyzKahdh4mR+6+z5KTToe+Te3SRW1UFi42YBipHXQs6r6ouRjl
s4QUmebx9MwqVEqE+A68YHqqYqX/df3Xbmxqnh6kaoD8YSbaq91m4BuL226j0VTO5dcUM9zRnTR0
RndWZfkaq6+lUqziAcv7gJfdKm3oO3iBdiRrvjwUztesDzENAVf8pJFFIL2EQVKO9viAPtbYZmhy
cZkXyk4D/WPcxYJtuSuXywTAwGquElIEqFjVHGD+8cqvtxEwzlUkcLAyCFFbnpxzBlJ3J2XaWuJl
N2g8Sej9rqNhXCEy1oqZasncq7g758ktXDF154xuBEIyDh5e1KJ4BBir4xBkCEvAW9J9+iN40lAL
dH52ThW+6ID2k70gtbGUvFnh8sDngZO15ivJbZw0AaweXxtw//A46GbxOqRV093ZhTRCYRojJ3ez
sereeoSNW2TkZITigRTE4msEp3TwhIRE3ZneCvqBMvzN+q5OBks7TtKAaJmCvuxef3jjS/CrSSbI
XikQqav3CXliPxaIzPtllRv+RJx7mUUS7jQVNkehqwGSnRIRdMfL818PdpGgRa35pE7hbcAj+MBe
rB+vH9ytL8B5osoMCQLg9+p7F7OwAm2oB8If1b+XAs2jEbUT1Uw9ODo6yrIt0eOhoB29M/JGfKO3
afGy5hokYizz/+vKLWZztK2yHv1IsuobGzdDBDiL5F6VitCfSswtr8/0Tz60ih3LewNkFzQuoPqr
BW01nNzjUev9PsX+5yFXazCKeF3QDQNG1jyzPni+4b4rFl3mkM41QnrGMTTaqFpcF6C4DVWEFU+c
54nihQiVhk8jUgCfh3gGLtTpWfZgZXWBEUgaVcpbFHKvH0aI8NiQp1wU3zWMiNKvFUWM75KIlPKc
EujaU4tYiHUashT95ZwUMvyU2X1uHqJyn+O8ccAxAySAwPeiBLimlkXYJVWakwgfoVVIlqjJ4AIy
FlP4FR39Vn26vugb24t3KwmITf0Cc41lE/z1ka0I9JteC+EniTa9BhIa/DGI7RpwjFBPI9cezkZK
PXy6PuzW3gLOTDuQ/i7vyFWIjooaFUYd4okC8/E5CzEvMLAjdeGp2y8AC8TOtfTx/aTwiqV4Tw+S
Pv06FYey35GTwgCJx8h4GQql/Yn6XuQidYJ6cCPmnyb7apFmLnZ29UaUWEj5wLdh8MF6W+XIRqW2
VYDNjt/pWAfQMhA3RmiMN9fX808gXp0d6ovwaZZgpMrrQF3PdjLUlQmxNO7QGRJGILdnM1FU36zo
P3A8ynSm7WNLkpehHTbfGS174rXDBTg99J0WiF9jppjlqcMBuHkO1EYFO1RKw2cVP3h95/dubDuD
6EzZDmUbgJWrVcEdCPPwJqEhC8MFTJ9ZPU9ZhndGL7S0O8RNkPnlKDLHu75OW+PakMSpOMPapLRx
ud2rREPtCY8OXyqt6px1In7RmxJT7j5VnkgmWlSVm/jL9UE3NjsdFCxLiG1gMIxVotj3I1YIC+lX
s+cKmVMZIza7t49jV34JMILzrw+3seOI2fQJyUJA8a+bFk2RynqPl6zfth16PVbv4KKiV9keKGTr
BQMIii4yNwT/ra+m2ajpIuMq6xsg3mdvCLX4u1VDREIGQjfEaYwa3VcQ4e4BFaTxqyxFunrT67Vx
j7SXPn2/Pu+Nb2vxesFchetKwYb38tuOQSEhCi23Pm/Qery19bamIKjSMe3U8i5FG1A9KllU/vfa
xRLGIBRAoKWrrq2yjTlN5ZjKPjTgHjX/IMDVNEvD9tyThRyvT3Eju16IsxYQYXJbHmqXU5ycCSBv
XLV+OUeKa4Smcqgb2XHlJGa5tSq4UQJZnGLO0inC6vLt+vBbV5Omk1bRD6Tsrq028gh1CI1UaG4j
vuue6QArP+hkgY3X9mUj7+zjjVI3MFgQ7gtIdMlBV/lAMsOXiNVK+Gj4zIGnWh2qZQVuJs9lwPl2
KysP4lNtcUcdtTjTKUomSvguR4iF79wfG0eYXBtgJaxM8r21Lk5eC7D4ooWUOZSg/kTUnXmMdgcH
CywPn4tip8i7cV/R2KS9SdsV1MMakgQyo0KRtBEQMzvhdpKC14WhlH6XKNLJGhHeHinHvNSIqu1E
yI8jU6qCDQrgmaIvGlWXW8xMJkflf00+muiV/roIeji/MUzroht078E5RHkDycTo0fx2dbA75c4P
+HiMlx8A+Jn3vsy7Y1U1q8MIkz5LmvwgtHP5DaaDWj+EVKpvKLQnjyBE2qcJYvA/1/f2xy9MXYmL
kw4DlTpnvbfjltbBnGozMtpECNlCL1bGFfAwoINzmgYuyevjfTxLNM4W7B54/6WOsDrKWWpF9bIM
UIPa4hgjSn80Gvlf0XeDe32kjQX9e6R182RU1SLGiET2Bb70RzE6HW5aPb4GZYZFfISTkzFO9c31
QT9eQkxvObwEYqLFujEikglJgYjpqQFopyHW7Nt+TJudELExCiu3tI5tKmmAFC43a1328wQnHc+a
ukjOi1LI3SwX3c6O3AhEi0APH4ObxSD4rr6VKKwEBIvBMOY8orLZxM/d1KRf8czBl1VThaLRZspo
fqQtN67a1OVNK7phZ7Yb5TkegSR52pJJfIRF2mllxEkW2xBI47AGlBPZJz1X9e+Y0ZuvOJ1r3yrD
yB6aSmse4ji0T22omsPBaozoW9gXY3DEutC2DqiiKzu378b54Y1KjwJeMmXNdZ9AMmPVHjsJNm0Q
1G5lqNVpdJzxrpCb6U7uC2NnV298ejQxCMgKKQ6vxdU3MbMqN0sNuyIsJhfDVSW9m3I13InDy1+5
TKv/NAqIh0hOEfeXs/XX86gD6C+cgA0mZRqgCyj/wYjdx6A9FhhPf2nqqLjTwYTfowoZviIXHPy8
fo42Dq8DVo/XIDouJkWNyx8gQqzFRMUnT7joXxoLl9iD0LXsHEQLdquITedtKoPuy/VhN6ITw3Ln
YnKronCyymmoByWqaBgWrwvhtfgc4ZYLvGbEzOd8faitjUNajP4A+TiaIMtP+WuJZShW8tipLDHP
gEOAaTBXnaQckMJ2HhUA4zuneXNqf6hzVBhILVb3ix1WNVVA3fKtfsKSJDTrW7vXy0+lg/jt9alt
7VFOAq1BeGqwXFZTg26tpirPPh/QPyC3bFAejX6YPl0f5eMWWVJCjV4zhSywxKsgGEymWvfKaPtG
K8l3SRJKOCJGFqsoqjOlltIdVHbt9UE/riL8RwrzCzKRR8Caj2XOdh6nPW8XFZcXBONQnic3NoBt
9srOKm4PBdhgIRLoH0oUmAzUgTw0tl9OuGejVacdIt2YbvIkiE7XZ/VHQO7yvC/T4mVIiOX2WgOV
4XG2VlN3to9gmngAKWzRr8a986VVJX6bG7STRGIgC7U+lKJErCCX00Lz00LSBvgncqjgtGrO30Gy
woMHJBlqh7ZMlPIA+Ujk6LnPBQrWZMvZ0U6T5rYSdNpdfLzih5o6FJ4/add8NXuCEXYHkd31Hijy
Wj6CFXZ+2opA9AG3Nu3RyXGcOQAtl0oXzjG2kNpcoHuGbrGzE4Q+7mNiAaPQOwCVD77o8ojizRRH
GMfafh2BzK0B+T1UelbvlKI+BgJGIekl2QfzD6LychQLp6Cp6zmYWW708hHQVpgdNAh3aEglNiIz
0yJleP2Db+0tB6UWhdLqUixexbnGjHA90RLHV0c8Q3A7TFrFtXB+d43YqHcKxh8vk4XduXQxaWhR
D1jFcgmMcw1TyPDFLMpvCHmE0XnAYBvwzgAszBtHzcYfesR1dEKTKfCUvlLynS2+8S3BDSFLhHjI
UtddfctstqQKBJFONqjMxzhRckDqiMtfX1c6S3yt1UnisYRk6RIgGG+1skU+DYJm0ILOSorhi9bj
J/Ft7ups/G6htZ3fyXqkDjdQ/y2E/OMGL58ATxksmTL0y496qzq1T0Uhpb8GXyA5VOYkZk/ikk9v
yjKfjYOmiKo+ZNjvLuLUVZXcJU5GOzg006pD2xLyqwfYuav9lu3aP1MCmFW8tuz+V6UHKM9EcS3w
eYmCWcJqS1GKg1jMaU8YVxTpTYhPdA+NedK6ZymyKBDB3orGN0Cw0mczTtCaD7OwC++M3sau2QmG
8Dd+66nl6RUWEF7dxaBadDNqD/OAkrc7J0Wc3MiyWT2Cloqz49Iem1EkjM0nHWRAhIyfKH6W1G9O
uhEoLzasuueGH3ynDo4SeWEUylyRzdC03jzTlMDvJknqe0SCDEQ38FT6ogjFTt0Id9+RKQn1cRDK
nPzTzpzfA6ogApWRYLIcXq55U32zk85ufoisDABo95kT3RkocU+PsywlX8Q0RYFX1+1QnrAQcG56
tdDET0fr41eE+PP0xjRxXznbWOKWz3LJ++VngV9Xw3ylKsTw3GzxOROz+opXFgq87dAl2bGiWVQ+
JzXaAK48Gnb8XW3p7962dgOkXWJhNFfJGxWVcKPonTNhLoh9SCUYRM3Y2aHMVAnMndJGmW77mo6n
C+NJSE+Z6M0BmnKBSZuNp17w1awS81YIFYdchEGQNtHoV/8jGU3bHzJTSce3bK5Ux7OhuWpPQZzo
1RFmYZ66FqYo9pchtLrhfq67wfxi4nFTfg/TlNxEtRpx1hqV7YchizUe9ATV/XtJBBjrcH4J3TNw
KP2umWM9OYd52VDqbKF3H3DakBQP7KIZHwxUUdoTAuSg7TO7Qf9ETgyteu/b2BreyYJa9ZChDvE9
rLWovSvjAm+9sI0QCB15DMvnqZa60cXohAEdoZVPFF15s9KeteQTlm8yAulm17+MOaRpjw9RNJ4A
SxBj6GAqenIUTYDzTiLm7FYu83x2ZzL3b5hWB7hUYE0NESoT0wvWtLhW2wA9fzh4oWj80xwfyjyd
4LOgIdG5KUCpH0HQmDW+8XlS3RW2M/5yWivOj9Q++ew0q0btroosQ/ItARPxkCVxFJ9mk2LHMcN3
zeQ2MzC6hhKgZm7b20JxNWxBfzQGgLcjqjegxwKc52Q3J/vNvVBt5NgrRinOz0reKTnY7AA7rLhy
ki/lWHZ3Jk7JuH7ZQfYiG1BWj3YC4ekWUHA/3VaOErcna7YCnwdxOjyREcQPePnJ5U02mKJx86ng
YHEfAKUZoykP72VFDNo5y+ThNUNU9CeCUgL/5AxBf3c2zC7yhqFfzCkrKUFF3Wy6lKQB0f0b/Lzm
h6mx6ztWjUUHr4WMT438Tn6YbLlQjnPiYJ8O0NHsvoyyaKxfmix35tFuOyx0eaQHDeU+lULIZBSL
HTWPFvja1A9+FVVvKj9HVe6/jLEonpVMVT4b8G/DmzjKYn8Y21zxphK74Lu6q5vmhj+h+b1NUfRQ
NgagE9Qw95pLGzc6T3/Sdh185Ef+QDALHJMg10OQwSfDyObhJA/Y28ENGY8Nji/P12+djbuNihW9
Fuo3VL7XzIBcbsZeHwbLT2n8Ps6YALsAEuydN+FGvo3MCBptMKhwCV+L/jiZtnhGoBtFUHe+4vAd
OrgMKm43AxKy4145Y3TT/w+ZCuUiCjlIAqAwK6+fLUTNrIEG4mcjbgRxJdGDnULsrZzI3km4Nz7b
omQLSm6ZHSKzl4kYJVCwG4XsAGQYSucwSGn6W9Kk8RFOkexXnW3sADY2CizUbv6omi0sVkqPlyOO
Yc0ianngc6FCfsZp8hfgGe2dI++8jWBivCIVhBAd2hiOXfU/yYQf/E5m9Iccv0pZLBBm2sL0MTUk
Vi5/RYLGYjg7tUTC0Ro/I8MuOI0S0g+9gpvdIR0ovx8su5X/lSUrfU5gmmHS4kzxk4yZ3ndVmY35
LY/SJDiYgB0i0kljHh/LOC9zvI6mpHVBhMeLhXMvcBoIpVg5CaFYAf4jiYwfRhc6BBrMk+djD13i
vgW9j4hHl6Ev2poZfjeROdmYBWMjn973Gff8oUczyzhXYai8AcdxhrMiJXDHs7DXPrVDG7xDwI8/
iabIVC+NkYw/kspE4maCafEyIzSBYciwONwK3nrzIZtqHVvFdHHQ7GN9fDVTuIpuWunyiC1wpzyh
oG5iv2Pk2ae+iHLTwxWweOu7yMLBzK64ikQg4cBixOBS3GbMG4ARtbBaL++dKncFtkrmQYQK7kkG
OdmnTlZ6lMWqCKudqBtrcqlyLF6MMsKBBG1xzHHtIhvV5yJBSwDMmYYhYJLa021hivp3bggVK2wQ
YtXkhMlxCLv8G6pcqXMYuU5aV4aw9gM2i/bW5HH+g/pu8LVrwuannaElfpt0yfwZJC8mTzZTbZAS
6ex7yBowCBJLyk7Y38DuChYuJc5wCyExA4Wuf84ly4x2anwbIQzwAxLd6DtrS0fpcg/iFGhnUhM5
ftj2+VFDyuGklGWxc8I3nj2cbnBK6IbCb/pTaPyr5iLkOcjztrF8JNq6t3RIyL5VrR0PpKl1+N/f
WITKpQ4C0pHwvAonA07ZThM7hl8UtPlFmsXYIMVw5OY6U/c0/pb1WZ1hqvfgXy3ClM1Jvly/BLMy
EcpQeiRyXbdzxumffl5e8TZI7WedamkN99aS72NN7OoFbXw88KLmgqSgK4q09OXgmtyHWmrCzagt
tfXCyUxdMRl7RYqtUSiq84pTsS+B+nI5St7nAeCZxPbtrs2OUzpqZ27DPXjjxhbhk9HrW56stGKW
X/HXFikdOTDDkXpujG6EOwqLAEF94Smpp2HnQt2c0AI1onzKnNbg73i0ihLYvu2bWRsdUz3pPVqp
4w6caXNCf42yKhjzCk1qXU9ZNjWewc1V+Skcg/4twWZu5xAvX2C9CakfUa4F+iWTSF+u3ZRGijYb
oe1PUpM+EKZr8nil7X84NRgQuPeddz3x2agsLGhHoAXUMgAPraIGxPcSgb4yvC3Nyiq93EqGuzmZ
RkRJkGr4EtEmcXCEi9LIddQiRBZRKap455xvHD0EOBal3qUNDwftcta6gV5uNDoSdlFz7I+gHp5L
vCHdPp6acxxBA+MR07KLcFG8Pv2N9WbkJWBiEQfmffVprSiHPo8Qpi8UeZ4OjizlE3BaafpdzAEn
IzKjcqck9ucbrr7xHzUBslvwSHRpL2cri5jKh6xLvjHr1GvoRR8606huUgVLWTltH+ZJxh1QCb84
LQ8+S6DAp/SJ5AZN8AKs6ltgJP8dJE8Fi1IMyuu8ZpGjvfxNU2e3mtJ1EszY+L1rY/SLJSOTj7pe
xDup9sZpAkQDIZraDmu+RqnVuD8D2VY5TXXTvVCykR6tfq78GPPb4/WvuxEeUAExDQpJRCPkGy5n
lY5033DUs33Bc/ecYnv6OCW4h/33USBoLkVt+h0kvpejkJyFCaUSSNUTOhGS1fcPmQrD7PooGzvV
JrEEe0RDwIFgcDmKiZdXUQ6WjcOUIv1T5Zr8QKcFn9LFwizyxtIu+50ht74UZwOQHV05LvxVVmtH
g1LHFkMOrTJ7aZ+Pnt4NPzV5SHfC3vZI9FQWtfPlS11OToK7VWSFTE9AbzM3RSbihvd47ArIcefr
67i1J2iC/v+hVjtdN6XMNCO+loUt+OL7ibtsFfz3JjYXLIeYewkGFPjnywl1RW2nOBs6PAA649hS
RP7VSlby4/pcNpYN3B5nZUFb0OJY7W816MFTCy4mID+BB4UUhF7bj8hB4Xh+faiNEA0NGTcBHpJA
etfYitAsiM/qRImd0q3kYthJgS5I7QR1UMj8xbHgVsNoAGvOR4U2xsv14Td2P3kRwHWVzhdX/Wor
RhriQflMpwp76vwgTRIen0NU6bDaqukNLYFwZ5tsPNX5cDRpIY/ykF1X3OeMMnxCSdiPYJHIh84w
G/0YjqJ4kjLAWSDD5ce2b4L/IXkiB9Sp9fMkpUawykJnBHbibilEgPubb5dJ26fF8umJgrOu7hzw
jbNANQJOB1gZ4BZrbmDLOQtmq7QAB4XmsdGc/NHO1WxnlI+7FM0+VnCp5vPl1jlNr3VYJbZt4DsU
W8/UVdtD10bl02jtunls3K3UNxT0n1g79JjWJ4IsR6FGFgV+UdMz83iuT5G3dOBisgfN/kwK0wwu
NrDm4LUib0e3zPE0B+SoF5jcDllXx4e6QgjTk6I6epeNGQ/V63v549ZafiPXH+hwepJrHoaVl1Jq
1rHk58M4gaNJLF6vdQVyyk3kVuiuOoVNTPGk0eLj9aE/nmKG1pHVtWHyUNFdBYzRLnHRkJXAj7vO
yF2ssKce1Rwg4gcpbMu7fpC191LVssCjOLV7U27NfMHDLFcY7491B0lFzm3qE4o1EUQUBFzs3otF
q3t9okveLMXhm16Ne5SOjRIR+d1CBEOpgTmv17tp6hpQQhn4soZTeq+LXD5A7DVvpg4X004R8tFQ
EsVVK3t4xpkY40h9qD5dX/mtQwC2FDNOjjfqf6tzzVfp29ZpJD8aB82dnBEJ80wUR7WwjJ3z9vFU
L/ksbzygA+Aw1ngaK23NsBxKic4kBhR6Qi5vqbn2P2wlbgL2MZ1XztHqysZfs6uKwl5WNZlOspJh
0CiK5DimKLh0GKN4WTpoXmyh7np9Kbd2EWVM3kiokC3Ohpd3a9QBaAhmPfCRGjV5m5iO26HUdBNm
44yjgUSIhmC0V4vYWlWYquxaatLs4dUbJUGuJcf31sEoKLaVYxkha34u5Lprd26eDZlmHQFO8gaQ
wUAJ1vsVBzldMQzh+DMSFku9LE/Vb2hdhfUno5/N/FTkXfFuCaF9nhtMt10OahkfZ5S+o+Mc56Hf
Q1560cq22MNubOj68Ns08MOUeYEUrYG1RmrPmdxUgIoyI81P/ZCmr7KZqPbB7LT6i9ZE5XDCMqD4
JktOqB/QZC9etNhSG2/orGR2a6lS0p0N//ENy+McXTpKzgYv2LXYUJsuCgONZflJLH+auvy+BMRz
EzutcTuFSnYsoupXZ6uzF2Z19s9/3ow8moAgLTAr+DCrbWEWaoQ0KyX9UDEfuiL10qhxacBkj1kZ
0e7rnWlnf2xEElQMdIMLG/Aa1ZzL7V92qEGFae1QzjdGj5YWyoaGE/5IpkHfScs39jxDLdB0gifg
wVWu3FUTFBS0qfzYyhFkkZrOg4Uidj7f5oSQivh/F8NapSyNNWqHlL592pMhnV4rxZheLTFrHjRe
A9e/19ZgcCd54VJkMxFhu1w9dF1UPRh5fYYmb2t67oWHzIRxMNVg78W2dfEACQZ+tNy1pPirvaGH
cWy3Ege5zuUuR36NX3UIRkwZDrhXjaUrm7ESsEfs8FVMnfkvNtvh++R0yefrk/6YPRMxbF7VS9EW
lMCq4kAV1ybN44fItjR7NpJsx1kTtVdafebCqNmTMt7aNwiqAo9ZTgZ408tFhoqnKtPyVu1aY3hY
4IIIu8d7SJGtWZk2gB/A3gDL1dVBmHqJth0vIz+cHDO+NUKlfM1jjcgvV1bQHSkM/nfoNcQjoHLg
67lbUW65nNiAX2SrhlwC1qD9q8ptc1/lc/BALyTb451tbVRcjnhGUr0gR1/dcpOUd87AbvXHSh6O
vYoMe0NXyJUjxLWub4+NoQB7gYZGRGth1q22hzwDztImU/MjC1D3cR5oVNK0MKTfVdSm+fH6aBvk
H1qRSxOB+hdE73V+0sfYDko0Sf2US153gzzMvuKSmhmIkCRN+aI1w4ykeNggBdE7g9x7aao2iVu1
kOyOlDlycycobOxXe2EULspwC056FecwvqnTPIR/nelS8z7L4ftoFNKn6/PeGISiA/cmuSgX6Fo8
U44CTcFh2vSVSg0RqiljX5qQJ7s+ysdDscCo4UaC4aHqtSYwt0GtdHrKO72zy+pFMjtnwgMsNg9K
PSff4ynUd9ZueTJcVjMZEGF9qtW0CrT1Kfw/zs6rR2qk/dufyJJzOLU7TPcMAwywC5xYwPI451j+
9P+reA9e2mO1BdoTBCtVV7nCHX4hQ9LO6TR0rKAXhe972yzgPKTdv+AxKGTG42fkHcvAS61up/a/
OVP0ZWTRTXYAZJj4W5uh08LeSNURNC74hjMAz5qmr2EHOjRAEAPGHqP99ff7VSYn6iHUkJI6t+OJ
zLNBajZA6MNxPldzqD204+T88etOEVYaRugqs2Kn3I4y6KjoGbSdLm1EmV2oRvRUtst3Tx+rP18/
5iL1Otj0UKTkh/1t/UxnGDN9Aj2NBLT+rA8eiJC+Q0S1VbTTogI2vL8zX4ftskiK2hl1BnAda0O+
1hnT2E4NKhtSPDi1k/Y4Q7cPRiWcr/CEPQRC+vQvlhPFWrJsDIwpzq5eIgC2nr50NdiH1rMPSYUF
AriF+ii9KD7dn9/G/pCesHw+zh7cxtVQYCMHemFz+DDbSfx+7Kb24tbatGfpJDfA6rwxDG8rVCta
XuvsQBi9XdvIqT5UrqnUgaJp1QEpRBpDqp7tFdA3ByObBO5OO4ry2+0eQe/X5GYswgeh2vm5G2qq
fXYTPsRas8fK+AWQvpmYgYkiAGoNIAX1mzUnVMM7zS3sNr4qwgUrHKNO4BzVIUPDphVm/0MU9TQf
Kkw8bF9tc1T6B6svv5WLl5bHyLFKvETmufm3tKri51SSxJ2GZRAV9Y28+h4TBFFrAUcbBqY1OHmA
ZRTchNlwFeetEfHNdD+KsL718yU1HV+awuRBVVYoaRY6MkiHZcii8EATV/xrNGHzcxJZimgrOFj8
GQpagVzsAg1TSbYPDHzY+MelnCiNDvRwgnoKm7eWslBfK5YIofVuMYp/+R/wRlvacvzfkkbtA/hw
SzvEpadh+j4NOVg3dcle5sUFAfiHG1YuOAxcjgWQYpK524/bUGjFQEqLsJ3unKBPFu9hbOK9Fu2r
LQTwmxNIHUKKENNrux0FxlNntfmsXJDqVF549cCCkFP8k9G22HmKXp3AX0M5DCOVLHkCb4dyY8jp
ljUBEmy75GiMrf64lMV8+tNlY0JkX7RoIXYRm92OsuTDYKM6QKtsyr0zgpXKsQS6uzOXV7clkhX/
L3aWtHzki25HqRevTUfXCi+05vRj6PQ5iFdFigiXlNlTV08Pzewt/9yf28bHYifArafMzg22ZgnT
wOrsBc/jK0bhyEF2qnMOib/9OB53s6NX7zczpLxB94IWBrHXah0rTehNrNL0DXURxwzRTmHQN5H9
fq65JY5JPuQTyO5l4qjEdn/Fri56SfV0ftHLWf0wW0Yf44Y2K4NfVXrqHjm45XdQP+1eN2dzWTgk
GNtJrtGa24GtaR8pjqFcJlsZ3ivAhj7HKprX7Zw0x/tf4FdOfXsNkqtBnkLYll4Y2g+3H16LMiVv
bA9gqaskgKDiaPJ4mA0SDNGCFX7Ixtld/C5MkD8U2PsoDxGgqf5B13r3W5F4RvzeKCNlRMN8tD5j
sQJiNEbrx3jIyqwVPi283jlOKjfo44h0SRZYsdXG77Vwzix0LAo7RaJR760zcVVXclmlE8Yj0eJ+
8EzRpUcMszvjaDlD05xiA2UxyuwqKDdVXwA76VHWjj/uL8rGwcYlkdotdqwwPNZ3iGKlmhU1IsS4
zIy5ZhtxNcIGFP39YbY+s+SEIu7HUK901cZOn6xyKMNLYyrlj8Ey4je1ls+mbyej/ceoTLa/AxOF
ixHQFgjy1XceER1Qpzy85OmYgbVedN/S8+IJrOu4s6deFyLkWAbJv0Ru2c66juPN85h0JCAXF7Fw
f7IhohdZ7h6FuoxPHQr4Z6XE1WtxQdhOdu4BpR/2wk0Z/qz3NSUIZkwZHnkveR38Fm6WbYH/eDZT
SyJ/S/xaZNZDUvAa4NvZBDgbjEfdzrVgnGzrqRt3jWW29hBJJRcbBUKX73s7/qQt+GwPnXexyjC+
TrG9BLDS9zgyW9c2XTuqDhIHiub+7SgZnIC41UPvQkCQf5ob/NBzK86/SO7tg6JM39rJ6Xaeiq1t
C+kJLitlUCrG68Cz8uIF3+7wYk2Lca5bQz3P4EshidXl+c9PCHIdLJ9uyZ20upw6c0ScTW7a0G2z
p5IA4rFsBufU1uNeXrnxvdiuUPmx/yB0X4fTQhbpkGaIruj0dv80RiSx7sW4o7z2KnuVkmvkJUij
Uo8gDbr9XnYVxWI2EeEyRjf7X6SP03nMHfyNDKczoGJoheH4hlXG5yKrw9P91dyaImhNImsp18Dd
dju4kymu29N7u9a4OJ2hGxkTygGQIw/3x9k6/4R3SIlSfQDLsbYWsfESirqeWVZl141HrXG6OoiS
zsiDxpngrHiFllhnDdZYH3SisXK4gGXxYmZtWexcshvPPi++DG6AGkq01+2kvX7JStoY0XWBFnyE
vPiwFOPRS/r5AbeQPc/wje/L3SrJyJI2R2h4O5owRGLqcZRcY6NujnnueKd6EDYeMnb6yWj05qK7
Rfu5h0W3c1Q2bgIKPXB3ZauE7vdq5DmrPNQM2+Sa22C9Z220zn2eZx+h2huP+dL+D55SuFP82RzT
ZT8hhAbFYC3C2XilNkw5PCfKy/SMikXrNb/QvcnyuyKq7fMk8F8M5rRpjZ29LKezut6xAkTTnQeU
Nv869l46JUHst4ivqTPk/TkfswjsdReZ1kuVde0bzbSn74qeWW8JJQf9CUFLekI7+1wGxesfIdmR
HGrUUekx335tfNNlPb5IrmbTDco/uWXA883B+KHiXLWT5w/ISC6BguXtd8xfrE9DXyOuyf7pEAJo
nPEDZJ7S8LGRqS73f9uvYv/6t7EP6BNRGwDIJb/db+/fYiQ160a467ntLK4JEhqaX9mV0/vgDcv2
EdAczDcclCztvVVXphIYGefR7yzZxtXJEAs/09NCCUSazR/CaDGB9gMtmv15UPvroHXmcJiQh6p8
HdOT4uQN5MlBGpV5G0SzcN8k8UA2LexaXSC7ZcmPrDcHNuJify+GxXixKjGBNeyhRflqFyfpMdNn
1z5Eg2J1hy53k+qoDY2tH6aRw32CEzH/U7VGYfJsi+ihqqyp94tEU782dRL+LOrQftZsgYcLFmH2
R3x7jO80SrBE6Uuv9h7DEgqVX091F55Etoxf2iUuFD9rEsBseaSk07EYULJ8cqI6En41AYo4eFgH
fJrjXslOC7p/F5Hl6n9uWDqTr5ht/71oRlEEFWWECEYE3ESf/Zpob1Kzmf/RWrT1Ty49XOswpcJI
dvbg1jkgdMf8RG5AfPhuP7M5ACOhThFddeyKDrIFe0xrET7nOU3jsLAxx1TK8pDMc3vIaJ//eaRM
w44IRJaAuQdWt2soxmpqvSK6lmbb+K4irKeQQP/j/c28EXEgcQyoh14ST/Q6lhIuqSkgeUaJSIFB
gsFTZZTT1Cx71+j2UFK5HC0YzItXYTLFy84JvYznItO9Yz/M5nsj1aYDvMK91Gt7KIyBmRYxzrrj
UkcD8VUaRde0mHr8o1TzUJTL4g/jsNex3nqRUWfi/aOShzHeGs3ZTnlcVtj/XfIysx/hApdHJTSs
j4ZSds9zUiHfpJak/AgqnvpZQ0rACPN/7n/F1818mhBsUhgB1O3pUK6uywb/riTWCLEGTThfaMEm
kV83bf22U/MUdilWmcV5zkyy8z7j+XgjtKlaDlVkTF8qU1M8X7exmN85QVuPGHowVB+kCjCLdHuC
1KxYHG7p6MotOn6P63GG3pRH6icn7LtHFAjxU9Knyd6JS37pCq0uaGJBiqpUPmiDrbX2cFoc0clQ
kivdoKZAZ8/rv1dwlb5Vs1C/lPrQvIzCycsXPR0r2KSNOqg+TI0UznPeKhhH9L3zMltu+mlB4zT3
C2dRvmHFN5ZBuQzaR6P2AHgnZdOMvmpMihnALNaGg2uDijokSt2exsrUEUjwut5vuBSRexhS5wOq
7DTHjAaQNqDHFqvQeIm7r/RVyvyxwGPwP+gs41eQe059xHftF31paYYAVnYMlUnk6Qu0t+Y/JU2q
KajghkGagoNqwZaOU+OYwaKAYSZE9a1ztUrzE080eHSlRvHOAzFbfe5cq3qcQq8zPkTLnB0Ls1u6
x6ab0x8NnbufSRRP/93fnhvH8eZ7rAIo7ntXZAa7c7Kyb/qYOEfROk1Qmtny8McjyWCJ3pWNVQGN
rNsdNwiSualP0qswgQJaI25B5TQ6hzKZrXf3h5L372qT0bGWtXTZtwIZfDtU2TUI4yp9ch0rr3rs
F9RV7KrdE0LbWDpKrrSOSQqBH6xbOw64YFsYc3qlVj/8a4ZZ8lx6CN6VuGXshJy/9OvWM+LJYfnI
MKQuzu2MRGHDcHTy/Ap7qQ6PwCsUpPbcKup8Z3KH+dhYlPcAiDmjfg5nuCzXAjIdjLkxjv7NmzSd
fYF26w9I/Lrlj2ZS1keQLzhk6d5g+XlXcRqMkTzN70wlOmvKjGNf67WWSwZvqW/rTnTjI+jObnns
4jbsfYIqVw8SlLv/cwuBJoriJYCihlb368pLnpsUETh7CafPYaRO/0siFWvSqIEp4MeoJP8A6Zx/
KfHAiY52N6jxs2WJ7mufWeZLjyDws0PCRnK4qLYIMBVoPt7fJK875JIZQTEbnDUgVpLf2zWFs4Ck
rBWl10nxmm8qto5fEcBcPluVs7wb6n56O7V18U1rxqR+SNR4wqtmMob6OEFz/Xr/x2xcx8Qy2HdJ
1Bt9axlz/xa3xhZEv7FJwFeYVvvs9gtceww3iP1s52hVqf7Zs3J755hsbWCIKPImVpESXFOWJwwh
+zJZ4qvoC/0KFRWdyCisr4u2GIe/mJ9suNIJJPBcx+VoTwxLxASvaZJQUZTS3B8irXT4Y56EX4B3
gCo0qTkaOw/O1lVArgaEEcF3OF+rhKBXR63XHRa2xE3sp6JNb2jHODvx4GswIVtJuonSfaGGwgxv
P5/A3Lp3KLBfdUMYH9zIkfpYZo48dR+a6HrUUf5OgRH/oynD+dKNdY6WSIez7HEqpiboezXVTs0y
Nn/xhSUQmOCHXc5Wv/1dkQ6dpB1iUlVdy54nxZnOU+h6T9mS7XVMNxYa0BNXIccGGPD6eq/wbnJz
9Naus+4V35xWN05VOig7JMGNc4IcMZ1SirkSDbg6syDGG2/xzOja6NxXs7Ec8PMOhJqKIMzI0QbM
IHe27sYpwV+S/6juSon9FURomtk54EQJw608P5h2pJ5tbcp8G2WtP38ikf6gM4srAj50az0yAvsY
/+8huU62U79fklQRQZ6bWn9aFuS8gvtnUm7K1ZsCJkHq4lKxogi4mljW472hFSlHoymr9w0ZzIfO
ccUjVp3qNSaLfbTszlWCLKy1PYj81qJSLpcUWeDilKlWG1OtRO80dnyt08Y7ei5fbUo9imPC/ZuN
yRBQ1DifPICrLSMyEGSjPJsVsrNvbdX9poIo2YF5bO1+WeAEJ40wAZfy7XywfJmMhbf2qnVp+Tgj
VhofY8Ns1fP9b7a1/6XyGfVMKsSvKt+djh9iGk2cstKYfDRel6uC82ONRIBaB17Wj0kAM7j5izNA
6kK+IAUYLG01PbvE0hQrNe4RxQzftfVUBK6GbwseontW0NrWUhLkwGeijc2BWz2F0IGMLrLr/Ao3
dA5P+tA16ducDp04OnMfmQeDUjLlYtvsfno6wk80COP2Uwfy64caRcOHMu+RDypKC/WfyaudvRzm
9Q9Eb1FqlKu0v6l0rfauliRmJwqRX2uCIb8aQu2IXW+9czq3RiFdZMcaQNS5WW93lOsN5AhORMQ3
lckhRRbsKJqsPt7fT6/PoQw2HNpxSH1RzFx92HqIKfH0DepCi52f2N35uW21+pK1UHfuD7U1ISjX
MEMkRYQiw+2EmtZN9W6a0iuFf+tQ5119bKtiT6Tu9QGBhcfr4wISl9n2qtVQiH4ooj5Nr2qPfJmv
983SB4Vh52+GPjLIpetZa48jEKI9aM1GtQGMnsz1Ic8BwVgXZ9uu7VFQKNOr5lZWfkiy2PyRtnao
+QIuUuarnkCHFHX772OXUyyVLkA/9KjBU/n+Sm99VEm3diSClvbn6saDJwCs1NCTa1326TnHwfuo
V3UWVE7m7dx7W8stPdsl6plFX1dY6lDEk2LMyXVG6coHuGt/p50B3NkZ2w9QgrTAnbs/hiSDDaB8
yW1EUUzCwG530jj0mtFQvbzqi649dAK+kVp5mg9yVzlU1bx3+71+KCUHgOgGFB9X/PrDNmmcKV04
Jle1TsswGEMRfaS4nz92Yiqe7F5tLqbeDuqBxG2vQbf1LVlcthVTlgHI7VxbIGFCnxi7zHMP5tqI
elg4mUiT5crOttk6oC55AGeH3QF57XaoTGkIwgu+ZYiS23F2y/qh8op+58aRm+826uC5B2kNwENC
iNa6wLkwliRf7OyqK5SP86I4hzQ0fLVBDMreFZUwNyYlpTgkN50RYVLdTsqmMIRyWVJcAWEaNKhE
p7vBqA/tfKjxnwHkoy2mN/lxThAOEM7LHtH/wyY8ssflP4dd/71Eg24kPBlgmy+kxWYwYf39oyl6
zfSVJoqwRca2InryqiSGaAAn5ycJ7/zWQqTPDuC7mW9NL05eGs1GYbTRvbbw3aow5sPSazlOij3n
5oggngF/J450cQbMUIqAdUJL3wpHN0empzNbZIi0og/cVoqZ5l1hJkFVq+Y/i1GhCTR6FvCGtBJU
tMy8dXGAsvjr+3fLL579+vuxj6l80/5SYePfLmiEG55iQY+5Rvqgm1CRNRvqbOm8S8rJzE9y+Plg
RR2EbHekHua3TaY8jQWAsTZJ8qBUhqZ6sIyicAOn8prHVI2KHb0qfePUUJuXQbSkqfIO3P7IOWKJ
QVfwrEVoYp0XkE2AnIwkwXWoR+jyScuNSD02Qz28jcLZ7AN2z1gdk6HOP2piyX9mbdLrj7aaVBfg
370Ua2xNzGOT1DnaifDSgwrEHmJrrtbVJaeCqFw9iB5j4LrS7ih0l2w+FqHdZVclTcc9OMLWviae
JZMm3wSYvQoPbOoWiRj4DFrp5R/NwvR8A3XEHcnXrTeNyjXAQtjL9FrWJQJhx1iioHx4abtZ981Y
LQ5FniQXMLjqs9elFW2+vnxTKP1w6MlfAscZ9uysf9Wi11vOxsla8ibI4dfCs2ikG0U2CfeCOpRh
Hr1ojOtDk3ZN+2wnlTf4CoXa7DHzvCk9Fz2vH1KeSpY8dOncWn7fe5N3Bo8VipNhTIhtFg4aVhnS
3ZZvUe92n+hFiOGnqvHRA72wqSUXdOQ+qYPV5Q+du8RoY0YtNJ5ZGdXqpR7csT5VfTZ9L3IH7VME
HrXqjesu3ht7EbZ5aGO7fZdaSvrZrRWLWyY3MzTG8rnjl/eFEIHSOVPqK6g6fUGW2HIeltgsphf4
zPQhBaqP5XUU4IOmLhlwCGWfzYfcE9pb1VgwxXI8HsCdB2Dj1EiLFNT6eVzJCFfvqhmGzpxHpTyo
on+yiqH/KP2DL7o9Zg/3r5HNoaDoEnNKksa6C4RII6WaIVMuNX3Xn5bTfaP5mSV08LN858baeHDo
0wPCl6Rs2Xm4vQuwwFHNKi2QEO5IFAIbCPNh0iB0KlnXHAgmlff357ZRWORKkFR/uPjSA3B1NsNK
YoxbBVUDtBz81AZwMmVFdUjqgT7XUOWBW3SgMDvudZU+5iOCfu3Z6IS+E51tBC5AwagoAsUCl7YO
udHFLFKaIvwQ+HCHqcmWZ0Wf+yMbwHruB3VGg7RwTpa1V87c+LwMTH6KOACd+LUEo0Op1zNqeWJV
rzyFXaoG5PnmSQpwnXdWe3MsT75EcGXpk6yi3dYSDnDuMbzojPoGJR18T1IX2LjfGQvdYbvIlvdp
MiKQ6jQqPU7Ia0PycZiU5Svi4HHEOxVO4pMRQs/yeU9tgSqBSPYECTZubJ4kCNXEkOSNtpzHbyVe
MWNcMknlOFdp82OWFMvVmKficn85NgJyCfOlh0YxEur26nl2DKsoBLEdeN8chd5ZF9X/INW0EnAw
eNd5yBzXT6042YsefwVuq1uakM5AhJE+MmnH6pxRaJw0tAc40gv3GGhSWsdWilIjcreF+bSgdfo+
1+md1ZWmPs5hpLc+8FArgA5mPlP9QVJWGZW3njErp8Ud1A+R6KYHIDXKZ8Ps5nOcK3uKOL/wn+sf
TW9W4gjIgWlK336UNMf33MPB8OJa6fjSV4VZHW1E5DN6dp5Fz8SdHBNmRF8jnW+N4vtsJfNPXoX+
BRVxesdlJjSMbmOj9462FloNoQ2mAofQqcd/BQg/epVOqpx64egXHqU4enBrEQ079+nGJYdCJ+80
4TtBwbqeNniL03kx2Glul/ySLkV8nmqz+JnOc/YxKRTt5f422zh0FFhI+GTZAITCat3irIEc0zMe
PLD8Rw5VpgmqcWjfRdQT9igUm4NJ2U86IwharAfrsdLAF8xWLmIe0gO1F5S2Ez19QM7TOt2f18Yh
ZRxZMadkiIjKKt2q0BCtlJp50XieA23Rh0MlrL1uyObXAozIFrG5mdcKga6lAsaJ5UObA1WpmyU/
mtRGzhEwmkNc6Xv4vK0FpGcoa7x03KE03e5yBU5Ni8RzeJkLezhY4HKOyqiT43SVvvPabg7128O+
un+Q1tbiOUrZiIjAnOgI9UEIb/hTFCZ/7DtBPuchJsl9CqmdBuztrBzanpOu2uElRYA89gdhtIHe
JPMD4iPjzvnauFYpKsEqpV4t2yly2r9d3krb6yloDe9SZEN07MwlfY6LMT041vK1GeKfZqdNOw/b
xkreDLl616ZysbLZWryLZicwwkpbnz9UyBqPRKjdXnNe7uvVPQjBE+Q2wsloka3bZI1G9K/iU3Op
Xbt8VtDjfsyaznwstBSoGRQZCFfKR2csxL8zQkM7ccrWVIE44WQjUw3EP25Xl79c+m4IXVwf1exq
xwN1umrRTxEO7zv7c+PoSQ9bqNEeWDjoaLdDCRwlta4nNqtGpT8sqOEeJqMPA3hrSUAut2cxszUe
qDssyJFKem1CDDE4HMYScYdsGNNT0k/Lf1NnfTERvb8m9ujtJGwbKwmCETE+1BeAxK6f/0RLSiVv
JZwjjvMn7lP8cNEbP6Pou+cLtDkUwl2/nhzS7PVJrxI4izXxFPfV9GSUlnimLGC/G1xjT7tiA0MF
6ZnPhh6APOvraVl2jtmDHXItE3mckEmHmpNk2XmmTX9WNEcQ0S+QaiGnPbdG3f9TTFkZ6FqtPEYR
NZj7j8TWzOldQdwiwKLOu5q50YhCqWg9XBbEpo8C8tsDfHflGFGX3AF+bNw7Un4GRCsvBVnM6o4b
W0JTZ4TXhwWEeKq7KnrQEkU9tUuUH9vOejcrVfr1/vQ23kDG9GhwEFETRq5eC7UrcnR/hXJJuzI6
eqLM3lMia3dqNJuL+Nsoq0Ws1aKyRxctzNFOE7JzndJZ6kldsGQEH3R/Slt1DBo11IpdIEivsR5D
mC9mj+vFRQM29A09kvTYOIt3MDEhFUHv1fnR0ZLlrdZkphMkiwFQqwn/mNwOhEdm15TlJRxh7WZj
tGT0qUEgUws1v/a2k1+9yNsTm91cWXn8gVugibIueSpq6kRpUUdXbMGwWc0b7CCsuH/2vOIvejos
J4eAdotBkXoVBk7g9dKmAaLqzjEAR90rH/Kx+HD/422eAaIWzr2U6lvTYdAf8Fo3lBbu+Af6whHt
0bIzvFVShMfHPOmCIYu/3R9zaw1pJOlAi6Ea04e8fSbAqmizgyT51RRRd5hGvfLrhdXMQrjCfzEU
TQydq40kdg0jq7g5c3TSSEGg3wVCZEWQd2pxCdGKO90faqMegD4g1UL0RyjBr0Gf5EFtpTakaAip
5udhwC3AmYbsNCEtcSiGKf1C3mV96qP5L8qVv5BGUgXRkXTo2/WcZmoUyPNzgce1d64Q2zo4ySB2
0CFbNxcNfFnnl6DWdc80i2JtslxOObBeFEBaRb1kur6Hm9jaG1zGv8Ilkvm1XrquL/EMuRSu9aiK
6+K2+Q+v1I2j7czaX2x9ggew0vQCqSetlk0TaktfP1cuUVW4B4lQ8RNbHc51X46nLMMfr6iqdIet
tXXeaHYBw5ZRBO/A7beSqrhxq4LkUcJpRLlRwz4HDe5jZinvbVcAq4dG9BeHAOEDmbpya4EMXo1J
sSLWMQe+OlpkfsiqNglwEWh/CGf58sdngGIR0CEUd8mG1uWiIl20uktBECklGkOQIMz20Ugi7RmO
nIc1jRUVH+zerJcz/MppJ43Y2KCQzKV0jCyzuusaiZP2zYR7VHS1ZkCivtaqgOEQ91d3lnNzHOo/
NKMlmmgtAWlWoR03nQXDvM1qcCLW5JwmnKG///laklLC5aUCAHhglS3HBVIMizlSUsut5kqPFDko
USQ+bcrwimVGH3gRPLskr/fSzK0JMjsOOekf6cpqj+q1IuwunMJLOxTjCzScBlpEu/e8/bqWVmmR
ZM1zCOClA/RdDeMMGl0+DxFEpbWWyEeGrqE475ixdUyHKAkl+FZ/4ezSv2sXba4PbSfG9lzkiyWr
vDM2M/SDeu/A6gFL17VSS052yPUMgafQ95qrW6VnbiS0ulwdaoW7rviGaOg7opHan7FUgC3abugO
mhKzCZRaLJT+prJ2jkXqFaEP52NC9D2MJxomizE4gdGWRr0Twm59KvCA3Pn4RpM5y3//LXWu3Dmy
0gqqfWGq4rlTvBmo/bwXk2+lCBxQjRSBZgl55OqqrPooyrvc9i5ogdRBs1hlMOttfXXLuTpENgQK
I1d0AIJF9Ew/ePa9eBgvau81WDSle2Jfmx+CAAyMIvKzQF5WF9pkDcrIVeNecgUBk0MRgxeA9W0l
zaG0hWM/oDw0IN+oNvjq6eQoxxptlvZk0Nd3/Uyxp/Ry/7BuPFvyumN9YMQAsFp9B67eohVWFl4y
keSnlpbxk5HO2omCef8Xn1x6gTKI5PivS93FUoVIiiWcTkeNj1bfpEdlbvboPfKLrg+nQ8AkEVKI
Vq/LgrMoQ6NrsAOyM3r6cVNHD6OqZWBd2vBQL+mPP18/ituSTiQDmHW+65FHV3klvcjs2QzUFjGI
uhwxeBqz/M9fYMxUSd/5VjjurmG7lCYaJKkiBemyJDx3Rpcqvmm39dPYLZZBJBprhp9Z8Z4wycbL
zyUOr5ULC73NtcZ+hfZqj4c1WRJ377kdlPbqOiJ6DFMXsyEUD65zZ+zdWb/IZevvKKNCqR+lImK9
OrlxDa1dgz58payRGqeuohYfJDECjZTfS9IxaKjDdcDF0PBTI25/DK2L06rTANsYjTQkPFEzpI2h
eDjioQe0n/kDfOMqaNpWDEc3zqf3YvEUcAltNk++lgxzCsBjKGsMjpIQy8UCfO2pR/boMwa5WRS0
o91+UXuIHe86bxwx4wTH9ZDWresEIxdZFNzfXPIhWa+BDEuoKhAiI6V1e0k63NBJU9dUaJW4wuZn
drKnRtTeqXFSCrUaPe1z3+bmt9mqk/P9sbcuaCq29PmR5+OCWI2dW/C1S61BOVzXk+PQGP25SMI9
GPXWaaVaS1vw17u0rmRUBZ12deLFVpo0f7DUVgXPiM9dWFu4SlVGtlNT3Er5iQ3+/4Cr+66t43yI
Mc27dE6Fy2nSFYFRLdHbaAYKx5883xQYl+Vg9nw9RN/LSWgs3F/azUnLAIz3iP7zmraDmSIqKtC+
uKIc/NYJSc/S+TVQR7N7E3lVuXPHvz7A4GYZizCaKBqQ1e02qlIgIV5KvAKpbwkqnBvfLMUyBR76
RgHdNONZXarx5f4kXz8st4OunjpIa8C56CFf4lqbAg4ztE6YO8E45Nnp/lAyoLw9JgzlyWeMtwXf
gFXRyHZDAAod3zRW2uj9HHpJgItsf8paxMP83O6q91lE5c9TOvTa7GlP42VrqpJNyvuJTu8rfXFW
F4xHPwBbX1rrQzwv5ZM7NPVy6ccsU3de0c3BIK+hqucgm7HWKLL0CcoVohjXuvbqq7NY1YPihPM7
KgT6zr7ZGkqXDylYDAo5a+jfbEbCTNscGKft1Yc+dfF1g6J17DLzj6WBycsZBB9516WZt1atVduy
VqMe4ilOy8qj0JT8v84Y+4MjjPnj/d3y+vTBZZaxO8UFKv1riywscBVBzwPUHymz0vFcWMYUnbJw
yg6e7i7H+8NtxHyMJ485iR1yJ65c5d8i3bZLRRJNiOSia+t+HNsy9OclBHerFNpxHAYB3d82TthA
iAPegtlTjXNgMGeasVMHef2aoPkKQh24ARWlV5QHO5/iEcNRkJxTn77zKssLDJuU2kgVJzBnYflJ
g6tpU47W+501kDfM+oT+PrS8oX5bAxSOcmscRHZtFlXtgLt0dW8dVSvL3iwu2nx+jeXu6NOPh59b
aK1xHUi76uuQh+qp42XuWb3G2NMW23gNftlAcZbguKNjunrkZgTdupGywhVnX9wqy84+98qSnNJx
Jkst8vrRGLv00I+jy0dr43NaTerOI791ygjrmBvldeTz5e3229p0poZHBnvkmvWWE4Rlq37RhqEP
bAwld77D1tZHvo3Xj3RQZ1PeDjWqUUN6Cb8mq5d/USoo1cBF+OWgdLXzoaQAsnNXba4vAQwjoTMN
AWbVNDBic2yIHONrmA75SY81Et9EFIY/aKF9qIzQPFptnz5Wuha/tRqKthj3tP793bc1ayIZiUcg
gCWmvJ01EvVu2UVTgtBp6n5V295+O4qsPCHK0z2aRHB78mKbA1Kcw6wAZA3rfDugo6VpmHvcm5rL
1rIKNX8RCt7pzqTEgF1ceydU23rfaerxAspM+pUyVBUPmVG7ULaKASEIZ5pwbyvBzPnlkApy2zE8
tKlp7Dzwm7PkFEoQKHX+dRUkjgj90xF5n9Yb5y9zHfd+qcTp82SFNGpRODrd/4xbr7xHhsrNBXQb
bM7tqupNW6h96cZXGGIYnk4o3WjF+EXYoXXxQjzIwVlnAdbPrV/m4r/7g2/tZHluqO+CpFGttYeI
NVZSqBWvvpAeFYaukYa4pabBsj4rvb2cCsymrnqrO6cIT+o39A6Ml3JcYmfnTZZHdHWTSoc6qbGJ
vjtYuttVsBtrjvN5iK45NQ8/R7/gA8b26k6YvDkKMhxAe3mUURu5HcVlhd3cpVkkksb4Dxrpp6ac
zX/vr+kvKuF6LkC5EP3WZEFybWNiUPhohjIhoU2okvl2my7f68nLvmqepFImS9K/GdS6prhGseCq
urHzmTOcZzjaznQDIaC0JqXvng+ixOHS+sJjW/q4JBJoLvaM7WwGmbs/DOUojX0rbOD3nne57V5N
AsyTTrmT8GANKs9ljz8pNCZhm40XKFO8PKVz3Lnnqi/S+dS2yxQeclvvP3dD3TgHRR3Tx//j7Dx2
5Dbatn1EBJjDls0Ow9Eoy5a9IST5dTGnYj7676L+xa/mEE3IXliADai6ihWecActyupvouujN3aV
u0VAVFAdGYbsHFA0rEkyfhYLXsVUIwT3vLQU0FiKGC9T0xmXeB6jf/S8Uj9M5XKkmr+3aRBTgwXH
Qwp8drM12TSOMiDzHOpwlkNLj8zS76FYvn+8bXZUD8Dm8aasaiFEMtusGGEdJaYgJsIiT3PXh8ER
f4sj2/wiF73JfKWIkDKEZyW+6b2jTS/KbBQ3xIHa4bQ0FIfeGnOVOWe9WHMgCIHTX7FjgxMw9NIV
QQPaD79oK3dbNHyG+SsSS873dkg79apN3ACB7aYNxsJLUXyq3AhPZ78bZre7jSgreOeqr3DktaAq
uv6iwgC9jJNptbe5c+fFn82qegYc5wl/HLTsUxQ1nRJqKZTQThb6X2qc9jVl2l60Vx0Exd8Of132
bxfDZQa52grnLGuCpzM0i0Z8OljZna28+uWZNJdWrOj23dKXrFrmDj6nOhuh2nj221HK8vZ4lJ3X
ipYi22O9x+BPrdv2l3hn8JIKsjiNpDqt1Oe2Hptnu0xkmC9Z8RaWzBevirSvj8fcibGgGIKYgBnG
u7x9kbuhljrWX2AFU8ytp8IsnhrawwFCXkcc5r1Th6o7IlQQw1Yxm/vpgR9M82YBSjQ31Y/ac4cX
Nc7mT/h+eO8i4ZX9Qfi4Mx6CZj9TDFBvNHDvx5sjVwA1KUAPRMas+5ox1xiKle5I5ar1ID1AC1LT
L4/Xc29QgIq03qEbc8Gs6/3LN8QyPW/mHnR1lyjaeRn17068SN+ea8Qa6+UIrL/z+VZRoFUuG6FI
a6uD0TiJhNdC/6Jvq5FIXKy3OXVDyzxViZGeH09u5x4z1x4g3w4pKuK4+8kJ06iF2qyokKpBTUDF
ow9IoXHwxK6HafNuQNg2VpAEJDTaiPejGCY03tqmX9yqNFkuk0RP4A+nNrNnb1DNGL1Eu3uevXap
znVbCTt4PMmdJYWPChR/9fJCm3/zwmPFakmUVpSnZjSbQHdkeu09MfrjIorfHwqVLRPqKQr9BhJz
9zPN5ZzG6IaBammG6uKQ4r7kGfHTaSzn5OAK03c+HmgwMGFU/8GGbYXVIWXair4Yeeggx1yeh0iD
IGkvqjX4ljW0tp+Qav5oeyf5OymKvkBeZJgy2m65+b8sS5sX7t56CYwWrt25znSknycRrz6QSVv5
kK4pI0PwBqngwfHWee87+V0bdPUfwxV2BtEuHT+5uG0d+TTvTYz+NAYOBPhcnmuK/cuRM6eeMsKk
ZGGdeC1K+HMdRNiMHFzOe6MgMct+pGlGvWL9/7+OwvNkTYJE3TKX/FaP7nLyjHkJHm++vVHA5lKN
IIrlHV/Pxi+jYAwmEtcY8hCoYPcmgcZ1klU3/f45Brb6/0fZ3MR9wzCjLvMwsYBJGJMdX3S7UQ9G
2TlIXBOgx4hkUQDYQkeBvEO+hLsR1oWqnEaDohJduupigl797SsDHAQdNHrOqGRTS7pfNjrOk5RL
moVaJJL2RMrRniO7cD8O2IWLwBgt54Iu8M1wsvggk389S4ZFTnVVBTDhzW72hUfIaKuTmYVLaZbY
PSWqb5jDHMZKPx9kOK8vxnUopExxLFhBO5uhYgTgSlLzPDRiOHHXWKayv7TO5IpTXsIn/6E7AxRb
szCisJtmKJyPN+fu+IgrUCKkXofMwv0qJ2020rRmlbvaKp/NZRRvI9mpviut+FbEU/q2aDz1AndL
Hoy8u8ioytBiW4/gNrDtdKeDXrqOvKjacqrxQvgO384SvqvXR/v29RkkjeYFIp8mWuGtvJ9mOdZ5
L5H5DxOybR8WZPwGAY3++ngxXwd7MPkozkOJBov/CnKSGuVIN7iEcousXYmC3mQVAbR8WflD1HC5
NnEXvdhUZ446Szt1V4ZedywCwD+FgO8n2Kqi7KWRFWEFa/pLVLXTS56ntnoukJj6EXfW8KGTpROg
vN8/Zwa+fqeszKvct128xv7Dp13TFZxn3bV+sbnxBJDrFBp4TgG0/tzEhfMUW7EeoAMbf/79Fafu
RFCBUQaMss32BYasd70dFyHQ9RzhNU/9MEN69r28lp9bLCwuDljJg9b0TnlkbezTBFlJ4AS/m9dJ
Dg0F3kIUYTlU9WW2BZILmjW9H10cVXpH/2dueu+atR3CiDmO1RRGjjrGexsaihlFPoorq+Px/fdO
lDGCGu9kYUsV/do3rnFKAf6eHy/v7kxXBRrcP8k+wU3cD6OYrtDUyMrCyWvzD9iuDp6v6pOX+rlW
x9plmsf5DbiT+OzaSVH5ZW2PXxYcDo/Qy69jcJ42akCsOLLL5Nv3PyTSx87sIcaGGK5ki18bzvi9
ziBY+g0auOdSy44O894KU9NExwu/auS2Nu8PlWqtsWSah26lLG/NsbFDXI3bgyL17sH9dZjNXmp7
/IN6wo/QNHLjXUqOH6I1aHyb0Pd89tqx/cflWX8eJaCEUzZGduP3WTJkp1YfIHY//t67c4ZdTpGT
2PXVxp6orIqiifjc0rPKEPJWhP5oInoveDzQ7uekOUsMAdjxFagzVkeuT49nLzL15mIZ/5hW8h1n
MP1UeijGPx5s51qGduKuseSKON9Sa/pOnYSTGWmYjbqefs6UAXpe3UHqf5PZTnTFNqF6UtV+uj0e
d2eScOiQElkvC5SS1v//S+DXmbNJf9tCmF32gKeHhZzhFKWUzBI9k8962Q8H1aK988pDzlhEE3Tg
tjcTefpQJy1larscKcz7YzPqzRtX6RR5LjA0/Lio+mBcRL0I9OkLoTqhRPqouxSj6MzPj+f/E89w
n/XBKCV6Q4hnNZjctqplY3bg7mQaNkPpfJgqM/2heAY8d0BEw400JbGueawkL9Tn6ubmdU5yJiXu
A3uSyWe5xPSm0Cc5iO72Pgt9QcjpXN5QEdZD8MtnQbdEz1iXJHRBer9A0a2CWm8HQICVeBM7/aEo
0nqEXy0DDAGwCJDhwTNtBuQOp+WDfo1r9Jh+xVEdDMlsvmnpo19bx26CJs4QNpl1ebLxvj3h7vuc
KUL7i0j091l8wCzp/kEjWD/LFtWPdn5vmpSlwirOBivIe1MpLpb05j+a1k2CoTflk1droj+4WnYC
TfBcSAch14F8kLe5TsWINURW0I0TIioCcynzoHUvWnG28Lx5M3TeeyN1jhzZ15XdrjzVIkCX+MNS
vtkk4yCgatcZPFqAaoRmSd05b72lOuK37USyRO/k31SI2E/belvs6YVHboewp6WsYAzRXhZtjoK5
wIX38ZHaGwpYK6V3SDqgZDaRVQlQB2VW9LW8ZYTT1XTtMiA55YHfKgYMMR+PtndSmNFqWwL4njzs
fuM2CmRjGStpWKgTznOJ0JHpTN2btyTfF/BiwX8Y7me/CSMyvAu2WyRdKjNp9TTUZdE80b53g3I0
0N6QeXZOI0sehOt7i8mHQxeVlh6OCZtzWSKT0usK4w2jjMN4jJZzh5RMUIHkPQikdodayWtELiuX
ZrMRc22alQR19VApiKPqpdTP2SS1PzvcpQ5W8fWepynBe0PBi/sNJuv9R5NSeF5aT1mImD0hMcny
We+geD7+VjsvDcOY2JOC713rXMb9MDAibDa+zjAtqgW45mZXMjDzXHvCRabAcN8j6tZcHRQ8fUWb
zMA22/bgYV+D3Pvjvf4GGNAE/t5akLj/DVPa4UcxEwRbVs+G4Ra/TYMyv0n53qex9ibL5z6vfAzM
MGiYU+fgNL6+09bxac7CkgJwvj0faidsFPZcwiV0VVLfttvnzJXtWdC3PPUgmvyhXuYPnZMlBydz
9yODxKXsZyBssq2PdZrsUWcvWP0i7s4LautXWZrGb+/atay/EnfZtkTA667+5aUEJ1smTYZ60xQr
EVA6TT2NreYEQrbKf1jKlddGn5ewE2jx/VBMFJX/rmaoqKtuo+N0l86aat9RFw9C2KReQIeOF6uT
OL893sqvzyazhMFHARBI3atdJIxhKBXDIjwUdjOD/EqjjwsiZzJQ2hbU8ePR9r4cFQ96hqvsAQ42
9xOdRJ07uEynYYTJlOFjZuJ+btxOHgkg7u1NwKzIYPw/zudmnMShcb8kVUpBoG8HNMnq7Is76MuA
PIY7PdOuJe3n5+XCz00jOkhr9taUF5fiKm2a15Rvy0mioiqzNGxVvQiLbJqCzrXyW7cYRwv60/d5
ewsQyAFV0FZ8xrYm6ZhDXndekYbLsjTZR73oJrxsDLGIQFslCf/kOyj9zY4GbQjhnmA8M6ajPgcG
yDsDPgpKZn7imnUMZhIHgJlIXj9PlnTlLV8W+bWb9Brfkb4eEFqcI5vAeZ6Sm6oORuQvsxkbB/fa
DpEDW2aSeoSJKW6whPebBFs3rZHDkIYxgKx3jaibC94k40kp1fhSK0V8Qs6mPSUoPby41ojAEkya
/7ldDLxPQ3v+97cs3X7Us6ExUIbT739N2iW9sCxUSwEtdm+nZVBOTlE4B5fN3sFYL1GArWu4sS3R
oXkbl50L8qHImuHJclrlhhSZe1RI2NuZsKVs1Ps8ArYtonQZ3KHSbKSQ61azg1hN7JPs4H96uXAO
6N2vwyeq/RDDEN0C9wE/437duClHaC4IFcdL3b2gwa5h+05pc2IjBovhzv/lTaaZzT88yyzlJsro
swmVPxT+6C4b6nckhebh3DnlYD7nmlPiIkrRvPFzfKFy3yuzCsHCvnTfqVkHK+rxntlbZnptq1Io
UchrMH+XCMWdUQyPoRwFrtlGYZx6ziXF5u5g2rtDQXeiv8eISOTdL7MJEAXCGRjhCiL4EGi5KrWX
EeWtE0YrtIofT2zvo4Jjp+QGCoaHY3MYYmxMVAcNo1B0K70KfNSzSIEreElk/gDReYQV3g20mBq1
6zXJQGL/fnp6jWY3pTlcaqJRz33cSvJnozPN+oaO55KdxoqCAlJL4vNcxmlzrqNW3LKpNo5qNjvr
DBrNYh979Avs7T0rbdceDWSzKKMs06nQFtxfQCGkt6Ecm99/P6jUr7V0an2ILG12sp73fGp8Y0Kw
0vrN9tL27DlQ9DINSsvjD7pz79ATJgmAlGGBKtwMJcbWjKEqsn2qRb0WhawvkRodkVt24F/QiVAI
cTmWq+zR5jMa8wR1GTZGaKMLavpYiU0/8IDS/gYb5b41tLLCB2KM9PK5r4YauUSj0adv9sKpOSMH
Xn+pWtvOvox1OmYQkQp9QGhUH+tbCvpx8FMS3dbHLiNb0T+uczbnGnvVx0u1twPQp1lroitFY6t0
jGU51x06zqFiG5j5Nq7mI+Kc3TI7tw4O9c4xQ7qNlSK6Z3tvv0oxJMagj0keVshZv2hK37kniqH1
X0mvTBfDjGbt4GDvTo7MmoYF5U/SiftzFncLgh8Fwa5uqfNLL0332iiig2bRewfR+05sturkY2VD
zAn2YvMw1HO1DNAD6RO5InmvlF76tLSZXV3XLPUF6h1VuSVtLjVMzSN88N52p6+JcC2QJIrpm7HR
pQLnUTB2ghTIGZ8t99xZSXcww73FXG1leMy5KIFe3C9mZQxa1K39Nq8pGtsHA2WhPqyk/9qLmV4f
78q9rUJyAnoF7phNtHQ/loa0LKrqXY6bmp2eEz2unydFfKz1oQpKxx0P5IX2hjPJd+lCrNyCrRLr
iH5RPYLFC0uwc4HknflD9LWOI+CQXQvDOmpx7S0leTbRF6oOFLE3JR8aPbxDyOyFInY+LpHsn/gv
Xzy9OtLP29sZa7FnJbGjG7GFwZKTocgCoCtUoyF61uqhOaeiOGo4706HTJGmCgU5Dtv91wKj3fem
S02pm4Vzwi4ayaTaM/0FR8UvjzfGusk2icHaKwKrwGMBbHdz5WZDBZCqzrPQbbvlonAr0iOL3Xel
shRXKWX2lDeRetAc3F1Fj7eL0j+35PZsl4D9mkZkXCMNIbIlyDnUtv7n8cz29iCwaJ5IWgarZuP9
Ik4Qvlod4m1oiAGYTt36qEjPFzEPTaBo5cE6Hoy2bQKaTSkBtqCzPFSJ9abOi29pk2XvOw7eqUYn
8vx4cns7hHoKbexVqogc6H5ynj5DzihFFs4DZIUeSMJJieGwiqrTgsdD7c4MwxIARjoeUNs7H9/c
BX1kNqOpKN4lMfT8pkvRnZI0Uc9tPA2Xx+PtbQ6Y+dQPQYJSDN98N0NfPKd0qXLgH5tf0Gmqw2gV
aX48yt4CUo7mnUIAafUEvl/A2pRV4fUVKnLu4J0tuLznmbLgTfR6+x++FV0N6o38W3uVcbjUZ/PR
5jIUqZ5cqiiJjUCZlumMlvRQHAy297WQ7WFbAI2Eo7u56CuxOK0wijxUYnWgAR2Pp8RBI1pdaN05
lTxCqOzdH1RogDBgSUYYsq7zL+UvUCnQV0oesdkryi9t0Ukf/drkktRS/aJi2HnWE+UI4bozKGHi
iqal4b52zu4HZR8WbbYWpSmuyLDK0S/2887uTrPdiZOtFDjB9a38+njL7I5KH2rVl6IGtiU/Ko6O
DYmzpKEssSNMyJyvOf2YC54zzjMSICXuS5X2+/sU8A9sCCo3/LN9CurBW4Y6bRl0ltnbvlzij6mW
ZEGhT+YBmGznSJDv8xKQJvL2/OzC//IpdSc2vSHC525yYs29RHbevBMZh+ipsklpDlKKnY3KfYJo
FtQzmBJbNvmEoUluxBF5eJY7fzdxE12HvpFXKxkV6dNvHQ8enb3PR6ZNaobgIVqgm0eVRVzKYcCG
EW6dckoS7FR0E5ldI9aHSwmS/mSq+Ag+3jNr4LF5XolHqaCshn10nDeD6o3bDza26mFTavV7R5ve
kr7al8TBO9OJm+Q6i3K6TthAfX488N7HXO/QVZ2PIHPbt9HKts8AplBcRB4sPWFBQT+/GKFCDbYd
/YdviQ47JseQsYiK1lX4ZecAE4himzJR2Dui6C9zL8yPtVHH1MAqaFnvY5DN7sGztPNM0JgG/Ih0
+k89l/sxsYXFrcd1odStfQ3bK/MXVxwC8PZGgVuyKgKCiKaTcD9KajdQqzrq3k1h1UE2r+XGeigP
Lu0dgAs0NkpAyGhhncWMNsOIfKyRf87CwZCV53coh3z3mlp533IK01OG9EXpS/zXkHjoEzMQwrTi
YEnAnKiO0R0UFvZ/DvrTeCkQWlCVu/85XLxVAcCR6MIA9SGGqjiVGJ6/0ZbS/rPWqvpriUo4lihK
ccvpcQV91nQvYkJ18vEu3ivywtAgjabgSSVpG57G3pRzcDWy6TyzWtzTi+LWRYN9WsbKqFio3AtF
Ni9fhnYUt7my5ncoJqsvcTsnLuY33e8TZteKlkNQTsOXyHITnWDhay9lRZ23zeIfOeo15G2p9FFu
1a9jqjQH98fPksf2All7PZSSuCcBgd5/Csk7X4mcDajiFjCdF+HQ8LEXuyjOS1NhTzEkeTyGk5FV
GlTH0f6YWl0Ma9iiln+anFr7U9MECuuuO/6rjnGOlYHUh+6EYbt8yepI5FBDkUP2W6zxnOuwTOJD
ok2didt8Vz9HVbaoftWlIoU9IquvZltp85XIDQMG+mvdN4rSTXyhpN7+gc9iYvolvZM4mHMvcW+l
Zc9JUGiiet8WBdy8OUZu90+KcISS0M+X89L1prhNTSW0P3W9mz9joiiPmqB7x5i9DKiVcI/O7+ar
ofgErseyic61dPloOU32LgZicXAN7ty56IhgtUopl/7HVlQLMRR7FrOByqWdjGdpuD9mGXcXso76
4KneeVaojq0ieA4OeK8AKiKrBgcpC7inRY5QjRlX6fRUuDJ/qyJ2UfsyLkrAOg1+JLOWJsZBiL43
/NqeA4yNOCSR5v2mFItby5zCT6hQv6ZzDU4obWR10TDOuKGUZ19b3BTOegx29vGFsLfEqGqsNwGn
D7+m+5F7IbR5zgvaBWo2n1NHcYPYibJr1XbVwaW87onNyQPtTdkARiFaYdv8EWmdXE3kKMJskV2o
ql17k25RnAopps/QaEo2ujlfnRhHR5/u8O+TNSllUNzlmqGYRdB5P1XMMEbMylUYt0N2hhi0XJZu
gd7UySTgyx4s7E50RHcQYZ81mSTN24yGx3uFKmYbPZWphz6WYg1vXHxBTq3azkFGw/kcj6r4/Phr
7uyjVfsM6UhqUogdbL4mhZYMU/EUeiGiIm+XZJFX0HblJVfq9H9pTTcGx6iYS08TBx93Z7rUBii6
UcQhadnqSMaR1rTlSIdLr+MqbDW07vQp7j9Q+kBpYxAt2qrZEcB+Z0cRxP9cZPo9rwg7TY4lT+/B
pix6UZ+9JVeDDNHtPxvdyC/JktfXSZTDSTogvoap6v96vNo7Z4c41EFPEirUqvtxv6EqZ0gzaKS4
xjqZSgha4gq2iNVkezy6n3buW0CdKs1QLieStM1QdTHNrjdna5NtqISPW+wQVHk5HZQZ94ehrsKO
5WncinWkcnGJPgANWuNSFn4xi+JbGVdHvhLrr93cBMyGI03DGQrZFkIjVtkbXiV8EmPPeqndxrsm
0tB9aXtWUI3LUbd+d1o/vxPQBKqn64f8JZw2RiyovJJwuuyUOkzdLv805cNRt2V/FKZEQkvNdCu0
1Qi1VzMsF0IpLRwKxKxasDFo0Pz+q0h/wl2lL1ZlzO1snBQuPACgODRGsxP+oFVkXpUjYT2PCnD4
x5t8b1aA0deQCZQciMb7tYsrTU+LBqhaXhaK39bgtOP2ULhw7+JaZdDAZdMhcLb4MbvrIe4D/AlN
YShvOVNOkCIW92ZxM+lLZ3ICrpXypGnT74t207umtABsDI8zDtj9/BbFg1WWgdbUFlqYc6Xmp3RR
+g/wC78+Xsm968Ii6+F0rfWOrXwxW8GYiNmSEJPd4a/KKhtmlsjPE+Dpg4+2d8C4LThbvLTsxvWj
/rLhU28w3KTDNhhHVPoRrRd2ep6f7HL5o4u7Px/Pa3cwSipYdZJq87DfDwZf31WMzIzDsRfdi2cl
sV/0qnupcYA+T6zF0+PxdnbkGrFQOKWYj1vM+ir8MrlkMfV8NCoUb4p0voB8nJ8WaKfB41F2vhaL
BwmDawo20dZ4JOnycZq1KQ57HXn6SeJFY9MVfNPL8Qg8ubP5ESa2qapzwmDt6/cTslWcezBViUOz
yD0zTNUsTwN76dtb5Sqe5VcUO68tm/QPr1nsgyt/b57sRU4dXQvo3JtMuTQqLXZw+QmnMW+zIBoL
7VOUjmkdqLE+Xx4v6l4iTNYAh4luJ/38bWFDyUVU2o1dhjnf96zNRhRk6pT7qdMpl8HRo1uieZ9X
5WNfsUrv1FBwDdw+OziKO1uWr0r6tdY62EKbLYt2fRO16VCEuV6JpxJhndMERPxiFR4J1JAeBSo7
Xxi8JIKiMN7XIvJmy+pqpZgNAUI4GpPaBo6bxF/VSdFl4GjRTPiS2O9kFifBrEPkerzmO8dlxfyt
CTaRITqq97urcUce88gsQlmA+OMDR9Z7gsLuSJJpJwKEDucgegWymQdwO8di6SwFPmeYj4NA7niA
RAs4/lxKMH8NwuYn2cri9h8mRzhENs9DSmh0PzmR1sirtVoZmpEqnwuzLZ7aMW0OssO9qa36h1zb
cN94oe5HAf5p1pkylyE9IuuHHBb9FmlO9pdXrzWTQaAMFfRjdgQV3/tySBgTW4KsYvjN0YR3DcQw
ikvq41l/zlonQcNTHw8AYzsXAIhNgva1qEpxc7OEESVw+Eh5FapGXak+QB7jrzaV1YD3paDG+fiD
7ZwERHw4eVSpiSiMdal/ubybjghtUKIydKNBF4EzGDFeoKo9fJWeFpeBY4BtPGHq2mvgI+epsq6P
f8DOdD1iT3Q8wFIZ5KH3P0CXQKcR8qSfI9A/VYU7XxwjN28kcurBUHu3HTsGwR5A08B8tngSM9Iy
dqjLWMsE/2TpzUz1QaW132TspXjYNVa93AauKLQ20qxbuRW6m1LI7oTmKxC/o4Pl37n4wFFZPGdI
tYGv3lx8Coh5m9JNTgzX1IGFJukb3Al7DMlWr3JI2QeXzw4bC9sg+MEr3YHK56sL38oF/GOQH70X
dW9lalvvifkb94J960yMEOvT4lML9dyLRDraDo3cbj/ZdYOG/dg5evo0e435DOQdVczf3wkgsIFh
Q9Hjz81OKPTSKe3Ky0O7cstzPCmItGpIneRyUg50Ifc2HaoquBatjXM4cvebTtHdfCLOQMHASP61
ItN747b9cDEoCH75/UlRaP6JsuEm3t4ZEwSdKNGtPKQQUAWzmiRkVejUFfrsHOQheyBB8C/wIPBl
W/n0m9QgVQZrjpOmCLs8Sv8ey3b50I35Evlj5mVP2uiZV7ttCts30wKhHreyzmNHSfVgT79eXNIG
+O9oNvDE8a7fL26qlYqXVkYRNoY2mqcyyfssAOW2wtlmvT1SG90bTuM0/0zzVpXP++GqrB9cNQb5
7azXZZXN+R+zbX9bytj47ccN3TaufeLQ1RJxm+gN/IYyQsQ+1DHh4pKMlqemyo9I3evy3CfjjILF
19orAfi25UsCvByNwU3oTSDj+4V9ot4qJBj+Rj/CFCc1tvvzoKJVf/DVXt9ENPBpA9FTArECZOt+
GTPe6rRJMb1PVLt5uzhl+m6UlXxrz2YjroORaPrl8dF4/Zwyok3mTK2TPv7WNMOpWhIzy6Rckwgr
oCZQBErtaAeX/t5yQoCCcLmWxqkp38/LqLjsJA37UDa5uLVVpZ3nonffJtizXSiNdp9WVdDfP4o0
7tkoPxM+lnRzFOOEBEVbyGKTtNT9LOLoLV6P6TJKBJ9aBHL/HemXPml9m1/QMhR+Dbe7PPikPyUW
tluJcBplBJM4gr7w/dxXwCs4VL5pmiV5e8qgdb9pirGY/cVoJA3aTOC0JBxEfy4pp+czXmSF+N6K
KgYyrss/BxtfeLXrijbo7GYwrq4jxZqVd4vtL3Flaj6ibwYtkYka28XtPOuM80YtrwoqhudaumZ+
EzESOxdtWsBreFpSOShY1anpCwRilYOvvbenuNhJnn62r7YMoto1R7YB3StK3sU1ir3omTjtqOKz
hs7bdV3B2LzXrCB50/26AmqZNVwz0rBWlLm/zonp3RRih89CT23voneDqkLNj/OPoI2T/qRj3PX+
9w8PkthUlnUDEui2nI3MoegKPYYoEQ3iyTAULRiRGT54J/cuhZVDAJ11ZbZtm3M9i9x3OBKFuiuW
01xM/fus1VGSF+J7moPweTypvauc+sharvsp2bue5V+C0RJpG1JiuBKqxn2utIaBDVHsPnW2Zh+c
jb1rATTgei54m1/RWYBOG5w4Bxx7nNdB71ng6VFxXc6JY8erPnUnbks59388nuFOv5cJsj+hthCA
UeC6n2I/K/WoVtQWhNVM0ckFXXSapkh9I0D5/msVsqVzac7a1aLr6/mkxWZ0bpbFfYddmUIfphTu
j8e/ae/MrAnNWjkn4dg2KQoUI912HuJQjonxPRNu+d4cYudgwXe+LQQY0lBwpSgEbx9PxVWgpbRJ
HLpWF4XOiDaNpw/zi92qR2YDOxNCyWvFRCJQtQJT7tcYwWoCPAXkxFR5n7U+t19yRN0PctC9+YAm
JQ+EiU0jQL8fRBi53mWdkYRwibqAEJAGgL40z9YwqgcP5c4p1FA8cGnmEKqSLNwPpcdZPTcr1MUc
VQ09+mV8N3Z6/OIsi/6tVAH+P94Q++ORXa9fivr8OvVfjuHglLqyODzMSo6MYpLYX0t4BLeBUuU7
1H/dg8dy73MhWkYxm5wOGu3mcym1N6CPEaNf16o9jXJtOot06Q5G2ftesMnX4tJq8LFFeTZi0WQF
6zKc5hwx2t6ug0rRtRNMsPogg3+dU8NWYC4URfmT6tr9+lUoNuJgQjM+bq35R4Ya5annrbtNfd6f
asVN3zh4Tb2nJ3jk07UzSUjf7HpEm1d9h83tYs3uAgEazTJs/wbDnwAMoM/n1dlbU5Te0Tnb2Sd0
+SjyrIVD4ovNdW23xoww88oiUOfkgglE1Z16E/hGmUml9dvS1A9UO3a2ik5RlpSN/t5qz3y/splh
LOWU1EW4xEp1sofSuK6ONefH+39vFbk/4Kytawhz4X4UW7EgIS5JEbbSpKAtYoJiVCtOAPSPBDH2
hgI4R6iIbheNxM0SIojVe/iUFiECXcu3QZ1FdKL/Zn9NIOX983haO0+eboHQtRCzW4tzm5h0IDAz
Uwu/1Uof8xdtGuf2FBVS/5REelL6k65VKKpW+fW/DEucD2MI9OU2sehXbnI9A6Bt3ans/Z6LpfaH
OLdI8U3FOrUoTYczWkBHHoN7a8ulskpFrc58W/rJDHlj+MkeGqfeDhJMFT+XBsapxaTqHx/PcW8o
yIdrGX2lH24Lkkpm6VNWODwGXWmh64I8ve/UZn4uRgPk0ePB9q4XSqw8bHD+VrDn/fYcOwRvCxs3
D3W07D9lPmk6dlDSebLz1npKl9q4aZCGXtIyNY9YwHsTxRx91cmg0EC97n5sE8jsbHZkFJYL26Vq
zOWsNklzSRJXHJz1vdvll6G2Lci8H3NRTxpNYrdIL2XqysvI+/HvYiQ4FjVx9PudVSqhK3sIWAoq
qttanKHIpk5KPAx6bfw3MYfoTS6TowSFv40l2iQPq5AKyShYKi7rzedDbiShqwDCJ6pjy/xcgD1f
Kh8CuwIRt9fVS74k0vGjSM+6E5I1Vo+BkKeFoony1LeMsixOjtYr89VuXLs+zcJSP8hBGn86shCO
D6UmbXEjKCYrUM1c2u/nJWv/zWAmpXgwtt5nkVllefNsRB2uhtuAPZFxWUlfQc47zDUNP3ivyCL1
FJfT+K+tli7+LZWrftXs0tMDAT7ywzCM0cdssBd5Hqnc1YGtT1rle6kY3iiTJ7tL46XGV7dUpiEw
s140pzI3liLIEerxAmk1Q+/jwasouKsuy9tJN2r7qR57QO6jAtb+5MFr/WFJkquPETQ67ozIzrSr
XrdSo5C0UMUd0KI7zUmV5acuUpzJn62ODvwCVhFfxbko5VuYRhgVN7mb4xzUVtP3AiVCVLAp9IBG
KcX0xySm7Au3lLO8k55DG8oH5J9b/6BCOSEEIbX4L5k2yfhU1KZ3LQbIIk8KlkTiTESrpScjU938
HKl5Zp/VQph4UJhCN7jXEkM5VUaavF2AB+QBplTyf9wek/2s51Oin4WitMqbbEzL4Us6E+gHi2sW
5fulauSnOm3sF3T3ROEv9ji172e7jms/b+3lq2tl3o/RXuaLN4Gh8/sEUP9N0ezWuZZqUyB9OA7D
2z4r9exllOMw+hBOQSiTW42k9oWViWAphkEiITCay03FWk/4QuXVOyPt7+SBNvdme6pHG2PEmpKU
vGXqoBW+yOvGDNrOS57LeZS9DwnU+0o5cHRP3VRaXxrPkqW/Bs7ui66MY2jV2pijOUwJ6KTy0Ey3
Ia7mxi81tzATzFFkofkdhc0Ghk89dkEOJqp50rLYbk41j0Xju4Po/mlM9P/8KFcQvxsMGswnif+8
+gw42/rj/zg7jx23kbZtHxEB5rClKKmldrud7fGGsMce5pyKPPr/Ki++36KIJvo1vPJgUKrAqifc
YVDCGCymlZaHfChRW7QzWtL+jLdf9G4kocIC1LUb5UspWt0+RPCpr0rdLR+NFGH8dyXewotP1JaO
HEpvHi8iadrP49xZvW/WvfG1bvRFO6HAalf/4WipFwcdK47dutHd/Urt29ZdGiK8WJhrrUJH3Vbs
CjlFWkxpnk6BzOsf59brfi5m6f62Y5MjpRZupvslldufSu3yoIUoJoWPs1kbeP8pEbZ1w9iAmlTD
UqW/MRGEvvwCbf5KdC9JsWD1UzK8fQWQ1GzCJh6QvsTT88rdo12UVNUOgKnz16dZPOAomgKhA8W2
LuiIVHRLPjVoQDde9V7EYr5oejiRa7V7nmp3s4JVJHsPBLLEl5Bjb2cFhbqMPBXSXjgNZVCU0eJT
/7JOuhLu+VJtxLEsH1ZmFOkRvFnTOZN4qbrBLenINlPzS9pz/asNNJpeuU2SJsWXRscS8TNSudsJ
RQmiZ2kE9VEYI19au4jUO7huav2QUrDL68MSQ0rVSwU0fCrWo5l9bcxeSdaTwaZ/4yXGdB6Bvouz
bQgizcZLxMUcS+1YqZrY+3C29o4UkjoQCQkKoavvpmyAx4GqSK9Wh1dk0Zut6uuMeymVvn+9sq33
x4dD+mfR01lr85d2ovbxQvlP1+DlZzq3ituLc4fnyM6aboTsslYi60S0aGmQ3u5gnYkoc1oYWdZQ
GO9A44efvMZz/y2oV31sOu1XK+p5Z8y7pZRMLIMOKavpUOJchXhd5k5OA5UIc645OXQSBl8nSnqc
Fevny+fzrozKx8ZZAWLDh0c7d5X4V7mu9rNwi2sc5SMvgfCK99xeNphDL+2/1WPtnYesq3iKZ/El
z8fZCF7+BXexGL8ALIZLO1iyuddnFo/R2cRglV8QtuUB73qerm6ZjCCvvR9j5BhH1xX5IQzLPbLW
XXQrLxr4UpQigE6z4rc7W2lJPEUNV+ishuKoGGVxzOt6PFuZs7zRE2veK+r8KUjdxJ1yRLr5dORo
ld0BqLDMmYHnOnQi9SUcfX2CSo4z9GRFgWn0LQ9k2LiVT+gieZVN2eTXaU7b73qWVu9VvKA+6VZi
zsEyw1x8GAfktP0ysbr4wfAa53PRdfaEa0SdfQclkP+T6yGYpVnwUBxHvdKW49QYy7+lUNDWrMcQ
UIOejFqOA1/b6l/4kobeB/AqxvdtTNHu6HTQSumywbD3iX9s6mug8/5posgSPnmBkxwwKk09n29g
7P2owirmLR3Y7GOLPFPoa7M7fX35uNxd2ywhwhDg1WWxlA7d7aaFqtLgj4q8fg3462ASijy4SDDu
HMrNUSTBVVo6oOa9+gBVJ8VES82Lq5r3Ordnojy1RbMnInkPhmAytGYQZ6HwZt1VSRNUhu0cLOl1
ccLknOfhdCTwUQORpAP7r4WHONfN5zjpE8zqrOV73DrGM5JZe9I9d5ec/CEUJQgBUfC6A0TZUyiV
DEFlJJk5H3Ey4glROnrTqiGCzFU4k1y5O3HF1pdPlQ6GBX9hEK5u1mpWvUWCQCiGROXvyCrGS6pE
ruOTaDqn0KzM71DE0qcQ2e49SvHGDStXnElz53D5rI4RR6vmI6vLqz3M02Or5iM4sxCHtdEbd9pE
m0MB6EZFh9HoSd6e2FSpyfskZAnRaJdapxLBr0AuQGSLe3r549jYRgJCFf08HitIB/JY/1U1Jp2I
jBmlnuvcedV5NrP6WmeOfdToNx7qJq4eVScsdwbdmB9oLJ1zQ0sFBJF+O2hrNDYh+lJckcTuvxsY
W56TdoC6l+iLs4eo+wO9Wl2h6H0QnstmGKjo1aVNBY1UYuTQtOSPfjta2sVu28LnSkCzOJlVvGTK
9Nhmg/vfRN8sqBOwdpmtdg8pxLazUi7WhXJYL8UhFz9s1D0do40n1aUaS9jH001zcrXfI5pBmhA8
K4nlAGWKhw4Pb72Y00es0apPOAd13xZwwyeRoQ6F3kY+P7x8DDYeNhwncb/km4KJsQ6OGhe4S0vO
fV30zH5UB+sdFhYIYU4F/B48UHaila3hJGWBt5syKq/47QGo7aZcaDsX19rVlM9u1SE9YBUIfdZj
flycuRc7A96jbKTznYRVS6sOKel2O2I31qWXFz1Y1dCu34Ijio5FX8foLllZ+g/2RdMpb/raORil
N38K+3S8wD+s/n15mbcOPptMyIuwOPzn1SOhCyVvCxOQTWF3yWMBIxGZ3LHxe6VIdt6jzSWWjDTq
jSQsa/B6katL42ZTcXXxZzo6UeKdUUzJH7w6ch77pXX+ef3UKPIDWsAXhGVeXY96LOppsgcosVHc
fWcka4ENm5qfrXGEYPnyYFuTk7UIQFNSCnB9XKVndYTfFVnsUjTnTMuWs9bozbkCInMYHBH/D5OT
8ASwdxJ/tuYo5VqZOeGCl0LNl3JewvLD6AlxTEzb/PLyzLZOyN8jrZYRVIkWLYRD156OawAsLKMA
RgEOG9q9yunmUIhJ4Zctv421RoYOwSb2NBLNuasrv4qn6inveoynRBJ//h9mZSIpSFmUkv669DDT
GsLTF3RUqpb9NXH42IPKzQS1YZ3ayMuDbURif+RZaR+QhHEcbz/1jJqZSrkovQ5xNBwm15gf49pd
dkKRrdUD68viQfGSZoS3o0ydnZg90FRkoRfjc7rE2VH01nKql24vt7uHf3J58W5RtiF15YpezSgc
kGQsY9C2ptfr0THVQ1tQHU3N05jCKAci5BZQrhWIvn5Veu1wrqoChdosw7cTl6Si8GkPDxeCp1fX
RORPk6GDvMUpfskv9a/4Ycw9ktyGbmIX5WgmxU5zBWWzh67biPs4pLDcSDfJ3Ne6QniM26loMEuD
4I0SrdrFvunO3cUa7fgYu9SQk2bszpgl7V2jW9ssYf8gCOFPc2nfzq+wcxBQPLhIhqUJHBJ1foDo
kh1ykVWn159bBJTBB8EA4JFaLWVnCyyy5C4T+sMfnnuUPkdnD3i5+RKSvUq4Pzxida1iTKc5Fp2D
D1gSesMx7dKFaq4af5yNJT1R4qRdgXpTfzSyhfLBNHR4MjvVDl9ma0Np1hDskMOwq6vnuB2jtAx1
ugElcOnHyW7oZtiO8q5Iqp9TKNQfHmJt30d6Dzsvx9blgNicDDokAmtt6KCHrq0YXp1fhTraT04/
JV8lD3jn8d2annyXeG6oyNyp7+P9oJdZXYDptdvhUxOFzwt9BAQQOxX1B205g6kRvieyPaP4reMq
MbwG1jeyK7Za197EaMftEXWyCkt9KrS5qP3Qc3rTB6Ok/3z5wMoDuQ6sYeH8sV4mFVwbXdtt5y5q
wWD8GOi0RjLVZ7KakBi5jc1zGYLG39m+zSGRycHBiXoF9r23n2Nc5xFKnFw3NJXMD42m/MpE7v2H
T1dM+juM7U47c+u4YEj8f+OtArY2DvXRk23wPtfG3C/1fv7pLfr/UDwA6grVHCQ9h3PNXaOEDqMx
NkCAVJXypDRQlEnVXh/EQNTg9QWRJLkLq7moTtbyOROh4Rz83bAyrH7dwT4AeKxe/zbiIEaZgpMv
dSr1211SQ7M10h5Zx2Eoqi995VIjKis4ePls/w/vMNIA4I/wzHUZSu7g3w8QPXVjyCl7uWgRfKyd
zHqO0zoMHDE6Dy+f962rk7HwgZMVD4mCvh0LTX+V5i96jmOsj+MDMk2U4WYltQM7yW0tUGw70Xyr
HGzdj9u+Lf0Ew6c8KHBz2+vpb1WCEGGQ9UhZA6W6dftjMNwoFbtDUs3qzAHayawP/xVZXf1s1aZ+
I1ItPGl510Dex2DtCF5svOhGOWj+BAJv577buHY8EliAItSgZWB++1vmrq1dRSM+1u04+jq0s3aw
pqq95nk0H1/ehL2hVqe4wg55XDzAUjFOp4dqGJoAxarirWIUe0njRm0EyoCD9ARpNuCb1XZ3BqbB
nYzF40wDt+RATRBxmlw80WfnBtDawxzv4SfuLxzQS6C/ZXmdnsg6CBB60vRp2VLbFiH2bGFkfSJl
VPfkgOWG3F7dDAOukxSKb4bH8HbDMpOGyxwDybKVPv3Vp80QHpxetc5uKKgvI4J5sSzK94mLO+Gr
73DGRjpJNiIJQ9YlJyOOHGvxKGGOozsfkygxnrpJKYNQKe03Sdft6RbcvxkSFUaLCbICvlFrZoue
NZXBm0t1Ja41v6u18Emf4uytbow2+CnscV4+oVtbCE5L+qwigwRb9HZtS1t4fddAi+3C0fk4KFr2
tle1ZmeU++8ArCyScbK/KhP81R2bmJQQbDQYrhMZx79I9YanbIjFk6FmOwp1myNR1obWQbJD/nE7
HzOM42LWS/bL6tV3kT5nEM7m+ZQ18R7OZmvpEND5v6FWkwI2ApfZAMNX4ZV06YTQ3iSi3oOubh0I
yDKyVSZN3tag0nQg5iXmR+F4rvtDOSlO6mMnET0m9tCdO/6f9y+fiPuLhHKPDQASOWyCzzWmze4M
LZzgR15brRG+HTtAbJBMeAj7rI19p5doh7rz9u6vPxNZf+WmVAeBwUZvcG2SLMjcBvKU4jqlcw8u
xCFy8nvcwrXDKOLyU91kGrenCgrFCIdrJgblDah1rKJwiPwKldr+ga5q1tLkK9ICRaVw3Dlb98h6
+LfQfEjqiCBl+HN7uFw9s3D2M2nOgAP5gIJUdpraMfyElNj4BiPp5QF4F9bWeVn5TeGqPjLNxiEa
O/cpr5x456P6o3qwXjF+B5rU1EHvC5OWChIq6Uco5nD3S3+wixB5t8wwr1Mxua0/xFaZBLgfFvNJ
maq6ClyB7KefaEbuHoA0mYXvhq3tHqBvY0c9YR0VPk+LFreHSrfF7DvFAu4qiV2K+qJvdXVnCvJ2
Wc+Aaw6wKK7AUlP7dkHjxo2rxLOLq0eV4GhSNzoNKAodnMFtn/QQNR96NT/GGJUQuFx7+rUbn5ZF
HYB2kMTGAlu9HR1jXg8TdR1i8tgqz5M69ifNyq1zW8203lx3T+LxD2lnNV2LxJy6OY0Eegqr88N3
pZRRhFFNiYXdpaAmeAwj8w3CoEdBgeTsZe7yCDe7OQ3zMj2WnavhTDRCszyojZ6+G2q1/RiH7h5w
/W4bKDKD2wUTJHk+dxycqrSxk6ejecFv9lvTmsU7qO+2bL1aD23dFs/G0gIJU5dcgrOsyysvHKoH
1L7okoNtlWDv222oq9HGKETYF0+BFFYBInumfzQ+sYziVOjYkVJA3WNF/0kub/aCKjM1ErgHUvIc
OMLtqML1FjdVU+/imQgPvuGWh63WTZmZPZqW8L4gOu1ejSUfEt9u3ebdyOLbPub2aRxkyO09c65U
5SH0ZrqHS5hFH0tO81vVRh11Mbvlkadc34uj704sPxrF7z/0HjCMa3Y5xWoh8kpxL2MTf03xdDub
TpSdOi6rQ9+ZzU74ujEc5U9guKQRNPXXgtz48HVhDGz6gl6j+BA6XXegS4xL+BwpP92m/fTagwBb
iqq11BSjWL7ufbtOpI4mjrCXyigNmlpZOLwxRv2bkofmuwLtygdgof355UHvAgYECQAUyXAL0DFy
yKtzUNTNKA0iLsCY5otrNu7BnNHFmyZk+V4eSh7k1ZEjAeLKQdoQCvVa8m8cKhGFneDI2SjQBS6q
j9GDCTrj18vj3G+bSUQOxJgnXCrCrWKg0eJrol7lXJopd4MUEMHFGQAOhUuSnPq60XaOyf31IRn1
khNOVQAQ0eoe7fXJbQq9cy/WELXvvazqHxpAFQ+RVVdXTXijrzhV9dYVKJ7PRrFXQr8LWPCKIvfg
OqDfQaord/ivpLoxc09des25FIYaPiO1kP9D63JgVKu0viPJxyvtOU0UvLzK9wfnjzII3Tk4bVRB
5c/6a9ih7dGOh3BxiR1lOeMlBYgaiMmJXCLdOTgbGwpdm5KBKum0YApuh4qKCDVQY1T47NXPoLX1
y5SozokgqgzGWuRfXp7ZxnCUDPjmpV4suKHVgqIiWlT0zfgk7HYqfNhf3T+TmyVvRVUgxz/Nr0Yq
sW0mRR6ASlgPEXfezm/u4NNREvAu7lS6H5WmVv0ULdZvYNDp8Gjtfy/Pb+PAIMuAnjOpMpiF9TM8
YAVM0qp5l1CmVxPk07dzNmjPhuI0futpw2VRjeH08qB3SaycI9cbB0UytteJJJwUICpL6136wvSi
c4TPWe17hYR+LCCNskuFBsV3Ky+1H1XR9nvmwPd3D8PLEgx6U6TStvzvf51WVESHyba5ylsmfZpd
I3sImeROLW1rFClaKMG0oH7M1clxU8MYwt71Lk3bmF8b1C+vVRLtFSA3vjzZV+IGBSdFJ2c9Smua
EVV4pM5mrzs2Xg2aLzRUn+R878HdmNDNUPJT+WvZiqgTkadAXHWSkqq/0unHoc72IvnNUUzOPnkX
u7MuQUYVx96M0IJ1+qUJtGHWL8bghsHLJ3BzFMk9gUmKvM66HC3i2psUDelMZG+XiyYygPPRsucp
uLU5AFZVEKUyQln3oLRI04qmRejRSMsvSx/m56LVkkPj2NNO8sATw+rfPqhE7jq3BoRu2sL3+lPN
pIsEl+Jucp1np2qib6Oh2M/aosapPxgZ6kJJmZjCn6oCgTWwIXr+pRwtOObhONjXao5jEMPmlDwg
6oHvgkl18jlW8vS/TI8ghPBJAySWtLLsKbFRDgvidFD/VavYHnx4G/oHp3eAb5bU92KAXaP5FLtF
PvuFSR3Vzwhp8U1WcPlwwPMmB69PRv2Ua32jf+LiLeiwoMMzHlEhdwg080JNg6rBI/CA1ypt0tmp
7Hf2kpWqP9eKkx+VyeRl8wbN/WW6mVpDZYh4b7JWmO/ceUBGu4sWb/HjqVnmtwS51qPVtahFjsJV
f1TCS/+LY8N5D+M3Csn4MKrxbfxPfpttXn7Ic+TmziW3/zOaRWEVTLYDBlMdlMw4jHi/fE2Vsvre
jUPhHSbLKtwgH+tw8pfZiT9lLjSboIeLdzRCdxoewkHYTzjEl+N7e3GNj7XlCTLzLjS+pT2sDOrO
hgTvxJlynAZDRL6NEKNyyrSkeVOIqUsOU6Zk3xMUq5KHEt0v4Tud1non/Kjj8uB6SgOQFA9SC0aM
QG9s0K3mGYszrQlC0es1CMqiMS9LFxW/Fhziv1ZoxDeYMMaQXpRkGRrf6nrX9u0sHpUAjpkzHNKK
P76rWPUzVsNKFjQhBOLAJnZT2SlboS7R8wq/nVvAUMHkzMajUziifVLAQXXvu8hQf5fVohmHrEHM
1h+bZmne6WGWnVO7wmgjAvyl+IBe2n9rNns8TEsWpoemK2GRmK6o3i+OmBzfSr2mfVB0vfkPfn4e
X1qGZD906DW+lbip985Oa119HkebYg3ZSfeGCxdhASBxNRhWJ3d+4JMSZ9CmxiL9EMI0rXYUHO6+
Qp4zXMaI/HhgcHVahX+hGRdjbOKjo+Ruh666Fr7vwmH48Mrb688oMvgBPM6dv7qJPaNdFDtz+dYH
vQ4UJKbe2kU6/nrlKFxYRCBE6JJcfeeoYSeNpkKdS65zH02PmtGF+MaX7U7Gu3VHEnfgD6Jj+cAz
dvuqzDxeAvMVpFuGKQngLi00sIc0aMNpzwloaygPCUDsKiEtINByOxSOg4iCJjky44uCyRGpFMiP
JDuT1nU7nPSNoQA30YBAaUx2IFZ9FVXvqslKG+USpr1xSJu2ONWNHb0x+tHbgwPJ3V7d/BwDWSqE
egv/dhUR95aN1Rs4bZwrzOFoz2p2tCor/6EUUf5m0syp3QnB7w45kTw8AnJgRgTGJSf/VyCQQ+vV
q7EML4vTiaDARyJouDL2KoybwwCdB2koBWPX5f8eAHSOlysBFKFhkDeDd8CAtz24iFn49qSb/1pj
mz3Yc2EEhR1Vj2Mz/8SuJQ+ixS4fplofDn1bjQ8vfxYbETPvK71lUh6+v3WALnXMjBid60tn12ji
R14M+L5RUfBxq+/mbFtnAsw9iMnGeSLZAZDwR9ycC+Z2yUMu1yUHK30ZqAoHYaI1p3GJ6NoPirNz
hd0fJ06SbJPSzWLl1xSweXHbCnMS/aJFUT74cSTC5EurQnOeyrhLflRTuKfgcD872qhwJqnro0CM
Itbt7KIS3qzoRu2SiMkNWiQtj6EOJD0tmzF4effuDxVRJRQQ4kuJyVrPLnRBr5pYUFxIv6x/xijs
vxD7741yt4ZMBBsDwEA4dEnAyu2EbLROh1KqlSAyDiQ5UtPx6FpUHJKmNH2Pt2rnk7xbQV4EGtt0
PWX2DZbzdsBJjXFT7WG4RSnM0l5RjUckxpZDBNNmJ6/ZmJusgQFF4ISwXaurzRlDBe4HZi5F1BQP
TVZmxzbv+3NTqfUBPu5udVLeXzf3m5ybrBNDF5ekIf12bjQVLLtPpuxq9kk+Bw2SPkqQoXH/vlDS
pf2t63Xz21XE8GmeU7jdVimch8GR/oMvn52tRQbLRl2MXwKub/VUjUNjDXWJPIVpVdj/NvOv3JnL
oEyMPTs+TKvuJi23U6Jl5MZCKryddI0e+Ow2dAlTc3SbI6bj9klXo9A+9DEyIP4saue/rOw1IsS8
T11fNQvHPRlVWKcHrFqczzoN2iiggpyEgZjwUfLJGgRxWuVUfmboXRPEg5NJM+NKf04QbBBYc1ek
CehLm9lJ6SbrndfiWX3OOjQIAgcC8BvLmyP97NHv8S5qhE3MG4NH1TwUwBoIxjyh/7L71upOmIdM
35xKE/NDjc6ScwwpJf9T4iGVwILPu+XUG3l+WrRppLfbVpZzkRoE9Unz0tkN7JHmwaMydIS5kTO1
ZmCZeeIdVGUakD3pejU8xpUAb66RXnwvoKBXGIQUTerTVTOsIHGVXvdb02s/dh30ecJUF1wHCpGO
dqjCgeoUngIG6mjOSC9PEX0V+opnz7pv5lGm/SOKyq5gUnQ5HzCuEj+tpE3CAxFk9m9Es9M8lYnn
fYMTDBHKi8r8sdO8sD23RMnVITftLj4NqDf8zAotzE/Q2/sPWlYPKT4fSSX8Er5k7lfGYLyZlmVa
Ho3ai6MnL1Pc8RAC1vhmTYlNIhQ7aJcXXrY8xuo85YGLPFB/GNXWUHxzCKtfPXbGuEJW6EwGWhJm
Cqx/o37jenk2HhAsmk0/FZHxe8mL4nvW98YjvjLVdNTzSHS+46RR85BmnfqAc6va+4NXAIaZSuWX
bqOf6Wqt9X2ePOUhG/X859B2zbe27HoPAs0HtJiqIUzMhzw0vI/DUg/JcRLajIwo7zU8eOLS0o+X
dPzNpjdPqTEs2js1X2z76OrjkL/HRA0n3BFibhs0ujJ/GhMBZa3Ix/GspHNiHM2w6FH5qBPvGeEs
pUHNYEqcQ28v/bFw9TS+lIMRVgewdfX3PIdi75tJa/WnzlvU7MGxQ/N3JWqvCSgLKSBq487MgnxY
oD+KzApPjRrV5UEHg5cEZTdEHAFVEe3sT5roPoSIQkjr+Mpo3qgRmaffl53lBJMaGpmPayUSBmJR
+gd7zBfvgW4X6p8CF+HnRolNvgZ7+rBUoffUVab6cY7pxT/UUZ8nfjHa+We6uvnMbppRe2x6143O
nWN03+FGwQ6sYdqOPyJ9mbSg8BqN1DWbreYcJ7BLiqRrM3/pmyo+xJpbT4Fbj8WDSLS6DQgT9A+9
FlvLW08R3T9tZXs/HcwslEexjGr/GMcR+akSJdXjFNuxe4z6dAL3JIxc82HU9M9tZuTQbBElUM6z
gkYZ7NTQ+4x3n5g+IkzIUuopJ5zvkzDkuSLI7T9qglz2/aKXXXQYcgTXr+yKDi9j6b+GaL9ZZ7Nc
6k911TbLztN+j7ZGoIVSJq8ftCFIMfLl+isuHUfHqqo6xDuydxpxLsrE9nyjUb366NRhGfoGFUXn
fYuj0W+3r7Us6D3qIniRhRAq88yFetvHtuNHmmLtsdDkhX37ivHjSHAleBe6+9r+oEf6F+1UNHCx
PbWOcCbplE2NfTa4F889RbzPCFguh2yKz1q8571w/2bLfAdDY55rKGNrF0/HmDDVqkHtNopVfcaY
VfGjVOn9sDCyzEcCX31t/sNW0DPGao1gRKLfb7fCTKelQ9QuQ88Ypt1YUr2A8KH4GEXvdZK3FpY4
hDudRQUcvYpHelAQKpqpgEIq9MyiAYKMBy0L0x/d/VpVtv2ZN3u81EkEQ01Ror2U/z4qoM3CaaO+
RxaGufjtVBFf8YzOsglPolS71ottnqkJKecKq7mdAOQu9WBVaZrzF04xsmqroAClkZliCVPFAlKc
3ELL39olkmPTRBfSj0MKUVW37HUFt0bl2NJ0gfgkFWRvJ4jJmxoqPeBJYVnhlzGOlAMWBqGf9VPx
NNTpIuOIeqegubWqfw26liOCNek4aooX/YKG7NlCuPVxaiTFr9mVrL1LCeS1QYcQWiOtSHMtLQii
rhlcKFfXUegEGGT0z2qYta8Fzv8ZBQEDigEAedceiEY8QGALmRBVS/0DJoTFqRut8oC6ian5lSjs
cxpP3xSt844vh61b84OdIIXqEG6mQnC7f3VMsQgvt+yKpXT2NkV3/LuTWP/TKLR02BbUoe/sUIsx
U0KHqtR1pFoPwaodCJO9/LXJN6v4R8GdYiM1nLXhgVsAYIGKDkSvSQ4iFDmq7YN5zJMWNZ+ls49j
9WqirRySD5wVhDEDl+x2+ZwKRBGoQ/h4xTSd+gQzrbpr4wAwTXtxFicJRjOdd47/1p5RN2IteTJA
WK1qOmVd/XGtQD1AdOGXQc/M9xR/9xQFtz4yAAZ0wrgjIemsm+OakSwtMsXXXDTFAQiVdkC0p/kw
mNV4fvkQylt4/fyREXNHSyVBxrtdRbJtAK34LFxJHRCfmIYaS7Q2g9+ALFPo99jegYSu8lNmJNG3
l8feusAwHUX8gXNJlXG1g1VCr68bAFzjsekcurp3aMKb4pg7PcmySDLlQLCvfn951I3Fhenw572V
qjOq/FV/RSNFEaPQNfHmKnXivskV9BYaR0m/o5S+1/XfGoqsFCUYKo5Q3FdPYKy4PTkvi7ssZnYY
Z6w4NKMogwHPqp3sf+NgciIl0Uk+dzztt7My3LAzRY4Lll5qzwn1t8cWqaad0t/mfHhR0QO3DVlJ
vx0EQ0bOkKUzSOb+h4VC/IksrDtD3Sxff59QwAQzCOgO1N0a+VQrVhLluoI5fDi0TzEepgcK66Sf
Wfg703GnchQ3vLz+YIDrAUyEE7eK0tbt7MIMP5oMGto17PX0aRa59T4slkn4fSamZKcwtLFfXF+y
WkuLmI63XOq/TiFqB4YXTcg763amHiYjTk6G1u7R/DY2TKclSdTNRQJzZHXWZztbKjq1Kd7pyves
K4tAKIV+QXh5+vDy4sl7YnWP6LQlZOcWr28Aa7fzAStY0ZOYo2tX28PviMLJwuPZaiAHdODBvuxC
RZ88Qs8uQAduEQEZob3H1tpaVarfgEKkNSvMkttfoY1GA0O7jDAbt2cU+uLoZCrVHoVxYxTskiR2
icNOZ3e1d/1SCcqM9CtShBAevUnE1sFJa3cv1tocBzqYLDPJTsxqTQF9iN5GSw9SdqJhNptHzzl8
1Z0nTR7r1c6BqaSoRZ+CYHLNXNDczNanQlEu+lCUB9rAHv7h2kJVodHfunWqH2J03N9FgNN2Qq+N
08nbQjoCthIy6jr00q1YHRPklK9JFCKNZynhEZUwNxiiJd7JezaWUgIKuLbYMuROVrXKyBgnneAc
P1n0Ed61k6P9sMAm74yy8aCBgAK2gNwxOrZ/jAj++qiXpEkGZQija+ViV3nUmkj/bWW2h6iQyFv3
RJm4FpcqotD8+psZkL9Et1EA5mZeXf95ObaVqwM36SfqKV6ctUEyL3UgSiV+/TUJD9O2YEtwRaME
dPuNTVqX5EDlkG6vEyxVKeeWwCCj5IR9kv4/TIvNQpxeWndBsr0dKxszbBVCJ0I9MRowcMlj+2GG
6krTOimnPS7k1nkkXwVuhWiIvDRvR5tay2uVpEuuWUPy5iADFUxNaAVuouw1q7bOI8kxoBCc06QZ
0+1Qrq71bq4vNCLKMHqiADWfFWP67+U7+Z5eJ9VxKYjDr5Mbtf7AKq+1JptyC6KpcX1Mjax9jzAV
Ju/tZBxF2jcBuQEmp6liH8NkslACnV+NteE3SP0FJLd454x1cT5OnCFVQ4rzk1o0l9xotLMxod/e
RN28c1q2FpWEQN5mRAxcFbeLCjXAU9MS8dYsj/sHV6TzWWRussNg3VxV1OgkyhG1MA7n7TCkI3Rx
YS1c1VrTg7jSnVO1FIvvwGg/DOqQBxMCkIcKrRu/nYfifROaryYryVU1KNNJCXAT2fjb35DM85hH
ap1A28VUJKH7BKazmnxwNfnOqm59FUSvNOfQ+Af4tXqFYiyi66FrcTsXEQ5hw+wgNSba73O3257b
HErm+4B0ZWtpNavGMWLTgsp+hT+fHnXE1wJDJFCtE2MPGXvP9kSfg0dHGq5RPTHWAXOJ/IPh5Vpx
xc1sCcpMxL4o1PLQGOUUOKUwKJxaqu/QlngbJgMEUPqKZ3tBheXlr1Qel9X7S2cQ4COXKdfc2nfC
taJI6Q2EdGLDjf0unKur3qbKmUfY/VhY0Ry8PN7GIjMepQBgJOR965qjqgxppKuMN9RLgcGbq/dv
DKqs78CLhTtnR27Yem5AbgDDSOQ6bcnbYzqa9QRpQpIvAQKkgUUoGCCF4JUoJGQF/2Bm6Rm5Xefj
y3PciGnAPMM7wkiBRHpdOlKtyqiRsoVXXPfpMQ7jMEgNNX82RvQCSi3taGwM6nOZF9PrYxrZLOcS
wPobpNHqDRFFocCPsNBh6CcRWFEcBxgz5kdR7JoTb11E1CCA6kvdRqAYq9Xt7Bk5sRxfc7qDZuM7
iS2Ota6JU1raNvIBhg5Jx66cq64A+goq0Qz2Y+MZw9eXV3vj3qWgjFUxqaEsLq8+2ypbjLm2KdTF
he49oU1hPvV1mhz/h1Gk05AOwIX7SJ7rv4IrTDxHR9DaufaitgNPW/LAUWHZvjzKxtdBEPz/R1ld
7mWUNzxXdNF1KjyfNHWYTno0S9GXXbHWjQ+fKoScj2RO8qDcTkg35rFVqWhezawoj8hkOVR54vAg
ufl+wsg7KefGR3Ez3mqbQNbGdSfrxdk0FT/g7kafdWhD55pA5GKmZZL6vWaVtPvsofz88rJuXbcw
dyF80MQAer0WLKqatJs7BYEpAKBRTC84yi9pn7lfaQ3hCDgNSFv5HdiiQJ3DiF/i5cYbK6qWJ4gx
xR4OZGuXaUngbkH5Cazx6iyl5kKugD3flfcZAX+H5tgTStRt7ZvGNHx6ee5b+wxEiEyRDgEWbKsH
lH6HMDy60+j41N9LyminOEW6GfZjEuSaeDUkCd0GFEu4cyn2MrnVDUSK3QBQnRFVTrz6Gptmd0gd
UwniyLZ2IElbJwrgHtxsjb433/XqBMdNOMUGjrpGS5McxGgYv5+UCiH1eAC1MDnR/+PsPHrjRtIw
/IsIMIcr2VFylOPoQtjjMXMupvr1+1AnN0U04T3NYgar6ipW+MIbgH20iR1OByBN2c6e2lhXYkoK
NdQvYSytUdy0lefJQlrwQU2kDdqi+U+dkb2x9Lr/mDppvnN8NvYMkrGEsTxlL3fQ7WS10XDnHATy
w9AO4gMqTebvJhqbf+pB6feQfJtj0RPkQkV0C8GN27FcS2Yx1jyopDjW9KYMbesKnMm69hYS0vd3
59ZQpsNWgURDPX1d0yvDpbOlceHFYojfSWWUJzsqhs+p0ujn+0NtvBMEouwVDhx1vbW8TVaOtlqF
KE3kk5V+mMAGX+jb/x/fidjRWbBJyDG9IgRqIXXlxlUXEG4T/zN3ogkEuIu3Q98ZOxN67SwI4gjB
MsQlAAFy1lZHW0FOLg2RXngYXeko4Jdrpz3ii256pwmkRBIYbZH2AZwz4DIYu9o/w9JE7DdtDfVZ
SMyZyR+qGWCopWWfu2Li/xKL0cYxRRk6NH3ziP8trNmC1jkSrDpF4aZHg6ffO6hOlzqBF3tKcsCC
iA0fVYXxH57WY3pSrbBD/lO4ADDuf8WNdj6cVBiJSLWxMzkQq805W0abjOh+m1WdfadNllv+mEgJ
oB+V3iPsHqhDaZvB4xOeMvoJwejXsOuqdw1eCbrfsQv0oBvyeC9E2NjLCxSNpPoFn7X+HOCFesD7
cC1Qe22OkM7mo4cu5vu4Gz/cX4SNmw8MEjXARSyGivvqklXcLOxatNzRitERYCbDP7uTnZ3xlKjw
kyyKwOijyVc7bOvuj7xx69EM5V7QSOk13tLb1e8d0YaFXrH6Q1ocU9bDb7JsPKciEn5RqnvSuRuH
lqoSx9XksQRdt66cxeGMyRQ48N42o2NVhfI7uH/v0/1ZbX05cKa8IpjqcKWvZoWFYyxByCUPoYRC
mA76+KSMyO6hD7yXG2wNRaJF+gPPjX79KgxSqDOScqkUJFq7OjRJ1J6gseR+hsDAzrfa2iVL9qFT
j+YmWmfpmGKOs6qHuMmYqTKebWEA0er77ltjquKYNTNUmGJKi4/QYeto55xuzpOdAhKcABNA+O1G
aUbNkVHqMngM/gxhzemfIpze9aHTPP39xwN5Tc9kwUCgqX47Er0FkMGWhf6BEqWIKUZmgDKqGcxa
tXfCt3Y/j/7LaNQ+1prRYnxBBMwJYkVzEdhwen/kYa4GlhfNb5yGKsz9qb28tKsMdrGuA+kO73vB
J9/ODQM0GwghkkXOGFvfjbnUvzWAMz+qgCe/WXURf57yBkehxGnjAdX4UP9dgX79hANdqQZq7yhz
QDyGuaYzNOV18ujH+G6Hzd+Ic6k49akz/Biszq0BPTUTdKzJaopDq1fWoylL869lFHixqAQuPBiq
R/gx3s4HGv1gIkmUPpS9O4AEUIpftV4nPysnbYfAlKZLEanVp4MkOvlijG4ndx7NrQsF80uAAugV
Lt2921/QWe7ktI2DAoG0qm+GTXO7yqJppx+6/JX1dwNasUARXnw/VvOExyQGa6HiKO1cgodLuvOU
FF88b2ouYFLbwPMS/XJ/s2ydOOjscCTh6lOUW11i0tHMLjRpIA6O8hNWlPa2ztL4ouei36mrbB0D
Li+UIZae/as1lBF1DAJC6ExSVZ5dxdR+GF2eRajCyerN2JV7Sm1bNxlNer4Xmwfm0WpqsYdjiW0t
7uJxW7/nSMyBl2CQVSuu6av1KL4anTIf85y9e39RX3/IRQFjSZ6oCnKZLYv+R9rfGTB2qorrWnhj
fsQtegSb605HF0/YYOqx4WwKK/7r3cOgKPhS9SST8tZScLT1MEAbeN69xm7Qd8vMIJeRjjNTbr23
1C46eGqE5dD9qb7W7iF2wbCSZhx0IaqTq6MRNejkkRaS0Vip8xWsZBn5FqLq4cHShvI/pcrVCSuI
LP0sCTR+OADc8S6k658EQi+I9OjwFfnOO/L6vPKj4BNAACGx5Cm7/QBaNVVK3hNPq0UvLsaASK7d
wky8P/fXO5qqBuqlKBUsgo1rIg0+6wCuKsIaLyysB8uQ9feyL6IPY2bQge9Nr9izr3m9pRkR2BeD
kdZBcbmdV68Vidsr3IRZnCiPRU6x11Pz6UhOqZ4L1ZhPfVSZjybyPzthwet7Yhl5oYURQXOaVncT
BAI4kD1defCBgLsHMFJtw2uhaGgy3V/WrUnqVNzg1lCLRE3mdpKN0aUFnEriqigurjFw/iQoQ08x
D26ulDjFzaH7tQm7+jGVqLjubJ2tj0oNgm/Kvlmcnm5Hj9LITs0aK8HGmLtgzpPsoxM5sS+rMT2b
ehaf78/2RcXj9taHco/UBQ+2g2TO2g4cXPGcNNXi4TwY6dtEF2MFJbguBbD5FkV46BJFy8cFJx/I
yq0xkqO7+MPJvM49Klqr5z/ozM3f8yn2Ht24EfU3abhwaeMxGd8NhhTutyEZFXGsR4poFztLwu+R
A8QuQPAPvhv5nqVcWjubwjMGxUm2FPQ17xCbeOSdpsbrjGMxwApC4jUsO5/SRW/4UgzN29EeUoE7
VWgjD6Zr4WORDSDIK1fa32ghu5Gvxk25sCAq821Y97EawCQaaiQFRPWUOwmqmeOkGNXRq5oiObYS
2Lvv5C01tIh3CLcLMx8WTLOBINlAdUxh9kkFlwLcHCZf/WxMgTXbw08LnpJ+GK3JoS3ZDjknPnFn
Jyg7id+sbokWgl2n0CiROIQDtp+GzPZraQ36Ie9C2z3pfRJrfl6rxfQwALevH5QU2/RTj1B+cyFu
Mr4UZa32bwtQ/PWhmQb1g0pbPvH70B7igxSjZjzd3x1bx27xOKHZQ9T/qr3bo/nAS0GPfE4j40CZ
B+tCwrFzMwqx82htDkWiC6sRRAW6UbcbX9CaaBI7p0fuyeI0KFzT6LCEj12lfr4/qa0jRgl5sQ2k
c03/6HYkC1K7LJKBZiQSE4bft3b6RNBvn8Xkip9Wo+5h2pY/uD5imBIsvspL1WMd7AtHDmPVNLCP
C6e0fCWMGmwfFc7UztW1NTMeX6iVuPRylFczU+3epq2A/bZU0zYY6aEeeq0RPrKpA8H0PO1cVlvf
DBTksoiU//Edul3JKTTR8XZx2DFUWZ+xWmoOVTZ0Tz0NyeP9j7Y5FJ0SciakxOje3A4V8eIMahmn
D7baD48RivMPWm10x3m2zcP/MdRSB0PRhXVc47LKGdJCnk6sYlmaR6XLTL+J4vYYm/Af/36ohVhN
WrbECevWl7DtyYhrlJbnYkKvTxmn9IK8WBiS76Cdf3+wjYdt4cEuHQUCJtrSt0uYmBpoRHWx2TPc
LDCk5/Y+RIbeVwRsDchGRiCQmX5HXr2HaFj+9OoEAFil4wWtYJGxXb2pdV6hDaoSOBSTmfykrdIc
M1NrXL+1Jky4qfaH9C9s0Mcw+zz7S6T03l4e/Fqmb9Eg4uAjM8wL+4oz76gt9zLvywPAa4c6Sdko
7xRvRFu2jpv8DSItbvEUsYIt4vMgHoOZkiOPB2oW73VhZe8bw430Yyf66rlQRLzTGdjY4QAPCaCp
xQFgW19Lk1bog51UbDsXHRfczzD8idvsaItwj/250VpCDIEYh4bvUjBXV4Gc14wgIB2ijFhPdV/M
3nRpeun6aR07h8xqsovtVPXJjGR0zKRMKdP2IT8MP8H7e3LjaqQXQm8L2WYQYOuuszZYalK4JElp
nvcXJ7SSj15hhqf7o2y0fXnCbG+ptCweTOu1bWncdSD48f5wxXDqFfQzXQ+6F5Yc1mM3uOXVGIfB
p0DZnjIhv5oUpXcCra3PS5y1iA6DhCG8vD19aN1VlYOQwsM0T9FhcfnyGyuTAXbcexWYjWcAXBub
6OUSg6F1O9RU43qm1yxqVjcgEwEuBDNf/F1KtPHLjpzh8/3l3RqPffuSFBApWKvTXWiVFEqTUJ5Q
kihGwMCB1RuS7f0aSrV7Kga33tk2mx+UxNpaXBCpHawRdUWXhEkBvv7BDBtj8NWqcy1ojHr7i0ix
fg91Iv1SJb11cVpl+iJlZFzz2dlTGl0WcnWtcW8Dm8CNkvd2LeA26TZzlTXf1OoUSJNxPjzS7+o/
2H3Sn0mB26/k+dPeA7UxLIVfwyJcX9DD6/5TJAQ1MWqYV62csCuspBvjoIvi6amlIFEGUJQRFupq
F2HH+196Y2TwPxSbSRUozq6DtNqJOnsQmXc1LeGc9Losr97oTGfFhHuZIgCE9Uz51zJaPBsAQxbx
EQA/GCjebmcDqRMnLhk0weHhBHglP9oDlYX7U9s4n+hKL1gMhFteQ9RgSbl0DlF8TkGcHpQmjQ6t
aZw6uLE7m3fjzuMmcnCCxU7HpBd7O59IyhiEYYVnOQgJfzJa/YOIUn1nlI35AE/mamd/UiSwl0P7
RxEIodfQCVURPYSkaqcKBviXMXMsP3bkns7fxnMCLJPsgK4eVTw4CLdjEU/ngMPAQ9slHqSlF8o5
MC1b/2bzbwufrqzyPtW8hhywluGnwkwRNnVjJ3wT9WSZO3HOxuXAzyHOAFGONwF9mNuf4zZDPPRc
+Q+w3kM8nqokaFtQBD4NtxC5hU47dXE9B3qiz4cimXRfD037v7/dT/wILgYKm4TjYCNuf8TcVFaN
D61y7dVaHiJ+D7JNrh00yGvtbN3NCSO2TA8P8yMy+dWOqqvCjIfIUq4ZGE+ugqhJDT+pDMxac4AM
F4jaujhXsaqkvhMOVnwCJNc+NK2L5tL9aW/uBSCeXEw8syjGrUILhvMyYVkRvaIuBuZc1fanFOm1
d0VUD/+mipFc6LKYT3Pezte+Qor6iGenafiljFHMuv9rXsedABX/+DH67UeoNZUXUEKx0Eu1fIp5
TmCYarPzpknrMchnzUVkCK6050YfalS6ds7g5ochfQYuuUgacmnejt90tdEPiNE9pKSAB+p4GVrv
IIl/YqxQdMTctfduHqrwhLzeojmneA+shVIe7y/D6xsHY0fwodS+SZ6AN9/+jNRkM0Z2Hz1kliMu
hWXPSiDzpOt3xnkdCDAOmKUFyUcXwV3upD/unEo4XqyMGuwLc4KW7aQgFa2qP0nLjn0kypSP9+e1
/L3b95fxgC1Q46V1ALj+drwYsrY0vYk7rqiVQzfV07mVQ+/PmeHt8BS2hqL1SfvsBVu/fupLd4hK
d+ROSS0l8SP6V4fIlWjmlcgd7Fxgm2OxjnwwsIoIid1Oy0mtsijLLHoQadz5Vg6ny+rUCZiXtddZ
2hyKnjjFv6U1vw4lyoycdIptJGhzNf6IPIf5pbDH4R3Wbd73+x9raxNaixwqMyINW6thdqGC1bqd
Rg+NOYxHsw6Vk5Plxen+KK8jFBK05TECyYrMjrFM+M8tmBojgQ+am4mnM0A/fSrbvHoG4GUHkvaW
b43zHO98sJeq7HojIigCfgpukwvE4XZUo4isKhzn8Ool/ZScnIRm9ds5njFVEJbWf0vaLNeCwpF0
d4e6ET8S6DXpGc2mMgviyqusgFdpTsDweennYp669BQNNo2iRszqr6nl1fbrcKo6NF7aJMMIRuTm
uSWOkIdBzlQqu9iOfidmCiCPBxBbmthIpjSo2twZDqJTkEiQjpXEAR4l7u8SKSL9wP09fcCmbAp9
yl759L4JK86Qii6mCEZPL/VAS1vHuUSu2pjBEMd2GaSIhp2g1RYNGnq93R4GMU3ekUJGNmDSAJbo
rapL90uqZVPxBktfgWA1ypjH2UyxXOwwzbrkTlkAwnDqOL3IzDae7RyXAD8s+yg8ZtNQyLOTj0p3
1ESFcmet1rn7hsB+vkQRmp3+IuHxzlAqoMnzqPRfWzcvwmtstO0vVS28+KiodfZWb0SDWM5YoH8C
A1/0RwGUG/kewOkoAiP6VPkdnalPtI2gmMZRord+p2P75pelNqMB1LUUAxPFrH5Q9E/Snddp4/Ah
iUR0ACIGpXprKdj8sVfDhP2oI2NyTc0xf2Rf4eybR+AqJNXl3T3KH1ttUUwB0dMm6FyAMKsYIWzb
yojKlv6cHSVHGgmTj264PBQSXAXSNoeyyBEtdOK9gTdOpM7JWCovgA755+0se73qjdZx4wdTzbKv
KZ4M30ZtTNFj111xnYqMAEDUkb1zJjeefjIVblGug4V0uFpc14jDvslMStdx1b0HfO5dUJ9/P5p4
MaSe+a87W8q5nQYK71Xf7LwWG4AvWAlM+wU6QFqxXIZ/fFoPgz2zEH3yAIez9JBJGuozRk0U23oB
UbBrzaF6QIZS73w4x8UzYJ7+Q294pI7Itma41LfGOYn78XL/etzYckBr2HBUfl5EIm5/l1NEhUxa
FWhShWsl7zXZYtpPh4lu2M7u3vru1Me8JUFGq2Ed+ySoaOkybWPEBhIb3qfsg9wr/lONqPLT3vOO
AN72Ot9b06Nhu7Tt8DxCtfJ2enE6F/nowiZEF0c/cYFo1xBtqTepou0Jf28NBVwYWewlFyczvR0q
E2C8iOrY1hp9Votez2FotQF77HI+3/9oywlZHV2oppxd2Cdk3et8Jhw9F/CHycuZzqHhV7kXvRn7
ahBgBlNxTuBvqTunZ2PIJZ4imV4k/9jGt7OLsG/BQc6NsB2r4yNeA9Zn+k3RyYvRtsqsSdk5MBub
ZeG6LAnMAkteF+hykNmOPXlkkEnTB+2g2++VuRyDceryAClkEUx1/dfGiotwIgbgrO3izbWWw5Dx
2FZdA01rrscQgUFqnPiOuXG4J5i0tZqLE4WJqiHl63WPVYu6ykbjS7kaeEX7NEziwEgr97Aoc52r
JFeO9zfMRqgF0XSh0yxgdnCnt18vzMIidcSkXNusrZ8dt+wDN7P2vtnGCVgK6gAwaCeQ5q72iJIM
MnUyV7nmXamfx7kvg0qWbtBVrfX3J2CZDOAnwjrAJas3JAXfa9MrJZmOvcSPY0s7z0YpDlac60eQ
UX9tD8fO+HO81QLO0+z1ucfUTD2q3o4KPJPC8L6naeMe8fn8e8lL6MGEjbxTLCOKX7ffSxhxNzvh
5F1nU44+MjDVA1qlZtAPithB4W59NOAbMFwXLAXV09uh5hpGhdaa3rWbs2Xpqvpi1hOz6mFf39+F
L/Si1b1FMYhXnzo0xdp12tm1dh1lToyJWqmXFxvh755+fjpep9JJqwBXP+P9mLVedsTBOf3Vmn07
+uNiwuzDmUQI0jRmV15EaaCtnZM825/UxJPis9NNpjiaWLuogU5nqTkUlVStD5ia6We3zKxvqSmq
MbDAyDzGeWl/cippfUNbkjDatmVuvBON4oQnXtzqV50bBTKFgyvehuRC0U+XGHD2oWDgvpVMYKiC
SddiVCOBk6v+qISu59cmaHUf5X3h/kTpXahHWJ/Rc4J/yOzn1qiaV7ct1TEIE3X4nunp2J9hpVpf
qcrxXpAsIFxvxEjFmIoWZf7gdDNt/9lJfxdjqNOUuv8xlu+6+ha03siIlvyVx3wVkEjbTu2kRsU5
1jP7MR+z8DBr6J4jSm6TB5A0K4A0/suhxO6c3Y0dR98FdgGddt7ltT1OpxHLqLjkYlFhVacRZN4h
jzvqPbM1Pd2f5Fa9BZI91GmGW2jNxu3uFrUi7LIylKuCud5lJreFKaZkM6EuO1DJZ8Un/RuDNrbN
92Zp/EDFrvnrogT+KvQXsS4AaUgd7PY3FFgH9lYJ+q4QtRfYIFaDsHXkZ0NkcufVfH3Pg5JeXmnu
REBZa35fUZilE9m0wkcEMS4Emsolz5r+9/1V3RoFMBtPCcUj4vfVPW9J4DN1SSSNC6L2pppH84ou
qL6Hu3qJiW+36KKOC3QByPACXFw20h8xc0mHBfgRqXsE3/XHQK2s8CvqSdk5NPrxh40qcB0oQBwi
32uH7hM4Cnp2wEbED5tUUrwREZoAk9kNJrAbMuzDJD39Zw2MBj9eFxaAj7qVnE5xpApqOErVZH4z
GN1nrPSSb25bjLFv0CC8zPqU5oc0CrUl3a2mZ0BRjUFq2MJJqempegfDlkhmd4qG2lRRTEgvapFV
WzBWVOOHoOZOoS+vrNYfuC1+T2MVu75ANt2m9DynTaAPkxtSd6yST00svd0a+OuQY5GU0ZfdYQOs
XbvVi6lBohHgGBBEt/+o0fT7kQ2TtAMkhfMhAJrd4T7noI1Jli6+YJwgz3MC6zaRmv0Dbmzybzq2
3k+lteVjItUSQx3V/nJ/Z2205Am7QDCiKrXgVNVVUxQEZa675Rg/oADePVQUvmZcKeLi96C40YV0
CYlpHcrjm7mMBvL5Qn4uZDYe61RxDtbgqKfB6e33Q2zL6/2f9vrWoueEMBu0q6XVZqx+WdzLZML3
BiV6txvOWCq2FyvEvqe0tfzw90NBKodMhmDNEuje7ntXcWnm5Wi6CKVXD2reYydRNuExN7I9CaWN
WXH1e4sQGzEvlODboRR6TVkXI0RSuMkQ6JMsjzoQ5Y+TUe1hg17n3wvFELF7Ag2Ny391mnsvt4zQ
IxWTZfqs9UZ8loolArcw2oPuduoHD+T/AYd41U9KscfYX9ZsdZegKkk68eKLhGva7UQ1MAxun1MZ
bo1MPRStJw5QdJsg8jycd+FAACls9rRstqYMaYU7EnonF/JqdaPRKTIFxeWHSU3dY0sD5irsTlcC
sx/DpzIMZwAvYRGe47oix2/6VtF3nvmX12U9cSo8dDHJuuEGrdJStGXG2Qv1ECFhkXEdeXlxpQ8U
er9n7Bq0fz2KPr0/0Pm4Cu6P5IILEq+ipIGtHNvS1IEPp+5XXZbWb3OsxuIAalxHOlktzOP9fb9x
RVnIxlB3XoRxnJfH/I/7voiNRmhpSmCgANs4WIoXP00RJZ2gmqsWO525dL7eH3LrCy2R71IUIhxa
HzWvMUGmOW14LTCuaYLaBSOH1HBC3Fmj1m77Ikl0B2qMnNpLbUex+kVLOtPd+UobLyoHntiYngzM
2HU6UyYq2VjWMnPDmwNklvIPZinqv2Y84Hhg0Xuk8oYU0LoYEuUEmcidh1cjw4nz0Cq1fe6KYfaO
IH+8Ty5t9S/3l3fjegHeQs0A1g9yTuueZ6eF4L+7KLzC2PrQEFUfhUHJfcqzYqeO5b2OZ6nyLK16
dLAAlq1R2lbWAOGfBRnaVGifqDInFpxt3BCCpJ6mn3x9iRY76CYAXHVZzNcs1ZKfI3WU8qCUdfsD
2XOj8aGXef+FNnKNvqnY2lsrQykeU5Bp9DutSbVAauqE1m6hqN2pHZTSepj1mgqW01HN/k/r1MoJ
9GiceLfCOvIutTW1T9i/4C+qz1NYn0Wm11+spKPACXYmLnBQIXU9DkMz0PwPe/GTfgvaQvqkmJ8H
DQgNwm9e+UGhVXr1qC2RsQjF9J4WYMYjhmKadjAH067ecn1P4iN1VxDObp8W8hBqOcDrwWzkR5OY
Wwnc0sugxBal0l6SrEQa3C0bLT4oemtirIbT4TlGnHt6KqpQQ26+mpGIaF1vsgLVqB0RJL2u9thT
1/37RhVtQSXToXsa5+qXHlLqpx4dpNZXYmV4m+RNHfmy4EoO5AR8sio895NhkFEBmh6cdwbosq+u
1lUukBU0Hg9J5TTmKaaLA9hcphOaMlJOjV+0A90uDCejFpLGpAy+jDBI8psyjN2DG9uIvsgizPsD
HjRpf4CSoOZolEjPggtW5TBA9EhBiCary3+gK2CThIpzunOXbCQbiwYNptEOFRYIN6usvUtzSwg9
wl53FhOlKlLKp5RwAeTtGCWKX1gayzKIPssRKqybGul6t3CPs0q1e6fT/Pq9g0Vl0bmBYrbUslbv
3dAKy6UTaV1VqsxHoejJ9xxji5NaDKgbT9Z0Qn5+L3DZIN8sVqQ0vsgqLd6aVeQSC1Iry2rt64xu
FxpHZmOiUmVWs0WHFKUO3zba6L/IzcvpCDl6zj6N6F79tsyh/KbH7Zw/uilq/Tsf5vUtdPurVmvB
z2TLKDgxa1kRHUqMC4+V3ejHSd313ttYdtgTBNmaATsWjPxtmOHYBcd91M2rxuMVAPhXH3qrigt8
LqV3khzft8JAJOxvr1ky2yW0WspuUNpWyw43TiR9MRjXgcv8HNpqc0D8ANrGuCc3u7GUS72APuBL
OLG21EyEjdNLiptND2T90AgrfRJqrD42vRV/vz+pV9HAIo734mG4wNrcNUWebl9SD3rkXWtdeZIs
64M2dp+9LkEKUBrR3lO1NdxSaYOpygxf0Q200qxsbfGJJsuzjzIWZiCxUQy8NDQCs5B7Rp2vVpLp
gZOHX0koDJRt9c2whIitUJVg9kKn+BIOIsQCXMEMtS6lsidQ8SrMWQYjkwZdBs6XkunttjR7wEA5
IcHVypIkvJTAm6wgL/Xi2Oh21wdybqbIH7BhiLi74/x918tyR/Nta4EXrioQBiIQ8vnb3yB1GhYY
oDpXl8b222g2nfw8dJrekHHk5WPNxf75/g563XRj2lAAaW+iAA2HfPlJfwSUJm9KAd7Iu8aZa3eX
RutyeTDosuHsFYWNdjD6tG2C3utL40CnyLOD2R1Ei8JlFn2pk3gEbVF3WQexPRd7FbhXQR+/Dugv
EBLUvfgyqx2guJK3UMEptgHN+FlHU/8/ZzD+Wr52GYW4j4IrCFBEbW7XwNPhr6GxjSFs2UzPdYHf
uxPONP8jpIy+3F/wrRkRtiPQw+O3FIdux6oMj7YJHp5XZFCmI9Fy/5jUiX64P8rWyeF8ctktiHUS
5NtRCDWLgsyJzZyOWZDhdXKm2lv7oUeF9/5QW+cGSC0VZgB7C37tdih77HBjxD3w2mmlGvmONRjf
a4KIj31fhN9y4AoxdjZRSxwdTuAJbZo4805usHVueMMX+h/8eSitt79Bw7AIE6TZvc6gFRe/UGpb
sMK6IaWsXCrqFbfSvXkv87pJGh30XRFDgxWCxAOto9sxZ7xEyBN0+0qy4x7KsmguBlLV1/ur+5Jw
rIdZQia2BLXgVzBRs9VcJVUXuznaZHUKHq6duzNQ+PRTAZNfHFMoAu5B65pOYA1kI8CJp1LefjAd
F2yNTKyqCVA/V6znFuObD32ICLpPdTSKAlWTYn7noZcTvwuduPouKksoj7JHMSuYPSf6NZhmQcCv
lPKEWK7XBaqF/ZMZKpgo9Vh/YWbUaUZ+rccq/CroUPxy+yz7hE224R6Q/Jndi27iAxOMbTM8q84M
+ATrFxdzwjSpkNnunb/uC+FwunREqSXoQCmt1WHuJw8ic1l617zQUJfX8vgw4AL/UKfN3nW9bKvV
t1niFzDWXNqcs1XQVOZz3NoKXt0z4X8AVsTzOzNOD5oCFsfSC7I4VMaO93fE6/ofEwSu6tB/hbBg
rev1lJWz2kLc8IqCj3KiRVaSodCa+1SBNn5ICCijoKTP+HYaGuu97LLirUKN5b2ws/RqD94sfcE7
8OwhqRtf7v+4jUNh8ZO4rHm8LK7S20PBq2XJtKZWoCt29W+oWPLjHE3N6f4om+uOPAeAWZ0W2VrK
MjU6RySN612VCkm5FJGeCnp6bLZvHJgN/TVVuurfJs1QBf8/BubEY4SC1i1Xze30wsoLkcMZwuvg
Ce8gJy8MZjstj2NaqQ9iysFn6GX07f6gL1W/9TbDP5zCBzCzBZ9+O2otvNkNyzy8mguJ1RcWUKdD
LFI8ikpH7WBXZ7X4L5VjzGJnzj+NFZuPgBxGDbFfaUwXQUPxOQxNnufSTKIPEwThemdpNp4Bi/oZ
US+kNeqlq7OAq/Cc4SnkEfVa/ZXfnARKmheXvO1rhLi0/E3rFf2x60f9VOeWvtPV2RqeJI43j0It
79Aqeps1O821JiE0dd32K4mn8d4yKpVt4SByqHXlodHyziffHoPJUffQ5BvvLbkFxJoFugMFfT18
m+F8PRCplknbPE966gBZSGeKAaMRjYf7G2LjkFEtAqZPVXoRjFkttRNNk9JGRP062Fr6tcL6bU9q
/8/9UTbeVIJ54M9kaYAH1i25MtZyVVEq9xpl0r6gd6V9iWchTmpoKmogmr9mtXGg0cSGgbXEodze
t7s8M0Rbj23sXcesDM8d8t/p0Sn6tjjfn9fGpwK+ghQ8YK6F7LBaPVwRHbwCGxe7wXY+oaUeftQx
BT42KnCW+0NtXdU3Y61OrtTRMAtTYiOgn2rhz14RPfV5D4yQhmv0vqTE/4x5h1J98sJ5+NnpJkq5
lKnFDz1PTOyyPJOqu1Mm9UPq1Mmwc2ZfV2NY8yXPWCJsQBRrVxY0iJ22qlX3Oplhfx5jIFEJZGTf
qbz6UnCaA4gfhs/VgfJHPFEz68s829nOmx/E4QfQXAHhvMY48y7LTKk7YnzU+9+atgIpra3CB3R1
97x8toaisAuiEl0iuOzLf/8j2Sl72c5WwR6rTBH97sTQHzEyF18du/p8/9NvnFGIouiLLIR5tHqW
//7HSJpFYS8BVnftrM48FmFUPckudnZUgDfOKAeUz4fuJ6npOmeVLr0/qyXuRQVKflV5Ey4jdh8f
EpY6CjKvt3/en9bGNUucwyW/KJouOM3baYm0EE6klu616kAw+4tn4HNHa3r+HmuF5/hm5cU/ZJv3
T1MOGzkYkFfd27VbvwH4FKR2PLu4LFa/AVVlnEjL0bmiCTo+G7WZT747GGXqh4T/sQ+fr5S0Kdr2
EbSCfJhdLLd2TvZySayeZF45+BN8X+oSax+EWYa0tHrVunoxddiodw1fs8bsmGox7Kg6Fx/nXiqB
1YXVzkP3mitEm4wGIWVL0h1CgtWd4mDj54xRY19dp3bk0Zw689Tgf+n6+qAbwxuUL2uqy4B+zuNo
ld9i4YSfU8+R7+YuC/cO77LY64UAYUnqTGqCnt7qNg1Jr+I8D62rXrQdFnR8Gn+EgnGwE9s7aXVb
H92ilT/ub8ON0wWpccF9obDBU7jaAqSCIOebwr4Wvf3cSAJ7WBHxTjFm47IAN8oDYXOCF4Wm271O
SpmrRcfURIKZWaFODZrecz//lFpoN8f7M9ocjA4bGkjgcAjwbwcL02jx956pRadFdS3Rb3lYzD8P
Xjeal/tDbS0eN+BLlx5s03oDtWphh7k9WVcqOEAbilqcZtXKdk7I5j4FU7x4BhIZvWo2TWphjOGc
WldpTk12dNWyIFIt8vSJqlIqgkZq6Zs+qdIsoFcQv0MgGXGXchpxuy3VApnm+9PeWmECaG4vSiIw
w1bnxnOqrsvnjJ2qV/HjQFGp8kcYgNlBHVyzP9wfbWuRF3IQDEOH2GlNU6A8aU7S7eyrQm4fCJpa
i8drvpMIbc6Jyi9ZEMgpiPq3u8bEH2goK0ahfQtt0LDGIDOb+QR0pf9/lg8RZtDNILSgq90OhX5g
bdUlQ0ESyPwcN6Krl07eIYxabWeorbVDYQHe04KkNteE6ThpFVnrtn1VHaV4GBgPzOW0Z6a5Efws
wnZAfol7OHFrfQ2PMokLJZwjlxTeL4FNchiEUojRl/aM/rEGaPUX0ZGN0FEhc4yYqzI7GOZIQev+
Znn9jPNLlqsMoPr/SDuv5riRNF3/lYm+xyy8ObE9F0AZgl6kJIq6QVASBW8TCffrzwN1n11VsYJ1
djY6+kJBsrISSPOZ18B/PXZvFzF9dDfVrNABgXQz5DlqS2NvxwMGwE55rc+9fi6HODUkB7aJug6I
E+qrh6/TBjubxgSHoQ5n7gIy06p9Aw9rF2NFeTkZ8lwl9+1ShT8DGp+XupZmjklz1M2H0nBTJ4RV
MGyysovRDo6tbdWBbXz/cZ4ciicGbhLbP67Iw7kZk2qA1bTssMD4Eha3incoOqG7VmTqmRbi21iE
WaEDRhxNsRU/hsOhiL3oeGPsGRpN52zVaBp2cz+8aOlkbvPMoRyauBH6WS3mCXN2Fv53ag2v5EDM
0FY/WDbL4fhqZigJOCQnnPAUAhkRd494XWlX6hDhAdhq434xulr6OZ5JqW9UyXiLQE/z8d944ARC
4CVWCP3xtxjgz2WWGTuhKrRyp8O4CEAhFxeaDnDg/aFOpFRQHlZLGsq864I6OsaRdHMd2Od2CPwb
1VJUwPTvRZbMpCuu8rEASrFXrNJ77LrJDqepwspcQhi9Xgp1vOpco93LdMgeHJlPP9//avSKeNqH
wdAK111VClBfAMp0tPBKRVeXAd8ZlB4S5aVBZyJCtDJFXdFeOqOAUC/VPOirYRgCLFnVxc+FENdt
ZKjUxSuU3rZzDAgb+VastUIJ9vpFFwis+BlxZuabsTq0m04d5byJBqNGiLlVvZfZ6BbY+itheVM4
eYwdkKn3T2Y8KNPTWLV6HjRmZX0Z1NzkglDSHM+8pbGRCYtQ0waktGT415XAq5aub1ofKmSUbsBs
pMo2170+uuRTouWqMTkt/DSKtW6TNPR3cySXRvcuouI3P4jWcdOtMpSNu5/aIrnvGnU2v3aaMRko
jOsI1ml9psWrU70FVS/psd/cFI2H2oEKijXa172CoRI83u7S80S9qpmtMua3WanJ6YJCkg7zKq0m
Qt22VOxAVftIbszUQNPEzVRF23OVT/lmUGLL3qXepFWbuhgqCYPObuuLdnKSfhfretbcDrYGwwpo
S5t9clAdUHwXCZ/0ChR7u/qFmw1sUEzW0Ew3wAJ9MlNdvVsmABdBZveGDBqZLfBfDDT9fFtQZWPf
zer9VLpDcUMX3XpcLA/EfuKBYd5im4xxrObFNWZpKPDFPh0vy7xohnp5maZF+xxBuTS3Xdk08bWi
OaLyyTFy/OrKuoTwlpZpt6eP0t5Lz6wXH6pY6fkF3n3rLyKIsdXRAAakSsCR+HOkLC45WNwo237o
0j5wIBCn/iCtTARV44kPiuGWWJ0XCvGf0rc8gyCvZ+Nj1diFjP3Ss8ceS0pZtLdllLbdz2zpqidb
TW0QLpY5u1ep5sbXqLngJZJlTS6Rr9AjBBLyJkUPXXERAlGLWlyXoy6si1mxSc4A7pefvapobTA9
usU+oELyNIzSvmwa/Jf3YtYyoPZlPF/2hdXVfpNa0bDHwlLDr952iy8yBRmMLMVgJj42msajtBrv
WUZJ9jh5rX4VkwwqgUyssrhuXLqUfldXincBX0LeFOYMXnTMFye7QLdQRIHICdZ2fZHpo1/SA643
mJPIxmerqhBhW929zRPIpvSCK5jloo2rBuvatLx1Edr/4HqD0flWZ0bqxozLZGT3LI25BWyrkhnG
MYgluCraEuhgoyyUNOrhQaqVmV+rBepmIJ7n6Mksy6VEFNFNv0BCcorALqzlo0eA8nNYWnXZYnA+
fcyXqZF7BQpCjxSesX5mhn3tLu8G+yFe+hXEozo9+sqVVd02Q9HWpKCW8aMY2kW5mUdPPo4VMjs4
snuKui3ctM1Bds2Os49cmRa+KJEM3dVUGl6Vwm5mQE+TOfqDURolGo/W/IAMQlsFCae97mMfLMvQ
a6pun4rS84IeFTg4KrMXq3DCIFpfTSmNAmjRasorkz04n8WTRu0nioFLdN5Enq8qdpvvGlEYcLtx
5OLVKtbOGBNJnKlF05XUB5kFhIBTCbC5oazg1P34cUg7l2TT08XHrKsdfUNpx7YDzarTkBygkP6C
ZvaXWMSmvrfaeNpE2dDADgfCmQR9LNQw74xp2JZdp8ggn6myh5MeIw6pDVF2j+q3/bXUZdKdScBO
XBOr7AiMfg25PGKhw0t7GNbOVJJrYemUZpgrmRw3vZoD/TFmggY/VqP4SiCpep1JR2vPhCwnoiNu
agvd6JXY8qY/BulSLaKY0b3Cm7eTG6f3Vp2VfmNn53QFTgyFGgMsbWSGCWyP2yV4VZSF0qdmiPDr
uImnPAqcKBIXc9/8j9U6VkULrAPoP2vWevcePtPaUOM6GZF/q4RhbSP0iXcxh8iH96/4E1HzqkJE
Wsvlv5bAjkbpS6nKerTCEoEJbk5LNp+ncUgejWjsdjbyXd/fH/CvYPVNTEGHceVl0144jinMzCWc
gtESRnnsDS+1R8Hrw2gVmhIYiuG0O3OxkUZ1UEPVr6EP9/DAZmWe/VW6VdtNieycxq+sFlGxNAee
b3/gsqtEc23lppXfUz8U6bYt+Xh/6KaaO8LJ258QONz6da7sPt61Gvyc616tMv269QCJfbS4DGNf
WtPoXnKexWChZ7VenpPCE1VgCxNBWsXyZsz1YJ5kLzS223EzGLM09opjlNpF72q9EXhNZJsBRiIy
+ulgulkOvj6h8hqwduPsRgxjh9Y44jvTZsCchhTXrOVLYSdZvutHG4B6UqJ4G8SKlcxB5cqy38CH
BOMg0Mmf75JMHwACKJ7gaOuy9lLO6Rhxd1bu5OMXhDIuYpL6vZvWIDI60aLVl+ezVga6kQrqWZC/
XDDN0/Cts+rBDlI9kclGbSV/2aVRcu/odSsv87TVogvgMqq+xdMWVpqIvVF8zqVR6vbGodnuvCxj
p8W7yhROtG0MaGtsvnTGgwqG0FI8gT11cf/LUq26GjNrrnddQZnx21iXkxpA3rOHoJp0s96mlURe
s8YcpfugFo1SIBq+zF+71qrMDTzW4rHH7kb5hgd4fRvXuaFu0AyqrDEUi9Ca3pd2rJo3xdxKNWhN
Y7peSdhARYfe+uZI3YruNVvEYod0bvtk2e2Qb/AJABmv9Ql4b3RjdNVHZxb5fuTM1GGPTx0woNkT
8aceYV7Lr/Rpui5bZCH2dsP6eUDqo3wBM+G0vjmOeeIjOad9mSNdEXfQwifN77SqN64Bjhi31mAv
I2KbZvZDWnbcfE7iopj3tK7H695Fuel+IRBPtmls6ZmfDfks6Ira0yWueEO0G5d6+IzEnO4Rwyrj
gxZZ1pWq5spnb+Y/3AfmmcQ+dcpAzkn0XFMrtny1i/JhM/bzguCTp1UAE2TqJEsAq7V+KcGExYFp
NsZ9R89kuLKRCEQqeWaOvlFKYw4ao8WJMyFp+eSMVf/SC1fqG6/MgEKooJHlVR51pbEnADfkRTrI
6tXRHA7Gqq/yb6Un89bPPasz/Iby9m7p7fQlBS37tXQ0xfJttUCBNFZG71MqEqzbbBrc0o8HOX1Q
GoUCE0FYKnyiHPjSsrVTbWdCW/F2CChjZKfQB9pMUQRoKxkcjcJxWlZhn9G4vciNson4kmZ6k3Vz
9KMfXa3daFozfZLxbCcb2jbuvY38bjVs7G4ynA+TFpVmYKSRtHag9GBjdmZDdK01UlOfDIEucVgU
dlxfdRA+IyXo7N6ZNwYCLXAIEgscedWsbIvOdIgLR5F4EYpfo0U5SRqG8uCYTelcEXz3n8oe4NCL
O+dF5s+CSO9G6zLN/jxlc35BBQy2YFonAn5aW0xjfzXlsRHdOXqadjeZ1Th1gHa1d2XZ5B/bWPHm
m8ZTp29DttDyQ0woG2CsteaHJsl79X5xPEzGhg7NOY7SwvyugabIA5QxvOnScIU57EE2ieuJ7oLt
F2oFgrsmISQzglzV36cglsM+GloMkhc4sH5kaAO4+i6rnkasm+FzmnIZCXZoRd5LAp9bpY6AHA5R
kw9bSYMqZtGVs4V6blo/NHWlwbabeWKttbSPos3r8bOWyKjYxpwvd8RVmQObV1G/2o3b3hlK1pu+
IYSqoSJT9+hn0OWafXwqFsd3+965d5CUNaEzm4681hpExD4g8dN/WTqF/WHEbnfT2aztXcKFABWm
y91AtaEhB/h6tHNgG9htbiqLjfSE32U+72IDsP5VvWgpjnPxlNZPiSJ6bW+ihfOYSFgpO96t691S
QZhlYCf2cNdEdTwFMB7G8aaZHYD2Qi+dfmOk3ZKjhIWAsl+ksyh9s1WTgqiPOHZX5Lod75qKGh13
nCaLraFjbUOVQ6t3VomnaZDGA9j2Idet79Kces2vpF5g5UJp2KcvyOKd8Qn1nbmoHyYQtN80Raav
jtMZ90WJkD56R1X2IxXd+EPNHTvbNEMsHFiwcPo2JN/mIy34DBKMtqhwgFl/T9zIotx4sp6fPa2N
Hgd7Elf1VM0/iYMnYGjFLD8NFPM5J6qp733MkNunUV+K4lIhluh2BIXVJ8cQzXMTaekjneMEa728
aLYIh2tYb6WD+9XK6QtjeF+l+aZCn/Cn7QI4uIzUZKhDTVZ1siEcUe9qV8nbEBus9HaR7mgHWE3H
kd8Pnp0ERKTJJyw0GodKJ6s6yFSnbMIecku2AUhnz9d9bVtPCdDiCK8n6ag+dhzTz9EFYIFCJ26Y
LmnKTadSYST3sTAyKGwrvjaLqsl9SLsJjitz31GlEJxnVu4sdJbJ93llkB8+lJOoAEz1Mdm0UmXp
96WJFnNLpRLXQrM3xdchrrXmaQL7/xmY0qjAtK7RHKyshJMWD0fFCeXcJKEbJ1HNuWF4X8dhbr6b
+OWRRXN2qM/zMLXWLuoiDeulZFbNbd821a3ulN2zgWAwt/yo9zdS6fQvNCn6JbDAgU6+Maxljlrn
8/ZNPaf2phUT8Fm/L5bGvXRQZTGgvouh8/OuSBGgQiYXexK7rj6MSzxZdNLLQgaRUKOQ+pTzxaaC
nAf07aKPboVEfuDOrejuqUvp3C9F2qAP4mVevZkVZfleOYNq+bXEzm3Twf6lIO3Ys3E59bqbbVAF
mrXtpBSTutdBtl0IrXesjVJnQ3Jd6M7y0A11a+7Bb7PGgU9Pnym+GH0ge92RQeJ6FBWgAlHFz5Hy
WCHNFu64BAzNLc6ty3yBTCnXbx5Hy6c+TpilB2sItks6aoFpj6hOT7NRKgmSI9Fi/6h69ECe3o97
T2UOq7LaiiaCeHYsFDOYXV2OhQdan2Bhqw29fj1WDuqTRX5OZvtENoZxBCg+CJ4gmI41P6cBcrsO
X431VGvtdsGCYBs1c1Rd9JEi9ki3utjk9WPFgddoyTmjpLcpBZRSgFNrawrkt3nUVylzQX2wrmEL
9LG5c9Q0utILiBemN6gbyunzmeRzrQgf5hOoDFJXoGANVgoE62EKU2jQ3lGKMcJlDXroCIuNPsTe
uTLt+rXfDAOuHKYHJXigJYfDaE7FMdJmZgg4Vmb+aAlx51UZuqV9PlavVFCru1lU1j5PFE3zPTtr
7JXTqqPlaGTP76+mt68Yng+aGir/UaNW19X2GxjDXfCAdohaQuyF6msv4kZRdF1eEqo7H4jKM4Qd
Pem7Zpnv3x/51Ntd5at5AGjxUBk+HLkvWqE7Qhih6HT3wyQnjVNhLnemdKvbUYsU//3xTs50hbHj
JcRF5hzN1EyQWxyb1gjX/NWvvb6GimqkuyKqv0ZeaX/hUCtJL7ph9/7AbzcsqjYAPwFHspHgJR1O
VMkGSJJwrEK7iBfksSy5mfTcJQ5V5zNDrX3346UFXQEwELB9g87m4VAEI3mWWYhTg3pYNkUp4pue
StpdvFqf5Aadz8F27DMtuhPbBhgp3TKIa1RNjrfpYM+ilkumhr3ZtqEno+/WrJ7zazixWoCNsClp
zwNgPka2NENSp5gJqOGk9XYbuHIsv0EZ7W9Qs/farXBT6wzd9cRrQ1fdpDhDCQEk0dGzTG0psLQz
lnDOKd+pVpJeTlaVovbulmeAK+tSP3ptcHkAK3mQvzjTj+AUeB/qQ21JLcQMZdkuna1/W2XH9rDZ
zMsOVYMAZH8HgV9yL6PneuZEOvFsV90q9gS9MgK9owJRmuSFU1BhCQcU4rbdMHD92VlEZ2TJAjma
/8aGwGISKOgvkgdQncNVWuY0xMpeXcJB79SgWfJ6T493CC1rKM6gwE5weCDuUPqioasBnjTWxfvb
+dZZ9lhZ0lZDvLnY2ariiJdVoL/1tTHpvnsFvjl+nBkVbMrMU7KAOtbUw1zttFvZtzlsR0cdsFCe
vOrD++fCiceOOBNSECRqqF4dL2mz7YUtKf+jlZpaDx1eyt+0Ycryzeg25vdGI9Q5s1NPHA+rmABN
Qg59F3bc4cNoC/h9tpPDywB0EQ6qmDbzYmCGaDXycjUeDCQ02vdneaIPq9OtYQehxIP22/F1B5NT
Nwc4gSFxtrPC/jtqSEXnLk8wXkEUtGNnRRvBzbtr0gl5Jq0vy01eCeecY8eJHb0ioxCMhQvjUAo9
nL7Sg7nXypaLd17yXUTkHeqqsLZaK84hKE4MRdeZ44ORWObHNnKV0/dpueaRZtvcRqnb3+Zaj3BE
pejb95/vidPXBeYF1pEpOWBQDieliV7UAsGMUCeBaTdKZJG4W3WpnTmj3s6InJJwTF+DMS7Qo3Fq
r5o0a1mM0IrqfquNFeW8kQKPh/DjmSVzYiiXii66kpzzYCKOjsNV9DeNCiIDrbIiCpujLPZ5K+15
m0sEKM5sircPEI1dkwW43l9Imq7b9LcTAqV8rP4UVw+XAVIEWZt9s/Smdebxvd16gBKByqEhCcUN
/ZLDUTJTtdqijVX0stT0prNol6V6aV9bMzT1QVWbYDYK7eV/ujZ+ISF/sU4A0Njr1H+bGlqhkWOm
qhoC4SuvhNnmYe1J50xgdWpqYOXg+cDccxFaOhzFhRGlmzhvhrjTunc6qBXKm724z/PY/Ni2nhr5
c8KC+jeGddFwQkeKGxNA8eGwPVdIuqRSDTWjUT8oaYZ4T2Glu4HyoxloeYWIce1lQ3tm3Lfr5a9B
OUpQIaNPdTiuPiVFWmJdE1pTVl8D+68286CrZ/bA+u2PQgKCAUiDECYIyY6DRho0lWI1phraExcB
fJouQwt0zjJ9h/Kw3vqpq1MLm3K7juHBVvm5t/qLK3X8DfCsIlBeOb9kB4fzhKhhytieNcI6kkxf
oKUMPySv6DtTLCwa31LnUfUBpesP3G4eehStYX5Htc774tmN8V3Np/FLhGf6gkqNUt7Kliw7mJJV
4Hyk4PjVTbrSvB2zBIK7XY4NghGaFA9eR/ndVyVeDKGB+sKdQXb0kieu9azE6JFtUc1YUGAWjvza
WdlyZYi8V1DWg/uxaWYQBGfe+ImLmsATMDMUGhqgx6x8K3NrkXMIhwa2C9TNJ6TTlZiyLU3fAMaZ
vHh/2x6ff4S3ALSgOrMC0Cs6jlky8KGagGcQDpPdPniwNPfFzD+12pnOTO2NpuKq1Q5Lk6MWYhAI
tKPTD4Wu0gUkM3E7ZxTsRKSJ20JxJv12ydG7Cbxu6q9QYMBKQYnT5Fk1bKX2rcEz7whd3OtpoWfl
wypD+6+ngq0H2Vh39ZfMjGbntgUmHHTglV/wn/LSH51VeNfq2AtMVN02sW2ADKOF3OJgafkGlQ0r
uRPJZFH07hpZB9OMw1gQF3YUwzp31Odl9hZsDtE47XdToaLjqjdtN20UYRciUFauk4/bGpRrdena
+EJO6vRkKXoCkra0mWBfum68SbKxqe7HcRQ7a+qH+daMSlrqAil378IcvdS4b/U444yOhxxBFiLW
JgRyksb7mk69fUGfbca70AWG9On9l398mvJCUKwF88h1zq1+LESD/kuhsEdkmLqNGw7VJChjYSTZ
Xguce9odKBj9i1cnU3yOKfwmUmPoXwwQikrg5lB1PtzxGLzopqLYQ2i4XZxjqNJgJZWMdfxVrXNn
CBL8TZRLu0eKOtR6Rfvsooc5+wqOXuoZ87ITT2FdkiRFNK+h/B99FUdmIOVBg4VIx3dBBnDIr3Oh
v3omDQm7KZvAdER85o5+g8vmAWBCBFEPHJ2HGMa6MX+7L2E1AkFpahmOYOcY24iNWyQ6UZnvKc2X
QWSP+UsyR7V6U04xHMM2bnt7o2SNoOOmxdk5DcPjk4C0hbAOzd2VRwur5OgLJVWapUhrzqFZ1d5d
LJUsdNXR2CytyM+cBMfXGkPxsFe2AtnBGrUezr3gnCARHhdqfTK7MPsSWjDd8/37q/vUKGsQRJOa
84104HCUMveWSNEHNVwKWW6SJe/2Wleco6CcWMmgKhDAxz5orW4dU4wsBKlGN+fETqFFrorkKrp7
rtg6rdQ2er5axsO9qdP2ylNa+1arqnPC6G8XMN+A8akkolsHxv9wovUo6LqZsxrKsYguaJinFy3M
3F3qRE6YG90c1Ha8nAka3mS760uEZLyil8nynGNovTEgxleMiBcioUF3TY8c7GsVyM7JTlaTGg5N
3ppA6MAdafoMeHIwVZ5BZluYBHCwPw+W0f8cHMRTzny1X2yX38OJX1+NBGJVZaSuf6xRVsQeAh5J
v4SFVuhXdTbaK7TRbb85C446dKSGckLIDhjhRqwQOhp63lKF6tCZSQAIO64CMB2oVyGuXaW+cESp
X3Q9cUeg9NiG+jZ6ZF1g9IS6QZSM9pNhCHvyu0Y3tI3UW3Fvk29PgUoH5hkPYtGgAd4OwPlAmL2M
7P27qUyyzo/WwMbv+rasfDVWx5+4X6SURXsnS32rB7bmFyDv703E759V2TfZ9v1Nchz7rY+KYiwJ
EG8JJJR+uHZMu4lSrxdL2FladKtalXNdZjHmG+aSez8qWuo/sTqW3c6pO/vj+2OfOANXlU9q/hQk
kBc5rkV51A8E22cJyczSeuvMuvUzj1Gu8M28JP6gUxrdtZnMikCUAEg3awjxVPQTlg+a2VM4f/8L
HdfGeBg6pCXKtms4hMDO4cPA+Qllu7ZXQ8eyRgWw35wNKHdh2qYZiFz7fZKDVNRo15ab2TRSYktV
Mc4kUifOYc4q2CqAq8mmju3CJ1Op4mjuxrCpuwzIljpvVSWPHgkDmzMn5ImDgzInGnTU+SlW/wrY
fruDTBFFxP3LFC5gBe/aPgf4XLZNMMaNellx8G/KPCv+esj/8X36P/Frff/XPhT/+k/+/b1u5g7b
xP7on/+6a16rx757fe1vXpr/XP/0v3718A//dZN+p/tV/+yPf+vgj/j8v8ffvPQvB//YVn3azx/k
azc/vApZ9L8G4Juuv/n/+8N/vP76lI9z8/rnH99rWfXrp8VpXf3x94/CH3/+sUpM/cfvH//3z25f
Sv7Mfy3S76/Hv//6Ivo//1Bc558sOmIPaDC/wmNWxfj614+8f66cFJsVyQHDQfvHP6q665M//9Bc
/sh0CMXWZJ8aEJEL5e9fP7L+ieQxBYC1euIg+/LH//teBy/ov1/YPypZ3td0dsSffxyuSMQEPD4A
Z1d4/XwWlM/DbSH1NOYMUcUeXHjoImOXggyP23POroer8e9haNKs8QfSj8el4Xlp4T0tqKpIRbmq
exURzW+R8cOYkvvCzM+wCn/t5f++I/4eDYEE1MGIQRGbOpxUzpS0SF/E3u2c25iyWpC245dUcTqi
95KuuNlsp1wFJzVrm85N7rNB+QrY5rFy0hugGuHUPZh2Qm0vFt+omX3shfL5t/Xx93v4/bn/ErR/
8x0JxrBB4OGDpTr8jtpogO3yJrGPvCn1Z80KjMZw/YbS2SYrlMdEaz+2mn7BufXQ5CTqiwJtQMmm
ezMj99HJtBSKP41V6JukhX+iTOewpb9KqsffkTW2wmhp68EWO/yOiWnVuCC1Yk9FVvpRO/sat8WQ
JZkvMYbEf+gLPX3fbZBDQSfxJk7M3jdaZz8Z5UWXSNQaFfmcINcwVtXjElcXNQqLvqNG56qXh6f7
X28c1Q5WMDuN2ttR1KlYjuEUDk8zht+/R15KbFc0mW8As89rz7kAMoZ8Vleh2Tieq7Gsr+rNY6IB
Sb8XphAx7+FjUqXb2HnUiD2Q9X1lR+wj5fn95XK8TQl2QD+s65nqGGr1R0Ogrpia0FPEvlTdKzmL
i9TK91ptn8tc1p7x71P5NY6BeuRK1sMy7GhVkpOVcwYGf9953SvOcs2NQKptWxtFtbFKpNJyFwPS
dC7izZICSGuz7uH9mf4CAxx/BRo6CG/wQOlJHaVsVlk5RZEr3T7HsfE6T7NxZWwM31xABLu+rDvl
MkZM+AlJL8UflEh7jkmrfVFIrLgsbGHg/RTp69DgYriFkurCvzW4Bmd7vNAsPmpnW4r4OnXRDbWE
26Z1yhtCI2+v5UO4ZEuzScAwqWmX+fnQaHsNIW/ZKBhzxzHQpNi5G/J6NwFs+1TXAJ/6LL5GcMO4
4GtcK2o3bOcccH2kTfFHs6eECCA4CcCjwTOJ6ju30Z2tSZWRCCjLEG2ilyHU5HrMlWI7OnWIsZrm
j6A/6XXHQdLnypMyKkhmenG1jc3pm1mChtNsrKIjVcFy9sIAY7M1ht67trAYe/91/Gr1Hr8OfCJX
5PeK3jheeXUp3WIoRbcv2ijZ6oiWBiTVCa2B5QH+GBqs6UOfeOm+ncixN02TyL1TdWaYtIb6KlPr
s5TGeDcCH/JrVjbBZ+mg91ujTBu7SjAPMSBkhDm7mAOZKStPU8cPmy7GC63V4q9xhvp6mskLLhFr
EwMBBb7v/nx/nqc2mEWJEptY9gA56uEenmN1shZRdBwgQvlUAGa8iRfxsZXF6/sDHQbl7GB2MnJW
a/zL/2+knkf0UsDR9d2+AdR3Af8cXoQ7FcoMG4ZTq5Bjvx1E8ZyxDs6EwKfmCI/ZpE9BpZvtfThH
1aAZ2fRNtxcokLy2wr1JqAo/Rwt50PuTPL7umSTdUqBpLucqSrRHI0WLsPoCIaX9Ujn3lmwTvylA
9BFm0B28T6Pmx/vjnXioUIwRWVy9zVazhsOZoWcbVWOudnsMFMytMJxLbYK/Zdn9BvzijZlrQV+U
ZyZ54nEyKNoI6EQgknEcZeDylxUTAPF9CUNtA7zmGt7yDOkMutj70zuqQ/xaNDTMeHGr8JrOLjmc
HwmL67V52+11p3lFBerFcMZl71kS9Y8u3lgwxUfZ/2xVqAGizL+/P/zJiRrIuSAOiSrpcSpnt+7g
dB7rpjOEX1rWjQ0IWbTnasgnFg2lY4odRMm0uI4prmDA7T6KIDrViz7sUHr/nHbFpgZn79uF9rHR
wDO+P7Ejpuvfz3Vtd6JXi4jAcZKkaW1HR0Rp93rvWU92XFAGFmGSepy+c/EwzxOa1IbdhPYY61sX
4OuzK5otxHFwsDZFrmRu7DMly9MvG7Q37VHqG2+iV1sqjVvFCS87Une9Iz2/deeXxvveTVXhO8uk
bE1V3lP9F1DYXbF7/6GcfA0IbK0QGVq1xzJfTmRkVjd67d4as4cedkFUzte6Xd3OevwtK+Z48/54
69o9umBWEyY8pkhqSJKOgvXZVmJOTKvdwxW81Nv6qaU0+/4Qp6YEYoDLi1RLf0Noju1MFtEytvu4
S0zAr0MV6ArKVKM2f4nV+EoqZwZ8k4FwACJX+F8jHqsGx15STV01M2LdRNssUoBiw+CmcT+8CKvR
p21HzXtvQgPEvklcWIRy0s6fB6HfQgq88DJrgooqXoZSv4lbpeT34b9mTvr6/qM5tbdB6nCzI/S3
irsdnixw63GgHmQLZSL77BTTzWi0t1aWfPjfDaMfDpNLSZNGDu3eFq26UdC+hGyZI1+Jtc37I63h
4fFy+n1CR8upLjovXSYmlC7L99SAejgod4W0P/flOSuRkzv11z1HzWjF5B1dc6Oj6olZiHaf0V9E
9+86l7Qvu1y7Fa51o7pFqOTFhZqa9d6x4of3J3pq3yBJZVNsN0EFWkcTHac0HdWGJVbi7bOtbBdx
s3JqvvzvRjm6eeoeIQB8ido9isSA/jXY88WZpOPE5Q1MgwIl7Ur0Ht8UxbyojURrNPtOTjdDPT57
0/KgiezeSaiMtWWxAT93LkI5+e6Qd+LJrR1ZVPgOV2QFZGpaGqfZR8uEiGM1xdtlfqgIa8PJ4fCL
sNVVbaFdZFUBM1AzP77/YI8KpH/dPdzna2GWMik78PALZNMcTfpU8v4a7WvdFk9KkseBnY84NpWf
0PN5hh//s9eLatvnWunDUd+8/xW8E5ufXBmJLezASPHto/Vbpywv2GDNvra6aI+m2CsuSw/0Ch2/
sxTHx4JlRvyw+AC2yoD5lY/7ftC3SWo6+Crb2oZiSv5BzFGCEEZ1GQsbY2cxFLvJczcGnL5NO+V5
CCE86KqkQb51ufWsId71g/KIlbC40uLx86x0A6JE1hV2zfkeBkONkGSW7x0Dt2jNAKONCGtYtNUC
Lz0lp4vTKKgU2Pslb8xWlnljK2jzIG+Q+k6TI4Fk5I8jmlkbuzbvm84Js9VbKPGscQMoSAuSsbyp
Ypy5sP4tfH1JtyDDMRLFgKrJIQF00zUsaWhkSduuVJ0sKBd78EsFzx6T2oLpV4vYZkla7AalfbTT
Wd/NCo4L0WLc/V/mzms5cuzatl8EBbx5BRKJNLRFU+YFUSwD74EN8/V3oI5CIpN5mFF9Xm6E1Aq1
1LUTbpu15hwTWAiib8pxfowM+yvpD6orV+GxKdox6BZIDJ1tX6HTzGFCQVgw6yFEsKBEro6b55C1
trQWKn4XhvWSdNmNVs77BM7nJuqc0VUIsTwOCrF1FVr2j9+HM8vk2ulCnYAMlwX55FsP01JzChlH
Bkp89Nr4LNw4iu/lLrmj6/KJf+rCXH1uQA5cJFmx2VjPCm8/AZIZJymNmzooB/JmyNKOYArIWIuz
g72IxBv78sIlvitpsTAj9qEzYaD10d9ZEfQ2BlDVESZYLY26aYw58yl8pQ8VUjss+8l3XH0VjoTM
8WvHuC+K4ldd9Vf8tPI6UrG2h3Wc7xUnJRgomeZboy/LF11SiR7H0OmmNh3DC3fp3Exhk2jKKg1r
nE9VfXubZrvIZsehQ9DVxRVIusMwSf1hKeJbW6s7r7UtCc/Pkm6cRv1NQtmDjtv3wlxxZqqwaeqy
+ecIQvdtfZSv2wljQ9NssCpWGyAKeb8i6AwvXvCPffwSri/ZyfoNpnKdD5F4UnE4mZO0rq6HsZqq
gPbqNzM1thw4Luyw16n93RBU1GltgpKBsfj2WqhWNAD3RRVko/rcjW3nxWX5nFfxjroMrTl2P2ak
3VsdnfmPL+7cUrdK+JECQlakJ/92ZGDeGG4muQrSLjlktvErr8NHoyvu5rgEEbDKgFJxQX++fkTv
rhZhDsYbOnE469+OmdlIZOVe4Wozo/XmcHloDICnSeZs9XC8MNi5W0sjgXrw2u14V90YZlwQk+3U
QW6YRAUNGRljhZdp5hGL6FHSrQetMR/SWP729zeW7gUGfEiYbIhO3hoDvHol6Uod4AKl0uvXKhaq
vEqGDdZo35jVnG1Z9vnjQU+SIf8s4RQpsVTSWKREdmp6yURXdMAZGXVxMsInuytF4bimd8aLlpFk
kWDsde2peAHosqO8tCmz7KigLPMkApe9zMJxQFF15SjMcG5alAhuD0/Clyqm+zb9gRmaWqDU4agd
YcoQCOgpXftgZcaLk/VfAVVqm3pRnrRsMNxBcW4WK5OCjtAX167i77WmFi5VY5glmX2kTiPcQc/i
Tepksd92je1iyFS3qCmkjUiah49vj7p+Rydv3nqQp6nEqQ4F7sl3ZuR0oJ0prIKpK9hMWRKhiesB
rIZQ3y6VcQAUY23rUD7M6+4gltTmG+Fq24x8jAc51jf9EKO1qIq9sVSpr1iVzs1odC9N9K+mnRZE
YSbOFuHwpUrZmYVpDRdHEEoZAovgOhu+mu36yMDM0NasEuaEOJLfA5V3UTZjN0VXNtpAd2hs+8K3
c+bQSGjFSjgjPgdh+WlwU55PhtouRhW0o95vh2lCMZZTgcCv71ACqeVtsuCodAwphO+d4BRUOFmk
aSm7Tqg9kbj2gjX7eRAhccXycp/Wpn4AE9X4cuVIF1bSM6vSuknAckD9BFPE6SdXd33UWINeBrJD
obZPHzUijWAbV63XyNG0/m1+Zh+7Sl4LGjFNsRvVUbmwLr2fcEjVZa8CGg2tEe2ft09qSptaCe2x
DKQ5O+azfCPLsZd1s9/HyqacnasxYQtrd5eOme/PDzgRbNnSV/8tmRinyVZGO63QpKQK8qFOXElx
ghoZkjv32LijlzaMH3hL3WnlIfUXrvndWnwy9Mk1N12ixBD3WCJ7uALhtJ8r+gf139lrmN3eDnNa
EreFmscWRvigcsR1mZMT3XeBWl2qN71b8NdhyPxGZcQj1E4VThGs1EEjqSIYJ73Fy9tUxxxloP/x
ZHT+eWHEWlvma9jNyV5TXezBtJW0ok+RbdVef4hN/YbE+xfhOHcDVCmXptaxaZudOtj/aHAWfHTQ
GPdAA719S+tcIC8ZIwavpUM5aPdDmP6cs35AhfS96Zt9lGK+t9vHcq72Fy58reC8mYXX+/tq7JML
TyUpieOIsaNk2OKi9ltz7dRy6Jux2wrx2Ojplwmw3wSwBrvwhS3Pu6l0HR7AKH1LKqzvJC9RaU3L
mDllIOyXeFYJ/YuOY3Or5ukOZdCFwd7tdU4GO6mJLKipOUBbZQDfzhO26ppi2IyGStX631KXN0qX
1w38S0Otr/WrJSKUaR5yNCyDTi5d8ki9iNlPEZ9UivIfP8HzI+HSZlkAhXlqN9L0oW4g6VXB0Fu6
X5tmubaKJo6yy3yD9usS/PvseOvmhi8S9fBpSbCgI2nQ0y6D2WmHbaKudDeR17j8C3UzTETR/IPr
ezXeyTbBGjMxAKUogySq7yxlvO7aZt8gyZbVfvdPhqK9gP6Kr/20j5LOVIfzNCwDJUEJUNv6DQxE
9PcFOr3sUjP93WZ/fRnpK1C8xv6JDvrtG9JJahkS38J1zToQJLPwk9a8GZzeB4K0T4nKyCTt6eML
fL8q07mnHmiunkgI9KfVdL2VJYiN68MbEvJqVWnThfELGkRfieq9pBeEZDaEjOezX/bWQy7aC4er
dSo7mW7e/ICT72LQa32UMTkG0Gm8JDd3Oh2K3B4/fXyhZ1YNXhlOcJSsaR6cugGBG0IRmLi5naIQ
Ju7QO44AKV54NRFcvb8cioQ2+zJ2gohO14/l1WfeAcYA78Qe1lSlb0kih5/0tDC37Ai8vCv9bpRJ
hKmn0Z+1+cdcpzRvKfmBIEw0il/yQyY1v+2q/uOzEYFlp+2+H6ivgQZ5yBBRb62lJde9OzaVdp1O
6v1c1pWbJua0F0ostmNiSG4smtEdBIwq9viSF6r1E/Wp7mquIifAvQRSmIjkY1iU8JI0au0eiuuq
9AYoJyXNcmLca0K7g04U9u9KyNGuzWPjqhLJTpTSnQChdcwYaVOZi+M5IypngK6bRWjHcMz6reic
4W4pJX8UTrYTraIGJfRMPyuWnwCG9Jsm1L9E1LeAH9VBY0AUs4peBLYuPWlpnl/xkL4ZANEfCG7U
vMqJFlfV6mU3Reg8lzm0diYIHpcEvmY/CmnYSFJfeVBuj8My7ao6z12nkDiu5ENzDynSDobSCm91
vVACVHL56jOOPd3g1ISnaBPFRgJDVf5ad8PjSkYCy6veWqGyz5R6runtqcYW4a6J3kC1vsaMC29T
BaOJE5yCnzRfz5ApN3G2hPdxCEITAX17oFluew1f2CFuZRPfEsXDMc6yX9KiNQdTnesbuWXrOfQ4
1Yao9Z20N3wzUtMr24iANoIibOXY8HUTHepYRleKpNH7KfJxn2CO8ktNedDm6DtmJ5hb40OiaOMh
UQi6EXVbeb2d/Sj1HLDq0r5wzIZtazobjfq56+hLH2hanvqjXO1GtAW+jiCMNTCb3VXos3NWlKya
KjtR2yCGNMcznVnzI3z+G9rG2k4CF0HlnWc3hiIOkqmHXTNUxpe5BiLuTlE6HBHnTK1ra+E2T/ul
9MAtj7Ad48PYJt2TgsjFReonXMcq1EApIrhsi14d9KGbdiCXMJqlTeunUfWlsrscohFk+tEex3u7
FyGnQ4KlpC68rs1Z/jxCmD1EapTdtWGtSX4FH93tnMmVoIhfmbYEiE3Xx29G2aZByY3vgEOXo7YV
pSk3OzEp0rWJVbGlfNzCtVPC2XXgtqpWFG+FtnT3A8yiwFowbnMegx0jjMmjnlu6pD/Vx4JWxV6S
J9/oujRIq8rkH6+eLbnfKcVYfccNXu3D1PjEOTrDwsLWByqCTMaKMPvvsVYXfgrmICTQoBt/GXGs
6m6uj6I5EIY42htpxiWepcNjMis7i4KFqxYwM8PJr6XRKzSn3+Zxbx4m1fhqxZNybGSikIc6t9zR
spZbRIHwxCNpO7Q8k4UMSR8D8tBulIETm1vNIZD/xREBoU1YrVJpHK+A5H3v5dH0CZ/tGcNItY0K
heu2r5GXBZE9Iy/k2HNjkcrAnNFiZqqVuYtASC04BpeKsqcdtWR/qB0SpShqVGiDw5h6dTtZsm+l
VX0rSaW4tqCRHzqFb2arpEPpF6bUPSSzpOz1vNIzd8TW/GOqYIjFductojP9SpCBI+QQF6agveqO
FTMZGKnyKkxHMDXdjRbjHQyb8qdBtrIB4yyJ/LpxltaTwLg1brhywpXOiLoAtPF4Y5TGJ8BrXtdz
gnaowhyzLIZBWxOv3kirhl+/zYb0Dqni/aiQ+RzWn+s2/dnOwIotRzoaeX5jR/LOSkaM7TVuwcSs
NpYFn35olc/SslCWkZFgDHZKJRnS1IzMJli66mib+T3aayoxSVv6SyflG84fX/A0dBsT6OM2k5XP
lsGK0bDx8eZIu7M7jiGTGJRgivs7anY/C5v3YupmyI5jtFdiGLksOc9qzt92eus3Aw2Y4MPrvhHH
sE6eykHfjNpn0S8oMdvhc2cWn2OZM7mwJQ7Jcv1pdPqHzNYIrIPAlPXVFcR4f5R0RE/NJ9HrLzph
SO5ojn64zDSlk13EnVFm517qQz6xZ2cghkQyYdtW5da2h+vSjA6WXcIudEbFVahFbeDSgNtu46uw
NLywL36lghvoPMeV4zW181QCwKDWTUhQ/JtgjiAtuuuIeJHYGPzJHn7JefkkRn0Tj8p4WDJ1LZay
izcRjaXaA7C+I6u/p3AonRMjoHh+o0VflanP+czjz6I2r7XMUoFOpI1H2NWdqi07x2QumKK8/IRx
ZfKypXjWxAxyzA4A2t7SK/YgEQFWnKQfsQgFs2t0oysF9Gvlq6R39zoh3hAsO3ew7W98U98yMXuW
lfk9FOwXh4JfFBdHuW3tIHI+maG5hSNsfy+q7LovzOu2V3IvhfOL6E/azbl+6END2Wn8jYlwmbs0
isky1gFxWnLrZYbACsZWonRWZNgMElq3l0Bvuk9ZOf0a504cGnr3/SHvxsjE82KKpPsyx5NI7o1C
x197H2L0jH00kuY2gkh+oIL5++Nt2Llj9SpsBx9lWzYbvxP9QDiF1iDNVMpSlWhAEaMHROdnf1XH
2xmaN2rc50gfdwPY8gsjnzlY0nOn3CuDOyEc9WTkppyExGtUBR3EYye2d3kvQV5/wLh044TmnVZL
e2ixoFKblUPyS0mMw9xa971iHZfuu5xLm/6SIuD95heVLibltSi0Hi9OtvyjXklRZA9lEIXCG1Xw
yAV2I9SgH1/7+00pdjSaZoQkgqzlcPF2U5plauiEIi958XsvTFRXkpgllk9izF1ZxJuquVQQfX9h
MuqZFWdMqQutyPq/v9oG63LcoA2meoLhem8rwmOzfQ1DevPxhZ05eq4CSQeaFRcGy+btMHGayCWt
0won+nCIHCMoYgk1ZLuVG/VCqeDcm7sezNj8ADdYEwXejkXO9pj2FmNZBU50M9ya83e1fNa7evG0
sqMppOmbmdIy7NgLY69/9Lsz0n+HPpVHVkUbloAAq2DO52OU0D9w8nXpr/e4DWFzsyAOsXUQun3h
PHP+/v7nmk+/mU4i1bAY4yrQQudRaXEtl/V2aAD2Tf1fMbD/VA/XEgIEvJVfgij/7e2dFiObarBr
SCs4amrKPUcUr7KHC2CeM7MAADu8zqgieY6nLZhIrRRzob0fDOPgms5nNR9pOWm7uMv8TLIuSFXO
vTRras5q46Hq/C6LSzYHSyV6jO9g7g6mLA5FJaRda2cvS1tTQuT2EpGmPUVNfDCtSzrQM1/hGtqD
Wg4XGb/ipFKSxXkmIFLy+BaCCcx+zrapZZJLMSj6hS/x/RQj4z1a63W4Xuk7n3wdc92JZGqbKojF
Yhxro1i2BXQpmg9jsstAXW+Wbpl8e+nNC22jMyf7VyOT2vP2xQGczdxgcZFWZ+/X7mFo68FfTzNr
DYjH6DBPY816O0S0mE2+JHx/xtwfS3NnazcaxwnD1C4MdObtRFyEskZZjbTWqcmnMJ02DkfmGDtr
v6jNp3bOflaS7TdddLQIevr4ss69HsQ5UUXHJUJP8mT2XCR7ajN21wEtM8if5ratVDeaLt29Mw9o
PR/CloApTsv1ZC1ok3yZ1ZhPDknCt3aVJhr6/cdXcnYIWgIU63FnUdF6+4CmvFzkWmaIKZmvzYJ8
bLW3H/9vY6xz5aslLSLVw4wJC2HvaXi0HaEmXmo6nHkg5AcyARqIGVjTTr5XVC9jTTmjDHpHfrar
5CfZCLtYnv/B6syfv/oBOaiiGT65XQKE6ySbjFNay7Mo0heiGmN3tbl+fMvOX89/xzm5ZRZxN41R
U9tDqgOPfmV52/ZjQ0X/43HOP/7/jrN+Vq8ejTTOGho8rgeL3z0EgHuJQNELa/DZMYg3/OOncnDj
vh1jmM3WdMgM5fga+kOo7pr20hbj/BB0JikgwsQ7rcXW9mxPyBIoAPfSAQrFlRD67uM7dWZBp9S4
xiVgEuVaTiZLWZDzwlRQImfKfxMwez0X8UvTFVfADP9+XgajRX+ObS0hiqd9OqUl0ZDHXwZr6B5w
FC5J/LVWBUkM6hggljx8wuXXO/rqwStOlTkiM8sAHdKNI1WNK2yx1ZvEk1P7QqH63NNZN39Y6ixs
HKdkJKJ3csOpZMbq5ful+xSFl2aYc58LBBamffy7dKhPHk6ltLAZDMHDmYur9VRZhRklxuSC9uXc
MEhQgLxY0Me000Y8zMXCjkIWGc0iv6qaKFFy6tHaC22oP9jak10ry6XF7pzuiYKW/u3DWaiF22sY
aUAR+raaqSbGWyJY3LpuNlZtbKUUBZpjbfDu7w3KOUqkBmP3NTMTtzRJCCfTJvtRLOseYnH1pnAX
sogywprYDx/KUX8ogVZKVrZrtcFVtBthGBcWyDPL8ZsrOFn3uxjSUEd0bZATjKE2Lz2pNalcXat6
6+tqG3z8bZ4dDZ62BuuJ53N6ZoqcQU6smpc5aZONvNyuiSFS3LhT9TtxLjUJz70E7DT+M9jJ1FxM
2PfshMHkmFqtXbgxfDbL/PxPLol8ynVjiIryZIdRAu/v7IkbOBmzywfjTXIcROjeActX5iV02Plr
+u9oJ8unENSc64rRlsraWtocGNJzrF6Y1s4Pgo4DICGr5ym2LxRWkxdktwU2aSFSeS+DCAcUcWG1
OTdPs2P/zyjru/JqYiO3Xu4sU6Utl5JX5xwXkp1tSr2K/n+8nJNXvEYcDSSYgciu29jFj1z9ajTq
hang7JuNUolwaE7Q7DffXg1rnS2KQVn3AUQBjr81swkqydpQ7vKkxrlw6Dp77/472qmXBu1CMnQj
o0V6509wtBf8oLOt8or/tfiU9QdyKWRFksupLJ18RWYj19CLZl4GWfWwImwL27pw786+b6+GOHkT
uiGyZUIDeROI06KqbFfDJtb+0fuGYZfNJ4sbGv+3T4h+ThLS3Sg5p14bsYxzo/JrmVPxJRPk2Yez
5hyz9MB2OD3mR/pslUCk2eLScpss05+V3uvV0tWLx4/nnvcjUVtTOP2uujz1XQmqVGtHThO2OiXB
g5rW7LuODkkz3KYcvD8ear07b1c6hsK8hVScBHKmurd3T6h1rAxY3oJQsrZ2Mz8jfwhiJb6Rsjgo
tCvatWXaXxj0/YvBoNTYTBjRKtL3k3cvW5ycNLeF3QJZhrL12anym6IbL7x+7z9dRiGMlnMi+0YO
JW8vzVEGNNsFz2tMFx9LCQ3Aws/kz4lQqSpcogCdvSaOzVREcQS/U643mMqMqOF76qVso2A0ySX6
hePkf/y8zgyjUE7jg6V2iCjx5KLoQubkB84FGy3VY8d9xZW7BEhdmIje7xipt9M70/Fvo+I6PTLI
CwrfJLOLIOrkzNzYtdw/EvaVXlKJn7sc/GTkTSO2h/p1sspGJSDn3oFjUVT6g27UG2U07jC3/PUG
eJXXr5QmzvHoU07mCGXJci2HuoiClBhQ20AjmUjGhfXozPtmQCLn32tIARuht+9bb5MHSOxHERD6
6RtqdVXIzpWYG1+FwVLq5cvHb8Kl4U6uiaP1GNK3LYJmnLe0JG6JiiWgg7CfJtkAI/r6D4aDOLLy
FQF0nJoVyriSVWEKhqtBhtlOEBpLEJcamTq2m9Ib/Hi4M/MSkhdmQBNnBOf9kxeD8K94JFu+CEbi
pyYl+k5WkY+8j3T3m2Sed8Ns7aTo0sb/zMT7ZtST2XAw62yZq7IIUCN4K8pREZM/d0mQFeb/fMh/
xY8KflUrVKk7hUK9AUn9r+ioN/+vx6rgX6d/0P+HdCllrQ3873ipO5hQQ/Q9fw2Y+vOP/JswZf4L
AgGcS/avADeZaHlx/k2Y0pR/UUbjyM6URQVS5oP5N2FKV//Fko31GqLAijFYN/P/Jkxp8r9oK2FB
Z5X9A6b6K8TUyVv7h88PlkFVHQg95ruC7liV+aLLqeVFXWbdxOmS3IsubLa2iJJDQQcvd2tdD4Gx
Zcm1PJjxhSno1POFlR0oIyvDClDkZ5zCp8Y6SsoYw5Gn4Zt7IjNLcvsBNQa7flRWLdVFIogU4ep9
l9wYhUSYI30Sx19sYSduRV7QcTLM+rmYza9hUnfE+E3a+AjYVSyBVOeG2Lal5ZeT2QWvHvPd/2w5
XotMT/sN/HSk0TQ2uG+4Wpiv306fjTlXhGVUxIGZ81TsZjlRzG2XoLFzidSxvsyNOuRbZ5IUrilc
1GRfaZOSHeeJUOsLs886Vb/aFVEoo/wD2dWm28LS9Afc8+oMI5HCTGrONHmTYeBijEocbzuzyk2b
uGlSI92sROqEezVxxk0Wy3V14Qf8MZm9+QWsIUj8qT2x+LI1W2f/V7+gmQkqi2JmoQok9OI7YqAS
hYkkk7eTEqcvqd0bW0sh0JOMxmKptmUnRLhrHVIigqkukvhQkTE5b1XJCGcvl+Q09/MxapxAT7qk
O6ryODabC8/wZNvAfYNavbYZQMusd49P/fWvFkuaIUpLR6+Bo87BXCxl5BWwv9xMy8nRdhvw4mgY
Q11Id4U+OzrBakM1RaRIVmb4KaOn1fm9nkumrykkFEIBa5L++e9/Jq+bqfJ0+Y3vSKM28hjkjcvg
8SXhoS0JFXqQ24rY4EFmAZXVple8Vh0qdZcukJBvYGzGaTBFdY10SV6aye+WVtEQtyDedZNOG9UL
deE/5cw3L8CK12ILRqPPpmx3ymrnNVdnmhqV51RG1N7muMah+sZ9RZDkDK90Y9SEehZQpRPfmgti
EEmzpoAIlt/akTgtCHMcU/uwVOHwwmJKtGs9ZeOxMfIXUsqRSZlT1n6q0BLZlNAMIW3KRqI11Epj
KPtz60S6P5DiK27b0QiNoKVfHj5NnE+frNDIibgcrA59z0BJ7tJ7tK6zby4eBiy1fRgsnLs51a3v
2au331pytcQwlXuCsggQT1uNBreQ5RAxlVwQclqFTa5646ijAkR88Tkmpfuq7dso3IjKLEOvUVGk
XfhZePtOfhcVQXb4CLLg7UHBORU9NE4/DrZOPZBEsdyCLj4i4iRvlGrgWDXlS6rS7yY9l0zVY170
+zIZcHOlAPBWt8ydU8r4thUxjXurzlHgCWnbpW37PMjD+DhrUOBLQ9vnYUK4ukHZgU55UVt+12LT
dvpyJNOKYoqllreJgtIQH3hfHlq7QBApt6lvV7b8WInyZ1mGpQcmDqHTYt7MbZvEhIsSoCuFVe4Z
Mhr+sEHIK1teBYH0oba0kYDY+bdozAbhXfltkmngbdSiqo+j1HahT+FI3uFpyzeq1RbH1m75JZIs
b8umXzKI5VH8M2tRibmCMLr1VbVsv5OnOCZsrzGunTnvtvMyRx65ccNhnqZPCyiuIEL0sVvqqX4g
YO6hW3ABEgYu73KwY9c6kdsN1aMy2xYR5ul6Mu3vUpMrXhpp8XVYJLCJ29D8xlR66LRW30DRdXZz
he7XKNUSS1jVuSKyEPZPqGEULzciUWzySDU+NyZ5kZklPSxp47gdXQtAu3MUKL1cbIvEajfNTO6e
1Y8jqZnqE+LT7FatyZxVklahAU50ZVu0gZSUV3MkWV/aYpK+tQJmL+9qiriS2IFFPuDYHI0Dkqzh
F7CO5mfRYyueOt8Gwh90+ZTfAUWf/MaGykjm6bdEdaatTJ6rNoHg9Z1miuzNlJFE7c6yudxLxJW+
yPCtFm9aeoE2kBC934SaWD8b6tl3jj6Yn9sptH/V7VLiLTBHQQc9lm701EyCugNq9IBaadib1lLu
4qoaEfiWR9nonH2tqKXwLJ6DT5cPbDY9KWeTTrGFJC1K7se+H/fR0obkDBQF4oC0am+ESG0XX0yr
u6sK0xRjtdc6G8z3XNN0EGb8rM1hEJWLdkyjcPQdZ9QPEWFtNuLIXA8GERMeK6J8t8w1IlXJENVT
3YgfIotaVH8IX79jPmhf1FFTeUFHfdnaiVo+GL2TbgBHGKY7srPJvKXCDOqU0RwMscQpr09SF45R
/1miLeKxmCcyM7jCumOrklx5wkzHO5v6de8RRAZCechrohVIpUz5kojU2WaTabX7uJuSYEh13R2K
5AsJ0dqD3behL3HAe2FizXajjqcT9Ht+14hx9Gw5bF0F8u6Gm44NocAjkDHBPjZppBJ5aJmZH9s6
8c+LmrYkyGXqk5GIkWzMiLncnPhknUwJ90UzZFdz1izXUQugekCL7alxcp0b0uA6se7sqBLJR01Y
pZdMss55cHip5WV4UlTeWDfq1OkwJiY0S7sD71Do+SEPx7tiFF/7gaSqSbbbvTPbscHhyjR8UmbH
r9Awk3tHhCEa+Uy5t0c9/hR1QtqrYiS9Yy0ctoXl7Loxbh8JxpSB7FqZvmNTc8d/S55TAr53IPDx
7JSCfM0o0aLH3LIIypXM9EuPfVr1StyybmHV1c0slGWnZD1/meIWCzPs4J8KAHs4F9g+v/bZLHaz
hLmZmzTvQoTAGQmaBH4jeG/zp2yZ7tGEF7eTZM4vzhL1XjP3L4Vu/HKaZkTbq0nxUWvl/KFom+xm
UFPxe0oamb2vRiiJpOMvIE003nX2Yu7UhZhaV8tQbG/CaSzh2A/FU9EtP9skGb7oaPY/FWijXT3X
7EMitROAgPUmTNzHH0UKLwv8KvZMAg2djVUqhU+8cO9FRgiGXm/1OYiUOKIo7mg7RZWSyYUCMZLK
1vTlM1F32m1mxItrWMV0pVXEJyhynB3UsP6uEAZ8X/ZTejC6egKUkFkr5jG7aSeEqvUIJ30o2+45
LOvwKh9bdT/b6fw8haK/a/IuuyXZeCIsYjIjX2iJmxUixvU0zb4V5jkFH6Sb7MDGz0lWksHUEjQR
ELzcwnnMO3PZzsST39oTR5mkHfsWv1kU/ZKTusdlhJgzzYrkxuw4SIxm72DvVnf8p7OdlvwX/V1x
Xdhl6SeF2d4NxPx5sbBtD5pK6lI9e65Jr94YFa6CqpvML2iDVus+37ObQc4heTgcK69DGAs4ZDYU
DlYCtZWaXRsijj8po9ruU1qPlasQIVt5xF4me2sy5GdUMPpVWEnmFYpBy4vDWE3ouNpqQDQNCW5G
Yu1IqZd+tJb4lTiVukdsaB/Y8c9w0gV/sUJmNDdUxnbj4JHYEXdMxllTV37W9e12am31sUaJv5AP
rP8kd9K5suNiiDlrDeI2GeCmJCSmSfXw1BUlZg6E3491ZajbfqqHPZFu6jfLKbYd2AtuS78ovxAg
8PrPankX6lEbsAmdvk5DvdyQ6TvcJAZ5FuAbu71Zj/XiNnUme2VeT0ctWebbvp2xBvSNvqElqbrM
ANoxKUT0JKb6My5+5yBh/6hR2M/VFSpxkj4QXZHonGTHBPW+u/CeBG06lgeiqcWuQIRKbnVetWw7
1F8YrscHCRnmVl/nFrokqWcDxnw0aKhHHjY6E5urqtBX0KsHvuz8uDRtD8Ojhf1D/y6BEUqQWiMR
1TtX9Lt6MhBvwDVaX2HqWruowdLja2HoQHKYdAXePQehRhH2o0ww3TPJUNoXaZyY5S0tHX8pHEzv
zHKxU7crhsgH11tFHl/zd1XoDwUmIo8c1mCyeuchzKb22yDy6EHAIvxNxHv2K3Lq+B6SbrY1ewmh
VBfmtht2MbG8NQZhT1mSaW+afe0mdfyzN2Enr5gJfqGcukni0NxtY+TP6zNTdYw1MFZYqzLgrbuU
LombpXwi2iw3D8g+O04WOruLCQVCkE6L4mliUmpXE0l0r6pt1fNhZclP9GrqUVU70vdq4o1+1HKy
PIQa4nW/H8P5eRS1dB8TpjFupIXgILd2ZuMLkcaGV8xF9iA0o/ncEAQJqKewf+L/ke0NUTrMAHrc
De5UyjM4jrrjqF3U2oFILftWIigaPENJYorHh5XT6+arx6Y/x1cFSNhPA3ggZePI809cM0jop2IG
rmAkjfVVjcbEcmWl4q9s/+wnXQlJfE40JyWRPWFIzWjTfutIxTQd4jFN7WejKsstCnfMW9QGDL72
cSU0MmmTdjRuOY47DRvWmf+hnarGuRdJPc8ab6hZx7smEiznYaPW5i408/mOtyMDVJvM0bhNG/gD
m1GehbFVE+qXXqTa1W7oeueJ0PPip6r1NT4vdfgdNSab1WEs+utpWKK7YlEy1xbDgOc/XYgZ72SS
Or3YMivMKWV5HVsDzrNYIWBA7gFOpJpgyxNZzVdW3viqpvcGES11sAJNiU7Ou0zCDw6knnWDdoVJ
zyUh4LrX6vgqJaiGeKR00D280tgBWHmqr0UTWXROrTJ8Mlu7G7ayvSy1V6p5hU1iUSzefcls1G3k
iPxnP2r2Exmx0s00tvzBQ9XA32jTSvoesmzlHlvMKgPcY0WP2aSH3+UFLBEIKakIkLxMlZfbjf30
/6g7r+W4ka1LPxFOAEjYW5gqeiORkqgbBJsS4T0SJp9+Puj8Z0Ys9SGjY25mrjpCHRIKJt3ea31r
yYE5HeVYuU9NOZRjuGpimo6Gj0k2ytmWD6GeZ+4zlq8hqqsHdoTOdyfX5o6lfIJJoJP9dKPJTKRs
kvGlYDMwM+/gLAMB6Wy22ZN4Ys+y0DK9iZYee2fQ5SZ50yhMb8BFYRDfl+sqJHF8WS7KpPEejV4Q
hU2ag21cahJKcVhKUq6/N0JmVwzlRrvQQXBPR7YHUh2LzW7NmIJFLcMpG4bqcsnUVIT9sni7oSXR
v+RT2ZlBW+uzyTSq8b2ajesJ9u693YbI0rUhsJrOyQJ6B25+KfTa/QKXFY+CtvJGY6+T9nJwe4/N
cbPU2RCS8+ezK9cr9x6cSX6zLUsVO37B26oqvfCDrkRNYJt9c63J1YMXvmprlEhPQLVrnE+tWi9S
0uzverjhF51ZaM9mZtRjMFmKB1ZUxaiFS+doQZst2XFOy/WznQwsDbUDVcsYLP9rJwsbJIqDD7Zd
t+FSylQ8r0zeNy10ilefWqTFMNLaM4h+E1NeNuDZLeqaM6cckPEdS2eSU7hlqkD55snNJj+NStVh
tWbED9qoNYSGZXY9ftDbOgUwg9egP2PCXYLfQe3yFMDcl9k8zsRpBW7fYf5UIFH8PB0mpk44O35d
rF5QKc0XLLGF8zwXSujhtFTDxhJt+lPoVlM63baJ0qyY/moKEsZQ9hTji8cLpfJJPsHCq8g/KRfs
K1vauXwd2K2Cls/fCghmm+iG6311sVSVpR2ZWmjmeEJWaaBnyp+Cfpr6ZN8vlHaY19X4UXLaKajV
QWa6520ikdhbv0B+3tY++iZ3W50zdAAIJn2BxYOvYk7G9ue2uOk9P2UJddEhMs8kG34W9N3yofZW
tF0a15WzFbdGBUI9ELm1ftBH+6NIy49D30NHhsIZnOzTH6f33jJ1Pbu+se6LxzQxOPgNuvILvsC+
nq8WCHLHylr1PJ5UAd/FrfqZlDGr52z2fhXvpFdDSWzXsSBu3nv/lI1Pao1pZ5oZsryaQ9bWRf08
XNa+XOPUEdNBlYX9wcd50qn8dTkCZqgaInIy/vBrWI0/Lpiid8279Txpa/dlckYVtpPjP79/Y397
JTIicPoAivtDrVenrVa06UZ8Tu5nYb75+kVfZ0s4+bN1/utS/6gJ9fedozfNpf/agvp/sL+0dwr/
e3spbKsWBhVv5OevKJQ972T/G//pLjn/4hXvEkZOurRyfQqP/8kvMf4FjgrNDN3w/zSe/hNgsqeU
7AklNvVBgCs25cz/aS9pFqkn9IJIPGGnxmdDLNv/RYSJTUl0t9e6u4mH8NWTbx7+eOdqWVsf8so/
buIwiDSa2Lj/9kj+phVzMrIwtOyAQgwmxGH4O4vv7QyUe+tSeXKsDygQDo1XXi2rezSy9aaajU/v
X+q0z4FcnAQ9fjdiRZrGiIffXsuTRT7VHAkOVgse8StWP4cDUdMu7Vev1Or+htmotQ+2ppL+te68
1fnsjLbfnUPOGtcvXbX0iPFc1W7jZVdr03zWrtJ1Q2ubrPlL7TdCxNY8JPLu/R9+Mkj3380XYhtI
WCwcMvpJs18hDMNVWxcHHJ5VdasVZlCWD+9f43S23S/CV0ifwjA9qm2nQU4kifSJUkkOcTP/YTrb
WaPUjU19jOrpgdpe1GDdHABN6eqj9/LHN/Dr0hjvXHoksBBPvjSM4E3Rmn5+EMF3jh5XItDDJZwj
+hGxOqYP/nEImw9m9F90x9/K/v++X0yObIyZ2hmIbz8GappOW/tVcWhjdegibLkReMyou7QvzKh5
fP/pmvtnfHo1WsU0q3YLI9igt1dzOth8jivyQx/bL2uUf0rPVPQJzkGUnzvBGIF4iLPgFaBE8Pn+
/Wsbf/P5OPQ3+HLQgO+8m7fXFgRceNPItd00SjiafXHP8ni+6L705yDg7scDR6P4ozs+yadlXPNS
/89VESq9vapVGDQaCjM/0FYMjMg4y/tgClSQRO6nNM4f+4ggCkShJMeE0zXFzYitVhHCUDmMZ17o
3jXXy2VxP56lh4+4Uaf9rn//Njgu4LGYekigf/vb3KZdC4GB6EC79Uwc/Eg7eBe0eM68mMPEN+1b
fjndJh1Q0sC6g4dxMC+1c0JKrtqH9m64sM5IlfhgHvzzJeHz3Qf4LiKDHHzyknhr87hUMjtAaNVb
Ele84dPEEXa6lCgBPmgusbKcfI2Ia9hXwRtlrP+RYNdqFSUppywOeSvXKtoqEyDB/nn+YwXZHsG1
MzkdIiQMlpK3D3oZzb6m9cuFUuuF45EXzoyRUCr1kf7zjzkEpQXGQWSZ1h5/fqrWZ5XRiNXZtBiq
O7t3Jzb9iyYvsZx+tIz80qO9Gcv7pfaGHP/Z0fr7T/mtYahA4KXVKLnUMxzA8yrS4iLqDtRanTC9
pEMajpF73A7NTXdjPKvHLN4ui2N/+REq8EQ4YLMD4ABD156Vk+bl6QjTRIdeiYiTeD00UX2EkB6U
0T+LX2ekmEyPDBHMpoxnuIRvb5Y8HAVIhqHS5EM85KGytQ8+xtM3tyeM7FlsbGcQH+invrdMZmYj
s42FJ2xD7646a8/enwBPv3YeEA1UDhIYrYEanspOU+QXvbtpZZyuQD4yW4ESnZYu/mdXcXcJDvM7
ITcMX9c+GcA+YoJ52lB+NsUIXLQbECZ4Q/LBwzq9l/0qJtt1ExY/89ep+aHr1bwOU0OFP3G1NhpG
RkSI04Yy8/u3czof7RdC3ENc/H4wBAH79r3POmJjh1inGGgMkzZdgajOOC1Lx/lIyfF390QlxUUm
pFMR/BXp9tt4miuMv4PGk6Ng2D9qUu9uqiZVH9zQn1fZpYSYblGNcOQ9dXGinZgNX05VrNo++bbb
pG4sV/toTJ5+zETBC9hkgOd3P7/n7L/it3spRmoOVAGKmKAe9aAvw3zdubV77lUmQSelvXwg3fjz
rrjevn1CeMxscOqEdSezNpPaKWKgMjlgzsIK9t3kB4vT396Vg6CNOYccp18Wpt/uShY91iWB/qGZ
iMYqTa07s+yJGGI6D2fdKET0/sd3In3Yje0GoizYbpxzSMs9WTa2TlW2W4LKqqexClbLugGug4hk
otBoOtptk1Eief+S3Mu+I/l9Xt+ZcuySKDUQd4QPZx8Sv92lWwL6qPyc+IwkrQCfNK6Z3TpjM21e
HvU19eEA1Z8L9qazmEjsMgU9vNLm1QifLZaHSqWliqp6QKgA6k9BI0uzkaIoQEMw7O7ivE5bJ245
bxnndlMhnkrn0fhLZK2bxRSI9LvCEV0bZW5aexHNve4AKhXiTGFB98fbZVJ8gvJDqwGhnUfHORNy
CjLqzQ9AYQwZFINnnKW1WqpLErD8KfInaa+xI7eiBkojoQ85wCDUpVszvURNVhBybFZ6v37hHSdO
WJfCXz/TVFGGHyDNpzZXCBLyAq+aMpfIt3qV/JByvh8zVEMRFdbirioduR4NZfm3SubLA3AsfmiH
2x9Z1mrxE9d5qJ572F16MHoVU2OZJOMnR6b2dZ/AP40rt7bccKaMPaPyqUbjyMPM6iB3quRW0gan
F+uhdI8qMRtdNNEKlwgJuvmHSDvhBr6+uDdOJ+cmhm9Dgw/YjnM/dzQ+iFBUiCzszJgr/JVze0Ov
werC/fD9NekFvd08S8XEJKfTO8+HqVsOmPSphGbKcdzQwIPBwgerqInmYimvWqXsO+LfadVm26TI
kPSFWKmbmhphdHXfdBcb5U929ypFbVYzo4nQwbIGRNtfuu+92OrcPDM2gDRg5Cr31bQz8o5dhWsu
kK6c9HAuRtoy5AMooFWGpW0wrQYtZRnWkrtSTckUZ+5A8vF55c5+WhyHpeufC3Or64AO8MQ2RPO3
PtxM0fmBobb1Giajx0kDYdGO2pkJHKR626L4IfmS3Tdt2SfIbI0WFBSVB2jWov4MWY8qfirQzcVZ
V3orggbNqmAnI0UCGN1sO1+rHh7Tjj4JnQYpFDp0C/H+IgEnnbkO4pDYXua1irOGLzDo+7I72EZr
Hre6WTwUEwaN9cpCRxYudF9J45yU+OqS+v3FsOrqh+nV9jN1Speu1yRrQfGxBdnlsgCeLSI3PjOm
lX02OKIwYIN59XPt1AXsKs7NLzInqxBdgju/8m2pHpdTQn9Ptf6GTqKckKuM5qiPgb/amXs+NZa3
A9QEDJZirfx6138UW7S5o8HzWvT+ybfblc/bp2pM69QbvcfetBle/WTXabg3Rpszs+/yKVwkSyxa
qKT1osyc/cuuSrYUmtmsyxAg4aCuxdx0t4XNLw10nLPrMdXWgaDUlIJAgD5LfxmLGhoXVWLtsy4m
OwvGLNe1yETASrNYFQkMP5V5IkRNRdAGGhUa6zkEuI4OwVYCsUHukMe0vvSn0mxNk+eyuo/mks9P
nV10aZRqlh5rWl3OIZFr1bHRKnnjuZvOWZFHf2XXdiFDxHvToxTm/MmbmtngOTq+DPpaJx0U1O10
OSLZVQFLr/7TRHu0hIs7ujdFR0kjEpo/yjDV+nX9nK2STI/ISFI7O+8z08vDYsuL15LTih6bpbUk
Ed8bW6fe9OctMmajHmJb2psZod6sjWDIE8TCKBYttHC67LsoqeuLdTJpUDSGdm+O81JDXp80M55b
zf6Zao2F3Ki0suHM8ydHQFgb8ymCKWk1cYWmZ0VemY/EUABjpUHUK+PGRA+chX7jgzRdG7Qn6Ep7
/P8ZLfQx4LDT2JGsBr50LfGS4YBsoVfI4ro6PW4pLt1oKobEDkcNwVEAsIITg5V1hTwngCc5jmlX
GsiJ8moLBUGP3weV+2XsW7RWbxCR1UBE944dakog9t4yUIsvZjoCGF3rHGMJIZrMSgp0OgK1dnxO
pbTseEVyIy7llqGFsHr0LWHWZd7PBd0jQ60YBxkV9Cnpn2+DnENb4Go+zLmjvvpj5xuhtvk9xoey
664qstmNEMkl7BcCOCqEQwYM9OuFwPUy7ukgZzfY7qAWoe9C0klnCcnqVvr5yK2boCuxypG/u8j8
FRFo5sSM9MQL5GSkYP2bGS1n4cG9YJ6UGg241BtFsM36+JP8JYIGade3WmBvq7irMsQMEBQtRqTh
6bmDDWRLfkhvlzpxBJ2HMLMW24ucLMXCaK4eUyuKSLoypdXYisHsSuYnomEy5B5VZ9F083v0HbXf
PjluMYkALfs6B1uSwljTpG12wVyZ7iUTyrznk9STxZ97pdEj8MsHf35KpVjbuKi9jYUA4hypCEkP
8XBsh/xbO5VMPAmY0x8JHd5mF692xkWGqlCFIDh1NCD0ZYrQXCrrvpWzfEDPhn9VcW7/UfioOn1v
KndVMl8U2x6hmawE9XI7ex1qnw552g+Fh6Q7LhQW+rBINn+OkAsmwO5qmT/09JaKQBuA8dOFH9El
iSW1nmtSWX9urp+sXBo7M9uZdBWBD39UBhARt2Pb73+8SLv9y3cVQpSOJlAbjcYeoSoIiWX2crqN
T6seDQNeHUP3bG1o4WWhcGbtaXINBedwNEpxyHwUnlrr0tk289rsQr44JFlkqcyB7vTsOax1KL7P
a8v80/eKnRV30v2cna7jYSw6Mq2p+uW/n3vkG5i19Vc6cGMfuIs1mKgufAJdLV1NT0Mt6h1yOtYi
oMYpv1SEEK1h7QkFhqYwhs8FC60RO3oxf05W6ROKY1mrCh3FPIc0rHq28mQfHO4IOTTUqnz7Ueir
ngYjjD8nDXyvarqbIYcNQhsbacVB5mb+PKy1Ad6KIXUu6avbIROr/bUqrRxB4TRl1/1Ub37oDr76
tLlpU4XuYjg/milbXnIbJVFolxMgp6mwk0+0BxO+72RxH3LHpomfCi8/5EZpTwdrzBvzTCXDDOs1
y6loX/V+Jr/PPQ/kvpE67EKOKBlhnQ5Y6WqZanlErW8YyJgXMR4Vc4WI20VYV2jV2A+ag27XIS3W
HHsk1aBHf/I6dRRgQr+VclrXgBZ7lh3awaF4KNE8LIFIlbcF1uiudxU0LQAEtdW/pNuopqijXUW0
2CrM1z7bkKcSO+s3sbMk9oBItZivpGHv3emttpGrVjZTXA+V87Liwpd87HMeGQ4802BWnS8OS1oi
7bIrUbwmXjc4B1qRSdzmU7cd6Jomd/oMjw9/7FZ/cYQnjbt8K7QyPUu2Zehfpz7Xtkdq9WIrQjZG
+kWjF9qLqo2phZErpnkBuVSRx0i6tTXz8eX57Ny0NWD567nRve5G1GlS3s+TJG1kzCZzoWm9zCIY
+2T5Rqilb8Wjp2U4RVqyCY/94IkpKkqGXVhUvc4mYSnWMizz0s3vPW1gw7hVjU66BBJgn244porI
FGn24qaz93NFvbZG6dpm5Kf1dWl9mdBkdGGNDf7J4pem540ByOda9KMywBSi9xjDzU8rZArgQ3nt
ZUpo/eXoqw4uZM1KfaWIzmE3jmhx9mN3zjWLOHSDJi4qGC/x/BicxPbXbK6+iNUk1Xfk7dYX2Cjk
x5WcbmZ0yChKr4uCSfYMaXoCJFVJGyFAa7DEA1f0JtNGgaTJ/Ij/w5i+Tsh5ttDMrWQXVmaD8a30
4HkSuaGq9Gh2qk5v53kWy5lmKSZqtvcu1CNpI/yzV+SpFw4gkV3Y6jlQLsd+aI5ul6TMO8j0SCGT
0NYmT6r8W5M22zdNUAY6Jgu0nou10fQXfysoOtcF7pMzJ0ErHY6VPcxjADV2sY+FSvX8vMcUmB0k
Apw2Hqd1M+6pUM7ujdmUvR/Pu1wy1KfBAlyKmqFCX0mMwqei1uFJ47eqoQj7tTX+hKjbIGEb2OJc
NImZVBeFoQzO5A3r8i2MS9C9C8Lqe6dnH3Lj0jvXkcYNoxX5o2aXC3oNNF7nHptD5ykncps91sLh
P0jYh07Xoy6ZfScpxuHZ75eJaGr69Xs/vumdAx4GK71DVZ+tnJmUXOKq0EsvIP11LWN9aZI+KpSp
sZOsSyMl580ZGTpiRKIPam7YvRVrmXDM6zA0DMW2zTHziJc/SZlUddhM7SY/ratGxNvK+i9v/drQ
OM/UWmtFjmjcz/Ba1afZl97dKkdgrbWjDy927Sp5Yc+irO7bQixf9Q1oQywzf0I6P9aTcS31dtbj
njyDXYs9pQuQy81Kz8p5pyA3tewBgFqJYXyayrz5XrdmbhxNL/FfjVx1FfxYTkY3o86bilzepn7h
liYs8WUYUuN2dodSnc/10LKf1j2sckHua5VRRUiRe/aHmk+Ccc3rmSMv01kUC6TFP4SAMH7Rd0lm
pYFU8KYuW6XlsC1zC198ps8ssOlGLe7GEcNUBQIPMw2OFqxCbCD7sW9bomTSy7HI1Ipv1YRxbZGz
Z6Dzo/3A5kZPjHoOiJ6RyYUwK8/60lo6iyLZVfNfVuKw/ciF9yXRNpjnOeqqR8Rsvfxsd11ZQ1UW
2c8OpXB1gEk0vpiah3ksazZ1UXm5VhKrLtXntpu7PrSKLP1JZDpqUkurK/GjHts5+TIsRY3TLcvy
SKm8uybg00SDhyiSiPZh4YxiUTj44W3of8/xtuev5qgQjhEqZLffzFYXMoJa7DaXkGa0J41dlH+O
CaLpdtJzPXMKyaVz2cg1ZUAbsny0msn3QuLBluGOwmP2WNlV2l4YpVuV5009oQFCIeV9JZOw/zp3
yTQfOJz2STDZep9EONTzMphtzdQ4NlvrghJnYcvpOF2fnu0TVH07zQ6rqzl0ixHWw8z5Ac/eelXV
zB5BVlRw0ivWFe5tLGeX7X1rPGY1EwK6kbyEHZ+yymelPU7XlrE6zed1nJr8DtZ7Y14USk3j1axx
DEGw7fR+etVpVvuXDaeROsrUzU4MyrsZo7TuVBtMJqaHQ2s62X3NSWEKGrelk27lyFVCuhXIWGd7
0LQY1biHc1OHMULGYW+Z12WTbcZlnnJMfWFnVjJaiEbata7dPF1tht3cyQonUtil8HQjrDdEUOHW
GpqXcUidO6z6dXIsphWzljuYxisVl60n8hj98NHyCtSHBUwqeIMSilcsWGAn5gBBFDK7fE7WrMTm
FmozUSaANJJeO6P6prKgctipBOm2zEXkuYkOj5gz591mtoO6ooGlg56ftdrJoGun3cOWCa04m1ON
Y9XGUMVXsqFdv3DTiTilTevSJajMHcPLPn2eA68jwTZcEZ9DPyrShaofLfjvI5rHMhg0dhTBWkrx
ZckK9eRQVf22zFWfnntuYVD71DcGmJZC5T6D+5vmIRx9Vd1ta2MxAsQoo9kGnU65IXOgJZVF6oc8
9K2KEs0xVVBRqdDPU85PAhNP7720vmD8psDYrs1cwnofk8aARd+b1D+3ubTvkkFzvycqSz45RZIk
l1amlejs6HodVaYttBBlycgrRelhXte6ETcDp/YL0IbQQcdyyu7yuc/KAKSVusiQBmtR5jS7PFSs
HJQ7nrUVoP6ikIdWdHjIUcWy+4JSzERkLvN3QzbWZ/YuiHXrUvHDwSOPoemPBrapYpmfO+x4RKfV
9hCB2NfnYK5Rcht9ZVWhMhhEsZG0/SN6D/1JUE5m+2ja9LO6eYU6P7sAaIJ8m3f0oeABXXkDcORg
7XrMJKa3GXfCxZwY4Z9kURw3MhiWvvXuB7jNt2tD2yUYJr38BhhfX/m+16anc5GNIzK3xL3rRIHT
bBVu+mnoXbeI2kzbfjSVQ+23gcF8XUqdfb5rK4p5YFGcm7xKJvs4O2Bs8bRJbUQipgY79J1huFvs
maV87VFKg9LUXvO05hTloRAFdu9tphkhiavIzyp1/JSFR/PpPBnoS8V2NjWc7DNKA+xXUmoyY2d0
a8gJyl8uGD4KPeVsMLOMjeXmIWUm68qWI331Ut+tPPjYOjj+Tu4SyNP4GSeIPi28o8mmgX2P42cI
TbLlu1EL7HZ906ZnlmqdLBwH0/rcJo6LUNxx22gtQAPzDy39q4taFB0tBJMpotZPucGcphTwtzW+
+EM/dDG6//zVEdDQUCAu9SOq8PWpz/T61u+rtTtoiz3drlitsn19Gn82g9CeZrn0ZVS2xVZRpnbs
+xbw5aPdTQ1HRqN2ZYBMWXXB5GuS6QFXmY7/ZMm2SyfZ2m+IoaUe5UalX+RlAkhurhK2amaSeC/9
Ys3UUfNcXTo9EH8I8Z1/UYnR1oKeDUGN2lttVsyCzb5DCYkV0W2p2Xo4ob87I2mRnFoboEcGQmQ/
tBDfYqZLh/Zl3MpmC9l6YSv3VlTaQW7vyDRc1b3Bu9zQBbvr3PxVLa1/Dg95LrCqMl2HAu9bEqut
ae43lHUDo7tlpzxwxs6jOV3YQusSeW+4GMyrF347158xD+aviD9Z8Hs9cx8KkNsPklCdLRhSRH+S
raURrQhDiQeZap+40Laaf2SZl0Ra7y7s/dr0OcPbwV5/1IrPRp2YcSV668IZ0vTQg5OUQT5rYgnS
lqy5AI/R8tVlM4exE7X6be15/hMA4/q1S4gzN01NyJia8jSF9Oy0cD9VxvDiUlLA8eH73XLbchZ7
UNlc3VJhS64wOiCK7rNq/m5aVIsOLqvkhUpX9wfOqcqNidEW7aVVdEwyqEDVw+BN+iWSEeNaW/Ru
grNdqR9a5jGIKM6O31JiwJ9auSBCJ2Z2e8bVDI3fHFz6ILllF1cc5CvEJtSWCUgU1eKFhQ8ZHJSJ
xaB1xfoKIEHnXyvk+rjOpbCCks4qDmlMmn9Z08zAY9wNHYYFwqQj1Y3td0uDjxoaYEjmgPpEZjAB
LsReSo6vrGqdvK61TMFHwlay07pdp2Ir7VkD5aa2P6/WsWEnPQ/1D0/v3S/Aq31EHPNWP+TEdDya
E5WMyLDWmt79troYKvICLu+akB0QNdaEZ68o8+Rm2obRDoiQFi0Wlsb/7mdZ41IXSqhkCGX0n4Sb
dX+l7J/gGQzFXqDQiuanEsP66KJq/2YvK4kgvZX9pELJFJfQGUcG41vDVaGr5qWm5U5WRlsnK5Jw
Q5wXxlz0WDOb/LHARqGjeTfdTxZu5Y3kwmRq+fgEozElGd042K424xVyCLMIGm8RXUxUJwGYTc4e
IZQgIX5sqTmp0O38+oei0MFYXVxlhmVH7mPgeBkpxcNA0gY2pHJ8IZN0Nfl9c3vtViR+ByYFfC1S
pcInjX8vbw99kiOk0koeTlxYfsMOp2Qtx3tnMuYcc75beoNdUTkZJG5PQ+3fu61fP0Kj7a2AQZT8
tUra2kSgmBXWIKpTHNLIBr3dRGM/Wea+KWM5k0ilCmOxMWb7xmjiK8Eq+QUnFakbOCStfu+OZTj/
5T5mhUUVLyY6NFHxYrbkWq5ywZLZUkHgnpPcxpzLQ8RUj8R7C/1yNEUg6gRnxeps48b3QhQG/jE9
kWeTSswx9CyOI9fM/s4/pZrSx8WGvtPRQNDTDD9puEu3y1C+d1WsKUKkXKo3Z6uTf3m/y/lHu5g2
O9pHaBN7QC/nw7ctTq10hkputRFtmkoPou+zy9LLp38ouED8gCYF6SiCQkCdv8AhvzVSC+Yz9DNl
FZu91l0XrpF8Smv4ye/fy6lCYUeP0MknZIcvEJjHiYiryMlRlHRtorbNk7NWq6leTqMdCb1pPuhH
/3kplANoR3VmKBjQp4ofUmU3TLLkb2im34RW39HUJb6KtiZogvfv6vQNIU/x0XWYDjpItL/uiUaV
79bZJseyIi1BcY5BF2fz0Bvsj9+/zp+3BDwDhTCCBc7xIEjefgnVJgi5SnIrKhchzmyXFcWgVxz0
Zpl/cKk/u/nCQnsDOVsgJULP/vZS3TbS+kQDFFFbFp8Y1i6Lt2bWB2K1+nuxtGSBCLl+RG/+80mS
MEsRH2sDvGvy599etqg8I1k2qhON03YHzujGeW932eH95/h3V4FCvUv295F1+r7ygqnGVSWRKt4w
X5Quu5tiMNp/KPP4JTXblStoIXYq4Mkj1EYvpeBR4NQixSAoZScPzbB8RFb9m3vx+fzIXmUax+pw
MgXZS28v1J14UTRhDlpbDA9uu64/339i+7/yu8yCe0F9yBeH5pbBeyrEySc26HLqAJoMaqXynhiH
3IcTTgXUjmo97z9QT//5+e2wYMGjQ80Gg3IfCb/NRqrF901tS1C5c8zbnNTdo7T78SFpXO1OlTQZ
Ms9jc/D+Xf45vniMBvMFngrEbacfvS+Vn85VJpCwGCoAWLEGiTWB7J1JO/p1qX9krPivrok33orb
7mfzeRp+/pyun7v/D/hd+0T73/0V8Yt8/tEOv9sr9r/wP/YK1/7XPukgdrJQ1u6x9P/bXuGb/2Lt
2FdaJiRkWvv/+o+94l9ojjAIsIAB7xM7jPk/7gr7X9gTSGvZQWCea/8Ta8UvSdtvY4AQSZBhHsuk
QO0LQ+V0HV6J4CpNpcU4sQ/SLR/oqsH3eG1sCxiJf97iiayeEUBU7pXnzjEHoWAiJanX5HElGywz
h1hft/PfHt/dv6//OxbrZGTyqxiYQuxOIAud2ikJp2qRavS+5sfoFrpwXssmXPCuxiMyozh3ON+8
f71fXKE3j4E1HOKjvz8JFrxTLmyirGJmFDlxrqqRw6HT2PUNbmcnCeas7GjTC2sYgqXR3DF0kJNn
pFE22ufRQNKDgmCcGwL0+upGqi2HDpAmHAZ0aWOUW/RRuzf6bPral2syxE1ZcBIVFPt3zJhlfutw
h1JYnjP1NSNP8Lsm3TU9Jv5u8MKrvxSfGxooRlybthqCos2J3d7vhC52JVF4opqws6Oz6AAkOn/I
vQvR72+zKppypgBqTp+ScafAtFuFwWA1QBvkykuPMCPIBqw0WVmU7TN5yOqU2MO2E85F31bNcsx7
u7eDVTbF19SuhUBWkxmEChdNQYVqXuRTbzkAroqxz8h5L9CGtYZZjVHW4ReO8tJCqtbYq0/NwU9Y
2f007dGJGbXS0RC0DX3EDBl1iEVYvXhJv4L/SMbevyjTzu4w+rFTxWE8tmXUpMt2O9JX62KH7jlH
H7GDYZVWEdw3e+RRxungL8TxZZqN2ZVUJifQ9cp+lKoHD7G2nvNlJf3PCpdqMaazVO+KG0MzZ/XR
1/R2XdlZdCAUdr050lUMSydrpBJYRnV2MzEWWf3eofPWAZlDOgVHYO3OC5XJi0wbqCOT6b1pH2xy
TsTYXJ3lWRc6s77ObPMr8PS3VWY0047Tl2PE7eDC6oE0OlahJnttO59KrXmYWkJ7wHsgtYPnS6Xj
8P5Y+rWg/DaWbITvQO12ktW+hBvm6e2PhORIVeoxNmbxIMt+vOO0uESbrAc8y7I596u0OcA58ENs
Pt4VOIOFEx6OT1VlaZTN00ca4tP9hLufNvbcDFxsBr9o//+/PRPc4l2+6YURZUZSXXPApWtkO8Pj
+3f+t1f5d0g9SEYMTG+vkq7Q8Qq5w5nE2lxueQN7LlEifv8qf/ij8AvjkTSg9AGeY5t0chkEG1PS
JtwMUD7oWrNnf+LIav00LHRhao883vxvzMlW1FnpGE4YjD+YnvdF4c0bPvkF/4u9M1mOW8fa7avc
qDkr2IMc3EkmM9VZsizLcjNhyB37vsfT34U856+jpHQzwzX+B2WHSz4GCQIbG7tZH6fWy+kMl7Sy
k4TL2xgPqPfRmX2dNvY3hIeHaNPXTb3nAr/8XErk17eFXi1nHKnVEnfWM7BaYfTG6ZJEthFMs/Fb
0K0eVF0/UgQoN3SAUzASIQWaQk44o0W1OpYO48Kmhh1OpwunwWpcOsCpUrM1PWBRR/vQLuAiIGh4
L+YuvxaL5X4/86nVp1xPNK1S6ItA7YMOt/rUCXfJ0JSuHph+m+007EnQ6bX5Kc5dHaIY2TAnzwBD
1Np4J9E8/LW4hfhIKms+B69+vbYRBNJpanHwRthHqx0E+bceSnZ70E65+I4MXvs+NqgoOP3Caw+Z
D8sOBUsK0ZSy60Pf5It9OnmVYZEpNAKizulj7y/yqsxm8QgUyN8sQNuUAmMe3p4e9fW72XhSEPeU
7BYXgtW7DZSnZrmqgSPozAEbD9kOLNF45t3Wfji3DJoY6Hqj/0j9umpDq6rIWficemCLLt7PxQxS
n2zwu8JI86+nX+j1OrUhwnNH8zh+TP2VkAcpBovGIVJqdPnfllD6ngDSDyBdIARUdZSe4Wa/9WoC
L42mSY4+ULDH9kCbZ6ekiE4PQLw0F0AV6W3IpjQY5iI+M9Sh+/PFlsAsY/TU4QqUEI96zeiGQ9LW
eha5u77pyN83HT7Vxh6d5Dsek/2w2E2aYwXMTNWTNKQMpxR5yno20WcmH9F+H6c5/56PDd1fMLj0
fsfdf76fyAIOu6wmOX07J9CH4Ehq1Iid/jCHgNPx0wsLnwD7gctPAaqyrC8WuCEHOZTZYu4Gd9C/
TXJOVS2h031qSzgw224pqRmU6MBZ6DPPVrTNIs++NkQ6LVu69UhsdFTiUSOaSP+5oCLa29tZqKR+
Z8t+7LpcLzdu1Zl2IIUTloCbFqINp19i9bX5AtBoQJ7SPcp9gVzR8TsMUW+LtkrNHcmvObBoNSKc
mgLvsyDV/PFQAEFtl8Z0emVexTSyzJ/JLyfWzlgs752pqGPSbJcbMWbDw+mhVqZHvRXGDR+fFi1u
Xt5qe5YNgoKty2kNHYSaf8OWHxwJCGkj07bbGTAsH50mHT6cHnVleg6jYubomcH60Gup5vrFeqAd
duomHecekeb+1h9qsGmzjIPTo6gvslp1hIEJttIGhOFZ2wOyNlNRzx4Fkn2Zv3PHwf1ZuSkktKT3
4mvyrA1tIpN8B8LLfxyAVpwxsG+M77NmlKYUHZjESI/fkgols6tSB9sTle/a1rqpTfs6Fs1d4ya/
isEeyA+IJ46YH6ffe2UH1eyy1Wziv0rS0Vu7wnXjj1E3LcD9qJa4Mrig7ERtAJEthurScnrnzHse
7wyamom7cXBxlaSbW4i1fzBVUWVPhSsC0MT6pRV17i0x1uxOr4CSnn6144XzP0OpwIC6lhq2Ws4v
Fo40aqDCvhqqozHEyUnS6lQBndl/x47W36PgbLJyiALTI3A8iqs5bW1boSBgKsiroC7vfLW6qLyB
AYDGE/SZ4b1blfLGg9VyzlZar1ath7NFZ4HHE3AJXDk/1eDpUVMXFoUsSfeQNg10V+Jz7VMhJSXo
UHqzq741kCQm5jpzuZkNcCGFaagKZGrjqZIn1Ua6pEXDygqle524qaQcrC28XQLxD8JM5yflNQC9
3LlBOFqgC+N4DeUk/ejlmwzOy/THW5HYs2r2Rs+LJq+1R0d1qutH4AF3GXmmd35l5R/tAgwowi1R
vqEY1Nv5VBVdAOCZtiKx4TCdXjjr6wObgqAKIWKb6xl7Yn1Y06hjJ6ZonJ21ZKQPOjtv2l3t93Sh
VIYYCe24BjLDRd+ojhqRLAmg5LH81FACfE6s5HgVo7KhYBJEQtUaZl7WmRNSexSTt5a946fUITXl
b0t65xqHDxfOf8wfq1hpKWB7uBYT2fHWrarC0fqurCmx1rM0lBtyeBDlutiYAxi7wt4XHMr3SWk4
lKX2AOaDLqMm7GLSy/i3Sw3xV2QsAT+KYZb1RivImm3oAepuYl8m3d6i98gkLkbyYGvHMv/cZSiP
X0aZR/V+m/pQxWTXL7/OfMbjqTu8lEv4z8PKKG9yPXV+FFZ1mdjUDebQEyOTO0LqThtjKNwfcpaz
TlXM7D1kVczjamMzXPRVOqsGLHrrAd2aWzspnQ+2p2VnTNMrK4geoZpvgiBAxl8Jbvka33rJWkFR
VtIEY+/RkWYSFvvgRYbzdHoaXs0CDCSIQTb5SgKZrJZjA6WZUZjHDszreSmsYJxCuXVMaqhOj/Lq
jdQVDD0dQhtUmiJCczwKuNkehvPgBYTnrHeg6cWOQNh44Yhc3J8eahU9USaXsQgIY+/AdBC1OB4r
tyJPlzVj6ZT3S55q12u0xwyFIX744Fl3nkVIrholWLzBN69jzODGbzJ9Yw1pvaclxD5z63399lyK
8I1IXKm76JpPZtIOYBmd4O01e9l3NCESH51QCW+X8YxxOjPUoTH2xakm7FY3y5yhkrhqdwuxIqDM
eXkFITc6c7wc+3uHo02wbTis8bvIMq3uLKaXFj4IOpf2MX28HymYeqqocHqQsGw/jF1kBFleWmcc
hBXm7O9R8cRYtHR08cvx122Xcon9MRUBlEZBjSd1pv5sp1eUpZiXUY7gXi1gd1vxUu3cpIvfYcir
+9hN2p+j0VLWPvrO+CCRafjzj8xl0cVIEnUnHbt6MFmOaVZmvQgmb/b3NXTzYKbRa0+Hm747s8SP
oxqHSSATqrwkIqRo/6pV8OIrdzQnUxsxiEC61nBNLH3YR1ljv3eLkLZalGAvIs9xnohv5PsC9b4r
fP7kORITVPTTj3LsmP79JARLweCA3wP+cPwkehmFlKiVgkj1kt92Msx+dG4z3xWULV5aQEL3ojLr
T2LSh8e6G8ozydQ31iACZMw23B8TA6as24uJyBIJKz3T3MB3tPmm0HTrabaHcJ8O/SN/e9g72RB/
Of3KxpuzTwc98UkbxtI6t5pT4wLooBOBUbvTewCL0Q7jab6PaSqr3QaePm0y27yBi7ztEmu8badp
n+fun11K/p77F8+x8mABPy7oWReY7op6qsw3ieJx/76iSVD7zqm03EjbKJ6mbplRcHbnx9Pz8Iap
AY5gQxLhxqfkro/nnkI+8IpzI4LQM5o9bavD/Vxk4W1vmsPP/2YobgZ8aXWLXe2txV4imtFZZfrS
TEFPByK+evWbQ/vPKDf/M6f/jLRymaUWlSUxfhGUub9sQ2Jtu9JIDFI1+jlWxpvzp1xJooIKYbBa
u7CAXBuTIQJrXNpAOpy85tRb6LQkXnB6/g6+zJEDx70KAQoylMTQ8OJWE6jX1dR6uRSUTFMvSQDC
ua7SzqJFeWhuFpdeWpEJi+yKHD84Ygrv9GjOvpZW5d4O2RLvTj/OW29uWQT4QbgQC16bL8iz9E1X
mC82kL/PWyRpTPSCAqOZncvTQx1fYP/6nqwa+HdAJ1muq0PKz2tPc2dcqakkwUileInmQzvcuH7Z
7gnGldenx1Mf7dVEczugI8wi0LZmrUTLgDc7VLxaA81loCxwS5/2/OdHL+VYvBIHjUoSrXb+bHVC
tKOyug4R9LyDkgu4obigFUoHLtA7W2I06cXpV3vL1L8cdDWVUB0KszF4NSmN7rqZpHZnxQQJNb21
KJGGzu33iXVb2FZ5Z02wUU8P/+bMUj9J2I+ljB91bG6gZujArjA3U0mvOIyB/IoK4uzMS765NGmF
w1MjhA5N83gUKlMRLBHMbJrr3oVXwg7WqY0USNf8N+8jyAQQ91Uh5pWl0eOlnEl4C3Sg/Hrb9JEN
fcE6p+H+5vp/McrqfWq7FX3bMQpF5ibNY21zazPKbZdaTTBM/XB1+iuplfdq/RP8M+F2YagPZ+eL
A3mkiryiAk0ErSDGwA3Kq3fWZDYXOcWZl31WTLeLTUPqfzGZFKa5hFTpCuNqfvzZkLgpVAcZ2w6+
+sUQoYbc1TI5Y7feWoIvR1GL58XLhQXNNJbOwd/lWvGAnEoUaFOsn5nCt/YZTqSlKlPg1zjqk74Y
paO70Cjpsg4S4grXtBgniBY06fR1XEiYbSoraYg4kkvYCKoJjYvcHIczL/rWeUHug3gjLC/laa4M
TAYxxc24MQaZn2O9tIZwI8umvgAkTR9kmCy72RyrvbT5pkP9pXGEfKbWQ18IhLjGGXP3xqaEtGgT
D2Qlv5bhzH0If2NRomYzRcPNEA9yH9Jls6Ww3T5zHX5j/YIpopLI5qBElVN9nBeT76K+osO4Zigz
Kr+OOWpFksBK11X1t5aTfJ9Xob4/vWfeWFaM6XArdrjRUJd0PGY3L9TlL4wZJY0M4jQ1rnWHgvX/
YhTqXnVSdKhQrZeVGF0plzb3gqGjqNYzq99WY+Vn9uFbvjGpVroxOAN9S4CtPZq/BIRFn1cID7Xl
nD31EoTBll5Vu9xIREBQRO9147Giw/WZVoR43PSFLNBdlk6kc0MXxBxPv/Wb3/PF86wWct5Zw+Ia
LJ0EbYiQs8rLdix68VWKwXxPziD7MKWGdWbUN78o9WCq1lOVkqxmgSuJ5cYjozbEFW41+qZvsvhs
bvvNURydO7AJbY+q1eO57gAiDIVmsEmnObuQuZXcNaHd3SEfImlm7PtHQOfyguayFkKGd1GWTqTw
7BTv1+Zy1Zk5LXxa05wLKb1hwFR9pq9KhHk6xzp+rhjIv4Y/JwJnQZXPrMfwl9SQI6P5vwnQ40qX
jbBafzN5zrKlqzE5M/urDOfB6VNMZbwvvCMqAFeeSo9olTWD5gpwp6kgGVSHitnnGv29g0fHmWZ8
mQcbW9bnW9oayIE6A31Ag7s8ysm2f3Vt+FWIPNxqaWJf0Rqa7vXES98jPgLsnpag8UxU460vScEe
KRZMiE/+93jGFifXPCSHvICyF/BSkYivdNWE8ud7gX8cp4bPo7oTjkdp4rKBPInyY0vHMcoJkzZv
fBFOe8OK5oveyqjbA6x8Vh33tfmmapdNQHW/Khw/hHRe2NSyjNJU+FxqPKOOtjFVPrtWxPk+7SEW
nX5F9WWP3Q+GQmXPwr5xw1hnh6e01gafkreANvnivpsGpDhSgFUzdUuehYy3pafvYHKJ4huMuPnv
8l0Kb6Nf1f1fA72sunz9HRUzkhSWKl0jm7xyEHzSq2aZctvInGTadZVIH1riUn8caWIUVZ9AGhxT
tY7G14ODhI+fkVNqByLwpfT3jhx/0Sk/n6kVeGs6Td6G8/CQYV29j0exHbAnRqJos74SqWV+0gdp
7a26JXmlgYb6bS7IJCBrdn/6Q74R5+MlyV3RpEGen2P/eLGafWYXwKoYGrxztZkANe2wpsmFpS/i
Cyye5kK4dY0kiOiAHmEAW5JQN+xpwGF09cENCT84tNp9OPNg5htLjKu0DqUH94gSkeMHoy1loi5t
JOyxdA5aMjQvfXSph3wkaG/fzU4dFdQfGPmPJbI0MNu9Rw0hOrlKFXbW0Ggr6MT/4zAYfgPIbQL5
3HGNNXYTzg05Cn8RAauyustTdLCGYZQ/DbuiAbWRMofuFZ2rJHlrXys9ZRJQZCugkx7PRGvGcz1S
NR8APpjQx3FoFmvFT2OGj3Bm0tWBebSvHZ3iApelgG+mxD1XQyHu4fsE+oKGxrhrj4LdTU1H9QOI
vOFd4tG6sdHiyfyW9+DnQeENF1Xp2YRCm/TBlEX9w6NJ7yc1LPq9q8E12OS0pp6xPa82v3pGFgZl
QSQVKEdYPeNUgoqw0TgZhpxy59j/JBEX252eiVdn62qQ1eoLo0iLAUEwEU4+3w8QB36EbRg+d2h5
9JuuTGL9AumZ+ffA+39ZTHlOb/mVSVAPwLUE9w66PCmN47dMewEdCzML7kt7R6/udZZbpZL6edc6
401vOw9O1545Ht/8+jRKES0irILC8vGYUwOnw1XEDo828XIzRUWE2XNbbl/NRVJG2pfTk7zK8OJA
qJckc668FwNg8mpAR6OST2gCvrk+oD4F2zJIO5/ed6Cs7e95LJrvZeVTFTGC/Vga6unc4tzN/RDE
ebXmXzzE6lPD4XAUBEYLkEQCEpdPqfUOMaXoPi0J84K3Q2MVKJO/Cd3Fuh6hV14icTpeeqKf7h3p
NcGcJ+HHxK20K60T8tIfIvFQSN/h4EjCm7IdHXrgR+uiGvL+Ik1tsOklEAiK4oeglROIg6wDfVE3
n07P75s7BVdAFZXQO7QOypEFiyi1YaeU5WxfpyJ+IG2fX54e5JV1Ut/wxSCrm9zMPo0jp9KChGpX
0HvAKIHTOHdDPdQfTw/11vr0SDjyP1XDtzaEi7DHOdJSSI70MYa7UtZ0dnmNp1+ERad/nu3E+n16
xNe7EK0R4hwehwquPy0sR9csTeubpkobP+hKpCfjzOg+ahEdw6VEWDZfSGPLunm0ASd8Pj3wa/vD
wBQcKEgxJmCtJNJS+d53ovADdNPsX5PPaRhQBwTxYO71AMxh+RiXVv4F4IBxMaNS+HR6/NdflfGp
5eXAAZhOs/Pxi0u9zLw8Tf2Asq/ic8GtqKPTGA4HG/BsccWbg3GyocGCkAZZjuPBsrCn7wtFazqm
/Wqf1bGM6Eou+3ttgbh0+sVeXVSJAHBj/s9Yao29cJK1blmoleOLluB0bwwvX25hbuYf8jmiq1sO
ac7Hpcv59Kjkw/l311bG84k++NDvqZ9bTehkFKhZQcPaxRbMtoiKB2MLsEwOu1TUur7VdFyoStTO
+zQy5m7TOjAzEXKbcp0lbrrob8JBA1fvNK5zAfg1QfrB0vPPfMH4M6Gl+yq0oIvWpFHsXYwuogOT
xyrLrQ+nhJqrCijSDvye/SUeBj++mK1KkI+vuvYerhJAgVIzpg9gIfX3A4DfhB7zAm3fjJtvpVAM
eRY0nTe6GzIWFB8DlaUKpUa/QN8ADbJ+0row/y4poX/ny6yDjiba9PPcIw28KcmUEiqfpf3RQhX9
qZ0FpJEIYuWTkwn9NhzFXG6aHHDoprEcfi1DSVpoKUWeb0uqx3/IHo26jeP2Wr+hm8ZNaBqp7Pla
6OPYb/qwBa2I3Hc9E1CmOdsv8ga5XAnrchPD3YjeaVRbGAHAjeY7YkBRFLiN1K+oUBg+z1Qcpzva
K4FGubVXxR+0ib71wksz7zGDUJiNu2YChrQlDIGi6dbxtEu9iXxS7+XQUqYHl60V5iejW4wabhvv
VzSBRy0dSFenqMNPSWQRsU88vXpEVpbGmItB9HlBig3RvU1pxQBE7bBAjc6IM9/a6qHI3MBxB2Bz
UR4T+NcaXTz3c5x9a0fyWdsUFGcOogMUIx0pnoPrDjNHqVLO3J2hqCEMaIhk/jVSt/ahJqn7K54y
0W90t9Dzba6Bcw082gHkE8RalBhhooXZZefa4Guk1NHRnGeSK0FtaG6ybaHQDZtm6caPRlcSc0AO
EgXuunO4+ZlZA70lB+old4JOL1hyWgQohsww0Jj6AJDxDzCZJDIoAukVY2ZRtJn5AJ6h+6O9J0IF
jgbYGDqy0wFTkx6QNWibunfeAWSTH6A2ceUAx6lJw1QH3k2t0DeE3qHgLAqI0xzYOIbC5IyUriHO
d6DnhAeSjuYU2ReEKvExxtbM3+Ojeh96hd8hsQ+JRzZVTejOLI375cDqAZnQTmpVwvBpFNN/Px3Y
PgYJeTjISksRoVTF//GdWf9qKiiQfuADOSZRka2M3PYqaXUIQtA9bETLbcBC5PrGZ+tAGyKjRqce
KGEoRHQUSAQDI/0juUzzm3PgFaUHdhGiie1jeSAaEVGGrprBHncDc0ggqQz1AmaKkEPyq7fC5Rro
LXCkLk9ilGkVMskyoP1mB5BSx/nqbRBxnNtAP8CW8O5SMpSIFQaN0I3ondfZ84OmGE1S0ZqcTvTx
pZvGtAHmYUbHceiZCkEJ4MnWUsVqK4X4MQ1+hDrjgQalHchQVINBkPBgrHrbgpygJMYbQ5IadAuq
1FJa9q/mwJoC5wJ3KgJYC3XwwKPKuRhaG2HOVXIVt1n5tTHr8it4FuupOxCt9KaFbiUU6Mo7MK+W
A//KP7CwEEtEealXCslbQmLwsqrewTFprRhFdGt6dOfMvOycWKMZElrVppbXQ5Yn3+eFGiIwR3n6
JYb1smwAeLcYYMdpvyPlVz9G1LQb295z+y9Gn7vGpeuIRSjDAEwG6E78CRqa+8lMh6zbwwybuwCR
zGL+SuTJmoNxtp1stySx+WFOwnEGOaeBGfQTSx9+JG2Tw6tdKLCGwJh0ApbZovVXoU2DD+lbojsb
gy4CufU7hTAxFwQttrVG9e5uiXIUYOlyAk6o97N+rYJ2+cYl8qpd8Fz6t9rO5HCJKDI06DHXQPh4
BrcYkGajvgSisylGQ7y4AlCYmHQjlLS1u7DFegFotouebAdiMtFlQMzbehzo11pmXSPGmbq5flUB
/YsA7FJvfJkVYrrwUjdV3Lo0Gy6N3LWeTG0cwou6ctviqhMjZGGdWmB/Q/FNyK9TFIn9oIdFcmO6
s3YRx53+22xVd54969nwLneKCVBUilu5HTqI15+yXuvKe7TFUHfPXUGkM+lt9DYs6uKheA1UitJY
Jt1lg6S19Tmza5K4E/cp/TI1sir5ZNFKWvzss3SaAqTLknJTuF19YwygTSM3cT/pjS+/2HgG1g4L
aktkcsPkM/RC+mLTiR6Gu6ynD2gHh61Mv4eAApuNYdKUTJGBPzCFQ0680wICvAE6PECzFbH2PGqd
XxDMIb4R5IAY50AiGP+NMq/5TqJNnj2wtCc0DaLa4EkTRK9texiurCGsnnXC7NmWfl2AN70bRtgO
uJDSuk6GnEOgKrXewPD6k72fqE1xANT6ZOSztu2znbO4y+ek6I0nDeHmehslGXZCww959hLIfDBo
WnNTQj0DzGX39mPkhtqXprNH7v3WjOetdaMFMZ1II3CfNos/W6WAjYkQfPmpoALGDJpqNH5rzdj/
miy5fKXreGLjgTu/ESHAIxyUBZiFL22AQbGm1zeyJRq7LyGvRxe5SPIrx+n4ZnNZ2vdEY/JvpojN
u9YpzTlYlqrqP1ltmtwCxLKQ+q5kc9fxt8IN6d3a3elmnH2PYYUhzZiWhbMFyylp6vXS8ZcJh0zC
/Andd2mt19+Gqh20zayjfr3jXkcbL9wr56ZHS7K/gsXV9Bd2nWne1shLk9KRYRbt1h5hH/D80mn3
dMjYH+y4nD+GJXDwC1EnwG9HaU9Qtad6aXHjBl+QjWFdb6gSrxpO0gl8Ds53GQcwCY1w66LM8Jz1
JRBIKy20bjsyL7caHAl/Iyo6r2nYRnp326TzdWiiBDFZxS9rjGdQfY2t3eZWnGYBJTUbZ3LpEU5Y
Qpw2BKLGi7ivspvcqxtvr/tT+rViP/bbEXY46cW2HiSsZVv7gqAAm9Dp4+65XZbZ2Y6EAZydq9Xe
dVlZyCq0GqLC+HCleC4BOetWjtTCyPNuisI0L9Kq1bvvxSwiHfhPbiZb2ytCYv8zvU5BDQsEwWvY
yQmHP6xZBMErHbqqNt20XLvvqOsvs0Dvhf2Qg24jVimrrevYvHWRpbjHCHlwlExmndNeN1Yc36jI
Vj2lj9oEdGiuy2YHnmW+8YD2A3HU6EbdiSmCz43ln7OAK47YNUXV9Fs3TpqfNqocvz24VhAmI7e4
9SnEdzZRO1J3nS+pi+pGDx50OyZ+a21bU7YhDhFg/k0YEu3bGI0TDVv6HhENwPPFnPlkrHsAZblr
ByaFqKBNfRCPu9M3idd3eq6ihGYUo4E2z3UyqsmkdOfYDAM7TcSNrQMqNtDWujo9yhv3XrwA4L9g
+gRZr1XIUcFYPWmOYZD7BroNMbMAQZgqz2SSrnovgP1FtsC1rvC3L08P/rqy2OEdX4y+uitlwL/m
vHLCYPHN9K7LvQ6dk7JvHl2re2c2hbEt86a+WrpYfKyLvPiZKRaXS/3vdWv48Y3TNecyjW9cUW2f
FAD3NwTgvHXkV8z+1KLH4Qe2maNSoafDA7YId71cmjNzf9AHO74qcu2mHwg/juZpummPr6hTDW6q
8CLEFYdQ6Y0nTfYr0wYKSUjB2XdpbvrQ9AfdfecwUXLn9tNHTS/oAOusjvtHYrTjN40/P+ZwHK+R
e0Aax25lOrGmnfaLKabSQtawT6MLvRnt50QSYN7OMgz7Pel4885boixVLRXttItQXHmg/Mn8AJbC
fO6iUQMqJ/Oq2hdl19oodDfz+7JHfOXPlzrNJ6oNgvoABMJWeTRIkeB2+8znHtTCAMyyZqcB2Dgz
yptflhQ60R0KHol9Hs824kV02aNNwIaaUQeryFXivD74C1ev0+v6dQiA7/pipFWkDOJvTN0yoQc+
3XwZi7C69BYF63MEBbRRTadQnMWPpwd9HTNTESxy18SQaOM0V/EOZ5jCuM4HP1hkC8PMFFmQ6Hdx
/c4IET04PdZbVoOMHDAY0maqZ+h4KuvESdpS0SJSGJFsjSq7nKlpfwpbow+3tlkhXVS66IyUJkfy
6bHfiCXT8417qZo+Ycmtq4VReZNT2OthoBo+LgzYvlc2NPFtXdvOLbor6TY3wvSOe3psb2f6J++6
wY3/tCyRHA2RVhOwhGGrxNXxDExuyN3BJIJumZN4anLU7ZGIHP9KTP4vvehfh27W/z++6O55aIeX
8KLD3/+LXmS47r8RKCYljIUmhKNitX9pQx9+AtSM6CLEfgGO4j/sIk3/t+qk9TCc1ANgBFi8/+CL
+KFq81dWlTILOEYU8/yBOvSBd/GPYVekFR9rznHKP0hN6VovmMbXHNejCu8JOOMjKFhd131fYL5c
1p55aaESh7eSyW2XsklqoZNym77afSQ2NnospL3xUKY2/uwsQNCtbOvWWr6H9fd54Oqx0fv+70T7
/660f7FDXxiY4Ll//lty/O65+PV//4VuAaCs7v98KhN+e7nkDv/hP3rkmFW6coRHSFe1yfxnzQnz
36S0YOpQOkDxvuI4/c3LEsa/qT3D7lG4xGL4z3IzvH9TykMzFQk/SmKxI3+y2FZehBoRST5qAC1T
UCJEI8+xKcqNFB7wlDm/YPr1A8jb2ma1bHXEQuST4wx19mxrrdPtS6J6+Oi9iZoXJYjU3X2PypYE
KxXVcyau/dhZBgoUtbK5nAisdrdcxWtt2VQZWfjvqLCog1Nz3Ty1thExP+OXmJX0Qa56cZ/JvNXh
D6uwGveOS3VTEyMyEuLJW7tGLFPBOXpU4iJkJsi2VRN6ee8MsTQ8clQUxnJDtW6Z/ubiSVny9sU3
faOO5PhEZgtiFdSuhnnG5yOndDxHwiiSIXbRegqnqkybyx4lKGhi9ti14lJ2UZ9MWzD/efI718PE
DPenh1+VfzI+iWx8edU0wJfiYY7Hl6nldbQlJj+JR1hAJPsK1VfAUr6pIQDcUobZ9kEbU7McbzRU
ruryfrKtpTO3dP27k3Xdu3FJALKqGqs17jCPDT87/ZDHDgQugyoC91hCdBFgstbp9jlONJMAtPbT
1doRAcRIikg0e8QXekvflG3vut+Qbgz7M27w6tuocalGESYdG9hL2vqO5wYnuBKVZnk/o4U1BzhL
r/PuCzImJvCGieL/5H3JnQ1xrxjhLvMcjFA5Y//YavXaKutH9yzVRarraeU3RQ6CL/ocWz81Wicb
a+tM5LCf2UgE5CqZiPwuITFi3FpZswwfs07XicCiM5czKac/wLGDypOAebCJMOIHA3yj5Op4Ino3
0VMq8MMfoS9Lp0VqijjWstPIefrLxeK1M1/l9JCvXx4EAR2xXC/p2qf54XjIGLW1PF309qftTuzy
/UK5t5HtnXYi8rZLvNB2v7UDs95saOoX7rdKX8YW6Zek0uvpzEJYXQfVBOBUskvYqNyIQMUcP03k
I/3g1732nfQ8xOzLuY/VhiiQ++mq7QA2Bch9UhB8ImdBAxVP5SR6PHwsahdGMXmttvzoF3HRlpRz
VK35UJA/7b6fnrNj5xf0p0GXIHgePEBsOD1Fx0+Jn+21eiPn7wictCwCnaArk6XPk+UQZGqtUftY
kylRm6afqG8HL11H5/oCXk0WbXL0q1hUrVF/jNuyegxShbRwd271vcwdMFDbFOslp8246P3i3Fih
g93voqHNgLI4yBZu27poDefSI69OQL2JsbbK8lO/OvGEMh9v7Dmrq3MApVXxqJovJolaI9rUVROx
uzqfZmui050Y3vcuNF2t2KV9xz3lvpF9UgNRbJaGh9MEvQDFrlqI3CyBl8lF+zjVdXjV+W2eRgg1
SX25KeKmpBSr9HU37ImN6lr+QJ46ksWWdroZk2hCXTfKa136Of8qUPLzHZqrkmwsFUVhVH/RLktH
kiIGHC8AVmbZIP1RfxNO5SBWUlOWwVIMw8EHmGNIoWHaQ/oMlPXMB5ufkYjFnNRG6PGjmSpat9kP
k3V+Q9trK04VHc4IKu+w2JQhWS2LbM66Iowprq9bdhGxsi7z7FvTiK3lhmTMQsOqT7elfCogDi9i
M8TtRE4Sgz+5D1EjQ+2yLexUPhGu68jHJa5yEMAHFrlPfsFRn6fqLJ8ltIyCzt+6TTP5JJE+QURP
z3N1aCXMPh+oQuZBKestLZ6IV8wz385y0oXfOqlHvRfUDpGMvQvHgP8qI/6Og9EchvepSSPqRJyW
ICdYckPnyROtVL5BX5Pce547Mpn1XmnzjR/h9MsekEsGeilHZtgstloUFvNlZHO4fi09lE2fRn00
WGTCi/AzRiQmcFFO24a1CWf2gZcKSl+5mVJbt1oapOTKyABU/k0aBVIzG+rjRE2as0qrnLB+M2Eo
To+4tkYmvTmEODm3uYf6r0bsiMbGU2FNXy0Ux1iM02Ar82d29B82e3dsHPdbmFqSRTiZQ99Ft7QR
Ctbp6cdQ7uzRMWpRmsaF2OXSQy0tXvLxppDWCM/Rd4unwkasyCIXOzjaLwoSGqxRTNbA2LWhqJL7
EV4zFgdRvSrakTym62VDI/KUk8czo+aGjnP342zRWLFsuokE6wPhWT3ZNo6cqxsWEVyZVLdDFHUR
gjLUZo911mE1xngXV2FKtoidTx2l9Z7SRwFS2MrIPIwXp994bdfomfN03A3emrelCHt1WmVuGJdT
04lPMAHIveyctjVxYkep1i3Nk7Z9GRvTzLKdyfTzW9QfPFvIj2pJw0aYzBClRcrJEGVqqPlsLxMS
a8pENrLTjT3FZ3WXXEhnQdQG1ZxC+dQovhXsTmE0bKPTr7S6t3IXpUGTYxOrxhcERLAy1WhugAlK
S/OTR8E/e4t6cvUAPcoaause9jEtCkhd7sN4VlscW6lMSls3HDRabODGG7Oj/q+qybrsmVYjYV9S
3KLmoVmmyr0DqcrfSmJLveISkYnbZ5porX0NJdwi28h5weueebWVl8mr+YoVYbBVYN7h7x2vz37O
DCoWquWTFZFzozShbVhaMpdJ9aOnicUsNwtiGPJJmKU6H9FuQ1oXmYEij5adLFyjj/a+pQ3TJ7zU
lumYKN9m9VmjxJogPe2zxOwpr5V1GzCbl4lZT5i1Ho+EAZM+1PkTdyyDqSgim6noe9KEPaykIWVL
xATB+dNf86NMYfZ8ehJWexTMFfXVnF9kQIievHJ1jUna7uI22uNYiArr8Jd7a8YeQiNbbpZxVJ4z
C6vjSA1Jd5SC3NC2g6jC6jjS0woXsp7FY0eFS/bcL33PguLsZ37QVbErZxdOaIZ1KB+i/N1e5mNY
4rJg9JilqZ3z/l64nRem+7C3PYwBG3J8aKka4wQoNDZ+j6aYe/f3Z4uaqWQq59wr2SvsIvU5KHhQ
H4LmE2rLtygf/j/Kzqw5TiVd1/9l39PBPETsfS6gRs1zy74hLNmLGZKEJIFffx4k9+m2+8Rauzs6
VoWlUlFA8uU3vEM0PZhd0/FNvArJg5fKH7c69c+vNvirX2MiJ79tAgQJ1H7Ign6vbEgHByND9vQp
zxe82uNRVQ7O09qkPYmhliuXfZ9LXzBltO0IAWcpe7iIZo25lRdjZNsblzJrDPc6bXLY5L3Grecd
ZxrzpBkY+LsqaLv6u1vWq3xoOr+R3/Rq1frWnSyTfnNYthGzzp78cVAHjTvldCP7PJ0xDmvMxrpy
oAIAkGsl5sblPCpGXx2maPRs83aS7gxwDa8SbOVWqfFCmg2vdMsDDTjlPvr1iBNhYs6W0uooIo2Q
Lflbmo3nMQ/IzEBl1UjyU9ayFMV5rpYUYNEgSv8wRUHmoHlmzOuT9jEtfFFuzRzEcUfbShbqU0y8
/GwcIhATtq6SDAHRE13hkamzqdfLNMIj9MiUN7cPGQ4AubkXVde4zwu05sp4xhtznp/mcXbGawOT
OuOBHSNQ3z3po7G7BlPWAsPtOvys7iM8RatjWmyCgWvHNBMUXNUBGcAbbh368M1qMML6ntuim+Yd
S2Xpf0Rq1BpmeK2R2z6NadvDNaIO8GofiCpWIjf0Lo2qOk6+sIc6/5GHrTNylWfLCaV7vTqYDJaH
1ZKDyO/pY4+o6jAHFyI4K6wn8voKjWokXfcIWI8gkjRgoaLAd8DtCv/BG6Xszn6JZkl4YK34eK+B
KMKID+56WOhoU+D2+3GXp0yDlrPOwNIUxw2f4ncIW2iXADuJQnmvnaF8bzizOLQBaMIhbbGA9JJ1
RfG4OOHs32L0HPAyfv7QKIqa3wG9dDkcDgJu/7aqPrKnixIhzMw+WbNhBEGCknelguPclhY9S8+d
tn3R9IyC08mAuBrOtzldmGckGA9HXna7aKFFcFemRqlrvJgwdRbnSi1RON36peMVgAajaMuqAzl6
efUSZGlqrJeuWw9cKWPpCdnXRO0+9y7BPcigvrKKHiOuO6xZyzDd4zWrhwyDXCYbMiFkbV9pQRzU
hMqd5QviUKYAqBHu2tE0vPbVzuyW4zVlHUXP+Hn3jPWpg7mydqg238nE8kGl6ZjvT8oS93205fRu
PnD2GAdbreMfyhw2SxQzSK946bDJNR7bJthCvjuN8G2SSI8dC2BtyTeOYyQb3ic+T5Vh9crl68uA
/7GXDFj3xnWODeEjANDt9ljCzW3v71Y9b9cZM/eSXpKhDMmtMED35oCvegqaHuWcgkwr0aG1BH1S
MPtVBncQ2x71MpatKlquF05R3RFGsGvN12EZbF+54E6L9dFnZXEE/KKtHgzMvC0wXwLtny7QkeVn
NUwxfjZNTH0Z7kPU0XyHqR04bPLzfCSGcf0bDbecn3kzMKHHysOy1klczbQZvfgAPXdz/3P1pOsQ
8ZFBie8adlCIXvHSQ0Dk/v3McSNv9bZ/OYNXXTtmIY3Hn5fa+Hz7Py7y5/voFNjVdWCLhi8ALzyf
3qoCMW4J8cFZOOneXmcOkuG5UZiPFODYjwHr/7hR3TqNLDUqbyU3q+FoQcbAqvJp8TF9VR1XabIB
B2V0Yemx4USPQNYU4eG1bElv1jAy4BkFPAE69fMKdoIniLj2eU45RopLn4iO8Zl1QuBrq87Nz1v7
uTz8tEJqee9jn82Lh+0Unzj7C+KVh8yS22FyIHj8cOmAkubPWLO6arzgTJ3t8n4upFUtmDXtOcnt
UzBGH/g7uHEOq2sAVsWff15QY9Ur/+hqp3ODvQGapSpRP/KCWRyzraO1iaqrjmc6KpkYP4pBc3+L
KbD7N8vPWpbP4JGxcvJALliuA73s7QPtaXtxpyzkBcvn7XFooC3z0io/y/WzqrM6Kw5tFvK5+GBb
mXOqhiWwxkvnc60U5RCNwfHnJY/KSfJ15sKp+BB2gI6DlwKAbHGcrB7R6mcytzKcdqI3MC5NzCFL
ObhXIu3V7kbMZcdzTcOAlg23KVfnAKAJj7Nif+Vn1YLAY3ioSBbn5QJQZz13p9HtzAbL2citoa6k
Q0adDxxS8f4cPWBeSBq9+qbpFf9dGk0TzTO1Rauop5df30zVmNIU0Phe8pd51k0vfpvOVAEYEGxr
X6NESZN4dnqbCBPKvFbhvm7YYpv9bLRpNJxRa5Hr/IVpc0m8AUO0IeV+tpPLEVhxeVAYsnXifXEH
pBJOAuddhqfOxzMDMrbmgg2prtL1xcnDTo/PvaNzjVTl56nPUTZwiRyMIZB1i6pMD4CGVtMiyuEt
tl0+axbbqqFftS3xz/4plsKaK2ApUC5MvIrC5kWywHl/X9AKxRWvXukrR65dgQanZbEA0XGEJXmH
v2B+2x8mTw2sq88mC5LitUzBY/Uytc9Z2q98xvrZeks3Rqpx6j23ol/KgJbSt2monfCOr2lMeJdN
5W/P0+jqgiY8eogjodLBtJE9b1iINOWBWm+7eKpwtlaBrcKKXnxZtxl/LlEunsUXTXqWGhc6HaQs
biIH68M87iDJEVaq1PHHe5c21pLu57Q0lvwAQMzDgILWheW7MY5fof/VzSDm9TGbIah+HCNcYEcg
s5tt22i8dFtu0pYMOnefV7IcAZnfOIWJ/NWFhreQBvfAPLXxKEmm6Sqsoo/8r8Rb1hfGqqDqjyiW
b+eQCgyt+wPl5dalqgvyVTLrqAFE/xWOY95bb+5c+/UNPpFiSQ+M74fR+EMXVjmne3Y0ByOvoab/
bSTYOATyhY6krsYntFBLsKCptzj5/KADcpv+e4RMeW9/GdKQ1sRRVmpqosSANle9rK6yN1Awu8NM
sW9ZuH+AYPQiZSlWeVNGdjLxQwPYIMgV8k/4aB9n8nkve1HSIE4Y5aJavk8/wk1dT1v8g8W1RROy
/+3hLYZme0f70b1PS3v7GXp7Bu9YsmV7Y+rQnWj2VO7bbAPVaMGjnJEtpjfruFgCxqsOtqcyQqW4
O/1csuSURCKY8tuvPvvhWzg1cB6eF+kA2rXxSr1TebB58yLWSffcXVZEr866b7enPDPWrR04bCoH
fYwXAtECegLr2zWZP9zQt9y+eVUwafz680CejNjSepaK8fhZsbVFuQab76lQ7n31GbCqz0ZjD/WG
1YCuz9aEHKQPohSJgIZhNDhuXxmPqvAE5zxqpnjTRWFnWxqXuzPHCKZ6+1rq44Ezuop9BAdGtT3k
wt7GjLtWz9uaDNIVKzSs4oe2afY4R/M0Hj4vCH3gLehVIZrphPfBMsrL3HZQUPyLxtdvBT29HOID
K9gmuAEC+b2tnI/MEOhX2495h7Z6HwdZNvM0aEgDN73hbk9QPdF4yXGrxIv3r2zvtsL1X8ZG2+GR
JvShGKEizfF/K2whineGHgJaVZ+hsaQHzLegDuBJ+vNC8rchDU+TiZQJx6JlxX9/p6frsOrDlFTy
H2vErOauS/Bfd93bIGJmRUT28+2mKni7LBJXutyyn8Hxz7/Lry0EAEasn9BCMQpjPIBUzm8zqnRy
4Kfz6D3CZiCMFZ615ePDAJJxDz77r6/zvx8QMAWNAz8EGsq9/q2vWOHJbNWYTD70M+7GXzMYR+M5
WCrC3M8n+89P8Dd40XaGG3wKrSo0MXF6+72ROdelm7Ug/h9+Rgydr1vTfvGdxfMOsws16lCKdJX3
SjtLuWsgBvOYO5LQgBmiy370F9/o15XON6KU2gCCwO6wuvg3JOgSmYbGyqN/qD8fKk1exzM+qyol
rhfhVHALclctPJmRw+ZAamHk2xcphdOD/J16KvsDbkkdRsUzoWVJCPU9b+f5SK2bYnFsp0/05zxL
fIbZPz+J328jNw5GPVJjGBBBp/99ysq+24/2jCcImvZbZILgzh0Ug9eqe0QXlfsXQgv/v+N5+PSB
iAMT5/8OKQxmshEkTxU4+49tb87yvozNjsiKAexQZP9Raw2wEeY38G83KTUe1X8LB45O6URji3vz
uS2RJG93I6hqnosWzhKn/OcX9LcpFMUeWAa0m2yOR8ZMDPq1odmaY56WyEm8myUN3Z8L0ParLamS
TrMVXtgQt01iAq+0gziQKGxWcU3ShgOPA7XrudQm4eIvvtcnmOKfodGj27e5tgFx+Ritg+v89ZuZ
JpOVoMiHo1xtM0ewxps3PIGC6avQmFxbRtJJN4CDHKK4wR3eAmnsZaPVXLLfYjm30QwEvZsr26V7
YN41qZdl3QmpSqa6N+lcVNaMlqTN0OjL0PcNhYwsbRdkeFMrzMUwATb9AUKS3Gycr5Cu6Rz/DjmH
LVZVPuWEc5u2jdXP1xXYeQgcpCl+YdHVQLDaOVEqBAX+t3jrsG/8TDGwDt4WLoJr280kxw4J9/5H
IPosFqqPq6nzxib4UtxtG7mebIOUtEPZqL5pbcXlJknyVXDjDPWWjhmf2YlgvMl9M0WIGHZcDWOD
MSKg26gtdnho1lDy/tG06Nn4oIB9piIfORCzMc31Xftw24aDfnL6M9VB5dt7SI4csqmoC6YLk3lD
kSU1Ps5URHTk67J+dkhcI+cGY9XIxQjMN3Efu/CGSdIpXT4rqUgvA5jkvFINjVN6KAFzAkxpxrBD
0Ud1mTabuIcx6dl3UR+JACxx77te/+TBCFu7JyYG20yKLA7Y6g18Z8YAT4WgX5ztWOcAAg75prxW
JojND/KPheJxCC88f0aBAg+hZQxvXJhe4r6NorKy92U7GJCeBI/+PCZyzJmG71vMzv1wp2cg/Ets
GvQWoFKw3L0wWdwl1VcVdI9hjRko64J6OAolk02oUcPRNetRv/kmUPd8l7qkzFCEgraRry29E0PF
8Ma3odnPaNIz0c78K0inASVDi/eRrciDPzIlWtdbpre0qIxj/f1RR9Yf+Rwk14qiS0ZgWgSsRAia
FrEIbT2+hl1VdqwrY4qeCMNd+CjaCMxfgzIN/N4s04/eUngwHwudHgt3ck6F6aznRs7TiV5E9xBI
307myMtvgmKsTbq+k3xKWdQnF9b+EPP05W+lFPVrZhYdfFYTY5Y0l+6BcpWmkN16l6Ewv3YVj2Or
hX/l60LsAjfPubumIQ9lMLt7zP7U7VrWo7knrx734QJDhBXrN++5UI8QzcWldI3sspmGce9BMEyA
kmQn5EmjXR7p8B4z557JvCi+FwMQ4joXWbzAq9p5adRfwEZoDkvaMsdthefy0eGCrXDZBgfNR55D
Kqo3iUfkEeRC+r2PqvoIU69e4yUqvUNemt2jwFoJcgdNlgE2U5c963kNv9UGZu+Ro5onHdrF3rRH
8wJGfo7JgIHahkuj7SCR5f8xlEF6T/uvAHE0OtF3i2ENFYklrIfJLvPiIJbW2FtDMz4Mk0vLgFCw
QxNYXTiDXKoY/lqYpAFEk/C1wJBiOYMhUO+D7ZZY4CkxUqgUTY6NuuOFP8LRCxocjQ15AeO+83au
NZb38wTq02PaDsdhxD4iDXMoYeUgrubANS8HJNhYoam3TUGzSV/MJKTXJhJMZ/rXxkVRObm9C4l+
3y2tHcTi1tDKKXyF8UWLXv/oDWNO7MJavw1D2dlgAgQAwHUdWLl5LeoYzJNU8J11NV/4Kuuz2ITy
fLNYAYGYoiiZtFM7F1hQ1+JCzr082ELZl17dzNDVvRdPL+9ofaQ3rsXjMw1q3NEcRAwjmxu0fryl
c/ZuMLY3Infll0XMZFUmA+psiBXUy6rCaiLzMDdQjvuN2TJG7nbdHjtK/dg2m/F+ttrqfsiXsUqq
ccye+3zpX+UsGjvuZzUnqSVFGUMSQjuG8XmKnlE052vizqG+i+whh3C+TuW3shEoL2Vm89LiYxkL
vL7uI8YAZ2HLMFHSTC+wJXC/DaE/X5V07CcGBy58+TEd41QZPTUltHM/NLoirq0q+gaf1jR3IRlW
GXvl0N/52q8OBHrfT6JiDU6j1eV3IG1AZ+hcPttdK46Tmq1jKSb/m3TSZ02l+7z2zRoee+EivgQF
98fCBYHnFSi1J5FbMLONvDSWbs/MtYJKaubTdPajShx7MklcOIMheo7aMXpzZuE8lTLt3ibQ8z8U
C3w3oSN+7QINOJrsFLt+7sdHMkQDblk7XRlyqL6uJl6rDmh6sFU0hG/yxXTZy2YiklkW4QeG2T/B
tYAoOrTlsfKUfAad5fD9J/vCMlvnUELl+UJnrb+LWlSRMX+KHptGrpfZUPb7OSDkUsg2xU3rmuOF
VK6+a4dUPskwdN+daiI42P0y3bg4s+9BP+pbyxnVJQrE+lxotA3ovITtMYVEsqPABSNJ4yI6r4ZM
ryA+yPvVDvPnkCzwS7+G4xMbfnbiYQuuV8sYQSH5xaGOUg/CU205mLVE9S5coSyz3mV7WHFGuato
ot/BnRR9ArbDPEhd9l/EqPB+S+GrX8nIVZdAjSrq+6Z7ypw1aojZzbx3gio8WUztkkms7i2yEA69
dWl8N1IbFNnV4rkrjKulmclWd4GiKR1eVZ4zBePe7GQF966ORHql4Tbf0SepbzA8wPl2lN/4m4xW
bWG9DA0ZTKmC8gZXUwCUnrCKi6gT9ldlpEonda7Na8A66rmwp6nHILd23CTKLWhlaSfDQ2Q2bXTR
5CF65/MA+3ViYr0Lo7UJ4nIdoylunLS96Qwm9peL0aNcvPNNPcor7IwY1ViztPS5dfvmFqNR4z5o
o0IkqETn3R6ypnwos2Jq9gxtl/yyKWDk7gzZemAa09QyjsE0DOvDErZS5cct9TB3UY8Ee1dx1Tqd
VRcVVbWskTkgc0FnQaXTNf2OckgcZWVPGmbwknRm7V8BuEvxYLRIES9HSunxxSuo3yRxRIrRw7rG
zFqAQadp9IMLz57NtnxanSW1kR2aezNSFzbBzjyHmGksx75eWon75+CpxwjePNa5dlZHsD2NFB52
YrjR/Fg44F5iyCb1fbdYxnrUPnVhYga9bV7pqJzbxJZ04q+DmnC6A+K27jAoKi5Ke8TIxgqqi9FY
5qG8rRfDh+HL5W/NudnRaWmqDWclbK+5HUe3DMfdgktWDXVXDR3PQ8iAMlHWYjd711J1flXlzFfj
pqVRm6zj3Lex0yyMbgJVVifMWbxunzHqu64KGp27ci5mTKFwNNmhxZMHNLVKaZ2rTAoGigrGe2xr
5tf+aI83hhfNQdKUKGLGgVs5NNPour1YwsAJIiI1caRY7GPXpZazxzvYVnZCCpcbuNwNG5gMR9Xc
f1gMtwtIzFS4FHVCJB15Q2caxVy8E4T60N/DYxIxNH5rRl2kwYQyh5WN9o13bRmTr54ZxzbpqexD
91s2TV/XNc+es1x8zSLhlchH6eZRg87Yp2Eqjyabh0mQ8CUDrGC9rBe7vpFOoSDRyygRvcBCJwBo
KSC4es2jbGt/JyXEZBUWLvF1Gpv3MUtXjBdqZk/ZnF4zIwzNBPUW3e9WNhv3LsIH+jEAAiR3xUS3
hvXAgoHPW+jvVieqe9G3Q7gfgiC7Grq2e1T9MGZ7NWdTeqbvC/PDaDC3bhAhglTa14eqT73HtjKt
fTTm3WWVesa1Xc3upS0YO3bZwPgZ7+IOjaR0+taqQB3XGb2kGOc6BEfMaOqHvcAE6AYEoAZ8KDEi
jgZtzgmOLGXi+sMk4shqUlCgQBrVefA5uf1Cm/pxTWXxPWVy3cOwzaed5KFEAgkPnRt2eTb/wq/q
XVGSX/AV0gd2neKgYOskqhX5S4n8x1d6Z/MB2E107MyoOQQiKO+MEunUCRGNV7NtnusSLFdG4XYI
7BTKsrYRO/CcrvuCVIC8ULaT4gwvZ/QFCtqbF6mwOWlo3Qe3mKcE7U/ntqQsuZi0VbxXuRN8rdLM
eq0sR19NzF53Hp5kZ4emL04qtV1tMW3eyNdmf+2nqUPeSnDcFqH77lYNHbSlReEu9mZ7eOum0Cj2
tV8wyqQd3PnnFuO/LhlkMY9Mi9aOdl+A2C3iLMSRGEG10ruuxWC/5Xk+opZS8x3isg5y9BH43IQG
FmsiX4R3RrMQiyBKeBSRybWq7KIR3fh3QdWWJ5VwHPMrGy86CJER6ulkjKjEjKI0Tvhf28/b5P9g
odmh4mIxxK3nzeWbmqCkE5GM+dCpFDxTl2INxPBNXqIaYiGlkpHSXM2DEm+VPUIqH2gUTnEx1fM7
jCKeFR5K6jQl6EN+n5g7Qd8vp2nflpNzQZs5A/RUzCvJPMDPHxjBTemhCfLx0l2o32KDdGTc1WkP
odzoG1C75jp5L5g941clpjmpBmfY1SYKNzdKB9Yj87EwAtdDDhf7o87royapuiD6tXo/93lekspF
pJ7gMIwOcXxtGYlKNyzd0pie2EsxwREAU8IiwumqyUu3mg7Z5DMMaaqkrEjSMO2hjJ2SdOkLm5za
QXLotcU5pbq1O0sPO6qKtCKkRX63ikRaKquXI7TyssX/RTlpiOtaXzjfaoCfBgZtWISU6YGRVzWb
11Xe+XiTUG3ProjVmjcDTEA2XG9BIZV9q44VeGx32bWojTfV5RKmtHSSQc2RJe7QjXV8J0Z2Q0Xq
IJXoi9csq9wuwyTUlAxC4NM4KCtN6Nf44yEjV2vPKocG9sfQD/Pk7XMQTE2793qmZY+paTM9OQqg
TmO7kwvOwOVdqUTFfXANAE+qBItMF38CqM7p/2iMKDC5jkPZLrtI5LP36knPzh8/262G2EYGYx1t
zU3bgn5/CZ15G74z8d8mGTyHa/A9c1Nz9o8go5HVOfdoSxZflNC5kWOjqJfVoLJNS+2zRRCOxxeV
01AIr0YSyvnGLCNzcROERlSP6jLzKe4WW17ZlW+orbRTs/PqUS3tpaM4PWQPOnASeN6DHW7SR2f0
ROHvfaCmhXNhKswiO5BExUiOQ+2Q9QchQjjOAO1wBQVHdG0DxyJ1FxERc4mQ5xtD91iMQYO9PX3U
iV5okQCKUrV29xmKekW9FxrMTETvoO3Cq5XUL9ynRu1v4jNTGgkVW24fuftgWR33yOSueRGhqp8N
8DFjbHfQx2JX8ezswYs03xFdI8sCv47izb7zhyjfIVKE/lW82j3jwxVF0w+c/EVUZNMdGhLTiU5u
cdUh4JVUtq+uS2tZmr1wGuBWU8QoVxj1I/YxOjj3pHDYC7ZiQVCi1VV7lKMJDnEOhW6h10zVd7Ga
aUVoxS869tlH1W501uVhKDA+J0HALZcMlAoxLYXnHaXvjs0ubcL5zVjTeRGxleneegirovJ2qJu0
7xJaMk6wJQqIZrsaSHWZsrTyPemEHE4q96rpe2bMW8eFjNrGV73KswNMqyk1cLuzQuA1dh+1CTr8
Xbd3F3M4Wej9fqmnGqmXJEg3t1waioVHhRosw02DcYHaQQRV4yvgBYAPsRTg5BJQGShbtcqyQQbR
3LrJqLyb2MVqY76eGZnNsXaqYI/wVn2Bpk4HGF150CNAx4kG8IW9KBSzWi9iqGSM+RHmATcmQJEw
dkDHnXpR92WiaJi9rUAOWBtpdK8Ms+M8V3HwLTHfLdzsnRulYbQvQUf8MIAf0TwsRXZlEIaHrxSX
Or8PSvTEyLocuziRwfgXEjGI4o0Q6SxHZ3LLh0476TVAx+x7Ji2ufIhDL4CzVNEZWTHOQ3ba1M/h
7Kk7LeucU4CIxnw3aDqiadBAN6i86MGifRjsorLTZ4umRbHToFv+rh0XJqBXDe4JD5ASgKH0Hvs0
6w6j3ZqvvhwsBK1BEuayXsHYD+sSw2BabiBH2wWaVMMELatugbhHxRRNZzSwwJcN7QqgM0s14jw6
QhlMS6rhRLSYGB+Y8TAphatbDDt0RSZCLx7UdGFGEQAQxKIUEbusXYZrRwl1ldnWhPMcrPkAfeta
POk5GMENjy1nyTw/+OrKPMzihgT8tkeKto2H0A3RzDGWpYj9Ko0AlFR9ke/Y0EuwU7RL7taGDkC8
+gIhmQrZmGXnmE2xX/uZv8k8AHEAPxqxmxzxhx7ydm+nw5zo0Vu+BESL6XIeEVXZ1f0UPgyeHBEf
MTyvpyAo6AI1dnft1Kl9GeZ1FQD0SZcmlgivXBpGbr8tKJ8gnCaGO9B2ZQKKy/4Gr0W1TAoC1PAK
byhlEmi3WHZKL+UQ1zIc0z2qpWFN/JUOssyWvXiH0dfeiwHvf76hc1XhGoPq0xLXorG+FBGYhbgB
SnHTgRExEUnxFoqCCKWouE9Nr9nj850/VR66Zwn7Jlkd+fkud2QfbtfNv9UOMjr0Xbr0Jqwb57UH
J5HFk6pxXG26Vzkij5IXLb1HMJFAnbKJJV/LL5mh0SqrhtlIDDKPa6kg6Az0Xb62mTLOsuSh3smi
Cm5HNXYXo9fD1pBBdUVfIDgZqRm+0DEukNNBseVN2Fggz645PExysc/V0I12Uk6h3rI1swH80tLi
CYYhPA1O3mKfFxkkTk0RzcfWs6f6Ab5rgf4qOv2Spe4mveOpPemLddkuXQ66T1uvebrMr1GKppIY
lAn5EfmuJqzTPwAGY5DuueNzSLp/tNzUeuvAkL+a/Aly/zMXDtD+K6yZ8HpmTH8U08hTF6pvQIzH
O6FMXEvDsTMtnoP1Dq/ViozGcpsj+wEiZCocHIwpgZfw11e6t+XfS5odaPZRqPRd0a7xnFv4pYe1
+1jmjoupJ139s0ABkmEWWMnKcd4XRfdfYhdOP0i+sUFVzbRjig0P6ZWKtmvEg3SHzvVuxzLvifJD
GG7oItnDYGbMPy8lUoZQE4TT3boLYJjlqG3YFvbO6cx5REBf5U25noFiL+NzWszae/daF+mHsgub
0U1SrBJHJIUnz9WS4FWBRwmaBoRDGVmFb+6AzlkraWNoYuAqKx9jkLNaZrqYyJfN3sF1Wx1+9dt2
JKj0oqoR/9GBl5vejjwPpMHOWPwsA5LigpICUEwaDy5qgc3MQwMQ3fUAc+ai+2H2xhIMO0aSQO32
g9BLlTNzLLIKvI/IEL+2E9ZgzxgkK7PV7O8nJxwpYQpn9qV86UJk5codo9SQug/STzGXN2XZDarb
DRohE2tvCkcN/Zuq1gnhHD5FFEuiUapkB1xFTmQ4pRAdyyihY72dietnZlQfUeufgv7vyshWvBOL
NKz4HWj2wJ8vMYWlYL4slyGt/WRGyCCYDn8+nvt1LsrUMGCiDcsUGweGdMxkfp3NFR7CIF5WBN+r
TmwDjeYTItFgS8MNx41n+CsHk1+n19sRITwzrNxYtgxHf3cSojkXjibMgh/N5xGnT/wJ6p+SIfYQ
5K4CLjZhEgM5oigZCv7FKf+K1PA4VxPmB1gFmPsu3I/fTpn0cy4kj/MpaA1ZIRbaNIHz1UfT7D8E
hWyHYsjNdUWYHkw0VrO/Xl20c5pFZX52+gRtTR44cibuKBnx8nEj/yPBhuOPbhMxGP57+6v3TsC/
yfLxQ7jin/966hr+/6dvuS7eZTd0f4y/v+uXzx3+z8evMW7YRBR++ce+HYtxuVc/5PLwY0Dc+h/i
Gds7/7e//CnL8LQIZBneO6BX26dlZPP/qsqAAuK/rPh/k3O4/laPjO5/fHyh8/f/+a+P9/8UDnH/
hrlDCM0ZXACDqJDb81M4xP0baxOK0Ic3g8Ut/H8iDo7/N3MbssPegFcJRxqRJkbQY/4//+V4f8M0
lXzF8jxceAlc/4mOA4didfxzbs7nb8ok8IkxLQlI6X9X1UEZkTSvQvfWc9B2QsXM1u5OeSl9A3Xf
ItxULN9Gx7mz6m9rfheqZ9UdRxvJuyW/N1V5RC43mcurBv2/YXjUJPjdcJLmC7QoJEeAudFBZydI
2H936XoKLXrjiKR5r6u49osy2Q6txZONdQnKg9OlId67fBcx6lpO2bM/35v1MZAsNkrmIMnn9jwi
temg5WCrOKXo6rrT2tdHXxzRK6TtLC86fhSwf/oFc6lmJ23GSPRXCvmjbsqd9GCMDnciAyvu/sBV
FjXYuOjl49SWWOr8sWovTqPXRTSxhUI8c4jb0VzOBgNH+o/I1p+k51xXZnMoDBnPzWtYvQUe9NMu
Y3qEx7Sy0bj0d0jvAQXeywW93erdFuKq8x7N1D6izcoE4cULMRzFtoX8CFFJ3Z2a9AUtxQPuKoem
yy+zPt8HTkaf2zob3cRFHA/amg5d5uxH7LuqQJw0jApr/mPWzXFCCje4X4qvbn9GvC92uy8qu8x7
AHMBM/6Kxqm8aYo+caJsjxRXotN3plYNVYZnn2rzh7W+h+uTEX2zfAW81tlbyAvly5u32vGYFXdM
Fp9AhqO8fPIk2Ad4JuawJHPwahbrmQZ9QvG9R0eCEnNEdHlAEemYdjlIPdIwa0fClGQr5JRM3c4t
l9yl6BnmQ+VYKFM5x2UCge6rrb2yB+d949DdGuydhcadWes9ip2xJlpbYb/P+29tnUGtYukUbmJe
6im/2LAf5TrQ5Ch301JcCqrPtXskYZ/L760bInCYofasdwxP59CNpfxqzpQTSJoyFYhrsl+j9f8v
c+exJLuVXt0nQgc8DqZw6auyvJkg6jp4DxyYp9dKir9+kt0So0MTDTgheW86AOcze6/N72vsGIt7
tlWGtZP4N91DzV9Fi3CwBw4rNVjcGs+dc7YrecJSBE7apM3AMinuW0IbDSdkAOvVenlkUi3lx23W
W5WXcoj5oLwH7oTbKybWpzZN+JVRINQfxarxNXGlGoc8++4sc9j22GWgusImBJQK/IQRPvnM3gZU
k92Bb5lKBIqOseS2r1OgrvQccE79jUD3bFyC2vheFdm+rmZGwgxakBP7DD8inJCePdMoOtQjzpXS
w1dUJpdPbbHcV3Hwhyfh9T+fJH8M0/nNb/ZPDxgLfa+OSxlR4a04+AMSHba77qZjNjGZ/JXNgTNU
LwWxknNcoVGGTXpNDIOBoxZsvTibXX5YnSrUJNP3bYmUeIbDHEeL3UbS0CKZQAg30eYgcHZpExUs
Htq3esFT6W0iGH+meu5n/Bm215pLVCjYWbWJ5pxBZOF6ujw1xBRgQkT9QPPmr0LzkBWTZPVJD6aT
0C7UV1dpQp272ZZY1AX3eOeJ7WybP1KS7PNaOdnDCWJAUA6HPIWz7A0res9ip8zPJW+iFoMvLNuz
sR2kj9W44jjZ/c9fqvZnk9/vT+0/fKl/0WFNzloVDW2ft5Uv6lhczSYPgAkjSsdEWn+uLRBDWmmH
L2WnrUwju79jzhv/6uCAm2Hf0kMQy6h/cSLXUmFIPDAMLjQnNCDIw0iH8ZwM1zINcvsbK6Vq8LfU
waMcqsK39EeTaTbAV+eAxLug4Oe5pL+q2Zm7XlkPsFETsQOCWNiZp9r7VgULO/1N6tLti/nL1eiq
usq1eHvn/8Qt0rhi2NSWk9e736axRB9m+5tzXovtb677W4H3zy9koFjV+XoItfzzZT8lEzzxuSJ0
FD4E290S960vll0m9kn3d6/1m5LxT6+mUSSQG0SiCRonTafI+ONNNotbJRunWB2VM5kqj06sHbJh
3idVs5c2uGVzC+AieFpuvM9tyflr7DTrUDShVaGbni+l43gwb0H5rjk9J/aJooySHH9yWb2piRIk
nPOpYnN2VntMHU95AjDVeE25eeds/MFqNeT577tld8ik6qu3pzmCoza5m4fvmomf21qvmxYMYr7Q
7hyXe1N96MQUGjoQ+vWhTzXULlbg2r9WCySq4foJN6biwGvNGUUzhUKnTtxA+ykr40B3eMam6zGm
82YaS4SGez15LW3UE2nH3olQz1QhSj7Mt1+VckXCe+zT3Y31yVXh5fESjPJOk4xJGRpVepBpGrWK
ThoCjUH8rJYHYLueNVLAPzTGylO9jeZs8DSH9AS+BudDJn00t2+K9Xo7hp2+2FnrW2rankFUVFyR
1JKydjKfWodGkZnZql7mhTDV9YemnguCXWxcIanyvOZwBsofOOyPahXauXVcJ+kV7i+h/XD4CgyV
xUZGqMvXhH8kde4d7TGv7uW4n9RDMT5KTo4bmLdT3pJCBmr32wlQNW/0A0EHGVfVsmBSWn/Qz7MW
GDkr5HXwUOx4pZi8OV13LKMDxNywa53QpGgbxbFIlmBoFp6eq6fYzGqGc2fiD7FxaMJk7zbjMG7V
syBzBj8o52eGiEjOQYnznuF1MIykCKDa4cMbkLdcjrZtIuA+/6533PeldtpYJSN+cLN92u8S2OR5
rO2c9TuTgiCn4DG4TxrISwlnH92alZzLxA0aMw1BbXu8XJ3aodubh1yyY+xfwbQeZ/uoD7va2A2p
5UGIJFXnFaw7notu79hXJhQ8yp397Ug15hzITx60FDJK3e9V1izEu/uufWexhpzih6UIY1woWj7u
uPQitYgq/R2tpMeaICD1YY/uYJcg9JPWiSlfgIzvSO99sFAwzMImTANLM8rKPq6RVT7Sej+Vxou0
5MUwJw+Wx1Frd3HyIkhD6oThDYnhD0yvRRkUeobQ6rHgkwjlmsaar00P3fQd7QnV1+xL0g1Mlbgg
SgKoxzM6NTEcBxdpJFWsXv2aZpt6xA5Foz/WZh+WgJPYuvp6+6tR9/b42CIpyg0WPr0XGwyJTM1D
ceK5Ceox7Kkq4cyuAvpLP6TulfJvFj83u/JFSl0HaXzjiNReO3E/WVpgbXuDiqsyOMQrl4Naebay
t2l5Rpx9UAS/zpw+Qa70NpngfkQ8qd/HqhI6bb+fhu8MAHaD+Q5ExE9ZSqzzfEzj5OlWUs75EE5u
HVaDJPZbRmn7vR7e2qLd69Saa3Fv2mo0Th/Qo18ACQV471GZJyH1nTEw1LsQFZKIV2Qo3tbD7E5+
6S2lJomVaub4iuYL0XgU3SsF6TqysbfoLSrbZ97LpXotC+6XhWtlfSSzBuj7m6NfEh6zg3yLUSya
GdelZvqjuYXI//xaABHX3xv1OChha3HPyylIm0Nd49JTxsjQr9q+SKfANEM9fUUwf0wGnrFN8erO
Mpzj0heZFd5aCWQ39+ztQ7tbI6Mm/7OqPKseQ2NlmzJhr0nLAMw20AFkp/Fw3xHXlgB+zVEBlfbB
IMwFjARFCLdx/5n0a+RW3YFfCxLQ65S/aPWvmlpJyeF622UAI+sQIyDJ8teB3dzWaEH+VC4/LNqe
rpn2S0UC9PpI8sIOf+sxrVD8gHhnl/SgDI9wow+xTs3rpJ7dm76d7cFCBZqte8nEKqpevc1YQlE/
cTQMaALLsXxW5xMcAhJPD1KcOuVLY090eysj4G1NuRZzGTj0KwkkDLvnnTYYW63BM63v82z5QuO2
VfvA4GodVdIC2hArB1YYJeJCQtqL3lGryW5H9klnK/oyZMTu6Q54yydwMYEYiM8ommMufmjjdnvk
TbF2ovTaJVnqpTDqO9/5JrajdPezafmFdTF1/RSPL4W6n+ZbwseukHupYs3j2BzPXdbTgtUHy7xX
rN0CWmh+6AmukvuENDcEfSOi8Cekml28L6kKhHZ2GOfrY+Wz3NwPnRoMys9heY/pvah9XKsMhgK7
hH5qiXjN7d3cfW71K65hDy71XdXnn8Q7eNLqPjGy+PFU+/lr17BGKjYeL3o0LM890o9spZHgonXV
BQkdMp6ElN7lvmBbPM8sjonzXFvnDkGAP8549lKWWrL5FNm+kHrAduM0znlYbpFJD1uEibo8a80B
kogsPqTzqenli9bbvqn9qgzKwC1q8yZYU8MrF67TLUrT2IO8RC2IXvxzkb1fEP3M1o2GKM0gFCGF
jEMhEGH26KCrYFWZqTo8wAueRG3tuQ8bP1i+/SZcCsBCeTqX6jKxTKF1bW0vl8GiccigPxA9lPS4
8aEtsAs/9jxMrXZXjcZeai+baz7ACQ4XkXKzFLuil9EibrZ35a3jUT83Mlppr9L2aRnObHVZ0EsP
o95ZK58GTuVRgQ41k8bivNPc3xmCOUn3Ei8/FWUlKKA6KObs67rprUPxS80srxtbGrZD7YZMJfhh
PqDaQDh3wzrjxisXf1Tri8tCNF54EBcTemTa+efZGH2EQYwXppCtddRwWaPA8Xrg+bfPL1b6ozRh
AYwERAV61SW7CVVZhjxkbW6HXHHcem7rEX+zjMN8UUJb9ZQafS6GR9Rh5I0E6haHPRd7TnzAwrdr
8AkttsvdVl90vQ1tgg9Ljhjsjp4iOc+R6DYugGV1z1T+OKrkxLRrUKRZuJZUcs1J1hy+jV8WJsXJ
jJYfYynbdoV7OWWuMsa/OjRmZBbv0zoOLOe6uMfWJngDlgR5Kp5t+JW57RJTCRxGPoVu7eDHAeRi
vk0cskHHr8T5T6mSISDRSFTtrjfavTkgWlfFXXqrUozhPs+WF6NVg8xE+4mye8B9XXL1qO2FKX4A
HoamncX89LrEFVLxPLRjrtTcw20R2PlyBw7cE0V1acf7qqD8qPpwuXWtS/2l593dhA9fB/vlVSkh
AZJCYvqBNC6QLHcnqbGRTCLsqrSruOS760Y21lDlyFK3g0shmro09Eno2NUPw0kjyWO/q8l96T+H
ZYl01pgFv2NTWkHscDpApC90qk++I2GRGcDuug1H9WSoW7CQ/psoWWTaH5V4mtiISJYVon7nakYh
SzbIzqwGLx/ToFBgtyQpWplP+CFUntXeXGmVmy2YSc3St4ikqLBsXjbCNjCjt0OkbixIyo1nWNS3
X0np7Gp5qTblPemL42Rqpy5/T8R7hXBameVuXi8GkToIvsp7tmF3szEctpFwR33eMYRDWH+UlE5V
nT3+1g//W3Pp/83I+U+T7P9uwP1/cS4tmKb890Dr61f/lUxf659G07c/8jtg2DL/oRM54GJ0VzGz
8s//m03DoP8HiyrbhjjIfwEJq//XcFrR3H/ogN/wKZq//8f/mk4ruvMPkLIGyOvfAgZY+vw74+k/
L47oZFmf6S5J7qZm0a5bN5PqH2ZHuOiFPtsJYe9JCXmEia+NNMlvCab5mxb6X78SdhrWNtACjL80
0KYsbE0x84Lx5roiN1St67wVZog0ufkbE92/eilDZSDGiopPaP1lcAIBekLZyodSU+2alkNGHWo9
4qL6t0Yd//nlGTdcHC5BxhDmbYDzhy/Pda1uaAo3DwuEhSXDxZwTVU+1U4v7w7PypHj7w8X1r0Z9
/IX/fwjx+wsiiobKxx7Bsv8y8pAgCTJyQwgCqvvy3m3EJwCc/kI0lRkVKFNv1u3B/59f83cX559e
VtymTxBJHZU8C/GbZ/EPnxNQLQxAlvAhADbnStpN+RMVUhxynqR7I03Fk1za+W4tVuZU49DuM3IZ
j2RSOHfQmazAQtpAjVBUb2yMh4jk9PkoHdW+ovAVPmBD65xCXjngiG33WmI7T7ncNq9B7+0Nw0DA
PE1PptFQt+OplaU42lDUPkr00yFxAC5cQLyJA8vndgxU2ccVQ5VFe4/BujDnKJgkEEy1Sw1lNIEP
DgqKfVN8j9XY/DT56Yj829CSVz2oSmhe43p24mr8Qhj8I+Xs8TFE3snByU+Z7iJxbguXNswYc74P
hjpLZmk+q0Cya3pmJIK0LIrVTHnTzFTcWU43M+iXY2TbE0OGZXCW19qxhl3G3u++wLSEsINFitm7
495Sqy+16fR9DPAMPYckuEu1G+2rnwrGxyOWLzyCxTixVsCII7QGYfAsymizoHUpZixI3qxI/1Ls
CUUVen2+4JI0s3uLrfro2d1SfhttV/Xj0e7OKZFT7A4mtQjIiezfZTkUj5pJSLeTttpBrLkVIM2z
GcjU+jcyF+DRZretQU2kVrDFmXJe9EQESkY92c9i+p7Yq4L9LNaeFaOdFOoKzEz+Olb52cb4sJdV
GR96ghRDfeuSIO5dDuvEKO7zsk+uY9nFB80ZN4kUzQDXUal0kHlVoitpEMYUWc70JxZLjHJYl8cW
M9rTWlkd2viqnjUAzpVzHAFPfSSaYWsMZylUN8nQgZn+EhmbahwhwlNjJDeOZzPm+ncZsySg0Bkm
8GtiJHBy7G2vRMm117IsR6yK/SucJtIizaqRO7XJ7gl3YxHSbdMPxK7NEYk3laxqzwMqZKPXHkd1
7H9ixRtOeZzYB+yX/ftmmUaUDRtYVrWYU7RscENRRLKswHfXvYOdSg62zA0PP0dKU66kTkDBeKsO
cYXJKtsCY5Xz3l005LezbK5oxtnVJHXhx00bv4lxQ3ek5/a7YlbqUVTAtCxVErLbdeUnfmwSlBqn
ZYkjfo44zSJoOc671tgMGOCfPWdulTzW0rLPtjTdF3StdJyJLXZDoiZH9Or1ReXuW/w11tQXY0tv
UaNtfKehdcoZWpGjlcaWGhTNHP/IWGrfLxa7l211ipNL9PyDYg3DuzBaBzHk2HZlSNhZzXgiJbg6
1FdYIfuxXm/rhFoSk+ts7jbi4EixOD2i8TG6XSL1rtvDx1qqB9zHeQphCeHxj9otcawY8pZRV2/d
zTpkCRoAw0V3fsELGu8LY3DzlwJVDR6qtVR/DFiEnWhlQbuyT9JUkHqiKZILRwrf9wYkD7/fOpqf
W6fYY4AB1XEiwtXwvClxYc5HO2uZVdqJuKpjtXdyPKm7UjfxbPVua7J6gfqR72uLN/slnHV6zmRj
FoFFwCoze4baF4HTg2nCig32mFpz3Bxrd5VvdaWacscOfPmqJDZwrzMHZGiwoZfvk5pjRpnqwXid
p9h1jgVS7V9VO6xPVOIphjDyeC2/rmyFzrPS6Y16RSnoE52qXU4pdMsRnoBRPvZJIkDVkG4aFxgq
CBj0bNNU6BrHs6WSqLMmKMH6AVfZNGJBlpL1b+86LbS++ZiIlDaQWBYilOJXQ2aEzVZ5/stMkaNJ
pDI4NrBVMbqzF/7HVhCCoTQj4zzj2Ne0dcXkqicwdTwv+D4O+LB/5pZDSqeptNexzTQfYqKV+w3b
U6Ac8F5X+QSpPmiYRpAMVuxVXm+nLQ7XXuqCohzue9veYwFnrmwqQo1ILNu1iX3MYE2FKwrp2yZR
u9fN9XW6fUdbehuthkykT844n2C+HarWOaHreZ3n7t1qumwHzO671Wlfhuwo8s0dTsGzZrcvGGsk
2/Nm1632HppYeWDPZ3llx85omsfKY1yTeAmEcHwhO0aTiidtmJQkfZJBRoBt62xfZdbT8AMYmqwb
IO4XLc6uMcx702yDqmyfmq58qA3WbEyPbgakXeak0+fEs4HGKB7YMNoHR9685fVg3sk6/pWa83PW
j4ywuUjc+qHVp7vW0fuwSd23HvQeA/61YRTHdjAZhgf2nq+z3PaO2p2QN+3Q00t/y9Pv6JTYL7BE
dX8ST8rew8Lou5WvTduiDbUkj8ySZrHI4LehXta6+oxf4SOznT2SDF8irDQanruFFpakzJnj+NVL
3vGmndNivYdewLpgwF6wMqJuMWuaI8QRAqucHAHhMDOMU0mcaHTOfWO6WDATnkynDy0X86Rcnsm8
JUDF6psLGJV91VdcR3q1x60dra2LcrBcPzDXtD7GquM8j6GJzNJD7A7aqGHNPUu3oS1TzN2ECD+A
MmMjPJxtH3sGcXiCyYTDDhmntw9IS2GuhQkK84KXr/1VSfPuTRPkoraG2d9PmXNF1ss2JkZ4cC63
CadQZ5aRnDJsptIN8o79MdyI58yiNFSL+gJiL9kVZR1NW3ZQN4EjOP3CHPejNtTukTjOcHUwEzMR
A8B4MxoaXpLZ2ZNbidPaJVhkiFnzxay4e16AD5/XoROTmNkbaoTKu4/QZb+t8frTJBTU7/Aq+5j6
mcKmE3O5YZaYMzTnQXfy9o6IAsAIZcP4SsUL1FYjJH5lelDH1j24jfU+QDTw52E9uQ4uiVtiaLdV
6i5pR9Yj/YRxounmqFLivbvp85euLOmlczbnOK3zNc7q/arGkw+xYrsUinXAfN+AD94OfTIsweIo
nxi41b024WCohHaRm/1QLzO0Mz1ZPBcR80fBhjNV2rsydYmRoEMCbEK29jTo+A3nx7oaCqBa2fvo
Qh7ul/R9tXlFBOSDv4jlYZDZK76Qx0qYJ3ceEkZZDYJkl0jTWddRPiuX2XE7P8WxQl2QPi2reqcZ
8mBU7YNrrMcpG1jh98vi1TaRny6U6B2ItQtRalso1OoTPODJNvs9Xub7prMYeU/62bSW53bVfhXZ
vEfA/Qim9ZUdyKNhGXfIFs9OmV4Ld5KRJElcWzfoRupkIAlavttqRl6mwrpIHNyx3w9zvts688wc
gJtFrBHRxZcmTe7KvABwJrI7kjvxBFfBNkHGG3OBi4hHkKaIT2wMj8mqVUganPu8KEPg15FeaPf9
gN9RxamupZtyttX6edzUb7XGKKsuZZAqCDiwbN70LXN6HGD5UgqSripcJBLLAs61xMaSkl1N2rfd
cy5tZ+QPZxT0A2Pxnmdho6AMyizj0enGO+2mjRDmpO1HdEn+0t9mg63B3K+dHM9t9Rdl0A64MdpQ
RTXsVarEZz+bOkpi/Ycq+BELIvJcBQCBVijf29JUyV6b7GNuoByu0uGlbMynGisNWiHmRvoM1GJA
7QWG1+izBwuwGptyx8Whpm9+0aA4mIT8LvG7+bVsL5M9Y7SfFdBrxu1Scd+Hsv5cEBU6Q749bTCI
vRbDi1c4HE7DiNahnV0tGmX5Zo1y5a+cP5goXYCW1DgQNb7blhxTRR+0vbkNTTCifvmhS+ebPpa7
dVBOa9983QJIw0WP73lMseng6wWTODKSRFTR2doGbpSRVy9aJp6JfOobh8OltQ98fj6KXd/lWfuz
XIYT8ZloJWy0s2pnZH42EAyqJ0V6WlyT+i0nztSqBkzeejmcEBGZUTMuymEj9zv3Yq2pSYrGW9Js
dq4yh2xzalb2hFrHWNVo1p/VNrXEdqKGqo0p45HZIqMvu243xpMFoX7K8ZEM6kJ2wLocASda30la
L54Lt78DSrD649pXTxv58whqlTqY01g/V8VIIwIud3pVCaQltZ76mEjE+Vvd6yLx9SrVQmzs4inT
MeE3CT3f7V7kqksQ5DBjaX5qYADOCiF2rzKx3F8OCJjdOBuM7+wqbyFskPQpSPBzQzG4m5/IMn1M
hW5/FYA4971pgO9F9TJDDb/DTZr9zKfNgSPoDqD3bBeLmqlYHA+U1T7G0WL0hs491CJddC8dELBl
kwbPIF90sdvqmqYp0Sr9DJf5NsjVSFTFaxfU2bhdQQVKtDkW+v6iGZ+AZ1v3eMqrCxKaj2Yzaj9j
9PszLjWNuXU20t7YiQ3ZkGu0ccfmjCXE3Zlkw55bFNdP/VrnoQr87g4mMvpAvVyiuOu7oFVum3J8
RveYhO3XVQ4bQX7pRBO1tsPFnqVzGjJtmCAqDPED+BNGwlqj+OQkczvJbnrL1lQ/kcGiPTAcAL3g
pkZx0bcqe0bVSPkbq+rMBsiKi4gr1vkOGKIJ2U+It4Wr8JfjTH0o81n/tkAcPKvkKPuTvbantMIq
4PXkRrA3yVMIFV0yVyBZufePxTwnDDQli2QzHi8YEMsQxOFPtNmsDVV3DEwwHM/5shj3nat1T/Om
K8E6zJRnlXZIrS32Cil+SOwZYcKD5DhsLj/0ouP7VuHQnyCSTo898CymGk6+dLsh17s6WG6/1DEz
8Tok3GApVZN+LVWu2/WsVjpEr1/1AD+5CQXqMOvqpPq6ThfVhEc8B529FXngVKMKeAa2mJiNsFvB
p/nlDMogXEqnbJh4Kdpl6K3YvNqF0N5Gs8LShdfTMD2JR/CxMtezZsGHsKt5OKCyxtGrZ02BLLQT
bzXqDZotkD9mPLOzdOwmtHn3FKKpQQ5zr0eaVnbnVuhpaGeCbRWgJhje3RRiXFxDravi3VTZVoSo
Zt5LfBEkE8iwN7B78HcEICTrqKhqhxFMbrLBBdDNnFCcDdS3GN7iazdTLWmLO7Anwo+B0ZhU8zxH
aDI7/FxFK3d81OVYmILVUBk/rXKZbz+wYAeKhBPPAEa4Obnkw/Jhiu2njRTfWyGqQk8ZlVBCtT2m
bbyTsj/U1LEsPmf6/QUHmotN47wkK57UTQPdBo8glO00HVH69+wTxLyD7Fqe0pVpeJZ3GiWmYbzH
rv194Yb+DW8bmGpWR02JLiqLMeU1tfkc61TBK4Fq4PZcWgo9Gf12ceGFj7F9wjmFwspS5KWvEKqA
EuoPY2OBHkAezmG5LcrdhLgECnO0jA3blZZFpGVt30AFcekRgu5XmPPJYuq4s1Z9qvwqtR8s0zz1
5HqHwtjOvB9AmKTmYmsp8o5VECutVqgH4gycM/fywokJMV4pEOXogBzv+7a9W7LGPaQsqaLEZNvT
uTPWBaZY+dvQVBLVQ5vMh6kvv7XNYAcA3ovQFprEKlI0u2XtzNAcEsCCqlEF2Tx8ZetWR5DN8e9D
A4lQCmQHaAvdPWtqmA+JjRQneZUqZiBnnYuw79bPZexMwE0swnBJuXtueGefgC+GJoQV05Vq1EA9
QQigGe9rVXdRjE3fB+WL91gYd44l1ruOUW1AW1kF9BjTySqAHZBzo1ATWdYa3ZZ+DSUHNCmuTCyz
mPg7pBlOosQnOrUvHKa/ers+pYJn8wxR+i5fVnHJ3Phe4J33rF6XH4ar5AfwqNgzGmn80kydBW+n
TfWLBc2G4Vny0I4o5oRS81TbDMQWap7uCaJQPzSezIe2YCc+1p1z4Rmf+1Ynhj19DFpWwQaYGUuJ
WjvTw7V3rIM6YEkqdW1535ivhoMt1jOD8Oo+X+aVTievvylxPD8QB4iUJcdY8mGNdQHgS4sPMR8e
lwvu0k4fzZntDv9yIgfrqKurE6nYPx9vaIQS4TFKDmTm6ovowKzpimGT4l1PT3WtGCea8TZseqd7
S5Rk9jWl6y75XLsHJXZZU5lbzmQzb7Ee6jleYVbfIr4jExu5bNe9rnhhDmvMjk4aDlcnOIgAKWpF
kmX5BWqIg7ghTHCqOkiwxp2WtOp90gywwxyXsszp6pwFmjETWF6srvNKGAaIgU1PdovbK0eC9RCW
KmXFFKJ5ce1CUykcUdMuELvyBtGMUBSk1KYerIshPM3a2LxZ+X7oNzNkbc7aK29QquqSGjTl9vAs
yZViUikP2meF7XRvjBpTZ0MhI6lBjb7IwUtFJaKpYGCPnbXwXdHaV9mV1R2E0bu+rUs2384KsSRT
bcTh2ctYai+aQJ421CmdPKQehHwdQva65ynBJSF6ssWxR/nGaKM7MQaY7Sjq2M5vtInYdQ8uVkBz
aT+cXOzz2Lgaq/isFvmNWsqixs3lrpvFeJ+ayw8TrEyUmwM8XNOh7yBmNE3mYGQZfOgyhS6vU8FK
97N15Z7rLzA6iUnijN9XuTYEbVau+/SGfbBbo4gwBinqtdCb4rjO2cXK1jcUdF9K3k20bPP6VMOq
fTRnJhzdiBrEL/vKDvVRv2+nijqTrCXhVbMG2D6bT5M+zRHMBPctho71ZhktjZQhlAsMrMtUZrCQ
24VweWFnfmkuT7YUr7jwT81N8FhWRVAWFkdcj9AYa9xHba+gMVAhgxI4Ok6KmnIJmOieV6xHn93K
QVqkKsFvNXyC6WnusxDLc1AV26MNUAR6jBNZObOQTG0uYpM6xS9Iaysf/Roy/sPcAyfQcSXwh8j1
AmM1dYe5zg7OYsFUc9/dXj3l6F1aU99tSX5MOnMvEN7hTRRRmUFazKb9hFwO+/vDoEzPeNFe+nry
wbntGapG6VKFE/MQt5KIjTLQZ3YEr+bnyIZgwJ672sO1VjbrEwF30CMQLDVO260dAoR6YZP04dCs
21vuVPtNotBJLVxsa9hSqZclUSEdd2/tngxHi6pYzj5jh2jBxc2VcQVEH7kWtvQKN28GcSu5Eb/p
jW+9zZYckzr1K6uNuK0iU1nHDygdUV/oT3Y3eG2vj4gfdfe4uvZL3E4+VpqwNCeuIuJqiy5aSY7z
ctQlDqN/GxyN/VvQwEL4SvWjMtrubqncYT/rTcCpcZz1uX2fDeNYkXOYyvmAD5nmL14OCcEgKbIJ
3SyoEWp5HmFQ0ZlyrcbGje9zYGLgL2jfJO+0SJqPNu+RxGJedjP22e2Vdei7g/jDEwmHNuHplVU/
1gMTJFfFWOjUPLzJP3cajbUAwnW8Fbljw1UbdilkFYYeV8O4ifzzFA8Li6NRRIpb1Ge+yguIi+eR
+PlC/27M+nkgkwPW0NWcTRbwUxEM5fBsx+V1FSnjZQJUcsbPdDuuLqMpSc6J27BpyipIDd0FJLkv
OdGN8UZvxK+5IIuAvWc8IGxDO+p+rpXil9x8CYcHA1IiEfU8NIxN921oZEU/XAbR8rwQF2VqT8Rg
BKXFvaygc4vp+yfuMZAACAvbecKe31QPbZmcDZl/zsN0XZMao5E+HvV881M4iY9M1lfKgBJdxjSG
tmVfpgm/vKLcJpggPmoiUB4MlFBKjHfH3Mb8yoH/UNrjpaem3NSCCYLObI1PX9yIH5Y7okRJH7us
RejtyFNbDmE6MYktZ3WXpW7Uol1AW1P7w4z9n7nTtbaqs0lWgW8n86NEI5aWMQkQ+imbVOnXxjCH
0y1sY3R5msYKqqS0MaZozNR9lt4s5FxXNLfod81PZEGCkcT0AePlFSyy3CklfvZigH2lrw5ptP0P
dcaz7U6/lnQ5gPY6AHoIljr7kKnzwMroRbdqweh9+iwNedoK4R5YRjybPLValoMsOS+jm35b5XqE
JRrFuX0FRbhPRMzjkm2PlqGk7GM3crT+cbaYKuizm2H7Xk7df3B3JsmRI1mavkutCyFQQDEtamOz
GWfjzA2EDHdinmfcps7SF+sPHpmdNCOT1h69qpZIyXCXcPqDKhSqT9/7Bym2RpSsXce4t0flClnV
CjXCEWEvT6LUnVZzt6zn0osvujb5GWZIhRTaOu+VKxSfX52qhWHdB1tXcvOb7nIZQ++UDJoUaEk1
Qo7Pxyun30dmsW+wAMV+qtpB17/k/HvJAgd8oLDvY8/v14kG6HKS6fZoC+K3mF6Boz4vtQZvHGV8
pIU965L+DK2xq9iHk1yPrnpuj2pwiwS0mCsNWJ1xpC3X2ZlHptFqze0YJHdR2PVz36VOEqkKjHT8
Q7l3waLeWg7oG6FGA1hoFWyXM17mZVBv7Irvgu8j3lZDYa29XtqX0M/zTV1Y4h6PEHeLWQuZvrDr
AVB/7WyBt0FhQntoghem/hqpSP0JK8gQ/JzljGcBegMXmmHUyPZVMSAu8J5LUZZTCmTjmGBadJGL
ONpEdezfJqMbvkW6Bup0KCj7YCcAFrVz1UWDhQEo78C4Bi2kMpjA8WCLRerPtnUoxSgCFF+BgU+I
/DZaEIXqv+GO7JYbN5BSn2Wh1zwrHUZocF2y7loUE1K/dzCTWdZahGbvELw1SAeAWk/Lm4L24SaL
NOtWD5zx0VQMeE1Ja18qDmoWcwpH5RKFkHFRtVJdItLQX1M71J9dxVdfEKnzN1kXO9DKwM2tzEJ1
5yF9uHgZeE5Bm6dOVq4VdGBGQQAPpDd4BVTjxPNC86fyglensHRKFmOzQGe1n9NW18nHB3afsO7P
jKbXV/QTYIKhMLA3XEwWZmrFxRFyn0DQQdH0laBMwsbedhcIqwQX9mBAKbFTrXuIcbmYu1zdQSJ1
9qufOJzPGmVQL5qw4XbTLjoZ9/dqU6O7pns/vYhTIEPVoUC9ngMAj7N8U2lps7Mb7kRQAn6Evv9i
1UZ9FVA+WIouKu6aRILglFnVnjt9lG2HsYluS4PKat4FVGUorMJ3EmJuZUaKo1N+i7qkw0zEHl1J
KqiGNb6BpMsmgzan2/ZKFa/zqmb/UUdrZaFscVagBsQHxNZWeIgFZOIyo+i+6qm77R11jM6CGvQc
WQG9IX3vA9saZkXJH1eB9Sx6O02XOFMWj33Vj1ucFiiUYVpVLchh26UxAfK7YGiXNTXUBXwaLHZw
s78uYI9fuPCnLlExyMyZ1SJRiCNuT+kia+MrbejomaXSO5Nl33F2dEh9xaCTodVjSHsZVDp4OkOE
Z64vwxs1s16KUkNRHGmwlYc6yprcCfMGywCUqGYc7I1X15dqi40jK6Dish05BugzI3JunToCnwlB
vvoxCheVL68pkxX6WM0VqrIJ1zUz9ReoMzdrlKVGkn7SN+74llyPsoKWHwwh3fTS99hokCOXFwh/
yR1mkfVORkAG+T5HRNngRiDxlPR9uGnogJYLx4OsMLO1Ut7B19TyhdHr45yWYdJRfRudqyRplGSW
D8pAxlgPl33U0NYSXv0kKpEArEUaxDE6n5JObVwEdOr4OxXzMncrdEqVkDKlMSQj3Bd0Uv9zhM5u
5M0kbSMQ+5vVVQ9YA60mwaHjqRrmfx6YRglVTjw5Zmj6T+joT1JwPl2uBTR/aIX/WfuiEAVtSYTy
IKjR6rA9UP9099VLs7Cqev2fURKFlalTs8gxxhAIbRB2PrDce9Cfg//guTrX418Ynt9C7/1bNvgB
NO8q/5negk34WV+85v8DeOMTjOzfw/Oocvyv/z7gmU9//i9snqP9AYsL63hVWrYhDBP8Xfezqv/r
P2z7D+oNKugxCOLcvC3wZWmG3PR//Ydm/6FrGnoHVJmFY+iCH/oHbVwz/wAhNf1D8WRC9mm/g8v7
y+H1X6ArVLekJS1gckcYLw+NZNnX9LwNU+l2GQC+RaA7EfRnxNc2vh2UO61QrR+ch7kNXl+3ydiA
ig2zQE9EfR/EdvSAoRNEKRBoswDnbQc2QF9FK6vybTDGhuXf1GnSxnOMvRD6ROJO3NiRzUfmq7Hz
DNDbf+m00tzbSGBK+vaw79BF1Bt2f5nl9u3YVQakAKGAfQckb+yqtvf2aPkAEVfjoRazVGnMOUoe
tY3aSyD54rDY2XEz96C0aO6w0YFF0BwyfVcuqLyWKyHzYW+WxhBcK1oa0PDRi0lEj4M+XyrjQLOz
Qs7cwLapgmsdIAZ0FyF1cwOwbLyWKZAE3YmrjavH2BXJYnI0M9MLX/TxS2t6w45Km3OudUgymf0k
n5p3ytxHjD0jZ8Nv220qWnY53e+iHLt1JPzsAjhRf+Ylsb+sBfkZCgQ3HsoldDYTvZyJWktAmOhj
szaKXtt0Ha2kNMrh1hskpSb4rQmpFOUd90QqWBNtJDCf44DeZ+R5krsJyP+kSKqb2kKgqejyjet6
tEkbdVw75lDOaY810HGNixQsyJ/uVNiIKThfyqhqdxZWjcs4UuQd4Ir0ajSKbqSaFrRr3VScRWK3
xSOS4cYORfgymomutrbIQHpcGyYWRUJNEshvK67s1NPuVWioK2ukC4dT0ngz6pwB6AVxmlHnRvUK
wlK1h2jN/Vq0IRyLyoEIwa1tXOtKlM16JUaqVwVGUIT1BskD6ONFrm7zSd40ayN55nuqfLR0U1+Q
1jyizdyeIW4nL8jqvEcX0x7g8rWTU7gvoCfmdC48xKPmFAr9jWQCkLxCchFizCNq5eZEeZJQzhq0
70jtLYmooEVXSmlp9s8xoYTXqBgkGDMXgAACrSmDQcovkz8AMsH+AvaTb5UuA1of2GINz420Mjfl
cIEUjoIqXYRM+dg0JWBxWlYUGCjcahAe+z5FGSZBmctU3H0wGmkO/m6SU/bo2EigZoV+hQIOF3uP
O062rbFatKkFh3oASn7ozlKf/qBnddjSGoplX2Zg9vINF0lxHpeGChDLBOMTILK3NOs81UhWVCn2
CEMXFngozdHqlVKEop4rFVYE/GTh7cwogjWZ+Ea263JQ7hisJd6Ckr1yo3lWORXtrLWKk8eETymQ
DlaM+tFzwvwi0CpUn6Mh43ZqiM5eW7ZZr3XXzJNNPpK2iE6GXEU7auFql57FrSrhCSrJyInIKyLx
kwWCSyN4oi4d/HqJ15xyDxA4vYjbpqQaS6kSkVqNTYkCJTakssGXLiXvMo3W2OpuLt6twXFvPOEm
5WLIa+2u1ita8V1ca2LhY49sLYFz4HGKunB5VRg2mlVo0nqoDPm5BlXJagBH4ba0Ne2RN1fVSnzt
hzWd+zgEUBjS0OK4riqYappuZFejJpQbPIaslQJijFq971VrLo3ZNjdpjsyasJsSDIQ+1ZmN3m/H
Poz+aU3CUHMZ6NLdMHTjDuWY6dIaAAFEtMmW1yyu4VwrrAJnWKQnYS0C9QAdWIaQRTldUpicrb8B
kOCf6RiSgnoMWXNmocUY5mWg09ym1c6HFpHYeW1H4TLNbZoaTpVYW1ehFAqGNYovDVdY52pbDNjU
JcLcIu0EyAuE6BJBdGPS124oUngVxREqJMpWKG2JcV5qB2e2AZghsZXysaj7Fu6SbCk8Be6wzyrt
3gqs4NZ0kv45t83izW47L0MRW+Ea4/bdz99PTf4viAX/gygD2uSG/O9zkn3zmv54/UgY+PUDfyUl
uvoHwH6+HhIQRwihI0vwV1JC5mGbk7KTiVOTjnkUQf6RlCjiDxXVGzkRAviJ6Rz7P1mJov3Bn7YA
RWnmxD+Y0px/qvj8A3COABApIPo/XwDQyUAOIOgG2RAwdFvYBhZdpEDHPHjs2IFEOtZtHVFzILsA
DaFit7gt8q580OhTUCbFKss37ewmHWm/dDh9vKkpcLuWovfC8qkAe41eIW3X9s8aAi23A3ICd0am
56sGiNHWiOPwYRzEnSK88V503q/CoHfj4gJzJmsVcdQBfTaK7d4wXX8NlGyjGpabtCCl1TjD4EK6
S2q3hWcd89GuQqWkyZlrBsZ3ft0+wQ2n48qtMrcWAWDsFyMRfbPw5KiZ8xhp+yuN4u5ZWBjcXVy3
SnZmg+Ih/SazBvANWs1eJaD0YyCKDgVNCaYctKQSbFSpIhJB5gip26hlfpPoqelva7VpHipTBHAe
5SBvki6y1jxKdZG4gOWwcRPX5D84wUrayECd863ZB4oBrq8W5axAR2WWht6izsWOyxjoVj24lKZP
5VqKRaIiTdlZT47eXNcBfdRwAj0UxXuhvxi+0t14EH7byn4rKcroabV0k7MxC3ZdW99biYpSJAUH
CLkT+OsW/Ttk7J12V5TdU565ybbJW+2qRN9FWtGEouH+BMb4TVN7+7yqix1TdYUd7S2avvlSts0K
IbphObi+9xaGUCzJU/80NJrgPvair1zDf5gI+s/zxBHPvVE9B8AoOk3ZJaUHMZAzdE8DM5xyquxH
qpq3Zlq+Axu8t4W8BV68GVqxjMpyhRlhNEf8q1wBjEVSKdDh7cmAv3pE/x43LzvH08LVlqUi6RUk
d0ADivMQeJqhDwOpsbsp2PxAHuFTWEbjuk2krnHwk91Asrqrwo6Cjq4ZdCqod2hYmpfqe0aroNCU
mTStiefv9z5qRDFeHAXdVEOhhdo2WyxUwodOusOut8iD/XIWt6Dr6e/+UILmtoRd46XPhVHT763B
4MywNsRscrArbVnkZDm9gv7lAqMDKliGUVLtNBQd2Wn26AaMsAJRp9epLZ+LIqxeFdVKryukW+gi
N97W8DUBtCIXdKCxUacYHKYL1HuSB8UrCjplXH19IH4F1QKKXvzOcq6tsHBmWAJBxa0e6bUCB0j2
ejdwpGi3k4srqvlyUWv5DUrKwcrokbAw4NqdNXqv0+gJntUhXJmagatOhrcM/c4dZXMN0YrmPK18
f5OjdEtWlaCaONLFlVgimJo9q1oosTJVV35loP8alepu1IFeR0jDLnSmn0YtPeDeAhzXTxK41A0s
yjIVjOyo0iiduucI68t5lcTnSj2i05OWCFMqCTJHSgpqNQHGGmbebYLS5pbOonanJIZ3g1YXDhcR
U6nTl105VoemqVM3P+LAe0yCcqvE7/UQibvYHvGgKkzlITVltRWFs/Hz4jFPpUZDC2XvXod0nliL
xrSbdQcoZa7SUVpW4WSoYpbdwq3scYZZdzIfa5WWRWVzPUJTeCN7114JqAtrvZIWWliehadr15L/
jtrz0Dt7L0oxtoB0YeQhnM7+zUuim8zvJLRUZD3DBTa39W3VDpPfRER2qMIBwUg0XDf4uNtV+KfL
1C1IHqZei/Gn30bboaAL51NryKs/JQ3eN8p9m7CUBSQOuKsFrkcJChPw/efM/1Ugm0tEKeGmVxDS
lVafa/SIelt9Uks+R9UBy4lMTYZadxWgexS1bjaDobRJU9e4DDFIuGY4U7t/DC4TQ28osoTuRiEJ
xOtA33n1AA3fBSHpCWsj/QDOC2YKtaY9OzAbeeOWT38mpZ9VJYJEM9AcuPcBwgI16g6xGz+GhVyj
R6gvdPPZsu1k1glbpptcC3T8wSNLknk6zq8O0H3eTfgn23sTgca3KxEpSgYYH8WEuBjR2ZY4slCF
beWftEQnxLINnLc20OZ0Yi58eB/ADG3V5jWO6uQMh4b6LesRfEIS0DD+TDUllXhpyk5fiAB6GjxX
lbrsSNE7EEF7mQVlZF9o2NTfNxGO3b0MFWWN8vll7ITNZdKm5UTyp0Pcl6T4dVkKFE4HZ+UpQ7lF
yzc8w222gdWhA+fN4IJegskEuZYiH6HA6ufDrMD0KB6kYywc6JkHwWaEjb5Glst6zOGvyoRWt1tv
ysZbk+VnfRtvYI6kG30kY59NFzyz8tptm3UbPTbfFScrzvQe7J2HqSwVQYRQV0EhlY1ND36VgcZY
WYylwhnsrEwKcV3RofTQnxIBY2h786HupwtyH+T7saJ77lavKPQGFJ5z615pcKjt8QFZwJzhuuih
rEP728XroTAfwHpkr8jDjXe4qgdourWYCRdR+IB5qr8dolRZSz3wdl2Y+bTwHOVSicvhRkFf5hnn
YQSe6WwMnJ6otG8jiQaN7GpzX5dKep7AZ3rAuSd984U53ga97i5Us8fXF/HzFSgB99qx1Xhhpqq7
rUDo/vn7+e//n6U5bUpD/30e/PAz/Tk2P+PDVHj6mX9yZ51Jh9Fk7xWomGjwK/+ZCyuW/odOeUzn
k7UMwzacfyXDwvjDtDieHAvRTlDgky7oPyp0KoRbm4IfCTY/ZGpSs34nF9YPJVANHFtRVjO5bGuG
agnKvaTKH2iRMqo104C0s1isLhabi8X079VsttyuVuv5bD5bzvnNbLPYLD7M01dJ+GEK/inukfIp
MMReGaNhEmZ8EOpb6d98//drh/zZzwOb7gAfBqamcZMoGQEersZZMvvxEsyug9mVN7v0Z5fXP9f3
u/enH7vb76PKiZX7r4Lnp6j2EWt3TFzXSFqm86WYPdxkszvqZ7MnfvP285yL+/T7n+vl8+Pr5dnD
5fnr/fvt/dmPm2524jl+6YZ99xxHrF6tl7VmTM+RzZ4ebpJZNnt5eHo4e/tJr2L2xP9ektk4u3u7
2m+vXu623my7n11v9/vt+eV+fz6/XJ6v99v1fr+bfrXc7ZZnL7eX5/Pd7W7+fHs5v709u7qZ797P
bi93N4uzs/cTb885uqEdLw+bEvXHt5cBFM0r2po8/9s0lTz/29vdz2tvdoerFo++/3kX8Pykhfwy
m/5//fPuJ0O666c3/MiffMxn18/+7P31+fL9x/PrjT/bvd4w48/X78z4ze37w/uPbAZAljf1/oBi
++zp5vz8+fXH2futP7v5cWJMR1J4n9cG1+KPY8q9rI+BkSAh8esN3Px4P3u7Sgj7htTsbH/JI6ez
8+fdw+v16+Xm+4V5qDP3OTZ7zcfYdSfpUA7Mp2JuCvMxUHErvg5oVHNxmGXqw/fRjOn1fLf8po/z
w8eH/QGtv4ZwFy8XTze7zcXL1cvZ09N6fXd28eTNluf78+V6d77c76/2V6uraYXtbm5vzm6Xl7sT
I9empX78LCbFPosuAxvcMfEb86gABHDogtzzFo19V5LABt25WlIihHTmcWWkFL5EN+Nl7F8DBVPc
di/bRykTkMw7ZXwdovuO1m9zF1rab/ln//VegEUa6OygBQ1K6XCiRr/EVIpyxKJSJ8u6RyewZ+in
98MtkvWzesjQtTyxDr/cGT/E1I/2qCgeU9WCscC3dfeWsT/tg9nb2/Xr+fXr8/Xlj1t19vDj1Af9
aTemkGBTEhJ0m6bC0NE4B+56ntJM7mKFVy0sEYyouSA5uhjq9h/ZyL+t7xzbZONxD26drpetGYgM
2MeSBrmBqQ52Dtzwq95c+VLXH7sxRjYtNSx3FySlhi6wW4eLIrLhhqOK9GeY0k2dnfgKjhber8cw
BV00Tn7O+U97mB6oThvaWDHU460xemjdDQrNeTMek/vvY00NtY+L/FcsR8N7iWwD3tPR/NaqbRVm
5tuLccyLX1BbxOAH/bWVnbbPmzo48VVN+8VxPIRFeauOzTSbR/EsJLIbWVoWMrmZceVUFKVs04lP
fB3Hq2YalWlTqFMNi4qgddRGbEsocLpQrYUFEHwB0O41rSdMSjhEJ6RSvxoPnU9poxIB0eZ4/izU
IGWUAbqCl8yF1AGB2VVjPf/+LX2KwkDQsSXX01TTMo/dpyuDUkjqNvqiqcpgHdmjNoOm4P/uWCij
qsiFo69i6Lygo5TOA4Tb+aYFJbFQVbjOtF583/EW349lknY5XAKEoblsUUwVFuGmwX7Y4x1U+RNh
g3MdSqTv/AhWojUvKvQmG3cbWtUyVpLHzKZCgyK3N+Yb2jZIVJpIVTcbAWcDbsXS6MdXZMcXlqoB
bm57OpHivg+vv3/WT+vo6FGn//7hUc0KaokBpmNBjcLZ+YVwsMjR/YWYNNz+Rii0YQx8c1GiOX7F
qnB1eEKE0tMQqxpbf9JtsNZB+LuC/uTtzL/kVdNeV3E0P9peotpOYlov/cJFivAiMqR6rrAfnliy
nzYWorBYuR2ACqA2fzR1mQsfpS8kWtF2awFbDLpV3LUapty0o3Ib0Pf383ccz3a4LTEmXeU+Yojj
vbvFQwTaYzEsPLTY7TrdlJ5caQYgAkhT34f6tIKPYx3NYFArdPcE+tnivLw2rpqH9KJ8cn5IyCiz
+rE8Cx/Qor30X8d3dM13iKAtuhPb6Kfk5PgRjnLCDqNzJe54hOxBv1X31pW8zN7NtbfTbzqQZSjp
z+hBXodgsrbVRr/S7+SJPfZ4T6JRg7A/8k6CEoAzIT4Ovg0lNHK1pkm5EC3scxEa/WOJ+N6f38/1
1Nk52C0IA7uE/UDn0kvb5ejAQJ3VFYgFDAvpJ1twad2CCvgTPjJIjOXIiJTANCPYUve66NY9EjeN
Q1kfKnPuahBSxpkFudwpnsZu1RjBTPhncdltEolHHt6TcPSFCgwKCrkevjpQzofqre6exVScR8Ug
32JJhlnWD41ZVRUa+FhUmTW+Q+CAgx9Znb9weq0MQOUn9oMvxk2zy5QmiY/NXnn0grNQOvHoMtwk
G523PvLkS5bEyxOz+3lySa6kbrAdaxa/OHyHIVr81BkHROvxHly1ZXsDRa/f/Z0gHMkIMZkG28Jh
EHhQZaXIqltA7hlmTmTTA6aP/DeGwnyJqcDBuX+MHDKdznAtLexg51b6OaLiw5zirn1il5mOwI/p
C6sRBSiTLQb/DF07vhPAsjaFX6BDjJk3QosAUW8dVAPxSAIHk6ELNI+osF98P4HHd7BfQS0hmT/g
Wri9HE6gi8p2jB5Gt6CLle2ssnwtUg128xgrtAYq7OJnAoUflPca8fur0BYY3Qj8y8iN1aOUwNAx
UU2ilFk1dBQGSsVFP9fUTuxmX6z1XyYhQmWQNnnB4QB1XHPVsVRadJjoANA1a3b0Tcez76dRHB8R
0zzSHiax0RiLfVxjUeKsLbMq6RYhJqsw/HN6WYPmXbfdgCC1O9gzZJKSVWUiYxlKXSyrLquenT7e
oDyts5woxodxcpd31jKQ4vzE400b5vHaok1Nbkx2rNGsPpwFT2tAcXJaLoReeYCl6zJ9K2lJX9Fl
pcPmRljSmm26GfF64cYvvOqm6uGazO0Bw9J53XjO6/ePNJ3RR0/kaI4xwQAlJ/hxpgYmyISLR4MQ
xCvkqkGHXjYpSsYNgq3/b6GmR/mQafnC6SYgboOSuEefxc6y/iaUg55t1Myt2hPRpkPjcGCUQC2E
6wCtOSQOR2eXkdteLmjWLlrATzPN1XowLAMCXWaObixmG+ejjghpzxVIxVv4N4cqVJX7LJVdDk8y
+qPPGTGh0kbHqFg4CU2duSVjTqHSamNtjV1sKU6M9dOq56uaHAlUHQQEd66jA1RFkU2PBxUNgLC4
ipX6Kddp1rjW8AK15h8OTv/2Cv1pqxICFX1NdVBUnDbIozWsKEmKqoUVwV6c3N4Hpb1Im7HZmnXV
7is0KTjOunjthp69+n5WP+3MvyJPaRHTC9DgaAHFCjoiZeVEC3OwIIwr+TnOs4gCg+ZEj2qTZtiT
fB/x065FRBJ2i5yEHRIJxMMlG+hVT5HdjBYwXhCms6JoVcaIiXwfZXruD0vVnO7KYHHB1VIJQG/x
aAdOkPSJa2vExZ4USwe3FMTVvmfrL64GxHiUE1nd53DWdMhwz3Qs0wLnezio1Mg9wOBlAoOb9mgA
XXqdcLZluO74+ont5WgCGRqWUNSwgNNwSxfH237L9cPVIyRC6joQN9iyunfBmOS/95p+RZngxCxG
Uh0czA5H5I7AZvOqSxY6YojrUfjha6nr/okz+tO8sRLs6TNzCKSypxxGCfrCw2qZeQPQDrk20av0
EaJyHq+asqhOvKRPE6eTf1jgrC1JC0Yc360KqFYK2DqGNIbOPIvpjydh5p44lY/vGCaNJ6RbhUYk
ejmkb4djGuA1xEVLmIDCkb21cklVLPV0iF52acTyBs9DA+BfWgyjeQUEKn0ec1tB4NloBhS9RQpW
UAugtb4kZVy+IZmRhj9tQCsXGXQrTJfQA+nQlPI9kS0KVHPQOx+BY0J9jJwT1cujbfCvwUw3UUFD
jUT0aGGbAwa6gzJpVmuGuIGoZtd4d2ihu0S6JX8XHDvG7yW+hBTCYCmg+orFGjfCw/mrFbutwccm
C83AVaoLHVBRQZ+dWN9HZj3GrzAmboAaUrak8Mf2hxH0LLedtEuKHpEBiPh4otigc0BHjjsArflt
EUOu9PzAW2HRDZzbrvqZQIxobRWVt0GoTzx+v2l9XqBTkky2jyvBlHQdnTmJXcsgCdEycFCT22Ah
300oNP3EyL+MMjkhcoGxcds5Wp+oIQRJUhAlLI3g1vZ9/7oLAZv+/ljYPaYqhqQcK6an+JCZKKCD
U72UMbxyDdJdozRriP/p31grZNiaNn1rmv2pKONnhhKDsCC9btGz6jsN+XIYVX9jLIyEChOBMEE9
HAse1kNB+hgvelfE7/g4dkvkjVCk/z7M0Vn8a0VCIZG8GYcOhTjacjkwK6WewsRVptwoIQYtaTAi
o1T79ZraX7S1AniB3wf9vAMLUC3kzjp53XRBOxpbUHsZIkR4IdlusxBRr25khHrCGJbJ3fehPi88
6DEkjyQ6jJJy6WGoCC9lQwNnvKCMyo1IpMj/hWMM+eH7OJ+HxFpAdVKQVUuDKshhHOCgOARnVGBT
mGtPeUf2D3qqCjRz6Ri1pv/8Ptzn16bR7NIgolGFxFH7aFixKM2K05pwGQTGkl3CWA3dACUuh5az
jpA72ai82vXvhp3OTo40i3uZyZF2OMoQ+SYdO1ko9iqisEtTVEoB/nFi/DblAICHPStceElSnqju
Ht0CWKZs0DarER1UJvfX+ffhywZf1Na96ivslJ175mdWso0sD525foDNkA4FvOpIuSyEHi5UFHZP
jPvz253CQ5di86JXdFyxdMI6rKhjuajatGN3XgYp1avaB3ywQDQJbvz30/z5AKSSBGiZxI6OGsLd
h9MMlKTsUVRwYTEEARYXzugnqwQOEai5RKfwnGt2K06s4M9fCkHRlzM5CKer/dFBYLdqlkjTdecI
0ipLpYkgXIdhfyLKp5mULFuVbJWzm31NTP/9w4v0ml4aDVxzRMZGFXGn8CGmy7fRCvSMv5/ET+Nh
nYAxt6hE0sWiOXYYSalgxJS+a6PW5vsre6QR44qoOzGeTx/iFIUOFguTzJW0/zCK52VFpjg6zk9d
ke41iNQvBcnEs4BvPck2DjhZsC/dfT+2T7NIVE44So1TH/AT9y6DaKeXjQb21O3TXWoCbq9aEaEh
UnonLmvTTnJwqWHyaA6A8ue6RuXxaFmYQBjlKDMMVzWrfOA20rc3ZhMrAVDVSFe9C66ykGjrsPYQ
RdNbxJVP5OtfvEguqoLMa6opfyq2qPXA39q0xlzTRfVUoV9zVtR2Gpz46E6FOVovUdDqwaiUCCB6
abfvWpl7qLNXye9uJZx3gkyIc4KGy6dMvR6rPgt9WAY92fy7Dsr0wvQHZ99Luzgxok/bCKGoFgvD
mpIu1fn0rcnYZ4PGsMgpXQ+Jylh/qTO9vnGDKsSe1mE/+e11OZ0MrE7WylT/PPwa4kqWtBNjnE87
siIl11NEUQHSP2SFLV+/j/XV+2IvMYB88A/Z3mGsAcWHBOd3Y+6HTb5rIiW70GQQL76P8sWXZjmM
hbVHM47u8WGUcGjTROEajviAGhWTqa2TLD0q7+q8mIQnTkzg51fGOse7gDKuxDlBPzpgCyjArp0W
EnJHuRRV2qw62wNXnMu93mOb9v3gPk8h0YinCZqLJrnL4eAUX2s0UcZy3o0IOJ73vmcl60Dt1fDE
Svy8SxJIp+DPXs7157heCog3b0cvxx5NUeXKafXhvovzYi8pWGzNcVAe9dyx99+P7vOrIyh3Lim5
cKAQeLRAEuoHbQrBn5xBj5CvCdESRq4jj+2lMSqZd2Iyvwpnqnzc0wvkJjW92g8nWy9L4B/koGhc
mO1ZGGmIp6S9uLISmSy/H9lX7w0EA6X+qdJPJn0YSgR5hOTKIPHFbLtVrqVwnNPi93cqoX2McrT0
PSrZPhxplj7C9XDvjEI+D4WCSFPRwOX8fkhfzR6nC2MheWafP9p9yT0GbdBaicGSBV0prEtr7/kW
Uo6lbdQn5u/LYGQ7FtcCHUDI0coYgxjwx+SQ5OsutkZwj5dqIJVzbTDHE9v9Fx+0zm7I/Xrq3FGu
O3xVozugeBkSSlhNdeOPOvAdYPaoNMcDXhFp8tuHJa41E+2fYjUMOOcodWycttSDrJJIItbWXZuo
3saxcCj+/m19sQC5CPAdTyoC02Z/OKpKOHnWhZHEzVSGV9hYa9ukCcObvxGFZhpIF9rXznGfsPdr
JBottqfEQvA7qhDWEd04nFgMX42FvIILPVkvGOmjq5RaNlVPu1nOZV5V7Vlv2eicI/mqnIjzxR4I
h5nJYgsEIvQL0fZhfyj1zPPwvZDzFAnQMMXC2mjjkK44CKsqx8gB0teJ1/TFOiekTk7PKp+GePia
UKstjG4gZI5E+VJJXZpiUrkLUuSMv39VX0Vil+UDpgwJIOkoEr5+YR9Qg597Si6TVe8Yg4LKuUQt
d6zs4Pn7aF+9so/RjrZaU2pj2PVSnxuKndHsigKUw7xq9TeimChuqBNsE4jM4eyppZk5zYB+u4hD
bdXTrD6DelOdODa+GMu0HnDWYlGQqR3v5WFtwM5BCQ8fgHhZt53c0RATJw7gL7YhojgEUqdU6bjK
p8Onq0U72R842rCVIm8WmPSMD66eGRd+1aYnHKe+HBUXSQvAnapSKjicOyQMTGTfplEpA0LuNmZz
md0nJw6Nr6KgA0DlimY0eedRlCbD0wkUMuugt7Rt60WoPKd2tPjtdUCplqrir+oDKN7DsYR9GA5u
yzpArxbBO0XRtqUZ+Cdm7IsviCiW5G5A+dk5PgD9srTwHsFiAtHF8N5TQxh65RDE/n0sY0s5seq+
Wg8fox1teuynYwWVEYXe2rN+gBjKlw3aI7OoqABGaSk2id9P4vQXHl4j2cc526kwSJa6enSN1Bqr
xHmBTza3I2URJrZ5nibIPjhhhw5AVDhoVyV91i7KsKu15ffBv9h6QSZpAAwl2y/2YIdvMIL1bBch
o7XKznLRwPD8yfU5ww3W8IVRbSiLoE6vWDkewN+H/mqJUnZUp06GBcTuaPFwT/frsNT0+WgayXtf
a/2IpHnwm8AdU+UL4LynN0dNcMpqDkeI0nQJD3fQQUkIHNpToAmV7ep/ZzAfokyD/XCE2YnjR2Yw
6nNeWrOjkONuAhuN4++n7KsvgRwQThVgciAmR0sFS79SAcsClFtJq3SujhWaKR0N8J+gOgDLfR/t
q7UBTpc2NBflSWHpcExBG1tG4REN3S4HWTFe1yxFIuzC65DEwOT8qkWP40RXkObSlIgdfBBs9hb1
djhg9N/ZXA7j1lxHtDHSWvATRX2XC4zUNrUe1Ocgx3UUV3MDjf5Uq5RnPc3iCxWJdYAmQ24vE2UM
rVXkkDnMrKwO9l6oD86skqI/xxtB/m/2zmQ5eiQ5t68i0x5lmIfFXQjIkcl5JjcwjkBgniIQwNPf
k9UltdRmbZIWd3etN39XsfiTmQnAw/3zc6CPDV44J9LJ6oeyS3sn9gvshcnk47fb0SidukT1bv7A
cj46VW+a2lPYsYqYZCDEBGwZH32bNLT9ZPfsvdfTWbgLMLlTiZxae5cFa0rofnLdL5f/+Krs3DXc
lE5QtIjk4Spu3KwDYlPKYMLUnbbLI1BH6zjk5yxx62XthVmYwU9kRDg0aied9mWfFpcAfzOG2E4a
ZQlL1sUNSeq6SbJ+rg6DMZfZdupN/7N1mXXGUpJUgH9WtpdjN7AunoveQJM1BDYCpKLI3vrU5Dnn
ZSO/02gWzmnxzQXHDiup5+13FXZJtxTtS5kjjOI1SuUjI5fyTbKtWyHLJU6FUdWy7mXbFchtFzoZ
MZJF8erZ4biyce+3y85a9fidWUZbxN48lo9RWDkLnu8pRGO0NnfIwRBW1QL8kXJaAWSvmsRJdn7Q
JoUKFNSEkexMla0YNGwLQG5ip9BOYrPrjVtvXBGrWvQRkylvQ7ntfZh0SUCGEwEuCvoq5mKZr9bR
r/t9gO+hO2/5nwFLOivBYK3dfMCmNOgY9IEzbzM/F2+L5edvcKaB4w+jtr2jAdtQbSRh35+R2P8l
7V9etAXo1JUJ3wAhsblml1C5p3rrFEH4UZgu7QjoUEGdTBb50wR9JSSjya2mz6CbkfrVonRf1LAM
H2zre1dAb/33nhhncGohfc+xVEEP7FnOdlxHvrJiM5zG+wxyDFhMN+2LxB6XTm9XP4Cw13ZMnTfB
oupwq8bOOXpizakxab8THDUdGnd4akBRsZLvHEfZ1Z+lratbbOrtt8yr6CWvYISCXFiXU9YN9bvV
ARAgNmY8id5yv+j6BQGKrxb0mE83t98GgTKPuXDpMflCucvWlY1LttSBJJA0uTJvpmhFxDTS+niE
BYobuW2i6RZiDjgoelegPeFkonXvcr86OXyAfnOAfulGZwZUAh+PGu9W6WQPihPQo1qi5RUdGOCh
aJToJhCTzF1cuawuJ3nQ21tk1169cy0rY5WZHlLHi5jDGeeJO++W1Rj3lHeIqZVbBg1NONlNyey6
6zNL4v0pY14jtvgO3e8lUHhMAksH5cGPVL8dHO2lyUBvwz3Lhha4HNkQ3Rt5tMoLk4HtC/NaHMCN
coyrHiHBuwEvfUIjL5qTmYoOB5BPa1GEYeVCvJiyY7n2RbEh9xbiz8EWVO4MouwKhAYn7t06rtXV
GCjvp/JDfe/3zerDOFSDHQ+8BNjd62kwN7hvqkejD/NnQ7nujT2PNhflAomL5Hg9+QnglPB9tXR/
XRdcj7Rs6yzaEtBrvR3C6PpCOVoHSTcaS7QVjs2Nygn+VLH56TDEolVNgZ5eNey5cE7ntQP09Em3
akYXVKz6mYeQH+zluLBuri2j0TvLsL01Bi2vm52Ge3RrL3lobmbpeY/SQl2y6ZwlRxE9DfJ6XOta
84aMyA87O8jcpCyNERQeF72VzBBaMsC2vWVuwn4aTgEWjW8xeZABIINOb3Icx9vV6bK7Fkb+u82o
6xfjTc9dQ1eSGbdVVxs+OCUS2WocFnhzafMj2Hh34qFdq/ymN9nKApe7LA9FjSmRdcAi+wI+Wv8i
JQqXjaZsUgdryRsV69yP+L0n9WxPcrzIgClVMe6L4tHtR/+DBlcvdiiw5muirtZvquvmxkAHoLfh
srQfc89FHctydD4jaK36IJnrAEoDA/WOtG02SXJHZ6QukyYoVX1bX0xCyC8nRbgbd6uhP0nLa3MX
8XpfefDyU166mk+tz87Tzq855Gzxo/M9rczAxgT4by73di3UXV6kxh2hQONjMdf5+jz1eZ9bxEHx
VDvWc6PCWpLjE5Kgi79Ci9ZCk0DIPU1Ixl17om4VpooLp6nlF82G6XHWkg+bHzbqwUTo+ZXnDk8E
6AAYOaPK6j8yXy3cGouUJ4mHQ4dHcwMplCWmvEmUCds0YUqTPverGTXmaW0Ez+H9NJX1nWMitsN1
MjrNptNVVwAhjMrbwR2nb+U06VHrafzKMYtXCTp39Ck2lR/ct8GeHnmw+Z/4bTyY1qOlnzPlFG9d
5XfDDvKX0SRBRrFp6MF/jyoUSNBUuwEOkXQ7Kl7HUO9WKaCUasP0t1xX4FCJ21aXZYA1I86D2UIK
084At/nzGNKTK8uncg2530STAbgnJaCexmbPnS+xc9DWQIaDGRszP2mM06bMdx74Od7SYc36izlf
emRyumtW8HzsuexWPwPGHwYrJBzMe/ytkVB2vnPB38wJ93fvOQ1Xbzn4hpQPtkFRv82MvMUHyxre
yoprm/VxOqeZEzv9qN6dEM8bd468PYsO62BMXKWjlpuuG76MEHj4GGR5NGxko/gFXFa04A8JVYO3
ph5BjNJH8kmXa/ANvREKnZFxGONlGSOdcEgJv6q5sV/6XkPuVkvxzjB2uDHGbP3Sc9uhBrUwvDP5
U8A+8jS1WDyNiqu+MZC7dUVXGvGw5Pl16gpKINuWYtmlsF+jnS18BFZr16GeanNtbtRgIM+yoQcX
seG2xqeEy/fZwX6QG4iSdCDMXofcdCr3xWSpDcjFVKXL3i/VzOcQ/iv7O1Wpab2Aq0vDjaDgQw9L
XGUSX3ZUugFU9r40dqVq2/Ytoj8p0Mf3JBcLArZdFJs+07yj16aGfVtmFWNuqJNDcapzgEcJEis+
IC6QCmQJRtc+E1NdMfPSBEIRMJVcNNZKGA47cQu7SCPJA1y0tG0Yk95xApJ9jfNSKM+UO8Nd2wyL
DBCP2zl0oOOw8FbNPag+EZV7Rc7B3aB1iEDY+txKA+YuY+VdMD8f+cWrwixOElY0iOBmmItcgh+V
XXQf4hJESTdPTfCq+zp7DEo9zAkhhaHMNm03+NmRJJGxPkOX6/2biZjeeuyafq0ugqZaFcJISYWR
CEr36mRUfmvg1kW4t0dStJR3uZNjUShQFWwyxzTMC0W9bV94tVdO325OoaliazDKCg2MZ1Zb2UL3
ofc3Fct+lqFg5YUoWpRuDVOY2SZXnULBWLLB/Zax4JnqA3GmvkMQ6qRLdEHevB4vB/CCWcItxZUP
FTWOPGmFPujOmXhWmrHwsQFv+d5OsVvabI6ekMuwXTF7KowOM7cJxkiUPWkyk4QrHtouG+qncLZL
3lUrMMvsJZChhkYWiNB8LRoEcCbXCrIMHqAexwa+0guPo9srYPx1juAUDTZZ87KrJ+QaPEst9Avl
4MFZr2vUIzwQvJ0IeGTuh5p79SPYYVDYcsUpdBGIcVA4LCfQ5ksvAvVkWeW63ro5s+juCMGyYwNl
ZoVXINJpglz9hGmKQAGH3NzseseoUb/NMByfA+zY1Q3xXoYtWH+kt278zkvNCxrGZzeORHjxPnVE
JGvqIo4uALddOeVYjLLhuZ1RW20zSQr2McwchLSsESh301cwbh/QVnYgh3SmDO4IuGZfR4nEjUoh
t8qdk64D1Z7vnQ9l43R2jHQ64y/m7RPHDrk0JVUUpL0VW1QY43VnNorrx7Q9SPAKsOl6mlL67L/0
IGgBOvi17A+/aYbwqvXrSd13YeU5+2kQeAh0NvbqmcFhcC4B5rpaXhZrUg1iiUDCmwScTzAm7o2i
HZKmygeOfZFop2+zDGHPyYk0KF17LwcRzqpKAsexOrZKqPWI8MazeW5ZML4QKvZNtRN5XhaX0ZgL
Gl9zEahby9TtEE++K98CxTbtjTOQF4mdYTDlN3u8XrMNPaVedGFzmw6D2QVMFEIljbNqje6JYlnN
1kGt1Sa0K9x820Ogavayzy0EOe4UcKqIXG8wd6sedDDF5/gnsOsh7TvKOvRfwS/McSu91qNBiaeW
1XlKtRJz0lDZLzuJXQszmV0HzmaysV2diH6w5WvWDqoffIyYVca+UPbjxJvY7KCr1tYmxUpqflpR
5fqHAP2Xgxp5mgJ8uMDdqrtlDK0hxrk11VdlEabiiqMt5YQn5kYffB3I4YpHeVrd6LKOvEfekNp+
GTIb1FmMgzn86szQFruINQlxzGSJw0g4s2PspnnoflMgZa9WsK7gKyEABkd/8TLIZJmNP0hlc3Yf
RVDRAOySkEt605mrU2bAcUvwpgN4kIQvLsg9OhOkZMlJimGTYd2ODemo2LI1x9YuFJo7ToPeDfoX
BRISs0JGu2mwuptqarliNQKRrk9avahPDawoui1Zb0k/BbfrHLdr5YQn8F1h+aJhF4WomMylucyd
0fauFT/xem249jxf1e3ocfKMqgGPEPWsW2HyYz3p0Jmaz/04d65/m9deUAz8ndoJqOvWrH7G2mF0
72vR6x+hZw+PTpPy99wHYLfgnzXCqre1VZsXQTiAWWZ454XLk4Rr3v8umemU2UFM0Wjd+mZVP9Pt
boOtlmZ663YN53QhmxTGW8F2Mq9U8ZtxKUXboi1CZweurBti/NSSB+FShqeK/ut0wrjD0b0iSH6B
HLGI4lJ78tL3Bo9LYGzCZtsDY81RoTb27zRbbbWhucATYeSF/PJUFnIIGwN9WwQscXDVwNSNW79M
4SWOqEZ2fD8WPGwj81453rbrfpW6erIcO1+39RK6dRL2/ZjCzZ7cy6XIWmfbqtYe9yP7wlbM4aOS
+xGWrE2+PECjN6gy+F2HYo8loe320u/UZSvPyP0uQsjMQ7me49Wa03GLda43QBUX5SloxCDgEkbl
vBU2cAGrV+anM4oGo3Vxvr4Hs4f1FRZBJHbk/5aNSOfgkfgFHQT2rtP7CSdaAzhxtoek6Bf15c+W
/62DrKkSQ+n1vptqyG/81P1VMOAQSPDvei/TUEAWDDz2TnpdW2syCVt8YEtrx10vlA73nCeb7now
zA5O9TmbACe5Est3EIwsdiWOSJGbGb5Xfnhr7V3aUTqvSaQB8G89s1APdEd6a+sW1vBQoa6DPGuv
QiczI5DnFVYX22UzW2ybmd2NNzDWAZbO2R3sBA8nADzL6czfHs2Xu9UW8/xkmc1pPRSGxUjSGIru
hzeuCmIEuK1KIFJk7zjcDJoC7oC5GPhT8QpNE501ohAemlnUNe/taJXOrlPGksa2r4y3uVkLI8fI
WloIZz1SGdvFyag+Cg6IMhnHxrJipZXFS6xHl+lu03afgVO0NQaaNN9GUtc/oy1IOKhWvlpzLoOE
RBNss8UxKMpzjgtP4BvmMg5HGqGbETEDFEHodI+mGFCxThM5isRe1G/e0NxJFnDl3T4qMvd7cM56
porPzo2T6gy6BVUxnctwKkscDI08La5nfRteIXU8R4F8tGZ2DnS5ONQVdN6DQyVNXKaerAGD2tWc
oySC1vvdTGWAur0dxGsz0T/irEPBvzEKc214BrtLi1YkUm8QNK2+5JRAneEKFuxCxfowuOrT6gxO
F+s0Q5SSORZ9M24sE4ffOmrftG2BTXdThpIJE3c4c4YzQZUs6xpw3zAb3GUtHZrDGaoc2txgZ49G
5rDMQ8LuvfATsS7pt5Y9eSmVulGN46swOAYRcb+lCOoMGp4pPX2KwvGnF5q/2W3rDPxMyPMayudA
JniarKwE6DYbIapMUfjboUvFr1FLG1FdWHivuozEuElrCYzZLeVsbGRr0RzuezXk1wjtBXIUbmnz
lQgraPNTHVZzUg6dTb1Vdt0lNWKfwxxXoYUNYlxfXKcnCxgsg1QJckkuknKSPexY6AVnnZAOfjKZ
QsomV1rbB4x+pXNyhwGAg8ja8WMhqEafUXUIYSd3QoLYTICukUQsdKMsc0Z6mNNloRvjudVDB06/
vjaMPCy3dh6Jdz6M1QLWEfr3xudAtHfyrpBH1ftoM0Oa/A03DmqHRGdWZm+Ctquz/Ry13bpN0zAd
dnIEkRoTuGm8TTbpbowLp29ynm1nenrYRLQrpB7anMoV40k01Ogt+2wa3BjgWaU3kgxlszUMnD6b
IJrgsrelmw8HI23c6Iju2fuRAknMFhmzZv8hzLL7mQHNQ1TXCJxk32349i4IGZGO0GSiobJiV3qL
vTGVVQ/bzo7AstqyHdKN3bsq3YTl6ptb5S3it1Z9KBKtVyc/VpAksFFySlH6YUjLUSbqHHfczKMT
XBP44mTiE6f7Ceu04oxPmXjqalOPe2dl5SUOJirGzeTY6n6SgfPE5YGWaSD8hoOrtby4Nip5Df2G
HoYBW5Pwh4FI1Su6bGPNgsuHjtdTYbc2doYiNN9SFvPFNmoX2kG5Q+gfHmJRVWAfNf+1LprzTHUt
6IJbbeBptCjCNDZhldLWpVNiPAxFLTIe7q35ZaXCDyly0Jse13mq9F6c6T2xrZruRjd0AFBV0wzh
pCAXSFy2ik4FYqr1VM8U4gkHXxMA5uTVGWrulntVFo7hU9hFBo+/7nw2XdmHmbJ7hhp5fTtwyrgW
AVX/JsAUh3N3ab86IwAiWk999Rv1/froMcxckRyMjkVfTVSXolTEKyy4rKCevPyVbh48G3jCzSFI
wYzzQONFpp+0jDdayhWIf7NQFJk6L0/DVPXRlpkl5S6j5gvunOsrZPepiUm1kd/Ie272e9qpxmHS
jgR2iTOSppUxD/nftk/+vyLlX7GLkQ9kcvnPWYyPom6Hf7kZxE8zfVT/mU3+H//x36CMZLsgLwIm
Z6BHlt0/D+3/xieHTQWFnBSxy+Ir3KYzOuvf+eRnaQqZOuanzIoJz56DYX8xGY3oDxakPAa5rHia
4Rls/r9hMgZ/JiD+Pv9jAdGFX8V3ZCeQELf3jxEqFzItkrCuO0nA9i+ICfjUCL/Rv1UlMY02rL9v
SKU0rDfYIFU5pZr0aLoOXLSMqPt9tIgFN1taccNxbYf8xUxXTuKrHKMdXnrzFd9S/j270/iIlSX9
pdooUV76ebG18IaehxKVouCq2cViigI0y2foEZuDPRzbqFnZBm75mdAm5rdtEKyoLQL/iylZfc1i
lQ0X2S23bNVWO1sOCZcj8wrXHe5o3+gEDvjXMEvKgXNV/9hETvtBbZhydss7vpqLu016pwVxKnym
MfjasCVQ8zrrzcyK4rdgevLz588ypsHZoOt4ebg1SY0iRTTXu8XjT5pz310b9MYjsQXzqGh28l2x
cblb9CQ2/cAaNDOHkfUq4DB3uQbBea42qPzblNb5MqWYJtnrZa8OAvuN6bchtbthtrHRj/2KLRkD
rSpG1hWKctmh304M6mxW+itEbGs5+JcZZ8LHiQLvTdAve7O0xdpgKA0UyKu/Nt6tnXbrVejO6UVU
WHayuhkzJJyQcosRHth7xpsIVSGK/Q6eRyFkPaAfbvoXy8aibow2RGGIs9NmplF0WEByU5UqWexQ
1JX3ACBLJ7Zr5T5Dm2WrrrQxCK+DIzuabXp86erQey86SrCx453OtRofCfsaLyrlwBSsY3QsVdZs
6UA4RzOq04uAiSAyO/+xm/z13aMa/kaO5Z0rYoDzGh03A4PojRSivtZzvu4W6c6MakPY33I1RNyH
9a1rtvl3SLfoSKlgv5GLK2+1lunbLEtHxghyWHMM8CjT0Wcel6KmsSy1W3M6E5pn1NXaqPZVZ5P5
2uf58iSy2r81VQ7XPeRL3NItnxWLtbFMkcfRZ2A0zUNx2860/eBX26QHwnDvVpCIe7QaUNn8EuHE
oJ5009ygER6h06hmK1rtfOTqTDrJU3pYanTWwzhyPTQ4DkHnleaUIPvo3piMMPzj8HPldVZ2W5cy
e19DY97Pw6ISe+LapOdRbqd1KK9oBpZXGH7EHXme9GIRuBOtdRJ794zpms6Ijh6J9ikTU7Mf6zG8
qqLciE3aEJu54vupOWgefAaEOxTc5i31/HCb256xrUVF08uFYrQwuBBrtFw59lL/VlGjrxGM5Vcp
+1vfqS/OLWHK9LEoMFOWokT4WTYsNTjuc7XgzkBn7Fc7xCUZusBqoC7Os0FCgDaH9oBkRLNPxWVq
pQrlaTljxWN+pVk1IVp6m8266DaCN+I76m0+wnbHR6ellCP0bG48v8VEWC9XPiBxgPRgAIca2UlD
TOteZHR0sBjVQXow6/F8YERhv5mqeh9p2hkVI62Ob4ss9RT634F1U2Z7j1pBKHkQvk9vlhLiA+0A
TTXHxwZc3BcOdndQ+HBQ0ycPQZzDvk952Y+HRhN7JMAARF0Zt83w0ein3mm2uj7aLYLrz6XKD8W8
LcRJdRQNkbVR852yT5G4npj3cFtiCNtdNoXYhob+YLMaAQB4nGGXcwlN4kZ2OwOp+aJok0q42V27
QWYo0B164ljWu7zaNPaJE+t99tkFB0sepvbemVneo4aPjkx6XbTHjRefNQ9IEaOv0D4U3Jwliz1U
3m6XHsW5MILjaX2kjOCGYElyhIWDfQrzl3T4dKp3y9H7tHPiTh0p8mn+wwCnU79JS7mXrvzWxfhI
0JCzi72jEI0hv1+o3jmVlU+7EbZGeS+8X425hhb6hpjDmPT3YXnh5q18x27lHn3XmGBSlzZz93k2
D8QFphfHT7vtsPRJ5alNFzkXTmhdGqoWiX1uQbqdw0jeeMxNRe/UcWNdd5ueRcWmdKm5jW0zA0xp
hkdHAKLv/TsP2XBiMfyySb0tq3u9iuVlnqaravCfazuEyN3o18ijiVyBi+eRZxdzvwmFewXAnbm1
w0xO2M7vOs+vNGa+SGDBxLlv/PCt9KIWX9cj89mNI8Lns4ydrx77K+4gifJpVpLOvVnSMUbJdX4V
g3kiIEPTbdYHe8YZteZMUBnpGzTV6C/GVqMuyupGGUVSs50bpvVhXK0EmzjyPu7BPLVyYDQRXpuG
D9uh6n+6wdir5jNFGgv78DIzvIturpIwWuNKWzzRLzzryIcETlGp6mthfXYCW/OUfqVGedlhi0bY
8517uCsqf7vOn4LplhZXgd0cdP2wZru1Obnu5yqtre/dL2IPI5ng3dviCRLUOpGcAeN8jZhd6mG5
9FYcQbOw+c0Cexm2ay1IMqQhs8J+OAScg3nNC5ipk9tf91F9N8gJLv1yzTLRTtjFVQH2yvabpJdv
tSn6RC7GgX7KWWwc2Fsa9w8YUZIw/SzqC9nclkiYaRYt4acTPOLQtetuHzqX7bxTxdcwdJeivlHO
Y1Nc0fmtm9d6vDLTbEtPFP1EdtMj3Ewv+RSSbD/Wn4U468f2Ybefmt+cjRxGUhztL/zhXlY0FKId
3T5cSzx1s/Dbm8gwyDIOsqNVPNfea2bGs4eHs6XSqU9B+iCcy8mwYlSjFsHsbNvaeFPGxPBa8z2i
5fkGCuNGOm3sNZddOgHIYp3kRQwxbunJgma23A7Rfg23ZGM5cGR7hrFbV98Q6YzlWXQhIVIxrbJe
jXSrf4z0F5PTmv7204vfHW3zs5cn2T8K93keN2o95AohSd4mRKlL/KPTY2O+Ok+LdVuSHJDj0eGb
yeox5LRaX5jjgeNg0Z1q836pHidzfiduif66d3Fcxwgo9/P6E5Ung0ZYu1khOHo/aXFBq5ZGiHWw
i3vNH3k+JeZ0sg00JE4f+z1lWv5ml15MPCeu+bkLTrkbnm5YjGPmeMxUtqQEWFV9c6A+BluKzaM/
Xk/6QnGrWu2dWi/8fNzM+anl4DXZc9xV1219tXLLHcJLU/7O8llxBRFiqduLQb3V/cGqDvOM4X5g
ZDeTk+CcTFI3MaoDYeLN2dzAtsjeMK5LjFGiwOjRX5j+T65RtGExCPlhGbHzWHv0BgaZaAh7AjHU
1C66tbporst52lbD5VkGMcEYIghEp3TeBupxbRsSWFuryu/W8FcFRRyg85aHuqOJxy8BGbE4SqvY
NdF13u/4mDX008bypqIem1k2nefmxexpJhC+EFWCHDXJs6TlqBkpsvhMhXlhFj6h5brRSI2JFpwD
DOV7s96xBbkdBVhbGg7zb9U9oXq3ycdU2cH0r+z8oy/e11Jspf/fJGVZxvovucQ/zyUcw0iKg6ty
mW3+Qx7Ss/KONlpbnXSb8okthrligMMMdCOQ/noEZpoFRoA9Nah2QNHxzDLVe0+fK/FM7V/6dCZ3
yne8Q9tY6pUeCQzmZZKvHlzJvTAmxUOqsl9K7iXdbHbJYPj2A9+Z5hwJpvDGr6zzOrkYDiho3Yt8
NueNI3n9GUAv+0EVvKdRhcmbNt2GMMF7OD0MrX3RYUKJ13OxlotkmKfdFPnXgVV/i1E/MBPlXswt
e2l6XCR7sKSDMz4hENy0AdEfGXTdRUaAsslLM8lUekgpTLCwqYNTo1wxz5LAfl/Zv8G4Akbwm4y9
bEnOJO+MdmeuxwBkSHa+yq9o61357dZf3hfzye6+7dKB4RFeTfU9s6bTQsYjrmzeyZK4pNfJLfdD
L+LayR+rlNqfeUzVXNlDtnXoSLCAimSC3CXzp6gpjgjeSGyl+U41TxPvBJG/dYs8Lkzv1gn5rbh2
XON2cT+Yzh651O4IpKjxIJujkS8v1jzvxprEDB8mqfy9QtrSmXyQ+um0hsGDNTox+dNY5TwBi8cW
3Zxa0/e87ZBq3Fv9r78+WyCIg/YJH4wZUICyAPDfRHKtc/b172djutDwtjh+O1C3zhsz5j8sMa2m
B4PG69miC+YXRB2Yn7rqchjkO/XmelVaZb9nz1hs5zFjQG4G7oZaw9yxYfhX+P//QbvlfyCH+6f+
jPOP89V2y0DlO+E5++vH23xMH//l//CIFdNyJ3+G5Z4gZjX9uxLt/JX/03/5LzRP+C6PS/fzf/71
C4rzdP5uGRfuf26ocF/4532Yfxuyn0p8/MPX/9V6sf7AduFggGYH0iPeTOL6b60XI/wDHvL5rsJ2
Gos1IEn/o/fiBH+Y7Nee/wc6ETwTfaC/Wi9W+AeMXXZWkLmxWen7/6vOi/dn2v/vn67zCjvLNuym
sBDw52roPySveQvSoS7FRTsbfVY+DiYDlStlao8WYawXe9ZiQ4PaGpjAOmnTF/ssWkskMedf14iY
pM3G5Fzb0WK+1cucOZOMa7+TMM85PGb1a0u7Ogq2kSsWk4ZKwT8bPoimWOZdEGSmRVNFLmK234me
9ap5Q5xOsB4xqa2ZBp6PwC5uw2oONpUlpH4AUOXVm7mWFNh6JcyxDdco0Mx0m/405XY6x4VVqZzM
h7k+LOVYoheKYAv5BH8IbrslbZYWisCaqJbeR+aEVb9vORbmR7dg6Hpp+cL0E+Xi+mFfq/AMChdO
8tR+TVrEfQR942ppDAPyh+s2Xl+8uXTkORVmOdGdQ0C3oHh2W5tsx7ZS5McejG5heDeWPGiv8DvO
j1XUReOBA0QZ3fZiZjyXT41mIg9P1tzNk/SbQ42qG1armsqd3Wh+lortDCyYTbcSaZjqqmYsAvMh
dvOlO+iOE28cVkQe4q4demtvLS5IlC7gvrl3ndH3E0NPhl/vwlD7UjHsLsfBotznypLb2rPNbL3o
DaF4OBRT55oXFdSnY4joHoces6PPEr3uzDk2GOttL+qcKRY/TpPb2Q5GVc7JYiEgPpCUtN2CAD3N
nUY/LLRbaBAM/LtdmhmuZg5Y6rMelVE6Hy7YMPW1SSwD/H832POOVOTixKWbgfCMx7ShIY4GKccq
3NI0SGrb8MnB0NDoDrXl9DUJRpo/u5LkwUobv1BlIoCLqs26jP18kRGnuqY/Df/FBLhBjKpRtT7M
E3yTO6uO2KGsqspSmzRTPS4kRRmQzH1NXjGyl+bJ9xf/DkEnocIymlDZUjY8+atJX6gog+52NaoQ
l0bWTpcGIdqrJXdo/gTkjjjojO5Coet1ZL6wFLpRbFUl5qJQ5e7RpLj4DXK/aPaLFdBKgEsA0zot
bBa0q4Kz58bMx8o/4DlbEPKldRRtxtY3bnyj7T2AJLMAIoyhtLngkZC/0oOY7e0E79/cYuwNZTK4
rbCozecx3Zm1Hr9K1n2sZFVGW/JxrY1bq4NuS1c1IwFYNVBydppxrk2MvfPfLeq1Me79DJF05M+s
ZZIzXUpmnSlBO6/4v+yd2W7dSJauX6XR9yxwCg4Xpy/2vLckS7JkS/JNQLIlBmcyOPPp+6OdJ0tW
umTkARqoBk4lClWZUpp7k8GItf71D4Jn5kdxR9QqDCa1LpmP8rmUb1B8oD56bLjmfT/mxksaJK2H
VzEO5BuMGrJhpZh4ZIQFQ/qAuBkYLKKoSD6GUMO6DSSnkiZoHNVDpmv6mLCembSBpDJpcQB9H43R
9+tNWiin3hmaHZMmrdR7YRaypGTtss+iTH1rTUga7hi8rfNZ4TX1YxLUNkNb7OPcCVMX9t+m25oK
7iWEs8yJt1ErYIAtzbYHydaGCAIRIRxheIZVGzyqoM/DkwGTuc8IEikt/sflXRu2g84a77aDS25e
YoDcZNcBAdIt5DlfYqYWhn2bl1sdZJ18HGBUkTIdyRZxwYq0S6W+jTW7BC/WXDNMRAQrEIQRCT0L
chrjdHQ3ItOmc4i6yE7vmkwFxYFIwZpIuTTJJiKNmcPtNPmYDJPKqmnHbTVWbX2TKjIvN9SK2bLZ
uj0EwCNvJvs2O0VA2ud2DG1m5yNBWdNwIjkwzcqNr5u4Izq4YefeMiQ0/FMVgm58lgnQwD5oLRXS
jRdtvunt5Zat4lrI+Gnw0C9cBhJVOVnbkCgw9JaBWx0ZP7f+nR/bLXHMbLo0Tl0AfzZaJb0fRN9g
T8zMnqGoEUwBpx0yBZ4MI3wUXVRAkwE0/nVSEYq9cQYo0ytzqMvq2BZF8Ngmsf3QE0dp3PS9mPHZ
sDr32pVeN1xNUCke1YyoAzAumap93XCqAMNYtrq3cstsMIuSYPiDPTBvVAY00o3qxJB9QAc0DfBG
4ArfhkGng61beh5TfXeIbjy7I2TQtFAHtHYMw0CRIEfDlMY+YoJg0YmktoOMULW+PM8I4Y1XWWIg
80NxmnOQVDacCBPnyppXsayMDVF+6XXl2irfO3oePvUlu94uHF2oczxiFa7moefV6hjiSVj9sB82
rp32MAUQTOLgaQn0TUeZlbjUrJU28RlvYb0+iNinCRSiHpebbQhjH9W8Pesszmq9b+ALZfDzYVev
MnhBZFd67oxmpsplueukETIXLYhTJFWhzD6qLE7ERjDM35kuupr9kHF0gPHoKDoUyq3ro5+W1i3i
CcvdWLXheBdW4wKYWn0VOHuHSLiXPOhqbyWktr6wjhltB7iDYeCVRyq6hLSFZCf2iUM8hUNdkUab
TZ+MjPn6DhmAn36Y+oAAWekHoYI7GCur2SrlcsdNEzuD05zrYBfVNZGrNkEENOWQ/6o19ArUC1uz
wpd42BapLSBRJMrUl4XXuuYaRr3iGZl9f5N4SUtzDIXypQvwTgYFzEgGxHG4mbZFV40E0TJ8uMqS
PkhWhKKKdMfd7W+nvImcjVvExU2fQDlXtaUlxpKeGtewXWGBq7nggfkjbORthFrSXoocT21TtqKP
4FkpKIqNGnTrBHp8mm1EvDvbkM61NVadc+oq4JktwgrH2/Z24zdnlFejvgzzmfN8Y7MLuKc6rMf4
MQvrpgGCD+A9S1RgqOaImhggRKVWKb/ODP3LtRk30W2Lpso6Q8kWFx+ghNTd13L0hxdXWjzZXtke
IddYiqkN4zgB08Ct22plUs+EoLq1OMS6FRXIvW69TZU4BSANiojsWrpTahxSkgz9XdCXFIBz4Xnl
pRU5eb9rsgE02muKeidaZkwbCTdowwutSbCES2iuIIZDdsVGvEI/lw8knZeBFz1aOf5cm4I4WX2I
dGn4xxZZ2UNl45l6aWWVX32086nVN4YyGr23nFK/hFlDHqhb2FKu4qGbzFM64Em7q3K74N2N9eBt
aQs8YAiyGZNTHCRT+BgXIzSX1pms8mpOnNTexnAoxH2BiUp2Bf6adDcioYiOiabPIZxNDFxyXFVq
tVeBZojV7QH/46nhRTacLrZ4JU2VxCJdI6txmnOpFfQ7Q5h0zHCD1N6erCTjiNbgqUZdth8qbdKE
1hlGOysDEFHSP48AtW1Y8itDxsl4Uo62HQr1JEYc2HjuBQetmtcUQJlckfCi7rD5S68psgDp/Mjp
yCuPZGAe8QF0PER304QM0rPdhyANAkI/RYnBW2p65CKPIUX0GoJ18FhJBRk0KFuXSUhUGgk1Vo5x
KufccOH3iABgGbiQ0qDnPFK8TOPCmsUCaZ7c+otPz3fr1zOgguzq6DrNBhsFpCeLeeVZ+dygdy7n
B7bHul31oTLzbeJrSdgkiv1V7nBfd6RE+/cxaZkd+5MLjBk2A6OPzjGTFwjzfbWv+hx2KDkE+jOZ
rilyK6ZaajVVU/lQW5X5xP9jaGni3UeYWj7wGbva4bSiEw8CEEMfoghzTRiwjPuqVdBJ8HyNr95N
mZcpo7Gkc77BMvQXUuoC2vhepeN1hggDio4fc+JHOitzgEpvPkSos/TaK9w+26emYcWcLam+n0oq
57WJArCBOVdADFwSeR5JpDefEynhy5cxRNptkjFw3btG3zFRLr3eW4W0Hn+EuPwPNPaX1XNx0+rn
5/bisfremv/Zqv9ozv/823+Pzh3I5L3e/fy5LYufe/fv/8aP7p34doyRaZAxPF+iGRaL2h/du23+
Azd+soaAyumbSaX8s3kXAc07LjB09bZHZvgC6PzRvIsl5tL1+H26++9GU3+HNoGx1k/QkI8NB/0d
CAL/dXyu9MZ5Jh39qfDhoW7wGihe8rANHwoigIHxom6f4XPxnBZ9zQyRQeWDZAfoGK534wVapdrd
LQTvz56ecTk1LAP9tEy8KIFrWc37ZK4mxSSBqflaxKlvbq3StpoVauOs2MiwLh8kBpFkAsPm8E5Q
TCm1YdfZRC77KUhYChOpA+I3yx1vlCSgu8UFg8GpSm+5a4wSdTaPX0e3ZP6TC7dtV3gwowONSmbk
a2MYJoZAzhgXiNLiOtmWdWztkKSZw0qM0owJO86SeycL2G5cr+f9baZaV1sssgnvdVAnPGa4W4+r
YvRcGvnSJfXYHlLjJC2HiqAZ5qs+lMUL1aBxSuOFPNrX40c/m/W1FOgGNiaeziOW2Hb2mKfIjREX
dEWKcswML1oOmA/CnphhDPj9f56mUSgY1pU6hmHK3DKmJ3mYCsHAwqvcPtzVVFb3WkWV2sASrR5H
jmtv1aYGmxHegUG7wVCd3VpR4llb2iX/G5zMGCv4Vrl6VVSxuPA7b2n+68yNNnGhuxcFUvyZYh4Y
BEa6R7J64xuUyUOkKObMwbigTPfnE47r0aepcjUTz3yY7/o4KwGuOwWfDfG3LNedlAjCsraJPrdm
AttR52VYAzEHnNp+4iEPrbxyaE8x1H50YjOpG1vKKpLBSdtmF5TUNcdhKtoOyDixvnXdMv6sjDxY
DRYz4nXfpyhAs0rZ+9rm6/B4HaT1kEHwa63mvjtNud2BgcsOBXoq4wGjKMgcctM2Ps1QocEHDj0M
7nv6cHLPR7jTkFhttNolzipbWMxA8Jw0Zbgx7aY773onJUMdY6lghb46Gg6d509PjiGKe5ezhjUT
lOOTEUroLajyMvLocaqMN21HxPe67SRLCd8RTB7srijOtQm9eIP+o76mH0rvEms2C3zMRfptkIXR
Ukb43qc8T5ZyLkjMikeFJfi2H5CkDNiy3bc91IOVG5HGvJ785dGTkclE3Qk7XW/HsjPuaEtT79Bn
XfRiBukw7Yuhy73NAAM9vRzNRYpehjbIPTT9aa+QvYSwEjAaXHu2Vp/lHIWQCNxE6n2kMZIDzHHm
z5VO4ATHk13DYJ0aqwI40BBeIYcQjGGkboc2y7U43Ts8R86bJBsgyUaDNhh4he2XkTPyTgYadqdj
zaRvV5WWzYUTpH2ystAEagAYY6rOytwv3CNWoJ0+OoGdJ7sYPcMTju1xegiMpvmQwWJMLqfB6MzD
4FvMh5tm5rlbtHsoFRG3BGtAwFnAsfGjYaNrsNW9AeES5XIIJ2Jd2808nkaLfHF/Knmbzbkc1Abd
dX8d6KC0ThgMZOIw6tEdbsbKTK0vTWAn1lbFLTqCMaOW3tR6bu41i8FdqZJ2fJXDpgRNmhJdr8Fg
pyRYV16SQnSpGh7SZZwqRgjRYMMWUdLAI8BudTicg1861h6LBFd9SHGZf2m9UfWEsoR9yPaTAcs7
ceo0+54O97OzmLJs4Y6Ez3ZEwb0bwIntTSbauEPilwXpAQjGXXRdhX/y0jmxjwZ6FmxbJ9OMbmZ7
CfnFxiXFKNpDprLLdCpeqIL7r82MivEMbDX2twXIzl0Bh3ZiUWsXxUXfzdl2bMqiWgkBXW4NSNmm
W0faXnQNa4ZEQ4dOO4fs9SRkPk4r4mOMaE1KOpBMFQgGeU4RO7ez50YNFCOrKzeZ6SMcBnXTDFIy
U57aEkEjsoSpuavdrHlyBhydtrqsG59ulHk0zrNuWayblrTilRZdEGwIiWU8DxZWxrtuNtVGd5mV
HA3T8F+qph6hnifSsWhe2buP0lOhsxUD8+R1LPE/ZgGlPSCUW/vbAENFtpYK6SyjSeTMsNm9oT3o
wg3uY7Z9a29AfHyiO4ZjZ1WJZ260bfTNSc0SMQNQiw5JUK/ar42uqZPHFgqtYUl52xAV1YDLBg+G
X0JNz91k3mcq8k6z1MOT6MrorPMIrUQkjrX9SsBZ78qxvNWYFlwMTZO/dPXECNBUxXRoDYWGUHKJ
rxWZZC+jMZrMwix6gGM4ZL29Jtqc82vIEjTzlP/jFzZt31v5LMp7NDDWcGskVvBxDrz2Lqitplz3
8dhdAfTrYZvOcrhLY5w41ggkTbZfVsneRyPHCDiesiNcfrglk6mmcofo04Pg5ydjB09osm1MAExQ
VsR0e1dn4qbssjHa5Ijc5FaJDE4gYl6YmRiNhw99lSt/6zKHe4TNjZc/DiEgClh4IFzBwtNy1301
wnZhE5pf+D69PpMGvvX7ifbZPQfiJVVmKtTQbqB/j5cK955o65HJEtIl+fYXaraejbxAH7sWqg/H
oxrk5P3wBftbVfC79e3rwdR//W+aX+Ea9M78qojKnwPd+fU/CmDowcRaAViLZVCFWdX/LYAta0ls
h7WBgxWecCAtfxbAhgvbWFAy4x9IqohliX9WwAbzq8XDG1dLZurLj5y/UwJ7ywD+n+OrwIR7TG4a
hTiuUtCR30Z/lspsHbygdn5it+aekjKEV5dXXdxlsGgy8yqXvbiZmgWySsa5PY5GKIy1XYfTt8jw
/A7rkiB/rCd4yfBH0vFez2q4nERvfGljRkAbe1DDnU58bGibNhk+uK2nkMQxgs7XbggUukL9YHzt
XYMJRYj9w7jq8qJI1vjviHDFmH5h6aZdeJOIsUNXB2gwrgO3nPotQmS0rBJX2/DOjA3Mo2Zwy9tS
pKbeuUjIX6LUJCAjjdiMYV90Q7g2myym2kzqEiiCGBMmDVVy64Px++vQEKLclIwzTERAXZcgnzfH
ZMM0L3DXwrHLmp2xNhHBFFb72R3iaIRtlRb5tiHkKEUxUooQgGCEonhhpDrb++hzy3FD0lg150xd
bHh/eeUkxcurJXf145H9R9HlV2VctM3/+c+fWxkeJNa75EdQBhDygEnj8vNXblpDVc0YjnrH2Cz8
y9Rk1C3lGP4uU+ftciFCggA8TOVonLAG/Z7C/uoqYUZ12tvW5dCnjrMxSrfOD7rsGoWwdI7jq/e/
k/fddvnV8kThy9pcSPSLgTHZBG8atAJMTsq4e6LFJMGldtLsvsCB9DEOw6Y8zOzO6hSWBV0TyCRy
Y5uTDW31NLOBqzGmmopGItToAIaHRAcuxScPrW6eGdkFVnkfRdAg9lUGAxdNfAm5JmoDE3B+ksEZ
oFU7AK+BwiCsk6w9ag4aAKcmV2tFyul4cvQI15FOCgs4sNfqIrSU0V452CvcBS5lzYooGLiZM15h
23mO0BgS4DSGG8gexExGDKCCWzk4lb/KtOvk29lHgrYzg0pv3C7GFooJhK4OmXaGCYW711cYYeNA
ssPOpPtmcm7cT6ytdC10kHACTW6vDg3z10M3a8aadYyr5V4IiFkt2aunQVQUekPapTOO6wwrw3YL
3Z3kA0RHjDv6bl1SwBXrhGHpJcRQGNh6tkf0AemMCVI9z1j64MPCZHH0SO5znWr099hyiyuo0E0I
8R8t8sqZuQVgw2n61EYwwncgL3EAdctPzY0vMChbC6RtuG5gMfloqWiClZLmEwI0JFbuqlGGzHcL
xRhm/Mw4fx1kyh+4HSU9kJM34txr875ZLxEOJ9Kko3Clsi4Nz7SdBRDjQ7e7U04ID2rSPuFuZcDn
PMEfnRNU+kl9PpO5lh8TbXS3HNBxtDIi3Eh3NPnO3QwwHKykhni/thPKg63KGxy2UjeHxJ0gS0Ns
zGy0PZH1w63wRDjeVJG0Y3Dbip7K7FrThRtdBON+tFwYkKS7SCiwAe0GS2eKfKxhUv+8hKZcbJTj
jMZRtWmiNgQfx9UejR2Au18oGnUIqWaxhR0Gg6pmHvk5ZdD6jNQ8fVZu0M2r3sB7gLdx9urTYsJw
pB5DCIsLV4VOLB/nQ2sK/zzAFQW9rjazdTOLD3YCgnaqYp1YuwDZ1oliCRC/mWZx5wTz+IkRcXXK
TUht1dgOz7hidncxdxF9Hc0f5iCeG5cb5O2pDc0n7/J1BdrCzN7u9ZUHXT9YMxAqii0cucReWR1T
W1T0Irhs6YC+etzjOxDb8iNyST0f2Fc0Ll3aSoP1NE29sZ8jDYtd1B0G9zKOeCSZHQf+xoxLXTFS
L4abyWzyblc5zE+hEk8xjh1RAcBidoNeZyghUkTxfnBEfFC/ZOwyxSopCXXe1K3QnyDcQ5EtHFvf
WkRAPotuYJwwOF5zFLgzRftQ+Jo2ikPxmUeZ+hs5RVAIQ6D8CiioL3F1mDx5TayVkxwAfRATMkgw
mnU5ZQg5Iy9uNfO9MngK7C67MIA5rLMOpOZF2bF76Wbe8KxmHES2Ru0IiIaaqA5eME3OdDZkxQz1
3Ek/qRlPAL+ax5cOCU0JuyOX9xWqQIiEhYoJzrIq9iq02PZN6DbVRzBafo03CWqi3YXxtJniyodQ
ljIlymhL/R3pckZBT1RFX4vIre5I5J4Q7vpzyzgMp6YQb2mHmbHoF7Rohrh7QM3QWzuGtuFHdIY4
IBR+bHLD+hH5S0ZoDU21NOtPkjMS7mXqymdvFl5CaoVje7TdmQlbMuuD89Z2AIS+FmMBwAwZDj66
ZM3yO0OTB+dMTMprsxlxGFL1CG84zHKzc1ZRRHrE3imZPc1n0p4XOgEmgsBTpjD6E70AgEjGUNfY
YJMoIFfnPT5sbh76MNNhBDJW1xW9Go4fa4e9oKdgtuPL2Re43eDKEl2MSRz52yoU3pc0MvPgQEQN
Hlhe5IidFyEe0bUhPUYIRmGvGVHEC7MQCrfDFLkAOEzsQO+RClYfQmSB/obxTEwxr6fJ2mdpVOVM
xUqvYuJAQbCRKsWxZpD0+KtOBSY03dZ6Xlr4b4IIQJ7HFKlL3MCN+7FPbBa5NOKXJELatJJeBns5
RrnurStuJJHPQbMw5YNOIJB0es2zp7hx2QNEX2J9hyx5FSGdRnjsKDPaZm7dQHPF4KtYmHlzg89f
DfGW6EjXRqLsSVrYMOQMiKe5uIVvYXyFLuE+hHPbXvLn+XclXh1fCyllvcJVoqL2ceZg4kVlKkkM
lDVAodQm9N4Kt69pFXDjG5xTZXKX+Ibhrr0wgsTq9v1QrplBSBPmcy5qclZd50l5uQ3PxZ4GCjmg
l1VtmO2lZBOGcpG1VFquSlzzTKC6+hyZbXzTsuA1zpYivdapze5f0VJf2m6EaUFC1hIxtirmOSlm
Jw9V1ONf0hmzKonfkjNOk3mVn8TI60U0tAIk5ChMCRdrOo6eKSzFGgyjvbJmKkrIBVb2NXcQpRKq
5iDs77viHvmTRKqEfRqUxyi4D/qOp28VmGMtDJSoRfZSet8yJRpqSRAoF+yqLewtHkve7ayRT7Qw
FLDJ5K1bFRggMWrBO6DdYUBgqhWQB5NQhmims4rxz1YbdEf9fV5I7x5qHqZ6sL9C34D9n2LqdpYO
QzUgwkCGTZHA2O8lt6aF1uE29oeR1+xLCcXpq0CasMynDdpuH0OzCFddp043eZb6/XkV+JleJH1K
XzVBmEBJmZGrVnGaHOAvKXVu4C02IfBWGNONdZ81O192aYYZb4DypJE4CG6Jz0EbLEWdwcKqMAI5
F844+/hMkk56Fs5NVd1NEe5tWInFRv9xVEXYk0owFDfCAGT5MBjNWOPdOWMbtipcewRz78oZV511
DwJu9cBNWlhPhaxBUPHEiSZRrLHKZmAICgeYjAaiTmx4Kx3EPpe40ArSFl0+heWpFlWOhcLYBFGq
VkU0EF6HvxdNwypP9Rw/4XOj3MMUZRg2lqWU4jyrSHUbqPxsvM6oHXuZXxneNFTT2qCYsNdOJgSW
Ksx+02RY59SuhrP2kPtBqp27OT0PutCQIESI7NU3GzsdY5djC+lfpZqhNo4Gy/cJZIE1/hbkIQ+O
ZtDj/0ae+ZjClEdsEaKvCwOAH4LPNXGh9ci3EHGAv+1Cf5v8feN3dfypIfhJZJukDpLu80weXPkJ
gkpu7zKQMHlLAAoTEjaGOcaNlYhXRsNhk9TdSsAGsK9j5Xi2v4Jrqz24MrQggEdqpAIHwPc5Rg1c
SjVqhDlVDESkVzafJt12IZQwRcLXyolQO24ZiLvNBeZrqjgvat0P2DbWfluuKiPAMW6FZxmRk9LV
tXnZ1S5jXhyvnOG6qnpp39hNFXgXuY4yBITO1H/GcwvOi0WCBTounNrOg2CYc/DcxHXuBjVOLw2E
unxtpgDxtHq1nR1IshzuQXA7uYUz2Z/V3hSjQ0sl3qGWozkOC8huYEMlitMC8wgP9VWeWJR5rR2d
J57PmGWgyTDXJfycfW5hYo8iZrDv1YzhyUY3nWsdarxq5m1QzqI6hkKF9skaaoXjGLNyGFYON5/1
JT32qNYH25vdaUZFh291d1m3mUNeI1ShdDtpCnOUXIZbnRInj+JtEkJ8K0n8gleCdUGCUWijP5oi
j+cD5qhYB7rSpMCfcCG5GgOHT1aeJX0euZzdi/0phXtMszDgALSupcqdDRnQ2ccBfuRXOwmdbzPd
b3Rv4M94n1U6uo7KQuLNUPaQKzyn0chR+3H4Zpu9nVzJ0mXDFrbyGTIXuNzz1UsYkbhu8ZqytJ81
SwKvBWOMD7jtLHZo6C5pKfA1o/8OCCg79srHMc912s9Icyl0p7ku4JL0seczyW2Ga5KhG6z2Rs+0
96phbrVGv8wNG2AAXVqJDz3JDKPo1tRe/jBTLzHp5YQwNrD6MCqulaF4hVQ0P80+FvIrCKcZuGsj
QRPg68buEX+k4Gst/egaueMoN0k1c6Z6Os3pzhCbcygliAx5Rayx/REP8Legs38JiP0Em70LsC3X
+3cbIJsewvkQCOsdBO2p+4+LrvmJAg6+9ce/9wNKY/ZrMgoFf0DrLogKAeH4MUtefkIagedhgE1V
Ryrzn1CaLf4BYkHchxNgaA5AAqDxxyx5+RF/DIoAxPNcyQr/DpBm/ez8TXSawBaYiAJi2/hjXf8N
/mJ0TFDYCx0ai+gEchBuJ6x5lcS3jDGotRWKOdYg1E2IKAhCyXDozahl8JzuXKHSHWTe6TBG3rFY
VCeNCP6Ii/3/K+w/v0s6/vXi2ndx8fxmacFp+LGqDP8fS5yJSa3msjxgqCAV+LGsDIt15Xv4JhJ7
goWD+U+KgmUD3vLrpumHJpHjiyrhj2Xl/4NgKv4p/0EWwE/+Fj77RrwikDfwB3nAtEuoDJOtNwKq
pB2jzsnVhaEH/ThmPWHmmCL3z0k709ubce5eCasBZk21Kbttk2PFfBYXSfIkgi6fjmnbDMXm1bv5
C6jxTfrC98+E3IL6ZdFjeN4SB/EKBMzzojYxw77AIK+6yTNDPFSQDcKN58r0SxhGwyfGL+G9EJ31
N5NHflyaSAvuxWK78TYZBr4TBaqfXBRVYuyisBDnQy6XEXZsXrWTpZ7e/6Zvgi2+X47oTB9jD9BV
JEQ/f1MnH4m9yFCOulniUx3r/GtSx8UXGZT1pvdz/9v71/sZXv3xtF9fjxX3+s46ieExuEsuLHtW
W5qI6ujVDXBkwt++f6VlO/onsPrHlWxuIEMJjEje5gdRglTlNKcXBojuRWKkIGFq6n+TQvKrhWKz
ZbMF24Hw317EaJKw85r4gk6/3E9wGl400j6s55rsiCt9/QSHlfF05v0uooPZyV+/HXMXU3BVgZ7w
5/vYpNAKEFBeRPYi8KwK19k56RB9DGYRfCzGjmAm6NXrnIn7R5mU9e9CJ355d1E9skQ5rGz7zRsS
+hpbIJPrp6W5hds27KOh1j+mbZzg0XP5i9fwF4uTmA62mICgDlJ8lrv/6jVMcQxKMAjFwysWXztz
MvaWOSf4pKXqwq50+xsw/jsZ6s2SsTjdTGhJxJ8E1pvr2fgDMoOILhJ8rM70WBn3JfZ6VyWypuvA
NsaHEO7uHt92Oi8M/+kAeW38tQn6t3t/8f7iNeF1XP7itWS29ubx0u+ya8roomXIvW7xHV8MhWFp
hZjm/e0rwfphOMdwjFHSdwLZq3vcYbkLA8A/h6GPqwtWIkcdzt5uwIv+8P6Vvr8Mb24vszjmHaho
wbPfJoflAMPST5zz2Iyt25ZbCd0zDZ7gWuOZP/iR99mXCtSVli19BCvDSXpCr/Ll/Y/xi1cWGyO+
LUGAsI+dN7d2FLEoKs865+3BSm/OKvcLVXC1zc15vpgsjDVnPPGPGAE3Z+9f+RfLGW0lRR9HCgE5
7puTLp8VjrAOmpUoDQ6YFLW7FMR/g1OO3kmriI7vX+5X99slQ2zJPQyoIJZz//Xr0wGdcOba58hs
6gDqSirydeeHJYZvtd/dDzj9nxMxAuRNMMZi8+YwxUSc9/7H+NX9fv0plp3k1QJjj5d+V9nnGBDR
/MpJ1S/NFNf7TjSC3nPq91MZYkaAAu83C+4Xe5SLAFJ4aCvZPGxKotdX9opUxQMYTDvm8wmPO3Gw
+sj+XW7yL15VlxONBsCnOmdD/PkqaJOITamw8JBmu5Wit/cEXTNkQPfyw8rsX26H3/NF37xATCVt
UAgKM0EV9vOl/AhVluit8yRj/91W3tTc+Gjqdm4bO8yRMy+6YFowHGOiIbG8adJzkZBFCXoj6lt/
KMsPwq2dDyPELWA25mnTb571r3ZQF98vx8Kjy3HMRZX6+pYHBVMtV4znVoVPxqAbd2sVISz4ePD2
wLzjR5Xk4a6JZ3lEodXtSj3WR4xnq9+t/eUt/vlW0V25DjN/jkcfcPLnD4Low+iJazmDwZ1eYoBK
ynrsdltmdM3eFHhBKh9cElvlbCOtER1W5qqD77jIuzksp83778AvXkULxi9PzHGhCdhvtz5n7IYS
BsXZEhuwk1PaXUR5HN7EeWVvPF9FHxHndIfQmpAkWoOF+a7oP//mMywL8c0tsQLHdn0KWgc+xJtb
QrjhzCDZPzMc3KnRSfrndiTlB9FodEXCLz6GMegFI7vw5MAcBctziiv4nL+LWf7FMv5+JxZiNPRN
b6Ffv14kSTc6PSSGM5k3Cb5LotpEYjwG+Nwg+dD9pvbD5hi1uj44tRm/hJbu7+EkFBtLOfNRoXgm
ccrVH4Jhcn/3ii034c1Nsjmglk4JxrZ4+4pZMUbYMEnOhB1HxjqE/brppgnkpBu7izp/JNcnQ07M
HMsde7nNO2lvqOS7M4nVfY1quJ9o1P5s5X5RBP2iQbKQd1s+3AE4M57/5nZFSIcNonDOkIZ0cuX4
OYLSGB1P1VJ7RFWVfUSOotcd6IOycSMKgjI8yr6crpWOyO14/+P8tfBcPg1SX7a8kPJzQQlebecZ
CQJmIpwz/FTTPRl8nrXSzH8Xa9F2O5dtdTvJGMAOE+kPM3Lb9f/D5YUI0KMvu6C7nDavLs+c1PWb
wT5j4u7uJgIqVoEFdW0zhCjdJniwmO1E5p7kwYcUlttvTpTv28ZflgcXJpTLMpd+9efLQy9j1uFb
Z0nR1AfE2fEef3u4RfDdrjMdWl+sMdDPIaQFpH1mTCxJmB0B47AC4/5scgj4f7sDEVQShBsL4VC2
vt1ZssIYpZ6Ts7gs50dTWyzVeYpKFJ+g0Gun9Zh4+pR4B+J7ut9sa389YIVFscxmwq1YzCN/vhuG
GlzIrMmZ1Uz6JGXVnIrMTp/ef+LWL6/i4oLFFsp9f1s2ibit8LFXZzNE3g+T1/RHnRsLWRH7MKf1
3V3GmtgnmYyx7kJ1lwsstCZfOSNaNGd+QIqECKgI6ug3HeZfKxu+PlTckMKZ0z98sxgyfFnQRqgz
7o59GEsr/5C7+H3L0Y7WQYHhwFTKYs1L+5ud/GcgbulsF4YoXS0X9zhS3tz2tHUCRcr6CTJ/kG3G
MsDcthrwQNwqkteYSRLzwoIbIqRz7z+L723dz+v/u9kI3S42nEBDb75yu4CW86jOtC/Kc4dZ5Sof
4nYtEutzU2KF23oW8o55vIa/4Z0NgxY7gUXszqCdYP6hSeypmd9mQrY3vltfhhbuPbMl9EVe99g3
99FXbXa33ZA4J9DFZFtUdYh0tTG2OGkmv6kS/lqQ+xjeuByH1AlUbsvKe7WZ+DhOs6f6J7te3o9M
a8KmwTP3eKmE5Zb4oOj6/fv316W8XBAKGzsnXdd3k9NXF2S54KbueqfRDyPiM4J6l6Z18Zst8hff
ireSOAxhQkZxFqz49bcieolgqEScchjJV73v5ohLCywLJwuNLOJpZdy8/63+WgGjc7LC70avy6b8
pq8p0kFTdOhTSybJJmxGhCbK8nZIKOzffDXIo3z41wsQjIraF7iQ58YXdN4sQEI2ujHBxc2eU7fF
DkDYOH1FJtZRhUfmXxD3gog4mc939n+zdybLciLrln6XmnMMcKebRhARO3anXilpgqU6enBw+nk9
Wb1YfejkravNjrvDjsZ1LO0M0lIiAMeb/1/rW3QuBY4ho7UP3ggE+ezqCBjUaLH5dQwtbswxX+wb
PeOJ2C9Tk/TwoebslTXqtAyzCkdB4eHqP5d6JhKvXsofq/66eTfjqF72slcRHOimEB+x9ef3g+iC
bxqbJJxloFB/W5P0VuSd240HiTAN93/kF99aRRLGDpckTVfpWtkjYUcg63s4N2QbAWFFmjKVzgF/
Nrr6WhfFty62l3vSruGbVT62b5hS2oxYcQPbwuJY5K89c/FJ3lKiJ3Ypan82GKfu8hq7Jf/tiJSr
L/rip1bV1KHEmt0ftZdlbzmmmj91NdlvBHZJgqxUC9Uvti36y51VxKFBuAzEpLVjn9WuDZDQMKMv
kvb6REOuKEQYjeQJQSbM3wChRL3kedJ4TxHATkgHKxSYkLTS0x0x3qAbWwkkcaftadXdRwHxcEaU
8fBqkEudgupGwAYCx6wxfrScgj50tUwwO03gm3aNmq3hQNJQZ50AA2UuNu/2L7unfR0GiBibY5bE
ZBA2MkrImhMZbq+5y7CZ2e6qNGKj5vxEEdLemkPhfmoR5YDJYqH0EdBU/JFaI6jD6jzPDpp2ELs7
wxcjeU1yIeqBai/BMOYKAC6GqAk9w1W0+B0E6Rjf5wCSWcVSCF7RH6GhYkTddXBYjZDM3BJBOtyD
V3h/RUI8mpsCpTBS+7WMSiM5tdkw3gIUHmAjznNDnIKdAgjPVcvvadDyxofIBS6yD4LUiu6GAPTC
AT1qdUoAFnxzMlRWexrTjCotUni9SFiHj3wGBiIqEyEgAMtWdweBweMsEBZ+Zldlw/QnQvRrTyQP
r6RaI+/KFAYdqoH2I5PiBL9nnsT7srKSTwn+ivaQ60l8dyvWWfwSjXzbFqTqhFFXp31YLjNeEIbl
slaqKidndM7Ou9GUxmefyJPu0OcJCZXKLcY7rM+FcxpIUTBJjRma/CYe2iC9TZOgRg2VZ9QJDFwC
6H8QcHkYZvP5m3LxVO2asgALg6/YOqWE5Bk75S1ljLI0ToMwrhd4OHiEIIMSLCT7O5mldXqKM4+t
OQCLpjqN4GsJPWxhN+zBGrFRKscgQ9fn+auDvVzJIs3cRRUvADEXIol8+OqCnzB3pvSSL97iYICy
ZoTjx6Ad4ns5mstpMNOKnpfMso8M5N4lfCkuXik2gwRi1aXFv/ATeS8KWAXhCLajOVu1I3AfzUQw
Ro6Zop2dDVLrzKlq72qUqPjYeckDUAsz+ipxXeJbzHF7hXGrayeEPmN0N2SWdGQ94AR8BddsfOtM
tl3Q7wYJtEPslsVHQ/jRxwriBFSevG7krsOO7IeFTJloorFHANM2gq1TsfjwZVLlm2XYwY3N2WWZ
QHgHeAhrRFQafFOzadFgXiIfWJPyELHlsyLiaW7qcd7BDqkeidplzpEkc3+NScxlC0RR/Nvi5TYy
y8Z/LzJJaqvFiDRJF8iN8mRFCxlcbeOidM3z2Pb2Vq/0O9dNCZUrWkoDu87yM0GtrGKGRg9GpoGn
1g12mto9Ao8cBYU11ujpyzxjR9Jb1fy4kPr7QfiaaSce7PImxjbuc54bjZ9eKh0yvqQL98Z1JuNN
FgFaBrHMFnuPo18uUDn08ACV066YeOr6zSoISNG8B+NfpjWMnx27tR94UsjvkPpnH3gBw9s48sx3
pDigf/HLapj3ZVyZ9QFHuMzwTWXItiMxaUyJSKirox2n3ruA0yy6iJouwl6LzL4HBLh8Dnq2Xpj3
C7IMxBBYiNkcfIQ7aAFEn9XpCBiDOF7EdbNkTdmPYyS+Q/tPH1DdZ6spTjrqxkH19c5GvfwX9Rb7
K8IozLReCQPRTYzyA/FXTEFZG3w0XDk+okryUR+WeHYOlTZdzGUSwTsFUoA6oYm5CZ1pOppvzASS
0K6jBEWshzc57r5VknMY6lWLjF++2Ne1b2PW7bpivEkDkf1FXqb1g1Js9LqgjYbgAPDh2zpyIrQZ
y+LRV2OPfY9p3uJYjQ7JO7GtVxgyx4VV0vXRPoeLaTY/R5Pd4Q2zLqmBo2312YGsL8BJaacxmRI7
5tWh6tu8vtXgBj4Fo3adA2FdXnE2qQF9asiMxAqqUVSeZ8dy27vZB7c+48NAndqL5FSMq4ANk0j2
C1xVfMitIaiRaEbuK9NoCsR0pYrLXTaZHUru0gOhVPplxqDvZ+ueTQsF+8yYVmj7vMIzUEe1zq6D
+4Spk+jDHxMtm2rv1Ky4ewhCbY9W0AmGs5ry6nbJ2Ejg78pfpSNNlR+OC8HZYq3pd5VpVv0tgSl2
jomUEKe9tGofqGRNboopYqZ0kSvxRZJo0YRshjBCNRUspjDP3OFz3ropUbIaRGIjBGAB0nGMt1VR
NhCubTv/Tm5QN+8n/HD9kWqYB2xKAibZV6Ls33LkJk2Yi0M0U71TftMu6pij9NpBP4yzMwvS5wL3
pmoQRCIUZV/KhFY433DMxY/d4qpvY9rmDaT2Pn8jS8/4WosgXslslSxDbSjMwyipMMJYspDdnjJx
w4QTZO+E202PJbM83Sz26ywKfUe2EiQsjda1Kcxbk9PIwvnTG42/kElO+cmMkqA/RyP5hDtYIeCJ
Rycy5IPF/MOecOZA8VpKazD3wijqVX+IM20MJ0bUyv+uCnHIVYf4CPhCwAdbZLW1S3qK54c14Pej
W0fsKYYmVdTQaEcdCkKuPunGQhARw6zLAE4D1EhR6nx3ozGt9tXAtmc3Tan9Xfbe+MahTQir2saX
sSO+zX0zRJ7FDFgSPYqStjTJiKt4gvvIZx8NCA3pxQ4SkzKxKa+g5cYXzqfESJP7OXb9dzgv5ncz
tdf3wkokAdWVogjDsSsAjmJGChR3Nw1kPieDusO9TX4V2DeBlTiffzjgPxVAV+G8n3QyATKKUfhT
xWT+gy7jIZjECvkKpb41HgF+ddHbxmnjkWkJSyo7LKBC+1EsOt0hYSf1HJtgYAFib2nrs1cgeSCr
1rWnboc33jgnXwiZ6kLSoOUDKDV9UMi4khN7eeaUcdTwcqQw7UfCaoflGDUBOBBIMuYXeHvtFCKg
86dDxvT74PQD6FnHLJtzZqIKv2nGuXxTOLV3YpJJqxM0J7kc4silBBDZiayIG0KzHSVm+VYVXnJQ
skIA2JEqMIbmuLBOCqbPca9To3SJMUBFuMsMTwXHpcSPSRbaaFkH28zzhS1uH/y0dKP8/RSBCQUR
PPD6ENN31gO5oVDvVCBjd1/5HQG+Zk/YILKvyHlXFUPxQSX8qWPOko/70dDd5yHJYDdJ5ILlnR+R
yLJvuxTDSD/MzvdsrrMV/lGmVIx5J6Fr+VhnM6bOPYQTDCjd3FHyGZTgnRSzT/xp0EnvUw0hQO5A
Z5XvTZh1bNMG9uoHRO8zIchuFP+l0tF6oHG8fJmwAHyUXSVuYZBBUgdANb8NUEeSkTNoQDU4BMad
pZaG7c88QMynYBrdiEG/B2oWnITRlhYKYjZbAKpsaOVsvcTDxMN5A5M2zW5gFPj3rLcS+7MbaXYe
Tm0MtoDfXsJgob9Rv1VLO7wnb8tE4Eb2ng59DMJfS1kPn1Gqz29LBhWI+KDL4IpPfU04VlN17g3T
K1Fxerbwsi5ZscIeS5DGAXXmtfOkWuzBk5y+t0XHcEiknh4WbAXLQWk9fBbUFI0dVBz7+zTHOSN6
EuqomjniAYsuemfMTg2OTs/5I73o4qe3ZLB2YSfIT7XtDMnBSK2MmAarrpzbFDrfiJOJSPKbFume
xcGqgUldN23Qrha7fNjBq2ooIwYTTCRMRq3crwYBwseIQ72XpuwZUQOgiWMEGCJmKY7KEJhkjFOj
8cgdQkzWwWMwpk8uuXDy5I1mhAVksM+OmAFRVsxHn9duxGPSzXN65i2MB+b3Kj4ktj19DFo+bV3o
8pUfAxPYl2MnT1iy0Hgh2nT0PinWo4292ONb2AIWFVfqS0ev8ackhIfjPgDqCfA8ERcMDr6Z5T4h
5eErKZpAoaSqbTcMEgQeO4g//HUIw/q9P1aAp10bsmBvy6XDUcgpJ+TQM/4kIcToj+1sGcUegQh0
zwZB8eeKf/Mwj41+q4fCeg0oraMFYOel3DVuFBAvytRxVLqDAgg3Gn+nciEX7pe4Nz6hX0INnTQ0
wI8jmZY/EWoTgJL56JmXHm4om6gg4G9yinTdmlpYzYifyibcE8VS7L2MHdwBEiFATKN0ACm2tG2P
rQPtiA8ebhMnJ69dd4KSzbeuEmd4aJVDQoJbT0sAIyIJvki7rfSBWgy0JDMw6ldxG8PWbxs/hUZq
tupxYeYnX7AnWnRfT8b8uWux4e2LbvLr40js4vuWVLH2aAHT/PCrgPP/hXP/i3xkel6geSw0ixgt
5WpC/n/dl5UC/A/d9/HvErrv//nfxd/V998xvRf/gn+cz9a/1pK0RVySjRAOFd1/6eqs4F90QJHH
rX1aOD5rWNE/mUmu+S+6FxBvAto5tCXXev0/ujon+JdPXZUmIf0VdkjOf6Sre1oFRMtHj4RQpBUL
TdHclpvapmSzZaVooCE9T5wl+p66ROfeNhQadkjJp+Nvz+lCl+rS5XgEjmBj6NI/2/RlOhcChxMk
S8jCz6LKCWA3dAWpsCYQR50hq3/5ek/rgP++PazPtkDehWhQboqcuUapyheL09Lg/8bR6h6cuehf
mwU+z1kD49hF9dydg6SIj4G9WFc6QU8ruf++PnIZUub4Bei3t9cv4bT5ZM6R1afcc2PCSeDkVZxe
vsunldVfV6HZthroERbQAFyf+m/14ryNlWUPFi8RUxFh4xrYYuWqPakR8+HlS114oGgKMOwDZQZo
JTYvsFWaYFc1L2EOieKmw3VwQDUQ7Py5Lm4s+Il7mqXOoRuNJRTRWF+5U7TIvxd2/32rDH4OSFyd
hv3a0P/tViUugqpxxiVsgJsOe+JzrbcuPwnMb8/HBuKpbE9N27OSm43KHgAxLtH6jnu2+EaTvJvc
UfSUEGT+YRnrhIiegbJMWPZG/Hqx5fw9jXrvmwn2/tpY3DS0//nt6P9sBy0gM8KmAJ5hO+kh6jL4
S0KXWXrIP+m7+BBkvvG6ZLdKIc54YBG3wiTJ2p07ZM6ZJk91o2ujeMV3k95gaStCI4qM88vvdX1v
/10w//dvE4jFoHH8KtBv5oEp9btKRdESGlbCMajx1CnudbcfIiz+mhoLOeIRNSB7utJKvzAj2Jzp
EdLRjKBPtr7w315oLdMqmrHKhZHy+qPXzcu5622CY/v2pznoKz2I9Xt7cpu0orlBRDFOAINi5Un8
fjVzRAVVFRBwZ9P2j8Po/KUs58ecF4Qnjp7aJw2a85ef7LOP89clGfSOg5IBVdfTS9raT0pg+5Jz
DEjcYShe9dZyahEUX2nxPnuSXOjXROcSRIVZfNPzWCIl3TaJJOfvLtqxVy0fAtDfVMHaZU/9pL8y
FVy+HmsGEwJr2FYSaFi9hr8CDmOoo/H1WBXNw0BZPQyYjzCTWvr9yw9yoxpijK43KJnm0JXbq9j8
6ZMkGWySJK46WICwoxQKhx2l2TRkmQG0Neef9RBPcHOa7l3Jx3VTYj49cCzOr0zql38IemHMDsCv
WVme/hDHHUsAy2S9OIux3PQZQUdx4YnDuBa9S5i8t0a/JldpOJuLg3SpzUd86wOL68uP5PlwtmhL
skMARUHk4bpr+X04u0qppClzPKUN6C9o89Gplt0BuancBalJ9R6f1rUp+NlUgUOAhYb9Bw19mpSb
1+BWoplR/xAOgdseb30EBQv+EplQM46+LDmIUVan2Fh/gx8fTLTjVABkcBTJovcukfA3w9iYYeKJ
R9E07V2ApZgoWae7MmAuPB26qA6/Vvwyvmx+KKa5yjWkNMO+L966brG8oXpZvi2US7OfaG5QSH5y
5ZrP1idwjYjy0cnycGi+b5ZiqsUrDJWktjpvmrtBm4TPOW4agsqK3pvJ9A26ljgEfhMdY7APV+aa
58sjl0dZR7eftjHL5PrufptNXbtO5koTgZuY2rvpVGO/x1jpkhg1mGfK5A49Lwf0bGFYtAzyIIxs
cIUdfbfTDLJ9x2Bz8AJq+9grUHHtyKqe14SpIDXoiIkey/DlEXzpeeERkj5iahcI5uZTmteTIu0y
M8yQR9BkMdpH1EFQowYAH3mdnhvihUpd/GDfmF8R2l4YyAEd5wDNlEAgv/16gE2lq/CTVD1in+9z
+Ln73C7jO7+0P5OenB9jFsX3VCKnKzPn8yWBt7T6tKAWUX7Zyra1mnu7a8CF9WNLxJ9gq0aDMsM4
ek0VdukTcKAZuYyKdQu6GQ9N7dAQXnoyTs0avkmr2FpMEFhiy1oLaXZ6CztAXhmFl97p7xfdzEoB
i2xXeVw09QWdG0k2XxVV3xZTvnaVJ3cAMZoQxDUp44n6T7cTfADstxksxJpgRZRPPwBqrzrDA8v3
p+DyNEwv9w4V8XMONvdYmalzZQxdepVsRVFqIzVbPSRPrzfrEfYAnikM88CfiVTNT1HufoWxGuxe
/lIurDrc2ioIQaSN5NDfTC0wAsijJeAHtjmxpSnsk7ACysoxRhLwiIt637gUNCdyMIi0hSGK6QR4
n5nYV57xRt62LsT8Es/jx3AShb61ecHwOsuasA5wd75uaT0pB16c59NexuhO5Lj/yugHRXtLzqiu
yIGCiBndCjwgR2mTXVZzYD5feTrrZP50Z8cod3kynGaZ/ILN00lIS00x7BIy6cRw6RL73Por3wLS
YBstiCHmcjyDGnGA7kTRHi9xewhaJr/KAuH+8o95vjPit7A5gEvG1hbP1NNBQT5pW8LqtsLYLiK0
9BlqLxAutBFpuFpA9z68fL1LX/nv19tMohmfcNNosszTlua5XeDQjislQ+Wq9CajbfWmXXnmL1/0
0lfuommTMNhwTm8nMbfHqOwNlhUCKeUgIwf/xiWY1AAmvnNoox0qmue7HnTQwWq6/Nou5NIzxkxF
4YUhyC5kM7P56cJJyOfDw5Htnm0OpfeWabhHOfolpvsiOTjFMFFS52gYeyOyIxFNj/xnSDPKYAyV
IFh2QJqH3keqfcVh8co0eOkXYr3CuMjMgP9qI8hFNuNqGEp8r1bu/CBF2dwXXtGhXiOScW79ayFz
z5czJMlIuVjSWNFgkz0ddSNboTnnzBxOSRJREISka7bVdEa/UO/shlYDWZL03eKPLw+EdYp7+uVx
XSocnG8IuGPEP72uBPoJQoFDqzPb6ds4MKFHMmCuvPDnw42rBKithURFyoz69CqAbGAqRY4V9lRZ
XvvKBVInenqctAHPkCZBz9dJeaMcoCOT71+Z5p+/y/Xq6w5FcnzEKPL06v2QlSPEACsMjCRg5+rY
gFP8+ENRKRHGTWZcmewvvUsBMoMTKht8CIhPrxfpGah+oe1QBlCxmobEDmepaJAVZRamDpkOHeHf
QC/s8cqovfQ217gwMot81wIE8/TK0EXaMku4slnJ8SFm+xLqnHr8y2Pm+bK5Hhr5PHGxc5vbulzv
iNjXVW+HAWeFA6wi7zA3c3/OCAcJ/+BSGJAJv1vHj9gMHEG2UURLhRemsjm0SjWcJpzlkJ7/8+rm
6rfhlL8a16jybAP2dDz0CdHYdjhgEiMBOv+aDGgSUrejIjYP8Z88RMoY+KvXzDVvM0gWN1q6AfVk
2GQ6Q2LIWdQOsnhvo+i5cqmNu2Bd8lnocYVgh1sLb+bqGvntYGEbCGzLrrZDPZp9OPj0MmNWTwKa
xwXJ0BQcuFPAyYb4ArU+/bQeT0IFwmNvtYDDXn6lF7ZC668JmEI9PJ/Pjjn20uStwEMVTuzOj2NU
D4fEN9jlWniV5rGcIHYFoGMIzQxj9ANoHmeSqBIDUtfLP+X50mvz2UOBZGQBO9hOurXhioFyhBWO
pT+QzUkfx0QYkpkPEDLym7KIuiubi0ufDhRIDLXrpp6q79M3UeGMSpuINO0ogDQdKL2QuJ5Wod8w
Nbx8c5dmoWCtlWHtXxMGN5dKXYtUrEiuMzsUXQPi8q1tJ8OJ0LsWqhTJXVTxzRO2Qf/KY7003zIF
cYcri5Wq5NObbBLRo03KbNAjdoDErZ1prSH76cHlHKAoXhvfFx8qUGpKkJxFOTk8vd7YTZkcDdYw
EensgJTFOeL/TI6Wx5B/+aFeGjFs3v/rUu5mPvLnfLJSYk1CYN/pWZgT9iAUXHxEgBJzivtUgVGN
vHzRXx6LzSJtYWbFfMgZhX82VyVHwFRxYrM91sK4L4MZYpJFTGtaus15wskcgp3qjkoY8hgBqz8O
Oi6OWZYXZ8pbzS5rBEEQHXolDBXVXTMjskuawT2+/DsvvIcnP3MzzUDwQjM9MeKSEZ2Eq2z9hmJE
zaWIY335UheGGJdCviN4JtBKNkMsKuw2V4oDw0i9Bh3D8r7N2/wj1FPBZLKgafuD68HDoN/GTozJ
4ukQI7oQfOC6gUHo6b9ZaZI3OgqcY6ti+7Sgbrwyzi4+SkayIzgOsW2yn17PiCs/6FzDCslmxKu+
woMNCquHAYrrlUtdGNLMwaA5uDtm5TXC5PfFYSHdxOvhM6yFpPYmr9xPkM3Sg+gbK8R9AlKPRtyV
x+lfuj8JUIo9BPMDMN6nF9UaPxM6HIooJRlv+2QRxtvJGUYCxIwsezdllkTF378f82kInTxPbwQB
ZI8ElalPSG5p9ds/sl5bD+1ETNNOJVlyvwx1R0yhaJ1bkIgANqMOwtKtUuDDjagmbwMlLSg30tWN
KQAJSeoAoHNQVbRKcDaNzn5yowHaolEtpAs0yvtodpPNEplEzm0E8RbhKkEWaM8XPb4GKt/eIsQu
iS0aRP+uIfGAUKy+8B5jm6bJsVqKhNxicPiEVNvu3w7INZBQjiBlckRm0pwsr6qcY+LZfbwLCKvz
d84cg/tzvLz7HERF/hPFLcFlXg1ubtfINPgLwZHfhR5OiE8lqRhoEk27PSqo8/beNzr7rxLoQHEM
RgcrmMCvJcDsZd2XMWuadyaCSGz/Nn9MW4V8VJWnAB6k1tuuZ1+FcSQ6UIBZiPSwJqwWnSu6CY1r
or/HTo8GcWaPXYWlOYPShdGi//Khb1IsaPXw4eUv7uIIocAGrIGGAZLYpyPEySpD+5JhiSJyOYsW
jZvQyXzoKJr/wReAjXglwaxW8m0b3WmayLeHjrJTz2RSKVOfJK7h3eT4rwDyGffLwmN7+fZ+LYLb
Od3BZslmAP2CuzUv2wn31avBDHUAkBV4onMHB9m+UXFwr2uvf9VBqNkrE/9QMMfWoRVzsJfUwG5n
mJ37mCzcA76U5ZzxEIEHJd2VM9uleYF98MpWWTslKxzoybzg68nmPZsEopaAJaGA7zkNuPu6I3Y7
i/Lxfsi8K3tDe/3uN09l3eWjmSAhaT2QPr1oiaa4IRHPDPMlRaykB/IId8q3gyrUfBiPrGupS/ar
oBdvINl8BPHHl0HCSPqpSlT703Gr8j5OXUBtsZYm9lQ0ubbn6c8oJoM3aklSkifcePzaGNr7AJpV
fu/F3P4TIvA/+vgvLFAcd2HtcKhHxrj17zk+X15VThRYDA/vaDp/0aoHCemb6THQjn3lZV2o6tkA
WiTEjXVapcD39MGNPRxJopatkMXIvs+9pUeM2yO1JB6JoQyqPf/g+DEoVllO8Ych8yfw8WX0bsSn
0ZE5F+s7BGfq2hu9MIrQnpEbwNe1Ggc3lR7evRXN5WKF6M3xFXhTsyfuGQNMlLivcyKiiA7mq375
47owd2BWo9rK54UDfQuuaRefuCuv4wzTpDFVy1rvF9ou9KZlc+VSl85WNIts9Dy/qoZbt7DnNfWw
QAEN0YcUYTzH6hD5TOGQSBFJG3ZELryODsG4cK4p/bsJ0h9WyTn74ul6uvL9XKizMNTYEdFnXR/6
5mlnegzaCHV6CHO0YWYhIW4okwU8doV5A4bNHTmVpNokYxqiXrvWLX8uklgd9SYlfCgK1Lq3y/ro
ZY7dJZQVRet630urT98tRETd6QgjeQCZ803e+RR487L94Pt5/04tqr1VneJRJe4IQpL0aid1OTVo
8xpv59InSW9vPQKvduot+WfBpg0lieKPUZKLrczsQbbTyTb85LaIs/8Qk/Hr0G2TSvFr07h2EzcL
GIJa0rxm6gmTjkgZAviI3WhpTqlZogFPJG+AGsrO68QOBnNYNcSkUo6Lryxu8vmMus4/vmQNNVcF
29OJwXYUwEwK6WG8Tj14AG1yLwf75uUv7sLAW5M3vJVewP+2V3G9YrDI8bQJJ3atN/Vsz5CSSX4r
hm46OmjMw9wc2nMl0/jcN2Nx5SYv1RQQCLFV5R+bRuTmCEivJCmGWYtwGShJRcu0hPhy4O5EJWTC
oXDC2uxj/ITNpwl6PSqL/ntnGde8q5c+AMFs4Hl0YuEAbetVCZxhM+2pV6XR4u6KpnDvenMIwtkn
lLkb/PlmrVpTlCPi2S+m4uh4pHwSdGbvspG4sBqnZyhS562vRnXlIf3qH28WV1gcdNPZVTEe0B4+
WdFFZNqjU6WUgbQxPaiuOXcmCGKB7yssG3JLDEsRVlCdg8IKHrAhBPet7X8wyT8+UoLO7uNGy5vG
79wdC+gal2WCk7NcRLiOOoplym5GeiYnk4TKkPilD9CtcOBiP/xg41O6SxUh9g5OV3wu/niKyAlH
mRygRNNIECrT4y9HrHvGP93eOaNPcKnXgfoWVn9l93VhVeJgxVNANYWsU26eRLpKeupY2OHsqSEE
d2u9bhnbWCfpOOWC2M0Zs8WVyfnSRdlm0mqkq0CVdp2ffqvCTb2NWMpN+BLnQ9+2+aPoq+WYgtC9
wfLi3c1XWULrbWxfOFUmwCIrWuFZEyOTQTJMBO1RqCWi1wmq7Gib5MkTUdvcJ9AT1qYjFldB1DTW
RLy/5Na8z4OWzOBsRKdPfsfL88SFOVjQbLVANcF5AA3z9BmQEuH2dQMQBwoZubye25+MQX3QqnVP
dlm0V86ZFzYCPHA2AC7VAghom11RHlOsEUUlwtRySJFVzuo8ZFvtBr3/B2/XtYFDUVJkzt+eV1TW
OUXXNCKcAGbszXkZd23f1ru8NgiyKcgALDDNvPw0N8ihX2vMem4BHIOEC8f1Ovn/NqQc5r0iDvBo
08ju7lJH0b1JugxXg5VRWFwtz6PG8NgalMxLco9U4lZ/8C3RJ0O/xEtFG7xZ51JE/7oy+Q1LQBoh
h3Ccaov3oTLxC7ZWhpcsq7++fN+XviSXwg74TrQCdOOf3nZmEeWLx4PVZkm6x8rC5wv5BIlL7Nch
cJGZwIEx0FfG7sXJfYViIF8l1hVlx9PL1i1h5zkZi6HIRXRuCoByooeK0ga1uiWMHez4UPsH3liR
YGvO/OOCpG8Xd1W7evWCg5lJ9zAKItcNjxf08kO59Glx3iA2ad2CWVstZoe5V+oSW4ecrfzgtuJb
6hPKEDipgUd6Cq7pCNaxtZ1cUKWYPgQChOzbKq9wPC2XnIw4XoJ/toiy2LuZhY/Fr9UpEoqwiXy6
JWEgfqXyWp+jkjlIDX71UE3OuAsI92SXPp5ffgqXvnh6s+CQaU6tzdun74hcoB58RCrJKmq/L5GN
lk0TfdhhhLvyvC8NQvYbNIo8tKg0bZ9eCap8mqYIB8PGiL17TxYEfMbkAHRyKtdcFvMOg524ctFL
t+ejv+cd06tyfwWh/fbBy1oQMt50MnQLEsZSK8VRWfYyxH6uDy8/yUv39/ulNveXIdHGU8alDFmN
h3mKT0vX5kfO7DbSkfo9CTjvX77ixZvDzcDRweMOzc1sPVlDkVVthvQh9jA8N8RM9Rrrao63+crC
8Guzvx29zNKMW+iQwBE3hYZUJLFjtSPI+Nyk6xUP6Q062bs+i/t9oHqmUDo1h4RzMgAsMP0T25v7
qprNo+/0HR9UsaBRN9RZcZY5VIuFV21gCzXXyZVJfh2xz38p6yWrCpsHZ/seYh3nue6IdSfcFilA
/HfVW+0tNqFmHw15fts7oOitOrEO6AGv7WgvdJFEQElhdSasr2adBX4bcFUtqz6uY8JXyAkibIfZ
vdcmqRa9ViecBuaDWWbvXZLo/+BDXtWQTLNs0561r5KReqMTAUWNE4fql+nHd95kjCFnxe7KpX4t
k88eMbQZ6nEgDd3tVJb4JGDYE59RLTL9SKQCfAgscofAsL4STdA8TEmQ3RJJ97fAhsamCbaAswTT
qVhs9I39wawN8xT5pBN3xA0eFSVhqwB/4FLvQa0EDyNmtTjFLsHEdRIRbG008g++V7YAHP6xKLBI
bWa+uTWKJc4Gufb+pyOQZ7S8lWxuGw9mbx/rgV0B5siXP9lLOxBJf5kVkUItnPDN+BDG3OeVHnl0
TZ/e0QETuxJW5n7y6jRsO3MOBfHiJBfHp5qUsLuhrq/RtC9MG8wYEPB5g/RnfvUafhuiEF5tglmY
qJQxauRKRPSS9PJ5ddHeX7nbdVbYDJQnl9p8i47sh96MeMa4O/Izahyx9yLwMoMzrkiYYHntyty4
p0rS7zwSwIjzjbKwTOP/jND3a+NHNx9KIdsQ9hPbo9zUWXTxkdOFXRP4nwu//xDL1Di6ed2dPDCG
e5MQulC4hoGCTRjX1n770nPg08QHhl4JVf/TWaEuZ1zpOQWLSpDejBJF7Ue7c4jNEoQKDxi6BRu0
w0iF+1wIgceYmNc9JxGM8OUsjy+/lvWpP3srVHbY2a360e26ESTePLUxv8ZSUXWzWEwVy1wbD+jZ
DcJSivLK9S4NONhbmO6o3bPt3bRjm3Qy2wGFfFjQi9n5tpGDHQ9YsVqR/9GlOLAjXKKS7G+WRB17
8A7tVoZw8Zk6iJi785xB7abGsK/MguuXun2K1pog8M+lNrXDaixmumR8RlmNHxiHjXmwNSibl9/V
pUI1XVuTYjVyG+5pcxnPjzwNxQQTTzV3f7uU4fYQ+PKdhqZ81kPO3GhZ1dmMRUV0KxCqwKBUnfYo
PnVXJCe/z7Nrk9ilz5ojcoAyBkMn59KnwzmZWt1M61rD73URbKEmTATBBNpum6Ptlu23NIIk2y3V
8jDWqj5jfk5O2dhdI75fGsnU6CjO0OcHhr6ZwzMx9olR43ACLEybAjR/2IpoISbcTM+GYFf0J29j
bbJRqGS62BZslXAIsprwNynztRTFuHOq6UtsjM6pX3PPs3apHlQZBadsABjuFVjXxjYJjumk848J
yfFXdKkXHwDzGa3vtf2z/T3OjHOxrfmUYYSPtGab7EH0yt0nbDVYOXPnykx28XoIPNFWkD3LMvb0
zau0doql1gz6pU/3QeQuJ100TdiQk3l0CPMproy1S3MHlTfOTNRjmTw3w98gbFHpehAhNJf4FtIV
cAE4G3syna6tzb+Kjdsv2qblwr4N0D0P9OnNeXKJR8Nq0ThSg4cCMZb7ROnpkBROC6Ql1iFRgSQ9
5l0Q1jNbx6IH7IAC3zi2hCaFtBPig51b3q3TKXWuqqa89yVeTNAx8xGooUHkn1PsBmlXN2MCdcKO
R7CcsqhPjVMm+4rgiWNieM2rAlfnMUkrG2WOd62weWGPChMVF9WqrUfNur7k3zYAi/ShDchF4NQH
nGFT6A/tJHFPDZWsUGGuP9l5Mp/bfumuzGaXhg+dLZYeH6nnM1QmzqnAb2Ui0bV6+tSrWr+OXSAu
vZ1FHBRM8w8+D0ot5npwwRu1HT354HqpLRs+D+2R6ZpOLvQaMmMdRRxWnQr35uX54dKT/f16m/lI
KHNxEiTWOKAIEeuGVhxaI7mnctudtRzzx74Fd1dbc/v48oXXv3g7dOHnCwp368FjG1mSOBndU/P/
UncmTXYyaZb+K2W95zOcGbOqXsCdb8yTIrTBIhQSgzM74MCv7+dWZnenZKpPVsvapTJTuhEXcN7h
nOegf0GeLH8Ebh2coLTA1FgX/cyKXF5X3E1x3vnpThfhnxRsv9vOOxQ2SEF9lznCr3voQhTcUUtn
MUawioM31Z/23C1b9IxqzxC8vbDkNLgRqHLEq1m7YGCvgovavFKW10d6Id1Fd619Y6Y05pPri8e/
/4J+t/HgJ7wsWxj6XAxrP9/0QhmdIHLwsjgy8jqa19IBQ2Z9kmm37HTfrgSAd8GXMpXezjaY5gLd
LG+BJvXbv/9JfnepmIrRcviQohmo//yDuHIQw0yk3MYhkTECDkvWHZmpxwAq1MkbPW8/Ts7bOpjm
Ll9mNqN///G/O1D/9eN/aeSrzCWGOGSpMc/KIbJVkj5dM5KKENI9//1H/efS/te7kpL7gm3Ad+b/
alvIpwJKcNagOgNit9HWUm1HcCyb3nGb44g/5SENLHVltetF9l0se6Cl2bENVtIk68R9oDr/rKzi
MaRFO7nScPE/zM7ZIZDyisXW8m6UcM+7wkviyrFVZIHEucrGVbyNiwO31pyGuGiA87iubPaE/rX7
zkrrq4Sl7w4gQrADcmtfuZQLJ3e0ut1YWuPWEp6O//6b+J1Og+8P7Sx7TYF14JeLztfg1GJEB8lb
YLzPMoy8kCt9BMZpEhMsZl9N7QW6Wy3dNaVDuwuyVp/XfPDi3HbWW9ik05ZdWRPZne9vxnZcXzrt
Wbfp2NZ72yvII8+L5fsqSdVxJ/+Pq5HfnWz/+gv8ctsYfQ9Cjd9tsxZjiN02I3cvgD6aD753wRwC
uGPCdszqQMeDsoZDNTvJTjuDdejwbb0njttFqgrTnelOIytV5ccaRuzNlMv6D6fw727xADU/I342
ipwVPz9h6Pa0sKpAbIaE73mpsn6PwlruGRn1f3jB/Gbo5zDGv0DfUUL55i+vUtfJp2Cc2F8ulZQ7
gd4oMoqxumkZ4sNGHOvNgnH4+u/vpt/+flitLsIV6pRfWwLYCZVwRpZCrl+OO3tyqxet/XeBdO4P
DfzvPwmHLye7ywb0l0JfVD5tlMEn9dDQjqbnnNBhW3fSt/9UGfzuk0j4oj9nGs+j8ss1w4rbYRjm
BaKHsj1aVU1w8SSSrQXA7g8P428/ivckFByMBHQNP98ea8f8DFEh18xpkCJ6XbnzCVDecE93fyiX
f3N7XIxC9L6sXXyMhD9/VLUAOuwTNiC9SofjkNrp3hUNMRLhgglcsspejD9u1n7z+2HAsllds15z
8a///KGho9IA0h0hGjoIt23qlOjg3DlyyvBPs9bfTQKxEoeXSZYNqeTX1l5BPQmJr7E3U9jXpEAh
Nc3R72xNGJ7XRm732xlj+s4gyO5rkUEezIILNCHI5IYFLCWgVxEFJlsN1wBQDr+Pu1s7I7hCPBnc
AwfOWanbzfeWJKYzrK96z8oohcfVfv37Z+p3mnEkJSZLMj4YHcovl0q0Vv4PtQvWp+aQ47KAza7S
qx6O7mlKWmrkEbSar8pi18kFyttsyitJUREvGu+dqYth01favrbxoG39IOi3aVn+aR7wm4sL4J75
MosUzrdfPc7BlBcaBK2FoyczTllWFrHD3OYgwZf+oVK43Ce/vL1/+qhfvhEmd+LiLkb+sKBHd/y5
PxWZmfzhiPndRJSJtXOBF/BxXIGfb1fgork7MKRFe+KmuBfltO+b8c5iRbPHIz5GbZ+ZV9S3xUNY
2+0RlXL1h8f0d18qjRCXHrvdJUro5x/BHBfg9GRQb+YeBuTY5MVpdYZvhu7V/u9vs99/Ek8MK5tL
POmvVehgo+i5aKqyJm0eG9vX+37MGJ/btv7H5ftvAcz+x6XGco/91ySyCD36+F6//yuL7HKk/hM9
BmCMESPfLeIxTtuLpuofkZ6gx3ie2W1ehq+8Xi61/z/RY4bw/2KoAGjFx/VzAYTxNvgne8ywvL9C
sskujrOL4ZMZy38rKxa7xU9PFIZKDha6JOYZF1UL5LWf7zMdDKnZD8BL3H5Fp9/bvZIfRiZ9MLil
0CaPsmTK4Cc4Km6NxQS0GoWuCsY73RYQh93OYErdiLRAOcmXYF6TDz1K9viUkbuJvsfdEu1djldk
ycvwZA6qZOA6T2p49meKmKO99umXfBSzOni4pJPrUKflO4zPrgLHmgmoFMYUvNt2VQGDDMe7ZA6c
dwLqMnTuSr5yuLs7D+VV1MlMvjlTTeqPm1QfYajzeIWstLlEZ94YtBivyUyXTdDpD6i94uCMWbaj
M/R/5Kqst043lnd9SVNK1TxsHfPS6jjsftBXFdkd27Mkj3kuqaiWy1ieKwdG1PQXA8uA4TxZc9vd
9pUB/rHsmvR+nNPgzA7S3a/eOt/4NamAai2GMsL3QAB5Ntk3Qg+sdYJu9j7NTr2FVipi36yHKNG9
uFOpJvzOx2C3a5y13kKLbBoQxt3MJlfiuhi6RJxM1pm8Gjwww8pP8g9Rm4LJY/nktvQudTanT+El
gAjObJAebN7BWzCTwXM+mfy9HuzmFrHzD/z6b6TPyXgZUb5weceTEp4T6wVavZ2F0Go9Ue6rtJXP
nq13hm44MxytIhs85w5ElrFBm+LummSE6dnm1Z6LZmxWW6lnOXTiNkvEdd7I55yw4WhYgp432Jyn
L5B+kzNAZ4cBYTJVn/2U5RujL9eDIPmU+lWV2bWnYYhGtOYNrEe/vKjWHOLUhdfeKkTmJ+VzteZy
XZ2oacPsOCY9TFHHMh5Db8pgr162Cw7Zx23tNfswy1aiuMcuHhcTZ0hpDVERTMvOltaWsO+Qz1M3
XjqvEbzpPJplsU/9VhyVvfibYLKv6341Np4Ml6uw825cGM5nM0smOo/FiDPVEzDHcuE6sXT7VBd+
dcNkvvhES+sN0aLG6ljCb9/PYGy3UFa7F5D95gNwtTZmH5R9U6pC/rvaxb6uAckPtVncdJ7gBjSs
c8/XdpfDTYcVCoo9M9buVC8y3/VVdbXKqiVaXnT0z2NhRqlGSV9YEmOOtFouQkU8OoIrFRXuAlmm
X2qeq0w9UZiKh87Q1r4o0m5v5cuzlYcX8LGNXLAAbbMpg/o0Vq44r0bWbmpLfNW2UxyHyk7JLw3h
y1PbuXHTemQ9le18G9QzS8zMLjamAde4DE28VmZ1O8CF2k1dYV+7a5fcFs463RBtPV6vuUnn31ah
88nOmlHkJSmP2X5+7vLM3wlfvQoMVdumkwFelqW+BgU7xNgfXlLiBedzipoqjUkLGIIdziJxSk2i
1KKwW9rjkjpPddLhJwiz3t8RLT+/DnjnoxVQH40uVzvLk/JrMIMITQr+2tCj/BHOPMTNmvJYzUJu
EtO9DTI40bmERl335AglKdSfiJa0wO7vwfVO0vKL9kb71GnhnCXRYLFQ0ga9kWxNv/+0JvmRi9a/
w3Wd7SDl5jFYGqoNVTfqZa6Kddn3IWdjGHM9D4au07SOBmno8UMJiQmUZ8sdmk3f+Gwv3bxmhKkQ
RBzCyazfpbOkIAicMO4QLF0nYM9A/JQmo76MMfWDry5c+JZvDQCOnHxxtbopR41lK0dd8PJzhvEv
JWpApESO2Fo0iCPKnd2M1/OUAcQz24PVsxos5a2xMmNPuNcOVrqIvajsjcyXlzadTp2wYo/PuDLz
aRsm/ofjtKfCyXZwaHbFYFpx5ywHs8zwW1VJjPLsccCvFM0JdFUqVQT5Ef/rXglzV+mEPzeH0puj
wF++OfmjmXCoBe5bt4p4Ts2d6DHHTha06n5XF2sclBVm0jwCy3puCwiwDuvryj4nc7O/8GeTtd+v
WXckv3SfqfomgA/r9+RfTOG2YuMLz/d2sZctgWXkemScFZMVG05J9IjCkTG3IB6UOhkukwRht3kk
jeTBLmZOAusgefOMdXKlywYBznI3AI2eB9N54jQLBUrdKYl4bTnIhq08i/1azm7sk21zb1Ozw09v
7a1VZfedJjIK0dUtFRmhpMWjRBBND7DvjQIuYGVa6F5wgpWlm30asHrXUy61uBc9b1fCRy5xNIn3
zJipD7dSyGfmkdmhpH2OCjpS2OHeAmiQk3PX67zauWFpbAfZQndLAe67Q/jDYm+wnyoQ1mtNJKuT
fmuBa0SkDq7RhEM5nsDfHMNZfyRzMVyD7VbxzGD5KPHd3Xoz6OfOZ4dc281pDkKo9tnAVIttzi4s
nBNnIIkrmNoItlDwvft2gxjmkLYhU6Z+iUfYvBtpoAzsbMwZTeJ3Wx1cnt1h+kzW5lrk89HHjPCx
IhTtm/C2sokMohHsL5SvR9dMHl0DzT7VyvtQeCkpq1MXIXSHIezZ4NzbXVZ2jKGNGzGb63XpM5sv
Sn0/8RIM3dpm+MfxUc7pF4Iz0s08+adxUac0UfesOa86ou5WYyoPwWgn5D+Y1RcNc3hDyaAPQyfr
665e/HfNGv5UAsHeJ0OievyCc77D/DRGehgF9ibCtzxObAJi0nHrVzDtq6kNfihawSuvqqotPHr5
mo2m8ab99ZrXBpk8Y1CHEDZD5zuQ45NXm9ZxIH5jy6mn49qFXM98/iuuSLBT5ii2rjbZEiI7JWYl
C97EnLqIGbERlSESduRbG8YHDgT0CwKsYUwQaaep7jxrbCJzHHaFzVsob9cvSVjpOOzLW/KHonZy
ja/Dqjj1bIKMesaHei1OpeqPkzbeRJ7vArMb4yxQO6YqZVwo+95dK+umImsYTiuJcJYw9kaxclJY
BjFI2rlOV/2wmvJhdEOQ863g/oWLX5JaNTZwVkLclSYvCWM1vE1iYzRL85VFZ9gc5DT5m4y6NAon
4CR2P4DX7czlWeUdkt6SqqtdDE1qif2Gsv8HKg9rh4U/OCxte/b8NkQ/1n3xihwaPxu/qIfhFo1J
1e+8Vtr5ZnLMjt8p69vrNpnLEwkcYuOv+smyqJe8ynlPgsvsoVPrUU7mvPEnRKOTeMhUcFuQzUgA
TCcWon19dad8v99JfDdbSuBy0yWGt5eBbD7JlMK1J8xseRYmBMvYI1Hh3VU1678A7yB5HhXe3tpY
rhDUDvcN3xizUEZXmOvMFyuBKkzkiM121FqPCMT586i71TgIGcKlMVJHHhLlGpthBOu/zbmmeF27
aTFPpdctcVdVGdETGTLzqKgb+x6oY0l6RcoHWmtwmxSyvybuEXW0npOb1JvXO5KwVxv8Y7fqGK9E
fU14V/fVnHUGpTwVR6bGI2+jeTp2GbqBxQIHnwhGLAYJH1FvrdzbviHtPfjMbkeV7RPFVrwW1TBh
NhOr2KvJEWfEO86rWjqqm7L0onxwu92cV2obZPndmgk4SPP8MetRHCSY9/ouHYDybBiABdOLACBZ
7Nsh8Tm0DU+f1r5X896ciuamX8blPAphuF6EidaEHKKIZFX7Ym5W8Tm7qzoYDJznazGAVGVpGTwk
Tl7pQ5iXS7VxSNl8zgKTB8YdavE+hV32UqICmGJY8u5V62eG9iNnGvS+8tO0/7QNydpAS4OLvwgr
K7f14hCuZ45V7l03TVPXZ87q3rhsC3Jjw75IQm3O0WNFS+AMZbzifh3yyFzMZNj35CiYO8tXnctO
0evCLzWeGfVAGBeXBLHEjFdbFX17cFg6SxXNtUU8VNMzetzOJHb4J5bprfUq51Y4h9YLciPu3cQn
ZjWr1dd5bvGA+VWV9xs5FWl2ZFO9WncToHgO13WBLUPnREMWdatXjNuVeUvLA5tmZpwQR/HhmEn1
1FlGPx09j5PmsZuqxCLlNuA17Xce3lQGLShHQ38BdMFrtp9QTTY12+4E1Ng9UNeqPdkZ4S3HtbeD
/jDlpYhWWBxIlsl3GM86oba2+4rfC3tFtPZLV0V2OqSbHmdyZBdN/n2pp/RoD0J+lBjuLj6S6T4x
BvcYLLV3l1WI/5pxzXdcHwOKowoQbHoEJhlNGG6C2cjuZmsqn/IUoZifxdyWx4BEn43MMA8VBuZn
6RvPdWncEpq7YxPvHRMbNGR3cQwXqrnltUFAT037ylLgFf5Ou/VGEtKairtHEvLiK9E9jHk+NLHT
hDdST9Vr0wTvCcuig+NNL6zoO/Z1fr8ZnUbcWQmU5cT0HsuKn7Nvq+cVase2SmCFJt0prNIwLkZ9
NyDg0W0rdoTFnIXsE35c+0lZyAectorwgr1oD0bXks9yu4adiM3GuV8a+62vwhMtQRKjKzcjo21Y
zg/fh8bbzs3C3D+80UvxJWHhBa5/nBH1u8ULl/qNrLW7rHHp7YzuvWzumkEe3Xr4VjDerLwFk3bl
HqZCvQGZPQZ4/qth3TiZH0+eBqnWkh5CzlNUZMaLVZsPEA922SRuxxBRJPFwbAL0dzNsvYj1cnNj
GerRKdc6Ks3qLnX0g1y7awFBGU+y0cdrO10T7HFOfOuO6N40aszhR2gxCenkSSbzcmUDTCVPg/K9
mbe5YVEYd9P92pSvaAa+0orrgy2To9fZS+x7tEM8hp7Z7i8vwTo/VN0PvGuR55GnFPAqs+1tOYw7
Dl90nKb3tRzWczaWhCeE0yZZlbMjZ28PFWSTlsEHSRDU5MsxsOy3S7pDPen8bcnUTBxYfiSdBMlg
8c1pausszPorA48jTD1cwLAJq8t01GqqF0KMzO3oTHuSqt6NhDQOYzUJ5fFyvZtM/F+L3Rx63oJt
Otz4rcPQeLLW98Hhdszrgp97qmJdj86RDTnPsunFo4dKo1H8yBb/EkFFb6jRiGqjSyXSuPzs0TA2
Q2ZGNgd6bIniPLNSD3wDlIwg6mZtgxpG70SYj/2A2/S5lu49IGPkJm5/n08ERfoB33LgHf0wPzIj
PQSgFVf+e9kSIMua/pEp+GHIFf0L3oDCejQp3c05vSnk/DJ3OnlGBbMtc3y71npjh/LZNqdNOwSn
bDKPTWvs87U/+Kt3QIBdsggh4tAvt6lW9d609HkakkOfLKcAvG6m5HNpmbEXlFvhpMc6rB+toFXM
Z8qTYDQrJie/gpBxQtW8N/OLAc14TpoR4/+Yf58dstVlt9p70xlOyVJv4Uo8kPqhDhATyZQzvC7y
M2fbwaiLePBJhOnvgtUIbievu2VoQr6bei1U/plQGK68ojfBIJMbVrDjlaknQWxK89Zni30OWzQ8
7H02fcaJUUy12BTZojdYh8I7resWb1idRq2pvC191Ms8CzuGW0K+up6xLCYDkTwZ1j5iB8/YZAhY
HUgBw/l0W1bmo6e6bYAas/DUdZAnT65kL6LD8GFMM4YUhsRxR67fLDqGGuG+mhDWMtI5ra1zEn4a
u5PcOnIwDkxz0EGW1haDxOOwct8ixuDdlmLD6M5rFzg7uTA8YsZxn9jjiUkWfTcjycOK1XFOjG1e
TKSLVfW+M/2dpUlOHRr3Y3WyV2WEJx9TD8MlHpTcF7Ej6xu7sOPeDGHZclwhxI9Szz/55boNqpCi
pj0WbKXSoDw4FwA8CNy+6a4q3UlUIPR0A8lTDhw2iQC2dpLPOu8ik9wzsmACqomBNcEyvRACgA4s
/aIamztW7RWvbGSYse86d5zXUd31IEOKjQ8VYluh6L22XPmQJOGurL3tMjyUrX8kaOTZtNbNtFYP
Fl84iW1kPdKt1dTogpLUkjvPJ2bMXFm8+4RzRSTPIOKdVo1thztKy+49yMhSWtKnXtOK59ADduKS
HOkakiRUsztMjfWdZGJ0tuuPoCeFaJR5VPReyTNNfpzn4ygkhuop96frVPCjq44KuvQesnYhybsI
tgq45M4wh47dWveJCeikpf4qi+yaYNPdIGbcLeuXvi3fRChjN2kpVlqPUUzdxKOh70iugk85nBeU
+Zqawx8JW22cl3lNhkiK/EtRydtJ9MS3qjOZVDc54U7XcILJ2EoYYvTSY/GVpFtvcd+W3rmVbn9T
L9YcXVxFnPhwHvtBHCkkXtom2JkNpfjYvDE8O85etU8uJBSJt/WYJPoK8rKJJYC5rmXQEmLzfE6T
ZjNUJMgF/DOkdM/XyAv9KKjzx8Cs3gLphBtExDul1RIJDOGxtN3T4NZiJ6zU3heE0JeCzEt3UhFq
7hF/VVYwRxXOmzNTUHZtqnelw0y7JiWeZuviokcysq2zOouZ5X2MXIJNHmp/rz11oB58k8ogOBP5
D8zbZENJ2saTCu+ronyukzHUryFtFKVs7izhOuzWstRlx7+aN4mHh93vuJiHoAINbj5WKqtKsTWC
dl5GA/Fib9sxTNFa7lYAzO3GamUPRI904geVBYu9w4uWN9hmVkn+XlI4z2vlsQ1wEwSfW0d74qlq
y6yKpy7rMlq4pn3rqdXLXc4Jq2i5dPLZ+ImeSFMe3B85WagPzTrph468TMkI0ph5zqme/Ih0Ms6I
tHRGxpmtsaqtl/btm7ZTpEltvxgNnVRQX5LaUbCthTYeOu22r+7qEo3bl03XxdaSLa9hoib6bKgz
+U6mjOHjIuOciHMYec/WTHxSpBKF4n2wte/F6VyvyQFyOJcxJAyNO6Il9q3bEz3rq2MRNh6iltm0
Z4JS1cj0vg6M/bw01VercIZ7HfTrrZhlinBSUPP+Qybw39qfXeff+kY1P4Z/v/y1b4To9nmaDf/7
33/60/+4LdtlafZfr9lgRRAB9Pn9367f+x95+dO27f+v2wzrLzzZmKwuCni0bIDg/+++zQj+wlB4
AbNjEULUYV6Wav9cuAnzLzZtbHmJaifXAJzj/9u3OX+xeUUUd0H8YN3y8eP/5xedfqc4LYkdrtUv
f/63eqzuGu5d9R//yw1/Fl8gtyDtGzkvCIcLy5Sl28/btgJ6VFLSVI9Vkg5Pc5KGZMCNa+ONT6Ri
mUwql9ajUPbMos6/joANrQeVjtbSo6bvBKWdDlNcqZ+YB2SS7LK2dZtPTvlwZC6bBPXrmvTAJ0PC
/IyrvJ77x27ofdYBSVjfTdZE3ivZXB9mnWRfgsxPSjoWJwiPY07iZ0QY1prFCfKCJWrFOv8IhyBh
tlR2WR0phJbtxpHBnF9JpyL0i4yJ8Wka16KLwHGM7maF/EjogG7kPZPm/timgf2dsfm0bLMeqeaG
L0XI28VsC/upEYaQrxY11HiTNqE48KKsvrpZRVZYNAzAN+Js0MuPrBbWPRFfvNtADmdfnc6oncgx
0+kqMHRC7EI48PMmUloao2HmudMVkye32wgvkCbnXu6u9wvjOPI9MeJZMUSCUbxY9FTtVQ5Wh9DI
ssVBvxWNXwU7z5pJqHHKVH8Zc4Jwzwuoj3Zrsih/KTskmJd1p6SiaFkJxDrFsHpciWzLji6x2sO1
HZCa+FEJVfivtp0L6tQuM9CbLn3mEaNHhnjUedMSRghlWMAQ8+muOw44qWLR2kRrFMJNq3ghXbIG
wiC6z8RPx3w32mV7VbnU//HK7OMm9JR0eC+TV0xxYA9PrG6qKrZXBLdxO5jNekPW8fLkOzMryWSe
Teebb82pE9skswYkUIs0PbP6AZ3kQmyQm7EvqG18q8uYdYxkZUerU8NV8Yex4Dt3Bf+wOWTjLRdd
V9tGEhsVy3nVPb3ByCyidmrhbQsx1m99UFpsUqn3vchXFvWSMmX4UtcJYwpBUO1Rp+FqRKnhpw4z
qZEgiw6hYxBdcv/k3hLcFLGbKVozzzeCT+aT3HRlWPZ+zLpjXBBtwpqIyowhztmh0AMU5K/hXZLq
9b2dtVJsjxJG7eQMUfQ1eX4J8W2d+WtgWPOD6GmKVDsbQxR4aZ5Hk7QStMijSZLnYtsSqjrMwPdC
hCvscOLhXvJuoNcOrJlyzEn5N7p2ojo3qvp+wsbPtKJR8nvRWawumkrnH+mcO4+LDjQL1amfD+Wk
DCfqVVjw+AC12KvcT8HGtkH7Qxc9CPsc4eqzkRXVC/9P/6418z7b+tM4PEriZCFHFjVJdMLOLCLY
a7aWqgPJEM+Ok46btgint8L2siVaRd9S8uhyZHCatdYPOt/moYaNnsa9ciwdmfTDXrRIPXxJF49t
iasGt9iVQpIcMi5deWPMPevmsRjUN7n65m2pKJw3S+eQbcu+wLvRc0EV04POxPhTKQIyR6OHxNf7
yXsFTMTYEngI/K5zhuJsierCQISlw8yK/TvXAqFDEluQe06eXy9vplbDhz37BJQCDHFuULzw9q6D
Fdm4KTNXY3kwmWeIonVwG9VlcGR4NlwxwDM/yrCebIL5fJ+1kdlU93yoU8Qlsx7GcI3wbwFn5F8s
PJ7cdGLozqr1vY9m6dBQjVBLUD7jMXhRY5jdqC5pHwk0JZC8Wfz6OWVV/uAnjn2emw6duMEkZ9f4
+YBJsMrGV2Z/MAXrlHr21NIfqF2llPtWFoPPRrAzEnLa0QXcj7IyZn7jarnIZkkh4Wwwu2uCOVoW
bGZp3HS2LxugudX4WJETrwmGA7Mx1u0lh9YdqjO/d9MD+s0IyuajwjLqQ2EUMVSovrp22YK/jX1Q
v3RG1Yu4UhOIRiIhTI23vez01hVFftXSd8nYk5xFceo1NhKHBqgRPbmVfhjwNhBfK/jyCD+M/psE
Sb1c+aPPpCDsi/L7jGZ7jrw1SW7IC+csZX9KTtXIWIkFjcdOouGnZlnfFCutW5Z9s/yZ6lfLCfIc
XUQ9xjS7oo3IfvSsjUUktI/XNQn2FlxJFuSwDsl87y35w2q98c0ujJR1navQYaepGRK7jhPoCY0o
Wt8hSynNjZbFn6pshoVlAL4oIo3AfaZXth+4UwgGQjhvf4ZJo3tyYevsNU1L+4nYL02n6LB0LfNF
MppWpHlbEgZsVMgu+aANZCZkKbt606W7+HvhNEsRjW7LbTXn3vjSc5lY+68+kaDDQjPPpZbBt0Fl
9X4MZdlsA4TVCByI/W1i3gfQw4u2D53Lf3bZ3QZ+y4CZxD/uIFXpU7MYId40I7fukJjk3SZxDHoe
hxCH29rOqwbWdJYZDC4qm8xxw2THVEs73ISoNLJorMwU8otdt7R8Le/BGY7kGg+cnyrWQbDkGzLE
9bn1hoZubg1ml89d+XlURZ1L51cCBVLM8zQskNJ79VXfn8oxcX8Ir2dTVwvK/0NL1hRB4k7SMBcQ
g+52lamraSO9YZ33QV0OYj8gd1XXY+PA0KjD1n4WRWd8V/VaPLEmoulcIZ9A+iB0WVNgWIIH30lq
HYuB1OOzKFOfJGDkVRkqCGU8VdXEYzAvlctXVZcXakqbYTAcDTP5aliVNUW1bbnvCRspuHkD/wC2
KGl9pG1PY2DBzmLDDszqPnE68YP84+JBDLn/vW/rmW5CJfJH1mgJHbHxIWyyx5jPrSAKzW/t8Vtg
rgEzAXZ0d+xRLPpCX5But66Y7Pjah0nh6lHrVaos+S1wViONJ1u5WzFaPG1JUfXhDmEU7F/UWMXN
0IyD5tsMuHEmAuK/Ob5BFsZoeYPeWrPj82ISWfuulCbIVdtD+A1LvbwagEa+8NbzizN3fqLZ16/D
dZYCYduXjRtWZ9g4zrjvZT3TkoTrZyh6kn/b8CIprkvv1iaokIFn3SswlDgnC6YUyvnehr3jRfiB
5ltSY9S8cTn3Am7qS5Q6gv4K9YBYEHmMbCkfhzFwm9OYiTbcN8YAvMY0UxdWddnfksCxtGxkGrar
CMjETUGy9nWbr7TtY8VeIqo8AagJrbrgbZBpGjZarOHNSqzg3DfF9Jy3vg5YTNYMl6qVBXzNHUMZ
OvntXS8pHTYceLUX82d9VkTWvZFODhcMN5U+W9QUPlVWDcHG02EABj3ndYl9P7S+VHrh0RjD0bgq
ZrBWsUMM0nsf8kud+lq0xxmgxLs/9P1DWs9IpacBiSTliwoeO+iuOdgsi569cYzM47nqlzVK59bZ
aR8lwJlrrZ9F74Q/wqXua7ZxnmNu7XmR495xRnr/mlzor24xIslaByPnJZAM1gmyqX5LFygAFFNt
/dRxzjy6w7CyR66dINY2oZnbEmHWoTTMLdRWf7wI0byjOVjld7tNi6cR5595kPbwf9g7j+Q4smxN
b6XtjboHTnMtBj3o8NABEVAEiYkbCAKutfYd9aBX8TbWn4OVSdALEWEZs2f2rKxqkFm4cf3Kc8/5
hfDYYVb36OSytdNLkgt2BSMim3GXg86D0kSVD72ZduvWKrXEtHbjndQFBpGkawqvQaYTG2R5RE0k
NKn8kKSMAMtBUS9Wnh4CceqS0sOzs5XAcmmond6iMQtqMMHB+sJsC7cjieVQ/yDrIYO3qaG+zCLd
ceIlyKZiqXh5pS+1Ms20GULj4b6Qa7jlvKgbY6ZRjUqB7PgUD8IGPp4d5yZ3xvsb8r+f0/8x2tUe
fk3PXpP//H/Jx0f0+P//BVlVvvA8HbnEIIHxvjVHwOgvyCqvZFR5eEEjYgI3CIw9f/TXE1r+giQj
sn08pEG18s79+wmtf0FHD1MSrBehUIxUvH/yhIYQwRP5AwR8/AkVnrOGAZM4ql1PAKtyHzoNlVtO
YUIQf9VohYlbvKTkUrLEapB8sEn1Gw0tgtuQ5YTIJtYIbfqKIyp55LAtuxc1ljjEPFJ3FOEyoN22
1jlUQUuTooEdCUESzdskJ3mbD7msLQqELqVZEkudMJcTU7qHLaejWwuRchG2Lu7TWWTmwPK6gsIJ
kgkAPsJWHVSqBCl6rGJLk+vBc/rUxpQnD2aGFrXpLtVSHxJEXbj1hqBX9vZcj9yKWRWE5NF0NxRt
Q/BMsraG6D3KnhvWdmnFurkt25ZKfkZmjZRvVQAcI/5ZdlJWRLgw0PmZ06n9jlpuE89SWQ/An4HX
fcsNP7itAf7pC5rAh77OZfRQXPa+t8wVNb/nBQfWIlcL58HxSqR2C63jDYXGrEpEVxblnWypmWD3
bkXKgGtCcAgz0vbZzwvgUwBSoZh2eH4l1H4HrmhfLaU3ygxFDYqpBtKujabvK9gBarrgjeAS2tR1
Z17HeLCptqQ5Jk8Wh/NxSYSe/7BCgsdZEpZyT963h6EiZHX2tcqVGAZdLSFVEqmNqy4Q0UmvEtie
eGNA8tNAXTWc7m5rJjz6o97pF3JRlvJKxgQA4I1ARoM0n2M8BXndXvqBXL8CnpOjnVYEeXUNUCQA
xyQX2K9wskf9xsrhsa3rJgYGo/Dq9ZHLEMWAEE4dA87aM3A4qdGnWSVm7bz1jtDJq44R/QbGodIo
b3nxU6ppLa9si2qMSTUmN7qHFi5+NCNhoPirSq7I4Ay+gdJi6JdOYMcNGdRZpTbxXusMJ1l4qRV8
H3q5bGZGiEf1rPaaVuOVXSlPaZ8Zz4EM5Q+bFSXfY17ZiDO50jVgEpYJOgRgGdd5DrokRtek0S/M
RsuiuYh7J84ZcoiEn0PwQto0D1PD5v09IgDRIHGu3ZhKh60Yy6TvkHXU5dx8EZ0kfiBzVN/VjZJa
y94MXWOW4hYaz6KuM38GTak+Bi1YMVvmYejPnKz3fohSzWNn1OS3LWCYITZmTSfbViMl35pBVr6F
eQBcJIJ5I14KWaesK5QA38CGezvUQN2fSd7LtxWx3HPVKA5hGZmFH+i+KyQQs+K7XDf5tvQLCKWO
nnwXlb7M10rQuNLI3nD7JXrscrAorKTbinopgJcEjhYDmhXd3pxXvOdZl+zHFmRh6n83Ur1HQ9Pp
gJX4hQz61XSxYZulTQOvWkBrCsFgMcBKEAcL/tQUIDpTaMrrxpYkP+MRbIEyNHiD2RoSnwibalK0
94tEQUpeUWJvnkm69yP1zOabYvrVAxUV986rLR8tMq+Q2dFmX7/q71NdSXl55catvGd2E5YOikox
4tk/8IOt4jnBY/FDCHI+qoCdI7E0lMaaFa0gWLZZGtqr2ytVMveKlA3uIa9Pfr7xpadKSatdReUp
xF9JpSrima5j0GHXsJYhV71vt5Sf7n2xIvOjC7CtLsgyeiR3KGtbc0jXmJFxZHUMHjFhf21WnRIP
S3D3RbSoAWB7BMWl4fv7ZMx/CEEaXpei7vOQjsDyLFug0z+g4/GuQ7wS3rqQgjBaDq4bXxKxqfoF
sFQKQGpWAE3XEym49XMrlZZaL0Gm1eEg1RslR0FgFqeZpCwgncsEuHWU4iOplqNjH3Alc1k0MmBw
x5X0h1jKUotuBZKeP5BtGP3CDdPbCP6I8cnLhudY5pumt2L9F9JjJshS/wIIQP6u5IWYLeSI022N
Fla6t9KMeCo0Y9ikaSWAYw29qL72Mh1YcwjyAFGQVtARSxXkXJlpVlM986KVk8Wg5UrCv0RAmJpQ
4olUpMPswYdb8uQ6gfNVJnzas9TZLA7JlLfW6L0rrlwf9A+IROkCbxjtF4v/v2Ok/5BkmFCHg6Tt
c0K1oX/9I056/5tfgZJgfEFAUiMewWIQHjnaFX9FSoL1RYTWg3kOtE1UvN4rCv+KlAzpC6rm/CEK
sgZMnlEWoeSd5/3v/zDEL/iqjZIisEC1fxIlGWMd4XeQhGyxqBBuSRKTL0riv8kp+aqblbkADCnW
B55IaPO6m6CR1GWpY4rkRY6BJm/jY9tUCEXNMYxS246S8pyHKDry0Vpg6XN6OYoBsiZn+8/IxSOJ
JqgeQCF49f4jeE89slPfaJ8iyfONJWlY8PNdIFJa7SSRSyOQ3RogiIbrYp0O4iyTM2VPmbV7k3b5
MOs7KQKGBaLHgg/jrwayv7jEq1nyHAzVQNzkBPVdpY3aj73g29yG4kOrkhtfQdCId60gDsUcCFi/
LInTckS4w1ZZxEXpbVtdC17kdgCNpZexHZD23mYIjjZ2r2f1V7i4Ujz33DwnA9uiby2LUrRKrOre
SvwYnDuyucBhxA04LRAwEiilRSwqIWhxQXqWC8nqZ3FNMqDPS/m5Qzr2KTGbbJ22KrhiKvzrf/5U
+S9X06P6dXh/zZ6L//y//p+7iz/4tbm0cSvI6DPggWdBwLbYJb9eIfwbBXIcNvHvhu66yr/519aC
G4d8OOU/OL8Q6uWRbfevrSVrX3h4IGyBxgUeEdQH/8n2mgpgwekbbYuw5x25c6RnJm8QTdAUGEiY
6OqeWWPSFL+lceA/B6JpXAy5EIHsA8kD5lRdJU7nrus015eyV6A00MMQglipbj6M3b9KjR9Li+/S
gL93vPHeJegtyDxyEOny1DYAphd3e0euUMiGurb9oLa2VgGEYBGldUN6wneeBTVvPBJ7YLqGLMpn
eeZjvMkmuww0Cmtar6h7M89+6L7Vk3NslTsHDe0a3FWrfpXiHkixqwrf6xBMJpUFmVsH23FKMNfS
kHXfilClaN+Ryv0quyoPFaMRVr1R+egn+kIB0kbXqe1XrgN0AlvRu37Q0gUBbmuXegj+O0p4Ss7q
hi0EyjQEwYHB6SuIyEqdSaJaBCSUKQhS+XXJWIajr3lj9fpTP2K7Y0EEIHV8VMcj/MM5+mtUFc5k
OPn8gKlPiMBmNaA/R1gFe6FeSDGQJb66x4WANxdsHMG5hK0mAfxqomahlE9JbK4M7zZvyIOILgWC
O6dYYh4yhn+UfBAcJu9Uk/DgH/uUp5yQ3A4FwlwFyonc3fHuj8twuibYEaOHpYqryNSMHJO+CrpI
WVC0dV2MoECQSqGfnOAPfzZGqPVaCuJrqIJPNdElY/C9GDrKHC6WuiABli4S5wbgRmTET4MBQyTK
/fRX6uagN4vMNv/z26j0K2QAND4PEbqpCrmrFCU5qorjH2rKIlNj8aKN+wqzDF/snjU5UF7ZxQHo
f8lNb9RY0QGWB6L3kqVQ5DS/Ty8iRZX3NV7KItBbT7gQAzl4DADiPXg9z9a8wPCiA18EDdykQnl8
bmRABf/2ARxvpFlMmbBiSrvmZBlIJYbFHNeDDt5tW9laCE9xGJCNkzF8WRa1ogPrdoylLtagaHqF
DSiSTkgls9topdfamgBSvNPTnBR6Vq6x4ArncauZK3KwWy6+mziqGnJnKQqWsmZcSqnQXrcAJ1Z6
Jt5WQ59c41WJrR8othMf+CfUga2jgZrg8AYzoY6GDuP3f1D00hpBoduID6JnWqzlotjkvtnYrqy+
oas2Nw04I8eHdBTJ+GO584voAOMkhEEtNnvjQv3wi1EojORRfjErinuqevGs55CCN7RNoUgsjv+Y
9G8LkF8DL0IAZJqAOqaSFmmICVmpFvlcAxQbVRrefaJvgA8EnR/EiKblQA5m6R5tTcBiYMXejnfg
/USffC53GXA2WWQZydOzqaYwh+e2m8/Jabvk/WOVGk3sbCJjcHiDas7cg3WxqJPCoLyZ48ei5Jw0
GkKfZV00lO0bYyM2wNhTo1pawAeGJuwXPNDIAYdYackePmG4x3kzqNdjGdajNkESfm6VeWm7kahR
PbtRTep6VYvaTpyEiGnomrZoG8u9LQPBvG+8OgEsloULIyhiyj2coVrn9VTKKjN9kHxMmTvODq/V
wG0Jgb7pqij96nt5vZXSrAFeyNR1IWWY9+H7R++a/3IB1ehufziiwt3U/R+78X/+5+3/Wfyvj/ld
Lq+/QiuEIr+gycx/YOwDSBl1oX6FVihBkfwVRz1UzgLz/a3zV2glfyHhiuMFchgKXkkqf/RXaCV/
wQwC4TyqcKgJ8Hf/JLT6U4yCZ7OKEyTZ3fE0+bB3RdeLUdBqEFzXcNYZtlYS2bIw/zAc+19742OQ
dKjx8eD40DimMlCR5FbctXCY9Lr8mmFh01inlD//vG5/93382Y/NGxR9kfcWd5YBRF6YOZSOj3f8
zyv2d8vjL35o2QQnJSPFIe5G980IcGuDZ18wpKu+Azws2H7zevyHDn3C+J788EMJGCPZGfihwryU
CpTw8xNfcGjoWTcfG05reZCROxR3tSzMOlllUjmIzOGEWsqhfo+H9Id+w4BvhDYfBwjAcfZgZM/H
x2MikvZ75CeBnxCgFitCjtlJ6rBUFXdruSk+XAIlvnTNPX1dh7hcdZ2tEN6TyNkbSLmbhKGWll10
lnbtwvMWIhNDtuoSlaGZLG51PUWgoM3Wx/v450X7dxenYuHUzczGSEVx12nBtx5p4Szw5kP4Zqnx
VtKaE1HegRGeviukqJEq2AziTkqeUMHgeb843v0DK0Od7Hg3EYoSEqa4M8SvPfBfvVvG5okA+MC+
mYakbpd2FcGHuItrZQGL2hhSO5BeDO9aLKAFpyc+wRhX8e+r+PcUjN/2Yfm5+HEbaTSIO0151bty
BxvXFkp/0QN1BhcdryLB3Cp4WElptE1FbelK9UMcouMRWjYG7Iu2F+dI9c4R5FoB8VkKxnCd6968
8Mm/au4SqPbCV5E4cNo5NSiX7GCx7kQLlk60aEZPJ5MSsiqsCkhdShOR0P3a9Y8Z5Qmv03ZOdpn0
VIaAa2mNd9WLyXUNasXMh2WKwEFYdyC4ANSYGkmabZrKyygPF8gpLIyQMm8tzn1Z35QigJOwvRLq
pwbaj178TKF9NSgmqIWOzsjPboDVQJ1iMIDLq7fBoACnLm7OWyeTMzBpAw034ECEKnCXF09qcEEQ
e+J0elfa/GwCJ+deEDRFXEfsIRCT0BbjGUxKfxa3BgDLYI0hQl+VC1fd+0DGoWEss0RbKFQHWt/b
ZaRhNaVHSVe4Vwp3bVb1NrSSbc9dNhfcABmV5sRC+/PN8HudTU7RpHTzOitYzzCyFy2sTEiQRf8k
+b2dFt+GwZyFoB1OjPefAe7vH5ucqWzLbpCEStwppvPYB9KyNPd6WdiOqBC/CZs+epUCg62lXVd6
RSAnSoSgxk7xK3xGcYSpUJ6oxUeUxsgapph4suALSQNvhOyIQm48ytaGE9uUEe3Gh2Eno1IdbC0l
nxnqdzJxMw9khlTKtpa9geCZFQ2AIHCh4LFmIRXQhLqf3IFo0in0iXet9DVNL0dWiO7cm+FryoM6
xhv4+HgcOgAnN4EjmEBTY8ZeBmMWiJ1Nhfh4yxPFur9HeuqBlEqgi2JBYlph4KObZteJPBMRd4bH
F0qLDokhqeDeT1C5ecJ3zgD81qNiI9e9jYI3+LvHzkAQRtK4XqSLwL9JdNeuAeCCCz3lYH7g+6dJ
BBB8yHvqVr/zq37tqtxmwsvx7z9wgU39VS1yVE6WyFwt3gU6wgsBQJzyM87XUiydiA8OXDJTuydA
TgEEGi6ZSuDG/tq0z4rwerz3h8ZlcvaHWYypds+6QKQhb9a9duLCPTQqk/Mui7IEoiTt6hwjDkwv
qYQhWmzMylurxd3xzh8aF+XPi0uPkhKzR36kdfapfhXkL3pwQob00LhMzipAg/qQur248wqsJdY4
Shzv8pjg/eyynepJ51ZuGmLTieDxPDsOClKrFfQvTHtESEiBuTH870VJ7qR48AOMPRx0dtX7tsJp
G3ilL5TI+AAdAG3VFuG6afzRxBeqVDzXUIuh1LFssPYUkLTIAXuAid/49b70u5vGuJIpnpfxc4kx
pdBvKg10fbbx3YUlLjP3UXWDEzHdocGbHDZCY3Rx7xgERYWAMMiysITzWn5PR30IVfSsLwvfj8dH
yi1YXgUToOPzcmC9vqdQPzSceU4UY8407GIg9m0bLsXGW3j6DWwUKrriqdn/fPKnTtZ5NQz48IYc
ld4KCl+hntgIh3o/eRqirhCw4wgAQl8Gi3wxBI9D/9a79SyMT4n5H5jUsez4MUqkKFxpfuAMu8h9
qaWdkyf28aE/1PD4zz8OfVBkED64qWEIwKfOsxNTeuB0eI+WPrQL2JTKjCMPAAezpS61+Hx414J7
4kw+1OvJAaFA80bfhuGIKx+YBZJS1onxONTvSeQCWspJoZgMu9S5K0thpjpE4W16YlQOLZXJ3iQb
6KpFXxDsk/43wvtO3OMAbMPBmMntz+MzeuALRmrbxxklxRvXiJryG8W6Uh8MMGnobZ/4gAMDPzVP
9tOoqHvo+6SQAJQsoDYc7/ShdscB+7BcvKGJK5NC865+HqVfT4VHh5qdbM2sMgWAHdqwa0W48hgC
z8/r7mQ7dhbQ1CKiu5UKVk+6K/UTN9+hyRs/5MM4CDJkvHps2HWvG/FG4g2m/EJjHCx7HBqLyX0d
1b3fgvAadnDVBdxu09vzxkL+s8uyRZI2GKcOlU5lWGvaiZ14qL/TnRgP0BSzsb/eCpJvvTivu5Mt
iGt0WeQ5zYb+pa/YzbA6q92RAPpx5sKcILEoaTd2bzrlKW9fz2t3zE98WBFoqPkOgFpOfuO5Cy+9
oDhvfMXJlkNJKcehhTPU7OaqC1TrzIGY7LnI9QYnQsRnp+p38nBXnXrAjv365J09NVL3YJcmRsVA
BNmNHlY3dRmTCXPnYmFuOkhv5w33ZAO6lef4OF+hqoIySU/Zp3PPO+JGZMHHiYTklzdDmYm7wUNa
YtN1592F4mT/YYACqS9UWNDROsXk1zpvo0yl62sB8dZcpd2eR0NtV+55UeRUGFsZpFxQQs6LNt4m
6tI579EgTYuFbRVL9ZBb3Q7pdS1Zwy44viI+T5xIU7cP00tSM08Zh8F6bos3tY5WfV3ailPOreKe
4tnSr/bHf+rzI096p35/2OshoqROUxgD72RSSfW9lPw43vDn14pkTfZknLeZUWXsSTFDn0IUV3LP
NaAtj7d+qNvjr37sNsZgkYjI3K6TdVuKVNt7Oq/hyWYMsDTPEoOhb5CrMNbOKf/3Qx2ebMUq0XMw
NSbBKRi2Qb72z+3wZC/2iqxDsKdhNdsr8aauf1Uc/+HdLY1Qpo8jXCh1HEAKHO/CXVTDoOqDE6v7
0MqYXIeF6paIGzHEFsh8g4dtLe8T99RpOmFc/JWewprzz46LBnx6cwzApOCp7FHuwh/Rq5d9A91C
MhaW9pCiMZzDWncFCNMwsV3pNpJWmEMq0N2lXlz7vnviWyfa/L97M7lL/dpPBaWgNxDAbGcU5obD
1UnbGnCQxc6oApQUjNuuOWUkdWChTX0bm9TnF+Ko3zmRt0d27Lo4cegfmLZRieLjguiaQvOyiC8x
6lUghUheX3vBKfjFocYn+7kqKV3V42qrFMnG3xzRzTuky07MwgR+83sWJrs6Ar5alIXc7SBFIMEC
8zJ3l4mOrGf65JQIu1nJzJWFrdzXO12SZzGCRxlima3qzqpsJHbJy1Tyr9Dxm6NLNEMJcltBKTjr
zJliahBcKfWRiE0AAAoz2CDMclYAAMZkMmeDkUcEK5w6vS2lm8Q4cfwemq7J4aCiPQ0fj3Z9aQuz
fKYCDEfr88R4vKdH/j3u+jcvlDxA21sfz7S2jDBjipZhb4uoDIcZFCR5WHWB8mYFj6BAFkHzIzHu
VXmltUxTos+T/GfUqrtGXfbZozrEi7IM53ocrjLgO8Gg2VB3N1n5VRNuj8/euP4/6awxOW8KMSit
EhDXLhPR8fBvyhYKr1TZQDHPm8Wp9x7lnjovFbHfpSoqgtFbX513xhuTeDzStMzzxaTfidT2eJic
97SWjMlRMUhp6PYZWbuWOomAVlSvF2eF+gDF/1zRcGQ6OF+Mdp/utBCnhROzeODYNCYnhCJpCKnW
EgfQqKeE9ZYJ6+74AjnUtPJnl9G5wDsaVuxOp+iJxvDjec3KfzZrNapQ6lD7d0M5l/fuKXO9Q72d
bG2Bmm8PXLLftdhRXJ3d7OTSt4KwatAl6HbN/eA3P7KofDk+DAeOoqlxbaahAVlUFFqbYh0I3zsT
XwIlOuvhQLHuzzGug8zXvLbrd0JkUzMszgsy9cm+a+C6VWlCs5hEkMDNz+ztZNt1TuUyfTSLEd8t
Si3HB/jAgtAnO64VBR/OEgsi8faaYTxFAtC6401r4+x/cnZOEemFjlPA+65zSkC+zXeLq1mr7Dx1
lvqwEUYmWuneiEGBR4EGXRvlz8paeOZr6SR2lWZYqdwJQrZM051l3rBwbeTOffk+LB519JV7fELK
oMceM5n5Q77pgm6RBC9tIWw0qV+bzlqrb6t2q5vrzNo4gYmCR60vIgQ+kBSwe4hOor6IqxKtBNC2
ItxCT4Im9lCI346PwKHBnZwNFbonqDq3/U6FsaijQDM/3u4E8/93xDMymz9GazBdfGh0Ir4S4Gp0
486Fvxa+uxF8c4Qb0f8ZRa9CfJe3j1rz5BL+HP/dQ98zOT28TqycJOelbQqLJFmr/QmPq0PtTo6P
0G8xrrQEMg7PTbruz7xNsCWajBKadw66x7vwbdSEaE6ERwdCgqmtIDee1EfjrDrBo04wFw23uv7i
tOcV96Up7BBioqubCt1Ona94nPjqiVTweP58sh21yQGiQ2HSZQyVKG0ns0Z0+K8CmRQhmu9NfCoY
PzCV2uQ8saJKIQInCSg1K7eBVXtiyR+4CLTx9z6kBHIDJnChjnMZr/CnQiDVQuzqVHHpUK8nGzXs
zTrWQ3qdAuBIN222Ob5h3pH/n435ZKM6UQamrEK4PXUuJFe5kfut26pzp78XvQdMb1aDirVEoy2j
NNj70mjAcSVZwtKHZRzADUYWfq2p/RYRIkTCw0We1XMxNW4kPF4FgVdKhmDKa52tC/9elLx5IqGm
QwFocIt5FHb28c+Q3nOin33HZOerjdSg+cyrPi71OfbfizpT0fzV7Db/GTgSpFJcDvAmUfDH8kRz
EWv5bEAfJuw2DdZaWm1sOqL9srhqEEZBwWOOFswSrt465GIvdMSPBsA8Lig1da4A3UI2+EJPLjpN
tVN8DlAsWljSQ6f+VOQAzM03IxPuVKmBIxdfp+EPsfpq1PKi7NKZBw8H/ZGlkhSLBGn+Xn3J/Au4
FCBa9GWV7j3vEW9CU0V3uxmw9wUfpm0SkT0x3DQRnayAyFsBEgMS4tEPShbPi+45gm/fiN+hA6FW
W1GKRwpUhlXcq+g0l7Zpot+FCpi2NzA8d0JjpYWoqJrOvI0Wg/jg9KYdIweAN+yVbn41lYswtWZ9
jz5Sby2wtxMc0/YCcW8Gut3paJSh5JPGb6KOVVnwhIvEvkQAELT8eWfu1GNtUB03zbWxyqLYVMia
U2SYCRfh77tpSoKhqGxGRkusnWX3qXlh/kwvCndm4s4xLDNp7YYbJz2xvQ4cCspkd/ma64Eo5CXp
RNumdmaltxoVYo4v+nfQ5ydrfortaCTsPCyTDxEFRJWKZ1Sf/P4tUi6y6D5KN1aNaP5Nha2TZbyU
7l2atRiL3AnhMtbaWf4uEF9g7oKognrJo2ltRvmdWNdrTyL1gCy/mcG6Nm8LN/3qFcsoQqe91Jex
LNkyiGoBs58sxPRq2wKvw5cmQT3WaueqvPWCr75xk7irylgJ2Snc4YEzUJlcwhXGlU4PeXVn4X7h
YL3R3JwYyM/vnSnKA+VOH44/4xhbtt/vi+b+eLsHZv897PxwJQyeLvn5mFgxy4ug2HbBWuhOYHXH
COGTqZ/CmIGHI6mEVuCuQcvSDX/mmHklFWorXrBsOLF7Pd+2pj8//iEHAoopnNlRwrTHFqLbhc5e
K++L8FLFx6hqTnzMoeYn7xETnQc0SLiDHHRdCsFfZP1Tafm23gYntsqByGIKbS7rRgzrMWIRk52a
xDPL3DjllqWrhye+4cDiVCdhhZxUQh1VXNA81ZR6GbWL40N/qN3xn39YQ1LkR0qY0S668R2WZ9WJ
G/NQu5OAolXQr1F0Mp56uOlE29VOPAIPzeXkxEuyrJASlHB3JFTnRpEAn47tUt2jCXsKO3Vo7U+u
+kKA62qO5dY2R1kWU52rImxniohtPCkwsR8Bx6cCi0PDNDlzUrQehSQgRdVViS3X5gqg2XmnzhTH
ilRomqhe2e/M3nb9XXCq2nhgrU+hp+iQKvgOURX0q/ISxaYNopJ2XkuMTrQVBXV+fGG+32GfHEFT
IKqe+lUTyZxuhnKRCPBUlAvLyO1B3A9pZfdRusqsH1W/RyOGy3WtqN1MLK+1Bk1XVAwCNOmrfukU
EqL8+bwV/FXhW3aXDfdZ/pCo1WrwA7SSX8P4UkAxQPCLJXqmpm4uj/f/UJZ3inLt9C7B/4adlVTf
oh6OHyoHyK7iDNGgJv8DKX3CHKw1KTLk2U3mXEf6jWH+KBCFy7nqghjUMeK/coj7Ank1AUpgEywr
F21070YKv8b9PDZOncAHrhJlcrx0nYDtZ0XBUcUhspo3KyU4Lwk7RSKanhQI9XhJucUPFPfxvahP
HLoH9s4UfehU8OK8fFwg5kuS7oX2+/GZkw5AwCG+/nkoDpXo1YPFA7egWCIX6cwtbjFSiKXrIiFP
1rtPLhWBKHu6gb6MwrYByTP7KrlPyqgiLgd2TrLDGMSVKvu227/h1ToTg29Rm9uwBoCpfZdwaY2i
RZmvIPqiyYNymtHYcqUtGkOd6S6S+y7Ekq5/dYSLqNh5wYUY30oZZgu7LLkczfC0XdW/VgWKn0tJ
+K6Hd/6wF8rSX0bVfSmCPheF/tKU3FujMFnpCOSEqGanw7bQv/fttRsGc818qoqLQp+7zWMCH9x2
PGsxZOUiHt6M6latClRcLwe9neGFIosqiHfNzhFJQl5l5inlpVeJQOHujf7ez/Zye5/jC1fX89rd
i8ndkFzkzkYUrsJk7cYXWX7d53eButOV7YAJoze4c8PbBeiuWe11iLzOUDyE6i5TfpZ4OerS1u+d
FaYic7P8GaG9KarGtZmXjz2kJ09/9Fp8e4Ubuq7WP4/P/KEVNdkFjau0eSoSqEEsCaorXzhzD4y/
9+GSVWPditOOdlsZMsrlcOoonigi/P3UmGJCc8ggmHd1NCw6S8qiM6HGLcu5cWMBWeKHSJor4bfg
8buz1IYLwfguaC+IsKLYvrHMR91/1br4Fm26G01YYwSz9ow7KSiWGq/TFNVurCHPG9fJpe2IVZv5
SBJAfYpnmrET3RNbdUxUf3JHvBdEPwxsPvhKEMCM2Q0RQmv+3MtXTfegdNsGhXnO9/O6P7mk/VwJ
66KsiN9z6udz3idntTvFlZp6kqgo2PLgCC8CYx418+PtHso7TzGlIeZ+vwA2DezUIkgWlvHs4XPG
lYIj0LyWbjv3RTFe8n6bIQs0lPW8Tbdx0i8LHJjQ8cpLtPWQn/YxQ5WGH0V/RUojMrvRqxFW01xN
roTyStFhEC0qLKhwfF348ptsBeskfsW9ZFMnyVWGKFEkbbHZtR1zWLp+g877Q4kOrbOo6kvDvdaU
Kw2zUU07b6akSaRv6UIvxQ5v+jy/DaULlDHObHhyIwQNDsOqywqW5IX+gur/8Zk6cOBIkwNHQUJD
iMcchIgLrad/w67wzLU1OXJ6M8qEWnAolrwICP12RnEC9HogUnjPyH/Ycgn26QjC9yA+zBQ5FRxi
9PsGpe3jA/I+U5/saEn+86jEZUcRPU3lKSjkM0w4d2oLmSoSZbJS1dJVXpGgs52kwzW2UGZxiCRo
JeL5nCPcnMlczcKTkfivliCed3a/Z3k+fC82p1YMyaHfxXr1U3n0FPXn8U89NPeTU8VtnRAhiXYA
uY5n0lw+FcodaHcKm3VN2c+UgnZrwllv7r2e1d2pjoePblkfhOBjZP2xELdngpKlKWg2VWI9F1Ch
ZHyxGVrWJ2sf4zh+spLEyZZtRJScvZoOVw6wCmOYWfqDGSuzLLkI8Yx1m7ek52GBT1gu2Kp3QyIT
j0WYo91tYr54AeanbQ/fV75OA1go0besb+5aaJRV5My5ZZwYRp+06kxpJlbpugT01nwb5Ksh3WPT
HkXrWloh1G4r1XVbflNccXPeREzOjEDGLzzPGDD1SckwMj/vKBqlKT7GKGXfBYM/MFxCeO02K7E8
sX8OPBenIF2vUQLsWBXq+Op1q/XhDIFT6owBZR0TjXnvvN00xey6rdLXkPE4lmTcWZBOKY3788Z7
kg5Iy0FD3mfcT926LucI1p/X7mT/I4vjDqlJu5J4UX9rT/EdPh9vcQra7RSldgejAd1e3Otwe5OU
GulD7S7S8u6cjotT+K6S4v0gujW5wSq+rEtSsPWJcO7zu0WconW1vEdfTqbvuvI9TwZ87y8K0zpx
tXx+LopTxK6iodZejo0P2qJGm/CULNmhTk/2o5ypboUkOud48F233iLKKYXhLc4b68mu9J1U61oE
E3c5bGzHVk91+tBgKH/udkMkbjZSUA/VUu3WSbY6r7uT27uz+kjUa7qL04wrXajuWbUacYrWHYSi
sFDE5szDEgXv1PzM/k72oDl0ZIJw3NkJ0lwusZ4/ASY9MLxTkG5vQOxUjICM88rZNw9nDa45PoI+
RCJ+rRUits39rrkoFqcEPw71dDxGPjTaIog6RNhRjT0l7XO8p+ahVid3r1MmvAGkrtu1WmYHIa7U
uBL+aKXaTtVyG8UlZgu7SpeWeK/ZISI0fkz1M3GpIu4zxJBmpZ6uUl4YwY0AWC1JLvPka5x9i1R3
3SbuHO+wue+2L4DlFjkiEaMqdOEgGF+Vgx0p8rZE8kDzH0x/H8A4KTZac6XIpFCuUxnb3UyzjeIx
avJNrJCeDr6DEEFycVA22BkBf9UjbJWhxtidiIONm22cMN40afn/OTuT5Up1bWu/y23/RIAo1bgd
6lUv10WHcNppUYlCAgQ8/T9WtjLW3U5HuHH2ORk7D8YgpqbmHHN82zyHu8S8dAc5HBVptt6QDNnt
PKOgAuhHKmu4mF+oisZMIHW1WYjCZdhl4J7DV77QosVRKcGO4stF+RZfN7RVG0qbxGJG4mFuuVH0
HmQKeBHmzElBAPrRZqM7Vy8E/PkCjMcWraIqzFofoKZ/v+kvgt+1eqrXscpnF6eBYthL8gwfWzhP
/EyUoF/Lpyjoal1j4uvs7I+R3C38/mc3fRX8ZFfpJSgbmK5YYpBOImt8FlhU/774F0v/WpkkuVAw
J2TYZjDHWMJS85vGx1dP+ioNEXwR3WTgSedTgkzc5zy+ZFH/vmnjsg7+b7KsX9vWiaIWAwyUsM/M
mr+aRjg0FJH2UeTg+zVTIOCmDrgdyJ4kHL1PzXnuoHutZJZY03QDNsQ3N/LF07tWLMHS0RhKB4Fe
95619pH/MGe5liwVemFQBrXDjnSP0juZ48/etnd5W3+FT2OUMy8VwqcZs4fl17/fxhcP4U9U/eui
LXx0gYwqILneZPHyzfr54g1fq/At2VGY3ufLDiy+0EJNe4VNZ6050P59E/UvW8Z/rKFrNb49ZGav
eoxmmJkTN7BB0u05hAOiX8j7enn+2bO5+gwAz1ysucQDrzf94Wc9Ct27SgMqI3Os6qIBhdHDQ4//
sJ+lytfieU3CJNVCHX4HDG3EzdsOwxX/fg5fhINr0TzIGGLWMYG8G4CiBt6zh5YCOLifbRfXynno
+8gMEgREsRKinDsdU2g/u+2rfYi465KzGdGxdF97bb3xYL0L0yv+zVP54su5ls/zrJeqKbA6+vUk
l2P3naaH/vfSvpbPa0s7V1qGXmoGHGYHlRqaQkGFKRqeVXB/1UNBikh8N//9hbpV/2Mk/1cAYLBl
dyaJrrCZJ2tHw6F9nVFps/U5UbVMLD4FsJKMOtGjKIuuzHiusp8FtD+man/9aNNplZJwmd9Vt2jZ
fBMZ/vQ8/yM0uFdfrSghMqNgwu0aD2jTMRoqACw9+9Sgop7VRdgvIm0sO+qQO8GgNdJ1DZXqTWdB
ddI0yeJ5mDl5wRUC1SSV98j109puKwBT5umx9MYNw1RKBgVhZky/1PRWybtKpvq6GXvgd1wvEPRD
c7+zlvzjJvtfv85VvICR7NKYtlh3poFaz9aCYrzteKRggaaPzQ4qHKvaLNUJ0wtcGoE0bgpy++8P
6Isgez0PUOY2Rp5LnDZ5fhjBPMvWjSRPNd0p72d9Vf16KmAB3XDAOoAk5HG9reJ/3/cXX+b1TIAQ
pQQY0Jt3dYV36UYTzGb/fWUCK/r//jyvBcOWguambhtktzZcb8eAtL8ctWf6syffFdSF3EzZdKo6
GjTu25SDsVduLzTlTBfBWLn+NKU524O5Dq+yJ+U+ec5WGc9Ysb7OtcQz2lBqmGWE3RrVz4bcu+bG
xP9lPDcZFPV2MJoiWdsx0SDwa50U/q6phBnakG8p/lM7t7OVbTva7Qzx7lLY53agfJoGYFDwWrF+
t7bcEPdeE94RbBKfWUeU2CMPhtGz3iWkgAtEW4RTu9yuM5yTu+2QnZXRoPTohFmThbqWwaU3zVwc
rZwO89+eP5rNoaVwIVYyQssZbJc+FOUtR2GCrx3oSQ0ouuo27/TY1h6b7nfnXnDL+BNNFHXB6qwj
kt01bJvVZAe2cTyb53XdQ9gcNHDYx3fqaoe23U6WEeTKDIbpc9GAOingg51aJYuFBTghKIht20Z9
9ltXb2r2fJhS+4tRfnZ4RM40BmxUkaYfKU91BexP36aVwTBQJWa/0+HtueibeZXJosPSUPsNkPV5
QdTtm89e31aDTE3vVV2Ut7Ayt/LYRi+tBEmw21H1uwD8tngkbRnoHCT5PA8X7Th7UyJL+1FmtxU0
/ELwW5tj+BcfMEUrG9hc+CGEqgIRevwEJSxs4PttlyTR7TMtR78wj30N4AbCkq+W2GA0rpke2q4I
TEQjLQPRjw647/eqPFiwoCeeGXSYfjBmoImKNbTcO1TNUDHy5ewl2TIEI0AxFH06AlKZqIA7/u32
xdFaYZ+FaU5lHlc4IHrSDqDF9E36Vs8J9MehEg6wF4bvjjzCRgo1CKh+PY2sqLTubHKW9J7N91O5
n+rztMQz/jhc/retXewkg76Hs+RDVx3xzwb/nO5pMkZrH6NzKmgEPE5Yom7O1YDaeSKJ8AnO2dN0
vFhT5+jfOUcudj15HpYeqhoE4uYT4B1ZvcNw3/OSKXtZshdj/Kzx71wjqWB9VwDaUdfaoS6jsj5k
62tG0tKGTpgHbDrP9amrj6TeIJ0GYFIEBs0wuww1ZpipA+cHUURKv6WF7juYZOm1YwYtRZmDAb6c
UMeJmdanvcdCyZ8B8cL+gkkpZBfilZebZhSHrF5gVDjHoPrEQw9xBYZeco2mXjOn3DpBEBwM2tGe
DsoZgmGIFMdINX/z7PtmaUNX1uEixvsZ1mUENQm45B2QJ0WDceIMNyy3YgUQsXpa2409zPHEdmNL
Qof1fmEDYDn5FhapVlF/RtRZV7rr0JrXXlyM+ZUAu1oV1Nh42qqs/FFSVEWgLVlnYK1l2HsJAEN+
gc8J1KIDLc62dXL1M/cgyQ6hRUc7zBhz2Ca8ueLGIPOeWeQWwNgEKF5fqx5LlFRXiJwAa3RxRPea
u2ooUiq0EM4REbxRgT3yQW6FReQt7z7EXJ0dz96WdetnZpmY5m3mgRtWAUmpwR8EvZFZmhCZK59w
G0fRESzjewr6CtBQkdu/OAKUtAXS846FA5sfLujaEXzk0riDJa9vWwp45IdRQv6Ezw4+/iHN58D1
jhWeAOVvhQ3NTe8GZcdTtPeBloNXMeaYTXvvQOTfigfLgCRPFulcb2yMnLtTiFEDaKwqmPY/Uucu
I49jIY4ErpMMo44Uig5idjFU9VEnX9mEkksjn4U+/zIg5nOpdpgBHfebtb7YZoJjzP1MjGmp1wEz
h43AYWmqMH6gdy8t1O/13Ps69BFjbYedd7FtqmJLwt8eYNExi+dlDAUIoW5jx+WykfWw6+oYYM5B
Q3UYHLr5bp0wkVpGzbir5bOyTmP/6BDM7t9ozROqp1q3tZHr4G/MlPum9trkNwqLp88oTm4Xt1ju
l1DTV+bJwIoh4x1r0Y4nLHamJBeR155KhRrVY1ncWfhO8mZAl36bATyKvljQ0BIm8q9z220RpynG
zcAyRnFOh/TaiEAhmAxyYR37k/lgurerhM6yDmuFobP+qc0w5kkr/CTA4g9t00ZWb6Gilkfg2N8X
5msjtoaGSi1wbByceBuTZRBowXxWU6+y+7DJxpTI97pNa9907N1YJTgce/jnpGWfDvUvY9iWuKWW
baGT2jjTgGRwN9nEz0AoXhJtGsMle4R4yGiNkFrE77pYdyG7Kt5nzNdRdWPLkMk72j8LL+bzSZu2
Iyk2w3CLOg92z3pR76tl+JMoI6JpSb1iFb04DcDzAK8ZAvU5dzshupYdvBTKDSkxUH1oGgOGCi3y
LpGyFqihNq6XYzuWft8gcOWhNM5G1SYNjGB7ucaZW/oGY1FhnzEHuKnZcUXxupap0n47sC+EXkdv
8fUbqHmKABVCHIpsmPMxzPY1zRJ0nPqXULO2YJLI4X7E/g54RBUv7GSZ4Vztc0xYAtGkmwn2YcjG
AGMC3xfUQONN19OZ7GzrYR2BDX4E1M6sR3TGbnoN2i3MLo/gYJLT5HmxgfYTLDBK7IQqfxpYKJoU
XST4OdwW04OGbU94MFEfOlgfrwJ1W/wMTH3Qhp0Yg4y61HYCuLRJw4dp+WoSGzJmIEw8Na0eTRS5
2JS67XjwwJUSAw8sDynB2p+IAHO+z441RwsCCQuvqhDOwgEbNojMR7fbjYhObdcFBWNBTmWiKTsg
rkKWBUfVZgL4BXGlu6Mai6vpUCqZ0EaDOd4IvG+MEbJzjrpVLlGZRce3yD/15VCRHW9/wyVSM851
vh3Gu4yDyN2/DGsWMXkuesTgGVDkx7WAGy5QVp4ZDahYW8WL5E8liSsFp7kxHjFa41WIYAw7+1jG
LmxaWvB7VfkpyhQzSkHRFFhEbihxfFkRAeYnSu9rN12HY2+3YV/YST3uWsqPRqeOFYNEC55As1bs
e9iJDZDaawW2Fmd2cSj6jaHlZG7lbQcoc5dlYbHWST5178Pcp/MYufilMyqCNuv3XCmY4t4gL0Qo
8GIIbZz6jQB8URRFuAxaKFsZG+Qewh+/YVWwevvJ/kWMDc8uz9U8y4z4E74hOVS7AY/AweGi0BIH
UAkP9CS9i5vqfcXWxpG4rEjnTQ/lByxiE8l1b+axquyQLL80JNkOjIBHcVzYW4s8Woc5hZunK55y
A15Fbq+n0dajxgI2EFOu+ZgySQ8DZpxM+8MVMq5cL2IaBsKyZjMs4JYJGvRYN2XXprXxOjdd6NQD
coDAOIBPDho9icRQxEbhRJNMBVggc405Qu1ig7GtxkPljHel8+lY58y5rfgZuecgZSJaFa3VjjIo
SwyA7MsU/jCBM4J4sI6I7xhE4YfasEOgOIDJtg9WW4WyR1rYkpSDJCRXnrQ1Nra+TmSPSTDbwKfR
BuAZghKKpzYSTFRZYON+KAqbvwU9B1Cyn0z3aM4P3fKMdCGddPUKDgR+vLljRhVgJAXBTUG69b50
CUDeUYkq7OocgQnxDYJMfsRiREbe9dMZiLRAkptGydCzO3wYQ6AhlxqdGfpshbPAnBjuU87NeB2b
/dTYQHyDJt70NwJGlbkwzpaNLUeNwEZWO2I2OAa4ESt3F9g9yhC0poGcvKDn8AdzLBSDwYhbkdgI
L5CgrLj6phdIFCtcgOOhCBnaVby6Mwylu/MynvquibtKHgq3CbiXp1CQBxqMLzxc1IU0o+zgEe2s
6O95qdlV+wle3yYe86qte9pAOmbZLzUCqoCzjoGkaCWfA2b8nMz1acs3Um3suQ56DA/NFMk9PGiI
XUcmn2+rVSUNPk6vneC/MvoTkvi5ys+eMR+A9rmsNj0Ymg/HbU+kAOr8DQzNyPEINi8VOotMXUDZ
SX6ULcabPORuGojpYwQTvT+8e6jR4WrsZ59TVoTZ8Dg6NNX7JoZz+c6kW/wetfGU23mSL2DbRqY5
RxkchyYzWbj3u5zgkkObqHJn0O9CwISksx/VELdLPLgn18SNY6CvUdCojwADdm7kqFtClmRA+afV
PR8mfPFckBvR8X0/QAspoF71cGbsQuLk6Is9DDgdMueR5W3QQxePzLFkWeSxNipWF5OqajN5/acL
W3BfDQht7igPXXcH4xYAZW/GtvjFrfy8INJgALLpk2ItAigXOIcl8rxvjAnJHZzADUTtQs7NhsNT
BtzSI/V2NkbE4K3jgwuKca0WwmQvzbpbKQ6KOYiOzwX9BU++zu/g4VkVObY0HH6KAep9RHHYAZuj
cVQeSjyrYIHRz7Ght2ElzIOCvYBrmCG+raRbHxoMSjJsvLa6g4Ni1HlwKc/ae2XP9zqsu8e6CtDv
wUxjIo2ktvADV82v5mVPNRVNyo2BiYBGIBhVFvX56DvlvcHq0CU0WBYcJXCGVOUK8CALZwB/x/XR
lUgJuBVwx0lpaWBDpxoow92GI1RWA2z3xXymJnZXwxjC3s4eV1EF3M6Pq0VDom/0qjrT/tPrLd/C
7KY053DFZPIKmfk8W8FgoMLgyaO13K/mqVHZbh3AO+vwPdo7mt2sOI/n+ZBkFAdgUIfIYAVAzCRN
7oI8Me271vq0YEgPg/6+PQ9m7DZHZmxhBw0E1wspHqf8BhxVnw57xC0I2UVx6EtUNPoRIujYgau+
oy/3Wl4GWUaCqq3P6HAhf+h8dHgTZ6E3Zpmn2UI3Q8UOFlexzcgHEGe+M+V75T4uU49GFTIGylF9
WUHpNWPKi6DBVGxTIXg4WmLSfKtDhSUn8L9hBYe8DHQG5HWmCfMdzvwOZwn0d2Mn03aZczRx0pAu
+sjqfnRXoGlw4ndXM2HmYXIwe3uxsW9ncO1FRGgLDnQXVIh2wFSdCi0/KHSLlR5amALTkOlwhvEk
EmoEjAFw62bvk4Jm3EtwyotfQ1M8oCFzQkEEvg3Gtsmxw9Wje/QscS+HLIHSDqeFs9e2py6/Kefb
y5k04EiGi8EMSnWoG/SWXXJw1BJ41oD0DIzNbscccewybAPrGxwRA7cxfdJo0eq9lignKnxFKBlB
ilvn6I5PwLWhOdy8tjUm1i9FnPx2EG8lKjWg5CEzq8OefQJ8gZIWCyS+NQmP+sUEA5P4BA1fh75n
bn7nTVjBS2KPXuqMOKr05j6vzLBzwLK5TNGIKOd2wmkkcGeu+mxd8H6lm9rdEcXGwMCrh4t4wrw0
b1zfqaeAakXsoOpmTRbO9vgmQAQYPIxnz5fAszGZTGFUZA9PmSMQZD9XBM4B055lxo5cm1KGpLU2
cZ4wKoiPy4AU9efcyQCqdHAHbi4VEQP7mLKGu5KkXn9Evw0DMHA1a34X/RuV2Q7U48Tose8Yy7nP
eeTWn9qa2NwGF3pTe2Yyg52VryLRsWpLE/nnbKc2sgecjQ1zjfJlRczTzU3vejjXtgCFsZTX07mh
r40xHlsUomzbBAIRuTrTjytubQBPWYLCULjPfN3q7tMEdQ7TfrfLGRWNxbuzwypSxYcg3p6iIFS5
x0WC1YycqlEVBrxfif3Gs61CkV2kwBYmEhhYjCFr1aFCJjfJ57LZtKhfWGNk64esGAA27JGf/2rg
oVzmjt/hYxKFFa/r54yEZcXpcoYPtyn3laGiHrXhEn5KNiadUFqDYluduNKeBDwtx6o5lojTfQ1u
Aq83eY9hFrr6RgklWnfTgHxXFabf4ly6ziHHSRuy7z2bvL2bmylHCscd5tP5lQ/jTs9OXVFgCP/U
Mi/U+jEc6JslLRhmFYcSXQsd98t0B09/2gxWddLsHpnxJwd2bsimaOqR/bUyrKYpnFgBpE+GSuVD
tmYp9RIP7S0HQJ/CrXdcPHZNFtAVuVVr70YP0zQ6irjD5RxpH/p82VIJRLsJQiVk6Q4PtBqqEnBm
F0jUaWXtuxlBnArfyWXUtjOqTAbmHlTAkRXMvYViHTSoYK30ExZgb2DkBUPKyJxE+1uOzaPLLq70
5YktbqTbiBoODe0+C3mn8FfHMC/7ICdqrzwsFF7t2XKcSX1b9vNZzA2G7BHESi22jCKZ2gx1AIz1
NyqtEKqE++o6ld9D+mJhuRAdaQjYujlB3HCeBoxkGZpx01v00YahC6oTDxjQDWDzfuhX+lA1amNJ
4wAY/WHJ5gQkuURHUZtoG17DcR+1x8tfLy0N2XgTuXPp15O2wXZIFpHjjIl0jE2HYfk133qDuRuG
4YUoqFAITqFjpmJGMlRzWxujwBrg56iuCUjRQBMO7JycdQHQ+CpWbPCwY3CnIlWLeNdpl3Cyhr2O
aT1g8LihRUNra4kCgDKzdjaUBosNakkVkaJiGH7C3L/OwqV9mSX00P1yJJkRNtO+hT/H/GK6s19l
9zZ7ZoJux67awdbuJV8RualKxLoEdokPxHnyJpBujM9+euqB5rByN1o18HOGLMqrLuJEnaSoZ991
8lscSiAMCKcGB3X6nA/eVuXN26yg2nXaw9LbG6MSMJPQtcov3QHdKLSgcBBSCERVCQm8wvpaImVp
gdvvNUPtTYFnvNyxZe9pp7nEK0tlzvNAZw+lG4FW/zzSAYQCDzYVpHVCyxbguKx60IsbG/Zto1Yy
JFF2sGbH275YPzsr6UQHioqG6pu8EEvFECuc+3P6oItbt2xvtL6PaEW2jVxQuu5jCUcfZkIINd9R
pKuyp1vREZzNsMI8AOeLtfOd4lXJO47CRUbJVh9cFDX71h+EjZxpbUPNOpbVhnkWfIksLADRpoTc
WOsxhwzfUypswWeIzLqvoaS+tRkmWKbmzbsMNVZjnFOC/tcYX/4MTkxsok3V478H9Acuf76MiWbt
Gq1IBpXh+R0m1IaiuZx7YJSEC/PRQIpYw07SukixN0Br+2a/H5AwyDW/cckIDn0eaIb9OWctjIXg
QiO5FzgDxlmcMyYZwwodnWqnOIowAqn0bIo72brJrISv0HDOZj1mI+pP9MQKM9Shdxn1PhiW8Q4U
l7eOYvRANMHIXzN0W+dPW9y72fs6YpvU3Hiwu6S3UAmGzcfUfbjdfe9uOZ2w58pIqMOcN7Eci8gc
T46nxS7+erf+xuk4muxuO8oxkdQKK55hfIL6SAB2wwiE1KEXZcKW12bZ5PaOE+7zZk+dx16XUacM
nwEGrqFqUOqRp2NM0yBB4biYyn+TWPsdSrwG2muEIg9vUTBeMEZhQPBl5AlQv8/FRB47Zdf4HFWC
0tct97Zal1Yui9SwWez1TUfaKeYBHlOYfWSbTKVZ36ejBk/PRo/zAlWqcYwzw451fAgLHvaYf8xV
81ZIji+sDjVHYav98JY5aGfvsTDhMEnd6s4rDVBuoaPXID1bS3KAF0zMKgO59XZSO2wbGyzwZBD6
RhiIA9X06SBKtbJLV+OegVri4P57PP2lGFFizNxw8ay3YZggkituKHN8c8IebTcw0mpRQFrXJm0m
j4euboXzegNGkBFQlPvmeYkas9jDsOUGuJi9ktXec9Y0L8gm0/RUbzyc6qx9XjQ3BjRcwyCTDGeC
iVtxX02pdYE1o2Nh1AdmPlTLU1u+0/K9VG8MW4ABW5NqP5hvrUKpfTgx+6icmwlntgY2wQyVSBRM
NK2OqvW9lE90earGzxmTVs1ytKYUNXwoBHUvRgXVzO3IqTChcLh0roXBMH15Ri/REA2ucGbkxkNV
huobbdjO6qYSB9Ydrfpg5IfCOOjL+0wuVt53WIbh1FXxqGk38ANtEJpWvQzqDDPJlVqec8x0Svc4
2af6sgPe93l1uzg4kILgW/dTgIfx0bbvwo47E8pGiR13juaMRnMRIBJ5MG/J7xzkuzaK8E0Oe08W
9mYHDDXY0VhhroUDGMZkza1ZHy/Hy4WeK+0kRlSPmoOWmberKfY2tjRmoQuYwpEcXbdE2pgYRva/
nm21ycDyNkBxQ36ivxsaS00TH5Q6lGUktce5eBBzQIwtSgUNDKMq4KAlBhiInXQmDXm7bHH8r73L
+96NrnnUiqMcTrYF1xI0etFHY6he7lS1bUbPfClXkmCwaFe3r2Sme3O8teQMG+ZGhxENfRvb8WQD
MhjS6c3WH4fciHHSihktADsE6WqImuEXYv7Nymhqaebh4oxTjzde/sRHaNrHB6145GgVDXdeF5ad
t7XyrYfUPLXcD03d2S9NudGEjORiJVI/GvyEKX60NQKZeBOUpixiGbx6pHm/cAOQW7yErMe6PZr1
dFNUR1fmEbzRk5pkL05+kyMi6Da8fZAjomGAg59X+I2biA2OM9yxgtG7G7V6o5k4/+j4QR2gTPcQ
SUYABR+x33fsgzP+Tvs2Wie61022c8i6Jx26zlKaASjcQQvv1Rp5OC28yEb4LvrYQd8REJQCVYC7
CkdSqyljNYCeM3hjJHJIlnIzJNMDkICwCJZoN+/04Z0IFUMy5ROUPsDv9W2uh4Oh3c3dByaveola
Rod/05QPo2rvvPHO0LXo30KCLyQK1/ZgVs6kGBU0grUMtQat+29sx7667pVGsJx5i/0P1/Vk3NND
5/5MFH/tCKYXhd7aC65booc5pvpPtZJX8tgG9DLSeRB/LQI+0nhF32i/vpjt020C+cb7223RMPm/
/2P8P8Z7cx64hk3JdDZl8TppU2Q4BvZYNGOJlcxVD4AxiTn97WXzXZ1Lv0P9lVERMky7N7+cqvrm
Xr56J1eCJAz423V5+R17MOtRS/rhq74SBk2VcryqxSvR+XFBKwu97x+tzWs/Hm916FRwjmEhIxzL
qPhO6/OFKvTaeacwhVdlBKPN2Gwamyemd8Sx3c/q9Rvdz1fanD/mUn+99EJngzYVmoKBKcp1fTCu
Q8I65Njoi0/Gxi11f9aAHzTNDU6MuwKgaos8ZUuNNPTUUPRWJsRhVEaMrD3qYjoN/JshjS9v7UqM
WE/VqucMYmOOqjdIsRhTT2E7wLpuX40f6EFv+jFthgcIfSzn0ME93YGBhda7cHCo/BpnCJyEAATc
Z/ye2D+b3NWvnX7wOloUE4D2UzxEzRmQ1J8tocun8NeL6D0+SqlD5DqgNbuQ3+PPLNl16ypeqFa0
rlhxYSvRBh/4np/d71W0cFVlWBp14NZIAt3EMTT82XWvPn1XWFWvCoHbXUjIIDy0UQb52aWvPn/A
8EizjhhCbIadXsfF/LNIf23lk4Mk0LBpWXbG+/rUfvz7Zs0vpIT/x8inIJprLy7CsQVhFmQek30x
okX5ZF4LNK7rU8FNpIDZDdUuPWt4ggj0F1W976wXtCA0bW+V2wLZRFeCiEUsMGk9zNWBY7V+NBMc
ZdV8vHTnC50mk/GsZ29Tf0uJnjjafc4maKG2xurAeRgfEzdu//1rXaah/kOb+ee3/WuZu6TMDYKK
/65WdwtsSpSYgGGQ6sXs+reiw6+YZ/PPlugfuetfP2upbO7UPZaSW55WEbve479/hy92p2s3HrOx
xsawCkR7tm/Ly1nh39f9ItpfWx461tjBZhPPZtJaBGIAGLUMhSUP8O/vvGH/SMT/6/lfRYOp1E29
t/ENlCQP1uamafe6dd9Or0NNUWXM0EDeTOZetnu3fm3kCdt62zz1mgaNW+WjionSdR20/TufXql2
l7lPBXkBWd1ZULAFTAMQdHnpWmpw2GEo7bR13Pa/TfRJAcF2SIft/KGoHu0ihIzZ99CyKWliwHfJ
7fNgcA9kTFx11lFH1H8V5Y1tvNP1BdXnYMpPxnxenQuG7cwFPWpiN5fHooXsoO3RZHztUN9xenFm
jQlJJBQ87BZOhp5Ygddt72ZLDzv+OGXbHtJsumXjNwPfX8nB/zhk/bXMHMyDDeUIO6KLLQcOgxA+
oVUDW81lRqHfge6RBjYzANtoww4nYQvFd8ryHznP6dcukHKmraYw47Wb+wPLUvWdivqrRX4VLEnL
rFyDfmA3fnr33Td7+ldB7dprcSm01pt6KPWb6ckGWRQqUJTHAhhuWQxDvxLluFHEMzNCY3F8XV8B
l0ZHgrlhJzd5tcFpXw2JXS8oGuJho6vh2uTA2vVZL+SJWg3UBs6N1+QhTAUTA8XluXA2bE05M4Oc
F/sF9eTK3HNgWQrzu6HuL57VtYnWYNWqWSsDOcEW5gPqZwY0+rWD1iTRzRY5Llsc0Y0rvjNL+WI2
5do+6+J4XnGOFZPZaMt9YGYidcQP98Jrbmch1Sh62M7tihX2CxEvv0lUv7rpy6P/6yMzNI5h6w7X
zRkP6IRKB8Qk6mfYRJ1cRUUdpA6uj/ArN97RHf3ZaYNcZUhSI42sZ4yJuM/ZvfPr33vEV0vtKj2q
HCa1CTKdiy2JLEP5wxMXufrcHSXbTF2ewPq8Hr8z+fhiQ7t2UOKjR6mVceRytE8EhRQdGiRXh0zC
G8IfPY9rLyWrREBRtTnv2tcxbH7/7KKXlOyvxVbCiFkvPCw28dy7Eao4P7vs5TH9dVkuCpfqLfJE
qBjR5qLf2DJ89ZSvChjEZkJThOAIZ46pCwEwZ13gSjMx6++8d7/6EVdfX0Vgq+lBiQtLeTQlfk/O
TQlGPa2+MS36ItW9Ni0a9TI3NWNA/FzUfmaTT2u181DOXMgZczw/S9OvvYvK2lLOXME0l3AozFM6
sPhn7/XqmyS9NY2LNDBO/8jutR8u7OsP0mrRsNXRIrCNbIOiPsbZ/323X0TSawMiJ2Nw3bycVooq
rSByQn7V5k3074t/EZ6ubYgIBU2YY9DxUq1V02Yxf/Y0rm2IuqX8/9Sd2XIbWZZlfyUt3z3Kh+tT
WWU+AI4ZIAlwEvXiRlKUz/P18Z/6K/rHerkiqlNiKcSOfGsLszCTKAI+3uHsvdcxqYxziZtmPc5+
8Q+2CH/y5L2nEEEvqHTQYSPd4DAFS5j1CZ65czXGK19MH3zJn7w97xt56lbiBDLmSyiLzr4O9AWB
68to/r2J5j0byDBpFRI04BysqokWltC8Arvhv3dD382MgeloSetwQ00fEBzQhw9WzX/2oLybHB1Q
4tk4csy66fWvSrz59eF+a/L0k/2N+u5dFLI33cTth4NKHGwEBxjjSRuCYwyYVRm+TEGH45FIUUNW
Y6w8ZVBJb+0sPJeqvrCQs9ICN9e1pTsYgIl5VOEmLg1Ez2zTT/ciH2el/xA6+hKz5AwGNcrw3s3E
yhmtTTFRlTU2mtV5FMyWAnqGn7/M6QglUbEqfJ7YZNHI4WjB6hum9CBUiVXztsHaHVno54BkM/sZ
iX6lscsKKPVZSC5hmm+mdNjpsl5J0H5O7imTdUyDcefG/Lh9MxFT5f2kBeuQUFKX3TSg/H1xcXSc
CZlOFPUedh3ugg9WIaY9X8+fXed3wxMpYU1jbdoD7ZbEbB/84d7Eb6RgoCyc22Lk+vif+1jZ6K6x
G125lkm9HxsLDWNvyxFdvt9m9in3gZbjTxVAywcXqbxcdM6XuSqRFPvaJkekF5uZPjIYqwQbQKDu
sQpuAkFWh5+O03WVfIn1Z6IPJBzucoTDXGwntOehXQ8CH8sUQDb0+irzInzeUf9aEPmCXrQUTbNI
MQvbw0AEaCu0eJ2gbkyYklKEevMLDaOt/mC0T13qbjKn35ghRRIc2uNLob/ENCkZ+l2ML0O7lula
cfHdoNlW2rIud4P+lTL9srfa+6TJr0tFHsYEUalDqSSf3BjFssZS5uMxSQzwr/3D2OCU7m5GLPNB
xpWIr2w0ObJpeKQAoEUQ95X20oQVHjCxTUOxHEblUkg8n8+aNi5aNptlWKyTKXkYaP2dRg/FNKyK
+mBY60JFqwfl2Gq1Z/PDPnuY6ILcm/1ZITxeCX5ZjzocsorqGRjG21Ff8BqU1hUIrMVQbq1SLurm
TO+MZR61K0O8ptXRHE0vtvKl0WuPeVORUMSTzlF1kfFiQXCny9Q2cgGu9127VieaWpNJycLmMlTl
7P4yzOYydtJzSFK0uuLh29gM0Q2+aTvLVylsclvRln3U7Tpc+IGdLukoOZV0nAinnULASlzRW89L
saO7ZkKPDGepcQgmX13hZOkCrFizwLjShe8Jv95pfrPuegvIqbvXSHm6/kCmKluFtty2aG0yClcp
ZoWkHjaV9VV2/jqK3G1eoXiFxmseYJ0moBUg0DqZurIi3cvT27E2ZjrM0lKg+tbpVap/ieybkSgD
RdIl5RCsqS6t87KlY7c7GZrLcY4cTj5mok+pW56dCRwTCoq5UMgjKMrJjeWpRPithlUmPo103p2i
ow35rt2yEbqhXnbtTP1Rcy9a+DYEBDU1LAklznazWA7iTu37vZtsqCihi/obE78FX70YgjUqne1a
SxcPOrYgt6F7w6nXVOxiOSbMatWn013rEAiqsI2qYpFzx0T+WA+PKk8i1qgBkcDv/GXmF1ilskUT
KMt6BD9Cx5fJtRdG/wjyuInCZTIQMclwpk7Zujf2KjYHS4bY2VAtS9y+KSGA5yIxSBTuqthYhLZB
i0QIfxmhxvoYjcMaABTUwVWc3CaZg3HgrTOcBc1ptGav5OTSqRMNHTe8s5YGqCBDvZgErgnuQA7X
IWc15uemyNYhaoYT32XjpVExmAfukpuBx+qgExZ2c/z2Ls8xxUiZPCpZDZTIIIuhb9PeOQeme9vZ
B+xbGbbnMtr3wMzLYW3V1qllgLabT0pKJjAhJho1nlrCaY5ZWgHbQjbBPZuGySqVnwaT97PFpkOz
kc54A9a41FUCWKPwSvO5wt0qhwc55Bs1stFez4kDMdPZYg7SZLJsQ9pGzrnHLtkX07XGFKZFj02L
Kz5+di2xLUsLu2G9dW2V6ly3KEhxphg/FZWXjsDPtZWdi4THeDAXDr5+1d2O7sm36dTW2MCii2Un
7x0N9yYee69Iwjc1TvdBeJuhr/MuzRNib2KAsh9FnzNE5qtJBo8+apfEFpy52ckKPjsBVngeOIl/
rqc1zGLENFTyiqrOQ4zTI6d7TpFMN1al3md44seMZPGQMy7H7udMYUQMh6TepIPlWXJY1ia1Z7Mu
nurO2nXqEVNqCCgGvAOpYeCjVr42ooPsXrT6FKUnXX1y+mEdF8zKA6JkM9Ny+4MumPa/jLLaNaWx
SeILXsPV6OcndgBLwX2jEUyd3JolOGZigNLFXysRj/xsq9nuqdZPXf1SocgH/VLCrbckCMOgXI3O
zqyHRWXfS+cztSUvjjqvsh7M7Kth3XbxEy3DPEGUJGDR0eYvNjmGiaY7emOf6/imbOiUEtzG9UMW
rXmjNr3Pp5lpdAqS8aanHVik7JPexkvHCIwHF6zqEsWFIB6upiRuiAM7+yZXl32GeSBr4lUbX/xC
HrqcnAZeHAubd4V302JlwmbKct0nf7yoSY4PFwNLEN4F0y2H4amYjlSnezE6/1irZ0Xc99FGUhMm
SjVE/S5V9rZPTdg9JUhIJSb2mZSSjfZrWzDjdG8F2bxoTNdZOxylTdTN5f2tPvmuthtCVNYGZ6fC
w5qqKnkZf2Ei0s3dbJVoYCncs1C7mO1H8Lxv9f33axNO6j3eLaRvok8gpj+445VsNC9ibG5qQuHV
V9HHm5yllcToEtU5/Z9IspMfoPHvKrCUZR+SfYu+Tnp2SXwmN/+2zjIvMwPWebpX8HrGBXVHZyfb
DtMVWfdILutQ2dZtgSvcJat566Y4Q/NibUlMVRiDf72yJQ7wkyUXp/UeHVnIsE3KsKPS2+FXTAm8
w62pzqHebhul8iIGY5LG297YVOV0dLSn2vmCB3ahp5ZnF90inMheEsQqcXkMsUkY+5rmIouJWEQ/
ESBVVpVoD9gKo+Ecl+mqhDZvJTdtTmg11g/N7CUsWaAi9UlBIN4ul2l+l2hnCfNgkr3nFMZK9UeP
veqXjBCqm0zrKABIhWgwnumVvi4Icka7npxYJG9MXEzGSPsh9b6DymgTJon9Uxq+YqU1y27fW5eY
eSru81XAXtJp7VOc4Eijmu+zsiLAhs5QJHRI7IlON3sgQdoiqyLS5OuatH2POl1jCmI4mOrPU3UA
98NKiLiyXTyqCtRrSokzgbZVjmYVXCQD10gSYGjWbnVyzau69mR01otpq8a7kfvekObyA1zFSrE1
9GCJOY11wd4vN3660/tmaVmhNzGcmTZ+TsIWjsCcrZUr4VznDMpq1S50WTCKY/kkSGQ8i/bSZ5eQ
/BlV2GIuVUfnEqMcsAy3dtdRwgLU2SgWOTVDPUbp1aR8ZsrAkdl7BiunsruMMTppsFb908TkWVe3
zuR4gb5RhkV/sZtTNUwLf9Za1EMwnfX8ztZuzKRe0ed4IRDJo/bU2p8acpnpbmBYs1gumxpP8uyL
ByWQcN+n6LMDZyIh8d/c+v2Dqp7D4KWrD1H86JOtjngWMp4/w7wqgxe3JkvFB8d3RR3Nza5ZazDg
OqT2kbRoreAHzk1ICmew8S3TA23VEkSsM/VuSM8FurpN0wGMtisn03eurq0dy7/Qj3uVuAd6YDhJ
vS5L7Pe6fpRFuMvZ/fhYxIvUwjnF7XFH5ILqoWg+Z/5tE91rmbsnJAQL0Ljzh/aTopaHlFe6sF8n
azh3tP2k6QId3rycnmcN9ae2uBOSEUIlyBAWex/3pxFxAUhLR0pwi8Fr2RAT7VQmgfFcZD5dyoZF
51+NNO4scbpVz7526fRiURPEcG3QBeLehE2bRaRl1eQoyvsu3bTDpzgZvaLdQyqbe4SybMWFJRgY
NeOU8yoa5ZmGwwteMjLw5Jjp2sDL/qzFl5blhcrdd+/Jd9FyRPbPtX8wUIX1G8olLPdXOkZiOZ1M
cYy6YeM4rgf8Q6qHkfkjE59jkg6D+yCcN41uflZUrIKuuNgiuM8Ja0cQRsCfSAjwXutjjQ+ZgRL2
nwFY7w1/qaXwHMZwk2mvvhxXzsAyAFf4shZbEW7GviLJftAQMVOLvW/zmMQFgegE31xLqB0CQ9fc
O0pzUAv6xVShZM9s+duJ5XXRNp9C2NiW25LBCjfCBWSASmSRQewkPs9MrgJSB42o7qzW3YHTv+pJ
9dsjrtbUyyzIaRrBO81d9nTXieeteM9SiPR/a92YhP9D/2pO0cBN8Z21HFy0OYbxgLQyYIFsCtcE
mir2AP28mKOjnqsM6xC7bx4MnkNowm72kXrUi4eBApqRjgRFpmXisyIny6FZzqWcaBEy30933OTd
tul28ySkp9XXSKTb2DeWRM6XTk0gQtyOlBAyqk0KkawpDTwCH9AqdlGLDdraDsO+iZ1rW2QEa6OT
YcDHTTEVVnIVBpsY3orTZBdfExtJEiao2ytfGHuQaRvhz7Ep5zIJZ2e36qFJeRYZjRz4y735pBD5
8XMGp+YSYO6v689d7a/tDG/zHa16ytE/jrl9myb9VnNwHcK/+WAq+5OJbPYGfFcHJ7XEhSAvfRgJ
FZKJDusP6vbfhIWfzPzvCcW91lm90Kvh4LTynoHsyofOM1isQQ2gELSGGln7OxmGT+cNVAPrD2tJ
sOwwKdp1Mjg7tZkeQudr7AZXrv/112f7s3rrPG3PVcHvzrae3ArvvAUtLBWLhAXQbE/uy+KDyui3
ZgQ/O+f5e7/7fJE4XVelyHmlanhyUu/7YJ/rdCjqv0bKbdBqiPI7rcdlLPc982E7xlepfVV92HX3
m9bysyOYa3zfHQFc8sLi+eMMqaFMpOv1MSMLUq1wke393iVxQXPJ4nqgfUJEyrlhnsp0Zpj8KMsD
NtcBooKjq/9GnX++4O9KliEhsChBFD+Eykbr76fog9oiMysn9LMTfVe0tK2c7AZz1YHg/aKitS6V
ODKJW2wRt2ycCYbkBxY/dPBIlzmKfx69Vil8es1Tp+a2YDaZQuFVBNSYB1aCmPRAZiHN2fqeu/LJ
CMTatNq1mMQ+LLtVqDwJ3OGF4Vy7xae+7JZjEK2y7KGa7GWfkIQrd01z9MeHXFYeUCOXNKwmr+s4
XmYARWqKzJV/Yzh7h5GU8WxZWkdSf1X1mKgtpTW4NvQQGgiTMbI3BWGgZFra5ROYkNQnybaXHYYh
1cMB0mY2C0ci8op8DBkkB9JGQ5HNVYSlrzSLmTBQtSUriuckZKGYYNIFnpFKUqGhc5LWsFMEbv6Z
0rFy0qOrrgiwiomoYnUVFrtm9Jcm5UGdGsRgZNsY/lbClqCQBOm1nSiTBRw38qnFeB/LwqvbcGe7
DoCtJ9tgyR7tkmpfUl6jw1IUPE/D17wIDiUhnyrEO02CETqLbmzM/uhCqS5oZ4A8dpym6KqOImZi
1uzMqL0W865kXjCQ/u6JMgYbfx2YGpApm1tN7HV4ioV+youvRlFtU2f00nZO9u/L8C6qp6ekZ+Fj
kRm0tBXbzWUZMdsQ0Wvyuy456ckJkyhMJz9eu+OLkWmrUY0vtnxzw1ehh17Zw4zLbIoeMfusZFHr
6nLIt0p5kXbpTUb5tW/yrVQm9mtPtjhgIifqKo+ZYaxgmbCJF0tgSovOym4mguQ9WaO6G9Z94VM8
So+E3b41Fg/C9MnBVBCmBa1yPyUUh9s5Wgk/0Z5iSkj2IdOuwukkWTnWY3BvKo9jXB/c/M0OSdSa
mTcY1WokU9D27pUIjb0MjJfIoPqAacNV35TOIHdMN63GhFZb0l/9MSazBVSsLdcubI08EzexrX6g
gfxMyJn3fO/mlCqJOx4Zv2fF0VExvB2C0FMc7CMhybjpI3fDn4zlzvzt3410QFpzHYBQf5DJfUZ3
YbM5ukRafz1R/EwSmU/h3UThTjkbFFZRh0LdxgF98obxo73jz8ct590UYQdaJKjq9oehObXdLTPA
Bx/8M2VrPuR3I7/lGkWf21TJW9AQnT8BBIMdR4/jXP1oevuZ0DB/xbvR3LTztEkmkxtLiqNMJK0D
LUpl+xhcSRTfh+pmzB3GmWjpCmf56zvxZ7f53TifT/RBGefTqsNnw55XheT5iP//+tP/7KK9k6ic
JAyzqeU+B6ZKA/LDoEvCp7Dn+i+//oJvTp6fzFPvgbmxL3HRmgYzoDXOI/UuqqOrpBQvWkCBno68
ESOr1F7tbmBrm15l/ienZjsyN8AjbAdhyWtLoGHBuE1KdrNq8eJa2U6StUS4W9edtorj9JCzkv7g
iP/kLrvvrolqjYHqlwMyI+lCK0RSsIpjn94m4VNffgoGCWEteJrAcQmAH24Cz8dWwJnJhdLj6CqJ
dTYEkZxCRU56zpXXGPb7r49tfpZ/cjHdd0pX48caUDmHOiKeQyaRkdrgrz/5zyo67/nDFXtgrRU8
CTKPbzJz3FRZsHJlv9OtcVMQSVO0ctEUqQevHsIPJI68eHAJB2kUtIN868T9MrY+azEuysLYozQt
/BA/arws7JcgZuRObqsZUkJJU9NYZtAKVCUd3MOBChpQWio4Nz/ZNo5cGeFT4j8nZrkiG7ctx+Sh
GIdtgtU4jW4MhPyc7qqt+9n3xbJxN3kE9mEaXsQgLjSLpkJgfHBV/uT1eI9OHhM3DCpI/ActLSiA
pMsBTjA93lBx//Cu/8fr8J/BW3Hz+91r/vlf/Pm1KMc6CkL57o//PEWvddEUX+V/zb/2f//Zj7/0
z6vnjtB78f7f/PArfPIf3+w9y+cf/kCmLJLjuX2rxwtZ9FR++3iOcf6X/68//Nvbt0+5G8u3f/z9
tWhzOX8a7Mz873/8aPflH3+ffeL/8f3H//Gzq+eMX1u0dZt/+d//6/1vvD03kt9Vf3MEozgigerq
tj07kPu3+Se6+5uqqo7l2iZ9Xyxz5ubnRS3Df/xd0X8z+Dt+rOm6SmuS2VjTFO23n4nfBJOA5rJ6
F/xn4mH872P74fb863b9LW+zmyLKJaEj59to/6+X0LQcmwMDLeLwf13XviF/v5uA6U4aKapRPoym
UM9NZa4y2DCLRInU/dCwlhxTls6WpF+nRu0bVzkteykvGPqwbmWysszbzrgdjJFZJPHkCDFJB78y
ufwCa0dHuUgq4ghPap3ti+xQSf9YtB2oGSypj0awN/SLpjyn0trqBNaN2pJe23bKQ6F9KTuw/BD6
9W1uG6wMXpSqPrRThi5ZCwzBGhGWIlbluk7wH2hyZTtoY5bvGZbz5pMazVkmOm0TLRPHKGKKLjHK
GvCXKrimD4fLPr3d0QsEAKMJuQpWao3adYmMiIHQCm5DOpXCCdpXnbKfezcpCrbjrtLJHAM+zuBi
Vi1USPpnCjgHENyibuPX1VaR7abWKbo1AMtM9RtZxe8+d3aHhNLTsENBxgit4EuROSQ/41MvToWq
L/N6Z/j09QgwTqQuDKHJaPdNx/E37QoQMsojpQxQZ2VsL0MQYT1dRdsGpUFHgJZflSJE+P2KsrUS
E+1E6nvH/RIaEO8tUKb95F46oV1JDe214WHbNL6kV0l7SkzrfhoA+hizWjWoToAxhauCemqyjAXm
8za7O4RmUbcnTZ7Y8UPcV+sKCT3P460zslXRRjYUim5XJ3J60G/iYK9kR108J4P5ybISiIe68jRl
L7E7eIp96t1i1/WJsTJKmUK30l/8dso3qRq1B8sQzVVLVt7IzYdW6yjamEvmS1p8ktAzs2XIRE/v
Varwgf+g5ezRIihooUmLzwlHTX+VtR3EDkFViZT3jSsnAuHOIf+WqXUBEyoejCbzMIhBoy6VGiej
Q8EiqA9a2RtoshJS3S60dhHELXWNlCe6qPeDla/UotwZPKQIPl9nEKXrZJTTsqVPj0StKsiGCK1e
KuRlCa+3C8N3TlYa7/tkBFnvezZN8NJlUisbhRRpJqgLumqwwT62VHDPyNzZUlhacZeXMZquluLi
QMQK21nLj70pObcuO60QINAwIX870CFLBzk+uoa+uLKTbp112lkXBvuZWxH16OekgyFIeEpzcgSh
sz5f1o651YMK5I2yj7B8xwadEaJ13rw2xV1jr0L1wUdkR/DdjXS6LITv3mhuk+9MjfY1kBbGUTmU
kKXaGMR0+3koscLk59Ysd3oovyWHx94qr42spsQXjiT9+0s7mBttKq6hBC9NCJmGiIjf5C0JCfXS
F48+6pzWFMj6MOfCznOjrFmrw1XMjtphd23yKkECX4HpUabHSP2k9zPC2a/OPXpoWYQAP1vIccox
H3bSvCRNAJcoE+1atmcNqKOqZmud7Ljob1sYl1NzLnj5o66WnhXnR3Kr2ygk7W1f6x0QS8untXGw
rCYNPnPyIm3YBb3VLf0BvZRqQ01jEj+2qCjXC/BoN0VC+lj/6sMNSvG+td3d4EeffJO3wZlynqqX
nHq1zX60NNhus+gZhxcSk7QGQnIJedNMDdYcIVBfv585xBWveQkgZaz65TDRGPlrDka+Sym+mZfO
0jcyPsexzxBBmD1yD7Qx+WQCw6SdLZ6Y4EUbAdOlzX1hzfBFW12ZSnLMTAmPYB9mOgQYtnL1SBhb
9DeAh5Y+jwvaT4FpgiK7HcbbTgiQnz0tiQ2Vgq3PAIjJoh0g/HVcmuQsp0fXeXYBJvRg9FQoEIVG
ISLq3VWgdpuqwgTN5pfisVIlbIWzjlDVtJ8cKgXDrYp5AVxPK5yzMErwUnS0DeonPDqbMFBAY/vo
7llu7dKiYowPAneW4Wrh6SK8qiGmXUlzqhZhFaUvjRneKLqZL2y3urEz93PHW8useFY1mAyGpT41
zDV1ngyfKVMDHspd7UhVBfhNsGHbhbpLoXOB/nGdZeZZr61Fbppi5MSiQx0nVzW+689urC7VSiOg
35z6ycJpUFvrUkYdXOmyg0LRx/tEb9cVPbW3ldAg5kU5kmDQXKos1JZjTQ1CqjbdPCAwYZtoOvOI
4214tOqo2QRuWt8bubY0IiZZ1VKat6539UdNbZJtPVjsCa1GLM1CT2jhM9JJOyv3Pn0SvAAuuvRT
AQOSJjVNn0G6dLW1KIjZV85rVmrBQWlgXFiOSouq3o38Rdy2+7Sz23vfxD5OrieaeSnU/COz8yIp
eeA7hw6g6Dbh7KJyo4cGTc4EuLx2baCzYPibOEQQ0+59xV+5pgoTsAhs2D/agzty7WpxaSIr2CT1
dNNNDso3/BqMC495qBLqr/ShXA/yEATlV6HCS7cLNX/RAP7tg8an7uFYLYYf34VCx4M1YWJTA96n
ULvXTX+fdO1hFCHWkOlRIi760/AaycTxOAOx1iNKM6a1c+1yp0mHgBRVXDh/GTz1CJXcSpaGqciZ
oRKtgxCQUxU+qnn/CdTLY6mXqwAWDqp6twuz6iYr67VSNI+13QMZrRFTdCwRukYEMMirbRFck/X2
KM9tGnuap5dFqRKUsswKJ51QlG1G5+EwnkWwSJHbicV/N7UHOVgObCi3PqRljtulkPlD6SvOegRs
BECvoQzVKuSggFECG4pkZMiNsBp5loqB2wXy1HVq2/60BiRICEyVfnuXiyJciTgKPluiCjFB5XWt
QU8SVFgbTCRWwaqh1AM4HOXIoF1Gdu/BGYCu1pY6lH/BgiiKqS32CTYNMYqzUydRtgDQ1j74pSXC
nSVFefZNAy5wY8RM/mNnRNukQb5P5qYVUwW/R09nj1k1OVQw88hnp+QrBdqhUrKitCl0AVSher9P
Kt6jRRYq9oG3urlOXMd+EiMAMLfJ5FFkGkHkisrX51wNC1pHO1P0Qm2jXluV0n4qeBhWXSulitTj
Y9ps3ZI8Zs38unc6mR5Fiz+siBOoL0lL4LojG5VMoZEtpG4ziybjJlNovCWNIDjrPROH1EZgHZLd
WiJea/cuodiDvj49tHkywvXqy/WYaEieoWUcSeP1twq+tCfB0V9ZIRNSjybluRDrVk7TWGecrM7J
bYbizKH4uwhwnp36nZcBH4xyPCsJvSB3sUsJ0cxa0VBNGKfXttejTarZu9I3U8/NHP+GyVhdNzSj
9+LB8FkPqoekNJSrVivylzxS84fQLoqj2UuLVw8CTTs6fF8+gSkBL9NmcJFwG8bhfWNH/TEqqw0S
lpe6+EGVNFvHBnUAw3SqvZrnNfSd5D5Ia5rQA9d1fdJ2jqUEy7heNWasfbZL+pLAMKAbTG7CTZyS
4hklwnyIROPDHEPqalRWyqkWNp7fjv5aHx3r3s7dcI1wrW9dhA7g/D028TpjbTU6Srh2k+AMXdKk
cXvrn0RdQQ02uvgiUus1Knzo8vKx76hLO+epap7C4K4qph6rBBXhJCzxv6G9hpNmb/0ZphL44bX0
3WSFaHkXOT7I3poW4Axf4ZHt9p0iJdBptQLO0rMB8h3If6Y/6+jRW4XllhrODOJN7CNK2G0NSE3M
CxLWhls74eKWWt0cZ2TzlEavQdTB2YytT1prP8SdahIvlusuNm980eOp6MQxTr6m3EtvTKOLHzfy
hrgGymQc5V4dge6Kg+nRVPTHHLqrp8UAaWUIKUKXiOede0mdgJpwcBgpcC5Soz9bpvqYdxLcZYPC
0LTsDmZriZbrG7dq7sdOPBXzvkVnkxLYyV7ToQdGo4K7ok8gSA5sQ9ycDZMrwLyENg+K5e6dxk5v
GUxZFNfatC6UDJFpaM11regPQTTU+PeEvpMydOMb28VtO/HcvsVmWHlG6Pu7WlHsVU/c9jT4Yx6t
FbOodkyyMxbOd/s1L31zStK2vUqiKN60XRYX2E2KhDcjc71oqHIvqOGyekVKBT+tArgZVthhOHQp
mGUymthHYWk4jhDida5JU3/p+kHpl2lZqF7G803biCJ8aWTF1TbCfTkq6DuySxGOcoH5tOjrbanM
qE2a5JnRwWoGEDxb0ygnXA0TaDyl21ij9har5aZuK9tLwgLHlmY9sSnGVDENz0GBT7tXAvd3J/9f
KqZcl2/5razf3uTpufz/oFgiKFX8ebHkto7+dnzOk+fvqyXzr/xeLXG03xxqJJpm42QUIHzd/66W
2O5vpm44lrCFpbqGTV35j2KJ+5vDYGS6OjOCaqnmzNv4o1Zi/ka23rBcS6fEopl/sVTyY+naFo5p
cFT0AsKYaVj6e0wFJEZL97t2WGl1Z57hNFSA4dnxERrEl/TdVfmjTPN9WebHSt0f3+VYhNdU4ejm
e4U7GtIkhxnNXieBsh8ZSn6aSlpD+F0Z3EAV+yg/97NzowblaLYQFmUlrvv3Kow9WG6S2+WAZNkE
XtfTIiHLkswTFTuWX5/aj5iC30/Nti1NNw3OT3yrsH9XbxKRrTS6pfcr4c6bSpakL60/tnd2T3GK
rbjvn+rYYVGhxDU70b/+5Y6p2RpfrRu6OV+H774c0rzbjJUyrBIzB4RrN+hZ+aTm17EeFSfV1Job
VY+dXZz68euvv/rHYvfv5+0KjYKdpukqJ/7jV+uBZiiY2MBgK3F20nHZY3pGi/71t2g/lvu/fY2m
U9JTTYtnh7H0x6+x0zE1x0IOq1QbMDZ3sj06fRFvyqzSb8taOKtEOgWW23Sk5QlloAXen/Fmijvs
l78+lp+csaY7PE+01DVtR3tX5velkGypVRrWsvVDu/7dDFp8kNKfH81/1S9/P2FD5d3XKJNaxnsx
IdCLIQJsNCD7DlhNRho10JjE0KijmX7ZLybk3XAtJ9zlC8twgjvNSaX2wWX/USP9/SAEh8B44zAQ
ve8QLiivdJHkINy2sbZOlwUPtGcfD6wk469RD4QYILJ7+evXV9gMRQ43m4jBO4HWcVg0lRPBfdWn
KhK4wZs2usFf0mh+PzNunWEagvr1//gSV5ascLC9r3oswLjvQ5onlGx0//Kp6LZjMe6rjKwM8T8+
tXUryrBP5kcFMvYBPFYMKtf6a82pv50L2SjbMHWXd9B5rzXrVu9bHTT11ZDQPrBxwnJJmdb9YOz+
ybNg6DrDm2Mbrk3/9nfnYqedKdDNV7KhkYamUUFe5G1U3I+WQeOsQWL9tyFp/voKzp/67jUw0BdM
TRgMMKo5H9V3I5uR+DDs64Yr2I/ZWqR5QYspRhs1S4wPRnDN+J/fxZMgNIf3jXtlvZMW06qk/Vwz
dSukAxrhuiicz45DLc1zphpuKfXwimZtWpdEGyXtcugm9hi/aU3ZXIda7FdenlTBgLaoJeEHz+tP
roNrWpqrqcLigXr/UkzxaESBbshVbUpof/3/oe48luNWtiz6RbgBIOFyWp5F70RJEwRlCJMwCW++
vhfUtzvEoppszbojXtzJk5QFl+acvdfGi2KVnTwiYos/eNC/JrDX95wH6bCWSfowzEAnT7rtzb4p
xwGlJnpMDuN7VpaHhOgdy4w4f8HAR+OyzXV8TpZm9befjMfQmP05SxGHIE7lGX0XWpOF2nM7+JCZ
Z3jF2zJwPgp1frMR8SxXsJQwhnDcwDn5MPtRYhlMdAscRNAD1YCzaxNzU0YiG+y0j0iENJ5O3y2P
dUtyN23PE2zZTnYiUaga0RppuUWTHZOeNmYdnDJ2E3BwY+TGa2Ss9g9tLME7kxqJ0rQyP0kOpvZr
nDaDGQsasbyNOxuOf3QEU13YMK697gLkkq0xqffl96ad6S1FHXWgHcablDO33fXYlXRKxa51OahS
5u3hhiVJQ0nLL0OL0yaCMe/Cd5v+R6hVOq5nMldu5zEOIYzOEsudF0fJc8L5SG068j6iXZsFbNYa
i0CHbeoStfBY1wbqWCt2qeb7RYk4wOtBON0USpfT+VyUXnBTjV4otpOcuOqBk/p3S09USoJpBiGd
dFNJlhTFlnUxyu6+Ga30nlMoTH176auvBsOX+X3Rp0mzzjN8tiSjkDUKpDTomRY02GNcOuROQ3Vv
vAjkrztk10GdIAWZS6VvCpPwGMy1XvWckYbor01qmOZa+wxUUl+J16Hrp89h22Q9J7lk+tlEHN3W
ZIc1P0PLtAk0YaI1DwbEm/gslFVykXZyprg8dKW7NQTuuanqXXr/KlA4T1U3V86V3c1ReV65AlaS
S2Ghm1ZeMEn64BGpbdlVGQHh3nRQu+Bdyx5O4xwQmIbfkMViA3LYAmDC167OerJrzTM7NIqvnmg5
JUcAtxUG41p+i8rGis8sbSvw1DNOoVqEZkuDz7KvbDH6T22riQOpXT9Mt1h70uCul1WfYrK1jdvA
UB5u8JBuLZaoIqAy3uSWwt/IPmOtrBYt8xg0eI3auoJaWAYRbGV019meMgDmVCML6oEqbku3o1cV
ZSlCjTtA2yRfXDpFP4XnU88Gj6IZJqGKm6xBkKUO8janDctz0Rsww22mmm4zTqFzo6JI1EfDrkjA
EdzNhymbx/IYFB0acjGruj0vfae7zh0XqWSUWxhIRgpwyMdHTMVBFsUA6aPRvk7IcrkYs6pBaRh3
xBuylXxigouLfeLGzZdoKhD60cXyKZPbHS7YGE1qtK/zIMWpgBbiexv4Kd3jYmqfnUwTCDQvW2lC
W/P6JeOrl5sm09k91mz+jVFXKV27NJ7Tgx/joXEbs/JoJhsGhuIAj/zGLnm0xN+0PqSqkWBIUkPs
kkS8VnQOXUqtDcxmbgO6pjUbqqRwxrFNmr2TE4lRlWCzW8fMgrMy8AZeZCYC2hGIpY0retW6++6T
PZY/wnzCDCApfj5qr/TGz7R+m9uxDxAXU2ZlfshjsTRHNJh+6hhLSl4xxsQshKgNeX+pwJyJDusL
0OM4pGAp2/BJNMIrVmxmsmBXmc54/2vJ/6vywP9Oa/H/rYiwhOX+z0WEbcSCU/5eQVj+/L96C+8f
hAxsWJlWXSE4/v9XBcF2/vEk1QFanFIIdkis1v+WEIT1j+dTHwhEwErCn+Iv/VtCsK1/WGMt9nIW
52OLI+tfqS1eL242ewXXcwLH8a2A0+cvhNxvmzTwqyXNKwJAhsBZBSPREiUyV6TaKS59J4OWmzz8
dmf+UEg4WU7/c0TkIhajCn7+yVZN5yyX9eyTk+cH58Is93n4EbbzxBrg/zsGpREzsJCznC7ZoJFx
dUtqksCdz+ZunREC+hIek0Oyuh5XP7lS5H7f69VRr/+tkL1SG/1eJzndgi1jBz7/kTw9NmG/tqq/
3dEps3RWF4S4hfX3uLnOQvyunj7XTLQRTX7HvMrtcp1PL+/f1rfjBkLylrkmFSl266eGyKTrpliZ
jFu0YqPCcm/UFutTcO6JrSui7ZjqWztz94H39f2Rl338b3tOm+foeRaHGMfj6Ged3uw2MMijmWxF
dCWO4LGnaCt8vc36/qEUYkAUE7rr94c8qdj8GhL5L9USPqqAzCB+0m/3OOndII86hmz09A0oSn/0
0QIukgR41/5jzfH/rsmRQvz1sAS/uTRx6LJyXjsZ1hz7yi8TooXKOUotFnb7mwq7ZhuO6mxQmPXk
0Rl84/v7o775YNBqUXBz2O1y3H3zYCu21JWaOH9mBlWEdccu6WnKAtxV749zsrFebiovEIUuT1ic
3k+pnV5EVlNTFeiVGpbU0tqNNjYtswDYFH1wI0+ORAzlUhxhE+8HrseceLKl9qKeemplp4QyEcY0
E9HCZPMRieftfVsGkcBwUQIs08Drl4Q6RFZahoHLDQB6glZi3Qxjv33/pv3xSlDK2RR1JSWJk0Fy
opDqrucgUscly3A/akQw+lmkZrz5+5EcSq8BhyyXrd/JSFEqU5tvnNcgxmpnTOu2xOL84XnnT3cN
SghLlWPzHvySsf72afllGji2JrE7suMH363vq0x/cM9OT1S/Hr/DV7R0ojkont40Y7A6bY48mb5B
mKRCYd9kIbnjfV3ezybGjGKQajNZXb8RhkRlAGZhbRedeWcjS0Yl0rot8QdT+cEP+8O185Fxe8l1
t703t3hMdDObJsncai78aNXmxO7kZRDe/fWTtJeSNtWRQKDyOJlGcnyfURMhDJxpO9kIXhtOdU5d
f/CRvV0F6Q+wT2B5p/5Hz+FknNbUVkvvG0nBOHyrpT/uIFQ9mBIxk6lcg7yk8qf0S++Lm0coVkoP
8RMaZGyPLu7VKqoSUuRH96xyNEiITry0nViCWwT+Z7Mzf7x/V94uI66gn2JLviVTMiu8/lw9P3Iy
uYjP5uk+G3/4ZNKu7dtJPL4/zGmpaHn5BK0Si2oR9T0+29fjWKRlSjUiNQYocuw0Aju4QeNVUC5S
zKJu+mpdNxaGgMkeBwxEY01Yl01cghFF+8lQRDybWfXB3Pt2QWNr6EuaABavnn+6suQAGkxC91hD
aWQHeHFuRqItFMAa96wlMww6jWV8sIj+YeoSQkrewUXVS7fq9Y3wjLxgVYG6y4kPPXiAFCQpjrAl
PmDQnX5VlGqWuhz1R5camDzdEKWWYVsdEUBrPUXGtYxRCKAhaD4Y5XT1Oh1l+RW/zVs0+UORF9SC
VVnZm1hEnGLL2Tu3eyxMWV53Hzyx07t3Ot7y//82XmzKJOp7rsqtLx3rfK4+WX87T/waQiy666Vy
S9Pi9RBeaXZ1KxlCZhdeMa9yMN8lfbAPPohlGvh9/8YwjmN6fA+U7lzWl9fD2Ep1Ki1MPgg3Gi4a
YXj7DJvGl96P+yvTrJvnBmj9Duf6aszHm8Zi1prLjsDw93/I6QTw63dYpukv34F4c7ljNllFE0xq
HTXxnmRcJJZhx7xkutvWNvttKssP3pmTFAwKesulsxFhlpSmbZ6uqYE7CNcsyBR0/G7cOzoPb6Gb
oAjykCHNsLLuw0a6m0mFODpFv/GEYe+WzFpkNhqXxdWMzEr4t5blVQ8tMdrv35E/vGN0HgLmb45n
Lg2010/GnR3ORs7AzwuH5rsRCLUrJcg7OwxH74O7/9FYy/f12/tcIUd37ZRpccIOP5niB7mixNmW
H1zS8s6+edl+u6STXYzp5UM8zOzch0gGF1GhjypZQB/ONVW1O0ICbeSO3bNfY4h5/2b+YRpy2HTw
uNmrsXc/GRkhYeviEeU195YsrdpT5yRDfjTZnXY7WdgtzpsIOD3OgQ6f7ev7yOJotlFis63JkSuT
F3KYOPat3NJcu9rb1Wn0WA7RQYbFse/iPXqfDyamNwdBtu682J5pS1/6fnDq14uAW40z0ah4aaIf
futcZSK7NxdjcpfDV6/bB7OzNw01TLsOz96/yW/eopOxT97YtuylqZq+Xtfi+9DDmzMSao/BB+/q
YjZ5/RadDHNyk4lqL6uBMsKa1tLW99E8GclzS4llBX3+6GGwUv10Rsj0GcoxZ9UXsMKtpt+/f7Fv
JqzlV9BFDlw2FcI9PWAov2oAkvOoW5VCW+qPiWEQaZ/eiyzcgkj96wmS8ZZ5IGB7RH/1VO4R+OGk
xOjCUiBEkCljP46g0HmnPJfY0Y+ci3+8yb5tc3WS2tWbNnZsAO+Ak7LcZHmIgaLFbn/byORYACSy
UlKUvBqTxexf0Ie1UW0G9mqqP5qjT3dGy9vsO2QL0kr0HexAr78nhQy0GzCIEK5KJMND29jMUTOB
uNcGper6UyG6Qd9nDk7t3Zj1yNDff8hvpg0OwvRlmTAo53BTT7alRTMaMxF3FWcCsMU9muzei/+y
grIctlmAXNenoEE58OQayzTJS3s067Uesy+uC+lPE4veyjvPLD+34fTBxu+Pl/TbcMvX9dtUP6hY
ADNIa+wctANmPPVj392/f9uWL/DVPH9ySSe3bQycmGLDXC8rK+Leod7gId72IV/jEqr6/mCW9Ut+
9Go8DsZ00ZlvqUOxqp9MPKFroOdFrAsPocJN30y2tXE7y6hfutkjyMjKjMDYNAQcogmnaXFPy6V2
yRDuADHpOdQT8c5N6noob1N9HURhFz/FUeBmV0lqFT4yvT5FC9hi3rm3Z3+8ypARfp4K0z8XM6q8
r01DGwqinVNe59rFninjtH+pBwtTTkM2mKqr+ibwpxx5XZDY16HZ1+pRWnNkMWl088UwSqJE02Db
+Ib/6AdmfjvY8RBcJHYzBIdpkMYXC/xgiZS+KW9rswRZazVeiPe9Hz+Zg92zIZmD6dox8xzkLBAZ
s7LDl4Rl9XOURfqSPoVP7DBtGUO1+uAo9eK6zUxqjBrh7+Bus6Z1FM+kmI8lYAksxqbaTlkUefuJ
qFT6e+zmq31YCM5HtVTPmULwnEiL5FMqoyS4u8Q5UUGK+8+mlpiem7C4qKRMl6R6uwvPetTiN6pN
d5ndxueDG5LVYWERyhQCY0SgHtQuNZMINFnmhWkVzq0cc7GZ0vneU2V7VeGfOBvmGKKdqom6Ia4x
rNIiPLMakrgJboq3w1DE7cGgIzZgwcimfN125bDrOyQOuUj867pv7Zs2VLrb5m4udh3Pc2NNxtwt
1Cf70W3HxVw2E1WzGRH65Wd9AKzLUtpcqcrOuXE5ObpGh3m3rkayQMz4ZsghBDkghjAwr6rArPa5
Vv5nr8yal9psaZ729aXVRDbwjXkTm1N1k49g83gvAfBl40vg5ezvYwUOEdOKESKD2mt3ol88GKs5
c7wfOp8IgfegM6l0JugzGbytP/tEddtOJK6q3FY3lm+Ytzyv9noknM66lNX8zTXneYW3QUC2ijLu
s1N48E/ZTwtZvIh+nNjLBjflUlUqcR9Ei/Z3KB38fzSJnlQzf/NF4n3BoVhcWM2gt2Gx/MBE6bO+
9PRZUvqztfYi48zW9osWTu2iuIeKmKtkqyM4i76kzage0zHKIDCXZ0FvkDPfOXdh/FNODcRFM5oM
AJrl9VTyjJmWkN5N4oFgynI9zJM++jrv1/whbAv+NBzrZbk35jA41/xRhFUd7UK0dJxNSrxxHZC/
YjStXWr11x7r3LpBM3sgixbZ7nCejdV2zsyHTBA0veKri4hvWYpefb8iIi8hFoetS4PufT2G1Xdh
EluKpUdfouOZj2yc1DUAS/FjGDtgc8KLnWNYg35GF11m1rCWMLTkZx+6wxDm11k7P+buZx1uh84a
Hktej+LWDsANbIOhK3ZFlnSHuJE23HBVqPuBVGwSIy0Ecp354sx2Blyz23ix3ARZ/GW27ecIm9pq
tExCdQw4eDz69kFR2ML90mSPDSTojVWlHnwS2gLHlomt6hMsYEa16wzP/t4khrdLqkae5RGzAqyt
fAV1+bLWzjbKoC7HcCEj6f70+wSolHss0A4Mk4YI2vABQdeMA2/Mt3i/2mhFg71fC6vE/teWn6I+
g3NsW9hSp3YFLqveYpwj0iML+PvDvKcHf3CCZlvMEiMLDVRTfnU7ezel2aZlecjmZNc7WMbS7mn0
IYumCcOlSPaz9gdarKbkiHJoLG+L42NLItxBd9BkxpXlQmg0IbH04YZlAIpgObSHXnviqRqscVMU
zecl8ll6mdkfFzUGR13iqMz5xQtaCMykNujM/9Tqsb9KPaaFyMN3Sog1piBWJeubZeJ2xel2bfBe
HJ3amS9NJbxql6RisLHVcWzqow7bYlp9DyL3djazDBO/F2HsCPPqWtMz3/ZGasFAKIJ7EfGkG9eJ
r9NuNqANDfO86+qwuhtVO/O8wZWuQG2bN7aVZWt8L+rbPGPXoC3/I2gwAhIb7n0yiyg7zCKmXx9e
tLHxqXCdzynAPGKdp1UUBDeeWMS7jThE01wBByQHrDJ8AQJwZHotjCFZR9WICt+POpCebmVhjwb6
69zmkvKgNYbElMeyQuRCh3ozZ+FTWyBxD4MuzbZ5UQ3jMeRYs5eY18KRzzskvucFNxjm0RQRZPxQ
tMV0I0w17g0jNy4iLwsJfm1yHzaCig3ihOdgnTS5c5k5BGJzVrpANmNsavDuGntQG6fwDtsgh2dp
fW86eMX96Okj7QRn2/VD+F3601gtudLzfnbdm0zkeLmYUTcDWeImpOYDm1qA8CPdemuDxwajobvK
ag3zrsAmnjvrforXkE6AWvv2gk6oQ5fiXxeUa6Rn5lOKjs05mhl+77smEuJnbZFf6emh27KD3ZoQ
g4UZX1IgwcwMvhW1MparsLrCj5c0FPQ0ZOY0g4aUZQ5ouIGqi71Kvequnmq8b3FNUq8pMDZZQ5B+
DiLs7kdsPAQiOAAsV3EOKrCe5IiHqecTdcPKrs9q9yxFc/FJjso9uj6Kt85c+GBBUWCIGyN3XlfU
J7B+pWCt2wZJSDFRx6FKinM3Jnp5iOaHoO9KLlBX7WMm+t5lL4RABwBWnOxk5M+HMOowOg3W98gU
BcbcuW/wwOnPzFTPlKAhEeat02wkXOTbyDaGw+zl1VVm9ICV8M7BX2rCiexfkeUl6XYjMKZIqiHb
1IC0CQ8LSr2arFBxaDTKy9GfwFK5In0kd71E6tCn4yGTeElKygiIWky3Tg525XcNXD9wbimw3K9V
rYf9KN1ZsqS4I8IUIuIbmnWF1W36RFbuOnPLJwloN029z42vvQ2UKB/8YA/Y1jbOXF3dj4FVfk18
t91nzlzttGdYPndvQEOZDJi5CTa4wZEK0t+UTyJtKzJljcNYlEO8GWNSPH2tbGCGU0SiWQmSw2em
NgRZAlYf5kQQl7PemQU6Dzel11EN2kR/JNPLNk/wG0dR9BkdMRuUMAmYQ/PqoNsihivszpjQpqsC
EkJ68CJxgC+CMW6Sep9PolhC1IeACtF4Gzrh3u/Lc8ttq7sSGdhm4my+aWNHHfIuji8KvI9tDOuB
ymK0RcnypU67s6HICJLGR4vp6KHAAHgtCYDLDVgghK7tZlc3FAJHl/42tUjDUX3+OZq5DWT29mqv
FzMwk1h41SjHPzhzfy3z+D5QGH5zVEVMzQofnC68/E5YPbImxccDptPA4yUz5y6t7GxleIZ5xBpY
nwd23HzOpvEuyqxbEY5PBuELg5+10QGEPymp7dYViNb4FyPvWQ2z6LdhLbDRKdNKb0TC6tJi/Jmd
/iZpywaLqWuEi8qrqL+hI6qe2hDIAjp087pqinYNDUE/EMx3Phl9Xm/KQd+Bh+83dgufRrX+Blet
eplhEnWwnD9r7YMi95cIxipzPsVuCrDWtJ/9LvlJWOx4EdsLcFUmeENrv7vE/jbsrZGLKAubPHeV
fBICzFGtMIFiFFKrsMeo2Q0Z6KDSvY6yFMwrHOdVFoEbQMblsi23t+mAqEgwD9xXM+6mNBlxQBva
BxKTPBMFvvZ67b/UvkdhoNXRNTlNRy9RWx14Ow6ia4++tdOVBo5tVv+sEqB4LFEc+lL2Oy+Im4Nn
BQWrblBvpOGn0Wrgo98g716+vjUeQ0IJ5KpXdnXpZ15G20ZBdHXHnARqxVl20BnLtE2btz8Xbl+S
1lCHe2/07HVmtS8jjOVqZU511azK0cz3SrRTtPY5gnzvIoztgwskAKvo8LUO2fe4SfQNeyvY1jBa
LI7NnZQkqQMn3fZmNOcXVY2IjRljann7SZGrO6u7rDRbqrhtx2tJfOcmcPVY7lJJDIfXmb3aJArl
mqkWnaEM436rLW9HUEJ9cBJmT3+s4XmMc1i82CI2zupRy22fVqnDIok8bJsK5tBc1hShKux9tspJ
0p3bdGslzbdiornZhsmTknjG04H905RUTNkq7vUuqzvnYPsRcem8A3jK1fipcCQEvNK4ikb1glCs
vk3hkGc7gSn1OklYFA8tk2a8TrqBXafVUnLZeAPiyQ1fTfE8D1JWR07IYXTez7YuLsbCnkivLSpR
5AeFI/9OhoscgwMllNPOCnoi8kLSPw9y6GAHCr8qKvTTrJDtpcpbn5ZUOMp2I7Xit+EHVd5dTaVG
7OiuIFjFhSjPXKLm1rE9zACMhJl2FRR5ul17JG8BsfNpiycOzTJI00lMT0nt2M46cgd+QGpIsIIR
zVaNTm+l2kKyDYUpMD+xtRrTveAsNxLMIcYX0fn6ufJC2PqpUki4HdfMHqem97PtME7TI6V8JeBi
T/JnZCvAyb3j6wuQcfEN3JP2XnpR96XDlwtrep4g6pIZPxz5k5bxdYiCKN+ncR18AtyF4XwqsxHW
XaLlDWeMkilYw5i9ZvfhD5/izi62UBWkDXXZmIJPvYHZ/RqeYxPAzya9G3UpQtarUkymu2FqIgLE
RPXK+tNewIWwDmM93A0FrGyjqCCzO/VPbPjjOnaB5qx0zqlqRZu7FsecxAb5hOW7686pPANSMLSQ
e6VcuU/YfLUHomLbDbWcYmVrN1JbVmoUiraSVxNROZe0259BHp4XpG+BUqxscvUMuEMrZjX1faij
+jGxhvhC1xNxNDRhmAI7aBFuCQH8MemFO/R7HT4Y8j5J6mPilZy6UyaVGdRkuGYVgbh6rfv4qgQx
nDo/k6i6r9OdCI9eAL6Zc3h0ZOnsN5HDkdXcW+atqzgDj5GZjdu8Fn5+iPGnu+sowdOfGeDcw9iu
WW87c9PYSQD+cg6qHYLUbR8IyBXc6KssCc8F6FdtAiWtnxz/6zTL9Vwjiw7FVF5FSS2y27q2IQ6n
0Fi79Tzz2l2RzVHe6sLd+PMNAwLdtC29G/r0q0rZ20czVF/rcg6f6mBjeHrtjOdTAw89Tl2KcWld
7eLU+UZ1A5J8P8HIwKZ6oZvkIq7M9hIzveEFK+Tgu8Yb2m5lhRDVjBF+uUrMfT/OJtrkBBVoArfC
J9IiqB8yNv6u4rsDnxBC3DZ9Ke5wVVSfBrt61MSkefWF35UZK6XmXycaIeVwbbTOBcYCnQFkxKgf
kVaibOvKq9KoYDb3pLHT4RBbu8xU4XXiAYqzky7ecDxPIWakEHu+2Uv+UDG2BAnAm2SOJT15lcJy
nKDnt5a1HfrCY3LPYFr3kMUAtUvukC8ya6XpRp65cq6ybVJ7uUEHLUEUrqKkqteFF99OZi4MvLqA
UC5z1zjGtv1VztOIxjVTm9I28OhHgwhi0Be473O/8LBqGlRYCpA5q5rSe3ERqKSFczBm8dbmm9v0
EuQ2YTdTcxWpKqR6I0K0PTHCaFhqTAZYYp2HllQ11UUx/IZCfxmVeebX4cB+zenGYVtGvPFXBtlR
q6qLHyr0ZHo7+M7PxhH73G+e2ooj1yHP29inPhWj5aYzeWUVpFcUrMtbrPHFAxvQ6K6VeudmnhNt
wzh0z2yLetM8mOI6mJqm3mVGVAUrUeX9+OB4JXRgp6nWiRWEw6bxmy3Z7A9AfLT3rbPMEB92APZ1
Tty1YGFe2zMeVGeVN8x3xS72i9A461zjUqnG2pUEPAwlpJUa3kFYyGNnaH3Vmc62KE1rM3Wk+W5c
fAUaPr/hWqRjlYOIO14cV11gr5jbTRuB1tJz4V7qqu7oLPT6GacQToKJbfXRL3Kb4oFCXEflYDTW
cZ+N132hmBUD0j+73i9fsizO0tsimM17GdICWlvNTEaZmRlPpUrji9Hw8TOqwpzY4bUjSXdBVdsh
3NOuMlZ+WHfzsUdoDbMgp/wZhiW69ZHgqZWfRfNG9WoktolSRUlsmyoeYrK/zubYi5/KWEDJaWK7
NNaByiqbfAdbDddT2EfpfrYnfyICKHpwem8ytlDEZsLRx9F5MdWUD9tGcRjsDRsOF9XRM7if7feQ
qIqHhjX/R2bWimSXMiSeBL8AW93J2jDrtddZmhZnhanbq9RorZ3iV16ElRGYW4k1/hDOvd+uQ9WW
gK4y5C5nQRAAgQ0segy7tPFxke8oUOvcvdOtTxY2u6VZLgE2JawLs/0yJMLhgGU4Y6M5KDU+s/vK
7CKkPhbIm5l/guasIixqP3shretYa87/bpHEN2yenEcK3zeigSOvgMaeT2bjXo855x+rE8aG1RMk
TNRm2UPa805RfrBKjBlmHzgcw8A/bO1qotR+GDNTD1y/qu25Mp6HBTxgmE5IsE4/Di6ROHz70+H9
av5p64AX75dsCYE6Vi4MeK/bE5btzHGMCX7dtPUmoco1MXt7Eqr/B62d09bSMhCdOyxZeCRRVp50
Ee2xaqXT06OgddCu/ZRIqtxKn1TsPXE2HTZ0nFpUQphB3r/A0/7Lr3FdROH0ok2BT+v1BeKzEZGR
IWnr8zzbm3WkrvKp/Ch++bQ7uYwCS8/CwuhjPzu9jVFrtHGccRtjh+Ak+D1Rblfk4gW7IifvCatY
sXr/uk6bv79GXBqUvk+nDIXs6+tq434CFUvDsMivDdIWoQJ5kF7eH+RPbwfdTyxmNNcX9e/rQdhS
FsjmFj1gckZ1mbPWVvaCgLf0g6f0p4EkvU+an44rhFye4m9dMp3ZDtQQ1BYOpeII0khaqPpKdUV1
BzXmg775HwbDfG7R6LQs9JWnorR0NMAhZi2D9ZwJ2XSwwW7Kes3X+8H9eyNQ4Cm5NI8dEATI1JF/
vb4u00+nCB05b99neV2EZFw9YtTTLAsFwJ+RgBb3zLM+euf/cIFMclwieiak/6cXmNQyAv7KgShr
4mITN5X5NIb2sC5URlRImRof3NA/fGOoHnE0LNQGvrOTq4ypxdbZxGsCt4XovdlsVp1jbd9/F/88
iOchz2YOgejw+la6JjuFIeET8y0KEG2lOJEDNPrgif3h1knTR8+BUg8n4qlFo6ON2gyCW1cE13l/
Vww/nPiuzj69fy0nYH/f5r1gGGZBLCfgQU87qKYX5kqnY0WABR2xVH1qkuE5YyEbcD2LFHbtEO+E
mZWrDD6eXwcHlXoXNshACk6PdsFtNhpnWstS3vggud7/eX+8CQGqUHrkWIpPRWpxmzdVx36BqpOV
H3RBZb6fyIepkeIQTRjJw/vjLY/u937y0kW2kWP6vKwIld3TRWjwRWlrvpKgSfcwktdZEFyltQQ9
OR2Gqd1Ncf2tVdnn94d9e5kOkuiAcxE2XqQXJ29UwupfKZ/UkFzne1aOzdjGa7fx7sI2+ODl/eNQ
jouTga9S4i94/fKORaXsfilR5FR/IdmZiEqsmgP2ByK75Ut7fSdZEJB/stBJOBenNvCCrhYgHuZR
UaXwjaZN22nayPN2AFg2tdayN/7gi3mj8V2QLAI3OMIcCCJv4AfB4Ina8FnZO8zpMA2tfRvjiOTw
Q0fcfGws9QWsyCGifVGZnFQVtTrR3qUpLcv3H+ibq3c8ptnF9YXLARbEyV3uDavBE8x75CZcrSD5
iCg3ApFEzQEtO5Cc9/54b97bZTyXWQKvCNiaX6kWv61aLu0ssy5tmgPb7KY9n1fVBknf00ec7Deb
C4ZZZtdFXS4XpsDrl6fwKB14nBhw4BrgDd3KX6NOutOu8cAmFKeu3W/ev7CPRrRfjygLAVWJXt3a
y37UGdYBcs9NiGPSaHcpmUHvj3YqokMj6Cy6H3S3bBCZ35fn+tt9RI9UtVHACqyX4CYvvBJNvtGc
TimMlNHBnuUu0sYu1v+GVP+VhfKhzPnfKVrpFbl6/7NcYM/N6R9axvlvvvX/DVg1fpXfbv4Cw35F
q77oxp/5t66OXvknf/2l/zRQenCWsJiZJhsWABaY///LQOn+wzTtIuqUoHP8BbX03wZK1/yHjRR6
LenxKTDF8Bv+NVA68h92P/xb6CNxVllwCv4CV82e+vUEh9ST38DuTaA+Mtk5nSwVk3bjSHQRwqYG
q7voxmnb5nCaZZnV3yut5XrUAxWuNLduJxnqtYt1fEsfLgfCT3Rqr+Z821AlIqwwsPdM1sEnaWff
EOa0+9ka8JXpiD5t1D4nufes/fATqIEv80jNtRI++7XkBaHigzkVA3Z/kmasWLeIO4Vet6TvxC50
wym6843gh+Og+GocXZ0RXOWTJUwULTnV3tq2M+O8wGdDLGn4rUIN9KW16onid0zOxgA/W8OWAxpq
+mQh42mkmFRsisjkJJjjjihagmBG3dC/K5p5F0QW3MMyd67NkBTS0BvGC4kfHXFRk26attj7Ynok
RfRrlBNZpGx1G4eCvofJr1xLkNaEXk2KioZE7JL43jrvIPtJ+9amB4w6vPrux2N2lG1G2agpt6MV
nqOnIOwqEpxwyvybmxCSmLSywdQRVbvUlvQUGm8mo1iQkVhmFb5x+pdzGXXrMnfRjnrB89B6ZA8O
S0HVi9vjf7B3ZjuSI9eW/ZX7AywYjfOrO91jnud4ITIyMjnTSDNOxk/r1/6xXl4aWurGvbgC+kVA
S5AglCqiPN2d5LF99l57XducIqD4kwcYFeORll9KgBBKMx1RJy1bfVVUOOEboSRKVvTSCQAEHVy6
m8aOBMEl69bKw+/MiVzvyMFftHBmlxL5phn0cLuok6gQV/m+tJbSA9k9Fv4a7MxGK+JpScZDS940
gSEXo7RL/WsR7oYVM0XQ61fPyojdsqUvd0BqZLn54lW43XwCmXsxBa/hpJ7FTCtfHKxb2hTza9+P
47F27U2wGGqX+3W6lVk57DTLhD3vdL9rCnbNqNrn5WnT4mcQ7gp3fgPCG6fgaJ+MyyIZ2f1m9Fnn
qa5TbL2xLpW9PfZsCIPTK6ji5kdGCeiYufQujv6uclsKm4fidpuzhmWw/MJ9EaLVVbx7vTr2vviY
Qg+cqnR2blu0KXeCq2as6RvJ2YBCjv3SM0vIptvuUNtfNhZZhHEK2m7pKzXBGwn67Eg2fz3aIB5o
rJUsp3u0FS07eWi9ST+zZT2PvSICEeF/5wgY6KbLG/haeNNKOBcFWVJqw6hdTfT0ob38GQxu9hQ4
w3xe5hVk8KI4I4cbphaDAovlc04eqI7gRy/UAEqLV166xxJi6oFdpt6ZfjUXoqNpMS71B/RCf7eg
BeGdixClJxZeesSHAsPtfB4BYVdxfJ6wG+yDrmJ9Its3MTJnhqJO3U5NbCP5EHJON8fQofmnnONP
ZKGf8Ty8zF7LCj3MLRYhQXUhr4nV1JacuZMK90XE62zm5rZP1oI+Ot5oZSIUUgifs6RKdC3ynqJZ
MBgdWbK0ChSz7lqwmHLLT+4JBZgTPtdilYLyuxpxXDfHkjbOlDPQkxdUH2XJcnxD1+fh77Gy1A0q
PgLv7FqKM80oz3yj2N0H8bZPWvzS6QmWc4wd6gf1hjzGVmjc6BGNu947D0ro5UOP0pSf7AwLGIlH
C231Oeq6OK1zTAPT1gBi37j7p/gWr5jgLkyFHdt1wvKAxYItO20ZaJTlg5DelewW7ipO6e67H/6y
rY9D3lxkXi/3ThMB6qVFHn1RRLtFjreM/F/oxfUZvNUw3mNT/GaD7nHL4D9l9IKjEZvusPD1yzMy
rNP2MnXRF7v964bRiPxsHu5UNXjHLBvemlOesVuKc4TT/NAO4mvL+ZSbKBz2pqmyY1ZxdZ7425gK
7VUVsdtdFugvY8brcccVUbGMftV6EsiqNUXX3nyzyvVbWRpAq7KhkduoCy8vo0OULX/12/+/nkn+
e+SHf6PJ5aRg/efQh33x4/sfkQ+nv/svE4v0QDSQbyUmTmonZvj/28Tien+QzqdCg8kcMtvpR/5K
fOBn2FeCTyKEJdyQ4/7fB5aIecUVBDiJdIAgEnH4rwws/v9l7D+9LAYjfmnCv5lY/nm2JRU3+YNL
+BEHvQO52s3a5UI7RdJfxBlA8LiWrQNQKWYv/OwlqngoMygiW5yw35uogt1T8bklz4mbB/55GBpy
LWXr2fpqm7BcXqmuGh5ltG0LltAqSY40GMOubbbNGS0mQ3rxjkZ3Ur8U7pRgN+Wa5NaZgwfy0rzP
gxkjURPa2uJSKNVVUDE5mIsAHFvLw3TTTrqGAoh4mWd4VJuhHsFA+1DsCziC90XZa4rHBGXNqy/O
CLp4xdniYASALh0iA3U2DWsOnW4LsvZ21U4nbv0ATAEbJzwZ1x0u8fcNIwQrc8B84XvcNcWPHOkf
59g4Y6UdOnkPNY7HBCZopW/7iGon3WTcAwpLmVKbRdrAuN4C13nz+BVpHeFbeVymdtO3cOOV8651
SMxsj2/psWoJvuk9L7Rfa/gN09BcCxW1AVijvPXuOg0z41E4dpIsWDO367/XMqh+DYMjYDXHuDGR
QwT02Ke8SMbgMXC03330uaYXyMKU3vfeunyTxnY99ilafRVDZH+PjfUHbO8TYfyD7pvwzrcNtsqs
r9gJehkgImOC6SZGcq3u0BRXg8QjJT6ZMnPwdhUOnUR55zLJKbH8AgJa9w94+grNWm9cIkogoKg/
D2WC98WhWE8AWj4XPjfkbltqdBTu38Fo7QqxFFAcMZLCe7JLa0S/Q2QGcVCWUU5HUoNrLvHpQ8xW
xftXdv1vjambJywOBwPJrGgwnmBYLSLhA2bGzTDvwdfnGEVHlhkud8xYAwlMtj4hlyUcGEwjtKus
5+3N2wDod+A30WH1lYyvxpytacoRcbUXueuxpuvVEjpXUxmi2K8ZQCyZkR243FY0g8sw6xmJACMR
WDfFxLYyi6OpOY90PXQXmyiWH+Oy/S5auRCpo1m+EdH0lFhaBWETTWnZxpuzFyBCrm3bspdsqZkY
A9aFlDHp9nby4BxRI7k5Nxk8cn2cG88+WU1Z30EFVp+vrpof8qK3d3hWg1TWdnVuYxSzh0V1bkQe
QnZ12pIBeIWI0J3LQgW8Zx1XxsHY0+J2njjJ+plunqRK8LUX4J0v+kH6D6vEdpFjrvrI+IYhiEUO
4QbT0G66sxjLsdN1OW7PrVFef4EXC7dlXGLn3CE4YlUvTV072CHq8S3MguJ5tXC1sIM1Oz3LITPw
z7F4tcPLOMHIXr/xS1XZhg1q9IuIFtdhdLiolj2X5zDOP7k5+B62ODsMeMpXzB0efNi+XSe+pnh/
66QBMa07DHxnnhjGleoQF3Pjp3SJUcirwvgCK4ipZnc/kr6Dk9fnTgUgjDXcptqLmlKRSf3u9QLe
+xSUyGidSE07QSYXtMGDPWfxHYM5OXTUeLHoZEvmJe0VXozBpeUtHNZ2wG+40mKsOy0wba7e4h8p
q+8Smq4i3vzdNor6OcvpF3BveHZjLHxtMyYsWoxjTRppF/RFI85KbOhUEue9n1ONPEsOXibq5uJF
4dHGLNnJcCl++EluutdknLrwg6CAqp9j2Sy0ITH66ZukHkt9E2ZmKw9JXWgXPzGm8+leF+u07Cpd
Kb0bawoxO+3iv8h0EP6YBqAA3KuH6LxNSmqHPVyqSon2s+DDZSEK9m3h3U+LoOkvPdSYp9hiqexI
4VC8AnvlGK7cHiz1Fwhv/KKbLRj0ZVxTnIzrLk/tvIHRKhkTTwnByTlLsKyeR+tiPjwP61erZXKy
TG64Nhcg8OU0J3jiTeeerW3SwFUNort8PB16hRLJQSps8N6YR4CxIv+iGxvnbsJauF+0rDmBdkRY
+jy+YKPJKWKwa/A5W7yk49IWaTstWyoA+59ToaI4qibUKa3DZp9rHRQrznWIEyxGvTSb2warqFzl
mexMRL26lcnR93R1VsrCfcEL9biJkfE6b6dLvM+/Q99xn6Pew2tdEYtizaK9i6Tou9fGVmF7ZXmv
zzIv+hrdetCfRc4N+XKq5nn4zhrAczd9qVb3UFcRHziKtXld5UwOpFY8cz+QBGJVYmxXHR7BoPWz
m1U3fv5dl6b6EYCOdt4xyNf5NT0jXcykWTlZygUiU2xlHBpNLqN5n+CEifG/m+4B221/VmoMFqyj
w+42rLdVpH7nu8MOCaTj2OFnONZASsY3TbmZLgWauRJXseNZJY3dDxpZd80TtsVDglGWRhR/O3gA
PJJ0NXVFm/fQNGF92GzsHZ1W4SMFP7jfEs79jdfHhAE2gSnWlxUmXqd6QP2PrrOqDh9H2FH415ij
qUZ3JbzzMu6cc+EEwSf2yU3sJ5AXx8z5M6uAhgC8LRbhfsqK8cccCj788w4RgtAHkeDtpymCorjN
OFBER9sCZT/LyvLU4xzKa3JcQYQZl9yEjZzit904WNNsDCXidIecKDn7c4D8lwbt/94U/e/GT2Ob
8V/N0tfl1y9d/vjHcfrPn/jLPO1Ef4A5i9gjCPR8llOndd5fOusc1/0DEe+ESTuFQ5lnUdj/OlLH
f5y0QWQ+1Fo3Ai3CT/1NA/yDJSiCIWrdaRh2k+RfGak9/59l/oDtXESTDMyvE04A+tZJvf4HuZiT
sQ+Xadtr40XqGDkhslPdUEuxz4YScxUAA8ZRuXRztHOiTHIDqghrsZbpA+prhzE8xt6ij22YZe2R
2jEx70gQeaeONLiRab0hRGBYq5lOmXFq6lKi6ZG2epY2CG5YS5MpZ4ZwvFKfzZkqi6PpqYvCTFer
JJ15XIVIY7Hza82yKNn3U95e4R/izj8123IplmmlTmKIqAKaGpdTQWRmxPZWOgkhPem9NTBQ37g+
sC76SIHPMSaQX2GnoovY6aKTp0gcWmCl56vXoIAmHUWt4UhZSWr7rHrSou+eFwA7DueNGHGxbiSw
yRPBOaymU8Qli+bPHHcWINCVRhQuQxg6POdPJRC9UcnvzHjzy8rROLgi/e0fp0UT2uQ0Q797qaTR
ADLpzj5RF+OnyCju8kXHkjl1Wk8/2lp4P1hG0aadhJW4DKxVFMFJWpbbmpLojvvFBKmNZiMAryV8
SdOQ+bA4tegFA05DQ2zlzVf5oOOBHZacPiqZL1fcsvHHcfuKt3Sco/5+w/jc7VS7nQyH0VSdVX3E
rbXH1OhVwfKYbWN8lW/R+DG4Xk+F+xzzRDZxWWImjccYWbLcgDR6fSBvgjp3aXEvT2WDwFehZNlG
3yGTFQgElTdeebVbv0eyQ2wJmjFSlzN/uKeR0Rln2+i1HNh46nHWKRpyRtLvDSeFxax3Db+C4pTA
+L/CNfnRWa9yafSmDGgfhcGCx7bjQLD0SVum7O3N8xon2/csLMGCKfYnKhcJRl6VeT/2Z3Ihch/G
zCher0uSKhQLeY/0jHW/OmPVd+GMC4klqAUYSWe0vTG01Z0TIr0etJW41U3lr/K8qRsKpbuG80dk
MpI0Wz91F5Y2DIl5OA/Z5S0AQBMAcJxb+9J2e+G23ZuNCUvsIZDK8QhCIn8xY6H1MYdL/9yOK+jd
Plg1xyBiSR8Uvk0nq2NNRy5G9f7WkwqQpoL0pPZodeouaIHpknYYWnMIii3+xEAF/pTveb3A6Q/C
+YaTiwdws0QRpnXctbRgDRONHqGmHuEYbUt32S0cQo5xxS/GHp5szb7oQ4x1oMDjel/yDKdnttoy
H2dXREfaUJuakauNsufVE+1vV1TSOzI22IGH4OS8j2PS4jmlkR0+mxkjdzdOgVRH6ywJfUM1QbrC
dlPIc3Fx+R4O5lFpS6SvS6KPTI7zioqaZJQz1tqZEKb69TfSuDBpuzU44wKO/fc4M1gRZG4z7Uc/
DwyE2u5k0XcUp9hxI66M79xxflSFRwv5IKmpETWGAmBWTXhDXmglBM2X+Rhl0ebTLG85tNuiiYLd
4E/nG/SPNoU4qXrKdjb1nMAgDw7WZ0V86Wm3+h0and2hg4b+vh0ywu8E1BrxmADK+hFnklvQLtgC
SvmKWGxsL1wsnySXGXce57FGNBxV3E/3YyH9WwKkYfQQh3WJEUTb2O4jbi7xYfYNUvHmq4rmSD1Q
PomDsQPwavR72+b6MjQLVWED6vAd45m4LRnk9YEeIMrctiQuaYbsx495TQwX7cR3gI9OLWkdrgFX
HMxnJFl7qppZbTI8llLWOq1IGb42zSze26rhDjtnU6KeCD8PJYXXwJaru2UZPXuHr7exx2YZQEkz
nLW0gFURdTem2doY+FmT3OmMSAYeUZX3pCjzuCsfPDCMGCStYdGMQbBqsNrMFRjoAGzEbjW6v+lN
h5aZc6V9GsV7lTojOi/VV6J/JSbaUegDsnc+eo5neGeIqU7F3ptHOqUsvmrwtQG5vbQ17HpxJa4R
ptp8gXqrdEPndGTH+qJPavVBo6l4yBpbiquuXDsXw08JKyLOYvlsK3rrzytuXjfWmny77+hg02eJ
IjyUr3kX7yq2CGSg21rnR00u4jFcV6SHTkCPP93TFzK/EHfkehdRCCcuRLRiZd9Ppuvvgm3Ty5El
2AnLHNfmnjkQW3s4c1+zPdWEaVGaaTpzODGf///hbbSnumEf/fI/10Eff/X/8398USP14z++fzX/
wcrkn1e5p5/+yxznxn+EJ7eJ4F/8N7yGv41xTHFsfCM3gdUIagT/xt+nOO8Ptqo07MTgqVzMsqcB
769TnBP8IU42nRPDDC8g09K/MsVFf1oi/7dVJRYYnyIRSUIJRHlRWlkn/+MUJx0WEpXuj+w219TL
lc1vEmk975qT4NBdz9ohNxlvpiZwkmzFeokEr98LfwJrznpYDftkcmIft/xiq3TJpqlKc+6L9JUT
k1fEXaxN9uTu2yfbIh3vVlsNeMmNLV9lMy3Jvsl5cB+UXE77r7rIfncBj6gjKET/2URogrupIEQ2
eoQq9pvwNu98iqEHn0W+svPBX8eIMGkECj9dk3x9ZVUBvWCajWvfYu502KFZS2pMz+wn0qF0ySC5
il7fOVihO/SVc7LJbDr79Kmy6tOl4LHLBdly9XJlqWYnSpXPuzVgQ8elGJQ3iWO5KYZyIke9URDn
7GaE5a8Wx9mnQLIghu0FTC6VjpPXrazKd4zmHCJzYkW3pPBYEsZJ4/5WXMssxiA/kZ73VXixrAvJ
clWq5r5Qbqyo5ZUqZsLIqXbbfEfZQ764o9iVqsxWWkDj/pkOO635I1G5koYelmzCf/X2tJQlOk/X
BdlxWwKlDovmD8PWqHHCA2n/KT4T/aSRW7zx05QzW6ck7KJ7FFp9yxNVlulgNqfdrZNO2JCapZ72
vuh92PdU6f7QidaPKsxLjPjlGKq9boiGMK9H3nXnzdt0JrY597EjlZy7mRUnolZdot2jFhGYBzlQ
2wQ0IqyqxxU6Rfi4tcMCrngWs7mwkxMxtk4VZK7Wl3VxyKctsWnpAm+mHFvTHif7GYsvD9Eah4x2
Auyd3C37M/oBfXsI8nGj3jcoxXhdk6Adr8uwclqcpmEP+SLUImZr53XDpWH9+j40kVN9xZbD/KHg
dQzEB5Ke8CmYM/dwwnUU52xD8XO1q5/HjAHepg7NiPx1cqyK6dpWRQJxofSGhG11AzZg6DWxOqdl
4X2M5gpkwwzTnpl0G4fceSanD8Uod3u64GnyNdWlrhfnrWxR8I4FQVz6rENO4pQDctZ7LKfBTC9B
Q01BuvajXT7asmr7fdHAFyFOUyzVTd1l5nJdopkptRzlTKquSZY7kHrjQtUpAdojwQcqMeap9rL3
USa1/5vX7aizxJaxmxq+QMHRWOuWaaRI4z4EhGG6fS6sLI8FElJ5WBlIp7Qv8rG8cKsYngdhl2lL
29AODXvNNorvyIrD3+As4niXHn0C9B7Tj+qe0Zgc/I4IfC2pj6RdH0TQQnEXdUXDpi7bRh0HYENI
PwEaFQerUeBF9MiO7+OtXfVNniH67xtmkfaWRyN3rix3R/mtqg4ObSuyabxP6KFGEwEVVRwDzG75
AaBQxIISJ2e3L0wjxguYH2Fx6LvT/ys9VZfnnu8PVEI1i6nOF6GNuoXhWEQnobkpLoxZmv68GTti
KpLvEeo+FXjxWbf1i7uvTDD4+2hydZbWpcvAELA2p6HAEKzcNaop/ScfPZhjXYnVITVMZK8kH3k5
fPr8UBeZ+DJbu3mgSk9VH7WM9O/BZsFvrHRun56OFG8Ekfint8bjLzjFKQKzYjU54ZFb7e9jH/MB
9zfB/wusgdtNgSrEJ+EPyWHI4qY5+uxy7iSVLH8uBaLbYt7Ed+9TCHje2roHWJQRB0QqjcpftBNG
t7Xlfd01kox8ESr9exSbyM7xDujfyO3Bb9YfHbniQVUBNe/G52ItGvUWQ/+R1OMa9Z0pydenCXou
0q4TzDQTjrZq5+FoR1Te7EeygCM8oViF3XP9rvgmVmD9KVmxntWZN8XxhZzE4u+aMtDlhYZWNB23
LltfF4GOcI3/oH6GVV/UZ0ugF+di1uWq9jwwnD71Mt97D0RQe845ByYymvhJXDi8LYr39cQRGfpe
t3I68hnPxL4Q7fzSurH3q1z8WqRhMtnHOTJAIkAs5MseSpJ4LooAx3hG0veYK6LV575rsptZ+t63
nhryrtbltEeYazQkyiiGsmlG8pgMl9eM19A4gm7vJrYl32RidTstk4TnEsB+QeQmOzd7ckxQuqkW
29Pyo5HlslLtJ6+1DxD8fMTpMpmSXTRkNfciu3pR6q6e110NWVLUu2YV8nngH49q0nZBcdwmK6+y
fD21ICHUlPspr2lfFE67Pfckdx9i0C5vOAXYtvkuJe1ZQu8mZ6JefPrgS2CbI15/nf4RCuKQT2Yb
gBf9LNQ8by2bs7F53oSur0MxxNXR0ZX+GOn5ulkSKARH6HA1J5Ohe+tBu751jSPpdVwTon8YPu6n
cDD5PlSJy+NmmLITNSufh4MsdfvijkPl7Ty39njGxNjPIb07xYUGTTWwxbGOcHwyBJRB7Oi9xxwz
99Lmh35rA5fTSSXBwGCl+5YZEbEjfNv5YY4689xXQddD5go5gYZFX7VI1Ut8xxAw6nMBzYm+9m7g
8dbHW00UXbiZ2Ltyim6nVaFpt2upH0eZqa96iqEQFBR48mD2PJbFiLqotERas4rvVYTDZnRL981f
Ov2z6U4fpa/98h4ShcMJgIh+u59VuT5Gni++ZG7Ll6ZMSiTuuBxOR/iynw9oEdI78xJX3arG4501
A2WuFKgA3cuGQH/GAAm+tilonmWugiu3WL1XlTRTnfpro76pvSOq3TYlZ/BerR7KNr94OIZJg/Df
6MB/G7gPD2nc5ZKLmlPmudJCO/spljhB5enBsQctZH6WKPLFXq4qIR3ZYa/ZNRWH13Nw6wNOwNDH
MR+JcX1yygavCeiLak4dv5rvB0mX+QERKP8VBFNuL/laFR8dJyr08EhQJtMzSTEIWktTdDCGqM6T
iIufZm7JGxTa8e/HZRV89XNOqqS2h7o+bt4anygTJxSVyGGa0S22bWq38TC6VD3rv9269FucukLV
B5fuFP88a5LqXvUj+8lm4JLdi9PjlCA2efk9YtTyUXK6v5oQJNiRJw4t1nqzVXymlxMc2oEavh5r
Io7Zjuz5EB0D3VA45AV9c4NXS9VH11fLo590xDMtVWf3Las31ufdhm8yVqEZmEJKn1Z7umDeHSf3
fmtR4LMTJ7cdX8yKl7OCtnxh8FvuOsYC2pfq0d4kvaV3aaRji78t89gVW1yRLXCUjeQ8IijrugIM
h7Njo9f9KJtpaC/8yVuGdG4gg+wGWjw/+2z1XytVTU4qCpQvRH/V0WbD1viQFB0wUpan9UIkzbCE
0vAbflXsK29b+sqzfQN/41EFjfnpNUkHO0mt83ukDI8P3NPU2sM2RbNlaGZOLTm4AtDop0phnQrb
e22c8mfst8GHG1cr7CJmBj/FNH6as3NR9aDO6brBQTb48koxaz7kVGFuuwV9hBwv2ri/h2MVPgDO
jT6knTEODSIsvkWBDSQdqnl7cemoftlMvvhYFwP0NVEYAWgm0z2bIpbVB4YoHkLJrOoTjiyP2VbZ
yZtZr9T2s2ojRM0ipsWbZxvC8iEIuvYxn3is7XIhZp+9pKhv18QLwSWJggYRjReVtnTbMtDjJPR/
9tC9qCgO1Pw+DsbDRFi5/c9l1BlU8aEOc0yIcFGA7YjF3QEPWvD1UbpT7C2gtI7oh+WOFgeCXClM
D7qkA1N86aSdSX4vOcREW28PQWhaLJjbAry7oBTJSVk7TYzrwdjhv4X9lzb4B1yeboRH9oQQs2td
KoK9cgrFpQmwUwC4wxbCW7vpCWiEzB9I5gQBCAyF9RxLbvWz7Ffxq5C2MSeCUpin9I+Bj3Em7ium
RvfZQbpZbsY4lM0x9GrzVIW2/FkC0It3NmuW17DX0xtNWcMX4BnHwdjhc49CTKJdbBrrJ6OaDKdc
x6MCZX6u36qt40DkVHx19hOD6oPfJfLWsvn4aFGezN7D7RycyTGeP1AN62W3qqHJ080hkH3SJ9Xb
MGw4TFhGFl8J+ZZ5BwEywIRiExLhlASOP1pTll8OudovY5Lxnb55rD+Nc5Ispyiorl2NiwChWHeP
bVz3nxxvqBoGAjDdBdo370lVNVgE4ThU0zvWuxxznMfxbZcFLQ5Yx2/rF2CD4YvolPMlyO71ZGzK
4H2Tce5wAJZ87e0ab9WRqq7pEQEIYw+AtOAGY0j7e1vW9W2dc5B0q4Gzyone/JqKYFiOfLFaEsun
MPvQzBWr+OrErMrNiSq/GDG/NwPMkD+N5vuIyY/doVtMWBDdFuybDpqGqXnlcXsgZhy+jNLTy21S
ReTxqr5J4suJgmeT2oVRdHFwTB5E6bjfnMN6+Cde7lcPxVY60V6qOTjdwNr5WOCdCXZtGfIXOqgb
HD1l496uRUdOPEpG9eYHE9N672ZYA43w8p/Ekl2NWbKo7xiKpbylTIz3OJtK4R1OseLtyV84TZ0s
4QMyXzhqviHSgkSU3La7vS6h4JxaZzJQEipyqSo3bXjITqX3WBVV1KfxwKB4aOWmshs6uw2uxnr0
40fsYrRQ7sq1EB+rHCtmKcdMjgt5j7zwxjIdUD4dXlsu38pgLe/zPmbHz5uHCev6XxfU/v32nP+l
VnYwjZp/DNP/uer8u0Qm5R9EFiMkMhaefoIv9e8SGT1ShIgEK1Bo4P+06CTRQLASgewv+pgf8EN/
W3RGZCSQwE941JDlqPiXvIP8IL/qH+NcvKCQBewp8OCHccBr/GeNzBBn0lwnfB11K4uPrFB4ILpE
zOLgzO5Go53UrgHrFRID0l7QfHMV5rttwigMXux8KWtSmeQgXIPvVsZnW+ZVn3Yuu4sM2MUHvD6M
7K2bvOc8LV/bisobLbbnoAft1wZ24rzYt8+bo4MzHLJwCryo/tWMfXU1+3Xxznl/e8TTwrg459cn
Y9U5kTrId3rufkrfloBoV2zwM/68eAich6wfHUgwEUGDmKPNMYgIa0gBZccOob70x+5Li1duCnAt
PpsiAvTn/1yq7j6p7wv/tWdh+wAKZwBD1c4XW44UOC3+N5GN9sk35Xq3iKmcUkJZ423Uu8FXbmf5
OEVqe4iqInxnZ9k4pM+X7EzmiT1vqyV8qFh2XSRU8l1WAoMM2ODxsvdi7lpgWhES6I2bqvg8U36N
JbmBAZ2LkKpfDq8LTNX3hOPXbeYP7n7u8S6tC2byWBxbW2EglvF2y13pBZ4OWAEHG/R8CJm2rr2h
X64wqW1HxPgxnfy8uJ4Ck51RfLsPTfDTrRE7RqxN910UrDdYzrvrDOTIPvOBmCqmeHCF5Bk8sR4F
a9+HpU5eZYl5fEViuppawx+hmUCA5sZcKvhZae+ay7Bt+1Ro/9uJ+WOXOoA5F3bPTuAENxhl2FGr
cT2LghCgkewJ0HhV/rYw3+0QjeBThyZ8qcrgYwD4du+M0ECcAeVN4Yg7uTlgBtLZyPqhM/6ZJTqS
sWHYUUrrgUTanEtZtNzStKd+TO1rCDATFmilH8DEy5vFY8E1J+NvYLbgK+jnc+9am+HmDtV4s/K6
Ds4wmRRsirja1gB3KLNJ8xjnHeTQeW7PozrvzpAASX/YnM9jXMdXbFbL6zrzxs21FbTybcCLmhnu
C3GTuTPDZd+xO2TdsqR5Q0FmX8GZGtBSYwbuXR/o0XLkkMtltijJeFH4nz0j7ZkpbJIWuhc3QMHW
g4eIezYruBi+DdmqqXi46ZOYRyPnyLZLnWr96ORqzwP2fXeqiyhTnIlLpvNo3wQ/st/WMs8vsNaD
HvMEJwU7RudN6aIYD/ivNKMP6gKSNvCqze7pnLS7Lm7tQW6ySHPMg5dT4rAg7zk267LMXlpsqczX
xlLNAZCgdhL9c/Q7uJ1uuKVeO7ovwGz1RZah3hAtjLtL3fTuhSu0d8yr+mOJ0HxBSSJbNIM4NDma
KcnTeYezK/nm2/MD41FNgmadLosFtJpngBhW2CSg1wBzMKh+Z4Rs+F9C5cd1Cz95LlZEQ62THOzi
uFwiVXFs52G4aqM8uVgQ4XcBQi1tpFtYp5sfcQeqHQbCYjN33dLrp7YsCXJEEFALoCec1uf5KnB9
bIHSh9WzuMlzWC3DlZczWJ78KrxNjpU7hBOQLguhFwRGed6xTvvBzEDHmEflR4Kqt29cA2KmaAZg
eL3kHCnhnDSgfzZ1E8Rh+SHx1BlVfzistnCq1vI28p3+uijy4sKp86fNbvbQh+Fd0RHCYQ+AjMUl
jR9l9TgMzlPaGBLAwRCPkBg5qTgOBgCpFJ+gWurrTIqYs6Qfffk1nK3VrCWHZz966ozhHKJFfpVl
WXCoJvhJAw+ia90mCPCMq3CEEe0Oqp/Fxf9i70yW5EbSJP0qI31HCmAwMwCHufjuHvu+XCAMLtj3
HY8213mx+UBm9ZDBLLJ57JG5lEgdMpwOB2Bm+qt+OmnzOrDit0gcpKQmeHLEzujka2BgIseEpwtB
307i7MayekPtkcUuC4fzKeySQ1hlSUywKjJuBYr+le0yUhhK+5gYw1Y5HoS9vu5WdC+0iI59ucXn
6O/6coCNmUK88prhyUgU9amMo/FOr3PTZ0OfAhytgxg4qlwRXjY2RLXweFgiP3Z6GeW2uTh4c3Mn
3egKHSsivtKLbWMnuHITo78euih4Mv223HbCeG0qxujQNt3rLovtXa3zLQ2mz7lyjpUARIvXYel9
9g5auidTifbOYZ9rhdhdjME5OhSOAuQxz9gXVjt/CtDNzUAzBZ6qYhcMxmm0vS9LFl/R2rKtCTyx
VQ4+mB6EQYOh/2UcVeVJahR73OPdqq7d+SPwemqwG57TWC+5QDLOgQYAZCRmS3zF12xP7YZff8JU
LZIXKGbBVhqZuDdIzu3M1F4n7Th8jiQgZ6LA4aGHAHOYhaFeIg2cqylDZ2toZ1rJSp5BG3K3hd9X
WKp5V414NU4FS/kxdh0UQnDz58znL2B/Ticn89gjWDc8ZDtL07cO1QN5yZkvOW/EVx2AGU9XUL8K
IkVHDnl4SZG4m53bu/iwe9mZO10CCorSIvzi9X7/QNcL0rQchr0z2+ZlMaSvBZ0B+8AMnCNjffuI
Pf1LH6IAu6HHWGv0CvcuQQXhEINS3lRRcGZQ2brHYdHgzVgQfT6C/W01K3kZeF15TVrVweCeT/vJ
DbNb1Sbmfsg8EhVz619keBd2VdWVR6hZxVlo+dMR7hnxwaEBI1fHxoPZh4skPEBOm2JWO2xSROnM
SM4PGDHBzLtu2XyWtCtHTPTpM6opulg7rBMUDmJJdCB/nby8YGCYG+1jPHfdddxHZPA4xX8iPlVA
5jFkcIYQGFxgxnW3euF6D/25s+AdZKYPsNVMmqbN6mi2U7lzRLeh1/lOAfX6lAySC8uSfcTanJ33
dkuzOvL9Fgs4GUQuPpi2VNOEZRv+1RhP6lCxydqEhnAPfeoGr40xs9VDrHbBz4rpTDsj5Ctjpytz
Z9pgz0pFpYLpU//SHeG3H2ovPkNbI5A/8/IeDDsEs5ZeKAy8EVmpU4HvG7La2ABrteE2dul54WZy
VzX5PunG00yy9mbqsXt0vs52I4OmHWG4jyiiR4wuK2yqK3Ocrqf2LOIUDbBjb5f0XccBcDDmLWoE
EBzll3AR53UDvqZVCOMFN/K+U/WTlcwXKKXQGTNov0xEcCLVwObgPGXtBy+htthIemOPOMjfBh1p
pofMkMd0glZHbnhTed7HkEk2GDluYp4RIjMJK3DdefuQY2GXDG+V8dqWwHZ5Rq3xwmUp26BAMFLy
pttpUreuX+Oq5kqOjQWAMZaLrf4h8ax0F3p9tqXp+AaJ4gw7Ig7e/MoDUkFXpdo3AQL8VGRUPjQt
Djk8OWR3+0+1JUgXDy1dRgb6r00mdrIJGDrsvzmwJ0c3cD8Wvfeo9GkS3UXGtnuV21a8Nczstqbi
2qihe8L97CFmLzBWmweGl0yI3WdI8Y2gNFAN4iFkQMrbU/F9nxjOwYpViUmlma5w5X4Kh/FsDNt+
A5RLQ2ELH1tpbxOze0Vgvyva9FNfB1/8pNoOZnwIc/JvZV/v64jdCiEhewOF88b3F79dmWXnhqnL
Hfjikl5uJpFT6yF1ZicZiF3YaUnAuYu2zcDeOuWHX+lEuXcevzWnARRXpJpd0D+FNu6w0oLAN0/B
rg+jy0ARwh5FtHYobmZ1Th/yghDRVFaPgSNOYF97YB2rSWXtDTMbTHPBse1kcQLDPl4ZjOSfxPLa
NDBbl29Ga9+jUDJSDq3o3OBJdtnolNhuJmjmYEfvSxWJrdUS28wYdI1xGl/mKqdW28rVYQoRG9bc
dd5zWeXkTDNDfElRGl5TNNgRHFo4ZSd2+/yoRbutIKav7IW8OpaXCbchZwt8Wipd6IVhgKoGwaH+
3NvevAtIH62LhWnNxGVnVw7RTDPu2bzlxuVQRyXmPeuNb3dKDeOC9DZsPN30V+BU3QfkLnTZbDQv
nVr5bIpmd1sZmjYk/uyGzKhaJVnXPFlxM6B+9FdAySCakR3Z921lnDG4NtcOxfUXlRfoB5fE14qN
Cw7Dwim2bXk72eB1U48XnbtRwEsIfK4ieK+rGHc3ASBUms3ATzibejp3h3LVwIPVUlwWfnQqo6qA
z5lHJ+yWewo9Xqa6La7iVpFtSPpTQq3F2p76ZJcMzEkH9zKyPPOskT3Mx7qyLtiT6BVZDYuHYNzp
tLiAkveamL3eyXG+aDzMfCPFj8c+TttDMw/xEVPgNUuAIAzmn7VDy5y8qMYn6VMS0FfD57yDae7q
wFwwxaeeqSZLBEy+IUCSyqp63AO5u8C0dIvWE+84RWoeZyD9zCWfU+zE7Zw1wSrTuOZ6s9XPDaYq
Duce7zb6YrdYL/HuYJEFOsb3SgEGwEHdNWNxL9Pskd43XuWe/tJbHtGf5JbVcAPBA06hgbVXMzgA
oGk+MMKvVl0meY7BKq0hKbLoSiL188C/s/RqIrrtfJMNQwJwMf0gsFfyGpuMDZQgNhBuGyGWzeIj
rId9zim+jXCoDbnam7l/AvhKnYXFKyxwy2AbqDJ7Al+5ZQRkociqjUq6klXY5cUaO4/CCugI8NQp
wQ9SpR6MZYK4nWePx9IiluTMvFTn0LjtEYy3gOAvUtfZ8gLzN41Bfn5KVcQYHFMkdx9rjU4v6kJP
2z4SH1vRPbIxukLH9a/JMN4IFZ2pXL6IuJKbNGf3kymxcV3fZ1cSM8W3zCeZOO4qlcTMA1f424pJ
A0ehgonTTElDGJoXtsaOzIY33bPlLD+7EW0h+AuGhUfJVE2liIEMgT51sUURI48pTreGvoTjlBvx
c+G67YVymm7vIOhSQTSj4Mfl5HzIs1nsay37nNNQkp5EnPnPxtzbT/NEFwb2D+MsimNGtaEaCOvh
Qi/sYN5PYeYd63ouH0THM+YzSO+4DcfFgUoJzfXU02gfgu1fj16mwH+ni+Pai57DuEUUmHlLM9US
8Akcc5pAjtoTu+08f9CVfO3gExwDjK8n6u5pAinBFPcTW+Pc6AmQIfGuRegU50YkCep0MLWdtnBu
hOkXRI4K88hbL7rPlaYlpjKNS5ChrLpO62D99GVz2doiB+plQiREDr3pWi/HrNqqLwYxsFMy43n1
Ym+8Z5CaH5iBqZVQas4xoI4zKndcPUX9aB4Y4CfE9sf+igeK8DkILLZ1s8soraF5785SvkE5ECOO
rS7Bvg11Eb+C9TU5edXqoEIBYzJsjNuCue8ZCni0Fg1n+hq47NbOJJDpxHd3cM/MPUwBY9MWUbpz
LCf2V2U5hzdQPtg41poZKcaKM8C347qxG/1Wl7ZzZnWNd+IqRnBaHSdfy6bnQ+eGB7G37QVzOrOM
jzlm6y0iLNEww8XNEwdi3A2eXe+qbnDPkoRJ7DrrYW80hhPhQxlBdoH0tK7csKy2veMye8Aq05+h
sesXPWXmRR207XrqVbpxqqQ6JYFHCUNmNUeRj+SrosTfQbGLH6CefqjQ7pbM0AdloP4V0jH2lRfW
RwWJY5N6NtXyUHK2JCGhZreO3BKZZudXbKAxU6qYXWTsUDaRiUTnz8cCF0hPkEIARsmAdTBU5B8b
3kvXQ89Pwg3ACuuT6hz3xCYfJw3J20NkVO5BlWW5D8kYHT0McS951a2pBWKUmTMTZqDIrhItzbgm
LdF6ZAyy8GSYTXRgiup9LMyiPHhdbbyV3bRYiEW3B6JehlsQkeIhiTN9ZzX058QGWdbcWazUxDNI
eqEk9cgz2LLr4Nrw0RdY7o2Nlbn1oXLG/nq0huqGSmXniddL+uT1KroPQt+hWnMM9+QWMMp3AS8B
Yhcol8KTxzmy0se80pfU+hj8E8acdFo2+MNdkkq2dK4lDY/9lRhzuFJxdmmNpf1kq9C6GBH2ke8D
yfGLgbt5lHllXY22HJwt4aXkPGHC5KxjacR7x5mKayKIxa1EskETUGn3MhT4GdZRpIJnMrConpJ3
wl2oY0VzomtgW2pCsoBbWwftWWrHf/dQ/lEE6r+b6C8kEfp/b5B9CD7kn37INn39D755Ym08rEyc
8LhKG+uNuyDfvkWbhPeXYoFbEFtSmt4C7Ps72CT/EngfHPiGdKUC7VuGBP+yxBKHwqlHoElZ5kIe
AzHwJ3SjxV37nd7vkgmHSGBaUOJcrLnU4P2o9w9kFBuhvduKjSC4PfZdyFdTFw6rMBiNiymo7yo9
wIs2GFfWvNeUuFAEsA1W2SJ8QdaoR3Yn7NwZmzMT2LPA0hABY8YJMA5404BfgoAuu8Zg1itjMUqx
8MzDMwY1NR0pQZmcFWuG6a5aL/Lv+7btx63AWeMSQQyzDxN9j9ADAno6zitpwirZ25RwIkUlFrCZ
Gw/NzrHStTPkUHdsEeZIyIkWtdyHflnywi6wLk531NyHS+kCAwdsd8vrWw3sFGDkkLHEzxZHd7UM
dL03a0FLbc/GJ4YoJGgcw2ExBvsgIh61NvuMBZUJRvY8YNy04RrkJqwQweAXSL4ffzE7IZ8rRJrL
ZMxypq/Cn3DqREFOqXvTIYKJmezY2iwKYOOmFPQsTLVGpwF2BWZRmIwftlkDzGaxTfXI83HyEWcN
YIS6nIlADX6bWrseCvWrHYvqoezYE3LKLOqdO/sVdc8BHujVIMt4n5qS60H0ofTO4shy2E6krhW9
dMJPPiofjgqj7Wpunug9GbwXYRrlSzymScJKYwuxmUBCH7PJksN2bNkq5FE7f8CRz31iMOTkzJEx
IF2bksEtMnBaUsajOB4NTBdRqfLZ50hgJ+e1Y5FrSYoaa2jlVORMXFEVuPUgIV2hmal6U3PXh5vE
GDnNZHKazx23FTTzDtmYHGx7XCgIeFB9zjTWiCe5abCrOIHrG+RmsfmuPAtK9Yq7y+pYWZJCkekx
tL8pGUMv5TiS0hi7mnBPEQ8mdpfhD3NXyVgM3tbKISIgIzfhZyJHrJl1MC9nZs6IbGR9cleI8xzz
mMoqRu/NwPGhFgI2C8V9Xr1h0t+GF7kdJ29WmVvXI9bqbJ+ORvTJbdoB6pTH0X/bN7q/jzJH3A4t
KBcOtwlJ6HKbRDwBzdrtfJvzbwgExn+ZWJjTL0FWpQr5eNBzdwyigLsDp8aYYBDvAASvC57w5IL2
Nfdj4HYEvDtzlM0+5HZrWUr66SrFR66XToRaXRgseDj/iq5/rlFyL4jXdeltlM6Ne+s5PTsk4Sta
DgYqGKgkzq16V0t/zM4Dh6LEveeQWz/klrQU8lczLSJL++aDUb9nND7Qjtdk6Q0JAMx37Ltbb0vr
XJOctQ5teluczuMBjZvTELpIFGNaopl9jHSyW+CkB5kyYKANgq6iYWCsz+lbeF/MEoKyx3R7uoAe
VjWb2hb6rhXR8ILQVvO+qjAubmsRho8AAhwyIKRqsKjKClWrAvJnsatN16UZlucLvIS6nIFoDSfm
WKNq41F/WVqaCtwovf0S5jp+qjIbs2lGR0S0ThLtINn5pr4etOBmI+hOTdJIGcOG+ujkIeBc6F/G
ZVzlaDl1eqqLyC33M9GCccfRBMNqajAXXVtlmCV7q22nLyX6/9ics9PpOF06dlLIcuXnQ3Zrhg52
jq5Mhg9+lxZXTspgDM0mnAmzzyETTrftsot4Gd9x+Gh4z+HsnsjKL5wUHJsDQ054ihKqUd34a1+5
TAX9fEnogDeMmxtphtrgwC8niG+uzzmCU4lFb9bQZPHBMiV/Bzklfshn4WVgrRZ8BPSIaHhjuCTb
nW7D8WPFu/15qc19Ywtm3eo8dHc2fuN060FaaK4LVcqcE7xdBwfiZX4O2jHyPiqcvWpTkHUdTi7Q
MfjfQbOYj0hoDdjLemKaacWuz0Lv9bYU/3E1xjGmFiSpezTJOOnm19bJeAwcLxQz9k6szhuh5waP
nCecDte2bQQ70cgw2Pg4wpjPqEWjwpwDM5M8H1Z6iCaPpUd4cGVyv5/s5QowiK2LecWgvbG+ESf/
aN/z/2b0mzzPr3ZH9x/y+UP+oyHi63/ybX8kTehHMB9N/J8eHNkFv/if+yOQiwocorAAJvHL/ecG
yTD/8hauOzQl28WjsOxivtsiWX85NICzZEjyRJo/8idbpPcbJMuBoeAs5grTM8Gev6Mp9VEiYK2D
IaTfjFpQGniKXVTl7Ae+uyrX32JI/yMHGVBEVLz8z//4ETNJNwDxKDZaX0PwnsYi8uNGjEHv7I6K
4pWOUp4Vr5L60cR1+ygxdz4llZvsfv15P38vB7KNoMZcaImvYDGCfBdpTwQMjKrgIVq4jfgLcPTN
vG++eXygkAafi//it0InANHpKJBYX1lV331K2EBOgZSFE2syxI1qKnj/nojCq8SdQ0b2DUfcX3+v
JcT1XcjLsjDBwb2C6roA+Kniev+9ZOPSEcclxGHV4qOPmFvYMUpoFAfjt0zgv/16v/uwdxexMplZ
TTa/V2W507hPRWE/JIFtkicag+pPfzFPCLq6PcgGHqbE94z1sDXNvFN9QnS8Mm7i0mFVIATwm0/5
h68kOAgA3wfHvRxYfrx+VjbpVjCSJX89xWdJZLf7OnGYmSgklF//VD/dgnwhLE+Wq3G8KshF7z6K
EHk3jSiKYYsBQPFl1jzUw28erH/6FFjRhAyBsnGrv3uA0wyX+DSRka1LaTFLclNYQyr+DQbbXu6r
d/edUOAD9MKd1dpZyM3f3enCcDJAFZhrE0ppyk3djDp1uYhl2O4z1TP/c+a2by7KXlUfMAkQ3V3K
BqDdVCXFf9mMffJejDzt67zxaBDxx853V1GfpxdTTpPXip0vcmZfuEGwxmWi1R7aa94cfIKDbFcH
K/gCrsj28efMRUqzRex90KlTwW7K7YjVT2XNrRebVXWMIoqkN6RCnJdAKqv7ttj928di+a7vrwW3
qMlPa/Hm1O9wGbwHsCpTHchwM3HdlcIZwGS5SG8KSrBudU8VYNoyGGho2OlWyoi8qz++s2ywkfjh
FoAwt9aPP0bb9Nq1sHWg1mPHFbgp8WQMxm/u3394VOzFyoctz7M5Or971QQA73oCpyA1KtIh2F3U
md2a/QZDmv746y/00+rAy8wkNObwtYSnl8zt93cX+9Q2UnhEVhJn7id0JxrtcgU/YaVrO7oj+SjU
5a8/8h+eG4lqQTfGAj2x34PdDQITbGP5SMuK+Ypy7KG1udNvFoj3nyJMB/lDgOFW9qJEvPulIjuH
EUUlKE8n2dRNp6JmXNXO0LubP/s6HJ/4iZBgWIrEclv8eAXrRDdFaBAziHEinCzQfStHNuPdn3/K
t+0Cagq33vI7fvcWKMDuh6HB3ND18N50HSNo26VX648/RRBm5odZ4tTcgT9+SjZY2BYFMZJpADBV
kExdzSC6rn/9Kcul//4pFkS4l4VGWQrUpaXeXbHYI4UJcRTSdTOXNyT9sg2WuemTlX0SXQOZLxTb
X3+i0j/dDqwIsH5Y5JaP1QvS5/vrl+O0VwNxEcIPNbayxsyZfoacx7utS3YrP7qdp59k3/v+Rvg0
oq9505D914ra+jkrO4lolIr0ELJwddvexO68qTRkHALKVZdtI2kPLuPhuO3XdZdNb42HW29tZaLO
QG7VVH/S4ShJFdLCuXFBEMb472aGeJ7dNvVGL03MJ5XIkLzdUjC4grkI8XeMhXElUiSDdT47Ennd
toc7OGr4nxp+oF03haKi5BNfLZ4UeziALQZ4UrR1Rk2KQUhiCxKi+TxZ5TCvjUHoZQw3QPCZStrY
1p4FtpqDEJRMKsstRkuln4bPqVvpeWsR3yV95VYl6QeanbstLu9sXMWhVUyrSQwcFZnhWclp7oIl
h56zgjFLhvS7Lnq3xDrajzg2NNVMuy7ya/PCxQX3JsvJqB48s6O8MW4HjHsrHxthQTrNymOZboJc
0+5lehN5v0oRYH/iFK7xg0LbG1nx8oheuclSi3RfDWRJ0nG4n1mIsjUmFTqpdY/dHj7OkLvNRpB/
NDZkJs14Q0/p6ByCxg5zBuq5/dHmJmCK6Pb6rQ0xjj0a2I4+OEXP4Kk1eLRXtnKnWy/VxqcxsbBR
dFlW3fcdYvhbqfEYSzYjERJc5WaHQlvDXeCqPjiW8VBw4I0phtzWhlcZD5Wbw+h24ZY+k8oKX42p
NHFpeqJ8qRgvU/e5mIdo5RwGJ9kR2S7DdUWsFZygyAa5rqwRA4iOwzQkOlZ1lX1KeubRO9kZ/Wub
92b56lC/KfFUSz/cxSkHgz2ltEzZUE0I3FVNT7OeAbwNf0Azw+Mw4oGmWDKgvVh5puG8QmxpKPXR
8UyOKAy4z73Etm9TM2QanNM43X6SkYE3p8l82zi6qgLqRiw4aNeGZ7YplWvJfM11pxMLW7plfoRw
mrYPU100zaGrLKIwojSge0wkip+DMccPEvRlfJcZU2Qf84l8/BvIw6pHH/QTsqxZH5g7DvgJEuuU
MKiIm4iWWo1imnDNbBl/hJENu7KHso7SFBV2dHK9qo3Pq67DPStD3ZdvjYEOEaxyiuPIlxORng+K
J778VJklLZhsFGsI3d08osZpK8IX5NH0u/VzWoyxDC95hV6FWJkTK2WCmXeytlZh1VFdXU1Z9WAJ
5ifYDAgdnXlj7zKu82YnwOEdSdJffcDuFzkmyi40J6iG6XyUZBC/pTMEct/YGbbkTcNx1hjX8AtM
7nGP3rxpGxVKYgdS5PROniQiswk46EHFb+cCD3wgjhkybnfNKydsdqKvrRA7bVgqoDfY6NWCELe7
tv1cRx1HGIu5JgAXqKXaC1xMknUezclj7Cb4c8dhjK76PsVNZpWxnAtz5dBOF3g0PScV6ngPd8lC
7vgqn4/pDLCdy+quHHJJ4xZh3Lv3vsruQdQx9aP0pnocIY3TBJzhcVzNeGDyHQa7flGSAR+t60wa
VFhxQPBW0rAt7FKqZo/KONCZV41lmANwYQ4KB1RG9NwOD1n3aZhrCC12X3XNWYvMCSGRXaq5n0j5
+BcwiPp4WybRpNYlwbJsE8FGIAZGyFUeRnqiMRb0TXxpjAVLtrIHNWzjFgvBMXJhZa6xfJSQawbb
uwaLCNMCPyH/+phdywhYLM7u2lG5w62pAw4wVeFX417Tqk44W8hlDFom1bjWZWneGKk5+1izB7/k
QSmD61in2VUU8xCwm/ajO/4G1cIDLLUFswv59KxIXd7N8KEKMBe2BgQ2xG5oHecGlugOs4J7x5US
FMIYQ/YMccTx11ah088tAxfMOYNQnFFnn3ApLx2cK3bh+m+G62ChKDlDEAYmn0TRQG9gKiKQSzFr
HIJtRm3ugM32FdN0JOoCO5fR0wXr52LfNhEhqwRhfHlYgGkuxLr0scVYjQ8/rsU9uABOj6XVh+Si
qmDs1k2m6c/CSUwDBUvnghcQEUKxIYrXrGgtAqa2VR0pSiwI0zacgXApdrytybLMj4bDbnwnaKTD
zqfb4YyHAwJtTGD2gkwwzsW6MztzOwu/YTgEMxV6eunadErUWBNWdquChy7GCkJWfaCUmamlDD+D
fevrB/6ZqjjWGUXA3EBGTJYsnHR51mam051FTQsYIrNwTmw7yCP5ustFCOCE/4xCxKaCrYGchz9z
cctSwaA7qdY9AFxFyaopgrtulCpkoA9maQ3vaygQTtPEvGiwyDSbqKdRC5HdoEuipFOpOLkpWDxw
vlWXYBGpKGlceKLmjioNJtxT7Hn9OY4XOz5zefHAkBByirHMgoN4VRhgpblKemYIxwyx2N6RKp+i
x86UFc4SYMb+dqgy5V+W2djmydpOYMyee41TjazhSy/8jQqgbbwRzdH1lyGGArEHqKSyA4G6CsQ8
L+boMDcWtRFDUgqsSbxbrAPKVfhQJ4Ff8atq/KZI/j52pSg2MEf7nkFVNGlsXqlDSCHDPLUdGEMJ
EZkUYa2aU0y+mTIgQBrDGo9d4K9UrnMWVPZO9j3htc4mtJCbPOApp/5DLqWHGdHoZ5R0oTpxjAcT
BpsyEsqCaf4e9m5h8w6NKk6D21wnrGEcj7H0pwuF5qQ8tDSyamzKptBQ8zrMvQHOGOrfZU3herzt
2bbAiJ5Zt/ZdUsTROh5pLJ14zdKJEYXBg0MxB/ckbwoKRGynph0dwjldZmYJqIOVzrsIIEgEjPVl
VK0HK/Plxpp0/BCaFuOZ2W5UA64cqvm2nLrl+lJE8Uj1O88InAmLRU6lxrxjbaCQKo0MjuV1W53T
AUnvnhdOvb0tMOJ3MHjs6bFreuOqqWDBbIRX6y8uPxrhgwqLHGFy7ZvgACjs8Fc+csH4Zemle/Gx
PPb3YziOxt702X+uDVDC06oPFNQyoIzxk41v+CMkkDI/T8iPgl0xc5fXGhOI6UTJdrewFcjfF3pR
3DPIfQ01LEvqU6U4h9Zd2XgPcZ2G2AS8MDJWSwbgOe4cw1s7LKXsP8daZDsj73DpUOFq38kM7uIx
oGcJyCz0MEYiNVSQnZOR2F81Pb6sVdsw5V5KD3jSVRGq+1THxZtk8BXvqwBU4r7mjUq9cTLTIeIq
XOZb4bmje+PkKDo4fPvGuaQsgzXQSsZ0a3cYyNd5KqrTTIixw+1UWPcaVjLkMFKdmASxp62NFt7C
shCT6E9EVQNwYybGIbOuE0o8GvxHbBEq+1PHKEes8ghzFwzFzIK/3BXlcz0kWIk0QDZkQ0odpnXk
wtddEWGhEZ6xNEsRx//E2eaO29x0Njf5RvTdRIKH4WRM4MLy8PFwT4J61g05ss4MPEqT4/Ss52zj
7hTz3XTVyh6Thy6i6ebXRyn7vWLAQcpCXbNMraGXKvfdGdFUbE6tmUmOwfAbeywPB8NrwlMTwSms
vbsobA1vD71TzhsnGmjA7bBWXc9WO7KXx96W7CZy09MmzFM8xu6YSdwiRAyK69RUVn4r+6Zn5M2J
bSkEgrF9BPEvXtrCyPvtPPI2vOGojZUvmxgaY1TV2I/gGzj3FuCkI3lt7Wzcrgwe8RqNuNxt37ua
CB+Z+xg2nN4bvo8PBiEJCmpWQ1t8+fU1+vkS4UbUymOxQlZR5jtRhRB76QeYbkmOWdaDoWf/4Htw
W8Esx1giGY/d//oD3wtGAiEcmwVSP0hi8a1q6jt1oJ9iQvQT8E+Ih+lHzNZURCH8hVBOW+s3GsE/
fBZ2VZP5CHFSZiTvxCkfXFDF9rpYIRXZu7njOeyAPe3xm3h/Kq0I5bl490m2Wgit4p2G4wH5aMCJ
M790y2ePQecFQIv6N9fuZ2VAm0J+nRItM5/3wdQY0nSle5LUWdjFX7JYhNd1Vg7HX/9C//QpjqBh
b3lmAP2+029wdXG04ZCzCr20P1hREq0txpv7X3+K9fOPs/x9JBVaygS1IO8+RlH446mGgayNqbnY
goQwR7aIFiEe+JiKtuvObKrrpkRLeNCjFuZdzFFu3nJkbwENT/QTnbMyVRp6mDU5x5D2b2ftO9n4
5z8uz6SlXTRABmqWvVyx7+5Z2ysNyWGa6+60t6Q/jWNjFM5v5ij/dNld4dDFaTPVQxP88UOsnkBr
WxL50vi5K/a1Ze0CFsb2+Btl+qcLb6NHc5dKRGmL5qB3+lKCtQ96eVBhTqAnyxhCqEFR5RpUJg3V
70pxf/4wRpvLkG0ZPpji/SgqnDuEKzXXIIPmejvj/1ynnftYi8Lc/PqG+kmq4/0lHSQz3ELENJch
6vc/kpA1ngFsW7AYgm4lp2I4sprFV1FYBBe+jmga6jxz++sP/elHW16awtSo7Mvw5n2HYuDWnWhc
hgcRxKaNhJG0E9Bwvn3K/x+c/4dkbPLvXYVr6h/r//2/8u+Z6ct/8TdqU9N/6DqM6WjKdjSY23+N
zV146S7jcuIbTL6ZebGq/e0rpJ3IdJeiUuQcVHct+HN/+wqtv7SCvI7MA4ZzMSzKP5mZ/3jjO1hj
WAxsZiN4fT2TKeyPt2ORNFQIlummN7v8sDRTnFX20G9jY552312T629q9L+fmv/rk/ggrgZg5fdg
9tbiuA1QGuO+K6gwqxQCvzQj/ESO+abhLyS/eYEsL4j/K4p/+0DGL8ij+DIVts4fv9rc+UMoCV+E
YRLtafQCiRi34/RlclFnUzC4hN97IcEWwlF6/PWX/afLqhmTOGDvaX9/Py/1BysqQuKiuRmZdOyV
sp720qJtcQPqKUh/c2n/6dN4bXED8U7BhvFuAzGGfptL9OTScnPxZPiIT8yb3ZJTZdlV/W+GDf90
XV2X25IJKka893sxLIRkuekKr50420sx46ZPnGeZxOroF062dsvYvk4E//Pra/rjm/Pr7yn5MSlK
1hhK+P8//p49SdkycQv0fjS1uarWgE40SVr7I2U5zXpaHH9//okOy4FgIWKKr95dV4HQTVAq2wRm
PkBob4FBeZkmTV6K8M6icWcDd767+PWH6sWy/OONi1d4mR+yPoALscW7Z9KxVYHVW+z61iAqOWHR
QjCXAn4fOpj9aXCEfxF+5fvRXwDrz2pDfQwXAKDxlQU4AM+gPVRpsooGwYYNM2n7M6UIZHK/0gTL
qO7nNYwmKIPpAhy0myZI1onV5W9D7WhvBZJIXhueJvQ0isbKHvD72Tjr8qEJV00zBsWWZkdwgXr0
eweFN5+u5BD3t2ELiIFMTpzfdNwR5qqrU+WDBijLEwIVtWJJnEKXNSMHR2gqZzVtR7xvYsMRjaOv
ERVlQxzLKghPBtSCxLuxntoMxYqhKvTPjIQnPuEpjntORBK/XWhnZr/Gd4bfIqZ4p19hacw+tWk9
Pse1Eel9xO7wVs2y0Tc9NQ+7QdYVmlqoE7mBgo4xtsq9apNmaQ/RlbBru8KP6wz7qPP6nqKzLEf1
hekGQjB15te+oEMa0yKv9NUQl/ZLgexZ7ELfIODichx7DTQTk1Utubk2OASsh6G0ZL73mka7YFgt
K9lBXHPsbSN6xd1sBlQvTshPoMJdeTRn3X4OG9gP29b14k+cnCeotP+HvfPYjtzYtu2/vD7OgDfd
dGTSgqZoqoNBloF3ARMAvv5NUOdKLFwmc4jt25JUkpBIIMPtvdZcQZNMW6Q09pltJT2xlaXZmw8G
+lG0SEOYFvucgG/UQcgDx2f8KiMsB8wj2pNnRA0yY5B+Tn5FlAFCQgFeYSy3ydAU0QO0PhLYVqwV
dOuGtgqrmylPVeV8rJPMGigiUZ5FHgzYpX4CZEBEC1U54lr6Uidzc0WxoU7lFcAns74mzTwSyIJL
M9kRFx9bFIlc4mC0cqCYdWK+pc+Mauumt6oVx9FZrsrRvIzI+6E2bbhQmVexRUkPhyjZvCEozcpS
niIcjoRvqQPHZESI+VvajkvHanzWwzjDZEhJMLuQtdHIk/YttacuY6C5c0ieGkJHsNve4AgpeC9X
GiLJ8Ifa0ZsBKTAExs5FgGTiAKtxsmygKg/yaVKBYtJyUEW90YFqBc8MMNhZaUc1cjM6LfFqOYap
311m0jJM2jT11qM2Scaj5xKgobZOCrDJlv197tRkEamhQcvUAMYVrVLbHJ+i3pP34zAAQmiqPMCL
iR8JMUlQKDS9pHyqjLi+7UxW6bU2NTjshddXMOiyNLgkLdN+NkK4MPmkYQsh2oSd+agknP8HwA9X
atV05AeWA7oVcxLEs+Y2Sa0XoYuSGrn/qGEo0aZvuZFh0NYG7cUjNuHZACn6o9a9oVvV3FO7LbGv
+2ERqa+icb2f6RhULxL5cb9WM9G1O8wuGCCzbgwAguS2cmMj/qdlitTsR0iejI5WuTDvQDXimVJx
+9ebvHTq+1hr6U9n9WRA7yee7DemAKtaZ6ZrvTgtILd1aCllszZ7dcy/17EBjBR7XkBvd9+bRfKs
ERfFFTmE/jRqetArbA7tGT5RmPpeZKbhOi3g+U1oAWn8dSmUydxKAk4Rg1o9VFRHiDZs+csqaqKg
2BCMkj+QIBA3K1LhFdCEtT4XrCif4lcNp3YGpwWTShxWRdqoq0OyWHu5rgHRCIzyTEId5OVoWgw0
B54+gFUOF3DAeuupohuEuiZyAH4TGxDwY68957aNadjhCaixrNammX8nLKDxtmqqxfnOTEjmQDOP
eZSm1wRaMW+KvDwPkhEssOtNKOGlEnXBSmjheEnfyIZOqzvhbZNSJOII3kR710HbdB0DKJHbXJhK
gNyfuSYgcSrXR58uEwBbQ+sqcTbknT6tJnNwJIWoXMPiqkvP3g2MtmCD9d+jNKdgilnphCJcGm0a
BPeiKcppZxeakTO9w6G7s3OFym2eTPZEljYL0iqXmLbgGkiirJXapkAYR5bZbmUG4gG6IMzc8JcH
8ML7FlZOGF5gWXCDUxihutiZnqIY522SoaLRqyGLfmpm04sLUQM1XDmxa457ra4rQq2MUdZ+WrWV
ec6c68QMRNoXLNQdIZIDjuu0XJm5aOz1EFVDvR2tLhA/PQXF3vloVrl5yRebpqemcwd11YZBOLKg
mFbc3qYU8PXr3rHCZpsh8k9exZCrCjFtMdKpgI92LmoFLQZtRGnU4atd6L22ZSYw6Tc33WjJfS97
A/x83xDmUsUyvivJzjBOK+Y+ilm9/i0EYf8bu1t0K2Glo8YXJKJ0paL8bGjLnWouWLzVqJURcTZD
ZKKHGFFprXQgIyDhi4wOmW7zUTvSUTAve24ozkvXgoVIkgqvFtIUy2xPb605gcBYig0JXNaPNub/
WesOjhRMDjjjFaONrpRRQNGK7QJulCKF+6MZi5IZKG7qVxmxmm/J6KsNJOhaSFNDdQnak3SfH+xs
DHqySkKi+HY0PoYn1L/QADXIsudG0rnzG5dTtp+V/s31SOrJGRuAGA9fYAfusIH+311A0WqmSyw2
mnZHArL70ISDR8OxctxpC2ETF0aB6xmm0pTYLWaWWJZ3vaWa7n4yERdtwnigm10jMcjPerTx+SUh
jODGyHlr88cY34j9xPRNEzlVSrIWtSog/VMOnvMz1FzrCYiM92K1tnIVwgvmVbb0M4zCzJ7oTNjA
mmgoY+4QRmFvCfEpDaAxYNNWgz3QJ55SilSbIlDgr5UsTdPaUNBDEHWDyuLUZJ4nJpMBJElshB/P
uHKHft3YtZ6sw7IPv5uWM17S9JlgQfXsf5BNRMp3vbL1yyajrcgeL8IcReB7SUpRYE8/TSzoF2Ua
5fol+t1YrlG/OLA+rJaMeoW+mXiUStcquyZuDPt1gMZFALwCBfM0qHk5J2034bxR0PUwi7rpkJ4N
isvUyRajDnZRiqV9p5AHGa8agh+t85qRVN7HFiD9Cwr2fXSuxgMTDeAilk3SRjAoo21hM0HaScjI
oObMwWilSwrHG62OzSckZzSoaKElHi00s8k2owoJeSuBSkbs1ZrwzHQ8cpdaL6peHW0anXXo6CN7
Um+8nMbeFVtBJwbOxZin4GvIGSFHEI8FyXJDHGu0nToD/3uFKtP+Ke14bsLi4hD62nGMMPidGCUU
C90eGJRqHMXJY+4ZFfgbOPSR+8MD0Z9tM35iD6jBy1cFRCdfB7yrwAHmlHT+OMe/lCEa47MCvUm8
SaJI/90PWXzVSm14RkxNFmGEtFvexnlM4AFpXhB3miLm9ASLYB6uoXlOmpR0TnKiga4MTzWe+9xU
X4Spq92KatH4Pa7Qq+zB6cXfnQkYNG1Og55sqBrVFdGN7m8oAdmNpwDv35GGK55rfUzMddhVJU1V
0juzC3YFw3UkenaATMDAeNHbwtVJq6F9bhoT7qau9eCSmQ/S9qQXZUHei1eTr5BB73khNmJ6zGxX
L9bEyGKYgmkLOZn4IV6hasnLqK4bosWRwb90kVffeWatWCvePC5vrUxoncFS9eO8UIlBa4R6Oqkl
lYDYC7EkNYGmvEbSqvc42CEKDlIFWaBwuA/X3Gf20jWd55u04oFrQx3vQW2zmEd7hN2zKOmNxq2+
kbm1GdKNqEnWW48to7O1OV7kq9bGik6qBXhvXAKQvhPCzJ7KNpeP1QwCN2ckOFsy6ODsRKnIzcjw
0em8ZGfEWnphzUhx+40uXssO9htqUPzMntmjtLLaYHo13rjk3owop10NrdyYweXxG8O8gfEEcaNr
bho5TfftG+2chnwbE/s4U9DHGYhuvbHRKzFz0iPSne6rN3p6RXZzcZ5Eg0nW0hthvXmjrddv5PWg
GMeb7I3Hbposjfkbpb0z9JnY/kZvN2eQeytnpjtE8+oKKRikdyQOHOOKNwC87QJ/a9648G9n2v+r
DP6/2WTySWWQRDHx0rwvDM7/w3/9NOZ/4Pob7E2ZHmgvzKLkv/w0pvEfdMr4n2g9ze0aF4fJfwuD
c8oiJa3ZUEPKDgATj+rA345j/T/MBR4uwhlXSjvX+jelwUWU4qwHN2xUuBodKe6PEhx1inf9BFE3
OvU5lI9V2AmyzBRrZAy70203xeotAa/WDtSPpW1Nre5/qABMVkFa5XeksZLRmsAK3ZdF8ZxlBeBw
MxSzstHsImqNBcEZEanVuHYBqPvMA3lEkztyLguNjvV6cu0W028TdvfSsoKHTJMkfwK/yr5Xosix
Boqy2xRMSlCexYTlzhwu6Yl404ZU4OoSTcj0NBI+ewe4DHMius5NnEff6lAtHxUchYJzS2VBqWPR
o1FPtMO6RGyaujIAplsWPwY6/sdE6G8O7X8qkvMDtSjqIC5C0o4meNl9i7xcG7N8tDjdZto94Xfi
zDJdxHucnd2bcmy0n6T/ZlubkNZmLVuI8msO/fXtlCE+XDlGV0L8Nz2YLdoEcoksiORbgxPhLGtj
uByydrRfNMIH6is8HDwNiZYcaVbO/YnFd6BpYVIMQy7EPLkoTqGfCLN6LNiLkGxC+JIVnBT6OEA1
iwEMJfGxfon2Z9nv7aH98YHzDb37FRqBGkWOpLDCgR9ppXqdU4jQZopSZ96MZroTjoXlcXDP1I4I
26i4QEB3lRFqKYLxUQ96BLZiPaTy9N1I/qCeveyp8DIp36C3ZgzOAACK9+/vSxfNIPnho18jyBND
Vl6eKekQHKkGfvgphCNacA9p2jrz03n37SulYTl1iCZFrdJeCKGJbW2QqP75dzE+eMiUVucOAAVW
Ff/Xnx9jGOkE89+zV07iQsKKQU/AEgI6cU7yTPAQdRFB2LFej4+qLdQHYdmEFwBpJ3DJmOrfkUqN
L+YTjDVhXfB7E+yv1ErzlMCWjB2KOQVI1roBCFCH6H7DaY/UN9UjviswLjsv7HzNGPJkC263uiMO
oHjCawPqzOKoNou8tmGsI7BmUyub1aQ3iGIKLdsPJNFhe0iGaW8UBvSs/1u3/gqS0wzWlM8WLvHr
rxC5K4w+v94vYG//539bW4b6n9kzRCMA4yA7UsbmXysYns7/AChwcVjhxMS7yL/5H2QGrS3S3Sjj
6TozCP7zvxcww/kPJkfNZVrhivOy86/WL36z/8xUik6LCdMFMo4/f8sS+mIlyS+89Rw80nUYQoai
/PivPDf/XH0xIB10X2oT4OorEus5bymHj9m0e/esj04t/1x7MdU1WodkA3XjbVAk115O2aKxHOuL
F19M3AhFW0wYUDgIdf3OEVLfkx7Yb7925/M09m6aMvoGkFfAnTfS1VeOq5+jkDCOtGPmO/zohS5m
Wo/KfYWvN7wlvj3YdlIpX7KCAPOwz/V/JSr558kvOj2ST1CmiY/Qxm44h7S7czL1383l/1ycH/z7
h+NSMwND6AY3U0Y6RWCaD0Orvnz+4A89m8XE3QR9Mo1x7N04CPWx3WM5sTSaE26kHvnd/Nn2+/vu
NTrR7+++LYdhKmzTvQmpTF9msqpOkZhq64GS2PWQUrQstO5VwVx38vlX+nPp++cDF+MXmTaVoix3
b5Kuu2K34YFIpi7/tYsvhi8n8ILwQdu5geb7Xcl6AIvCevz82m+P5IMfqrYYv6krKizhXX/TEM6n
1/GWWF1oFHu9fXCnb6WYIMSvE7IkarCdBYTl8DTrfgTB3mnJAN6X3o9ADY58UX3+0I9uZjHeazwn
5gQO8qYL8GhVcjdB081vieOzOe9bBsUfTJcKGDZ937tPDube2eWU1fVZoFImgLX711/qHpMGfghC
OqLe2WEp2SrlbxSAR+707fF8dKeLyUN1RZAPUd8TnMtJ3ngdgQvaPBFjOBccUOGYs5FYKeiMphpM
dbXGDbDCnLJWC+8sTesjmyFWmY+f2GKeyXCBEG895jdqPq5aCdeLJ+fm7Ylm84QmYuBgID0Btw1C
js1AVtWLEhYwvPNECMD74D7b9pT/mOynQMdTqB55Qm+ygY+e0HzH76bXHBJ43ClVfFPnkI504RDJ
qT65hPulRlKheVaJA0G/GlXVnaZkYDmavrjBOv1AceyiUevfceUR2JjTCIxvweez5Yqfhib8RqTI
L8x1m1EbziAorUU0nruacul0UDxAluzbwPhmS/Ga5io5fPjFCm34XsOHhIJOhyU67xQkt0FwKtzk
LJqmK05ud+wLzlQ1OOk651yJAB4p6tn8xGItgFI0XjV9dzKZ2k2iNN/jor4kBEglN6U+BR1+EsXZ
TWx7tJ4UtLckL49Z9iAVArEGSNskJq1buCl6NpxZcXXm6OVJ0wNkz/orfC63JGJAjU3JGO4Cn9yI
L86CizlcI1admnFa+3rPAoe+G6Qg7K2TLtPzS7UpzOsI/TlMl+TIOz80Cy4n9mFi6R8TvgNhkiTO
7ZI6/9pirS5m9ETq8EJzvaKQxg9iaqFcVdXz53Pggdteim5oGaWuXRm1X9M3I/gmuHLd+Pbzax9Y
65bSw372mlWYVXwgIw3YZxK+iecQyXVS217+tec+b2nfDzVOEaMDnq/xR+nddGZG7Efqf37/h57N
YkZ2BEpzTC61r+BEoeZf3nYJcP7PL37o4cwf+m6KUKzBVRJawX7vuZKSaapwSIaGnrbqMe/voftf
zI94s7yKeFzhtwric0UZVrqN5/fz+z90cf3P+8crbBVkSQmf2BjwalYoTqVIo6/tKdTF8B3cIUFX
kTV+NmTPDix32w5/fe3GFwM1xzcSq1EnfChI0zoYJx/JVHVkTfr4qSAm+/OpQATN2l4y7aCZMdce
d74ucudLYxUt4p8XTwylKE2vpV06eD8miE9EPKtH9kKHbnyxz6JpS+OhjFufoJmTQkiyb7Q6PzIZ
H7r4/xqjY1OnLhfXvWBXNYClJGiszVfeJxSTP59KYA2iSw2XWaYWIIbJJt8QXpYdeaHzi/vfK7np
zV/p3TDN+5wIYYxwvteZ8DSmctdn6R3KonMtm35LMz4r2qz3raQI/xVo43+208i2//zEhgj1SU3n
h1Wlv/k9rQ0Qs18atAgC/7y2VxLJIM1W+LqoZiG+4+DGNU8/fxEH9mOmtxi0YONQgFVK5c9OIfjK
lvI8ORNykT5wt1M9qDvQSCMO+Vq/Qn0rghXRxOU6tbRbtgz1ddHPKeP4M7+RLGNcZYjnV0WVkqNm
a/SAs1FeiLH7CW7CRAmq2V/8AS0mhDbNHexfautXrvsrHFRt1fXtkWt/fBgDtfvnAw+6HJ54m/My
nVQ5zS0BQ9BwHlST3CiZiYsOy8U2q9Rm//k7mH+WH/xc3cUUMbUy9wqlbn1sMCtNUOFHbPjfKttB
Bs2hiy/mCAcFCsZxhaV2zjdShIMowGVu/vzWP14QTXcxSWiGglOvG1vfctENhpAMzk3Z5pum07Qv
Lehokv58G11iNXxuKvxIgd3QDra5dYifOjJVHHo885+/myqC2qhaeumN77SkE4VW89Mew2OHHW0e
RB+92cW04A7KSFCSqHG4wzlW21I7b2X8wwFrtSJ9bEIY2IMicKP0kjhDWtWkzG8JXfO++O0WU0dJ
+Fhq2EL4KBZuy0qcd4X3+/M3f+jBLeaNEvmbEHnb+qVD1Klq/lSb/ufnl7bn2/vosS0Gt0TlA+sp
Fn5SDh2ao9FeJUbhcV5V9HhFj6vfVMlAaGziPNpRZG5krdVEkQ/qmdIiBCOJFRnoFKRbR3rdHdRV
khtiN9hJLy853YzKGi9dvq5y+rZlkIqTSbezbVGp3gn2z/u6D/INAsN6o+Suvu0V1G+RG83tmIAk
MK3NT9usaTbeIFE0Agtdm2pd37gjLvwoG7Ex2l18pXiYKA3k/htyJ92n1FPAhESoLcgq1e/KcWif
glSOZ7Q3qo3M5bgdXfVHNzbJWpVOshlTBE0TDlyC+mzA6bb35PT5sJU6wp5JYMqKh/51gAa+Jt3y
i6vN0lfWSAU6GEGqfgtldoMeYMIxmR+Z6Q4szM5iPBC17SIa7Ct/CON8Pcaes4rV4pdjO9Qc3IKk
VTqLEa0GTh5TGR1jCh6YpZYssl5E6FuISfGZyqN9Qxj4CmVIvR/0/ktbX9NZTOEwnrPUdtXKD0Rw
oZAhvyp18V9m5sEpfJ5MPxgOy/ZUigU/6FWz8inFd2t0nXNEH8ywIVJQ5I1KeuTtHBjSSxfegJSq
UuFz4LOrrzsRfFeL8v7zIX3oDSwm8QFgiDvWiAZllBvPrjDy20KdcPrZ6bFe5qG7X8x141TjZovH
ylcj9UJW409ioI7ssw/d/WKuE9WoJzJkjySyWD9vu0pHQ2KrlxaH468tpM5iykNCkpIs0do+lAnv
omqU/hR3frWuRnf4V93Ov/eoS15ip3QOIWS67duVZq8Gc/yWePJf4cv+ufbi9z85NjSdimsrKJVX
XSIuq+ZrlX16p38u0ekou9Cm++WToCKsE1Tvn/8mD/xg5u7Z+6XfSQkktMzU9rO+RdMvX0KYKV+7
9OLnrg+DjWZPtX0n9gg7DUJMExK//deuPn+hd3sWjFQAkFzP8utIUzdeOZjI4aMjAMdDT2UxRRty
6GviWWwfSXiyEVl7FYxKeeTO51f2wUz2tuC/v/OhbkGlVbZfq311RZqJug49EZ92HtlGhmcSp+hI
ZfP5Yzowau3FqFUNVzhgoyzfHdDrejg1yJkTyhWu6WL3+UcceliLUatAGtcxCVs+0Py1tOsHRfd+
fenSc07C+5ccxnLUKzHykmukb6EKy3+wtPrIszlw40uvKsqfKE36jhtHQrzC0XbXQ+n52p0vx2vk
qbUR28IvZhaTRnIOgShPn19bn5/sB7+gpbMX8QbZpaSA+kNyUbTOiQqyIxt2enEfRMQdVZcDThhS
O4b8l268Zsajak7nhr13iBqb/6k+Axm1m4Ij896cTvHh/SxGuhkN5UhciuO7KIxtkP/ukKG4TVej
p+/V4IJGhdldO3WyT/sr4H3rMmB+rE0wpxSb5yZGDf/g84dz6KXOf/5udMkkKSeblC6fzcGuzCyD
GIXkGMv00MUX80JhtnHFURIdmWtdOmV9JnXC8T6/8QNtNHPpAYyC1JZq7Oa+27Xyh0U67Z7c3BeK
8/GumgxqoDXZGNjgX6Ogvzc1TCWF6t4OIygdFGbRKg/tZpWmIYECNn2rstdicIS6vO41M7xB4G6s
m9Z1Tsuyeo4blaixQf9Os+HSqEmO+fxbHHpCi/lmoPk/2xwKX1Gj37pO7qjn9tORix/YA84Cx/fv
dspLu8asnPv1kF2W45y8x8EOoGxO9ti/oz78vYrP9ur3HyLpIMW9lJnvhMMLALpXWz586dm8qSDf
/TQnpymNWunRAw/eNvcSPwmqY8/9TRX3wZywND3HbTTV0TRk/kww20fDpN0RCZpc6gooxCqLw71H
eghQOkDYGwJnh6sCkePt1Bng+GWV7WTakiIgE/s1isv+wjUKdRfGlA5bToJoIbR7Sx/0XdDKX4Mw
2nojS2lvcotTC+FQJ197RIvtSAj1rO2Knoff4lLQoxNOFJuvXXoxSQE3RnoswtRnFJ3YTvFgtdmR
CfnAj96c//zdi3Vci5Nr1qZ+6hY4i7wnzT4ytR668mLCUeWgOVjtEj8UFgG9jS0I92u++LD1P2/b
coRrOpOM/byT+VYLa6iOXX1ssM4qq49Whbc/f/dUQHNa1aQNXN7ZAbpcs6uhOHZTdHta7jmGXRbf
rVq+zCldYfyLlOGT3PQ42e/ntgk5PpsoszYtqUOG/eCa0c4CXhriysFtv8ZLyThdT9F9ii/NrR4R
NrBHXqWGfkcOMZ4d4GHdvnWfJH9qtbu/PlYLnfXXfk6LuUiqip5oZpb5w6S+AnYDS6scG8wH3vqc
pfD+90Q3WksI/0h90ePza4ZdGetfe+fG4owSe2mIMapI/aAOLwgiu666r+143oSf7193KGEQTvk8
b1LycRXCZYbs25ce9hvX6t21SRNKo9Gyc9+y94Hp119cz43FnFDmWaFJAhB9o8+wTyMr21edcL62
MV5SctIAQygHTq5e1pdh0D1Rl3v82gNZzAtzCi0RQWbuE2do4bpJqxPCforN166+mBgii7TboddT
f/IwEJEyf2UG+r9jCP29vs7q0Pc/7orAd8WuO+Ims5DAz4iMwgFb3NfufDEqg0m6hpyGwh+rgkxf
AX/TKb/2OmdQyvsbB9GI/o1dra8lXrPtpcuOywv00y/d+VJLCqYanRg+XN+szcc8KV6LiqP+59eG
0PTxXLz0AwRhlaYdXEZf1YlqdOQFw96yH5hrrdrd46yG17Nvhv08Rw9Ti/3wEQP9VifKawynzWhy
xM6Vm7CfthAdT0SOF7j5aaT3XCGjMGxk1oXOVfC9M1t3p9R+V2Y+7g3tIg6x6hr8SMvHktOnzdxu
pPhd8TeLyWcCJznztOz2vbqbp+rGAWKtJif8CaE8mKzVPetHbUT7wv4+lEA2RXvJv9RhCwukT607
vrrBT9X9pgF7MM1rDrsXLAYAuH+KYe/YRB4DdeJluaUN0DGal4WyqyH7mSR53tdOewc7czXwReLq
Nsn3Kd9HiX4F+Ntz70fTWW+fwyU1asGEwq/65JL/zFXNLfdhaQPKLUq4+V+PscEbK4yT1mT/QjRt
05DDecV3S4JfXU9GtXbBagbr+SwAKN5hYsgdsstEfdaqOy8I+cfdvMaNjrbK++y61LpzMdSP+LLA
nTzq1p6Y4ouOY40GfDLU7UfugajOdZjlp7r2JBp9ZRfWc2zm50HRbvMacoZKIG6owae+1O0LhwZS
RJ6sTQW1a7J1qGrbYQIIKrrT+RFqWEE4lHXqDisODppd2z4nuDAgJ5wXarPJIuSDFTa+/fwd9e7J
Te1LigArdSLx/ItFhbdD0rsZP5K0e8HFJn6ThLhlAwtiun1kODgHBsNi1g/BXeRqxTHCaeU96FLY
wUPXbkFfoBsTUQucvLeOfNaBpRyE0h+ThlsKW/RoQvw0Ci/AmH4jTfD881F96NKLNYCQ1iotuib1
7S4y95jmHbwpjvzijS/WgKobiIyej7p0bJ5yOVwSJHakBqvNd/jBWeXNvfTu5dY0rS1LGrFf8NuP
hmitCXnGAIs6a8vvf97xNOmN5KfXR6fRpF1p7ZEj2KFXv1gfMui52ZAEiQ+hmXR5ofgBHJN7DD8A
IWLLu3I7bP6fv59DX3OpZxZjABmTLD3fNb36HAOTdVM0sCpAI1L+IPbusnCh04YJsbVm0HnARQUx
7ZXRuGvM790+dkLtyPJy4Iu/lW7ePXJoYVkmsrzw1aQEv6zr2VXbuNlTrJpwu80x3HYJaKPPv/mB
X+ab0erdh7kpdM5pTArfGuRLnblP+Ri+fH7pAwvZUvicEWOTC0QsPmxDjFqeQ/Zi2nvwtox4r6bC
O1W8bNyQy1J+7Qi25JY5gzaCCUgzn/zpHn5OSrcx+2KjUVtOD/BKcpKIMj+V5XNRVC8Qtr9//qQO
vYTF9GBEolFcs8v8Oh0fNLv/Tr3zyI/p0KUXcwOJjWmbwGf1W0d9ABX0WAvrWBns0LUX28MyaUSr
llrme736GGCyz+r2yAZujsr9aN7RFqNfC9yyyzwz9uH75mfDqFYr1crN+2YcnW2U6HCuFVKRh22p
1DrJG+MNHFWPNDTYrxvo1tpJWUaArBKF1JOx7rdyKONtHEJ0oqignYo8NFdmH9q7lC+xkbpWpJso
AGdw5JUeOFIv9bSiGXupVV7kd0Sdpla6K5hJEnrlReqSvXLDfmZEUMFf1Ab6A8Hr81ZL2o8WAKjE
8ucdFWSfFat6M/l6el/lZyRX843SE/6MQ3Vr59vUybfs1iJhbuetA1kI63m3FRvf8/QWVvXGIJZy
aszTtv+pdk/9MS7ZgVe/VPTa4PkqK+HbsfGNxxPt2CDTnTcj8QcrzlLQC4pdSKqjiZ8Rt3k3xlW3
o3g6fTOh85/2cWZvsTqLbarl6laTWXhSKLqCmhw35gl0W7lGbh2wwxHkjuC919fILKD36BH1CqWB
gUTMMCkFjRRXUsQUveEar3oHcpjRRbBxPNlfkVWQXhikY+HNsNrTotehT1V2q+3aSqbnssVpKMDk
nKmiYifSJEW/i9Ac8oZM5ZtbercqhDVr0K6jVrCJHgwsukRarNqJLAUnq8TKiaopWQeEsRBV3leb
Io4N8DaewU5+LHdqlxvfTGlOu1Ev0q1BAOlvpZPJi+tJ+1cPc+dXVCXN9WSAiIlTL916EzeBhBvA
eqd1j/Bnwi0jxFnVA1kBRuXq6zgZ1IsAEf/OhpezNxLF3ZSGceNq1itIgXELaUFZW3YmTgnDHc7Q
2Tn1utCTC8xE4Ula1y9wtPGAyt68dM38FwjL8CGaomdwOhmhq6Z1buqAp6RpNgSJEOyg5gnCjwJ8
5HWhQnmX7dCdjnZnbzIEKutJi50zs2mMDdoKdqpyUtZ5GT9ksaiuEoX4JSUL6gfORHOOkVvZL2at
mddJK25YrtfkxpinY22GW64NAVxtx106dhr/AV1pWTZynVRlus0cJ7wO0ia+jqueRGdgJ6suTr7L
ocq3JJ0M2zH3ptM+H/WNULR+napNc6ckDuO0Mn8jHDJPXD0srrksSg+hfOsyBNVpOKASJG+ER9XH
436cYlBXXWIrr0nr6Ruj6KpN2MTtqaHVCsRxo9vFuaNvmjDqT0GzafsEOG8BbJI4W70dwz2wHufE
NvLhWZWWASbO9PZJMagnLfb+VTYaOQlyMSAoYVu+4sLmiwi6Jw8VQdCuJK/qjLTpcIW+m12ZM473
GfTvCJt+RH3f8EaTDCPbbVaCuRX5WGWvu9ZDgdTAUVl3mtPZZLAakvi5LJkuPNbQG9Ga4a/WJmug
DzLj1QxNIpAA1pevKeE8O0+xxFbrVPWkDHSov55SXw1xQgJQM+rfcvK603WjBO1LkhnOvpBVuG3G
bFwn+INBvkA9+g0Rl19oqaZnLn67l1i4PTElnC67ntTdUQN839Uj7EM7TNaxocBdaVPYi1blAcHp
hvZ0yppqL4qyeyGFxTqrpFOEkP6rgRHRmmfSKfe96DnwwkJDyQb0Tn+CHw+oI9oLISHDQKE7rWNn
wirjeTcjJP2zwpuM50aNjUtt6tx8pY1efNYxMNl6ZuF+VMb2Jmoqbxuympyo0m1qok2c/EHrC+MC
Gok4KePepGOWkZHuOZnxy0pdwsoTQ+12CEyacwHDTadwGmtXUeSlwWmvFbC6KrJKzyfDmhSqpIlG
apZeXLs11Gnw+jraUcvKH8jhTU5yHDXf2qYnG8cyyOOGJOYOW1AegGrKGhY7uiQMVFMEDW9Vi3y6
Gz0GzlDL6WdjTThW3Kwa7U1rDeq4A8WCCcF1cw3xq6uw/Ohm2dwYNrAHdOBD+yNRnGC+kNU9dF5K
UYvE59+VUJg8ko7YJPxQRnfjTo297XWdRKbMy5pNZ9ZSoTtRGKshyJO1jCasg0FXXdV63p9MbWls
rarDXWU6Tb6ZiE06S2J9omfBt4HIn61EY1QrTbq4fcbIuMinpj2vG03ZAtugiAkxq91OZqlsbGcI
t14huxuVAuFmSGx127So2tKe5KyYmHBq2AJVRuqUv5KWNPQGbRwhhySd53ABiRtek48Qk7p4UUmd
YCw5ISor+MGTHQOA8DQhBH7jKKHcjLZXroPYkuaKhHGdFGN6aa8uWTknjR7qtwQ1k/PAVGFu8Bbg
patafWdYTbp2wj7bDrohtp3VkSNFTsSWMIpprfUh+9dG6muSJ7OVG5POAyGtaaETNqW+tvjb78CB
ukcJRekiRIp7Wjsd2IU2cNO7vvaCm6glWGZW5pJMUWXuptO9SFnlAa6slVmAKs+T/8/RmS3HiQRR
9IuIgGIpeAV6b7X2zS+ELNsUOxQ7Xz9H8zgTHo/UDVWZN2/ew8ymNToXXxm5llbmWV/26g6/10oi
XtRWdxuInqNUT0EPQJs52WpBQbBqCYKH94jo8haunO3de+sP8a8AgQAJmrl8nYj0TJRQfSDx0dmZ
QVW/Gp2uj4q4tFu7WtW/XHms6S3Lvd8n1C2ETt3zW9kRxLP5L4CD9XHC5BwNYN9/V7nj74lzMt6d
gezyeWztz7GySp6uMSXYjQQQ9sq9MM3NX1aWf5uVvFc59PC8t+zHsnG20CERiP3Xcd5nZfI8Cy6A
yikn4LX1Fk/ENsWe7xMWAdkpHkf3a3NWguzA2kC4X8p9WTPD8JWxxSxwVnfY5Ib7nuC6UFbWeNTs
tL+ASzE4EZcgJKLN3Wmbiq4rDBFWJcZMNSRuNEoZGdSq4Vrx71P7q63ziJySyGIhPQLw0T5SxZCX
AmoTZpTHnwuMO/bl9anCExsTTOJTqi44XMQ+6MrTqnR2qPTP75EO6R5WlHXwSb7/NE2/PvjOIG/a
SKZ9ULTm0+yV1o5xXbEryIzEy2sW9iGbx5r/vy54LmuzfalbUov3TW+VVFejkR2BWQoVd+Nkngg3
/CG5rHo/jt4cCVIh9qvtf+pp/G5GIz2sqyDQtSm4vKjYofGQYVXaPoCzdqnOIDgqGyQNyx5CLMNe
FqNiL64h6q8RbrCf6vQvIawrEV6gPEDd1TAXs8ooK/YlM/3irSBZB+r/WFlBArvHKw590KwHjiCU
O6c3D7ru+dJ/NjIzy9jOtjWBkGlndkVbnQanqezsK461JycD6+pkLklsZB6GNmvL+Bu6vz/17I31
3DEkP3c2QyWJsgl9h/6hgSAd90r/UGeKMcrc1j0YduKc2hpekmx4k6sxB/TG/XGuGkD0Se0Zl9II
PhQZdKc6c4wrrIPXlGCKyMTjeyLL1v70ghwGnVP80+skj8XQvMkW9IpD+YZgSiDcQW+u8eoYufGF
7mlGUk7eWbuyfKjWLN+7OiBTbN0r1x+J6VJMhx2rvhEKYh39pktevXHW141LM/7Z6gzq9ZkjZI4H
Y5leu81U335WFKfVJShDdGm3t33Oat7TJlykDzLA6YPsYJd9cKgziH+s1hsqNBZbXOt5avYg89Ld
Yk/sBwd6iALbet62kfIwYCO27aV3bSqZXtrcK1Ada/ucU5HU4aBJzaRoWP4GVSlkRCyt+vnIiAog
RnP5yXFhf7x1yllSxwR0Toa/RuPsljfCh/qr1y3UvCl4qIcN1MwLkWbjGKYis7+VMK29N+n0Mm3t
PZWieCHy9Y0g3iSaMfvH65aaMfnH1VNeNNQXuER2+WwH9/Abx7+mU8znNMj+eUFr7uw2E6+b1xB6
wkJ7c5xToEjK21r8/Lm8KxsLI3Niorc3o1qvSUcjAdpGdT83dRc247QSXMsSQ8BOVWzOnWmQiSbr
z6ImdTnyiqIg8iQrOAGJxVR54O/HrL+tXSov29pkvxyvyQ+sNnvhVlUlkBe1Hhe/+odyT1cz9upS
cNpeRvZK9svgmXGS1H9LVw4R5ouF5MNS3VZITpT11HktLC68pta61zksps6zA9YeCh0SHVweLdvm
MHSUw6x2JjRyHLdvlWzrCjorX8jRzoJsV7hk5dJpEb4ZaBNIJkGD2caYmwRZ1X5UZuJfyWWkJqR0
YSG3+G66adu3a9PtBPmpPFEQ2qZwcjb2yWsC7BodiMusUrCuftXu0p+N3kaSHGRkxV/HnL1H29br
jthNIp9rwnLDsTeql6B1KhYfKvR0fu4/Y1tNpywhty4XuSQbuvUO5ENUp66Ec5a6Y70n6B5z+zBD
gCSR8VebuX5kE5cXcWl6oU6y5chGXR8b0zwe4CH01zmz0mM+bfXduFjNUQ9TAXh67cMJJzwJ42Nw
GyfbedXN0F7dQRPSiAEgDAYeqZQ1itBXHG/kzkHZ7JXaNYDuwpzwTE6pJr0Vo/1zuyd+xKxBnjy7
rd/8ud2oFjzzavIj7Iij9zCdUwd7q4bJWZf6ZilCoTnV8GE5/bBzlkbFtf4hThJY+Zyv/ATo5fLE
4owiYNI3gvd+gLQZLlP9WfWDY+/8JvXfOmhyebisFpvdrjnc6WTe7ktKjqhspfNvQ03YQgGxEK7J
kvQv02qKyDcX70+aFNbR6smRzyX+FH+RCkOCWvaZ6300Iwi9ySR1gnTWf45tmntiYEDLLQnYNHbB
xrhjVxpyIbeeKtPqkjqjd1kb04oBeuWXubTrI7/etp/T6mc0NHhns7Yws7S1+N0s+buuWfTS9Ak0
Nbl1P299YIRwG4ejS0gqxoIvt3CnBrZuqXbdFvyZE5XtKku1YSm4sfu+qnZD2/JBkT94o//dML+z
SFnozt2vBSeUP/br/TRyuq3t0oAETNcnGqjgaRUGwdGk7e1GY/4/yN+L2HXw4rokxlmLTex1Itm7
cPzmrv7pRFwxBjsNVe1kABnZ2aDYzo0PbjGwVve59GnkOYVo7VZjqiOfp++pBXS8IzV8xeczSd4E
z36u7W4yCUxk4GPrhj01UQGZwYq3H4Cl7KeExwrIdfeWLwTUsqlIX6Syf2m6DtE0tEQGzr4Vs5tU
7iEF1Ie8HqdDQ2j+jshNk7CuJQ9T6Dy3SZDjypHc/lNNkn2URZZeuCjla9MNxclwxU+T3kHpJUzg
sKVJEsGUpGfcxuakhL/emqBMIrvcnAMpdest4W89EMi0HakNutjyMT8mGxGJ7UgOOQtG8yOTWT58
4M7HfhLbn7WzvdgwGaxVYD0fMui3u6muvivYbI9eORm7Vjfeq79VybGl6L50aL6hv9FCLFWyhv6y
UXXYfkZMMptRrMi6L1Vbpndb6SSPk651PLlsPYA586ntS5XdjY1lP1liSPYOrqZT2m2kCK/u9LqW
eXqA244rhvjEndfNH7PjsUzX10hMWvqMJ2V/HLigQoM0hkvCICHMVilv3sxcdexq/66HonEFYjmz
ZhOsI6VlOh0J6yXhoHJ6nou6PlhklUbQ0rIPQSR4XEtXPqB5OCQajL+SjLQ6roHqs/Xcfl/r6klP
zr2Y1uCwrKqM/SHLbz1LeKFsZvHgqe6h8SuyNF1jcc5mQ1B7TMqdZHQqDbUfOv/Na6QVbTL78Mcm
EmY+xOaw/aXv+ihV8ln0ZfXPr2B/6VHGmVzMeFxGsYbeT2J26S2/zKRxYdL6wa7o1iwCkelHA/fc
CzPoNB6Qb0iTbQEsqmViFWjKrqtrsHxk8Cqn3tDteNm/VqEKcqmxRXD7/U0kKLdhK+cdGZeKFcY+
OyNvPZKw3KKQbPUuK6TmXR2AeJZURaSGEWBRjqX7ooUWZ3IFF/qb+bgu3fhkbYuxL7PfrUkX6mOk
PBTO+kBTJIFLI/HIn1CisWzec5XeO9XEk6z7mZ7MW96H3pR/ih7li3eu9Z8K5s0XkRviSTkZW5X2
WL1pnToPyaDhttpgBadW5zuVarztxU8Wf9JYt8ylLW5MmKG9GRAevd1s5VwSh+m9nwDLKBaR7ovG
Wy8JOJJ4JpzltUJkuDMpTf/kY456ZBBXNQ0rBCDV34FIfOUzy+LSaf+Ug9UhIgXjbq4IOVub4W0d
/GcKsgcSBGiWLfGVBeXLUNX5CQuvjCpjridIoz7NbcJVs8xoD6t9o1cZQl6Wu4rzBbZfvSOutDzp
nvczBKSS342Z0V8NNnlQGerlYSj99Zdc7J8iQ1vRkGfArhcdd427z/qAjObcCYvakGeIBCP/jbuG
27h6e8onE5gCGdF5MKo3K1AATf3rUAp7Nwzeh+e6r47jLm82j+sxsxp99SrlvSDwZ8AL1XDwhkyE
ukp8vk43Tsbx0PR+9WdMRwu2goT+Odhmc1Ze6e3nejCPTmN7Ec1AF6art0DHrTGdgIjDiD239qNh
G+Qi+v7OrjN9MIhFORt2T84AXXzcVFm6R7YCu6oC51jpljQSXbl7xwcULrtK7UrqoNgzDBnXg7NG
VrdU750KvPMomPKOCtJwXuc30unWUMqcpsFMzyTwx43u1ZGLZ96TwLtex7wwHjfR5a92zqfONx1c
CNTtdmMA0ISS9V76Fp2i6/J6+RUpYDUdJNXAtzs06NmNAxES4Abnlhd3XJ533eZcxqS5Siuzrm3a
YamoJ3DkVmXcJ/b6Na2gGKuWIoUo3Slqlqo8GA5kgrLdvr0f7QmP37PUYxC1A7hn6WtAHXzXP/SR
b0t3H4b6MSOa2W1aMPgx5CAkXluPS1ldhJ2QSpDab1tF8vHaBmEnCEKfWRESPanQWueR5jGBGyKu
PVCIsAimfldM1rfN1dYtbUS/B5/AnMhSr8dfExqKTQ1qLcmj45J2OW7VejQrnb17EtU672p139JQ
nOa1ERei5NxokL4XEZrK/lmrznITZ69nkiusQ2e7BwutU1rdqyIr98GvCY9shOmfu2BII0PQ5y0w
yZktTFzLvhkXnjfuTS84AeVadkQ5c9oWPM3kG/eP2Erzb2v8QYSYrzwRXIEGAd+JO8jQEuZxhg+4
kFRDrXf0pvIK2+Ort5NzVza3rvJIxTeWS7Y99psXS3M5kDcNflLOeDxcI4191yPv3hHHTmxVBNQz
3GCVUPd9YAp+trM6iKeVk36tniYQyL5vFEepAjDIlJmPZbGRDxlcBi64YfD3INoAv29AHnnmYWbo
e3AlV5KgxVlW4ysj0wcSdS5Wsjz2RCtHtZOwI1C4TlSV23ycpvkhxQAVgqQc4xUW6QOEi4aM9216
9lMPHTzbPtJatPvM+NJt/rXZqPkOGQeR5zIOIdiUbVGCovfAObzfbrWdm3WajkoleZjlPCqKMo04
7qBs38Yxhzpa7fQgQTrWMUnN1K1G/SmL7m/al/inuSxgSFk/u5jXjIvekJl1Z9TpE4OVaKu2R6HN
6iQE0J5BMELbujXFCKTeFmP8l0/20fbwvLbBQgOkn5ALikPuzX7sb7UKSWC+0tNdy9kc4nqzjgvu
16goCL+XfVDcqcU0blLx41vztnNy89LhX+boIdzcrVXwvA2mwj3EZ2YxdVgS0jq2wSmjrnN3BBo9
u+MK8zhLCIsKqjjQKEmzao9ZkeKJFZWH8liXIHnH4b3z+3XnKJJFu15di848yp9IW0uZu9miTKLG
G49L2gfRVCaoT+ty17ZYdq3lt3aGI4WkAfu5irYy//Yghpy3QY2oX/roL/WhbrPPvMuu9OcXd+Xu
TwbVviSWfenkH9cV742pz0BAYr3cUxrERYYY4gVFdslzkA0CQZ6+ZibBP/JAhL9Dx/juZ46LALCN
trOPORnkhUzW6ewPKH0i7ey7SjRPKLhuiFH9pUBXD/W8nftBg9EwWH42rNmAQDB/ZoLTpbOHu6Jl
COoOD1Dyzn2TfqJ4NiSFfwV1gwDWAhnG8R5qq7qaHS21zizrpLQYotm+KxKdxlPGSssEtEEYmOxT
bZEgKmR+6kY2NILtvQrMPnTm9rBiZ6lJs4rgq4OWdlrIubVwztuW7tP0mSiTi2U8WDN97eL/4ri/
S+y/c09aOmZqqr1xG+4WWaK5lsvflITeg2o4IlbH+FfYxtESXndiM+VEy1Of8HfBQ07G8vecNKVx
nuA/uweWYnLk6y2VOsYNVjLHLt2CQt4e4ZiXr60RIDDDiwKAvMglwMEm9a9ezH96g4EUs037UYnp
Nfl5Vb2gbBgdSOvYWK1DsWJM+HnaAFkWOvpfyKah0Y23VdOiVx0VBO1+8YKq/9cojfZIWPml85SI
y6J9JCb9Ngq3DIuM5Uxlmu7OnrxPBHHAyK31ry+DJw/ToFUTCZeqcoAf7HU7O2mqQ5f8zqaFjmds
YmPRRMnXxftKIHrklNVdHVxxjZuROU27ggxoWvI+DeXqPhkMtqay/TtS/8HgIVIysToqWYDB6Qqo
qDGdvYFR3RhkG06udylH0MQpzdU2q5LFnOoy8RFN6xhJM7vA67nImT/KTu90zEvz+ec6E91yGU1d
34NreGJBZqfs4SCd8V0GmQxrOQR/yPc8mB4XXkIjxCT8OwVfHs/z+jcv+tAEJfMNJ7uIIKA8w4w9
K6N88HX6ZHa03K1dS0aRyyX3kv3kNzmImPxYtUZCiE+t7txM5IdADG9zr2UEbPaOySZIiIXhiD0R
Z5JQUKPO/G5KLHAjd+vGrGJMNXggK/9E6kIb81RBHh7jtXHs4t6wQ6+Z6p3nKajhQ/VsLMULeb98
Pv3NdrFFJO2vgeczAvDw4ve5u1P1uLFjuv3qrOB3mRW/RND/ZrK47QxfwByqlzrmgvEiI2+ex01c
cxP6ipbIpG5+dPBSX8e5KMMtHdzIqAPndaFY39m9Oltk4sW1zygjN+zuCV6EC4ShOVYZCGnuvYmB
M7p4AjImNKyu/JMt2o3a0nxvJ2OICXt2IojIVeRuWNLIPYZwLer2aVQ0Tim9Gr3kqt/pAp8SsqMO
RWtj7JRLwam0Okc/MXSUyamNAB8WR2+c3tzG6G8m0O7d5lsYUN162MMIWZ5Lpyve1JQjDDuqf4aY
w6Ou0vmOeZ+3M0BaPMtxko9tM352ylmpP3yLmAPVbA9LMyR3tDbOc2Vk5gs3gf0kU6hFgVweE4YF
5PyAkRZipETxlPwwt6k7SEA+fNac5Yk5209dW8+7/0vVoCtSO2a/Z7y2XIFXK6vxEPZr82KvjbNz
3fyp8UcCU4ihDelK6nizxuBx9jb/Irqak4T8qTBzsi8WWOtDRZEcedtMgIHF8ArfgTgwWVgZOLvp
ceuql7WD+RxY9vRYarejOgSfHYyk9KkG8TsFKg+I7o4E8vLitTKL4H95R/hzUCOsMWH3qF2O29zs
N4und1W5sfO0nX5wYqdMYftf80biZtgMDFICFnZj123EzvTS7mIVrXMyFiHATVRrRPzCpawE0c65
CG5lGgiUwGRk1YSFuRcFQe0qxJaRSkIWpSzWRzFKZv+FyZqdbeVkM7o5F2VCUl6Z2/fYEZZH1ZFn
XUzmP3vg+ypq135xbDCULuDxHfEzW7xUxnu3MBuYQcbRTTCan4PkWcKWRFrh4GwjXg+74xXM1xh9
wXglKwNhaWGzmQcopzrs3fI4irE7WhOaAeqi58ZAgbbLovgQp9UFv57MPMlQhlMRO1zxMbSN7KUu
+vXcuEYbl7M7P8zyR3JwZgkKo6wppIzsbR7Jw9zWPngU8/yCumCGmuG5w3mejMdtyoLbsvnpVQxg
8pKlxEUwz/owZd326ItZdBRupGPBEUvulmHJT96S2V+QV7Z4SwJxzXKBJX9wmGSBmOBSgOt2GDJa
kYLJ2oFZL8QiFzLSJYOZhgybgLCbvepP0jsEAk1AoqwQ9wgAT2Mzk98zbIoTREVxGrp+O81idK6E
SG8ucYB59T3zWt3zh1sHCKi5vXnTQGZTOTR3q9ebT7Ih5N8phH1e5pruVCXtu+PP9m+GZB7Ol6Ta
58zvIkxd3BUopk6cbau6Q/lMoyVNxa32dRAScV6hIHuIqRl7r1dRL8uBKZjatZlkaa7o+5MeS+S8
dfIPzJ7td12Z1sPEl3ISQz1cNNXNS0El/xR0uf6TTgLuDBNxOzYrc/gZtuHCtzC2ZAOGGWvujHgz
RvVA0nz3zzFUdbA25NZoSZp5ArhUIHyXCaz7Ji9KQmI6AyV/GBP6OY4ZTNX5Ph8xI4TW2MjzNhX5
bWnl9sfe6oF3RJPhObXjlzY7+oumDo7FanIyFllzSNPE+ctTP16n1Kn2uBb9p20a+si3eeCZMlVq
RY923c9UKHWntV/vi2mjxYfIwkCFuazDclYzLOqwSsXPMCuvj1cYqdcZ8NLDUKfWVfapEVeZhBno
DPvczBnZIYb6h47fE0eOLXG9dQvcF8erkI0RrrNx/AkZAE5nIFAL8cvzlpZyr27Wv0mJI7RgohsZ
aZ1+TYacT6ZpyxfZlTkINenMsRD9wryGg5cxNBofaoBnTjwAATJg43f/cp5cK6/7Wy75MjHDOf6X
y6z1kaFo/SUyb/7XBBP6dZ4gsAnffRi05KDvlvTf4jnFUzZUMpajzdgvSeZzAH8nKnXDJMey8z0M
wxT007xeS6dn72adL6Vn61PpORgmlsLr3qE4PCVB+VulMu1/lJvyaIhujuZOE8oaOMmxkMVuxtu+
S5a1QVUy2BYANsF+u69uzMXeoJW5EaghnhIzeS6DvH3d9JqynIGq0ewqmG7fTjojLRn87em8lGfY
IRlJwoPew7yxrrU7mJGAfIfhDPNOgtr9ZRpBenMJDgpTgJOo3ZmOmP3K+9F2SDfp9Kcx6E4DwNky
Dka1uX8dAJhstiG25PkErMPP5CMUvOouneFUhcBllocGR95+7IV67vsWd0Bm4BMI+NN0bJz3P57t
fb9U296e+JmMMW1OLauqsfJdsTOKjn5dNvYFtpv6ygsmkaYq39OmNsKa48CIyANzs7iDKPRLpl7z
PvPB7KS7cEWwWkymGu6fdcJRAxGhLg6d6r/mQqfMQ/WvzJfLgbXp/qHoZiBsBNYdBaGVt9Lx7DdZ
DP3RydaKUZyNPrW0lPu9u9LkaGtvNsmwk1OJycMt56jaWoxqqWIoblHRds36S7ird1jNOdkzyvHp
n325k/lqx3VuFRjxGRpvwbzsA99gaDwHw12/FR5b9wyI0oT0ZWu2QXYxvfnTJljr5rILohHPT5iV
rLNsga8OdrKgdplpcZdKdwJXZNvpQdgOT2ZWu7HXB29u5vM6cEmXn8rW+r5Z/G8Ihvoq5pSToa9N
rhdRvnLwTzvlIXwOLyb5T8/O2qIX6MY+JaMsQ8BgxWVFKLvWgtH5UE9GhNrzr6o8UGHJUF3nOe+o
cXPiOOd5eJ6xZjJcd+c3d4EgaM4mQw7SwdlFLlBr7Lrp7zZRrLGVCNrBhPffg/3KEzpU966joVmZ
8rS16xLTtgHjq3rzs/CT6bwq2E+YxoGKDan5mmsDE2fRPlGTtdE6g21KE2Xcz26/xEL6MsacZlEU
ehi12gqTvDdSrzcOzXXa8+vnuDm1s/0a03nDC+TZvBu63knVgJ/yNU1b2wY3/P75fpCU1AYj7ijx
yj8KZvJhClCulDKro21OWCO8sb943EUN47ZZXKZmzq/t4oinTKzOaWmW5GAbyUeSDOKwqMK4LmoU
X0mn+cduWK+FnFzwvMN8AHetToVu9KEF7/ZULIgD4TS7xi3rpjlyJnv6Hqp8BY4DLDNYREfU8LRh
rVFZe5AJAN9OT9++PeIfpuV/SCF4toyXfevqpjKPVpexVGdbztnB59PGVT/qr6JJFr7CkWaiDILv
YrTqS9k73gMRnXjyC+NjTNfyOnTMJgVgrF2XoDoZchrOMMrnA9LfettyY4zTqq6jYRu2DztVDAtm
La6WsykyfnNx6OZK72dtOyfSOEU8c0F8ZnO9x+wWwhGb0E9U5GRYLQxzfEJNRwvvbSccDd3dJ4tV
7DLhiTRkqi1jviodDZXiTLTEPVOgPylDux08rWnfqg4TcHViGh7P/qqgi/T1ud3IPlKzOb1M5drt
jGnNXrINv5hMxfjtI1ShvG363K2tu5Mr9E2UDcYQFBJN6C7OG/9pf3a5eI+EOn8rDJR8nsN08JKs
/NqIxHudnWLYczAkVz1CuqtxfpI1YQcAe9h4WK1i+LIwV/wynN6Hl1T1SVxN5tvIb3Xg03WekrTR
z4Hndyps9Zjtumbr4mTp43QxQFHWVXKxJlLGxCDWZ3YkV+LjHDuWa1k/aqvFBVW02OFF5+f3aeC7
R5LQKMC1NZ5xLyxPm9s1cb6sQzyJLrjrmUy90y/TZirHpvQqe7OIGfS2e/DG6NujGK65Na33tNGv
EqDagRxVl+TgdOyuqTW/thvNrei2Lpps/2vKXHHRRGFjhUFdZvpYMI/EEMmi4RPxOb/cvPn2kzRH
D8gQWclpQLvw2vmfKTbmP0U1rhyq9RDTsNYc+DQaBPWZv4VM7EPVuPnJaQE0hyZzwyQUaWp3UQbg
SJMAz78uy8Y4rm5aHH3bkzdYP7+MecX+uRFPd/SCrLlW2Yo5ymfJUbZ9zni5rRnCuo924WUPVtIw
5pKZflz7bXnJJPl0LSM7tu0Ym6uqmA9FbvwqFz+PsGO5R7dlflL8xEYeCExML6XvqpjJqB3bKYcD
eaNTd8O6/LoabnPQTlueaiIzo6ne2OHe3E8X/8olqyb7w4XBiYVnUvtg+eFjLr8zcvvioqqcHa4I
9gAbHimd2MlTU/hH073NG64LL2t/GV6V3Tpf10+u9rgogUriYLG2zGBlUG3E02N4TxlghF5p3G9l
myHn279bDuSI2/1f7nv7wT2k3aNp98NNQIG+eSwmbqOX7hKJMdFPVXBnluvv3rLq2GonFN8+97m7
xprbFvGurCR9Tl3Z4BA7QtjCQWKpUpvj7Vbb7PdL1hHJh1ixG1z8n32AEY8lq4+pb8qIFoC8HTOR
Rozf13v2OALvRV+ohw4bxGeeNds/sTb1izBxY8hhtJ5wdxQcRGON6G7I0Ein/N01IAlJLH8bNbKx
xvjtMWga4piMBnTxgDZwV7uifBzKBUMRwm3H7C+R3e9AsBqLZ6fdtTixjhZzWCza4DGNxoEGKEor
wgLL9TE3zmFlLZU5l9E+KPS50xKI7Lg2CY+zsvorkeBfPu7caKzS5VSWs1iYdyXM3tN0fh5x3x1w
fHFjzWWyCzAkvnRmU8aU9uuxTfI0shDcryqDaIh3AtlnosvxGKqE/+fTAgtNdpYeypNlWlTKQ4Lc
Ji2YnWGxGcH9vFCOz2keHAIsd386Jq005Rt2JzEVu37K6rfOcxoGImiuWHQLBv0uRFG+/Zx19LTm
8Q8BqwUszNBn3AH0BAHBymWG88bjPdlS4Nme/hjoLP71SPq30cmzPE69yf8nax+72oiHx1dtcdZZ
8LxwdF5N9nEorbL6ea4EJOcxQKUc8vV3gD/13BgsFYLTFEzjWcpJ8il/nTBSIVBN82XQLcaIJGi8
vdDEbFkggviV8AEba6DvevyrSPM59oO0lE/SrLCYGJMAu4W7j6LFPLSi+0CMVAfUVP7SFCP5pqY/
JItUv2E/Djd68uS1Quc6AG5szs1WLFxtGU1Ky7OqM0iudEgigl+sz8FYZ/FIo/S2ZRsQh34auJIs
IjWVl569pujPk55ZCZA53o5FuNPBL6r0Vid18DVNqHza65OdrBZ9VAWFTTM1CwgLJh7nbZ7EkcWN
iTrWo7QJaNnUiqdyKdItRy72u0/tOttu4VgMvTxbrjJjXZHiyFNHl0oCbALTTpCSOI+UO/wdhLFk
kdM3zQfydfW09NhAmsxILh0hSDtpM/vdrDR7HiBnXZcRcyXRomzOVPQo9jAFzMRK70la6lmZXXIw
65z5XGV9YqwZ86jgXvRtnRzxzTaHek6s09BKHF1OaufgfT3n2U797rrioOM10EXU8Uqh9bgBbz0T
LpV4KPvGf8ydyZLkyLmdX4XGPdowOQazy7sIIOaMiJyzsjawHDE6HPP0aNrqxfRFN01iF3VFUSuZ
ccGqrMyOjADg7uf/zjmTs6IZG51l5IKKbGBUDs3yufPJHaAL1pnRc7w2Wfu9NV7MOop/xnw9yLyB
U3LGOqqqiDCPOe0PhvSydUtQ8Lry4yokgTIOCoHKEZPPRq4Vj1/0+wcB4B6SoslcMU7r95biDI4G
2biLwbcDQ5v742AseNjTMd+Xvtdu0sWfvukW537wWUy3rERVoFjVGbaOdGpo7YAzpc2WeI0ph0d0
mxZIN/H80noY4NGLPxa979eDBWmpW/FMZ3LRaTvbqX8mZs0YE+BoDchjsgEt4hGnCC0c6KYYPdx6
+hwF7dYxNywE8ZCEGZWH25q78KxnC56jXu9+MEIu1irHF7pweN3rs+ccisrLIAui8mdOc/tg6Aif
CY8T28XaEan5VdPUgkHGFhDirRZU8L33OT4GjPQFt/MsXJFDk1BZ48Q9t4Nde384Tv+t+s9HJfnf
f1y/50NVM5akpPvP//jTn7Zf6vwmv9pf/9Gfvqf9z9+/HH+p8K17+9Mf1iWq1HxHYcl8/9X2xR8/
/+//8v/2i3/5+v2nPM7V19/+CtBcdtefFqeq/McSNIE7/b9uT7v/qv77f0Mr/3j7S8CPa9Tbd8Mf
Sty0f/z0/eff/nr9EX/UqJnub7bjCEB3Ax3Mda+RJH+vUbN/sw3b45xKD6Jh6NcolL/XqNEDqus6
ZjrbJFnOBs34nzVqJu2hCMe+L4gr8zxgs3+nRs3UrT87M6lxIzXedBm1C91hn/JrXGHfslnsmmKb
KgnQtOo4iDHU6ipKmjXNsXd2o/90Wqva6pXf/7QX8ggQCLtL5fnqxXAHNJy4ouQXR0W5iSPDf87t
9B0PSxOFSzW0IdCQs3Ud1whlNKZlkDa6+HKtbD4I1MXw95841ekUagzNiCgmEqnt8HU0rocjcpJd
up/tstrrfTU9Y3Xqbmph5ff22IgbxyAFD7Wo4rszLQuWmsYQhaXsKUqS+XkaMjfo+vbTRsxrkJmw
CbUic3dVN1in0UksKHO+V5+ncu0jyp6Ksg1RZ7tLksr8kor+k6Goe3YLSW05/oB9Vun6Dpb6U8aR
9pKWsrtQMOwGmeHSPjr17pni5XJLEeKwh+52z31Xtd80BL9fqev99Tu1kZ8IuS8ecQJ+1jRZHgcc
UDexx0seSbW6XN3637WWgs7ASu28JXt3Y97AxbXyy1Uf5nF5/TWS0nV2VcL79Pur9OYxv+hm7Z7H
ufocU74rXzh/VJaBURJ4TE3C2dGuZsAjdeKbKbd68Xu7WYLEHLtLjxdzJ9okvwg/SvamkUxhRyh/
OLnim091uppR+CV0TWuJc6+xKhSUdD5ZOm9zJmklA2nGnoGOeI6vL7wzeb0z2cRrfF/5BeauNK+b
T/e8OCa/icbLF26lH3tErZwpWZET/ZEU+m5IChR8g29YGdeEFCtKzE8cFC54r4Wh3xEa0sXvH149
d4jmioqy65ubJZ6zW5D9abadI/GducV7jRnvvFjjp2yydzzaJqceofbXt5Uhs7vzbX7lkvyP0Krl
O2h5GVwVy9CtYufb8+bmW7DO7C3FB1LQPLvLLJJYpsg52yKfz7PW2D+ZY/IuesM5Z498WyIlBUM7
FgSIt896pN8aaHecd2tF1paXavGqH+vioYHfXWfokheNPfYRRDHduvibEthVw3vWc6MJGXbrF9HN
3rqitZryLh30CsPSsMLgpzaG62ihxm0LgKL3a72aoqMjdIbkJRyCa/bNa5pPIBsw3nvfghUSwhpC
fBETmn7rxp/Y+8UOoH2KQmGqaOf2nvUJfAWN3M2Kg3fTX5XKqBGY+5b21MWsnSi03VcGmx64gw/K
ETNyh7wjkMv1vPYycsGzcLLt8SdGMxITHNPX3LmrmYe9VL033qP0E4rOXgwrozUnbzH063FZnIa6
J5wPsT6P9zPCx5mrvn9pEs1Yl5PNrj/v6yFUtR6fW3QQeCBiKwyZgle3ikNEbDCgVsxGzhjGo3t6
LJiizp1/iwUlD9kpC+JZapPdsb+c44rz50ihVwgx1QVNqusIZQM9VA1JYEHc+fAsOtA/yEDsbVNr
yQh3z5xz5/TWRS+j8QFxMdnUHjNqWp1ilmxZwBt5k3Macfy8S/6zm3kqxL6X6qN3nfbe4FFJHfgw
iUMhhcDl5p+d1NLCMo500LP20Sj5bNdjXjZrS48s5u1VzSssG5RXbglL90VopibzNTOJAvw/42HQ
7GcFQ3Gb0IFwzjByPeV61BzMUrPfkXNxTOem3q00kHCCbsCAD7I1OTX5sWftjcp4Ijg4ffELV7z0
lXOwFmGv6IhIHt20VGtH6zwuOOpdFwNgK11GtnUjJN/BJmHjWZgaw5i8m3dRp7rb3gH9aaRnYQiR
YlmNVg64kVX5sTMy7eQ0bnSv54sf6FHFYbLRccoIZyRNv800nAaUUKcB5/Pis6qir6bDvZdo085K
GNDP5Bk99NSj7zgZznqA6km5RK5l0YbzQHul3Z0XYD1zb3TsRcdmynfNlLjrFh7gzPsPz2vDNQSF
zC70+5Qbr/bqp3gkh8+ZDHFIlB5DRk1agLDnhezZp9fJctNjsuAAG0Cp1m0e48mbap05gVms2QFi
QmkGKFhlUtvBuOBt6U1+pyahcNeswXIX7Ue+RBw6pkZp3CqIB4cF+vm0iCIO4V7NfV9OTtgwtVg1
ZUls82gM/rqWRFeSNbqL7YrbO+qGj8HuT00GLa06fl8U6WMxUUvgt8Ww153Z5yxK7Aq3qFCMXKW1
bvq5OeW14uMwUlpLVrinjWMy+c0Rdlde2z9MLihD1PeJXiU7NiWo5PqEadePxn2jD85LM+hyrXE2
+tDm2GMPUD22Q5nuG1XJJ9yzy7Nu+d5xnmL9ektYwFQxYVGVPZuHDsVfrByAYWSMURN3adrOO9BE
sZ+YgN9Es1p2lnCHtWnCqDmeU4a9FrlrczGKc1RKOK+krXHJDszrrx1YeBO4ITwW5GZwD+1SWwdn
iPwLLrRuPdWxhgbHSsV6l+3NxM7utDi+L3oG37EY/WPaLflnPxqwghFMa4E8ETEfueqRY1BBQX/F
xlyeHMksqp0rrmIooQ0DZXUri/ZBxnQIoDkAlMs8Gr8sQgR8iPU5Q5Sx2nZHrp159HCPUTfoEGPA
leoesHEZtJUP9cWvcv0T5cY90jGSPIMqv2pzax91UpDoWbevRheRyruiddTNHPNQc1Rdr2rC1rgc
U3Vv6SbaRmOIknq3NLp0qr6bbJxmZpWcdMeu7xjllXwDFYCrpjN3gp+/EZq87TWQj3Qoh4dyxKKL
JDZuo0ReqkQ857M73Wp6NIS4ZIoVeYUDLiH4BBZce7HkiXsVb1/NRUzhFm5s6ptlVcmLS9VIa7EA
pJJRflaGjlze2cHO6J9pslG++OlHBpdp51lg/0yCvCYVmA9mmFS3gHx0jU3T+PFa4V8+SBS3Ffsb
LdD9rn0GI3KPPGlKciIsY6N6LO9U/QzvyzCpn3k2knEWUdtxWYQx7TUZ2Ze21CxOipN/n1a+v8Ut
1+OHT5bvxm8ODWLwgyHaiEl1qjFG84a1XYNwD7EFA4ApOgQbtLZZ7am1SOtmZyqO24NWWOtktOZN
NmOFqcbe/rBSr7wWp6BJzxZCfNG1uPW88SSzqUb4wPO+t81+JjpBaebIXWOKAOs4Y/u51J8YHzkf
tDMWm5KNbyBcTsmt71ThzJRvS79NvbmOvTZMYroN9KobkEwqQ4SfQ0IoBvYubumDJbpTsoxWMDAm
XbcQs4csKyXJKfJEoXy+qhun24LllmcO63bopa3zZHXyJWsAVBbDrNeda2t7R3bVVjCNg3yZ5dpj
EBpg9m+A0US0crTxbqpVtoHe5WDLQzEg2pN4tppHXKwEzpBSmzfYtQzQrM7GftxwoyVDekRjxNhk
j/0OLsfbVnOWQijX+uec5M42a/15pbcg9vxOURin/XJE6AO9YVNQElbxETvAFfhHf7Y0XF6jk7K7
hf3K1vKRp9RssxsevHMlkguMQhkYEwGmGbOyh1k3Lh1NLasSwSxQ/extWRiIwZtdc1gPvtZ++NNi
vxasbh9RMvv7shq4upS+GPuyhMPc6ITS8RzPNevU5Qh4gLzCIxJi6MejT9bY3rUL65Y7ttobiy1O
XtVYxMkbXfpDd9v8RuiJOkdDBEo849B8HDqN9I1q0cLKVMnOX3ik9CizgaEIuZPFuBxRuPGwN1Xq
hFXa0jLbD0Z9z5CtxGOjaa8GQUNwdcIhoMNqB0bCi+XmgW2W8+0Q19p9zy2K5K2s6F0owgjYE7bP
ItJzIujaZd5rIAFPHIrFJfWvXayZqLfU5mYUyGRFNwHgekyw/QrcRtOLkdWoq++GxAdVwgeJxagt
B7ICpVu9W0TIfLJQLHuRDgM2BCdObh38P9tOceUlhtdvi3p0n8cpA4FKkhGteFDGKfYLuQcqzG5T
q6zkyhxafQLnsLJTkouToTUJEQDtckhkDbrZChd5OMPHPHFUuteMLjQ6NlZOb3vkvMu3PGOCItt2
OMLApowDuyaYHH/EDpVGKwbuNKLibhg140k6Fmlf7vDZ8FfrWOrsGdXMQ5p1+qaPGElPGqcTpsTt
una9t66Cl2M21+/iJhlu7FgvYDG6t7yXBMugVm8mNKNVrLFZBwNIPofOzoNYDvfuUqEf1pxhOv0Z
Uhpz15gf4t7BCtVLHzs6oAg6IUbdQZzQwlJywpbxPXea/Fwks/1t+JVxN8ZxeuObGdJl6bIpm4mE
mWBgdmx/7txy/jkbWbOy0iE+Tdyv4ZL143qm0PXgGiI+lHWnrXPLNsOUyQ+TWWYwHEpDjC9qW2nJ
cmZele9mdzCeI0G6uuPOhFto6OiCGRLZHZ88O4kxKhNvJzEzqSbJr4kAG6zRz1EjIWnmBwnnv+kc
MhFwkTyWCqssVRSIuOPTJPFwt2lmv1YkRhyVzNxba47KJ22qmQS5uAv64TWSS3kL1ppwDjTIP+JW
AHvOWM37z7QSao1y+T5JVaym3h/C3mPARHxKH4wyKzaZtTRPOg7Jm4zfba/Y727qJXtAYti7CSFM
eILzH0WaBUM2LRcUBCuc0uZ9TvX38rqXSjXrsZlYJf0r+8bO9pBJ6ocnkf8kvTcLOkM8RKP2PZVc
g4u6KH16VaMaNs403kqhiJZwW+zDkaMdnI7SJ2rpsM4zqF2ihF+/xNPWG9qLMYw8YDRUu95DjR1y
5v06ndF+m5snCn8HzI62OuT03GKbrsRByz0EC8ZPYNHZmW0phLzO6DPLpojhsT6vKyeu9otZ4Gns
+htLDOpjwn3LTK5njpUJcp19Frmw86fpUYtd7+gtg//T9/02HDxSrociPtS6yWnftz50Vq7DiP5u
Cn3jFeqUCykuPqaTbcZeGMC+/547t8egATfXadlMAgCj6QiZn4+mhIj1fyp7eFiA1VeOb55IHToy
2/0eRf9hEdVV1vnBBIEAK5KnFDn5RpXRMVWsmyg558SPtlg8Q83KjjBHPNl0rJ4TQuwGifC5LLSj
5mdP+NLGk13N2j2jFy8gfu7byTMiNM1PoS0kdF4ncMa1UVjk576vRvLEqiaY22RY47Z8qXX/JWV/
yzSl3g2lOFY5y5zX+xDIXnsooMvbArArHTXngZHrmr4F1tJYg2vAVN/ArmzBeX+MehlKjeqlgWNh
7IzNCsCZo3WvtpHtXpQmGOoSkrSyMtmHBe3noWeOU1BTcsmRfvnmAqfs6jrsN5S+jeT0XMVC3tFL
0m/x2x88kE8EgOJJN+KtLDDMydQOWbaftc4nVpayZFPH9V5hjeb9eC1Ku2V62FqPpha9SEtb7qpM
f1Vtw+NqbH8YWn2nhPElbSxOvv8+zvE38Rw3AyFTMUB6YfnfcUFaDfjFyiyY+cSyK4LJTu6XvntL
VD0exwX/Q1IRhOQU7T6+DpUqDfeZaxg56UqWxV6RGgpXMjJhjOWGRZzkbDTbIswLuBWwAH/HindN
H2EybRdJyMxrpdc9viWhbQdi0qaW2FtlH2QJfGVqzq6Ol09cX/CB1KCt8no5ZlH9ypvJAAQPllTg
gXh6k2LY4MpmWSXPMW6cQCYM4FXeFDsylGqSQJRzKXstKDinUZBjPPimE6MzDRs9rcrVousV+d8+
KRbVfc7ePAYyQfPk2FS4eOairfLlgVnnvkkVY1kgO3+UIFVOc5gSQq+Q+rWZYAzZx29OZrGI6ISQ
yHGL2BQ9MY8rAluITXSFX4bBrXbs4++0RTtxP2z5KffOkl2ohW7XyyIIgs723UR07OwVL1nc3kO+
UsqtjkJnI+0ze1DZwjA/nuFzieuI4SvD1k7uJOsWmWLzszklB72ILjZjuYjZNhH/sBd+7u+TOI8C
L+13jE/jR7ruukB3+lfK446ch7EuYW0NHGUku4pH2RafY7SqWperN0mQhFVFpT0WbvetwZnBUDYj
7sXVvBaM2KzuYcieEAmNbVtoxiGJaTLvyPDd2g2k6prQitG8SKO5NjcpqMshhfQZy9pl7pNiAU1J
YZnChSACTIVDWRVYMu3iZfHjBkq4XtL7ZpIlzrYk+YhaxlooY/auKHvz1jc12V9YTER/8HomO0Yb
w9tQ/xYva9/lq+iOdlRjyxfU9SUFj2/DNPsBoOlqQLTIZHvNIIFDf8r4s29zLNF7MJ+mdIhAEV21
KZmVM8MFaukp+RuPbmtZDNQFltB9BizhrgRG6GlL7FGMiwQ/KAMmy2vjkGm2RdaIbdtk15HYYZ5N
ZpBHcIE+Jsaih9hGvrCSSwXSR/IZcyJ6AEuFmbaTMTQe+8NNK811V9JoRszSlEdhM7vkioLWkC6R
T417hyS46KcZQAvNtYm7JIjbppjCgrF1VRQxyp1vNuchoY9qlYNpMhVTFRJT3BWiQsbjjnmze3Ys
R7/wGuKoM0oO1wSa1M6W7BH97PouxQ4EJJYgKJiKhFeaD4bnXzt7hRuJXZ/3c70nNokhgc4xQVr8
Ag8Qb7F/tGJlh23qVckXRzin35a6NXYxHLE06P8GestWghD65qnCdOEcMUC9RyZf/Fkuvj/cJO3o
eAc7WfJ2WBUQmVEIqdTqN1PtDK+mO9XJzaxE88nV2+DdH/BNJ2s3KhL27JOejHe236YtwgxINtMz
oNI1IVjR3mdGEi7zkg23WPpavjWxjdA00apJyRjaYJb5QoJHMmdcnErpH2aZo6Mt9CS14EUJnYhZ
ZFnD4wSOfNb1Fn93nPJJ7bA8u82Wukar++wdWVfaHV6R7mgKuJ0gTnXv2bDQgBSqe78i0cDttsUy
fJY0Bt9GLQIDA16+ngLsQLsV1z7q0UNUtN7rhbeKhcvHnjTneiuC0UjtHYcVi7e9rpJwmTxjra5i
P1ffOxZJg6iQ2prGz4izKXPQopzZjPpG+cqcoBH3qV7F06kpSrfieWN/z3LApIHcjo0uJx5jBNVL
+I9Gxjw2Z3+qsi9wZjltSIGqikshmivChUH9mAFo2euFpTC5NwvXvFQRtArpMVTLhExa1LBuywJP
PMxUwYKvDS6JiYTQTM8R28DooRlpjQo1L77PUs+k2gn511GhpDVyCMy5+TQNxv33IO3VxB5ELs25
pxuBqKu2bX7oMmb55uhePC88tkPC5BftRcbL6OJuszOoagYrxICpIT8WBP9QoyQrrgITzy5WHzfz
f4yCPuITOtNTb16vj1GLiI6NyZ4624MhvO2Eb+PgperK0gJ2GM/ppDSDR1ap13vTN2J4ryJrSLBK
7adFCdZ8o1/gP6o++6GLVrwNYujO4IqahYkmxp6ziBxnkhnBRqzSQSVspOryzotj0iOgFiI05Fjr
zR2mquoI9eGFBgssNlMP3Ta8Hko2xIJhwdSOi+5EQKnEaTJs5sGOhgoLkMQq3c6F9G45naerSsz4
BHqATQRzNVfcXjYBky9jG0351saLIQO/TbIMh2ID17pl71ai6KquvjHruuG0lTlFjaNqMtsG6ZG2
jhDfDVi9x9hlXCmZADI1hFacEl5Gt7Iorohu2Ox5GMsSx/mKhoI49XRUrEQFh1dAGhcAuxAlpmxl
mvVnIlzHupi5iolZN5PqWxC0ftFq3Y7gh4bs3p8JTtgQCrMg5ZVZfQ8ENunHTNJ/ekT+rRy2qlV6
qWwiENf9qGGgLHnVWPOjOgejvpYgX8Fpsk9UcmcPJsSizeW+sqjE9jAnXJMLgaQzTV+1ja8Hg7u4
zCehgsa9rH2pIffkBL8GJb4+f9NOaDXfE0kJQdnwoHApCQ+5/wKfkDTi7Q25t5YZ14GmOxe2dO1W
U115Y6grwso0MWB3Q25+1T3y3Icytrrsi+C2sl1NbdSznBH42Vek7ndF8YzT6rSw8WmsnHMv9Mve
NnD0a0Q8BNR04Q+vSa3l3YRbbucfdBt7oRvNd8Rf6UFaoAFEFSZLrbc+EFSJelb4VRc0WhtFP5kT
e5M52s9e4fhYOuOuYwf22fQ8LCqmg51v44wYWyYvABoOx+/jxC4uHEYnuqnIP5FNI4PU9vZ2TF5i
LrCVCELLVhUuwNydg2Rh25bAdijXo3xuCpO6C2bOAk0OrUP+DgxFDaXZ+6+zi3W/MHQ/WGw2D3x+
1uMixjiAUn9cYhuqsUYSICSHox2PMQS2tTsNRPnEpffisVaXQW3ACxOmagRZH/MiZnPdNvlMkAzp
bkGZso1t1EIUV4o9vULDYT9ctQXWrbJ+FIOQp2SOn/BYpht3rp59jpiQ/D6QnBvYOe/vqspmIc9e
5HoYL0zhEH9cRxicENzh8ls/DpZcibVNEP5t5eZYeRVaaocSsO06/HtxhMHMKI5uP94JKbGWiFt7
qXYceUkc0dW6tjObWArtlt19E4yK6Egpm7sosngO0O0pSTIi+ybt5xHvg39fFsjRrTduiPVOVii+
N7rnY/tKjEuvcyD1S6fa5PYSB+Vicl6w8/cla90NFpvyQR/yelVVkxmM0Wxu0SsxZmoL0VV6vgUu
kvj88b+tnM6x8TbHAPJQhJjBfVMPYWbg1eM4u619zmxJ021jvcruZOEcKUJie2LO+5hIQI3jzV6l
2Ytty3Ds6njHOYYtOdVdmCMyjyMKNppnxN4RF4jiFNARxGt66YtWJfmxtPKflmcm91NhvmKmATVu
hbb2R4XuN+otyXbx2vJBjevF3OPOBVLCeoe76b4xxmmt42vftfawbCvsuZQkRZ9GnrClLuUc1hJl
s7Cq5xwFfD+2wjuDVXCKWJLipihzAgz4ami18b7QrGlj68gupmDv4xuE4vBkSsF70uneb51vU3dX
TG78R7N1bueStKeyA7j36rumtUbw2QG1VibdtWcweepBkANhj0+CPkZO+rQWXwMVV63uehcb3jXo
7PmN2Jz8xiqdLLAy+8syJftTS5UXzyCS1/MS4t4Yw66jlqnYMBEGuXjZmyv17KolI9iZPeNFMXe8
n+QtuJ79gOb1WWh4N8ETPU5IZMy483Lq6p5I6gk6oJrdJw3bFis+IARTRLbuOqGCKjfdrW2hw8xi
h2iMTWiyf2YDttu00R6G/DsvzZum9D88aG8e5svC+I/dtYRkfMS7dK1xTHc+4aAGWccwUpzbtcNM
Sajp87G3pkd+orLM85xEd9Ic3rPsQTnZJdfYHdU+/dxpedT17GwDw4Vzpt2acaXtZEd6Tw8/6DYF
kRYxk/JseunScjiLWsit5l69t5P7bg5d6LnuztL7XabU06Cs3ZAR+Upky0ekdz/iNOmeCnKjELjY
reb+h6Dlcy15CjWd89qQ9LpOy3iDSbdfJdG0YYN9mAuqWXgcJzvLFpe4coqLpHGDuca8HDoTaNEo
pktMUmUQDbJe9f64bmnqyhqDngwrt+2VntlypdvTzdSQAloP/sYZGfi1rgm92ZkC97FPxdgEbuek
F0cUT17s7ZPMTkOtkvvF7c2gt4cdHuR3HEkcXSWUMd3qZ+KCOWu7zZPqkkPX5GGUV28W28C81nBA
tXg/BBBsTNpoQaQC0hVxHZgjgsLMnmO33lpxBRDR3fm6OrZGeXHTcbd4fphmxc5KuzNdCM6x1VvS
zZmWsQcayj7MDMLVyvRgS5gDVTLJgPsJ3cYwmZuop8TrthbpFXdNgbNbzdqGKPQDMZhf2WCec1Uf
/YFiFKrgsjDTnIEgGO6BIkHK8HRGfNn0TpEM+wdO5uvIUuKnlTMEHRKi1SLGMyuGqUVAjSVuJ2k6
V+mRADBtgleFO7z3+9jakwLPMZ/oh6tQQGxLPbiEHdemfeP0nXFubVYwMzEXSFaBq5UEmU6IJA3H
Zsa5if0lX9CmakOpoym57Xy6wa2VPvs2B+FybyTRhaMlPpgiJwKYWZef88KKEYmuYrFZBnFPYgC8
poeBBOxoh0uY6HybRZ3wD4fnKGF8N01tB0yHeY2NWWiBkZDr7pbRdvKSfo8UO1xsPBwk5rnabU9I
g9WWIyIlThy3F/VNKT3vpsjqNgBuvcMRul1Q9TlV5E1IZKa97aPBO/S4/7Y0hhw7qzmnhnhmkTvq
pXBXZsOuKSVKBx7HcHa56rgIRlveddZo3daDFAFvP0EseXSTxca67tMdxxRUVjzTeVRtk7oZV1P1
bnZX2QQ6GI6aOIHF08IUm23njjcY225gMU76Yu2xkz6zJjF6x3Yk1VNVjMBKgN5oFuy4V3MUeZ9w
twL628HDsGbqJ75G20pPmV9mNwit/ilG2T2Q0wLzOrA7DKNB2J+OxY4ureV3ji8wYIgmQ1mm7OHd
1rsz2CcH48yhG8SI7M6u8s4j6t+N9JT8f8ArT+lHo1r13f0KT/6JsLxUX+VD13x9dae36td/+f8j
ZgnU+F9jlsHbu/rL81fz+fUnrpLv+YOr1EzzN8fh6etbrkXrlm+DT/4BVmqm+M1ydN9m6cZUxCr6
v8BK9zcwTI4MprANICifmoeWsI7kb3817N8QUk1yenEvm64ujH8HrPylgpGkJeG5pu/xAq4qiGv/
UtgRS8ccxdXFTK4MnlBb8n8jZruvokLSHPKF8Mp5jnlwNpa5xvXEs93PCe4FM5JvyiBuIuoBmQB8
HcKvr6ciWejFxak6+41YQvJCPdIliZ4cPZABEqfIeSxnbPKsl5eszzlj5LOSLwAc/Y0G2zUpjpH1
YBrWrjF87aWvFc+SjPTdpLcpDiCs7I0CMQuFzxjXuL8XKgQY9RfFgOFG98Ywd8z06R8+1Ns/eiD+
UvbyVqVl1/7tr+b1ffjjr3/nZPk+z7M907J9fJmG/Wtjn5qzos5L6xupzgQkLAmZL+pp3Iq+Ickt
LmSzKg0J/SLKGhXM6T/ETBIUjlQXegOqY3rQ0ox89Mw1h2fdyeV83TeRzqklJ1XQZ7DmnEboYkfQ
G5m0Pc6skv3tv6iq+d/+Hq7v2cLXTUJIf211twg34VynvlFaknsZRV+Jlc/bosp4iDsaFuBYfTY4
C3kcx9Y2HhLn3pcANh0eDcbRFR0SXWy8RwWWSeKmCE+W+s2QjeYe/05DQuxg31plkrFDVum/6Fx3
/vkz8CGREQi4bWzxa1NRY+mFxVHkG4uavKHg2L5BY+Dc1Q1YAHMCAv7Pn/nvpS9//sx9YgMgjrkx
BNLmL7V+y1gwdzHdL0T6H1ounpJiMdaiyrpdRwjMMRpH2he4oAh24yiYTfJflLlY/3zR+WCRuul4
NkkPpnd9Q/6hLUlm7YQErb7SpdCJN8iEBN9qs/oT0t78XqiqID+vHfZgAcSq1IM+v0sbrSFYUjG/
jUbNCEmCt90Uk3kRpatTQ7EU9c8B+WK9cKhKQs6kkJMLoSFHglKdcq0MVyOipNqQYeMWYWoOihlG
m7ivfra4DI8G5lvsPNUbO/76UYs8hkh94VX/orvs91rDP737Ps8mTwjhgKQLqO8///I20CjW5+6D
FJqhXinTmQ8ztOsPOu/GhOFHqjbE5uvfiY7DAvZnQlipjKg9FxAhDwk4Be54eF02XKOa4ZsZn66a
uepfHE3vzoljk5s1Ce+OfgrxPCXTeOavGiYGiFk8jBSQRdKcDKHSx8nz7lwA+H9RiPpPFzSHKa5j
l1vRNBzb+PXhyy4rHhrxXtWMy0VUUF+QE3ltxP+DvTNJkhvJtuxWSnKOEAWg6AZVA+vN+47ecAKh
d+gBhaLHbmoBtYq/sTpgRFS4e+ZnSE5LcpaUJANmMEBV33v3nmuWVOShXP36gf4ZWvr5lpp08CyT
ZcxcHuovCUp1KjzLnurnjgnroxNGDmEkaE0BKBQgG4vA+mFngXfoKZWhyMNHz8LmxmKkQdnasypZ
xAigFLFS1liGbi8aYMfjrHGAYwwTwQnMWUIuTM9vu3WHH3s9T1Zznfh1f2d5FtD6uo2GO3PEFJzH
c40KEeMfwxvO5UQ6APZ2kD2hneneef/NS4oUG+KPDty/uRGfI8LY9AITdIMrBTA+VGY+G++n90om
hAwU8wuIlX6DDQVGN3drNTJJOVUrMNrsL39zSXb5z/vHcklXsJn7vgtCYrE3fHiV4yTxWkeNLwRq
+scga+cNDeZo42QczH79K5ufI6B+frtlmeQnxn/Bi/Pl27FZ0xXSzcsU9I+4HGs6Rm2TP4HGWqdz
gJfWxZJ+yHBZDCtkW/n3RKfZ+SSpzf7mo/zMMPz8wP182IRjCT4QQsHP3xoMv+fHVvBcMZd6omGF
oawLpL6yUo2yeOxRx63jkbo8DQfkLYaMjMe4bIZHC4g7cPOhvhzJUAEHKABEdcVYvjG3cnyIbAmW
OA+A2YH2GUwvT4ORsyCjgF22YyhwFgoHLllgEv71/V0ObF9+SpsZ2+JtCezA47n9/KVEMvt1brg/
8swiRgcXrfsqGsYVmtf8EklZS8SSX3LOIfnG3CrenLdR+wGYCilpYkZWuq61mQUrdKHpXdTN3lls
ugxLETGnzwOn9/fJZbLALHkeOUvM1i064OYiiyYAjPBW72uiby4No1sciOYBi2lyncVtZay8yQfY
gEKBGyBarBigxqvyYE3d9JTlnTa3cmI+D+sD7T0SFwlK6szMPZypJnoT4lwcFNlI01Gimq7dYjhE
VFf+zR20/vkJtSGxeEJyA6THs/H5DkLlaIYmsn7kguEkwG8cLqsiGVed5890DeJijtBuTfC9zGAs
Tt3KHRHH0HuhOM3Ru2giBkTv0awmSoX6m9Yg8pE+PI/YGN/J+2NcpolBXgdjRJFptE11/fMhWMoP
vFp/HAixeX2sXL788X/9/1nusBF9eB8Wf9sffrHFFvc//3FbFT/y5MfHYufnv/i92nFMvGI2w7rA
CahfkEL8WexI8VuAt8zjV7f9pc7grfnLRQYmgCLHowvO/1q2rT+KHcOkeLKWZdp0PcthPuX9W9XO
pzfXs23TM1n0Teqp5TjvfnlzKbaHxjfhMHvxpJ8TVImrtBNIIj7ckT+ejY/Fwudt/Y/L2DY11VKk
SfHlMlaCWTScJXG7dKnOkBlERz20Jom5kdoiwvVuf309Sy7xhH+ts75pekHgSdthXbIdS37Nbg/Z
T4YQIfkKY0UKOBSCwkznSOCVZwFBpwwK1BM1gsvVgNwCK1pDKXeSuB55BGuJBbaO4QG67TXhRgXz
NHOUAQTYfqpAwfhxYFmYZRkW6TXC0BBGbZKkQ7vwxYKopVsnY/wfmxGkBV2xLMo1+MBBsULpfQsn
EMTINHcSDLa2iaZJVp5ywGadYkWYhhdmon0fUoHaAVblQpCsiMRd2CNCzTyoJo85vR8gh3zS9LaZ
59aJkJG3HhGW0F1yMEm49YrjGZ04sPSJXwQH0DQRCtCYmi18dKahne89KDrahk5j2uLQ6oS/R/uz
EWRpydqlrdL2sxfAk6KUIHQKucAEiNzxAO9B7wtTQm9XpExn47xCfZyT1iIGLyPk2nUl642NaWwb
j7k3IHZPCmd0VnyWgBgDQ9qQZmWsO7nJMvC/jOx8WtXXTCdFfFJ0PawTJFzLaLBIKl2cFsxSHiAh
1e4Rm31GaAiIz4pjE2e66HsTgfU4OoE/AQz3NEzT9ylt9Z1ZtLhJjNRF+FwT3Kw3wO0x0ZSOSRSV
mzqRcZej3ZhWqCjKbpt6bpK+VlHq6rUrDE/suefI9kZOF3qnQhXEL0NGNfZWVrSgoFC0szmSxoOp
/bQF8QJtzCYGQK7oevb+c8YJN9uphZG0g+EyEfaRkUcPUdXNqzE4S2DK4ZvzsjA8HeXYFzfoi43q
xPVKQ2crXBOqZJSDNDg/s8ey624VZzP3PFddWd8AiuGCGWH24gI67mCfVqYZUIc7zM2SNbtxhiZq
NpS9LXyCUOYVKP9e0qZ3lloBTniIp7+NavdyjGLVEWJXlKo6BSkJfGGVOE7bHvFpCkYIfV4wahmH
zlV6i6euLyiPU0wL6Son5KMiP35s5qegt4G6kp0jO3FTZA1nllb7MjuvC362K7uqQQgiaQEha9Cc
hISZcLi9cHzXNu+kblygvZZfGkcjnAtiCoWPu0gF6xgiPWmKSLwjhFvDQuFLer9Izkn9i1xuOoP0
IwDWAoY6tDX8W7RnRFDrtTckAgGmP6vpWBeO7Z6kLiGQF9MsY5/9dVELDE3XMxNxoplh0Gau6yE1
mXQ0uAaVqVz9hGCoGUh0FyCONvOSjnSrMeEzGRQGynpGBF2efYeUUrSnRp9l/rc04uzH6jObDB83
nS1qxRvvphbIXro2RT3fDNjImmVy0o1R1d/SQje0up0CduvggjULH+5aD1aUd9egf8qxO62VN2n/
eW7r1pmPJQ4yfdfRlTKm25oJDcxVBp/YXSutXCb6vRelONtnEatNFei6AYzlpsOqIWtzUAtNLnYx
zqgBq3vFUhpcOr6ZcITCF5kR5WoQGdysG8BXBJYZtop2s65Dvfea1hOXgYdv92Q2SsMAK4puFooI
Nv3D2EZ5vdEp+FvuDt7fo8vCYX4zMuLO9mWeQLnqfC+UJxnTv9MSyguyXcnPsfIMk5ygHM42s21Y
QKRLrudZQS89VHYa9QBYdTNGHpF6kdTpE/zcCasCMQzMNa5RyqICOo/6AiwVmPkc9fDvPd1PZ5yP
+9hyDPu0q/gkbrGJUy85tC7tL6G4dNG61vYFXMvOifQW2VeFBwlJxsOv969/eR3fdCwqMouO53Lg
/lAbse+LNpcQNqpMLdVKrvrbtAKg+OvLfN6W/9gkPck2ycmdc8hSFX64jIckpwbhS6RUbQQuvoDx
tEbz0mhHoxpAP7H79fU+V5lczxeCYlu6xA/hXw++XC9EhTHOSD9W9gyfDG1CV6xmp6o2JSo6OFaR
WFVyEj8YKPxdNPvnEuXnpTkTsIrYNnfPdb/8chUGLReDAMZYugpI9bKcFI5K7ISAt/jrb/nPPx5f
0uYUL3H528HPROUPd5XN2qFE4FJmq8NLZucZka9+9DeP4j/fy+WLgLGiXep6dIU+/3aAa/LGW5QA
cpibmt1N8WWwbD5K2ZJjU2l2uSmND72d/9GF+89R/x+mRxfivx9tXPzX/4ne9MeT/s9/8PtJ33R+
44SPNMZDGe8vJ/c/T/rit2XMwZGdIzZlMqsH5d8fR33L/o12F6fVhTPBW7GMG/6ca3DUD5ZxiGV7
Li8nr8vP8utrOfbXnz8uXZ7z+blk1sJQA+qEIwJaxbYjvjwxiSYnJqoxHUW51Z8WKYE9VOhzBgmq
1s6rZftpum66kNwP7LmYe6umbsUJ47nQ2PNimdjkMzIrrtiN+pyYW5txWwzCrb7CdGcAREHSuQ9T
RaqjBDf7AAOFhsrojuWLM7bxczOm/nnQlijuO4eoK0JvcX/i7a2i58ECpHZmWOZ84oPC2lMChei9
w947nQTBxTvEVmIcqL41zNptIFAsHyctlT6fWt03S/ZU+41sIRdNKVly+JJSOg5bErypegE7YCGc
OAN4Z24/oS5E8awOfop3aqt8IIfb0U0NuIRpjiB2P5FbAZTecXrxVtY5FopdF+Q9jqWyIzyqgme+
bErF5LUonNNwDL+jJyZPKXcm275wqw4SYgiqxwX6BQucALle2/igDCd8RR7RPdQc86dVTXVAIqVf
il3X9yhUUcb2N5MXDdla1JOMNqIb4qusa5Z8XryoZ1UlEzJVF9HeShFaEG5awR4LUqZBa5Uq60bp
CTtPFJFz48LUZk6Rk1CAkh/vSpBetIC0UCFObvFS9Vhr1i2+mNugURwLxwxU+6CtflNIJ/1eIAnA
Kp4HQM6ZXRQkLimtj2Ft1MU6I7kXMfkkFtBDFcqLLI+ZwSLmglkh0+7JhE7ZrMmDvERxN2yzqSVV
o7JskjItF9WZVC8SqDlimZqkt1Vmlo8TUKnDzPuFL2P05vsZk/1riTrDXBP0CLIo8YWR72wZmd2a
o0K29c3YukWc3IuBA2U1hwcOTNwrjohttrFtJ6ru8r5F2MOG5HXfoxpT+VkRVYN/Vsp2sYN0jsvo
jCgtWCk/iN5BR7sSJkLTCwUdj7C+tlWoQshusC+Mxda8vBcZAeEoB+7miZwOiYCSvqV7BlLqfA7a
9w419ipQyGCmsM5XcQ6fGfzhujSoonTidBtByMl29LuzvGFkAjijfE4dfTcRywL2jYjETgnsLKRA
vpDYUm9sBPwriMcIa/reORDTTbCCM+4Rm+pVjG/ikLK1klhr3Le5AOQCuY9wz2Y3D6SL5pPK9xS7
Z1jwNuaQZNi9Jvsw5WpvNd49kt5tVSaHxveIp8CIjboMpZsh9Lili/3ajOXjPLnPtZvj9XHRS7vR
jmh0/w0F9quRz2QHhlfGRFuu1MDTlh2JllvGuw+QG1UirssJDSXbUQ5Q23uNBEprdwpNVEtDtIGz
hqJQ1XvQGZdzPZKqg/0ZzRGTV/SwAFj4vU/HMNi7RXQWNPXisCcOo6yih7aKToIg+i5r73ZIZbwe
kvw7qs1wU0vEHr3RXaACjp5UXFxbln9EHG4fUlx3a5p/J7OXE3OjDEQ74SEN8wciGYiCiWZwewEg
kAb03bfMLFwcEeqbo4Yno2hJvMvWWdOeijTKD07VnQOTxklfdfXaB7jx7qamscNhFq2txGGxGL1x
OhmUe5MOM1UTNDLkgbC3dAR8IM8xzuhcWljmC+pzgLIkHArkGMrtERJR8q+1yolqcStMeVanSEpo
v9uJhrjsuK9+qqmuZpGTlKGvIqQiG7MnZsQM3eCs0QRMDB7FHLBxBG8lda1C86kb84GKcZdWNoGJ
scyu26A9pClWEEQ2x0YEWzxqT0yEnulH5muVBmKTS7RWY0jU5KjDXTSDwHPJEzgvE/hiWRtuHVek
h6iHG2eQnN7pGmOBaiR3wT6nptGIBa30pPMIRPFiS23dDM9n1tx6XXOljJQlRCUktXjzi2P7NwVQ
A9AAud4PzLiwPRS3UHLHdT6M9WYQ1BhJa1kH6quDZfbjha+pzYiv5bgsxCaxayLf5JYAF7DKMCaA
nmJKktFzgf37jjCjy7yAq9N2ECosHtOUoAV4c4m/idteHZxBf2vG7rVwsdGRsFLifWa57u6Likhy
3/CR74TGxdhOOF+SPF+3hrrOEwcFnTV+awlX3jGwOYFWfl4tC/2Q772OiDmzAYOXuR5NbNI+ci/c
0wPfQ3+tDm7c7FqyndfSrvaVE+D3MHg6a+Oq7/rXShQnU1Rf2CYH9FkYx76U16xvxYU3851bH0ID
id1EzjnqdSrHb9C/3y0w9q6Mt9MiqB2r6oxyOdhrc8p3c2lc56In2CPAr2GMBgJoeQL2qX2O+2Gr
cLOtiwo9nGk5KbkguYfGt36pqgmQAvKDSLUvAM0ghwZBfio12Et/IDKobawdFSOGswBEaoPCrg9e
DYybLRXNdZU6J+7gnc+mn8565Yd+UR7Y2jPSlkLmP/5LKZy2fhetyO5aPPIO3Y+cXBGqWcEvEAy2
xFRP03tVMbzFLmmOrWRL8ciYCGK6MfeS7t4ujLwWUGNM+0UlOxjq9fjCZG1uADq2lgl2GBgKED47
8uxObYLZT5Z9bPBz37vzuywbztqihkARENblrFF3Ool7bflFFcDGNthxqnfL7LyKiFOWDGvedjkk
wmX4nPbmOiGjAkUbH7bh5GQ1g3WamEM0f5eibkdvG+Ia8XFlQazMLRRyxkCSPAIrixSgpm1HYx9j
UCDpjBrsGz+eVfUXOAZwMk1xgL2+Hq+bJhHPteA92hClSVON84MTj7cablzl4P+OMesVME53ta7n
yHnAGZu7axuUHQUfRsNZXBP+G1sG8kGbbKWjTKuISoKdF9EtRrYiVcRAShUVj2iGbbHxUfQJsxjA
mSYClKx57PxMPNFYHNBbxmnrrynWV45VkicPdlTKejxL04GuImFk5HPc0DiHrJ84BYHlmQH8cq8A
R0UUhNHQ7C3m6VCO6FXn2C1DW0+kE4muthqElU5Rb/JCeT63F/i+Y6/CWHkmwYJ2WaDgLNBmNj4D
+nrDTCTOL2iO6OaqCSnwOBFyur6eCpzca7upiz1NCgR2OE2b5Kk09feWjSD5ZkZN5d2OJqnrR99i
FPScSB7ULUeoK210KfvJTMqQhu3bRucxuS44WQLdQ6cf4OqAql2lsYrx24KnZNyVWDkGy1WpERa+
9YOYkqsBC2r7SGDcWBzDXqDuiam9U7LJuOkSWCdcBoJl5js/cqS76zFfpJezb+dQpBIiArxdOwT9
qkwAEu8zDNTYiT0GVQ8lCR031H90RyLoSktWpsoxZPRBLS/ifiThOclpFe/LMRcKwX/aNic2U7sD
nPza28ehSAWvN46pmCMzxJgiYAOdTfLjVwBaCOujRVhteNMXNbsdGPhlDNcKsHjiaGhrsuIcHFtL
AF5UertQFBm4VEJj5T2+FLrS5aDp9Khixpk1LtRvblqPBCqyGXyDAslZX+cWlJPh6kfTp0+P/RFk
gZ/lJ0VrNbsOdfNej2p+sEJbPXV52nFWsyvU8QkuY8faD0RVlqvQiNBejnh27Xhsj0GKp4rqAAR4
4FVH183kWQYF4jDLcTgC0qpvKihxa2cyAL7T6Nu03O4Td2YMOY8+Lp3cwYbps2zxLdGjxw1DS+0m
tGfCJju4dcg+BuAU/BW5ORjVmp2duNVdkxtIewUKVb9S8tzoVf6DHL/uJI2N9D4dPXFmkBv0Xk41
p0SPM/5bHgr3Xat5xCGP2fHZ77oiX5nYqh5QyHvbSpNaiTOiNncmtiWOPIm1i70i3dWB4y9x4gT9
uSN2hzTU167NESs3i2d2lGfluz69RsJhjarGN2S62TPVKtEbGvtvXWXpYSTMGE8CuyQGWYEdLJ6e
jcqBI4Q46+DoICUU3sBhYHTYQJOIJdGIMjryvhS7iVzhdWeVj2w42GSnUT3C2Y2QwxogiVQY3xME
Om78vD0Nuqbd2DnS9TZTFCZe55q7oGOlWZXQ1h+CJgSmPCXYd5YgJX9y5QFo+1vj19GuceLqehjq
q6Lsi7MoWdqBg03okM8unpGstjYLL6MUQ72BH7Um+SjpvoWDjI+LUm7rF+6OWQmJHxFMokgJ88SM
AJmQvJa8FHopYTE/nxelSW5bZ6aQdpr8to5oqFj4IVeD7NUD34TD6RR0hPgWPUZ+SskjrbT5YiiI
QuhC7fHFe3IPLMD6fJM2+72X9p8mzD+WIeR/34N5ShDjJB97MMvf/70FI22GrRjVBS1Nk+7pokn8
XVkqzd88jymWzzqPhJSkzv/XgTGt32jW2IQhM/4USBlpAf3ZgWFEiyzIXGawgWuiIfl3OjBf+y+I
XRn3gkfgv4Ro0vrSggwqI+pAUlqQR4boACqr3aReEew/3I1/MWr9l1ehM414CgGV/1XrUqcAc4eJ
q/ik7Z5FOK/uczTlq19fBVUW/cW/WuHQUKnjWR4W2ZSFyy/40k3KSbe2F0TwKutaBrtwPyeTk0hI
kmfX+c1+Ijx5U2c+Y6xRWt5yXkz7TSD79koFbmMyW+zKu3IaEndboOmtzjGtkS9UZ0L2nAf0iHUp
84DpAbFLQGC0YUDCd9nB5R8dq+O4YobJYaaTvDc9pgcYEVpzYowT4kHjo/SNgmTShc5NApeyxmZJ
RACpoOlSWuEgvEYH4pQH0SGb2EDKI4obRI79IoO58Q9ybE2yHWws7jk8JNKluyy9DHHh2uDDhvF0
8GznxvESP7kU1SjuJwBo2cp30+xb34N63EZjWV1I6Jx0mqMaMJiRsmjs6zZkcx26xW3F/oNjVbNy
D6sM9bq/SWcUYPjQfKG2WpOtRb7ViGrkMIZxeF8OLWusY6H32auMTWWb5EGY7rvC1TkYVIwwpwbW
68VK4gXluixJzdIWyPqzwcG1/gMEOWhJl1jh8p7wUnWq01nWBzh801WYCCS7ph5sOmjBRDnhWZjs
qVLL+gfJnsGPhoTObwxZ1Htf2KR8MMfLv0e9hV5KdM4LoBD7XcrAKZ8MUjGA+Odjb27NUlj+IYgx
IoEGMzAOmDO9ISI/BpUelGVonJ9ui9oHdhRg6IiQzZraGoXQqkAZl22k6XbW91YbpI9yRGZ+0Fqt
jLYSu421Z8qngOagayPpJeo4CTsC6elRu2FPBDmjFM58UUpBgVfeHB79zm9pPDhZqQ61wnSEDbX/
XVT8n8X5Hy5d7f9+cd53Sfn2439sX7ofjCeTH/mndZp/+kerfBHF0O0OaKMGvmcvrejf12nnNxe1
Ca1yVmK5CDP/Wqft337+bf4v5PlIB5cm+l+iGIRTP0UxJkpCcrX/rVb5F1Uon4fu+GJAsBGR8Akd
PvjHuViWFRUD9mkdgjgNt4YOa4Tf2hvfGKWCyoGJkYcb25zMOzhOsFdGYubHPSeGVjOajwDQIs1g
sG85wwxo0nNgWMI3zx6DhHQ/VBoDZRIZXN1LUgnjB941QQkt6J+uZvCtzWa2iMva8sD7d6KcQncN
bHDJRIQs/tjaHYK0SjJ59MISroORmyrehTIej1LZVnlGhwW+j2JUOx4//Jr/YnP5PHTixki2R8cO
2EhdsFNft7BIgkpQiA1xvdHRshLj3jS74jhCZ8F9ZGB1C1KHMOCCztyvr/x1u1muHLA7+y4sbn7h
ZZT5YagWm51EJ4PgnuBjLEGqvZhGU53/+iL+sml93NQ4OfDQMRxhgsOw0vmyRU9DPekOzULTpWaE
2aoeEITOmXMtDHQQ9hE+AkssutU6uzZ60V+nRKLTvI6NriPnYZhJWMHGpDKCSyathmpFciyzVKPB
pJ6lU9GsjHwhy5Nl06tdMcklnrr0gKjGQyNb6DK1980M+go3qW6pCmYDQCjMUafPN12LwIjNxO42
Xj/J24zR/yutXdJlROwE9nCT0dC8AVY54mD04ossjq13XY1uslGRwKQI0lz8sIWH5DW2pl6vLHOi
U1r5EMMm+gzP7H35myp7BWuCOXh9wgxAphtjIop7q/NZpOejCy9yI6sCsxb9xTLa1nQ1nkCBkFbH
1qnffEYsJOxls29xIKfyx8jXMPX3opxEjmrqXHGQdd5MxHCK6iqIAKZhQwQqtJXKMh+tpidXIjQ6
GhVJ1FdvRWfN46Ef6vEWTgUcmkIFVr2AyWJj44B5CTaRUGF2moU4dNfDnPfVxvPpc7HTVxFqfsJp
x9Cpn6UT0Yen6mma7a+fneWY+OHZ4aCFaWg5c3HACzwhvvpIjLlKMjDWFU7dE6fWxnU/to4C/2KO
8CN6Qq8VllC+8NMQEz6a+/ZFUeZiMxCnRZEWR4efH+g/e9A/UGB8+G3+WZDZvf7X//6J9v+4+/z8
R79vP7b/G7uEbbOfCHZ/1rE/tx/ThfmPOoBNhh2G1eGPKe3iWTMXQT5ydfQdVAOsT39uPtJFyIms
kR9deDZZXNa/UyWgf2cj+/AkOa5cBsWm8MG0MfvlPfu81skEc7rTWzRvXLOweLSBWHM2akhKlsTw
PFmj5NzdG2WDTtpmgluvbbRPrLuR0yg6xMRQnLlFVxcbrfRYrW3ImzD2MdbCPGE2518PtR1E5HHO
bRTeYEzW/VmZ0lPf2kIF+jDDvt1nsNOjE2tQJrxSs+xivMCuHPpbFEV0zFdTWdJ09ZiJkUHW1lPz
I0eCMRBhg3Xd9DcjfZjrsiPTaYOLYXK/4x1u0XJhwiJ5K0tHRA28FeE0XrLjjLB6Z6zCBGwjVG6/
kQvt4uq1ZDCuR3+a8VpXBcOArKz99FZYhpPdWMmsimfyF71rJryuuHY6SqITkLtE0tmUAeXGMsei
3xW9qqtDjm/Gv+smr3IaSDxgkjYB0qT8uYggRR5afPOz3Fgt05wjk9s+OO+rVi/I0NnzpnObJyad
N2QGcKBZsecN0YXp152frPl6RHo4bWDMJ4wnWvVmIxFl+W7xCnFMiquspslcLA1ySUstRGw2lY11
yOLazK4Vdl/9HT5K0lwkruGTQO+SgXMslJ367z7dku4AOGFu3qiqTCT2I4wQCcOkH2wDRShEIOAx
uduWJHPFGnIvQEB3Bs2MV9f03keRL8m35cxcKqzMip+tphywx1VrqiC6LDHW+u56slPX5Qv2oTHC
sefDJtyIBJ7e8vd13lwyq6rsix7s+fxodEGbIB6luzKGJBC6ZvNdjmYTPs5Mhuv7uoVpceXVJYnp
Qb2n9X631OCn2WBn95HK2mM0YAdsM48+kateTYCnIwCh/lGQIr8JI4Z5y4N7HWdZtZbuGBE/NwwE
xNFxJ3oMAyE3YhzzqzTCNfPARhWSAm1l+QCFVrcrBNbJICBVCWZ6fqdkR9uugxc44lQMirscxES6
Sml779J+nhHZwQbjRzX6lYGFSizTeh5jO4hzAijQDq1BXsO1CZLUfapDoo0hTiWaOqsIEBleZGOm
xdVgBGGEl9x3DazXCE9dOpxwhep0ZdeJU75QuCMJ3DojEJULVAzVfJlbKrMeUB53eBJAmdTSSLp1
1U4FU1x0B3AYmvCJv2rtU9Vh6KDiBniDLhS5YwAXyz0RZlIBZRe6b28MxYQpXsVtbAG0R17HO9tm
yAQfk35q+uepwIf56ssm8I/CZb6B3iMfknMy+CrOC0Iw3TYp1EJGNTXMoFgQIbbCZ0G4y6VuVNUe
ZqMpbvCEpug7YfWbPHV1ZuNuapgVdY0WW9wIgIal16Po7MiXfiKyuSY/J4PQhlySVeNChbwuiLYS
yKgB93M1MFcbNwH6yYNXwuTfIX6iK14VtUvWUluRpwYane27y0HPd0Z6lk1imYlnTWafohcs5gNQ
I6RXEcU94kwVcQQhi6h4RK86ACeD/Xhq2Lq/qqbCyDd2mrrdCoQYVELgDuVjZxXzG1W+e2q6ybzu
u2R4rSww0ygG3Jsi9h8hyU83YeNI+5jwpREuMKzeDeSm7YuMLOSQwt5ajzVLJx/E8FezJ6qjVyfm
fq4YrCVuwicrjKZ5GoPRJQoDp+ELMdTGA5Lh6LLlv4lfF75tPtnTDYzrfK+Ea++JXZsIBc2Luygt
hmus/LZ1EnoNzjC3heWVlHJXG7N6UliavqUeGYxr0ZrWO8bhHEmu42InmnxvhdXfG1AEt+YdrfcZ
hW3ZR0zcbO/Ryy0XXmTHSTSZRnerscHlJ+Q1e+sw8Z37xRE17+fQrNHQ50yrCc/Izlr4k/Gmt8L6
Mg4Mb4v4ws+2ptBhviobe3zrdP+tRZmDwnPoy0cJWOuOl9+i3SCNcNFRGhmzJF+++nkfXAA5BoHj
lNHGLq3pPNdN+J186tk8y4krB8Cbk9MKPDK99OrUu+Y2jyCwg+x7o5Yj49IY3/U+X2qFuFRqABWg
hKm6bMhAUA0VTQdXPwzs8xFjAssl9b2X8iY3fJcF0YsfS+H16Eh9Yy9CU94xmNVPWgzdzqQ82Q2j
l9woaTfbOh8JPPEgm/gxrgJb3YlsrC8GGQwI/xqD+AIk2mtbFWRNk3oznbYUOPy5PSQWwJAVMQ/1
oQMofsIEzvmmzeRZEjl/Yo7RWRYHDt37wWnvTUUsN+Zlee7J7jIDJ3mn5nneTGav152e4dpWFVl3
SXjWYgtdO12rrzuS5E6DeTkF2MoqnpKw8U4syzVuhmbKNi18jksRZvGSNRo9BQnGhLoA5F8Lx3jP
ZwuoM4ITUBPKqOT1CLY/O6qpGpc8NNddN2Mf7QyRJmf53L1HSYogODmWdR0+haZ15Q0M9mVdG9s0
0fKBSJxybSeKPJ72XJt1d2RQxsjYqArxHmZYtOh2MUUGS2TWMr43DEFPkTHOCMfyGEQ9J4WmOYE/
RMSq6FlYbCmqdT1qukEBVo+7MaiojdwZHVuY9GvXoz5WRbcPsrQ6VQSelqVO603fgEg8KktnjJsU
kF2YjZdlI8dTzjf+gQU1OCuIVd2TqeTccwIy3O91pfvodXQnM1iJHOF9lgu46BRe4HnJO2bilIbt
Q56XOD6YC5Gm5/gVjP7eAO+lMLjpgNBAh4PaoYg4kNyYM0aJpzww++eYeYTaNBPwxyTtys3QugLW
i/muoi5BfdQZxVvGdn/hd+4DSZvpU6FhAZlVDbTfg+vWhRAyT23VJyR4EBDUY8ej5+rELDBdCofF
E/V5PhoZUIBE7bygbVfjtKigFNABXg1jwmhvO/vKtjuAk3Ee7cjl6O7HvE+MIzo9lu0Ongp1t4n+
eefpaXoZKXlBI/Vg8y4lPE76I6pG5ofjo0o0Ggcy0b7LCnAIPBYr2FEANtt0kmBclLq00tSnf4cK
fC3jCq5mnU+4/01ZnIVtwoegX7euhvnMCQdGPoUqyzMygUYgV1O5r3Bgk69rED1gmEO/DTPDsFYc
lfN6JRtWURwC0bDD79Ftm94ezuzQR/eSjAq8SZQNr0GalbdllpRPfuZkj5PRy0carO3NGDDCJARk
rnfIDYCN6aY99H1W7sauIm7HEwdS5+k0p8I/V2ZZnNMLbnaY9PLXYrDsfZdJseQLuviOOsrryi4u
AVjGG+Isuk0TNckN0pNy3RCKA0a2KL5Zjj+fOEh9H2JPfcsxK3Am9sUeNGz/Zjm1WmOgeat4BPZ9
kCNycAIiMmL4t33W33A4aNhCE1msayaAi6LSv7JKMqCwpkfnOvB4UP0xYocV4XlWNW9JThN2zVOP
ZE3K+kbzE9onDc6LTcOw8UHahbGpUFzue3Ibn/8ve2eyJaeWZulXyZXj4i4OHA4wyIkZWOd9L/mE
5XJJ9H3PO9VT1IvVh0sRV/KruMqoYa0cReOSzM0MDn+z97cR2ijocVC5Ni2h5g8sKbO9xCdySTKD
fB6x/d+DfmIvRusxkQ45afa+m0jS8+xijq7kuE7QBe74TcDcBAtrR4xPSrdWUIxN5CtbifG1QBOH
bYiqYtNOuu2Pdm4025RwCYKHU3LYjZSsP9+oRnWsIHCgbUZB4bmaIeHl5U3i49ECPsqWLtBOmD0S
FJHI6xBTBMZDDlAS2JyoOq90QjbRU2DID5rRWF/R/kHUrPvxInZJjGGP0DzPRmF4CzHB5bZJdDCS
wJNAKSH+OA1qxHqLdYTxPsk+Xg0NeYCDZpNIPqolpIZrrzPWhJcDIqm9QN/h51ne3dpMnS47HWUB
PPHZ2qBpGWA+B7AJe6NfnbHkW54AaekNiaMweHA62IXtTR1AkIs6MbCPV3lLQgIGKzbk0MMc5AaW
J40s8wI7Ws6lhcL/ouSyzrxiNhrezYx+HGydSdfHxTpeur2d3k+kLgVMdKKgOpusNYusdszbWtPn
A0tgmZyGJraRlcJAeRgrnTZjTCZwmK2crW1PJKWxQVMrpqe+nS8aoyhhc2iIPymq9egwR4XpU7NY
12YwaPs6lOrVMkaszFla9tesg7KjJPoNmv0SfrJbjEnHUA8NEK5l2fijtEiOTmfFIZWiFt3GbsIu
vEyyhmyJkkwPyEeETbt2n37UIMqdBZlq7sOp5S4kNoO6xLb0r9LpcrY58Jc1TrWnEPXOp4E5kV+y
hPoAsqe46gn83AjV1BuDXQbPn44s837pwyuHI10y+y3dJ/zOa8k6ElY00wtcgXdEsJHYls+Ys3So
Fkz9ErKXfemWcnwR1JBorZR8HcoyLrdFYoFZhtvXXMEaG44MkiF0EI12Xzhu8dEGC59u4dfmaASr
rrqtKlffkXmWoXnuCO8DROgXSaCOOssPhkT1EnyWVVd7gkC+OxJAx5sVggsi32VhgyrYCrktAV/0
65CsXHoeUlHtPqTkn7L5GsYD88b+SbKV23FFVM+W3utk9AXpKxC75LyOHeeENXjcV9osN/DRrVOt
nGX2LF0+RUIEx6Yb5rs50JIvisiJ7eya2JJKLsde74JXCxEtDos2ulSIiW/RChk8bOJ+3Lh0RzcY
3zMusql9Kd3KvYkDPdgZk9v6LAWOqAeRw6LwPBWulQq8hJ3OBiur7xyZB88d2osL1K402GMfn4Mj
5eGtIdC9tLiSIQsdsqAIOD9iM4GyjdPr2QoCrNJaW50n5sqsMss7xrFxspmEKHeumcRqx/E9O5s6
meM90cAxUoA+24oeZhVlbJM9EmJOPku48FC2C7QXdk4PyPGdixs3NNonoNetAlo1j1TtfZjKrQhC
Uv7CUbk3zKrZ0SX0Y+RvFBHNNNMSKmlyLTcT+4xDR6lUsM2ypIuiZBpe6qaUH1hxjg+VWIBuMfi1
DB/IInzhYpEDl9TkHlGjVe7ZvNQEBS4lS4xDUlPYj27OjFrKtEZ8SGPX7qmPP2ftYHuB3o7XKAat
cTPUzld4kcNHglL19mxanJ7kRUF8Ay3/xL4COjGz2jn41NVKm+9zrQu3yWQAwU7rMXzSSO8+pdSx
1ww6gj35j0ojVTbUraPJXJykmyacD+NE4sBGz7Ei4l812Toa4ax8J5mb4qRZkoyjsXbH86Iv9MRf
mLil+2aBouRCS/bisrY+q1Cv90FaEj+SGDANtm6Xj6hZgzfPo/5FLTNDj1I3fHQ9/KQVOO8QhyfL
6Dc5hfsRFxzCNCQ88zmDnA5daliTh8rTMtsW1oBJjJwZidq2qh+mRsZQFHp7IITQmhmNOJl4hBBn
nXqkcNuYXtJr+lF71dscW9ps0vcv5nQHWoGo5WHCGFhBUZyQrF1qZDPfiGwp9saI7J+QcPui1+R0
Z3dFSqAhZsdQy9OPirMeqVI4N9umzZGPZWhaz0iGDfclfiWPZ2pCghaWYn+x5vmixrNkA7PjWNmW
SRzvrJLtqSLHDoFTkbk+ySOGvqXJyq6VFqftFmmypV8Im6X4FiHzbFIITKZ96pdo0W+bzB0YstUI
3M4YbfAO0xg87jaeegtonm1q5l1TtWV4DTQZUYvPZTUCAjbSSKovMl/64hO504m1S62m7jKvYzuM
xF0R6PyIuUw5B7SUEQZJJ0in4ENn9fDIuQQVlhIjH6Le9So69XCfJXZqXbe03/IYANPptngUaV06
FyTJWWQM8+I7esyrRp1ln1tT5Xwdky5xnyenDawMuAMnk0+MoGrOhyC3r+kVZPKQuqPqNgQPxe1R
QoFwoCiXgXMR0MkGNxbB7uWO4L9+PC4jp+Ru6VJeNQ5X48EqTPOgbBKpzNgfOR9Kw2SA5kIvO4Gj
kaHrzWzjBXHtNj8fWCuaNxG6yQyJOdJzn9fudspeXOGH/dCdyZHk7d2Y85y5JVtnWHZxauTkO3Mr
WRdD63TLWZOmM/jvNDCjAxOh3AZsLUW/N6eF8eNm6bGU3mqEf7heq+ma4zm80XDPWHAeyM5o8+4a
dzu4FtNJo3mfsEnVdmmE8/2ANlfTrpO4cnP8Dm9pnHNrlMRoTmB+M30qKJBpnPQHpaPUfAYQ1JuU
Wgmc9RRwmnbtLhOvu3SEMm//Vwtco9Ynm5QesI4NhF87PBL3aUvcIQPJF3MNGTiYVaptllQ6jyMc
BHdnFfp0zhQreS51Z8ApIObBaynWdwRSS09Dagy5ERlEUnHHUPhFTGBt+zYoCewOTZzNcYlVpjeM
yzBpb4zSfmRGOTLZDKtbJsgxdGWHBJd+Lf/mam9zUze+WJb20BNz6+kEYN5mcV6s0KYPziJRzFvw
3CI9HA7OYjYfC6vrj4yB1SO5RD205zSaNlIjKxV2qNhhUBXbqSs+18H0MDl55w8N+DaLIZKTZNwd
aFU2rHuZ2rPJ86nCMpCVhbuBKsouKgV3EnG2bqMsemqw1IKQquxNAqdzO3Zas+vkkvt1FEb7aGq1
gz0g3+kkJVnRsUVMx32LYQz9BC6cylp447k+b4TbsQrmwXlttXWwxdojFy/H103V3JCPZbUDTtLY
0FNGKzCZZ5QavlOI+KU1I2dn8ZlhxW8FwW7AuE39YmmW5ADxCkNzGxKcWua+1KJ5VxvZbetYL7HK
iGdAdlvfhE4AWlQP06MaZXuM5sq471JVfWVfHV22NGnNhsMxu84Wh4cZO/CNA2flAqZb/VHq0FH1
1siO1PxoOBDuhM8jOOJDZBWmB5xBnpEVPn11CnbvuCO42VWcDvugEupTlAznwzJlj7h8wqeh0pRH
92G/whewP+l5zOCST/eD3VKIwK+N70D3EQU2ieFSkGLnN+yItkzNCj83BwZOw0C4kxY2O64SuSNS
8UmV7pzsO1GT3t3gDIdq7Ya3GjvoQ6viL2R7KniT85XJWHGTDqxvC/zWItUq3wLLwDh0IPB1Cr7K
YUzAhebOp9JyEsT15XVt5CxwTcWQWRI3tFhP/YpdEPaqwh0p4bWuDs4Gu6muSa5/oc7XYAARb7oO
aTallYbXsYNXWgmGsp5t92C9WWdwI28Q7PBEmpLrjP0NQpp43IklwshDOATJd1IQYRNX9V0KH73Y
xMmU3S7lfAPZHjrp1Ov+oo3VETaC5smMTI8SMr43ZzFWLDO9S6JcI2bQbQjO0kaxT9EuvAypfrt0
5u3czQ9zijC2APQnu/KDZjclGHd1iIUeHmqUplFijgivp+UCvvUJk8uClwTYg4wquQ9E0Z0NpG0i
wnSmk7AY+owUu8fa0GiGKm5GEQOzdZcivIzHbodkSHzBUUV9ZzvGOgh2yMKqVX+0zeY1bthf1Yy6
TnZtY9GZykOZsSgxOjfb6TUFWCLd/cBWzQsHlrUDNKit0aoPnKvDx74aTzIbgmOcNsPWxNI3+H0t
bdYDSXuAEwIW2GALHeHR4eFvFmusgoWtzhjMKyiYqfQis7PoHQGJnGjnSKES3C/jPmNZfWYCZbo0
FZdttcTTwTVBVS9D9lTpyQrcD8SDjoCXZd+ce+yXipMdke0z54ipgKM+kK/xASJETLPUERBiFgRO
2uIpNxa55cta27hk4ohF+Q2hpHXgZujqSWTitVQRSnnMidtWqnxPfZD7A+ajc0nAzmc3mLAQGSVZ
rqNdbpcIRGvKV4rSpSexiWnehgW+gT8ncZi51OETPlKKQfByu9gmrXRJkxobhMo/ghoQSFmQwYZD
7mxJHF8JhW1i3ZC3OQJD0ZrVh1FhX8tnMo1HnfrDyIBupByQHIYV1zFH+4kEMkFcJPoW+E6PoqnE
1g4ZX2O/5KZ06uJgk5EKNBs+Cax4S3Hc9/shbmJ65a6THhvCefSLMT5HMNefGBFeYUvttxgY2ps5
SQiSytA3yQUIAegMuhY9jh5k37fnY5Kl91FJAYJhncZgaxTj6zoh/qp1lNdl25cPxqyT80ZzxQyF
1dFKdBu3i272vF2hjfKiIWu1ONrSep4YJB81F/3GVhuztvG7adIvBqAzO8Xe0EP39glnBjqLHvVR
gnhoJIqhTzWU+0YhVYknCq3klDTdU8Ak9aycVbuNnai6YbFdbFMSyKnWGaqRvgh4xoxi7YVRBvW0
lu7pfsSFYZJLtQTJvMNNweVax5+d2Qo9xlM3onBvOtLLOIiCCfHRkmKMxUTiwRJikJ0SVyMTbFKb
hqBjKpLa8PTKeY0ToDo564jAb2NVh9RODdqGWmaJuTWqqttgDWAgDGhra7FEW/0OvDcpSm9g98o8
SLZrlhBDIphem65UiAxXGc0OayFHUIJoZgd7dd5FOknjhXQmNhxa8RVjRczoXZ/PMKVoVxzVaj/P
PJepXTVPFSo6MZfQvLoarJsfpAW/UET9rBiyFBRMCc9F2VLqEnTXqgr5QZcE1mTUzAIrV2oMiEYp
hOdesNzFFvb3L/SzAAo1kqmjCCBzCSUU4mH7nQAqGK0xtQMakQa0DLochc/sbLYWoXt//0I/a7xQ
6qOAMG2BRVzolq3U+vMf3lFAFn1SgUz2TTapOA4Gu0s2rFeCj8NqufJcPtRlE1pudC9CZQ2/0S+/
19Gsrw9IzjTMVSltm2r9IH54/bF2XCovHB0x+deEWjCRBQUZI1qQkW2S+azZbvUB7UQyXOh9Jq71
pWLqIGsiSFmma9E5Sl/dvRBdj+/j7bP5tzQ19yUtYv4e0wxC5LWs5iYOo+6/yUHbfylXglj7/p9a
f5t//lsg1r7/dqvO5af/4Rdd3M03/Zdmvv2CcaP7Bx1g/ZP/3R9+R5ndzxUos9eyJ0OVf40BRPGj
eGa9rP+16tPv4rL6P//75f3f+C7Kt5HHvEkpYW9wEdtcUN/EnqYBMcFBXc837rgoLv8U3KxMZ1hp
XOmIagzq6T/1NuYfcNEoThFZGVykq17/H2/8+/36DUv3ayzCykv7UW2DkN0xXTSFsKPFaht4z6FM
MphWnULwEKaitE8Dj9Zro7JqDU2eERI6jBuM/nXNnss3KYsf3fagQGsf2waDGQR6aTQf6qiRzbZw
VWhEW3vojeYMzk3y0cSsFZ2iiQPYsydM5N6Ku2Q5GlXKOXY17cKpoSElPStPhNwztQ8+2lYVXLfl
ArgATgE5lBqdFAIyQ+Sfu6pIn9M8FeQ1pG0T7pNMLHdxbdQ4MVndu9u0SKvBU05lE8QzjfGNWZvd
NdCHSIOlFGIa160mZBrA+BhqbD2isE46SDxkJoUEEM9oCIkI0BtrXxdWJYhrTKgE6zegD7nPGOxY
iIQIy8vODbxBNmG4m3Kq/xOUI1e/IqJGa/aAudjcpEFBtbaEBslyym4Kl+JWa/LB2IwTloyrpOwW
5JDsYmNWikE9wyVSb5CiseuI0au+0YsK246II/zGNbILIScPmzjqun7u03C5s1fr4j31p4CLFJfs
vpxPhh5PMJOKSev0/maw2wjrUz1oUeJe9qOu2vGWNLkCnXreRuWqYv3OY4q/4ZmWb7AmWqEV3ZS2
BeXfMCApcZGHlqGAJcd6ZYfUs+0ZYJapzbOvNquz6g0DFa9EKAIbVzoU2izWMuMcCZY7xI/1G/2N
IRVm3C++xBJWbkhvFsUtYeFmegFOCTmBnQ3jiGgrIY1LFQ5bXvamtDFOA7cLJO5SWp4Zo1o7Uu+W
ndoG6UjqXMlcLT4wl+iP7Ztbon9zTiRvLoomYRgPv2t1V6g5ZFWG+F03T8Yc6eUFU0zcGFMcF/du
kbcr9yztrsMBZb8nTK45yjpcHa2W2e2+o/a6Rkc5Ca9FPwTbb9XRNxWK+vhNXO++Ce1TM54+2HYy
or8nJ3S9bt+E+epNpD+0gDu3serhDTjo/kefvDACaiarI91UEkAFsjhzIDqMVjMZzwYNEQ1sXJBB
VppDX5+5k4FpYHbytyTIIKyaG+E2TBBENcaHadAJzWVuTmDTZmj0Bg4VS518b0TxaO3iFQCwSzOt
7I+IUyPjiBlyyHpCqBm2XFiz3Y5Y8slQUx90EZYFomAVJYafdCiyP7CBs7urGeFVtu8S/M3P3YIQ
Nd5YmaVpZJ6ihgDAMaVlcLWw6zIvLG7+4TKibGCAV3RW+SoSgjGR8kTqWq+Hwt2a0RL4/bDqjQyV
N5eCIO1LDc8Qo+VBODf1UvfkYU4VQ3dZttoZQe8LVVlpsiKI0x6pQD3FotxaVqrfQMPIhK/TuFse
XGqqeltP89C3l8C566n4Du7ksqLraRAXf8bpeBOiLtvzqph0W3dBUNHLaF1W1XlLKizpI9FOz/uY
QrYuJfMIRxVYnfuy3yulqk9WmMyuHwfMkpk1smoFWKy5J6cXBBsVXCM3kB/sW8amkfI5TWO1GUQb
NVtZpqz5gbGT40wsb5dvbNZ1D0k5zC+tbpLI4rCUX7Dbt2La1TLgXmjYdvE0c3GupIhbPk0L8gGP
WF62Jx0hdVQEAZlVqKORBZsiPQWBjl6vFhrpesNsmUzf56nu8W1HSIVKNzBwv6QDMjNDRfoJ9XbF
haOb+Vdbg3DedI18YLpaR0d9gTNWPqVuPd4paz1H0AcMX9aK0TrFZot9MEyC6j5mJntZCb2efDUg
5NmaI022h8t4vlSTw8PAgLhZcvmr1tlHHHT0a4NqbpYmB7lC6wKKpjGh0e14krHoo8JMr7FGpZZP
6c4NFRrDUNClu+Ij3POJc0L2801jVRTbjDsCmeC+MnrnikV3PNQgJwKwl4auk7C1qJa+ecviabIm
z05NvoImbwk707Nc8qRz1Og+MYWGlBJ0HF64gjTGC6JD57xhmk+WzLZm85CtOMeogx2n1E2cuHFn
7qQir5RnpkWXlrWJ/tRoWGJPimksFD8UMM52dB2G5m4hxWdDb7TCZw/RFiesQwn6LWNNYc6Kps58
Nlduto0gfH0uWn1p9kbDOnOTsjhj0Q61O+h25pStobEamcRsiSHrjLkDu6ZIU/OCPp9l0aZFED74
GgNoc1MT7dg/jKT13gWozRSpwVl9zS3Ae3XpFbuNy6b1mMcBb9s1RflEVHNKXjhmaoJa2hzNf2KE
bn+meqZ6ON+xd6RfcQTYDnPQEr4AEAuymViMD+svOTeptSGRuyDq3lbZo522M7CPPurDey2ytOpS
jztZf0paWEpgKVholl4aWPhW/TFI2Fh7KAFjAhYrFPKeAVgPcnKR6mpt4rTHVrTtsK10o70dwtGM
doZtO5dl1AkEGXo2X6d8cmAlSw1ihBZ0hHVbAwHhfsoC94U/Nz/aQ+cCltSwZBvZNN+P6Pgux5Y4
HtgLdf0BcCaTbjLFbPO0jIZDpw/Z9KvWJrSHadoXl3BT4jsXZ8O1gc4VYlLoLk9uF8hnLNnDx4R2
/4JdA7nrdhPDzFBRc29iOAjX2W5KRpPk2Ygsx20IU52xjAM9iYmKyaPSVazN4HhsIrd1402LC5I6
xixJtbWIaUDDN5FD5I/5tJwH7UiwEhKN8MDjtKMTV0O6U3Ed5vtIye60MkCRL6dpc6tZgC23YV8n
56abwhmKHKt8JGuNkFXi7loyAqrk1kmq9vPYttZtmgY5Oc56JUJ/dgjS26igpvBjhUwANkkTaLEK
slUR/I72EbsJy5SMMYjCzGcxdybGs4TPEVcnrQkZoQGIqD53S2QxvYmm5gPlGTlPhRuZr5yuE89h
aUUkWE9pB1PRYZ2MVqSItu4y1NOWiyRjle0G0EK4lMZDVwRxvh1Fm57PSL+oNp1Kf1V1xBx+iEcw
gg0iEmawM+pJ5LTsozFImMXZBKSTQXTuUPAURdmR3Kca1e5dKF/kUjeD+qijtQRrZJaqQHuOMA0T
NCZCfCp9g6yxEyh8Fh2YE5OQqsh9W6zxU5lsmaQZMvmQwC/hn82jmRNvUSmcK6qXdsNdhF9/0ATD
IQgwGtGETkw2iMxjkgYJg8gAJ81BR5hPi5pFdbPzsL4+CVsodxi6M9FjX8xIOsBSU+GQZLqd16wv
EPRGLgecWYtDGY5kUqTVAvGU/YrhWfCZqg08FKj7UZlrFyA9GrHXKAXjvXIXCvNKSgWcMOp1ELoB
qWkouxwf6EDg7BAujrdjQFoM2bBUiqsqQ/KJsdJdTHaMSW99KXlL+t04tb2HYmwqHtnmLJm7CZh+
MHbME5oIYm/YxgnsB/Z900o3huGZtudBmQ2sT7uuutE6QAy8vbF5QldeZOY+dp2wZTKiNRzHsU1E
K87/EZXTRT0aVVYSyBzglQXfuqQMgPt4YTjh1O5Ns7jOVdgUXCNx1E+3gULSSzVViWlTCCWgJFND
kuJulLnJsY6EMuDszykVYCoNHok4br8Lh2p+dMIsrs4IzxORn0dI6RkUKMITyQoLX8iVmbk8ZqJc
oOoH2d6YxlR5aSH6BAwE7tFvI5J/qzv//xRBbvyt4+XYZi/tf9z3zSv/Mf/H9iV+Ldsfu3GM2vzP
l7b7r/9EFYeVRSmJT5K+XBpriMv3+CXb+INEH1zwBthKC5M8xph/cArFH67iTyMyVQr73+qJ/G6A
McQfhoNng0bdYe2P7f7fach/Hj8RbuJCLiQQw+afIuXFfW/B02YNJd4S7owx7R7nXPKkxUjgqVXn
0nbx1wHK3SMPY8YR/xxZ/H6Q9+11gTTqEuiqSzTVz2Mn0dekKg+87tCazW3STvjLWg3Es0UN8Buv
2M+zvG/vEd8xXhRup7+O2Pgo2QkNc7jLKMnJl4+hWrBg/s0gj2/kRxvR2zuC6soIRfGFsnv++R21
rbRzJXgV5di537X5uINQkR4YvRcM06f8XCsD35D7ph3z499/mj8PVd7eIZkelgSFjV+XQd7Pr22N
Pd1hxmujXzF9O5LnjQYJS+/jndHE7AMow77N5v4lm/fdJHZ9u4yW7dV+Zxi4p97NDU0rSLpSR7w6
kv6wDQgl5+NNiMKqrejq79/dLz5Z3KhEaJJ5YaNN4jb5cURJBVc1o6ZpPtqi+NoI4Ncx2Y+PgWVj
L2jnZzoviDADbVqn3N+8z3X09f575Q7khmNgRXf/Hm2PoAm9qwYuyHXQ/jHQw2wB1nyDnMI55KNo
PNNAcOQUc7+LE3LAjG7Q2DmRlT6I/JA4JYwzPbZ+86H86vNfrdf8aiQzYV37+UNZBFOXkiaUqX5G
rGW9ZBRlotqEcV9/Y5/8y6/6Vx8BYkYM2hajQU6x9fL7YUYs6gTmmoyj3RC65Vk5BNYn5HjZczHU
1gOpT4AmFBnSelIc+/QcXCXEy549CmtkQoiHbrlJBbCW34zojfWq/tM+/HbVM5ZkPOmwoSUe690Z
0vaNhNpkwckeyyaC6mfnMPxnp/SQXLALrcGL3WfhLC6xlJmUFoyEtkSOzcgHzRFDNSaQXk38rVmg
emAxt2zDoqgI6e6N3VyYqy4zD70WpPp5HGqf8nQyiWeKWMTrI9MLPBjFk4K8VP7mrYm/3tDYIWxb
cTtD8JRvOJAfPvHULiOCwfh2Qa2lO2tY+jPbTfAztyVWKfCjkf4VrZGiqMSx7Jmyw8zlzgz6+qlA
3dAw9rrIJ83qttVQuU85PSahvGEYRb4w5/I3J6z5169i1ZJIiycJjk3Ijj9fIQhnejOw2ESxobIY
AgbItcqioI2wSBOguxK3bRYxJcFhGFJJJuSdw7U7FeFiz5u41vvHLOlMRQvCyozkUAyPtjTXkngy
OujiACC3csz4PzrD1QjCNDCEbxwZ3lXlMl7zL0Q3DU6wGI/DZJ/FEfKmeHKzWwTY2zArdmGsO+RS
9J3c1xGrVDyfoEpUwFJLtChd/v7I+uuhQXiYzrN5jbojtfbdHUNbP1ghG3ZSVOPhIYNbsC+I1/zN
I+fXrwLZHiefTbLju08dYGoCHFgPfDd0Wm805i+Exjq/OQD/WiHwVlAbcfytcAb57q1Ar4qX2hoD
X4wgdNBE2R8agyFyGBakswG937Czb7YIDY3fPNXWhcS7G9xdSx/BOBOMEGvcn6+qJlIx82PT9VOY
xeQbAnbAFbjARDXahGBct7E0lrer4CoeMb7ps74cyimvyGC2B/uaNXR+H7Go/EwgynkNK8ojlWlC
61xkzX1gJNrZwJLrftHCKt+ooohutbTIX1WmySuzcpPrieX3/u8vjV98nkJgl2G5COQIJ/PPbypp
O3eODaBsg2WSnxzNwAHGlLCIpi0Yxz2MYYMhxyns33yPf32KukCaHB27LDJp+Nc/v+5UmRgO2dT5
UUWmtyTQ5I61yy0mYY50e+p3XGCXjmlEe1eb0t+8+K++SiG4pZQOpN1m6f7zq6eLlJrUG8KT06rf
M9aLIA4QOV5olb1P0nq4yjSmctU8IpaHve+Zwkp3xA6a17kRzH5dOI8sZBHyRgE4BGOZmKzaxYGd
vvLddmSt0IyGV+nVl9BcNxV5Q4xQFVx2BnTWv/8G3wecUftgWKcJ5mS20Q2/p9uHxIEPERo5vw4N
+3ZJYaoFdJFnEQ05geB4qQ8zEkWIqYH0Mqt2j3EWltdZp2kP/w+/iknnYFNL8wW9Xx+jpTDNOMWq
OTQpphu9b16GnuGOMvv26OBAvsKsoCMKAPZWt6tkCia3MJvu9je/iMEX+PPDGPM8hx1plSQ1iPeX
F+MQuJQt6dhD3SAzZkuyWPpRmCo+pygjBVui/MrM8ByjnjyYVevuRYK7o4qN72vjf1mv/OJKN/GE
c7EpJSiR3h2LkYldXqNg8Ou2NB/CKHUuFAfEGrMN1BIY3d4OxQsj0/lMs4Ef/f0n8YtD2eQb4bTk
7GLV+u5KL2smIknNq09uEFwQZevszBy55tur/E/z/Z8OtcU/O8m/0Cb2L/mnn9O/1j//vdcWQItY
b6PeM2nByHbjR997bVATfCcU8hAM+Jlcy/jvvTZ/i8bcsVbBx7rrVgAivvfa/EinzTHo62zSQTi/
/p1e+z3FzbLJIkAQzjadYpXQ5fedTMX2bp6y7MaYYjav2pw4zwUL8Bszt5mp1RY4zepKCjZZ9/YA
lpGsqNq9Zzc8fl6qjOF1iJXgtFQOOawMibMnc9axcGsAo48ZF/vTECA53Zu1Lj03ipfbUq1rbb1C
CX0CkmJr57Wdg40e5z5+wLZSPzdQeIf9wrCo21lN0NYXPHN1fRPmWYjrm4TUblOA3lFp0BveVNfO
MwFX+AmGOOTUje3KZEfal4OAGbyofCt5FLN9zs153BgDMXurZVv6SEyKbus0GglYcz9gC5kdNwv8
aimabsc/yaFV1aZeoPp05MYp9eC1XTIbAqSR2u5mgTYe+iEax8BLzJ6kwNnBruZOci42aq7BTrSq
C7JtEGJYwcaGAHerrWfxthuGpPC1dBruK72Tlx0TT7mpa5YQm7IfJGY1CcyYMW3D9iAX9TR7oqu1
5GjKaPYJFWU3YXZu/pQCFAQvk8v6iT1+RtSoi9XWV9NUsAhoElrtpTIywgPMVf4LE8e+hODJWM9g
Nl/RNQT6xLMhSY3tPEaQnkM0W9NBy0qYPMGwcoXlYny2RCRD7PhsMrwQf+e0wU3DbmewSVfbzsAq
Wt8icGrcOLluh/DAe2xozqQt992c4LJ4JAQgpngm35K/tWDqO4iGpyZXzWyziquN4JRhNMNeGuRA
FuCY5qNvGLm81GGEn4isEsDjiSIa2ATAa/aBOjNylxOF+CbWAnIh/+dA6+Y1u1vozJ54Pv/dsXb9
omWx9hrFL5AI+h9niX/+7W+HnO3+oTiJaHwFD1wHcNY/zjh+wisxUES0xhzIkTyZvh9xJioemncS
1k1FLY378Z9HHKogVqSCH0HgEqTM/lssN/GmF/uzDiAxRNpIfFCR/1zgucZcJVWhJQeYxvEeGj7m
KS0ekW8vzTOOcmygcKA2ljbmB70Ez2CYSeQHc6yfzQZEjiM7mGWTOk78ggK/PDX6FD5iXLJO4ZJ9
SMb2GTFse4k+VjuzivxeNdjSLYfkkQk35MYCQ77eZERPOyxmILxk+yx1T4Q1sPxeU+W80p1wXbfY
CoN+PM/cLn200lR+aPJCIomcY7Tr/PIXOAKfgxDdLeYEGu6gCgiT06THYulOWC8gIQghFHiIorgN
PDyG28IYW49lYHKBrLC8wA88H8qKjlw0c70p84LfcuZPH6xWG1+tuAiwMTWC9ZAIw/NxVuo5ZPxy
CgGK+RWqaVbqi9rM7ZyfdxkyCK8ws9gz06D8YiayPCTKDA8lOu+zCizQK5TsYNcsKrwP4M882h2r
r3EV0KNnak4afcGhCGPzpi5n019Hn7ssS/tTBArNE/bMaMTV+a9pELaQj5RAO1S4d6pxlpFNBHZZ
A8v+hjlueDmGJM+jCBqYvgWcc2PVv7YmCYVwsS2UTJGjr7vuZjzVfJgneAPKt9zW3EtZdInXTVly
QcpedcHiurhOIbMfghgeHyqATt9FKsV505TFheyUcagSPblUTjM89fFQbUsNIYNKIveKh6h2XrDU
fJjLLDs1pUXMW1Q3Xp7n2dVSlemlO9XmNlCyPEe5QEJJJQbFwiwI4Bw4xKyUUXTRV0REY1FlmMcm
//+ydybJcSPptt7LnSMNgKOdAtEHe0rsJjCRotB3Dji6bd0lvI29D8y6VZIyS7IaPLM3uFaWg7Jk
MhgRANz9/Od8Z4NRkvMF6KfAYue81fV20bbEqWZGNFJncpyygE3ic7lCNNjXzQ/jILJXauebS+qA
b72ywZArP2K0qXftyogUd0ZoL+r5uoSZgtmZu3e7jPIrTB4VyQ9zPPy/eoz+vbHy/0M35Goh/NWG
8PX//PcP7sn15/98VmJrtBmhGPSfkcZGS/vnftD7AzsjW0GuZvZ2IBZ5XP3P6OUPJjXkrJHxdQsL
5b8elZr4g8PN+hT1yDU4CF3Gf7IdXA8C/3pSftAd2VuubkhkZXT5n44pFt0HbQfOEqxNdmvVcCib
FCPI1Jni6rtP5ObP3/l9GdWPr7Qe+VGJ4SmvgDOQyOtS9L1+29NjGK1ZRM9o0hBEFM/iYTG3Dcz+
7a9f6cfDzz9eiU2047h8ULhGf3wlL8VrNTFXX0meGzOz2FQBv9j8+kX+5u0wQ1k7dF0eRn+ZWcU8
9VvJlpAG1/aAIh1fdzN7SKAJdfbnruTfHiXtjznGv74l3hEDOIczpM2oDu6c+5MGFYkGu4idb0XE
8CVQNQmhS79lTL5tccpxR9sZy1q8dM62iAfi2ch05KIRzfDUq8gpq3ABTYg0Ua11D14MZhJPkpwk
Ie2+Xu6pe6IQKJpFOYRZXa0xu6TLr/NRmHTX6iJ+w1RFIhVXA0YZrXbrR9+O5pLM81QZWNVG/qUZ
t843iGMZRH3qqwdKOwb7W7qkGgHhlSlJGwPU+9BINeOrRV0pbj9hYvbQxtEGENEUvnciw+XgaTDJ
/lzp5Kw4IAz87hV5h0PHKAlWSdm7b7CO3SJE/MZFSIdVgQk2d+fnqdOHp4QxWBb6ZPCTQMIX5mxQ
VShuvSvI5CR2S37O1bv3ijKFaEsGcn7FWzM9TsA5vpU0ulxCRRhRcUWi7qYJtMQuj82Y7PmKdwr9
LrWfqAWxWOerWnvtVOt+jqwy/xz1tpRBakXUnZnwU5jB+2WmnsiTFqa+IQjWP5XeqGh3ACEfVl7e
vFiuWd2ZMi5ihjZjdlFqBm3Eo0XFCxQKv3+SbLJfqy5NX7lr1Jdkpp48oMkNW1lUm80QADnqvrgG
BxWAF3wzukZ2DjsvzrmNJ+acI1Dfjs8Mtgx7X+IA6cLFFd4z9g9xZYoOe4CMh4wPU6Bym+2QP06m
x6ZB5BPr2JgQBlJ9fl8pCYGzykvrwRgmjbCQmttXumD6xykqxoc21yIPgOGcvuGA6u47zzGLnTn3
46XMR+TtaSL8HORLPF14PoVSG4OK2S5Imkl/18cxexviGpa/6aCrBPogY6yMgDqwlVSdxsnIGwD1
V5lxavGyiwAWnXZRmPQngA2piAZNWI5qTkZ2ddvrvlJhsUhBE6ucTZCrNUVJ+E+WcrmFhxHfVKUx
vOSjm7xijY3dO3qI4yflpITi2371a3EG9JKQhoiRrgSlj7Ty9ma9IC7lDiiWnsq5YMqM5o12KhHh
UXTVk9GUcFxNd8TGU/eEbFonoSwLyngLwtqtXeBsmZZfaYs+WAEOXpw1VH+UdxX0wIu1rdIMfQTw
OhAexBVatvL5ZSBujkURIoAAA2iDMWqigruMXlVVbI1IQtJLOgCFmrSx0BHmGkmgrfkkyXH4c85j
399I3Um+KqsgGpR0iftcipZ2GykMK6zpJCLw3DsowBic5e2KUDfP0HcSbC25kTdbqFdc/3qDe5/U
GmX1gW+V9jPj8vTNAyRzMzcqowCGvEQb+F2swWPIdBcfD/E2EwdtlJAHrafhCYNU3Qcj99/bxAV0
JzLzCQ8m31beq/EKn+f87oG1ojCwxd0cRkmFQufnkbfFQVapDcYmTCcwAhTpnmiyHiSPzBcgMOu0
U4mRkig2peXRd6LqS0q+TAs6WjG4osjcZzs8YzjhCUJX4LsSomlBRMbD4lAq5ktoIkScqIwYr/nv
ys+g4/kBAzJ5uT7TpnLD9Ep8WwidPYFyI7fp1/B3NlMaaaSm6QPq4LPPiCuLXRQM2uvxLuYN5DuM
6kvoNQ42fVmYAM7xY7qoBdYYBRDusmkn7NRuwmr2cm8/dGT4wiEzxUjwdXDOZCLGZwNvPvv5MuVv
QhMZKelqQIrtoqLOb+zIQNM0Qf9t/bTRPcyhdAwHGP/LU18UOl0wtSFp68MAFEyrrwwllOezi6tw
EO1xVp4U28FwK2SdcdL9wJhb+0YOJYaIaJHpG9thupRcU+FVKhKvKMGkKDGEOKzgQpHrT54hYUOJ
nio7fifibVvb2M6GG6sgQw9AqWjoAdf76V45FmYl1sF23paZR9VHXvn+FMDvZDOcirlPIBcM3Vs0
RCohpa0ERDOwVFrY4Yo6+FVs+gEh1rTdNK60wOhVMcRG1x02xN70dxXVrcVE1dLJUbrOQXhz4hCT
NEsdGGcvDtpitsfcgskStoaTXAwysSH1RtZ5VnZBsKzwX7XWli+GN5HxhuYMmGxcK4Bs8DVXPcxU
sfexhw/b2kvZ5dtJkqYbiJnpZ81t9FfKbaY7ixQ07TCWQwKvxshCf0kEI8YC1fPW5KPxGCfDip0Y
tShDeQG8CJYEER3atdu+6jzbtoXyBMY6M6pfq7EYb2upC+xYksx3AYOma4DUhdpk7kzNdd/wf1HB
jLUaHiGTMiUPuTdiAh6d9TqPJYtMixWEImi36j5FUC3ufEraYY4xRfyac0pxQqOB6wmaxFxYdl2e
X4FlNJzgUmHjO3ZcPUY2Wk3N0uwZXPZGIo9ATbTXlk+jD5k31WTfhbscXBPyIdROANmV39nXk1Gl
GC1Vpx/syuCOHAg+3scMMb6kbdsRtV+G8bKxHMxnaOc9Zuc+K4+svd2+RMisSDZmyyPXpgFNBmIm
yQqDBSRTc95TujVwOelVibvPa7L+eZnzON/MNKBqQSoHPGpRpqZrlDOzvKjJ0bGmmHNmhU3rt882
F1++c5e6uJ09z/uW6KK5ogKzA6EofEb7FE6nL87gLjDXYzW/VCrTFXZjS/+yuKUA7eZHV64plLuP
or449ziJ1AapERf/lK7+Sv0D8s3Qy/kcf6C/OfAqKyg+kOClBCK+c2dllkH2gQ0f2Uz6Ab4oeTFL
MdRrIXda8yCC1MBH2vcsyluMDX4CvwzT7m1V2HV+ixu+GJgztNA5aSqzrVvTXaHmWIT56rCTw8G2
P5jYPODb1yGPodsvNN57H/Ts6YOkjWSXYp/H/pWf6eeBwUVhpUkHo1sb1J/S4gSC1TTrPb0fQjtP
M5biAFAV7UdeG3NkN1xXfmpStp04AxGiEUOb/qYfyyrBpOnJAy1RU76d8A7C6LQzSq2kWl2HlpFP
r7Sjmc4GBJl+yrQWjir87DIN82mc8x2hEaqp2or21cel1Mxbk6Q/ALsB63DQTW5m3vSmw8aoa2cW
MH0xPTIq8B1JZxA02mToHPRjuYjZm5kG+2ynJsMprnDFTl9kRl99YLM4FpucBlVYUJk3fJWmRQsi
xnxEBqsXvRkkFuktVvr1L1cz9UxB5Q9Eq+OlH07WVHdf1YKeQ/6qJh+ex5pRIsVYrDpxh/sqlL6O
nKB1DineqedBrAPhOI5FAUO2HN3Cg3RkN+3tMk1dd9lzyPeZMUbCh7uiD4digEwK8FVrhnxTDHj/
AoPRw6s7Gp27Re8iUREVvkluU9pdJq7TvjB3FBCYy7Gch5y7A6FjYy1pX50ExC1NbnOl9+WOglkk
5EKZg3WInLiHedbFfqVCV8RLuanZWDhfjIQzQMB13kYszjok5teucTHjA+PyWBOGOPdRsTyLHL8R
Fc2TEcEl3s46kYCHaKyn5ktKYqC9ya2udW8aEyYg24uYhZjNnZO/f5zW/ndS9V/Gr22i5/fqx0nV
x8//qUxQkEQCkwMyJ3+B/9LnWPmPlCYig+6j3zKrwjjq27ia/qFM2Oi73nqUX7VfDzcG/+qfVPQ/
XIyH/D4O+qtEYfn/iTSxOk9/0CYsZtw6Fhixdn8APPr51Jto6UzBxiuESZhZT6RnaDUIfNuutMdl
HmV750csnUc8aHScWqQxqtuajesKKyjj5isrZyn107DyaJ//k9M/AVL+NGyv/LN60kiB/ygxmLGL
tJqrrxMOqXorNE5/oV0WDGAMnuLu/tev9pOggVzqILcz0F3rpJga/iTSwDqR0qKLKEhjI95YHPQe
milvbv/zV8Hli2UIkQFnw08fd4IJBHs8eOx4bhnGlFl3LCp3+I0MtP6t30kZH++FMwVORpxlbMzX
L/07U5mn137smjzRG4MGu6EZdVTSRB0qx47PeaL5Wz1p3nHXz795ez8JNn++MBocCWNsy3/xioLK
HMgsIs7MY1zsZ2Om4g5c7w4Rvf2N0WSVsv7yHi22rw62ZtvUf/okl2rC1LJQsWqT9AtVv9BKurRf
Rm35RqrM+J089POreYbFXb0SCZjIsJT++In6ZQprUyezl8/xI1EifetZUOMdutt/fYGsf/YPbwsi
AS9hceMzOv4QJb//6jIdId9qoR4j8GsIa2m5razR2hImAempj9XZl9H8G4vpX659wuK4im3PQPXk
ScDj5vsXjSymtFORQjsZJZbmBa3/G2ECdhu/fnN/+zqrsLBiEFxD/8k5zdQTpxR4tWBhJXoCElbj
Ym2y11+/ykdnzU+foc8y/PE/HTPATy/DPmc2e5OF28p6hfKBzp/5g7VP4/xTI61LLDqbIrP2nSS4
3MoDl8shByNJR9jlTF6Gsq4adsxy8+u/6+/evYG32TZNXXgYin78lAcg9TUc7wRdya6Ohp3NQT5E
v7uA/nIL8l3i33V5nOM+41L98VV0+mW9gb7ToBzl6AW6UU9gHjqiKBxF51z95iv9y224vhzW/rV3
iYXk55S/BcNLI6mVBFoWg2u3vBdj8M5wrE6xXce/eUb//Ys5+moGxiho/PQJ2jXjTavlxUaLeuNy
0ftb8PwWkBBNmNvIbNvfXUp/vR1N7kLDFSyRLMk/O4xAI2dyNLgdB1J6V1niPXWGd/LpSyAf57Dt
3Wv9U0rLJWL+Zoka0GB6fiDIQwd1T0DLivlr5yp7SLT6H86gfytZ//V6guUhGGwwjwRctVanfH/X
kvNwGfUS5AbHA9p5HPUQu+Z8/PVV+9friVchzUJyg1XL13+6nugCTEjQrnpdpzvzeWqoWN8MGWC4
PSbczP/N9fST5Y5rFm8OlxO+MlrK+J7Xv+e7tUtgnACPAEus0UE3nobBgZwPTlheUFzRnGmo6l8z
stBZqMku9rat8LRHPcksKJLseX/TXPV3n7HAwMlOi2Ybx/p5oKKq2Csl777MKVc9jPizp8PEIPV3
xY+/e6GfljOEtsQecb0GFeyKA1hq7NuG/N3D4ePR9+OjkcQKWg8zjtXmvzoHvv904Va0dUvLWEDp
dXTXp4WiOcuPkm+yEjoiSSSch3HKKBPszXScj1afSejgiubx33zRf3ddUT8jyN6tU7mfv+faKNw5
7Xka5q4GcZ8n466MaYz0yd8ffn0J4/3ibf3wttf1gK8Poxavyf/58W3rHJ+rTFB6XKEJtIfCQPIK
LAnUkcckZQYblXr+J9PipBxEdecOoTnNmI4WjPD+VyIN3ue0jCpaJ8RYDWvNIWZ0RKVao+3mlT1+
W73JJFbwiiU8Tw6kCVaEgJ1X3IR5RhnPc98AMDq5JdJ6MFWpico2cji/hfJWAJuXxazfJVO6ugpG
/JvYrvslqva6bEgDoV6OOVkT9BSs7XgGrtDzYytUGX8TmL1hdVaZqoWYODn9gIg2CaYQvqaFSMbp
11iL/X6DwB+jctY+kWLPKNH/urHP833nr9auvoTEEphi5mSpp3UkN70+9eUe5Ve2J+54+4WtkSgv
cllIE63IxUchWngkc2CJYSwIEQPsZj4/EOAnBpvEqTlGl5Iza1zcJtowS/+s17Els2ccJJDvAxiU
+eAjUVFmbx1m35g0lEgpV/beSgsENFdH/RdrJa3AOUxv3Q/8SteV9bDJ5IplaVOrmTf5SmvJ/byN
93qGDAHVG57L0JflVwnimeLTD+BLhyOrDIcx8m9wYETP6QccBhGfPCopZaAx5gdAxviAyXgfYJn0
AzJjfQBnSLenz4Pm6PJMVbpnMLnoZ4FLhB2hfNJHq0UoiwsYNqLwFnfj8bFBtxl8myroPoEvFeGr
gIADbNe6iXHKuScagJhhFR/pTdVMq3ayhjqXj3xn9pH1FCAevrR5uaprVgQSoP5IhlLwRko0GQiM
WiimaodFhRwptUHWISaEj+gNXRJPmvGRO6Vsmgxq85FHVZ5TgxlYY6rJR2KVHj7vOltjrKXvgtta
/oy3jhYI8A2G6zX46n6kYLM/I7FA5deAbPaRliXtu0ZnyzVGG6s1UVt9hGs/crbzio4lNYeizc6I
JG4llkm/o2OdhG4p6IfYN39GdwHlDNUDWgyR3o90L6XujtwiSlKB6E+F48Yny6q1ykMvcxiLHDMW
rfTI2aZyDiUEkoI2dVXQQ595+o1LjcbrCBs+uawncu+baihoQ8+1wrtKjK4YeUe0bgdMPBhlsgow
N+3iBeXWxp2Onjl3ybs9F0RU4DBO/raoOG0xYbM7fZOZGdQZ27YWP6j9gdkUzwfQwjmmFzv0TeA4
u6RdXOZSzEXTwAHmya8kejYi1mV8dCQj4ZmaYoK605CtB+zo9SZFWZ23XGTaxNSqZUxFAwz2BslE
yO+uOdVhAW9coHHMkGXOuMw1uCBQHQuqySogk30Vw7yMmgL+UFcJMvyoeoAKmPHMZuigkuJdSfvl
i+Ev9mOBfj9up2QojmksTHMzVE2Wk8HXmudkHEf/OV/apXu0oozkVE8X71tbeAZ3wSIdc+/EVuWf
a3w54oQHsnG3aJKl3Emn4ygti1K8DOi0xq4FRJAGArOOtokcPXtLMIUO+xI+zsHk/FFtm0zGSPNu
7tgBn9LkBx3FIi2F9y0VGQniihO43NBzyPEEmL2XdaUIG8gDzLOgexe+yr4xX4uAX3SAgEOAqDgg
IYqXT7kPVQQZ2WzIhYmKp4RIRJds1YhjlIrgiByE1tdlv6/JE93FqiqcsHAElQoOiIK1nTyrRUi0
NCnOVdG3833vGLlpEDLtW2tvmkmFI02jrdnYdTk8HEgzBQ1K4zil19pC30K4JsOX/AF+eezlB7b/
bGe3bapkw7coXaH6/t3NIls+l0lj921gDNJIZq5FSR5dsatXN3TDmEetW+qXMc6MlUJtV9nGBQ+e
n5LapsfXG6BLbBkBQEEIJZ4YhoRSlCM9ZRxJxtjaY+DT8/bPXeL/an//Zax7vn/vSrp4xw9b/+Dj
XP+DP8U/0/8DEYskjMAWCo/tX4WIpovExyEYw9KqvoFk+6f4p5neHxyOV/s6h1ccSOsW+X/UP6H/
4ZBEIQZm62uO/D+0qTvrxuf7jdEq/JH1RLERHOFM96ej8r9I09xNeeg48Sln/LvNqc16Miy5teah
AGBt9tu+ViddtC/4r4+RMxzaDsO3rSdqb+cD4WM9CQTgcn5HsRKBp/tWcCrJmvxCmt4dg3zQuVZ/
Nejpp9mlG0jr2p3bCywk7levFW8DfHe4lwXU5f5GpsVx6LOX2FpRnbCDjosdqWPVA3v2hC1DISQK
t7NJXOwnacRYsxrGa7oAzm0vmMvjBqwKSBNad+Pk7hg6iYEVpF2O1XqS4TFwRlU5RjXGFkZl77ZY
XuZh2uYZqkEH0rfVhm/t5Iz4J5sQONJrlhfXTs6Emkq34mS1BOTc7IXGS7VxhNy5SfVNW7I6rGv1
JGV5o1BVaWTs4Cz6GEFpEYnpNXuYtHZ4yXS7DV0404GyF0S6EUg2bu0xHPB0F2EcN9qnKgMVwlxn
wlUSQPe683IHaGwH/RUjfUP6ennik970xWTtyUfBqF3Ht1NyhpDUBYSCrqt0vLUG8xpSX7iYFKTQ
BZ/7mCPKunpeJKuX30wnP4/dsNerS7uOwOdImW4njXYFLzf1nQYdZ8/g7TbJsCfkdNd4HAfi5daK
ikshyyvNF6dOMux2teZequyO8X8SarFW75x+ddho7ps2RTea65wml+zi3PLD3ooFERTc7bXCos6J
LTu40xLmFjcDyCygOItTH7qyuCoY0RuiUTeVFPcaFSL3ufQpIItiZh6jTxGAWh7gtJ+tvL5v5dKC
c8Evg5UitCdhfIOvT1R2dsbDgDYfdmKOAOij8FYiYZyVpuJoziNVBNmC/yKJwrIg5U5Ezw4ze4Lk
yxOT6dGNlNG31hCXjmoeq7ySGwolRjyk+XUKJPCC/MDOZMa68/Hy7jR0gzBr/Usc/YcZitbG7t1T
QgAEKpa6ml2d3WAz6Dtwd9pttQx3Fgvyri1c/D51xt/VJk85ggGCRIxKlLIAMai6yBUMm8L/rGvF
pUu5LxsMXYYFxNIrqyop+rHVZlbZ86iMfEMF2rBlvvqQK4rrW7O+GvFUhxobyC0bx1eRAQqvSXVi
BiPBLfSDn10WFhyrKOXe6NFzwlK1CEnWaJgB07azloFG7wgY79HvoPmz0QtcGEyYgYu30UjLoEol
XpseSi9E5jMT1M8sd8OGkeShbEHNjBT6uDFbYjeb3vwqvxigiQZJZOs7kLKhiY/CndpA08BEGKn5
Wg3m3uxoBoHNVm3KlDgqDKGDn06SWpAZi2+xTYpruMbtlq0A/PfbitpA33/JjJYwRZu9xePFoIQP
0k/eJFaPYSmDRWZZEuDxAAcjUJkb3wtzaA6g+NoLmNEdCfum3MqFDipTjxPo4gUlM8PwUjgrNZcD
4dPoy3ub5sA5ninbwrIeYI+wr5qetqh5oo+yVmx4VKUczFIiO+LFW8KZoPTkU63llfQ0VYCS2Qpf
YtY64TuacFDYVLVwK92MvnaeGybMhf91cYdPWTY+FPSWSGhN0Oe199QZgMGVRIL1OLqOsfMRJzlZ
w3zu6EsOHHtWPIozWqE9wYvU2qHrc50h8AjmnvasS3MWoat5KqQ1BWb6iMt8uEk8dZXVOc8B9pMH
NaYYHuPxrGzvBBwBa6PPPnvxdUDP2lPrMKHFyaa/0xfkMdnm2dWYXvaaV2Z50itIVAaRdW+R0wX1
btVeQajGP1KNGzAg9k7gzZmH6h43+TOwKCzrh2qkcCzOwDYWVrHtgW1BRizmT1FxXOpVhlHG0D/M
jtldarF5qkDrLao6JfPYwQ3HzRWAnIJkZ1vjTpE3ZGmAgjYaS/Omr+DsOXfySzo8rzWOz+FQ9Eyu
FUn5puipdnFjfAtfIFTrG7tWGQyr+QrfgEPQsvmaxn23Z0MmQqu3D9I3DkmN4Nnrmzqql6DpqFxN
nNMYLyG47CstTR8WG+ojp+ETGLBjiqGQjHwDi6nj+0EWJGz0Prukutq4OLNtjY6mA1ttipcspCk8
zIdqW+msL626THvvs3RYCVR0dmha0402XGL8mOT+ASYll/SQv8uu+AxZetnWlrR3bEWrbW0XJehr
UFdpgq0rHaJ8N/fRzq+gKXYdhV+QG9QhSfx0J6Qawl6Nd9agP0/Q0Oj5xZFRyy+5juWgMrj56Zh1
dnAq80vfZ/UZlvGZUitoVW5nGPsWPHWg9x4XOTCt3SxBI2WaYj+KneLAKW55mpbl0XNoPxQjPkib
7q1AaOYEdtduDpNdD2FSTdmJmFT2mmYx+eVFq/hBN7E37sQxHb9aDa4uVa96IsojM0rIK3pPzwjV
fZvUMucHKNH18wxp81aH5Qcswd1I+xp8xGzba3fEBCpBvxea9VhWefcp02lLW9zHil33seYMvUt6
rIDxWIA2IK6103K3J4UF7b4boxcfFn7gNo1FRm8sNwxrdh20+knH/VW17yM+uAsEo3GzaDZI19n+
kmXwqCrXPpaGpt+3cf9ozg6LGdUbLhFpsgWPVgwSHiLOJcoi4XCzhSRj9FQ7tsawaTqWywJrx5EO
7R0QWMy4pKqxQ1Mkckp8/Qg7gfSJEdZUyVE72h7SyN5It9u4FM7DmLgoM06dwOmswn5w0/YCOj74
tyIsWz+Ixs7fzZHR7SgmFGHnEWrOjU+lj0FSlSP7pTWxF03jdS/MfdKvNyW+0gZHez63od462yyD
xznXF7rStlRjhJXDHeFH116i7mNTvMwUr/nzxOIqj1T67lLL+twVU0iltgqXDPj1DAs7g13mD26g
fCxZiQGhU7HQM/YqtE3G9BlP0bvZFfQUXlR471bZnYAhppf4YNk3cZW+ES86Y9DeNI5C5qHRpIm5
G9xy42rxvowUEZTmhPdkX8DNZd+1U45z0vre28M25SuvmFWmc0yvk7XcYYy+wl1dBzn90vt4Wj7X
BnVVmTPawESVOlBv90A01dzQs1yysjvXquJ92/pr7DpnQ2dB6+bl24DfKoVXu7OhX0ZVh/wYHwHM
XnNls+fDq4aWQq2CvxsBHkCHPAxdRH+DfJXdnaaP95i1NjkJpEbc13XxPDTxY1Ub+6b3doMvj4tW
XJSxdnRb/aq1y82kZXJDsxshzpFTdKOnO9KlRF/k/K3OvSd7rXPkAZE77XPtyndLj86AhfCw1xd0
V+1HU+211NonlKrYabPPCaUOY7lNnfE00NywtAfMKPu6jdnNSzLP/oUghrOMLxBmL7r4QrfuYme5
rSf/rIByWNDnPbRXmcgLh9BQG0EdTAyeZvUkz9JiczPH6lLl6ReHzS6FZiXGHY9NU1O9mq15QOnZ
NPllvzRRqMfANXwv531V/JpZd77RzEcCswfdMjvuBqvWZdvW17WQt4MGijaLLznXBG7u3dgTw015
JzptCvQSwKZZXBcpmU+tNS/1dN70WPQ2o8aK0tKCygwzOfr43dmpRU7xmKbFpcVO1e6MM1GPh9RK
PjeVxTgzxmY/U7dSAKMpUnVTG/pzCiF2M9RCsS6ow6zEtTu/DfTercVHy9TNmwolRlI7pir/oXfY
vbS9Os1S30048/dKaLeDMD63tKxMzsXk+G9cSdgfewrakawCjFARZalFvB2T8bVKFsh8Tb4zqdG5
rGask1VT0rllXmWZfkOL4hb9EK8+mOCAXBz5V/fdSW3KMNT8kGr+eqRIQo+1LF4vy8F/ntgsZaxn
eoUFHEzFMn2mIGffaARUbT8l+2sNdxUMYxxH1+1khLGpzjkLYbLGxKyBdUBN9jFClDIc53kYrv2i
uZpjeSk0jzgEYpkUT6vny+Cxx8Ihad01m89qec2dL5mtvS/inGr2DdEyag+IbOXJ7Qxat1vUZQ2D
8FbW2depTgFg2Q8gQe3QtuZtTssyLNuQ/ugre0y3udefkJi2c9p8gxZ0O8X4SZsnM3PfEYEOZVbR
g6NPV7FhBwkFww0aVNANAmT5ieMaobg+TTZ5xj9TtEsNdTRogUgX52tFhCHEGbO2IeIFLVyT2onu
smi0fWouNPIkBynlS86ESjZOmM84kG0dQ6EnzTTUWBqKcjxq9N3bkj3povGwEYr0RdqNRsj83YO3
NZJLlnhFxgF/X9J804haNCa2+LjS7xi+elvX4GmeulSyuf0ojuS8yUfQLoIG/SlqkuemhETeDeoi
Nsyrpm0fhoWRwySq8dSUTkSTlP3A0X0OVT4sJJqz176x7mtN1HtaRb8kJhtK4dXtfjCqz/DVXPKX
7VErialTo/E0RO1zCWiFPZAWU+E34cYlZ1Byag0lSu8pqmt3tyhPgSt0XuOxvtO7yt4YyruRWUaK
MCJ2MtfdNfy2yyV2rnKLdHiWIfjR4sQdBTR6GzGaCrLO7+jfiJ81h8eA1lnlwfWScZ9ZtgM/kg5t
ItzFLh1glo7N2lrpTyNu2aw6FbBf+cjT6NEw4k9JC9qJA/K0/jaqn3kS47hll2zKBJ9uSgBGsyPs
nBE+V1DoaBvqXERs4SGL3kIwCqfRvKtIeieOv43SjhZJe9xSNPIuXOOGVs3VME67pxsVK/U9b3Zy
jKpLlxq4I5gtsXE9lNBpmHuykDTMO3Xq3qcDlFU+Usju03E2Sw6RMbuVqZ5u+ihnaOcM0QXuVMZW
gmrGs6WqateUTYsMP1ZrRN84mnnGdokI0AvEo/JIWx0YzOkNWCe28Gw3A6hIc/ep1rwLUGs7fy2b
sctvHmutmMuXJNK9Qz3XlGwBA3PJ8g4vZTo+RCC/NItSdy8GUEskIVx8XLW6uDAHLnP6ic/sT+FU
8qzayNVGytCl0awLx+YJ5xr1J2WsTBpI2Fzjo5YcWVpKQkvYrSIWP9tkP1x7OyD06RejmIztlA/F
3udwvY97RBg0/hHb9Fq5BYFXlFv64IuQ5Gof6Nx9PD2icxZHl3NHMaBsFwcYlCbZ15kPKkpelY+o
PRnnwa2uLK5Er0u+UCN5Vbnap9TriMc2+Tai3raQ1S6pJCQqkqH2CguIZmJ0PctyRhwJsRj8CmIU
thwyKCo+EBo4M6mKA+nPu8bQpo2iqTms7epsGOIqY6tWmtVJjnRa+fmWlMnJT8UBa+kZJHHhRJ+p
CLsZaDLHOrJTnnly4YZTxg4O38KONnQvEYb9rihfSfhctUVyLubn2FVwt+ZbYcXX05w/aVVz0dCD
vaZanNoOSz+FfKXfknqgHxw+s9SSDY7fC9xZNwKEUtMpCPSPeg18oi6cM2T2YOEQuhk69opEyy0+
TmBQVP4yGzOMG8VnTSn2OlvApcQ2aTktw7o7xndgOPNWJfSZVJwyuEQWjfI/eEdkFF+7Elp4Zly1
mgU40LkcdPHFo0a2E9bXHjiGald8A3rH2hxHt2Mga48zOnu+RTReOHkMQDjkUUjFMg8hot1ZETc7
Mea5kAolkPsPFc1X/kWbtbekTfZUKBMaFPk25gIb5/ST387nxXRqQJciiBBesQYZh0ZXZ2/wKbzh
0ZkM8X6h+RF2NZwHOLKlke+iJj/pVnQr5/R9mct7aoLp7NaXb34a3f1f9s5rx24ty7K/Uuin7gde
0BugUQ+H5vjwTvFChJHovec/1Vf0j/WgdPPeiBNKRauAArKABhKJrApJDJKb26w155hk0z9Zef2Q
GLtEkXH5GbMnsqRjEriS60m9ZLoQz0moipqOxlsuKa8JeHg7z/JrS49otOdVSsZfvcwvdAM4iOzq
YKON99NwWJIGnaorcNQpA1qzFSxzbY3/zb9EyiO7jVyFRCAnqqfpBC+FRkQzTZ4S9g19SSu1awLR
DpfgwCbI+T7nsl3PwxD+kKv9/7r//5Aphf/zsv8PMuzqa511r0/N2/L/8vd+VP8FXf0D3YiiU92H
IaV9JwT9SanhR6YJP0FatH4kAlHI/4f4F04DCgU0wxrsrgX7gJjhz/I/P5Ix2wLIRI0kGir9hN+I
aNHfi5uo+YsG7dZFa4OzSUeW9l4VUVHE0cuxrT3iKLahlqxLJsbBp5yVh8CtnFG7AtNJKsl0trSs
sr6l0qxiluht7BBHkkXXBb3samJDwbfe4FscLQadBVq52fgEH5qCsCsDxOvKq9o+WmADlmqDGQb3
ZVLfdl1Oy1r3gjAGWkIo8WATOOKNqKhadsMC/dIgbjlxhveB2ji0ggksY02PsdnQxxV0ZR2PyiGh
C2xtWH2ylQmd0uIAt9Iyim/obG/oDz/4Vn81h+F6iHD5W+1e19ZKAl+QbRE0FcrItfNmLFz86J+8
tWG/76p8fLAnmilIYr2e+Q2Jk1WxYx5cDfqF2sWYGjXv11d6Lxv6eKUTPU9ZlURolrxCS74Q5C+9
9Bnj6uOtIAoXIY2grEODbZ5coCKdoZHjofbM4Bixg8rM6znxoHyy+SeB4CaQC9sqwdNUyRldFfQG
XoKrJI7PoY/bNfO8UiY0gsNdQ1FYB/CgNA7YmpGBExJxTpD8KuDvw5jl+FDYtFYPFjmWOtUhQ7kU
QDJ0LGFxm698aJZTWbgNQQ6dGrgEdrFlTjY4/1YKhVUIIlUh/Jjg/qnI7gMSFbX2IkVDqM93bMgL
WeCtYgoRPvWtoV9a2khaimg9vuBtsa3uHhTSBiC7TaCGCr2oZi7PeSip7Hs+v96vX/RP38ObX+NE
HwZdQ9GngPcQW2yXLAtUPOZBg+qHJn8ypt4rs5Yx9f6OT1SWRamSXRCMTAvK7EAEpoUVr0gh/eSO
lonxTe/xH9dBlGXpTHZAGN4/WQuaRtomPNlGvqHjvY2XTHdiYYSsXAvhfW0dFnl1q+5qsbuahbMC
H2Az38tshmYiLfNSJDyTc8Gz3zefiNMWesHfbdGPv9qJ9UBtupFtUFdTE9bscISYgscJ5w4FPtBU
DSchHUhxH1z9Z17y30/kZEIGxzj5Zc9LXoxRGgKdgkjbpuy91G8+GdcfJ47lJf99qZMpKtcigrc7
LjWhRGlozgbZ469v5rMrnMwcYVeLiVVzhWF6rI2bpvtkavr5F2EtqEkVofMpCltHY13GBpNsJ523
00tnMDoCYkD8l1/fx08/B4T4SG1o46unEuDIaK2RuGJeCvQhq1+X3Z04X//6GoDhfjbiTNi6GgpY
CcXx+4+h0QL8FBkjLqsTZrjBWzzeYWRuCTBw6NxQLCKzZp6XiqwX6ftGo0caxFiFlbsR5GNQGt9k
LTqPKOSZdRlzMh9vvzfX9GVnKEX8URNKU+L3QMi0Qzbexom4IYLWCyVAPyE9kbRxluiVtNTWYvka
tINHDiDV2PkMFoRYvQoqf98gXKMUd1J41psp9DZKQYSAEChIL0ZQXhv1FvjvjFtVQwqnJk41W9ue
jkpOnHVa8dVQaSoiML2zT2A3vr653PrjiP+YqmvUOvV8VwnSTunjTSp2m3ZYwzIlfzw9k/Ov4o4A
pueoNr5pan+na/O16Y9XrbFu5bMhGi+71PgWk30eClSwpJoDnXgdQqQy43BPyL2HJ39PI8lRQ1QD
nBHUDCNHaTj6cLHYdoXhcUmSEVRlrQ0gpAiaoXZiJ8GZXFkuQ+SC4ttZ0siHpHrt2EJgv71sq5dk
XvusjcstDLnmLQTsSbjqiqdcfwnmx069ryFUVcWTFmUXPv49feocdbScZJhJt6daO8Rua3E6HnVv
gC41j+aemv56CG8Jh/GqpNjp1lrO0PN3VNzn+BhPgye3FPYZLkL0WkWZN4rx2lAh25aisxz7OlaK
jHiqoNAOUyi/mt3ogSwhMiNI7Ug0gAxKyQHN17FQ0dALwQA+m2pzNWw6csjG6poAEMr2+0yGWFNF
bieT3yvq+8ykkQC82dQ3HErotrE8UGWIIZ0YHD1RnFBLrp1RJBivfRay2AHH3aqCHVWvI3+Ig96q
zifHfCbIyyUV2I0saVu16tYI9sXC+KLuGsdPVKLYnIkezzwP2Ie2R1X8sSNAnUVfaWMExHYmpS1z
MsxKxc1oSkMyucn680YbHPYhtOOdhm1f2z3LoVvHnNLks6LzBvFCVJeUPsGOm/AKUIgHA9YZy8wR
lP4hDlRWP9gRI19Zgh9zOd4HuSfHPbVTi/lYPlph71TYPbUiPasNlSZZ/Bip83muF2eQqq+awTxk
bGVF9UXyg50BbsNgE9p2Lx05r6DC7hQhdXzjFtTFqghLOyie2+nrADBXLCkGjPGmpkilt9OidL+W
59wNwRuk6BjDiy7ChRujTFbRUbAeShKFBWckmpCN01pFGdP25VrS2Ulb0RkcEVuCXS5PyNkmJ5YE
+ivzoUyTDf7yfVbRUZPL4xjkjyX/WifLrkkFXRb4DVYxGhlgNucEp/AcBtdE1qbr+HwpKEzxXapx
dqiyTSdkDEi6CuWjP5UXfqe4oa56xTA5NSLotoWZZl4PcuH6omYLorHuRw6/GkdZGlrLZlKmoIxQ
uM607UBsUDQpuNJHN6Igk+oC5if/TlHrzeIuJkvVm2n/4HPOpshVq/FgTQZkYZ8tmri0FctVSVGg
z5otx3IAnFTCCx1y/Gwvd0hJ+FpvxnUvP/ZD4MY0odGF8nJK4BhFfhFl0TbMs0colpdRW+9GqNLy
REk2GNajcBB02a6AgDTzYwxmAqIBKr2KDlAN63mw+cbasvAkLiSVpadS40Uv4xFAs1FQMSFF5ROm
s9nB0F2omSg6Uauy0XQUEGxU6uEugo3M4g0h4TP6BcWs8JsR4J0Y+7AO7vEvroWkPWTyN3HRSYoX
IWFZU4/yRq9ophy0KLg05P4MvZYmB1d1N277/liiv1HIkCOUajXJuVdTmhTzbS6XqyJN1grTHaTI
M3AcdzVaoFgKqen155KRHWcyqjtNtn0tcmUBrWhzDc7mE53+d//Ou20Xh1qD/2ARM8EhLsDXt3tt
YZqbMOqK2tOiYkcCGFgOJgMZIJxpUYtNvSznSCjHzjipK6FLHKxCLoGB+6QXjyN7pdrsL4TwDuDM
J7/ah+X55Dc7WZ5pHi2+f34zPTMdpfbPRXIPZfKZtOYu5V3iJPDaNnV+vS34sPU4uerJTlzp4rae
oE94C6fbUu/aLl6ruNl+fZXv9r4Pjx2dIxOzDPl9Ca55+9hDevemKCfcnEFKaKdvCFlkkmwvOnSs
wAcdOnmuNAznywYghr4yySDZSSroK/Mh4FWkiltCLeqp+BndXm6RpxGBupzRw0FbqYwrtVNvUfFz
aFzoq5Oj8K9W4qsGEIS+6XbQ71rcKDetBHzHotlBRqYiuT0svcLuTQA11FzDhEovoVvqQ+m7CgoP
MWhcYhlXpYkmJ9TWCJPOapwCYJ2I9PsaJcFFiABw+eZ0qb/TguwB7YWjzcFFCpY9tbKj3+eeFQx3
WIxd0xqorcmPAxJjI7zWMeKvxnr0smm+bgSRCiEOWuRjgD4e0ja4mjmaiKC7BBn5Hqex0oi/jYic
us50gqyy2wIBdsZGg4UEAI89oR359ZuTll36L97c9yPWG7MUU6BfTyTfMizPyGBH83GtCt5SxjFn
84DuoZrvul3XFGvmXt/6ZGf8oX6Ebf1HMUrX0LLqy/B9c/WmMketVrl6UaybqPPKbXgWZdqhpQb8
/Ub/C8qMP4cdctz/K/n5n6dIL7/OX3/sXyMgGrj4myHxAZJ9iE4Y2d///J/iY+0PvunFAorb60/a
9Y/qo/W9wAhAW+T9kbegcY2/+bG0Ykmdwp8u/ihL/ll7lNAyW8RKc97C6Ln89Ldqj+8GLoAW6poK
XmNqDSrC49Mw8gYIHtGkZCaOPV06q23GzjXByF6glK+vjVofL948l5+U5N5PpeADRVLeFpYAtwAg
99RuptFwxOIbItoBTOrUkio4jSw893ntf1I+QT/9/uZw3os4MhbHJDdHTNTJMZ4qWhqbbYsuoJxk
gBxpidxLvCYqT6DFhqanB3wWUmti10Z/T4yJIAbvjK9K4vin09eKkGu1SSTZkPeCTRdFswWULaBH
XMAK8gl3hJtjCET8+nSPI6cptOS6a02Nvgvg0tYROj1VDtYYpdU2TC0oVqFUst8ohEwqYILVOZ3o
YjCCtW7MoMNXsjgW1SaPOIh6WNSa1MlIY2yh6JsoCUnmAxiNWilrLgqUCrLbCtQ1j/SGxpeujJp9
Hc2l8ZTFI1xdCN/GRaBF/rFE6v2SohCNbGIhYZlrclOCifQNa1ZpiMdB02qr2UrS4jyl/nMs5jFh
Ko2MpDFXYYvkY3J0v9bQfQ4S/cGDlhlwxYVGSQdHCgU9RIw0Ig7AOyNaL0HQS+mXXAhbyEkDJ48K
ak5HsvZI/WypVIJTlPZmWI2kz2pjYSIbVBNpJgUxkPWGhUmMkf4oLp2wXB3XaZElcblqIzOJYtox
ZTE8VGE8VEctEPL8xhyIdkZJVWjkfa7iSuzFO2MAnT2hhFTGJrWNCJoM+7sB8Q8ePVErlt3uSCIG
ka7wzELFa4pqsBQ3EZt6VndxJoSlcd62lZ41l5GQVQbZCdgBusCGKp6hjc5UdSpbuwg1Y74w2krK
ExIoYsXIzufO6MQrv8mr7D6IrXhmsS6JW8c9hDLhKc1JeYGo3gIovOQGgII4Zdx0Wo5JSG2ANGhl
WKSdXYkhBZGVLLGvvcKb0mQXWURWCvBFofEaKerRGalzfV8FE4Oo6psp88paLgSc9SLBxQrHaw3J
Wc0pSY9SJXFmuEDZpk/qiaYeMkUCxXAKvdBfbGa3xaYInF4sleCuq7MCpTT/mogUYqKIEZwLoxgh
2CTvIV8JPOvCobhPl6Iy6M7TcLUMskLzoS04mAYmH4ulRRtlaGDpiFXQIxjP0MEaSU+jHtMBDyxH
Qqi8DpI2lLuhIRf5DDyRqRzSnjV8H7GZButZihMdRFGdw/E6VtqGrkZVLX80XbB0nMcz+UwXOPkF
xJXgsWEzqvmyg8qU2kqMgBcgHFqw8qtYELO3QVU6BfsGG9tgN7JUQ7UEhLZKtGjcRmguxF0pINFc
tATIjuddjeq57dymTpoadJTPnqv3iLUR9MwrtFHTbeqnWb+Gx2EETuuHpbRuGhFOfov/EdRbOJUb
eWo4XU16yTkWAjPNkVAOCU7tSiFf0HVVk3hZ34n2UEMt2yx8CtEL2hyvQ0kouwh5pU3wS1ql1WxK
yk83iQSo8wjRbzTXWiV30nUwqgxfV0hTNb4rCn+EBteO5RjaipprVfxlzAUiikkLRb971M0cFKI4
zgJ56g06H6dTyeRdiXok6ja0cKE85IiWwi1embRao5wIX3PQHLMdzlpGInqaINKHMh4saqJUcUYs
sdeRlBKhremlMKwqM6/2CWUUnFvzoPVun3Vaj7UuRyCXSFE3XjMqB3rIoRaqt8iO0cqtpDYN0LpQ
mWGK/iJjNs2SdV1aajyjJ5VV6coPpdmkj26OU/EY5gje5C8SAlWLcTngMFaawMnKKK8RzEuijJ6v
aGezG16DKs/ZMOEU9TEYP8+SDD4ugPmJpW18HeWwyarb/6pN03n5Nb9u669f2+NT+b/fbYP+/f3/
+a+xK6I8KnI2/Oft2eun/N+OT3X7f/4j/7f/6dVP+Uv09L/edmn//Bf+0aiV/4C2Qi6mTggI/7X4
w//RqFX+wJ+OiADtPbuH7wSIP/dKkkngJ41dqCUYtdhT/NWn5SeiqkOHZN9lQE34PdT+6TYbBpJB
I5g9tsweGxLF+202esimRV2sgNzUQ68sJc6++bjPqRui8JHXQDbHT46EH3ozyzUtrsgOcjkSaicN
EEWbLWmMLQXd2DxsjMbNak5OchKqtlKMEIkxfef9Un7TMTKUsHcgtXvQXZe0JkVdt98iMdA2bTJb
+A7pkIlI6BbLhUFq+Scbru8gqLenIH5ZdpMihCjmOQ0SyfsHJJutgVxPUdgGGXeg9ZddpZkeAMse
CwuTDmrvVVWat3rKVANJWmSGpHOMBD9rWE41Kn522S1eWsV8TqLqhgBtgzoR/hc0tZh8OsXB11A5
8Sw4CWwGb4zohQehga5QH1lyytTVhtzEoIJlB9IK7+g1I7jgEpTFFtkVdZSYJTF6zXzUNPxSJQQ/
f6f5heb+/kf/3+1ztuj8/fNveR09k+DVPtVvv9/lr/z58WokXhjacsKhGcd3vVgp//x4+RGHC/qL
y6AAEcWZ5a+Djs53rZkKXSIOIXyhf5ssFX5EC5SGpKQt5RDG22+oLKhbvT8PaKT2qQr/4nIGg9VA
ytD78enPCBy0sviGty3cztvyJruSHtiqEGfO+lQ6uvua7LJdaM8HaYORqFgP62Rj7K399FU79K/t
trxozvKbdCucp69UfR1tk97MoQuL9I7+efXUuKgntpNdudZGtsstgnjX2s/b/pX9sSGvKjvYpU51
We30p/BC/RZtiqN2kJ8s1EzpRupX8l190x6aneA1rnXOtt/LndBOt8mdfFkeBte/JCPHK65kW3bT
C1LaLvFdFnCCb9CFb9TAtrz8vLgcbrGb85Pmcj6Y6/HQ3bXb6ko4V17wJtmhN6zbg75OzjSvWhO5
uUlccWd4oa1/iy+KHb/lmbI3Nv5ddiWwS30xvwkQokhV7W1OQTruhVUFWKdxzB0kBS5KMenc8rSN
eBuM59WutC6e8crsEAfugrPwYtqRIHHHIzxwD99kF7nJluLqTrdFl/DKc2NlrEovvfZv5G2x5he0
G/sG9aqbueVB3CkHpGc2YRVn6Gh3uZe4aMIdeOPr4WtODkfnhg/apthJnuXRYth0R5RiVMeFvf9o
bJK1ej2nznhJE4VDDsrhlYDpoLUj1PwihpdNFx4pFwXPqbQnRXPYa1s8W3bujXty5srxMA12Zptf
2uuJ/bRqc9DQHuZDtokuy321xtQXbxH8OfRCuC8QEjyWeBtuDS/bFOtgjz/qpnkUzrKjecEV7i0P
paXohltxWpk89mSNQdYxrhS8vKv4FTeRcJ/s+/NhbX6bjpxP+nvrio3tvbJvr+tzU19J4XrGOodT
kF+UPtlGPIs88jOcct3Zktc9mbtph2uFlFg320vnwjXjsycNPT+PUOp60qo48vcd9m4r4pP3KesC
NNhVtOaI84Uu5aq67In45OS3Us54aHhodWfchN2qhux+g/w6zD0aDSLOjkPvDTawruxZc/BQraET
kLJ0vMjsFbTtq9ibV6lnbNJXr70JKCXfEQ4SxMcBVdLusUDauTJd3+Zs68quYGM7idbVI5Xufe7R
7IAKAfWBf+I1ZhiJ9rgdDbZ05xw1CZU8JPZIR6jzJP2hM2gqtd8E2VhN1rcULwUJkxry6s2oHNvV
xUvjGfaIw2lTOarjN2BVbOW2v5yutduM1gq+6GzP/09LgNQixbSbl84JV+Nt6pqSvakLdx4J17F1
hiJGjwqKBWxpsrpIAOhXg7UD995OG/FlVBs7YuiKrr9G5Ts9Vbv5PhfRBu8Ct3LoXsQ7/wUh7sWI
/yJ39Z672FXb3E2Mp3QXnWs31bdI1omtugayy7TUetMuP7Cae4r4lQBgl0Zgc95dl3RzceV6zXl/
nFbYMOYjCnJPsiM7dVgQE2Yjr5C83GhXtNxSlaB61REIGo8NDiVb+o9Dyw0f9flGpf3ar5Ubmizn
nOFuRdmWlnyey75Hzg6RnSYzTahjcaG+mmz93dFrGlsGT++F49ZIj+lTdC1sdbgGHmfDaj1+E5wJ
V5J7X3DgB0e8Si4Fl296S9NXa9xWeeL5ig9N7cjqPS1CPL9fy/oebZjqoIFb5FoYNDbETcrmUUnd
/HkA3KFvDAurrb+q95yMmi/IsleZO1xVNtVeydHRPsHMnl3CeBgQLY+PCEbpfsK0mXBUIOqWM/bg
pP4LdXFP8ZTrbt5k4QXWPFi2spvc6fyZLyrOkmN+W2Xb7L67j2bOwcHK3JSDLdarYS0ea1O3H3Fh
GPj37pLQ0ymdJxQW7ukkFRvcWmILvselgCPmzvxAM1yb17S+ku1kPfGsp2uiz8zNcD1cG3eMKTtn
cJ+1V2KP0gRN3aretZeJc21AqLO71YwHzvSm4TU0D4F1SUNquG/uxUtA+L0nyqjVvXjVrjvB3iid
k98KF+ZVs3m1nCpfZaKDZa48CuqTcRSFzu4eqvOOPmTjaf5wlIKr3FPOqWuM2ip/NLpbDpdEBBtr
eTGu9oKN1Mqe1pxS8Qtv4aHbrRNdDe7k6j4l+iMVGQbyDf/OA/Wty9DQoKB5fBySI4Q7EBzlUbaO
+jO1o1XkIL+zaEhsmTZgK2FRu2dDtlLWld67UuUWE86dlXmENe0wvVGVhHMu3EE1yr6gdNeJ+8yO
0YOYP0jndfuIhYtmaxccmm+cdNlevmj1rXWuJftuhyFKFddO5WJ4OMeSTX7Vbe+6w0vWuHqMb90m
TgMP1n0wv/ZHCV5CWcpOwDzplsfetJnbbYY9siPMV/zgsvPaWKYSkmDziMQLFiz6wi9UyGYzv1Mj
1dOT7F5wwuGIxzO59jE6kOPRu/mao3C867aDU9rVs3llnmH/h2p9rBKbEFrE2ZQKjuluOvjnaMad
6pkS3ZZL8VJLGzPaAQ9PUzPTl1udxUV9DLfdc1mt8AQ/KxfDRt1r6mroVyMMvoviYFZO9TBoF9JG
dzpH9haPPiY/zxjX/A+qr+KmTlbUKUj58JAlM1YJqoEjZQwbzXQRlFblNo52JL92xabV7gfZDl67
7aImwFcruHm2W+orI97U9S7cMcgYzf1RhdWP5GUTOU/mJuQgD37A9AZ957cXYkEAHvRn5xWvvKiu
f3+//f/Qc1h/Lc6esq/N+9P0v+Thmtr8r7bjN0XwDnfy/Y//2IpLhHKy34aPalHeFym3/7UTF+lF
sDOmgUD9nXAijpZ/bcUl6Y9Fv8WPCa6jiCL/vRVnJy6R74n0CQmqqGgczH9jKw7O931lnnhPgG0y
UlZ296AMl1/wbceqFOcJbMc3I0pUfQ3qXzgYca5Ox64jYcKuDauemSOL6UzJM0s6AH1aiFKRFZ6R
h5d9I8aLpVPBs3ERZKN/R3SE+Eimc3mLoikUXVnulGApqaFMDQNRZo21+vapEGTsl8Ig6BNd7DCg
4SFRYKXu13fnHDNhgDbEUhp2aBpgzH0QVxdKqtbdRq5qsXQnoVK+SMDsp5fcn2rpHjarH67rBp3m
Gg1YOFJSS6KtNVdMuQO+qeo2l0ogwJA4JP0Wg3WSuFhTTE8lqQZTMlkWo9sbrV5hNS9KaPPGUE4W
8p1QoFk6SX25hl/BEj7quRRfNWpZq3YbjHR1O2xABzEIsmMAKQpBqlG0LJz9xAZxDJv6WYjHufJM
HQLEKuC4fA6YSFkPjRFFF72kxiFOK1+qU9dqRyWbvYHcgOm87hZ3oobBsEYEPPeWM3fo31ZTlWj+
Ae9eji69MrqblLzoCMAWsRLeXGE9ZB5Dv9O8FoQBB2Cp9fJWgy9wFoHd6jQ0XxGiiFmRg+7SgPX5
agWRz15KHfJvKrCsfZ8ZIxvgGg5W1ZZmaldqMhRe2Uvs5MwseKVkh9YEDWtD7EevssKLWSqxKgJ7
IWUlj+traCmWttYCq0fuUhU+yZsRTiGMLdaMh9TXZnE94XU7tHMWYjTuy4S8GxEUma1NfvCt85sA
K0zSMgpqiGM1+2sB/ItODb+h6TNXr02PZ2k9kHQWo5omrYZKS2iwQoN7R8JZNdZtnMIN7IspElC8
0bYmSzUYdCcoK/+hSUu6MDLc2ydO0/vIGnMEQrCBejzWXXJNih831iRqUuHyT2dsz4AZziDXifey
WTTFPkn7JrR7DeM21LLBuNUVbKT4awwZzE1rEGyq1EH2qld6Q6l1lqfZaSx/RJ9lEr3ktnqpn81R
hZUmMmNYLFCqLmWkNgryvrl4Tk1QEwEoAoxYYHKh2WRaS/8CttwDYX1gP4NEnWl7YFyV+yhqttNs
kcpnxZz0SHNnIcF3KJCRqiBblEMBlkRfQg5lJe/YrselGimofPRgSx4DyBDEL3G8HwhrYZ3S6lnA
u5AL53KuqZ1jjTHSJYr+wzaeZSS4pLWzERFDziZoK8eB6jgIjVJpkbkBMeGtVq2ePiqWkHzBUl5g
EYwSmYMMwMPnlIanitzQbJ1YLDiRT0Zm+BuzkPvMtYIx120zki3kPgDYg1UryPo1AZCkLsEfa5/r
2bQq11D7WEL35NfA8PpQs7kHQ1ubg1ijLiAer7EJCwg5srWtcEtqAOq2gZSfr6loWJU3KTEpF/Ms
cozGjNSyRaDIfzl3QnhU8azm1LfS+OsYqsktPcNQwPRv8fTaMsvg+jRWx2Zu0tcz/BRSwWoxfeq6
sHpkxIyiC7jaLCCMVyBhlcAvd0aDX5+0mUC/la0YY/dcQPPDVJ3rMuaqXNirva99HaJB4eQX9Pqh
kDrOfirIJRkHbJgHcDnyutkYs0G1pDD6vmNCrdV1boVp72h+oq3DKLOEjV4oxMT9/sp+jF5qhva3
9nTdfqsU+Pf/bvU2yPC/WuGPT69PwVPz8r7i9v0v/VjnNfEP+OSyTm2bJZ2aGxuGHxU3lWo5gX14
lFhlRfwStOH/rJYLLPP8WTQEZBawnEOd+qteLsjaH2i+lvKtAf0cK9JviQve19soBSNtkJdfgbga
ym3WScHcLP0ONGeY2H2Yjlti4OgK0tD6RJz1viyP/5HiPxnk/NLEhS73/H4vQetflEamXmbEah+K
1W3f4W7RRrfA5b6qVXrAb97CTyQMp7fFpVAvoO3j2Woaxq33F2StnMj3AIzUWrp4TmvPX1sALH8M
+39qePlwFVmSqaFSpdR4uzQ23l8lToJsIFm6XlrA4LrERl6rWDU/kWMsr+Dvkj0Pj02YRfGVuu1i
dJOWjdob6RDpbGaKCKGh7TyqyMWZZbLAS9TogBn3Zozjl25MPwNmLw/o/UVlS5UZuaj42XKcwo+n
OUDT3lCEU6niOFKnE4pdToKrCfJ0KESj/GSEvNecLDdJ30jlSgCJUcwsH8PbmzSmSfRNvWptIm4e
DL8wwLFMlBCDpP3kSh9fGkHM2FZMdfHyYcJ7fyU2hThFCPlGZRGOu2lWE1suu8/kiD+7isz+WUHV
Iiv4FN5fpU+GWI/MrrXDKqySXTxVvsBgrJrxk9v58GktWHO+YUyQ9LzwGL6/UKwSAzWHlMfTlOoA
m4xkTaqThrA2UrxSKORvTdtmm19/Xj95W3T4yExFS8FkdKoQEg1fn4sO7QMMVjbuKgqZWkVNl1fl
Z5Dz0weJfooPzKRpKNN1/Mjox8zSDZWi2DEYz3VRmMrWR9rxyZd8MtwZfMxQjHWRGZAOh3TyJYMA
EANLxpk5GWWyYcfTsv07ZPcZ0RKfTE0/udT3bBu6oYoO7vpkLmR3m5fjWKa22E17JWQrbPWWsWMh
L7ZVEqafvKqfXY4jJDh2Xhj5syfDvWoG1aw6KSXFUqeiJ5I8CqE/RLfRp70g2SQwopz/9fA4eWc8
TSJoGRgkxMqqQivn/ZhUcj1uOGShcB10YVuq1nVSac1v3xhnVgY9KSMcTj+8slAKqkZrgIoY49Bs
AzFTtyhAYjf0K4AIg/KZUfVnN7VMTLSoaIKxNL+/KdVcpvtMAH6sSJHXkdaFKjb4jL/+8XWxEi8X
Eck6YtCfnLqXSPOplMzYHhNS68Akp05R40Uo2qyxwaFI7m+/KlYwhiLvS1s2HO/vylCFbuZjTuzZ
z6AfmCqeJolQx9+9Cq9o6eZhi2VVNk+uYhFI3muTDpqQNGfsFtSTE5S23q+vcjIrMewYa2w1UIZJ
EmqCk6u0OkG4Jixw26zZ2Mv8T1xuOBtaRfE/uaGfXQr/GfEvKs5ApOfvH1srQ2SfCUWzSacDuNyp
43Uj0T8HGBw//f5d8eQWgi1xD+LpB0xoW5fCs07JbQ9uAOaP+z6Su1U5Dd1vjwUqBogDkLnS6pVO
d2m+iAujC0KA5FoA1qfXqVSPUWH8J26IWV1j/aBE8d2z/3apD5XCGFoQHbYeC81xFsRZOpPJVg3O
xNwqd79+eh+/Wna4yzLPQq+qfFjvX9QQ5xWsbShZIlAbylFRfwSrb25/+yomWACUL4vBkm30+6tk
kMe0iU8UXVhZu+hAvqhTanwyvH9yK4hqFG1pkWOwOtWZRL0Uh77ERQSQ2y66KfU8gHj7SYrHT0b2
u6twXnn7duQyILs4IyU08odwQ0okzr226txUHozrXz+1j5dS2T7IsonKlxGnolN4eyltwMNb9Upi
awNLL/whLXESWYvvU7MTPnlDP7mWToWGkQ1kjvLoyRuykiSRB1VMbFOL1X1iGPmhRQ38xClC/WRu
+PieVB3pgkKsFwUmlGvvb2vwZQEoEJcqmFddrZ4E/FrUG3798D4uFCgkyG2ScKJwhlNOdix5bAyp
mRswtYIy6I9yVxQPsJPMdt+DHYKIifXI/GQEfrwmxw9y39lOoAdhpji5M45V8lDQkaQKChsmEWtH
SDTNSRv0wqqC7vLX9/jdTfPmFMKMri0zEXYuC7y3eurZKHg7BDsSNRBg0GwIfCwtVNhWSf+utSbz
Thh0K1mjse7o4fZtM7lTXIpf5KZsHlrJ7HWbhFWI0WUuEz+vW2F3jpMsgxwMnzpdq6ixBa9TBX0/
q0rwian745CDV842eTn0kgB76tmv4yYIJIXlaJizMl9hfWpKjgOz/yykPqy/Xz+rn12NVD5LIs6S
ndciy3v7MTV1Wo51yT5viI128rJEk29JR2trjF4EI3xytZ+MBElURbAsFmSk70mNb68mk2YUdRnr
n0qw+mpUQ7DIJEYk9CfHfOqpJRb15a9vcFlST8aChNdN1JgsCIg0lPc3KIJJDIWEgKPGAorZ6V+n
WczsRAydCLLHSlWH619f8Gf3yNeLt4ANy/+l7sx649bVBfuL1KBm6bXmKpfH2PHwQjhOopGSSM36
9XdVbgO9k51OcC7QD/12cJANWSqJ5DetRR3mlwv2wgPdpdkOQZ9Zqz6hK2TK6ELJ5LooYQH++Wq/
+f14mOSIINYgrHQvq8o/ony3HNzQMp5aJ0QptL90bfNokdA/5mRi/+Kw+921Ltshbek/Jkt+uVbU
+GacL8hWP2onRk9r60rRoHgqFe3lf76t3/xqIf2YPD2Hgf0fibF/3haMqySI6LEHgdY0GxTA4ZPD
JAHY3cjeEjzm23Kek7/sYf/+5SLyaVANLh/g5dv7+VnWEaBzir98C0HbXtPYLre+GO1jnOWwVZkB
2v2nN3mxEHJov4TEHo1yP1/PcizwhTg6CL8nOoKGOqPAmhn41OmIMFgWE8AZIHx/vuq/f0Xa5ITj
+bS68j/8X86glLi8OoT/yvTGggNHs5HpAu4w8N2/vZyXbMXP3x7rlxvTqOsiZrB/faCofsMS2Yla
507VA1+cPXWnYwN50K2WiqnOovxUtDAx8cBQH/zLYvPvd4hEA++r4GYv+aFfbrTMOA1lDaTt0Jju
ur6wvTVUgoK5yjG/sfwyf5S+8v92xv/XPs40kggiWE8sdGTffvlVC+zdcwUbdt3EKj5OEdaY2E2j
v3z3v7sKayiuLRqmmef9ZZVZBmo/QmfE58pvNmEB1xPpSf+XN/Rf7wopLz6EyxOkesxe+vMb2nWT
oUTH2dE2M75rDmQrG6k9o1Pj8j+5FNmUHwNdwvl1IyqXHpKRD1PYwaRycIJu2nhiptUKTc/+z1/A
b54dByyfXciDNYI/6Oe7UnYWAYmc4HM2Vki9idUGlH9Z/4fZZJJ4PD0EsZfXn2zXr8eQ0Wn7HF8Q
gVE70mIkYD28BRGw7s2f7+dfL/qP68AYo47vuZyyfr6fxJoMM2W+WsfayZpVG8nBWkdNbBCN29Zx
ojje7rCMN3/5wH77HFn36A0PGP8LfjkcF27u50HFuJ3xY30y0srffTB92f/oMvQQE/R5yJgvL+k/
trjELLkJg5E+TaqhIMob2KPQDait/vkx/sjW/bRc8RwRRfMxMQzAiPyv9xMWVJsXfi9a+5KIFqg0
eSxTbAvKL4+1cA9NRvKmGuFo6qjfh3H1Ny7U757oP/6C8Je1Iy6nNuwDm4Cwt2gci/qgeu69xX/4
853+7TK/bHRBm00zM0zwu91pulZx9ORie/tLou33F7ksHyHWZ07/P/9szjAwDycvZ605oYchEiAq
LGXF4i8/2+/efpIPAahoXn/yKj9fpzLZUPTaQVyd07k8epP90GIAIyvFiQ++SKjl2U6rvwUZv709
Bl5ZFDntkWv++bJz79exqLks6nmk8umSL89lAjD5zz/V71ZgxEEERiTpbczBP18mGGaLjCXnO5Ae
zL/Xs7ebw440ize68BH+fLF/3xMfM8PJjCBzCvIuvfz//NKcrPeG0eeerGbsKCandI7h9ICb/z+4
DodIgviL+PRfEbzb2L1Xs2C5S4TDrB28ZO9jAvzLee7fz47IPcC7zJrIZPKvkVSIlrdxvGTgTZh7
lMDwwIeUInZk1+ovd3R5mX9eOjhSObx91A4vIz2/PLlynlAWEkqu01HJXV7TJNuYWd0CPagPNE60
f8lP2ZfX66cLhkTvzHUzpkVIjan355+KYQd/dqwefDF4lPwWRrlfv5dExhjk3dh096nfiGe6g+N6
WzRh6XwO87kPj5wZ0Aj9+ef813O+6LJIx/xoL6MM8sunYConR9ZJCybkWGuXhULtBcmM+9Slg/bP
l6L88MuNI+sSHpEjhW/2Ve/XQ7NkyE92kuGhskZZqPC9WEMM993z2pfKbURebopo1IwyLB4iHoDG
IUyvWzOkUbf32DrydUka9lEz9JW95zNgtk2mEmjWNMj4NyWR1oNPTdE/FZOgack0oz1tZxO6L15e
dMHVpFWMNtC4wYRMZ9LJEzKA8Ed1JMP1uRoWjnvu1um8AcAiTh8Hc4sKKsFPE09OP95kNem+B4xa
Hu30HS5JpjFEGR8gWXg0vyV5kckvXlz2gdqyS0VjgwU5zPBmORhcQNtndti4X6Qzq3Bez8z8Vvdz
WlihXteJZZf0ekRGkYGLDR0iV3WR8BL0nR3QKD6Wietet1kumftYgjbt0fsygXtWQyHpIIpjo1Ap
5r5f4T+M8qUH/+5bcoKuFJVynVfuPH24UUJP0WpJ9cgEcjUNmb1KWkR8mwoLYP7sIvT08Kxkswwe
wqGOY9w+pvLvoBvF4U7PgduCL2Mybt3NdWxvg8ZDmbdCdQi9f6xpZtl7cx/EN8VSzjG2wWFqzrLQ
er4dF1NaT1YCMutKDp0ZHqFau7DOM1uchiSlaR8P0FJ9046cv+V1bznnBQNgu1ZSzN6JBa4U14FX
5ObomGrsj0mCinXboroKXnI0ZvgUhjGI1mEi6UzjUBVd/AMQ0xk/x0B05YL3ypINycA0e7a8VDJq
waJcrwbPMzQQzi7VfOAqMgVXZTWF3EjtV/KTlMCZT7bfRCEGQ2dyXtUENW7rVpUJ3ieTovAhBZIp
TA5z58BBLKo2upgxDTLPJO16ySAcdoHbqnD0uFWLFuFJj1X83Tix883UJWYA5i9VQqe4SEsOhE2Y
bscilIwONI11G7vk/i4mnWx6dHsj7XXZeszrOvPgm286k+LVddM2XOFUpW1+cXBBrxadVXpnimo8
CzQcaA2cUSzPxhp0Ryd+1jNpLEd6tW3F4WVlmyJ7cYzD6IkNNcFbtbC89aYnydjDGE/qZFt6leDd
XorQZU5gcj/sQTHe68f4OtYx5TEkzXSHRRdmc35LK579IZy2yDb1MC80OhbW9BjLKjJHhvbHdps6
oYBv57W1B9imglSvygYSLABL51tCh1m+iRInZPydQJyhDnuZxp0ci+4VWa3rXSdzxIXnJQggifPO
RliMLViopqjtxwZe2LCpPWYKT2HjE3OZtIBaHclZzDt6HJOPsSZM2TrKYciosoPuLVxyv3vKOAz3
a5NY46WJOuAURAJYf2qrWszXYZFgjNNjilBugLHOLL8Z8CLcNLWQ7Q6Yhk+/vIpSsRksfL/XaSMj
d51IqK+nXPe4iZMsdx+XwlrS5yULKn6MPM9n1KPoUHd5Z3tPLPzpcxNP8oHWYKe4WIKC/AmSecVy
E2mxHEbWzO9GeN2rPygzXZE0yF/joc3U1SzGnlbyVgfThjO4tDYCz9k3iP32UzpQqF5RwepoZ4ea
Ye1JoutkPU6yDt6GesjE/YQvp31WDdplYazu1l5skkejFXvLFetQdTssfs/EnWri+uBLUyxrckH6
U9MNRbmulRV9H2YZ18e5Q/61j/Peyc5NaotXKxV+sm9Q+Vl7eoKSb+5o2zR3Rm08HlWsmQjA29NY
qAMgt+zsTOf5GedGbJ+8UfjPQSpacHzMxL/kgoA94ryfWpqPfYqy05yI6MqeZwW/rU+ratP62IAB
TCRuvYYzAkceykUa4IqqW/dOSSu1N4Vu1bASxeJFWxWNY/9F0p+jr/Eoh3Qo9ungbllLwnElQ4Wn
p7Xy5R6dnAGIKFrxFgUyKZ5odirsq7IFfH2YvZQlXye+28LCtbvL1A6aqz1ryeDsVNQ24LtmuQT2
JrGy2V+37qSSl9Keii/NoJ3noKwjufNsC4lr7pY2a0PGHmC2Uz8OmnyMm+gHCZNSPZaFa+JnHApZ
sg9LPtfVhKO7x2PoOg8ugExv7YDtyK9sGbt6RVSk6PQHloEaVfsm3RjsBnJTYQupbhPUWuVzgK7Y
2RcxluZzmNAw9pSCbJOrsWnYJQt0uGACKBNGvIi56eBdo65jUCe3xN7MvOWvVtmnTN51Q38COTGB
eFv48bZxlAFCoCGnkKs4rmfwxGpa6u+Gav9MzDSodzTv4TcdB5H5mIrRpvVpoJVgm1k1I8hwOjSH
BLwc/meWjYsosZeliO9ZrcBPoHNOplPDN+oCyOtyppv6qcPc7iSlkc+ODjTTUFEvbF72KJg3iE0i
s7/U+YeHwvaa9JNqJKRFu0Z4sIBz7j21jbAiqMdILHXM7CYSON6SJc/qa5OOY3GCQBaXhyRBX7Ae
lsjDh4DNTJvnyupyLI8xTc0x006Law9vXUxV/93vkjZ5yIZGtR8uFAY+oUym/o1WSfTNq+XAZi/i
zj9ltG1kK4gz83Kcg8HKtthCfFB36CMLOgZQIg89PepTpj9zMsI+ilWiGsLDFJS29+gVs2AeB2e1
eA76ok0+TTzpfj8PeixvjbdoGw4fLdf7PJldFBi0Bj+PgePND/PgVhfyBJCYL1RbO8ZJi9nr8VI4
WhyFFS0jhoUesrM9h+7Jb9FBvzQAKOTasXNlYNlEy1UuljE64I8meT7ZcaXhSQ42XdhFKYaDmQeE
QnaU2c1tOxscI2Mz8puvW6/jw1yloq+sN6UKa9zbqU7GnSW4wtlzsjFEJsA9XkOrqBg26y5uej2I
3NldYDRMVyWLM90lrVU4n4fAtW606evwPFDO7T6aWAzjjZfMNdmWsPDs9lPq0D/CxPvodLvOChv7
LqT9OdqLzovfrU6I9nMoRzQiXtDENEdPvdX7W7YnMqKWldfwOwsZzFjOujGNxHuTzEhidZ2gfbRn
NT/9OEz/P0B+/X/XfnvJgf3f592v3+mbzv457G5f/oP/br11/f8V2xFZ+UvymPr/JQr+79Zb3ACX
PBd9NiDt7RBkxP9pvQX4RSssIVlE4yOHrUtHzP/Gell2CMUipqRHtEYH4aXn6D8ZscEb8FMM5NNx
RSsY4TkNlgiMf/wd/4zTlWSbX5xlWrFdoVVni9TLuXUEDq1C1p/TSozjinsYt2nkARkvI//C2mzv
shhXZhU56qp1TPkYQF3aTYVlcGOKZVMljX1uGZxZ+RBj18nSEv94HPJOEL3qI+s2pKiYcZZRX5mA
YepAYYvD3qUGelkX+dABUOWPAyZZDxHE30v//9R89jox85cwj+do71Ry9aa31x20Q9dM/mZuKlRH
MXajBBTPyioaNG3zcCUM89eBbTH3G0OCL+AZA+phrz3OwLNWtG+t+sbDhsc4yqlhx0VbkDHKG2OW
GTAjYOqQj1q/zzMjCVPmH3oHOVTiBVxfA9RRzHS69Q3UXG9HTfCR5W6fNAzlT8uhkfrAwruJscui
pCvWPaTt7TC27UrDccbygrSmXTap4637LLiG1fskrW2LNshTZXxrl9lzSi1fuxPSqmxbM/iaBHBb
A1RoqgvSVe4630Tbpq9UKKuN6Hw0tr5tgbaByN7r0kUWjwVxkvF6ipnbGxN1mBVAZMagiofKoLap
aa0Xrroq4gjoM/MR6Jc9+qJ78eF2HsPa/te0CU6psO4b9ehj1/LVjmTZddxhOC3H8d34I3JpBDcP
kW1udNGemg737knOuHzQVcPDcpn6o3p/HDv7hTeKU3I0XDlx91A51bkZyUG5g4Ptrw/ulmr+xoAX
GI62OsbDNEBjmpBRzYeiK/QmlMVp7NMFY5X6mmX9R+L5t0vAu8ThgTQ8vKE8sxgVnsfvEMmpGnnV
kfoM+rsRu45YoCOgeDhMZbmxQj+HNTxh7h2oXmCqM/ltLpKKgutQYqJazk4VMsYwjtmOTNmDCcpd
SxKwzDm+SJkVB9G0N8RBPdMQ+kP29kdVe5t+no9u0Z8Q9mJDiKmIGZvjg2RAA9FhftcXxbc28+9t
s3x3RslUZdLRjm4jHjIuhgikdwvxqt9cyLlt9gSY5anI25ukEZ88i38BzwqR3mxvHIdDCCC5bSjT
Y73oUxpUX9o+WwiLEnyoTLR4w/CCuLlghjxnB0ZMV8XmMa7djUtEasMYBxfgrHPZQRKn8zS0+OiD
T5mZqjtNbLByXQpR8KztQ544H0XqOqfUMsCVppjh07pBImGVJ6a/3tm4tkYhBuoJ+ubLmBvTVXdL
cuWjrg3bdlNd5sTsgyxiJEz212D2T47kCA76ctgt9rQaJj/ZEGtHfPzQt4EnB0odK7OnPr1WCwBu
MIDzZN7sS95yjLCrKr6FkSmTyRWoxJ/d9lPNQK5RNlRztXIy/nY++XWh30dv35aQ3prnIQq+poyv
wHMeQsE/Is/TaBq+BekONufmbezGS0udqWrLRiVFCLsi8soZCSxrv6f8xyFlfojAjs2nwSwMErju
nPkffj54KFo9Vp28WAFKjDymyiaRvom8+lF+mMOiuhdB64G1sFGfvdbE6khqM09mp9hoWzF3HaoG
vMbszLjeOlcWVyQwGCrmTJA4GwA7DuM3Q8p4Lsch94tpVHQr4jQzG9uyhns8hhwCaK1vjlNeo2J3
FzX46y4nbl5FHe70fao99xlR+OSsxlk0Zo94Ega6SCA2mCqHrNfmWAyv/HzRqJgCk2iwEyZn2L6s
Sn0hQLv5sGnJLCug3VYJxoH9xgfW2INK0U0i41XVuQzDe25Z3y00VWwxrUT7tPSSV9VmaEJKPvjI
Xws7vXAfvKG6lqY9wgzb+HNXvBDXlO8tDXo41m9pgbWu67ZyHxnaS9bEAExaewFT8nYD1dkLu9fa
RNXmkgdzY9pJs7H/Gntec+iaSd3a3cCnQ8hgfJA+8XSoHHOyVArtfWFqvl13U3HV+eM1yb1VDMJO
YWoOehbRoT0Meb5NioEHX9+NDEENcbwv0A4aWpitBk03K+18gANnj1W3BpiHrExdD+QeCBC6xyzL
cMIN8rXFWBXLJjyPA/8HOvvFK/HiKbEag/SgsvAwmn6l4YBuphycNQfCXY8PQLtevS6tsduO9GCe
rBQcuRn3bj/4byENVytncjnVcp7cLXxFxyDpPwdpvTZUT9ZedmqXZjMWGjvawCeJkOohgPkYNckO
hOUnagICJm7kPiZzqs7TPLlrh1m5IJnuSziURwa9rsDXd7AhJnQyvqTFZpR7fs19X/cAvOf2G/a8
72ThoQEbOzukw9xsbGiRBzeZaZoJw60p/WkFzXHbTHx7ywg0Q6bqDobvjrTNd9NbZ2Z/CCdaZJPi
JkpfXW9ud+h2r1Tb3HUVvHriAkYGV3OW70ENViVAgCGKP2OxPDfN8kCkimeTuH9jjGLTofbVNcWe
BtZDKMx3MXd3oavK24oLX6CI+9Y20daGEz74/U1oyKOC/5+B4iP5e4y96V2Ot7K4SDRzK96Pyt4x
xbaOl7MJ1Kavhs3AcYmtNBq+1n732ctzcCdMkxy7yU63luIAn07uLiT636KJeOrC6bSkw3IjLXUI
kEWeA3eGoe3cdX5ySVYRNFkTBEefQYrBy0EHvVdDt1UwezE4Hzn220z69CtEzic55a9qEevZjdZW
fRlH1n18tLv8KqqRa4Y8gSbMHlofhn8PPZR1eRKKMLkGYNAE8RV20O+hu5BGs76UpmbGkRepsbfj
BOSFMjYDIxRlNS9AP/fFvsjmz43DdGKdbBJhH5JQvSbSXDd1etCSD0TAVbGqb/lA8KTUlp6NkmMM
0Ji6eHb97hAgju5kdVuUeLWNSKJd5E/V0fWnvatrAIPTbkzjL10RbrzsDpB7Shm60UjmL6SPiMU4
fmxJ4GKq5HzzBKAPQn2w78Zn7bYHcorl574R7IK38SLiveoYaZCIIh1rNeGyAGRLYih4Fvp9UNZH
XFw0A2ciXPEtU/WVUzhrr5XARoEqyXjfZ9aTsmneSfLQ2VdFpD43Y/xsj6L8xDdJridkl6vpfqx9
sU/K4HuQu1vRcaTR8cjqCxGdrXLC2GEesrTVMwkgBlP95tmiKxgzISDreaz2fu1JztAwbwxLYTQT
a5KSaMEB5fgR47cg2TrFVZvdq4wob0C51Gb4X+sMOvbY1M9+lN30iP42fuftedXCVZI6gg7a/mro
2DJE/U4F66rpopu4oJCvswYvdW4OBSN+yzqhiylFz6wpSpt2p+gffhmzoWKnfWtK+J2JtpNtPA7b
PtyTK8jWg7jxOhKdwIOjg3S0fMpHeYizAyTLl0UF96XNoJFVe6+x/jLAdO2d9MCwc7edZXhP4X3c
CFewMkDFwdlHtoZ2/F0eyBAwxriGfLn2ct6fGYhMHdzQOrBP4qXdZL64YE+VeaqrqgyhUHrLRxPV
iH756IazOw35ptcTTPHOATrrWMV1Cztgoxvv0Ri2GLuhdkDa7HVx2uU7g8mbrCedZbvpdc47tDX9
XdyNT8usOVnHp3DRx9KXSDsdGhmRr8waOgnUfpf2agaWd+T9N75GOe6VzI6p0LpfZvgjMWmMz3gb
HtUl52/NV5pptm0lkSDWpNNlZj9bMrgyzBW7ajiazmzKyCrx/MbnaErPeRbTj0xzURU992r6aNr8
Jq3u497/IhEfsrm8aNApqYKL1PfbHE/xdpQmePQZ1j0sARmO1iMjmuBg6OorO1+unTyxWf1H7gMW
cdZX28EXnyit3qLM3k0SAg19SJBMnADCsDaHhvLmqiW+WyeAskY/vGsia596MFfm7mNQdXAgeoDD
BUNeB8mhbfN149XYXBoeXuujcEzw0R3sCBex6AnmVARVpCseYzbZ9ILrdOTRHfsnDoKnvlb1TrZY
NKnNnLKR+ST7me4I/Aup79xWrffhZ9ZpZP2SlfoSV9Qj+lLuF5wSnX/PtvLo8x8ZD+0FvSPQxowH
fNEHuzTI/tRM/XPhWusg62+Wxs7XvrG/jyb7lkxi1yf55z7uz31K/gSp6YvXTtcebaR1Eh9mfpZA
HjqAT039JsNdZogJPI63dY6lYhDbjjogBoaA0ZWyetZ1H3+mRNqdGas9eAAL1rrsyZ6K2yVjR85C
Pa+anJgwccfnoHHfqtKzN2Gc3ZSd9a6XbGsq9ZTqaV7nKl5Tjvrad/CMXB2e2uFWM40jQ3PQRou1
sPRmbLy7KAQnT01pl5uS6W2H02kTNvelhqyyhHrlZuP3ZKEjsJdOzRJBuzt1Ib0SMStW3A9bPTnv
QiKWVbP7VaaBQdHG1LqZ1MEqJvwT9Ma7stsFVT0gGCb4cMMBbtjUckr03r2wYh2JsTcn/vwpWtwv
iakfCe9tT5HUoqQr413X9ztVakj7Rbjz6uRh7BvoQs7DmCfbwQnhMubbGtJv1ZpDNIJ9lc1Lw8G9
tCH1t8RIFcCH6CouvZ3pyicc6FWr7sPYJ/vsh5tsIIuHtIAjzqpBI0tXYjY+970Mrw0oYGSIQf7G
6LvZeracYL+lGvn50BMp3PVhnH4kaQZaycnK9Fvi9st17uUyWYm6so+8UVa9BZPBD8yBBHUJ9mZ0
RXiAssh5bG2nuRP2Is70+UOLkNpblyLrn1XFlCItxeJYhqR4zUzwLJflWiuOuPC0gjU1gXrHeT4l
ouYFzqCQb4JwbPfL0rfsFWIH2PeL9FKQG0Ik9rFQdrzWvp4OOkQBbwb5hpO1erItYxHQJc4XKN76
uQ3tcE96HeFFEmb7SjZ4vr2oPXpFX98Rwtr30rXGg5SBDyp5SHn2Sru7NI3cJ5fq57imOgK1yUpm
58FfZO5z/ZowxyLR9CjZykhu0wVBqQ1aWJw4LPPlIDnVU3Bi0wiK+szWUuh9CKxgM17SHG3R9dSf
Uhv1jhxPqoqQIYmxmL8CZ7/gNPQF3sYkYtKm83GgCn1a0AkGpoMT1xpAeXHm7GYR91uAGtNzES/q
6FMCfWmbcEpWC2X5Tc+f+RCAffguOU9tstgP95U7yIOgk/p2kmr+WvgxQa9QNOzXFcbitoJEjdGS
KKjmzuozuPN0a2OV2gNpmOj8TKK9xfvwnvQt/DJ/Lr6wkJ9IHadbvQziEImITkN2qumb50fNSzcM
frx2isB9HAO8QFNfeWfXnQQCF+nJwxDV2UFoz9koQvU2hwbS+pdhlKVqiH81OX72Q4VXLJe7nod/
rSramEViNeve7pGpDOHgO6tLfrFhKQncTyRhwJgUi38TOF34ZXJU/ihUwfOi9TPfx6LBN+EI+TiM
aX1V5417VvQ8bZQtrgorQyO9BKLaunQ7gAoRdXcfeo14S/y0fwWBL1hTobzfhxTBoG+NqvySUCAM
V1MLStzhdHsIwWoAjpvBFHoTQazyM/9rJcphhhXmYrSFeVEctZ+ZKzjZxcm36vwMG9y8dMU4H/Pe
9a+sLEvAgMg4sNa148iTy1WhZ3UaJzGwcY7rtXafiZ9qygtsMlIAHMuqbSeXox8H9zalXgpI8cOE
1Qv5+l4beRoLk+xTGyp/QCNWx4GDgvixk8wmr+a2JwNQh3WEzFj581UDc6hbyYHdf0UDQg7Luor3
KNkGCHTT8BhYo0OhyqVPPiSurzZBF/rEHoAm484Sa1oQmr1HAhcmL0rKh3qs0r3gqcz+PGzAyfR7
eP1JSSm7J9hJRkvuwcvnOxM19gbbAp0XUTi+R139PAyxfWeJyeMcUF2V7nhNrykYnaLsNkUc5/f2
soRg28KH2lMU8+jgmNph37lL1x9qrVElm7EPr/FNabUxZdt/Sqrmrajsy5c6pt1RZXnrYQKbm3Bl
NSa70vAGQMDAlOFQsph9M3lffNnNI1miaLpOfErqq7lUwZkTsr2tZotsq3IdvJ6wdvUJnJFe9XUn
94GJseG4TdV8LZ2FnOcSBgm/KA0x674y96PgqO04xFIcRvrhNW0UQPSlLxdWP8gQK1jfWm5oyAA8
oCvzZLUaGwDcoRimqMkpxIXleQG2ckBBdOwYyqTOKfrr0WmiLSUu59H1lsvRY4mG4+jZ+CTcUAK+
JFHB9lo07fUkvXbX40w5O410DEuIHe/ckQiRb2uxSap03ZGkzDZThIFVL7ZD0lNZDIf+i617hA4j
0XAeBNDqdb2N0W1Zqbvv9Xiue2d8cDpFdN+7YvoIy4vwihIpuJa58Bfi6yhd52ziR8Ir/c2HpLJb
ojYv+SsSsy4zP72eVDpd0WBDusQBRK7XTV8np2Cu7/zIbzj8qMTcl7HrvCXEYPFK93Q2EUPiJgNB
AemQFRv203DrhMlnr9dPRd2SWOySe3uwoRCAr0E9U8OKJqAn3QGrKMAqXtuGt9v91Dn7xcjxNabP
51y6ZNrKsDw5rLWENtmba1vpYSzNa6DyO3vqHgdpf2cZWY88So6lxOHWzWCQFam5JlvjjRst2pdo
Dvkns3zppF1ugfljq8tz3qU62ggIiJZHEwdHNr9MFt5Sqc46fHVq7xOZJHsvjUZqVLp34wTbWoz1
XvkwioraOmSj/7nF/rhJFq+7J890R0Vul5FbzcWju9jhGf3Gl4n1zy4N+V7L9/SZwp6+tyB2swRT
1VxmfsgLln838CXhRV7ZIfm69CLtcaSDMw2TIptBwGTVED5lJthGLRW3XjzO5OdXUxTdYiHDbByr
j9JzboRXN2tO2P2mjxhU83Pk876oP3zelYZVeUOl81YgPNimWm4j5W7GcPxUBh4ecNqTHyD+Rwyr
TGddOM/V4n60XfDe5U+tRHgg6222DO6+DJ/rkgoEbWDknDrF0FqBkcP23+lV4SFm4RNl3Ot5Atxo
kQCg3rkmi7istLBJpoCuarpxU5Mb85P6biDLx7zYYWqaLbe681kR6Hraqk7siJs/T3PIvq68YS11
forHSq2yHNhm7nkPoa5Ab1bmcez7Wxn3KZ1oJLzot8lAMq2z0hHbbC6/pS2lZYDgD4PQ+YGyf3gm
33CooySjksohL4pgb1qVvEPjgl4wNt/olbvY4dC+kSB+AGMA64t+M14R/xMzg6e5IbmtszDedsIm
Sh4P1HS8F/S/RAUNhMh0R1ykN12koBnl475Mm27DzpSLWwq11hPtidVxjGWg9m5gvZI5uOorctV2
NH6OnH69hNN0EEN7r+f6a9P3+Pwk2sOxVt/bJCe9Jb5Plf0M8iDf1BgGeOPzAbGEn+1NlBY7MipP
QOpIpif6PhF0/5B+Xq6tTOqdGpN255WqWYdB2G90657reXoLyvIYJ0By2Ffa1ajqR7Lx1qpV4iSD
rNubyfPW7dxSPKKYcfRpx669VocrR/r1dd0H7iYugs3SUj92pdgIW/PkJNROB66dXWKdFNPL7BcJ
uNr4XPSLc221AharFY33U28DDhFEsWk87+al9rZEBjMl567gDpeIPZf2Fl3eyyaLtlPiPIaOZryD
ftK33k/HgxhFAKQvwfId/xd7Z5IcN5Lu+au01R5pcACOYfEWHfPA4ExR1AYmUhLmweGY79QX6O27
WP+gzGclMfOlLJfd1psqq4GJCATg7t9/DKb0Bts1bX+YCFc+zBps+Re/0fJIPbR+mOY+e2EjH89V
Fb/ORpi8OHPkX4c6POD8QU5vuIwnaqFH0mgd1erEVBSqLNwmoU+HX0c1KIXhvBO+nq5wZxo70iI2
Tl5dhV257+Z6K/zg86gA7IA9iKOSEGOBPV1aKVbYp75arMsqzz7G8DAUqsl1P2YH6PtlRQuRfFbE
MsedvFgu72k9iq12si8IV3cl6h/BMW/lDeGOFpUn1bTukTSDtSMAqkVmbwfD4EeyOFMzx4X2U2IY
46qLWw0e3X5Ltfo4Z0F8FXjUcEaeWBUNmwonjJVNjsDeQhzZOumpRPOgBYn9bNarmAk3EXP/SSqD
SsMQ4R56tqd5sN96LzlTEHgSqXdIKQ0MMs5V2CXdSh+QF69kFqqrBO/Y9WBSEp4FEWSOxVIdmIR6
QmlMRA9HFRG1AYtaypcEu6rqK9XNR0v7OafWTh5EcFWi/Ds4VFSestAwolXtyDUdJo9TSNSpPX6D
xeLrzjeuVWK4cJYTQvwxAGDqunwkOq7hqD+YD3g6n8bGIKitjI+OQmQyhuewFBfZuPsUEmsF63dO
nOHExqjBgAUBrfCau1ba9YYkGo4XsBtpZoM4msE5F+iarFk+67nlyRkGf0ULmjhBhzwaAaaFrtZr
ZaiXEHZ706NtvGR8k11FLckaVQ+Bz5Jzm/2hSl/08E2RlAdrzE0R89KFm8ivbeR+aoiUbTxnkfsQ
+CZKAF+E00+VtIuTrHlhLZLS+/mxSpLPldm8mCO0At0CW0IU10N0rfqcn1WRNznnsbNLI9/fBEyY
gTCI7usMUpE1ilFJORWaqJXU4q5XKVna3Ic0QX0YdXTQhGRAmec2copD3bI6zD5QQ1aZDBC0t6OS
3EqxG1y11ul8CGhKWmnkgdTg0hvF2H9djIXY5JLY+ywZTyOOt31cOP6Tl4EvD7OIcVp7+gYl9VsH
29FrY79QnL1BdJdrhfFGxQJ9Wz1/kml1h0huILWywAy9mXOHASavHhV34WrOBAu4cB/pOMXQkbLl
zdi4M0HFEjea50725jfXfEv7Znht4Q930su4+K3p4rHSVRhcE0x210iaBz37Jv2uS62LD5lFkKMT
zJy4+wckl9ZhRv4SBN1nFGZTuqJY64MNIJsqIqqn1r0zregwtx6ZjNUeTBVSg8KMMWBrH1nHTXFv
uktvDS/r3KRPao7oBxrsb+68Q/toIaBVdAaWcYRCNd3hhYdZtKK7uYBsHEdxUtF8H3IEccwY3hmK
JCq+RbiHQbSTlYsSaS8xSRzYam4Ui7xXl3tqTTaqs+icGKN1mYbnaCjOtioYP2e3w5tXHFBNHwNa
oIjt1vkbGwpFS4FT70pD76sEdF1TfLlBQAk+A41n0sF0w6u11C7N98xCa9eFlAurmWz8xqk2VZ5T
KOANjyDAwF1dfUD5tRLiCwd/Eq+NS1kz26de/gVV9sXNm2cHIzw/VUBg2y2M0JoKpG0mWJBRMG6i
SV2VHAqL5xw5tAghUmwfTM3tkg+FIEp7niLqr0R472f1G9GVNO/ylpmueXTcFvAxOQc1ggERfcyo
TFvXov5WVMgRJiPak/9JZKiZLFQZ0YbwJdR69smliMVrl7kVGQRNiFLYOZtR121ye6l9j7dBSam5
axYNCd1tvx8MwD8PUGjDmfHQTsYLfUjbMlZAdPQQowMZ1g1lodrLTk7xJU/D67ZEpznF7I7jY+xE
G98cHiqBqNdqv4F1wmeaIS9WOD0Nfpp86vrydmJYHSjkpR14m/UG45Cvzn7bnon6ui3nl4h24Nov
0A4gc869O2C7PUr3fRcm20UZY/EshnazHwXgXeVNrM7a31Gkdsxb1iSbquSiT67bHkdA3/Mf/PZa
12zN5OchV7iBHjjWBFCOlf1mKNb9COdq2ZtXDWt8oLCT67uehPgBwLouo+7GLomatT8UlCdHEH+B
81B61amdzFMcL0cBZwgxeS21AhRWl+yIvvHRwMCAOr0/a29A/TPthU3DrdBXaRXu2GU3ft/po6By
0+gPpl9wiOTZS/x9O8Vvk55WbYUhoaogWyjKZo3LI+9Rg+VnVZjvO0fuCEhYwyHeW1o9xxNpelm0
jVFz9zJWGzbI+JsdscouctrRzY7M+KumcLfzjKQpaqNj404XCtB4syx6prLo2TT6UyaAVoo7jpvD
LoUlJjfYWBVYDpsS34Dx2BL9bfYEWiJqN2bmBpvZohHQBta5a5xj7c7tZjZsUNyiBWaXu8Jq6J3W
ZryWfXIoZ5QAo7Py9bwXoT4VKcqq2V2FefFZ5s5z7003YG7UTYDtu+W5byjzo8Btliq+M3QZojY2
p3HrmTQJJGk9fbVCRqdwcr6NcbnOZ26UrO/NIHuY5Sko282UWw9J2V8PkCYs7MT1urXejkHSbtMs
QxZR7aEacdv2BnO0z5M9sT9uS5Vd27manzTHUxbIGMAVOMWJnJOcyq3fEWw+i/lNc3BKmuwhyOcH
Xw+HpPPhyYvgks6+ulJml14jSZpvcO6cR7JkVyL88oOq7vZ3O9L/KLviluzlVv/Hv965lL4L1SxB
FyT+oMAiIGgxiP9g3ayDfg6zkkeDZD55MyFuxNdRdtmX0mvyZzUOAKlJOXlXY1/TIIcwo7W2Qw7V
u/3FJ1lcgL9/wOOX//gXar5FeRf4YHiEcGEJWyR1P3ySBGWpW7SiXCHf05+DPOSXFmCCORL7MrtX
hWF8Abb3H/Ou0g9+aw87iEtNzePsZl+/f5h/pLv8v09RiaDxbxWV//m/fhZU8v//XVDp/Ga5rrck
5IGd4c9cwsd/F1QawvoN999iHZMkStAP9m9FJXml3zPJqQxz5NLvxV/9V0/qEnWO54yccwvJpc+P
+Q/0lL63mPP+/WyA8BIvRqYFgan8OzFJ75yqvjDaCGHzDvrIpGwmTXW5yUczaT/aA5+soSscfQpA
UjD7a1KdxcDBJlLqHARGF+ylq+r+3h45g1+KtPXSo4lJo/8WK6vSZ6aKfhsUXt0ddW5l+mgBl5a7
SLkEpzp+VMcr+Ic4BFrIy+6Dl4GV0WwyD+Kg5qYSG2aTOPgIZ1ABbYVTUg4PviKg+wtUCyGbrFle
7NJEURT6SxpnyU1h66be0DE5JF9GbS3aCLdpgmM6OYNzg9QIqCTO6MrozNTx7pJ4JnN8LAkmXnhu
ET6a3hB8F4iMm2RiYR2CN7wvF07aBEY32V3oGFeNnZCOZqMeqjluO62/L3CYWTFhcy3oHNyu/8E0
m09dUNPjMDqhbRIlCBI3m96Tk8TPZMwEp1kFGoGFHGduKctSwU7a+dN6ru0eVCnyNGwPgXcfnEqH
6CRs8LFdjlAkOg9Bpk6eDz//wTFSY97jZdPrOYEq/TBn6LoisMyuKY8Zm+kNE2F41WH61jusHOMR
dQwHQxLci6O23FwTsNOIR60xgKzjuC8JfOpCnyqjyggqsBJH3JMuXS20HpWm6VpU8fia+mNCTUKI
SGxPXbod3eIsCO11HgX61dIivLbDdPbuCNqIIxJaljL4IpusF0t102dOBiCpieus0jy+DCGmJQ3E
6K8SX7n3gdE/zWVrHRmX7K+5FvG8TxHfaGa90Y0ZW0fyB96cseNE7cQ6S/fSmcbuUqcjU4bRBv3H
xPV9dupJF3sCIpv8U5qMatoTdMj0kLYNB4+pHVR4Hxcp0FcrzBQlfR9l3teE0kzxNQP3HR8ycLXh
ODU6aK7zkbiEJfMbbwc6HQFg1e7t2bOVzUlSzJl90B4UxUwlVpqZx9ocE+sNMN3DG2RgKEq3ZtcW
eJJaOXsv7JVmwnkUg9hXhuoU1YNvU1q86pu+Kvu99gO8Ci5zls+p18rt6ALMAY26Mxteyu1EvWq6
BRnV1WsQDl10lHSLeg/12DbJEzoFbdJLklLRSxXRXDFkt5Zq9a02gyS/bn0wUYUBzcxRNqIoEluP
w7y9kkkngl6sbY+xjuKi2C486+hWAwntqevvaRVo9tagy2tfMZCC+FyY52dOQF06PbR0836qMxWd
w1RYu8iTPbg95QfEKGavaFlHWJXMJ4tqYdfhATBBYD7czVlcwtpmxT7F2waRjpOPMzu0X7lOjZoi
4mGczxa9ezQATmX26MO40dszdTy+Wdd9IEOlObPGpYgHZvdUpkw6YTB8S1Mnuh7r8DFvhH9fZXN0
MnOP+16RhclnDkgL7wfeh8YN3JuiHu1HP7c8oEHC4vYmK+Fp8GWGtjZMqYE3+mkXidF9Mgl0vwvQ
kJ1y0tivmqnp1/hpScNHkLxvczseAUjs/tkpHA7UvbKxsPBt2n7n53l4VNaQrFpt+2epbQtk2LJ3
btdS6pI17WsvszfkpoIipAq2BKGDVdYMLlbi4KZhePIY/6m6SlAJ1XbobwRUB7IxZme8gsbRyhPj
0vX6VrQcv9JOU7laDhWExAw4FGYuXQoNLk8LhPYRMo48+rTtzmMz0luPg4QzVEE2fD+BvRrjq+wh
XaVUzX2rx+RgmIm/JlXS5JBsjTvLyUIgEkOcnQQ2fYqH+GM0ZR76LhpQETs1FLR04TEp1EPmoYR1
XUSmg+9G+xnnO8p3TmMUu1dXqdGgOjLq5NgnLtL6hlF/hffEeFRx/WrJoNkl49B9jHyvu1NtAxAV
If8SaqKKKx72VubEZ1L3LQBpM6C8Gp2Km+afo7lPKo48/My8A+ISzQX/Fx8gWZIHsRnHDk9ZDbbh
NFW2NQI7OMSWOxw7eN3LCBrx0Uot9+z4fX3sm6Q+tSFZsFajN7ML0cceJrdV05UHRwd6o2Q/XDqU
pqexl+ElquJwbxvSApiums8T5qSt0LY6unUaIjwtOnqd2lePn3CLqM66V0O/K4o8vsqitDwId7LP
zhz6L7kJQAUBjInYgfskfSFsqaDiwHdblwT6LL6jFytJRs51vmL4TGR5xIBn34qYXGgjCqH00V0i
AJuigWafXN5VgG3rxjCte4OQpo2hY7VzTTB4wyryu94zH/qGmdMuUlAjItTWBYDCDg8asqLM9k8D
puXnYPLkBrXRtIrk+IZzjbUmsRusSUYbpmgvA4MxLJ9A3uswtR/MDCDVouO24V/N7r7lVd7GQ9Mg
3al8hLwCY3YYKR6g2ri0RPtgOUcCz0RYtdcwomzrjinLeG2kYd7soBe8OxW56srKxvTbMEe2vsID
nCYy4yGwu0T0dI90nIMbVLO1wE28Bz/PbTS4rs8+FH3s/KgRMC8Qj329UlqHrrGNIyNVaLZoe84a
UjV6THD5jBgZi13YzQAFaWybyw/eUMBOsI+lzfE4dG7YrXti1rpr3zV08RVHixt+ttxuykCQI9l+
arVA54eHmYe3DHCp0OeQFe2nXBVUTwVDeki1TG7haGgvdOP8MZNlDp2fzLa5Mz0b4U7QN0h2yyEt
1p1fVPeYruSmzEJxSQO33TaNrF3GvRGpZqvnQwZFuRnsRebo1TjnvQydY6+7eN36dnOks7g/GsaU
XM2xLD6U3YjXOa+96m2wQk5asgLMJ9m02oTw5ztb5U9YjalSdwzvZCeESiC3SS+GF6Wfa1XYT0ZX
D7QWtrLDPT20lCSBE68RvPq8+sH0rDXG16LKit04zPJrOk3O2rUSYx/N3uchRJ9vMi3f+X0enPzC
be+9rmLZ4B/IY5N2XncMqKYxVgTRgZFXFlbrzH2oNVCkTFPq0uVk+G/WmGjq8wbvScniYxhO7QOy
rCBaJXHq3Wmrt3dqWbRMwsao3MALucvbQbbnGulGsBmjxnoYnLDAd2fkZbqf7dK+dKR2fRrH4EEU
sX9bcxzeuXEHjDDF6a1KDXIBxl6H9QbINEfIVEKsuBDGn8beoeQrdQH6IK0u9hR1a08q+gljLz9U
VDZbeMr97tFP3PEKDwyZGgYadPwOsj/6aYd1RSoXfdT8agSgXm0vkFOUTvmx9SbMCmEfMMhn1Ujr
vVVRIlImAnNNS8gvbloY1zt39s2Pna3QG2lRE0yGZ8R9HnzlvM2FqZ/YKvsSWfmccwO7DAVfzBo+
2uKYuql4jCffukhjiD4USNlfs2aKxk3UVeNTjwDv4I3FsrcXQ7xQ7NZlinJ9id3RvCyi1FPGPyJY
02drXs3F7D6WolVnZ7KTfBVQDeNsxMzBhnSP+MkLRHRxCOuZdzMN4Q+9GCzwMzBUjKDjSItZUIT6
E1qoRJGAWjnD1xFpzj2fFHM+mACAzpDZ66ZOhPXqK9VKFFW6mW6m0ByjZ5UxoN2kneh9MDzXB30h
S2XoHjEyJHTKGRXJBg7trnoTo58pWdEYacDr6TZK+1NQKDb4rhkNeRG9OettVNh4nrDeA6Q6FBiX
O68PMnAfy8+igy97EA7kRCiRMHOMOgkPjSiOvq3YkBkU8HWqZ75XvY2Gnq6omjcKv4qJFzZX9bGw
B3VFxdN0HtBTUv0zXqZZBnda4UsuMk3XMI1SWCfJy3A7SbKX54yLCI1DhjCijazTcyyRQ3hxjp4Z
QfiRmnj3KGXxgiDorrN6tckdNn00qS+hxZG95q3ejBkuc0OSSoZ9OP3GC2o/RCzda6cdrJd2GOMn
oYIMNlWEe2SC7oXF1OUMjg5hZ4DnftYuuelj2NufzRq7A7xNNb6N2vWoQGyMKWZ2GskZ7Cfmw43I
3Sa95ljvfgLXN+fT0AvEeE6atwozRJfmz0UyjV8j4bD1JaPp54dCuL06xnnIJytrzzqofvA+dfhG
0QU5YYALHCU6lls7H+PNFDjySCIZ98NIkFis50KQP2xiuiMcJUsNdA+hW9HibPu1vfW9KukYxmIe
Ya8w/e7YkTnjICaQg76ZfMRfnwGfQmsbg8++JW5jI+ZT1YBpy2brWfm1V/iw9ZMXf6aL3TEuMDde
cWd4PbfOj6gKDLLOZjmXLt0KM6ZuPAzCHNFK1wniYmescW1Ju4u8uzxEekCqv65RQsjcCy9O39S4
V/oQa1kxoyTYGnypr70ry+raZxak+IeMBLnr+hk+MksB/QECSa/ARhY7VzExBSCklLGwD8wqrw4z
SBKONMTzByPtPqDvyE9UhgVbe+oomU0D86aOq2SH59E5WGHavJlzG4Mg2/HKI9n7GdP2vK1hlfah
EdLzVZZsmJ7lU65recBhcTHmr1MfguqWtp0fHDO3zv5YBltluh/zRvY8+aZHYXGjjVM0WONWZgjy
M9icTVryZ1GpqtfeKihRzDkWvKEIo4LLsvJgW0xFTrVUlTcHQzbtl4mmqRNJ0+FrDaTCGihrO6Af
dyZKSqDxWQG1qGldtnM8byOHqTA17XpPwPa0w4+SGZDeldjjX2rvKDYIzxNVQnvPCKzbySzn7VDN
1A9G7Qda3aadl7vU1YZZc+4rtC9YQq0rCGPrEmWpt9BXjf8xSMBqZ5Rpr3ZldOcckHM3WoQSF5lv
fTHqtjnHgDY0Ilk0sZvKhy6bPFg0wW6z6mSXA//GWLYtx2ag54XfyYX3i2aU0MS+3NlTw6g92uF5
IO5yw7ydHb3Y1u02zJzgqm2ndBPKUD5UZJM9tVGUHUsMhs6m4ExzRDg+QapYGE0nlW5ypBnneKgG
JE8iO7TkaUPrtfWWtq/2Yua+H6LGVPULxp/FUG/0ZRfcQPSU7ak1DIKOKechUsCA7vRuEFnT3ZCJ
BtJrhbIoaH9Paf1H6OL/m6VKABp/h0E+/uf/Lr/OP4KQ3//gdxCSaiQgPqYW4D3Cr50l5f93ENL7
TVqEOgEj+j6nxgUd/KNPyeZ/coAriQR0JH0lS7L9HxCkbf4G9EjkGn+K5IFwtn8CQf6caeUBkdOl
YAN3eiZxkSCRP4PTKY6mkTg+yOnaCZHctc1udpJgE4dd/zAY+F2nZh4JEzCHsyAAaP/DbfoLmP5n
O/lyeaLnCYL1Sd0EapXvUPrOrSdKbXAOO1Vs3lbl3L0mOhwfggZ+/h9eakkPBg2WpuMGhLIuMP0P
MHxhhM6oORhwIEzzx7FFil/lkHpK5MEvvtWfbioNH0vsJiU67FOIQn6+lN2UY8MsjwWdXInlBEBl
Xxb0hVwR/1DRaygwwPc+1rApioOvetCTffz7byv+dGf5llAf6Jww4ZGT+e7ranoRhu829jnsU6qD
gwGMkimGGEt/TjhJIRQwH7Q35S8yIsd8hZK4/hB0xCX1Qwn9HXFw/iAdGbEhDkrTr05VwK9abH6O
/eP3d7zlSaYFA0n1gtT/fKeSiaKoeZmrS2/W6FQ52xmFKn4RWWf9+WZ4kgsJKEGSnUmC//kySKvq
QAksDplRUvLsMvzCM/fAcrg6LPMFITjgdWcwV7sEQc3sOPhJEFsK541UvSa+U5YZ3yZep5M1CtnK
wHExGBk8ZG4+tomYOtKRfAoq+7qNl+SZ8hqgAA9sE+F62AOJSqRQsd1jVklr5+3vf+yfIwA9yyL0
15bSJUeJRYZiqp+/HpU2BduVjXEZkzh1waa/U7x0q2Eqhq1u4+H276/3PRH337TF9wsuTRgyMLmg
bb1Pa6SUsRv8aiYaJDaRLecZuhN3g2tmY4XZJz9sHipf0jHK8IejCzXXyfSJ6CEGr3TLCx4fgEuj
/8Ujz5L4A5fyx4ciQ5L2MdZNf4nI+PEF9+iypFVzQr/SyOShFsR8FcSwzTrzz6PTW2scyPn67+/E
++eXkxkBj1xyec9559+9ZXPPUSByEOcxa1RHLHTZrsx1/4s0yb+6imeS67x0O3CweHeVLpEofDns
rZjvloDWhsOEq91f3L+/ugp7wXeVOS1P8t1WMI2Oy/DJVdAXRfSDt+6mIkX7+h/fMXY6eBnofAi4
74zYD8uwCsqC0OCKVzFRnwvHHj4J1ThffnGR7xGvPz2hnukuqb2c1VnxTbF82R8uMwpXV6KXb03Q
seSb8SCzg5sQ6f7VRb/Ia2pGz5psEfMQOY5hbXIIB7mNoCCMjRrqfLjuWruyrmWSICQlgsOrru2l
sfSgXdx8tOi0lTq2DvDYOh2bFuEPUyUMivbA9QqogPwMu+PbV5EV8bfIqKf6FIeyZgOa8P2sgSjS
7qBtYrfwHsQth+G4dG5mFUFHkw1gFpuwi9MDCbY4x1WZdKT88YOoFa3zeDDQZYyvSBAzFNPtgIB7
Loga4MWqh+gGSts+gPCN+TNnv8lbt5VnaNLdi26+B3+YTbxQcWTtex4mztGBaN6CESXeDhc0Y5nZ
umlxwCxkU3CSNITQlTAozkp5VoEWtrKQIDe9noqdqqUf7Sdnbp7RJfdYnM0wandgL/KmVE1mEmDp
+x2l33U/b7JSwiu2OdKXi1NrReKiNVbTRiaOpzdOKOJH/KWduUKzEoidMRGktRJkUg1rlVq+2ltt
V4KIVLj2VqatDDZxoSX+Y7GUyRHOZB9Moc2GxJa8so/EOnN/Mi3no48+iL/RkfmpmkC+tnXikGpY
Z9JQO3To2LujermDMi9ybKeujO5a9MJwEezc15OVAHhH3NKla5YgPH6MyUDqlc79yzjV2dcGeE9v
QeCIa6n49E9N3/AQ5I5zD7gsjBv+YQ1m9FBgXmiyvhj3Vr2Y2+kSnp8zK5nMy1ilcYu7vDSDXTDh
opucogyPlmYRPlk+nNnKb+wsvzV6rZqdyCySCYlXwYnTis74KBpSybYGEKBa1fQFv/h2X2AAJfJs
xck0SS6MzODwqWglWZMyt4jP8BoyajkGll8NfI5q245JfsZSU/Xrhi5fa6PNQn2hMoDi3YE0h0Mi
snzC40ulHvmYucY+HZcpv4RkMOLhmsQWolZQJ8ys7a17lYPD9ag2EZ40kma8MhntV1xshMdIdgi0
ipzakEF6o8jPtch6kJJ0SE8hGqACNK+Lp51ZRKrGbKrIJIsqo7LXYanZsJPKiz6jLQ+cA1iH0zCE
Gtarm9JrS7PIVLAHF6NBBo5ZtNeFGkvv6DlutUORERdbkWX2VcrU1d/KPIDQVOZQWriwkO2vI9WA
tZDrKuwNcJIX7nqy9xKG/Jp/LNuM+kbaSnBtzbXRXkvy5cd9OXWzdwv5Y724hqrr21BPUfgkWgDl
k+qq5DSbqicugBGOHBLdg6PrbLRQowyxi+hPG+MLGINBeyY5NgC+oyf6HcxG+WkKkuHOjvN4UamG
nt9uiZuVKIqyUKZoCFrXZTKshbtWZNPN+zirnWadZHOb7zF4ymqTREIrfPS9Zx/8sptBS4I8fjDU
FKIh90pnWM/SGzkisaYGa9+PNTnWNInAWM2B1xEY2vhnVeveWll5EZTrok3UPTQ4Ee/IA+MlHKlw
5lvL78AxfFKXvkDthmLvjFMS78zZip5HX8FwcsZUXxK79S5WBda1tWuiD8eOfJitKAPcEWXq12dX
KPeRjxReELX68OYVxTirhjgAe4NnUR2SvOl5rdOG4ICe9uEHqA/naPhNMGxcM0egW3vAh4row2Hl
QuMhJ8xTIi7MpA5OVoxB7EIsNaclyITGPlpmHT443sw37onjo0+8E9eGgyX2WPgVNJ/j59rcWE7Q
zfssD0jJsGU9qNs+hPk8SswDSDHlELgwB3R9rwpXq8+Y0KazCQqbrJ0q88S6p732gxjJ80U1VjV7
krzBG/IyttUuCXyNBTTlAY7sEAraw1Q0j7jctrUh9UDiN/veKrJITyW0RZz8RBc20nXDOJeKZipu
RICVt1BWtiOeCHSG2lecorNn4fW1EEtiSfcXyrsZLeMb74f+ONES9rmqK4PsvlnZcuUVMZGk/di2
sCRxXUWANZg+V8MIuwjrazA01m4UYCkOCnynY+3JT4GTCWuRMfiAI17fpqiP47aE/SqM26kHxVyb
SNpNcL9RvznloMOdIk1KrEgS9bs12Z+NuR3SerC2rW1HH1M2rxJE14rFGu8fntymco2bKCyCYANM
Vj3gaMCVkAoohS2bQPKYtaP/FICkfyu6INVrQ3F4v2LmGn3AeVQs+zmuo2/a72MHJ6hdfJg44QWE
LGrCO2PagFJChEIbY5iBtJrIpqa5AC/qK5oH2X6TzKtv3dodOFGGvfWUh3HrE4lQ+C9zq+o7CVXx
VGXaEVRaxZZcW6ZVE0JQleZSa+1O09YxwbZJNUjz8SA65KT7aZgagky5IRgfvGo4Ef4Q9JvYbzra
xqQa3ooeTfZKuBhs2V0NUqFY9aE96lTCzRVlvyJVcYmOqsTcQg/KuCEorDTLAxy8gdsGJxFxZKHh
ZUsL6vJaBcnyq/alKq4dEMNkg/thRGPRJY0zrnJ6wNCD1qYX3VJzXo4PBqaavFkLlxj4U8V/1yUk
M5FgSxAzsgAYHNbHuN2IsmSJ2hE/HbLmTtr+1sWOID5FRX5ZbEnTdclC+X7k+//Y078Czq7/vfzt
f+Zfi89l8vlH8Gn5iz+wJ6RsNmP10ullSaZERsffsSf5m09dB+0/C/pDxpLJ3/wBPkn+yF1Ecebv
mrllKv8DfHK83ygU9RgTJGHz/P0/0r+9m9hM2gvwzoJe88RgPVwwth8P6TOqrtpu52QdTmHkkVHi
lgP8lROa6SZxRsnKHEBpcxzSv5h1llnwh/FguTJ3BXpbMjaT5f6u2wCzPFwD5v01sXlFyMnbNF+V
24beNrLrCT3G4AbtsfNbMteKDl/yDz/RX8Be79SpHtencJZJC20qMerm+yj51tG1rt0U/YDn4fCc
09yxKRnR1b7SY/DEcTH/6lhojJD7zWKdtLWo9q02nV8gVe+AkeVzAML41L3xYXg83s3MvVmxh05U
xJLqKM+mncUfHbsbTl08Gr8K0H+HUizXclnYaOkmRNJ2rXf3vCYcde4NIj+yInSITg8nuOIsJKGr
xUrcbfpKjr8AKv78gPH1iCxbJk3EwO+bs/U4jC1SwwxyBUki4eOjzNDD90GxahPKfZoxMetroCfz
9e9/4L+6r1Qk8J1h4YFIlv/9h/FTl643WRxk13gRG/faHcnyxcRs0HpuRCQZ/f3V/vw0OyZwo7WU
Z1As8qdfcUpg8bImp+Utl2e9qDGdru1288iw2YuMOWqGtc+ZEn/xHv3FDWYF4c0Fp+aLvgfWaoZk
GBabppXRlec+HbNt1Atzk0fpl6IRwTFbnqu//7bLqvDzu2uDmVsAPeSP0pD6DqcYZ7NziTaBIiWD
7FWKiicVUv9Xl/nzT7igE6CGnssfoxD++ScsbU27bT1SySZZHsgGjTU+uW7+MjM3/Kq8XiwP/89f
itvHZaiEYu0lCODnq3mGyEplUUrZExnxgaAUlzQ5YXZ7gTQEZX5NawBzcwyGmXa2QYxh23LqmLzR
2KqqlOaqiAlH/cWD9ed7sNACPtIZXl4w+ncLdEZzDqZ81EtdrGwOsARhQNYF2XBJkvhXqPlfXQx+
BLU+O4LnvL/YPJFoMkY5a2I9yHOrzGSPTyPGYu0M9cs/fYaWzU0QT8TKQG/K/yHtzHIkR7Isu5VG
/TPBmUKgqz90Hk1VbTb/IczMzTnPgwi5m15Lb6wPI7NQ7h6FiGo0MpCIgLuZDhQK5b1377k84X6+
P112IKSJ5L5B4fS3ViJZQ3nFXPpv+oN/vjM9g13e9Q1O5DxtfvsC8aorDAw4IhtZDOcEMtB2kpL8
0YlScOE6fvipA2975EDHAPyvP+Of91vPYPnaeB/Y21Gy//oZu6IFEIr1fxlB4viAO4A705xcMIUu
err03JPfrv/Ngvnzvel5Jh1oj11hBhn/dtPUjNTdAiv0MjKZGmlTlj2z84rVX3+yP+06qOYFW4A/
b3sm//rrJ+uhwyQTn3hRNIZ2FTB3zgEy3UMa98FS2aJ6MLh5/yaC0pi76L/couytGAVJVONG5VXn
7/unPb0kdEKzBtUvBcYX/whQUuyyXFUL9B+T2GkZVrXtkIpMAiXoWVBj5obfiSYudq1ONMs+0T1E
ygh16f799Rfyx73xy3vjQhOpiB7dMpky/n6escrU7yivkK87VbkVpp7ARKeDhcIf1S4YJC85dqqI
rkEe+ssxmYo9qM6Q23hKv2LCAoaloxxgFCDU4+1fv7k/HgK/vTnmm5x45v41x57fvrhBxZNIrHxa
Mr8WL0035N8m0nPdNfVxfMMZq+nnONNYmJwTOQYaE2XpepxMb1FwQHxxPFnszN4bvJUfDuYB9Z+U
a7vpvXDVZo0aV9UE4W1BgKyr4PP1A+45H2vTgstIgASU5/Q7HUNdR8KbDqA7legw2RS5WS0rzeYA
aCMlbhEboDORrkLBkRuF2qFCTBIccXUmN5Up+HvmCH57TZs/O4Sj38dIrLm3Gj1BF1FFijfh9929
Amd5xTlfbMw8xnigQ0f89Ax4YLoEgrMUEDqQzvOdoC/SBnVFGE1vEuyjOJqhXc9RLAMnIsj7In1D
+aXuYt1S3fqvL8zvmxO7Oud44lsxwcAd/z0uUmWpinLE7kvtLkPzWiytbG2vSrf/m02BsfVvd6zN
zAJBr8dxn4kk2ZG/7YOJos3sN5FYmHbsRu/kj/oN1veRAZypk4yEYxYR1QBJbT3ptFfxCFjXIMad
F+jBQEBS19DgUCGgIlDhYA9JRr5O7bTJ0giGHzps4k0ACUmZ2EueacH9hGilXlnceNE6yqmIpyKn
CyZzNH5BMDUb2cXfJtJDcPJNNL9adKjrsgIxGlPyvjOS3ZWqTl6ZoQIXEkEqH2Jgs5heBPWu4NtE
+l6Zw6IdMXev3Lq+zVsiyhxgTYgy6BHUkymGExxXKHeidJtt0umBWnQiYu8P+8A6sB/ALyxsOssB
3bcJfksq9XUghXeTVeOcgUXRi9R0d9NHGq7nwKenuIVT7m6jaFQb+A2EBBq9Mb1YYbyv7Mqa3rno
BlhKBld4rFXWQgpiakjIlJTNRsvy4RHZAb7KCfV+W6XeokeUcjOGCg1Rx7sY1zTdNBddtNAOej6V
q8TJ2hswj+q+tr30AaoMqtq2BznuR3XrYUjFZA5bIVHbAMgqgrra2jaZAEagozT90VRGU3Krac4r
IyYwdfQoUCrGGIiWndVaPX541V91mBYoq4Zsj5Y6PhV14By0DmV+44tNQ7LTkS9fvytGuprYbpNt
LPrWWmrMqpo1siS7o/nvfEXB+E1LopFSksyn14YVdR9pDhgtptvQm2NZLjJpWG+dXhtMxsW0KLLg
2SFe8YrKms7+ZH43krBYg+wEISomzcAoMWI+8JvM1/F8Ikwfkf0c89xx7ivfkFCA+tDtFkNikQuP
+OkHvBPU1Ci8XaYsojfSuyyoPjFMQS1oxaJvTDluB5XTvLGnDMGnsAxooWkRboPQNDdVUuk3k97N
ItEd0JhhhQI7nj4bSQZl7zCoaIcYbB1w23svq7p1lvr1NvDzCe92pMqtXSaCzBiPu4ldq3XAzfAN
JlBr1q2mdQcD+F4OYTINgmUcN96jESaP4Gq68EDRkuGN1UnEyou43Zp+BfR86sbspVUdbtUydTJ2
jDDkMaLZKCqzsr/mE/kpmZL6CjjSdA57Vx0os8FkN/EbArViUSbNQ2BlwLToQ9Y96Dh9em4S5zmh
clzwrdLe04qZ4qDWkuf4Ap62sTAjWa1cDWh+VveGs54G3wEtgdN/mZedka1aq1AXJMNDQC5YCGkk
teJl6MhpHWeg/6dUwblAJ3iL6sh9EhFIHTSW1hJTMDJqx9h7fvhQ1V1966F1fo8GF3x4mZ2Srn30
Y+Dibm6yRJ33Sk3veCgyxGRFOnzjpAMtmgeb0oaPRtX2azJO3sx2sPdqMnGMDPm98sMLdIHiqNe2
9pIAtXCUJ5dpGL8Z0/emiJ9E6H+PpKEw2o6HUQ/PbFD05WAsel27rSejXvluXaxVa7+FoT8sM/CW
hoYUoXOqTVJMT5bXqWWuq2PoqnMRBhlP0vKJQDZrC3fuRz86q0qYb75TfehR/ARN01m4cFKXeV+L
JXPQd6I0ydJKq/GTsx0y3ulR6Km+QT5fLkyDOZdTVQWJKcyVSIk/VayvLAoWQ2Pc4xUQy4iH7gmg
xaIxqg6TvQJ0WSbhKnKNS2aPXJ0JpGOUhCeOnhnOZohrAIVNEtdGqLWdLRd9juTCwAfBK+jOAasZ
bXYh6W3mpQ1XRFvW2LbvCoNxO8mactFZ8MdkZ+20AqVgYSWPocTlj5+Qw4FTrxX3SB9nmJ+r8MG0
uH9EUV7IlCHThkxX1LRfIqIHzMkNeHZTm3ZLH9n5nnLogIDFnPp7lzndq8Oo6BBwj53scoLNUqQb
o4p56xCCd1o1XNIW4s0AeeyBjLQ5i6x40kmRmEh/XjOApsAICeMyHdhw1bTnJHGe2gEAYk2rbjKq
VSZ9ez2HUwwGSYJpcMCQjZ5XzVQuu19DcAGpYnkwuBwFMqGJI8Y8or3DQ/bkhbP6HzcQFyb3Hutp
0lZF2z8lHeNTRpgZZ68FHQr6uY68pYn4DEmLXLK/hieN4REjhegTDkW8GvDm7HAXQEtrECADiHDg
QqThOamqTzMiqSNKxcFnLL5QWfGDNGH84WUe/6A0hDSUBTps4jL6DoynODYZWBRBkuCD7QDenIKa
i2JGPicbHPL6rP3sehghaZjiPtO3nJi3NP1xyLvml4ndlVVHQwPiSXxGSiz2TTXeR4a9M+TwkBfV
qeur+6JVyatS9S0OY2epRUQSmpX4NMYsZAJLjsU0NCa9rDFZ09BPMXs06yDD8xR18d3Eznzf1MO9
jrli4UuA0hRI2qQuVo1nz6lsmvgUFgK7An6ea5JGh1pzIEkPNzOq2eT64Q7z1R3jgMdgQtnj0LHY
pXL4USIOWJTVeIpCg32jKE6D2TsLGYJytjX9h9tiXeOimNYxhszEMVUecRK6C4ABzB4zeRJtuK3z
kgmLOXj7oFU3cAuhtcGMNocJcMFzAuRCOA6esrcaGw7Ea9I57nQIIIA8APL6RfHkd/knVU20sJtW
okEzS9ClNP1YixMD9NAb7+oWtl3jT2ur99/YvJ1lFU/fggHQ8cIIeYBbbsIZRQtPRmzqZ1sBhzNR
UDhF/SNMNRoWw4888uqlhES8pIUBHZHpMBRKXADFAOiumToNTzBECsQlm8GPURqn20hES8se+Ttd
fJ+aJEYDfPrhm5CNiGnzgFIW3/VY6xZ0BfyN6LuFsAt09jZjjXawLgXn6aWUULCL+uRmAE4CE7Rj
7lfvoTSOQ+irC0L9foe6zViREipX8AaZKNeXoXLjc5ajiuir4K4s4XUDCdlmebrXs8fAC3eBHFfj
UK3t2jhCIDt7zJZ0AQ8S902/lAEydYLry1UXWGtg1d/Jufp0vXjPNAyAtzs9OjpoiHGyvb10QJ60
TLUWdU5LrjEzAtuiCrHw5G6rKN5qkhgEpzGvwmDV6Q+1A/1G1e0W591zQAUnk34JK/FqyOiQV3B2
7bQChm1/N7Ph0MblcdK1LWQ6CHM93DGAdJswHTeDJ650mJ/0PPieFPDYOmdNF2nN0Aboh/cgnfwy
tQ7Ahjx985ppVVvyqYSIFfU8bdvSWNuESm46s0k3lsiu9FKzjeqHkrBBCzmGlQGomNV0Rs8l8R1j
VRbEjSSJ5PCOe7SI2O+tQO6IAASEU1hbjKp41CTY4RpstqZVG0FvjVuON4Eh9EXvhLsAj3nKNP0e
1cydDQFw6SrtaJRdss70tINiaGUsKztalFl41GymeaUD8NcALo7vwfW/xXR+0FpjU+LR4KyUP17H
MTlOojilrhruhqL89EYHxrAEOlSSP7DkZP0i8vrqCVlc+olYBceMuYsEj/I5mcTU4p01BtoTiHPj
MRT+h4t9VsbeHg7dPSazRycAedbSLFSu/SP2BMxOvEpIK7xvAJOx8bvoSKRXG4vems6xMIulyUOB
4zYIS6W99x2MoQDo4dotxKMr8RVhtNtAmp22alLJAcTfYxqKhyjSPFoc9Y1Zzs0LVXmnm06znMrp
my21Q9Nh1o3cnlQ8y7s30uCH1wbBOg+rq5YSH4m2NqNZ6uFCJ0YtcdqNrxpmvRFwEfrnlxiE6bIt
XSxVPvbEevYYkWc7atGlrDKOXp3CAiza+odtZLccGx26ADde6G713OrEN6Ny+l5a8mZUPtwTMVpP
GgltxPh0DtPSkGQSOO+HQU6XznNAXJjhsHHCBLdbTaQs1r76Pcn7k5lVOLVyIkYhuq0sCiBQUxKQ
D23B9Myym44qHt464hyWRT6y7XE6If3WPEHFLiH1GG4BmKj8JL1DHTpi65ZeFF/qLoALjqd46HvM
eYm/rcqOh9DoQf6xZbo0mgpmqSDahrg+kHvm1BCS5garpCG+z0/y53pqSd9Q7Ggz+1qvvfWYa8Up
I/MEQZK5mnqGv7n2BZtFXHWgxGddgCcvvRqTa8xVVqWhrTNXhmdrqDdg+/cR3ipmRNobWhBz6WL5
AdrADSTAaxaZdk1EsRHt+BwO3XPpx2yQY7j3vGarjeRidj7kdgX4r2tvOAcy4hjqkzUFWFpGXI3o
q3mWceZJ8+i+973HEs330pmaKxLR17HwL35v7fpcN/YNSLmlJoTCdyDXSdg+2ZP2RIKlfqxFeZMi
vK+N8p6pe4wLLH4jvnJLgGwOh8Y+DVmpMJObh8YBrjCptairs9IbKhSKGZ7cm6gD9qCV2Gf7ZiuV
WtPS2GdTB88onP3sTmkaS1cU48nEhbKuBx/PcnAzyL1dDh5UWF0GoKzyOZTpOSeedBVmxloZ1Lcq
hWovjR+ktsy3LogkLCzu2su8CsuYwYyNUTjKjvu6HCwEZdAwylWdSOluNIyvBP0g2HiiduweINmB
2691Lc1XmqoiNpUkwUgItkif7pyM8zRBKET8gATzs3bnpEN0Rs2a3tBV1T/acmDvQyjPCbIGVHFn
kpJBYyvubI30Ddo/iJcc8ztNHecZuZzCzh3Ju85yw24rSWR+rkunvABG1AMgB7GWbWKnN69BpaGu
bYwhcPellQHbJVNVoD8ORb3SW9mvq954LIeoN06903mPLkLkK55tyNDheIFc8OiL8WbQ7P9QStmr
Wryz3WF8Gz+sZrpIryHfqzaTg0v4Co/+KEmyDb6B7g0te88Ka0k5ImCV4jcabiS19xuP1pbWUjsk
0TnQwkdlg7gveN9KZfcBdXQ29Vcz9G/0hAnvaiTPMd+5KMxi0IDL5GwqDe96CKrxw4mS9BIlFcQ6
zDgJoLlgSghSq+0PRFjeOjcDSFbMi9naS0n+bICVXtdYuyi4ecg0MjxMFlT4wlXlhWST49APL2nc
EkgAb+ix8cy3QlTPngfRzSCrYaXICo+Clh5JUaa7hKRpapGAmK4wmY6xjx4z8aIXVFPYbw0UU7uc
TWWRtc5zhmqdoE04bjl3LoukdBYpH85GlLbyso506iGpAajCG8CBOBkUo2EdkTcMoW6Vh8XOa3H7
WvV93FuXbipjVCdmcGTk/oHNr9yGmOweogr//KkHD/lOvRZ+ADMWV9Kn6o2KRXYfVlD9YY4sCQrV
wO5LeU/TEgikOETSna5YYDGdN+G4hefJxpYYVFhJlJz0InQeuNPf20aButXaC9FecBqFjyaSQG3t
qcw6urABw56HsWumPY9HpCQ8YB8J/AxP2TQlV8/rR7Iu/Bdws9pBGN41tJIXmwtyLO2iXBN2Pz1r
bs6K4AAH8r8V+lM2S/3IwYrWUKTzJ3+iqeCCHngwwpCP4EIamU2fe9XVmH8dV16rCci+EJ776QzO
8NxnIDKyzn6uDcRi2CizSxKCjyQTJjlnIhg4UjBZh7sxB2YrTKUeU22ZE/5cOQ4EcjhdkcFgv1Wf
ideeuSxM1WTzzrQ7WzVOdZOYB9+riI4Ut84mV35N/w2sASOTYt3UQFuGouv3oszyXQzJbldWzvBk
qTHAyO+7ryZhueDdbZzFDd40MQ4cE02VbKCW+Td6Smhr+16QQZgE6UNFYbElpOtT4DbEK4/6IYG0
u3C99KmKtFUKqXtdqwpZYs7RLY4sa5WVY5ts+b1u+RA2ek5un+k25w5rtyRPbNCfbCfgKWBWJOGg
1CdAqhjppLgQtGefyNHEuLmFb0TjTMO3EHX9dbQ4OmeOm+1B4xarztExr9SNGjaDXrW7sQLsDQWY
OLrKzLR9SfD7Hdi06hCH0O8WJYADGJgkbI1YKh88PXXORdKfCDPKV67lZG9ZF0dvRZsQ52S0uDNJ
KtPfkSQ2G5+O8desrGc6QBgLhui4eRdpTR3G7DxD2dW0xmc1d5epk/DElUHPiYR7gxRqZUYJC24k
AJM44pTY4gVSXNfakAEx0DQSRKNn7F245G+lDnreX/Q2C243Ng0dCo1ONfevdHBvdIn/PunD6NJa
nCKfkzWApOBgAC0q92j7ooLONP3cg9EZsf3VdXLg7uxmgKCbT0XzLeF3ylfLb9j0gdNY4YdvonM9
4c904z1rsA3XOqOE5xYi8jyJIO0Toie3zwJlczXTPDimLUdO9zAtet3Y1hB9nL2hPLek3HHD+EHP
bfcjzEP3WlPohzvvjxFCQ3pisucYOtqcHIp216NtFLds4DR3sH20npuga1O5K0HmvJRuhjK3IBNc
7tSgrASOpmKyTwPE05JDZCIbX0ZjPwdntaay1UE2oNvvLAD912zsk2Zj9bpFXNfg+mAHIpDSPb1G
ethNPuof2Hf0JQBzUX51ptbal3FwSSFOnNx2GI85ergiCldTm0aVfb2jFZ8PWCpdnQzLsIMPyCMK
3K83VBibrZg05nVCJ3XVoNKnzN5iUr+NtqILK+qP3PO2lim3vqzuFeSUVwBARJQYnxq8iLxsL00K
k7tpXXrBFdsJCaO7gbbybaLFuhJtZBy52m8Ib5+jof8SnT6tU09Ob20Wr+yZYTTOqlMSEhQoUYc+
w3qUVDidku5qTGi0zMV7RDZJ5VFSfmvgaMwhYhqjorA1NlTvJDIM1oRmufmOsHMHy+WbEXbuXekO
Oq4wYkGHsL7wI/YDbfL00SKy51k3qmTXO+pDdDbP6GjydjXH6vUA8RV4K1beQ8l7hVzrCS4x7cl1
25B4jK1i8P1sa+td6d5klglMu/7ARgBwZty29gCJoKhIa9tULpyIEzkGxUdoS3AfaRIP9qFuZY7j
OZtHrBtDmomEhRFTvNtOOuc3Rh0FQOlZlCHUhyQJ2Rh/t0i5R/sU1wnJ9XUlyLGIsP7jAJe16x2L
WCM1FeVukW9YMGhDrWFQ+tHLW8254DT03J1ZQuZf2xqygqCYnBRff6i7R1npVrnn8sbTzgDQMKGH
7njfnlezWaITYfKKgoNs5bLuzPTG0ViFj0TvZNYpVTpbAbHT/P/IBiTmNBIfeHfV6lgsiuDUwCbt
NpifoehHJB/q7C4iFIuySUuiLoxptB5SSzbGkTTrNiMOJJvkThC1VqGv/2ObGOBC5N8G163jq42b
Iz+nNaOcFQH2bUUOZhVCHfDdXNfOvluZ8Y7fHNCsaKLsaHQCiITV1JfQbiil8CGPB6fMeeTZaXth
DU/dphmsTkMdXYXyuffxaVuNAgjra1G7y2c2U5bRxrimetXs0I7Jec7zDGnKQLlatf6qkUwsQw6Y
d1NYxHvmbz98b3rhkUk1xUn7WDfWeJmt8ICS3WMxzKb+yHe3SBRmtQcYz4Iktm1ulhPoXSDBrdbY
S7gDnH0QjO8jKCmLZh64jzijqS1cAnl6khc3zMmD16CARza306JXAhwjuWklQiSq+aZJdrSeOUQO
TTeeiqYCW+HGrAWYTPUx8yyaPlHm+qCGR7Uz4XNTXfmEykxOQYxbCQx4xVrmiJ63Rfs4j1I2vc9D
WJHIxzK3RPFZa+m47hvnFJLJ96FCY7xphm/eBkjv8VYKcOKeNoX7SdcfehOBrebo8QZJhkvDBlIV
va42IMPLbzf4H8wDtBK9Pigqr63ZZ18ZiBpCNYL6wWywaC9pxNl8knGS1HnNN5+L9hAxMvmWAs9b
6Rl8og5eyDLzgJwtdGwME3FAFcfWkVbW1Oj2biLw8UDWBqZbStKrx7pb4qB8sYvJjJdMZ0nroVvA
sMzrwJSH9viUMlx9jmCY31LDgxxIA0caBH3laghuQdBXap2K8aoRZba1GuRwHjyrs2ga8nPKTlxS
v5cBbTuukz5mKRPJNiVizMc2INzU/5B91m2rQZYnsipb0HI6yUp0JimzHfLWonm3q6NnQw+sI7TB
jyY1Yf+PYu/FgTqNqnZxBVndnd951gFJEWgWrva7R8JlsDJqc1ynTTH3RhNrINILu8E6c+oAZwt2
tY9eAwGyJKW5hpye5qywVLrje+2liVwkgWZS3yfxFR6NeI3ssXsFrcxjwtJvGr/pbGEwvRATIyfO
FsV00JkW+6uRMdmd5BSyaQmc/247dXsrpqi9ag0RvCTkaIxQJLhfH+ngwmlIrgBQ7xCRkZaT9RbV
gHS6UdRrqxyLu9YO9V3jMftfCASVE1T5JN3miQ51BHEOiVA6zJoocAVJHyVUkY5ZNmPXqmJfFdid
IJ/RH44IgtJS8wgNwd0aMxtNRLkpl5LsB22FbxQGM5vOQ9/01mpEQLll/ugzw4sCk4hUk7rc0zJ9
CV4Kbout1+dQG5oPb0ysuyQdvnq98GvqoWlPuRIuvTLo4pWVa/q+yEu1hyhO7n3qO0cjpl0VwNXa
2rXEvNxBm7iBSZBvVVuZ/ioY6vE8m9Tvi5CAXL+pMhC6hbijSSNmGO9ucKYdNVq8afWeZDFd3SMB
0R5Ht+huDYMwDq1xuWHpo4bw9WRTZ7H10hoO1ZkeONaeCKECT4EqvfsgZuAvyoRMg2bwd1XSB7s+
8WjC4VNPhF4euFv3aRFNb4jnaGSHtBf1xG1uxBLBj+FET9XaJulDb0njVTrg1Z2UxNbBMiN6NeTZ
mcp/hopFC9XIc6ItHCMmVAQpAeq7CEIImVB52Jq7FADUNoB4d52qmQSRgwRhPOl/WWRVfc/T4itL
CmjQdd+/D4np3dWlXROT0SM49dqe12GMx2wbUxET8KWQ5pztlWSHETokVmiSPA0YxrW2I/tjwExC
lomnyDs2ZQ0SMK6W2LveWoJP1uhGnvI8/XRIimIfwYo7gtNyCp24Er+2OSkgDwxMjeNQ7QJvN8y8
22j5fLTRtAw7X0HACL24U0rFTcyOiu7pdhdHpWf3A4dm7OkxBtCWIkLrmUCC2vUPJTE8tJNGqmEM
HWN0bJs63vjDEB6RdXRcCLZDX/o8e3P6VNkwPUyEraxS9s81nD9jmckW5RQo4bC3Hz09+SAMXGwc
YYQrZoBrjl3GUwfqgm56csj98VvVGi2wOJCQ8OwYVFsyhlRljU+TqKSxIBgShWDeTvh+YyWigzbl
/kuQBzlNSaBM/ARRCit7yNtkJQJqgl7yEINEUmjHTKNiLgepPaq26g5mL8cj6aQ8zaI+3fl0zOiz
q/bS1oKmkYf1gclwdMRJWCwjdJl3IiP61KazPNpC39I3nGmmOKEKYSH08wd9mdR59RjruGpS9tN1
keUO1BD0RPZkJmtykL1VRX/lHBou7V49p+0XG+3SaD3/2BUND0AndO71wBtPE3mbT05AfZrTjXzV
XA1IiHYox143V0NSlica1Tg3m28gNMmn6x3/iIszPpiGA9G10dqnQNjGsal1cYK/WH9X2aAfYw1c
pGHM/hGLSHItJNgEM7JGrExWM1hgMnaTNC2WTocltBrRDPpiPi6WE/HBCnbOmMFQM00NJ5qdOt0V
RLV2J2ImEyE1/WOlVeIaIDBdZwb9LjOcFO7XMSvv8cW8g3gqTi1Q1HLTjkO586rSXcf2mEDBGrsP
v2Oon6GhXlDXsTND1HYVVdd5pJV9H5L9mjDACGscVbRzD9pAO3E+Lb4MVTmsg9qAQ6l7aks7xDh4
Em53FPAJiga9VSLpXm6wkrUHst9AdzXjKA5l2pG7zHHs28hOo3bc1f4DhuUsXCbw3FaR184g8l4j
fVZBhs/j2S2KOm2Xe8SVIkXgboudpnkJGk6XtDWE36wGfSBHg+6cDuZRsw8h7RJzafU1SNrQ1H9E
YvR3XcNxDAuNrT9VjtvepG1rTxh/zXMDtfowddMLYQT5WVFd3azEaQ45sKR7DexOtKhAYO1dr+4J
BnXMCfMjM7CVVRCa0elqPNO+z9bQxgNQD7Tqy32GGy4nDCc06FGHzWDDCyRCynWBgy4BpBWfo1VE
/do3p+Apwnb5w0oDIu+kxrNACKYJXaezbFp/SFjycaljRirj5NGsRof4j4Zm4yqeLVu+a7THDrPm
lg2N41rmkLo3i0GINAg9Y9N2k0cXYUK36dJFTkfiBrWIQuExl+x+7ogQbiYJiktdRZB8MCs1xrON
jIJzU+KGB1EUwZJi3LV2JvD+hV7lMdbGqGSsYavBKRfRUBHfZdh9+KV35Oukpocqq4rSg2kVxofV
yvpAdgT7g2NB7gosEmp8xnxhNhTnkri1FxPqG+YwwRCecXfqsI/JOCa90VN3lsL471Ua+K/InQtk
u/xuC7nvMBMuaj85l17/FrPIaRRCpcWzOmcnxCTT1Zi/qGmqCrMfIqviQlB2Ea7RnLHrcdDeGYGG
5cyM0cH0VlIvQ9DuWyPMazIhsDHzmeaUi0gT9mJwvU86dPGmqYtt6zgSKlbRnnE7kuCapToTKhwJ
KLDdhW4gaEkax99EY5PvTeqFpaXEp+8RFQ8rxN7mtdG9JBoEZb8MwnYFAqzZ9aZZcwOhfaDO1Raz
l/jK941sCPndEfojeFhAp8NmwnezSaORBvHERdKwt68mJhXa0den/HEoKTtXbi7h3hZacZ5sY7oK
v7LovI+hNh3YVxnDglmNODzR6mIEajPwWeQsPiKD4i7Zt2HB8Zw/09ctmzRz4px406xHlUItEu4G
17KalaMTQhyiJdnQ2dP6ZSHte8kkcYNjghmQZ6O5Us63wXIcQrs4BeHZg7hJcdW9TgVpUIZVkd1M
KQHNr9WqV6t3GFdWpe29Ng5puYglxvzcYcA9Sl3xPjjvBcy1KJXDHsOfNuhXvm0257Yk6bwvymkf
01v9W40l6uOfRLYoLBHmuLqONUtQ9orf1N5l2XfQyMp/qecn0YzkD+WwXjG9Fuh4bI4I7Flzwdl5
wX6UontnJu8x6+1aoiQ7nwJ4J4MAyyomafSs7Ibq6jN05DSWKKL6ps7qzVWVdZH2lXcjAxgAwbn8
p1z4/8nI91jm/PM/55/5RCfRxGHU/cFZ/8//+u9xprZf5d17/tX+/qt++c3t//rjj8OvcvXevf/y
H2vUB91467+a8f6rpcz5D9r7/Df/u3/4P77++C2PY/X17//2WfZFN/82dDnFz6Y9zvM/yXfn3/+v
n5s/wL//G9nhxde7BkDi//zv/k8/90+3H3quf7gW//ORg5s6ql5WwT/tfprh/gM7gAkwytX5F+8n
2BQofKoQYbB48CkYlolQ+F9+P0P/hw8XCqU9hhvh/X+4/SjVXIwksz4d2pzrYrxgBf+knyeWcRyM
ILmEuuaOS7ftCDVsKLm3AT+0rpTWPOlgorW/uTN+89r983Vn1T4NVdrbDPF+fV2csWU9VPElCte2
UZ4HgqCinIjYRp4YPnzZmblug5mBaaWvP12h6z/vvl9CKGa7w3/elH+8tIlvxjVnkyXwqd9emtsL
6XjdXAZM6UeyjephnfjUZh4b2JPmmi3JyIbJQHo0ZLvPlEU3WXfdOdDcanDQ/s3bMf/8dgDz+rwj
x7LYL2aHw09XQBpt6NpjdMGREpkIrFwT7WRG3hCW71mpBCVJbxcmPH5qzrJB2JvkBBMvDT9LK3oW
5GWwPg0ELX/9xn5Vh//xNdmYi1iwbLMzKe3X91X4qeaCF7ijmc+Uys5E0XBib/KnUXEIXEvYIfUx
NGsaB3/9wvMv/u362Pja59B5AwiVMSvkf/pCnFHYeVSGF51F8FE6ffmhSt9dBXBrDxxWjRfIH95V
8+vyWXdRE/71q89X/0+v7hmYIuB0kRLym+cr12eNduvfJWETPcccaz9MKtJN2Jnh31gw5lvrT6+E
Jh3PDJZfLAq/fk5MVGoWUtwFkaU/CRAQOyPvjb95kf/q4zjwrhmagG2kHvz1RbBvhmUYWHdhYCNp
tEP1pP4ve+exHLe2bdl/qT5OABsb2EA3E+loklYSpQ6ClIH3Hl9fA5ROXTHFR5Zedaoi6jZunBAl
wm+z1pxjBjpZ51Xbfnj7xr12OXgWLEvQ9tGVXN7z3x5b2gurjczkqjPs7r5q7OpKuXF1ePsgr12O
4zKt4m3EI6xO7lmXWIlgO3qF3nSq2C+G2UGXlbyNi3b6K0fjz/fftfge+U/G4NPvEookbMsouZL1
3G164qPrdUYg1fjO+/babcMjhHsbniDXdPKZte4wqZaUDuUm831MA/uioSX23nD7yphnMXIshD3s
46Zz4vaJW6fu5yy6Mjp0HthbUlSMlar6fCudLLzPzay9g1Fh6V4+toKxN3YyqOOlIHy872FXvnNC
r1y1JU2+r4WStrD/Xr4sMFELK0udY8N2+iAIKNmHAZCbt1+W5aJOPjDGVRTztCGxpMoT31uZpQzd
lXEUgl4L28ZuCRv4FKaUnN36HZrdKxdkYz0lLwYwpMLC+PKC1BKk5FrjkehuZECdP1GkCKz35orl
t5xckb0kqHM5NmA54+T1J2IbcGMqju6E4yrDmb9ES4Yeb1exriTml8oXciMKoNuwaGLrwbJnqHiU
cC9GzHiHVjnTx76K2TjFQU9JRa9hA6GlubXoYrwz9Cwnc3qySvBG07XWbZYqL2+J7NA8CSFIMa+1
q7noyyc7wO9RT2A9sonarD5Qq3z7kb8ydzBx/OeYJ4NQG+pjF7fyGAvOaV22Gtu6PqQ9M4BFD83S
9nGVoO9bgwomV7SxtZu3T+C190CZ7EZ0QwF2eEag/TYKEkXpElQvjsonq7hHckRWQhi987KdGJOf
xyY+G9x4kEVgFdjLWfx2FHSgVAVb/ciiwjQ33ViIzotH3fpgTAZpL3rZEsGQmZnTr1E8Osh9kXBt
ZKyDvc7QiBIcp2X0Jd++duOVDw6Kp4HHFJc9y9aTj2A2xIJ0lEfeYcfz6yKEsRWlT0VI+gTc5egj
atbcM5oGtTqT+Pgw5lDCwqiP+C/Xve6llu9QZjmrvLPmizRrh3dG2xMC588757Ke0ZkP+Yyckxek
BxA+NK5+7KKY0lNYiIVw3SMs6BuyP60xoo7fFJ/tfCzOkQ5En4AEo7uJUGSjQmItv7GDWhxG3Itn
QPPK+7dv4WuvD1gQdvssjJft48sHa5doD9guHLXaolqABohmstO9Qy585TEpgaFbObhS2UCcjCIB
dJgoCfpjVhog66pWhh8ySvOraPZbuc3jMXtn1jZemX6UhWd9WdfpjjjdB5dzPxjSaI6j3rU0WBMB
XSuWX2pwPdcDYFZ3hUxi/DKorOjBRtHHk5be3/kz1vR3XtJX7jAfJuFzOL/hqZyCCiisFyYAnyNN
QhIGo+6HLsb0naXDiSv5+S1TSGRY1EGZYA+5LGN++z7bHMgOaIJjVkMaGpyYvNC6qXe+H7IIq2Z1
kDi8vLoAAI7hrEQhH/hkxXaT22rreWrpuda1/s5TeGXy4KTY8VmU8hej/cuTqtta1YQkHQcIZOtM
GJ/Lufs+ID30C3dtz/OuQZPy9ut8YoH+eSMY7kwmRFdnO3FyzKR07MYqyqO5GH+1sq6IwSVVWBpu
uyqkwX1A2ttN4mJMZ6CIjJtmd4NEdtNS6g2WNcjbJ/Ta02fLt3z9jsXq43SEMqGcuW1+dOegPvCi
5547Weqdq/7zIC78HOah5xUBbs+XN1rLg3qoi4oOOa2sSI+aeyPE1vW3VwLsFRi1yzjhkGNovjxI
gZ8mq6zhmHWy/moOdnKGPqN850r+XG5zEEeCsyZXDzjoyUiRE3amofg7tvog7sp2bg8+HUVq7r0F
AvDtC3pl9mCXgmGKigexjOoUUzDZejxgJDmqdNnSSkcGN+FoRR/NZhyhYY5Q/0QZmx8AXnQHgt+i
czssy89Wx9aXgmMl1wQIuGR7t2NT4TOYkoQiJORN750TXbaAvy9suN9QFDDfUTJhsP5jCLEsfzJ9
ccT0maeQOPFKoJyV8RVYoyhfO0iSsjXAAox3NsxA/r+dpn3QUPj+y5dgORN2DspFSwf1l+DDF+NM
Yo4p4vzpaCcKdt6SsDwvwbpvX+/p68xBHANmjgElCMjLKQ56cpxgCUQ8Djk3mmzp+EpOefwOgfaP
KeL5KMsumOWMzabgZEdADYqINbc62lktUTiAgTmL6FluoyZC8j/ZalcP4U2dk1cMyE/73roVpMDW
1j+/fbV/jN0nJ3IKX49UENiCTKVINg02ASO/rsTQXev6cFlp0t5UAVEshRHgPc7dM7oD+WZyRmOP
3kmk60KgbXnnKS+XfvK+Ochf/r017skgOk5zFNd+fZwHDUMhg+w3P23SG4TySJYSWi+tIa1NkoS4
JMrqb0ez5X4Iy6CAjVaGcvbJkqTL8XNHVnNUGX5rBz3XOmqwEb5911+7xGWIgf5Fy5rozZcvsj9L
XJxzdQymcsaeKvMdszf0XLKPyXEKH+hplLuxHLNdE0b6Owd/9ZGbBuUEiqoUFk6ZC6mWx7PbVsdF
D02HahDiImum+Y5MK+JoImVdaLWGd0y4IGnXNPtyOCKRGXy3+hy5jh0O+MVNozDcdz69V8/MMiy+
bzbKiuXKy/sChxiYcIqBC8X++dxnLOvRA5I8D6HrgcHOWNlsRA5uLommy0ln6qsk2zh+fFskosP7
W1aPbz+p5z3m6dvImgYW9cLO4X8vT6ntIW7a6IbaftI0TxRh89kAsOysTbrLJv66qN0X1dRg9aVa
FOFGbXPDkyTQ3BnQRqFvlREZmjPJcdYK/0S3i6MJJywaGQNlbFb9itelDUFz4Prnqb0o+L4yXjuM
14yUjJEsf06GFmYT8nWK7NirPECJkkgQmo4+O4YXDcpVqzRpNYod2IKqNbYG7aobBiBdgqVdv3v7
7r02li47N8SWFl2h0wm1JjuEeKbyaGgVhL2y04cd6Ouuf++9WYaE04e0NJygAcIAY0h9+ZBAXJP4
Fy2XvFhZnSqrn5KCGKZNUI3agawYEx6p3WHWX6JfMw8qMRSPVBUCT3Py10VVxhCwQGwNxcKa++N0
nLYOxOy4lw0N9Ysgl8ToGWH4JZrL4e6vbzA0dlO3KKmyiTodvVXok7yYapfFpIjTzTJ7MyaVdvH2
QZa7d3J3qUFCkJIMiRTUTtZeihW632EYL+tuoYqMnZdTTL5JkhKZisuiYP/28f4cHRHcu7SBWIwJ
Fq4nx8tJi8hYbFw2kWhgn5Qt8d/5gFt7cDoJTQ6hgDynOFnhNTCG6RsOX9jnb58D483pVbMyow/l
8i2Br6J38vKdYjcV0p0loi2UM732oa+CjRlrLcrO2X2wzHb4gD+R/kSYsAT7KmU/oJ8nZay5Hilo
AcrApWRdxpmP1JYghhwIhB+63SFzgznZCaOYtU+61qj5bKpS/UzrzIYI+67lpna1RbZgiqgEl7zd
jkdjLpO7Kraqr7QJZLu2dCODF0OLlebvnMsMiYEW9hsrU9pTR8T4TU/2OX1yZsivMBuDYzGM01cE
HYHcYABAZTlEqQLPbhH7EWTJ2Fy2dj8O2wrdztepNVPMpJRI8TqYWXfbSKP2127KPgNfgPA7EggD
pLmzEMk3lQv8SUNvaLcVooocX0GDJkNnKQN7r0Cwl5tT4pFUCqu7SBJCZ1Vvml8MMxDlqtcsGl/B
PDtXDKhFtebgIlkXup53Z2NMGsjKHc1u34KWqzHVxdh66Prb5BGvRsNt8JEgqS83A8Z/XEwtuPDo
a5voYMCbgNnDC2vJPMLGc8q3ZuIAqCrcmqxlsENYlWMoyAnID2yRZCbnzMO4cjWzc/a1hMmH997G
ETS5S9ax32ku7WjkyTv00/x1V9Zttyfmy/iRx5GOJt8cEFX2c5LPq9YPgOEh9x4ZkkrkSyvfqecj
yvYE521rg4Fpi0WfUpOFzQNMUjxcvsGn+aGNh5QSl5TJveitGhYoWmGs+bi5Us8f2H4u1m3wEmYb
QApGV1T73uwGyA0zk+kS6r+4sYdUGEfZjIrBz0c1ts4g5CCSbLoOTQcP93MCR8MBxBuSq6yFUN7X
sWhpSxLgGTYrbKzGd1yFAdsgbfyyGDvns1wHlrEj76z+WthJMx+raMozcnxVC/sxaIu7Ng2KxkON
FkuE5TGJoTYRhNdk2ye3wVzxBiHwRZHYIdIHFeyOePYLmPF4MvqSt9pFMq6vzcYBkTNYZkzG9JQb
AbVfE+J3CJwBDdwItmvVDcaEis/1sxq+kiZNPLtd3Hkl1I9H2YYtmbdmru4KexrvzUnY2VZGcdhv
6YONyORARd7rY+MwG+oJIkv2rj0M7aG/MQr6dauO6T6DxeSKb3YylgY6eFdsCFnrz+FRljszLfhK
h77ZF0ACzYNv8WvWlQsvm1Cu+AMATgMNa1eH91GVGxcoibXzyg6g0KjGQAGYOWWHl1LL2/u2cyNC
qP0mJ5gyYmjDMdh+bHUnN9diDN10080DhIUZZWnglbIffyGy/kr0cFV+z+/a+vv39vKx/H9BsGAz
LP/XYOLLx66OvkbFC63C8k9+ahVs8x9yOdhQmvQKlaEvzOKfUgXL/gcYMFXDZ26i1G22Ab/IxBp6
hKWVQ1CVu+xFnzuZv6QKmtCJ06InyKzBJuRZ/PCvWuPX0g2hx3+9lHu5rnEoQ5BHRYKIYBVBR+F0
KTcTPZsv4i6sUso40yo1frCruA69JZx1PbdDt20alO0x/U3kM8UcPw76oH4AD5kOv924X+f2+7Ly
ZTnt+VTowCxXBZUZuuLJOjh3p0ZzVATdpAhwHAt79pQWdWglUwUmVIbtDaHe/lfEZPM7y7uXMzFd
JuQkrB3ZbrANBrl6sh6wq0AbGhMEGH6Tj05r4GrNx+/xCI8rqP6uYPp8MBardJAXYO/SPHw57SME
si0tcShcahIAR9g9mqWW/NW6+N+DsNHEX8c75pwcJGQfFaSWVnqw+YyDVsS9NyvTvHv7kYllu/Sf
hRuHWWB3PKploynpC57sBOyQ/WfGMOK17lVQ3i1ga7e6CeV2Dj5WtrHywce7neFZgBhQy+3jADAd
MYAJE1FD5DtyRa8zDW92AEN37jm3ZZUS4WyMWKDnp0JPztr5yifY4u0Tf26en5y4w/pZLMtotAmC
r+/3gnJhu7WGP61DRVpo7rqr2NRsEyJqP/lOQkiHD9lTR8GoP5pU6C5HrXCR//mJuSIXyyf/Jc5i
z9DqGfDiRJj3uszc8VNk9iXm3jh3HkiJ8G/wKQLBE37N8gk5asT+aDJv2sbhl9VhtBo60rnWNS5F
+AhG0x57WIakM3RzKlZCNAL9KI5Ateo7eBwHt6mZaU1SYay1m0Xaxzw2PxLVUgV7s8b/vDLaThkb
C1Y+BL+SdseKgJd2fOdrebnnWh66ycYDQYeh0xpES3Vy74BvakkfdPhbmuRS0/1uU0ds+95+RH98
kwgFqF/Sb2M8oJJx8ga30dhkRmu03qC3oMHaWmCy9nH3jr2+hV2Xr98+3p+vsmnzUZoGrUa0A6dN
HMhrpQXjBa6/chB0drmJm7giUaXEZl3xwnoY6p2/v0g4pnRzBZVagKsnWwDSQpUktrv1iCu4buqS
9Es0mavBdK/zCe3x25f4svr8/OCoMCAlAU5pMPUst/y3LkrQIA2vO6djccwioM6J5dDH4Vun+c7m
7SOd1Fk4FCpNiiwW47hk4rNPn56BCXBg8POIpMq/QPQW5IY7Jcvhqoice6cvyZmo7cDDoppkWM9U
ts0jaKfYAwVch6m3rqLGZOH0fGJ/tQT53xNV/r+2UGHy/u0Z/aGsvEPu9lh29e8Lled/8itCQZf/
EBUAJdVml09viXfj50IFywLJnoaF4sCCb8ta4X8tVIx/2I3xl1G2E3AADJSR4l9J5T+U/5CK0Bui
EIg4wPib/E7zpJrNaSmT3TLtNigIgPWfG/i/vbpZEhFhDjVx52TXU6I+IgImzjucdmWvbQpy5hfV
hXZBFxq660QCMAyHD0JHUD9X4begtvd2kf7INeygI2nY0EgEI4m9JTK3xO+SXhQKUyJ7F6w26OHZ
YuZO3Xh0CLAvZGt05msnQM1dqBTEEQ1H7EWbwWqkN0YuNCnN2rO7ga1kH4mEj6jdBedBovdI6Gld
UCaDlKD4Haa8iVO1FYokAI6Kc+U69bXNbLWXJJ+sG8daV1a2cak8Ina9rmm3bO20uMtdDHo+Y65k
CsLreB2OaqsxD6gm/cIUvU8yddCX6OPA7y/t6amtMooJOAww/wfmbau1XhSX16Pgr7FRK0JrP8pb
Vlo91i7/Xk/MfMfuN11pvUwPcAMOLE4hs2n5Nd6MGE164O4svZDbOCzcXdMxOT8lXApZ4xd6QoiL
eUtEztrObPJ8bvUkuzSUtpea3FucRpDqx2qud7bEqsXfbnFdAkHH3r9jRXZmGNMdUWZkOLv4QP3m
YUBnB11tviOBZ21V7WVI2U2LKxqt3FAmgo0TixVlxmYFb1LnYXBG1mB8ZIW5jvTbtLvNsd7wQENn
AKQB1zU4Ww4M6XJnY0ARVnmbtoWn5m9V2H8hM46Ksy+YXa19Qv4g38O2dZuHmq0nqTV3GhOOQb76
qNLN8la0Bk+61YnPxLecJRZu4tBe5XF/WXX5F5rxWMFFdhYX4lDwrk1Vyxbb3VqTvU4qUmNA5BQK
Do6TbLomxr3IkqDVPz6/N6nkt/F3FMi+qdDOqsi6yS3ouAbebWLLun2bWDur5iy52jjXP7a1ew+a
aJf4ONOFuUsjeweuZzOJ/jJXw7lTfAIYtHP9+qxHRrPkwTvqkEXhTqv8c7ySOtNBtYsnkpMLzIr1
kpZXUE7I7/o4WFlZsBnq8jK00w3Ni2/AilzazdpmMOJvpbC3SXdLdLc3F+E5eDSxrmvnEMuKVOlI
YppThQdNY1hPgzt7XVLxOsXqS4aP9XbJ1TzYbnYBpFPdzXmlLnJ+5taBvUqmQp1ndpgvXThw8kUX
bpcosW0N7H3tghsF5yhNr+kqApbs8HMJIdErCXhfPf+wxqjlRXlyHcok3OmgmbeVKplfZzbnPIqJ
YK+yewhG93vbgwPolbzO+XBWjTE2m5gIqNsWMMdmOaFJt/1DYS9vQWbn2I7yHzbQ81WGFP1cc/l2
TdoYnsI7vI4tC+uctNNzh1rHTmZudGizvNjbxBFuQ1NoO5A0MNJbBXhp9D0H9fbejCPrOqCdchc5
OYUXy/ac0d2WrEESZ97pJeLkOoKlVXyx3eY8MxOKlv5DCQZSFeosHd2NAruNx+lcIx3rt8nilc3Z
6wMwzSRDLhM7I/rLtYMWsQeAoFAQuM4379xSp8AF9KSgNDruyG1IbtOJDEoNIA4unveO/nLN+XP8
X8yXJi0z1N3LJPT70sXM7F6lXYIpyMW145ZnJUUUyIbONsRS7RewYMIdC4bNMrqOjdqGAIn29Yzj
RysLuihjdWayRV9jqyPyTk9+JCDqPZrn9323IRzxXtkJzptZHaNO7pbfEiNl0rN7zU/PrGC4scfo
odTFCrEXyDufKteUbpZpSM/BkcH6vFN6sc2DiTorw0OKOBArTxrgzZL2wWJe0nr7MUubC0WRSfLx
Lh/O3KoDpadzoizP/X7a6G7oRZG9b2DVO134dVAf0JwF1C+dtDgkAITi8ZZ3jGYDnMi6ewpMCSwE
6HCXAUK01yl7GsgBKwUCPDKMFTCcHSCgj+VQ3LlO8sOK5ZFGzBG30NEM1IULPcWtMTm6c697VQQv
JtOcFXxuQHP7FpdgLMYPDFuHvnLcxR4T+j9KG3wRw7UWZZvAYiym3jSkT1NW3i0XZDGxKnlWozBY
kTx00Tb5Z1Xke4vIyNk6iqY+K82bt1+Rl9uFny/Iot5DxsmXwZvy8gVpsJyCFJmKXdzBaOkZtV1U
SZAEXKBExtPbB3tebvxn+/jzaCgSESJJWkJ/iNopPLMjm51iZxcK6VvDqJcY65CGOpVwvsGy21UV
2DWpb4jORUq6Hf33rvj5kv48CQfBBEKCP6MaXCrtuRPZxW7oshXRqdAb65Ve+awqdvyAYQj8Gw90
mc6q8WOfpmtQOptUw/jc2sNTCRiutJgsFuYM1kRY46tIAcHiz0jk2w1ls7El6EvKsRE+XNjsR9+Z
r8MGEhkLhKq1INgMxaMwH/qR4j3pTrbmeKLHRhaZ9744Q3a3NsZL2Rb7OPwm5ZMb6de6NexUKjyy
qd4R4pnLfun0liwac9arbDp4FV6+BTm7nhDya7HrNGNVGPrBDHRolbREJ9y4ab2ZzWAbpOdN+ImK
9lZS4xLztTKnBXMMo+J8tH0WYzmVW7lXVXbRkP3Mqw1/M2CgG7612nBrXs9GeC5H/YgO73Zq+3eK
E8+a1j+vYlk6L31hU56IqgaX8Ul2jLXdmEP4Ki5GmEdCZp+10MY83u9zs38yBuc8te4HCy6kre31
mjVsKx5R+jAKxGO6K0KxLxsFs6M9jj1rTqPHAqkul7VnPnReEwbvyfRelvB+fhaujRqOepBpYMB6
efupYwEAsaBmF535NGnhuQVAJ4Y8LwwqQ3jQUwBWUP0muQ9d3TOG9qqqSuytQH6GHLZ+Oj8PbiXE
IUC4wTvTyHNE1B83lv0DMwn9a7KmT84vrUybtnSxG6OCxSN7fQSyAC/LL3he16VKLkwjZwxWxxy4
Ob7QXcAEYrD07iLG89k8uoP5wW70bdldx3QKjea2Qx8gRccyrLrRZn9h3nw0MrlLwGIwmR3soKcK
U+9CRbyw2XlFYd4g3YSz4XsEtH0FGb+3wm//jQEKaSLlTMmMTajRyytN7ZlaVZYWOys2b5bVmIBm
IHwAlvo201OoTva+j4bLZUaZJrFHvnf3zim8NiJjxEDtxjYdbcPJW2yVJQ5Bg1MogZCVunNgNF3X
49OyygY4cW406YatyDfoSJ7ZkfU6Fg+UrradzH4sq2w7SN+rSixX/fL5Y7/SUUQpOr9UQk7uyizI
J/Jn3k9Lv5hVdYt28lrV9laWxbUqom8VhbdV0qKYU5tEvhetsyyR/jg6T8OkcEbl7NTQM1TC10gG
5u1j4am0z0XzwcKZQkMVkIe8YZ/qiHo/cy4UpM+1wX5HEvYsdn7rBE5Gx0oEI4ZnJoxkBqabNVBZ
rB3R0IzmT1Joz6uZfOGxFKzo4+aQkPRci8+ZzfZrnhZSl5fbVzPfM5/Mrq6/LqN+YGZAiDrPSXDA
lJD823A9Nero19mmYL0EOcrrBwsoZuT+N4o5/ycm2v8b/bFLB+atdhOYjO9fi+b3Ms5z1+Zfb+w/
vOAoctBsoHhfypn/1nE0Q/1DICR9DtSg+BCf42l+dZxM659FYYuYeVndm4vA9lcdh3aTYqSkiUV9
R1A1/CtzLKaaF9+ARYuFBo9OUhdeG0Xe9ckyzaGFrOVT8IjQQ5vPsykR2bGUMVm7lMqr6hBEeSyj
FYg87HXtaDKUrxg/3Eaj/OuQ0ALBPBK5ra87M8i76Zrsw7r0LxKqnZW71mtgEyupZ/UPcFpEYmBF
D5z2HgiGBiyLnUAh/YNtCGiT+Dly1cmVXTVu9YkyZJGa0vMNKxxrr4IfmaDLLbSlfUsXhXq3cy+1
oJD9KnRDvc0vXTmKtt92kL27uxpbZ3o9YWizHswlcnxTFqPJpwwdCv4EDj/3McrcLD6TVgjCP6XB
Zm/cDPbPOlFBAgE3w0h4FogG0NTYtzp6r0nWP/xQQ+neSdHXd5ZZu+UtHCu9vSrtLP2sYfdXBzWw
pN7rGSsfiqx2AFx66Ko1zReIvuxWY7VSgUPpy5p9JKf+UMOKabWq8awmr7aOlk5gJzt2odsc00Fx
pfoCYWTSl7HaunJKNKAd2Fxuiphk7LXTV52N6KG1yh1lOWvfYAtx162sWsgQBKIAnkgTDfisYyUP
jZNMl+gX9GA9tPXI3sFvuq8y6JL8WPpI2uAwNcG91kDnZKlq+l+pSML+NMeoHD6UgMpc8uuDeGqS
TaQ7c/SY6aEpz8yM6J3vFWS0+MGlJVhfqTJgX6z3/CZqKgXV7bBHBnKWwde9Ye3BZlE6DHXwOqln
tDgG2lXMFHqrFYQfbqTRS4EwoRX+JppzAL1lEI4Jy2EbyHtUoYBYzaZjfbHyKL9j+AxMj+ZLf9/y
qYFaiIHkwb8J1LUS/ihXzATNhJQ1Ic2CH1E3DIpC/OgFRYE1pcGeEO8iilazIthwnYR6fVUrWG0B
EV8uxh4qWrMLUT8tBmt4svM0RKWYmDWpAxVhiLs8mpwtSP/UPWtFxdI/0ZEzbWjXpvNlmzsaq12d
T5q9L7wlXEE4kI94j8tk25PS9QGxHBUdlZHZmVlkvqxAi0XBlUIUFXhEGBON0Ja28SV1uop0G92Y
f+h96Zg7vZF8NnqlmfYlia5Ceksh7DaDVOQchkGzIGCmguetg20LKPlF9TZKo5haTFikt6kanvUi
GhUEMKggcfBjzfNqtJWPDqZFbgbcEkLTymraut5BvncqwsZLpe1Sf0GKsfCZcq/zS+NzVOslPKm0
cOW8FpZfmQeaZCrzAEf3PELh+mPjdV0X+xt9wD8G8zEloIMHVMErLciP3mJIHT5U5HZkO43clhsq
CqXmOfNYVRRjS3CtsrOzeBUqO8fuBd86WqVZql2k0O0nUrIqwjaqJIK14k4Ccn8noo5KAzEoI+0O
Zdwz9AZ3Mu8UCVhOVzsb4aOxuUePg14RjtGQHiNNh2cPvw8U/zyghlsLkjGbbbwgYh7qZg6tdTES
QL+LZrrH3jxmxiP3ehiux8KmqgymZkQUIjTtjqC7fs+Fa5suz51HAyhIeZAk1pP27qMHhScmE7WG
713mmyAScDL7nKRk+pF5RPQmgM6ZJlQz5vU+Gou+2UaqNdKtaJ9hgSVQBhDwGcGhXwTxHedEXUrz
WpRDA97ImDJrJceW5iPSyOhxri3rJqO0BmWQnZjaQcAh7kbGQfVDNVLse0b88lOG1CbcOHDYnV1U
oRG4MFMqiBh5CDbZdZ1wHybfL+5lAFnxSJRlOV5IZczzxlY9OH+FFw/AWoKjfkOih+viU4SaTCqM
3U3hcehLKS7jVFOTtiKUWHzsSqUeHdkk3adGg9K/Jca7KgFvhklyZ/mjS8qPppvRfljERQeaBYCC
wVRphPOMhX6XKBOJkZXDOD8LZavrWwRe4qkPTSrXhIeqYgNDIDGv9CwcjI2ulU3h1eaC25KQ+AVD
1DwLj+b5NAFVjlrze+4UYYF3KUxdjdy1cXLLcWUFrkOOik4O+nQdxhIo3NqHf0Niuj1HfsdXOqPN
pF9MFkknFqqX1p85aCbYowKwjwiFS+xWXVhk/dRPIDB9QqGoBNewGae0Hsx1kSYmEHB7HIDcNg3x
W3ZS6B8a8Cogsyerj+m7ulrmM7z0ij3kVY00D3vfQL4IgPSq1b0hln24jyfyOMFzM7jjaSHj4LrH
mTJR7pyYKz1Z9x3l5NQQ8JdZpcQ9ag8zEbeZTfYJBbFhTjaA2w3DC7TRmo9xExrITuPImFaTgmvE
zpK5bU2HWtxIlOTDuErQuwUHHaCOsbOMUCSrdIob64JtSYjqIAic5CEp6BjHKwIMox6WqFugC4VT
BaQVNViche33KCC+6rxJUMuoTeETiZtvfUuDH+PMWT46q4AvDK9lH0FCgy44ifxjnMYjYQjZjIJP
0jkwk/KQxjAZaSP5oC7Hjdu24XSZj77yN1YYZv25JFDOOWu0iRAniTiDBzeHEDGntcrGbtxIZjxY
nAwQjtxAORFoOwtAuR3yRlfv8nSlTGO0utXY5aipJ6GNRMAlXarPB17dgLFJTK4K4fSamv2FGs3U
XPaGXnZX+E0Gu1qZWuTXn0phltZFa6DLuRRdrdnnoRa3yTVh4JTV3WpQit5GTaDVdQnpbLqvfPDw
n9si0edkpdUVYYOskaboMImA7i1DeVbXt5avbNDkisDiL1Um6+g8bQYNq6xF2NNn37WKapOFjrpf
nFiX3Dg1I0yR+VOJxxvH0VyNcf+Fxlrqkq1ClMa5Wya2PItYGST3E6qJ/jHp2+ypylu45GnRp/3F
aPMZH8hTH6JN7tpyuCbcql96HOxPKbMXeXg+USjNznyN8JO9QjzZPmR6w5VKPQrqT2MWW3d11uWf
bVqZ4gNIdzyGuTPVclfOehntg8QiUAoZe18xpIiU1K5+qLuD4YCOvE9TZulbWiZWpq0GsFX13pEh
UwGcA9IeaSoMt6HOoP9zR/v/29n/g6bx2xshdHftYx49vtgJLf/o105I/oPtF3U1TAvaBai7XuyE
FkoC3WSs/+xBFq3Hr52QUP+YBsUrClg0wRGi8aN/W9ryH6RU/PG/qCDxNy3tlw0NjJzo3F32VBb1
MvYbp752NNdu0XfRl8hBwpuq0V91I4qj3+7JK12bpZ71nw3/r4PguKCtvOwKTwuJyPVVoI/BF1aV
4T4nymPVRBppl1R+3ymtvXo5LtoBk12nA2iGM/mtPx9Ys5u6k/sZF2VSrozB7W/biciJd0qjfx6G
nasJe8Vmd8uTOzlMN4D2w/b3MJBpSWldz7r70Up1+c59W3ahL+8bh2FswKKJH4dK8surAcJMJGZl
PoDxY9KwfPNT4MSU9jpheG6otbRmpwoWY5oezCl9j9fzsoq6PDWEGTiqMScsL+IfJkTewq6W+oOZ
USI0jYwejKZPJhMmO0M7yYTXpYFx3lpWcvv2+/LadS/FUWQWfDZ8My+vu4gKTdTG/EClCHTTmElY
pJjiZmiendD0fWvmUng201m6Jd+lZaZEd16+8y79+dYCZcLjbCB8XfRfJ2dhL7zcuRQPBHnIDaWw
+6rUgnWSELPx9uX+eSBKjpRIaBrxQpmnkc2DpoWTCs0H4pNoVXeo3ftkCtbuSOLn20eiynL6StmM
QfzxYsS1EWWeKL1yW9N4acPjPJk0iCYZha2H04WPxSnK7C6qB6KX6jBx5VpMvX9GWOdELJydOQQf
TTZ+uNjuQfc27RBShiv8+IlFBYh0VFTmYza0MdIPo60JiMqr3PfseUyKDV3tHm0+KdOEEuNAID+Q
/pR9bla5Tg6V3y880Jn1zwq0r/GVCpAcNzFpwu5K+rGJHMJAcU8+Y9BT5atMtmBw5s2FbmvMl441
dxfRPBPRCyzeibZD1cE6zVC9Xjaa6+c3DoLaT6adzGqdgo8s9mBSgDMTS9+7q8Qw+6uysruKLdhA
r3C23YR3Ha3RnU0HD3uykG25KVn4t2ugvgkFnjQrvtH8ia1Nqsdpf/ClqO8nnDHuyi5rLcV8lmlq
X0ZBcyj9MtTXs2YX47oi98SmAFIwleObWfY6/oQUwhqn/p4sj9k8/5/sncly3Up2rl+lwmOjAn0z
NHbPnhIpUZog1AJItJlItG/jZ7kvdj/olG1ySybjzB2aVZwiNoDMxFr/+pul9pE6QDUaPmfEDH5X
Zu1hL69yuwA6seDpfbFUaKZfe98nennwDAibvZ+QuzIpSkBMKieDB3ugE8nkBcpOJzPfo1LAj2qL
rNAxiK7yO8wK8T2vO9Ifk4A6qrhLvLxQa5SDUZZRGcBD0Zr4rLlt1dDGbosduXGDKNpQ6lO7mo86
9/bitmF1NMm3694JU1n0AXS2RuK/H0E+9IRdtVTzRjs9Tq+XFa2INPeWKwYbbmjhZa2Hi4nzF55F
SOCisSEtYZJmhGNBr7EQNgQ5L3/NHV4BMcP6Cx/ziayDJDsMDhhA7gY9QFopG+Qap4GxMCBbD31d
P5R/wW/OCsUtv1A58RdEN/wF2A1/wXeenQvAvMJpsWw/+BBQxgq6iWmQ69hlJPbIrZdEjHzjRpJX
unUdLpXHVZ628hTJjsCsnrS06oZ5UmFeDiRHmQe85dXPcW7GJQYxC6+jzE/bU4NZ/EdHDcSPaLgZ
P0TZ2OnPdgKKvOnmErGEkkkb3BLWZtzqsMyTw8Spl32YSUrDHi6sTfsQKAz475LGG+75NnjpLUCi
scSWrMWnifw+3J0UcydiW7Fv5WHY49R8zGzq9wN256Fzpf0k848osdWA9mSlsos6tcSlVWfyyS9s
cLdq6ep8h6E7eavaimoSCMYpaL+mWTHpvZ860wK05lv8pwwh1/wfwMn0aUzEoOAs1UT4zSOElgdr
GZLkNtc9vTshdab3BNDqOfiTA6F9jyot/W9dLp0hBM+YLYZSXk8AwkeJ8JbOeWK7R9fCxFmbEESi
Y+CoRRoTqM1gEpiAQqhTg3ikx0SGCZqQBePD7DS1R/p0ky642ZvgyVdGly68y4wkm9oS/t0ctmW9
I8ilx5ZmHMr7zvMLlNZEUBKc6gFlxRYkNHNHgrRPNEnf2leAd0jkWsJS7y3QuLteCYGwWHWY/+qy
zSc+jolHjI6XWz97yQPdow3Lwk3dQWfbOG3gYyBlWQi8q3HIrkkgdbvNbPVFfmjzji9sXk0Vmjnm
v/epU04fukkSJ4efDtslNxr8hMvK5zOE4isM4todhockDbzHxlgkXURauek2ahY17gfh5/7eNhKP
fNIaw8tN4qnsOm2C/FM3A0RzzIvpzkK7Rx8OlTrfFB2pSBsYnINJei+RlaPjcrQj7/U+kNedfg51
T0ipVxjJJ9MWzTfavYHKZ2wYwGe2+JG5ywj/oMu7z75hmtethFa1xSwINLHvtUkWlRnOn8gFqcC2
PRG0pFYyeIsDq4k+exGwz7Z2VX25zLDiN2k9dh+7scs+zaFXfc3sEVcRG4bYV101xoTcamxO7VQ3
+SHz7RFAxFqqUwHdod+HEy5JW+Es+VcvqLx7TPTLRwvtIai0wSRwCOeazGgt8/cWrtRMXi33sTeN
8RsnFJbvTU+AzJbPHIFiIlAI9doh9PcjM2J8u5cs+DmlEyMo8KeBLliOGNG2pgIUAAklZmjWvflu
sV3UeQPwYR63vgRfzb2lLMjGSixjz00nSKOWqNCHks1RxW2gZ2IW6mph+/X27G6h1ksrdtJivDGX
brxcKEjJ2PRc+2efF/qqM4bxPUEAzbj1+bDWcV2gXrtm6xC2KhZbbn03TJYNxM2JgBSUNdU2DAFn
QPdkD3tOhNM3p2bmTMLMBAw8LUX6bRZIHVeXWmeMQao4C23f1YRuzV5zQ0ZHgOgR++avig4Z/y1r
4L0wZa2++KGSuLz7lBl7wFEPVqcM6g4EOCVHNQVySw7814QNg3kMxa6omv4KWeJAOnbe1SBnRlI8
sWVq6zASZpKBQHQAearU45qk0XrvnC6flv2vuuj/+lf6VyrAVwZ5zfKl+prL/sfL/pX/01/9q2vS
vyIBpFFlZudgLvVfgzzH/Ce8AUQrPuoby6e9++/udVWOuYGJsmWV5eMStDIg/tW+Grb/z9Bnggdt
CUqJ5bp/a5T3snbmzyBQMz1UC2jCVz8b52WrYFKBGanHuc0Ex4hTRigwOENxL/2OzfDs0fyhjX05
NPzrWjiBMdZE7R7iv/DyWgD5qFNLlnoYITPdJCocLLKeHCK9m2S4dJiZvNWDvGw0f10yhH2D1yHq
DN7AWs4/62epZishbESShj/q7eDMBg5SWf5GW/CHGwvpYm26PRuTu1+mvs+uQviPS0wXJ0+WRnV2
AjXzN3gtef0+s2tMrEf4AW/pXP7w4kA24HCizAAgt88akawsW9Bu6F4J7ljkXM4VDj/ZIoZYB+Cr
f/vNcTG6OKQ1PMR1ET9/jCLhELULIvsQnGBaVUfed7cZ5VEaQ3vR58D0byyV9b38T+ceUgjiD+4z
ZobcEbB/1g732RNlQZqIrhsYgGN2aXbz1ylL2kuGsh864UVXVQ3OSXDK63d5vljWi9LRcUWkUQBK
Z3sh0wkjmNUWfhLg1GblIwwvm/KNxfL7VZBfwOchYB0NjHWutRtkW1GZk0smrXa4yYM2v5Zd8PX1
WzlfHWArmFvSDJM/h6fdOWIEMyVcWsW8ofUs9RiNxXxXkDh+6qy+Ov7tSyEfY0MjO4GQcH4/pAkR
1Al9DVQeTHlDYzd60AZn4gXHrF/eeEfrSnu5MJC2cF6ZWEkybjsnHoxENJCUh2jeEGFyFNGcfMza
of+opEivK2vO2tjH8fENIOl8g/M4QxwccZOyeagQfV8uR2op+G1hhobb8vV9DvfoUoRRfeXQ2sG7
qk3vjfX/h0UCqml7vD6Lsdu5PfEkQhmaFaLxHHvSXZQ7yZH5y/TGtv7zVVbokvMRTOBsW+eea0x5
hdTRsVvKFUGuDfOy5O8/vBWCBfDDoYNvnf3y4SXlEmSLSbAcfAV5aArPuElkHlzYeSB/Zn0t715f
kL+fHVhsri4nK4yJ2eZ618/Ojll1ftW0RNp6znLkKQ8xdBUZN7p/aivrVoSIA7Wy3vAe/cOOW3XA
oG6wwvgQnH1pfNe0KxwblzjUc7BTvUfIKMjkMTGW/vH1G/ztta1nFGauPorv1VJ6/SnPblD6rdGX
zuzGIFXdNW7o8IRrxBh/8yqhi3zMcgC6VsgrOnuMi0EZ71rIaYo5J68IOvm0bQE03v/dy3BKmYB3
zJYxQ1xDAJ7fDBEx9AkaNdTs4/foj1HIF9ru/u7NRBQeqzJ+/UDDGT3bwMibdVC4LPJICsyZhoS4
0KYOtq/fy29rYJV+opiEuUwlxdN7eS+zZ9lDCG4WYxRDvD2BuHdhQH6W8Duxf/1Sv62BX5daJw8U
VPZvBpJMA3KyPWsXWkuGZ9Fc9aZ7mtscI9bXL7R+aV8cuBGTUqy21rOWcey5flcNYQ8feQniHsaP
xZk+6+CYu4RhbuxgHhdMQWac3XxJljQA40TOfDjSFP3t+6UxY2dhLYCzrxOcPVr2K3nZeYDJPzGw
6cWc4P5/sJ2qbd6439/fIQEIvwSPFKpc52wfG4moUuVFuF9NTb3PIhnES7/0x9Rp7YfXH+3v7xC7
Ah/3BzByqpxfqvxn+9hfLE+qipl0NyztLQGK9bEpwuyN4/cPV3EjlyZjnVVx1q83/Owqc536o0MK
eCxCsnqawiG1i1ixNx4bzPyzhYLrMh6IqISpbKlszkdHXi7EMgQjZDvAx2lX8v0i2W7M5Pcg1In6
ZIDkuEUcSOrTrc7bBKKKVImbHtKuyOr3vuoQDxM6Jzk+DcNoyNuA8bS1k6owr3IINd8Db3BaqPRz
oX6Q/dKIjZu4XYXnXGeq96nTQY9P+BrDmBLEwhAzl1qFujCnhEjAuMscgvsuSIAKNAGS1oDDaTw2
WeFGoLIEz4cnaYsovxfZ5A77sQtTn4h025bDvTeRB4KERkTubqnr3ronm12j1Cfgb4gDBNHRBtel
OTjMDrYbl73o2g8e6YkHpxkQRkvurr1N3MgIPmVqnMtrs6ugT7kYSzLgHvzE3JhzoyNS+yKrvluY
sM+nCbO94t5I3Fzurc6Ypivq7RmHUQiPkwfqJtrogEqjQl+A1jbhm1p4TbDTk51775puSpCpdfDa
Ng6os3tfVJ7Kt4WdyHthgWvGLk5jNnGnHRBr0VFcxT3WDXC3vc6un2woJibRvV7hPGK+nC3pBpg1
L7+UiOKyHaY8DunxGNqQRGgCOW5hq0mNHdIAj0BaTRPgrz2mqCjHMAVYnOxiW01W/mhmeIOeiFBC
sUJ4GjmVylZNfhfMmf8ISlvOx2YJy/E0qMD5uXTDZG5Lh3h1MOqgUby1gfzqbZdXcOmmpM/uYaoE
zaYKMjLyfOLPCC2t+Ov3mTGAyRiVPwLeVF65bLISfkzs91WpbyDr+dFFTUz4XS97x3/Ai6ibT13n
1l7CYVaN5FWCNAtAwdksU92jL+ky42soQJsdPMRhld4o4VbqEvqA5+xaA/D2e17Ny0k5hF4CWWJJ
GdfwzqCfcVY3McGokBP2wGtavW+17POvsMlbx9nUtRmqaIdhkHa6Y+FHBgy+jgQ4G1iqkmlAOJQs
ozHYYqNlDt8jpzH1lRvi0vWjx+2lrUl/JBcs3buzY92YVVhnF93KfoQS7hMmzY/ovhU4BXmHJAry
Ozw/5E+j8zH5ippcG5fpGAXYBVFgV82dtAxLE9TVOc7wbRGJ4K3CMImMUzQt/vCVqHq7PqR9VOqt
HckC0iUqacSzjdDjNhJKgDuZC75RirHZdFIDRmL46uUyvZ9KAiLxuUBLez3pDL55ljIRwjdGD4eM
kbP5reowVNuETGIu9ZKa81U5JUa5H0NwxJODO5+5gyDjjdsy84YbPTppejn1oS7fRU5eWIe8mQil
zzBas3eWk6XTFoIOPKgkSkKg6QRa7K4QvhvtJGyu8JCJZPWUcn2+YFPf8hiMOVooSZrEv52K0fpA
CqA5HAL+pLtzyRFmihdkWbFj2IbuU9s4XzKoMftm43atTDahGNIiTrqg+IGcLqcAJvYU9nKFw/PR
68d6/OQVruxOGR1PdMSDunIu265K3bs+Skf/I1GxmcGzirz+5Icl6lHdpQNAdpUpbx/VOvooCRe5
Nkl/S3d2KZofJhOk9Dpr5czW1C4DiCJpG0zPUjcs30sVlrROKOnWF9SPX1wmAQGzsiZ7aEZRRht8
OyMBkG3XN8VUj2rTW2E+H4O0ccTGgufnMcCk4T+ORWbhBdFlTBQjduNTExjIfQzsl++7XtUMg6bS
uCnmQr7n4EfoWzqhkR4cG0e3uK7hhJJs1BYPbSFba2On4aQO6ZR43X4JQ9HezokN3s2U3u8YAijk
4rljhOGu9USbb3TNrG7vWq1EHDhhA/uUUtXQujcyg3OIX7i6gb6QnxrOCyhulifEZg7svP6EZ28m
djWs3E9+yYdzQ3DL6P+UckYjhuNvrS8DZlZETM7YC2xlH1bGlS/NXCHwLUv/Aoy+8+J0NPvVH9ya
zRgauVzDxSEB7mEEW3i1Jpo0hbZzELCRyQIdMDUbvVzgz6WxBzMEoRRhT6jIhRxS0O3Jb/ELCGdC
uU/SxMqZML9S2I8a7BsGduCm0YXJp3zGhrWi/Z0AhahR/DmSe6cGuNkVdht85ViT5rXfBOm+Tz1X
rqB7i8wpT7xikwUEwX0eGLdGm8lA6nsx92maxbzJZmUm9oAS7bxwJ2PaNw3eYXMuNh5ZOQtOBm4K
c9MCSpvJrjc3iTXAUVvagBg8YySACSQPaH2zWC1FYRv56kdj4M67c/OZhCYWlE+NHznjkXRLItyG
mWlc3IyFl+4134DP+azG98LKMS2sDJ+tWJbkY7RGElgx/tbDGJeQIXFCYuYsLsrCNtR2joycuVnj
KrEPskESLSqnAqH1EIifdmWjztWRBR2y66v5a9jKbtgI1xlDMpxlz9nupyFEL9NCGxC1VtfvbGJE
iE5HT85Y1B7oVwcMeDa9jUceemOsZTmRB/9jqOusPuVVbRBmn1mVIjF+THxiivP5HtQPaZDftZCf
Fam24b7xRXmpcXIKiazs3A/BMjAgqDqLxrTDVEFsnaFnUFUVyYhfVtvo+2xZioDfk3kEkhdMxGIZ
+BW03rqIYBni+QijYCzoOE3Pb56gPZMJsNTkWsSDVIEN6iid71mgMOU1RgdYC819x+yEL4EN23KQ
xkYtfAy2KhR1ucnxIvwCUa5J49ZprAdYdymfgtKWF8pUgrG4gdngbpUh7IJ0QBrkYE0X7sEWppAC
qYRlLds0ieLes010E2vm9d6e20TepYkp09s5K1v0BWlYaUi5+CmOl8xbF2dHprmZb0hZbLJrXB/h
UpZyFNN7e6mg/zUIYcSNS1rycMDTSUzHBTNVBjzZ7FuXiS6i4rKlltAPtYggMkNhdJP8wkeM1ga4
FXarF2UDFdhc9pWRh+6pkUuj0yvbYTD3TcF+bfm+2jJg9Kf4kEKvhvvhMrEymN99pmyxofwuMPJR
cRI6uCWesD/mfBC7w+CnvndcWacibssKgkNKc9iiV+k7Qi+besDqiE7wSRrQaS/QOkDSqCtlgQrD
PrrHhkFG27yPsOyAZJEXe5XAdMZJK83xMSNZrd1SdDmoVaQgqBwzSFfveDPehcbEvUNRost704AY
C83TWz7iCJI21OCyl9tUKfedYlJ64XWFk2/QsvVkyzuu2KSz8vXGSX3STpKmU2o36iQanvrUdp5m
eluWm43l195MdB3EkVkVej/ks0ZxkUSLvQlcHUPY9b+D9fs4Tk5zzyTWdCQuDWaQrBN7nA7ajk/j
6sJk3JjKDHyWfJ3w85oZiHwAU0h3nZWLp8TMOEEMI6nmuHcoEmPGVJAm4G/2XxQf9XHTSwPq72BX
uiAgNBk/SujvC8cwasC4tVr/oRNLWe5qy+ohz2Je7KO5qHJzQ+GqBjw0yHo6zpVVCgxTZf3gGTZD
3BlbUb2n7AvufDP1zdgpS6TeTo4exbZzJTahN0wO8oCyPhJCm8DyRhVhxbKfwnfWKAwcOSuBVSkz
OmhmWSaHH4hP/DTGtJttKKToFEZjPXEpqRPoDx1E9m9NoYBM8VpGP0vPNv6EpNp+9GFRHN0koZYy
C4tuiV6g6TapUXRXc6DYq55avW9MrdEqVAIQFE+xYE3GpR36Mho6gP6CHHpnp6LE47f0sruJk659
jHIl/c2UBTjFZD3eO1sJbQ7CT2AaGHHADcCSAor0BhnLSLpeU9t6M9hQYLfFLJb7vhYwiCI+pleB
MaTpRSZq4xGPysB8bEM7GWOliuF2kUgIpq43MYLLXONdLiDa7Xxz8PdR1vdX0hzcPobNjAcXuQzN
V+TBzd3Q0zJSYhclzbDtk0nvEo068/praAp8DpLkYEOZn07Cp9G4B/MYf6Syrn+W7eB528ro+Hrm
hKCpLV7k9ZfJDX03duFR6fYS3n8I4GMiYYAFkIi8TC6qfu6Ti9VEX2HwM9vJJzukrbyfkwg6AbSP
0sRO1Cr64hEtwohpYlcrTO83UzXP+jarjZI9abRmh7qk1gOmq93AIY/56LQ8jqhR9a4sGeDue4Ji
u+2oPe8p7cTw4NIJruKrQDtbHB8a+Be9mPUGsk8Y7mfDGi6nhZp9EywLXQibNWfNmb2fwXOyMSv9
oSQJqYjgwuXLJLv+u0CrOeBVy0eHZWo4lJiGhEjkVGnRoYsr6ksPukq2r7D+05ukrlDHl6qjAF4q
2/nQ5I75YcCUB+/+sDSrQ4RHx1HUNXHZskQfX7tOiSms0foZPIW0+p72ZKMcMFgrnlqvdLItnPpy
X7RujnWAvboeT73R3tmFD5slxrXRa79irzBMDyWOONHnop9na1cYo5x32UTlHRdT7z9mrYoKMs6Z
gcZM2nW+TZxqGPYpuiKMnIPee3B9uycgm0oQCv0AmBDdG6AZ4rIOcJ3c+gHshZ09YPYLHiu/WUz6
Odp8KOVxoPsESYtVTMMOrIl6vNEuLCIlW5Ldhm7yjt5IAht8mFx1hNtPy8OyGP3nFN2iE8OYt57C
2fOv65k/spHEYpINNPrDhxH5UsfeMKW3Uyx+NwY9hT4TwnnB3yoAQotBh1u9lUqkJZY+8AVin7Tm
b1U0LBx8DGmn2PcE7I9eB90F7uSICOYsguFB/Qllcuyb/osxZiq/Gr3GQvI2h4E6MP1MyBBuzf6d
6qq84SsdTje11VUReWcST0QFF//doiGBHZZ6wOoZ+ZSRH0D9HG61DwnVtZbRPwYBrFygCHDn2IPy
I29QteEElYelH1wNlZU+sQOaZJv7bavjwKvsB6Px8c6ZB2rduIO+T+lWsqFy8oonLJkM8YGKb6b+
zPiEblTisfeRJEBHU25doQzTVmXGRRihsxp6AluCJh3R1DuYhccigFhymPhUt1vWJadhM0WptTNS
jLG3JdHvxabo8/KzHDllYFe6VNmLuZSPhgxxmxTp9ENVElOVdMqVvhjbYfjOukwdBBl0mj+XucAs
yaQ0Ni4SK9cEHuslYzw9YKB1DFWP6Q9OVnw4pRX2zp6m1zQ/V5WLcqJ2RCF3ytTL10nmHDt9lVl4
gK2MmsJY1CdoqoqaCXftUMXOUsxGcm0QiGFX77O5d9lfskcRNeK1EPY3ZhvO9raQC8xkAh8y9Q3c
QFSfiZ8a8FNQmEoeupRgojSWglb9oaCKk3z3Rts3nkhFzbP3zBQD0oSSFp1QFmeeWXbvSqf0oo2H
6U1wIYsxb6/DxB9/jlOBu/VM+jvHtJ24exUUtCt54JMRvoTJD08OFTZrff+pHaLM/jgkbV/+FBPF
994PqKBj9Oe2dZq7VjTvIYW18mCXoc4efM2sGhBAio861e/qYsa+xRu0lcUeSwOqDLWuwK4BE8eM
LHHPPvKcP2MSeSVrdVs37s+obott1gbf69KePoko7HZViG2ZH4wXOJnvHaO1MJAjcqKwRtv9lobu
nF3+e8tWSooa77RMGRaeUpDk7wy/drodEiW8VfzWBTIURqc/gUpA7pvxF+B3d6N3++9hM6Glovuj
P6/TCZGnIBBbK9HfRr1jvacxs3J2dEZ1Sh51d9dGzeTG1FnF4+uw8G9AKoxtBiLoqy0ksvg8vgRs
62jwWJlk0eU8bVS+TbaZ2iTadiaUrdcvdY4N0xcydmGExHQfvv85D9+bnEmvnKLYMvLiOqXmRlA8
T39z4s1VmIiYTLxXNrh/HrLZoWjQZN0RrucG6oIeqL6C1+K8cZUzaytyy5AskOwAgRfgnkytdZLx
DOjuUq1cW8OnikajTPaq4KsTJ4OLCVfQFfNNrt3wpjacxdzMg8I6qVVmSgZEm/40fYf65/Vn+6fX
CCUd1H2derrB2c8ZvMS1DIPXSLXcb0aNeblhdiY7w/jXzOL/6Ff/tlq7/O/sq4f8h1Jfun/8Rw9a
9KX80f1j/sd/1Pr//afS+Tf+9736Un/70X3pnpOz1j/5FzcrCHDE9BBmMEdl0ImG+r+5WdE/15k4
wzXkBDZfQjbOv5RFhmX90yOB3GLK6zHsZUr/P9wsN/onxggMnpk0hsxlzyy8X7P0Pic6YM3PJ2I1
60SGw6454/eQ/TJh051mG8fLuofCCYpbvVj+l8F0kz21pwLeK8zds8f3B4bWr2ne82mfy/akYSO6
mcvD6DgbsxlTl5STCwJYFj3I143lXZXBVxVdLeIdfsibQd139jupxa5aEZ+o3FriQdbvXYinw/gJ
CXTcBOaJWBVm/XuCHnAfwK/mhDLqVGXDye/vofLuh0RsRpeZgLiyowe+rrsVmTDEqrhdwFanzdzX
hyGz4hb/BExK7ATgAE+r12/3V/Dma7d7dtQ6SjacWdxu8D68zm9k3MdVvGyNPcXKbbtz7ssPqoxB
J+PojdPqnKRw/qDPxozjtGC4PHFluv0+dqbxNlFP8J13GID9ZLhzcrufb9zs+u5eu9mzA6mhCqgq
h0u2p263l7s95WiMynbPNODYnOjN92/M9n9bwy9Xk3O2hkE9R99cV1N2ynflLV3dfnzDq+qPl7Ag
yMCp8n4fuVs4b1vaNsRmCr4tYb7z8V6kI2uaD5X49PoD/EVU+e0BPrvW2WopPRXIgZ57k97g99N+
Dw/yUR2nS5zbnuqb9Ed6Yd8ianAv6/sMx6nYeYAyPH58/Vf89plj5UCngbEJ8w9S6Tlpxy1B14Uo
iw2+oFiuhx+GDO8J8NRd60NAxC0wtt9y3PrD0nlxzbPViuzEN0nl4Jq0hEPeH2q9dJTVuEY2xb/I
xP97mMHvVwsiUpF8DwdjvIed9cv6/EMeGgBDJb120BgueFo53SOeT/YF40EkU45z7OdO7+ulra6r
YO6xa/Dnx1kqElakIy/bqutvGezYt9TWxQ9qKffvrTqOxwCna85nJt2+7Z4H+lqeYXH+5UaMCUzO
8NL0t1GUJ5cOMOAmTAwaV0gEbxwZZ8WaTVPiM8WFlGDzj7Li5WMhyCdCcY8vb5956B/CVO0tM8yP
r6+v9RR4tsgdSHUMcdYYgNXgBxrhy6uU8zhgINLNRz+c6XLtxu/pNf3ae1Cm2d5OBEhdKoh2tG0K
UxxQFURUr/+E8yWOrw4kD6SbdBIYlUJyffkbtLRHohcj62j3wCjCnezLbhiaXW8vmNqOubVHvlpc
ogcQmBTYAYtwEu86LZI3vL7OThcooBBeV34cj4MXfv7IF4QWdUrftdeOz9wsX+SlaLE3clX4w8G1
4KizULzxDT4zpYRIDB7CiqEkp5zl39nd420kNLo1LjpP1fsWZs8efLh4DGxRHDPHYXhiZ/OCWIXI
oa0n1pC4nKj4eRMuQ+vGvYUlzxtvZD2pn60KfhNZh/CnKWRhkvyWtzcwhoDvu8h9ZsFXYL5dXCJi
cDayUAkQcfi9GMsLZsjgD+lM2xRJ//6Nn+Cc/wTIkDDE4GFyKKzeWC8XBZ5HDKSVnPa+iKxs42I0
aK4Yitng6EKkdu0Le9x3zYA1de5mKfmDc9hcJZmSXwK4lACQ9bhwRE4y+frGb1u33ovHw6b0WCor
b5h/q9r8+YnlAloYTJ+GvZE74wRQEC3vmKnkx9rrqnfwtHMZm+7QWlucZqZvusq9cAttfLbiRSnB
IP4XxGMHtAaBXJbHHEuafPs3f+UqHketQs/H68Tv9OxzHBEuHIxBDcKMww7Jwqp6ssYCl6oqxS52
mK194Vgd5t0pXpl6qk969DCqDDUmLDM9zBIlxT7L2+Iwpbp/gz/527Jff11AbKsJdRN3qvMwt2J2
uqA3Lf9YJ/PqWVGEYazzzN7jWj3HZO8FF4hynGOTq+GABKfaiTRELOWiYDNhou1ff1rnr3T9OexF
FNTumvJyzkBvpaN1m5r+kdm1XLXEcq97YEC7Lro3XswfLoUGA1obQumVbHmmhje11+eVToMj1I0f
plrIynBUAOZBetfrN3We50CZZEGbhp1ILi668HOWqgVaPYFMJsdZiW9zlIuDrqxsazs1eKSuncdR
uc5n0oTKja8LoH+hQG+YtGyAjLJNgAXRG/v6l1Dh+d5Zf9JKUcfP0ULPcs5Pg7eRhEHmJUfUsuI7
xBD3HgdgjGAIlhMOVtEiy5vLMtPRvjaU/WjNjCdGseg9Bk7Vtk2M/rLzByCvaohQ19ddC2EEmKgo
c/lO8h3eWWCsp9ef5O/vjF9N1iddHg0TDL6XO564XzZalyfHfgiWK4BSvGZ7aR7LxJzfWB7nn8P1
pYUsDtI3OALBUdbC4Fk9pGdSC0UGl5jIcHlVFXUQ7vE/JVLJjFov7iOdfvbCqvuRJY6zt4VVHJt5
aeu9N6Q62Lx+47/u7Ox90RibzsrWheV3zgue/b4ousZOjnU3yo/NmBT37uR19202OcW2TNxsiHNv
xgdIe4PxvWZrId5zW4hzISmGe70I/dh4CJdPw2h08rAMfYOxTMt4FauVCFszRK9X/aDElwoj0eaI
/NBsDw1j1TS2sGZ5o0v5Jc85v6NV3WKhq6KxP296dVbDwYAVxwrMgj2ToWDjqGw5mmanCUrEQag2
03nLvLDZa7WUW0qO/vD6Y/3DeqLdRqXkYmTgofo6e8fJDF2mZxfIcNb71TmB9rfHMIdv2Bvr6az1
XJcTtR2uKpxvrJBzmUsphcBixzSOom+zXe8M2ZZ842If9ojVZWe5TKbNj2bSvUXC/uOFQ1znyTJG
DvBrnT9bx2RgLJEhO0yOvTzdYpdgbxy5WDuraOutUdXmrpIa4g9jtL8VTMrluGXqNywxbdt0Tf9s
B7GTO6YBeXpy+8ZhEAAMh2zKvKs7DJvyqf/0+ss8LxvPL3f2MiG0VSZitvQE7h4eJRSOU2/65X6m
ttsCDOIebKHrff2if1hBq94BaSA038A716hUzsAnpCeDEYLFsAMH/RjUwrsxg/EtY5M/3l4ISk01
CB8utF+u1SGzbR2S9I0BZxVtPazF0Tvln+C0JNg5Ju57z1w+v35zZy0hL5Djz0SRQAMEOnV+6BTu
jORXcnMZ9nQHnu2DU+G4qcbQJbQCntPrl1tryZcnApdbt6FPaglikrMXaDgjfmpapCfUvP0X3li5
S6z+fZsvJfMzz0H3rhJ4cwhL4sbI3rjZ358v4LUX8jZdIEYu//L5TkspokryfJ0srE/E0OCGYQ/T
jQrWAhLm9Nacluqt+mutMs7uGa8aeOjrW+UoPKsOhQhLy5rD9BSmLWYEmU34J3NMj3yKvkmmn1gQ
po+2hjx5YmRkXZSQryTwX51+gmn5FghwZnK8bllwVzQ81Pwmp8W5cpNzeqpxCok4EP1mO0LzPmaK
ItRH97eBNAwWUStva5eGR6CamC+sSFX7NlHRIQmwVBiGMrmvCphqWHc1R/Z8fyHFOD9VgVC7rjYZ
Kk2OfwmNp70r3bA/BSQonkoc7kgoEfqk57S6s/D7v9azU15gIWjtxDjIi2kO/z93Z7Ict5Jl219J
yzlk6BuzyjcAEAwG+04SqQmMpCjA0XeO7rfqE96PvQVK910xxFSUalZlVZNMpYQIhMNx/Jy910Yt
haHkQEnx68/OpoiBZD1eYTDY93yNpqjaBXLV8QRBstUvFqLSeuu+bC6A3R0oBN+51lq2UN5yGsB7
vFe+TGnltNiV4p0QMOYwst87WqyeoqIZfa/O77olP+QQeOc1i3OU0YzLhGZlee01kUSuo+PtvXgX
p9HXWjPiY7tPJn/dri4XVXbH0kE8lntIANzecM6iao4O3OJft5HVvKqvPRTNWt11b5+sSjRpv+hK
vMvcamCE6T0qUCZCG7DOxh6z9MA28uuWTLw1N5dIc5Vvvf8gl+VSGjUKy51bzvKEGVtzvkz6cJav
EpI/3bHWgYFNRiRVtOeoe2eIuZ/lPCaYjyfXPomrqGV8XjihaXb5tuNuUslH0a2tjnbYmOMhN9I7
JeramWLXYpbH6c3au7FQ2gxlWBSxq6sKWscs8FJgDNhUntEGrPfluJsL5akbcm2DhmBhzqt8FjaO
8AML+9dfeAXlg/vCGU0TaB995aRIhB0YRjvc4G2oYbV9kPlonA9FLVKkq3X/x+fE9YJg5kifJBnW
Xl8lPxU1UZuO3UIjbKcJKQIShAgRyZP7Zqzt49//xL+uJlMjQ5GKzeJVSCHz9koZyFmlxC63U0cP
cYczGcecThrEBWp/oL/56/uPS7FqyfODWcAW8fZSXmuM5ujk6S6vuuFkiKy7XF0bbl1NjBkvHx8g
U7HrZcXEpBrFgbX83m/IaA0zvU518UtGUa1Vki9bp7uym0jqiprqCHt9g7bb2GEx6g5cbj/9lFcN
35YlStAIwfVM7t5+W7aZhpFTle6UBSnTaDvTxlJbseF0Io5XweKFrIf0RBPDvO1qoQQT1iFivvoB
/UxbHvWqjPxUCvGkSrDOkDed47m3gL41S7QZhQe0CBkzgFCguL2axluFXNpzsrLdIKIH+4g84hpn
afvx9wvmnR2XL8ZGy6xy7U/tjwriTEs6WXbpjtFn6qMe10LyblQ/icp428nk1B2lsQO9DvZ/sovN
JGb1QFX6uqW+LSsYWKgUbQwyga7aextTp4w4CGaR7SbE4xs0QlpY65OBIrfTPlmWnV4qzcyPm0yV
eWw5Sn+mg+u617BnbSGRVlunQjoix2JBZ20jebYJILNjQmhRunlnIM3q0KHOPik1Dp5OK+R1NLi6
LxX8dGuc+qPBv1445OJ19qIeOFj8+h7l2+FEV9dNh9p7r1Rr1l0lSaZ0N8LkOuprYkcWfAQbJYcq
rndR0/p1OT/+/nd9byNwkWGhPcIaztzr7Xo1tVQZLJolu8aWlr/GxtP5HQ3Ey1Z14A32zqNIH56Q
jTVSgDie9c9/2t2gr0ktRQSz05VKw4yuxqcsIBDSxkRKHXrwA9dbN5a91aLzZmbJAm3k4d/b47yq
JYkUt+xO6zQ7NADPImRq2gOLcn2gf7kKGAF2bqb+7DNvv5WyOHWvxEu6i1DvHacWnstedJgUcmfg
aS7xA+pjFfL0RAeq7He/Hy19hyVjM93fu599nALj190UEIMrzzVNqT7BeWuvfr9A3vvVmEpRzLMu
2dH2qjuE5gmNDiXdpZOnbapYjc5ndM7HiqNk13D7D1FW3r8eggHOLAAgrPUp+WmVgDsp2lFyPweR
biwXfLhuS7K++TWxwx8aRr7361FrrOG0EDuM/e06Axcbew5XczqtOE1GkMq9VS7HU7YErTaf2810
H0PE2/w3birzMJ7ylcO6jxXwGAG1UWmlu6TWk22aOs1RrOWSoM5ZOXeEal3/N66H8Wu9nEZ3an+p
NKXpFUOS7SySEH0mX+VZhKvUH72u2A7V+COF5d+OXd9554MpoivEMJ2nYv9lYZR55YqGIxCNTyUY
NZkeTx3VY297xKSqZrVBGV3RdPWSY7pHyYGS451NjbIcTgSTCVJF9kvzNCqxPUx2tqv5bnRnrOkC
W9cXZMH9n9dRXImlgyZr1dftPR0JM2wva5J8pwFEh5vvtcetYGpO3EB24HF/7w2sM8U0Kck59TBB
e/tkzOkwId2ktCBpJHnKjKXZzYQkHzUYlHfClvUunkr3fKyWKKAk6u6toTt48Fovsr/d8foHr7i2
bOFTvP0QNekrZaTN6U5VrChQibPYUq5HG6PwliPyrLRN7hQ4EokcIf4qqQJ8zwnLIKqPvUIZtr9f
1+Rh//J5yPdjwkv8uEmnar+ZYyqIH/VmUY5F2mgavKKk+lb0pnZJ/mVCQqYZAaXv68z8mmP0aLaE
141nEOKsh66vJ7rNtnZr4/87xwQxA22Uk/45VRxcLuNgfJpN7Gn+XPf51eLS88NJkcwQHId42LnZ
w9CXN7reykuJmtY9YuZZvESiHNHW15P1MMVGh2FVS0POj76W1MuNDlruouzzbhNRVNwUpllfIbJP
qajGomc0Zalz7jcm5WnYRHaW+CIetYy6vAQ5ZZeInBhHulM4KkZXHrVMbMkA7nK8O2juqXysDN8I
QU0uF7X6/LkyFvdTgZhb82HJj/jW8Iu7ap58JmwHPmldJMyhcfUDm5aIpINEVtCE47Kxz9RWq8+n
Ru9Xle1U3Osdu2HbxpO9ZfLIZ5snvNL+bCbdRnMj77GZq+5TQZ/HCTULu5Uvul657fnY2FuzGD/1
IgrtocB8eCsnQr99HJkZ1n21F7eKRcTGlumbC/VVxhV8nNQ6w6KL6CK+T701JWCoyd/14fBr900v
yulYhxphX9ByH58a1c03mRphDaRfnBIXkDrG8XrXnctiEt2MZTaWpy5NHjJeJZUY3VrT6TZGK+bP
bjZkT3ATh35j8755MCvwA2HR2/ODp/W2c8Ik3MxDOQiHiL85ebQyEXm7VnG0HQxWjHJpMciLpa86
z/eKEWBAi98l2pZW5T6LqiA1xsgrBD+KLaNzb7Lb2wgjMLZmZBDaZlKixfWFLB1eeEo6a6EivOW2
MAVTVBwSZAJnKONhIiVD+bEwahLLYAz1xybxEDdjm9k74kBoN4FOBcJr1TeOS8XL5tcwgnCGYbiu
y6UBG9jh68a0JLU7NWJPOQbUmZ4taqte2fz0pp9BIC59oIEkJc32qCbQMNX4WNqNMZMyMUs3rEbn
0gRDbG5704kGfFNN34QVfseCFVyoXxPE04iXFiyBoY517h5a5PAEmwFtfa068GW6Vq0fDEtUL56Z
97eGtchHEn010lA6wnFQDgNnsFERX6Z9PFtBN1vWk9WPLW7RqVHrQO9cZWQdJqgAJ6u9lQ0ndfDF
CBKDUlr2Y0cUOCny7EGPWZqN6YY0LO9ez5yUuJRxjXZ2RV2Qo7r+O3BymUmjEzI5EZMNWuUyz7ce
MIlrxk2xDsqxwumWcbIJvT4xP4G5dU/KZk7HIBeajAIlLgeQobpZfvHwdwIKqgSRDLWYY7Ex9Nw4
SXh/AEXQVjt126Ao3pi8lu+dmZho8qNqHiVTMK8KpJq0eG6Jspo3eSKk4Y/zkjMJS+38ioSq7qpK
Y/w5xoTLkH2gJRxsKj4rRmruisrD2QZfQUM3Hw3dzhsn4xN2zOHrSCcYSZfA9R1oIou6oMswZAdL
pEB2xU8uH9pR9TL8akb3JV5znXzSN1x4EZ4aPY+p7D9Bm8CXi0C7Qa5u5DoJn7VMCpK+qXPoJ5sz
CF6ZYkwrk+IiHxvMx27TYjCLi96CSrwYnL1rbz3ulu2Ev2+s70RXj/ygklV7JNtCf0naxfqqEtOO
q62O56sWDIaCqiAlbaNrB2KfU1GLK3bweAgW0EzwEKCUPo603RYCkUhixfnTZ2dDmk1PQ1QmT86s
jRjhBnQn4JtVbwiNbPFu5m5kzttVbjmecjwy7nLpTAJR/hqvO9qdqm146KaEX4BwFcb3+TWcg/7Z
qlMGw+KzulimPKozlD2caGRs7jKnJZG7xo4UFghQR9LDAFf4+TDVeIwxYiZXdWKSuKgB4zyu9GWI
if5IHCdkhqVcy8WwUzC3S3tDnkty47mD9zRyM+/iojsj0PYzZ8c0DW3J2ybo2d1RxZbyTDXUZd6k
LOCHWg4rKBYUyT2cCWXhhAu9lDC1Ilo2LkhSsYFxK+7S3IgfMq1JPvHPA8KgMcXvhLskOlniAWqN
UHhYfDo71Tci0nQJY0EpPhJtIj7KLm+gSw/5ZPsaYVJ16CkK4ZxRSTHiJ51FAImxGNaNO8tqm0/w
evMG81sgJ8WCOSLx1G9ciMd4UDAdsZgSRuysid4jnqcq0IyQubOZiSPqfZK48h3hWoMD2zUhS1Ai
ZKr8zBsxnKsEYu/6rtIehiHutmM8gi62NehcQRUr4ymLGRObY9Rr1qYc6xqmRz9hdzeq/qKXPOL+
XNrVQ9E03WVNhSiJn/GmwbcTGs+BrmS4isY6Rg8KvEW7J3vJPXeZPv4Ypf6R8P6yfilv+/blpT9/
rP9j/avPVT23AsrN/3n7H5F///iXw8f+8c1/IDpE9PO1fGnnm5dO5vzV74X7+r/8r/7hP15e/5W7
uX751z+fK1mCjL15YXmWP+vfEWj9VLCt//6Pv3fxWPD3LkT80u7Fcax/47tkXjM/kCgARoiOAGQw
nCN/SeZ1/oBZjeetAhMwXmuz+4dkXjM+cNxcWWy4TByUZJzoftBMzQ/sO/qqcqO5gLaBv/XXN7/6
XsL+TjP/vTX4d6lLr5LDPOeX1zk+gpJf2r95p5sp3bgcEWM9bWd1wpJp6JXq7ZZcnd2L2onxw0+D
yJJznHZ9Hxo9Vsgd42EXXzEZOZhkdbu9c8jQ6sI6Y3FeeuSLxb5iCeIE/RiZh3tS9xpuc389fecV
fyNTcXMy4E78Buq5OMp0p02PndlMraBW08o+R5gy4jyJq5VsJFQ6N0WvIABbBZZJMEwpzy28o4pX
KHUzbv284qUvMW6fozJVvtBdty0ajuOaqGY587nZeStbRwDmMAqdVBsoMzX/XkG57FMEsxtmbuzU
x6bCQNo3M3poQRrpqQgM3ivsbPbU8+CnztivSqvGODIGu7Jx64q6CpQms+djXnf5vedk+oWZmJW2
6eM8vkSi5D0mmmvdV3Hvfq0j3WvXtz2+6wRbKU+nlJp9H+lc8nOsEV7kp+Y4FeeznnvFyThkvBlL
NCROKFey5M5k7FbdGktq9+FSL6O+yZzF6wKndtxlow4JnOfUku6nqurwYlkVYMlz7GTyzLMjKmuj
V3JqD0HU3kneROwKXRep+U5PAcL4xIRlp7qN14mm4zjdlyiO5FHjuQlew2Eqo0+4kwa06Rjwi+MO
xaDhx3aTGptGdM1TSwAKOr3GdZ4Tu8RIHM2EDweR0ScXOXiHISjSydmw9VPzZLVjPcPsqdoQz+nY
bVdYn84bN9MXHxYsG5OLcvc0tSxlNdHxd44IS2ymQCssSWLezFCEvbZYM+41PtfW6kgso/hgQNZX
ivI1GRQBrncU4lSLuuRGoXX1DUzwxx6YfsY+zskryHu3rkkScMWtHKtScIfIxshzbTLIBWhbxbcX
3fisV1Om+RlBm7PvUK3dSHNIdX9IJbF/IiG+wx9yOER+pI8d08ipmO4nQB4Q1RtZPuu9IrAyG7g4
CX2wlusmx8ruT5omIHkZvKH9vBwWqhNPbV8SvYieI+gll8ygtSehLml+RJY9r+FCArrDQcqj4xPa
6wzbetKczVw2kQjTtCk+R2ok0XViJ6UcYzL8aCpWfTkY1uqIpFiBXzVUbh+qmEw9300a2JkJoQTV
id63Bi96Va9EEFsd1kU1gkJOztqiLfd5FkfPBd1bZwuXR8cp7VL7soCLuiOAr5mbjcEr6duA/P2K
qEQH43ubqV+bhgSGo1jgqfC7IXXvCRGwr3u79wDhODkMjlpjKEQWaV/tEhATlw30oMwvqL9MnjYn
hTXUu/GL3s240KwW3id/OEJW6JAAEZ5gVLDUomnKP3IGAqlv6AkkybTK4weZrr+MR0VlEuGltnaY
yWVIcRfH1oND4UlpqDXRPRVewx6lxc2556bFRxXdRryJnHT+tECwTy6HomspBjg9ZTftZLaMLFTF
zkLi4WNUokkzbsHyWf0mbm1GMfiTURnLpoKH1dSpC0kuXRBGO4WSUQJEBT9lJsEw+gqeyTpsCPQs
UOz39XIEFR9oeoxdgG/ogeIPFbMihKvIB0HKCNJjv6IpDFJtcVE4uC3R9UcE7A0PiurwqjcbihlS
KdeYSHJtxrCfBODDXLqQN3IZ9/innc6+zLtyfEKz2p7WU0wMdOxZZQ/Dsp7qsLNN4waDP5oje9LR
rYxLYmsbQjMHdDlA6Nqw5nGjSjeWfgwiUxplMNtuOm4cp66TyyhRk10LFABuve7EN6IpBvILokWS
uNqwJTcmLx93zpWCxMOmKxjy2GV1StpCChJtTmMoQbyCpJ8t5PgduVHRexs7KkoCpBoWhhT0g4K+
8ZwbsgTI0bTw3Nth3qOYZz1P4kEIVUhOhLDCQB1o4o42et/5S2RUJ1Gha90mw9uKR8Wso55SfFEp
hdQcLcfcMKPxKQfpyE5ajngjjyvSQatULz6JjqFQ6PQoRDjaWxrEgUmtP+mi8sDEyGzNdBBqmRB4
W1gPFHR4uHtzwCUWT05/smSRiqWXtvfXyRPIL3jVpw+uRYxHuTPHzhrHTxFxFXpLjdZqXwEqlBdy
WYip1LXF2cEnKYZtRETLajLOL6zJtj7qCO4fcqm3z4nCThjgJ7K/ap0kPmmuVPUTIztv9jlLVd/M
2EqwijsIRcmS/CI0XZ57DJzQhkeVwQEWPFoVNvD/MiJgK+1mxkz3GcM91WjhVJnn48hy7iPyWiuf
Cfdyk4Go+5Yp/XDCEVRg8gBMtB3zlDwM4mi9yzX0D+axilXHHzC7UdU2CaICUAzazpIOa0aOmc3G
yEMjONPTm/JLMdh3WaysznUERIOPXLInNieNaxmaU0tQwGBl6nmSN0DRJwJCqZ5rwwysHIIjiRaL
lgedsA3jolvlyZxg3XHOAFaXhafxih+E8Zh59Br5i0uvyVNSJ4rpalkKa6oJIRilexZ72pCd2TFn
M94r0xKVd3YOzDAc3dRkDWSkmB3LjI0FLUhcqLi8FcK5rluYHRrclzYvQlAuXhlmtoGhvGrc/LTs
E7v16cprz44bj+NXbZ7j5qzKoxzeaiUKZOa5J0U4ozg31r850xeZE+MJnS8HckOdiw4fMr0+bGlS
QNlZpl6Ndh2gjuSzvfRwHTqFiIO7fh7KCqEpKsZj/PYxQ0Gb7V0LCmvmxngASfnZl26Ivkj0DwYQ
ytIDASYr16n8wcsHk+kjIL1mbcZZg/rSZA0fXmFSpG5RHyogmAaMo/3oI6s13TNSPaP5W0+YbXbR
sUEQz2IUbntOLEfVnkcqLZJd4mXaYm0KSotphAVTMiVLxlo64EVSwHDmElcgh4gxiZ+qVmm9EOQJ
Au8ptYo+gFjEB9UTGcHHiqSJpaOgFWl+lQxn85M4G+bsilYqgO2WalrZll3TqydRPQ8N4EjW7nHe
KI191BDrmAcs08oA+kjk6adOhTi4jRuHSpiFbE0f3SEtyWyxrBFbAnT8xnnwRk27h6836dvCldE3
VSI22Zbw8WZ2CfgofhGpasoYgsUc9kMhYeY0g9Mfl3mbzbsVAiuDWSXWLbBbgCSXKRtPfpqkunxR
qKLPXdLGvjjlrDpHzIMzcaS1XadvDc7K82YkilkPFkcjaQOfYmyFy+IIl5s2VBe12ynGZpYaHSTs
mnF8RhdU5IFDH5nYXirtyW9rp3liTxAS0XPnstRJVMY7ZnCyvOwB4oOodDk+bkyKjmYrecmD9ox0
WGfMWdVvjaFmFPCewNhHzFVjbGypNzpQryQjhEtzppziY+jzLZWBSUywxWQNlCABTGib2+ij6THm
B5xlNneVSTF9hIq4txAoolwLikgjJLx2RHpTt3PyrdRt9Gv5AIXS5xU5n/Y1obU+M0GrD8ESm7Ff
tR3H5a6xR89vvcJ2T7Qk5ha3jpp8VrR65YLYANdpJ7RpQawy7QG4X5maXBkSbfiOHiZotAEsU3Vq
joh+/RmiThUso5KWx95Y1QSW8/oG8CiJeT0n/BgJfZW7jX6aedWcc/NaJdmAFxpIcIEYqISKyq8A
AcbO6INVC2PTjH8sD1XZJBGvgxbcTFrPpQwwxMxOOKbJCFiu88bnQaFT5y9dUr3ENQkvmyYCEfFU
50DmiLIheELbzJ2oiRG1ta5agqZyQA9DqOrtFvLH0Mup8RcLCeRwxKnDs/LQsWKMLH4JDSbazLPR
60EB4c37aPMSxS4I8kq9Sdo5sq4tbA15TxMMehKyUWp/866axpRoz7iti375Psf+o8bAuXhuq676
1r/tAryeb/9uEfyPax94nN7/vSX/7PEfNy8cjf/vf75tOqx/63sLwbI+IDpEPkwTgeBO+vp/tRD4
Ex2VHGNxvDfIUG1Gnn+57nX1g7tyyD2PEz7irjXr80cPQdG1D3jVyZF8NS+6vP3+pInwqiz9u4fA
WBktB8yyNV4FDSrWv7fjMt1dejvtojYkOz5RLpwxGxFYTIS3hYBobeeIFBEt9knlTCNCfzwqwEgn
5OdUQ7xAaVXaC4eGyEuXrTJUvHajpfS6nTbphEMNeOdzBhOCBN/M6byjhoSotd86QhfBD5g7YWeo
NiFRbaJfQeNUSEhPPGBHJuEGoHEKp/0am6kHFgtk7U3ULWmGUIJ2OvIFr7NDMXJSxJFmyGAw6vtO
2tVzrAgH0lZbfX39bf9omf9PW8CQDX63gG9f5ufkJQcm8XPT7PUv/Vi/9ged3pfLElm1s9hl/1q/
Jn9CAwrjJq5l1tGqK/lr/RofXsWBOIWQZaxZGaztv9YvaT+4EhCaM3hnIMrf/pP1uzdIRztjAY5h
iI6rClPVvmQHpWkLLUFnNpibCpYD8ENxhDoIN+khycCemuX7pRhrc6Lj/1HPvX1SSrLoC3IlOPGA
Sg1JmeMNyPHd/+n+/+jy/YOOxlUlyr771z9/vQp9PbxWDK+RhCNme3uVpmrmQTS5AsDcKEJA2uam
pO49MJZ+5yoo1DQamJZFC3Ef1yJVvkOUt5xqqKaOi8jQgq7vxNHvv8urOOXnzYUmJ/sagB/G3mD1
jb0vw46zMsY4RxHn8bWBh8fAZgLjL1MZpDo99cU5qRn58AI+s2QEVkoNATqGldpywBj8pbrSa/Xc
WZLb338y9s+fRQL8luzFq+cbIa9rY29/e5d7+v8YDnUUAIUWBU1f3FaxBfCPJhk5teYcRh0k7d9f
83WBvL0bnonpkcawgTxC35e8D0kJdTKNyGotU3c30Rrd9aoOR3ICrUntXaPGbEYGICkscG9QGczb
FyUJ91vbQOuc2AwuYit2N7//XK/+jr3PhbKIN5Ru4MDgpry9Ge2oz15PeiOnXWWew8qbj8xW05XQ
SWVlMw9c2bcU/MoNA5orCZrTV40UKmwKVgs7w3hGznC7JfiE8Qp+2hdFxLEDwzwWKBPrKv4iF0s5
dU0OmoNOCzJUImiXqSLMTUQzpAhaQ+jFgdv96xJHmrVGhrwSXhCFvv1WCFv7sZvUBA7yMgWGISDR
xeYY/v7mrbqkX+4d8mSboy+OxX0M05IZs20JIwkUbECbnESlcIkLO6wrown0LD1kSPx1v8MrwwyB
yQ7/h/j87bcygePXzmTxRCXgxcdmUIhumu1wnsdDOrf3biAzDvz5bPtsFnvKoTafM7VuMJ87NlQ5
RKEDz61eHlp9e0qs9VFEq0tuNbMRfipzT1KuybpPUpU7uJheeSFGdbokQqHdZLBrt33tqEeqJowj
tB8cInLXAXWn6ZjOR0ae50O0oT8x7urstk/a2k/mvrhKCm8KRKdYxyQcfCHsRYQM2iT8bMaLOkbW
U6uc1E2eGoM/xA2D3dy1d64X5Qf2P161+4vDBpjBdo4ECGPPeod/UgqqA5leINTQW+b4ioTjdoHO
gTV0PPDK0oBnoJgSBnAnvhfk/1bd9s5PR12Jn4gqkZLOWFftTxfWW8PuOAMnQTIbybHXEHigyPSQ
tfKdTZTXLsogRHQQpfYjr4l3zdtSZ0SAApmkZ5fEpmUi2LIcPBtwxZwcoThtDjxw793TFeCGyJuk
O9zUb79abfXqwOsxCYrELAJiKrMzhbb6bQ69FWWbJj5L0s2PXKc8lHv3zk3lvUyJwUhwBQqsn+yn
m4pDH93xTHMM8wkxsaXC1MrhSP37DeWdB9zjtYjVmJcEDou9B9yFxYrLBkB0jncqyHR9OnYaXNZ1
qsQHludrcfTz5kX9hvpwTbqBi8chZX+ZzAkFSA9EI2u1L5xTw0ROIboaQI0tKQx21d3GTt8dKS5a
Bibddwk9e58UGX1bCjffgg2QOxqYHiTVMt39/kbs3+7vHw7bJaAjzWB3eHu7vchskIry4RZpJdcj
Tb3ziOnBgSfl9Xzz6z34+zJ7vyrhoy7tNtX0y4TWjMaRn45nTeT4Mi9PiLWSXWdF3ZlaDfNdk9NZ
qaRVgLBO5LWYZgtmYvQ8cY5DtgLkr/U0eaTMxQOvDHfjuGN8Db+dGFonLTYGU8qjIi2KjSa9l9/f
rVfb9tvvgcWY54y9mkcflerb28XGPOfkcjNtITXA9UTzdbJz7xMPrlBD4cinPioF9Q6z2wpqGYPa
sVu5NnKmzqq7JH9YVeLaesSzyanUnHhDeL0z+03FDDLnPIjMsLK0JsCBT8pTJkbSazVzQHMYk3Vh
hoQTA8KWq3iHfPBDAV2vr5u9L6h7GALXao09e53S//z4YS4pRoexK0NhjVaVqMYHvhaOGZF4J1Qd
8MNprwUew7cNB5zxRgCRh1Rgb6JCCYrOMg/sROvTsfeB1ihAkkTZ5Nfz/dsP1BFL4mXm7FDzVNOn
3DK+gcEFsd0s8cY28z8FI6xebpK0cAOjZ8Gru7+pQwI3mYOgehnHCVOOdpYxyUKukimBlEW7zdZZ
+9KB5W/dJiP7CKkcOpEDj+U+wYKPwSPBpk/9yu5Lz+Dt157drF1PFC4juoKkDRV3co8oJaDclmcy
KYn5pjV8rudddaosfR6MHqkVRDATZjERXxTXqfZY6wXbR40EGVA3Yj/F9O6GbGjC3jJfDN07YFzZ
31Q5hqLgIDuUsGz2lbU98/Pa0ayKPJ2oZw7czisZR3nOY230s7L6Q1+6/noly1xZA0BOrH2cUd80
dTs0owLdvfwGSnzYpnW7BF6iKgeW33qf3yw/XFzrUVHndcHC2Hdtz7QSNav1mFw3mnX8ZTfRMzqq
inEMJwHX9ffbyy9rnWEWVoCVo0Aljdtw7wYuiWzoolLJdIu+BXqRBF5ubolacXNyyH9/sV+/GVY8
ZDeQxvi9CO19ezGvblCnjGxWkc2gD0Bx1W4Iv258FSjddUaoy6mWHLSv7qvX0a6s9Sf1DFwjjqr7
HmxS7dUeFFVGfnoXuqq8G4rpHMCSn7beaSrGk8wxwbOMZ9R1Bx6qX9YnjxMCcZtimIaGs+9GzxGT
zB7j2cBIBnjNUR0FCKSJsLah/f/hzeVSeHGQ13NJWid7DrU0qvuGYBjqi7gkQAQEOWa02tmUNR0/
gjcmpGTNIdvoKod6u1h14GZ4OTnxU9yAF3v7kw56WwCCIMtAcCjbNjJPQ5SA8UkzjjEhmUxDSi9w
UqO+rOPePCMprb/UYol8Oc4+/v4G7Lt3+Z35LGuMIJyGNYhuby27AonlxG8YTP3EtM7pJmjmjQSv
hfguyCOn3tbRoF7W9hGBJ5D0S2zbqjw/8DHWVfzm+YVpiMWMPQkTM23gvY+hjqapdoRxBArV9RVb
SX1u63UFnNpeQsOLv2YW4uykHQUhMJN2aUfkRhEwP4d0DqznqTC2r5/oj9qb/zu7+K8Z1f++i3/7
Ur7Ej/mbDui6O3zvgK4IXNiHbHosXJMGydqoH1+6/l//RI/9YYVLsW2Ql2tzImHd/yUDtD/Q2Ycv
yNOMXZpG6f9vgWr6BzRtkICgtHCM4IX0Jx3Qt7sljRvashwFWEimQyLh66P307GkoqybiMO+toWi
3dutkX9kmpmTE2X2gM7M3p2eqsmJvi+W/+IJ8/tVUebR+uUGML9YP9VPV2XqPYum9K4HBBlIQApx
2yAdPuCSensE+HERzkFELXIgQkr59iIN0X0ukrvrLDbNexJBIAPHzTQf2BHfvtu+X4W3NWUBr2xA
YXtfRbr4VlFkXReSwDLf1WPz2mST2MTeqB6rpXOAd/J2r/9xOVDnLJl13rKPWstSEpoW6VxrCJtP
1cm4xT5jnXXSHQ98r/fuHifIvy6033y1YVFJdXSux7zVQk56tq+2Snbg/PTe6uP4SEmFEBYx7N5P
ZMfdgDnAvkYJ4CEFd8hrmzirnSDZoh3vpaDVTDtODtQ+eyfXHzcRSNhqCbYNGmJvVwYTf0G+knvd
FUYLLqVNOBb0phlGiUVyQeVlt7L1ok1Jf/4zFk37yCIe5EnENlk9RiQnn3BE85RxvXuCrUCLQoQ+
KGV/v8W/e29o0uEswJxKqfb2Q8q2pWhKnetKNt2RkWULAX8I9ANwSeKbbizeVc1Q7vj3F33nVydx
nXfcan8jUH7vzsxLwtR50q+NdqxPa504NeGq44F6+p1HBsYFD/8Kt6J5t1dEIOgYiHVQr7FsUqSQ
RPN695/TVrQfDaJ+DhgLsbtyq/5+Wa6/N/5FLsYmjMzZ2N/k6iRO27YWZ2jXHFJHEHPceyB8qpPW
LUCGCdfLitWORdjqoGPm3GglYgrfbAxNHs8qwY90U6M4JPJnGGnbmLXro5NJnW27EMQaYt+ISL1b
XC8cqwkPlFg8+ybDTDL7zMeiqyUtOT6g7UdWC/y2/kg6Wf2xNcnaRHbQtN+SoeulT3deHQgUMQiZ
jJdVbkogmvF5GloiPiZ8and9rbIMClPbcdQ10Bqq+LYCVYhODxnB4fvvm5KESl1OZ0gxjet6ciMd
WaHIHi0tFQRsrbqjgLhtYiEaw/gYjSYCl1nxjJvWaIzpqCtrI/NbrS2uV3XPss34L9YcB8L1fOIf
xi+4D1YdYVMil7OaumiDpqtd8Maz4H/S9FH/YsKJU4ic6JXnWOrTNyjMJmSX3sG2N6IjClz0Erfc
R2+nEz7r7bSl8JBuuV18ajdVVeyqOenvVCPT06O47KNdqTqjQkaWXiL1sJIGbWZWjckWvTGCxNju
sm9ubKDNjRVNjzei6ZfqTB+x+viCzQzURGLFKNK7VnlpgVJkIRNo69iz6bKfoCIa3aOJg+uXMrLR
gtADXqrQRMRq+y3RPY1v9aV3awiLgDbUiheEZTV9kGZOTpIamTd+5Srux//H3pk0R26sV/u/eH1x
A/OwrULNVWRxZnODINndmJFIDJkAfr2fkuz4pOsv7PDeC4UU0ZLIGpD5Duc8h+sl3fF/NzNoCr7+
gfVqPJOGFeJ2dMruuqjeO0kzSj+zKMDIWBRZY+38birfUdA3xTYvPeWve3caz4CFVUk8T9tVpHIR
PLEzzbRs4zqINJEfEaiyIjNdxi8+Q7ctdjhpxZ6fNp+5pVq9cgyG2ChEdfuFWuwWOjN74g7R2IAG
vpzQ4o5RhsJ3KQLi9QjPTb8J72Jv5TYk7qzTppu/TQ3uiByyAIvXVNpvAQaSmmzQAlg304abAklq
R8YdtNE7gfWmulCTB82q9rTQcViG+mnIy+EsHeH8Zlzpz9fSs/TJTkt9JwpHWui3ce/EZVPjXELk
tmgUzhZGu2bByLdrKg89e6QTy9gW3lIR8+Vq1yQjokMpqOpZTOtlGM1HaVFuI8fEXL9m5WQnsYqE
GldzOoUkn5lZ8FuHjUmmjgr9rYHzCSoWVOScGyYPIcwS4V5sEmecvvPJcl/ssuo/9CDzp0Bjdl4r
5F0+dpnR+dRyrl5cSIsPmJTzr2iqQxXnbkR0WRGJ8iAYYdSHqM6mO5KVRb7LG1ccxlqQScJrbb9y
W/MBLSjcv4ivxIzp5/1bg0LMX/sNS02C2yRgJ0tEH1HlEMREBodPQFw01F3sLuP8IwEqnm1s3tsU
KFRUlmyUTfNSlWb3kbsL0UjNVBe/Zj4GUm6sRj1bdiG+/dJIfoQkD7ekSdrpR9tb7uvkIKvAbVQ0
9wDKFIlpEWlTa0+I8haDx5247vnEr6Hh2UwmGvB1CYGuF7u3s2aNnsjzV8FNHbxNxNLpra6lA7IQ
nBOrujTwXoSr1LNJa6RWkzm+Tj3D6PXc0/CtLFRMvIJJMppNF1e/Iv5KHuTcVuUOQwHDgcVCrbWr
mZH260ar7AJczO9XJFh5LBt7NILrEkRLiFqESIBt6eXWb90x9MWs0WUEpXV9GsU2jdCAKNjWV6Sg
1YMW85ytc9jkZ5pdDwmJGhxzM3ook3GWRCkZSVVTktCgVfVQ8r1HfRi2VbPpBte79ro2nHU6pMuL
lWL7OKpClweF5Cq8TJzk7Uc9doKO3LXzxLiNjMg1ZRbaQLtY+2A58zPuVRTgTBNwPq9a7dXjshqD
TjtPXk0M0lqYvX03dJThHM4OFkSDkEn7aCCj6y85MmFz67GV+fJam6DIYGga8Dk8FNMqiEIygYJo
uSVseWnHqWnrOQ71klcbZQT2yYLH/ZvULAK6qwnpzeJgAFuzHBR43lxWWlolqtp7uTJPRlPY08ok
/fBH51Xz2W3NUK0gmSuSPh3f+KlKo3+tFPq+bT/Ny7AhDCj/GOu6vJpNpX5hKLN+UYiTPzg1OZ98
22WZPoxJmhWxIfpq2pBB5T5AisiajSPYiFmvYd6bzxgKiipu5z7NIdvBUd4sXo6Mj8hNzNkGajXQ
e209V+jbK6JRgTA5P72poMk1gq6c9j5jjFvaQXEbEejEnPZO1ZZE7IVdcFf1ExjhIawK1HSOFGpt
RtLIN6otydFTiOjfimIIptgeopunAtboSrHTHk4Jkj9+BOxtsq3c2xfL9SXRURBu/GDlOlnix2KC
Q+c0jf+JUrlsNphCkCG6ZY8Glbxi3D+dPyTVmnC/Wm2R/uN3nYYerZTjl62xMQt88Bt3HH2+iebk
T/g0quTbIct2NegKAXmWdDw6Vsc9tKXyqJD1sU0rVhQznbNGh90MaxxVWYLlwJmR5+a67telWvx6
HY1CgaihvxhWjMq0XBPJHaWboExGO6ZTLV0Ch6tUkgCVcctD8+jlxbQnPWx7S4fIz4GHc1pVOApI
9ySz+mxWQmXHiZsg2ghCWAkx6YXzhsQjPPhZX0M6N/zu3aRS0ExE5hSKQ0ksXqzSvE/WjZF00XPN
rqlp7xcL9fmqrjvvYamt4MOWmpW/27v6vlR0CGsuZjK/sD1iiVh5upQ4BmTPK1ucm92D3YRxb/sV
0vyQMCrJh4K1YOVoVfN2knNkbtMRJ86ay2gs1vhzUPd2gUtYMKaXKV0FBRPeGF+F9XsanXEkl6Wv
blYAO9zZM9rfa054/YQlx8/YjqJcM/baKuon33DGcN/NGi6IzMOA/6iPhK2OnWea2Qu6GfTzrrdE
9Y5tT7qsR+6QZlsNJKjxEWfajVtz4FLruzzMv1WIkD+PM53YTMutiKw+YADSJSlPQtNDYwzlodyi
9yXzBtDjGZNSc1QY5xQ8Trcj7yGq63StiSpt+Dqk7a+eNxontkcsNtsopK/r3MC7y0nvVdbaGWfr
PLY+cndinCNEpRb+NAbwbYo837jBrodh8e8Li+sVoTMJcviMcfdlpLRwLENIwlxgUGZPYWY8T/Bu
ulPtKzUc2iIqVbxURJiOuQqqP6eg/zeA+jcW1X/p4v6LC/XQV5/Nz3+xof51AuX8k0rWYanHiBpU
6v8T4Rm2+8/brvhGU2Y2z0STzuk/JlA+EyjG50j3brFNSLGYRPyHCM93/glszr51VDf7KH/yv/Ch
/tHj/6U5o+9nXM5WkBEUfRr159/7XAWNvBsJIdiMVYKAvqjzdd0Kdj5LhK2oQ4zR9Qam5QmshTlM
/S5LSHHMQtLhhzodd7OedWzNkVhrsyCGVeh208Opey/mIngsuXtjXUZ9DJ5lWKMox17tDt7OMaS1
JnQWrfpQqU1fEjlrtq3eMNQO4wajwSprQA30fzxsDOti/LLFucDAsUYP3sBbJ5cgWiYVB43O3poF
j1u0kEZrhzxNf/lAr3++G3+V9f3L2owu+eYUtlkMMbJgeXn7nP46MPP8qZ+ChpdCNCWMU4qukeuq
qA7VXCQvegz0Sxm68jC4ZXqHFlz8xGiHbBbL1S2m1rLxAKRk/1yXunBf0jRpX8zeCa+FFRifVFH1
h9F33ieHx7z573/1PyQVf/98mfDd2FqEg+FV/Nfm21qAHtZFaMT97IQn/G0FicNDIU5w9rxnvG/L
47w0xRu8KHuXmH5+r5cJsoTOy+7VxzGxyx3pXQA+jPuSg2pH3qtxT35w+j+NvP7cAv/td7VRNKAk
u/0F8P9f1+B+4cN1GuF++m7a8PUYLMf4sNI2q38G3IHtNeiUkBd7pA29s3urtbe2MjDPVq3uzM0N
PT9y8DG8u3K5V7iYCLmYungh4Dr7qKuktu6ywLDLl8YATRUrL/XO9u3KWMuE4ubgTIEQ+0JpVz5P
SWKDmbVU18T1nPtYCCdy0g0cADBSjiQCL+EBmxzftrlV6B/bJoQow/CAWPIsnxvvjZq7n1bO2JEM
ExBf+DKPYU/E5pSJJzsT5iMg8fal0JmZbATN/kEvhuU+oVYLrT0neThvJjctlj0gCvGCHyR6AkSB
4Qbc1PIjbwwcCn2rnpbCHrqVFQ4zkZjZuE0rua8nerCkL5LxBnPk+Sm1nT1kzqC/hCVHWk7ZRW+d
25gHpuNpxzXuuFTnyfhZ9715qJLQ/CWyUjikl6fUDL4vu/4EmaG7uKqR7zlN8b4bCDvZKJ35LyWG
zXPua9feD5hnHiozDx+nITAevUHU70szdu/UacOpyhOSMyYn+1apLfQ6AJXxTkCSezej89sI5oYf
ZjRNzS4DVHI0psA8c7b42yqrMgI8Vfuw3Cy8SFxKe5/h2bxvydM5cooup5zy9t7DAWzSmJU2KsgF
07sHi+auMqxqy/1aXAIHu6OZO9ZdvbjYaEiET8p4DOruxdWtdwpSe7orEr/DPEbkGTOB5tSaRnQu
ktz14syw+2MQFssP0bT2ox/hIY8jqDCnHLzHhZKYPGpTRHIXasLxVnKux11UDO6Oi9g/tlk21uvJ
aNpXSgFR7HCj0hGGpmynzeR4RncxmMH4D7mX+W9Brpx9ix7/NLJShmhkhp+6E/peCSu8BjNfse20
FKSKJoNrzo8QAvKnjCJx03ZDeCl0ND4hvTDfhwLqbVw0fXYgq1o1u85I7f0ETwQ63WiMqwQ8A2bb
pXkVft4FK2ZX9i+8uhH+r1yMO5OnK1un5UDlp3WIxSplCrM1szD5nIS0j4LAMTKRe6s6qZalhRgs
uW1nRw/nDq/cY+MmxJAOnU63UT+XewZDzZm7QSbrliZfbyL8UERHoOB2D01LcFUMcaw6y8Dr3jja
ZvQ6nTgAEC0ezcS0Tp0Chhwm5dLseZ+5fQYnRL6ZONoPY4aLAUGuFU3fo2yj7DfDodHZtAN2+xhN
a2fc469VfTxQgF/E5KSPqIPUaV4mkm3tZUo3RmIVv72RgRHB8ylMgNpGM4QX7EF1wfwBO6f9EnwO
u6LP6m9p9DZD68biMppm3J5lmexUi6gOwufUfQ+wCb4Y8aUPVo6VajvzFh7ryXSI1A0I6IIC0O7r
IU/uhyIUl162832LpXcrpduc06wrPqw/4nnmqGX4Ap1nOKJ/UruRieAXQn4eCQ8XU7H1cIi+J/Ts
e5eK8dmZGhoWvyJhl7YnxImWMV55CKXnPAM9G17oTNutS1wE7RcjiFOni3bv2Dp5FtIizz5UiXFE
yzzc23nfPwwiCe9mLxk++9wMz5Xy+p84WNs9Z16yTyHPfxDPa5zwlxqcdn5af0jVjgB4U1sFO12Q
G7uv0CS6sWsNmdwHbdFujLBnEQAEVmwyvw0ox5nuXH3MvtG6CkZ9SEgiMvfc+/olJ2zeZL6pwAu2
ggLEz0VybCvL+/Qtab5oPTDPtXEHn6XKk90wePLoMpw46YyeSyVDO6+l10h77VudM26x7aGQdVXV
H0x/kk98QmGEV5M+/Fbk9wQiEBnwWC1Jf9JmU8cSufV1GDPxbBnLdFZ2ajw0FQPHlVPU4QlDNFFf
DMC+sOlFbTx5Oc1ZQPgdcLcIOHtmDbcBxnhIMZXecwr1wwmVHKv1KZvSHykynW0PKU6vS5G7R0OT
7NUgDeWxTEvvULhDY2x6kvDuWnBe2xH2xys6cIeI4G5pCXbT6cXsUkkKHf3ifeHSlxhdXnQ7e4IJ
EfduUz5NHoQ4cAittxsdoqoJdvftQw3Wh9curfYV3ztwB2dxnene4vp8Ys0mEphIbv/CeKp+kE6L
ozpTdvDczSLgWqQL3VnObN4JGArPs5RcR20HMmE2vZJNWVbeLVK0b2BKsBFx6zUveZp0+dqzhNoH
gzYemA73h5HPmHoJBeMbM9OJ7wQpAyH5K+ukCpnMW136kM9QwmL8v+F+yutmI6VnHabGbh6HGQnk
bI7V3eDoHn1p5Pxi7TJuQq8q2dqbxvwrAm3MDHjCCMpb74XbzjX0fgTndM1wAG4JEYhwVE/ZfDIz
x/Dwow+UoUuQXlKrNc4Li4LTECVEVxs9VQbUcQwIvV+OZ+zMCXnIvQSy22dmsU2CqGNmME2Gvylb
L78rYLnsqlKOl84o3I3hdfmd7ERzEujnzszdrYvnSNtea2Manp3M8pdT6VfJZZGVdQR3Yj6PaZO4
MRlT6XPgIG5FiDWkj32g+o12FJSM0NU/BwhN4tx62s8h/jURCwKz8bZ1tXTXFiftoRmpmmKJ03nT
o9mt6RMdcuh9PY3JEcxF02wnpfs9OYeoTYakFeaa55+GHdVHSdJeHmwDP3dPgPXs106kxQlwl9jj
Fu/eoLgq85CDAYmXsC6HNWmBEYkEsqyfTbc3DhPJ1elWWUvxyj+Ol5YLcQuH1TLXeNbGN4ecuFMe
puJgjWZirQqGAeNqUiLhtjBEdZlE4D7ZtZcfE6doTyU7IvAB+Jy9dUZ22clX/bwJqJIOc+25O/yg
y6GOGjdfW8DHvjVFwXPZmu0HvOD0F+VnFB6MoNSbjJKaWVfoiiM3xrRvq8jQm05myzGzOYA3Nevf
RwhVycmQrbfRCLkIw/HSK9AtZ8/baqgVmXzWm+x8l2UhR9wAZiaL59H3k1XZp8E553a99s1i7Izc
Mg4OtKKdw6JkazKwueNXr57a0Z2mbR1i8Y9g4WzZuMsniLlia4zCPUN6yy+lSsYP4CTOGXpDc+9y
Q98JRX28Mtpe8QPqxtvZ2lY/c5iLJxFl6V4wlDpWnhxqNjlJcpWWGZ1kchuq5PjCYtWUOYLS3GV4
toxQ8GG2fFmwJdeQo8XWZZB3Ib2PYmKGwMZBHop+SxuXe2AWwvw9CA38P3lpbBMnsPWqS3LzE7A2
PZ2XBPRPrs9R0FhlsG/LXp4WsC+XGrz5nml9e8ih8Z/m2S6/DX8ONolKxNHw3bphAq7s5z7ph3Bt
TVVtPrHhbO5MwZVJ4pH/4dV6+dHoVvmnwnXCdm+LjDraUOnvLhv7ezurlzgvxuqSDU7+6hdTenbC
rH1xMfEf3d6c9wzp3IMyOYN3QRp0h2BI+5M71MsBx7bZ0HQk9UOZi1DyuBvqImGmbwAtZsEJz3be
8RBP825szekxDJvgq+ghJm0LU1dfhHC29yOuzI2gNPjoOV++p24KoC2K9gTBEYHvIkSyGQAkdBRL
efaZOhqDeFgE6gcm5u48lvCPFF6leZ2Go/xB/lF5QiNByowECoc5yXVPphEaVMyDe094npTx0lTj
XeUSxoovPRHrUrt1dse8LrqaGerNGE6gU1BTpzy7djBcxpRGejs7kXzN0I3uvcUd78JiMs1bJEnh
nEevqw8SkeqTX4TFm81ULYO235tfUCthAWfyFzTB4GtYEvMxRw92p0uyjTYWCrZj3rsDHPS6f0ha
mcd5I5enm+zgq5f1ojZRAhIt9sdqco4JUo4fMhQRPDsh2QjBh51Zp2X5h4+d+2yPpVluXGOqHxCh
Wfo5bEfz3lUJAIqOISb2Hnil38bMmvSyiDr6FtrAcBOSVH1yiTYUd8IM5bmglDPjWnjhydR5thvd
DDhmo63uk8n7lGxQM6jDCJ/vd0L+32dR6f7U55P60fDwWhtDoSbaZ7OatsNAW0ULOj0JAJbJyvDD
+ivreeJskXZXK7NqvPdW89vPo+FU665+BMJTTxzh0nrIrGyAd89HsTFcUA+socPhoOe5dnftiEai
xrX8NAWzmcfIPqcPaYplZ3kze7LAT9KDpjUVd4VNgRqnRMyAoOjqrDn5lL35qg9BO6CTjGjoewjw
63RM2qMWcvkDD1Kd566rp30BLuqj8ZPmu6ZnsFa+VYUfZTi1O6uNxK+gXZr33JjF3Wg7Sm/TyBb3
eUiuJeE2EwQVLh4mOn6P+3cwq+NAzF/Gu9kgoC9D+WD7NQv8BXzGLSK38thIBc2Xk3XiytyUsjGb
64c2z6efjjW1z8XU2y9DOS1ynaSmClgezmO/CwnY/J2nTnZFDUxlB0ZHfbMjc4ddxd7mE/INOA3h
mt6GDa0DPbi3H/G2CbEzk5w9j91rb5t2NbeMGI07EmJt4ga8dl/achAbs1/Cz5EZVLn2wJvqVYtS
ABhrI/pLMhTuo6xkvvUNt70aDNmB2yz0CHRpFM9sl9y2WadzDSMpF94CTcIy7l3ZdeG67BvvKWwi
R8Uy80d/XacDfRDblJAeW9kMZRw33xSNX7VPnWK1svWlZJS+gDyptqIbq3S98De58QfHqLYOVqWL
KLlVV0g/TIISNdO2ODUKwoRAjLxylUcXN8zcirk9dluZlvIEOcL6lCzaPyfbmV9tUBDPft6md2Ts
UBrCPJ1/MZ7yrhxEwxbYcg629wbUIQlPX9Kpah8bS7uPCUKck/CVcWF5PV0tvyzzjdQkbqwac/B6
xAmefzJnFb5nbHzq2Dbs6DIt3vIqaev3pRTddezy4BttSvcie2FEmyhKFxvuq6VZy4RpsseN8RZ2
XvmWEYNz0qBG9hhfrWPPTvK9s1vCpEOX7BgoeuV7OMh23w7N2EPaqsUD+jEDYrc7HMjJC10C3IDE
bppMcTgWQX9LzpDytaxc63Y9uA1bC9aDW3h8Rf7A3ifMY+1FzCcGWb/7htbl2nWWaR8m7vLgB2N3
oSBUX+SMDSVfkNF/SLk3uWSm5uDMAU8ppf879Pf6rYqEuZ2HCNlAmnfbppyaJ9hnI7bLbKFRydKO
+FpGAF48w8k9tW4v2FLOmgqMZZRzX/pOuuXDac96CPiazIY0nZXIGOEcIa+n2BraGZW/lbKzhkFh
kSNVuijb44Hj6ysY+PByW+X3loFBZp8HpQHNypO1E+fGII27DLlvHafCKk9poQQSoaAqr3YXTodR
A8zYWKqynXvDbvimhr2OTplBT/XYwtAp4tEYivZXKqMlfxwUjJRpVVLViE1F3ut8QE+82Kfaa6Py
CnjImVmd1ElXrzUJFsneN/hXv6siHSAB5hH79xRl8z7IF+PiZcBfgqqnZ1n9Q6C4xZrotgRZWMht
o6lt30BTeU38j8pPwY+M9gjk058uQS2Da0nOBrbLHHjcP9htjUm9cB31lmdsVBWl164vuC3pVp58
d+yfeseC9ZtAEv1jJPt/m5J/Q2P7l+n0f9mUQO3Mv/6+KPnjv/hTqmt7/7Sh0zgm8z0TNOdt+vun
UhcN701DhuQ7xOCMXhc19n/CCiz/nzhQzRuinfhbkj9Qs/0nrMAO+bOIGs8jPsvz2cL8bzYlf5d+
YhmEPc8aJwT+iQ2JQJO/7wBa3E0Wg7105avOeuingeLNExvCf+3tX96V/8+6geXL3xRz/Cxsijcu
qePgCGPZ8y9LmV52Fk06PZZZdVDMRy232uRHF1U9GeuhSSaPyZbu19Id/TtTkYDW+pN+Cuqk+WwH
p6Gi4dCUsJMPYe2Ve+UGHEo2+qwqs+l8fXffttMbyDTn2I+9cc1He4hvqtdrCejrhzOn4RMl9V1m
GRHzUS+iO1S/ZubvSO9S5xu9ssWUIWXMRAbgym8d3hi3vulh8mTm7CQL0F8nylf3fT1c8XcOvxIn
KRlTe8FXiIpilxNABQeTtaU7FcdKzc46EVLB/QkYRVADYDBvxubnzExv5eP5WNeqax3c0rl86mQw
F3HLuobN1W0IuvKBxf1a0nKBsTml+TazexGDwcalv8pryIjd8EQPa5Qwl+vUqMynKCM8wAr3iMkE
mgFn9NxKHs3IYOKzVXDTA30MJmY678BAu2KV6SKlp9OB4913EGOuqrTG7wodw8hnBEt9jTDA+ewn
aU03aSCw79AtUKGIYfbheQ7GjyiZfXbqifgJ6yR/tHCOhOs2yZUbK6tXSNr07H0Mi/QjlhrwmFdR
ZvOeW0SvpEcvc4L3WTRQLqehWACTYrg+jkbnpzCqODoXkNwvvdAg/XXn5/7RXXqkTIzEqJhduNfg
IkE5VqsZ5hRIzb4YjkZf4iRMYRsCKJDI244ClSOaIpQMCBGrcfQ2aV26UAT4wSImylBKdn80LNuW
XcgxGFso0AabMExZS9dgWxQEw/IahufC9KBCuRFyI7iWo/87nEIxs4VWpFOmgy6BiYYZePvErTXI
mIX6dYW1ArwEM6QsXYsycN76QhH1EFmgKFcjOrNfKumJlu/I6fuJ2MZYdhF8mrfBCYx0VdpRBhax
yKABKvhjinuxi46LzlGy1YHLQsRROSVJBeepWAmKhW9AEtW9a6Ilj7HuTHJ7E50hSdDCuv3bg/y5
lD7ZTipA9bihvmSupktIhSibXKm2LC3nIX3oBz1zLnAozW3/q+xCN4sB3OkfbsVNuWpqYzq2dlUu
G8fPIrlC22w368yoiJtqjLHJjtKbO1KEh6H+9EmUfp+7rKuAMVjTsJ0txZtTwzuWYCaQVcEyKU1N
c5FPSQyjL31wvCL85juRu4eWMTdvbqUQT5pBEQLurKb5C9J55m4ghNrVliKH6LByDDlN+PrUP8rF
NJ7sglA6ZNmhiw7EnbFh9k4F36yYMI9FUG2Z/s+pfqhVzj4iz/06X8ElZh0wu87wWohxfOmbxg4O
A1Rgb8UJ5vWodo0Z/Zn2CJr38aKtxGT2vxrfQvuGLXvcMCYd5/1QK9amhnA9uESmsourieDkJwub
blrDLCxZC4smwfZkGMY1tWT+bgKhS98dMEM/J8sbv61qqB67JKOWEZqd2ZoZVE4MnBkwPypVnbrb
xeCFYhz6w4ZXFxs5+/01acl6WPUtiIwN8RL5AoYv7R7JWw+LVUtJbSPSa9PfJWJ0CvOamv+4dOxs
4jEpkIp2cAKyjVlPYrw33XnhealZf60UktaSYTau422X5Z3Y2Fpm5jpLVGAfI7F4LV20xZdCZayk
9tFAdHZsFYX9PlZ4htfajtQuhb1mAjpubg8SGq30PMs5t1Cb6dnfLBTZxFrYpjSebadLv4cygUcP
exq6oj9F6sSwdmDJyCjhndmdXe2tsoNkjjgzwddFzmS6gpDTh299SR9J8kroA3URnAMZv2zHw1up
16ZLYR+kpjUPlyoi7P5DTJBXfoWd1dS/pWLv8SWgNtcx3ZP0bETdlu4eo2LCodELz1i8te01ZEqu
MoXufjNXramfGKyl+d1MF634bgUJuqqmZtsPmj3JGsU0GwtL6a9uXYGzG7u50Pe8zwzMGIsJwj9M
n33Tis3ZkuwzsPLjKc1ml5c0uWyBKYbtNHF+F0bZ1vsBd245rvpBGeHNS+3N1PjSYQ69KuYGjkpt
jNYi43QwEk4kM5D9i45MgG/rpTTr8DWY56LncE4L+dhKF1xRONv2sm/Q97oIs5ygYv4qFUcJ8z4O
P4ad+THNLVIWvYqW4kp1XElvpW3BHcpFO74TbE96vNmg0dglY1Fa65RNI0+UxDWEYrFAIbWqGy3d
x7Ln6dg3ZTcSdVSB0kQGNJdW8dPRloze5t4f6Gq6iCBgOCadLL4XNdjDM9JhZbPBCmBbo7i0ZDzV
8OxA+miibM4tRC5vB9mlTl5MANAqxh/FKN8uPFHz27NV2JRGre+1nh1/k4VVnl04f7X+NSxmXcSK
ABbvgTwb5zxlnK8nvaAai4m4cGzeIX9qEINExnDM0Od9t5ZLTLkhomLc5Eg9g3gAuDdex9mxv1Ao
p+PvbpZJ9ok0ox4v7ljJ9Cz8IrAPJeuXwlzRl8Ei1xyjZgBif5YwIJmoFYq9p9uBt85cFK1Hc5l/
3tYcq2mCOE0rV98h16ZcoEohiKabWxIBCBfy9mPVZoCN6h43PFJ6ZGl9369kxQcJli/de+70XNh+
8wO5m+RpKVIgazphqhtpSQrbMv32hFlt5oFjC6ka+fEs1xee5HBe1d3U3HdlnW3tUdpoiZXHmWuQ
NK+UlgdM6tXO6V1c+llfIEmoq7VSYnkFa8noZWS1QNCszBhX0FzObAGbVep6xqWxpnDXoeFnVxXp
OAq9u6DoHgaHSEf8oPLRsnq9VX3ws53plrMBjXNgcpLAkm63kkTZbTFMPxc6tp1v46AakzIjmkKM
b7KYmms0lXpdBJm1Z4hdvKO0SX5MZY2CjdcK7VcxwuBDrqCqw46zueRsxh0ro4KtnQbkjvmFt4cj
am9wiAxz3NejzRe6NR1z1Y0pu1o3qrZmsBjfUeJ/8TXpr5NrGWtnCAB+di77EWfUUOvZuXNaVd0m
c8blOgtCyTn52qNEU8Ds6+Z0cN1zmE0wWQlViOvFYcHr22QQSVkei2DunpQ/CizXwWggdza7YsfK
8ffYuGzvnYiAULNxiziNcu+OuCYDSV71WhLrtNKTgeOk1yb9rYHgCFfNAYC1WOEfqJ/aZJoviRXK
C0GH3QHJPMVPbfpxMafmNjPRURHzziUpGLMx6kLMb7pw230UEmdrsJ8mkobxSGdt7KQZIE7YyYD7
Uvne5e2xM4dnFNYFSkK3/6pYRnOis98khkgnHOCN91gGzQjstfTuWGCiaVUs86mDY6NtGCGHHbt7
Qt/m1yphfLbNkFd4FLTANP3p0DROSrVuVgN+AeBH7LeN0P8coyS4OhOXeBD13gUCe71rLf0aTF39
Y0Y3s9L/zt6ZLNeNpFn6VcJqDxngmBe9AXBH8nKmSHEDo0QR8+iY36aWveinyBfrD4qITJGhDJmq
V11WlYtaKCSQuLgO9/+c852s14/5ZMPyLJrqpXHF4OuyA2K+5PmhjPNbt8H/GY8l+70OUL23FGO5
SfUCD7ZMkNp8wEz3sC5wmRs1sE36BOgmgU3VvuJtB0hu4GChtqVyAzC9KNgyQ4ifDD0J3FpZi0CF
mmV8ydLu6wIKNijhXGwa8J28MLTHNKMnyrByM1AyFFMTJm7qoQaq+Pbn/jVtYlgX/3Oy7+bDy//6
D7ESPf4mhJt8bdvn386/VuXz2yQuf+3PJK76AVOXzWPKCZp9i+BQ+2cSV/+gr9lyl7QtCFv4av88
4LsfXP6PU/wKKdTe2CA/4Itc/ZSg6Wy+n/8vp3sK9hg/MwH81mO//nzrify7SGw7d2t/jXPoc1d7
ZtBeUZbW9d1nXFjVT3gB6+H9O5fbeimCt+QKETrWkvF10PDdpaSmpU3TTIcWFd0fHegzqtk5P4kv
/vgiNo1+FncISOnbizALJYGVTIca4TgwRTJulJRsxXcf8g8GFW9HIt9uGu5UkwQxTX0M2t5dBGu2
szTFeOA37l4swNsUDukjw9ImvPj7K73/daBx0DIPIgdQ22qJfWfAtEqVN89YHVKSgJWnRHQh+HVW
yeC/chmKMwmd04P+ntLSWaML8h71Mez0uz5uqSBUy27/9xdZ78r3nz/3i9ZK6I3kH/hd3keWU3fp
p3mkQbgYEQlZyQfA8FaXs2nW1MOs181PEph/vXl0K0FOgF2Io9h6H1oW0iXMaut7ZOeC4dF6jsCR
8ftU899myn/0W/HVtpnbQZcxzXfEPrsjDUigdz8kRsYmvwk9dTQod1EQqZw2+9kn9cPLkesnoW/T
T/ueA5GXoanOobbPiLqekqbW6ACp2wu9j9MtG/zy5u8/s3Vxev+hrXXxK7mHVYj67bffp8WS7B2m
cp/PY/lUNWryue6XKPXNSZLfNOuSnpKscLKryWLgHYiwdS1Pmfr2Xo2caAlmwxygm5a5/YnuKJh/
ejQB+J8gXV8ljSFraG/o1rJoEJEgOsl9j5gzPFNbZSrX7cTWap9LDCU/+djef4WBD4BFgDNnrYhY
Audvfy+yNSHBox7ZUpo7DpPtqaBwdT/rYfKLseP1Sha8AdYjFiVyJ2+vFJL6UfNZ7suIA4qiR7bP
SY6RYlWZ/tAt9fSLi9O369kwjjQ0UFN//9TnzazJOmr3ZWLLYBmHeec407jP1Sm7+/uH46/PBr8Z
QgMUTlBSpvVucZqQ9y2qlvbWsiy+LCuFQHoy/L63+Lffrx9cZF3GeQPy2uCl8O6DgntuMWGr9vpk
KzvDhhZFoEjb/v1v8oOnAY8PCDjA1AzM3y9NQmesiw12P3RVTRshOes0wuedNmbzEzrED6/EBUxG
99iZ30+4zYj4ljLhtXba5DwlqLytMNNu8jHWL//+d/rRjROUuPI/HnRW3bfPHdFGwWGs2M9CgVlb
ZAMHgLj/yTv9R78OzfS2CSiA1/t7Oiwh+kaVdrYfS4qERtMiJtFpvEfK3rj6L/w67E9WeBkZ3/e/
zlhEnIvnfK+4ybyrRjbD5Nh/Bip9Dz/gu8NvAo+OaApf9/fwA0tdKmZ56b6y3WezzmdU3b4+jYWw
bkoxzC8aFTU/IWv88JIIOewidMCXjnj7McVqZBKTTPc0GsQ+XSflVh21Yg/zq9zPc0dFlKIUP+uM
Z7rCP/v2ZcyGlJEPm1JeW3/BVdl230XUhOwk9kJnM1BI+kVWCfUCOOeJUIfZILy0mzvhuX3dfdI5
NX6me8vEXahXEp8c28qLuirHS9pCltkLrao9WpNF0s5x0tJ3WIKow+HnZ7QFY2870PribOJM4t7J
WpdSKtxjjn0tY2FckMhr+ysE14HSCQKw8sZKcEB7XUN4COth25E8C0XREYjPBlpi4TCpN4LT1OyT
orYM34K7cikoBX5NTLeRR/QG5mxtqFR3Cj2K9XYQUgWBmI17denoKUqs0Jj9eVRpmQBxbOxkwy0h
s1KMR10snMKpfy+QSYtw2GhuNiUHXLLORaWl4SdLn0PGJ9ogDuWUha+NYUpjN2Xd/Jj3ht0FaZ6B
9bOaFK5wmZYEEqjr8rDr2dk2irQhC5JYnc+dqqvwdOKVId1TUqQdUAXTNHtoYhkJe5IKrR/FtuRj
YTjNdKyZWcqbdMD6mxHkNv3cQA9iUmElAp6lOcZ0Ry3GIygAgoTEPotX7DfZBbHUOl/70MLbpsEm
SD8rcxD6X7IGKOikvRgQEBUvl9bwScXluWywAU4nmXdM40q3nF+UuW6p0ygkpcrIayEIX6Z5Zx2K
SsZtrJCrQ3omrX1EnUUJj7lLmfwrZpyjepQztWVWT4dJ1n2mcGiRQWVEKqPNpR3u0tmubuIaL4VH
LJKt9J6CXPi3mEm0mEZT/M/nRGCTdD/LIrtejKrST0s8kqhFFq92qPNECBeQ3ru2bu4s/JHh3pl5
8wEFq9Vtgwv0m4OlJ8Q12YPf8I27cTQtapm3lPqxc7Ls42w6y1MeFRo9KFP0wAFgWt1VaSaR2emt
YW5TUhdqdYru4YmxHzEAVj0prKhL/H7uONTUdqvQqkZyQOWx7OTnOYzox5xiLafeLbWSZ7Zp5gv5
8lnz3TCiX8eoq7o4S4uML3phtmu/zjjlr1EtWdxkngubcWoRP2PLr7TDUJthcl8rkru9mNbMdKbr
siQwkOluzbHQO1/hWEmZFppQ5fcsLBIIwYhp3IkjhUgGwOdTZAvyoU0xc0yikXod5GvTFLhGq+zY
FTHf64dY+agjF2pB2NtW5ldTw5Asart52TpKWD/Fg5vwdVL7eRezsslNDNUn9xiPqtr1AjZBDWLH
aqlVJdKxt6aK4rIZk8/HvCnoWyjjeTG2rrH08cYaMvfj3Ku0f+kN9VJeFalGTXaFyAUNuHlxT1yO
pG3namgw0FKMadPEBA+yaU5u82Qx5WYe+brTHGkXgIqtwnjNkQszwJIl08+lqFtiCaHZgNvks0Cx
LZyVAKxnLCiJWYZfLAlmx5/jNCFk3lV5vsXBBR84F2srmG3FAyox7sYvAO67aVsna2d0O4uZ1qkw
amsgK+jSH6ehNkyXytmhAl+QD8RzzsNZRyedo1jA9NA0LYaYJrv/SaFStvr7BAbDwd9MYPqXf/zn
mx4T+Ep/zl50Z82ZUn6AsQKiP1vwP0cvQvvAboUjvE7Ii135ykX+w1ohxAchOPKwzQCrbWsGf/SH
s8L9sDLF2XuAxIfshTXjl4wV6tvdk60LGFR0M6z8M+iCoLzevvsNiKfd0lmPiAy9dRc3Q2M7rPFp
qrbnTllE9le+uy029a5cZN0+UXeliHkThWUxc1RJcIu3SxVuLXVyQbQ0ReFAPs/xBizuThrkWvyw
1vVOXOigLkqxxfrXU9MZmyn8isLkQdxnRdPDU0lIp0C47yyZnpC/mFBj/tbFRTolgAFwNiXlyAS+
wmybbRsL4QZpTjrW54jw/5xtUbeJcmxH1C2czTYsAAx+MseLlWM2sDYKrigDOsiC2k4Nk6tWO6ey
SMGpcB4SarnNOWc5XqJpRH2nq9DG7K9EoHLp9RJtQKSjkUmQr5/lcTWemy9pSS7mVJk4mniTIQpS
4xIbZbK1hSxQGRYOXlhBJmocq5JqAFr0ypp6BgMkim9XrdYFNU8IeRSn7vAyR0sDYKIy2q+YSMZb
3nRZ/aoDBaoCfTGLuFpxFHRYpT3BwgsroliMCJ1plqW/zG0GzGvKBxycJZYaWiQb2ow925gc54Av
3cle58ogooGKGbn9GUb3PtsoY0xokqE0b3vmZtVDqHW0YjstOXrK/haKCyPWRdwIeXPVrwgZb3KN
/paPzERttpNOP2sUI8uouSt7/QQShv62hmBYQwoIi37aR9LyAQ0o3TaLlpEfT+QL0mBF51i7y9Gr
X8xuzSbUkEHyTcbuuw5y0irEnAeGg8dClRjYYo3/EDGxxGpNW5/js+tIKurb9ag/muweH0BIqY5n
gGqOWVI1zDjbZCngiFEM2+EocIucPlkrmwBedA43sxwn4BNut9aAa+xras9GSHUfgPAYdqDIzobT
mukDSvqiCHMKykiL1xgMZdUOnZQh83tqLvOBftwaJtqlVWcJ3A3hKPoUZEWVvIyhHo872yoJoR8G
zZz05wgVS4cGgd0bibpRkDN9dzHWjVwlFz3dDdkYQqPt2gpRKF/oFZoiQFRBHyX6ZelODY53XMZ0
vaf4+4IlqdhYoduXUBES2kn8uXDreZet2BpvitP4qtfIiRl9y3tnQRPDrOs6IDgYeIEFQssB5KGx
+7riWzt95MnlNo6qpPWbaB87PMUZu0u8p/zTIoYR7aUDQxZs9DPVRGuH5yfyEY3cVL0Id6MCQSSI
0rZ7KguLjEC4GE+LOtof2UwWrTdMenlOhUql7VdIxAj7OO5t1H+ROJ400WzAqVukFRcj5WHL65xZ
ltkSykfVpxY9aAC4JUebNGbirVbtA/iGakWNTsONU7jtY25ihcezGQMDqm3w3lgJiQyslWTDJ2Rj
doUIcfm4x2wzV+ctngRcJyYe6yle37yeNPRwusS95FAGViNoAyIfC8ob88mR5bHD3tNvWa5mPWCv
aHa3FePT/MQ2bJ1dj6vR3Y/q0sQAQ4cbVdNeVhUpnjGTwfTy0GUcY26Uzu2mBF/BGKKO8B5fpt5r
GeAap0jna6p5UrRhE+j0zyX+sJBv2QlXssnhKc1UdQiMUdXaA/WAbhGMQ6Unm6TQGutMiRSstlll
NvJELaKjnPG9je3jaFQAkAK40lPrK3alWr4i1NZZ/M4ZSrrUc2uooi9CJ5XwNLlhW5FMplDXh+Oh
KQ+lM6QCX3NOBHKwcMYzSpVebNi19pnxnbNkhxK+kcAyRikctYvuyHDmflGleZlERSuJBdvG/YiF
PD+PZITgLjD0tbs67yfVKh4FNobSdwel1PFBxNoyx+qtFfGucIwzgV198SlV7R5SmWXK+dCLur8p
E3wshziW4QyrpRLxbQEKuOWlBJkwmPSEPji9olKST7/r3W0e6WLFR9HOdBMVkqoA+iu6a0eTJvuo
PqRcWRRKOu3wEdEuie+8uAiHRgBGMFTx7Kh53G4LSIjIrWpcoP0ZVsWNW8HtEd5FPDs0gfXgG3Q1
9blMX1yYzZjSS4TS3NFKq2fAV+I8uxh0beGFKpGUe89yTXFJ2DGcdw3egnFHyCK8CrFYhB5orXFG
k2vVCjmza75Ky6of4WUt89aFxXcawEadIt5P66OhqscCMRElOcE/vadzdWnxz8mFNJgleYNWvHtF
wH6bXCPDLAxscZ9beNrTeqB7YkFFf1aqon6JXHjSJ6UVNEZig6gbL0xdiy4ORuuax4Gd01IeyZCU
RGiox3Gu0jZIKl4AFQNZCXha6nChvaapUE6Zd9LBGY2OyVTajrQz4AZYnJhpj08ITXB+ptaN821Y
1i2+x8xmYxwPeYRdhxoFDngizI4GoYIJZBvHIUxV1rB3OP9DvYF4BYWPQvJpi4wfp3tOGuoZ3HdD
bCpbByQH/Ldd9pCDu+XGamRs+Qz69N3QJ1Z15Nma+oAiYostdTtat2siHKfRpMYvVpg3jq/03XwU
eVg6Qd0Kp9rqdT20F30ZtsdIJ57aLBX/ZDHmF64Lu8ZzlLl8LnpZ342KtJzNhIOsyTxLJKV+aqAf
JH4Sldp8P1v4woJagsvah1KISzypGKRkk2rpZR5nC9JLx+nWZy8SX7Oo6J/0CjLYHtNt8tXkA+fe
FqkuHjGbGP19iYe23ylWWpV+q+BhPDqDMai70sZuvwdEuLAcgWgDWWMQ2tx0VtHUyvVk1nr3kpTQ
Skbf6myR+qPqLifyoeJz3EzRbaPT5gh8SlO/hFOMnpFgUOTFUzUFVu88s2/EoHPWCcfWXt+BcXtn
jZr6gpOgp0I2jmjgJHK9YNvkyd/aJjFDIEU52ZHYLu3nbGI0xUQjxu3HiFI/I72Q8WHLuaTNmQ3N
uKEKR5Ah4EZ4FkHCwqPbejgRZ5Uxn1ut3rdlB5/erlz2F1HasW1Ulpqw69hEc7QpB5mwMnfEaf0U
p9HnoqWng/R33D3j5iHT3er0ZlIce6ORcxAbe86wJeR1NZxIkdiqx1PJjstwI6vcJF3XdEHJy/Yg
U7V4xVcSn0u7C1/lNKiPPTvBejcPurnDbtBndAMvY+NV9LqLQ0c48+vYD5bmTQg2H9VklK+x6VYh
mUXch7zk6mIilZ/F4tOUi2K4o3EDtwGzmL60d4I0oRrgXoQ8/5Np91t5Zz0R2DonFtRgQyBYvW9K
cofGJFtUwDVqREXzKOy3lQyhymsmR+QCJP4q7VevCT6eQwjKNDoW8Od3E3Z0BHNwZGJ7pNeKM0Ov
nd2SKdNmxjaxyXJitd8d0H6gnnLo+m70yO/I9RBfNB1ljmPP++uZCuy3nEfdq+bo2uLV63OP+42W
Lu4mUvBjdJM2YIAo3Y3OdvGXxuLfrm67KLcmTzFb6hVY9L0KvWTN3MUarrqpstSNa3UdJpvy5e9/
xb8c7BAESUlw7kS5MDmDvr1I2tVlPLGue8pgWD4wg8ZgOVbFhuhOhZPgn+fdH9zOH1+LBAECsaBi
5N2cH1SDjNpkrTxj/wXUQSkeGox7532b9vIn2tI7g/5691w0H5W6FqbHyLjrD/Odhq9otDLlU21x
vGH1IaFasoUt1GXfNnBJiy4fNzUb8KCZ0uZoF7rzWUFVxLvUsPesyefwCjIepqnpnqEazscFRfZn
6vxb4eOPnxGdzQLpwBn+PeV7iCJAfSM3P8XIv+mpedkzxgt/l4z+J83yH4Q9vnsC/5Jm8ZL2t7vn
MXmDnv/2d343vOjGh1ULojzMsRHEHfOfQxdd/0BlwDqI4V3Co7Subv8aumBDIQKjksHD1vodeJ5R
Df8Of8jCuMqNdLf8AvfrXZECjwOGCphyrAGkWlCuVmHkuycY1lVGfezMaM8dpPY55L9hI71kbvvK
rCRuqEeO3dZez3cZUpZvsufBUQsPhgYjXyr4PbcpKSrz5ttN/KXn6f+7nta18+Ofa9VfnpSNHJ9x
ZCZvnFHrX/njQREfNJL9KOMm2vjvj8Pvxihd/UB4nWQTqAY+KIZ0/3xQOOlT04oajJMIBwSYfb7+
suq7mGYDYdNRwMeragTmVNJEvzSf077ZXr4TyWgooJkIkw8/jEZhwPv5nB4NuqipXGeEHu2aur4z
iNPPPhAhZd615rJ49B3aGzda20F7QLY1hZRnY9pkj7mauU+TcOYvAEMl23BXpIHtZI04VHVyOfSK
xTSNKvYMRLdPC/eDA6miHpLPSKD6lgHdsezUhKm1syH+gwhg3nEtc1fRWSbmdttbYR/wjlx58I99
y3go0plgw3IMjElMEJyLO71H6QEEZnwsFKvZAOQAWhoRslA3IbGEfkfAoYvv0kKEL7TQTZKS+y6v
bqe4xO8eazinPSPLSUQVJK2gz9OhSUhx9otRbS6i0gbnlLTdlWIWQ4YDdirEDgLLgGN1MJvoo6j0
sr/DETyu7It2Tjai6J3khQFSBQU9Qe0E5OsqCnOJUAPIXjMel8FMYcipirXmvLNChd8yt7LhoTf0
2d1ghbZ2SSbg09R1pJYbgUeEk03dR9exYY6nGOd1TgKA8Q6hqREnpU6QalMrYXS3aG7TMwst+50I
0Wqg3TrRyajG6aMIB2YqrlWcxlzbce1rDJjM7ypO5tFMyHRUFbkXYxWd89Bsxizk86vJJStV6x4U
tV8PYjIEGJv4IxnoMk2CqI/3RjIb29iGjDs2tnEGRncD6NUjmHTWtdldYzcRY8uWLEBXb5NhWa7Z
hYFWV5KHxXShHcdxumsTHORYtEnNBN1sqLVPfL3VyAQrbnEfq1hXQCYwoYwCm+QrBvPS0Js/WhP+
e69Qq1/k369Qt89lV/12VxX/+N+/zb9dtf/4P+WXpP76ZsFa/4XfFyz7g0H3CTKCxQuO+pu1QeD3
BcviT1g+kNY0dnHsov/1ZtNoVGGZwn9BcTRL0/pHf65X6gcVCiV9W67rsA2i4OfXzJzfilv/tWCR
IcUOitnIwZKxLqjvF6yhVkhQN5DbZkRo6KsFVDE9rXZJS4LRH8nOMWXN+/BgF45J1GyJ9SNS35AH
RWYX9+oUNVdQSmjU6xAnn2jZU/CFOxXhGhLQYZgoNZknEXx3z3+wg/3W1fvmx2Zk4ay1kfx/HCvm
uy1shus0b+1Pg1nDsQwHTbuKkwhZu4ObcR3pTHdiZmTXDAaRNwoEt0u6T5tXh3qqk56T/dalmD6O
QP3CTdQ42hnufXJItjKMn4aiLvnxsZ5DrlnmDYuqdQ5PV1M8J8mVL21ojl/VZKhvxhLgjNmTZU8p
CDwpECSIJrGB99q2TM/nSmyZ7+P7ZnKuQLdcMskLIFrkq5mFpBk5pJ7ruWL6Pa1UP3NsvPVrUPAC
xZJnDnI0wyiHQ8XbbUsn1t759RZhLtBVl6A6c8msrQyO5d3saVorvF/fkPw3bVbiW/Y3i4LXt1lS
Pv+2fZbVm5Vg/Wu/rwTig8Fgl10LO4NVQ1xtxn94us0P68mWNIIGiIbO0xU8+scmVzM/4K3ly47L
bG2DZXvy51KAsqhR48Yu11ldy9hJf2mTy7PB8/D2K0WVBuIijaw0zXBUe/u85FlcaCRufHuscl/r
aA+7IIGgf+0U4IAYWYC+LeU6yHGtHS9v8amM0i2DavxVluqLYnKFh5NwE4fdxrXTMBiVuGceQcQC
DAq8nzCm8yIn/ke1wNaa3QRS1FKsZ3pQh2GrwgtMK7807tu2O84jdPccLsuGLuRm30vXOiNQeRsT
YR0nOdRBGIWXScVovHOtrcq4usU7caoVQeZTq8dLxmi9X61bBU1J8pLPsLtpKzsK6jm8Rv2D4zoE
cOP8rrG3BZ7praWF0YMLJNzX7PJ8ZqbEIreoAWlH8VhMMt7VGAN80RhAuqQ+UdxHqWioyvtiSM3L
sRP6IdfVVf0vXovcdjdhM8or1UqXV1NJntjb5eAStTyQVcaeLMEEUXDRy9TtjbPSGbNrbP/aAbwQ
Gogrh/vELuCC9OGkHal1oXlbQz28MSKaPpvIBPoyBnNtPblYpV6mNGc4JtOpGINSq9XreSqHCEnV
CM8dMdUaVzWWE2Z3/eTaKvDAMQIVGlFp9NrEmrmJYx2BEW2PrYFLXf2nypFwQvRJyCsAofZD3nD2
8fpkma+qJi8udL4VsdcW9eyZka0fpOmMzZVcpvKUtPar2+WJgf8ng1IkOkbis+naOyQ8izmy7Nw4
2YGeiEbdT0vH8mG5ECXTy9Hy9R5qd7C+jB5FajjTZymjEIGvoa2u0KXhdzA1tLtGjdQL+JLXUN1Z
qxctaQC95yRfFfi4yBeTwr1rYI0nSwvtX6fAoM2n4kiXr3U5uHwacZbUG+w4y2XY1hdwzAqwb3o5
XdCEAhMXx8txieyP9lgKOjyFUe4qzdgPbMg98qAzjS8CWm4cMBlS/Q6t+iEhQhksFeJeStC/Vs0d
tCA9ABR1QLpYLoFsxMcZGmfEf6JH16uoRZFIeUG/zbmRqedUtXgDphKmyI92k56ipdhETnJG/YjD
ecDaRPD2+2/uzAhkbqngSKb4Kq292rH9BVo6gxOzOdmA1nUgknlBiU0WEmKUd9DiccmIfDepoiXi
O12Q//c769DpN0N125ioOxxXIvEF2PsGNCf3U31UzVTe9Fl/uQKaULzod3H7LbNXTw3FWd4aHgZz
VLCSyr58QslrvToVG3Ii4KkWZ58kaYibmFhoi5wVKe4ZPJbywEeFx286y+uJGJItEFJNzcfxr/l4
cw5pEsvjAIH+yoy5bpwyXFZwOGwArNS3fG3OtfRqjqgyU5+SzGFTy9FgMXcz++mmdw96sXjuUh7m
Lr1EASAEYftzu5wZ9GfFyavBqmJPGr3HiE73Y0t/jgZKu0ibnQEpz7fDdhPG9r2dh7w2EVlZ5yTs
O6GdY18Y/ClLXnH9XOVpzTAgxYYB7+qxbsYXJaSSi0II+8B8/4z+mqCf8ouykc95kuw0ZVqI1mqf
Z2A20QlOph6MiQQPnpZhfo2VnTwiwdV10wApHDQu4mdCPaioydp1fpVWSXSAhNfq25SQXUCiOj6T
RTwrSNxpG91H7qCzk3G3ERv6Ls4CRZ03pOluoyz+mijqZ3INLHGxk10XywifKNtQBLlsSstA9iLy
d2PMoXzRl/ZGVdTwpi3CBCeXUC7SGNlyEzIHabxBdYeTGVJPJGql3Y81TU0eRcVgOmvtI2d1mobo
VXhUqnLwhdGGwAAW96ZMU0mHi7Y8Z62EsqQn2ygEAmx3Ytm0NX1SmDxS0BcGpif1lu6I0jcT5zFX
HGiGOWUNo0tZTj6o5zA6k2Os1+7RIRnsGyKtz0MxO16cww2tHV/WxR1Q1qu8GQJ8pYz06ek9h+2Y
XlJLw9of36MYhEGldg9NAakve04q3Ye3eWsns+Aop36FzbGPrPBYyorARrbTUP/8Srems2hoQLFm
zRcmAScn678UE4fzUBoQ46rsGuMWnFuUrNFIc4qmyTT0WQ35t+O1sDZmLQs4niZz1U1BQthXYkYC
7kxEIteph9B7dB0MHTCll/pLiGWS6oXyOKERvgxj7uzMqnxx2+o4Zq0KHCnzgTb62Mh6v1TjTRoW
F7QVXjYNKLG0nW1/KONNZs9+2NRBjXmkNKiw+bgQpMB3BhrRi7nLbTnCGNDxjlYP7jCi+/M2w9C5
6fppbyqfEqXc6SuA3hLLA7OJXap8sloSGM14wrhyFykjbpa2KQOeDo/0jocMs+vV8rrNh61RTYcl
svgaCBob7eEq6upL7CCgqIfFS9Lys21zEqdP6iSQP3vZHsbSCOYyP7mNcR828WNoKMdh6I8ZD2+F
JSTq0rOSKVtfaoQqI/UpbOMLq6gPYAX8wj4tdv+QzMoRdPmdgqvK4wx/YbsltObbRtrxVhtAJIw1
7d7DbLxaoUmsknS3eDZ6io1SRfOgXeIgMW+Zbj/O8rWw8z1ohJPVsby0dKYiHF9UubavwxaV3Umu
0t7wRB9fuVDNMFHmhF5mla+3AIqB4QnSwCnWz0Y9TPnkvxCQOURQMYWkJquu8YVqC7ccONz0hFHZ
1/nYwaGaOq0p2skNh11TKMrBUUnWO/iecBXTI7Naa71YPsRTdKbPDzN9Y04RbadpxjOg5R5Exfqo
ioksRDTcDI0LuXG65qyCE8ktN33ovvBlDWJJqj6XFAzY4XwwGx1X6qi8WDWavetuuWE+j4Y/5/Gh
IrzsLM6O9q1NyqFPte7gcT+3sbrTUyVYWC4iNWn44rUXIbYV0mE3AtXX1nMqVJrDPMCbwHgRGiAc
Gj1hsqL5Is1ODnQ7b8lhbMivTm5dUFP8KDTAvc28B0y8NeuFYi/mQ3lZBWq+44x6wDNLMdaiFj7o
FnfX5jofL7liN+sDZD6WKOPcNsT5rLqlp2rRdW/390QClKAYPy1FHxRWTmBkKOyzSSopv6g7H7vi
hY/ykAnuSYU5oS9OfLU8WqGI8BtHa7XUovhdtEAF8SbZ19ZAwxz8ZaK5vUkQAP14SWywtuImIvrM
JyFvGjYYQzfAwON1ONGDFo+HdolVz1UlIDq50yYzsEY0El3eYqczg6oDuJA4RR3IsukDw5iG/SKN
R3Tr8m4ooY7qpnTPXNg2noWdAF6IYt7h9XvUqjt3mS66Wr+tqikwB7ElvX4dO80ZtcHnEISJagPu
QnMLjFYecWZ7VtRcG624oRl0z5jsaVSdq64vtiDdBVC0eFERM8F0c+9zQ54Xo3Nn6MawXdQOt5fo
tgVdgaycwy433cJvu/umFAd1oYCIPek2q23XU3lbuzGuKMfwRmra7KHb2vMDACCMPka+LROz30nn
mFel5zTJfsBytFHthPojE1c1xTyBmRYbxRVfovYzxuBkxxY95lEy9E0h+o+lXnzSZudJwJw9mlAm
1kIqoQCAiET6QNnRJnGtA/rY6kfjXcG6MKzNzAQfeGNQbefpdvjc0f7XD/mFjqzKrsS3QV7ohaR6
bQTfihxYnAo9vDCiizB5KjF/wYHJM7lj1nswZfMJNiFvZAPvOBjlWn3So3ybAX8h4u2NEUKpWm3M
yvHAQ37rg6PV3CH/jZ2ZNea5sfRdOs0bGCTX8AvuKC47lAk8BCvZMRTaTzrESuHy8NDmXNRiR+lG
uEvwR8ZQkpvcBJ8MUnPXGViNjfDGbp7SwmEUDWZ1uxg38N/1jdmscf3Mgbqse2juPjgK7ZCqJBFs
+5yD3Raeg5dg4/GdPPvY4GlOZnvvyupjjEEKesFnLNa+oT1L27hihPRZi77kqjXtrBh3S5Mee+2B
pqxnM6M0rNTvkjaLt8Vi87amojTFdMGGUjZeVTb6UxxqlL5FDS9QCiIaxRvFvGNyQvRCVJXXtO1t
S8XvR8DaeLRwRc4nOdXmtqObbUNLVXXoGGl7hcTEIgz2VXpkLiwT1pluZJ+xJDyOrM8epSK0Virr
I2kNGzq7rsSsfy4mOwmmpLnVJjAn1bgc3VE+iCa+GU2jfUjV7CVd36Vhdk68xhPaSKdmcm3OZPRE
nVyEvfoiG4UZdaH7VmmtlpggDdsXHGz+vCrzk3NCwYcsa2xknik+d9H2YNHuePNvyFKcR7xKr1KX
Y57QlOxUDk16UbutS4iBxhGjygnBwN9Lexe8M4rSBSdcZTuAxgQ1mJm3eSfk1nXK+LGz7OwpVBYM
P+XCJN0Q8twCJuN3AKieFACa/jgMa7+Y5pwoO3D3RKOrytdEzShehqO1/b/cnUlzrEiXRH8RbUAw
bpOcB6VSs7TBpDcwQ0BAMPz6PllfD2a9aLPe9rbqVdmTkgxu+HU/3uOhPLN1K8e1MAbTWhl+hq/V
ogfir5Yptlg/r8eHAs70NaEi4I79DAK+UE3rUWOoBsyWiQXGZw3he2w2KrOldaaqzxzbXV2AZA73
eTMNwTrui8R9q8zK66LA1Um3M+RsXOCiUkg4hRVZUABeU5Yzd1DfoB/lqKlBnTlyo3SIs4cwEyOX
bqM/9BT0rLTCl7YqytQ6BjbVY1FfJimIqqXANymByQKkcmHYQ6HFp6qRPZA2GCzeB87RjM/N5goK
h8rbLyLQCu5MPE5RueDuXcVhfTefJg69amnpeNuxYNjANqPWDKf93ssz6Tz4rST7MBHfOCzKwHuq
sLPs587vTiGxedRl3gRKeEbNSNYsQITa5O46rJx7AgZQ90PcKyPKPIyHq5J/uR+Yele6S+vLkCz8
8ENQyBvSUTkHm1EZY35FnnS9LfHhZXlxnSwr1vMErjHBXpSCMrOyQ9VyTVs7Rjy/tXWTgkl1+C51
OIEZOxP8eLkp1SnB+5lvfD9mzwBJwzesXwGvZSC9fpPjT4YD1BVin4P4aYm1WMDvL4YWWG2pp+UX
dYgJ/5TnfJxMDDGdteDezRdLc6/2qdB4KOe+HQ+w4b3pOR9o8vrDxS31/2RUn0bg0+koTN3Ymz7g
So3nnja+PVG4CoveNEE36YJsb+Pdsp5aDLJxxElgnWJLhJxMmAfnXQ0yKN6BCaD4YXSYrFctpwnn
GaUzlxzOk1x5pLnctZ4mKLUN/4iRIEwqmIGOx2fhLbm6eAor2yoEmNZFGijGD+kMJ4lqTKDDMQYl
QuhumWPIBCKNI9GyvdpVCbz91dwTNVs1g+lfqQVx5doLLePJU6X4U8tw+EGBtm8zm7M/Tc+EUoYF
IJFO0kVWz+ooTd18stMCYjQVrk3PDQgaO7pDRqCHlHicahLUtI3aS/uUZrk86jxObjlNU+k6aBcs
e96UdFtAZ/iT5xIPa5tmH1mZq5Oeyvk2KLPbONh7AUtxDFCeBnN66xeJ9YfVWXhwidY8y94NniiF
ay52P7g3/IPAkAv4zscO6hdRPnB77/2Yu7e2Hu37dTsHflO6qutpQ1BAqyrA00evquT90wcAtJKE
7B65N7nUueT5gf5AivBSv3EgVxW+s6W6Jnif3LT/i8OVZ50SRIJ6Iq2fa19go846OLzFbJ8qJ+G+
YJ0zXGD/ZNwcPGiyOnj0sWAb7EzQ3C4YnWfsz+EHW2R5zOkZeo77jnmEOkq8jYNGZXMZxh+qzA4/
1IBSv6oy7JIAjKbku67LdKcr7sS5UtYvunNBAffaqt7yYnaRFxMSXTkkFqjgVvfHSuorz1G5EnRG
/TVy/AER3X+62dk98Tj0JRyZXpA9mKWJOFpzvjC0s4B8ytsK/5vAXItJUMUdzlSU/HMvA+8dljPT
TOLf4WtCW0g+Fte3xbF7OlGBFBCFc6cFrQ9s3itaK7UGNmbdvRV2oP0ahyHZudLRyHHFwmMnTRFD
/sICuB0mpfbIb+LgAiV77Kwg5rImmoNYvtLuaexwuMeBMM8onrPvT8++Ftmx5Vt4FN6CSx+EgUtF
CfHtyrCyPxDZGHEmK75bLrvkMUkC53kUNRcEZ6E6lMbgF6yZsJ2RnhWFhu50KQfocgAknpbCmR8A
6lKs2FO75eI23vP77m+CE4axo6s34/QiCpQBG2lhX4YtK+a+MbDWubAsO6RIPgtzOhXCQncJOr0t
RR5Hrah4uu9BNu3GKKn9wzBSylryOnXzHV+rEtpx8dHO7nMHG3BsdsYUnqYq+V07pFxLZ2Uw2viq
pAVh3lNBylABETGjxcmE838eA6J3TUZHtSTnxcNZA0r3EZqtptP3FXF8dKBrcfkpxG+Qm8Z7Dn27
2prN6AFP5nQS1kbbjzFYnw9CNNRCtN3PtFTphZyd+AvCbLyTAk19aqWNP4Auzz+lI8pPy+mBF8/G
OpjSbtPhlsdxH89+t9d4b8NDT8tGzkxY1NOO57NKDxqOx0fp17DPeje90tEufjkLYVMOZZpE/cIp
X3HAWZ9eE8oHoYit4DBQxjfLQbrGfWPCs12wmF8sikACI9TX2U6W24h9Ernd7L2fvHOKo52Z3ZY/
tBvc0dybk+P9llbpn1MmJGsz2oX+7noa9PKxb6+iLqt9QL5wB6/Y587lL7vaMFeGqG8TYCdg6/Qa
0MZa9qkdaajdQB4razemlR3h1K6jqrkmvALXsYSg6oWYbmhmCg9mLLaKw7Q14ePxIsd3Gt6/khNg
7nRpL/reL5rXbbAiRHFCzsLXSm3sxgHCF+kEbXcZQu+NdrfNVP9TKZX+7n03XzkNNSbAKDbxMPR7
SKjUQS+us6ZG8uzj+l4lbgg5FQBe0yuI2zPvIAvza4EQ6rsOlL8mfmWnme/IdufnxqrM1SR7bwMG
dHn0VfOJOeJPrqc1cDXuKi1mVlq3jgMSfGTDWV0XVnKkKe/NKI2NiFvx7c+DvZFpbmy9gbGgHXZJ
UMcHGeQIMaP3ank8+J2O/etQ5ygtRgVFWzWbmVbRFcUHbYSw25GEcZ/1mGAHNhdJb7kf/9hBfWIJ
sR7dftmZjfHZSpTLZppW1CFU21BqUglshfpB+JtA/87dkctFaO9lrSoa6fQtTjyAWTW/F11W/mYI
9PuUFOSJEvcB0SZ/Y/wsdo2r9YbjfRdnuF6mRBX8bwjbinzNPoiGtrTZajo8N47VzPtGaBdYrGcd
MGbwVa47/UkaqmK07hArgNc+lu6HGzQ7NWD1RtLFlcrlRnjzzSpCaLXUrgyzSPbEiATb2AJPjtn1
fjSB5F1jXWH+deyr6DzkYbCRFhtlctIdr7d67flZFIy/gmV0ETzMLddreSCqp1cUcABkLKwniiTY
GPvVxk40hcF3XqlOvgj+UqNUSCamoX93CiTzNmy3oCfZoWFCeTQC1rElc1hE+SxuDlbq0WhNBzX1
+9JBc8wBYt5GnJNMttPDPQXBWefl27IayjOYOfkcxuYlDJV1GIzqRVnz2U6m39PkH1vZnoLFP+cy
fwv/kfrG/pkJ3lxV2HRukmaN3wnCnZ2n3YPSgfGVZ4V/9cyiRKPohj3n7oCZpyxPQVXnDB/8MOPQ
AHO3i59+IPl+J1GmbBXXMARMaK1AhwaVPFAp8eog3pt5U6Hb20z2w8GHT7yo4sZqcF8F/h6/Cgy/
YOLtNDJ+iWpfgAtQxnCt3X4DqPCj14t/m1s6XmEc3HLVut/UFgdPWJTLhQ0Tj+1UmOUp7BPGisl2
XkhjDRFESwp+FmfVeU29pUQLwY3tyk73ZX+GTXy0EfEibY4PlKQMb2FYpNcYGKFLXfmTVS9Ibn0w
sZwn3WTpeVmlYfDdtqwTo7aZ7cs4Wqg6SscHs3EQxKx1X5pf89Ja+5p+ZBpybITAcTeKxNo2g3gZ
aKdbT8nUHQmG9z8TMXaG0YJS76F+ElkSmfVyxuz9ZOAztEWyKzkSiZdGfKJH0RNPCp+hmxz6JKOZ
eLQPFPyeksI52PcSjbD5AnwfZbU+jUbVM4h3RJBlU2zUgpwoZYmkzsEelhON8tL8JXS9liU/TZ63
vy0hnugUOpFLIsYAyTHPphXSvrfjtjTvvdRMt9ou32bER53a4nWowuOAkEf5eAlr+B9ZkC/ClNrq
bSJF/j5VxqZo2bYEKdCebpztrZUudAZ27SfYipPT5CwJ2GzTktxPw9af2mTDezmLTHP88JX/rqqG
5oe0fOXHwcnuUv8sAzo7ylXhoBiTiFkPeXIW7nFMJR02efo4Dma2HWb3mme/7ZJSwRWYYufaznpL
LWk0cSH8zLQ9/XTd5F51NhKiSMbB26icDOA0DXclPWvDOKKXjMU0/cQABXCnh7eqjgHw0esRviVc
QWhto7Tpiles/mwS1/0275pbyd/S4w/dv0+BNHGMMbd1aoNzvyXlTVZobdd3SIZTl2pgi2LtXHtE
dY6Vpgg6CNaBTM0LrliwhJ3PIsopzeWXnzJioMdUfxhGE/aHuY56fDkcYKWVJKdEsLREDP5DXfVK
MQdlfTPubAYzyp28/FMQ7B8vMYY4xE2Vg2Diz1tRCW/7X9mA/5Pn6/+pCcT7X51hX9/V/0T23/+D
/3Cuin/jAhOQfOO+jdlL4K74l/2D8LhpAvHkn2PnCEhO/Zf7wwjgADqh4N/zB6AZ3TPn/+kEswJM
05jLTDaOWJxxxP6f/B9ucGcv/bf/w/XIWeMVwiKLp8rEFPs/Yg49mstgsPVg+MF/tnYFKPFjaAP3
Lm2V1eWKjaHLMU9fofnbtqRu8EQM9fwwZlaCNJyN/vh7Evnc7/KgTtpjWJkmz1ivs+CPC94nwxZF
1C196FHbSXZ3eKDoJ4zJFK0LwmuHJc8968uGolE+Vq7RM0rmYCEiqlVMCBEkhw8hATUsF/GCEpJk
hqBOi+zysKmG8YMKmXqGWD3MwTZIyqpdVvT8VDOY0Nzq2Hj1kwCXQpK8OzExMLxJjNxTtQIUZLS3
+K4bInaCy642ZusBuRmaZmAMIO5U7LzFJCEuWkjOC/bRxvbCS9br9GUxLH1KXRO5viOA6shs+iDH
DsA0rHHiDmp47tSCVTNuPh15XzFD6i8pCVnbszWeRn65KyyaPYl5v/327zMrLKjlEJN/3mft2O3c
qckvpjlcDTrG+DQGGuu4WkdWmKpNkU5AjvU4nJQqavga4nPuYWrF0gxOwKH9R7uiNDd32Pt65bCO
TRhm9UTv+ZyKdw5ffQJwpY+pY9Z/2TP1RzaEYlcHXfCG3YV30hxwU4qbcp27hdrLfnbJScRj20Zc
07iaUsU0mP1V2SzjwfiE88JhnWiyi6/u0FlE/JrOtmhNnZequyVZ5safGZ7V7jSERKePyuIiNHsV
RO/AqECrEhj0EyPlCRksQ0dW7BLm5N2f0M6oM/BGeXJy8EpRqguLoHxw5+axbs042QTeIGMW2QWq
DaE7xIUQOW9FjwaNnzYllt6rLZHfmapeClKZqyA3wXcEHNOT4czsH4A3g1ZJMdgyuLHn7rmoO/wX
Tu2gl3K5DMKnLMM/svWMcLhQPAmtJbZHGDM1UXdqe1pB825nozK4g/7UXRw4e7ofs/i45KnILwqB
OzvyqRf+mbvRDy9W0zkYIh6KoyvNVHIx7L4Ub4fnxqtdf5tA8GEUSJAy9hSxcAUO6puNl4KQngTo
6vbuoYBR9lbcb9u5nK3H2r1XqcKDgmXBTjGkPuwEATwgC9rBeHMbUbfrcszYqiV0+HH5Z8v2S3Hn
xz9eAFaO2JzsrJFO4AiZFMzBWAIsQFIsvPAQxLO0H71UBv0qs2xqA2xvOTs6eRKYFCANlDsH0qwg
I850dW/lAhv+bvC/az4UHMzmJBW4hrXBVvtozHNc/4CwgHs7lI4c1/7slN6ahm9QatAbFCFVvzSm
Vdy7Y/5Ll0URRubgPxhNg+rcjdq1m9UwjHXk1DrFAuQ6X+TgUZ7ppfiVNYCwtZJnTinLZ5uu+ExZ
gbE0lkmbqQN2PffdwRXk8HPWCLqD+aPnWnjs4HSXGXw5xfSbAwFwerf4JW/ovuMtm5fEUrBP0afJ
007gfGMsQqtjBqiXbtJYLWuQvmn3o0sdZ6sYp0670TomzBuyfHApATHdZs1rIw73Bka6fNN1BsYK
yf44IQJxphLRuvENnjaA5psLIIthJ5OMATwpl88ZdSHbAeI0Il8rc82d/TdWA3bhiDwRbfDmIaVr
g8X2uLyidlzxnQPzFlIxFxDonIcSRdKfTw0n/9aODf8U5NAhcIU7R6fNjF+QIVxOz6TBruV6rXmw
nGFut2i6jthCe3e3fjj8KZIiXFtFNn+1ff1O3IVyx8qfjyUYn22rcP5Z96LJpeHnLtw+qoX7G0x0
dmEMD1bLWLfckkbnfeQWtqrnbDl6GbLGWOkJIxPYfCoqHF2cSQnBZ40HtS9r80+YNekTh258DgNa
XFsscmz3OEWiLsBzhQPPI3lKF1QvveUr7xNaIIFnfzlc4TjJ4jg/52VdAiPwilvQOfUR49yVBeDf
qaV+k06PODh6QdycQYgtRzo++y3EKvsJiNbw0XpMVxy3wSErdEJiV8avYioT3HNSAJlInfFgzWq8
Zrxnuo0cLSpbatv9LrQbUhlDUDGENPvIhie/zTiqnCCutj578P1UZvUebd04S2jMtATebWKjxy8R
KVXxN/G986T7U5aV/oM/qpc6rgx3LdpQORtncf8C9n4CMeIcEMX0roMnRNEewCbN7wKwUiPtb2kN
keWpR6Ma2FPx0qza2ny2kdrwxtzgiZ0Scqq+r6btEs7jCafigtlINhGt6PucKrUtey+6B0oMSWbG
Bo6yPoyBZO07Z34ioAm+qPDWNH4MUWr6B5rC1Ibfv/MWOiP/q7GXEMCccJdmdMROcWBuefXfRZ4y
hglXQVhxjOTHsYbhCCrS3rlzUaxT7TcXC6uF31RuVIVjtird+RcizngLWI/SAPnSqdkBImZfXcnG
RTbjy8C4j6nE8EaMbemyi8Xwl/7C252fFSucCb34Ul0HAiM9qkbSv4VtJZ+C9bSk70k7rvVgXrPO
Ovo2t4melmmRZcklp2qElWT+lPrtOczHYxos+cbsEguRtXljpt+nHn3qykDBctmEspI75W04H6ZC
2hTtqHre2c3ymqNmY3qaqy2J5UdvDPhZqBZthLl2oZ+2/N0+wWUhYpFJX7tky+fVMpMKyagF5Vxy
zKe0iMOXImxdzFwZQDmDJE3Q1hlweEfB37Ikm+JVrXNHrSVLGMFtMOvTw5JpA/W0BJkVdcorv22x
XAFhSDBpFeVAXkdlg1ZYbCG4spnKu/SXPSbloe0tTFO0moph1Q5ca1dawFNP6VfY0kZscVgX5ild
4uo9GIN5zU4zXmG+q4YVHLQq83Z8g+TWmitxgG+C1JoP1VUtAzH3xpHD0abt47OrbXPrdnNYrrtM
+fiHQuNm1JwuXHHGxUIGJuGyC8xg+tYzmZ37xthgmlxyy24jSipoH2DrJ/Am2tp/1+hR4QZrc44B
QKvk0bT7/roo29tzoxbXoXOxILAG5/I+zi0rfkSSHMPZ3ZlA/WWDV9BaHsN8dh4kGXtsIKLYLBNE
PJ0U2NMGPnS7skI2lh4E/7ikPwasw1UCciWX4xAhrGAujI4e3hpG6ts4YxRDFLgWmHvhu/DsLoz8
O23LGSnc7S6zOzxlxvTZMtDfyFzzkmuKK3PgdHaGNigxPbFAmjAJbWlBek4Ue8S+J4WIAPjGIr5b
Yy8/2+bCgslJqw0eYBN6oZ9cmVpMfA71w6jMkRXujLewQbTN0EUwqv5JPOO79K30mPo6AdaWscA0
DsrLx2+X7fzaBTK/Gc2lp0W1RYO1eXGuxmmsX/hY9WdFg+zZSMJfkwNKH69csW+U+w6JrnvgHiQO
I3EpGnnqZwqWeIXN/oxBTaL8OP9QngyJfRioTIb7NV3ScwCLrUHKl/m+nLR47NpyeR7dpTiKVFB1
ZQeX0poJ76vZ3QZ2NW5amo1eK5Jp7yFa1JOTW3KtZRZu0V1csvoE1t2w/z0O4oaPXH5Ud73LrzBq
9FYQQSiqbnFsyA1to8mvMLfDcxMs5gc7ql2aNIx9Xtt8ZMsCGrFOgidsz89mVlcfOAR/G5OJPYtG
q7DL509T6W2ux2wPLND5aQrVHF2UsKd+sDoaSOLkR/a+/9MId4Db4zivIebIYGXFgBlkErvP9ci3
K/Ga/nkwl/JkIGWjRutw+OvOxrx1jUrvCpbQO6P3eZ3Zyth5dut/zXY2XMsWA1HimSMlLlmLbuyU
L7PLXzuAw/Nsarax2WDvTOlYeDdYlQI5MyhimuovVbTpppkDa1NMQ37Vko4VZTsVaZrZ/Myqyt6a
Xkm3U1C/azFZu0loFuuorzCu7zbmBHNY6XWHwQmHSEIRjMDCxFHjL8uxNP1mtygr29E8P+F3HWyf
wyjs4hPZPr2T+I5u4dADxcbeyWYJGpHXmMtjgVzOYmTIjgYVNq9LkUKqTTx3x3f0KaUj+UiD+n1t
Ft/SGU2ySXtrPeVYSEY/dU8oh+G6YbmnM+Qr0y82+ZDLj6yDQwjE6QUHf3uaRHJJKiCQhQf/LOCu
uRdAH6/06rgb2WFZBswM8lWlfNWC4ZNy2fSxshLvJBfLfraUSM8Ob42ogHC+9rIEA3o8v8ZNeEQv
G7E+pOIpZzraJoaJV9yayrVXgwWcyo6UBYuEDONjPL9onVNDVQwWUju3bWdrOVz4Zt4x4MzQ9phq
s8cG2tET13Rul/SnqwcPWyp+aRbHuZCEu0A5nqheDs+UNJrHrKWuhdsL+zg8qBx1huTwcJbHTM/6
ZLhjdh6s9kkLNs/9aHHtSVxkAKNyH4q2TC5BTs4x4X7Fq5F4FQ6+BsZrFu7bGaEvYH+4zuxebaGh
uU8wUwQmQpyHji1/4Ss8aNHiFShCHEexaQkAJJ5/GNmGITe25lZ06i1nk7/y0kTsin6U3L1ls5+R
wXkH4QiJ3Mn50yb1B4Yc+3VJu2FVtw7+CWuefvi8wL31/1yUsw/Fpf+Dx/kQNxjd/aVMiWI73s7Q
Gj5OuHjVwZF5uakQCojMhnMycROM2bt0IUKkMBVQpXQqqVmmX9mhKIYJOgnoUcrPiQ6CXezGF2ID
T7aNtT4nhPkAwem1yfTaMpvwIMPgImZMuVOL9wpQHb+pOrxR1YnbbNAxoNDsG52EfUpTUiwDwOSE
V2LPsmYBJr0czKT80tV9E9j2Sl1xXbP7gdy6WKl/nZlgT7jN5RzBrivH8ldq18k+dfvhbqP09jZi
wRd4V1ThkkK6qVp2xhye2OHLZ5Az2Y++v5h7MW0GQxbP2FTOpedjo8Z/tE0cvyJuWrwgHKk3NYQj
ddydQSu7Fr+5GnwH0gBuW/+i9Lj+JpTTncu5gMclcpZ/TSK9yDJrKn4NmPYAcoOjL3FMY2p5T80u
2/nAtb9zy3M/ptExdwR3ziVbvohDhnU71fAJY73AWs7mfc/9+0vcO+YGp//wnOk3j0jM10I0RKht
YzfFo3nO6gabp0g2jWjyrduXzl+MPeOLh6hDo5FGSL+TZkgc0bEyxKzYsmLag2f9pauynVZBBTDQ
bk2XAI2uXidK1Di30+4xV7I/cFvz1rxzjbUc2K5Jabs43xJ8iqgouBFnivfcst96FTEGszGNtQux
h1fYTCtaaLWvrUYfwf7v4Moal5vtOOWR/CKXX/PvMmFGDi0z2YIS9Py1zA31LOfldx6T1AhmrJJ0
iXeX2qh4TQbwlKbGrjed4U6UFAu1a0wq+UDYTid7Cc1dQnzLwkowzv47kxHzuFMp8Ms4JXoSG2fy
LQ2QQyD9K3a4/ledcfcNZfp3gqu6umeu1kp79bnPJ7nx49A/N/xwQJrnjZm6b2UKLmrAuLqSVMNC
fA79lZuJakdb8/Rd9tb0oNqm3LvsOKFMLh/D0i5bMQ/+OVtyaIqN7fwhL2lEJvVwt3JoJ749Il5b
dNmS5FZg/7n5kmjP7OesNputsuEuavN+pRMLfqwh4DoICanbYVRxuFJzxvtcMTYOiOhWjmRyOhMP
vx0ANI+X9tBW+DItkLCQfey/BnXV3B7yZ4VIvirx+LGRs+OVn9b4oovOWreQgWydh6daC29fEZrc
21YOH7JjTQG37tGj/w+RxTaJq2Qu70BVHUdGpwc6Pmx89ArHd+WhdLCxAK2MiZPLEotvTKXCjRSZ
8hurvoYNXlgj10HR6qpSrYHWMRjFYxivF9qQ1xo8UeS7LOjxGUSGMZPUiGnLc2KpopC+j4imwi/e
eAY+xNE8AetqDok9Un5OKG2uq4NMg/xkJfSRdw0ZvDj2GRs5H+4prCBfzw5tQ0GBsSqfEJXIMVo7
0SqIiDj2gGlCCqxc9dok09ucoCwiL9pfSdn9lI13takjpkHKHd/6PlT3Z0sdbCsbdojg12kh1Vd4
zh+Y3ERRmrTYULZZbKVBUm2gKT7qvLE92uxVzjHeoI2sc8qHyxzlNdE7lUwjgQGst7qf523hpN+T
jmNx5LrexyfgdgSgNHCwZld4BKLOdo+prE1r191iWR2WxzhBiSfTE5s1LmM74ZWD+QX3jRcL/EVF
3qoYoSzU6VvrYxwqsFEhP4Z5Xn9MeHy5MpuTINIE/vdjXFTDAgrp9r20RvmSaZ6yFU9UYR9Ez7kD
R7hF6sjDiUtgkFrmxC5ZKM0rsjQSLpLBeF9DVZKDTpmluMTcfd542GzvMTFcCxRzj0p38wpX3Le3
pPkhYIp7kIm/RG/fem1yz85ber3WVgjq7yLGzrax5rQht8Wwt9KTnF2hN67VFc1aIweJZ2FQ5TYm
BKaP2J8Y+pfUq6YzsMdBrBYjBmSX+/NfTYgdCp02SW9M6m5SzlCVHxH9w72vMlaAdfJSLUO+1bPH
hFZdAD2/lhaYP1UiuyVj2T3ViXtsHSApLLlYVFv9RlcFS77J/617a3njGRhfUW1xQJgTK3OPDcW7
pWY2ejkCB62z01ZNi01IuYDIimdPXsJcmUkNLm6p7xN5AMXLKHX+NsVt199sNdQ8ChiD9yHLaZvV
ua6fMmSjfJNoLCbPdTfKk4kMFBUKsVJ1SfVOlSdtDdUoh8sol4cyTa09BvE2Uim1B6W9GBvemg14
Zv1eNtULpdjxdxcUztOQGe6TtOY6stP5PBH0wPLm1Z+kZBgreveZrSQ3As7HlPOIMrB2kPVj1afy
AEfSR+REMn9bVOwf4Ga52zbPug97See/Iq4Je9kZBbRCesSemvgDTyn03jvhVejEIkGZurhN4/xv
2A2Q7FMOi4B1QaOsSzARn1q500gUFJ8xp8ci3fm78mjv21cZickNU3jr7sVAbfqOJx8HRpYpDLYs
Cyd1yHDCUraWyLYTp4k6w2zjuVbcRtSewJZsbLR8LsZ0LPprQH38dVfUzG/CjLMA16pWzRbHeUVR
7NAM9UvhuB18+1WR8UIlgFZUmOjXfXunAe6TtKoVE1Hij+M5aMdvtkAxrmo+m22/hGmEzWrZ0Ar/
PqXNI4L0EaQGBrdUAB1jn7C3FvTZyswDCtQqSk4l7qtlnIEpBvRB3sNMDJxuPe6wYrtbkSBegzi4
g0GLJRqS4BJqcjusOlZgEf3PpOuuJRadqNVTtbNHh9L4Unl7s5mMa+cODaCVZop0HuAB52C33Miz
dHuIpcQwIlVln2gwlF+4t/yPBLvNubVom7cWMX6lbZAeJ4RRLOwpWix0Z7TdasHbMoQBDqgpOQ6p
qIbtKHGC8vlkYAIGmxe9TJOCjhQeGZL7jqg2fmpC+mPdb919k09kxr8W7OzPrAPOlWUdxjmVw9ad
0vHvwoZ7x+pZ8o0oCwz3ssZu5sVRqXrls+Se7YhXp7zSUccGfwko/ZDoU1viGAIVnkJblHuEnvdF
ha7EMY94OzHZfmLx/KMalOWy672zBCIY8TRh16kZX3JpNxeSsP2PlsG1H7lr5QPGK4bzkGTBNB0D
+odIxFX2LW3Egxdi/el6Omd09tCyYOqkF55otwc87Jh5ew0DnVwcdgIR3s0x6uAuWXAspRU1WrHs
6UkTw/npXww/fmDHwfuQe/SNlGi3MpH+nvB9XLw22+rFPWZs8jrcwhXbzPqzNZoWydn/diXqtOOw
W0rDPHmy5tTbIwCkt9LPm02oHXvnTTaabcpfOsSLNNth8SMXjKyh/q4lzjMs1ntMmWJcIQTEVBxX
eBJ/cd5W70SUR76N7R27PV8dQ7nrxO+DKjIQB9adKNCOhGmN+0F27jPQEPIoZlyREB8tsRf5RMp7
KewXtNg/I4hWgL8svfjenV2cgnsi1LQmBUsPcDd88LAtPCaSz5DiTsaEkh0cho0qOLQTG6YOl+m6
JAQONYMEV9ML42Gw3G5tWbQKTEY7blKH85kvdGA8l0HTPmtdPN1JtVxeCfoErDVX4PCstSHxJycl
cWOLmPqhHvz3OhcmYeCAwAtWpUtl2Nz/YqjRtqN+kq7nujokD/79l9pZnb/h7pavzUrM64xBDnvE
R4dFZa/jgcktJ2QClzSixuKecRu/RyCQUWAwtK/h7lPuyBFyqkVdXQgSemsQ5L9q32U1A/bkhQSJ
HYlCXzyXqNFCbuEgknjLD4gI7UH4RiB7qM0CxbieN1TCG1++QxBHcmgdsXNX5BaWqgaNnaYvmr52
dSrITHQPM+Wj945oFXunCo0//urw19Ec8u/snclu5EqapV+lUOu2BCejkYva+DxocI2h0IaQFCHO
g5HG8W36WfrF+vOo251ZDVQDuU8kcBcZV1cKuTvN/vOf852Q2uQz/QDZahhs7yQylzjoOMYTxlLo
mCP9JuTquehi7PRPNIw56QvrjiRb5yEz8CGHGmo2DIOJ/oyU5Z8ds5Tm+V+MDvOf2P8r1+u/B/e8
p+Xnx2f/X0k91y/5vwYN8HNXcBcsFCtwLKwbfxk05N8cV9EHIEPMkh7bo78bNOBz+BQFhEQ5QSYD
qfwHgwbGDu9qpYDOIf8Aftx/xqAR/IEQ/qM/Qyl8HuAfeKb71hXX81/5HDrAFUkm18Jf7Mv+MNd9
ZKonuNU8BW+nZcnEPiESbd9mUefvtO3WZ6IH7fNU1SGRHt6WV/jHjuVkvSbRTUVgOOGESBuyEJVp
pn5NEcfjrIIfLM3PCj7OvgMwsdcBMUcVoRYFgcZWDJf3XCXxQOQbFagP5RezOXvMpntW9Rjs+n56
xcClqLmwEvEQZHHdrfAITtTTeHP15VqExLE1X4tygVV7CRn9jB//wEdjeGq8IO5pha6Ds1NjPgNV
bK+qqCamGDMW+dQbkIixme685s2zzWcvkzOBaURPoo9DH+Chh3bAHYQG68CLhjPf9AJPYkfI5UG1
wR2yMJiJNOnPao65ysxzzr1rSZwo/XYni0RaCWEhX3V1ZBO6QshFc+zMqbVy/yblWfmhialcN0SA
3i3vqcIQyLmbj3sjYzq/OfG2VVkVu4SWx1RlNrZc2SvWpnO1a0fW7+MfkdRJ0920DF9lYMaHxpkb
TGoxOdky4yHOE2KDNbXfWvjfVnkXvfQcdNQBN3AecN/DCQWTvy6S7rKEpgFQ605H20q6e5ud9mrq
hvosCASBU2A7YbsmPmbXIlhNTud5CKKqXjVDZb7akU0w+AH7bSkH7wzc2H1H+hJ79hTlIeH3dwyQ
YXkBU3JufuoAfWhM1WyMB84sjDxnYyl506PSrXhYLxPBjZazPqG0gUqE+YDbpqEYIGu8lsccI7wk
6/08piRlA1Oj1GZKPpRBIg4KTvmGVCNTIBruOZg7jhIjvX1c9PwOfQfYnKQf4qsOpvotyEp8ogHg
8aUh6uJhPHrOBjURLuRMz3360Wkwq09J7LRnCpPtI4c+FzD+1ncBuWri5l5MX3ED53o72bnY9Ynt
3YzINmcfu3i3KeMOJ18xS3sftUX9MY/jsJ+lsLjRL9yHnYVntqtpMVi7GQftGLbeuqCj58ZtzXJ0
EmJO2RLgqGQjAZ435cilJ3zlkpb6SgbxyYVor6qZATTrRvEaFjYlSHTv0mtehx911ekX4SXeE2+c
hXeKyjc0F08P2KDlbupqurKU6b6o7hYnKyPV3eaLWMs2/VGVntrLSvZUfwfd2kK/XBFHSW5GbeNX
jUqXCXyxt2HotjsZW2I7odOYlWV1SbnK3UR9a+w9+zCsvLPK5gfCUTH2mSqFZz3th+uVuE+IWZf1
oYPkdze1/qkxZXuD+fdgRl09qcVp2Egkd4CEn7Kw+mB6wHygUfN8k21ajAf8wgYWFKG4XWq2M4P3
uYDZXvWZ1+4TPReoaW7+ZItQ1SuKS+6C1n5TJArw6drZzq2s/uC0sFhU+ZGzyto5VW3fTUUBTkYs
X24rhs9xKO6vq9G6rvfYYsoNvV+bABhYsiwvZdjRQZ8/lP38MTrx2zyolwgRuENi2wUG4ZLGj23n
d1tfWXtJ1zIE7/hcW/LNLoYv5UQswGkD2LL3Z97V9wFLtvdUgsGol0KxyJuS35HfPIaJuuO6jJll
Ej/q1N4tHWR4Ikabzk/P+EeOIMXfII9h1aKebJummlUlGyjmmMYFlV03yYUt88ltlNhVlXUS0N13
HiQSqF974o6g+t1mJ9I42+rZ5XGhKN3oGu+JpFu3L7KZR6Oyl/R50lJ+N54udkLFT64XsRLx53NQ
8PtLRga6pgrvYgMHZK6mK7AM29SssKd69uQjRYQTM1mwDcpfnps3O8qXaK/wk9uABq9VJMLiNPu1
cyo95y6MWQA1IogwtITQfgt5Q4wEtMFSfKGQ/CbzsZd002CDSRjx9SlFdCEMDC9OyeQLsMNp0fEz
FLeDbzGWJnQ4ETC8dWt0zmTkTDGt+h1FaDQkfB+ScXwuixDcCoo9Uo/z1gs+T32a3ZdgFw5Tgr1A
cX0fHXdLacWlgKn9nccJg1Ru/F2CjLOqgUNkKadn5mNgV/wHdgvlU3jSa3rBQ2sVLwZFzIOJB8yd
nrGhsgA6qTOr+QEZbnmxSkX3SoZAjMGWmEpluqdE40WfyVb1nT1soywo4Bp0xWMoeNHclq9dO1S5
MVYas7cxXH4FbTgB1cV2zuTW/lq6YdmQNjH70BF6XysIyZt4GJPsPCptQmgGPm/wZTHA9z0TjjtH
IUOSKUE3iK6R7rVmOfDZY8V8ajT/3LRWVfTAKfqBqYMigJ1W/kOfRPVW9CGznqFdvUcsWBH4r0h1
dRFxZT1sAV1d08Q5rhjw394CfyYPvRTPFfIxL7a8ywK9d7Bm7UWllzV7+BzWF1d920zThybkm0Im
dS2cEi26eNzpplr5+MmmE0goJTZD2g3Tc+lzDJ7SOs711il9A+XCn9hRXKYsxWyQL1tUtAZupl3u
ssrtt2mUHmKQomlff0gqwiid32AiwHvObrnJf1p0AdFPYMVrViw/pqw3R34xF6uTawVVIawtnCpS
b8c/6R4i/V6+CcHp8NzmBFg302Chg9hnilk/m2G+AY9uNtFkPTQZun/S+BfbTkcgFpysJoqvWB3N
31HjFI3y8juwoBqpOqVRwK6mDS+hBXZkCWlSm8dpo4viI/PZ/veUv7LhB1WqJ/oMyA/1lfMMloXP
pu8Knip1sZOj+JzrKbv36VXcw2h7qzHErPoujNeOJEIiCFLAivVfUj3fYqkxh1C7KDgKlEkhEJoj
q2zg+PAu9XDersZ8XjaRnIcjKrCLWETnx9oiUrbJvXi8zQH4n23wZITv2nyP1YI/7aqf7hVoBS8O
Q/CK6osUn5OJbmq8THce/UObQIrsdUT9P5PfMU+Dku8q0Xqnq0DczIP5xmm105ofxeItKcpxOHIN
89+zzgaRm3kGsFILEqNOwp3dkuhhzWKbgKr66Uc+R3pXjHm8pUcDuWg2EDD8N8mWY2tBgnwuSz7w
bQ1NieogECw+O6VR6vSz11F6mks952tfoY7ovB0+NLYMShR8LjcMqRxszXUoZJuGRW0guU7DBWM2
+uxS8guor7bgPOb12GZ/7MLOOOV4h0lRC/1gUyGIq9j9YzH2vGZpz7W5Wo9dYr/4kNNZF2jP6BY4
lN28noLdOGGd2Tlx/xbP6dxvRSKwNpd0wZS3wR/L84BlOz6CJbIerD+maLaYHdUm1pIWFxHPrv3e
udZ01DJ0ccC0pVLBy2SJ3KOwEEPrnd1YcCx5wM7qd1PFI85sjBNRcwoLNZo9ysv4q6bxBZRLuSzF
fAfao6vf/Kvbe7JjF1su4TRBJ1MyALENedokJ9jL6DvunzlVXEfW6s/02pigpxEJ4oJ9WP5MuCyf
F2oIr4Nv4/fTOhc8yVC1CScfouugTO2MdyquwzM7cebo7s9MTSSa+RrSin9Ocfkwdhd/ZvDxzzwO
SyJ57tKm27APSLcde4yexCBmAhpCChvDkRu0BycRkoVIGZb8XXGhc+DXFbn6hW/xEag51+jOc49V
CB03H2/spaECsRnKyLmjMHFgJnFEOxxdJJlnHIzyM8xKak5m3w5AKS1+1m9d3EIk9Ze5g27fewve
ON/Dt0ZBKUmXIzv8q+1numqFJqm692oWPmQXMsFAekHzsdDv08Z5G+NOsPRqfdjLY4V5Y+PiXUZA
H8lsNAeSQ5N4zJOWhS4uvaC79uno8IetiEQx3s2ptSPgKsyeT5dFWMXvR6D7Oq0NGVkONfgHDlaG
TTW0WuwrioQrDn8T+7fKLjH+TLaTFFscBXSsOwKH9KrgmdH+cgczcu4kYlQcSZO8yd2IYH8bhfGr
h031wwQ8eKF4RO0LjNS5pBoyLcdD1EaPlrHJuS+zSqdb/DrdIZ3qxf4VuFRI7FkCWAOZN/tKLwAf
2c/nZcjqO2E4/qBLCX881ewn2SAEIttD9wmGV5q+LGBJ2TRVF0uPuIxpt2MwdrOUy4BpUDcR2a4b
OKiGLNnfAKv4j6mVl0f8mHJtrqdN26Ulc+xAjdAw5XgvMkAwGXJaB2qanJDTH4PFtS5KW/kF2zRb
gTHkdW2bCP+ZsRxNN2lkX8LJ835GCU6jrOX9afcWTomkoizS4WO37u2wfBsHP7u3Uzg2a8uIgstV
a4ZNgMiJFXmerI+w8L15YwUW6K1GGZwU3MJ/MOsZsWn1pLpTw0qWgsxl7s96gi4SO53eYUowztrX
dgQyJWpNeBrAfxSbhoLMZzgAHyZ3fKpQwnanIxtncODdLc7QbwtegCrub9lgjtDrswcS6PT2EBA8
lQpaHVOsXdyTA/+eddaBiK7zcDejRq9HWt+3WtPqMwxOVq+ozOg/hAdq81861X/qVHiI/3861W1d
/PoYUio9fvPQ+ocv+UunsmhEABJLC4oFqTH8u0zl/80HbW+hXxEUUsE/UGS94G+UNodBCDkaypV9
jf78FSPyJBxq5RBNQle1PPJl/4xIZcs/ZSh/V6kUKSWJ3QAyNRhbpahr+X9UKoURJ00ApGZheyOC
gSpkLKjmIcu1gOow2Dx33Ca+CMfDRZMpewtdiP02Y+F97iF+HOiUtrpd27PBQfpNjHPA+e3+wMEd
bvkP/nJZx2BxzPSOcTVHmoqDTdxN8tXidF3XbXNuPTZnuAnC/RxG2eMCJIvSXe9WEtnYF3ncnawO
mmBbim825hNhu/nJ75pfkeMN0A2oTxxpMDbjuLK7fqDCWOsFKgnjFVOI079QGBffeTK6fjDc0brI
tCZ5QyMfwnQGEpP4kR6F+aoHIBXPvQmrZDdariTNw6Wjbovyeajt94SaLTJ7bsbEksSjy0OTvnK1
s4fQOtg9lkR2EwLnG8KXZiE2h6zL6/l2cPSrmdHh9o4zR49N3QGTGias8etEKNzPmOmOtui9CKQL
4yuN6/F91pkXNkrOD+Q172bi7kD7emjzh6BpKICrQgJena6u6YEEKlZLCffwUYC7SFfcooZtryt1
X+CTaVdqioBL5VN0j17QfAZ5yyrVKyHeNL53MFJE9zH9dMOpjUP5Iks/cA5km4iDJiqankNhy4fO
KziTjJT2lyWrbOPPvDgrT1yLuI2HWb7NnWxbgBHEY8Ep9iGBYt0kyA2nwcMcjqWaxUOBNZcYdDN8
JbLNjxnCCXNTW73nGKxw7eWEAmSr/HXpC3keTC7PCeHHezK3fo+xF3lQjZQob+gYeSHOfzC970My
77CUUYKtt2zX/ccZcklcxzPT8RBucgAv76gZ1KaO5GS63LkFpEooSjU6vekyuMbT0ObrLPcBPy0e
YCQxUbhMu+IqDmL/gG0soI2uoP6zY/MTUXK1My1eAa+v5x0tn+epDn5QGw1i7aoIzhaeF1aZOzGm
7PZa2hq51vs5k34aej6FadlmbEa5DwUVeHlUcTwFal1hpmwJiIMqStaQfMe1Fj77c+eBkwE7z0R5
cutgSc5Vts0Xou51cG3uwhG2kdXyM2YNTz0c7wZOnXnfeK7c6CvpzWcLRz+8vxuipWSvdQUgNFAM
Kca8YQA4hfnDWFSScDIuJcuQBXA7icYcGXMKtBdvfbcXJywyTGvAZmQyt+QfODZNDyi+CEm8y6l4
xae99qCCrhzRKLZiCNQuJFMu2XxhObmkgGJ6FRkhAbPPyjpy27u1e/+UGWB/cfJDKkLFEYC7tmZl
ipuP8OUL87l+1im+yzE1j1BFv7069s5oe1CSvOyLjBricEgG2TZserv5RxO690Tu6dLM8t+BV/+c
C8opa42s2SHebJVLjlbHn1nJ2pr5BYdQiIBuc086kq/4PWPGhstBN3cQwyEdxXLfTo0HeyXZpOUw
8yPa1m/pFno3taP/rWX/XobOHYv85TWOPZ+7j6yf2sCGZxI3ip8DkDuditO3jNi44jFCuyv7YWLN
H0MX2fh4KdajhLjZoDttRhBZC4tpZ82nGdplkuEE32IVK17mBbIIGfWukasAt9t9FbgbY+c3RT1E
N/48AobpSrmNIaJMbplfsaQPyyCWB7GQJkvH+HcP+fVUJHI8gILx98DfmAZnx28OTawgu6TF+AGF
38d/qg+0g3IvUg3RSgeXwG06csVaVXwCXiUGDYI5osifDFdFLlHVVLh/+mKxbIIYcPGVbB2ZZw+8
cxy2/cb56bFrPNa827cTuBSyUh0I6dI0wQkjUvPaiAL7Qprw7N1B/AqJYzaZAaVbUHYriKWvJlXY
FqYkLpvUVDF282GB/pbYR9ym/dosU8H7fwa/URc1+wfT+R8x5o7dQs/p1sFqRBgFwFYULM5qUTVj
uidKKis7yU1wXZR1hRwQlntraNptMUwRJ2FPJitXzh3b9uZGlOjaicmXx3gQ3k0futE2ZP5mAhnj
mzqnyThuPRYltSfcxzSBErKaxtSDGjWo9N0nK3nPZjfcWbLMb2OKBdbwkVc9n8vbLm/fxvk4FPzk
CJgH1662Se2nt43vX+pes4W1+HejYljOTGTFfTACoRVt1FJzX3MrLnLM2tr3UE5739k4AMPNDmvq
HqrgutUwbaooFqcEm+yliG1JYHeOLkt31dfdauvzbnJ64h2uX9+ktCiuyrJCj8NP23plc983epcz
cLrDCMmz4PwTmCalE5NNHaAv6HyC6KuzXdWzELayTq+FbU7AtOLHyOcgUvIJp89nGlw9xgDtDoA7
r3nZTlHmLIdyhcYUFiwUnEvo8tbDHXFHCdWFHWBzcomvHvtJeE9Zob+73P4ebLsmdjXUPAZ6HGO2
LnFQ3yk4O3td5/5B8s571IK/9EqK5QlnIIGWySQ3cVWJHTsz58BuubxRbm1dKjSsUyCn/lgg7SNj
xfo+q8rmIgqLn70r7U870KjFVTRABWI5geZxm6rwOazm+qdj6+Tgdx7vx955bQWcEq9uONAwCDkw
SiQfiSQ69PnVLDI1+kH3bfxE4078Ok/dd59y8jjjePVsjNFd2uR6l8DLWGmy0ivj+4/DxALP4wF/
oKcRFrsBCBm6sjxi/WETkWQZYSHRnrQZLXbWXXdb0ZjooguQ6cJy7CbJxzXo/Kwm2T3kOS4r365d
PvwVvuWG61NlZ+MtZoxyi4+ADZqqQBQNIoJRMcOs5YkV3EQeOSysEqfaUhlNORztwDnDow8054iE
WXx1owOHIZ8RmezxBc70axaTdmnd8TTYrc1HLawuaojQh2HUbRmw1cs44lYmPBvcJ0X1YjOTYgpQ
m8QjISs46B/FHKUIRQOBOCuszy3PlacgiKfzdfrfIjxO9doBTsTovaj0p3Y9Ad6Dj4fcp3PanEUY
VU/GCEE2M5egiFzfOTf2FZFIS8945pNUwH7D3/aRS+uaRW3Dj6UN6zd7tNLbADv0iFsyGbbCLZaP
cXBzeprnjmd/F8tHf1r49Jmpfi3hOl9mjEL44WV3klK9zEbg4uJ8R5TjwdhSg/wQantmuu9QRHp8
kT9HPxm+Bxaj2x75f1MCTtKrJhT53dKX+rAE0/jdkCl8HOxKnXNcaHv0+3mb8Me/mAH1CcEp+QbX
/Dsre+Bco98f2r4k8Trn5saKR//RuPBZSFRwzelcx97YopXrWbsRKmMtnMNMzon7Bayu25YPg9j4
hVTPWXF9wbORp6DlFvjhvQoYXwdeuOocwhVGtlQ3R1dKXCSD6TwZ6Z5Ul9xNad8ePFqh+T3BHnJr
s+waIlh3RKEB1vuEDYyLV68yFKzwIYH27y1QS1KtyG8ZbFcnv51+gFdcZy1nuQGhvaqhbb8aPaDR
Waq5jIH5zMg7HaG0RDeZqjuovX69wSnkrLg+9i8NRv2dF6Q/lR/QmWVDwg+GYRPj+o85zIlXHaVj
nYjUB2sqpaJ94nTNvhn7TbUgm/eO5jdoEdvs4ydtqImtk1sOPKYRx3tQMY1eUXEzqOEhBvM4yl/T
0kHHJ/a/+Fv4qF/UaPiwArtLFbAB02r5qANxlxYdUnUF/xPjuLXzuGiuRwQ/4LP2Vngdl24HEjGU
gapkvdYs6bHqhlu6S5t9oHqS8xwmax8yQdN1b9xFjjT31C+MIzGMc6FeheHzRwxbb6zZIbTNbqUg
gkclQMwGrAemlqg5+1EnJUG/NOx2M0DdQ8oedpO2CblJd/p0lYDNNwLnDLjYrjpZ8KMs9tcEu3g9
28D3ePBs055FR+ApasjIcGEd3BEMesCpwzJcJfmJZfi3DfhQJ3F4jBgu1mJ2yyfAXtFxHu1gNYUx
2mk+FCfagHI4ORGgmmbE0ZchfbE2h2q0VADrnCjaIn6mB2mLk5h4l7t51BwGuVQ3cS1gh0kQwLnV
ftoJ2rydTeyK6OxoJc0hrH/zG927w1orJpmpDOJriTlFFrMZPyzbzrA/CfeeB/KPyuj2qcpkBBDQ
4cI158WJlPthWcAy8y9xriN9buC6VzcNv/NVG5ryFMeUTFhgKFs1XfouCA/16D0XiUPwcQkP+I02
tQv33nOP5dVtGrFKAkMXvhqeKqErKC0iIc5kNhDynfmFtzHWikYmLlflqduNi+AxWvfZRtKqwqa+
+hTaN/yWRbpRUxVQeuRF90Ew/wzIgx4sHtKKpvukdbec/CJJbuUM/D3tXLNjilLrcWJRFtFfuvhu
spUCb0HrWfowMQpsWidsD8XcvHju0q9LLUY4wmYXhGhnhciL9zC+TQNjk6wgBMt3GoZzhSdqY3zu
8FGWmOt2/ZGjftgRmb6xR/7DHRxamqYPFOqRuMFhOSix1X3NS1q9kLrlpCPZyVVFH2qogltr7Lll
hzsiFtjl7XJfuPkMNdV9LTKwnSYb8yOZ3/5MgfTIJCpZu+SY//D1pqqlCMLuTpPKdk6uEhzCWbUj
nMjtOyyeq1gQcW7aTVRGhxZTDg59Vt1dVRlCWs2JAvpuI8YrTMPBjaqhlu2E6JP9koHxmTx+eJ78
R8dJKEEB9Z/NvoQPlMrDghUAmizLIMeuLjOF7gesIYCzSkMsKqNDron95Vj0aNtLwwdTcWNetl1c
zccMYsOaogSzTkX2a0rcS0nXXGL0lrqOPhlsrox0v7OlScBumbe2sUkNl+675q+4Kai93Yw8JG7y
4E6lXyOjLIqFRFt1ILBl1gbtkaO4ecNxwZ60fM8zolqLUx8IuSHyDLhPK5/FQvkulDPwJQzKTtm/
5LV21mNU3CXTAXwMr7z/w52CT69h8YGynmwHE7KZgse5Htsg4TFM9qqpWmx8DR/G0SWJ4Ag3Jbq1
mBNuiWE/FBBp+6p9A79GkzQRrx0pfiDxvQTdSj0bnxc8oG3p+5tK1fMRwxO12jNjaqjHJ79Imq3r
gC0GROz33bTK4/7JakN3ZQfYn7AOfkKguJVD8LDgUNjkOCI4GBNnK7JqH0AxWcgw5F7oHZRtrjBg
VNXch6oecWOjYds+JGzqoIzM+C8tf3iLfZ9cTbu2WmfLLZv8rBMu3Cjx+zbcU9FveKHwsw9rgIDn
wrwGITn4AbbKxUHI4lG3QMCx63MR4fXRmFc3FgbrI7xpkOJOWZ8Jr4Yb1kncZjr62tnIMzfPrpAP
0I8Z76eTrXWwnbO8ZWGjLwMWorIhD1z0TH0cmwDYEQbKcU1sZDylkaYxcJz+aHfnoch46wPPSmOe
u34I39t1bimA8la+THpeglGQVddwpxM72CYsqw6a4XvTztP8aMvovmg5g+fwkHRB89k47FsdPQM5
Rvw5CJF9m7ow64zuw5Mm5rkJJanvWvC3aRiwoD2G3xWuF4Cv1deQjMwW1xRBioHhBDjIP13LglBZ
xJcNQxh26p9+RnheVcM2EDJISZ0PNuhULhgMfLvbsoriyp+a6T5arHATjrwdmDKAcbNvZgR1n/ie
DwQ+dxSHmFtirADdmpi1vmB1VU74Sl3beVZNRCskB3Ytv8jP7GUmHktG8AOsz0c5doiPVvHYJuA2
nIJipDJ+COoKa19Znma4R7GMXx3f+mWVJt/ZRe1u2qUGQTgM48pr4DS4HlTFqPB9QjLzpu5++Om1
NdLJniaffRi5xguBw88iaH7LhGb5yNDRlbDPhA+jg7Vtc4bKbq8dd1NNy11NHgQ6yqFj2Y879YMo
PRVX89XwFE/DNpkyKKpJX7IPXqodQSrQcEy7bAHtn65NKYjniEuXBO8QigX35izeTMSNm+YSeATU
Mpbl66XSCEs9QRMKluA7ABTIy/FjLqKzryZn5bYpLTdhlJKx4z7kTNGyL2sCUJRyz4eUmrRdP8Qf
hVvsRligK8fTp7Z191QN5evBG5xHmCtq3XN6EwyIHwDscBwG4ucQFO++H14QoL1Nq4p0M8T9rrRJ
MgaxIVOAETszD8IMr1WOf1s2TbuawAysPB94p/Ij+jxm4vHFkkf7fK7uzQDGmFxdXX+34FsZ/N1i
FSXlhThWSnuSKi502Iqdaxd6fzXRYQaKcTZcazBm9tlNWu78Lg5xRthMDgyTSUs3mmjPVmpu+wLO
hJ3r35NjXuO2I6/ufECygqQLKAMTmYMcmKoDsSEkPMLWa05n4npFCcxwDu6LdHp3ZfjZz4yZU68e
85CkxaCwXJXT0mzGeKAhK+TCWCh0ygg2HmwSA6aJMyvI5JFG8ImAafsYdPCAEvjjBCp5exNGeSpQ
UNYhBMjtPJPAECaDSmiB+ZhsBODIBYfbRgKjZoF7bbTecy8rV9GUus+F27wyjIWkJ31Qj3l2x1L4
qV68d2OqL4UrIrZD6D3uMK3sGXcN5pxoTWYcCoyrfimLVVVgmqtzP8NHWd77M1vKKcZQgjSdrlO7
ehB8IfIt4ZcmL/ekvk6VxMoAjQENjm+3rirSNaM3XUGDs72lwYwgB0x6mqMEtV10R606EfG+0eIX
7ii1clJZwiNFfFQu1g7CLx1VOqgkiWN+5OSUWI0zbzPyOI3+9sRIORn9BKhmusBmy8Udf92B7Oya
KZHHXUjOIDa0/wSwZhsceLski8y6yzDDzHNIP1YjvlU2HIVGbWwmjgn7Ql/QsVX9RxzM49pZ3NdU
OfXac5N7SqNWrSAvPJlz0fGRW2wM5hYevDVMQus+r+voIAOL/6/KrB31QNRt0BW1SyxsqiHK1Fpm
tVxLaPprNeWPaBGr3vC88ZpjRlfZa9K3Z2arT4bmcZ9aN8M07Km7vqSx9zLls4e3I77qxNFp4sbc
Feid6ZfNIjGRw1sPjtPWH6kT/iCD+j5gGn0tydhvYP2qk21xxtRedDQaE7zHw2edzH2+z62ZzgpJ
oK5T1cEOlv1k/FdM1p+QLV7zrEsOLJI2/LaCw4KNQNS/Ay5ODWk5cMBw1dr53cAzIfjnvDEh0g0w
UaQiNJFPxKt8Y+KKohYuYfSMnTq/+Wo48jahkxNOYX2FcdGRR0+PIF2jUB58e7wfEfA+KENtSbO2
DzO9C7ItnoPRfSAF/SZpb1w1uai3jmXYSDRIpVIuvxLL6NtogO9R9+80GNPEBk1mBfKpxowW5dsk
lTToidnH4BloyMpee0ZHP09Y2TyXvL4X2OtULT/rRRBewgmDi4czsFRlzmNO6N/E1CYynW2ya315
7wGpweydP8ArYgmDd5rAxXMdeZey9zBPxfje8mk7dNZagsw5VKW8N9yKVpXEsdsRMeWQ8ecVXMwr
mxnmqbj2dYUpSBc52g8D7X98c1ysuM9w18ESA9vLmyucOVlCGD2dcleTTz0P1tPwMUGGoJxprO9r
S7PzxL//L9LkvzsKCOR/H2V46n/9r/9Z/duv38W/PfXtPy6K/3zhX4ti+bfwCptUXqikJKTJJvav
QIP7N096pAn4BHkwhVxKif9P36hD1sGnndS2OVUt6fNz/LUp5ouCIFS0lPqe6yv+909tioPgugn+
h02x4/AzeEQngsB2WU87bLKbr4/HtIq7//h3+39UdgACaOpfB9bJW2fxAvbFpADPFmCXe3yJHJpJ
H+JQC0cMWQn5xChw9nNSS4xghMdEU5hT6NYcD/TZIX3Rm6WH4qATSW8IXW5lX9LSpr0j7Y3UqiwI
JCM9kdkQOYe0rvxDr3i2R1L8jilvBim7WExg070pywdslcc8FRSG5tC+c/ZcIGi/iSf+KNLmnqvS
HckyrpYtbYm2iKhp0BKSh8wvLt3oz4aHrVhFjTudhU8mAz0jn4tdwfoAwjYUFogA0FfIT2TZO3fn
jN2kpoQIafGkeorbcYLQAFHKnxJ+uVrhR6+/Ki+iTcoPk+EmNo594I7WcYYgjTe0JdF5E3Cd2OiY
ZP44tsOBvWx7hERYPeQ8Gj7cNEoOi2zNoQyH7IWlzzUoMEYBJQiN0214lRIeX0yTZSG/s3Lm+rxY
zs/a404E4j/Wu5Ebtrwa0Xuj3v43e2eyJCmzJeknogQwwGDrOD57zPMGiYzMYJ4xDHj6+rxKukW6
Fi3S+17cVd7IP9Kd4Zge1U9pkp+B09YZyn5216zpaXViXlX5nT8oCDnuUfbqyciBoTQUHbnTQ5xb
l7xpH305PddB+jzXzIpdhpJc45qVlX4xJ0afTBfGhstUuTuNJPmX/MqVvAqvwjIbmZxzn2KzVdC3
FFfGc67Uv5bH6CbXwclu8P7hwjTa1jVow3KN8nfM+Dd9zvUk67CeqJcy1oBYqWHlGZBgrBFDWK0E
4jj7kbpSTcSpTmbHYWacdA7GVMzbVUt3/mwsziaSYFxZWc2hBgbnc4LNiu4DRJf5Xk6Nm0HAqCr9
5GhfJ28axYhCjtkPVmOXZrFb7IbcKuOwr2qnCvUyrJCr2XS0uyB1em8gnT5JLhxjwI4XyYBQ6KZe
pU/qL8duFYuKVHYPIPzF6mf1MmBVepmgntJe5c+HpXI4J1sKe5J0WhVOva2emVyCCNtycvbdurmn
z6Ro8aaWcm/DJQSwtDTlHcRU40TUun2jc9L5KIua+KKkCG5LXTxXjbNargbERvJ2G+sFMLSspjGO
KvlfJAL3hn4K4cjdOGKViUXQapvparRdSmU28dB+6zLygrmuBdecw0W/pySkOfgAlLfawci14Yg3
scalZAWkZGYBldHB1u7iytoIma4nXKXqmlWd91AYM3FWLXX5HDNURIWwOPbbvHI/jMKydppE/tG3
OmNgpRnT2VOsFgxQr2mGL3bb8RabrP2lnBISEK4xPG9BGsVZWRx97LnKhOs62i5x8EC5x0bwtoeb
Zf0jhN098jk7O05EPX5xBR/M1Nw0m5Gv7QGTBjWJpglQgxMF9ATR2PV+kkt7txRJfgy81DjNntl8
THiM95R4Br/SZSSdxrb5SRlhd3SQt9Gi+YJ0girHb7icNX4NVmJOs5Oune5rFrYhBFaxT+U6H8hW
kVRSJWdtJlNe8kvnhRCreS2X03hBde62cVpOd2mAG2RG930euoQ18pBJSKyre2ZVTRAVn+sUUbwK
Sgp3QrhUOIl1hUJpqsIEQwEkBvbaingMJDuTdAkHqQkkp6YFYjMhRFPFsLAdpQ1maw4Lqpdmc2LX
svrD0GXctzyetlh2iTJNSdqHFldlODg+sZlVsxio0kR6J+Q68RDkPLW0Gdd7ao+DELYQDCVmKjbP
vBHiZr0fORbFgemGqRUfc8xA2rCSiIH6h9JPEGE29R5QJfc88GCAF8W/pWNCrg16atvEHYGl8QBt
WZ6szm6wAaxqozGjcamBbWWORpfGi6CmoL56jr/XY23vggIdgcM8ByE2siewjR7Qr3pgaJxplnAy
vDdVwE+tOgsXg+NFlZfn3F4PmZK/VD2SwU44QxtthVnActpDZztbnTriSSnLihw3p5seMGdiPsB/
Y1tExPeMl7+FvMufV31/C6QFLBE47u5Xio2pICjoxnZZFqqYMW2Nkdqm4XEMkHuN3ML+CknylbsL
F5GNE78brk3BEKni6tEceeCmAhZJ3K3fhs8AGFOfvSUdCZVev1NN+7Ws3osXp0dZUHaw9IzkbnCD
HQhrPhHEcM7AepaItmMV5Un3l3fyA2UYNjhRCuns3n7I1lYd3JveXbGHQ+0pd/7tEOr6rY68QQD3
pOYoWWjJrGpKnAvWRLbz0/Tu1s0G6A31bOySnOLUwm6OqUNcP6kADJvuawx0fuNk/Q/7zX/JMjRn
Ghq409klB6WJUYbk9lpdEf6wK2se/FXfjhuWylkUL7xxffeKkxTB2DVD0FE/Q8CLDYAXGL4vpeaT
STJ9O09ccW2pnrA6nDwi69kIkDP2CO7H8XxrtOwPM92sYvjrUF+TucNXO+O3WIJkZ1HSFFJi62wr
03iYkvFZjIBaCXjrc4EddwPhTG1kXBNpoglyLDmkNCBpO9CWWNrql4Fv51gtKU2qaRmObvFqrXi7
8jXZsWihaT3D6D6uiUEmMKGnxCeT5+UIY3mNVEnrjWh5X3pIY0NenyavJ35T8njpbFWycQZlkNAr
CoHiZW4D3hIlpcQBD9OK90ziynspi7+kmI4GWUDBiSDSPezEQKFcyN5+o3D5gS/jD5m9dGM43iEw
OmoehB1N2At0j9NcZ/XfIvM+S7gCReY/28rBhoA/KggDckgkD5aPJB/vvduZvtH9pzvgeQXzBqBp
drtDl2OcqYJx2Ndlqd9XAoFXzcP+TuCjfaNQYuUFb5wqzCK/7Gux1rRIykWTiHBY2h2sZZtXKD30
zap9VktJ8WLBI424selGUv0LTcuXeuD1DuOs3XnZ6PPTN3++26sj/36Ajr7rh7iSTlRh7PDx0fg+
rSIUMmiurGjgBpk+/iSrQaRTPFloXcE3bcc3SF5cf1nrQutxpU65ZX9TWZ7tKTSojwN9i8QaPLBy
S0FaS3B2y2PrH2FO8iqE+xYRL+ESyF/U/3ew41jvzQHxrIkpRPIm23qp64n7d5I0xLIvocHGv9C5
AXA1gLY8DS21GZ2P2pYo484E7npVZkBHcaYAjaLxWvZ8xXWUnCmgwPQtrQeL0rNozqb808xMsWO3
An2gLMp73Cr1HQ5u1IF6fofMRQjCh/w28DxGseh18EuwDmGrliahk6pPhg9jydzQDNLuKbCM5yBo
DcC0Nk3DfGbPuOh5Ui1qlqwfinxrlfPyImUHv0NIe3xQqUrpr3KEgXilY4zwNe/LcBwxqPlVFvwM
I6aLeLUoCFY0tsR29mNiR33O24UIRNndAS+TD2uHs8KIqYCpYovXTmmEpVcm4YxiAUEAOwD9SXOb
vipiZ1QKz+W5rOFnFOkxq3kcqrLNn1Myvs+raD/LOp/Oc2XRMK5dmv9Ytp9lDMmokJ4+yqX/QygD
e7rR1YeM9oW0rsJpwPTSjMiDPkFia+54dMb1bsybmvD/qJgIpreg/zbVhAeu+Fqgy21bGKFOhpXI
A7ErDRw88TZbA/9opnRxGS2AnamYtrE13pWEbDGHrlT9gl7hnoc3tJ0MO2WBwjogN2kBNe2s/eXv
s5BSx1XOH5Nf2DIsMhOoA94PCEXPRurU2Q6LX2YR/KpmT8EBS6R5TfrWdfECeNI9AS0nQMUYp29/
+7rGNJOa4Jl4INo9//eebaqZuJCipsHZQQvMz7Hdz9/xKiVnL1LAzR7xEY1h7Sf/thURqRfNCAUo
65QSbXi+ZozTuWsVEkvVUrMaxPdnzAVP88H3/niKOsu951WZLHYUPhW4AHvmCg57GGQhIMtFdJV7
NZO+q46N5GqXW9mz89w4MzsF6jNaIUb7rnD4I64DHmoByInKB2HoiSWx6FGyhcNWliLhMgu1PQzq
DoyptHDbQeWQPJJU4zFp4PQLwhR2s9nToktP4XUZ8BeVN4vS4L0kleXAT+br8v5Z2p3/3NSaa15z
9I1wXhW8j5bSrqYXzbtm3gnXzVHl/NJ/G1UWk9mOi27Pm2T+WOrM/7bYHsfveMCmaJFA7od8/c1W
H0F5ZRAeB+tVOYApxfoxI2yCiUMEN5U6pH2CS0723anTEvyYdSvn463I/IOz2JcnofGcUAgF9aYe
PxTr0A2bUBCUtx6DdpjY3DdITaN8pxuAOFzv6rt5Wpt9WaOY9rxBI9M24/1SSDruJ6RvTBbvElpf
Wlgigqbxb/XG4Yg4ZGMJUUhKjdVdweMA2WT3TTfhBHG15wZ0aBEtyrXBRLgm+zyQb3zFDwA7eGGl
BzGalEXn3mvapM6uivV3P89nEMP5hocXjDPnA8xRu09T3W19Kii2dq74Lw7+e4G9j9wTO3d6psjL
ryfuNRLbfeHhvOHUMjmPGLBOpeg+VqNiX4b9QeZPfrleOuE9OGql9qHHKWeTKPHX7K1s8K+QcYtP
zTRSY9ES5nJl9bsK6zFn40n9PMsl3HBMOixdcgNvJVGj1zkr1WnKBDmgjgdvQ6KRJrAwtZdbBjDY
VH7OItB3WXyZQXWgY1Vtp2Wk72kZ71nGThtR8ZIHzETMepjZCFRmBI/x1yyrXRMkBq0QMMuV6TOV
qhF/N4VfVAZzJHQIAQUJ+AHkoCOIpa+pqy/rWHCYzeJncJ5ZOFHlc9aiOGZ515PBSR/ctl/3pYfQ
vOjhIeH3JJsNeLVNA+wK/Q7jPQZW1Xz1o/vNkmA+JIJz1i0zzDkIpqbw2JV7xTUlkrUtUnoiyed/
mZI31mIWPEoLmjdLGvQeWxY3OLxaeuPwikRpJf4EdffkUBYoTIJV/F515PCZReSXQT0YbnoEBwtJ
D14A4uP8x2yXbylatlmSnbtRSTvqVjsSK1u7vIrv8rU/eJN3XgWY0aSS/V5SI3dZGnkjtbGTBoBF
S3w1vaeGDcThdm5M0VDDYMHsO/peFhpp8utwKNyJuXkXNr0n2BdvjQBrSGFges5FD4uK6JjK5n3l
UuLGeqW9iVNMCJQsCbP7naaORHPTbPkFcbtbw1+yV5uE9eVGLFwnFv47po7pOzeyD9Wizle5PAc3
g4AeCMobsDiyNL/yHX2YN0A1FGR/q3qPSvTp5tLqqmSve11DT8Tlwq8cuVRk4U82OADlQERnjMjs
AeGPG2KMZgghiEVmcVg6CdkvS/XGmHOHZvuqPaANDUeMXfdNzym3XdmcxU7yJKbufRgTjhvm6rEs
AA1ntTD1Mme8olnTxWDjUc2LgE2/mD5tqJC2BH+rxRq2lNeGddypRw8/ZlTWtL8rKzuVaqboHaja
NK3fOGj7LX77MeoBj0dxXHIsliWb/4VKgLjwzJM9gsGo2BpMpE/3sgHxVPts7JKZdkMA2iVHsNRd
3w1h06uIrdz0jRYPgEeXG8SCjXDpbOdTnDaBQ6KiFTcfys5CDLrNApsA120+D8kGm+B9TOVWqP30
Yhr6M+/Uu4EKFPtgCUkGUz7sIr+vNGp56R45EHKjcaWdOb03m/RH2sNpnOJDczv82eMhXjBsc/3u
ersQ8J/UQiA+gWo02BxDhz85g7ODMBiunEiqoTlyO0UF2sE2yAr8MvU9xFOKSZKtiQWutVlWE56E
Od78dWcappYS2Fn+WzCrK2I1tOVSWY2ptnbGvawY5/2WtoKaApT2w28q4HfGodDNue6XV99NDrEc
n92ggISY6M/CjZ9tknXgtRByFjgHJNfWEuB2zvg473Btgs9qswjRxNpOpRdfS1HBY137MFlXIPAU
DAOoOa74+DfsRiGR5B7sWqEfyYWvnJ7i9B5arY0goXAxM6GLGq9xEqCH1s/9UET8B59Nh1YKihDR
IOZrMOtray6YYrzHhnhcy/CSouiR52yA0TuoVS3TarwO9yMzMSXobNs8+IFcb+9T71JpNLHz5jEw
DP41gT+xrQZRUP67Jkc7s/7ivffxDNSYOaA0JCMfImOWrK4BQLYgwe3orPkbT1HqN3Ha2fpvOgFr
jsEG7+cpuXfi/mfqPVpiFfTU8q85zi/LiHuabKx4zOwp2VqciQ1HXyB2TKdMmu/8tQmPID9s43ab
0gvP2YrKbLvpfkSCQy+ITyRtSNv5/V40aM65oyPogduckjlYN4gylu6/1TjkPJEqjBn9lyhWfYYZ
dN+43NUO7qd94AJenMnNSLEwULm7qq+/g7p/8Qt5bnGtVx1nSZGRXo6Re5dpeoXvVe1Ap2J/qcEL
qKbbZn59D482CgYbCwY5Vp65/9qBartVAfiWXsKhbIIQk11Wq4E3AjZgvPkfJ//OHqfiwZa5eqJq
eep1qNLF6/dNntjVgQwwIxl2L3kn2tmaXmA74tGvU2UOB252egmMdSnNH50iMdHXuC4H4OIaAZck
GcI/1d4txNUgEsSQpwdFV9++dqtx57TOCG1sLZF3nO4WafRmM9WPOLGz/thNpoRzzkmhDaK5cfu/
yvYbcCkOVLGUcVU/FJoZbCvStQDDXQoAMojjQTBdAturrC+KaP6gQCTe2cmI577Oo0mAKuGPBrwI
QpMb9R2H+pYe4F76r58zZ2s7mus8Vl1fPYs5ZngU2E7GgoqV4+TK2D2wokW4cfzafqa/uYdKpus9
c6i77N3RN6HlmR31BzkRm4jpEdYqhzJdnD2/KfrvpFiBezck2fsdhulk3kOmZkigCra/a8oyKcmD
TC9NO3IErnuQD6gPDr3laHereTWJ0z8mRCGWA6q3Q32Eq0vE07onqGamNDYh2O/GEVgSkBwBpQgK
VIFXyCSiImrPSu8nLVP6k6oKfykqyXAmuZbYd6XjOP1dX5t2GRXaGZMtXzto75yDH3AnVVkwZhJF
jGlZuoRm50GI+jhWma/PckRwlLUasAh0O6OeapCuq8iPOOProz/nFp0gRRNgSujIo4DzHbyKbcFy
hQnQY4lyjSJiL0UsxJe2UR10kpGec2uLVmGpJGkNV7qK4njO7fdFrW4ylk/nbZ5xKYZpXPvxK3Z3
/2uYmPzCBYu7iNI2TSE5QMZi1VyPcusBfQ6DaS12pdWTJZMcV+x7aOmsH8YZbDDVACktNPayN4lD
bKrJqLaE8QuoAmuNg3CsHjLLbw82mSZs33xtFnfjybKXCSbhUOxVvpLInZIGv464Zklc0AjMAosQ
zXePDYNY2ToeKIYniVQ25pbey/dO325HggSnqYBghZVj2rHbIjQpNU/ZdN4HRSP2nipgeeQdwnIz
4wjBLFNw2GVAlcthEtA+4oQCUGzkj6YxsFQJfDOyxOBsAWRQUC79PKq7WvEATUaWKhTOqmEKb60L
f4kxqDdrWBOASJiiTm2guZow5TyWZJXDuDdJqejhFWl4OM5mR8jotuE8clIg391BQoxzw3228Wqd
K1DwkWaNjzRTT6fYwV0W2AAacZbisER1irFMmpZ6ahL/Qg7lNPXK3GqjpDrNTSA4ZTFjpZjf0sn5
J+xU341pQnm5yPS1NKw3OoaWyJlmnC8enfIsRlXY5DjxG0FQMi2gUscFG5y273CIrhuQ5yoMNCG6
hjhSpPCChwhzqDUjuTql/YPNaSCEShTssqKqn6S1jo80Opw9peRmHhlgVELiJsYzF3mkl/a10MmB
tdPwNoCc3yV2kr5Q/XqFuPzj63jn1I4+lWiMO0oxnD3gDOcnZlsQ5SSFNgCV/FBOLt96jlqMJxW7
MpGzo4DKf6ymQF682skeQKKQu1mS8Qgm9l3RUn7AMsrhNxv4/LvYoJuh5fWBETT0bCy3rQyo3oSV
ERqULeO5NHiHpzQPbMECwTgoEc8yvvQ7FmrmY9VhjewLX22Rm4wdJVV671gYcIGu3Fc8YygyiwGZ
FnV2bgsI1Wpkl1IYbFmNiSXUtJSS7kroscE64BQvgeoOQ5SUA6eRdfZCt9A8OfyqI6wy8ISZYhyc
uMbv1bCWm2BOGQpQcehoiHqv9wG8sZBDyaFT1O8zRj9T73ubfNAoV1qkVhsO3uIV7aacTI7Ds+nv
sREtW4vzLQ5rPOAga1IMhVNQ/cUX9JaKOWc6NVLWZvIJOxSF9lRBQuNNvjrPAMpdtCK7MVg/7a5a
IpqVzF2Tpm8x8VtI7pazzQcWKGks/QFgEkUt7DPYf7LrfKA4sgQn4dYvjOfipS61F3FYTF4nTzzO
RfaTVbgv5VS/VlbxCmynPjQlEVi6Xh8FtOoL8HB9O0OvtDzY6syRxdoUY7xeU1NRaIqquKka3L5B
kenNjUDIObdsnyYPOylV2f0WzkNR4v9Y4vc14cxKWYI82ZPqH+uZ9BGVysV3zUIZRnAR3Lqz1ok9
NX6wcXaLPbyE0NJ0yHlmOxONLixynRQaoHLA7yYV9p2ky1NZjohIpuHSW+XGuyZv/lalqS7k7H4L
zQoiNuLmgbLdIkyydDcjC1SO1d8McoRQYYtuCtn2Ya6HgSdIDWu2ThmYrIBWaCqshOfNSDYcpGRj
YcwcGVs1CLDjQKrQldN9mczDo9UHl6ntiu1NMuOAWrwjJCVnt9dFWOpRPFeZx0ahIYBpz9MTBSGn
mhcpBnrHOrgUCG47u68iT+FJbU3zt0zY6huqee2X9dr62VHV6T+SQiSf245AAgXXH1lFxHPxYr1p
OlXtvdz37rpxeRgGg0VKUoj5Zsl5ochgPDqO6d6CeyWBZfTLKYD5tQlchXWg1uIYkx2kXy6PhnS5
Vokhj6XLzU/5uvfBIpH/jJnb59SoLr3B84/i2/ESTxiJ5gabTuxhoIIW+Y1VIeDV6c3iMHbGekH9
DB4M2vpCUF4UH1qGdR0I8u7Ai+VHimGgxhe+5z/6CdoxdVv6jRtvvOG29e02/mhb/WA29RtXw2s6
gObzF/knR0bfJhpxNu4FY22P6Rm/2DetmMYT+nx1x8S0Zbd4+xB4+vdLR92GbuPDyGs5ssi+Hg0H
ClMNwu/PuKRv2Ln/rdITTOvLuykKam88S9i0bHnzIfUHsME+nRyyiF97F/Qd0DwSKrm/t2CjHFvH
h9TeBbR7rIMiFZlOf4lfj6G3ItHM/KZXO0tJzKFactLmaMPzM7c2GQTNR6IAyZ6xbt7N0vjMvDWJ
ssklE81dfXDTumY/CGp+zyghj9w+IrQyG2e/7XWXWhTf5OqTo1n73StBGwTjdMHBuK6H3ONUvw51
u58pH9iuTuXsNLsJcNie4PFGsCkP+IfdiPEEwdsikjJrgAAbZznnW2LH51k1L4OvXskXFZHvFv6V
dCku9lSeuVmyE9gqwRyG89HP1Y+jaHnLc7zlw8wibB17ZOSBdSfkp+Rs008MNe67Dyz9XOvgojP2
NoEZlbe6HGILG/wS1hY2sU9qVrvnOEZqtQ2OsdwxloKuErvutauZykIwkqyx8iL6/7aw/8aA2Pb/
lRzynPX/Jzbkv/7//+0Gc+z/gGGL3Upi+PKpWwAB8t9uMOH+B8AO25TStD2MXVbwv91gQv6HsCwy
hPykdStUhXz7v9xg/H2WJSkCpk7jBg4J/p/cYPzA/3CDuT4cEg9Eic3lwi/6P7ghgwIWn48GXnxh
UDo7g7cB8TCx/oF+yLxkpDGJzFX0QR6anRjQtHLHNT5LwsBD2OuJXIQJrWzYCNOw580o2qFkGdrd
SIyTGtfI6W3do30JClF76mXFGXFodNHGejb3WeHCQMuM1H2vNammbap4zoFfKkzqtgP6Gtxt1RqZ
d745H98LTM508+kUrh7elbYUuKk7wbKhQQyZQXng5+qyaEG8r3+8qrZ9b0NzgVtYb7ZF/GbF6y8d
RaponG8reozudkS2APYTiCgsbL+r34xoREEXFCSaOBviy5JqwOXekTer8tQV267vbQ7rAUc491dY
aiL2Z49qLq4qmHvzwTesmDwj1BY+zYXtxkxUuM7Ht66khfjo1XOHpY6pB8M5K0ibhNXU+6Sslb/G
zEnGbVlOAcdLCUjknrFm46jYIlY8JwdZW+nPYHhvTSzuRkwlUwIYyqbF6IabzGfxDxDMY1dqvNkD
b8lNTeAcYqYFHoAnNvzt5ko/gqbACSt65w/gQyHYRC41IaRKjAuqysWUdlVt3Gk5u0v7p1jLi19S
CsWU1q3yLW1wcNCJFfa9Y1xszLnJGmRQL/k9UL9sOeyMieAb6CMDcaioAyN0VP0+Vf4n8WHc5ZRK
0T8ws0vnziG7ymDO+WDe9o18mRswyujP91Qm1tsAYMiYBXgPF4K0XK4h+2C0dSgc2tJ/pBcQXZz7
SFHWtCGgc5gsdbRr5+TzFzKc5GNzdOE7BQ0uRvIQ78DvKhKHCcYwnBDoQnzvq96kOEoGMEvdmZ4S
MnTL66J7dFEu5FMQx2RKKYgDIlOwL/Gsxx5Emgv5UNs7JRPYE5wfGSOLAyQTIBDTYm9Xmr5SCmGh
0Khi/PBNgqlGTClq0PnH2HAOg2a8EaXnHk0nDiL6rYP91Bnf+W09kxv+A+rldu3MFzeeH5cOAZpD
YU1oAX1pLXF4j/2z030xgx1WGcNGYHum0Fho1I5ukGjXlMi4jRDOS5MEBkswM8ETZmkmAaqJ2YMj
NrN1f8ocTJoSV8Ru6ue7TCJwI3mCLlubu0mYrI3HYJvmAf/8lNeqtzxh6gccnI1bvY43bcR5tUq9
M+OMtQndgFcxxmj7Cvx6MtMsZYwvA5FW7P1wLCmqdmG1M7iZbEJc7xHTdf+9Brn3hL3QTXf2zWB4
NGRwGZvpPGXdVUFWZEmbpfUPHinUqxrSBu++Wx4Ge2pC1XixozrYe3dJWTzmti4fpFAcxEvObaj/
LmEn1vU7gy7LckPvLNW5sJHfl7htsl1AptLaORSVthPb+54jmzdt+vofUEoPDkKDm7upxCHX3viP
QLxA+5u4OPJFsIQ274S30EaWEvM/2X1rAG0h2p2Vp3lsr85MOTVRF9/HWmNlBh4cZhirjdobOlZi
mQRTYDAL4lrUl8FWPqzKHNIBMidnlDrfsVHWCXNLFvd3ro9/NqDAawjZjLrJ49Lw0c6Tv0UJeWES
54jNrJ2O46tJD1Tok4C8QJQ8wbL4WGRdGn8qwWpv4/mb3m+OOQ6DTeabROAY7ASGnLHBXVf7dxAI
gqvtW3cZIj9GkqCk/70xHhwvPfVZe5fVg3NO+GgUJwUARSw5Ct+g846H9sZkQwfRJp8pT1TYu4T1
W+dNQBCdfx17jH/kSOLfPpVfUPMiMaEbAR2uNqvZ+jtSHe/xtNByahrHmcKOV7tGuDXjoDvmk6D6
zBVFyDOowXGC/fC7iY0a071G4HUrGKsORb51/gDw+WYB7G1WXP64m6Rh7QxljaAxGuwlBQfSNkP/
tQMuxxYYUQs/wMrX6wCOKuJ+4Y+QK98tonOhEwxA1a2kQ9dBrdvE/KBq8+aZFq+tjwCk2uEApLAI
A0NtlZ/qkH7PvXBayvt4wx7beET99FJfH1qolxtPG7/YbUgOTe52HXibJA0ZuGyRz7FIP91Yf2BT
lJeFXHFNitYHUzN1LUmP4YKbMlzy9ah4OH7cWpY2FEIf6/7irseZRRCBzPuiIzmF3NSFwmUd3XSc
2MzxnMSo3RYDQZTa7XnGhkPs7me+8Y5yvMPXGeT+k5idBPbgP7AxkWBit3HGDsVDxs1PhPoRRNfG
RSwc4+ICiyzdmm13n63OTdryzC936J4oq7hQb/vk+d/t6OL7w7U4D/2hX+N7HA1Xs6FP2lh4EHsN
VGTHSps/QaLuWzwPOrWu1WiBKC8fqXgyDYZ7Kkm7+ERJWTiLmiRxg1qvr0amLrTGqrC2jNdlce/Q
bu67kbuNoMmxspN/bTHq5IiKRm2Qm95nGUIgo8zFN6AwPCqAr3Iod0wO7xNm4U1OQcVG8CwO2iK4
qYd7p8pYv+mu+Gl5Djbtiy3++Byip9TBEf2XqZ3dFykL+nPMWRMoxTItwpmjJbDPl4z9Xe9b9LSh
xxpJOGAcN0BveuNdbzyDEnvv1DEjc6l4jwdDzHv0n+8ZYY/E6eHRVTOw1Vwfqlrdeeud43+tA894
nGuSB9TkyVCi7Uvnyi37wBAK+KYHxOUfOo79Gt4IRJPbrL8thnZPh9hpsOnds5DN5E/Zu/dQZx/S
qokKsomVTSYXBnFlfLrGpRLOzbtoWswLiiVncIV0FAVMYCUya2XBi4ps5y9Vb0i+dvag4DjJLDnN
DTm1HmYCYigAriHyDWqaSwJVwHknFLoxaB5ZGYUQ1k+2ZZOdZDiZA6yqMXaP6qC8h25g58DtYN2Y
Sfa1bhTILqBhIf0M7WMeFAwqDNbYVhAIQg6SFPCR6DpgcTquYu9SJTBPOHWRsPADcvEsPy1GtZNW
hJQgoe0t373XMxr5DeE48mWDUvKSdXhcO8M+uvBMT2wrARsv1RyROdXIXtcmH7n3MWzQdC0QSxrC
klSj4//34qwHjpQ9Vf29TPPmMAH9IE253tvkKqx+olEkgpKFPUKCdCN+CSLMbIonV1Tt2yyC6eAl
fAN4DdqA1G1FycKvXAoUqPmY8CMbzftKV9QM013I9tNVh4nGdlJb1q4q+jOdmfj+2uVCS9JzJ0o6
yVhBcP/xatk3Yy7G0MGDyP+Q7OoPh+z0SWvUbMeJgR30eNs2uTk7oW+n35CAceGBlKCNYYO68RxT
EJwygUEdh/c1HB23fEEs2NV91lMkbO5z23+D2rQNlhG8q33njI/YHbniBUhMhTJxc8Z0kP3Zxutm
uViZyeY/4YPZFE1+TG94Cmj+VesfMqTf3Yp8/V+s29pB1uVizWb2TVA4SxMDp6Kmgn6YlOL21jA/
ROZti9naxkv7XDnNXY65fGNI8TqY/fvtp7y+fDPn4jnLja/ALa5yGp/QVH5HY3rVAYmQvsZeC5Iu
HDvE65FJ6X7V9XO7xLuuzHcAX69maZ0MUZ0kDvklZZVszsQrnAHSLyv/5g80nn0iHT6OvAJVDWuu
8r6sYf4MlP70e3lNFC0OK0sTtPOdYSf7Omtf5wZgs3IPlO6BPldBhaJdA/0aTfFK8mENPc+II9en
xctbO565JhAAvIkhVpqSnakDBGYNTVgGZOdbmq+rxOWLJG2HdXHHiQEMyTzvnSD4GqesP6f23B16
mV06vUTlwv6YlPsoyscEeFwtPv14pmunjcabjxrcCeQbk1+UiDz5yV3e+Kfkto8kkY34NR9cxTkr
Tz9X8i9EDJbhULfm93+yd2bLkStXd34X30OBITMBOMIXf80szmOzeYMgu9mY50QmgLfxs/jF/JUk
65cibId1b12cUMc5zWazqhI7117rWz7Fv7PPPgophcKI+4JgI/FDAmp/Mi3ObdgSCIw/w9FBUA9f
0socFW6nhvDL1qj5S5bXiXMxaXQDWWMKR5osvlcFtg5IwrskWK+L+AKEl7TN2rK4VnMP+0t2p5hk
SsjZm64nsF7kxwP57lr3GFOd6fvYZ20XnrPWHsJwebokTbwRKmvW3CRYdhKmFE4YJJf2o8Ki1PFU
t26x5yqzC2HMR7KCECLP2UqgjsyMeHeFuw/0H3gl+2ltHnPCvAhS7P2Gc5hidudnJJp7lwbQuoEo
yFXq0i15i9P8EfXpRC7nJHiylcheTql3bl18tNVw6yjnbdT3mD6fe5ndjmz5vPST3nB/Ny/xIVXq
ltplUO72rTVBTxMdT461dMoXGCg8G2A1c0+kXGwEGgtL5o+iZNbpSA/6Cro6qXVgUbOsdhX2IIpb
YGL/AkUuppsEudps3BJQC8UbI17nNIiKH+FUhhyCYoY8Nq1t8qvKclC6aTTN65MzG6pFOuqXk6MM
QDJy9/DsH4grBHDDSRXnvIMdCkAqV59ZN9QfsTvWoLErXf/JOtHQJxMk+U1dB/HyLNg3BBuSREt/
m9kYZV93y7CDst2QNI9lT7TBdQqyLXXp3XPPS3FHSG9U20IFA2yCRGPrpICQES/jvrrFtQfWinLJ
0QE4ZJaYbV7KxoK3Q/aBJkkhxygG9xyAYFcsLpAeNnFFHBVJbnRcYCmTTg9cJMK925JODhX8/kug
WJLYyrw7tO32R7Auwe3kZ+5HgIhZsp+jpupSZeih6jrLMuwBB++zgQmZRbaADh3VslXsaaq25L9w
ZkJ09UCjGqXs3XXDT5fRyhCQ2kH8UK/puIac25ICL5mbCHpI4DH/4Ycd3gWgQ8zaQ5VkOz+YaFAo
6f6+gXE1Q8kHLnXHN2ZfUmfqbizUDuwW3N+fWZbwrslNU75AwS5fsK3I15UyrD+O9Gy3W90hrrY0
tWHYdD23Zjs8Xq4Vdr7U9EjqW5tDLyqmN78V7F5XKl0ohe3Z5m9TI+tpRwkc04gw3CU3vR7UE14i
+RKRpuJoWejHJKokrXNDEzeGKT2HUh1G1Vho3S6odwxk9KDtpMpBnqAsB/dCdBUff/Z191HPzg3/
SztdM1ZGl07mcIJZO/OkZGuPtMAhbqWmZdgrni+7I8E8AMKCcb+F5jZSbPfJHtB58wZ4SMcqxJf7
bK3ML8eecH/amdwVVvJiWHZgI3+1ucTwSZ45xz1PtbKDM2/xhv9PXv47Rjn0uSeC9kOyjJVHjiZC
6/w/x2z/42v5zv85Xfu//f1/01d9vtLf07XhX6LAJyjru76PsuaitP6vdO2F3cz/4kiQyPVc+Z96
avyXQAQQvD0FGCKIVOj/W3oqX+ifs7UoKcLzXKTUUEaIHqH7r9naOeXa5nT6Y2nmTrHCrlQ/bCk+
dXG2zyVNY3RM8CG/so0TvVDHLlBsyroboqexlGmVAOMwYIY+2rEdgBlgwB/C3VCF7pLuejcT4a9/
X7O/776bZz18f+vbz+6vKfBfLcdqnmb6b6Hwf/xy/EdIfPepP//lF9Q98mI/Tt/D8vQ9ThW/9df8
X9Pv9vJf/r/+y7+Tt1+W7vu//ZdfdJXqy1dLyQT/87tBuv/XkPZ/NPp//PdB57//heT919/0t7eM
F/Gq/O094/z1///9XcKk+hfJmzQms628+CK8/0N2x9/5F8RauFsy9ENJUPvfS2EzDFxq4/4zhq08
ieIvKLFj6yjAf0eXt9I/xbA7rLh+V0QxquG0QJHz63NZeixwPAhkwZD43hwRfusY+2sqOzqqgLX7
kGAnp6gY6E0JgbAFL8gNKOlLmn/2Lc0YmFWDLO3wSFZRPBX9GTgc8eA7N8ejDr4kTTJsaCzHdHAc
wI+K+XkktF44e4AO02zOiGhNnd2lEW85PFv4ExGKxMTBPlhHi3saNbz5tiNSLDb0nYNWKmCoDL/d
UZt6v9QiXn5pYYjnpCmwbFLf69AhziLDHDvSTnVLzYJO4fVonspQcZMuitzTIgX2I5iEbLzRi1Rh
e0BxZLFcXAis1w/03bEQTU1f3nWaCPV5zCtSCNw/8r79NQLJ1T+guiXcqeJ419pqCjH6eNbPsEy2
sf1RjozRXpSmO8FsUaGaw7EAjE1k+TE2snvlT8CUF/cd0ldGnR2MPoQECn0VkmcSLmeC7iBjmliR
BwX6b35T8tzr66XO1MO4JpIsCIm4pLgRqwPLIlCRedcxSD/auUBUjUp8lnog4JkvKvPJ3OZkRmu3
jY9zyrAxxZ73ZowZaKIKAexS5Ie9Yjnxw0LImVmsbBu3stm2NAMZd2sEFtdsaH9YuCI7PS1OuQMM
zeIxnma5dTBIw5ob6wuTpW0OCZQZ7EKcUMupkKMG7uGwuvKf8YD05dsIUan4M1LPnM2UnQPH3Mxp
Ht4joM6Xs8cJ++1AUMi/Ilc/FbzSAS66IcJP+uVOoj5G2sPtm9e0vlfUdRlfUE2Nz/kZ8EYVIy4t
NANnRLx3tH049xOP293ok4FFGMb4sEAhz2JbPkA/AmuO+7z+iHqD4aD1C7H10sxlzMDpw30Hrien
6WU0D+aBMBgOBZxSaLFzNQ0/2GABXlrxY2gI8i4FEdFoIQTRUrGRABhf1mE2E5HQQc9/Gq8jtCWD
1ho61ihLX/3WsnFZAl7OveMvfZtAbLNJtm+ycTmNS+pHOx3MNXHSQHug/i549bUe8lt2yWxXVaGU
C0CPL3GdDyGGVALIF6E6ycaYVpvSqSLd7Wsc/M12yE37ptq6MZ+1VwUHF1TXiaS3zM6Tk2GFaHyb
+N98gutLLDM5Uy0/Ojf0RYnxJJbVkIMgZQ97kWHljbiLyh7mDF8hrslgDxJkPIzVJWLfd8J8W9kG
P+I1r0++1M67IcfFBJcw1G+MaatboN/Vc9wh/CQczlypyZ0eWtyhvDknGAzEVHH3kigQvPIZDqit
PyXYg1McSdxM+1DiW7FCIp9Bju+RWhos1isiMeMatML9NK2QYyxXTDNfsiHJRBbhVnB/oF3HnSy4
SknxyS8GPu7uAcTSa3JzROxTx4zlYXFCXISoX0FGI0e2nuyle247c19MbmaRV7eEqPMnzzKV91j0
XvXi2x9LuQCPr4mcYs7XKREUHzRfkwKbLrYL+fZ63+A93SM3J+fVzOK40kL2QFTf944pM3W6xQ2E
Uoh0T5KUvcwN/Izi1heR0jRTx8PtiID9Q5FSCt5CMfpcHBIL9TbMDHoTUD9u8iT+7kLGZNYKiZpB
C5vwdoS+1u9EHTXt0fhBT4UNQSMiISvGjmgaIhz7VXoXUaBS7cpW+AfdOY3/MQj0OPi3vdPtvZYD
hMybw5XPrORiiCGte+DWRATwktM8I3k24mI3RXhreyPfIPPxasEKNuOuWOAJblhGwhh2PFR44Auz
/OlDbn9Yu5TcM65/j5xNO3sU3VRY6oGFzPVzq5bxphiS+bkNY9yWI1W7O9D63lOGHfh+atfkK7VZ
3KQbunSjcoe/RZEEJiehuAyFy4r+DIIMjA0lgoAgFslytcVaOKUYlvntb2Md5HSgL7HbP/SKg2aD
bE7XubW+to+hxNJ+8htQaWOey4+Vlhz0WaVhJrtpTW0KFOj+1GTg9r0m5UXEe5dRjWUcwRUOpjeN
BT7rLlYsMsyflJ4dUipdU1Iq0+Rnh0pCmhBBUbG+cpP2UcmO0ss4AOVqXNqg2gjnDeEqKR6pT+M8
j7ol/RnKxr62EJ3dl9zlXkYypFq/kX3le8YRBerHn11ebHQ59/K5SmGE1YeRT2q5L6LMR7rRvFU2
BY7y+05WnbuH7JGhHxFD42FnbEyZeEg+HbNwE9Avhsn0NLYhknwE8JULnh51+9WznueP0PUlJ1sW
eBlLCJOn0bgz0gx2Zex5/LsOlxSXWXz3uFx40o9SjBQ4Femc1+CwL4tnL0sNCNOBpQfOTY3Bj/Zn
n+1b5w5JfbSB267nMJQWMZkig11SOZQkzkpeYlsTxz3zrs5oU2gu98gkCzDgsogPSBhhjIO5go5M
GuYQ1gJC9jZ0i5ZVXOmZczSOs8/PylHpFfoZrjIIBLX7ZVvPLXuYCDyrt0mVJcuBx733MGPHpONn
TEN7z/i0cBIWFXh5zU8rBc6GICkDieUHx9ExayeS9avHwhuue1N4gJ2HnH1vXPKzKXkmNtCyZ6d6
jaua+sXecadxC9MWYFbhd/FB8pLdObau4Jh04B/4S4H4BcKWl80VqDR2wkySoz3y9LVQxSAkQ6wR
Ys/jiZcprlJqUAGdQk4ofTbx514lMWsiSIukzOUsfjXeOqSnFLL6xRq0aPM0Ae6rbl03Lh/guKzQ
oPymm0+Ezlu2rcRtHv0MAstWTvFFvW9E8QNDvSZHKXjoviasLl/cbuVbo+0zfnXR6fGpVlXzlGV5
9IFB1vlZBHncwc4ycrjPOLC20NqtRaEoiojMzFrmqGm+eejtipDjlRx0WLrLMP8BNy79qvMLh5aY
LaQvUI0pZH3Hn2i7Wh1ykGYYJI+s3gVhR3Iu+M1XirHLznnzRAK7n49zmDKg+JEQ72TT3Yta7tJO
tiNb0lSEqtx13kU6WK60Q3/JPh9Xql2wZAQIKvFl6e3EaxFgWe7ERzeFdJEPsIWcg2WNVD+ZQKd4
Omso3M+rP9jfa54v70CVOScbM2sc115P7Du8tD5tBlx3jwb8KOSjzOvm16XQSbcf5Qo+LqCFPj4k
QaqqQ2HxL/ISQ8mxtHedBj5Uj6vT+Z9QIbsESxqX4m05tQNCfFSCTQmcqcS+yKLV2QyTYMEIZ4+D
PBfCEGHJIj9g5C3C7jzgamngA0QXWjoOHIooyXCuatgAt0vIhHa+RaMslH1ZyKPCg8DACFKucnbj
OBri100WEXTCA8s0bnX0bHzteOdmFmW+o8ijaQ+mKbpy6/lot3fLmjClVGOG2h9j06U3iXI6xl6T
jLfaE+3nRIaTcYS/PmB/z0+/TEmK4UE2WZactezc41LpBMqmSOWxlTR/fPakCNZ0V09Rs3cUJ/rT
jFezBxahoLxv1hm3IgCRqI8V9tRAvvarHbHUyCG7HmXKqscoCD9HilBnSIxDnffYniP7lTQoVmeW
lqAtu56dCN55E7/qLI6dA4h1/0YyfQUbbILgetTqYHDG/wCoBaO96reW9SAEVZ5L5SFNJU49asHy
Ex0d8Xyu8skeE9anACDCBPAbcrpZn/Q8Yk1vnDW66hsPTZ75nv0koVNq4HrBic/LYeRNUhWe5G1B
NOTQGwLhsG5gSln4wpDheK5uiOind8U0BflP5aweNB3R+Iit8lKcUHaAJw5pZPvsHOJj+qp1RcUy
fUPJOazq4kLB0h1BwxbY0VY4RfYRNI11rhv+wh0P/yEcHyKoAt8Dt0VCXGRzb3tKE4YrKFvhdO2C
XvxkX5cROx3UY01eLT80rcgMeSeb33ID7bcdX12jao8+HwvKL9P8qlqpv7nxbdR410tRE/6cxtb5
TY5pCs7RlLrll6iGxvx20wT5u+iwmVLcgt3xR2xV/bUUdqFp2FTXZgjyM/jfjJktTb/CUva00Yy1
/AGSWIMMc53szQlXdp3s2+pHhZ74xt/ZZX3ecR5s8i7u8aLXo+k3VBPir+6TVr8iSvtk4iTFpntO
JeL6MD7r4NaLHbDmgCuq/s0Sk81fSkDi2U6hX5VPiJv1cK5dlbc79oVc/7YNPdIVTHrrureWJTQY
b9KJSPpJj3ue0u7sPSjogTpirFteRLO67r7zHMtmcYgKc+djWf2YfH7Ie2MgV4KqnVYkxxUTKgRy
GoTmb+vqTr7O4K7HI0XeHtq+NJQd9OnTtIbumxdF/mttsEHVLmiXN4E1eDcoX/8MeD5Fj8XQUPVj
Iml5T6vI3U1FuTJb03FRXLq+c2Je1ksjNolB7xBAhzXIkr++n1VansKhiY65dCDpiiw8DrpMbr2Z
zZGbYJlzXJT5jY95lJ1H0+MXI91IB7thjtsRvo6njeIm96BWRdPGkK8B1AUJaPzY5zllsSX+CXx6
5ejSPlSE8S0T7/STYZTV4qSq9uT2y3JD9WcMIRImIvgjOfkhTTAtm7Y+GthwJ5POemywlCgcmli2
1Y+M90Jz20mP28U8cvs9xUB+GTeULF5q3E8Lhnsa0vVkFZFzIYpj0oy0AjlR+atl/N8lEG2e2d0l
LvtCqrpCqi/uKf7pb4WnG+4SM955p8bpw4rXrZPPiDAPi24Yevetst42m6K8OctWzHeEe+bpZxss
6VkWUU9p7xJm19h9zPVUjevvlSxAuNfQOu6qVJgjmHxW5BUNlRQMgBWKdpDd1qfGj+kz2LBopW4+
nvUzrhHqT326ASnebdYW/lSWjb9XmLWvSRAadR4HPGnbjjSa5SYZxq8KKtDzBL0MCz0XmY1xCMxs
cmFAY0yiWT6xtXnPsFK9t3zBjpAOq7PuqzbTR9xxUMl0WCXvwDyyP6b3Gcz8Yr0b54ZXdY30giRO
CQATpqKCB6gH4/Cg7ETkay4MvcOZJZ/oRUe8jLCmw1yTOWEtGF3pbMZQsyIl3Ez+JGH24NGBiQLA
LNtynfC2kgu0ZT6iQtWlCQEgYJY45TtRJV48N0Ih3cG0ifxHr2eSfeCOHSXfjSnSd5R+rqAz79Qz
3X3tUxhI/wWRdu2vGAV1c996KVbEApOZv/e1655XpvPhyDjQ/SJaJMJ3NsGQyYspUuLGSakP4eJK
uRh32PmJh5r86IPCvaK4CTYg+5v6vcFMuJwHDzA9nFq41L7ADTaVQ/kcrX5PSdtCnPGUkiQIt2tu
J1yUCfu41LZKXCVh076vIpT4GYc8eUhXoCybvBq5+eD75fmW8dA/rbGhSRaHj92PltXYdZmF2lw1
S+iEu8J3zKecZXAbsCM+em0f3Incml/rZVFybFGY2CPH6THMTfoj7SgeJh5uYW5TZwtz2njypIeW
wDMYGPlcW4LXeUgUA6tK3o13TMXhgUd+7B1bnBEbzlYcLjkMmfRCiJ2HR7fLgT6QF3ByUpINbx5P
O/ZCqO8zy+O5V3K6ysZG32fYbG4nRbPmc+7FGNRmmwVkT/RwnZs88jeykCFU2maJngOX8YcPTHH0
ZVpeiTRMHqUTRQ9uQA/wbm5pQoHTgOlYSy8+49zCzJ5QanWYl7Z8BVVSn+p6oiNsZdGHbGgJbPBo
DvuPOokq702r0FIYMyIKc16IFhAWMdGridMK81V1ESe2HVkz/qghJljMJPGcFStQHNAKrd2UU7U+
JjorPhwc9XxHiA+3A0RwkAX0RwNP0ZDUoAc75kS5QsGPy8LCZqpqSFRiVv3d8TyD4DZ1ENxwC94b
h66fTPjsCv9GIg6LGKpv3+DBhQiHGcodIpHsTVBTEssCqmqGV6ovOnKSqzOvf9rWzg8RD6YF3MKC
NqYaxDpbB80dPeGZ+QEvhdqgLrOCIJjr0K4nqxzozVorO7CZ5Ji6CzGJVDtYM9Uthq26eQ2yXFzQ
OfMELIxzih1/SPCLqHTuKBRgXw30GdfuB1DiKDt0g1vPh0yM3iWoW5Z+jMvHoz7cSdiTPLQEgfWu
XhJ9SCmX9GnSyOTbkqvwDtCBDDaDNOzVVe40kMao871R2EGw+dpLOwia5e8CzaXcRfie7MFOKwgS
IoHxDXN+d1I+lQsHbIzLPR/l5bVOEvtEGziKAMcKTq2oIxhNKSQsUBCJ4rg0USYQ5kqSf4nDTpIu
c/E+h6q8AdbEe5mHwjRjMuYNsrdxVkYnsjQ058yoUjPWCz5qO1Jh1TvB2rrkoI30A2wK/YoxHVhU
DK8QriFsCdBi4ENf6swMUD+XiSLDYfUWnM7UIZgbHK20BxnX/aDQEEOHBpQ9nZZxMfZ1of3gw3QR
PbYtW/Y6CwAjCNBXDBfBcnaop0NY6u30mi2aI3Nye3fZB32EjUYJmjHbZIyXI6dp0z4mJeRxoG9Z
WD6KKkaMc9KYs3vGjPxZgNzAQZ/qnGqCsOrAnnT2WKuu+Vj7Jr1xVL3sisyZ9rEmLVQqsIbb0SgL
9AorzynPvJmCd5TxCxsIgtnU1z6VPFF2rAqKR6NAOzfNhJXeNMAd1eDJe9PGUMoJENzw9+rus8B3
TiaDjAinyQ+PTUaT5lEtjvxuImJ1RAL1cpoW1R3BdKXfJCTFa9mvTXbbzC374PGSkivqqnlMIW6c
KD1suF/Hw3j2xuASXvMdMN1uTJRn047EV5ngMTQiavn0ndPlFP2iEEp89aUDfAOx9qpXIfM2aNji
QFlJ8Zb3QPh9HElGFwcPHN0HvWxQTwDy4wdPZJafEThbcc6DCEcpIWaME3FDnnhX62I86chgC4MJ
D8THz+I1OGi/86tjRQXJiBTgj8GuggrF879tqdpgPZgRVF8C9aMhWCRwFa7Yzcl+OTdTEfThN7Jj
PfIAjehNdCACGdxgE0L0wGlGWs7GRzsz9gbO3N2lfSWJETBi2UO/UHKJwxz4OqwI1bN4gaB1oyaV
PppiumS9VWMswf1OEVSEeov4TnvfQ7tM0zulGjgb+0zlHFvEOra48CK1kzQ6TA8ig6AZYeQBfb52
okZlwzCSPxjPho+SlqvhTnR1LTc4TDL3D+de8r7KSWHAC4voFtuX/4DezksQ1M5pAFPe73wvANoG
TNs/y5xy5p9hVkWfkwyr26RqQ7pUy/4dE19JnXkcMaSujolOXlDjGR+YPeuDoXZdAnMDpHvioHFu
lnKsmw1MWFJfo87Ke7VGZKHnbGnOTh/VYpOrLvoM+Hh7+0oSEWdRBecr75LyIAU7ANZOeCy70aEx
yeQNwIFV94rukrKMeLYQyo+2LQQf+JH85/OzDtPyWPuRPGO5GT/XdeHDK0qYaqmvnAiwpxOcZOzE
FFQrJ7+u5gSmIRuN8SPT0a7t7d5QJnQwoz949EHo4gq+LS4dzvDl0EWB8z0FC4qKaThI13xAl+Gm
PUEKIdVOZYQvli+8nNFN7o4Ooq/TzfeeqcSvFD/0ae0d2BADmFF7MXYcEuribqTvwBMKWeVkx7Ho
sT2vJP9JR3TYpUo6hSj5tSTreDZZQCr94KIUrNVcYENyq9dhoqoXyEf8xy20+5RS5PijSleoe4WJ
ux+59gyyVe3g93DnWj6OkYMZFJ3S/TMItdzqkl6xc2B8Rm/VLHrmNKxEe7rYbGo8P+iXhAkQ3x5R
RyDUSBzMD2GXlVS2LPE4X2ejybIrZhl9H1DEFb00fhD0D9LD3sVzH9LCwwW+fUTxCKLjkoc9t/tW
2mstJL7WNErC9BilBqe/yC9cvAnrz25gCTNxsxqS9KgjPiwcwmR4qP+U8uCaKQp+Eibpwz2sMVAI
xeqbbtd6TkAyvvIKD4qz1BNVuzz+rgdk4nWLyDdSeImWiT1IQCQSsBxF8ysBTp/fVYOx7ZXoCITR
c0zxBK3KvBE58srsRyz6kXWMY6bnoCtoTcbjr3bcKbl45cIBHMXDRIAvLOHqlZmFVO2UHjNvEZkd
timz51qoce9KZLl1F9WtRJamHRkrIYv+hErpWdHmuJFObOn+WUgrNFuV9fZo+fQ/r8TeaFPnz6cR
yjQ0WIbaSXknl/5XHODAIWTeh+/83ukpg3J2dQloH9k0TZ+rr33QhuOCMeiytIIOQcVGGaQa8EsX
4CraGLrmzwX4tOqNGngMQ1HYZP2jFCk7UD+ffMXaTrUvTtmpRzW0pjmXhcAeuq4j3nnTgw5ghgR+
DS3BCU9d4o8OyWhyHrgrunD6mYyJ334QYFvrb2z468JBRJRzJ7z84nKCM1A9BrGNLB2zsZfz1MdS
/nto4s5s12QS0d6SxFVb4p4Nu00QfNiDkjj5hVSFYsbAYrHAB1DsWn6cG0+E9hYitc7uFhBKBI5Y
N3CJzgi80prTePBrFln9VGOvPn29cD8jmFSeWpiKX+3CLmUjCrIGYJjaci2uBpTy9IqreHCeCn/C
G6ow+rE3HDDclzq8rQibZdt6meTIhdq096wcXO8YdAgjLzxowgGhR4XVlm8yZ0RB2Jhe8SEk69k1
bX3EGjeru1R3MUvLAkAzEKdVd+YW1zd1kR4i43iIyvEiryN9vOalz7t0Tc30Z+781T8D7GizMy+q
oOPR88yGIgciEmOpVwE1Vtbey6wMhUi27fvLU3lpfxLpweov/qq5X75TAFYKR/Fhtpjan5u2Jocc
e8s76Q8uRksejNm54rQwV3OfWxqycCZcqZ5+B3Z3SBUBRUrlF/o6Zs248+dd3Ha+OKqpLW9XCXiH
yxFNFCV89curwHV+QLe9dqoYIoGCYRmVGZ/qKMS1SYmtgLzkzlc5Uydk1ZkrQtL14fgCPWahYhc2
O0hdx7PVlaeodJGz8faWwttr9rPdjwUAHJ/eGT8iaIOy925hCHlPpVCe2eGPJ4KgCDMo6qPmEUiH
ICXmzk31qonpuwCX2kTSUTleENu4ht7ntuyvGcVZoM1iKBbyTZ2qXv1oWYFcQt4rFP6FN557cKBj
lhR1fjPDyFi9E8MNFlkgB8jR72lVZ/mhhsin7lduV1zsKb1dMP4OU/7MTTX0N13I6HdKUmQd2JFx
bdaPcSS0RVAb0Hh+k04zaHDmiCJW+zHJuMVduhdJTOzF0BlnPKweUcv4WEDdTX6GIWidHWyYUYsv
Uh0OHRZ1gAwD/Dkyj8CE4m7dpdNYp1d0/Mb19MVfq/RPYsB9zemfCjldZ6bSUbtvU0/4zVXGJ9O+
l7j5/AeaP8L8XeXJUmEJgCaJo4NPBmkQwnauc+f73Kx3o+oN6Ukw08umJhjtHlfP7dG8WdXEP/1x
ilvS6Dm3KCDTvkuCy5mAMB27fAxj9rlo0wcrLlS6tpiH8blnB1Oy6C1ZA714QZkmCRfoEdn+3GYU
gc3bVkqhl53pbJuS7ie452DghPYW98cYXZpO7BYn5kkuDhPeXUNmv/0C1k/SZ1rmtd3njAiaoTj0
kZN4uwhpb6qEaQENhX0ZVwRk7P6hnmU2P5gyK4D29X1FqiyzmHTC3SxcYS4N4RVU+M3cobRR/EU4
A4usW1EGA6vVY0ie0efJgNSLnihRSy5xIWHK/Bo0dJ/dc3Jo5mlWvGwE6cy6oINL8GlWUsPujpj8
Ha9v6WCzthqh7TfatgBzqrkDwJ7n2oTfrQiH8NIUG9C6DKKx3ttGZemuLIhHb3NU7PW6T6aKx6Ob
RJ7m84fE/NbitNf7CK2q2bP653BrJEaSK7zpXnmHlhbMh1gP1l6tWaSTY1slcfw9YOGpxx1+Jtm2
pzhW4KbFQmQNqPksL+YgUg9c6/fsr2x4VnNZX+rOrIMsyLo4jRkkgNNyU58XiguDUxbm2YijOtbU
JSkuxYzOuEny30PBeuwyrDcjUL6VRKMvoeO5tLbi9etSb32O3SGQR4w1LOWZlLRwiazMS8A0juFk
2KRxH9CDGK54X7ZtCAp3qyOhp+vZobdnnyWYucIrFhi0EYYxaWEQXq0bQHypTLnth7REjmp1tURH
FzD0kBw5GyxIr8GdW70bnZ6NcFUujv1mC1MN6SGIJoeOBzh5FFisOEserc1n908RJQ7yNp+K7qtP
HXYrf6it0SyBBZVM7LEYlldq4QM/bwtQTORMeRK5kieos8XhPDjfw4y1fhfZoCmP1Km1A8nyxYVH
XqAGs5dD1tt06VJNdwH4ffaz/pDNZxMtyrkD0VK2W0y5ZUyddNzwGM0o/ZHdduwsETx6Ztv4jzPS
xQZ8tXPbmyqvmVBlQo84S+M88z8LVbvsuxRqlnedlqPjs02VQ/hnrEnaUJ3qNvXeR18eAeavvg/S
rprL6da0onlxfS7L1Nl7cfVVzK5uD4teQDrASFsRT+inwnSTeu3VOuNIeCE0XhMrKjNHFmBve8c/
mJ5dwX4K69w9OrDB4j1OsSl9byuGoCuRObPzcVkTqKuRB3b4k+Ox09vIVl35ljiAju/GHiovoGfw
0cQRqi5dr2MqzGFtkI5su8OUc9bxtJiK2VwuE5F/iNY071pQ8VG2HuIxdcWuGqrF4VG5ZvNnRBWa
/1MjhhLbHjqG503s8gh4roS6IJC4PDhkpTy4gpR1reBvK06skF0yi8E4ZpHq4v6pyHdPbgeQUtV1
RQKmcSPdHMLVSytYTIy98Rktp9VXK/Px+t4J7rXn3kkmhwBFM/QUk5mlm69w7fj9rYFWHv3hnwsX
LYKvrb6LQhZR9RXSCJczmD2F3df+wjuSq08SFVe2oBjvkKOFJQesimX15FJHsiVozy2BM9FR8Gh4
DhtuFUFlwYw0CT+au4YNVvxDNW2/xNtJmWU8k7Mg5TPiXqAy1uOsfpgVvziFrhuQgi0A5QEapRsh
YsaiQLWdHnTPA3O7iiEdEHUWf0iulE3b+lBZr6qfu6ZrgifOD3wVR1bta/1UlHVW7RaTa45z2uPq
5SYlJOEye5u8pteGeo/pTVSafi1Tkzb6Vl0/lU+cyC3LqE6QExw4a3xoMroXB4TKUlPnA2nmtKYo
TJ/hkDCqHEpyDuU9b3Lbv9JtGVc0IFsxzE9TlmlxU3lW6z0jJiu0Ra05cTvlhUv9DnqVRerSFku6
nteJkOwBkCQ97SKcOyCWro4eJYsA1bFmuSdK4AMj8gvJN3lfkOkUI6R5j9TDVR2aaQZXo126E5ED
e/NpOk9jOGOGmZL/ydGZbcmJa0H0i1iLQSD0WjlnzYOH8gvLXbYRM0iAgK+/O+9ru9tdlclwdCJi
B9fTFPTA66jJ1XTxdFbPA36uJFbP65byPYGESbl/v6q02OYZklu31F9hJjkUsoYqujG5QXpMFz0E
aRUvTC9srXbFMExmF8IppkFnkol3oP6CKHwVBlXgHeqyEeOb0PXWhyd3U+jfw6qD+gZ7YhXYcZa6
JiLdKtOWn8lMw0N/SGnmMvDRQz1vpHZ8pJ5lx8c7RBS5BpN44hTV1AN2GbwbLxQ+8HX3FR6u6owD
hRKDhnd4/jMLQ4pGDv3YrDmq/mwThtV5lulCEoWsxh3hxvC1hLSfEGYKfSSWBJ/dMgzNt1gEVJqa
zUZ/tNPmcy6seG08nbi7SHvjwzT0iSD5l9zYcMYv1ZMX6Qj7boMFnspAwPl084HW3w4mbSKO2kTp
p/GQ+MbvYPpWs37LwsgER0hnVfN3nFn7PWPqCt1nOLlQ3RJyuZAgaiiUN5RQZklzwkA5cdFuVMBQ
yrr6gnzfYsTT0hCsp6WRNB58ESyeoPg80iQZWUPrUYp75wXCvLQ2U+csHZDRzTho8KKbeVrwh9HA
E8A5Y31Is7urCGMThN3eBN2uz9qiXCHFDOWnqcrkVMxRco2jpCDooUx0CWLP+0wSwX+e3bg+yZbl
3/tJyX1BpO034ybItioO7uH6kdmd+3jdLbyJjqT82Zq0sbgan4yUt5Ubuo4lJdvOzfysteeFNIJD
9Se0BTE8Ynh4yhfT7sNoix7Vmvtox+ygL106N+/+soS7ZGnlW3gjuc4bHeaAw/1w4NC94vTjCfEd
zP50kOU2/ZSYinddUbQgY/t8T5UAecnM2SvdEnA8nB6TH2DW+3dOTi0bNC/QiLOqzR6aYPAUWFoQ
kGwd65+w9ZGXCZH982WerM/oOzQCbqYWIMIz/cdaR79rzIV+e2Tq8KsWm4GcCC7gNCQrTaj8+/g9
cy25NeLiKZ2i8lcDlWm6C4wlLGTQwTHnJYwIlM1fTNKSIM509gDshj2jl2NQIRLb8DUbEex4yPb4
L0nynmw2gq2f8PLRHFE2B7pCQnhLN7suu3XF9n8BhsmbAa7CwtnzzlWZfNFhgZbWVc58+GOMlZcf
WD9G1UJZoCq4GnNTN49VxXLmEuAq2aVA/2nzreTW09/nhW6XGrPtFYmsp4Q45A4BDkBy7usDoV4s
ObxZ6FNkGUolbUYnDYafVJxbB+qzWqG+l4R3Qb5Yloqow+y7yxp9fqcjSA+fpBA1scwZ9tzC5uRk
Ei0+2WdVx8iWyylKt/SIVMbGcBI04i6uLC4L3oxnmAwtnBvNyF7OycaSEmPr+BBu3Kuc8Jr32kO8
Z22QbqD2h7i+H9eCI+/QQnrSnBt3bkMy5Lpu8Hol1QQqcasQaLXZFgwFqdduxyxkebSL89AekAvj
9om1ZHTvQoFUUa0DQbOwT709J/p6j6swuhRRZc+zXxnAXGxoLxkPoAts8/4st2q86IHVZN02033B
P/yJn7Z9LyZOqOlGeeQ8shrm4JDqc9FE7nlwVfGQpVo9UgPlsH8pVT0Fs2MR7SeJfNONwloWxRBR
urnzrplcxH8+a56KZ0wie3FZQ0goxwijwzdYD/WHX40dUIhVXcOFBmfCaaijwbrlZ0ZXpI1s1rF+
GKf0O90rTJobbXb5GGwPPfuTh4lC8A4NJwjAaOn+scDW8jMlvRYeTFNFh5Zue4I6ZB7Ssxjhb0GW
jytQ2ZJbkZqv5tnUI8ailDeNFlzud80S6AeDraU4jnVgabBJp+kqcL7smP5ArKZmGZ8qZL2fbYS/
f4HsAJFLt0f4dJB9NxVSoQJ6+ZPrubovbjHNXcnIcTCeqh77OpPeHRpC8gRdhmmVjHPHqwJh6pyk
xDfYjo7ZB/vo7YEiAwRtX9CdAu310GEqze+ijhVhHuIt1lk9v6g+3fZ1GZFxY1d7jKNSPgnmVHL6
27gX9DCUtLoyPb9YNw4Uq29D+Q6Qz73IG0+bV3eYHwOeOX9pIFh7SgQ5YAFEl78ZwtR6bsPW34MW
9t5ash7nlN45cJAAgsvdNizFj5KX7WdBAFnz0gHMyQWM5Ea0y3GyrpOFomA3zsj5SfzVmyx71725
1WgxvbBusYMKzxHSBxTY3s7LgX2IaPcSgeuF05PjUBA33yzG4fuoj9THlEKbulgWWqeJ0s7uecPu
An1dieVbDszuKSf5gkrRq9eARdLFX4wDa9uDoWR9nwbHNfPFKWfp/BcjZhy/LIsd31lDWlqSimFS
+9Qzfbhfnayp/La6fAXpRO6xkjWbtJzF5raWgsYUW897A9P5bxxs80UnsXdlMijNhymbSO3nAmTL
BeCwZkCQNARJTJrAS+ol4IBR3BA1sELC8Cb0JU91KKhy6sLA/jdT8/jtZpVICdBsmk0JHMsir9rm
5A9KryeKef3tZzP2smRbufDfn/k26mjPZk1Mf/JFhwhudYFCiOaPFYh4OwkSAFbFZVxxUx88AYrL
oYR04kZlUJQbPY9ZSS12gk2xes18VInb2T/IEpg+08oBM/NzFVEQNTu49oWkoI4+9skxNnmYWSz2
b8gavuhDPMrNVuRTuKNOgaafu3AZ2aZFK71+KT8cJgUURFL9fBH9D7zmDXNMNQ3TPbOZyu76KYle
4iWbuldP1YIeKpma9ALlVAuOljwgr7wal90STxMgW0ncgLrGFI7Q4rkFc/OUs/P2cpplv2vIXRrX
HQ7748iTaLurxglap+RkiFFRKfspCskRMu2iGFpv0Y9/Zo6Lu5rmhPHKA8377TOEgISPwR91XsdY
ZHGFcscNPFnuqmGuwEbrfJUQWYXU52xx2xUZoHjNm1uwZCv9UXz24zAMP1Jd4HXY6GNsdtp4IWtT
L0Wq5eXFcCxZ3xb3E+ZNqJ6luNkSlzAbhnsIk1Z+aLo9IaiGmxr+NRTPeJgK+PyZYoF/hmc12kH+
Yovrjqw5cMQSC1aa90tfV9/tWuPGVQ799lbbS8kmBuDhi+xNP/IKX5PgrTesDx+QZaaW/cNiZbBv
FvL9FzAQhJ8O/kTDXr0jpxzHF/aT5oPjKrBzBef4Gqik0hjX/cC+6AWUZHDXZ67DbzUwFHwfy0ZG
+34lzPAVB4ZFJl0nfCHw/tXKbi0XY39nwkKdGUy8ntkK4uy29x0dn6Cswgz+hSfZVLZEMDJycf2h
WiCPPaObUiE8murLRJC4W+v7ze+cWDLaVsF25U5D3zfkraAEz9R1raDkaSGoWqvOOii64zT51fLg
sZbNUDaqujgQSrPuS8XxUu+yMmvue8hy8jXDmPMXd7IrL8nYDAtaHm/tW4yOfEaX51+NFZZfDrT5
U7v4yVnESfm39Ky7IrslyXlU/vqANfivb2XK06uEbtB+bosha8diLAYDnmBiBdMpwH+hu6CH8TSk
dM9/wnvV6Z3mA8y/hk3E9jR5ku6ovSvRbLEYrg241lVnSb0butjDnM5hT/nnSXDI3SWkH2itbkTm
YZAJZ9ADO6JWeLaqVNXFS+tQok+N2sbmpzf2K/ocND+w2/Mii/VX4ftC3lUM9ITTmxD0PK4ogAiV
7Ma/m1S3ID9VnAvpQIdVh636hpVHrx6Pn2hiSwPp23IONKYFuxPoBY4vr2f2DvkYe99Ig6iwYcJx
s/rTI0vCeK1uVEvjCtwtK94w2k9aXVDiNudVyTJzG2138gX7mYPPH1NRldtaoVBjy1/OhWmUGner
jdv/Bjo71Xh1C4ZNGBBJ2Nhr7DUq24A5+52kvyLaKtHE73W+Tis4BekZ9ivMYtMW7mnOnLHes+9s
lydtSXV1O6RDMdyo6qMQZHzYkIMlBQ1IEKUo/HqfFNv6I7G2t+/RlNflISHFzGXMSJMUVAZ5s6kv
VTWKr41PquZ/5YNVO8QDL57P1mBIAPiBeG/IA0TYnYxMVyxNmmIWc7SOSryDBnTuuCUasbbPQScc
/9uJwsbgcZz6xXulM6NMxDfWWGVy8FOjFVW+rN05O4nRYJ1e487Aboe6ZR9yLMzwMWqSps2/sdJB
+BUojcIJfhw3sD/HKC6Y3YEQNnl05UhMnD6UrHxeQ9tjVu3CyHf3S8HH807DYrAcqPtZaRfLKnGJ
K8xRd35321wNEAeOgWF1inUeRBZPpb67AKeW9zyTclq9Ua2umPixF/b5/FWhN8I6WtNoDxfOEnty
5ZXCb+dDfWrFMRpk8NDheZ9/m37kGXSwUQkoPdaTC9RxEcLyElVYWm8rkVW7S9/r2NuF/Hxg2Usv
+bOVHVkd+nzLX9Ibx9PstpUqrKiBYwg/IrtdpCuqe200oA2MFfTN52sKbqF005HuZLOwB+ILOMRi
Gh9NTTySh0LXvuKPza5hH3fvK77ZjHMmML6EjOnP0SIa7Luww9I55SR+kXB79xx5BgvtapIAYxT2
2OmCE2O7r6KIxAlGXcDa88RrkuUxuwN4UY3qytPgG8M/qrbxYmpdPlfKcjIbYba8sPdPuvsZsxrc
8DEuXuJYaUDc4XgDbym01AiddN6xEbT+M1xJMd30UJzsFUfjtz6YU/KwtYl2G0Y9ACJ1Wrbc07by
L5HuwvTQEJgZjm2CaA+dQ/f7XobFjygoa/ArE6QsrSvktRoTugfxqranesLaRjhP6vUysIDdFSmr
FyAONu+PFK3r6XED2MZL1uPHwr1QoUwRLVr4HZni1Oeivf5D6gYox0Reh4ffAKP/0kTxHJx4g7jf
a0f6gFTODQNHuea3UK1+t/NHj/4B/CeNuQcOlpIS3dR+ALAx7/t6ERd2v5E+Zpb2nMjTqG8lqvj3
xBWQO8pgWv/qmDjv/SDV/NZoF9uLjLf5I3AJbdJQe8pTTA9Ld/QVJ8tjI0eIkEUZwmdrgkY8WxYr
LxA4qBETboifBjmaa1mTIIRr7O/HxiwXf6vVxY02ucRJHX9JJWEjWs22XIiqfxl0XRJ19gIOSFe6
UhtzSEh8fMkpL8+U2Mszd4k+cHpxzF6WTdy1WDnrXQLiImQ5K7Opx97gHDwPHjaZox+tjG4NXU3i
5GF3xUOT3WBMFLPFJ+gfhs4vRlTelzD+xnzhqMuZHojxsrltD5i1vy9Z1nMj96P3qTRaznvQYIDa
Z7NlCyKIupHr0GjJvKJDDhHteOpHWbi9m2mmW6g/YmCaK1jb8NzwWEwx5LtuCmJ60pgE3oG7seqJ
BrDe3JIwS5q+gZqHbKeeO2czJmtimHf0gSWva1CS8VuWtaUQKfdXgJXe9JLR13SEqNNc1zkzBydm
zEgT8IOGaOTOA+ZA+GM249NaV+RduOMGTqC1dPtgLmlcHpg5EJElPS5x2DwPXHm7iK3nPg39orqa
Osz2AWZfD/+/50gjsUnXqMhj9G3imWRZr0px0qmH56koZtqpYQlNrIWjGqsRi5/Ov1AUV3r7xBsU
XoMp608bmtjVw6/D2D2RET5ikcH1vMlyhZ5ddd2uIa9IpKkMcQpqf0RkDqckXiFugQMfsHGnDBjh
jYuJrHAefRccq6hieUbbr/eHLLk+qTrRv2KDUZdCYD+6QJ7HJdNa2ck7CjPwxERR9guoDziwqpnA
2GGlupI86446noaDL1pVfo5+EL3HYVxs2AaQLr4PXrBc7CCC6NgiIXFSLEJo9lwdkAPiQtd/vGlK
XoZs8+pzQ0qY7tjIwyEMr/GrGcgTCsKQr+3aV/sGizMVEXbB7NBDqtoBv/MvAwrvS1mt5mUcozp7
K5BKn/sJUQaPAzUnYMga4H9+G4Gcmm0eH1qOg4DaAzy11u84EDoqmL8S167Z77btsgckBu61to0g
FvVTnpDXZuV1HkusbM3diBf1eWpAr5GLxx/hrQs6Is+E8kMPfgvvL/OTQ4BQxNwzhXsU5oX1GY7p
0pfZu4gDDsQjkS3cYc1S/HPGUkjnaQQAWnByHqqEWrx9OhE+1EO0+scQM8H7mq04blmw+SdjTZof
RNE1nG8IYHyl3kZMzJ/T3RAM9pnezCI55B0Pj91Qei1bEaaNR/LH0HxZa2ZPC2PLdzf4/IKAfTUf
UOZGPNRsvMKWUcOMELtcUs1vHIJ1+ijHMb80nYke0hCmNNDcvKG1oUPQv0vmntSSL5pw+IF2UjKb
It2ZyxKZpT0SKGrw9qK5pqDTkdZqrs3Yf8y4PoYzdoTpN+aC+h4EcHzLicwT8W8Vy32Yzd18TIZC
sjcoxRMGEPakWgA+uuRLZ89uLNvfXdTQWswufb3wx9FT1LUYafkWvfB6K4gJHntibE9OBfrqRbY5
e7Q0/+TY2o4PkImX9eL6OWbt3fMCJWUihSPFJQcodQkIiOt4O6c2YCxJ1lp/Li92cSPraL/6V9iW
g0W/xOYflKhMgM3kgiX7qEhw3Xn1HF4zKmC7DydHnxlBqJyiy6bPCsICFXJXMw8YJPBTlmeKhqoX
+LUiPzXNLYXpAke8Cr5RP3yjeGCDvbuOTYLlrFmDuP9DmGq4BwJiV8iCmLn31voJuAR8rPUBYzeD
CPTGcTiRbKMeGipBxRzYAOZE1FNkbeCJ7Hlru2fmVgNs6lbxSal1EXUXyh6z9LyJOb9uq7f8Sizr
47X3G6xDKvtZrySBXm9LZfdzkMlKSg3pt6NhM6w+y5XVxR0n1+1bgM2GKxrhF0tjxlHsKdRN4O8r
Mg4455KoOBsq+9Kj6Mb5nl8RQAOHA/MPoEr2LdwCere8ARtgWRchDZV1ALYAZ2ZFfVMVjvIkEUqo
eMIulxPewE+TE0/EdDRnNw+bdtsnD8cCYYcDeZSjV5CqRYVHBj3nC0lqqrsyp/dRO+PIA/MKkMLW
IqJzZ5hIR5y2sDD/hcnUv44YFTa6vwVLSC4F7ACwy5vXKg2St7a2lMvgzd2P7RqAY5vB/zKL7dcw
xcA7Yi9bPuIZj0a8leMJg50a3tLWz/W9llr3p4gXQMkWtlq3i4uhfBzylSzwHs0pfLAN0hWcdu/S
RdonCCdpCaJ8GUlHsQ6OLL8YAIrpOcN/d81ZlH95UGZ+Gu36kZfWfONxp1hvoKWroz/7t8emBvfA
WUN0yECFd0xsbJPzUgo6xYhjAMr2QkPl9rqRMYESQ2jG+sWEGXjis+vIUKz8vdz3Mb90h9ywn/Ip
beDmpotsmCjB8HgE65mbTpg4KJHMQHebYQY5wCQLAkfc8lH00bq/3IitJtqfj0+cKENqb1JRvynM
kn8cKDuuJxavUBwhCW5Ugz5ic0HxtS7bDsQE+ueN9csFCvt8GhaqtZmJKfzgVIuieeBz8d7HMSZL
rTcsrGWKDYCtztgd5jHhc605BBx8Igs//Zx789/q99b/5a34KMNxw/0drAUDOXnlZj/LeXgmiJRe
bOCzP6rmUXGAyv0Y9StXFsvstrCuad1uxOD9bjjOnO2gZw4yui1PBRtiHP7xilO0N8bzzrUMmCuG
mBz/0SMeN4IDZ0dO7Drhm41tGjM+VRtXGf+YyIul7q2vVfNk5tY+ZnzhD5iJCJ7VWRBz3RmCxnpt
CK0NOfkTmY7NlZOmOJATSf9QBkBS1VgR7bDmQKRz1kc6hcmhSAdaGpFi4gcfcRNH/fey1wKJKZUO
xno01OdY9gR0K21rngspAXoU5Dahjk1GRX7sAwFYgBMN9cESQaD+CDhhpKisfHvo86gO5zmSNj0E
AO7r3TRGWp0bVsvdoYbggh9GIrWTkZ0TNQR4vJ0mNBQCW0GBjuv81HvQal/In07z40TI5LnRwCzv
UsfS/8WXFls/zkmB1QGx7RRQRs2ej28enCCx1gFEyLjQwFFuz/niLH9FQrqHoPWPBfHsgzkTh6MQ
Omnu8ToX7sGf1grXnpvC8tT0Y5oeuxTg7UMR9Cp4MJufCCTMECd+NnbDOWZv8wMHa/lrUdXcYzhM
cczyLuq/GY9zlM+7G0rjhlnPnlzraYgIQXwiO8veMUY2JRPbL7gVw/K+oqn4s3C1/BOlInmtcxWH
j1vQuOKeUwHuRt7udCFo1gjsXFk7P7XgaL7SqC6eLV/nK772kfC3rEv6kvFDAq9MJhFkF+gwYfQq
MShHhygcDdwGduQjIBqSDbvEYYRBzKiRifwi6wYA+lMQyjvkhxnbYc5outDQwLCulmPGX/i3bkDc
IKV7Kj/IvJhuhSYBEcdSjyo9rlQzR0Rh8J18lwse9hMMUsKy0lfqsk5UxERC988071ChvpWgR/b8
NCM5Ixx7F3trjNi5dZt+uGrr/yXpsHT7ek2IOLcJE9odZfLrc97hNNgt/gZGocMW9SATNk5PS75R
nJ5FHTZU2Rlk5lRLdtgZJNnycUvz+tWTfS0fvS3C3hJz0cqT57S9hptH6csaJLQXp9mXv+CA4Cmc
WHkfd/jYHsFiNdt+9f1B7vH01t1V16P/XBct/aqVy147am8/KnzG9i7O8IHdd8wXKVClTSDZVfj/
ks0Qotqpxpta+J4NK7Ocdbb7NU18QPUt4Jnhe48Hny69ULnnvMyyiXgQNOc1r/pzDCP/saMd/AyY
aQ1/ouCnmK0rJgddYlZmqKMj/c3jRC922Zyl6WUt4+2MyrUSjRtm8b6CkFXUunKuIAdO/PdREcrY
2PJ70Z7qvOLeLgqBPAyw212d54tj6YU4rXZeBqL+sw6WqPwwrW0XdNIWRhEZLRUyH3f8vkjogYhI
dw06+CDiw4MB30MY3geTSp+qDOKrLexENzZrFX5cyHnv+P7V9IplX3JUDzSPgZQFHiIFiLThVYl4
G+4DYvaz4IxDYoBvxVT/fEY78Q3Wsqcw6SWxU3fj7Kf3zuUggDrdYbMgqg+ffYjplz5geHHtn0DM
9kg7uB8/esOIdYWAlI0JDkzNhqx1x3qI1ug7YFMhHiwV+SDK5bQ+cqMMhzi2YIzqRe3rUOGJL/xp
Om0ey8S7ZhCAhtpIVdkRC0d8LVfm8ZBCy4eGtAdJi5UCMfK8PaaDgCEh4dz5WGdh8tul5QATeVSE
V15Cj6TJGaYUMQKQCASEYfHj9b+17DXQTh8rqdrwIAlHmf3Mih0URLC64mHiBKFPTTSy7S5nNl/w
8aNiPkWdN9EBPg7yoTKd736RnYmjbwOhrN9DzA+qTUMdQT/xECQcbW1xpdnw9sKRyQEL/CSPrHD9
7SIGWunWYKzHa5D4RCAd2LqHKaJxDspKIJA42mWNf02LS4JzPkoO3BigEDe0TXhv+Pgd1j8r3W3v
Bm0L5ChyBg7DXVtX7OyhwVbyXz22XfkD7cHPzzgdyub/QjgGkiFZaEQM4tIc0z7itFvFvRB7S8Fl
itwuh4tgokChDnvbbEeDy4tbXxB3SX3XqHsOwbTDapNuvxOOsg/dVJgfGYJU8SJdLJ9YEW3V3tDX
YuD0IHz1O0Ia3t/GGRNg2pHmiqjJkwyt0Huo5bYc8H3WpEgltuegHM/06yb051bgSitc7SXW0k6E
37ypwRA2i0b+BlxwO7i5sszLT6uCBZFyxfA2LQsDdcKtkWcdEg7cGR4hYUi4+TtGW+xgkLx4NB+h
QmEdHdjcyoPy3TadlziEMlWzU/5BqzdrFXaKFWui2GX4nprtoWLzA/lrwFq155fvCOdmir3MVCKG
G8PNRw7jrVJlcbJz3vQw2hxriT5wXneZLb/nHVyRSv2e2jUcX71AZngmk6TARGr5w6QIbj6Y0b5y
Ey+vIJqCazk39UvsnKTE0c/iL9b66SPW8XFfL+m2EkphpoTrhtv7xvmyyc9wmG67kOImfuqNBNuV
ZXDxGfVKxneE7KOnPkY5Z2lCT238H1I/nqkMQe2u7ET1HDXdrW87FMsvuCTqMa+wUx420ic+oU1/
PS1A0pvT0niZANvSDzGg7NL/brHXs1AUApxfji14PHOLSchxvS4oymmxTzTXLXb2YSjr+cOkuIkJ
mOSuPkHFcdU+po6VDu2lbN82Tsq72On6ySCBL3cKHP0uwyICQAKrmsRDeBqx7RxoCpj+cuMTkvJs
yNwVEA6FYzWl2aWnJSw9T5B71zM5sO1bv81uOSWN8MRbZUoEuxwvKzUCCqrLHeauhB18Cljhk7T5
xq1q80S92pL91Y4jef8j5QdfwF/4PNsahokrZRUZUVlq68y9WGww7+bUbp947MffHA9o5BjGFXRc
tsCUkjHLwxz32nHj6PceaDqDqOosE/84kjcrD7fa3hvrCHd5dowCH69cGeAxRU3RWMh5ZcbHkUdT
/9rnssCIduvdbNN2eFwCXnyvJJrm8FEFtbiKRtBXkkoEsgvOd0OjVJBAYFJRGv4q4VakAfHttieh
4MVNf9RySPVTjW26/KmiLrkMMT5QmFYTjcc1lGD3No9B8y3tmPZqlU8HxJyqv6/abiv3MoFss4Kb
Ev4Pp7vlv6zpvPNiu1DvNrfSoOjFckRhtt0/kOjdvHO1MeELOYOoPjKOelgEawnzSehCr4c883qq
/cbxEY4CQoGKxK2kY8YxeUmbKTvIjFUVfbWWHNXdmLqmP5mRYyT+/E2wp/WU/1oH2y2su0ZglU/W
LeIckPy8Npju6VCc+4Jjx7JdKORMomOGQRHDFNBswPVA/bpLTuPCOerUbcOPCwlQV9B+dDi0v1SU
pbsQF9RD0Vvzl+bAKMB6Sz2pzn3/kVfojGY5qB8+ycvlTg8Yk7i6hHuc8bFfO3aVOyAkljxnx675
BYGGwGDgEOKuSrOZ/FhFW+BzCiGhNL/WzfOP2UJAkuE8oyEp9IEsHegmQdPgJIS/k3G96x+W3Adq
WjjiPgPbjfCQJmr7Qd9p86danXf1Wx9VYxhEjNcMiO4d/S1URGFuV+8FssRD3/XVt2Ke8BPz4cM9
i7kh5iTzzb6BziQ/SojfoLxcEhFfjHE23uIYuAXGUV5aJOjhdcA8j21WmvoPqATSE1osrEEjnzrC
nViRxIDY9f9tylBxUazbf3qW4punPE8+AHJsvUcWJgU3CxJgxMKDktlD7OO2+eYKkfJaYqtyA6XN
yz1qvaThtuJ1eGkKOV9ydn/JcQXf7e1rAhonXqk659leTs+8hAfk61w1x7RugvWu6oPyJKd6ojxo
KP2HeK54M1Bg0MN75Iry4C+q9j+Ww+BIFTkM3A/2tv3Soz1vgMBvfQzAJIhf1hduzBEHWTRcDOZP
cVerNaMyrcWaBMzK8BKEeEZyJq/HLtnboafvqhVR+eX7Th9w4Mt7yuWpV4sFRaeI9jnOODMm+64Z
yMpxMYBFzjNFxpvys/jat0oCuAF/1JK/JWPDyIaAhkAUEJw6Eh5Zdq1I2Vu6pZjfqZrThNp6wjqv
tR4ZyrN1LY/+ROg9mW5ltFAZtvAUmMbqyxaQ1YCsleiPnj00sJzADPqRKSN/nDUZF1iljA887qn0
Eb1S7Qs68Wae4S7iwYKRZ9OHxUhEvXZthuhKK8jKtQuSETOXlw8UF49zN9xv69oUmHC8lqhbpMjP
Z6hcK31IEcFqeugMC3iOG8seK/EY0Zg345VUfh62/4YtbZ8SXl+/otKmb4sn5rPwHM+lSuNrDvwQ
ZHy8dWjzAp//U9nVQ3/EIZM+j3HQft/isqKmfh7cO5tEqd8U0Rba4Jq28OfPfAtUB24sVagOSTCw
0xgnEuyzYOPwLy3yRvwSHDL+uXolpWrKRX7KLix2dB/lKQl1I5GX6il6jdrYxPzWbtk+mJCj2xuL
XU29zxOY9eeao1X/LZmzzvypacgr/uNsUZB2oIa6uqabIYOOJMSbV6L0bfhm61QcayrOoIfIJv3X
u1h9j3MNTwN5m9c+FguuC6RVO3+wBuTOPIyEIp5iD8LNM+ZDLIl3jb+iFK9FGv9I0lq8LgwlVLIM
9XqJRIvrIVy7d1HMuKl8QedGZB08qUFl/XhHK/16pQc3/dUPIKm+WoIZ/7WGxygyZtKaLxc3qn/K
MFdEF+iGcYvHDLYzuBreTGRvsZz3dByYYf1Doqqr9qSUw78D7YvNi7xBP+jZmiKckW1Gb5rBIkRi
POUoeRfJLL2WPHkfY7faBCyIDH/P4ZycIxXhLJF9mx6iLOEqpyW13flSugC7RmQO8AY4enWLIkMD
E2O7lFihlp/DJJLhE/xGWDLnrPn8y4aDc7yVi+QHBgNn37hSAvMdrOAASmJR45juFvZ/5Lm76oVn
BDwY4zR+D8uyfkhMfrBSqfuBCZy64SwAkUX6bRLnploafdFlmP/D4U5tH0/q8IWRdbqqbpO3jbca
/6uGpv/ZlwsZjDLPKbUKOYFauAGnPjX97xkM1NOAWcK+p35enNpxntfnMSKwiPmZllmqHFjgih1T
T/kfW3gXZMepxJ1CrjZKW/6aYo0PqKMxbQod5j++taiJ3Z9sKyKIxh2GQWpqStjbnzy5+V9uDEwZ
W59MPCGWzo8rk1N4NQI5BcfT5qO3OJ++mn0MjPp7BfKjYu1WQrIgeyIl/WpD8MmwJwGz6HoooYuR
MOaKXmhl2Ut4w466W8wpP8k0lDj/vFnMr5BBufrvQoI2/cNEJrDft3YFUROP2p5UKWdWZR1GoT1p
xKKA32XJZYl0boOXuJhrRvGRXWBnYg4MW1GnHpFba/5H0nktt45rW/SLWEWC+VWiouUob6cXlu3d
mySYAAYwfP0Zuvf1VJ9uWSKBFeYc0wfo2ivRnsDNkyOTGjX/JbO3WS4yjxj9mk5mlxlbxHcRs2XP
dhlLO4RptmB76kI5nQ+Vl4JS66s1f6ZDR/7UdyV7sH6en1MXsva0xeZkHxmdsjtpcAZ8t1GXrdei
8Wp4sIg5Dq5m6cT2joMHtltK8LvQiz7mXLpImHmi6+GrKZvgXuJMaVgXEq/wn9GytrlQ05KGDXkp
z8wNE6nTZzxZbfWnLuA6oklwarlfRJntKgG8eJ+laiH0vpMxId26TOtfGy+f8+4Gq6O4cGAW/hmx
MZTvEeoDFqKoZ9P8DMVSXFn3keKLNxRpmB0SfNVydO08L2Uj4ai8PTQuh62im68v4TTjuC7QvD7X
Th/223Cy/Cfm3mmxKx3Qtr+DyEceENiiwXCgtMF+AoORdteIU0phIxIWTsj0ornLiTeNR1wLSIzw
YfpFuLExfR6aimQAqkprJZ84sqxXnn+vP0RjnhW3bb1DsIdrAd1z69kjpnJisn8/8PToQ9n3MXWg
x2A2ybJiuPD8rm9gt/qKO0ghS9YDMpM2sAklaZxC/+RzNxLN4TayxNWRk/FFeoJrDrYPy2q3jM4E
FU0ueC1cenRARs1yaudbol8lRbWLkYAzNsPjcXJcH41BGI1sUWqBo3JTOWm769w2u7AOkdfaV2hB
pOvVb3EF04QOp82/2WNlmHk9GyjJZBBpI9zktwVNskUK6cKcsvysrhGurX7Vf5VqCcxRzvT5JUEO
t+ijCT8T2wossQQkUPCRSzK83cBnktqZt3nXUevEG9dlC8oz1YpuhxbUJFjAYJJhuwDDxGjptoaH
IQnzq21IhzVB1DwygsfvX1QNg+gIuRdiIJ/cpcoRmLUapgT+o5tD29y45apxO/SGWUoaLHa/Y2lT
sGpa/dSawOriSvunOJAAuSqmGFcYg1bxEhSMLa6sEKkIYgd2+5GqY8n/uHJqz2EsnXIrshyzFJ3T
qWadCJEmNQc/b1mll95yRpkPDw746HHBB0yesyfZaVSOCTHT3F5n24Znf+BGLHzSkpAfaObuHZwW
1CPz9BPxRS4XZrArFDfHweWG+L7pWbIOPBLXlWe3PA3IEXDGDThoUcoG0Z+oKqZvmCmuerfwV+Bt
aPgY5E+DEw3C8CIZ0PyjvUzRJ3Y9YWv10LhvMhWpe2S4LS85/TJNaul22RMKFYFQYpnYTWdTds+4
iHWZzNjr+njDNkyvCdSKjOc9D40FQdJ3ZhxIHmNxMtlK/wPZjPXSlgJNqNd7AHhBkdzPIzSUHMor
K/JJtd8t2K67vun6Pb0XDibPrsXRIG94zXPg+fcRnucEnIRFhGvgFd4WiUv1mOtOrPiy8RRvS2di
88/qy92x5F3aHX+guS50uK/o4ok/C7BB8jVN5S04Zy4JB/DD8tz7OrT2rUrDx8AMITvNJUN9iLpA
DG95XLe/k8MAGt9x1yLMs4P0rggXECtsH8Qflz16c5rrdepuZJ++OEJBSO+znhsQh9xtfLYhB7cJ
b69c73wQQe6Jb0pRL34cEIt21zkjuOkuAmO5vkZxV/SfHSTRfaNiWLWx05ZeIlaKq8eVgW8SOd3y
IQR+z9vu6x/oQ9RJtoZX2wTorNKxU19evVBsqGbsfaKuZHkBnhyMz+7sMjZpqXDAYPk2akrb746Y
bTNx6jrqjTHyWZvrln9wU1lL96Wsdf6wLMzoYK405qTBHACN+AFPg25OxhIN0zyfj8gSbon0QxgZ
5DYraWz3TgSZ5gU6hkgBJAXiyMWxElydKyQsO6YOwacN5uIZD2cJAKWNmSetvaBpRFydkBEcwtIh
N/IAwoDmHgp0+V8e85JGkSmzh2lo6vlbywh53RwESwj9ZuwPnjNWZm8qSMHbETm+u6XorT91IECv
qhYX+VT5kbthVOc9ck2E14oWFt2Jm2MBaaLyB26tvofzPfc4unv3CbixTOqCw3pHObFevTAuk6UL
rebg4vC/ZcRiNE2dpcRyAp2F08k+2FTcf/IJC/smC4z3OSx4wumG+ZlmmvvEsWj6aCCt4o0w7uWK
0UE9of36Ro06/cC7z48zBBpm92V1rlDKHF0Ag0zgPSWZHU/+KQxD4D/Fzda8iezB7raw2ElF7YvY
3Q1WGTLvqTP72fOi4LvXnNgIf/LuWNVNCBBjFO+CiQKTolELjochDY7Em7PX9m5oH1QKfEomxfm/
tfDKV5yryw/0SQvihZ+6rPjwsggbITVqySJ+nCe7ufZ87E+Qtt0TZSr1mAdCCJOaXTxXZvK/pRTq
Fvhn4vvYNsFyl7l5EB4w3+Jima05OEwFDSACJdhZISadB89p6MAoF3ZejoqeWHOovKBY0YwifbwX
iO0pNwFBs0lHYWbivGZrZWdr4tmuIX2cz/be5jp/q2j9gbH18UOuqv6qVAFKi6KmfB/D4aPoKp+v
q0TP0Pduc09ql/fZAnf5k7szrshwkCSBzqz0V2/5q0iGPUhy7Z4JAJLlkaDfbOdy9Q2bzhfho246
VDcBHrzLaNON76YhGDFyBXAuCUBPZKiGD4qQZddhlNkLEp/nH7+r7WBvwWHZt3AE5CbTBdtRBN/o
Yy00cj2/FlEnsUmP5JDFIrEG+xrF3vRg3zotZCM8v/kEmhJpcXwnCJt9sRknbFYVVYnH0ovVBhkn
5165xYkh/W7xymlf5yHFFrbzTrLpU9HZGD2COfGezZwDhfOW9myNRfa2mOCK88raC5h99zZ652PT
ONFTiMH8sFbtYk4OYUgJZ5GiaUAk3SSO64pzwe8D1YjlgbPx3MljETM61Bpe1bwtHMNnEHj8tiya
clY8XRG9t6wx16OHSuPZ47I6yjy131E/EG6B3JmdaggKJOjWsUwm14s8WsjhG31m/xrLFiVQFRB+
WmhxanzQxNUojIv+Hlwk4u78l0VRvitINNoUFnK4oOdzNTN8Kzk6KKbprBKCuCFjleEUwOWdmAkL
n5BzLA1jYvIofiGyzqavJ8ANVZgVsLCXHil9GJwbGz1FbR+RZE1/zazmb1c6NTXt8IXccN6JapoR
rNZp/GZFKWK1zHpeb38pGsh2ISyDd+RGhcFwUYcBewXI3PB7aWNH5ABDZ44lITxbEHbiDjUF3WgU
zkQ5k69ob6q5Lc5k+bl81BWILoG4DNQF9Q4o1G1vGGt78Ko3DhkbT+ynYEgz/JEzVVMnSpfjMOtI
S+jVCRxCTxLMOPRPMSmNfNfxTukVNWBIlOMGm+23QBmQdI6xznMxnbFZM7JUwSD/RU7eb6xBcPn1
fKsr0OXyui5xFCVjMJGMAgWhx8Skt/SgFRcakK6PjKb3VrWNXXfbCFEjIpJ6ImQj+rR6/z73tbkD
IZCJc5w5HKoOZOsHe0TAP0CC2uKYh2qKqOaeYqm69+ebIT1AafGTKofv2yewS8VlFOzJEukciBw8
0ZZj/Sc1yDBRLMAXcRjsGb4QMn+zmFTaDZstUFEu4iisr2UblrAvy0qcIkbOn1Go27s5HLGlUxP/
UL43v3XdPlY3wyWvbhryfyYOaWM7lvM1qeqx7XX2EYE33wwsRB/TKKj3ANMJd58yUK9b6cfGxlrT
cqkX3k9jOdUzF9Z89qm01GYC1bMZO9J/jtqliKbChS7nhiBECOa5XaEVN9abm9lTwniP3II1Ho6M
KmymkHzMVTPA0EuxnBH2ILnOJb4FNCGasNaQEQIF7oa6Pn7XM8n1y9iGR1RAbIpkheNWVvqVPGs6
TiKDerRH/g2juk7Frg38gkPm/9+I2lR/2U3Fzc5bMudBmzUjkbpmcIQuHQi9duF1TUXzA4VlcDc8
fje9KznQf4h+FA8kvcgXj615UvVzBJCcJmDeasQh4c7t11wmVT3m9K2ZYjsLx2FD1d7dKov8d07F
cKXh/1Spmx56CQkZlz0VAhtSkglq/cUefioo/JS+M72MvG3OEhteAFO6rwXyTr4NfNWYO7un79dj
95cRcZr0kTsBuJpH9VIEdgSJKi5u6vMaAVAob7jRERI8jnHx6rsTMTx+p6ovLZ38sCK+38rOY7oN
76w9LNDNnrLOqBdaFc6SwCjzl6APs1HjipLANDXzFuX7+ZZzISSQB+jPrl+DfNjf1ApbWstpaywA
Qu2i08SqLeQdc4YJUZQ0QEhZG1YagX0WKQPeDptWgpa437Wm0FgZapyrtjTdNphHgiJkG+lhV6yK
UrZFXEVml0pGIJYcJ8sbADrkj+5kDdt+inG6Tu+K2HHW+Dd4B2IneDjZh5mwmULWi/H8IlTO59mA
OWfNHnCc4aZwrFexsLtxXVNe7NAVHwxq8k8T2uoUD3FgDk5VHqBG3tRHJb8PbnGRP6UNE7F9KGAy
dhrPzpY8MpQxaUdIz4QfWxb6BOrNOhVsH9uDNTAj9EwYXCtM2tfQ9fMkxvlGclcMFy3sxXule/vD
AuFmHarClj+j8VDccGvVv6XfT/cFYqwY5jtBXlvB0P9mH6fYJ5iDrN94LB6aIajuvCnqttpEzPth
QWDlAMiTDgE9c4tRqEhN791k7NBLi1EdCxnhFijYd9Vh5iH0m//LZnRR+CTP0sZn3lIdI6iSH0xf
+I+N8XM9sD6Ny/qMUyDeqGjq3yWQetwp88J8fS2z/o8pl1dSPKkRJG/aYULKjQ7Y85MFztAuGKLq
hOUse9LsHT5l6t7COOqQ2fZt4SDmnOMTdxMlFyz2A5sGRhuRXZO9Y6uHLoIGKpdSv04wK7Zladxu
iy7BuckU89eb1O8N38NSn1MmH1RTWd4SFgT29bJCVydrte9/8GPHho1W1nDAxQVCMD90F3o3ck13
apjn31ZLFpgjf8WvPxU8WQUJpZZy4P87uHS+lCmnu5oRjXugBIpAdrMIx4XGA47etqgtxrrISmB1
/0KkmN8ZotiHqCJ4liis3n0eo7bLT6XDTnvfrx4BwEyDV7NxMGj9E47HVTSjJU3G3B7+8vg6zaFm
Yf9HyGJqvmxjmse1W9VTCAfiaUJ1Qm+nYwejfzSVN3o/WJsTYjaP3KnYBuAr4XNOSQ+kHRNPILqg
fqFxJLF2Az0a+5NXSnEM3eZG1kvr6c7M0xx/jfR5ITqpHvMGoiXruqK6Xf7qgldgDUPos4ycUImM
aw7scDWyuSuWiJuXH1DK+jmcRgOYY1XluRBhDkevLX4W8m65VZFW+3sgNX71hAVATLsJxNg7eXXU
Wgbr2z4PmuZId4hEWo5N+OhM4PiiwSPxNavW6JpnpQ9kzqD1u9rMfwuODRg3VBOja8Ydqodmlw6O
FV8QwIhgO1S1vyukb+8mTd+NXBCmYVkQCrincc2Z16GQcWMFedMPCFnzuA4R4bfxhWjnxj4MZvb+
Y3nankt3KOgAyftwEFCL6cJbeMMgk02wh2TS/xaoNR8Z5RDxU8eeh1w4dZFmAnhgCxnhLjKJ6W7x
2zbogpQKY3a2o8dkfe9H4fqJ5MY3m9Bbgz+mr5Ymyewm0I/TgG2UGLsOMe6wqQYfhKDfFfJGixN0
enmCyVWTZ7jgPr13geU1r2yzrAVxzs33+2XTxLYfuYfEAJ2BYqOCrYK+n39cCQyn/mzVlFwEO/Vb
0TOa0gh5s3450SvwMXFIySuEk1yR1mJ7Dp+OpSjOxtwrA9hS4Fe32H2a9NnNyjyTCdqqfNaUtkyh
iyNHg5U5jEndzH2JEVZgFkYemf+BrSjTt7QeTfw54ZkfzmZCzY99pbUMOm0Doa6duI1IMhQHJALD
dMx5V2XNoic3FqyONrWLe5Gmrg2wGtYThLeIaIjyVGZFOBN0ta72QPSS7mY2ACSQVpRw/E8S0Xng
YGSn3MhSvGC0Iab4x0rSDv6bKrAoE9yFQnoKUUcVTPolr1KdIrKgPy59EHnwYLo982XQ4Fw86wva
kPhmXyEr8yWWttUfdQpOiGwVrhMCj3sHs52y46QOdPPChcXLgkWWuVg+Z0yR0Uj3n2U235ZTlTD3
dLgpmHVAGFRgGExIJO58XR7HelqHvYm9+pOMDbs+WSXhBQ52oDER0i7lkW6adMVgmVb5APtOhodF
h250mmGvpSg6G2pOIDPibNyRHgVyD9snn+71Cq4HGuTG8tQw3NVDygQHaX7bwN2KivkFWxPC4cYE
tNCCm318KG+xy8e6a+JpH1nFqpN4bs2nECPM3g0F0+xd6F6mY48vEjV+1YXdtbvBO1rnFuaI5NWh
cb4JgYlmTAuGnkgb+i02j2zYO/C9vtpiRCHigWzkrql98RTm/nLjaA2om/qAQJUT2rBoOXXKDfK9
I6aqvvCfDDShoxo9LsdBQOipNbx11hI+o38y0yvRRf1jEBqPP4p0GrglrqsPTV+7gO5iJjKO0DT8
PuoyCtrKnjjb8/YPxUIz/o5wgH5Jr8MMJdiQR7jJsO7fo1Po3lWVK3C3TNyfG2sc/sUe9pAjblcU
rRWK0gfmiK589LSg8HGjecdjl39jrgj7k8V0dROoTD5KjoPqYKYqL/cNuXg/QUB8TlJgRCT5gtFl
dixhveUYQAs+J0zi+g6IWECClSUKL1lLJZZ/DOXHly7T7XiIly76gSJn46YmY5ExoztQQwewNuwk
z4L21Hqy/dvDGmGuZFvk1vXrZN/ZrNq+cJLOL8usrDdeW0KhkAwRfBaNcgxPvZ86DxNdi7dvHFPe
5eza0CRPiqOeX156e0+XrIk7BgY4NjD8s8XQMr6voLNZSYYrg1aRE8i5m6q1fcOgEzD5p1FCVO2I
AkPLHDr0bSJwaZIIbuseSEeQIclOCvVIFQj9nRLMcfH9ID2PPiZyLuypBIPjtLgJA9jZKHBIRn9d
M1wd/DswgRAmmrUgl0YnvJCxgFUqsKAJ3gw6uWGEVwV1grjNL99qWOnTsR7H+odUdcOUltksz2wx
O7iH4BX9eBKLKg56Jw1f4ZqXV37RhsVAV/VnokDCD8enhzsyBBQIkXqD9rhoonHfNcq39hE9cHtY
XYbsCcYUuk/X9rx536mJeSFPDP6+Hrf3Z7FOqbqrfIjBZzSwefa36/Ja7qxhGrKdNWldnVKAjQX0
WLLZcFrMzhX4OTzugIXfLfGTQm3EA/gcdqNmIOKkLAmqipJwM/Flgg9VoMe55abhWSLiurOhcBYH
h1vxm3hFemaWuMELVQmQU1PdPvEw2swrGqshJceXFX74aYxZYUQ2lYNbyRlpce1wbptVifCAzQWa
MyclvuKek/cZI0H94bQ+qbg8vfgJMgMyKSFADDobVyKREZqD6GSyosheu4XR824EqTVuGR+4TwUw
sTbR/A2vmYHYlcyul23ByTr31lDYWFOytby0Q0Pp1TN0rT873+q6P4xTm4s1rFOGfWtSxZm2z9tp
jBrDgckazx47sWYGCwo70kONf2EiZ5+djFPDyVPz7dRRhY+mWpl9OljoWAktMDFvz1zWnDRLQyQ0
pJ45KCix+MqkmUT3B4hYsPwVaU1IyKZ2GOF9S9egVaD0dIMjBaEJNn1nO0im4TPnL0PZ8G2UizMR
iuQFcwycJ2aSNM9t3O+WCS//xoGEOm0rqzbLwZ6sVB5MEUXuYbAYhwnNs7NRkx5+Iocl9z6o1HRx
UOaob8U8uUTVkHXDiem4lV0UaaPBwTUyCKigKvAxE8OFl2p2IyROHSU3zlIJqS/ANETYCas3KCfM
ZB2+6sBkk31kLTAUX6x5R33vBTjNj0J4rf8iGTbbG7sb1Xqs2p7oMbedGv+42J2MTtwWEwPx4gY6
HTL6YSg0gqWpa4NZ39pKha8NrkhiqGBEZd+DGRt1zrj9/xHewp6GH7u7Wh0SzqSHD7I+eFlj/0OY
PD+O2QRoWhUwXfA9OPbToi1sT/MEL+bctSL8h5iBVV3g2UW4DdE+RmcSSNbwS0MUTcYIHdQA2ZDq
oa6Kh7DzjL0z3MQWfRFeOAdV73ap8vC8RjFpyZRWTOBklwP6gwOf1KROchj0derspc3S8+rCXztV
wHAoH6bmdw7RRG9MNyAkMT6M552TNYwGBm8EmthUenjsIIZQUdaGkrjQhf/K35ReZ98GFcedHdug
51IynmQUteNzgV7wJFdW/Temmv2A+z2/tNr5sDX73mSA6fi4TjPEFSLy9MYH37LTrb3ixrfccwR4
MOOgDhC6N1HqvGNHHeTzMto+vCrm4FvBucsaxBKPIVwhG+NzHTAIa60nBwn6RTJPLbc1g769siQ5
hbcsiK5BubWrGJOf0EzkMEbmOj6gHWO578ay/lhrg721dkmSOkxmtspLt7iolYwDQGzQMd+FSdPV
2QFP04o9V7pWJfLYFTdSK8V/pcYSldczN1LbNrdqKvq8UWIe+Az6AWIbkBCXdatC71SVYlNMLWiz
pl6+ArfugPGuGFVsvClnT7ivGaPuXVpHN4iVcc7Ip+A1tHX8ATnmL5QjDzSrmZ4QHfL+y3HlJWBu
6z/ONFEvoIRnDjwmqnuUj9nbYA3eoYx4DMtpycm+qAsHrn5OG+Art7oHYoDgaYmH/5Q/lOdG2QFr
1xK95i4uyvoSi7Q89pUM3tqo4g5km43tqIMevJk0hnEkg1EuN9wJ4a7w0SaDHErjjR5iAUMN/9Ah
H8msRgiObW5YO4LCy6kN7wsHizMwDRRsBq8MmxT4JK637vzU4yaFaPBQlHnwmKN+u0QO8UNMp+EW
hYxMEVwq/TNSbYwJddvyalYXABKVeOx9t4xXXUpe/rDt7ApGUy2XBYMydah4BOw9wvW05dvT3B1L
r2HvNKqcu90gxmI+sc6108RU9QCMlsoCGwzvxpXXmhRGRsul2pswH+0k9LQqv8vFsEfwrZkjV8Lh
gidQk1z4WiCPQnSjDKgyBNJBDraDHDgIBEjIToB7fYbUs916eu84vH4JzUe9fPS2yputs/ZR9zhb
2TBdmLXg6wgw7Hk8+zHyhk2W4kg9ZNaNfclJAK9KMUhxt5WYkAUw9InRUtpefPCUqW5cW5J/uF4y
/wE4xW2NNuT/xRmGMtABarmFAnGCEI6IZh7gh0hJKNmzPif/FtFEDbcsJhqNnnvkSHYb2xCix9CM
kLu+RihjliDkj3foPm9zZDRL2yKv9cJtVDsj4ysAaMjMUU0njcjCKxwtNmn85+W7blqOsyWK1Zeb
subbQjyKuUGw8KqXHpstP+9MYuduRsCL3Qs3Mq5U7LJAQ6KwH/doLr0rHLKY1RzyjQyxn1TFIS8p
eXac2awo5ZDHERTdFHl9yH3Ea05WM6TP3EygGXOgQYnXCG85Yg2azLZr5sE9YFEV8cEFbnRqY9Au
qDtyYxidaC0vmCO0PgwlO5ad0ysSKuKgVwBSIqt/9MZbZkZEPv1bbSnkfAOukRftlfBmIQyiDZYm
KhZOEmXbB6JlmCTyJBFFWxBU7N51RC4KnFxNl//C6wDN3ERL+mUDMENzMuhCJyAxKrZPbtq92mQV
/q5LD1SbrCfue1S7LQ1+6Dm3z2ai8G3NBqw/VJ0VhroOMu5ZL31BuCC5fO6+XVYyhGhFPDomQeXG
60pE3R7u5LAmyGJpEdEoUwYS+mvWBJa3ANeHzmM+KrgW/wQ/7FfD2De6bxZpzXccmrijSYrz8NvR
YD3zemNnDecuYmcVEwFDRRAXFuE1wQ0PgHLhOUbwDIwuZa/D82SXp0kDwtqafok/rVRYYhvKm2UI
OWvjwztdOsGqoVefaExBtFEh2PuRloJwHIEagdjrLh72HkInVJ9utLQoMMY+Yt5EP7MbWg9Sk6iA
RG3GqAKhYbTIy7ue4YjP4Lv1iyMbN8s++SJAxmdSVcM4NCaKdrMaeISgxwTjlhVX67K3qfsXX6KT
v5lHJxtMHocfZ4qLsriRDe2tQ40fJayzOHEqxyFYJ8PmGMCkJiZ3x/fQloBpUuWdEK+42dWL0Nc9
smrvCd3wW3/+9B231XvYn2I8lFUk4i3ikcBnL4smi0CuqP/OuUj6BFJAeBu5Er63zREfX+eiIi8S
C9/gH7LAmvwdRXjn/ilA9tuvDi2XBTU6LGIcDDyfCUKUqryMaAEBIVEIn8vA6n5nd7jhzeu5OVAI
ZtcxxDWyU62DrRw8zRxd7MApohpOtanANPimWXbB3MKgDREFspwfblJVKtLgHxxilnlUDn50XmqR
/pv9UZJTVbnF75I76lKTac0oBcgLv/vqVSmxomgqkQTFaIE6tqosWSCMfaLFa3vGuALaEU5XNGt5
ZlmAMsLim5mBMUxqFWKlVAfnOkOfhatCLVf+t/A5Rn2rdquLnG6fM4gWWzz1/Q+L2NlKKFW0n4xW
3o+PjG3LnE360MBkdSafbrJHlXQvsqj2P6wUJ89pKSUDHq8zhL8DhxzL7ZzK8WImDP7Jguyk2TFi
UnqbYfR7QRNB9ys72HxW7ntv1eIvdx1C/R6qrAqfoDcTV0Mehx6IgHQnDtqOZQsQLbSFQCjH/EiC
Qf/PHlv5Y/UFtfDUo6U8CfzFztHntn5dIFn+g1KU6qdG4JPdKFGvDyNFzGPXS/+hyRTriJTDFJbN
1FrP2aJa61L3uvrOSY3/zxsyQsG0QiHLYEAR1UAsqJfA9A/Q5ZmekMm4s+CpGdv9uSkIeV2tQj4E
LBT/AjdyfhGqN09RtqBQk3j9DqidgNjamUuqGAsrGHAd+SNY/4obUisOg5E1mltSr3mOQzGLCdR9
J8xlkFtKZ++50kDPd2UTIFtTlsdqs1PAva6gNIVKOhSHP8qmLyecwlZvDkFk4ZbAjKLf50K/lRzx
f0XEPA4MWh5+4cQmxMt3ZIZZHMcqHJICjR12YWOHSbjkOZtVXAmDquPvVBcdYxT4Squ7UNVpPqRm
W7MvVBA8BFbv/QGQ+VK2yysUxqeqkPOTNS9kOnSzc0FeBu2ny7NHHLPLQ8dTVUC8nstThSD3FAiD
6gLVcn7qTR/suWjKI6JsfSX4Z3lhob/uaPJIr5xD6wsho31HfC9HtBiDneqJ8pKgp/ZO1C/vWTC8
To03IV2Qcuvmbng3YyG6D5oe/XMZWecmmu3E7v3PlWdll/rDVYOsSRqoe8gTCLxDzNOwn2X4yEpW
Y6aJw9x8YFh4Z2cf/VZYnp6tAVYBJX5xzFFUkghdxV8qAJaUOYbdmWJ+u0nbquJgHfv9EnvBlw9W
6d3KmxvFahT1U+OE9r075ekWRddXGpFZAysyVEhXFQwIpiH6gu3pdeXSx5cXwWSKrS7BtCEJO5yL
39YGLbcso3UuSVF5riWMBrvqlif0g4RmdBZBQ1HU3aHHru/KcpQ/SmXgP2Qtjx1RgY+WGdf3gPcy
oZMNcQr56xdd+3LiCsXikMMcfZ8LvIuM9v3/QmUPd1CVbqTLLv2VFPNJFq3dXawjfRG4krDM980R
Hdf4NqISY7fb68dYhzTYHahIyw6H144EOUAaOE+A6yz8Xc0PD2O8Hbpa/LERkW8jPxAn0Nzu0TOD
+5bKLPhvxOt26AShQagQnCfh9OUf35f6w/UjWnzROq+M1JtzIH15ID5MH1ZtY2zAJ72zgKIESsuD
U6v/yGRpdoAkmONVTCXujAEXnrYopH3jegx8UXEdUsgJ2GC8ntQeUo8OS4VIlmoFeZiLEi0xZenc
V9oUb1CBKkTT1I7ISsb96ATD0Q+a6R6eK5TfMWAGQEQRs8SYASMuP9YXTE5O8A8WtC9yitjyzNGG
ijl+4nIJakjXS/gwedF1xGFyX+arDtgyd8GZ/PbsE13uCz4S9emO+HHifEQu284nYpvSt7aM9xZz
tE+fjuhu6WtxaNFEYDFlYIuPrj/yAD3hF/4oeu5np7LGf9gBca3SNlbe3D9xzH2GzVq8l743JZBp
mUYJKFANyYtwm3sG7Iy53uYCoH3e4AKiAfAPwtOcC+AF8au6fehuU0KVXipAUgaURr1z2rg6AhPW
T0SS4Qitp/C04hHaV85wwnRnIxxRsUzIA6dvG3r/z4Is5JOfYiKIwboqLHqfVknXgH6iuZAXR3iN
h6wGgt+IqaghBPqoRO4dfZBsBH+DKWTP3DC5yab1t3byBQvAYParo7FTTeO7Y9moxwmZDVjIZrAR
0mlkVEkvwA03Fcs1IDScZFwrew86nW4XkvxeS5OTE7r6OvyBgzI9li6LyE3ToRPe4Y1jKI9UVPxk
fe8nAUQnZ+OrQRICkLnqa1X1c658wAJ9cNGQRlHb1ARn8O8o8Y5pe0tu6/Au88Zc+U2CDVd2eHDw
vTNj9s1f27Pjj3BCC5nPQPC19mtvt2aI+jM4YkB/0c0kzZo5r+6iMXP4ArOnaEhDJSL7xZEtamwp
i3VFyxnKP7Qh6hCJek6qtYKRh+BcnYIMhHmlECx4LUPYACGDhoz5WPk2G9G+XT/tmXiQOUWYz75Q
3LGhHXZwEDmyBJqLEP76Safxx+TD+h9ooF6KLCr+MfdEQqEKRgB22cp9WARhgtMAzwdlYcrYVQ0/
ImRuTdFL7A3DeYJ9dAjyr3VRG/XUqpgEHAyjxA6hg1Ar8F6tz1GO9KYMYto/ht/bLo31MZvq/+tJ
8WbQFr0Xo20+sPtRvrOzas+cxvlXlQXiruvMf7ZBoAAh7avwHPdOCwKzJ/IC9inYua0zCAPjo8ke
2GJhCXVZmycItnD2V/ayt4ehecCzAoCi7Nil9Dm+0VYGjcYyzXYOwJ7+HqT07mVk0kfHnyUqQSvf
2qP/Bgc2e2MGwxYa0dujZVXF58R04Xl2OhyFNdR4DYjyfxyd2XKkSBZEvwgztiDgNRdy05JK7fWC
SaoS+w4RwNf3oV9mxmysq9QpMrjh1/34PW0Ej5QZONdCSevQzVN6dQxLvdsFftwhtwbJqODm4Vrw
fTcZnToEAcReZkGH3BdQiQcCJiSAvVFtkXnql9o1McTmut3XQWRvITupEMnNu6Z8JxiYE9oRcW2T
oltk/5tHYMBw+mjnxoImIkqurGOLNriziyG6LYUPrCGmNA+rYnSvJK3D3KgpTcLr5XyRBSNeM009
k6I7clqR0rzAWYF7g1FjegOmVsc7L+DSuREm27Yhdty7eU6be1KMrPOt2N4t6O4PRtxYd3Am+8s0
+e2ZTEX7LjvukJ4l2z1i8Pyni5MnYJGYaWP/Chv3j+mKBisqet2mtInqeEll3yLAF+Eg5v7i2A1v
H16DoeeNzsmai9saEt7TbwWzPrcN1ieDPswBH4iWxdhuGx1zOfNFH2wUJrDHlFjlWWFxeJZisF6H
ofPgyJuqH/YRqc9hU3ncgS+8kryj31fmiendOk5z11KfwQ3/xLXJZOyo7U9vcaJTTtb/3C7cfgI2
Dbsu8tR+xNNh4VTuuqe5LodjlU7TO5n96ugPFVg3PlgJY5Cd6PPUNst90LFVNycjuXRB7bxkts9P
6/dZgLLEL3hFaoyPRpcb29xIXqYU2iFFAjbmXYhJ7labVEaQ2KqQXgzs2UT+2Ou7qJFwWd3kq+2j
emfpKPpQ5vAAQEw82elKMitlFF2c3ksei3osX6tFOOdpopGcGIr9YNULwVRuMVQk1jv6dcov7ADu
jrs8GZ2FgDfbR5VystdUYBhjdKPyg+0i7ONvarndL+AuB80ldnUg9PkfTmNAHxgeQzgFwUS23uq3
fjwwJ2W6pFWnUGw7qzJi3Y+z8JSlynjFjtE+iNbIOqbuuiOoHXXlRrueA8k8tUli8hxl2yqznBkj
Ju+YqGVKcBav/kkSNRzENMi3YVLpD35hDBcgvnaCePnvXFn4AjhBus1Ap/Ahlc77oIm8boJZaL0j
g17c0E1y0OHCNJ5t8imfY6UUlglhRKFXi+gh1R7V4DP3hj0NyG/J0A5UanjuFcMTJDLO85z5b6po
EXAJZ2RUcBDWYWXzEVG08MIdFXOcM8Q77Ip+2JXCOMSlZf0GmQb7sbLXaQpImNQj8eLSAU80yG6f
8TN30AajeY90gGxVTgOVwRT5sEcsRuZY3d2I0CxPwNUMrvuzROorCnVKIREx382SrofG31E/GGHp
jMcv4ZRmWDtNdatTL0h5n5jJLrYsbh2xTx1CHdUMC12aAGgOvBNd2MFDmw3d18CL6U4XUr4SzBp3
czywJeAmLqiBcnga2m7Jgw3qcr2NkLO/8oaKeXZT052FunxMCZzcsoQixV0+0N+GHy3QV8KWSUhN
Jou33ByufQOdwc6T9KexHXxRxrhWbEXuBQNf9rAEE9WWs+G+Vbhhd/VQjmEcWHTYJYiY71g8uleW
ldHJccrobW7Hh7pehvOQAfSvqMb5jrlK78l+cIrMvb1JMo4MyCkW7B2frmgrN4YzZsn+n+zVGPLP
RS+Gb3JBbgXldCOc/bPNJIHdnUaJNJbznRdZ06mKeY2vz7WLKGkPDyljUkPF7IrnUuVfPVfjQwXS
714IQmXYPyGsmxPJw6LMfvAAcNinibHidVX7NU5UzSLxnSfoWRvwz/E/tK38kVtB8zlPiv6aVlnV
66LsNzJ26Bk9DYXbZmD2Dho5PgaQj/M1MF5dVJcCp6ez/ZqVUfksCjW+tjDOjvybL2eCT9GTKw39
bDeqfeB5nXYi9/lj7I4hscvpx/REIu/ZgFX9Lha19YYhlxvoQF79ufo/70b8qr9NfqzOA0iS/kyp
4nikiaa87yCEbjzN9WsDOHeAT1ZUBudxGn/mYuREIajmbYp4KsJUx9w8UYvfRN9xRgQZK1z4rbcc
qOeBhjIfZpS5ApIX3SQ77ot2CdmOsc2LimHeum2NO3ksAYxbErE5j1v52fSo3JsMFNATfZLR0wLm
+UQ30XSrsdNv1JR65xTDYILRXpunhBX4P6fNsjtA1PUD4uscYhwPnuiqiJ4hdjAuLvy1aW/O2wEh
mj107e9jt8MmaOYOwNa5RAvlEvAOT8xkYEqrC+wSpiieAs/HsxippwmV86MRan6h47vc1YW9/Mbr
bqWhPusfW0YY6c0snkEvAJ/oE6g+PrzU3bppuGaJ1qG2F+5GLt60Np6cAxS0/qJaA4pDOyt2uVAc
Np1UNLs3LbR4GekXT2fRZZGdRzjSmeqXknYTOBVs03DRxsDstmBFTEBxUQUROO5rjSO8S1hH8xCh
3wlaXGz74COOkZew9AOXUCYXlp9Phu1AjiJRHmzzNvIA9JXubzNxKycb2hR3HHkBSmbtM8OPk8PN
FT9J6KYoshNrJYKroFDaQichoZD6WCrHT8OxtZqQ5BOII2aBVzcLSInaJrkfIkvXqJcYSzDFn4hc
OSeTA+6dNKJxnkdV3YBtCQD1Ivk1FhlfSaCSvs1N/x0LrvtnaJI37Sf2yQbOudU+TIhBt/kvxejV
Y9Il7F5ioiIbPy+xGqol+LZF4Z2MYR2uart5jUlHYwdQ5RDCkWRhQPfDeUFcBnYWFA+ZYBbYxhmr
IjVa4zloe3Fr+XDZibQGfHCmw4MPEORIZCpbVqRic3TWtjZoROahIZL0Noy29QD70zrHejb2TYk1
p4IKj3LcV6E5k51JWNp9BMjuH3mb2ftymPVfxg8YB8VU0OBuy51PLxdGZ9oP4x1Kcb3XuLkkqks3
PNNfSoxXOvWnWfXGOoyK0wzR5H0aAePgn8SURpvE68LthwOSK8NT6w/549wsghORhg+/Na1Hq/fo
0lZl9U5vZbUbIvcvuK+ehg4Ir33ZG1+GphtoclR6lKDV1hBD9dlPNvuMta0jKhMPKU8k3zlGGDYj
lX3xKL3k43VSAAUk8ICYxBLCG0yPa5TgINtA0fROsfIcGEdV9rTyyDYqoXXL03xFM6uBOULsrKcM
wC78K6Hy4YUMd3dfceGl8zQPG42teXSOlCTIMCAKtseBHN9qomavttIRQI2F7UcWKCIoq/+28usP
s4SWOg+Occzdfnoss4a+AB69I5G97syXJaEphuXJBt6h9VsS09q1Eo3JzlwTFlfATQVf5GdQdRZj
FLvfaaBfrWzyYOHHzymTCXDeYxyO3hTX0GADoe6doAkxdYMEz2cUNeqBILh+WpJ4OFVMBxUxYypY
XI+4vgOkBNc0vAwWWdrf03axhGPpFYc0iPSrYAC6UC5e3qy1zQXGiYuNmIW5t12sGW6OQ7Ig2/MC
cslh5Vb01LF4u0tA/Hz6hWiuRm2SdVNt321NUxDBbYDG7ryF/Vc/kmyuaqjlFw8zvRXaBl6GDcCn
5Wi1S3IcGwjUzD/uh/Ls2dkKuytf4M7xNKokMx46quiI7kypYLXRp+MPiBLLxnfnJfwSMTruuzrF
IhVMHr0ia0AndLGgvVdricATar7l7UHv2WfMfCzY0PhLQc+iEGawT+d+fGGRi6Y3lJLVaprRjvdN
IlQ/sV6IrTCpNRUaGmvPdHGSHsM0HYFxdsXWZNNWxc3xx/Es09mWBVsq6EgmazpaPTBAznqUeO5N
qXycCQneASufBHnTmT9zAwHQrkKVdiRa5qx0yATmGtokewcSDikN8nNEoRM28ICL97BMxr0qVoSP
vZ7TePFpxWJfnz/ngTugFFppyeorV1lC2VGCTaQMuvhJY/a6wanCf5LkBnFzXRl7uIxcqKTjVMcG
5wzzXlH5PfZHq2N7GoCiOpWGtdJJZbD8IxdCLMtfBn3u1GItZ0ihzQuYa3B7HV4AABX1Otdm0or8
KwhdnnJCaowebgLPCQRcbsCsEZp4asDNFV2xIip6sckRE8pJh5LCKKb/4qg45BK+1yDXCNg2QPXg
35sH7fXkf7Iq/9B4gBmyySR6q+WbBj5VN8FlSTt+L6nJUauN9eCGc2gjS2KOwKCMvCDLgJWychNo
Kq0BP2Q/zb75L+8NOmaIopmXFOyC9Why/AYHu9TKD/t0tqAPlkKcNb9I+UAQquEYaSy6q01DGpfZ
UmW0tz2rKncd+JnmUlqBPFKAZ7YnnRcwBuWUWl8rO5a7hOrqX0doGZYeHSObjPXNC5vtfqHjBzJF
2FJYpy+pZbq/phq5FhaJ39wD2nAfKb+R7zHNWcgDaMwvfcQFdG/h7KZJGRTcQZQ1wKCggHmQauMT
lKx5gv6rELHtsvZDPK2Wv5cl++odkiKGFwqkDpoX67ONlv1jDPkrzcwgcuIAnRpeAIERFzqNmr8A
N5/xNGN5j3J7xrXcTs/QbPwL10WGtxjZ451sAs0YASRijKk0i+ZqH4A63RS2886tHPFGlcaBe0vw
lnbT7+xkaUgpDRdpb2Rv4ZbBsSXFQK8BKRI2C0PyhK2FtlsMHsk/Z8Q2w5cBLLj3PXP6vwPOOguO
5s1Eu3nt6KupWYgLAvig965kUG/+mgYNmMiJNb97vcAaOumOGnmow/sSG9vOGj1SkRAlabiM7RCD
Ghlir8mOdt8XvHn98WDTQwn002P6xYh4bQbWG9uIDjTwELMOifF84B/V9+wEzEsWN/JkCt/6cIch
OkMhpDrMN4L6c2na4D5XqxUtcl+KkdlsNIP074xocjCJsBNbBudSc0rQX5YNrtrYuX/nT/Z0b8Fz
3Ba16cFlJSCIZSR5adlHio07YL+FMHlDurfeEFv9e7TQ+ieOLHX16/4n6qJ70E7gQTHI+BdZWM2j
4QFN3GD1Wo68YBoCvfFtsi3/KYGtC4oLNkW5NqfprimhFiwuRJACoBgI7vfS734DbAsh8KDozwyq
6l9E/Tmqg3KvAmRkmEfNtHF848iykZVC6fP+N8k+3Y2eRaLP63kHpVX9GhviaQQncrLg14Qd1ZwP
gDNyttUcUawRj3FOaKcPIiOsbOpPMpYB3W4C2X9fKVFeaOtD3/RvrGBTrCutd4HBHJE1Tsxk6y76
2VqK2d34HXToQtMdW3Hi7FHr2edghDzg3+HyzWoQLWnE8DmLz47QyWYYnTef1R1DFbte6ACPsgmi
B2Oy7zOmvc1IpD0ERsVH1RfDbl6kCucpaHao7NV+4d6xHUXffINJHELcwkPYu+57MpM2rVEXuQuB
7WSe3hFVWhnB0r/Duuudxap3dBbdZF2EnVF1hMptFbwUMVw+mpuh7njfC+lSkJmqci4Sn/qpShLv
HcfBRSz48K0uTSmlFujVo/U5z+qv3eb3PYiJvlW2g0RithcnKrODI70TZmB35/miRi+LkiPO72If
M95u/FrMYT109pV1in8R6XwBXIiOzzUBaJHLaLXsVeLOF2ysfxJrlMwDHehxzOAhlrKvDI7LFhNn
xtJ1BMlBe9rq3ozJ3S52rK+jiU5VJAHZi8g803WCaWpq5K6bXIsIozO77UYmVftpYekOdVvDXm41
puwLpajS2yrJu4FvBshby9pMPg5plmfiAHfKfmpX60gZe+U+mAt33yvgHnplEXI8YVLvau+hxVqL
3d9KdiYVxEiWVMND1thZhMwJG9jDkYsAzj9tqU2iin+lw+PDfc64dQyVZ9/s+iPAHL3t/LS+i5zh
FVaI+xx3DjJehoNU0fLaR86hkc70bZmiRDX27yTqIvdYsEwQRLoQrh3gMrKQR8hS+UMPmefQDMa3
Ag29yXU24MEmyuJ7Xk8PCUfRUaad/KbMERNOXuj6wlHMv4Jit1cElnqYm+SePDjV7sLkFubPVb13
3Dk6FdJAOmAQT89JNSIWuZqZQpoW6yEyIqVeSXxR1lIZTA+ES4yZtvLMolzS8D4JzQ90wo6FAFci
rTG0A9yuG/hpA/lcK31ooTqFwLvaXRs06WtiGd+g8Ed99lMDMCnh81/c3OZTaUEFPxCpqLGlp/Sq
G9UkwqWjLxhRGomPMZ33YO2MF4hBxjGTY3Ol6Sb7RB3Bfpa2Lp8lWmbazPWVog15ZzsqDOYft05d
FLeOC/4KcYPzsex6vyYF6nm2d1IBIlBmjvnVLxyxCXzbuPG6wRekv1p8TdlhQnz9dJ3B+6tGH2uS
Fc/zVmVxb59YrWOpST/H3o0ePd5KFzTbEK+Gf0+I5E44kmbbrHLjccc+5r1S5Bx4w4IAG7h1pDQq
lVOBy70eSejy7LOA/Jv2zIR+0OY7/kdwNpOlmS/WUsXvqUFVuB/Zcot/3qd1yfuanflfq5V6ahPk
VhfWy4a2sm/T52JRJ8udn8fOY9tgpTPj8q4t246Ns53jDc/NfUkl0nZZfF5mQvhNyDjqv7JyJyxT
jO7M/nY0Dpnd8VZqZXDnrx6GMaVNm9qq9ZIam9almTpegI0oX9hd0fDL13pyzRosSpK/clvjQGKb
SVKQ499F3JCZYH/nknko5SMWicd4HRtB8BX3+TK2Z6ca7JDMQ/1MG3pEtzh9VzvbnNTOi8mvloxr
f7CrURA/Dq+dgeewrHyP0sQaJlUjmaVMNvhtsMJc0BBuk6XO5ji9+20cBgMOtors0jI5E2JF1bDh
t8u/sTM3Dc0pBkAbyUjIhuB+SDP5li/U4kxz9mgKj1dW24lzpaOw6PLv3ij2C1hhTn9QnDO/TEJ8
Qqj4b28s44XAFGwrzXkNNkc9uEHgsAJJu8OcDOvP0MePnp2sLz/PEXeGH/eH2Er7F16l897UNZwV
txyKD+l53o85WdkP3g6ANUla7zPInb+RjK5pStZoP47DR+8sj8rL+rtiYkO4HahdSBavv3l2c6Dh
8Y8ru+8Yq/eWNWBGHm0yj1pU6o7F49rZvfJyci6YOlF7gVN0yyvkmwnuDPZ1OtULB41L6v1kdzOR
nGmI003f0W43qqbcI2hXBzGaPjG9cd0lNa9s2J69Lo8I3MT9JTer/LVnYXAdpaIZFc1ZsZWt89fa
4VyVRkySGK7ycfSDA7D7f1XmLYDC+32hecLSHPtqCjr9xNfEva+N5DDNhOu0U0XZru9ku+sqG154
OmqDFTs7I9G8dlidNngSoNZYDL2TWQJCFbQi5e5aX18s4oEAozY3GLG2RdR/Bo06Qjkp2VyVNSSf
4JpnpN1khLuFrBStZ3JOT1QSZhfGr/gwYUi5U9UHTilc7uOLQQecB7ylIdSF/cPhkgU65hDL2mfw
rnpFBR4UVwOq4WHUuDkrnR/NvrXCVrrlkyKOua/TVXjNSvq1+oJhuPQeYzc7WuQjSe5O/RfxiPbg
uMYcUqPI8G1LeIjj2NyrJbn5KAmMJPCyS2jZzbpUsC1RfxMBT3/6vH/mC2RRh1pML5VLnoANtvgR
HXyXDbKldcuboru3iXpS34oQb/vjn04IskQbZaW3RNuY1L0gXqVihqgcqCns8nQbeWlzFwzqEYvm
U2PhKZ+pg9yAhPkOVFVfoPzU+2FOmBbVWvSes5S/dEbTngYvDXZTTMBTVsxtafw9l2xsFndyQ0ww
L4lVPTZNx6t0LPlr3SSWR804dBvZFBPDmjB5s+MrNCJ1r6TxTJp0VcLxANj4n9fvvvXmrAjALGDM
wQFbHA2RPC2sznA55fUuxpr+ZETDtcghGTNUmHukH3Pf+G3218SjwTHDF3cQQX6YrNLcc4J0ALFw
gO3pDxXbqTXGp3QcFSVK/UKUjQZo5DLseiQpvBShlkgQBWlrhXp7iWfWxFAWQsXP2TSuDMnrcNOL
QR1zAQZtjtLmVscuSwBkRSB8PP836pM7F6s6dFl2Brn/xXXAOy3AXQ62dgQI+dzftx0M5Ynnoop4
OQKIsfZYornSogwOOmwiX7/4Iq53qfCzF5olzm3blveObJ1/xJZYg45Z9IGIo1ecIZy9ZvT37Cvf
Yt8cCTFzKfI3ozVPOKHqhfVEoGfNahGz9c5ch46dETG1wj2guDwO4jOY54fAcDUrC1A7uUMRxXkh
dn5f0E5wlgt4Sp7cRv4JStnfOsN5aIBFIC+y5zgRqMD+mQRDekl8+g5sBo4NkYHsccnZQo0jnQ0Z
345XFnzpdmqs/mNh/Yn8Qd050J/0nI5x7J1KhMxdjR7CLG/SY0KblP4CjcR10y4S50BwrdjxXasP
cCQ6AkOwE13q/EBgS7zgzJ30UQF65UOZJuMRTiCfjCiMD6ZQqgZI5m1xoT6sZE623HZ5brCcEt6Z
eTVebDmVz+4UD6+qFe1Dncdm2CeLfrHoWojZ95Hd7j10ClHOl0JRV1TbJbMhxcu/gMIDxkm9RtYk
tVk7XJfwxco4HYuQFqvmoW16Jxx76ysPqrPwB/2juMNdyFdanL1kiyZ2h07/m/BBF4e8dD1sm20L
diHNlmg40J2h2VxH0RV3/HiJVexltwKxxg21QA06eVbPsd9wZSY/iwqxSZq+t9hz1fKtJZyydynn
vsrUwOG5DBjp8ZNWLu+AvH+S0v+xxjRBq+qcQwGubD95M5bv3A4E7GsPxZSrV7gwSBxQ9jGsjxJA
1URGK6ZZiXhAu24/zQnWEKFmtG83X/6qIW2/5lL+naveOxSqy/d4C5Icm2bJdxm97bhA5nnKRGn8
8Zs6oqBrxQPgzibB69sUHUOUbrmYFuMGgO9f+MjEV23eNiu8bptTbXrg4jRs24GqHn54YCPJeq/n
Ll+f+zpuQBeQ23djGvBwqA/2dgmyk6hSjIhtp3Acz+0dRyaoB8z4ON3NcX7vR7uG30RIjcOS/tDi
ZXRY/J6l1hmWmK7iMQUehhd0YJUUIzDQvpPyiYSYoTx58M2pPxUV9quthznvgCuwY0mclt0bnTsk
p0H2uOJcApao9YPE+sYa3RhVss5jmFIUieI6xeRojncL7nC4Np4U+6WMPpm2l5tLTN3cwACwj0hU
6jRCr3ghEy5ht2C4fGulogUBm2d5M5XWhzwJcLQO/OOm2ce/MD7HfUDR6BniwB+CMdVxIR+wGhWR
sEs4kgjQmQA1Fpst6x9Zuzem9+GST4DdMLYh4AXKih8jr/NQsXkuSRJgfmk0aq2dfdDC058TFiZH
LrgdaFgZ/88wGM8mTFeMCuiQmCpK8xQZY4LFk7JDukjI83wT0SOK7CS+vZEDpigKOLY+ISHENRST
DZpDfjANy8n2hYUphqxEYr3auXrL5goZcp5BCEFVcDBEiva3T0pQqoBgs4klp5bzY06B8WZMsHDx
/dlNUP8f8DF59x1GaEDRgDBblzX6LGis4n3wN3VGK4zKObnjJvAWs/ra5GD8APVwhzu1yzJir2ny
CFVOSX1OomLZpIsqVpiSZV1Gk2VqzyB8JHnj0HwE/ZVKAIqKWvhqGAP1ebJSYnASnnshxHVx6gUV
4Wi2LASqIEmOg98SZk+hqLtFH+w6dBgsvJy8f5iuyApEg/saJfY7n+qqgWN93sRGdrdEcnmvXPCQ
da+xC3a2uSUaVl2t3FR7X83Y1bP2RtcrFogIdPbaJ2KxmJQK1GLBg4++Z8EdAPTBX7LuGpC4eVMB
TgV5Izl9eXrmbud32KMas2ZSykB00qcX0H3YVhc6XkYqPyN/N0x9vs/WSTQCBknxyOSjtJBi2BE8
3tROxhQZaDq5oLE/Npn8ZTvwb4CTQF4J8Mtg0CiG+6vAyTq4GGwXeu/3g5A2dyeBrxb8I7zTNKtD
269WV9JS8Qcu4pWIn0lfgfTST14kT2Ro6bCwYAQAhGfgpzJtGVpquYzoNoNcIRAyD9MD79/2aSL4
Op9I9Dsk1fivGcfGzKmBBjhQyONeM9s6D7iKj4iq5THLBgpYbCoQ0wkP4VAQYKE4Dxu0HWeXaSiy
mx9MuwR280GaDlSzwvxeYuOg2o6O0AKIZasL9K3EDp5mTXeFnKh0Kebm5Dc0fWGwMz5iWpIhanZm
BBHEWwAzttafqh+TJqS7FSqLhsZaeWI4MIR253LBRkfxaPPod7N97FK9QjKo4gtsRUrDCW6C+vlL
RQv7NQuMm3bseudCGsZ7bKDhFtqeqFdqSRF0uofOM9BX6q9I2/lPQ6sdtQZGANu0BGazJk78P7Wj
xLyfsnkpLyZc+WeJVFufcV6gV6iuP6my1gBjOz96UANf20cwaHWxn+ockEYyl6MOhbeQOt6xRqx6
Uk2lfZm69fBuVfs85dMts02xs1v1TWZrarazwsmKPsTk1yy0bAKWJ3OMnWjGU5TEmAQFZIfdxM3w
WKYBv8DJFH+nIWjOETodllGkv84vXg2DYGc8o6ObWO0S8PSbDp5ATOJ5yrf5NMVok0W1jXIzx7ti
FqCfItLWqDWdVVz8hfZcMRf6LncLoHqWjNtt0fglb9tMm/YW5wct57O23zjW639MAct7w+Vy2neL
nJ7RWtWzu0B4z0i5Hy0UyXNhmG8rhXxPhUe/j007eMFaPpCkSjTGe2fo2XiazdkzW//EMAFRJJ/k
His/gp1NBc4VYMVcEPluM+LmcXQneCvlj4ajLH2hN2k+A67xsMX5zXDEs6IDVh1ttc24px4li9F7
y1ogdw8y/5jLwvtqqGq6uUvhvDngBjdQnFmE2ewQ+RYpipm2LKtiIjgRBeMlkkAAPwKWZ+N2rxl/
8Htb1E04KnePWsF2dSEHHfIj2oxlSpAx5xSPlrMno/SWwrq71z6MODQxQGUQOLMpTOeJPFCpRb6d
per/+vVsbHvZIj9xUoW+xyW75tk1ynRO9tA8gOu3xP2OEAJbnkGueLQC4xantDdLd7C5sJmn/rwz
SeEc0zKQD/WSf0Jwj/cLaW2Sh7I9J173UPbLSw0JzFasjGBeUf5jLN2/IUY9DGS9aTqPFaD2XMmG
sSyMjeeVLcSNRIzr3/USVWnxU5Jh3Qft2OJqS4OFjLCRh2MXuUcThjZ+2KJ+X7zs4Kbl1UvS39zj
EIBvQNh9yAh+sIbg/dXodq0eEZLu9dTItnECkioboRrH4Fb3VY+ARn6yL9/U4OXsykCco8NywHY4
w0KDa//JVE5+vyhgBj3qM8oNi6ImCo5YFPJjzi1BEiCcn0cvXa6UUtc8NDMq8NiqMA0GcUG+4eos
y/FQExa/i+E3/QPRLAA2w9RCTg64fuAcepTzHBxZUNv42cj4LxMr+F76/yRN6hcqlhg5oNgfOHIA
4IqMD4GvcSgnZgTcwgshO6/+aNgk+JS8LlT8DEpsRTdax9q3X61gKmoiQ0X7OcWRIB5ds1oMi1Ta
T7j2nyjKcM79SqOIbP/BbwzxgP+SbSarZVqArZxigCR6SthS7qgNxUVBSmGgbWV0gj2ozfm1HQfr
O/YwWNs+8bMxq63HZrSYb1rI2eaxCjpvJ7q6fCyDbNo5BMdu8CJFEM7839WmdxwFixzH2IUlZ/Pm
CNl2oVKJfs5VYT8sWcTj6qTZkeBpcWYWZEPi2eTvYYOum3WGW1ZHtGdrA4uD1xaDumkpmq+hi91P
5pjhnMezcWiUlV2CZBg89A7DPcAws34Q8ZN/5mwRJkAkL+a+updTca9d9VizSIJUEJDI10Va3JZq
zEM6U9Y+GzJl20B7Dqhjg2pwqsBOJTde/sOtQHvT081WgfKTuv2XptCW7I5jHSGWFx40AraEFXLO
ZqkqGLzaunXtxB/CdzYP+uLDyvo21NxWMpwFGgiBK6OQ9D0lbbSkgD4JMAyy+TyJphUHWIsGqxCv
Dhl1/wZ8UgcyT6S7NT8w0a8oJ6y4pJcUl9venJKMa+i0XNtB1yewyjGsvjmxgUUwa34sbOExpXhK
v0tDqNNUt/omjaB/NgAMkQoB/iPm4LsL0FDtDGI1yVwfGEA2SzzHEZeMqZ/vYz8b38rAEVhgq/bH
izP3bKdJ/ZvFWJB2WEbZ/w2WhtXhAfElhaudiPCgNR+ksbxQzkQ1qgKpsqNhNj2SA2bz7wINwron
p4PVR1izF8H51Or+/35j0oU892xWMLFaPwnb00c4GFS6N/xKfhO5FKex0NJgx8SxW5l0wey1gI3m
Yw28ACULQr4JxXUuxV9FuHMfWSCvEwGtkuRIx4eZ8+IhIz97KuGj9ubiXyDIDJILwg4woGX9Zk2M
MD9YhT70wjjaoixIaVZPDncc0g7EVhCWKOeImwQrD0Q4VhMWyxjLM+yD07TRHR3J6TNY/X7e0A+F
SttMEMdYsIb4MOGlTBUufk950/1CLBtNqhURQjLSI1ZTlFvHDwCiVV59jGvWGHjjnWB5EUOfePuu
k/0f1ZhlQS9HOae7aBqNdkvwkS8/Lo1RvcHMwkPk1qN5J+lKPwdZbgTPdO55e2m1UHcrKDl7WsHt
X4vM95PnxhG/cAvNU2Fw+Eh60IqbPHGd+zaaB/r1MPaHWZAu0YEUQ9WhRZVqbZbELZBPAzrOZPdD
+sxFdHL20E+R1avWL3e9MWUfIrHz0OE24/1BF9DjyVCNzkLX7CmcBZtGWsnj7XGx57R9qjsoZECu
I/mHrgNZXhOEVPe5Fy77LVgedfKkeCnV+yAKmuoRprrg+klb+NicFRnfKVQiM8Qq5iV3fUphZ6PT
zHlmv0p8yTFjv98AvKFpcst9KA7TiFw6chF14Qh0NjXgzVLcEQd2qCyvDJ+7xiRmpRFVqHFmY4aQ
cipdmaO8YHXFtF0rYGkpzdt+4yqS9wV3wY1slqm7zJ5tFc8ThB7jMKRSm9F/nJ3JjtxKtmV/JZHj
IorWkEY+1KuBNxHuHr1HJ2lCqGXf9/z6WsyaSCEhhPuABDKRuld0p5Nmx87Ze+2NGOqSvkw4fyET
bfnc5GQQXmltdZ9xIsuLrHDC5Q4xbdLsm6AN52dKRjgN9Pvj4qunW+eB4jM3l5n2AhysPY2sNnfa
WyuzU7GFrDS6H7Cvl9WdqoSzXDKWQGWzWQQ9yu0cgdSpNjS9egCXKYTXwAow/MVSs/OWJL5VW2vS
2cTr19Ey59hnUwMiw/bJsC/VEUeq81nrhPB6v6U+Zasi3TdIRH8bM9DMrkOoxCh60Lsdl6TJNQJ8
qMs35GIUZw6hqXPgIDay/KcT9vBAQJPdRBGffZN64MkABPUgPke2rZm2Bru27+cZb6uWREr0pqzE
Dq1O/IEyVRGcaVf589ykff1qfH6rPZQTmu5Bwuy/Np4JTkTF2eKYR104XTPrnx0CnTnxbclQiF7L
vClZ7oIeh9LAPb/OY0ePp4qXvYUVqLwDgrRWvmDgJrRWkw176VKef0UKObwwj6mdr/Gk4+vR6SiS
Hca4e/A86QlKUXeXjaI42KtXqLQJHdtYFV1+eiru6twAg/RCUy8labQwYfCppGgeH1zk5CxfxIeD
Q9Ak9pRtsZ648x6LmtsG8fhjwtJeIs2MTH2BBmjqvmTW4IdfEmLsx5MtR5leZ53pj4NL05bAqCZb
aQNjg8bcCoNThejJPqO1n874TcE9Nu1AALqbL8QWkHcUcQC7RT8lEePFrBSTitGgLY7u4+uiaqzk
1s4lAZ3hLJOTwgNQwR+KNIM6jutDRg+TqI5DYScIt0Udpgh1VHgOB5/sCSdrUBH3eUYMaJfM1xaq
/I6ZtxO/WugI540uiL++q1VgpeCcwKS5xLmbm2RavNe+Rwu+sabcJ8SrTV/qqnJ2xRTYZ6+siqMT
u93nUPqugWAjHXHijMcI1F/gCMcxBGO4hvNQ9ET20nShZZ2U8SV9OVIYxyG0EQQr/Cus6bhJWGwI
8OmaAA0++vTyk3LDXlGsJAOezgm5wLEK7fGr70bstClN1QhHY9ZPe9jwtGSbELLRqvwQQXUM2lqi
KsvaBYW/XdvlKQG8AkI3DXv6fXp4yCcmP1DDgUIBQ1CLXL6I3unGF0JGwvYimcpkVZpEMVEt9RR7
yWUz2vqmoRuwnJVws/sUhpUpNtiqHMgOxC+RYDVU9X00k7aBlI1sxo3oLQKeioI+1H5gXEwbmPFC
d9VaXa/pqYbGu7XJXWD7FrH8WHKegqUJsVBcRgSonWra6tNH8iesZ2TO0CbIZOk9iL4rMTvaNoKJ
OSfJVoIJPnkprouaLlZCYnqWhCgb7KBc08tFAelQQYVGKcGujVS0fkprCBpOG3T+S9U3yv8x4P3u
77ATlyQGOANeJov5KmqcWzG3Nh3V0jaZc/II670oA+yo26aHT3Ydj70cSM1QRXSsPIqDQ4/UYI9s
sntWTQz6rgpLzs+r1udoNEwOy4UiNJNXZr5yAmn3RPyhawrBp977kunpVSVQD547dxU5dghBIc82
TFc3xhD4dNuLzMNVH+PxJxSt6wwpEVMuVYm5cvCPhlCe+jiIVZtor2Kei6Tyox9koAjvlo6pm9+i
+dRwUnzh1Xi9Bc1/uqGJY/DqJSO7jonsTlwoxq7mTvlhxHCHiclO4VwKd9TJ6Xw9deyt93bZ0HhD
61RfmXwsXzDsTFRJhdW+Zras92mcV+JDZER+jClMGH47oQvWx6qb9rkCHhAx+1Ho/RuGopcyDOCs
uZF3TPIm+GYIY6CN31dXgNCDE6nc47WJRQ4LiU+giaxuVYPGtMPHkzBihAXroGhoOQsyb+O/wB6q
KIMIYYYJZZkL9wFPRDvtdOSAfkTGpVGwKc0MGDNqtA8FPvCrIvejNdOk6xfvytUS+f/YY0bqeBbw
NpZOn122QY3bCSOg/ewVK5obzBndTbnE+T5lUJpv/XomEAFDLUfJjFVlmwy1yQglbNQ2onx/iXvj
3/E1GS2iI+5Xqesc3Rnma3Ije9VFl9T+LdlwZaOcu2b01dHymA3DEZiQPQK1RW4X1o7N1ETNL0po
90VGg3hI+5TJ/bhmTtx4jWq6G5s0m+KmowsUfM0ZMrJySMN6CnGQ/LIDp1yanrS7COMKTZxZ8c7H
JRtmbBM8vwdrjBVbDrqYp3DKzbUx3WglGzKKrOxmtjl2wR+LQP9PrPvVps0t84GiVFgPOO2BS6aJ
xo1qQ469RHOVvfS4Jsev6IMh3LGhq+iD6ahPYBc11Xgukjki5mcyiIpcrBu7hiiINcjZaKxXpnxQ
AIlxjDQconeu7LCwtSVemaslTwaEaCub97W3mmTP6bw682QEwzV2TPlExgxB83bS+ceYMa9huO6E
HzKA7PMOqZ7PC8YPH1wF8EKx61b1HtwLuvNitMxWtVOhGXdJJ3JvnYGT2gncZu4sG7A5M8KsOoxX
UIgC8PBMhyVEQq4YDMyBj8vZjvJvrvD4ayVqzD2DtVEhPqOGPmBb8Y9EHHRoDXhZ9vbc1+GVmjjY
b9Mq0PldUrswPuipUfxmY+2Ctewk80Rpp/BcSuO2FlIzxzEYJz3p0NtvEQdDOfXdPXkd7vTJB0N7
awl+Q7mjhT2+9EVnqWKHW6T9ABOdaPganwboNCbrV2FXmxOdivWw18Vr18LVPHY60Q22UwFb1NsI
T8v46GiIH8ciiQ3hTxb7xoZmMLrIyLjjHtfeck0vevkQtsJuLvu5dukBNTOhT/1CbhmWw3GLilBf
F4AR4Tk6UZFgZlsJXNkStNYLstPg6BkE7VcVeDJ1LmVRTw8xpt4y2WZQqLD/pXXoOReiE1XzkEfz
yAwF4i3nUActLA9BPYCbUcORxvBwjTJMkow9w5CxHOfawPnxd2imHUgkSdmKTzURAu6ubyibtwkM
mhndjIj9DNSYKcaT8NdhWRlJTs+7EoqMz3nejM7c75KRZ5IxHPHiGWHrvBQcwC7kGnQSTr3zJQGt
cOPxlB7IXzcdKY5LOZ21ZXMsrscA4H2HtwdwdJZoGAoNkwFX+VOzc2b4gVlTI+5F3j1+YVoVRV+9
inDpG6zwGe5iSRTkhaSjGiAHTdq0e4h0z1RfdV6RXcJ4Es6ZZj0pBaNRxWVUB3hn2jrAJsFo+aYa
ICIcXBsL8T4pk/IKJUO2H2rbHMIJ/esuL2mE9RPWnY0pIrOyRUNu89LckDpNMR06Y9vuUfipC3r6
I+IvRpI1/KOkz5+6yUvTayxDY4nSfrG/+VEtvtExgtxcWsoX/OtAJj/VvDDObmkAFoVTBxZ+E7s5
M+4u08/YdfUOG0cPNq6wrmxc7ZR2NClLa1dlnihg/2VZRrg5XA0ERbIIPi9TO+4HUCy9BjsXLhBa
u8KSpzrU9mo/ZdDeYzJ8djOrcj/bbdTcoExfgGtV5SU6CVJumGclCgHS3F9Ak5tQHZQ9DSSokDri
fiSy34OSbDjWVG134dRo5WmfeuOZOi4pn2H0IX9grx0MltCO2qZyZvaCevBcj0RYRKRzOSFwJ9kh
3JZEpSKmrqw5fSAlfPEuh56C7dh2OnAOXhmK6gljF2vElIAK+jwN8wT7sYAolqwS7qo6LaDo8Pwb
W/acDJYwfkCe3ugHQGkjCTjE9XIa9yMLJtGmxMU3nuBnRg1RjAXFzxOMQA5SO+muwNPSt5y948Y9
Q9+FPbLlcFMl0b3XkTi56QdEjSla77QckW0xCyMShvzRdl+Zsfuus3Ugn9CzOzXGg2fEmZR4M9nV
z2Uc+pexI1R9EUoReSjKHP2UT63/2PVp9yQaP/o+Qc6wPzkQOFakvye+oX8ckbunznBP6R7BnYlw
v4HGrke28wiMU8Pf0volHVyrC6Mnq5+tj4Xs57NPAykgUMSDYwyeEcLbdQA38CHgtP69tn26RawF
7hPYcy/9kqVjP99lAPBvKr/jy0PGUMTr6iEP97qqNcOGIvVhnQQTJNDejcpmnwtcv1stsvkKvzWD
k7AWw9OEAe6zjyBMXCC5j/J7r7JBJge+Zxd7WtmsbfZETREihn4CRmo5p1l7/UQNlIFhh2LmlAVg
95Q4HAYxjA7t3vdvMN9UFVm+NRFRuUsG0lWOIjgjTZdkVUwwkRb7npSWK1kxDwfXR6w6o0V2vz3q
xGC6x67kf8CYkj0zIR+HfcMw/Whyl0QH8E/nRTIJOnE8dfNTyCD2S2Q3w4tnD7A46PHOdDK8mfhz
CRLWD8XYfSLItB6rq6WmNVSi6WLHuo0HBpEERFvV8JFII/QyaIoWJnhAJQPstL6Nlg2o8UKfjMUd
nr2HPkeXVn01EZhcbtEJMJmK+nZkTEksGQnOjuc2sKWRC063g/CHu6HuzK2My/zRhVwZ3FlTSiSx
DIaJoOzKdL7YFaJqqQGDyi/3suOgT7BCHR/ivnJeIk0y4RHNgGmfWioZ+AKZjMTOJzHIcKyuYCVv
sKuO0IQsghnEZCeHoNHxFycS9bOjG1hGyWB/zZLMP6HKqX90sd1dJ7Gnr6osDLNL6Q/EYfl4Neja
jXn8LZ/bFdKrlnAgXslyb03ArO22xQHlc06kPL6aHbuR10iw2/qgBr4xAjIdb/2oSDlnTl5cw76W
rvqkh846wlNoxxf80b7NFIDDKcj+Bkv599KjBLjLdU7rmSHJUvrfHN3q5CYb+4RGkwTmRmwEGwu6
v0BN7DKCCmBXkBgtNj6YucMwLPFwwxEEcTcoBI4LU5IArCS7tlrIil6oOo+umyDRHefKJ9p+HsJz
U5HStO9nkQKOXyKl7tDeWD0KWcr/00RACteYE7w7gfLG24FN4kGaZb4jMdqt7kmXyj4WRUhndfRD
F7hHXMXbpV5/O3DECKcKXOq7dqwz66wlbJPiIEJiYgD5z41fPQBOBHptJQ6YxA0eOSHLNQk6IWzA
iXzoLSZwSkSyZuTEsGGOO1qAWipnguTG5z0FcG0J63CqPh9eLQaUESa7rsKvRlcqnsLDguHeJUZu
WQfRmlzba7tmDUJRSV+ObtIcvYQgBCvQAeXS7BjzY/CnrTKZZ00AHvx3lCwYo/3WdDF0SPhC1YaN
y2+uHSZgr24wQW3pwIFkdE3KkAN/PpOMm4DvgBAy6RL/Orh/TpmOk5IN0+GXFK953nSgJeYhCu0b
jpQdSsIMiDAzfVXqFMsGPhaUe55eLIYDCfmacN7pplL1Tty8tnQPuSgwjoTNZBF/6DlH5Zq0hRRD
bQL7F8aN+7g6yavvgJHzy3B0qktVc/z+brCzo5kljuVofMmgFP9r/nVKlEw46ItlN5Bub3ZEt/M0
jn1NvxU6xmrTGDMbsVPJUeQ2tkxV3klp9fVFg1It3Iqh0NnRaifbPctKFwj8whT9JtmL+GBIaDpM
PP9AUNXo2t+xknrZJcY6ls2EY/6VO4Ywk+M0q++AlLOhB2k13ZSdDxp503Rh7T5lWEH1I2aKPMNe
6k7WHqUdqsYKaBn6Q398ZTCpdsQJ2qj26R6FSEsqS95kFODPgkokf1iSIn50adxyjqN9/JVYFgo8
T4fNg2ibpNyRpOFdFbzXH/FfLhCyZyRjHM5oHDFaFVO6cTiATHDzy9y9isuQPyDTAJIkGRseWNbW
aqpbpn0xpNtoUbX74gozH+BOaLzABZGUNPbUpjcJPOcirY+tqlLrruUkhKJEKGe6K1lPGdAyWciX
3dSa0EWE46unGPAjAq3YLzIM/OmyxShe9dVuzBPZ3CDujfOPRYSY95N23aEnshIN/tYN2m7cprFt
BfeRhV+JQb+mTsDtW0r3Q4l92liYtJWUr3iSmNmhMfPTI1qo6kZOGn4RIwfns08eYIBDirBrIp1Y
jdxLa6GRkXPWoYd/Y4kgDb77JT0ssHQsykCUP1X8ou6B16rpyKnIbVHfqJbw65fBoQ9+kfSyEnhC
bWP2TMcw8oXduOwxRRA3bRiLYT7v9GKuvRmqBeyRxdwUJOoYpkEzbRB/n9HbYYwDxvSJ3leEnI6x
LKWIB2UBY5biKFXiyTBpf0o8FExHFrTFPZPgXodwcKygpXKuGGtmhDSqu2xRxbYKBApLysao8J5b
Olac2qvcTN/ooqOq5fw5I6Kg9ViltCQJQJuG78rnG26FjulX+FPfPqVZVOhtTmfow8xazHTWcqOc
OmyenlpK7PtsGSzerKh+BZmkD3Ul+uW6dvDTIqUuGACB1AiftbAnGhuLSN1vnDQ0XjqmXPIxi2rv
dSEQJAwvpFwgtEys/jBdjEhBoOkgeSrKMgzueguFMAEp4PHbdHnsRcKvv7Ml1IVnPWUi2vvDDCmX
gLq66B7YdhL01zlEh1dZh7yemHKijywx3od2Hg3Nl2wRARYrqe+F5fg23oh6GOiuZQv6jVzrh5lT
gn3sCEL5VHq9F7+idwJWNzlNSmi4F6jzUAYS21KdcjCKRv1B2iEuZm/G4kvV6oRPHWg274EoWs5c
vDn+53mYQEgp4V2TN5FfNWJ1ANAwzV4pY+cDrWBMnZ5yuz353IAxiXHogL6hYphvcmduXvFtxNNj
6mXj3MClkPyTa7eUBiQF7teO0fpqJHDJOANHBCSrr/D5FXlj9gvnZvw3ISfC7dL5Kv4egBe9nmZy
OU8i8UtGdmnnVpeyXyhDATBWl1HcJ8xmmtochaR0xdXL8ItI8MnV22JsvVsSwSm8MaQwaE7L3PvI
BLx66LUcoKc4+dAOe26/ZV8XvhmbjwKUk/U8Yl+3tgsGtDWUFrT8JDNOkkVprIH0DTVE3wz1aXZs
BtKFpPawE9HYHpqDwi89QHJIc6RafptWd57vjZjzOG9Zzg96UQ5OcwuSRXXOkHCXe2EM9kggqPDQ
cTuPTFkdKwvvlQXIz44nkj321tLW3jlMGhyu1DDBlkknUBcobRDKYix81l40laluqtEukUN7rMyk
ZwCiLAMO97tgcbyvC5Ml0rl5C55D2bXIPlIo29g7LGJSqQpltm2XfPR3nIyk+uIX+Im3kLIZFoN4
AkqCgjWuGTnBZ9hENsZEmgZMyh5VZxFKUjMM3WMtZ1o5ynzvQGTrGS0ZzgFw15DAyGglEhu7wxlD
lze8GBWe8QFcrdoqhnJPSPbt9CKhOlkH9vbsfS7AC8MBAV5aXDCbDvDTEvx7msayeM67pmH4kfRz
iNBzhbRyxkVgeBFRoGI47gHmQE8Ms089K9h056W+TK9E0sddC+SiMtZrBWHNfKx6HwRnF7LvnACs
IRasBf+bhh6t1KfFpVf0ElE838mpt9NloxWqsu+27SbcNxYWH/w0CL7lgLug84Ds8BN/4KkRyyvm
BTcEk5TkUf9YkhH5yAh3CgnM8MIf4NT79KGuPQ3MHeHEZWZxD6mKDfIru+Fv+US6lyBxQsXz57kj
zTrKQoatuFTVxptDJOHGDjlCMKxA0ivCMLmp+rD8ngWeTxtAoGXAvRq7F6430HFap+DzCbW507w2
8RR8Z5LnlZ9HNgoiQpGZUx5ZQdM8FUGkyAmgE3gOnJoGQQr9if1DestnsGEVHj0KO3yGxNCTUFSx
6Dg9Ktkbd7LHQ7bY1VUTjUH3hPZoUucVWtBcdrKDobCr+nomO6YPWEd0hIH/kXCqPHpk3CS5pp1i
gVUW2USXMzTM7+RQcRxNvC5izJT0F7XvmbtaD+lRmrTe1yKxvxhchlj7MQqgjiPFqL52F0kqGc0x
9GILr+QFtgnbRtMVL5eiLDgE9bwb3gRtg9AqUDIxbSdwIbazPDQWqq+dzp3xQxHmk3+ZElM6A+YK
fBIyVEJPYguAvyB4ksUDXgSZDYGclg8FAzF0q6JYkhlXBnv7lvmUu3JOqTA2g3S86olhnbccQ/yo
KYee2YOux7pYHyJnaBgjzdUNo8miwSHkFOprH7nVs2f1QgNlmkdnQQdk8S92xTzcu0XTX6MpMgfy
kSysRKlEd1GMkBFm3/hr+7+ApeQXw/KquiqGUGZP46uNPduhz4Rb1R5yHuGY+6oPFEshEZSF/8iw
iXucW15isZD5Dm5TUtgcLMJ5IsrH0AcYc4xZ4lBu9iX1deCy6yOIpccYwkPP9pRbC3IMX1dqmyIK
Li7LnoloiCRaQ8NH7njI3clJee+HxvmI2LNMOnoOSU1fYFnQcaqDxv3AFZLZjrwHBLnxzdLmWQln
wRus+2HxRuLrat+176ZadPaJtQxPI6ew5lND0tF9altV8GKq3kI2o2j6HKNAyosaX8gpt935VuuZ
+awVuzczR6sWdgjz2C39OPmNXksZP5O9sTzXlqFq4yxotqXHbX0gCzN+bpnobJHlVs435hBLdSIp
1b/Ke1KUtuBtfWZSCbFTOJvJsbgiYCG9Z1/AKcWRQFn72NQ+k+wkx2Z50eZmwVEzxryi06mGjgjy
WdP/JeeQBFxyw4ULzqWtaJInW5FRPUj0LkNk60Pa2a5JdiHvJ6Vu7vTmMRk5WcJMWUZO92q27itv
trA952tb+3pB3Q5eLME4RGiW7wyfBITN9GlupzSENmi3tCWc0ce1g++LnjKwJy5uDSSr2ltFeEVu
bXpdMZOpPZJfiC6oZDAPZ7wJ4VL/MHbTD7goh2rG1YlLq5voXpbI6Ip5N9RRQTQ1aOSEtPfAYszf
PsUKKuJL55XDdINex6rCbz7FdhJcMEvjBUOCDj4ovPR65M/k6eU4jG856y2Ermhj+2EGVwMuxYH0
GJwYzszp85bOvrfs+lKWn+JGlMNloq2aYZKole4vEzayHvfghF+p2JocRak6MDqKoo/RoFmxDjNJ
sXN1IQrkek7349//+t//9/98nf4r/F7el9lMcNW/ij6/RwvStf/9byH+/S+W9fX/Pn77739zDAFI
6hgQM1RtvmO7659//XyOSfTjn/5fKg3zDjNY9Tlwu7recfIZLzM7E6+u5DyB+RDbOD5+Ithb2585
vTQeU/wpZcYVo1J6/9OYXz+MNLS6SQbxsZi6PtPUNx+GSd7sjuz7H1OB6mMndOV/EFhsur0c8jm/
JDYHd3KdRpQU//DKMAIcR9pGuYqMBun/ehukZhJkRdb4Sq2YXjb5TAiPi1bPGDe87kfrqwiK6vL9
a4r1L/3p3itogsoTms45fD/D/f/1oqinaCWhUjkT9zK2N57qXRihnXbyDbNZBlAQw0gg2OCfcsS9
I7HBEnvg+Bm7swILRjJIzzwjL0v74NKsTWhiNT1FAXGqq1zSItw8nZJqeBxFH3inMOdgc/3+l3jz
kynbV5pRtONrqRFc+erX7yC5QYsTDvZ5NmJApVRNn0AjDvtW2qDQFEXNh1nK8Pj+Vb03d05IW0iP
ntn6oDhCvblqubRp5ARu+ZiRvYwFsvDy6yHF6Iireem2NIUNs2byhY+RRxbLXx5T5w9XV9ponlap
jfL1r9+5R7rbtK1dPgbl2J3TXDmPYbuqhoFf/uVS7p8u5TlSoc9zfa7466VaqSzGArp8bDtOlgUi
kC3epuaiT/3pojG29/z+jX37cwqpeSCRHXoOz6V4+9Uc+EH1hBvjTMYoNorIX4ct9DG26EyLA21/
pkcu5fH7V/39hnJVhza+FpIiXK9//tMiRI+DL8oI7lymlOibxXK/RC0dbGZn1vL1H19rfUxd4zkC
xK14cy2bqEMHG11wdqMRdoZKwKjgjouvskLV9j9bVhS3UystjCeFZtzqrj/vT19M40l3aV2vMVAr
XQA64Od5NQdBJpLY6TisEyKaxWLev/8lxfoI/ry0/P8Ley6/Iuuo/3Y9I+wlTtHkBGcTegPcRAVy
OaTPQph6SxJBPC7N59wVr3pNY9qmbUeiRAA8o2GldfFgjJzlgmUdoM5DKW7e/3S/P9Rs6T4rn+sa
X4AT+PWu1FEVji0QjfMM7HDeRLlLPw7ftr4qWuI946ysX9+/4tuVltthOPnyC9hAShxb/nrFiGPy
4kWWPvN7iVdV4GPo6Aag03Z92vjQrA7atRjeY4PpLmJykLfvf4A/POEslILPQVtLuPLNB0gHgV2l
D83Z7Sd5zHRLC6nKAsS4Q/+XS73d0teHbtUFscCianPY1379smEyBSDhK/ccFZG/q/D3XqDK5jDI
NP+ySKqripJvgw9X7YQIEJKXJdqAZskP73/n3xdph1/X4cPYfHNbv3n4OzJ78BNMztkafQnFePLE
scqyD7j6KfFLALtDZs87vLrx/+DKmv3Ut3m+bNd7s2r6y9j4TqX1GcUHA1DLmcxuovF04S3gPZlG
3TX55HyPa6+6ev87//47O2xJbIcsLFqBEP713rMredgWWnGWCdWrSMZygjsVLTsVt8OX96/1+2vk
GmMTRaglU1bHrPf/p8WFSPHSoUYOzjZyxgu79ddDXORcoo7utoU9JX+rV37bHAzaSmVY0TBF2+I/
D95PF8zRWgyenTPZCy1RXRFfmagDtFeLdnAcOM2F28GWzQkygmM1hwQZktkJBZXYwuWeXvTyEtf0
25ltFSbbmrIvr6O4wfZeVVFy60eOf/eP7pDrImWXUEkkdwgrhftmoRnauW+WQBRXcimWA8iy5lBa
udgxgMvOYWT/7dV784twPWVLl59EEIymbe/Nr28jNiLwPq2ZSPpkEBcj3vmgZg7pjQwpgMd7F+9/
QbGuGz+t8/+5InWkASjm8eKbN1ccUEqUSJfqK2bH3bOvrfxSa1ls3ciejrFa1Adr1ClJfxNCkCrv
0suFafXO5syyd6Scnv7yedY367fPY6gSeCBBK7pvnknsKCGqLIhOKGWKPCK1tVHfxqQKoh9Bxdjt
2ETTihmys+SyQCoDNHpOrUdNBJV3UuTZPv8PPhDiI08pAEYUivavLwnjOYFcsuMnCfNs2EL4Rp6g
SeLi4XQS+46AUETENGPhKZHFOasLp7fsH1mFqWU35Jrp4vuf6M1LtP5iwvi+D4kaHRiLxa8fyLet
kUJ/6q4EPf0LpaV4JMMoW4EVFXz3RX23BZ2i9y/6Zv9bL8p+IHzXRe4s7bf7X9oTcdTT37iqgWHn
WzAdi38dQu0Ld8z3/I9egcGVPlmtCJ2hr/1EkurQ/OVhlevr9ubhoIpVuPNYRRzpv1mW2z4jGqiN
2qtoyuZjRxwhnFJ7evHj5pZSX8P0iu5KMoq/5eukhsOvYnOqaZa7hOQeiMWCG89UZ4L0yzJCupb3
IxygPYUwnzdB5MaPszLmEKsMNUhOfxHx7Of37+TbV9zjwMxPB5lSE2XHI/7rz9fq1Fac2bNjxUcn
1sh1IOmY+I490GyFVOr8/vXebCiu5/GDASChYtIeIXLrAvDTmhvJJjJQ3q2j5/mDjeOU1vPElLEO
Md5tsnxmB/+HT6jnrVUZ2xffU9i/Ha5cXAp0+r3upDu7Ohj63WS7zMCTOt1uXaee9oAfy788HG+f
UI+rOpwCqI0cm8Pw24XMM3OO5JPgCc94zA1zrHLOnZsxLDnUdtXMF9DHLOs4taLqGNejatgmPXOf
v3x59fsH8W34J5Jd1eGG6zcLRmEj7Gkwfp3IArTHa6ZsUXfOEZbn7OFu337QvXDxGPe0+3bwtyfC
wYOhm+YnM8ROe90xbrVf6Os6tEegG9vxx1GtsUjIesF/3iYI/dJzDR4k2NlM1fyvrYYCuheI91mC
or6xzxUE2WgbFi1cEdJBc+TMnttFlGnVDDKI8r0S9rGFU0SCU64nJqZzUlrrCTS249PY5/1AVmeM
zn6LWcoKn9QIdPo5QWWf3VNfw0acIGT3ckNQiJcf339mf3tHOJn7jlI8tsbm7PqmAJVI9uIgRqDk
tgWj0TQY3Q2zRdA8cqm+0VHx/vKjrQ/HzwsLzz7jNFsK/uOxvL1ZWNIWHzmxc/nJHqfuAXBv9ej5
JvzLVd4W1ryL62U4VEtBGKIR69L+07tYgZJJUJ7nJ5QaRHbTMjw2WoXYaJjEBIzvjlYO8JGs9+g2
rOQtoHRzaaI5/UuR+aawXj8H50kHbYyg9eLLN2vQlCrYm8Q+nEJfj8+6zuKLggTyU0Hm4rCxSCsi
kb6sTulQ13+7B+vj/+ZWS3pSLn0Cw+HiPz2tn+6BgBJYVrEoTphqV2B1stzmMJX24/oUTrg7joh9
DM9umu5tVMnbjIbM/fvP1+9r4nqyUTxcdM40Pdlffwfm8V7i0o87LbOAqYUuFC4eBtyjH4Crfv9a
f3iWJdo2m10TQS+Lwq/XGsayN8TP85svGBUBrk7ujfKC2bkIkzF8Rd1PrsM/viQ/roHeSB3lqbdb
TNJGUxXlUXRqNSFIemiv8BKir+8RmDmSzJP3L/enxxoqNOck6gPW/bct4MZO546pWHQa3YwNdUob
VrqAZWSa0gvgE/0O5wDkjzmprsOAKcHsddClm/rrXz7I29KI51qz8tOPtnmJ2fB+vde0LvmOhLGc
IkbErBsU2AB7ofR8xakIdDr1ZheyMuMjxMdZTpo8Y+96zRAbngjAkNl1WnjFo0TLEWyN18Y3xHsT
rkDisPwK+XS29+9/4t8qGj6xYxuXvjkluOvZb8rdQU/IHpowP4GilctxnMzknXAbTekHTabusqnJ
VVOfpha54ZYjoIx3bkmbe7N4jhV+Q20nNI1L3Bfoov1mca0NMxlH7RrhhxLIPhVxckpikkBuF7RU
w10tDMgE3wYW1W7zoPfVoSx0g3QIRTCQ0/e/4B+efg5Q1Gx0p12Xg9+bX2Qubby3bXwCnbko5NQk
B+vQtM/OIr3ypmPq8OP9K/5hbXP58QE2sbYo+bZ5MbmJpBdupadx9ocdEU8OklUTn5KiiC8qJdvr
VoVETlZh8vz+lf+wibgK7CpLK3sI+9ev37XNBAFZdZycaHTD4o/IgNKoQ/zs4Z9fx0hqYI0TT1EG
/3od5SDXF6SVnFLlTccOH+RWzOnf9og/vEtrc41SitWLrtabXw7BtRp7P01PnadLcxdZdCz2I3Kk
RxlKZo8T2ZHkS5RT8JcfUPxhh+DVZZ5ktKT18vadGAm14M4ZPK+KMjko7E8kLWdYd+E4OW4IS2wG
ABWZAb4MvIJtrkdz+/4t/tNDxBZhu/R/KCzlm9dyQbXjd7pMTuRIZfT4ZHnZwUfeRZ6wdv+Ps/Nq
cttI1/AvQhVyuGUmJ1iSpZGlG5Rsy8hANzLw68/TOjciyCJqdsu1vpjdanajwxfeUDTQWyFS2dvI
nIfju0dWO5eOGr1/Ff5cf9xa2NZUa2F6Ea5V77MBOdAJyPnzOKbuzxFLQMw4ogr6SWDqYuVtvnkW
A3DFVNB1unm+qjVejw2+O0r8bjYvLqy3bcX/6uNshsgHpnqxkgXd7C6MpmgZGvTqaBRY+mJ3OQAv
ykbq5gWHbRPKHK5atOyDLS7oqOMLE+I82hHvDSsJdtSoBGCA8Kl2XM+vzsHUT7rlXXL0Pp7IhlC+
wotpU85tcmxpUKys5+3DSBpEPsIbTPOWUrpahd9iHdMrWlU8cbjdwfdDZcTPPU3/ky7WBdkE1r5M
CmYvSgTfY0gZUBPNQzWic/N4U91ZbVBuHrUlGhcWF/H177DdNLPDKLQvTSuDY9MCv0RCotzZtWcp
D2/9cwmVbGX2N2eIyVuEmjbBj04lZ3EdJiEymqMeWpe8Sd0YhG03g2gZCKs3ARH2BVFEFKw9p/BO
NfjSlW99Zy8H1Aio2JD2EmYuTjAyz1URmLF98WF5/VRy78e279FnB2qLjMnj9b155ZgqzUu6z6TZ
HsWZxfrqRs1zkjoXx5xl+hX5OmRrUPeuXkFpZYhnRA3sg8dj3vumqiNkqCab7SwnOGs8MkXUE9Zh
EgdFRab7UKuCP3z8WI6R0qIDIluku8ej3lvWX5UEBzQrt8QiUcK4SIDmaO3LpBeWjlxWgyNSGoWU
ao0YZO3j0e6uK3qVnFc2LZyZ63Utcq9LNa20L7bgGmoxHdvSxjcOSTz9sFBbvDwe7t7kSAtoylJa
o4ep/v7bce1guCWoU1koSUzFtjVxJEPFWNuXaBesZCD3Dge1XosAxSMJW2a40pDDbNNjhnIY2lsb
ZgNqy2V6KL3SwnZtqr/oczftKG6i3Ph4lr8alFcZmCrO+FyF5GFEnfpimjXCCJGJUMPFQhm+8ME7
z6LaIpkz1rj2AVGHGjM1XETsWoyVMW62ObgynZOTOadNgiJ7CJ9/w/83RcQTHcBJP8wlihRfwFuE
5gpA4N4m8FBZ4CqlAotK5PVXCdswjOoEkvDsA0vsgYOio+EVpzIlucGNSVtZn5swjuUh8KG3CBzZ
Izy/Hm8Gli/kFKF+XrTtv3h44vHlhMVKhHFvr/k0E2kpOgFJ1/JKbv1R6nptX9pKtn/iAVU8tS3y
U0kz2ysX8e1Q1KKownEx/WpiLr431gkOykqZR0Tc69swbs19J23EqJPeWrl11UV3vbUYyuLkEDQS
7S8bPHXkpFwMjXfBIMME9N1oe89M2jcg4z3+gKa/B1sf7iZLdDsM1eqVT3d7JzI8ZRWVVNGwDRaf
zkKFCUWKMrhMsT8/58J+yQRKvJTdwk1uAUQ0Y/QFHh+n25PMmGCNPPYo8fgy+UUtsoz6SalZUL77
pM8jOmveYOHG6ZWvToXHdjP0ELMr7Z/HA9/uUxWo8aYbBmALw1+8r40/CCnBB+ESX7j2i7AbFNzR
c5bZ2+OB7u0flderLI4k9VcO+9u12CP2JSeL+yIe+uFiAkV8Ttz4S62ztI9Hurd9WEZbVXJ1ICuL
RzuLWz2ZzMi/iLjWwLS5Ld6jSZ0+GcOApl1Wyv5jlnvFt6HT058UIqz3plZEzSpioVTjmlTOF6eS
aoDQtGJyL0hKzX+E6BfitEQe/f47hgSRWNTnpBAuLHFqferZmoeiwiW15xqLXQcQ0imj5PjuW4Zx
eD9JJ0yHC22xRyjpzv4sPPdCgO1/9+y5fIJcVJM56v8+/nS3tzThAAxNEyggvXp/EQJ5dozPOefy
wtuh7UPdKA70Mp23GQqGCovKlS9159gZRJdcNK5n3WZodHwUTJybBgJ58Q0ZpXRnU1Xd0p3rvsHQ
KI6IDXY7oGVrXag7x4EiJc0wepRAMZbpd5VgQIh1mneJgxI2lkaba2rzbNcNfnJ8/6JSoXTJjygg
2svPF6da/4t+eYFCTD8rCrQJQeoe8KndI7+iYWX4eMA7FyjT8gFO8tii07Z4KgINnSohUu4UI0Lh
uXfOnYPfaZBYDvIneCaPZr8y5L2NQ2OdWjBNRnLOxcYhMxkkKm3WJehR/o7A0T7ZJhQG3atsZGey
YOWOuff5QD1QfneJX3kYr593dLpnfbKkdaFzCuAAGAaSZDM2KYP/z+PFvHNB06glnaZhSbylLy+T
dhql0HvrMldO8NXo437nO2O1csTvHQR0PxxKT4GCDZjX83FBalXwlghatfyLDArtDYOCchf1FZUR
pzGbLfKQ3yu3Hlei5Tt7xVR3tE+kbDu+s7is0dTPcA0kODdA/5YbyLDuW1MFX00DpLU9wo6oVd73
eE3v7BaTsgGPkML4Aoi6ni1CEl4s+oy0jtLYsY2yaGcHVfi5Q6BkJ2FoJishxb0BkUbUXTPgOyLe
eT0gSgXQuAey2L5tbCzMk/5slmZ4xi0pPwRO8+Xx/G7wGHRjKA8Cj6FnyxWzxHnpaT05SdBZF2R+
2q0TpcjdINWxS4YBcsJIPLDpEwvxjd5GLLPq65dKUX0GzjIyD3EzrCz4nSfZpIJBt4gHi3LN4it7
iBrmVSesC37UUNitOlauJg2uovUQiEMDj+GEC33+Kcyl84w+mr7WNbtzYAGoUK0hBfBtawn2s8PZ
D5OuNvHnGcJjQlf9Msq62ceyilYme2dLE7PyXKrOI6gz9fffIh20BC0H9UTzkha+/gTVBJnWrnPf
KnKfn5OXTi+t1evHx5/8zgoDsaNdQT7IpWstVrgNHK/3Rse+lDrqwsicB92MWQV6LiRdQUgPGJHB
16htDbFFMN578uwh7lZmbjOzReDOawqyx6Elptr31zNHhzJFxo+kB7Rm9C1plAN4H5vz+08TSBqH
sqpq1+vm4n2p8gFNvsog7Q09ehjoxx0rgbe8nsHLs0o6vo/X9t7eCbh8ga0QV/rO4nHBhXnA05be
V60Zxb+jZruX0K611woCwso7dmco1fA3VUbPbbEMgNDzi7Tazu2LTmF8i/LriJtmi6hzZMYIqj+e
151bidgDPI5KOyxCg+vPFWTp3FuCR7MArv456MnkNrAAsX6yMJbAezbww5Uh78yPci15FYeQJ23Z
yYEXk/Ka+eYFBpf+XFeOoJrYoOfnonX6eHZ3TgSFO+4aFR2DtV48aU2C01yYhnhPGQqr46C/MRD8
GPArkxmit9WP3zRrcA8DygaklZPz6fEPuHMPwJTzqR9yGuhDLPLIKcm9MgkFBEsg3hokeUuB4RDA
QXzDHA20ikDwZFvoWb5cOSF3asbcthCdgF6TCFGiuf60MJllI6s4JwpyvAmyYIj0nO5iCTXjD46j
mOaj2JfE2etgGumWTra59+fY/2m3nrt/vA53bgUXICIykZxVCsiLD5GNmk4mrWdPABSMn+yMYivy
1Pn4eJQ7EczVKNb1jHtUiTok+7MnR0/DnRmMNl4kUbhp/aJ6o0/yaU5EfemScg3Ufe8z87B4nCR6
adx61wPbJdDOAOr60wAxzH6aasQcPgeRY/xJ6zf/3o46woCekXvjSsx25yzBxSCMoYaqGobq77+9
M2mrmS5SlekTQhD1yS8b85imBkYaUbL2ft920wISWQJdQgqPm9dffMN24G8W9htPXp3bOLzAx8FK
KCkKTDc60bXijKVgFx4ivCsxGx5LnvmTlNCOZ/ys4RUdHn/t26sLJCXtJdUUYE8to2KCnmwOp6J4
Sgn7Jb6l9ZRsWSLj4ySc4Y+uLde4PrerbZFEcVlC1wDXvkR7wI2KHF1L8cmNx+JY5nqyl07R7AD8
5yuTu91RFqA+zooCoBEcL3YUvrEt1keQ21JXNj9iIynR9uSIoutTtjDPY7PY6VOAjuLjRb0zRQUo
5AWnlgC0aPEe9K7oUsxtwwuiVUimUuoqXrCkKqutyDKAD49Huz2wqjrjkK2B4fa4J6+3rwVzFS8U
8LZI3fqvObJo+1B0GNjgPI6e7tR17dYUCrlOiTv85/Hgt1NV/UKas8zXMwkirgevoHl4A6aYFycp
qOrl3aS0P/PXPErkSvRwe/2pxAYkARVFhRRaRGYApFCxwyTo0oaSmqmTm8cB+Mr+3RNS8A8ufUJA
kyf2ekKDZ6Lni6f6ZcL8/cMgEHSjwx/se2wq379PHIcXTadK4ymKx2LxvMTLBWin6YLIUHmI5wJN
alTAISpna+2/O9+JnEnh5zlHPKKLLZkOpYaNgNVfps5LfuD9lX8oUy3fafOcruzH+0Mhque7qmnu
L1YQhxCho3bVI9NZjR+QFClPZmWXe+TF13DQhtrb14EymbZFyU5XjUVzCfKA2qvHgxv2F9m2nYuS
pdNjczqGf1a2dL7pdWgcoxhU26YuKGK4EU/KThTmcDJzzGi4VQVWtZjyPt5Dt5eqA41DIW0Iq72b
boLf9FgaBsWAHsJQHFGdrfcyC/CHCXyuALS+94/Hu73neElICQnRGJFI5HrPFjVedWaKAxdiB8hq
mFO097owu8SIyaDEMR6RCLXPj8e8M0cVDCoGlLrJnUVg1AHzKHP0OS8War5/aYCa30YZI6CJHMTB
aDDPezzenV1FVBDA5YUqqjgZ13NsgxFtnSLpLg2i0ZcSceQzJf355HmNcfwfhgLSDiiCNPuGZjLk
QkjQdS3mvbl8bZ0oPFtahC+oHvb/w1BcM6qMDxiR4s31rHAE71C+StvL2CfNB18zgiOxrvGZGoe/
soB3NolH3RkIEbUpD1729VAJKhtClx6zkiPy81odnAYPh1cvToeXWk6IVc3VWjZ9J96h1uZSrKCa
CGnDXUwwCpra9wq9vlTDDJZlh+BJyEHUsa75MdcGNMZehq2Jt2psUMlAzlipnFt5+C/6LKL58PjL
3tm0BF88zCB6XOo66u+/RXpdl2O+XFeAwVH7nT62mB/E57KWaNKR5WgIonZ2mG8fD3pn54L6hDit
2Gsc1MXCe81EpWG2m4tnFeNxwgzskKAFc7I19JMeD3VvfmqdyUMDwktvUTcYsFqMdWOqaWRgU1rO
SbgvjbI8tzFilTGmayvj3YYeVBqh+KpWlOqbL55ks+tJHGOnvgRcACj0w3SfsM84ibL6iO1RcmqU
gxgyP83Kubk7UaIB3mcOzQ3cAtHCctLwDL6MjZN8ZjsNH2CcOCCWsxx5RVHvHy/snTyQErU6PMS+
tBuWcXtKtCFkK2iewMwCapZm+KfnmJxtp6FFbqapMSyJpsRHYrKYR1KmIvo7q7XsOz+pWbl7b3cU
Jwq6EYAeyN0UUq63cTwhco4szUzlTQ4RH7afX4M+k9NRb4xqbVPdfmR1frkwiLxIKpdd5D6u08nO
pX4xZOWikpGhDb+DX2R9mVAU/xy4CHBjhpVmu7rLxAq3+PbWoi/wq4et2rrQ4q6nCprJmJBY0i80
SeTWa1Lx3Rjq5GdVaqjLBMrB2GlT/8fjz31ngcGjE1LzmJoE14tbK00lP2XALDgyEJez09b/oyzM
ZudHTbGyk+8NBeVThbaMBJf4eoJ+48jYdihPDVVmfS+9cTojnoIIoY4I3+NZqXTnOlhCH4RNQ47g
w1hbFnIinkqlsz9dIvDHB5qpDkLOpXPKARiesOIFDtBowUlLxYjahCj3j4e/M1MPN1c+Jy+CQ/l4
MVNkeQtFNL0EBQL0DcnIZsCrZIO6XLcSgt5eD4C3gb1alOyh5i2Dk0bXLELQTF56G2kZFI6QF8S1
6VBgmYSPVZ0cHk/t3niQUhWqA9kDEvjrqdVUgXCtHsUFcxbb3JvlYHjHCM3or4XgID/VHJdq5S27
s5zgDDiToBwABLvm9ZggYfEFjPGkjGqrRUsud8rmQ4ta3j8iqIf8ndRbHxY0UZdlE9OrI7EYrcUk
Uceiu7wUwSCK4yz1oDhYCgj20payMrYVFd+Va+7eqoLHUv1WJe7wK7b47bWmJij63KcKneEPt0P0
P8NVMcGuyxX/llqwBne4P5yvsCrqAV3uT2NUFkRBWFxqaTUv7tyIQzuaBSQsWRwHrVnTELhhG6C6
7NpK8ERh4x3YGtdfsCuD3sPaeD7jJROZwamvCUezjY+FSX5ABbb2n3yK1fqX0kbhifqP3wpcwusZ
dehvHTYBxusw+z4u166ZaN80dKHEwepR7d1rOgzcYwO7IKq30Rhgih2HdZp/MLrUQ1i+UvSA734A
sOxTgwEw8m9JjHjc42OhYvLfLxx6dGC3FHSDjp1P2Hk9wczCgXV0p/Cs66COUl7sbexOxdvjUZbX
GstIlslSUjkEWWEvghC9qsoYKrh1xr2r6U9iQnd3W1i1i7Z3hwpuGRkw+wrH38UAEfaDPw4rN9ty
5/ALiLn4hzuLJ8pafEijQxbZHX37PBl5FeE1YGGOim1yHHWvaavnXblRTUZ95Qa4CUq4OrjhuMtp
1nuknGplfjsgtcRaeS4i84wbU0sxXI7l8Ll26iE60KUohw/zkA3+IdSCMDwIxFfwIctFFr0Mgh7F
PkboP1mBB94E/Pwmwi1L4ZvhlEH5uP5NceRGoIzFdM6FdDZVFNVPI53prQPpaItXJNZBMIW3PiZd
1ECz6Cjwq1urC9x+EIXypijG5iNTWzaaDOIjLQFgfB7YL3vPZ0Ac4seL57X/6DhUr0T4ywhJzVnV
VNjlVFj4kIs52xOOUYXZn2N3GOsPWRHkcLviCV2aAwLRcYIHYg10Nt5ioZdMtIxxmFjZDMvngN8A
1I76jqFzXxKQX/8G1P8TDEns/ozfoPmfO0/5W17H+WvdxGsYkdtjTROIO4vom2f2RhZhxjZRbwan
Q2qw9DDukM3eJYs9PD7Wd74hlyL5BVEYWcSyeBsUTgmSYejPfS+mlzqHHo3uBz4/+ahvfDQCV2KG
Ox9RadgQovx/PWPxEYMUnmtpzN3Z4usNn/usIpvpCgsuF9aRhZtfIAiaIXaTuFFvory19Y+PZ7yM
dbkuyS4IBDnPbNsluMEVmYd2e9Sc2WQpfg+pXU75AXIi5JtMeuiHlVrS4StaWBizr0lT3V6jvEI0
2g26P2yi5WViJ0ECgjgaz8VgpxfcYLrLPGB9O7aY6DRaHu+SSmue6zK1DpaRaCtx8J3heSvoC6sq
CGpxatP9fpdhZFyZdhcCvEbbfxM1HYS4WTdDLIf02omPSHJFA8VlQOF7b8xMGwxpEf35+BPcbgLQ
hpBECDdsCM9LulrsVeWoyr3n2Qthh3LaAGH39J3mOAt/YBoY7bIo7wJUu9x2jat+u+Nh+ZDQUMMD
2wLw/XoJ0OYTSN3MwXnsDfyCdKd4TqVffOgNpB+lz6iPJ3tnPNr/aq0ZkgbJcscjd9vH6eidm0xi
tlxZVo/7aQ2VrREaKUATyZUo8gZPQ5GL2SlcrmJyARy6nqIhrCIMuRbPVksl5gMu7HNF/qFPtMk9
GVrIWMq4opcBniZJiJ6nBGjyWPf1B/Jd10eUFukLBD/SMF7JNO+tRkBbzlXkBuDKyw2YIxNAz57V
wJfiokXjZyTE5T7s9eylEFry7pjBpmHiQtMD2wogYhEbDWXqtRhDOedoTItN3MINqaLJ3RuRMW4m
HQ7q4499e76AvVHBIJeHhUkIf73yo826YlgTXboKf4PNLEysSmHHGz/cKiyfZe+42H9Ndv8FWXgM
iwI8TMrT499we8FxuTE+UHTgqcSF17+hcOkrh1YDXGs0qlPX4CifJXGOcwMVkzJC9jDnfnpnd5ct
R3dXAYkAMtMqWJwqAqGG7Y+QMy7kmgmlAw7Q0an6DpfEvAnei0f9/+EQn2RYUt0lDq+gxUaBYogu
KPoFu4KO7TGovPKAvMCaxsbtk48GEhvVpwqv2kiLmRkiE9gcmRqFcK05A/bSNmXhZt9mYuyV2/lO
WMe9DGoSPh74A/LA608nQguDUaPDzc1x5oOV4fBZutG8EQaa4vUw2Nt0RC4VnTk81yEj4c4bxIfH
2+fOfEkkmKdDkE8lahHuhrkW6aIPgnPbddVhGJyP/jSnzyGAlN3jke7cBdRJeIuV6AUX8uKaSvLA
mR3Ubc4963H0i1IXm9rCMGFb9nm9zaMCLvHjIW8nh6YP4Sq1YDJ65ne9wMlsI9g/aEiqjYb5AgDC
gaZvyBOksnZFb+LOx1TVPGpOqnOmmjjXY5nRUBgR5grnWTSTt5ey0X9SHzH+cvsMv5S0yFuEUlyp
b+ap019mW0u/YhJor1xJvzbNdX5Ilkm4RatFabPoi7JJWrRlMKB0jCdKArdMOYxr1QXhcM/9POMZ
MaL+HxaoiCsJmWMb2FL7NOJaIp+dQc/kf6HUJufiJpPmfhpwM8Vgpm4K64eXdm6Efc5gxbwVYZcU
59GcRHcIjKFERTmpMRvapKaJ8SYegTjxbvDPSeZvOP/E+pc4wI5AHI1aNvHBsbMeBD3sBvObjrfb
P2hiYYboI+Xt7fMhjbIPflkV+OwhlLGmN3m7D2EJEBJ5qOiQzywXSFRza8Eol+dRaD528qiLR7an
XQJQ/OA28rfHe/D2fkbUWF2RdEYsnujF9yitymTZWa2kEeER7/lP89COJ5okxaGZAPfqYziuBCG3
+56wF8oMO55/Q4q93ouaZmOB7WYou+LwuEtqWmx66bgbHeLJ/r3TAztFfAWTDFwL1azroTC7LMpY
K/LzKCfzzcbQItq1md+M29Azu/Eo+hHA8lxzm66MfBtWquuZhx5IKXX7JZK1CKKirvHROLvIAo0Q
1SMdKIoW4elCHzk7+HaCoaTssXadueEO7543/HO0CWhnsszLTCrSLFlTZhvPTl9YiHX73p60eATS
MGHFkvvzx1LRvh8Peue7BnQn6LJRh+Xfi8XuwE03lYVNtWeOsTz1JbzBk25WMXrZzfsfXcrZPO6U
J+mDU7u7/rJJhCHEZDT9WZe6s3cbnMQJb4LNnFprtZ6bM8IbCKzH41wCPAB2cz2Uh47zNFZxexYA
L7HYzOUeA8DhdYx041KmeYbNarYGML1ZTIVGUYUM+ojA+5exqUfNzqa515zbMEIJf06k8+rJKRCI
qonoy+MvdxMpIrsEHxXoEuhShSq4nmEypelc49Vy7poh2GMqm70Wgwg2Ebpl+wnq4m7KiB39rlQe
3tJeeXtvXyeVgQG5hCZus1l//f23TDBLwEjhgCTPlQU9HpH84GiXQ44G9VzHf8AYy7cTLSibX4Df
+A6rYmniNJKuocduF119amr6tBJUn23xImdBhcGyb9TnYraQnmg7BzMEfMI3OTq3nx+vudqgVy+h
Ah4GVEjpkJODLFH1nWOivlm19dmZLGCtJW6a6QYRvwyzVW6Wgx3L0Fg5offGBGBOnEN/jWRkEU5F
NrIatRvKs2wcEZ9EYcTjF7fW8LuuqHF88rysf28PiHSHDJCg1aFoi5DnYk1DLx+1rHMkVaqu+unC
p9q6c+R+mTqEPR4v6W11lLF4ONnIRFYqy7rexyJNQtcpOqjcfOG0o1Eryjza5nXbUH/Uwsk4WbEZ
FHtfiOCLo1fC2cdZYjafNJxNw3TTWLJqD49/1Z1FJ6wEhAUEnpLhUnMMBZe2xfS6OKdYvX0Fn9h/
J9GPtQ0Yvv5IzT9q3v+ZqciSZtLCVZ23xWcW5ex4WmUV5y4vZEOjejSSXYxf2/w9tDP7zWoxklyJ
MH8xJhf7mT0F7RgGBVt6eXb0bLAShxbEec5lXnibmYOTiK2Dh+GEZIpqQZhxLqb4Ylm4F3103TId
DtKh0vM6SRMNndaZhuofA98daysco41+eS+m+P10LuUQpC71oNsPcRAgRIcr2OBsYoGJ2WfdG8f6
JGdXtCtJ0J1vp6RyiSHoZaBIoJ6G3y6muLIarxxlDkS3Sk6l5pinTKvHvSmcL8KP05VSukqpFmtI
7dOGBsJ3A766uIdFUVSGSNLmrNPqu2Rj2zyV3rTWo3HUMVgMA9UPHAVPGi/1UiCxjgOkq2Y5nDFi
6b0zJYESjWMdw5GD9D363aEGsN/djRq+CZ8lcqrGJSJWQ2Pawpz1WzZjPvKBeuEQvg1GHMR/pDaO
cNPOCUqLXqjWRbj/ZcTlW4xvR4FNG1aa7tkZRu50uKE+OvGTzK29k2RhewRyT48vUOLlm7IuJaxA
0AfmKRF2b2AQLTxnk8355H1E9VZHjyfMg/l7W+Feiy8mRl9/l5qhx/siNG3xGgdGkuxzujbDNmnw
CdrlvpzHt9y2EZhJTLP/D0eKYnqdS6PtnvIp1ixUbK14NpLNFJeldqkDicbQxjDR1cg2QDyc4BUd
xNDfjvaEMdHjC+ImVEQgDigA/GAqEyiYLGokZqPpSoWU+eIyXPytYdDeePvC94e0fRajk0ZKcijX
X+e0KBpeQi9BguHxb7jz8sGo5bpgu5PXLHNRoDWsA3nPuUXvdzw1whxxEI/iJN/C4Wl+Ph7tZsYK
tUy1RHXqlTDNYp9DY0f8jPY5AphuWk2Hyhxs5aoHLB2nvzHJfrYySjtjp8V1IXZ0oQ353+OfcGfC
4MSZKXRpl+RH/f23k60NdQ4+epJUN8byqwXH42uNFQ5mrBi+/A9DAdGELERYQefyeqigLLzJTcr6
jHltFfZbbNk8sUswjmv+Guu0s9/bVIBAR4oPXkjpHbrLItHQyVTkEJfPuNQ1L0WNSR2U23Nu1N0L
XrDIO2Wms3L938bICpfD9lGXPzfL4ovaKaJHmGXhVltPZbczu9ast65mF1/6qNG2tVthN4/R2I93
Lq0isyltcB5WSqq3WpauSwfYc0HWlfaLhxv3JaH7is9muxZc3DwFv4byCFJpvaKIv3gK6jQOG2Q8
3FMTa/KH3QRzvcf+M/tgFq11Lqy5X7kW7g7Iy6N06MGXLNt7VhU3dA009+Ta898hitwvAy5iO8Of
/y1MPfnyeCVvY3Dg1Lw6FEz5hlRo1Nv024HAMGfG9tKzT5WuZR+NztG/2R0RzT7NShdBx7Ks8G9O
hzY8m5rXGhs9RCdrhyWuuX/8U26OpkL6gyBAQZOwCZmy618SdA2duAT31WFu4NxbsX40naY89kBq
zu8eylEsL9XWVDt3cTRxwsXbHlnJ00hzrqJAFOeW+yfG0575w0S2uv7weLybi4/SjtL9UUQgvA38
xSZKaX5Oo651Rzd1h31TuPHfU4u3FFWm+hjbAt6230ZPti2SlRzLvIkt2Lm4DIDloZaLxsBi6Lyc
/Rp9m/YYew0SkNwbFD4GfJg1KxR7DN7EDrYr+j6G1x5iYeCgKUM6gDlmjFjlJGe3q3CXsxETpc9e
7NDDQzysENU5R/CZ1CyQWKD2nfPREUN01gecD/OwNl9tI/VWbpubo6Hmgt0V9HO60WQz1zskAfQR
2ZggHlkt9ymWUp7zSk+3Ke4QB2zOkpVtckM6IARC6MLn1VKsSKpJ1wMSDrjlINLmGNl2LA5TWcV0
hK2wy5G4nGdpRn+OiHh2l9oLs+iPDvR9TqwANuTZx71D/xyMsa8dMduk2LbR0FOy13K7X2HCVVTn
kl5R7FGKAPSXnMWx0dAOdtqxq48N/g0Xo5nMTV3H9aaRCW7vRGs/SorAe30erJexCkkzUX3YtRKF
30Kk6dHodH9n2BEOVXGcfsSW2z40jiN3zVxlZ+T+s2c8CbEGRUL5S9AK85BJJ9tRdjVOIm7cjYPZ
6gEEhHbCRHha2b8qZ7mZHRc834CMhjLB4gsYPhpClVYfi8grd7Ct8udfLuKVqM1dmHXty+g7Yqe3
XftMLBWv7ICbO0ktLgUn6LB0zG/e8Kw2SkMb4+ZYVBP4U5n4x7iW87Z3rbVM6vaOAGlKV8AiYCAZ
WGpDG1D+RuFa6VkWelD3OyNLvfAwOPWYHqy5CqtX33RT63sYxeUMop4C4FoR+uY195Ae4c3hbBFF
8N/Xi5042aDntP3PMsvHpziqmi1uos2LMxTy0rgcdK2d59Pju/HuoEwYBJm69pdohAHR2Np3o+wc
1GbbJ1t4tU66tfQ2jtl9cp7/yUyzSLNtmdl1syZAfvOB0QJid6n2CBBg5CmvpzwNtTArQw9P2oAc
WOdgb1L0Xran0pStbOXboagl0sPjKnEViWmxlWPSGTcppuBUNW5+oohofkRQwwP6kIz7x2t6c1Eq
KhIvqQKYOB6CKteziiZckXUvDE78nGYfoVZ/8nvTfZrN6a3OzGylvXNvOHQb6KERmehwFK+Hy8YK
D6YYmklOOXWvKzmgHD21kxZjnaUJbw309YvB8tutAAOBVhZNNGJ4/gMc63pAqG96aFuD9myPNpqa
oazk8FzgSJMd4q73JQXEwouKDQW1qN7Uni7Kv/AAHvRjhmuk++QPto6oLAYm6MumNBAOBLHd/E2Q
lv5HUol1azo7AJhnEth0b7uZOx0doAFzs8OPKnseh0x3D8YosngTYAggt2E7jhNmWHM4aq8BZOYP
iJTY3Smd4DBuUeWm52GHoBxOXiqccTeDUo6OSRt6BUl4YczWGuhjcaHAMgTqobptADIVzGjxMPQO
VvTUfqJnPbfCY13Xb33ruJ+tcPS2ng2HLu09YJpTv1b5WpxoJc0EmAtAAToqaAkvFTINcshflWXU
yiJ0NXTjB4wbDWJca56N2B5OStvj8HjH3xkTTU7uaEttfCBy1zsCA+VEOLMvn8fId09RgnxB2Qn/
qU7tCf3uKNuBJlutG6slvNqH1DW5PJCCoMCH/N5iibtBOVDn9vwkGglelx6e9anv/dnEvKfNK1pp
xhT/W9Xh8JfMNAun5arJ7S0S4u6nCN9jRB1SuPdbKd2m2Uzohr7aUpb1ISxiz3uJROS/OXNtRl+r
tNDylusYgBrC6Xls4V1exJP8ULWsh9gEEZ7Lr0hntemun1rP/6zjwFvupF614qPli9l4q4eqL549
LMUyKivhlFXbMgdfjYT5HHRsRyUhHyETWONogenDAJLyEwU+NDy2unQFmB1PBKPcGVFT1rsOV6Kn
poHUdqAumH3tBXJ1G5rnwxlh+lnfJ7ydf4zd2P+bYfH2s5odd63ftrh6kJklglf7DIz4r29x/d0D
2iXNCDn1SXT19MkRc/VXa3b1k2vRzgyUmN3jfba4xHmf6MuoZF5JdcF1W+yzwkIJyBxF+lo1enSo
7DR/mucYkkON+to7h6JTxylCvpi8k1r6Itqds1CWsGnDZ0km+Kdej7Dm3Lj9lo/jGqvhVzH6940M
1gOxAvYxhwhF/GXw0RLH6agyiCfdlm0A9qEM82MYj8anzm6F/glVFe+vofHNCFqbMIyDSLVS3yGh
WVS7ZLJFtqnnyrde03jwDkKH8LYhRvbMQ+sWfnaypkpmK0f+5n5TKAqU/DjtcCNuOP9zVFH/lb31
JCt7+gaGQFz63sL6XbfyPdUQcz+Z5Q8trcVKYUct/O+LRcaoaBgUHyCIgSJbfJgya9xiKDn1oFf6
pwGb35ehdeXK9BaRr7K8ogqALDifHmu6ZWTCe+TGVVwOT5kv+31hV/POm7W/pciLkyGc9kPUJclh
SmZIlp5IVzbf7blSwG7SCna5AjctCjvphFttMJv9kz3ME2Ic+EZv+8x3jujNRoeyrty1UuS9+Sqp
IGUjqrqt6hf9VogYp3KutJK4Ezd4zMlNfwAhY+UjJFH0LiOZ681mLNrpDz3C0aefgrX9dHO00dZR
YSglK9q9N2dAM5DXh/VlPDXO3O+0zHU3JCb/tXOwxuK+M1XaCpxpJG4YcwlUa2EyZmXetU+xFkms
L2h86Ng376YeqksGUPNg6H39Wo7et2B01zLGX2XWxf5V9yYsO3j0OroZ1yvdVEbYTm3aPsmgLt9k
NGpyD/I6Dv+0LFwTNqBA7L89Y67TTd/afbVpg84OkDs1Q2ujHmDjc0SHqT/Jru3lzu6c7OLXpvaV
lyWo9kWrAMVBi0mYayRRCKCqxizDw6GcXhCV9nTvFX33t126erZF6Kb6iLSomR10e5oEGsNdXRzd
MTbcbdeO4Ts77Myc3UzAjyGiIrPfkEh0Y3QMWetPDn5pxwKhzk3vhf0rrYFh8/gGvz1EIDEV1085
6kE3WlwUddMbzkRh+6ny+v9KSSYdDpH9i82ebhzxf5yd6W7cSLbnX+Wiv7Mv9+XidgND5i6lLMtr
+QvhKtvcg/v6NvMs82LzC7ln2kkZmaNBoavakJUnIxiMOHHOf1HLv67He5EEsX0jlcc7C1YfhZvV
ZSYEMzdijot8Y66bPyb8fra9O3rRzkqMs9NH4oNeLcmNeuXasVYuJc5fAM3UZGmiryuIzmyESVN6
5p2FpPKmEmZ09LLiG/Y6YKowUgqsri7OWqUpY+BIMeBlmR0fAHj1Rbij+7bR82VvVPEtFZF1afP5
i3Gu4QBEemChsXa5zgu6wuVcKcadGbnTKSXF90sdwe/RzpL3o1aPn7hyP7p2Y72JSRHvw8SyPlx/
Ii/3FE4ouvwAOdAVZHouvwLzkOa4r9t3Yd0v2xjbl2PUj+42mpLlxnnxm4cPjuMZ+ItwFo//MlRk
Da4ZaVxujDCj3IOg56E3pzSoK5QwVNT3v7gKxrHXx/dyhQOOAcxPfYz6Pxn/ZdDSi0dvYZe7Kzyt
QfRV+zrPYfJgwpQ+zElq3CgA/maMsMxkLQalt5cNpAZ2WThBkECy20rv2nAw/QS0Edpyeb1beuub
8Hi/XjdEUiNSfOhtaAUyv2uvd71AS8CeITclfHj6VvSZq21amEx/VnFcVY9wFaxXNh2kVSuAFJIa
qQEGqEEuq1/OwsWdrGGw5/ouyYb8T1xQ3GKjNF119tK0b3deOMxfXjtKTj4Jn1DZrKTI7mVEZ1La
fJ5CrCSHujzr7aIe6FA0n9CV7NFiNG6Jyz+znX89hOQQuZVSLMCwEEmu1cuZFW6tUe9v7/hLJYVx
w+wK9IpH5YuhpGblw2eE3FemzvRYZ5ll+gpSid6+KZzxg5vrUYa0Am51h84FWgA7HUm2eu61T5xs
2itZX/JxgDBBPAsVL/Bt66YhOe6glwXOnxGA+oirvpZ0m8iF4XAsG/y3fBtl0g/2UinBqPfLp1c/
GkD0VLwBInDNWSdGriUog7Fd3SlONGrbqVPSYeP1lRefp7FUtym26OGrFz2SttzhCci6ANh3uRyk
6XYROhYGZnNefpxG7laJMdhfkkQPVT9xlfbp+iDXGyVZg4PmmwSjymr2OiVqTZtEQVfmO0nJPeQ0
+neNB2qzz9tlfz3Ues+SoZ4dltCxAgy1hthVoae36JRMd2OlGdvaNMugnD11H4nor4Xy540963cj
I8uDPAecXXb8L6dSQklGA0b8nUBsMw4aiPj9ZozN7otVJa8V+nRoocnxgfiWuAIUey6jDd6cmC4I
730+LSMeAMWnEYLwZkDK7z4bevPG4b/OZAnHqyH5Fmi+Iwq+Ckf6h5vqUDf7sVeah6hNYzDEar0j
SxC0ZXDamWyKq5ow873jhbN//VE+30t/3UVkfADTUIyoIGPJu9ooXTK3EXBtvS+1MYZ7mxpe8dD1
rtf54MxymGN6Uu2nCkNNPxLCoNWnIGV0KOA+vZPktBiVy0pkfl0VLmycVh/fulrmfqqVptX9EMXX
d2rrKSIQhTLR2oaS6AYYZ+fbKEXbFORePX0dy2LezhFKgkHsVMWH64O8nGM0bKQcJTrdYHZQwCKV
uXykQss73aXPtZsnOzuEeqGfZmVMtwblnG4zKkqF9Fsi9mK2qj+iTL2lTb6C1/38AhS3nvtgJJZr
NXTHqr0oA1m4M6hy7IQOxzfVFvUpBlu8wY95OU+6a73p9GI4NlobbWvwpJvUVqob2cbljf/nF6GD
yd1MsvaoVFzORFHHveItrrqzu5BGPzUxFCsj9Hr7uu1PYaXVj3XvRDvYI+aNTUOm6v9eaOwUsohK
XkUtWDYp1vfhBRtw0BSxvs8cO3qfhUt433KhubGeL/eK5yiIB3EQ0x8gy3l+Er+c+3lSLmpvLsbe
zmdvMwxlcdRmvdl4aXir5HO5C/4rFGkb9xO60i8MhUIgW6UTm8Y+cXr9TaJ0nF2NNv0RRpO7W5bw
Vqb4Ymh0BrhzgYOEu4y+1+rS6SpD5zXU8vbN0KYPU5r8QEy5O4+UWoLr78uqa8vQZCj6WMgFsTNB
db1cJprVzpR9e31fo2T6jnMshYTuLAcjMxoKwiCaVVMMB31oFMQ0FueQC7uhLao0W9eYYcu7yJ5e
/06rLu3zdyJfkh4NgI6oHq6uglZEXoEfo75vrK57XPo+3GiK6/poJmh7tUu/ZUVc4ULbNx/DUrP9
yIrds+om2XtbYDNlxXq4a9zU3tUChiyWrdZxtrGC1500eXA6r9rXavc5xU7wYMUIWyUjwtYNbMv9
ELkFhGZpXYkgwlbYff32+uBeLCW0XCnDAlUhN5IWIpfzHSauIdzO0PewbTSqgS14PX28h2eMbwHn
/Y1d4PIS8HMqyRMAHXEHkMDxy3ClvUyQmw1jv8ymyrVa0+84ouogg2N66vI6S/y0Yn+8Psj13sOi
4iXhqIMOwP9dy5tlMXwT6CvGvuL9PMUaqJjUiEPfcar5nWokyl3cLvoxVNpb3a71/k+JEaYDfBI2
UUmQX02vYYUNGNg5OuRcijZgF4edkWJPiOaU5dvV8KUoVbFrbac+ZL1xSxP65cPlQvDcbKOfyC1o
FX2oLNGAY8sOi4cjdFU65ba0jPicueRpKILdqnqv4tG6k64NMn+hIg3nbpVR5JOJ1E1UwUUyKlRQ
dmOmkJsVXF1dD73laUFllbvDcLj+eF+GpfZHNYgshkUFX+5yUTVOgqiz3WiHIjQUTCZdNcC7/ZtZ
j9MuWaJbIK/VM2WUhKMoxFDJ7cnqL8NBq+gjE0XrA85nzab1nH6blYPxyRBJ/MVSvO6QTa69YaZV
v+CJH6+PdrWYn8OjVCfp9/CDaZpdhrfxo+pnNA4OOQf7qc8c7MQTZdzXVfomKTp1myfZH5Iuubse
d/XqyrjUKORGwVEgVVwu40ZCTbw2MrVDXofJJxfby8DMxugRwTV9vxgkWLSZixs56m+DQqoDMAix
lRTqMqieoMPneoV+mBrL2CmF7SKsw3FgtjHEfy50m7rTihvbxW8eMIotSOVyqYZ3sUaQR6CL7aUw
9UMMmG2P7WLop5pW740UOQeb61XghX17CMvS2sAF0n9cn+iXy5nWhGZwn4eFBrlnNeYRvVk9WRzr
0OTQv/LeKgLdGdO9G1upv6jx6+wJUQaEw8NqRr3DkMXVtS7KnOhGNtaZfUjdyQ3s0nUfYkAjwl9q
RC+D1w8OKRwqFdgdSdWXyweKipFQlqG3Dxlr+IA1c/OgjxIiOZrjx4IXZ3893orj8HN0kAmhc9DY
BqW4WrZ1uUwka4lzWKiS+3VqLPfVOBbv9DJsfL3RjH0T22Kv5yZmciAj9zOHoJ9yd90PRbfcp6E+
PLUp7u7ciMpHoxLFY+fASqGTFgfcUIskaFRyozGMxuJ1OaV8NPSQUGHgv4BB1lxqCs6DUYapfXC0
sXi0+sIKDA1R4LpBkvP6RL3cVti2acaaKmcW9Dz98sEsQ6iJ1hmw+i7d9ODpcHA0YC+PY2sDdYDy
G5R54u6SGqnI65FX2eXzIKHNSfAo2HKWxmVku+WUjN3SOWDcYn1ePL6AXxs1mjVC095fj/Wbd8v8
NZachV+S9GqIc5zDO+fgRBqu3w60+Nnp7ZMNayFozMG5cTStpDRYfpIKL1koaP1AfFxrbyZL1dsh
Xf4DR1P/pFTDo9D6bKO3cfd+bLz4W+2ld3pfWccBwRIf02YaSLJ40mVKfSP5ejHRIMtBfJPAc1ra
L6T9nAHraxWK8mFyFDtIm8E6wQw9x15rvLs+zS8jwfEkY0ZfgT4Nu8vlNAN1g/9M7n6cPaQblHRR
tmPl6Mck0+0b63b9RA2pVQFkhcmVTbH1htK73VLWwtOOul0Xd6KLvypu9S3Jp+JJK9T5xtGwHhjR
OHGfeY/ImHH/uhxY3zuhIhLDPNpSmaJpvfTeExhEKkuj7a7P4froIxS1VXrIEnVGA2q1VIdmbgZn
YmEkajv71dzZck0sQdGF2jaejT+bwnRedxvgACAm1XJT1svpza92Z2tOaeOarXWM0f/f6XQbN/iY
iiCxm2TbLVTbro9xfdLKeLTWpIIn2zOihZfT2eZYDAhqU8fIbetNj/BMoE6AFTdKb6uBYdvKw6Ag
ia9OhbfACRx4X69/g98sH8JrtBTJj6FYrlLksqis3nNH64iLm7ITQ6Nvh07Tj6pX1UEdOfWN80h+
3i+1iOcZZrjIqsj1+kIdQw2F0w+TRby4nt4WaovCSthgBXZ9WL9ZpxRbAOSDQgAGvdYIMEWl2xk1
nmM5lR/UZhzuEb2bvw+J494qsP9uBn8NtZpBG43fqssS+5gabnTXAMN8MqEjBPTqw13M6/Lx9UPj
nsHg2MK4S65eQapLkPuaEdpKTc0q78riweGk2kjuxSu3Mbk8KaKDTAMfSbTVmZiqowhdgBNHNxyy
1A/tyA0iekaOP9hC3Eh1f/fIOOdRGadaRWYkf/7L0VRErWnkaozoEm4U+yg3lHOvUyrIAMG+OhTu
189OxmzQ8g5zGWqejd5Km9g5aknxLc+N+UFNl9qvwmp69QzSF5A5Be+WvCqtBtUPo9uWTu8c6SDE
b2DlG9ikjFLUENmS6+vi5X5JKIpQ8sQFD7UuMGY9rLQwMpyjofcnO5fuzO7YAYRzAcU5qAAYsb18
uB7z5TPzaFEDtuE6pVFdXe1fc7+YeuMu4bGLGh0kqEDxszLTIyDRW8prz1edy52DVqbs1NPGpK2z
vlybw4T2Va4px9QeIr8FJfANv6XhvunHjzmab0clt40dxGVjU1S1pKw19d5CbnYzh7F+GsapO4gp
Mw962hpHbcke62kBc1nnEZL2rhHQQWw+W9gDBhb8xp2doyinKHa0ta3U/palo31GjirbVqY5nhVz
dI5iKqbDULXexmqwsx5T55aP3cvt0oNmTy+L5JD7/bqXVYTDNLWkQycSB3sziyZ6dMzMuFHhW1cd
2ZUJA6JHSvrQellXyQ0tyq3ZnCJsGb1i7+R5G7RLPjwlyjz7Y1oMD1VNo8JBz+ypNpM0IB8f42Cx
dXD1cJx6mso69vWvXl2AD0D5UGqQB7Jx+ZqWdtGSlvfKEQzqdMpjpAXnVFjUyXrr/ysUu51UGaBh
vnpPy6xpTauclaPFcfwAwR1pa0BOp2gQr/Obpg5lS1gHGEwaAeDO1xXefOmaDJGV5OQMLVylVNGP
XtyqvhO3ytFwoeiZJvJUr5xKggKlp8VG5YbDfrXjwflj4zCm9ISwWbtPeqvdG24y7IWZ3jrh1y2X
5wESAi1mFizOFKtNIczGtrRCkZ1mQyzd1jOWaGu4ZTojq+uiONu16YT3u54lHlY8jffVboek4+Jd
LH8BxhGvM9n7OeGyL8s9hN4iUOfLZeQo8HtiO0xPSldixjPZ03nUpy6Y2kLcIMO/yAWY5l9DrfLH
Ph+s2ZrcFFk1t/ebWBPbOTbiDQvizyiij3r9qa6ACP8aGsQP2ohwAtn3L4fmzQV1+xopxKEvrUAo
ZbmJsrja6tMyQx0Q0f1oAaOxhOPsZsXoITkoCxBpBCP0VBNvPNSF3s/RUKF8w72orPLotRk1M+Kw
XSMkwXKH1nP5DUNHVFpqoDfDCVS8SXvr06Rr0R85MXeemZe3pBvl512cEsQDlMEbTHNXHheX8TDV
iUZ8ADJMZgaxS8XSPKSiR5VFOIqPYkOt+KMe18FC4ij8yWzTOxsjvBtZ7otzUaIwqU7K5F5q1Kye
C4AseECVm516FTjmEsFbRCOg2Fm846+9QshQ1PU1eCPcONeOM01XDmmJ9d+pynL9ISpyx8fAN93G
mjOep7C2Axf/hcfYjtW7MMJb7PoS/M2Kl4wvzg7ZG8Jg43K+J2QEy26s85PQhmnntmp8KlO13VZz
Ob+z6GjeiLcCxj0veZ4vcAvHACrwQhVuGpdwqYohPw32ZLCqshHcytLV/ujhpMa/YytY4BhEwZL3
elBOqPPwJtyyXHxxc2PaQfdwWFIUlrWpy3GHVeMNgI/zkzM507sJaNsuwqntZOb9R34yfjIULw/s
uU0Cu8MR6LXnFeGl4yMJnymbyasF1i11NIfVkp/MPg8pFLXuQ2tXyQngxC0zwBd5JYkH6D8yLpop
/LMKVQ1Q84fJK05KHbOpwNT4MJR4Tigusn9IvwV6n2S3ZI5f1I1A5IFPp48MnoZd4wU4T1MBFGte
e5pKxw3UFDnHFo475Ki4BE4lEGsp4BuqvZdvB8Po98jguG+hiFufnMG82ZZdbytkIdJBinsenjUa
N5TLxz15SiFQW5wOionGsF8D0jjktNUD1luFDslSPCTMw3GuBvMPGv31Pu5C5fC6d40iqKxQQhyj
oYZe0GrNuU1qlWMJN603vOlBw3bAt5wyvkP3Y7qbnPpWYXz95CkmcZsEwiGhWzB0V0kDFsokXsLS
Tp4prI0Jc2Bj6A1JmK4qjwUqBqgMC3t/fZByOf2ygZMzSHVJeCNkYuzhawkBC33dPoTAfR9XtULC
7sSPSqcOSNP3ZlB2g3WYSsxBFFLPG+/UarjPkblBUa+TdXk0mVbPeIooDM0Q87TMUk9l5Ll7vAmR
LHXy7oOwGkTgOeZuBF0l+ATlQcLOpnQnt9B1oSJFMySm4FKcW7BCm2zQwl06Nq9sTMoovFA0YbmH
SmbdauVYrdN2nliKM6ok/SFWO8OPuik+N626BJm2KMfrD3F1/j3Ho0aBODS3a9KSVTpdgPYZI2su
zrnrpBubuTs0U4f3+KLf6vE+A8MvFwwLFOwwbWbOBbKMy8fWx23bYrsrzrDcEV1ugai9zZvcxrKr
NWH+ZuC4ujTfY6gHSaxqiyMOBOo7DW7jGTxsCz7BRNXYoIITVa79sS/RN3RgpRubsJi17fWZWZ9f
cmrAjeo8D48+P+Soy68LxHxRYLYXZ/onhhMkDVxdrVWSfTZ277kRGI+MtH5fmY13RvrM8DGg1m7k
jb95PCAjOTXoy5CdmavdTJRV2qWxW5zLiFYfjfHQcfxiREk2VBdx63Ip35sXD0g6srCd085b+/7N
HcN1ZqJZ0TLfZdZ8xhjL+yF6pT71+P4BWiMzrVLvU+c5oRpEFgUSxHrFpkA6eHd9/lf5ys/pl3s4
zUVSiLWobJqYpoIfRXGOs3J2kWhSHsykoYpgmHedV5qfrodbX4ae4yEiDfaK7ryseF4+7m7U6JYr
qjgDiBJUJ1INwfzIDpzQVO8ThWSlAx/3pXZb80Nbpsa2zA3xSZA43Vh4vxs4BwfWP+AdpaDG5RfB
01HL9GQUZ+GKz3YrStSuFvuU6ODuRse9scJ+u8x/DbfaccYepzzLLsQ5oZG8E5Ne/pFW87IdeD2D
0oy/t/2swGtFKMUN8w75ruiWIsDvR0zhTUKWpOvF5YiFlYE0HAc2hqaa74zIC9/RHs22StUpG7ra
XnEjN315gKACQPsAsBRoTlbtZUCjHWXzyRXnOUeYNlHrZDPJosWA+NVBdRCvt5FH21xfYS/PS4JS
HqErA0uE6JdBGzuteoph4twkdfWmiXFaCxO7349z94g6erI1Qbsc8J+/pb7z28CgMCSqkxGvS1M5
GYoGqEuc0zxfqEPb+hFluwEwhl3trXrI/DDtFB8h81v4hN/OM5BkB1VI2ibr21WTZTRC5qg8x0m/
vEuVqrhvurgMnKbAvdSMmrdJZd/SFv9dUJQ8UCQgP5F+BJfzHE5ainBLLc5F7mk7vFT6b2rs0Roe
8+TL5FnhPRbG441z9LfbBxsn9ysIKtKB6TLqBI8SBddSnKvFmrKA83PetnXaPrWa9QP7VvvBbZVP
NXT9s7Zoy0dNa7sNQge3+ikrohSZIMfWr19klRwBT3CzeaborzeI1OPsrryrewtJgWpMHgFtZ10Q
1erytTBzawcEKd47iTfzSMryGIZltaPtG9/z4G6VXH7zXMBOw8TgveM8XTMMKpsWa28X8bnA7iWw
e3feOFZjbLXGKFBc1OYd6jHmjc30xdon45DK+QA5pIjX+k0PlSoqMrxszu0QR1hvASX31b5UO5/z
vXhQGm3cDVbk7XLHK5+uv/AvBkxsgECyLsptGH2kyyVBWhG1XC7jc+I4xTtXLaGHIZN+zMX4OQGs
8LBk+Y3dfBVSghLguFMZBhbEtrZGIVVTmxljXos3Fb5dyb4Job7lPmDb0ioD2odO96iGXZ/vPL2b
7bfXx7vaxgkua79S4IQrqCT1Xo43XeKC+pHTvynrpbzjcveRlCbd1FOr+UirTDcS8nU40iEpPCJR
IJL7tt7W+mqwrdK0uif+t2/6Of5jtLJuU+NedgDNaDxeH90q/weVTXWIvUzWiSQxe7WttCjET2lU
mU+VqMpNiwLV26hOvffXo7wc1EWUNcQJ4AAUJSMxn1pjSbfeMA3Hkvb3m04FkD9Rc75xKK0XzM9R
wVDhoiq1beWof+nlWWZTFJbdmk91LvLMd6zhvcKtbze7TnQo69y7I1m6dclZZbU/pxK5I8oFoPNe
cGPmzKLr3E3mU6KpeDwkcPztDtS0kSbOjfGt05vnWHSvqeUD4oLWt3oJm9IxhWeM5pOK914w6SIN
ihTVCBtRPdL2edqmpo3UUu9mQNOdcZ+Vo/Lu+kNdHw4/vwQsbNl84w1dm3LiRpAIe7GZ5aHqA6HZ
dYCHGPr3RjlvUFKOdnbapLscLZH3JVK6gR6rzdsaLmlw/Zv8ZuafDSHYjTRKr2tLqKx1pTFBaj3F
diS2Vl8nJ72F/b6U5S1hmN+sLBo08prHlY/yrvz5LysLBHylLai+PvVzGh0FLuU/9CJKN2KE6R+a
sxfY0GRfvSdAZaSwL+8wQJnWJTA7ymuAaKP1pGvjQwzP3jc8BVBKPmSgtJypvkW+Xp0v8slSV8SL
Eqa7JNqvdgW834w003v7CRc6cKVe2h29qUdxu+zM8xKiG5GVJTCDCXWB649ypabhytDAl+X7w3VN
2t9cTnA4dg2a6Zr1VM1wfXO7RjneRM09RI59N4fquCmzKNlaDpZHdM373RgXQ+Bg7otCdZJv9UXX
IRlhA0U3AYkeUamHNmpuQdov1wErnkOfqiTIQFg9Uu/r8mtqaRbHnJL2N0riqndHOTTX78JEbWpv
ExoGMOBBdOnwsejLyHqda8BzcMJK4jBZN4Dv1ZEUjwb1Vywqv02Vk+wy7CBOzGm8ycCx37g9yyf9
78vzz1AAU1F0wKlQAukvx2mm85y7xuR+6xLTCxIVKP2o5zNGuKX22KdKcaDdp1W+izOZn+Ko+qrT
l3rpMyoWAiAnIdaq61fbyrWppwCefi8no3QPo2FX5l+Vq4doP9SxNoa+gsrCcmsVylX267DZzMg3
eeeeoViA9S6HrSe1mDuz1r8vbaFAXfNiO9uih2XXRydvqqGlx2+p/TsDMqL7CDhUTR/mtohb39RD
gPBocYTbLuSCfbz+flyepHwjOHs0bmU13H52NLr8Ys3oeEOupOr3tKWj45uAbrZd6ybmxmqL+rOa
kLC/anelyI0IANRSblkSjf1CCsBVEBEcHCv+Ad0VQbR5Gj/g8Tf5WlHE366Pbv1WPYeSqQKJpTxB
V9Medz0vXD0nP1D6S4z71GOVbWA/ufl7TU+dR2wiMfbjXXOsG0/8RWSZVkrqJ6A7kFFrLyMQmV0f
LnqKISXOJAGgWPdY1Y5dBEMFiaxB4WJj602nvnZyuTWjGQj4AVdFSSK/fJ5DiDNV4cX4oSoOPXkl
6qygivIIKmgZ7a/P7uWuzoNE80eekFRgaA5yf72MpbCRMcy6ifzUssNDKQpAAHk5+nOlJW/GxTHf
NGY6+C36gTcy+MsTmtCgbzlJ5MqVwiHr/n+zDBTEqFFhgW6680PkzeG24BLzRq/pFV4f5otYErmP
YTBZiWQ7roFcbaL0YEFEyDD7MP2y2FOoBEKiRoql9dobZ/PLaDaNKd4QSRjWeT8uJzXTUkrrSzbG
NHPp3vi2nRV+m+ae548cXDeivXiEXIVoDQCFY3+CLiC3h1/SD3UxoyXSczv21chUR6KhXOpj/Bia
NEhyK5M4XwgLnjWXZ2M23c/X53Z9HMjbEAmf7ENJRu26JYPkeJEbgxHGflfShnlwjMIQe9Dpg7Mr
Jw+LsaaM0nmrqY37LXZxHPCHhk3txtu63gW5cEOUAPhFD5LG0Ho5xbiMLY43OrHfO0ay7/W8u+tK
6Fx27QickZZbohIvtgeWL1hsXh72QarnqxMXjxOncYsBBsNkpMUfc1E9YStsfCiFqgcLBa+TaHC2
vT7ZLx42QUHFUnaR5TXavZcPWx/6aKKkRVAxdu3TUMTTNjLSfmvmeXikgNy/jWxj3FjkQYfroZ+X
7S8HoJRLoL4l02looBTqV8t6CBPOoNJQY98kpW/fqfXYTptmKmYR8GfzvWHHU3mY8kn/w+6K5K1R
6L34aufacN+iCjn6VpnNHyxVJJo/OcVc3SepMD8D1LfOmtNOj00fQylPImtU9i0c0+kL++B436kQ
koOug1D26CBV0f/ccP/zr+m/ou/l488xtP/8b/78V4mLdRLF3eqP/3xTfRfvuub79+78tfpv+av/
969e/uI/z8lfTdmWP7r137r4JT7/X/E3X7uvF3/Yii7p5rf9d1QeqCnn3XMAvqn8m/+vP/yP78+f
8n6uvv/jb3+Vvejkp0VJKf72rx8dv/3jbxwd//nrp//rRw9fC37rf/yIvgqsG/7X/1z/zvevbfeP
vznm32mwktFKD0gpes0DH7/Ln9jq39EV4xIgGVlcQmS5U5QUNIno/l3Wtel+Sfy/w9bYlr38ge79
ndeTc5z+Dtg++aP/880untC/n9h/iL54LBPRtf/4Gynf5QvPvYdusyQaYH0G0OSFvnlfRSpK8kq4
1cSY3mNV832OI2NDaQ2qbGwHuTWeanpKJ1IVyoND/EdmpurOHaxA1WedalxTnkt7Qsm/xe9mh4dx
3/t9BH0vKEO5T/du4z32FkqOW+BgTuKPXTTmj1lqtcO2jk2rVvmUmgJ+46cTLrx/WS1Nsm+WhRrG
MvWUQStPL6NP9LaKz0PnDOfOdP50eo12oChU1QdNkAvfjYuxCFDv2ka97R1rG6662YXZRlUi921s
4tKn+eWkiuo80gMOW38sG4BqHWDae89N3OWQmEXQc7vZoEzZnyqXoncLMvUEOr8PrHqcgk5JHp1l
UjdWiCeHmtQPBRu3r9TGXRz2X2a8BVCgNHWkYqakOaEDe99aIsn9JdKcTT6VXGj1xt7bYsl8DRRZ
3Bp3Wtyn+zxT63Y31J2wfE8N+zJQPAEDcAit8mO7tEiQ6Zu21Up2CWm1OZjIkqmLUdxrNiC7GimY
bVN44DWj3H5TwMzx1UL70SvzOS3a8V1UFw9UvdrooSpGNGEplDUfm8b0LcQ5zy0f2fvUHDLtCDKc
uLMa43ZFZ4mNKo+L7+08mFYAJK0ad42Or4k/xV2sbwobnfUgbq2PStO4bTBG0RKjlDwuwYSIKG7g
WMCXPXY6H+dZi9/1ntHd0c34WCcjAo12bxY7rVLTXa+a1Z3FtD2qaXXs62UDlOyxFH23nbVa3+Sc
nBsuCjttaL/CS0WsTGvVvcWRhLdH1u7iHL1xEDpd6uea50vi8htICb21zfRypBvKkhlOY2fFj5Eb
xaqvUPwcj1Wczx8waYUSPifVQ2s5h7BLgQmMS7xzosikrbXQ99nGDW5CGItyZ+5RkfLT1B3PYZgf
my7rWj82y7F6mxfxEp+qGAD6BsbN2OysfHSajQWJoAlMRfURs+Yygz6OXwNQswK9dZJ9q0THfhrD
L54+REESt0MwQIWzUa+atrzWaTCZ6vIOpHTR+Mo0qmjQ9O+1cHGA3g0RlThHL7m12gloGhcoJuIm
b2BF+X0oOFcq+25con7TVehUCHOq/SaZvyRD8UNwyldaeYoqPDeXlM6s96edGdMuq5zOh+R972hJ
+BHJkdCnLVHt1CoaOYMERiy8RwneACkOvt2+HCal+I5AIoL9La7lEHjTakJWLTvZlhC7OBPinYnK
WuJjJd6fUcb0Fj9m68lO5VBPj4ANU4SZ08GdfSMVwxIkUdn7E+nYZlrS9qToavEE79t5Fw3qva1X
uvDDSplPfTOAgBvTu9IQbe2XtZeXGLjYaBgn9gC9dixRtJ4BEuU7Klft3sU0AO6Po8b5fsJt7qta
Kzh80pNqi2BpJ3yDzGSyTr3eZ29VGJPA0tumOkdlmehk8bN41Pu6L/1qqmJl31HU+nOINOSfnGac
Cj93SsfibjsHZmS6Oy7z0Y8lle7KzdxtcLaggjZm9ltljmLDr5X8h4fp+efcQ4FhPyTx4Pdxrwk/
bwrV8WMxzNtmyptDU9tiq4yK/SbMMoBC3LXvszweT44ytHu11Y19kUTNJtXcEVpjnQiaojO2bkte
euoha9zGr4foA3lYHm3pW3ajb055uu+q0Jp8s6kN6YKVe2x2XTP5OvIPTDGKFPk4fu3ySg+MFv4U
U8nCoiZUlkPjz8tUDndK1fQw4jJNCH+0o2ZBw0ZbTmXvFA+pY1afU6cdoSJ67T7r42YzRklzgJP7
3nDbPt5M1nuuw7L50EZk2eHUfICL/iavoAYrg3vAkM8VfgyNFjbiZ3bU5tQmznDvWWNgqkPWHqK5
OmNgb6m1n1Nakn5c6oTWT9NFobspagSBmwn5Mr+19E1nW/19vDjNnaKMbywvrhv8TXPpaGTqSRIU
ALztQ5Uk9ttMKaqT0SbiD6gy8Yelh+fi17r+h+HVbxEYyn2B85dfNNUH1jW6jYPzFghU5Gea+Rby
/oyNbVyfQ8/6ns7ZN92h7RA43Bk3uLioDzgH2jZCyWJiawB2VwV6AdcoGGtDQFym6G0W7ikRubNp
InM612pVvBeFDnzddIutoaj1PTqoMwuXkry/hA3Je9rry1fcCDYDAt9lq/UbRIhTv2sEh2xStKex
9FAzTep5a2t6AWJgGDZV0xh1oGC6MPgV5jI4ZizmtvDSxg/b8b7UDXyBqyeExpZuN7aYItq8X2H4
qRZcwwG8I5fpC9vbQY3a5wjwBbWuIBCRJBliQInWf1m0QbzvEOo6Jp0u3mBVUSpBCnx59uHhNRhi
gfpbgv/N3HksR45k6fqJ0AblEFuIYAS1TJK5gZEpIBxauAN4+vmiuudOZ3ZPlfVdzaJqkZZJBAMu
zjm/8sb2OfPLihdZ7JyTIea23YNh7WuEja504iwfpuqy4OL62GaCypAOOsV4QYrp9mRXpdVEZYXG
ILLt5Zvy2aoHFyS1jQPEOV/2JSgvnZadtImK2kJZznA5z+Ut4BFXyT5lOvKnGml6aF6vZY6nkS6u
18A3wkgU6PSqSrRG5MG8epdMbyxsUgHMD1OYNffetjhumtVmfTPLxpuvTGta12ha++sQIcW7n8vR
vl4n+9YaZXU/1d1FdQ6yrOr2W1uZSamUU8dZIQcZ2+0wP++lNNeIIdI1w6IGkxiKQpk667ZHXlPl
F+QxVMzknfDZWdZVxEHe4BBr11CkuRxbCJ7l9VA4j2VmQ1xnmRRDypw7vC9MXs6hxE8tjLJa15+5
NcslAjCu7Ah17zjHRJtkfRz0WYGdctjwe0jbHUnZADftL+bVWxZILqY7xwSetflzPm/+j7pVD1ll
zmj7ndnfTm5PLZXwBmc72rFS7b64vd/n5HVP3XgIm8D/gL1i3vQLzUzkUoZmtwVCixFtZlUuUV/P
4UrW5jkXTdthhpp/LI0dVBZviMM6etNwofCp/VlZPpZZxmh8KcmYTTaW0tGYTPsAY42hmjG3yjlM
ovPulM2mDRxJDGGVX29dF1xOFYSkslOvY1GMh96yca/iHC2W2AqHLAnL1o1WVloisbsi7ZNwHMP1
qoVX1fWvK4Gkebx55molQGf3k5Vdt7h6Hnr0EldZY6uDkQVGkbTBItcLpNOGmeRFY0JUb4o5JpFg
ww5tFXkdDeO+n8j/KS91VdgGSPdwnBdbH+j4xsgq6x916XpRJR37lqm4f5NtSkN733KSdAzkkUje
WvUJ62BMnb2ebsxmwPzAm5LK76uHYm3ExEYA66dDvRLSsi94y5TpTuPebA4+PuFiPI2rWeYJ/Jbp
skSnmlbV+GLnHgHkuyy+7cV2NGXTEsg8TV983a6IharA+UTXp48LjKSfvNj+mNeVd0HE9gNNxhpG
ZVu2AVV39jr3/priPR9+HQZchQ/FOpVIcnSgXzi5g+VyLjIMxcSo067RwUvBzVxHyuwnAgJkrj+V
QeiUk9XNV71rhcTEgWmkakFEU+8Yp7Bz6o/CkTKezW0sInuy+m9711rEJsCvEA51S9pWw6U0FreL
MNLEkG1fxVZfL47PSQl909uTUFf1274qtISOr7ZLtVdYxrV62cNTYPTEz2SGhbvsvpQzmNginy1v
VyHKe9gSFwEunW2syT1rIoJHvfwmsHchbgrhLnnaSeTWx7ECV1Ohs+p4awe3vXXHfFjjauO4igqv
66IMoeGc8PeU8wQliEPDt5r2B5MYYVFsh9qxIyCSYQe6mu3tAhlmH8/NgF86qhEVG5muEjtYvc9K
Neq+hl/jHgpNiafTnC3WblEO0LE/hYoc1q9j7VNQu8N44iDQTRuFQ7987MQhWscFwx95Pe1lFy1N
ZcTmYpC6NAo5PNTEhXyXfmGXEcFNZ9O6zBXPsytKKsnFF33aDzX37rZuN83gutMz18g5tdzMxyw1
uvqJ1+p3l7JV9p6uzV6vY7TgWLGm2ThP34eCuM2D1v1dqPsL3ykaxL/b9OYJq6tjYyqCV2ErDvZq
xJaSa2Ia73q/k1cZ/rmfDXFhSFvJO3pXbt3OaUHonzhIvEDmQzMVMm7G8R7sl03sFOFHWdMPxVTA
DwgJ4fVt3jynU86JkqgF9kfktHLFS0NkNoVmaCiRNkQSFRAu+9I4mNxdRWSZvPoLU0u8OblUyaOa
ZQVIjouZFyNs8PzDoKtKEwkRenFuaOkeZtpE7+uqpsFNJdGlZAj1s/slwx9GRUO9TfJsH99sEbFw
4qFhUDUcCmx7l+uyQN7oqTn3omIszxu1aZqfI8Hx9aELK+uFAmYc48lV5yopl8dWqfY2a/Luc938
YIgsozRfPbI2aaxU0YbXpiu7exn2or4gHrCliHM6yD6mow4ZfPXqRtCahScIpxb3/tR75lsY1gVq
W6s3buoy946qU9ntaBpljgiu7F7avNhwh89n9VBn1vw5MoWM+93Jfk7toA7S2rzIDwuzZbWs1LEA
Qs5dbWokRas1dDn/93uMTYu8ujVXZ9CPQrt1nFtidyKIVKZKMrg6ADdl1lY3C76TAyWpTw05FBNy
+2wJaIccZW0uhmpZkKcim93ssODS+ko26PgY7tniEZiiy6OjOAPeujAzs0vEg3qikIfSmRT25I5x
Jewb39jdR4IqL+vclBdWT1ETecNq36uwR8q6ZdsyXRSCoiAC7ZPrTRsyPCdVZTahBrfla7XPa3MZ
qtKQp4mIZmreYtsTWe95fo3bDF2PHleHSbTG0nlL9rEsnoIaCU6yDqRG3zluuXXRYGlPnwxl+sRL
2F0/3xQ7Xdn9lFdhlRhhZY8IlpzqW95iz3iQBQJ2ylxuskn383voZtKI5sXwrtYqsGE45FQ1Y10Z
D1tRT1xSQFVchNujdzYrWgKzTDLXAZaEdXuL2Zt3YvQy3Y+1PJvJwECtDa998wkKvaYCCU6hkTtP
ONIUX+t8dc/E2MCKHLpyrtJz2iULTg15ROjdOWrJXnUiMZS8Vr1lUuU0XerZ7XSJZfV+V7q8h2It
b+cCxDo0yKTKOA6Stc22gql55c5H2yIs56nua/dngTQSTH1Q5BOElSEJYRn8gsmUUhZNVhuOSevl
XnsfzOUeyrjuPITC0eyvbfhpOMCPknN1kF+VbvrrcWDf3fm9IZqjLg34aZHZLkc3C1LT0VnC2Oqp
6rsnLPJeq1B8N5bMfNW1z560hue1I3yWHKL7VvCjzPpBm/mxCYBugqza7hbKvaeeShvAStxkfXMU
QWCQ4ZN/mSXXHvrYQTWf1KzERwwP4dQ/jrb1o7Gqa3sx/VhWTdpN64ddGCUkkfmUZ/sjwEGILrP+
GM4paDAgXg00bJES3f0YdBC0m3cxuk+ladxpUmqvuzwrmKE5FDNFd9es05l4eqVDFtlo7R+i696R
pJlJ4Jfi0PQ96QerNUdFI74NnrS/10SUc9CFwBhj/rHaMkX2eW2EPTOZkMFJ7a+xWPIS9/5pYEqE
1gMDcDJE6KEja0LyhPjn2PTls4kbKoMXik5W+w8NOBBZyn4squ7LONEQiWmPNq9faMfJys5LOZG0
3dPmHM3K7ETJaqq1eAnbfh/Stt8WPoLvjW7+IncH6sM+XnM/32bbyB3nbHMU7usdpqJ4Y3mPTHFu
Oqs96dYjIphBRy04tyxaCuCfJNvlsR/M6aQNhZbArg6+uV4ZU3vrUMJnsvKi3VN44e3Ei9fFtfaM
5qbtK5PCoLszVU1Z4p0jU5z9IMdyIbuuDE92tfJJ1v6OemsiZ1pFhWh12iyBl5rz/BJu/v1ohR1c
vfy6o5EyOZ9AAIi+eRlm8RPwyrnmYAsutaLLZUqDObMc9lvLW28pteyo8/1jMFoMzkBbKy/7kbeu
wKt8/wClfrfw1Uh1LU9daZTXU5ffq7VDVWvfqnlzH50a6MEUUHB6tFmXLav5NGGqciQxQeH4x0jK
XwInou3pr2xy/k5QHN7Cwjj0PR+Q2z+ibr0k2UnH2Y7rvjX4F2td346WWE9eUT12qFkSesiMxTeU
150hJid1zu8ce1lUYeqTkE83sglVIQaZb7Or9z7Byz6L7HqdTzC37iyjetqbmrmR6re7UKrtc3KD
Ez7OXxB1fS275bJBfnjhyO2OYcIQYYL8aFG8mzu23ZuqyouGKAint8SxArO6LiyXDKRG4N8y7Qvr
TO13YrX7o/b7i7JrVMQ1xHLi9I5ru5meeEyPJSDb49xPH/3R+hhqil8kaDqSfe9HrdGYR2+ySEMc
7ZvW1stdwAgtWnr5PHrNo6iy9yXA+CPkBqfaYC5gZj9qpjAyNG+8hsI0K8uZ77XkGlrChykY28uu
cFuqkZrEM4w2lynV57BuZCfiLd/M9cAA5G4ugq9ONlx1lvhK+gNWzGhcz3XREtdhrqOgdd4nA2JS
Xu63gY92fbOm69yT89ewUBL9enkaavfSnIcgIqhsDu9IQNS0kZVnZ2k5uIVxnIiHFkcG+0xGWwFv
7JvT2kP9fQwtfbEXMrwuYXo9TV1nRkNf2A9jETjP3l7t16rNbbyozVcCRmRaiBoSKsY9Sb4ZVRHr
adNHjYXBKzHUZsRUzE/9cvQPC+TUxykr9kunzxq252ocwLBFpDoz+1wa5hnTVFFItlNcVD03jVqH
pyqzmsOINwLcuuLK11qecnw7D35VtdHcl49ZVV52snsOmv0BP/7nnDI/GpbBv1IE1JKhhuqagtR2
cQmcvZv27BRosq2SoixVJAhYgKZXaK44/9mS8xAzZmqjFk/Hq4Ei5Rg0RJ2axRUb14tkyJ6FffQ6
mnt1klPZHJs53+lcqj1Rvd+kVolZbDPf+A7DiUaWd0tlvmyDdzSnvk9cpmdXKMSHHwaI3zFf1h0k
udFJMLrXZTsJ0sTXUxsuJ+2vl1PTZE95v2zXOQbRY+JL55R7NJCZI6c33DXN47BXt9DJjlXRyBun
1nMKDiuvSzV773ilfXODXUS4luNvEMwvO07Xz2A/ZlIMvTzoYLxcqxW3l2J6Hv2mjYvRviS3MupL
wlkCp2lf7dJfo3XpPnMj/+ynNtEkvR8asc5JWOufkk3SSTC1yKi75lC6nLQ7TSPdpMN4g46Unypt
xVZapvxQ5+4Yae2TvWCO3ysc+310EvVoXQjOkVPp1t9pcLjgDQJ8hwaH/uJtDbJYWNtL3gw00Pny
4rm99w4PwDmw9vjwwZS3cajkDcTUzx0zpe9a7BfF6n/NyvZ14QvFpojPPAz2xbr1J1d6p1VmNyrb
f9imKuJm0E2QEGxLTKi9LvkJBKyJpyUEO2JK7uI6J7vDsJJ9Krq2yxPgtOxy4Zj64pjLWzWLOQ2G
4IufVe90Jz+dfbmT55SOwZ5vqQu3WDmCgc7ixFhSZElbMLDhZz4F3kzDQ2D8zTjuH67LAbRUg38/
+PJAMtWNcoKZaYLl2h91RcYpLEBnzQ55MJNe0Q0kqTHHLNuoWfwpcUfa23L1Zg4W2aGuaWb/Thcz
bzOgW8DyTVzDZg1SUgAuGMD4aV6E3VsddN5NyFv+Lsxs+rAM8Wbuk55CDAy2gF1dV9MdgfKGAcIo
sjIBzAtvqbha54g9SIZvrQsunvaaryDOZDZ+WVFVPhRVdSD4VF+qvO1FtAf+/oL58lZFmpDxmabY
8MolXuse23XDqVV3pxgq5HzHYm+yIHK7bq4e1T6sIl2scakOdFK6eGwMW9SxmMFnNqGCy5Gj46dk
Zn9jLrr6YXtzvkQIv8r1RchamZwIfnsMBme6lOOuySiy9CrkDb+dX9wV+KmIS9yOzEPDaAv+k5yd
C4Zm8FlrSWxsXooYm+KvW9PcSAwxGxybuEhRIYe9vZEyYdYQULqD3crgoDFLcyKUj/2tEYibJmuN
byVr7d6CrgqdeUpGe1OHUGdMmkkDxrP7Ekw4O1i58Z3j5rbdnbT2Z5FMQY7GuhjWRHVF3GZZ5TJA
CGVaqdn+LmxdJGwdN1m7oXvDQ4dLYNF3Q1ahz+5yLAx39LO90/TU36ww3HBtlAsCjGQUBuOln4Vn
7kZ1jZQdFirNptNpagonP8gqq30Z9WqHUBO1kyMVm9s2Y+HL/bAwFc0Pvauyt36X8pMsN1dBfxSr
BQTSeeni1XHgZn9nvPxHtIX/lYzwC4HhT8kN/wdpC7AG/oS2sP8YPz/K7TfaAv/m77QFYUJbOEth
IIiizYAb+d+0Bdf9G56PApI2xCyiR87SpX/QFlzrb0gCkDyjKyfMAufL/0dcgNGAVJnS6mwmgQ9P
4P4nxIUzSeZ/SDRna3jzrLskTBTbR6xkfyMJ7wVmsdtSmKm/d+XRGDLjnUFe8xeRer9Rpv94zFlK
ioesQwY8d/yvPKE2VJa1A+6lEne70waKlXot7SFMdP26Oe53bWscVkabQ2pqt3sPwcdxlZb88NZ6
vmEWCIF9bksmIUKy6epZAalmf0Ul/pXO9MfHhDXP50BXD//wd/uAkoyPyZatnQrHnS5W8vmmqNnD
/GqZ1x95UWc3ZQC+M0M2+QvW3B96qN9exNn9hYxTGJ4COvNv31Bl6XILpJ1S2NWPup7m1xm9Vlo6
gIH74nOvdnP20WQ5DWBhzkSGFtOru9BTNd6YWrXa/oLb9W+WhoCDyVLjQ+Ge8hvTFXUq0Zzw3NNt
tHGTWg1TItZqmm//tFv+QaX5Z+rMv3sMxLE/gghBt37nMQ+TNTfuNK9pVzQjQzBG8EKA9v9/PIX9
gmAJeiKBrr9+vZ3XMxQOhjUt6z2MaySDh4CS9s8f8isF74/l42HZjfiMJQQt+zcKXjZIHYSy3PDX
zpwbXGY3Mv/a7tFGc0awcEbAK4Y+6Z8/9Fe+Iw/lBIF2dPashzoLRffX38x2pqydVWbTceqvvezK
+z2wAS7DNv9qdy0W9ptsDlPj9BRgnfjy50//l7d3fjonCCZ31EWos359+r5zURGOa6censMi7Px7
L1PL458/hOOQH/PL7oDTfabnwjU8c0t/jy7Pe+oB3BurdOiMLdGi0DeVl2MitTs10wtq7/cs3Oir
QHNvRu3kF7vduJwxe53Uy/QjtNf5a29u4BiDCUIcncUqX/OF5rTOhL4qpK4vgTMrpApSkQzDb+RT
JcNSCTZSwSzUDFG2L957NigNuUKakB+aSVDOVapMlfCYyQDqKUaeZGq9LONWpuPs2FfTKOqH84g1
rorRe5ey2y+qKvSR4tTVT39wjWeGwNtBLVolG695iyWHcloNnsIrx29v6rHyYgdLxoMg7I02uf4B
RtX/wKGRfmKlzAUx2lJtZl0KhTm7bdZuYtq2Vv6Vqevw0hkgPUazcvbvO+47lxhJ9pcFcMbLxP5n
wmFgaA2n2yujnG+qiYK+t94Xr9LQA9tX5SOM6mhV+DswiK+rpuwwKpthpyFqAZDbmCD1OREW+TT1
SQDGcQjrTb1ieLyd0ewwMfbavTVpAxhFT2r/yK3NgCUxTWeLdkwt494tdxwNlu4RKzL1Njk1ypqh
7CM49UIkpbceA2/Jo6ZDLFdv/XCin2MoMBNn77uGvBg7gVkCjm1V7JXrW9GNKvWc0SXXe82PPYd4
xC1tnUajw4e08rCt1YE6Le7SozybA8bIWxgVQKSp8syOEVo2XsBSJyzFCZPOM+Z7wtlCpkGzl85m
p46dK83EhsKTqexpW4zHfJm302CajKL8jf62O+zl1F4vxOa5irY7MxumsFnvHkdD2Ywj5XKNGK+M
C7TgoBTiOG8SqWoFidAYuumrv8xHx8usGNeOdOyzqGnhWkDzjhddvta0m5M0r5bSpjVndpi74p7p
3WPlVXu652UPepeH9x604FNnuPap7eqropO3VluJFO6yOuJG8RUv767qvs1OfT0Zy5c2p5/Jt/ky
M9s30TvqFOR8ebVHFoTVCJXYQGURLKYtFvCQS9gZuOzko1jScjzbF6wTRCvGkWLvo25eq6hz7acO
WcPRGCvzGC5hnkgXWZRXGFG2zQ/BJrLIxVSYcFTnzgyq23LXdjKabpOi86qiXgIL48ReTbduBqI8
WeEJQYmTLK29P07Gap+KQWX32Sg/yVXAvW9b1I1dFCptZb4S874Y0ZlgkqjWT8um2W4YatURUCAl
cz+p49Q5V9ugj4O7vk+m2RHc0L7h2pzDcxR31d4+GAAXLyE44L1N5OO7glZ3oq+4A/gK79tGbGSy
DC2pLyOpLaP6LrBR2xyfjy36ey9fL1pZfs+WPYvIahwT2sspUYYYY5Cql852rzux1leZ5EsLra+q
7BW+ANsH/c2WGG1A09wfrclSjMkgHQVQTuz5aYa/RhOGIaIiCDQxXLf5lovtgkHJVT70JnOu7s2C
CvNqgCoaATAN7dmeYB50xJ1zv51W45tROFlctyHWYE7lbHcb9V/U682JWVVVtJksrRmrpsPqTZ/Z
xpS98YoLHRZfYRLcdd34GpTQcjw8gIhfmNir5/NwEydbgKSFiHcxzIcQMvjhhbQy6IOekbrr9mAh
ybaGXRw6w65jRWoG26m+X80uiO3KERwNkCaKkLN88i+mcb7UQ/VZVfDU/MW5FPmyu1GzfajBIInA
BZvqecVdv8A9yMdITtv7Evq3C81nOuiwTMxRZKnrtO6nh60ynwNP8NIsXtqpesPV6K8Y+dRv/3Jt
nUN4qXzPXucWl/Svt2ONezUTab9PQ8PYN2Smum8PNlAum0JkIXims9YEMBZiHG5h+sLJIIvPW06h
p7DT7sFVmVl19pAd1nkuHgNwf5dz09u3uG667lMzAfnICDkSByicbarVrJ8XHLB+5i7TidgyDANx
YT2g+hymZfu6lWHxaZS7mccTKe7UWm2eNYd8Eef0ybn5wDDQWNK19cS3lnDb+5JA6jzSjWGtye4H
zU+/NuTHwnwHoUwXzDy42vshMc2qo9vPfXxhVbk2nyw/+242zPHeFDl4jY0PgDhsYCr3Xbd0uJSj
4mayYi4VOi0y+y7LSWmBgUMBGBIEeE8mwD7yFq5W8Ah6u5NvMdmqP61Iuz4KQ9OcY8y/f+ilXnPu
IlHuD4XpZEtqDsw+kw5ReZCErh588AINDyenQpuiqTmbPWL6233LGn/AZVEZtpHoseVgc7O5uQvc
Ck9IpmXiBc1aDVHUnuU9LbPDRSPUxJdpBGsQ5bUdXhuymBDV2CtAO8a3FmOpzCSvYph1QCJyaKpH
x+v8JoFq52LCZ/uwdWnHwEAas2DMillHc1PaFVHMhjfCzpltZ50vHdPXYTo62lvjxiyZ1fR9i22F
biv5ihrMxhp1UaFMMO08WzrY+ABEWd6AoiBPbbar0MeT7jCKOTuSagbJQdYWCFFdZBMZKW7GnC1b
rPrNG7zqu5lvdohbQM6R5flZ/l34rSpgruUDFDq1dTj4GqL8gYSH4x53QeZwPZOhKKjrlrqhwGr+
PA80IU+bum+40SFWR3MFjerIf+or4xrbuyobvBbTxebquPV2o5HXvhiDbI0at52syzpQbVvGrbmO
GdZ1VScTNa0bgd25XZ4qZav9Sxgo0rRDmtVXY2IeAnUIRVcKI969rLzBHZO1tpyViTc+dTF4jeuk
c7MuL2NrckR3frY+aUXsaFJwO/TRIDR59j5r4WFA/11jEJo3uErJYp7jXkh4cvs2WWk/7nYe22Zu
rlCyvJEDHlGtBagR5D0rTI5PXlfOb4VlGQ8eJLs3fmS+xER+y28LfdzHsNXAitsg7ln2oHLKKMVy
3Gx/7RIzr9Td5gytHS07KHBsLSORIj2xLO/5gEMaxKBwlJHSPog4B2kJ9DTDNOZlQI8rF73yuuSk
v02l4LAzsgWi2OQUukgbYY0Wa1aJxzL3Rw9YGcJxVCr0dgeOdN+D1phXrwawPJPccsQlbO92dR1A
Bv4wJjVlyYqdHDUbtPKNfTQZX/AH4otAmLeqtLYGFUQdFCymzHmHyaMlZnnnW/hLrrlhQ7ej6r5u
pd873G866+JBz8UeNUE4zZHh5NnNGJobWI+eXdgs+RR81U5LxAz7ZRrAkaW663KpxwjXFCkuprkB
ZXazBUnAKJ3wbTf9qr6CNoS3N3Qzlxt/9wpGgPjq2pDNzfVEoRJ8CEahL/i72vDfLVLnubcJjjxw
VIgvzVbBoVJY/ssLkJKdQ2yZm8ie4fMzZtv87zVZWelqjIT3EsBt3OrNzF73sLa9y5DVUaYwxF3N
pQ8j+nJ1K5jZ+5ov9BHlymG0sQ71sbXGkFygfQQLwA1lu1u1PYGobDJ7GPyZfDfs/HBcUy17BnjG
35t4G+vRhIJh7Dsa95L8irVx7ajv6SiT2RrMIJrC0n1yhMqLdAPbuIc27Aa3ymnN5UIip7xlAugG
MVYhpRlhgIrgw2ypRyEQnPnNPUOP51CU7nOtHaOMVTcEZVIEK6RT4Q/6LqRm+rTtpid90yvG7+Y2
7w9WowCUWWvqtVPCuXPdDDEqTjv5pxLKPW0CuUsEiU1WsMA0A5WtMs6WnyMtH5CzyLKoHcPuC0xv
P2cvnsMkVrqwEWxHmxUs/0J/Fl1vNPBxDFckfm9PSei1ORQRYw0f2253nHhcFiOPHOaofTR51nC7
wEQ3Yk9MZhUXg+2e/FWG61FishHEayvUHI/DNr4ba7HbsT9Xw0APUPcvm13ORaqsui5RtfF4LCvR
NFMcLUJc4B6UfbOH1f1h2h7CVMcx1P0cdMaPUBhLTQ8IrzSBDqkvgi7n0mx7R3w1oQfN6QCP47Xh
0JdRYQ6qS9F5wKueW8ejFNPN8jkUulQHbwsGBtjwhzHO9MNdR6NdyhfV9vzxri2qxnrLOLO0g/33
BcibfKlpGMCo2GHFKRC9uvOzoHyUc+ZYsQ1XEx5TawLb9HKx4BhaC4VETumyn6Sr6g8nn9ZDrs2S
1Z4HXEREgEDF9sviBegkp6zyZD2nnBddzX5wrOaEUS+yCol1Rk84XwCmsfdMkSIGLHs6bIV+tkuD
CTl2nN0jNLHzIjr3MYirn2E36sfZW5w1qYKmuddzqKkvuEiJjkcBjKTIo2VKyrKuPwtFNl3cIWBf
knEapy8SZcadU1Uur93vICkHbaHKqAz12dOWAJ8He5T+FMn1DHOHcC3oX/IMVbFci+2zV8SW8Lvt
8nVWM33M6s/c4IahXDTOStXDBYnTQ/HsNTU8N3za3o3G8tYorwx11fhLLa60GQy3kpnF47i26INt
O4MVjPfEUsT14tbZoVGQ9eJ5rbshRiQVPHE1wHaSAd5EsUFGd3goPT3DpzWWKfJNn41g2X31sa4a
imaLWCJ4pSkqpyQL1n1/mTLHbk+inPJLX1vZO6HVFRkaXD5rXHAZbilDS4gvlQA+XZZq9l6DYHED
zdtpSQsOKrVFJH9rJhGrP06H2bKzNzG73MoNuOQDnvEySH0KhiUCjpi7xB5mxTqmaLtwVDgYadlt
wzsMzjI8bPguhDe9nnYD5gleJBGoz5lmlPn2zYTxlUjQL60lR/xk1geHP7ggMs11iJgFNIaHmdET
lLr4QTgfl54mYz6MuqIADfWo32AEGyP0znBy6x/QuCsgXAmZNCJ4Csp6Dl5y56KdWSL4n+M/wAxg
iP9F0Pcvo+Cz44/veraJRNBG1fdr6Y64eUXbmcNWdEX7bLsYIkalKLHK9NG1HbrBtZ570VjXFfIx
dEHzmC5NvwyQzRXbpQ6n4DRgI3QiEZo0RwH2BBseHNlJZWk436syWJM/xmT/EQDzp9DKLyDM/wrV
/B8EYLCT+6eJ4VmX+oty9HkZZfPj32hH//h3f4dhPO9vuFHgtITRJOGE9nmc/Xf1qLD/5gqTuSI2
ZaYt/jC8/G8Yxv6bj4sKQMtZ3RwAXvwPDCP+xsCT844BKNiO/x/JR3/Vjp5nuISOknNwdlrA0+P3
CDBFKEmLMj5M7Z59qV2UcgV4TbxpLS40uch/YcL/r1NbJOmEhGCOTQng/O6NbXtT2IaNCNJGDi6y
oDnbk/9i7zyWI0fSdPsus0cZtNgCCMUIykzKjRszk4RWDod8+jlgzdgtMT1lvbuLWXQtujKLDATg
cP/E+X0tEeY/uRp/0235YFvDFsWWNhH42b88RXSNGg1HaFcC4qmOeQeI8YCd692oJPOMazIpAXsB
LwlQ3AqkrquyCFCq10yQJv/DPfE/GA3bz/qzhmxQ2OOybYMOuNR/8TOI3HBUZxu0S3ViZ35nJN/d
3K/P1bJWxT/8rL+vHtDYWDTAENC2M/864GGW3tANCyNNqZLQMK07/U45mTqpMaieDSXTc52u2Z1m
jv0/2Cl/N5LApHHH4iZCX8B0/Mslz9ldYE6MwY6X8XQpPTu9V4Yrr12aSjbJPx31G0V/vhrF2N9C
ZWgOJbHJ7z1ZoIqUNOkXkpf/NOX8f5BC+LVIdzBJ0jK21v6f7wSjrfOR3VuwcxpO3D6Tp461xahx
f4EORktNj2ZrDvaWJF2gUWE5qFWrz1bbUSa1QZD8wxf0tyeOq0ShxuY6waj524gRBLtkchRfUEOV
hiZS0blTlOUSc2iq6LI2lG//SQ/621O3/Uye9Y2KxLPwV+SzQnd0zVXjZ86dupQl7XC3LpPf3wL/
8s31t1uPUc0QJ1jqdI/9x19fXFXQ9D5qHwJv2krrhqauSu9bnbYt0za06ufMmTs4jWbttcSCqr77
B44KJvVfHjQWlWDD5VGrB05OPOzPX3WucVyVwuj37QymMQj7ArAfWg32cyR5Yb+Ppq+/zavpvHXG
mD2ioxvyEixB19GPa5v3erEo57A/KBErKocQuw7GdJ8yzwJ0VdZz5BN4C8ANoReZt7XplrdT3nHQ
Zd7t8r1MKr17XHzl3ptMuvCQFhLzExrdrG4BSw/sUTh9JI+5nGeyrPPc6d3O56zlPOrjIkm8eqqU
61FLtygsprRfxF43sme0JTu0qAG9RfTOq9ROGwqkZZfqdLadEvEIiizjElMN2XWuYxMLwfefDg3R
HoHQ13Redey/ws+dXbZPDGnPLt4y8/2ECF5d8KP6PTetN7XF+ZbNg1ffqa94daMXk0H+ziDz3hrm
SGCorQ37U+h86G+jHB11XPW+7O/Szlg/4VmYTUzAOv2J5UWQz6Iuo+/6r8i4P2UIYSMpOM7rGNIU
YBZlvk22x2TTmgDgG/Jyz7ZlHbR5z0Ii1r3cEu4F2ybFqlGlFIpnPX+dVm2248bWqbeDHrCSeDFG
IrKmb2r+2c1QJcOJpCDF+o7FMKw6KwvOemZJdcZJIOFbasEi9/lqejJaNb23t6xlVx0wEm3t2Dqm
tq8gdyzXypvsa5KhZhm2VFKR/OjcDZEUbXksgdJ6OHRbq7vliJZyMOsICYoxTcVp4Ww0R6Jxx0/Z
UIt46FkW3Su9cprZO8iuTJ8k8o31aloCz89Z3Sm9Sx290XcW1WHngR4apxGVjqn+Yw1koJUwC5v6
29Jmwjg7lN6D6wZYXeYd+HrQDnPujOmZM+k8HxJHleNB16fep3nH0GfmrGCnBfV5nRILRifjipel
35GDoN6D8z/arJKVmqKOgVtNqGxK1pRqOaXsGwfKaDgUtvjpoR4VV0VJlCteRzTkGGa/rYeKmoIT
z/1IBxjuM9VxsS60F8C05jnB9lalh9UpXRXKvjTEmZZ2FUS54dDZBa6UfTe8wb6ulqWZ4gEqVBF3
jpUAocgCd19WvpsfRDf7Ruy7pSp2euNuFcNgLsrYYD77TYMCQSe8TklIVpPGZ7EDZLeFvKuKmd5U
vmdW7y6HoCtAL64kl/VbaaQN6j+NyXPvrj5PqK6WD8qPy3vBCRaKENNYzRduV1ddlrSujbNiSnDD
8ROfmzMxXasDC0Y/vmWEZA3STqRpf8x1MvWRk8/COa5GwxBffJLiFZO5AMPn4n4cgnnFbLUrWjfh
YreUBpKkmfXdak36fGggbMzbOjZdpiIfxSFJLGuNdcAPgsR4MptHWZTunsJrztnOq1MrzgfVbtF9
AgdhjelBZjbNR46Cg6MZuxJi/hLVRWEePOLVFlUjP/OoJE1wWnWHXFhYZrr/gn+X3ZTmwOmReDIc
pTL1kUEzdxVN3C2d8asUWHpTRgCN1xcB62ZN5RtSo2XRGfa79eBYSvvUkF+q0JXLMt2Q+SPRhv+U
TDcJFqzDPDZrvJQF+4MXJ/E6/bh2QnDsrhLHzaNVJZwIiYhXfh7xpSH8mg6ZSIoe2nvPpO1biojj
zGhTY/RCeIvmEE0ZNgKIJTt78o3V6XfUZbeFTBTUOUp8UMLaKayH84JkgNRtGPlyQblTtHemqflO
G086F3O1WvQJpY1EMSejzKIWIwKlSrQcvvp55bvx6zEYLrA0/PmgAe+mlFtwSmWOUVk+12NpLnHF
gFSQNcnkHcrF0rDN7QDetki0dk9g2voVFGyPI7bKbr83MvrYDCqxRhTcoJORV+MV7ViGDeRVlHfB
hIZVascVpdo6rV6VNvApOC9jD5gsN4zmTe3iMOHqMbWAlhgN9MHUEB9Jn6xRYDdWerFaTX0kulG3
D6ulJi/SksK7l27QousBoB0ubt+51y38YDssbQE8WfKPb37LrJ5DBeOFggUw1U/NodAbiT7pbgOv
dfxzJgLpX+sZmo62NzlCwzwcxlK151liRO+xncbzVLRdEXJ2dvBBxsX6WRExdEIYGMAiMlY/FRal
QOvI/dY7jlOLvL4EDOEO4ZjzEQuRB6d61QuKJxRzLw37jYBXV5PpcU5CY7n1vLbVz4yOcLJnpZWy
uXR2pZU3DX3XgqGVNI3iKSjH1Ye/RDwWNAEYjjW2W9ZJFE5K58XRVtYUBHEqAVSuyMOpCWmgsqXX
RwKxtONqJrnnx06nBuOFN4Ua4y084p4bKdsVcIReqvlKTlk6vBCCAxRAu4xqa9bOpn8o4LKcKteG
uVlNnVp+Ll7v0XkAY4oc12rotbbXNVMeyqHWq6vZaLPhts1LXcQTt+2zbHnvIWFbdXXCdyjNSJvz
6RsR4WR5VNRN5uuxIEx3V5tZf4dgT8lx6gyLHHylOdeaFOUSs1UoNfp0kCa+YRAmnxXCf3eRjRso
Qs7gFvbr2CJ2IF4n/U9hTp3Y0X9N+xdJSm6OZqbOTHc4Hv2d8GjavA4QRp4z5u/kxxL6M8oRswQc
5E+XjraV8sg/o6E7DjkhPcn2Pjx0toaZ+6AQ8Vcy5FJ4e70wkFaDovZvF4m9yZzDNmH5agPEvKVT
Zn5Lkrd8SVtBzdMxetYUQTu0hXWRFPBM2ROZIdO8hRYC/DWnsEE7GqLFa4OfMO7Gx7kYqQP1WuDf
8eSbPzw9T88dQz/QzmZ3+WUSbL2n6VS4oSYsmmBdmq+cCdfuJheu154TIvHlB1TN5EEF7krNbCiT
9jINeM+hTn5Dhuaaaj8WM2XPB0GpZBfCJzdep1oh4LtZpeS33kl1YkT+vERKs/vmbEjwiWHGiHeN
bmIJ96i0CEuHrZ5W95k+Uj8enbyP7DHtn8ZuESRBSt+HGWNBVg47SPyQFmjcdydn4d2+o1jhNCEB
GMgD1JMooWudhFTjBIJeoJfoLaVCr9D8eGSpwzJMN4PP9EZlR7UPF+RY5LZex8nmIoa6WYEYYIFP
n4gF8O2WczZ91wZLErjI0+LT8BOoRt1SNb+m0V9fcvBNOLy88pqQuxYuD98Qv1BCsevRzTz53jQk
jsJWmcbLSqCwjjygOz84qtF8TFZ2ZwAsqsmT94ioqj2MNZ2s2O1IsNM8R+L6VdjSaV91vTOHE3vH
wFh2UowJG9V8TkwoOL2dOyf4hsFEt8kD+nfMSidt3tkaNTd1Hlj8mdFK8ULt0gq+jWnhpmdrYBij
ipwl0M2YkrYQh9Ufhc2CVpoO/R06whmWT1In+odjtn65TypPcKlVqZsIzWtxSZks+6atBa2wbBqG
Ry2jQnATsF3F/zblsO8qau37dJkrPZbaUjyiwM5WzKjzGZNksUs/cti/0plEwkh3HoW8jriBGm5z
MrUmQmc1sKq6E1BpC9yeB+vDnpH2Wyk+dOL4JYyDPrgsXMAg1Jmow7xDx5MWrouojotT5MUBJknB
8gvJ5mUsM8ejmGpbb4nstVdeNrba1TNMCbDUHEPoUWfjmwf/kpaVE0y4yP02QcBYeuIVVTLzNrEA
EZOULT2p9p67MD6zbnJvYByXNf9KOgpTUdLA3dgHvmbe14oM2mGhPkBXwVpGGTlMGiHIRguL3KfJ
iO+41Tvvp859QpWu5Sk/ZJ0iQA/4ZuYFRXAfj5u32S8na4KLLbwAVJV0LJyRZgVxnLfMT4n7tvfu
vWwt2uMSKJ8WrmeoZyqFmb9XAYV9+jKZxKytuJsaPJCVKkZjfKimtosQhCEUr2amg3s0lVy31rYi
lq80zX5F7bPso+A5vgGj5X06Zs4nMLp2ySJydgbENJIIO7/IuD9WcguXwW+Leb/Sfcbaofz0SXSC
paa3spkfm3RBdrDs2XxWGOhYKkobpp2O61/GmQHI+5h7RWVcYfMw/8idaAxfYxiV3glU2My1L+ze
JM2q97TTCZAV42608RHDWa2wkuA/Lax1eqfCmblX1PEy3bJZVzwtRQKx5wNoOS3bm900obdzJtbD
xCjSZ1SQ1N9ps8P5tWzIGAK4yBgwJpo+ebdyg+PlwMRQ76AY5vg65gXd03oa1x/1nI9BzF1awFNY
chT5rjdXHzLdmlqHRemIf5ash/6IDE+9DCw9VTO99Ofy5DpSd44UMKijpV/VtPKrplY7VmrfsjS5
I52DKWHwvCrG/5r9/m8J2v9Spv6TmP2/yt7/HwrauAn/S6NAbmL2+x/Bifz532VsGxmb1D+0aUN3
wdVunYHfZWzb+g05y+G2ozpNecAhbPTfMrbx2wafJ3gPsNyBCG/+Pxnb/40UDPMANjGMrLcT/Dtt
guBrbMEfRFbd/TpjbkN2kMTpLfxF5pNurxYwwfmOJmVGHrRNY6JR465dUy8iPsyGobMI/meeerSo
dB3Myn1DFI/zrLhOtcLFjHuqKO4BoXq2FveqT5OzR0u/kMZRUQNt2u44TRlNG2u297MtQpnU1VPB
5uEMJ43CH4ixikXIktKNjSAr3zjeKsKn/d4r13vhtiI2a8u8ol4Ahil5h8tP4F/ieQLy3qrCSELe
/CMRTRvahBl4Z5s4y2n1rfPHY5YjGq5D/6QtWRLZLVph5+TmXSqNHutzfVDKOSTUFa4zu/Yf3Lwa
7qd8zSOe+HIHkMI4zpKHn6TPrhdaczs033rRPG6ARwuq3b0JTIxzY44HN8xjuL05Q0qMJ5gXzT4X
7A9qTguPvd7eJqJlIa+Km3awFJ3bpOU4bZU/+lHfI9Llp9EbIMPxmooM3txRpWWnKV9eYW45kWGR
512r+TKaGMIDcl1uFIxjySZ1oM+Xs5okw1myaLTCf+yZRTGheJGqyx9h6stjBfzh3uwHdxcwOIpC
FaGYRaM9+tqMyxjKGSuZFjAn+cCLOcif1Oo9t1r/YZnDCFIlMEEAO3bctRQWafSCmzg4E0SyCqvY
QIESG9yoKmlxbTyJsHaGb2ZWY6LVPYfkuZGP+A116GgU831P6S+aa6mQtfwx8EmRpjcLhwK36F/q
FpfWJaBhwNSRbnJxVd9GNuwJzvps73JGU6gFEcOesi6kUa2eCIoENz3aFaNx2jfCtdMPGw3vWGvl
4yi9B41i/oqwsN5VOWSVBrzylorkvcPOdDNCLyappRjNk+tIIV+twrvAIAYAZuL7J7V2h6L0UQfl
oViYWtRW7pXVkAjzifSwsBc3QgecNdX448XwI9efGpk/Sb9gdwim8EcKbjcUWcFLRE4ulJlJ3Jro
HwTFKm1faFN/9OZ0fBpJjV8BSF120OryPXOhHigBcnLxGenO4SWNc2xqMvGFEw3uJD6ykjsmE/Mj
Ppq1QxC3biwy5hGhfBoo0CiIGKzmMZlkumuJkD34DlHfRK9ID7ApNSLhJjTLiWGfg27ufmKRF9ej
AQZwzUDdjXk0ipNHHPG67N2Mh7R8XGEoRyxfUQk5MPUSdQ+rtH2pZ3+OSlsvH70RIEzaGNycRp5H
0P65USBI11ZSEUobHkbpd4zOSxCZvK66d8zlR2AX07VvN9UVeWTwSkae7bRWdRxSSkVQlQglfAX6
eGWs1153nTndElbC7B+HDNV2Ssz0Ci+jfmZjH9yVXzGKGs3yIDmgggQmx9V4lHvL1sqbSOZOeQ27
b73XdTa9maGoTXIOzx8NTRi3BTLQiBixRTaqdWB3IJyleBj7sXgsuOq0n736wfvKe1B5RDcq0B/g
3ID2i0gxe12ot8I4jEjm+OGZ+26n5pa66bXiGgMPoF2wdvuhxTYPOVvxNA3s3mOnlpXJ4ymt9wxQ
57P02tLaQzZokIHVujOWnGARuJ2jqRXc+rY/V6fenZGs6kYPdsbcp0/VwCeiGmqEo65rF7dcYMtY
guuf5ZlznfvddDcTy/vZWyApsnIeTitW14+8a8iG10pM+2WogxN4IZYZrSt+2INnRMqTABVmbYBC
s2GToM64ZMCsKt2vDrwZNBV3fKo5ksN95ewUJSsEWs9evdCqVntvtI3BrzmtbF4saZzlQF6UOrl5
0rt0vrfW2X1A2JdnMRnGBzPdydmuKfnSwUnnIzq1/V6aglTQV0DI5TkBi4EWx5Ie/LSsojzILUUk
m2k4oKwgU9PJ3dcgHU+OwxFSLm15bTqa/wLoo9xptZoYdFYnCdFph/OzlldNZJaVeO8ICZrb8WZ8
yyc0M9NM1LErjP6e+OhEQXosD4J1LiLgZZOX3ihezGl+xKvWdsNqDOzCJkLsbSH2BS9XEqhfGSl0
9ozsoXI+kG4H+DBCfyNUzOfsUk8QGvFWiuRBH1FoIS9OKDWaW1Qt356J3Y7Whe1qf038fGhDhGPK
FauqCWyBRYgCMuWMGQC646SKojZRJ7Lk1GypK1BiIFqcxuStTLiVa39pCpJ8mk08x/xKg/kpSdzC
y7VLVWHj5hN3XZVOoJFK0K0AL+r9POTo/C2C6FQYxgs4wOrHomX598RidK01mOYZrDP/fdK7RchA
h3Y/uE57So0hYQmgPX3sdKfd09gv77RkgIy7jtON002PHNoU8B6HKQWeoK3v2tU9GyMvVvk0HWYP
FbqpWPTKdmRCx0APQBQghdNp9Y5w2ckYVb529NNtXnXRWG8LPLIIOxAAkqX8vaXBafST5RPqOMhg
sbpHba7GR0dDQe77fj9b085o1KvQeHO3S5DGVbkXYz2fhokB8p7+naVsV9htu7MQfGNvSg+IjJRP
TD+NFN+frXqTILIRA7looqDKaY4zlxzvBOtDw4/aE+c9pKP7kowQULE1xDW/Kjrm8NJvWBV7HuJg
2DozrVl+jP1aPNSmyJ/UDH5mIFL0gozC5dHqWzxJuKu5YV0Xy6RT8LOzZ38eg4eFzjy8DIK1jTsF
EQzrDZie61dsHB5sJN1iYpOVOdbBneud4WkjqTfvtrLTfSX9iO6UHhdTBiwlxTZwtQe3kmjmnf2Q
cmpbdE0hOeevlTYbF4eqz5Fq5bEdjpYwY9/p9zYd8RPOdNziGUT1MpV7Ba/LJx5+gnH0qXVVnJIW
irqaKjQjRC3woQIobF9Hrp0jIY7U3lwKEo0NlcBFj9z5Vfed+l579LDVQqcQuwJYPEAiOKRL94EX
TSu9e5irb4M3HX3bfYVXuKNxcwNrBk6zm9CTXcAUOIch+DU3y4MkmbLrGKweMknSiEd8vE4yAclv
bwZ2WkMGWXTSx7ue1ycGAjoFCUheqAfVAcSxrHnnDqYXZ7bvnbOy2hf6MvCsBo/kPAnuecun3pMc
HF280G6059gE/MS2NKeDTzAYKPnBH91dzdb5Ct8lhpb82SUm/3L61o4UEGiRtN2NbZn71pk/Udce
B91BbTVBym5TcbokOWxgh4vrVAJqZttG9dgPjMN0JTksMzg4GXXC3hm0F10Z2cFOqDwNPQ07Bls3
ixOvwWKFdlJgmOqr84CbcW77YYKQJu4bE3ZBqCxdP6jJWcLBhmmZGc1t4vj1FUsv8dY2a8Jssc+d
JG5dpSzgPAaaN8Xm4hvNzujK76vWYBWIZvm2mDR/G3dgx5YmpBvAZJPTPQR69qnmgsiZObonSmFk
s0tqJBAVbdA+BuITc8CekwBph5zKcA0nG7r6yuGDdMw50HL/qNA3z85Ygd0tfK15niRQvmSuphMB
ddqB9rjCqhmsExKzPEhZo+bNhnjUBaLbWAbe7QDUNMr9orkCIZDGgUn2w8/gF7WdpVE0amz0bwVl
rElvPczFIwaaeWeAvbsmPjN+kGHtHkTtpC82r7O9qfT1TPsCfZNoRQXHRyc8Xc/Ld/C+XbszcXai
NgBQiHe5Rq3rjSgIgpDHhvWykQCv+qWwI2Rzh84U3DQUuHz8mIBnbrBUKG7detetHcUbooXGTYM0
s0O+z68oRxhAoIWI2o5ptGrSzWdIuMUFVTS/q9lYxUat1E0LJ2qnGPYTtg49SQ+tKTStUnthCfDf
hqJwzuA8kijw7OGMBAlTwrSQgpfineoLnL1q4x55jDFPOvQsR/2qEkAQrhiioTWe/LY+5Gm288zD
smbPDUMs/PVTUBGmZv5p6tmEWt/BHzMBwAzbjFNxNPPkWpgsvQUoyLwRBxzHEIn1u6rGD7bYTCs3
UiP07OmVDkS2lzl+dnG3GOsRG6wFdbMcKoRYHtMFsVOKfDzICeVG+Kt/4v2KgSUpAo4TiXR3qNjz
r2Nkqo5d4qisXRKs5c7FYjs6NA9fmjKjt1StiMF5Qw5qdu5khlfu2UQJddDwsFEb7fsoypzihe8m
v3Qov7uhV9Dr3LFhZquLaibdyts5eu/f8QKriEYPKk7JHsVMI/NYtRAMjrVcGEU0z+Y+ZUn8UOvA
HlFawYioqMv31ZrxZTENp+d8dMW7aI3ECGursa9Wp4GNRdwYVurcrjEjmpIbywFaSWKb39MATQnX
pUnvszEIdjU+VxkVas2AYZQooY5uHUvMSrgts3vnK91dw3xIgYjafVABfF2IOmhj/k4Aul65xNCM
8zl1447j8Q7ZE9xd71h+mFty43gbVkXC0q+PgjPdvmrH8ZQxXPMi8yw72q2Y8NSaXH2gb7lRDpDp
2M01FEhSl/u2GrJTi3z8wdD25Dy1lbizGFYQLv6AXVh2qbwanao8uFt31NhapMXWJ+0m9wVG1gEm
3xwyfgmEFl47YXJN+rsuyKeXsXEbQsvNStJz66xacuuvTgYJkGIrta5f/VaSx9ZNupVeMfoXFuJi
fO5ZGPaapByLnyX24qsxW431SASYsK2m2CuWaKEXbFNc+HXa9mlp+Yx+P24PpPFKiI5ebrNVdJlY
TFtXml/N3a3Ey+SG9gq9erhiYLn+yxP09kJdwRYztwpwhQvLpGGZaDfjVhGGm2Cj0sNXuqrm8trF
l/lA9/uwt3LxinRLf3UrHG/V42wrITPGK9+BcqeZvJZgArOtrszwBe073YP8M9vKzLqXrIda+M4r
rSnWfk2V9zWO5dnU+2w3bJXo3LRpRw/O1pTGEOep/upPi61KHXy1qoOtYF19da19Wk737lcDO6CL
jTpEKxuALZrSVtUuBKVtBjY6R2srchMGYTVrvvrdXCj1lprtR6EP5h0WXXKwCSBcB1s/fN6a4vlX
abymcsyNQJPc9Z0lDpbl3UzW19ERd0lGUAVt5qzKPl4g9/wePvs/XfM/Nq7CvxY2cWeSd/lnZXP7
G79Lm6b/G5oCLu0WENwytSTbfpc2TfM3y/FI6RmmzWwwR+ff/Le0af9mGg5Lg47mqJtfQ2H+a8IL
DBU4Dy5/a4twfwEs/o0JL/7XWNs/SJs8T0QXaYzpFj8IzRQR9Y+DrRCHxDQIoHtQsPPb0SrYZWmO
vUa+bPSDx6lzZDSCQl1Zh4YISsHWR0SFxdMYwxzKn12/c43dSKPsRtqZ2Aj5Q17H2VoZIspNtb4Y
tobfjhbZZ8RhRxO+NP83RMrZMZtI4QkHp7YUHdGBGns8yBIOM4JNfh6mqeED0cdGQIMyXWgFsmEr
WbNfXCIrSIxfncG3k4MFe8rTRVzI/PJjcaYLJFQOGjpH4ZLeeiE+TCRRMkZJC2226FKSX0AAqgoc
r3NrWtVt6qgXjSbzPPnXmsPMajQv6ozxNBYcdLYBL9rOTFA5wLmk7XwU4MRNhE/+XBYXRE6216B+
4hS1stEjpnI3EyD+4ZhPFIGcjehloisAFCUb3Aq58z33iN753invBrQZ8O/83HbBo17M9wvEPw7b
arca/E227fTP2i0DwmXwI30G1tA3aDv8Y9fRfeNY68PB5eXOX7EBAKZa1DK9ho3dC9zk/YKjTy60
NfZa14aKWTZzRo9RY/EzO4MICXzwyJirJ3j2e1UwSN0FvNYxXcJtp4h5PDUvH44bZXVqyS35xXeb
k2M22GkZV+k9/Yu9KssTDZ17u8giLu+LdJ9yGlmN9pr4FrT55kpfmdJiUdxQ7rUmJBeJORcBeopm
TcmL3wmGofQ9xM9E/5Z6D1m6PI4mLmGWHpIa8TUb2rhsMAJ55e1pzwcETYd9g1zorgXv2/ZKh/HN
icI8N0t+qhb7zhbBbtvI+na2awYwhptvTzLA1cuzx7iJHPkOH3Pgym0nUa1iUI4fZ950AdrVQ/ah
d7Jf8ye9LPfoKJCnPT61+Tgk7blH2EuC0npQ2htN2OumLdJD0f2U/nRLVjmEr4qk1tLg7CHtyt0s
nQcYnp8DfZl17p9sD5B2j/+2JaA8rdwZdntbt0AZm4IHpwrn3D3ZVeBhWVqncr7JOCczJYrZsOgS
BCBG8SCY41H0dXKZvPIu4Jz2mE6yY2dC5kCUR7cYj061si/U2Vjr2pUrsu5VdteDzummJ0AWroV8
0vhjpsZciEUMtxXUr7kkveRTmatGPQZdcAvX8mDSFly0JJb1oh9HW6fLX3Y9EyAYHYPIVMc9Jz0j
y85OJ6Jp6AhJyTRjW1THLj6ik9ZHIwNgINrY2GrGeubfTDZ10SS7Lpjdqbclr3qqQ7Ao7ryWjokq
Yt5+5LwE8SAdkIXOhDIcYqis6ckctePsOp8zOoJfMXadO8TUqpNOGALR6cZ0p+62QNK+QzWjrsUu
aYu8YHqYxG7GJf1WuMhuid/eZ8uEOS8gtOWTftS0FPBD+eFSZc0XEVHxDhXBlmABoJFoBad8xiKB
hQspyZSMt2EX1g9FNCzimFpc0VJGRsu2RmZ7gkmHejvDDxPlGft2wu9WTEUyG74k9twcbDE4e5f4
Fgm03HC/YbfGDGOAIMeutpCHUvDRfcpRBkUD4k0ZCkFIvDI7427ezVVys8zrtdWkF32Y6XAGcd2Z
WPwBolLLadU+mvRtyR9U4WSN11XCwjAYIQ/u58wkK03Dy/DV0SAyW6yMM0BozkDeym7NYDCkL0s5
nVHEb82+u3JrGQWpiKShn33ooQ1Gb23jarklX0/hHiX91SxaoH/6aonrUt+RXRvYd2INMTP+x8qR
k5WKj4QMFnIWv9bZaM+AND0N28oAdSLhB7LNl6TLnluLUm8hkr1JLIQEw0Xo+Zutz3GVpacKKayz
1296As7aTiLqLsRRaI1Z09UyNtxOdRfZg7Mvbey3Rd7rpfW5+s0eiAMayzzOx8W1brFDCHr5O9+Z
n70CxEsFFL9nHp43uCdLVzFkiT5qCCHwDWRRD9xOaN6V8oZ7FJjLthzNZAuB3Jsn6pOaCCI2Wz7B
8F9zD0CgzmIvu3P0edwvaw1Xpw8lyve2K9VW7XMW15RnrxCAmYuQXyBVUGNs5GmAwaNb882kp/vR
rIrbWSxv4ATIHqWMueyzu2m2osTGxG/Wh6x9qbp2/ukhAtvNN1+SgQwyuBv6dae0Ku5FxTyzwKgW
/4pW9syCiMxTbHAPlj1PTWNAjlg0vxQZmJd0Uu2zSdmjhtsggIwakxXcW2VO/kU1Pa8WRtZKgK2W
fJppCT+DMeBIIUbHuZtHclvhijL5Bvmqf5awcX8sNT8a0RB6UFznwGMYWMWAw65QPI2k2p1bAe3p
qZ2koYXltKDS9qkZPC5BNRpRVeFwMoMk7X8E0tO+WQPBkNgDJnqxmsUlOySk2ezSLgkyJLk8HaOs
DZhPVyCN7ohzFx+97ZGYJTQsL/1kIxmX/cBFGPWF1YWxRWN6aUq7+vAMc/rpWVJPb3CBXe2NYmCK
oweK6kBvFwBN4VHjOJDZL7u9JxvhH70uMey4XgqYiPxPyPPcL9YLsXk+LTskxpp0wulQe/G5Q6Dq
uF/eNFYNztmQZ6eCuAGnd6rg/rVBgyOqnbUwqC1KDsOiIKoTma5GbDL1iHuHi0ItP1oaSdfLmvuZ
e5hmhcVmsNguEaQfXdysvWrcuJI6MeWZPIiINdeG/NmrCbomDgNeh5LFNujD97aHvfhP9s6kSVIk
29L/pfe0AIqqwtbMsMGH8HncIBHh7syDMsOv788yX4tkudTLfNXrXqRIZWWE42aA6tV7z/kO4sBt
soLy2VplalthNmBseuTepUwh63Q6aqY0xC90U47nIYgK/2rMsindzk6pFbZip55+YNVPRp6yRlXb
3u/77qDHLotuGiSO6jVPEYzT4fB9op/YwcewG2Osqc3o9AQJyBXKMkenlKiXWSSsIhhpa1j+XfVq
Mg5F2yE13bjjCfDYh2Pd4dIfkVWF5E0M5W6pqB1xXtfUOMVg2TjRORs5Ww93FD08zlxZiLI2yrZO
PTZEtzKOt3e8P/a0n/D2fmE8UuXN5NtrfOTm9/glhO9Np9XpO2ihg7AuLD1KBJPBIJ5Q3VvoRpsW
9EnTVIq9duJHbao8IscrhqkR3CkcK/GJMGoKgaWKtDmYzpfJW1FKRn8ET9Cw8Zd5UDuLHvfZghnh
isimtbmIHGux9xIb00VPPqLF6LxeqlD5HcJXsS7Zi0dWzhSubC7tUa5u+xK0xXgVGbQxZxXTGYcF
8Jt1FuT9Rsd8y/sFsQ9ImbkfLxu6dtk2onJnMbH7lOTClv7vyQrsgbyMnEhiJr/zggbRyr13jspe
HJ7BQgwWbfSTu6Kay52g43I5zI1VbyZEDlcTL2a2s6OzKYRDhQe+06FbtlvHmelM7BKQtxEMy9DA
pU3CVk7Zy/9Dkm2zM9iV5z0xCq7eTknrgyxeBeyQLhDd+zIgNgV7ir+aCgPLwNbPolzv2Hwc4pS8
hRJnVGkS7Hh06nPBAGCR79PoNoyLtf7AEDT+wpct060ZBoUooYvkVRoMzSeBiKgPRgxBwI6qMRqY
Sphd57gPBosVcKgEzB1STvshl4K7lBRkBQxFIMWuFdRJK53jFxBFMdOoHrc3vZd612WT+4vWqF1S
BuJK2TVgYS/GPO4ui5GaL1RVVBWHsi7T9IDbjSQFt1zT/RjX8ZvUzyjUky3wkYH492GUP2SSDnf5
2AoBqKqgqqKlhuyUFCwc9WsP3mih3YJIdXKfoYAxkigyze5sFUMMYEtU6kE3nvgt6r5OmcDLnswl
gCa//Qp6WRiZtiYbLpI0UwGuCcoRx7fBT80dRJu57F+ZbDTIv5eJ9TbAr/C7bnzxJaNJfHg61v3O
MrN4dychs7D3tD/sWJphBXt5MrHq2Y5X7grlO1/x1EzeRuBWX/YoJXLK9bVGmd0EvaZIkKZCPJbX
+r7uPMiuwZp3v5l1E7qhp4Hbx4RhxNlW29wkoVy2JBtpfijcJU22dNZhahTFvWiNKYmoKBBCkPeH
3SDRWAw2nQ7YeA3T4YEctakudiiODVvy6ngXY4N1j+hC+lFICXImvI328XGOkTXvJlGbO4KYzt1z
vPPvRrXBh2M1EGT4qqGYycVvac3GaBo3Qk0jYBt0uvcFEpg7zs/DT2shwoWmeQ1Db5j71kGC0iY6
xMpTn+qibUfS2VysRnPuEq4HjTNGg0v2MbshRAQvXG382RunchIkPEtQ3TS4qoZtpwTxG0VJ9scm
OJMutn90M/5/X+d/OeJvFWuXP9efWdp9j+7942/92dzx9f/GCKgw9kmSerXv0D35L92aIqFXuA5e
e99ViBuxE/5Xc0dKJG24AtGmScxybsAv8X+bO0T+Ulf4sHOxOnq+9x9RcPk5f7UGOxIZu8Qb5eOb
BD7pnv/7XzLLq8Qrh74f130dt4na+HOUfzrwUOBye5Z72ctS/vDSKU3/bAT+t17NsxPyLy2lP697
/uXhADt067/RMxmpmmiK7JU5ZUTbA0HNvvXW5ggGTV38pdP2b9zP3wyvf1wKmrDrer6P3M/5xiYt
cTmtQ2/DmQRmAkx7eA560gfddWU05lq3f3+1bybUP69Gq4ztXwBUCb71yiYDhTVj2rynEPD3uXaI
QLML+v1Bn+7RzNEpSQ0Fq6of/v7C/+ZjEtjkMMSF6xTQGfzXO5lOjgBmaHEnfU2iVKfsr0GVC0qm
1Qm7oquP//n1ArABNCAZOeEu/9frtfCAkijHnFomBSmpEEJQ45DZOd6p1h+DvVfibPqHp+abj5iv
1Za2p13b45UCGfDtVlqtN2Nd0QTZ+QVDZPx8RwPR8s/F7H/8bHIVDasGL5ynlO394TP/yzuReJ1V
VQr3G0gd3EvMrInioU+Idttb7dPff43fX4TzxbDnIGrFwguY4NvzgjehESjH5r0dNelBJfNT7K56
L1L37e8v9G++O33u3foAutiZv3uTUWuBF9Oo1QDc3OSNbA8mgQr0/3AR+tSsKJLH/w+a7V++Op41
qAgdRVokvN+Cmdgl4iX/H17of/eVARTn22K9wkf9jdwtkqhQsc8nwXc/HhqUp6kbcFQiim7/9x/n
/Az/ZZVyz68SDx3qXLACqIS/rY4KRrdvyaK4tMNqY//Dw/zthwusdaz5NhBhah3u/bcfPiXjujhl
iRFDrx10o9SO2nuhMqe/q8uiS49z71JPVStRaUTRcCJ5rgsrmu///jN+2wHOvwaiVzCN/MMbZX9/
p6wOlcns5PvenvL1lc49rZkkBRS0JRwA9ubZ2kmeXJOo/+zR/+PKLMiuoBWg4aN/e/Tlitm9XQck
QqlfQMqsgCRm/oIV15aP//mHZNlg/9W+AsFwvhd/eS69ZMReFIDxNomln6y4a39rRw4nnDXrGZg8
3OfGH/6B/f7vvtnzKw38QdBz9c5bxV8uGmWM6fXYgsxJSTQOB933L1ALm1Ol+hlUX+yiPwOGJT7/
ww/rEooQ2ICTzlp5tvdv13Wx0OdE/O6h1/YPGETNiZiy6q0rJnOYuqHGm1d4L39/0W/LC05Ch6gt
G5z5eYhFLfGvF/UmiFrnFs7eLIxjpt5HXypILRn/4a359vL/eR3qH6ZbvPkUQf96nQRF4tQRMLRH
9xRdy3z0bhtXy7skXup/ePu/3z+OZ0qSEoBNQNs8oecd9y/3j/anmvN4cE6IN/r39ObvvzCKgW9b
tgio7FhZyIByledgAfvXC4jBc1IlXO8AqELq0Kb5d4ENjGi8qbAK+ng5brRN0JaB2SEwcXOO1P5E
XFk/E4MzObEiDa2zKNbwz1tPGuMPjtQsDl69XnrWFrMeHdqh1miIjA50uyslAdDQS41+q89j8yIn
BYWGyzyjGaBjvBvEmD4D2+wRyVkV7eSpwurY5a24GNa2k9cFHA//LnZL3NleKvxDaanpheMd8IiU
08x9lQc0cjppvUXz4v1wENP91ovUHzYAlrvCyvAO6a7Xb2ku0fsXtkDGk8erJAVcavbbqUux+FRJ
jws/8jDn6Hlw1l1fzyrY2rHb85dwUP4gfRgpH3nY0w3+b+hamC8qGlgLsiH8Z2l9FDGzm1CgSUZG
6ET5fFRpk8F9yAP9yBl7cMPZx9KHlTPm+6d8n9GS8IZCxQus5ZdIFvc1KQQy+6VyyoJRH4x7Atld
c0FUMI6/yIERt1XDUDd7C340DaEprl5jZpxlGFkE9BmtGmKQEXZcxmg0wbFltLGOUa9o+Rt/Ws8w
vg4fQmyNxXDMOdyCYmu9muDtSXePUV7wvqa+gz+P+KV1g1YWLKfMVXYeL6YQA7ChBoeC4Cfa91Rd
Jx3DBtkZRVtmPxV+8xGVksQx0LfuXiyt6E9WjoSXmNFI3ObodW6XAj0J011w4FdDumKwTWdO0puJ
ZDtUSv7gfKxM+7pQVFXxhgmCY7yDXWLjJz68zpj7gch0rOjXxL3V0qmJYmiw0Uwf5DqX2Hw5co/I
YBnzjTX4617cj8Bf0z1BbNVXMGboEIvoHKxJRhgCUp3W7knXcZPdQs6eL0GGBJDYzjmRMP3m8u3M
MReHmkZPty9ry+qOpDdBml+mBO2Opzp+Q+SoLWiJIUHfztBWH0rBVPMUD8baiH5N0HfmqjBY9o1l
hwBJXVJzSzP8Rujq2KSnE2GArGx0LxvlJnrf0KhyttUw2Hf8OvA7Wrsbmm0U0ffjqTUO/X+1BjaD
kQblF12MBrcGNMGbtXIY1bhKLO9B7OLvd2M9dyF0n767ohuIwRSTJmhyi6yJg+0uJCaVjsSBGWck
Ru9FEfeYB5KCZx/5YhffWUMdebsl8FzAr6jZGaIU8yWR90FNl35wDPhoWTw5RMYjKazwc9AvXHjk
cCbaEsRp1lshhenEmiISvQC2YBq/QQpc0JEbAjoPSd8Z8Ocou2HUxmgEytDrwN4zvD+7ole7j3/R
kJjkriSZjxwqObvu1jC9TQ4lM4IKkUw9YPBtcsR13grweEdmmTNhbm+RUmMcnF6natHYSUQyvADE
buXTJBv9nKaxTdaPyJcPK+gxGK+e3Xunbl1W4NXMJc7jA3KlZ4MtbMvcmHSCco7Iq7SLNt7WhDS+
FCxwIHStbvpII1mJ3QL5w9qUpBaTaKwB6GyhMnorjBanuEmKBquVj42JPl1nXcGtapdQVi7OwwbQ
BgQcyNHefrLLut9WyqCSp5+WhBLVnNzwk714HzTJ8DWNs+VsmXEygsTl2DCvLtZPxIT8MY84kefG
KZ1h69fIcDZNJ6x+p3Wf/ByDpL4fdRrzlwuABlgdsWdd5qqqcXDDo1yYo6n2rPur5/nQqGSU5HMi
oQyBhhIiWK0rC5WiyY+8s9FNedEViyEdFKlmiKgWhsU5aw35mquqE2rf8/MGeWdfe2tfn2Dyjwwd
M2RyWweh+rCDQES4hksK360Cfvx7hCF5TT47f8zYMK22Zs1xUqUWzAL2KuT4g60sfRVLkLrblACv
ILQMY0ZoDmszomgvoFSmS3XuwrUjJtFiGkCmMzieSe5kN1BHx5wRtwtVMA9IHFiPtsPTBSJhcB5U
kbnvy2jeSiaBD03cjReKwVhYIO1IiATtLQRaQXVtjX36C53aByeFaZvqyL4pJzjZVUruM3nmNNZr
6otQxeZe1Kw9u7qwkwF8j9+8/dH82FZFZJEfksGW32CkCq47CoV6Uy2zuSwWtMIHVB/4hZC/X0RY
UK8GijFWhTocZPCzstybTpbIBcvyo7LIDvTPIE5u9YccuvVhcvMv19d7drCjSP2H4pyYkC/269LG
u8TOX/sSFXfj3ssYFSQDbdCxfkbkhV4Z067yyfNpwq7ucjZcmSt0fcvlkgvrWJ8tCgtb3FZLyPDt
1F94PVM0hTkWbBZSu7Fsr9pRt88CqvrOy8tbqecYQmYaIeVr620z4jhZZA2wSpfMH1FtX2D0wqld
xXurWZeT05Ykk5V6vJqWZu3CLmHV23ZZW7U7W/LCV35tPoVxmg8Fc4rgd2RCj609mosSjw8eRc52
2/M57ACuFvq4DORvSKnuymfnGUOYbdwHOHj9vVcih4xxej+m9KtTHmsaUZhx6wMWd/vgBFV245l4
ffY65z3IcZoJYnlvZt6ceEvfI31FyTNp+qE+eQU+9BOqqYkR7dT33odRJY0LIsQj+7ENugTuMOl7
wRPM75+RFKdokfdqQEiRj6QTohRHauQ+9L6NI6Sb3fuqyeWMZWwxJzUKfa/TSXwNI/nysYiX0O4S
ag/oIOvMlkQIAmYKsghTJ2wRpf6KKGSzbYc7Zdn6+Wz38FtbO5Q5uBXme9zOnUDu+S46YV/VrsWI
RgVueTSajLNNPXW3vnLcHTlr5oelVvEri6x1esYpAGgzLVE9htFQF9kWG/vySZDAfIEK4LOWeiAK
weqvI87/IPZL+UJuS/pRpIv8BJ3U70ydU1UMSf08k/VzN/s0Q86vCI9bZqtzZt7QVIj9hfvW2CPI
/smzv8jGe5+DSty5KLQeln45UhuhV7EcSDx5OVwRgm22S+68Jr5pX+BSjtt66C8cEF0olqcYgjBz
5PbHlFenjPz3LVAFc2d6OD8bf/AwKwAiPWL0/SJTFiPOEmEDmzM3zHu9hp1G4tEMFiESzDeWxzzw
mh0pgDFoWIE/yfT4UJ0EshLUnFu/Ad3qgG7gwk51rxheBvZ64xPWkiGBd/SFkXXr7+JIqc8uWSr2
UHJqsWoxLPk5gWcb0cDWE0M8UNKqLfs9k4wgZLyHVd4V+ymS4HxJqgizqSzCJYKtRuDxmiPxJ8N6
O8uZAd5a8so6zbw3Ay39cQC7kQ8RjOOms91f8KQVUor5ORpU/tDU3Uj91ATLBVNm2L6RHYfzFFVv
Aq7xYx/4zpWfoX8hSEXdonEXj5WO0ns7c8eOHcIHDJb2zpifS9ubdCUTdEOEISM8IBlXTAqZ57TN
cNF0bnJohTft1IpPYMYdZm9kzyu3AMpC+EJEqDWUIWlgC2OPINnPJNxsiLvvKFZ6Yi86DcEdARAn
j3KoLrAfdzdUgBAWShS+GHeRmUSlsi6prC2kgECFbzOvHJ9hUM3ijOTGtBIRenyIGjO/pWuNVGQZ
lyYsC3ZzYmnc+IYuK8DCEfqE3gTZ2MqNWy+sGhR4FxN3aZ8EDiIEKsCG92jR+36kabppqwK327S6
CSGNiokvUlxSKBEUxO5dJqnGj1k6yN8lA+D0koRTX5wExj9zHdWsmKS+Ite9gjxMgG42DzXlilOJ
kLYsUibf1BQffs5Wl9aW8wg6oDqUPlUtp68kjrc5UT8TAyh7LQnIMfh8NqV0Iakx/q8TPsNAgA3U
FlZ9CtdSVfZpgh9zMqrDHh74LWDm3tTDnbGRgfmd9QlwSO6WxTih6AKbVFAJ7Q47Lb9G3D8FFDif
pg6G8mAKV9/HlHRhDZjuZvKytwGO5q6d85sU6g/RQYnD5kxNBp3FB+M0pYqjJkPW+cA6hMMty9iQ
GWxRbZF2Ecxvaz4gwrQ7UR3macn3M5tsAa4dtcDoNzamLU6vVWpZ4NzPC62i3QGJR5+qxLmu1uyF
1FYPnnGEkUlkoaLouSCfTF9r28RXIwCfB2UlfnXwVlRHJZifYxwJsR/zFmxGqhomfUUKZaghFukK
oWGOu7R1b1ssGCpUDXigfWvHjNEDxX/3OvWDIMgGMmB7HLG3b9Ystlc0A3F8y3EK4nhNbCfNGYOv
jduyIUIqu8lK66VtuvqApt35bdDHPEuRQ+0hcevIsTvF2Vo2yyX6ROzedIGaPd/AMzMAm+lj7Pik
NTN5IBIpyDEETD5iW+IzvIDTYyOrEyUhWdLtmUZbg4U6IE5B7e//dtc4OPVucO1VBEOhBBsZ9cG/
H486tV6qpemfUscaf/iEEdwio6lCNIECI/78S82mvGnwRt60pp4/eLKe6bO1rJnA5ja60cnViHHr
AiIhov9kvGdqcdITmd3bpSbAGA/tZJ+cCv1sWtVvSTyd903AY7gYBbMFEg3vwJ1wenfFal9msR9w
1h7U1mNRhLZeuhhuy/QRR19lbVpFL32TWD06xwz803QIujkmElkFw/nFjn8AvMx5Yinr39kZEy7a
E6bFWkolVVJg6LHZFE58g5chOvmtMq9wFe0EmHdfPRHta/O1ur27HfDcPsRoCq46jDRb7Pdn4UlD
2CrZUaQ0qTG3nhykiTOcFyDxW6S9ILkG+xUQZ/RQ1Kqdt1Mx/iTz4on+kofk/qzLiGryzgUBUJDN
HKbf1JF7XxcEGUeG0hyIMTdGz2YDOoT9h4idR6s302c6YtqIy+alkwMiTN+KLKj+zchGilWCv0TN
8dkELQu7SPKlu27LuZmf7LYtPhLZRHu6wNUb0l3vpY8Dke4EmLQQf7T/S89LFIJDaPkxa287PWox
uexRXxjuMCm4N2Bl0PD7af1JpGS6wfJikVRk+eWFGmPrzhTnM8MIXfLNl25JFU4R8SOCHzEe6KpV
JZpNsKBpYsEZZ7do31EYAqsol+ITnR/u68hfnic52g/CgQA00C5CZyb7oNiQBQLc1Xdr2I8W8CBe
NJBa7ZLhf2h6cRklKCn3OBjP6uPKxZA4+Lihm2y1dk1F9M02AJpB8cnXQSIdYA1yaIh2DcIy4e5v
kR/5l5lAFb5HuCPcXT6OFX7XQfXPA1D4GEZCA0Cj0+rFS3KNlXxAEsCK7Q+wJ7ABcj/juap246rN
tf4DOMYDUpCtUpCk66rcxrrm9hX4vnpIfw6CihLFWFvfRsiu0Q8WrmNTPMHw25UgLMfd5Kz277Rj
Ud8Fc4NZhVTLGXZhOpSPWWAXFKGN7Q67GUnFulMTKtmQ1SN2Qm387n6aMyShLtpISFQIH8qz7Mr5
sny77Pn6e7KnZKeN2gDGBIzn5wUBEdU8wuRqKAfsnTHgjOkn4KASHXpTgnp184VZnTyeaCyLZhvT
bLquGZJeZRjZBxBBmlXdRxN7GwjkZDu8Oc6tNQZo2mUwINOaTMtRglpu7q+COZ7bI/QbOnR0ejkN
uhmHkwRU6eNI+EoHr8OsxBKMGese+v71lW7N2O+6qQP5yx0nfyaSSBx1nuCpAtoa3xg28PUAdJIb
jB02oXJvA71BNbbCj10HqApxoSHM+h6y463XEdiKZwhP4ab1lrgCswm+I1wzejBUj468qqeyDWhC
Ib2M2aosujAzBzyUbZTqhB8VOTVooa1LUyw6C3XbE9DUkpn3SCg8EhM1W7Sp9FwEvxCseRjs8CtA
8s/TkX62AFS1C2rV3MARY9Osm4wVSYkAPZFJaVXscukDUcDSWL6nYjAsoPNYYk4cB/kl4Py9msCL
i03XBBmhcoWEHqmsGqG2IH362gvaBt1tJ8yNXs/ZJzmm71/8RPVVJy6lJuBqtD9u73/B6kJrbZcV
giirNN42U4G3HJYgh/3aLh050KgfCRpZUhfHJE5mOraxTeeNkCYM7ftg0OIVO3ks8E9asI6Uqc7k
hcVS5JXYHv0GfETLlewNFEg6YHQ1omaNIdowi7qJlwWXgeUHaLxSGH7+Dn1QR7dalrO/a6mKeO0r
wvwOQwdT8lQNANho9xXeHULjVJyUo5BsxmNSHWSUEVWyzmdWlFNbub7VEj/c1qKzVYRZjyFuE5iU
N4E+HF7zQqjlXetUPvGZg4fUX6CDGGQxiHjToG0v4EDxsbCqY2ueCZ3CYjuV+XwqEF++QkngVA8X
yP2JH5gQ8UKr0d91q209OPMZageaHX/GOCS6v2lxflfoAcvxoXMMOvUOh0z8G75eHP2IlGtP12bM
OeLTjAYkkFYrunpa2KiSQVoF8sofMkds0bIG9CEdi7i5XQ4OsTkkdZNeD7K0f0BLzrzT2vRW431R
plqkVBF7JRFWqWjWjrmNcwCN6WXQERnLpql1MNWhTTgRQOhRMkXsjymQSaW2q9Rnj2Fdy6JihWqK
etlOeZ3Utz67Mfk8dN05TjcI27euXdFbKZjpqHBBRWWf/MFHjlEJinu0XwJDZNOCBd17dVeWL7ao
2h5tKAf0Q5ybUW+HYC4ALrCCOeTatCTQTIXtjwR7mYGSm9Ua70iPTWnTZkWqL7qR8++W7wtaRMGw
OIsuy5z6FXUZ7u7XEUvreiJxzCeIveKsiQZb0592rSkjy8laxwFfZ4RrZedhqTskAsnVS+9lEwVI
ytma5z+ryEQUdp28tRJd9iVz96EITQM24ycbySAuXXitH6NzDmFb/JSD2jJZzFxoCMt2L7qY8z1Y
6k4cctX5FdmOuYhfaB600Y988Euq3XohLLNCsm7tJAcfi8Qsxvj0CcbYfEJBa6yDbv1Khs1ciuAt
I9CkOebGIf1nkXDqdjmfKEErnw0vWUZ/ZGt5JENTPw1k2FuYespLa1lWcTGWkRcQknI+bjHmOAcf
+XHk9zSvpPcoZFOcv+xi/uxHad83iGjrzUgIpHUVFdH84i5t711O42Cnh8iZKzh1GZ0bVrVEX1hS
zIRCjiPu6W4kMuF2yOFK0vVNWY9Jt7WsPfQVt2azJAmTZ2qYqjBO6sDdjA5allcS5O34ypOjN9x6
NBXyAwFqFq4ryNqEtFdq+SkkeZXI1Btb0TNDIBB68Eu/somZztmkgOVsTyVB8tU8jMrbjTwn9gU4
TqPvjDrbY6Mup8aeHMUw3O6znm6oqHwrpJudVlhYMKofG/gd/T6aywY9ujbzF3U3IrcWqWZwlyKD
n9/TKm6iMG6cszegWqs6zK25J3PO5Jznt3apRfFxJgktVDqLANffxFbHCpsQHoODd4Jg5znJg79S
P+18BzsUJ4mpbbcwu5vkE+GPwKZUi+4BxuWCrHHRzsPqoVNEZVpbDwBSnfpQA45DSQtzuMMtUyJT
NXrus52DWhETqjTIvdWEqwXyf2AuO2ddPeS3q7gtvcZ7KJSn861jl8NHEKMuulwZnAFDyYx124hx
YgMuS/XgcRr+Kd2kzq6XZI2/hF2NMM0xtln3EZbBe6vKHf5a3wXB2yKg395WzIAelsA16qLxlVkv
A0838XEELDRcDRZ8331B+mtwIGoalx+UgXXKwrbIfHlj8rR4QG+NgLgTi91TV7YJaXX0hDhNQ9MI
smj4oEnGEXxtk9U/EHIn9T5yBqf6ESVDzFmeJw2kXrF6JS7uVXrbjqf7ZiWN9geFGFGMZQda7WCa
yoceaS9quhqajC0eqZB8S0VqNRxdOcuGTmQ4fvqcZXknTRb9pnYZLsua3XWzwn9aLvy2Tcb9HHvJ
A9RDtuagIsbnrI+lPW4sTP7dSnkaVnBdn0yXYS+b3RULHQx9i7ZvhaeN+ozmc47o7KOBcks2XGJH
6VaizUpr2G8QaC9ZU3P3B8diZiLwqVA1W+iN9rKfyy87DuwEyGIgCx7LtRL71rVHjBiMfp1TvmT4
yeTQkASqnJyBEjrtpAQUshb8qqqJ9SqvBHm2yz7rRz3jY7JHOku1yZK9TlNTP1RkHE5QSdee6ccS
gR+ogwlegnGr+LWsiMxiosmMehPwqI6XdQWiiRFWRnRU7iK75Vw+dMU27WT2Hsxr4+xaUwXvJZ4E
K7TzvkjCvmVQQn2WiLLgpYtS+NqOWiiCA5HYl33e02TDKqo+5WqTClXz79kusjEuXOf9MMM0WoWx
QzvR5QUAPfpnAk/LLw/p/SVjPPit8znqt8y8hld+ms2bjZGOEzTcSOI8gEo+OTYv548gYWy9y9lO
DtwSxjYRD60KHVqHmsjEbj2mPej3LTANImsTswYwhvCNxLATmEtwwPM6UjlBgcI6lUmTXJhZivKw
orjHxrXAXz/MJMy52Gsc2v6T3XCE7tgTgYJYdYywuWT+y9CDPjvtHhopDDgtezMOxfpUJ4WxL4LM
86cLrFL2fAIsRXlIOFqD/hyWlx8CyQdAkXTxWY2Z0R/1VE27b7YxVhztrizWMOnthpmTN8HOH6vU
Pk7FVH1iIEFmmKCzXKmTcJgjg29mXGmYIo4wmSiR22aZryIO0JQoy8AdG31/qY+QseHmG0mVva+Z
3GIAovdKnADZfHlYFEEA6kNO9mtkohpPRl6t8UXJoPvXEuCfDetA1nS0uv5cgNGGKcO0cZRzDTTc
bvZIS7Eztey99zjtKh8bO6XbzloMABUAoUlAchmLObt/I6bbYmx4Iu0xM85bR+n22A5sR8IGJ3RU
q/TzbRcnBWjQEWoDPIG87O9bKhwGZlFpfa6Lqrxjzq90KvC3PVOUgEUp2NZL+DwyeoJjt+Q7vuvz
iXTNWRwWJyVwqIccsoR+7mLOAzzoLbsixbNyok1f0y30nTTpjjnP24tm9r5sso4uUoimY5zBTxS9
2pSFk+QPqdYuA35VuROuHqIx2v06KVn8xKwY9XcAzNOrKOUocjUIn2bbCgSJA53lpvMlHST5XuWz
04NRFSY6mcZjhmAmOxj3rldL9SCzNrgZXDlOYeF63T25gticAZs1kj5Y47RbBo2NYG6tpsfcsZfp
kNi9lBet5fnR0UIcGBwH4KocjxsbDxnV0zruySsTy0k769TcENmb8UvHHOV/jEW5zLsgnyzKvAiL
yDaNhhI+B+gXeq6L9GvAGBWh6Ajo9UEPUWfeQayjytiWFS2JMPPo6LwiCOjeIfLpYcv3yLg+07Uy
gCSNxtKZeb9j4PyPK3cPO0a+uJZ3JRXvbOgQifdjgbNbbwK11LR0KaXRykjow4d0pBV4qnOO+MNu
kLSAQrFA0Wf7s/Uv43t5xqAUZCtZHaVbUaZl9c/YgnV9rBD8BLD0miE7jOyk5sItLPri0GAaebHG
iWe/R07SOVckSwxyoWUXCRCezWK6Z726dImvEPvMM1PJqIyfdVJSiWwCsnl73KH+2HnbScNY3zhu
Wk6XybqUQFNmrFz7QSvTnZq5dkconJzzQjiVyXRU7Gkj8bm5535GkoUSS6E4p08CX8pOHVkM9tb1
/ew3aXVMRps2JtSWIXurLieKtY8cYEe7I6ieg0hhWqnvBqDh8gE7GO6ZRZ11/8wF8s8RgYRgHsFB
7CI/X61viWRjwkkTpp3MZI5oVIbmQDerHbbEqWu1TaWcLtq5dYf7yR3nN2Z/cN/IDDubJcYRv+1i
J95Xl+eW9YNXqnjq5tF+SqSa3nWfytuewxdl7Tg0v9AyZQUuU40PYpKyvBvhntAP8czEgECvUFN1
Q38Crjqzs03qOvOXarMIVFNt6+6UxdKdQEMzEL/OOLDzB2tczFtGG947ZRgNh1oydr2i10nhhNjG
pBte5vIVRCf/02J6iSa69QXDqDSdMUpGrRnICy9cQIk46Qt1tWioSHt4ZU57jToyaTnVitbdOHxL
tOrmdHT35AB18dZAGGX9MzlOd+R82XCwyHsvwoa2/ytuF/I6O6dktudD48i2ynIFYM1GswwvCXvE
0Y7jnAMtXD1QUHhpgivk1MohiLcqnCNFc/RKpwHAX5dbzhoq9IQf8KosBqaTqjkbtxFJLYQZpXuF
qotsCscstwmYIUO8YmXjJY4maZZjEUAxuuwSrPCh9nvKCTis/4e9M9mRG9my7b/UnBeksR/UxJ3e
u0co+ghNiGgk9j1pJO3ra1G3gJeKEkK484cEEpkDic7OeOycvdeumJLOsojOsxDgfHIskOKkiNeg
ZT/W1Smix04yliWtW1/TmdoWFtkt3P3UX2txxHc7g8LzkWAvbwkHoqYFc1aqep0nfl2gHK1QWZQJ
/cF1Ihczqsqbgl9NNUcPS3GfTqllUPcSFhCikR/404dYydTeaYScjHjxh/ragQblrF3khx5/PVHO
gZHinVlZY9aQItESqUVt5DXnMSYaGS96Hr97eP8wCdlD9uRitYxXbd6FPVNqxprrtE3FJYob7T3i
oj0girAxj1pZjsEPrcy2bzw6deMEpY0idJ6v4rj0xTUKXBrR/Kxkl/QZ6DUkAeAqBPw7PK1UgEFZ
VuN3yGezWHtUTrd9Peb2qnK9JqKzbpKgRLoNxHJIf9Y3smKcq57h5SOPMaqYMR0rNoIRqTarhtns
EgzZMsWzxkhfIxXoCehiHMoW26nKb6bfE+Dc5t5S0uRoBleNo8vnkN3/kmGKOmIZmBJzJod+Qh2W
8YAJQmrg7ljzu24L+wZCt/nS2DnzmlQLKX58mqzXmZpqCxh4+UpL0z1kIzbPJxl79uvoWNEPlyYo
ADnyPs/hoA8EMoE/utUnN48BEzQavcOBlytI6bi9azDescB5KmHLGRXOu13MlfYNV/BiJTfQQu0t
cg1+ekXqYCs1i26bo49CAqUk7vdiFsnFmRI69R1Lg88GUjPC45AMWfPd6UxsWnqYYgaLahB+GL46
RudFFhJlY5BtwfRYabp7DeeDz3jU8RtXIZzIYlVUiAjOTE5cFQA2B+BXZ2XLu2oRjk0dX9sXL7PJ
jCKqb+Huuh5FRqv65Cc2WyEBC7tmFyCP6estqi5POyypytxjcMUDPHqLfpKVg0BI2X5LGLe0ti72
xBBIItnz1yJ1xTmG0Y5/zI/Ft6ow9J++kfW4U+WccqeirrrYlqVYCdSkftpFlj1oaJjlKqWt/8Hn
bEBOoeFgWPXWOKpNbyuDyBajT9v7Ab8Bks/OjsyPFlBRgwuYFvTPJEn15L3xmiTbFEWcteveqmCR
5YWfvDEfLQqG50M1kQFHBbxyc4n0KvanGUIi8RdBMYzppUH1BCc61avkQQwOcOuhi221c+s4Eu/I
CyRcKxp06om/cXa2BJqzzQkrl7YnkxFJWO5YosupKq9AsELK9LZMlGcHWp73c7HGqDxbsAZSmoHS
rr3qAN5iovXfhfT0Sa9jq7ESSduYgnRZ/lmB20ujjdbGvBA0+BjAMbaJgbHoNO/RKYTOE9l+hf2C
t6TxzhrJc8QINBmV5IQKYyVEa2NhNOYiO4gIEeO9xxzxMsV9WwUEvOSAMjoWQuLLco8KikCCbR8R
3Bh4posmIaPTU13ZZd63PEe48SjcFU2PtAaxsvJEiRRLyDlpnuJWhIifSBxzEQ6aJp00XJgR9d73
JneV2ks/0ttHqdeVgHFt4o9K+ZAV76my7OpYtAa/S8unMU4uc57QQFwbWTXB9WbQ56nAjiBhB1qG
XX3jsWX3zkVTpdEelV5VnrUIx3LPHGGuwgDDYl9djKFHM0ilBKFuXzu6ppNQ4+n4VE3qvgEdbFxG
fCMzW7LsbZnTpdZa9uOc2BQRWlkhskCD1b3HVpP2x9pUXQc4bBoz0qTaqXynFJHttiVh8aWZUlwG
Q62YI0BjVPeFRCoS9Iyg6NhrU/uqY1XOwUOH8ExGxDrFyddiYNp5NY50/x3inm/I5mrH5yQx9OEy
l6Ia9oj98mQDDzdEZorsVweZl+n2cxpF5s+Ohxhgi2mHUxDBZFyGkhIQIfesY8aj8zlsWau0Jr+t
eRNTQmwTbwwmRfjpWeeb/cTTO7W7kCHLj9wpkvBkEFOGMHPuyvmS5uz3DkQwtOggbJIYeKOQ1KzT
0SK9YbbYZL4WU+RZgTKxxpBWzAdI5xuiM/TXiprPRyJnOwJT6QIej2TYPyFkaxGophnjcGCVSbSH
JuTRldW4u3w6AMe92UORgt8rVO2gpYgxK9PnKOWxZOrtRWscZ263V6K2NQpgmZTuDaqUgq6EwuAb
0vZNN3pqWTBaUOMVOHkLAtyHmu8qsE6jbBYANaquOkh1NF5by5Xuc5yYSBTSAjHAlgAzMjA816kl
cRBtV2/COF7AfHXn5Kc6TTQPKF/cTUi6Gr15K0xwrNvWm+3+AI1QiesiymR6LVzTUm8MN5v2EQg9
tQk7m7nde26sj9cU8I23JQgahqAuexDFWSG9bm3OdDFXRczm+3rQe8dcA4XU9aA3Hbc/grGohqeO
ZwBVtSujWXs2FHkgq6SJeXiYaqFmJD/KHqi/HKbHOG7RqFIwBMoafO1KASCIqY4J/r5UbCWXVOZC
y25qEc4J2y6Thk0laq146jpFU31NyF/3qqXM9L5lNakUj22FjPNM6tyMBdCvgagwQbAS7yPBRMyU
II3pXhsUT4Bhr8RoTUznxrLEBDxWxvAE0dUVJVYNC9Q+hl8XYvUcRXX70leezArqjMIzwXmKPMWs
T0VinwnRSYpnTUCaxH9fV2EXkMxdD/c8rbpM1lDVfQCiBMGL4gozPM5yOefId7R4mCMkPvQKJVwt
rW0PaVYX0XHOXbQXcw2GBAFj63gfVQLn4Yk4GF07DA6bphvVA++gDA6z2LhWAAFH9BydGl6qPjPE
hYQlzwtClbjkVqHsRtBOwRkxsc2zVPXzCRt1lGUn699xWNL/FY41WpCfgvJXalZtLQlatMRI02LA
SLKW4yJ6OSW/ErfGX+lb5a8kLr5T4lz8yufqus4/JM6S2uXQ0WQl9tPUXCcewV7sVhnzJZRc6DZa
pIU4EJYcMICU1juRYaj8ZMY2FtyoI0/+YLFj7eWSJTbo7IY0d08dF0HpEICs5nDXT3FEdEk4UlrW
d36a0Cc6pDgR7HLP1EIU7StcxYr3J4PRSAKKVxuo+JUt2+EGrvhARDBa0dwFvU9jxGSeU5DmML8X
XcVWbctCRCLg0ZpkzLsAx4Oe1qSht44C01CJlW/JewMSMS9sxHwjoRoj26zr0KfmjBub6X3XeVHD
WieY3i0h962joZmNi7kLKjIAmRrGvQSMshl14glvSbSKyapjIOmZ3QE5lz19y01ohhBC+W3+nenA
g9u3TEFUEIE2oYmZl6RPjmPn7frKTB+bbGBom+iRfjOaqviZ4GAZVnY62j/4CEmL+rHxnlxVht99
JLXDqkb8e58Onr+bdEMRsQCW/bvRNvZTqdn+M4CPGIw8OY0kQbSxz8dV9vaUb3D9GDhOEsz7Cgay
/P+29oS8iY///i+Bb+oLXOErH9rXjx9d/M8oluXP/NvT7ot/gUrCHCtcXM66+f887Z73L7Zh8KFd
TFNCODaep//1tAvnX45gL+XbNFhgZhr4rf7X0y7wtLvkpxLNTYwLk9f/JIrlk6vKgsLByodr3jVI
YUED+7urqogEzmTNT/YqrSwSE+d0R83orp1lzYvMzNr+49L8wV/+ySZmuTiuddvC2o+NE0/+p+OV
JjsIWZbRfg75bFpGF94Tk1YcZvaxl9mLddDBefif2eB+HdTQHcNA8ErkjfHJBic6fGCysqJ939ja
uUPTDpYYlovGf/7l/D75VJdDWZg07cXOa3LTP9kYS9nOlBki2c8UHWdf0RyIdd9akb6bbalIEX/2
DLN+/ddCGHz4+vJ+OrzHSXqYGHUdz7KBl/KTsdDOLMUm2mv3jAtAxuSFue0rpX0TcafNAKVb5MF9
bF2lide8labX7b4+/i9j9D9MwPwA8ctt7louLlWe69+fp2yk4zg4RrMPkcDvkdeKB4QlyfdM0huJ
ZySdtJBi61SLJoiQ8u+aosQURkIqMR+y74w7epSEdvJxfB6xvEbB1z/w0/P+6/cJbIp4ffBcAwD4
/fclaK6YbOh07jyiifOilEFnT87ey+W06ZfAla+P9wuY8OmCeJBIDdvlhQVQ8emB11rATbLHmIdc
Wic7wxhgfnJmjreBsgvlnhHUbdpmQabH4aYA5Im3YHDnM7p8Kryvf80vQsU/f41tmQAIlgXHQD1v
fX79isGtWiRj2R5oKG4eWqM+I3BXdMcG9AZA4zZOz7L2q2fYkB8O2sJdNzooxnOqSIKUvfjWhGr1
nekAYxFzalEql2ZiPUb9UB9aPHcIQ0mUR8TTGyDdR48XDoVIci7KRjsUOODIqyHQAgBoFV4opfXv
X5/iL0P751P0BS5R8es9/PwG1n1vVOTNFnu7Hj0mqGXTmUHfIxXMWyfD7lRPj5XfpHg/BsO/0vMa
ozP49HM7WN0OYnB/qKiK36Rha99UP+V3uT3oyPVnZz8zcL9LkS+8AN/DY9YN6YdpkK9aqV68Dgop
DOPOnv5zI6SJ0aIjYrIrVXcZCyk3ANXyu69P95OT2FtuqO/axDQ5OInhBfz+PFPIhlDo43yvBjq4
DrJePJ22tv76KJ/fGo6C1x2CgGEiEuKj8ftRPDtzoVJV+R6CfPSsEeNRh313kK2yf3gZCtGvD/fJ
tryc1C+r/7KQkeojPnmycfs1zJM5HLuw6JJVyZEfNlHCT/Ivy8Gnz9G/j8QyafKt5a0Qn0zFxcRw
1wQftR9lFF1yqPkPyAHzO6U13XFAFHpXGHFy+/XpfV6kl9MzHHbgLEMsQeLT1TR9j/5Sj1+4R9T+
Bp/MA6efAVVapXZlmCs3dsxHRDP1C1NjXqLW1v52Q/90hUl4oy4hVdvhS/H7DdXGhfCvZwDjK3cx
grG1Rw9f4tfFhRdevj7fPzw93EmU+iS9CRRZnw4mzTQm9i9q96TU53cAclhpk9FFyjgDJMam+f71
8Yzlof+0BNAOwtjPUsdjKz69FJWtp+SmFyArm0ahwJSu3W9it+q7ldVXtDgUQLZvhksSFD2GMKLh
5iW09fHvrmSceOmhIs7pUoZJ9zY47fBWiJo6PB5DzCqJg1zI6uuXr3/0H++Ig5POZ2XW4fD/fkdE
4WTo9VA+zUlkE0RAZUJYb3nyceref32oPz30QAGW0tHgPJxPhyo9uH8Np0Q51IYXQ3TGZaALddRE
4x0tMytPsSmd/dcH/cP5mdwO4cLb0R3XXn7UP/gAarSaTGDv209maW1dfFuXeewcRLKhdv76UH94
v6Bz+GCkXFIO3c8oiSomQ17NdYVvfIzLbeGk6bkwlbeRVtPdDL0xH4SJP2VtD5V9Hr0i+ssD/6dz
5ejIKX2TSsz/VG8OunJpCPblvrAiOtw9Z2jMNfNosk//gs3406PuGNYCeDHd5av++2WlQCcHPFbF
3uKbdZzKhbLsqEVkggrqMRJYvQKP8KWj1vz1lv7hOhsub9mSx0upC1vrt1sK0S1X9ujU+6TR5c4k
JeM2bmZmhcwOwkuqZtauZBRMqucWMw29W6qtr2/1nx5ll4LTtT0XYtjnW606FJjSs+u9FevOPgIg
cRh7hnz4dm4g8xqYjZlX/6Wm+8PtZcW0BRUGTCd0Cr+fN31sxIwdi2eUWj6kcUlF54qGlLzECdPt
12e4XMRPa5mBCsbVKR8dl13a7wer2SFBzvPIsaJWu0qK9kF2f61S/3AQBNE8q+6i5PXEp6q4ADxr
qyJmRYgmOqtGrfmLm5U8iK9P5g9XjvEgEaM8sZzV5yuXd0pqtTbWtLQb6xEUK0p4GlQTItcFWfn1
wf7wakDLofK2XCh9QJZ+v3I4DjM5TX27BzcndkXsJwKpNhWtIiXnFGuIAPF80u0bNef160P/6Xpa
Jlbc5WRdVoDfD62llAD9VLb7PHO0oJXWGw3PafP1Qf7w7INcQSAHC8/9v99wZsyIIXUXkytdnysC
xsxHhbTuGOEC3XZZA9I+8aO/FS9/+JjzrvsQkNhgQrH5dFWVFU/xnIfFXkNF+kjqi/YNIlJzj9cp
3TOY/NsbvvRNPr8AMI880weAJ3zKwd+vZYTgGjGXU+1T0yyc/TQvPiJ65jGNstZ9YGGA5jr4/vig
ai/85pcjEuCYJqJcRXba/KwtI7+jt8guAJ+lu9Mw1XgByo4320LZvc3sHiEoZQFQcq/xQaDEjdxX
jejuKVzqp69v2h/eAAssm2cv314gnZ9KE9PRu94q9WpPS1wjNR2kbOA2ofZEtpr8CzTnD8daFkY+
DIJ7xd7z9yvnCq9muJ5R3DpQ5ntjVFvVaqSoLL2I//i0bAI5WJ+Q0wPp+vQZmvWmL2cx5/tfHY9O
J+IRz5iGlSRO/1JILJ2vTw+ExdaONgMrvoPi+dMlxB2rjfoU8nJNETtqJhoj/QKn3hltrn8ve6Hs
gLj5Sl0DmefjM2BC+tDjLL/rNGKK1jnP2bfZk+rcw314AKpC8DC3BOMTcoC3ry+MWD4Gv6/fFmsQ
lbYOiM8ynE83obFmRBExDZECNsipHs36FZOOdsa+S5o9rMjobdDj9r63m8XabYTaumqFuoncuLlm
kklf2tD7m5YZwRopUXJb5YMMYqfvjk4igUd55bQj4Yo8wtApTqOTDH9ZtI3llf79FNhg8oWnoGGz
+X/KGaNGGEB2Srm3Ba3+fKj8ep1aHYTWHJFewfJzpZUxHYw+HmEOGW8kxavD19fR4KL99jNoWlDP
CUe3bbh/Nrf+06LqlRXm38io9m4P9R5dCs30a4LbWtQGKakQqTZcw2uPsfiNj26aMXZA7a0H9hQj
Rcgw6LdVCrdW9/u7YSI7XZHphXaoIv9wblMm4LFzsvr8WsJm0FTCaJb4RG2035ggr8JYnmjeBG0n
b5s4ei3n+MHB+rQazOkQFf4uwUyBPjHDoxSC5jGzk14yvs/Q4fsDrp96L5t4Y8VQZo32HDnprqvn
B30q1tL/LiadkT7BwVl6M4/yRISGOlQqx2dB/ljdBNJX15BvCI53Sufgpa67GI5opcwH1TaPnlav
6tFZ17Z37kTCrL899Im+NrH8932zTaP8ILvixxCiRS7aHerdAwFyGwbOL2YPthwEhE3zIs5JZKiz
dY9mGTtdssozba/G5jTZxV4fO2x4oJA7X5KVmy7uKMv+PhiIXWvl31t6CEXgmwk4AtIYsQ0T7qC4
u0JuFu1LpZ1nO761Wj9ZIZ9/KZG2Ee/J+hu+mW5zM8/Wmn73My2NoBb61rXPWR9+JAVBOVl0D1/o
EFviqnbV1miuo0icpNeCV6LB4hD5gFUWTV6201IfNzijfg1RcxSSjDqfWm1amNnNauztY13WEA5u
R/JGmHtL54MxL4YkMms8osjb+cOqcDJ4tKbXTi2OTq3/8IafSsD06mYsuCIgUnCXM91Fh3Fw4cI4
ZXdKsPyRNe491oZRrHxavGpsLyKvXDaXGeAG4zYf+j32vGYjq+heNA4TXmI6Y9jNOlZPvQmhJppq
zaiX6zrL63xwHiIe59xNH4a2Q+tRB06YHQq1gGCN9z5C8q4hnjGm8GqhzqvOeaiz7kPE0I5Tt1nn
WMZ3LuIUQImbqeheNB35OgB/PG+EwBbVlYmjOAhDbWfVV117GklKZhqw9kFWaKl2oO2DYcM+q84k
x5HPbOmcAM9czMnHxDtOiO3TY9MSOWFS+Er/we31NTLVO29iSoh96+JXXYXnBtp8YaYrlPYb02xf
8Hm8M4u4wEk8lXUX9MxWsasVp8RNLnZFnktUkDRAPgTyiPghVc2dPhY3ht+9K6PZKWoupOlkWgBe
a42N0fNuvycGs1E7C2qZPqb6M2iydcZrkqQTuET56HfMGP3uDfQTsm5iUkjv+9l53SGsDGgz1Ucs
nbNgllq0XAQSiHTZbjQprXUee6dhHs7xIPeREyKkxcfC7KA9SdwDudlfLEc8+Cjnp8q+x6ZoIje3
OVlWEL/h7xA77AkcQ96WfBWxRUD4qsdDpXsBOnhIRd5BpyerD/Et9mQm5NkpZx0ZPAh1XtqMgZSy
fiHJoi925PWYaF8n2o5UzfXQbLF4XfLYfhElSO883ZSg4eeyvk2sjEAjJ8VsSHgtsttNB12NlPgK
ZRcSiZo5BXzrDBmQ49zlboL0Y66uirZ+k5j5H72u2bCj3za6/+qW8my1w23TVTd0M1EOaOtCWuM+
xajOz3N3JWEhxDifyxknJmw3RCpDdF1m7PtXmfWB+uqe3Da46/xgnDLKRhvUIHQrsyqA0QVjjEFz
Hd/o2YdRpWuvls+dr+2JlbiZ+564PvcZJusaRNcqnKv3SlEAVPBSA8NVeIHN2H6ylWscZoFmfOdV
pxpj+DUBUuXWbwD0ofoES24WdrjRcaHdR7Jt4CDZkbgGMc5vnnEMK3RrS0JzM/bVm41yU8OG6yRB
j4WQV59whUGl7jH0M/fBsFAIuAOnp6xqYTdBmBOYB6bGQDtJLFx+h7Fb+/DqkNF6n+byh9upW5WV
P3WjEkEHy2sTT6SEz5k/YCuNBF3VQb3qU6sd7BSffo8d6ioXmtpUs6zv0ch/+NDeLmbt63t6y10B
NsW0HnhFUembOdBR4Xfy0sBmGXa5sQRRssxeo97M90IjihqjYKjdL8T051k0Armlnjj72J60n7ZA
mOL5PYuhDrivP9tJ7t8njRlelwTEUrpY2MCEB+RiXTP63/Z1ZytYWSQ0M81HGBO6skcDwkaLRnQo
X/3GzPStJDwPi+D4vasmkkuAd8wrSNnzC6KY5NCljYYEju30bgjNOF+0Ezb6pC69pYGS9/Tn5Qtl
dPFuTP10YL5jEvOR149+RA7OjPzn4pQ+TIFMZDX3aIxfCyu8g4Lw6APBGHm5lG9theUB4khRzVx3
IxSUFM9yu4KQRlAVlkHfxMWQVzCm9I5omyQLhBIW2DG9+qY1ZXdO2Mw9ETUyBzpopaOHL+YASlLf
lvCZLsSqlDiIq957cSytPahuWXs00tXiUT67tUOiaqHFx9S0P1K83Nuwn8x94Zj0ZmzvDuX/q9v3
xb5kU3DXQ+y4t1PX3HeKfuQgKjgvVVvIq2LQ0UlFuhlvOsPhc9Y24o3uVXeD/J08FGllR6Y64hA1
TvpgABPaKJqaZ/IjNugc7lUo02BI4FwxumuJPyYsgvgYoeCgKXAEPiCQpAtxk1cZsDjYUX5CqhsB
xXjPcNNjNPWiVRQz2VxFvRyGTa9PdcPXLqeZ5mFlC9eejweK/czO6DXvbUI8SdfLIom6JII5Ix9r
XQM0WdfKK4JM5dF5UARAu24sLzEBytj3E0yakeMbB6WMGbtpA77AtMQijcb3aEjb+y7HlLqdeNqg
rIehW/OMG4eCIhDXnjS1R28GvaZC9dSSKLqbpsT4gZyp/BlGdvSgYYl6U80NoUMEFvcU0TvDH6Jt
WFvp9aQwnLgw19C4Y1BywRASrW07Df8P8yOwCYHeeSAtrlzyBN/qNpn2ZRxNx5Ea+baz8ohySBMb
idPoMNeTOqJdwgCCsg9YRm1QO8LW+eEMhb6mXg2DTp/6LeS8J+RZDEy1smEu3U69wgQR6/Mpc62R
GLGo5nJVVY3LoG7ch3DUhicL7e4RWbQtNyQwlcWWTopcOMgzgu6pJB90YmObjXqTb6AkEClVpHx5
iJk3rzGkWMXKLqzppgx99TTgHdjb5SSCyR1k/S0xS43Stpm0NyOdk12ui5h0TVk81jFfQyKAynUD
g14ExB1PQWmGbbbWx9Hs1rLM+l1cJukmpMhGsmwsqrewuycCEGxpY9tEekXoa77BGYQ6NMfSGFYZ
1t1tpCOEwsqiltTtsZHJlq2xf54KfyHYKqroqDbv7dqnVOI+ZwdungDJN9QSizX4OIe+1Z20TPOt
K3+iq2TarKz8B2Mqc+MSOJ2N554FMsBaZt8ABSCr2w1dgno0aG+57t41RuGf+n7wSHhx8FfZIyLD
xbMavjqy8xHZpeVxrKCz9SD/gd7Z+vAMLWC6GEUPGlXGJ6Cx+b5A8rsuDTPbmi0f6tnH4GY0bbPj
tR22riaGDVZVztVeKBe51LYGHphDM/fLF4Tt5PcRQUm2bpjU3CXd4GfPwGApll1BtJg1FhsefCLR
EG7/sAlQumhTbh1m0D4vNruSHcPt9AZFY7vrPLe+y/HhbApXiz9mq1SP9Zhi8m7KXS9EfjO41mPX
AkLQtXEM1LjUh7FYomriKqQKHjIE71QMoXyxcsu6DORoHAsTgo2KMhT2EyHWB3s2CeupGeela02Z
MBCsNrkvC1ieq7bTsvNSLVw3mGuq44DPSsAahcZE/KPkJsR5dKOsNFmb7eBgXcdAD1WDuEpds5N7
MbrYniNzum8rjbSw2JMbz0ZP4Ir6ivAiAzAKtIhlhei9O+VWzhww3wqJvnJq7z52p+Km6uFjrWuB
RHY39gaNis41f8R6G22t3Oz0oJyb5MYx7DgAndQQJRIDIQxnvz6QqVIFXP38bOnafmby/GbS+T+A
MyR7LMfQvXPC0W+DGHz1WULd/IjBxcVrhVBLBbnV1IzDRzp1CMCAnE3UQWvChMqfuTYYV7Ap7Qfp
l6jHIY6BcsoTdG0JElAW00oOQTegU91ghUYCF9ViT+RadRDkfQNugXk5+x6he6h4rurZXB7tQZ2A
DiY7rYNOjnvNMdghGS2eDfMVa70HWicv17PWhXxtTT0LRidn79LYxa1OIbux8HMizalxNbNg/Yix
+24U1cqJWMRmj/CxfJVTxAPvRkFdafLQ976/srxGniNqTvacJvzA3gWUiK9uIRWlQW2B3JNj+6S3
oEWImDCek87T9n3oPhq1QThqhvWVgQJ26JgMgEMy+VSxVZFBSPJTHI1VvInkSIBXaWv7ZJz9wACb
gXG/RxM6ghSRdBEpPMWMEJ7vvsYQH9NSE9+hqCh2KYkdF4UNEiqZLctt40rzOsti89bMRnWl1TOt
i9EnSGlw/du2Drs7QCdYkDMxkSRf6Khp9Nk78OxXT7HZakFPlNvjlDbdjTZWabtOIEdvcXs2+87N
Znol8GLcxGn3uLcA62XPfP1YxUsRATszMkUHCLDMilkgTQQjKpNL1DkHg4t81Dv16sUCWWHXe2T1
ZfreKEnRI9E8B+nS6u0tBc5PRyuq71KV7EPi9mlAm/7itv4bbQWwsy5roMH6O2bA9NDCfw91u/oG
OpYNQlSoW6L5HrUxDLep0JKbeFBoEOs0mndRA34MF6BaGwNMiaFFkDIIeqyt3xcX3en8jeX0C4Si
aE+eD6ckrnIftfu4RnHYHiw2eRf6UbuZDyyB0uZsbItGRU+tp0WHuaAFYBb3+Ryzb+j6+si+cl5P
0H3PvokfhHcAqGJovQ1JttR2k7PxBf+i2IQQWicvSek4R3a4VmC0TrhPPVUFjcLCrGFv304tFr7J
KXwWA6DBoiiXQrO9zClIL4Acj76OERVV8nDUfb0mW90IvTUwjDSDuZbAV3DDMEgszXlI5wJDbq1h
EUfzXRNPXhk+rsMIVOmgOcjZ+3htKLhNstC0nUpMHEtysdp5U3E9pXb9XhONsXPL6Q4Asb01UlJd
4yEpnoYxkrtxsqaNqMb7BjEu8/7afgTQll3aKBo3XTZml0gjvVdP9glUs2Ou1/pB5KN+hR1cAkRB
zY8lwlv1hZcEjVZ3R8Um7x2MPNmxDqyjqCEX0R+86cEi3WjN9cfzX1vxEb3PsFmCChI2q8Fk4pXO
e/h1IzhcusPVvi1StU5x5q9zI6cF0WtJeeWPfb3JWtBgYmysa68y3YMR5++AOvrHPmysPSs6hNe2
Z4KEe2FjDXb0BhcrRRIOFBLmTPZIr2Z4bTWnuvETJ3kWUl9ZjV3uBjTap35EiI1osEUv7MujJo3S
3yclbeUK1fdmrs2Oe5erDDm7LH9avgvla647FpRdPDBxTPS9DkyBrMGYqMrFVa6DEdug2m6OLYF2
q1iGMJXARwTcsnwd11pLCY6/yh+9HUlnKJbQLaHWwzzQoHvX4K5v8BJD7PWwNMoJjMWct9tizNI1
FMH6dsryaF8nrIX4NtsNtm5rDUotXDvsYYI0L6qLk02gD3SPPbOfZOXW6JtmCytW22ptZIYri8Ke
uBQA9vhUmuQbhB3nRLu+hZNpKp5T59jCgi0D3xyrayOxjWs8Qdpeo6o7eBkpvDOu7C25a9Ftzp5p
xQHGoPe8doWCC0wR4bB7aJAMZnWISWbXwHsI1Tmvkjd91p2rvLHkDQyBK1lS4EtNfVgLAtQtsouX
lHh+RiFgKgFMGCAz3ygSoLeCbumzCQDplFeVgnAxESa20p3hIZSiPINonIPYLq96Kb8zHiZgq9Of
yiyT19C482CIhbYSNX68DqTpPjc6snth2dzUsuK7zTyUaHrj1crxugOxsYajIUXCxrwJdzoBxrzt
OOqhLfuPoyFSJNrJO75edW46RlfrCvX52k2Yg1uyn3c2MJgPSW217RG4HQwBKn2EyIXqnzXX1SlW
VrQLevgi0KG+WxKbKShSDWS9KB60rgtPXudgTwjJd0ZF7aAjAaIlpmi+Rj345kX1HGAixkNBANlb
1tR4q0EZ7f3Ysu5xXIOjLhxieumd024pUhNRfe7y+UjVdxebeWDUoHMjK4keKt8/G9lAU9odK2wN
U3+V4/58wCZe8kFZ3Ei1mR3BFCU0dGadjrxw7h0Z7nD7IEGHf7WrfNm+9kPUb/R2uqryZgJrzsNt
D3594+BXe9fz5lFYY3mWpVuDmZ6IUPam5OgXoYPpvHOxKiVi3E5ON5xbbBp35HGO66Fg/wj1b6J1
WU9JdjJDUk+jKP6pdIbtQwGoDYadvlY4ZUmPZsRGLwxoK+wYsdWLCRIouObKKCFjeYw0hGb+wmTS
ZUuHbC+gX/ycqEjP/0Pbme3YjaNZ91Uada+C5gHo6oszSTE67IjwdCM4nbZmUfP09P+S6+/OCJZP
nC4BDRQSlelMHYkiKfLj3msroaMdsSndEXXeoaLPqLQtFG8KIpYOreaIP40wEnujhmZPWnVz9HBd
Ys7hrPwhRSmGuJPZ8ZMDV863zOq6z+L6Hms4ZeN8An/c/IjJPTw5DQcKo9XMJxUYve+NI5nGg8CP
nlf28IODD63EZiqG55REgU+5mzZ/WvXPlNTMnYXLOtBDTgsovRGyC6HmSyTq5KAbdn+Njcy8zupp
eIA9zSdktEsMO6HXBmGquZQ7u8gGc6KZ+2ndy2MIRK0f2uGHaGTygu6bw+Ao00e+rtNer8rwkEaA
H8Mqm8TOwLN4yskezA+ZssyAIOqWBaPIqq8h+G5qa11IJSqDOdInMc2qzdfY7/5o8EhdN6MX+lle
c2yA6PPdXE64PONUJUXWI/h6xSCjXRPeqUkgFLBDb+LxFLPD0IDghgrfUYIYJ5A9TTYc7Vqgt7DM
2cS2E0EQ5YbqaoT8BQEAVGzHlC7GZdewBXmiZFyecD1SN8+yB2I8jCNRatEJyE2+B6LBqc5qDlcF
7F/ko9CCa7f6uBQCCCSL2Snas8Ej0GFNqz/ZJK5ioNV6DeRQGmvHPkk+ULPicBjuRFfNLAcdJ6tY
Rk/2wbAX+HgcyZz4mfE+dNvQ18DX3k9hDi4gJg4wL5y9hih3b0NsdCAZDlD1dqaZdAFnT8lJA4JS
L3ZNNKxKeaL2+puR6NYgH82HBjsyVZqG5WesV8/qYIp9rU7A+MM+UY5ihC/FOXmyh2EbH4Vq1z9H
NA/f4OGn71MFPLDH6msvKIH6mh0Zd+A59c8lTCemBVbaxq4o9PRHRUqt74TmV5glxXH0Sn3X4yG4
0tSMKAtFu4kELhBAXFdO0VYwDvpnsIuUk01jCLyC1GeLiOdj4bndl8Hubdef8aQfKxNkPUJV0/JH
J7QeKZuuUQd97RtV3t9N6JOvKzwzp1g346/U+qGrjpA1D3U7VJxyhO3R8VpO2dwkuVeG2vXZaQ0H
8lqj655eesPKQASicrygNQnMbjrbvC7wH7GG7YxnSgqUmF2h3zSx3d5Zw+Q8eF7E2f3o0QuFyzq8
p6R9sluGLNsp/RTlU/ceE6P9AHQZvHtMRceKmn5di1k3IBVMFm2Z0X+DztmQYelNJn542vBRBQuK
v2eO7D8TBD6wJ+HPEfIz8cFoOGTqWDdch33U3vGx5vDODZ2busPbDyIQQ1OvZ8VVqXi6vnNq6juY
hsLPixOLq9QZYMKJSPuoUWM6ZUs2eKwk4p6pdVjYIiN6/NqEiM3TpOpO5AJNRNl3BQ50MpR3onTS
T7iImketMev7qF9TaomIXqL9xEwG12NR4OQBsuKsJErL5FskgNPsGxsmwWF2o+nORhBxgNk/fe/i
VGHwxLmfzeuBFDwagjUUpXkvwky/ycOyekq1KGM1Uc7sBTlJONYxHq7MHqELwqbus4OzeJyfALvU
/hyTvLlNo7H4QyWMz9vH9pQ+EPlORV6FM2/fFl3JIgCocwpOtkP4BdPOBU8xJfonMxnqnwS6N91+
1obyRk9dPsxT6rjKTin18KEccTbvMRxGZK4jFL9rHFIB9tpo2UFdq86fc4KZYmFe/ElwUeTesA4j
/cAw+a6SH0GAeu9pg0rOS1MCXywtKkWtUj8p4Ek+AintvqtlVVEtDKPUZQ5DLjMyVX3tW3U4LLgk
xQ5IU3Ib9Uh/M9MxPuZeVv808Xx+5SU7O45UveY4gluB9J5W1QGxSuTuPRto745UChSh6MzdU8uW
jvp9pgdQW/XHKm/a+zlW8WD3BVEOJPYK8y5uC2QLo9rhZ1VNiuSHuF8dIjCCnsvFRTtfiwLLBr54
7ssgBXzfVjAfTywwa1g/k+Xtkmzgr1XHjDeWE09CYNI7A6XhndXHDeURUuWDeXKmZxHqueqPxexd
p82y1DvdBghwB4tGNXbIPpP2MeXkGFg0dA2fFIP6J5C7uH0c0irTTiYsqVORcr5/IHsrf+SsMsqu
cgDp8KQ5gDUOKqdhyX4pSghBoWdS2dAZ9WEPk/LQtpy28kGI0c8Xs0Z6shsWN87Y5o+1m3Z+1ReT
dcTfTYO0c0uTaihPI5b/lWae6KWpdkI7wcqiaFHxZBxdYX+LqG7sQ2fJHylpRJ8pw7OD9sBBnnpt
VL+K1iGFwTFSoufT/KM6pQMGRcvEpauIDuzr3H1vx7671+ZpvrattIcVifLnnoIsl89aNJvk8Ckr
bYx+yo4+vAOi3wNqd0002WQcf7EJmrvDJxndOdg0TmE9pIEb2ih6SmeO/tCUKL215rTFH6m7FGhx
EXLPZB7z/6Gjwm6rkCEIzhhn8egUnOsDDsvm4kA6MW89Ci0kK63L/22MMLntKY1/pCKQJPsGsC6T
Rd5O34A31U/QvLrv6RDqcKhcQ/mm6Cj0LWHUT1Q1FTZ3s7APCT5cZ4fZZXxuVKP5VHsULLAuux/Z
M9j34JXXrKTMuxONzfqghu7KR75UOFBsma9Q0LAeDyH0g/ytov6UxinC4dbS9+qksK7smEjvGQck
Jk8UZ7N9Sp4zqxRCdHDWVsRi05FdI/J7BzxWlWeJu8/JFX6kgkXPAoNrfnSp0Je7sDZ4EaStcCjR
qDkvE3/nzZDg1CCNqQ0/ILbju0sxuHhHBoNyqAc3vvNyL3/wujLMT1pIXRUAMoN+4X1TAIXMBHNe
m+NrtMLWR6Mu6AQchX7J9c7+0zbi9DauIp0y5DwyPagdAvgOxCRWenbmHKvPSTpzxqAyeHKxShbT
Cu8zlCTLe4pjhS7vQPbcKVXNSyh7To5OrdkjvAXNYizgWlyUuANxbwE1qvFZcZM0ADbLgOXA4DEi
wItsFzoun4XwLnbs/HG2nJpUBjdurxOrdf5kszMWBzGQg4V/DDcKC4JFwa+gCFZmHcpqn3V0lJJO
A4Fyv1BH/JzP0JeIhar09grnePyBT1FtH9wGjtSVPfdp0LhOhBKF8VHsR444vsY5XTvj9OoeHUrn
E2ySnQS28p9RNkefOZ2iOR1Nn8t3Y+uSbaLG0UJyR7ikp18aph4t8s9KBR1wJFmE6d6uDLpwna7j
u6vY6Ny7q+OnnNvstOoaLTbZZakfNcBZ+p4f4aLePH7KDY+y8OjpzWMHqYqjqDDtTuk6M5d8AE7e
Mk23qkXAvQdV4UOZlBMnR1o3HVnU8wXKbP6YirPq6yngAVt1G9oAC8hD60C0+5rlKwWBRaNNEZW6
+lqh4iVNpLDCnARh8AsM6e5nPbWJO+qmwa/JErgis1tceUJRr0nE4l3wkavsPS+YIrfTtLAKJ/56
iMnYZkOvJuE7YEXMkclCUvrRCgWTiForxke2lKqfpwh7LPLHPjT073c16JU72A3DsYutIYB2zWHZ
xJp6X4iFRoLvUnQ3ziBg5zhlSaW1VNxQuZ4LNZ93QtDh9MEyQE7M6eDrOmeuhxLoj4W4gOeKOa5B
gdMv7i4lNiLZl46LyhdDFk6Xrq+fpkpjLIJJ997B7hkOtIMdhDVQu8womvowNqLhRKS1rgXnCStc
AYWprlXWk0nv9iHDFBHrMmF9y/mgsErWljqoovEuLRBN3XIUyiers/GblCZCcBYPaeBNqRH06WSh
UIKRRu1Bm/aVy8kHwi6+F2o8j8/EWdmsGxs+UpZrIHU35vyRhRZ8eJY9dN4Oyzpr08rVwYWsIJY9
q0P9hm18/26uSTcfqxhRRNy2OLrSSXugRvWu11Y8bKlqMOj4NijKhBummpTrvh/ba0oTPI0VGyHA
LlyjwQQ1AbS1MzDHD0z/73s2RwMl6qkF6u/x7u6XUMNAo4zU2I7TpCXKHcoDkbNnqThpT+vF+qf4
//8gSNz/Ie6/FT/a/1yv/V1Uc0OiVPdf//nq755Ewf/kf+XVf9H+168/jn6Iw7fu26u/OZY4J+f3
/Y9m/vCj7fN/Xv3//5v/2z/8jx+/rvI0Vz/+8bfvgk3OerUoEeUrbzWS0PN+7Lv5W1l8a+T/4J9m
bGxsf9ccTKqeipcNuSrq0fFH2/3jb9i0UZTaq8wRZS5/jtD4v83Y7t8tqkaea+IrMV3dROTZkrcT
81/93cZza3v4ftdkWMu1/x039mvduIIsHt8sF5KkjQshgo3BXBI0IDZuIRaDHkaMfEnJuSpj/xJy
/nV5STFbplXERj4jnZagWgAs0+1M3HAAAlATe5ZLYIkmlyPjXV2WF7w4r8W6f/3k+s9f2H1iXThD
1TrVqhklaRCmc/d5ijMWAjkUMcZ8bS3WQ5coUbZ/8bIf/vk4/1H2xQNLg679x9/OtaGkE9cpuINK
XESAgC0EKsjMRGhOXy4XbAWSo/evR5KVvMCiYjhVIjDbniAnveIkxx8bN/oEhsseb1gGm3+QBfau
zYf6tphT96FSBoW9WKuoF2w/r6Xdf93D+vAvmlXJTYUe2teBbU6o5EbVjNRjOub9M66q/N8Sdf/1
I5KYGyygRS3UWSNBjeGxHF3tZwpbxtzbkULdZ9vrYki9fJKJg3Q7trGc1EQZE0li9IIVz0xgxbbr
Sx7S9Qx/AtNCSzG47olDHd9bfEVv3r76ufcguSAo03QD4CERsJM1n1m4Lxwxlq5j7lB1abr/9q+c
6dJyajzM41i33VAE2gBESdE60kCprl7oS+euLs0KKZs6LXHSKmCzwNHy0LBeKIraao5v3712ppF+
CflfdFaNuq85K6IK0E1N47sosWb1Ku1sdDuWjY5nT4RBpVKUE8OHDGl5cqVxFF1dO11b1bfwS0wo
K2FHYa1LPNIoJ5Z1M1WdUtMu3eJrbfn/dHXZXDInYhQ4GqogXFyFIpNYc+gyM1qx2mqaql9gFy4/
tGpAl8KXP76G7wHKjJo5m4i2Lp1h48tY2/BFWxFqMA5uth4eKyPyKmSFDtjx3vvj7Xdx7l1L8wZQ
5SpLx7QOIiKLPnDoz7nhTG6ut220yf6PKKkoE+ELCHIrR2UYamXx7OD2/7jt9qXJohthQmDGwUSh
5umzEjfp93Guiwvz3bnGkaaKniU22p+MICtvJlu+Ulu2LmnsOBuHsTRZ5EvjeOVq7XXVTg13HmEK
n3Rkd92Fxj8zzlRp9cAHdgnjkI8C+QWc847OuJiU5Ua33SmA4X6+/Q5seuJvFhGy7UYHfALkCqtl
NNbTPSeW7Q9UaJoLJnUc8vupJY3hwrfhzOJBlRYPvTd3TtipJIY5qJH2ePuy7tHRpsmhJht2BG/z
vAoiap10kgtTwZlOsK7+Xg5AxHa1ZlRhFXi5nXonp5tqb1d4EfjGbe0njXCjmUZUn6MIoqwqI8Qt
uiGUIz5hZP0gsZOZHZPdzRdwGOceRxrwA2f9ejjVddC3FbEcYQX3EYx0XD6//TTnri+tEaaK8iEQ
EFasmQ6wLyXz7U8zX1mI264vjXgKHkRk1QneYo8SPcpU9p92nl942dpra9P/zPuqNOTZtMEaUwG+
e/hJfGPs3Pw7aXvJdFSVLNa/ENFjGafYiUcKYcA/y7vcCkHWUXJVnQtT/vrifzegpGkBIdBgahqv
SKkG73NYGPqfo7pwxlV0rvJ+SzNanjQ12Iri2HUzswzHDrumvHImOYaOc2FOWC/zr4/ABun1oClz
Dsodo6gDFxF7uzf71vSOEVKDkHjABK2S0SZ1BZ4agvuuz+bsixPaxve3n+33E5LlSbMEFo1sJser
CtT1lB6JGZ4q5P9xR2InJmPl0Yk7IT68/WO/7++ALF4/aaUQdkKQF1uoFtdPktmEyHG2voQX5vBz
15dmB7tGhVVPhCniWSSDE641XQ0f6tt3//sJ1fKk2aDwyNqe189zDCwe6ZrXE6XVR0N53deVPQL1
T5yfA0zOfOPjSNPDbBU1EvOB4atSCeud+rnpybh/+2nOvXhpbjDyMG3rel1XjoPoTzGhNo8UDIvY
h+443SgidQ5v/9K5/i1NEzolG0EScYVCAFTUM4YK9VG3ihisQKkmn1E2uM+dUoTOCZFOSAydSqH9
wlOe6xHS9ICoSxeoaasAe4OJ0rl3CeUdDFJh3362308/luxR96oOmYfKFqaaI+p6rHCd8ejivOM0
tZ1M6+HtnznzGDKgKMqBmXahVgXGIDgxa22skXS6Cw9x7urSHCDwalXeOiwnIwwfEe9rjwqOgqtt
9y4N+tDuEmRb7FGrqBmv8Yk/KmjdTtsuLo34GFNLregdF18xOA0otROOVm3j1dcGe7GfGGqhF0PU
0OytYdzAVPf2hsi3rZgpur6+egwpBro4fZMctfob/imyNQbNbje2uzTAOUVuc+SbVUCApngnLIVs
D0+/uBI712mkUW0vilah1eHu5/En6GANr06THre9VmnYziXkUkeU7ISaQlDiB3S+YGvwN13dWSeq
F681xfdO3cQTwZQm1+WwRDutsp+3XVv6mHdwfsOJI7Mgdsz+CBhu2Xc2tt9tV5dGKlExOfa4XpAW
bEXIwdDdDVWT/7Ht6tJI7ZChk4RGu5TK6qqHTbFLRFEftl1dGqoEVCaNQSpxgPvOeI/SjayHurkA
DTrTGx1ppJZ2NCBnoNkjvHExFK6GkihplP0l+Mq5H5AGqzKQuqdxlhdoboN0FwSzzfJ92wQsE11q
o3KduNVF0DX1g9kQWkyKx7ZWl4ZpXGJF9GxgMZ69DIi6O3r/LTLKZtzYJaWh6hIfV5HaKoBlorM9
VAQOc76FJuLTpgeQgQXWNFtEuwsRIHOfmYhF+6En/OVChf3Ma5U5h9AaYZrmdEoUh21+N9o4qA52
q1WXFgjnfkAasTOqlIVYMlAlmUb4FnEYxEaYvWbZ26ZKWxq0VuNEi7ZOCYVRGoEAE3Brpe64baqU
wRtx2SZxHnIeYLgkJTookziAjeqN97422ouJuLOqrEktShR0zhQdinWrlVZ+AeByruWlEUscmaOO
2HcCneNPf0m7/DtGJoJb3u6X64T+m12bLX1ehUm8aj5OtIwe6gxckvrYHXwucQaQSP1+wYUWZHVn
XRgG6yz5u5+TxnHRDgay+4rvSlKlzn6ecBSSxuyihECleolAe67NpMG8IGEbUoJAgkkhaletIhOv
julsmyos6bvbtfDFiozOxIB2MFqK/srrwksUnTP3bq0v6kVnwlKMMIR4hoAsycafetFcO3hIti0F
ZfKeTshSb2hMFLOZaLc22IOHkNYXF3rTuZuXRrHuQC4yZi/HkA4CINLU5Tg55AK93Vd/weR+03ss
6dvLmb7dGkQmBdo8Fu6Bv60/KxiQ+uNQg3fE+TcN/fUkyPK5T4uoeV9q7QfFSlfBKvbiUoti7ABm
smSHGQwoYXarmWXfCrFWc1ov/ZEtQ/y+05swvaNKTqGpd8sQ915J7MUu7jPs6y0OhAQbg2UnJKIR
vfCMaSx/xkVOAg58Wbc6uObCKYZlewHQKEs5odNI1DsDFC4RuFHeYBKcuhn3Vmpm1ncc64Zx1Tqd
/XOoptZ9Py0zhj7TbvAJzwkckTjWs1698I5+4bx/04qm1H9hYZB70Kp5AJ9PIPowUBmd0EMIKCaL
k5NQTIahtVcRv1a3eg/kxU/dsIkOwKORk+sjws1V7GESXfX2i11/+Td3ZK3d6UWfB39kZHpRlOyt
lu6pI9PqnkLVt5DIzV25GCRWpW1muDt8iMDNmgr78ts/fK6/SpPrPMfQgZNIBHZaqD6IyKOOaebC
R2ft9L97KmlqtUoS5EYI+wEp9MRtOZE+H1iwF/YOWf1V3yzj07ankCbVtlFdVOJZGeQuDhVNA6RC
fAqo/22Xl2bTqUUGsZikknUYMg5K6ZgHIjGMq01XlyFouZZZQFHMPCDZYwLv07UcRDm9e4mpeuYV
m9LKBeJ5MhAImQcm9RhfNV1Sv+Lu0ufz3NWlCW8Oh3F04KqRjtHYX8JIRbqlNc71traR5jvS5JJu
bIG2YeaPTukwN75Veval6fT3/VNGdvZgCuxag0aeRU6JRbOt9T+HeDaUC9c/8603pcGl4NEg/WJp
A3PK0JHnFfLMnZlkpOH1osg/bmsjaZQRGTxmZHbxFKKwbjBGzo9uniwXrm6faSNpaMW5OVEti7sA
+zYwhkFrFnKnMkOHy5465V5UKWmP255EGmcl3LW+T3PFV90+u8XA+mdCtPy2HYIhTfqL1qdtLKbQ
x0FJqp0tGojd8XBhijjzqg1p0ZJZLWdxpd4EGJix63uFG1lH5N2rBLwIcdG83UJnZDeWIQ/mqnJy
D9Fz0GJAGa6yqJ91X8317AsGmri6saCs41sbKjhPue5l5cE0kt66niyLuOweMedy4VbODPxfpMqX
nyy7LHrOZggCnuJ6Ojg4ZT/xBVfMCx+Pc9eXujVeOcdWPRDJ7pR/GgaeRxAEvLEzrL39xc0rrNJA
/bRxENW1+aTVAm+qt3FAGvKkJRKDnUrNxUt3CmbXSEj87eZt7W6s7fXi1q2W1+k0RhRkC4NzbzCX
f8kRthbb2t0wXl/f7XpLZ4fr+W6jEtKZqDXWV1LN3+7AZ96qIb1VDetFUXem52NWMj+Pk0ZsD3ym
T29f/cxkZUiT1VQg/DeVjOWagEtOynSNUy7FSHsYhaiHkwHL9xJY99yTSJOVV9sDWQOq69dlYh8m
7D9B5BnD6e0nWcfzb5ZOsgZSIxNdg4oWBRO20eSHM+CivdZEVY6+gn2nO1LfG8trR1W0j2//4pm2
kzHxLalqae1hnE2UWtuXrWVaO6NKahNFnYakG6DEEB3f/q0zbfcrmONFHx4mN4bRlir+GKYosGOi
5fN9YahEk2/7gfUhX/wAQIQQ4xEcgqbERLYznS7LDkRpFsvGH5DGOHoVvakgwfiDHSafR8AK79VG
9Ta2z9puL26/tnSRTnOhIKoS7M6GWTukrn7pvP9c60ujZBmmZNTNGQCgOvfvrHn0Ti1BmRtbRhoX
WVFnNiwm+KgaoSANa/E7QkguadTO3LssAvSivLDUsNB9rHoW2Wkdlv6jadTmJimj9StM4UXLGzVi
aKbtIhiXEbhe5YTjH6x4FrGfkHFtnDtkLaCbA/v3VjJSOKdJ4EBGxpVAPuTbnX/tg7+ZO2QZXwko
A5aJkwHcx8oMpqe7BZShP0XR0v58+yfOvQap+1dYPI2BSSkwx6S67hybYIGmi75tu7rU/UN9XLns
dhrg5hv6U5lP4LlYosME3PYD0jeuaHqrriZ+QG2d/iNYFPFhWDSr3Hh5/fXwTRM87oUSTn6JJ/Me
eBTslRJN3b9Hw/9vvY71a3H4opMKwiRJz21TYsoIuII1Vy432P0hXr7dPOc6kDSEh2mpbDsPk7V7
lpiZTDU/KKBLZpJ37Ut0+DM/Iuv0nCZyQK2EvANNxJyFmz2YED0np3FvRJRkDm8/y5meKgv1UI62
qo7rMTB6jChirPW93mobTyBlbV5mw7gTU5MGpTtjwLHCArxYWtuft9289BnTB5w0Y8nlp0b/VscU
NKLa3HbSpkpDOI/GDsQ0+ImxjasHcqzSAOjXpRF27u1KQ3icFnNpGwqE0DYd4Enl3E/7Erfok5dq
9cbqlSqN4zQyl7qq4DrZKtmlIBld4plLhSS3jb1HGsnKNDpxarkxZNe+PdY9Ks9h0ret5GXZXeXE
LmxGOw60aO58qHoNAL55Y6FbjiaosmFEBGQkQT/YiJDJA7RuyjilSLylb4J4ez3JOeTA5w0UQ8wX
ytNceKS6kNa+qSYGM/71xScEwZM2RkmgC00B98V2h+ND4+ntWz8jeISM9PrykeJoEZi3OHCW2suP
UeXGYu9k7GCHuvLcfRL35h+wrYrkCUOk8m0mZL1e/XXUqIO37+H38xKxU69vocsI/hhsFvhL1tff
rLHL7ssodZ63XV0a3JoBVzXj9H+lcegks9XtwZyxNG27ujS4bQx/ENBdwsHTyLsxRsvyvTm7KHg+
1zTSqBa5YqhOzitXzNS7IYl+OXRDKDYdJ/5L6N+aBBxBJIoCzQt/WqDFd9RM4uO2lpGW1hWnGmYX
s/Wve0rpasjWn8T1S0Pu95Oq6Unf5aKfu8RV1RDX/sovssET3ce1YmIxEH1rbHu7shSuMU0dLUpL
z4RsFPnpCkoBOJK3m1Z3pqyBw3Vop0a0KL4DpZLjJW1vNmN62PQCXGlkY5ahbgSQzl/iFqNdYUId
m8Ntowp34+tt2cBUmrpcHOMgPn1RZTdiNq1tfcdd3/qLVV2DT3jQUsXz46RObo1pUa9qBXDttoaR
xixJ8vkiKlKS+66wiROYbbjLsN23XV0asklhW5DfQfYanfjpilzsXSjKG29d+gjr6YAVRWlp9tKL
b0Uxwq4RZeK/fetnBtWvoI0XzW7UjVb24UK9q3IwVJkQIzrgAnjEK9Dq48YGkoYuh2zLiPWAHb1t
6MEwAMEUYDc2reVIeHrddfoUE6mXCs930hTScOdFME708sIhzJkWcqSPseYCYO6I9va9ZM0yBUwC
aQYR5aDv4lIbt1X/Scx9/RDRoutDjCUIKnDp4FmPfXBrGyc1Rxq6BHbyOa+T9ZOVwbbsRijQIZit
t/vQOoj+dcdtOtLQTcp0ADnJ2QLAkPFzA2YrWGKje9h2dWnoOgt+jCQ1Qn+EOr/DSfypnTtt461L
I1dUFjD3hYtPSqwDXww/mqnyx7YblwbumifGAmElQi4kdRhGFN8qAoXEtg+VI31svVl0sLH10DfV
8rs611d5xWn+tluXxmsHGMQ2ksSDgZdmt21DVuNOTTS0yZuuL6vhaiMCl1zPil9nk/UxTEzvW55l
lzbwZ/qjrIYrTXP0ptj2/AW5/m1OpSyIe33jN9aWBmrhzuM8TXwGAZ82V0VmKvAuCU1+u2XWEfmb
sSTr4PQSEKMG+8U3psI4zChDmJSh65yqrBgPeZzZ2/YYsiROz+ISyUWzflYw24awZsclSU5vP8W5
NyCN2WSiuYEhKn5e6ZPfZc6Hor+4Kz3XRNKY1Ss3VVKE23QetfvidjN4WX2YjQ5ONR6NW6ueoIBt
exBpDKcgR4exT0I/r7VoT9DocHDQv2x8B9IQtr1hNjFB8CROo087VhDl91pzw21rfVsaxRD9dW92
kO+UqaFeAbdKvlOUiLZt4WQZ3Fwyv5nwkXzTsgktV8U+HKZtJWJTVsE5BNZmXsFRFhTB+pj0WnIg
eXve1j1lFZwBNjpPzVjx4cEah7T1IOXlnbHpdJWnf/0lB+9YGwPKMuqfRv0uhMa6a4SINpW3TVkD
V5BwU7k1h0eLFoUDyJ4yh5y0aCXOLfIL0m1dU5ZkRRjuYyek72iDHu6NOBqvJqJ8L/TMda78zSxn
SUMYcq/wFmy7ftIlS8EmsdC7mw6kaQsSNgbXWLa5QmhCkWXphXY7MyVZ0kjuPMXqymRU/FgfOoiS
wxig9Ro/vD1PnHsgaSQbXWIsJtZuXyEx+qdYZuupam3tvcpiTt0PGiE1ap5Pn9/+tV9nGb9rP2lk
127IBLvw7RdqbUPzig1QwIiEyvChUuviQbMLilGN11rabQy3Gmr3uOjeCU738iknQ4NIpmLJSUfL
SnX4EBHL0h1yOyYhDx2FPW77zMtKw6adKfFFpuIXXWR+bboMhaTqdOLj281w5pXK0jFPg6+piYlV
igoTdSY4LCCJZZtd1pSFY2aVsyA3QUwX3fDTM9MfY51VGxtGmiIMF8wa1Ag2u2T+BerYRFc6IRAb
ry6tx+tCddsIGa5PYtk7O1feh0m5reYMX+b15NbCPRpnB8RXPmrfo9x+tsL657bXKU0KI4EdheFm
rEjCHo3kkM9XU11tO3SnivP6xrGHJhPBrmx0tfZ7oqdPqd1cWLOd64fS4J+zhrNALPZw4URyTc7V
CATaULftbuXoYjE4rh2qJd/ZRJifDEfxHijA2P6mRpd1YWE3d6NwLM8vo67ZFdrU7OJm2eZrNGVd
2DR3jcVpuOdXdvODjLCvRAxuaxZZCsaEl7dlhQBFY5P1qdRKO9CjfuPnz5AGqBuT2oKDaY2ucpPn
JA7bT3USOttWCLJEKg1bDrN0wNu5a3d31OsEOdS5cdz2SqUh6jlRifQ4dH21Ka3HpWvEOwAg1cYO
I41SHdP4CJCXzX4n+hieXZzfdZVabjsWQoX/epwWxCFlxcAsENn27DdTNd3buSkutM2vFPPffDll
jVQycCI6Rjm6q6krvjtoEfK7pRfG11iZ24pomPlBV6sjOojiWzh4w8nOl6Q86nE4K/BMQQr4uHy+
J3CBmqNtgqmHRk9+LDr9stiT29R3h2VprCfyzF3zwl2fmWAM6XOfguDuq6kA0G1Y1HWF4pHwabdT
uW0pL8utpknpiyxx+NQRq3biLNoiGJLMkU39UZZW5UYdQa4eXD8i4Zg02ug+7OONtSdZS5VB4V2s
WQt9Z000FBUSp8JaqtO2W5emgWzQgP8Sfed3M3lzkRYSGJlY27Bkpi59p4fOSeFxW4Q1TFN1b1ex
+xgby/xh273L00CqlU5Y9dy7Nuu7JCJ6DublNhGGKetfHTcykmJi+l1jwL+pSdSd9CoOH7fduzQJ
9KYYFZswdx821cdQr4lu6+b8sO3i0ue6IhqRqAVWAqmqkprW249jaG5Txpm/5p0X9fTWVoglm1nZ
KdgCTg7Enbtp6a3nTbcu67+MIdZ1NWVl58Fs9AvcRbuqCi/p7tZ+95u5UVZ/TcugkI7Ro4EMh+6T
AdPum770yk3dKPU2w4Qpa7+URCx2O3quP4Hdvaos8jSFZW1DQJCw/vrjQXDgXIrScv2kt7+aWv7F
KbaZPM1fYLsXL3bkn1SEHrHwXWznJsq7/Ir4DXXbdluTBquLsaC2MxZ5VTEqp2XSozUAWjW2eXig
5b5umBH4dOcoJJOXON4OJJncYpe4JDc9Jyj45TR70TY9iZCAUTPW1mqTH4lPmhiw1kQyY6kt9ujn
hmL2+0aJsx4IdZ6XR0u3nBHEKAlUu21DQxrVIFfYEzckN42Kpx45tCkJtk42HqD8evIXT6j0dqOF
yuL6VF+ab2M3L4G6DPO2DYQsBismbUocl25rKvmV7VXGoSYxar+pYWQJ2DwoemFm1PIJi24xtutP
kO3TjRdf6yEv24WYCMDc1EfNwquPvYOReLKr8AIV68y6R+awLcJetCZsWePX0cThaqEfYzv5uK1d
pK8v/gds8nrn+MNYtNmenPg8RUlQtM22HqlKYzoahxnseO/6hJ7AoG3j4kNcZN3TttuXRnSlYCNd
dNJVLLeJAyQusd/PRrNth6JKH2AqcVOUwQT3x1gkJ8Je8yPpU5egTefeqzRWiesmxdTmvVpNk/l2
W2HiwQ55obh47urSarktYf9C4qXdHfdh8kjiK211G9LFkHVfBWIZclJrx6/DNv2EvNt4P/ZVtWkh
bsjCr8YATVClto2+e0nek4ITfvEMciq2dBlD1n3paq+OlRrzdSSZWQDRmIYvdpGwbt52fenrq7YG
myvTsH13nPromLAHjfaARaMP264vjVgjjDXHJIHDJ+3Z+pKbWvNEqnL0ftvVpeHaRV1tdnrCNoWv
0qPu5O5DPFTLpuFqeNJwFY7pJQSskliri3qXjm27iwaSf7bduzRcbXIuLG2KHV/AoT56xazcFlXY
PGy7ujRciV02svT/cXYeTY7jSBT+RYwgHM0VpESVynW1KXdhtBuCAC1A/+v3aU873DYROk5HjEoi
gUQi8+X7FA+zi6I+7QuPpZtnyJVrfrddpwbh113Op06wtA7g7ESFv163JPdqLtABlkqD6wxBCBB4
wJZSBTi4A1bwqkezV3NNxWg2v7scrrp7Xrv+La7Ztz9/9K+zcbbXcpn8QqAwW54Ntmxf4DK86Sw2
fkWy2Krrslq4n/z7/AZVvpo9jVrRDKQ5sBx1IbmGz+Wff8KvIzHba7pQmbMQSgZhVvjM4KoVN74D
dlPn01XpB4t2ezb0ctCgwKrPemCx5KTqzMVXXuWApPn3s+ELa+ZxDaNs4JE2Kby3Awab6giwjese
D/33HwAEK6oGGyHtCyf47Xc+6OPxWF/58He71jDIQ6ICEaeDi2kyRuaVzt7fbOF/92Z3m9axEbyS
Bdn2OhPgVDoo9mChelXBCCjCfz+X3gxwBQBQKhs2rwapyAvSYrN/HSKO8DH/f81le0EXrFuDqgak
OytBTytODlzW4exosDx6UWfyc0TAXYC7f/9crBPw3Hp1GjAir/Zf4w7dJjKyYfgCR07yWsxwLT/l
POpuNPRz35ccHCYI2kFd+/MS+U0Q2Ks06ll7G3BrODbmavoigEQB4rPsQcUl2+K9/vmP/OZl7qVn
fT2yqd6WKGtajAimaGWsKilsnrPrFvpefgaAF260M3LVpZncF7qK5isfpuvU3mwvP4sAaqmLgmIb
9eqhF4vDBM329bpHswswbl29oHNNlNFRbEcRluGLg0HPVfc+Fu4iTERwWvvQsmQKI3wwZWxWEwJP
2EFlct3X30UYVEFo1cE0Jdvgg/EmeCBeo4ZNX6779F2EqTTMxeElh2v/spXfJl2bG5dH1wmUWLgL
MTn8UiCAV6h15aYYQDmEJFgCDCCi6wLkXoS20tAucYvTyasxtl8yS2HvDMz1VQ9nL0Ir+jA2+Qg9
Z2sAjkd/uoMTxnUfvbt0xzA8GEO/EVnedzWotf0Z7IbguiWzF6Ax1SzFlHsiw4jyjIYD6T87sfV/
WTKXEP6L2Bvs9lPlNtDH1BxmgNiKmxnomZ90sM5PmGiPDeY0wKb8pEaSwyOnvq5WzYLdNsNcPDy9
t15kkTdvoBrzaJHzMs/XtawADfr3ebUaHmyWaYFauEH2EfmreBsrUvuH6973bp/BuR3KjAgPzUd9
JWEMBFTmddd1r9leJdbzni/0IrVifhtINbffLVn+ZjZ1ea+/eN97kVgFaNrqWnw453Bxl8toFi7r
PuRXFXHYXie2jRagjAVTAzqMukcYBm5SdHR+v+rB73ViEdqofIqiIHMtILwK+CCinLruzraXidUb
boOzDgHoXleSwV+xygZ4i1356ZeE4n8Kc8FaVp2NeJDBC7sDTJz9yE38N7+u373V3S4uB9a3bCA8
G+uqP9RVAa0bm667be61Yd3S8nWAGU4m1vEhZ34nXaf+pkj6b5/hVwtyt1ebHhm3Alo7mzpetSc0
PYfzEADIIenW9R/h5zQMUijedbKkxstlFJR2TC8dEGDAm870EtTptpNhuGz3ADU0ntw6L3+sgY+b
pZkira6qYzGx2/YVKga1128oUAaQrWkNQ1jcB68bkGRid7wK6P+h/QIfvp/tEcfes+Huui++l31h
LjWeNoHKKpDtNItVP2Z1I/5WVv1vi/EXr3Av+wr8pl/5hpxsYsAHHaLV1MUbTNxckUQwDu0lINvk
Q+mbvsBEtSjUeSob3G7dBTYmB1GM/iEgIzjgHvTUSzqF/fyJ0sEfDmbuxQwQYLHMB7utyzcf9/LU
oyBLj0j7JGm8+mvY1L69SpXI9u1rQKRRngcFLptjBdJ7TWBWKBtm+c8/R7DLPf4Xz4pe/v1/wgDw
240CgDHINpgnesCRqyhM+LbFP4Kw5Z9X9DSe//yXfhMT9s1sPmp4Miorssk0+hiAdP0eDwTM3Os+
fhdyYKYYItuhqC16wXgjYLOPOt2Vg+xs381uos6BnElxgs9YqIkZSPsQjT5un1d9+72W0ALWGUMZ
iqSqDUFtXRYlWyqurLvy3UsuWyygWIPX3trxO8GmlihJXTeXxPjuIDGXmm6xBSILiryQ9VZ8ikn0
/brHsnupVTgwP7aosEyRcLcNjPWxJf3ougx87z+HWjElobUB/NTU8EgHT/yzgCLzdt133x0kogR+
fhMhXunE6bfZ4HunBYRifxuR+W2Y24V/jKGONeoPARrOYXXHzDy9mYpac2hUrmJJIKf9DAl49FAv
1cpvUcRohpdaNDBeXTD7/qnaaPOgg6izKWoX84faFspPt9UA76yKNfIS9BwdGrX+OD8AOSm2ZMqn
VqdoHLRNOljYBv1l+f+3TfqrMLR7WFAXlwGoVwJhTocQIwfF9o9qKecSWp01vCm2ogLuGGZhz+gM
bXeQwbSYUytJfZ0mlu1VlJjuKkqeY1Sb+h4I4ljGA2LhdSttL6JcinyDSIyGmWHW2ySp6pEkRJVX
8j/YXkfZsimGohedFTdwngHjPh90ZMPjVUt5L6WMzVSA8eGLbItg4VfDfvgMiKW+rjOPb/nvM2iF
DSCSrkuVw9fF97mzKHGi/+Ff51LB9mrKsBjtMM2LQIrEQ4kTHNWaWvVXPpxdjOqgLS/XYAiyXCHp
BZuyaN5Ul5urWtxs7ze3hiOaz27As6+L/oYpMSRhMDTXpRd7MWUH7I6/DA7Bu1rRVETL7Nz2Vw5P
sr2WEoSyCqlQxHFzHCDvgJ+oBOGlSP+8Ki8HzC9ixl70GDlwS4YGy4Y73/JkUQ0ckykmn4uzEWPw
z5//yuU1/uKv/J/0cR223s3o5460nz4tk1IMDtFE/a1f/JuCx178CJdIsVUGx4S14VfbLhWcQ/3W
X5MNk4PJmivxM/Tb9psRqGBibBzp2XU/bHd8VJFmyCVXkXXafdN5/NXWV5owsr3IbfRIFUXdLDKo
YPNHmDY3GVr6/nU7bi9yizmvkbMindlGou4iXpDTqIQ5XPVc9iI35eplahrCsmiMp4dZafspjnL9
/OdP/82i3cvbGA/02hQlg6ikq9ZEqbJdUsyNDG89jLyX6wqAe5kbzKhGFbcFfgMSS5n35Se+deK6
hbMXulW8EJsuJpblus0PhS7XE+n4lWfNXuiWV/lCRtLwLA80OdaT32Kg0r8yWO9lbh0cqluvqng2
TK7u5bJ59jQRc207eS90C1AtHrwCn9/Fnr1fhQ81OEhzf0mTfhOL9sZmcBNyRBWaZ56dAgiS+E93
YZD+eWX+7sN39318czjLWBw0c7npW2LKUjLbBn9p2V1Kz78Io3sF29SCcd9MKEn7rq23xLbGBQl8
jFZ4g9Go40dHR/uqJjp8+/PP+V0hZy9ry3NQ0DYSMUj2CaoA5eqEkysmQP65lKbuxzaqzeW+MlTj
kSx50Gn4YKJAmLLcZ05uqDGRgxMNneTWtKb9OEZ9fWty7VcS2WI4nzFNh3b4n7/ub+LC3ilNabVd
aIcsmxsyLDKA7OaLD0nCt64vrnMLZ3u1nKvCLa79GVEBdPK0J44nXtMsfzmOf7N+9oZpVHOv3cTG
sm2m08mysX4SGM+8LubvtXLVHIVwDvJpBq+TPoXP/HBueltelwbtjdLmjhW2bzk+fao2ySpa3jPv
SqE922vl2AjlUBA2LIOXCrthJqZP0Rb/bd4m+M3O2p3jk0a/xMJbO2u6uEbtpjHdS7PZykiMxoxt
yv3AXce2YnvTNAfnFDfWjGT91mLpAwVef4smtl61hOheOxcUQ66XPKRZpOArduBKgETXDZX7mw35
r9co3cvnTN0i7l9W0RzH+gSoQJ4qSCuu/Pq7tls9+n1YOOajXxhFieJBmOJlXKekpXtHNK+0DeqZ
wMXPKhwOa+6LtKr76zrwNL7Epf+pA1ZuKVyAJnwmcLwnaIHBkrPmV7Wx6Z4oWnlV6DYgazPWmuZN
A9cnw5y1X/4cOn/3Utm/v/oaKcPr1idZYPX0BVV7fW+W+m9kqF/n5zSm//70qYlQD2kdyYquh159
6V3zJSx4/g53jN6Tg/PyUXqu8D/7qp+mrICz6VUaWxrvdnbJqFj1NBPIJWd0O+AAmqBpPNxc99h2
5/0seM1nPZCMD63O+kocMfZ2XZ5F97K6dSiiqFo6khk7zp95qcVxomI4XPXV96I624Y0Dmt89aoI
yx9+S9Ya090wabju43f7eBO8WUAAwWmAkv/zoN2I8VRKv1736Zc4/j87TY3R1CED8TPQkKtjjZoB
mobmOgN5ulfUMRzvJAwiP3MlxJgSGF8HruQmroyge0FdtUZwtCKjn80VydNwUTNcVuLrJB10r6gL
hS0c1Eskgwyg/NapQKBvc22hiUa7vQyMlWinNiew1lv68wxmUuaI9q+q1NC9U1ooNG6hzYwX63Xh
F2tZ9X0z5aT+sip/fc7TaLdfQ68qurJGmCtrmFZK34urRU4elE3SaqffUKENlus22F5gp7jzCjhG
4SRb2XoDP4z1oeinv2mmfq2vo3t93VZqAn6U52fIz5f5jlEdPgYbX2Grz8RUJPkYNv3BxxAKTfv/
5qpX7by9jM1MtZm6pvGzEqi8B59txd0wKntVhkr3GrYtDKfIL2C9Di+14rF1IA9U6zpft7j2Grax
rAu4hZUwdg9He+iF+gbw3vaXpfWbE3RPFRV9D8/nDfsi59P03a1b/VkM1d9YDb/79N353DcRc7Qu
aGZr7ksAA9skDpq/yaiAD7vsgP+/W9I9VtRDY72GeyvNFHicFmqAqV2FhO+TrkYJldXcH5YCPJYb
f4WVbiIWMy0XjYlXpetGg+3TCD9mSGthOPYjqjY2yJKvKD6IOYxpstqmng553wS5BIm2hMpPbEF5
t8XtWEpo6kORxkOf+4kLMemUoFo3xknQR+EIcFxf6iQaDF2TYtH+nDmt2yHRrWvXTLCJjae4QDZ2
GGcxRlIAkDfChnhs2uPKaohV1nXz7RkjqZO9tZXrxsRodHM+2AIg7pMoURE4qHED+8zQQASy9DSl
t+Om4GarimlT6Fj2ZvxQAizy4iPLG967EWBqfLCYVELH2VuSWm+++c4mvi2Jq6dykjX8BcuPcen8
UvorCXhmcP2d5QyxyxvUrPBxCoa+YjL3zbCew3XDAgWuDuMpn/KGwInMDFvZn0To+fkt67yNJjWa
ONu9AE9Np6u/rfnXpukuqgmE+IXKxcRRDGqSseYrPOHNT7y4KD/EjFryjdB8yB9YVAU404RejOy9
wSOy9n2O+3nu+uo8DqgEJguMnP0T7PdZf0NgGdriK/o2Skg41A3SnIB8BYyRr4kHymGY6MIjH6nw
ePyhBnrqBkBIK04rTNEL4APZkj9vlPvTvaVUoymLamApzsxzY56UbeHzFLih5kfZzbo5FF6nY3iM
lWR4cAby38Rf48kcBuQSj8VswP4iw8bW07Zt0STNnOfDAW5ldjsORU9fiVFBfy5mDqs16vr6Yely
9YxvWELPBVfJ6q3jy/pcquGrQFL61XjwP0r7bsWO6lZqPzftuH6sh4o/z6sb9IGuHGKVkem6lV2l
PVg5E7jEyaoOaDqGgfcUw272VA24TaDIEfc26Qe6fqTQktBTXg6omDgRzOJUqaahKbECVSE4kpVO
lmot0Ude26A7BcSqe8Cgq+Yzh11zfIh7NbxAK1mX6boGenjVrMvLI5vDZj32EYnoR53XEz0unc71
0aCPiUXr/Ln5GNFCkBsGstUCemJlXbpEkQ9dvfCWMuWYnfZk7RanD3HE7Hpq7bBUNywQWJJYu0UJ
H+qB5HESIb6jle6ZtZOVClGl7LUDaWoZYt0nJe8IhxCkmmnq4eb/oLbRRR/nptfnPopi82O1Ew2P
bVj7+pYrAEeQDiqHxpcN/tEoJH6jfSAeScfq5RBueLunaKzH+4KvAd7ntuj+YFfeTU/Txun4JgQe
TWIsJLxAI9pxvWtW6r2NodlgCAFn+eARROeyli0srVpZz13r49vD2eJBDSBmpmLGPj/G0djM95Ud
Yj/Fy8yjA3Eq/JG3TTW+rbjx5imUblF4JLHt7sJ4RC0SygjvKwYgSJCoYqlQ1SrLLk5pR2Jz8D01
3YH2hNavV8P//7ZurYkfLzzf2krbsQs8s+gxPbFy6z4JPEKV8sivPDidQmV6u47bWiVTsCywmSIe
+zZabHHM6PSXaNKSQB0ubo79cVZ48k/5Vs78xIDEdbcB756V8Q51Oa1f/aLHe2lgDDqnUQFygJaB
aC+um+0c0ujAR48Dv9gsQX2GAXNh8MoiTASNsNdY7qKREHR/cjpt9z142N+iJRqH2xKy8ulFj7QZ
73Vd6uWm8oiY3eV0CEsiedtYlIEjBUGpv+VVnSzhMNVJMOTBSyRQtDx4fm1/+LmZ09FD5QPv/yKN
GQ5NlcfpUg5DFtIO3PYB/vTB1r5fJARSj6xPlDX/KB8KQQnMAlT/kXjN4bF3ZAtmPhvMY6XlNOEK
GXVx4tdjmaxmshK3MfGEMoWXNjNkzUscjN/WQTTwO5lfLPBlVIbYzA8zifoEDlRNWqArm1RqRjoY
eeKAJaMKPAqucM2uw+JWK2+ak9EG3iMopZBHu2jDY51bTH1L53MF5yBICCQk7OPJkjkpAMTFEWCL
Q2hHloLb9gUnmDovtqWJD1fFQhZFfL8tzVBIIC9IKtCtneAy532aR/WVcpJ/BU2IPgVVAML65HWy
9XHcqJkiovuqTHjt1o+9G9wboE3jbaep/1p1yr2xsMsTW5Zb4vOw/WhtjR9YefGJkeW1WcKPI6ij
sg5tnfBABSmcYKjEoqTnCtooyPCXECbCWn+BeUP4SKb23atLlGzXGgQHPc8flxoDAEHsuVTl8GLp
uxzNqSE+mQmlUFFBcsBY/tTq6olVZkmigg+Z1w7Pfbm9C+vTw4IpwKyBv6T0zODOgfawwru6/OkN
uZCmKZ50wL/aIXgEiOo2joPhaJfmcduWeJDb5JffYYZDt4MYTfxFx7xAlQg+Mts0HUTdR6fKAbSs
O/RrWN9XyTZv9U/s7IAkm7Hf23aDR5of1WckJ/ZQKXvnrxEOK2Aq3jiAse/52N0wujxWtV0SUvn8
IZirrOfbk8GEwQ0OCv8uDNR2nAS10h+j+eO4rNObNWaV2huiBHtsvM8ZnpNC9iGb0uTHNsBNxldj
mCDZUC95va4fG7S5z6GH5VvCIzrt87aSfgHH72myazZ09H0rAjy0WUkRV062rD6uLZyAGMwVM9ax
9YF4McNoU+4KCTnekBSU0HdYKo3f1Mi+wTOLJRCruMzvwhdoHfXJEQ9GKwDTnxToqZKFfDsFa9cZ
GXK4RmOj4fEM9E2VMYAjQC5g0bnyMcz1Gsoojoo3U+BAGwI3SNU1Nj5gjRyiorWpqhV9GHylv/Le
9fdb4NF0qv0jD4v+gVMkk8NQnQUStYQEpjv4gfaB5aqRItGJvzg0uU+2UYus+voGN2Nxl8/zQ6m8
z0ZRfsLmOZBChId1HkpZ52STi/BpYnp1tkP+OS/MlDBg2hNDFicrMArRpdDlefZ9RO6RvfJm/Mpg
YZN0kB1WciZLf0DPYPiKWc46bSOvLOQ4l+4UGkRab438B5iNhY+MKI6DYptfNijd00m1DmwcFsuh
LGyXbOs462Sl1P0sobsoU390bZnMVahSgCYaOcAKELGlEe8FX6IiW9Axq6DMKRjPxOgNfWKJV52o
jaZkVfkiGRFCLkgLErpN77hLDhwaIxIFssUwegXpC40sqC3LrdCON2ltxmZL4inUCbUIiWQhxXkE
j2l5wLhwKSFKDFIfkNB0vOg3YUlGMSzIzmVOVDa3uU1UU77Dc8lIeJ4UsDEMSbqEI/vcw7ssKVcg
hvBHaLidOpbTEbb6nB9ja/pbUY8P0xp/Kbfqoa/r8wja0SmIy0E/Y9Y0vkM+yNunBv4YOOSieXgF
gnleE39h9Yjd0kEYOs1PXWFWnZK8x+EgWBfDkjfS5FCjpFbeTZuLj81gyX2lG6Ek2ERBlLB54a3k
XhPjphEz5Bc1Yo0sB9gcWzyKuxxErdfCLiTpkfl/FHGkJZt9767ZooMqw1skQP29x2qnJJ/cfFB+
9DoW7txWA6AWFZI0g9zvEZ7z/NB7a9a5un6E1cPbwKBbjrs6lm7awl5i7DNKJt/g8tKUPAlF6LA0
hEOW5PvnuAh7ctp47YWyX/z2jNsJrSGlFes/JcxmsiWvmz41di0OwOT00qPNyo6TYSWSV8x0JlFU
mGPJeZeMhj/0aKFJr1CVDGlvjjbsw2eKpiBwVmCO9jDVklXO8X/hpiurtcGzq7vBv1Fl6dIcJ+iY
+MJsJ0uxTmFKyQQm8OrmZ8VKS5OSFO3HfNOokAjcwWQ3xXWc5guMBG6sCM2HzSzjIR6XPK0a+Nj1
a9m+tbwe77o5GgGLMgVoDluXNmRyR1tpJEGYIjgSFO2+NLRzJ0SN5hC7rjkYnNcHTy3lR0Ni8kSQ
UyBVXL0m8cIwvimXtv4C1jiEamDngnpadeXNyAf7AXe06Z4TgnMx2qJmAAS1YQk3Ex7xVEb802SH
/uc8wLO1Ny09UcMqX+ZNF96USMTvYCDLknLp/Y+unk3GDMGAzIiFT6DFhE151/fSLYJIAi9GK8um
a3/4BFfaeJs+iyUWqba6Q02nqc7QbmpMrTbFc5XD2hPTfa3yD2NIvEAG2ujvrpjbT2hD1nd2npAd
h86dadi0WGKFGmQcEe8m3phKZ714Z5YP+qYhbXhAhTYyH+zcj/pgmjAIEbHDBTog2KflKy9UCm/a
/HkWuo0ktuXwFq8KQFgekfYe0pTyy5wP/qtgBZ6dslXzzJgjuEh71kPyHxB0SWn1EjSNTaf4kl27
ugo2GTZDcOMXLrjtp6J7FwUa/bjnIG/CrTI65DH8uVwND3oP7np33dqI4ZS7sZG00fVwvzA4pErY
S3nJEA2TSdTgbTiddJ3jvhOQED2AHPcntsS4v8xuOi9rEz2gGkC+XpA4EuDLHou5MDOwQrY4Twtp
hbRNYJ9x6ERdEgQOEkv4ZBahbGLMJdbz0GYLJkNvEOKiT1qF5oVUdAbMwbvPHUT40vINNPqFIALm
3RymxsWImLxfmiOO4rlLdDk+eNBNpkjC45+Yuu3bA1al0w/GMsxNXeaZkrlHwQAi9RBHLo0fsE6+
YaRzBko+/tCtI9btqpeDCMa4lXrtEOFUuOnPgAnebjUAnsXQvowMRQS5TL7fwC9Md+xAuKFPJGTd
9DZVolmO4B9zjLMZAjxQuyXzXPoflqpGJA5oX46pmX2BOaV5oO9dbNfX2SsmI9e2jT0Ethysxbks
cDPJveKzEuWKMgjzoMOfusI7RiyIN+k24R4UdWpM54jjNoh6iPBlWMCYWE4oAB356oELDwla95z3
m0tDnQMKIyA5uF1phTSGMvGjRSKSdFXeHBQiy4OZqMH7cQyUtZwU4Sni+XrOMWD4PKG7dFCMT7fC
qmcokKLbTqFgZBATJMbHzAZzORRy4HXTpy2Mum94OBs8opIWp7o1RYZzRN9PWz2kAV2b1PGCH7Vf
B5jV8nkh89kbD0Ntm4ceTaYESbJ5tgHtjhb/naD8otMZON7LYWhRZfBp/Y4y6fQOwaHNgr4uUubm
+rAiYCasG4ob1NhwvVtRR0XpBYLgbr14yAn7pOEEkYYqMJ/KvOuNhHRedYnyu+cJJAXJpmlrJaxb
gyMwfduxN4jIE3FdOpKAHWp49d5M40jlgIjyKKJRSSiHscJdNWsJN0RmUoIgmzqak5ucW/EPtKPi
hEQpvjEdLo74wCdu8JXgY29TZIDiQMbyGfdWerRmDJ+CMHoMm6548bbmdeQa/ZfKpKIOHMyjqvwz
aGP6Bj5R1SCrBZBUqWFfjLSPlwnGMHDZ4T6JbtXAdKJDkM9aOiMKzvAuReWuuYf7Sy1pqKdkGCF2
XEy5Yop8NN8mQdrEgQ1w69GBHo3H82OgMfHRD3n3VjiNhHoBvaX0CpFuRI0HmDu6p6Z24kOHM/gL
MIOw/erZfOopChXbnJ9Cq8oHbVWNGXUYNy3V9HnjxJccSjPEcF6dS4DtX7q+PDRIPi/ZmJFb6YID
aXBjH9BLQPQ3Ka5NApet8qnqQpsAnawOiyI/gqAIsqHBEilpf9ILjSVlSMHIVk0H2Kv+s8F89muE
S8U54KCncWMq2Qm/OaCbYB+JDTNtxJLYsH5be2+6aK/7oyCUJVUrSumN63yoNJvSfMDP8jVbM1Tm
yY2J1w8rUq7MOoWgy9rbkPPvaz2PWVtGj3444xcU3YexFA8hx0VxFhPKRoH3VsTCz3isUVWFReDD
1Ac1CiMocUtjiyz3KIZwohHzOJhh/Tw37IGwSwIlNEng3lwfoFJ6DbwSKWVk3tkUDQkZwm+lbqeU
Aib+wH0zY5c4J7XbxtcKVmKHcMUEVmloMq+tSGZMIGVr05ikaOFqq5YITqJsq+6Rn+Cd4nAAiH7z
6wPKAMi6WoG7BCwB8XIGDwb/fnHM1yVKaou5sw6u1Ze6KJFtbemL9vz+7M9RmYIf2EjkDys0K/rN
9gUqTYsRB9fwx24ySEt185ks3Uvchi0yhl4nU0EraAKL5jjZyh4ak79XvoGoOOCHCU6TDwUFqtGb
yJMFduYp58F4UNOEDE4ZLZsKmDZmo6NXLHEKIH10KvuKSEX0m847cQyDeWGJiHPvJcBLQKl6Up9h
Hnwz4nXL2IMEGEs+OBKeIx50bZ04WvZHuJN/jND2drqo5aamtcEZXkXnEcy0D35s4qRqfIQkMWEC
alFtf+PAj7/t414clChwPWotjNZmh7ZhTqhLhOnHO+2ZsZMB3H9eke28I2c1Z8f0+tCx0UsCb11v
Me2kPpC+dzj/hg0/DpXi1kpvFuwBRVZzPxbsxc5R9TiwIlwuteJmee2hB0hm2uT44oY9wPNtlhOU
MBJKj+l90SXmX0Ld41ENGOWZZxSrXa1ndq7zGOfyBLGyh5KXCj+IAoyBbIHfBKaoh1FrVMHz6Ymp
zbXHRRtHfxTlZhOvjRg9N2IeaaJz1PZkTpHryKAkcftQz+Ws7rjnqMTtr07xZi22IM5c836hkKib
gYWADMOovCGfJj/W39a8mcIXHl/SCzlXInpoG7LerDosJqQpOADfh7qa6Bl19ClMMJJ02cAQfR49
0FQ3DC+PIUcu2/pdysmE6+ilHPcctGNoU5xfHAo84Yk7RXyrP+VhWDUfGYwil+NSFF3+AQjhLhs9
jTsycwZXzbGeenZfbsKe8wiia2wE8cH3R3+UMVpF6mnBKGKDSt1c3/ec2zFbKRls6nrbFme/3Ibu
U+OPOGcrs442cxjA0NIsdMnfXM6JPaAEiv5KNfRfIHT5D3PnsSTJka3nVxnD3nHDPfS1O7MIkaKy
tOzuTVipDq11PBq3fDF+iQFngOYMQWJBoxkM1t1VlZUZEe5+zq+OoqM5V1nekkkmrbVUAvWd1isT
hyO+vBtCnojo9OB05p1tA7Z+9ANz309LKvotiFfmHnuJ2Mbpu8w3DmHWiDXvnDTtnnrXjQ9jVNT3
uV5v9cmx++wm5lRiYVhm0h4H0aWPYx3T/Bvuajw6ZWk9dGqut308nauLOLWJ9mU1gom2VjszF5do
eYOObnGN29Ia5E12jp7fdVZUA78PS72S14fO/mgnRpZfcXa3+UE1pBgfS5XKA88Xp1c1oUTK0nK6
KcAL3ms5ZJfYEhsYrUJiXGBCu+MwonXNGXxAv5R4o1WpjAkPRZYFZW1G1UFntwAkRSt+4NeaDzOd
jH4cyXXV98Ky6ltl9kTJ1GO0YnQ/JxezQ0XtB0mww2OGPey+W0q1BHHDHYLj77qPwRw1EdB2K3HL
2HX7UObSBiOqDfOhM+Iq+z5XNfknlI7M0YlIROu9iEtf+JE96wyuXeAg2qyMZyq1JvqSjnWVXOXM
ADYCt0tblkkiuupUiTy7cNs2vyzIgdRCpqg0o8cUsMi6ta1+8gttaPTrRhjdEKxJ5TZ+I5IPHdIj
93UZZU3IVPbk3jUtHbd0m68HGlklvdFUAD5j55KhX3C4eXA1+fdYKliRxG3mAFx7m4Nozpfv49rZ
D5gg1brLIOMuTJkU4nspwY/DxO07TNJplu5tjNgXOV1uexYyOc9aBdd4uabDOvuNvsjhvV5TS8We
k2Vzdy3GrRZHa7M0/S43NzMJ54q0vF1ZNuqCvdqeLpqYDDrPlXNX+StZlaa/WLp9y80wc7gWraUQ
KRycuIRoOF1QZuY9c2e6nI0ukSAMcjOA19RQH0arnSo/pxZDmNTOUZqdBiOytA8NTNna1esYO+fc
TUJW301Ij/wEedLqd0KAAAXJoIritio2KMKFs2dvVdawnj9HsjO3yibmz9DYO7Mu1yvfYpr5M5LS
9YWc+PLKmWZnN5bb9IQgAQC75/A+rbbZ1z42vnT2RBVVjPoxJvVWUTLeN3Blj800lu6xSJuJ9l5q
tnbfmV1/JVazKQPWbPLJPdi+zJlj2gfTEoKkx2qpfCVy42ZcsvWuWODZk5Lu0hNlRiuhSl1PjyKP
wJrA9pOSChXAJihlZj+7sh9vKP71W2ihKPeSNBszskAnt33RmyV1/M7dqsi3gHDPxUY89Z9SLpPY
6TJlzKk7KPcuycZtb9MZMHg7wa9UFnN+bbkmBILc2p02m6vOrrk4QPuJlI2vZWYhjoO0ZQpt2/Yq
B2JpcvFSWZPi3tXEoTKbd3SiS9jkcrxdO2mD2m+jpb2nZp1+cwF8L4dosoXvEn5hnJpKLaj7wa0z
fwFCglLMHPVMH9d34Vpk5uMgrP640gGve9vK3Ge9nmlryU5qjmu8leVnRiwnsc9VdyZ7YQUO2qJt
9FjrllMIO2b8mLZ650VSaEm4WecY5GaCmfemOeofiNfaXl3+H3lbbI66p+Pr/ljzRKv2w8BTG06U
qfcNKAS9Wp523ipyfN6rubTyImYPYwtYHSCxhn06C4m6LjS/yFZs2IgG6/RQTeb6MM+x+1ZmOeV7
pebhgTo0eZBRwYWIxqXCkAgR+16iGkm9nOOgh4/XHDckBZDuzjSgXIo4qo/RjKffM4q1vqWj306d
udmnudDJqmP8SW6qoGj1aPPrppCfeKHMeKfmJsmZ2LAWlW8iJP9Iymp4V3Wj2jO9Xo3HDTT1s62i
LAplCSS96yUdLEhzydlb97nGUWss8r6oWoBraTddE8Cn17lfuRbbRakLjqYNxj4CqU7dyYtF5L4A
zMXxKc7ZP4CjahEf0NO16D7TWdLYt3HxfbSy9i2vN44A2MDlY2qhLH1Ta+Y7la6zc8nhCZshhxI2
UE+lTh07zEchSvOqm+tkvOg6mRl+IkpG7PTDCnckMyt7amDoFE80ysc9EZ9yC2ut6D9MkM93Udp6
eXLJf46CtU/AjUVasYcDsMbJXtMJJvbdAlLbZ81KI4gr6DDKyC19KgujfB2qqdEutjLKnV1UOPUH
TP1ke9voFr6eO+rj3H64PhL8cvKbOppvtGGIcr83cYb6EOns9Vo0PFsl+otdWzhjuY9GwbFsmFFD
JvJmAQILyG6qLRsvaRBrc5mHHUFwerhUAGAh1Xn5dYFm9thdDFjtvmx2jpnP7LTZUl2zCYuTNgsY
XWda3sCN3dqXxrgBTGpR88DYUZ6YttcEl3SeLG3fyR4/9WwKOwaMK3rnMSV6wDyyyeqmJy0xoMaW
afZkz6P23AkxFu92i5IDQ8K29cAWeVQF29Jj/h7Lxrna+niaA9lGw7WZuNPbBnaw+WtarXJXdzMd
YrUUAwTxbJJ/vjHMx8dDJsXlMmoL7S840m6oxvU0d/zoDdgVsD22tcw5VFlRV5c5b39lV8xYEX12
trM5IkopaCqeDPryZWHkxCyYXjlRZ1b02cQUfWaOoAlre2MpPbG40txVjlt9jJEJHKCRcWMExlZO
j5DHs77TknyadudsnTgQmz2ikNGr5pko43jbR1hW3+NJq0Yvt9xOhdNA8eYTVFkVd4VMe3iJPAX5
ExmgBI91XoHJFC3iXm7FVZ/L9LIxSmTuWm5Fq9dLbGbHfmv6AXqkpW7fpllvQyepimfWh6Y9Ts6q
aq6T0znBQvutfFOpGkEJbcaLU23SPQyzRohU6lDReBG2vO5+WTdjoBrN5+a7bMrV3fErui9sbkzG
TrICzqotWwNZhh3PdkgqfV16pASkNgoeMzN2EgZ69MEv6vden9US9jwJkweWy3QMbYbJCo14sOog
ERaXdbC3gqLd3tb3WMa6eVW0NG20n82wnaEpaxmvbWD3k1vBgvmLrvIhLGIIj722Rs3NjDf7yYmS
cxbIMBhfc9rTftejCpmCtmjMOhjpQrQXkuqG/k7W62yfknY2sCUD0hrmTgzxSu9dtUb5BD1e8S+N
5ZQfwk5q7RoWwJl3q8CHWlOR4p/ywAU4mEhVqpyXNKeMQHFCMOpFsXK6BAxpM2j0HfQevhVz0FyX
EOECPiQVg28iA4yv1kywceqFaB+MojK+1moZvyEEnQ9uXic2H2+r0RIoVU7HWZZG4a9raZ+JudVR
70lWTjon/EBFt1HtcYX2eprLbvMGbXPKsNpy5QSck2c+omhvmYvZPqZVAuUtdNVedyLlTVt1miRg
wtP43IqYvMJ26Z5XS+lpwDiTbjs6cdl8WWLbqP1YW5LN54azlTKI3Voo0Us1+0SZICrTpjGm3JsZ
jnRnS1trblKzcqbDyg7uhmJIa+lzAjRXTpU5jmdh7fwAi5kj36YkBwDIurY/zwoy+kCNSzNcjlWW
3mSbbQpv7hTN78x2G7BFVduJc5/n2aRZHLzMAjBGzufez6jTc39sbC310wKng1cvG/BVrVOrXrhV
pgFMr1PZXqh+pB2k9WTbdbZmKTwwJOIK64ZHu5TCwJ9Y9MWVMa3Fuo/JS62+DBlc3hH2kEPFRo+0
eiCxsgodJ5q086SNqQg2o5DyeuJaEM8dqcz1NKcdpqdxJHOg8lKXrCqOjcxKbhklEqPFi4fhkaQp
edc4en6bO8n8yqWiLDaxDYxHZ1yTnEqhsV4REerIFCxzWPFF940VwoW6jBFb9eiz6KxV8+clSUwf
0MD+Jt14hR7Nq4Vll4vtsjem9nI1M+gTa5zSsFa5+tapYn3Q7DKrnmUHbXfo3YiXBGO0u8OsMUL8
uzNmBUbjiNsW9tpYWadYq+Ry46Ra9300u/XdyespQuF07tMFe0G8G2ulFuR2Wl4Eg62rINLKuAoF
YTPfHWnAe1u90QiPg1b7inRw4z2WmcX48jEaY58hisZhzSLmc1l2vnd083u1zEySmSyhNYxjFhx6
ek8eiacT86AHOVqP5jYaeie7UixvKyxcFb8wk6ZuH50xAkGvGMpoBrlm6CcqsFa7RypDletFq5l8
n6Omvo5tTBzB1sWcc9VWvGiTodd+si6lCKsuWR9stAMTHyKmO4njOitDg1GYcaD0zbT9xko3doRW
T2rG9ZlV582VBeQpOacST8KPmkDSVh0dh0HkXzVIy8Ub+zaXwFfzSETMkLVL2CUapM7MajylmuYu
YTY4+pWVtMVL1yiKeq2HpleaHW0I/lZYoXnDi+ybtCwPUdav+jETfRLB7rRRdEDoslG12VJBQ8dw
ku/4K2pwZJfH2Te6zdQv8vr8KWjzi/tyEdZd6+ZgjqbO/dGiLKgzlcKw95NzbDJEY6Q+DS2XAXQ1
ZKB6P3OG63YHyrXo+SEXY35FyTXMu4mkboc36cp3PTLTx6arI/CLRXQAe1ovdpw7abUrXKNAsNBg
IArhqZ2XZIo7aHrbbinFyPlsIUTN4ptotPG5aM6QErLvsjpUyVYlDENpgCaz3km7nSunrtslo7DT
QIdLiNGt6AUH32B1j/gP0JYmWd+drztt/mPhJO3DOjLM/i4ydZa1YzE8y8sMXHdegpykCiy3TT+p
2wZmr+ktl38wE8p1x0potUEM1RqyR4DqJ06egQj3wvhG5WpAY0WpSeydU8jniLIrBT6Ugw7C2qhi
tw32cl0xcD3z+0n1rzN6yJdo1GUJvqEPgcGgScNvp5YJEbWK8iHI04oaZV3qEfKLFpKdaJb6ky0G
QOM4b8ar84jsbE+vFPeM+4Zv3sHMbfVFUnXjEsDxGJCPRWNoB0ntmAXmKs4p8FvRfk/GxL6fLJpR
pAgOKehltfGyQu+4+JsqEtc3o8w4CqYDtCc3Xy3fjfFMhUNbg8LNGK7LoHdi9SnyYnnY+qRHz9TJ
egtG1KefhTGVtd9aJlMPdTMBQBu3JWJArSvGHhHs1gOlyCK9SRASny+9VbznIu+/RY3NQtImE/EV
kSgnRG5VEfaOtXxP+66fqLwaAln6Naqv8qjQlS/GVsjAZZjStNOVXbdhPImaQo2ixdoBcC39Lp3c
oqLJ3+xmP2tLu0Cv6p2LXb+u7OvI6aP0MkkHdiVVleYCbWg0MRx1XuYMLZ23+5oYpPR6dKpGQSQZ
atlpeeYOnNDnUrs0x9jwBwI+6ucS9ejyB3bZf6cp/8EaFY2m5BO5ZzNEs1Bho1l/M5yq//xzToEf
vBar2JZl0WApBrmV5zim6bJcav0PnFe/uM3/hWD9x2BRHPMM1FxTbW9FFKxHEbNK94OLFMBjtFnS
BqVuUJfSAq9vNNPNu2wLowvSkqGku4QWqww53yv7uJjC+nNmsx/jSGER09pGdcsmgiw6TYo1kNkf
zen4N94V6wdHFcW/yh0TxKStjPJLVs7t2wJkvnnG0Dbk4cgWuOlP3bof40njpLXzytW3vZyX+LSK
gnVndOrhz726+XvzltT0mYi/bturFROmqU/aUdPq9M/5MH4MP3WrVIsVk6v3a9ZooTbIascAMPnn
TD0/ppwWnVtrTsF7r6VbEvloGbZiCk+W/IHF/9+syR9TTsV5xGJnz+sewv5NKyZvbKu7P3fZf1ju
9Bl6zTzUbc9S/Jq5bsgk6fpPPjA/rPWmHUeksWcCMLcK5nIqGfIx6j+VxKF+zDddUFWYjZZte6b/
Zac6brtduxl/bkSN+jHdNN+aIqXAWPdt36UfVtMVN51eJ78OR/iP9+U/48/69u9bUv+3/+Lv73Wz
dim6nR/++rer9L3DlfJ9+K/zj/3j237/Q397rEv++/FbfvcTvPCvvzh4HV5/9xcIbiDyu/GzW+8/
+7EYfnl13uL5O/9Pv/iXz19e5XFtPv/60zs1wHB+NXav6qdfv3T8+OtP5wyr//jty//6tevXkh/z
urH6TH/8/s/XfvjrT/hHftZNF92hRuSmaZ2DDOfPv3/F+FmzTceyLNdV0jmbtCr8B8lffzJ/1gwG
fSP2daVtK8PiCe7r8fwlfkYjxc4lFQ+g3WCM00//83397s788079pRrL2zqthp53c3ZT/fNM4cjT
NV0pcqIMlEMMPDivzt/YS4ka1RJDzuVxSxfL0+Mn0eVrGEcVoRLu+jwbDkK07DKfjo1GHrdN/4Mf
pble3ewPQnF/v9n/+k7w7CgUeJzFxg+LduwTxq3B8B+bfD5GK+CNp4z0q+k2fzhX7F99aK6h0g1l
G7r2YwZh2zO/PinH8jho0UtiMI5zUZdkeugHvUvkrokQRCD7La6FjDt/S+uVNV5ku02plBKw/6MB
eb93Nv7y0W0+OffVQiGpfjxMbVfUK5ATUpB6dsPYdL8AOaZh1xjHxEK9hR4oCQbNevrNQ/rrw/Db
m8/z9eO9/92vPXvYf3PvhZXrcm3X4sj4dCQiJlC7zHvdl47zBxvxv7i3v/1N9g+b5ijXpMg7WRyT
ZH4DLSELaGLD3+yPIv3DT6Wdn5R/PtM8xUrZjmb9cjG5vT+Gx0Sd22k9IMBRFBEySDu3g9mIigBl
odd05rNa133pyu9ddMQxEsb5RZMYKmQsxxcFSL0vaZ5M8GankeEI5QA5S8uwL4Z0Rc5U4SQBHPEM
HE5N3KLiXesAnW19L00lb0dSxz16mTdOypsWuN+rM/kl4uZzB2uMFvKQJNNTTie9663+KRNO6gN7
LCFpp1MgTWf23DT6ygYx3aHE90wX+jSDJQoW5VyjS1fhrEf1czdgHfPGqfqqenG9jll9serJowZf
vjOz6UVMaCPX1A7xoj1I+FOkl3FyhWzgyl2MPeLe0YvY+8vYnFFQ5xf0Njvs2s6BIgL514LUrItZ
iIjmnqwigW6vyzmsUaI/MATrBJeb30CDhJ0+OLtiHXpvTFrP6IBNkPXt+nT4JPn2o5XLCvpNGjXO
FtbX5o8i+epsNhaGcVfPGoQuZG+nL6GTNk/A719kRUyRZUgv1vZ1/26pGW2USKMDNGJ9HOumAabv
m8PSu4f+rHc10i/TOtwg2PnMyY1FrWDVe2ddkMnVK5AAw1Y1C9rMGMdDU6UOA5P0p1guex6UNxEl
wutblIdj8c2pUZfGrYNGr91v/eYG5Yi8oIzZjjoLUSsdyhdtiLT91LNeCM2EC+wxHxmO8dABKmJ/
aK/7GBGEQ0cQTvmANLGPYNI3mCyDb6itZ1vyXLjrWIZaWjrPw4hSTa3ZN1VrMCmECwGuwsG5DXsO
BtOAi47gcQKBdMGHLhbHtDCsOc9CnfsYy33Js/nJ3OTiMdxkxbxiFkGm9341kWfswuA39nLYdBgN
y7iLMxKDWm0Jq/aIA/N9ycLVdbwxhxmVGgLlGNSDsUlDkuiBSIYLTOPSQ3B2ArOLYbBJ/cQEgvDq
bknQ5Iy9fVP2zp3DxBnoMgGgOShWTRluQ3q/AZasSzoH2lIcoHqeLbIvkBddsDtjXwCUasdwyQDU
u1MvH5RbHePlI07UZaEWH3xxjzCtGUkvEQR9Vm+asQXm1B2dqLtSZJOuxTfU9KjZBm/SxCGWDzEb
ej0bIZ4bD9UKZLTmLfaXRZ53gDpUbXRB9oq/FmOIXMZZFJqU5mVhe3U0IFCWX1zfgq6gGNZM64I8
xb0OCiCuHBOBKGCxkV+PRXXZoA62kut43MfOfYwZVO+2UNsCbejQ+3+L+/048Ony8XJsb/JmgolZ
8DN/M5311Uhem/GDEdH+iBJRZCiMPgahhYW8jeXThsu1XIIFQYOmbhlyxB8X3xVYJ5FNxx9Z1fld
8n3ZbNQlu2b4AOANkLZupTgNato5zcVS3leMZ4xcGc6TN+F3AXz2IRIMa7iuOjPUhR0sXYYpSSEh
63ZKt0LhfknGb8USIM/zMP5cAN/46QuX1+2X+8U455nQ387XDWmqUWGEQKVeAltWY/ZMiuO2PgjU
rEo7GfDVUY5roDUuUs0lhre5yHTyzGMe4anc1Qg0xjrBsvRullu46jaP0R7bL14+Y+eUyY2aJj+r
uMKzGwzdGJ6vZUmObDpbOzycvgJoKksmeBgQ5yxTt63gs3d6qe7NFnVp/NDYNYSyE1jNGatQwaIn
u7adds06+X0Re1X0pYSsHLdwc0kPwoYJ83+xokeRqcKfYPlgVCdHvabdaUzxtqTCG13tckjkodVQ
Z0eoBSrjSiXF145IERQZoaldrmW3N7XNE1aH7yz1BeqtCoU8mR19Jw54Nv1W3EJfMz7l/ty3z1qO
pVqFzMbdGXOLMO6VoRUW8k32lKsKUaVl3GTqmwQJK0vJq1ypOr/P0uTaZXZodRNXpO7G72bt7Fyr
CzDx4hhHK46qz9TSAO7dt6Nrgsv2qtRMXE6mzobsRn57ftutyfRyClxuWGa6gd4VB0IujjMxULta
pt+q7mwzQS8DD6/3u6bokR3Fzhctji2fVJUVNeG6g7q7mkvEbSObxrZKuVvKM4YTf28Ryc9xsl1g
nn1YjNg9RWc0ry7yEqO6vbMnYsOd77qabjuJhsraCyN2glR0p1oTTBVk4hRJ4MEkis9oYwPKOqwI
5nwCQv6op04eEGTcIZG6JELjUmLtDgct3v/vSyU0Vf9LUYESyHB1y8Zo4cofQZhU9iYeF1cchlYE
M0H9WJIPsN3VwzknIsyT7ZSPQxaAVQICU6GYBhYrTTu51tzupZGWp3Vp59obMPfhSh6JFDhORb+T
PXxbCuflZq/roCTUC46fj2hrDStw2H3Q1D6Xk405SVgvoJNJ6LJuZfPRFA76nIy6AL41e1wGmC7m
ByzXGFM7dAnqysiO7irS75CK9q01buUrV8duv27NTSemMB1qv4ZEwCHtVhi10bDhorqEOJRp/BLr
DHiIATMT91qgd5ukdjkb+EMy2YbN5r5sVY6HNuY4hc1D4vEMGunX03i07CF6qzGBrbDBD1Iuw4kc
xfbWKfk1A/kAt0nbZVcrULCvTQ57CLMScAt261uyZvVLutY7rNVXQz9cK93O7wbLEVjDyy+zGWGy
mxHZAq14ZQIDWm/uObx48WK8Eto8welt9ZtykBMT6HAb2c3TrCdGaK4dxuPM1mb8PykjzIg/Y4dX
641yYTARZeNLm5MuNNH3QqS40cnuqtYzHaLWvcbNN7+sW87dqdB25L59ywCnMQ8Q83SYZ2H6Yp45
SlR/UY3aelcP8qVWiIfHTrvooGyuRLfxvDrxNWPU6xCJ/YdNLIMnzBItbkvwF/JGCx8FZUlZpfXe
nVfngsLLODsl8Td1Ig7KmB2ZLYS9yW3Vsa4nzAJ6d9MXUxO0FbYQ9CaZ21yzD14um/m0bvKi0gwc
nmkermX5TbdRFCTDF9IHDL/fVsRaK6offWBZ50q1zNZrx0BStF5hWCxwlneDBwbQfYuUKWPPXSR3
YIE54E5u4q5w5/F9gMd6qHT3xSiZCoDUj0Lb+BK7qMuR/9+Sf3+5mMQ/VMX0in8II3XfZKelXjrf
nqKbDerQKClDsAV5Kif1ccQ+gIdnOvuzqEQUIKcYCBHv7Zel6Kgw9OmLkxVt9Q2ixFrhUeqWdMY1
dy/AdqWNwFwRpeAIjIeTAWcZJuRJUUO5rdvfYcTFhEiH9573WCHQ9pfzZ6Egi8YqedgaKXgUWoU3
nidGM18z7SLL97JN3pl5krqhncWP4zA2r5VGtsLS3CAa8AaMrUfLzONDRtiE1xKMwacajaPZf6tm
9gd/HfUVWftQX3eMi3ixF3kxEBpwm8sV50wrt6DZMJOP8HiiOOVtWFd1DIW5HhvI6IsquhxX57AU
tArCuJLC/GLAuEEWpiaiLAPjmJrmNnCMb2rIuisaJKqmcQ1FFI9hYQx+0V4ZXVX55wNtc0meoSro
NydQLCMW9rEvsdLVF73bXIH2eTXnZYGEz4X4Y+275neZ7UhVgDycjDd93AscKz4yuEm+1fhA5UKM
QDl5yLnUUofVIj2zJeJhRpohXzAzpHh3p7p5qCH98iI5uultu62wa/qp39pb1ZVX0r6cm5d2Olnr
6udUEYZ6deZbDZFc4Uw7l4BNPDKv+cDqR7llju/jXOGCy4f91orHlgVbjf1l7CAyUzhLYvWWbtUF
8qXUw9Yan09GrFtWYx36VnptovvZMpTo7dztUKdaG/a5sdPc0nPAVN00Ry9Lj1R8GefPsj/pA9KX
tCv8uB08wc41aeMpxgiYV1bIkO2LsSBmpWOG2bmmoowOdCr6RhyZxk75WmZM/yjL05AWB8N4LqUd
RKmxM5DTz5Hhidag9C6y0DrbfrZtX6yPNlvEmN0gvDkVHN7YQYokfdOdz3G5zKpsxT1sFPtmShus
XNl1t1wxxPJBLK0d4lovfIx5txifgq3ZnKul50AFM/agEz/xhehnRcnsmbN+3VXyZHSJ/8u5+f8M
CvwddvhvMcX/DwHD82TFfw8Y3n82//2/vRXp++tf6N3Sij9Ur7/FD88//nf8ENb/Z52d1ZCuZtlg
Gw5wx98BRGErwEAHc/QZ8TB1vuEfCKJ0f3ZBtmAYHLitM1b4DwRR2j8bTPAg+ttVZ2wRfOT/AkFU
v0wV/CfcYpqWVCScuKh2CGKxgTipnH4DIzWiwCSnF3NoDqZjnzIOvHVXD9ay7TAPZY8qt7M5xHU3
x3uid7Jp19sD7CgMfkHLp9E86AIa6aI3C8xD4GTTfqRmwL8xJunrNqqYkrKo9Y+mjND44rmBZWsa
Y3wizt1Svo2lS3pqiOmjSFDq8NItBM0Ehd05TynmUjbxtepWfxp0tCdpxchV3EJZW/qVvQp8z8wO
z6+qokRe0U2zi0thJAEAx42xxgzrypCO2mhjritYokcbI0fnyxGIDonCIhK/23obk2ptT5/uyF7c
mKJaHjsttctD7jh0j9g3jOkaFnzEcTn1TesLN9HeEteN6OYSsgIMpNRGMJ0Fq31cFNYVkmuSEgh3
H69md3LHi2w4gzhr0zuDR1ZDWe5wwZM5088zsxXKuF9LX8aD6naDdNLyGox7mAPSqPQRPcnYdqG0
F7x5ejV2txN2fBT2w5a9yqXC82Bb/CTa02rpQ8sw0RzpFi2+P2tpNQf1QvTZt2SotBuBOJxhVptT
9z6j70pCz9fRIKoqnbuXvsS1tXhuNUj0HqnTuoeWsIVH5S64bKbULS/1NCFPK0qX8iqyJ+11tp3s
xs5N+40sDAMzgHl2LMDWE1DC4Q8KtI5rdsP4quGZ0ZPUP3rjkDNVoWWzCOUQ+ttmL+yS/ZJtT/iU
2NBmO2LknLRwidHyJbXEeg+A5K91ryYfNUiz7WK9Ne27zHYZ3ox8diIfXjDQ6cIwkkQFM3FLk0/K
tXXukGR/L7LCbneuMqOrxjwDHEbT2Z+oAggCMExb3Q84gZzLzJiUdWhGdHZImjan9V3oeoTpTFWJ
dwXemfJUO8qaj5VAIuBPalVMqWFdDEE/LCTDFAjq0nONPaQ+XhyX06hdExGMgDp50GDui/aipTM0
rDIjAWPo6bo6QbYNQQvYPHfYE8GyCG0Y73uZ2CNxJ/b8LssZYM5iuzGA1YAgL6vBbb9maiAgOcHf
DsAwJA2DyNAxUMzm04b5vEf1OFqzZgedpU8ygGOMME0uVesGDmDcQ8RMrgQZqIhdNDq1pEssiN/5
OpriHDZkrVg9SFATL0NPkgPxUIt47tJpnqGnbfPZmWe0hdNcRgQZKQ5yGZcmIuQy4mlNbZusgaV9
d+uWvs8gomX0kLatLc//9GZX+XQrYN6pgCagT2j9svzelfXk+muushTO0pUP80AeStThMVosRnAB
5+eR9CbiEfYMhDH+B3XntRw3lm3bL0IFzN4wr+kNyaQVRb0gREoFD2x48/V3pE6dbglXFE9nxIm4
N6JfqrsaRALYbq05x1wxgQKHSdMBEkgSBvVb0+l4BPt0cq9U4I0IPuOSYeOE0fAYtomEMeFzYMA4
W3JedSRmryzDOjoFo8P2ASHcPkv5tSujaTD7YuhpkZOh3adRDwGiWJmy8qyNhiNNLTOPQIIFJhVP
LFDzVGyw26ke1yQ7ONeV3mEF0BwJ/NyD7NNR0KOliSs1660j5Ct9VYI0e8tMv/2aV5Qw1mCfPEqP
4gymgSzVGlv0s/GTiOMchQoUoQfJR4iztw+jfK0jw3/W7cnCptSwW19W5jggqTcALkEb4tNd9CIE
juACS8ESyysA3hMEwWvgh+JabxJqx3prWhrzJuY3qHU2bni30PAzic4zi43bEvb+wWnc+BXdd15y
0BTphmEhc6M5Ns8hAUkTtvVQ9evB410teLuajZ+Xz7Rtp/g6jPUK73jsf2HfLY8G4W4tZZFJbX5a
tH/TQPm1df3PbdA4E1T2XVpos7aGFQ0WHJC2X08tAn0OwTw6cjr/aw/1Szf1/TbN+a+gK6bXZ9ri
xzp/buP8tL6GtVX2pY022S4y44CosHuRhHA8lVEu3v78g84dn1+Xcvomrm0BtpG6J+dRGXlOvRAh
rVqnwAoRDYpB1mABet6y1yjXuKrK1PMg35gldrKzn29Zx+ya1/9bu8aT+p4/NNX37831V/X/QR/5
/Im8vy1cfs1ei/GXjeD5//BPI1l3/rLhhEogPwxF+4wx/qeRrJt/WRjlPNs6Dwg6Gf/eBoq/zu/T
8wS8FwvaIn3sfxrJhv6X0D3d8aSkmmU78E3/k23gr2MBrz3mkB/bQAvLlcXn+utXanJsQTDcNbuk
ioO979h5vAjreulkkzyWqutv814GewfMxa7B1HZ04HjcgR10HwY/pr/T9ukt2k2TGqqs37Qy1Xal
Q30SaFbQL6IUaEPpVfKuo9S3CgZs8Q5QnrYS6Qc6qx8hif8eBT9+inNu13suEgnPkzyznwdcy2Yr
i8qw3pVeF32zqhqygVEUe6sHTQJFCgF9NCa4XEZ5tPjVn/FS2gBobedOWlO0HUbduGFBIvMvs3aC
rICdMmv1EoLPXkdEJG4rK4p2P47iCGWrl77W+zd3kNG2QMq7Bygw3OltEX2g1Zo3+8/vyKEHyWvi
E+JQca5x/jSTtFVREpmFPrly4gyD/pB91clvWyuQI7uRPfPeN/Vqi503ospPMm3c2TRHA8M+2HYf
bds4aNXqpy/8N3Po+WH++rClYO6km2dJgURidnpIdbC9gAnqHW7zaFt5XrwKfFWz5+3NzWTj7Ua/
GX6wgPzmjzKvupxZHL5+Y94hbsy2bRxNNbuMF/0SNZxh2NFSqFwaZC/cJmPe7rCNwwP6j3+sxIdp
S7QHhotl+9cXQFyBDPKJv1sWKV+2RGPaa8VTPFR8HXpRf4HgePfnP8liyAHxp0eMpkMaFJ09BNoO
vWLDmGk8bJUKjExpv3Py4VCIpK7A1AX6ASJn842atfXmVL7x0gM8wQVExDi5KuqxqkR4hYyaKnTW
YP6xjF60276t7SfNxfBVRLiCF1McedVWIcHnjKZNkfuEwS1eYuMfHiIXtgFVmrfaDgcwtba1or4K
mGOyq105OD7uN0CAzwQnYajryv1QYRmI4jB/9IU7rS0wHV/S0Sm2iR04X/HXAJik3pVkIqgXVm0G
nxonr+k5Z528MnPlPuoNCxN+RVfSKXXceqFNSq1rDa12mE3nf7aCAuBY4Y7Riiyilh2VHLYF89nR
lTL9yqgT4Pk8SH9V1TV7snxHbZeOXf9FM5NarlxdVBwJMqe8B1ybfzXASbJprvxBgLWjlb0o8iE6
eR1NVtTDzckjz+NRU5aFvz+HFOL1NP5jRC0jdr2Fnw3mGr+Vc0C1nx51uKLjMkMiMywjiBDfCqfU
N8j5qx3uuS5ec3TZ+b5fPSd69VmUNuL0gNZszoFKZXelO8Lao+X4mJq1eyxQd2HgsiB/uzUj1wor
m/KYGd51bdhzfCtGB3QMT6E2ICVB/sUKTJDN99pM1bVAOb/F72MtJwraCyergRaIvDnVUe5zBAV2
Q2m2iJtkOcnCh4tiyEMQxv43itnikZBIefQybJL1MIwAZCoNKbGdXMWOCPp1E9A0b0MjeSyCs6HW
q9nemr7rQVvIrS9GE5l0G+jDOZG59mTgrKdKu8U91+waDNLX0RBsoR7I21xiGM+Rkh9MAZuI3N6D
NoSvY2JfIdD+5tlauPGC9GQR0bKdYidZd1qNzRvW7z1coWwTyOatLibBr3bcVWv2Dwity2Cj6OE7
LAHVIhmT/NE1veCBEDQQE1ZdQqNzu+u8VVB+VRSaS29q3BWvOeQ0IPDxA7Zrfbq/AipY4o93IjYF
6o12uEVNX0PJaZtHnOyOu3Z4GVQcsoKDTKAYg5PwzqoFb/T3QWs3dOQnFxedMldNlcQBNrRS7CRh
VA/OpFuvQ0xXSnPOreNa60+VsFB4kOWychQ9kjZQ49aq4oLobs2Ib3OE4RsTA+LJ7it4fGH+ze+0
EJV76K8TZogTFFqNuAoMzF0ydbQ4kXxVSj93ocfxu1OPGCvb5EvklT4imNvGb/aiLvQlWqvnUi9P
dal9MkGkrAava1c+XZ5H4KDlIc7L5gF+Ew3OMH8rqdXv9IwFaVelDpVUNXrh9y4NylPbOhwipBWa
1/Qw6cMSu6p2VutEMM0Qw7uxu8jr6DDmfrVoVbJJVX4bQ5TaG65m4crMpuHBJqB4DRmJ0VN3RDOP
k9wAZU4/c5aLxiWlAaCJyoZQQOHAyL1FlVFVWJpBo606q7fSVYWLAXIVa9OaWa9YZmMe7oAkDfeh
n9OnaF2OhvDS4KK06aoV1OfjyPUi4FveoWp927oyLDE9Q+Gyl7WIXruh0im8uJm962oLZEHbyEPT
h0e2/2OyNEo3XMBk1KFVpd5NZ8TNXR2l+Up3/eCUtwhsCNY8DLl8ys1guMWIfGXiCNnUQhtPvV4O
B+Hkr033WXD2XraGOCYjgG8Ob0X0d5BojzU+9y17A1KPYzmtse9hrGGxXQWlOqmeVt9UFvIRV7u/
Fi3gTTOfblyn4A24abgxOyPbGqxab7C3spNtAUHjfBaS8+onOab2Nh3LpaHLPH7kw3U2Ppu/nVvJ
gNYO9YybxJ0CIA5BpW2VY+mHyBJWsBTswrKFQe0lWSFeaha6Z8f3yNaHJ135xZVuF8nuDD7kXFov
TDd0jsxrNudOiNJFmBsVLSxKUkmFWgp7S7jmVRbPINbtO9+rs7V1lhhM5Kk2C1fzqntRcVCUhD7u
w45B3/prNx7UoS/G+sroBGb0KRM3U+GP29ok4bKZnrOxffSo8OysMT+Qms4qNGWtQtlC1PkKddbe
ChDrxBIsU1xH+tLO+4bXoVU4pYv+hbVEW9nlCPqOdtSCMsp4rQFKXVuVeavot1AX/US58y5rNJTi
bpWFN+SpB1tYEnIH4H3ZAgm5j2u9XPpak27GknULxkX9nFNNxQas8ZYGRe4VmpeuBi7uG29pAswr
sqL63iV7+p4N6xPSCbnSKIFswavLO3Pyko3hAG7pmsrFAl8i1Kk6tS9M5V3FXZltQwIOF47rI24I
bc7a/DjHsqLDkJifgizf95i+4vHFi6nX0Z7fKKv8O+pdubInP8gXhkDHANgWJ+DfrR/dJVgO2xIl
k3BSsXB9F8K+pbWvVDSCZZPazZbMkDN2kelobF975eON9GhWt/WBEiCEw9R9NYsOfllX9ntLi+wD
HHR5ZLrtj6o12nXZ7kr5t5/Z9m1hl91jxmq6igmjAoEa+PSGaBVOOe7/0uzpEdbWHdZI+3M89MVK
i23OJ6HUoRo38U0Kmw+morvoNP6rZOiAFozwq8Yx0La5a+S7KCQjINQA4rna5wIgFahc+FldfCwF
a3hHc4YktRzxnePeRWlbbgIIHpg2TcBuXmHQf3LC/gteJHOtYPWtJst5ipLqsSmalamqr47ZsSOZ
pm+qrx5geQZ3bpAuPceU12VZ1GusdUufwhvZF0V5nVUVkGN0F8vSSLlAMtHKhCu0m8DTeROMHNGh
+MFWlUGmbJx9BtLuq576zcbXIfj6notMqrc/WUbywsNdFk5sf0p1asjnPVLl+oh4spSieznGTK19
cy386GvA7mqJL14ug0i/T2z5ZGaDvvaNtD7ZUiOeQB+eGxv0FaijU2306bKv7Gob2ervLgA0qYhk
RRp90Hx11PUY3QGOSJtNVuqyipr72qZkr8tD7EafQQneVWLoESEgBHCcnormGGQbq/deGvpyhha6
PAOCqSZ80pEaX0e72IS2M2wcnT1n3zy73XgtTPeA/VxsafqCT00De2eC41lFkMqcpkmuvMSC52gX
3pe49h5qry4/D0SAqcJ5qTT1HNc5jMqq9u4wwG4RBxJXK41PEMwVjD65rLpIPBX6ACWla6bN5IW0
SMIwP9vt6enXWYVUauz29BrCY+rb9rpwgwH6IL1fRacSPvXjBGh8QuPCh00xND0LZ3rlfWtDYgZ7
vVoX9DexgulHzfIS/FekWmCU3esu0QkxgttVkirkl4hCgkNFAxX2cXIqOI4fu3EQdxL4kF818RY6
/4PHjn6BvU7cK17+vo20cms2055i423kvzoJIj5GwCYpEh+YfOisQt2HJO1yDJBuzic2ReOdVqkO
BQCCZb0BdIIBetlzYvZ0DV2E1exNPd+wsF6nQ30OVbAOrRvh+FVvggb8Y+CzIerjLL5NyLBYqrq4
DYcCYSab4jqPvpY8mFUgGIXl6D20HDjWeVdFO0Ieoi+2azB+q2qlaMjky7wy/G05/j144bEKPzWc
GQIZblMNJ/uypjWx7uzuZgrhMytFDnqnNnlPvSm/NfrpmpJJtEE+WB3aGCxMETYxWLDBvirsq6FI
7G1PR+HB1DqPD9NowWaSYzAMwUIXCiCdpoXwLbLOWMrQCDaFl/ZfBfBi7qqxlnzZ2k1oI1/TRmNv
D+O6Zr+yyPvce2BH0dOEtletAWYl9yqkQr1KipfcrLOtytD+mCMpA4sJtvc+Nm3Yz6geE2dchK2F
9b8cjE9UH5YDlnfaSdka2jpdcuvgDFH62aiyY+T19i46A7tr9jA5yMdvldfuHSSn+ZPhQu70X2U7
rkQ56UtWXrHSDUBrwQDKI0N6WlkVOtdR7OFS6Zm2jbHBMqOpW2tEGuDZ6lBNR7urnyDAb3ub86DW
PY0IapAhHzpps0Y64aOGP3ejsnYrS2IHET5vfV2EhM1P/SK2wjORo0QAAJpI28CgQBdt9ibyeFAZ
yziuALTlZXbqfvj7w+6mju/9nmmPtlYXDqQ0IIfwdkQhvBU6na4O7pZvPfRe+Ql3EMTAA8FyMco0
rJPNvRmDqxy+kgbH2DURnppDMK1d46FOB3Zr41EZoHzOVhkDoY7PnlMG+ifmTohwxiEBg4I1atd4
2Z7DLO76p5KewCK0A7a+7q0fPXVJpRjJYm+3Few0Zp6s2mtetzVokNLYo5D/DHqx2Eej9TUQ4Y0t
iNY207WrvtiDbuxc60XFYLK7CsiSuAWsvDP5Or/VbV0/d1lu3/iBvxc47ZfNlMDKjdUDmIQHpj8U
hBh+xd7xAxfEpydTVnF35LDRtM0iaJ2MAr+ZMDF41KwmBDltmKi/adCgPBj9a8erOfhU+kY6zvCU
1hmdraJY6U6MqLf35KJ1kQFrZgml1gw5f2OPvQIb6NxpTG1IJABjL8eSPi++c3XVj0H4zYXbgbwG
FnDoN8EVcMWVT1vjkBH9SlSEjco3RKmwciDgrlOTvS8g/mZJMx3xtqPf6broT7nQ3RNsN5pJKOZk
rxlL/xyfa015v40dy1817VM91fbOp0WCNF1L0DikzktPCDvDeXQBKvdG9zlNLW1n+Jr3kA2fS0d4
WOvD/hFcGwry1qAGBUXsTlmdYl8cNhs9tpOlVoMKTeJBd5dOIqw97h/92OfauIxb/2SFPZtEwzCd
e2Cecp8V9RU6IwGsVKtWtAcBb+oaHHUZNvseYs91iT1rYznhlxgwxUPm9fGenJzpLnPPCvRQSvOr
9Ee34DOCWcjRqx/XstLMt4gChLQbamZNRAQX+kQ/xGQM4qYHzGuqvN9nBBI90D6zD6Y2Ij6zk5El
g6Za7fTBbsQ3jkS0vs6GMUCJb1S3zmSPkJ/QkBsmBB9KOTENZeEdycxIdoY97Hu/NK7ofKpd60zq
LtLOFD5oAhEYDRugnhMN3ddGN+SWPgWnGzuWHJDLPNmXnL83SV1+wXUAygoH69G3xuDKkoG9jqRq
v49u7b2ZqsMgjYSQPR/SRshDRi6uSuDgWEBhKS0qbUQZFBjx0yDMyF6axshWwCwM9zMgiJwVNJHJ
bWwBguLoop7NYtIfx+yMswWwmt5YppbdRqadffXyHN02Da/FZGniNoJXD2+KzZ7MHKSzSW5pFjDs
DOYgSPwaoZD2oPKkPzq1RwB7hali54Ox0DdFKf1kBSmQjUcxcmZqM3Pf+r5L+mb06lSNs+J77G5i
y3x2LDLcM875CwAW4ruuY07GDJF2N9SoCYhqtS7fs+swunMNtGfdS88ESh0uUkphiWypHvVs0y6U
BfV7qfM4vpiZRhuvsAyybCaOCZnqHzBef5YgjwxiQZahlUMNguDQLicjQfxWqOEZgk1wbRHxvtFa
8zEM4bEXyO+efas5pNQl1zz+TwHk4HWGRNHxiQoc/a49ZjoRC6ni9M5+Xe7bsfTTfdY15cYhLHIr
067e2eZ0Zw9QqSlxGHdTXH9qiXK9YUc73lWGFyPN05L7jvPfpnN4K+ekgW3phc51GozHhLYmarM+
35+P4zjvJ3HiIx3XoR1pw5naGNx6YeLdgD9c6KMzLvHyyFfeYrHsnOQLJ/DwBxEfv9FgOMmNVpnW
FmJHfAMkAX+GyfwI9zwszVWAGKzsxuQ6bJp6Z0Vtflt1qXavEavzzDpQPvS56UODjShSj7UVBNuu
N3Hd23qcIdvV4vAbPq7apRMNxkB5XnLi7J4sOeSI70Ov9w+issgEEgaIIE9DBIeycymi0t1pGjEb
uub6933vO1dGkgBEklJyUPbxUDLL0uqn2rdJ6+Q6myYDnMXAfi0HSClXrDZpuQWvPe5jAd5yEoRn
cm5I2PLEffYl8tnpd3lgHLQpTD4lXdA8/ajow3Rpnsqp1/b0javnJggVSsL6DDkq2hs56G24IuOo
WFETkEdN6NpGH8fuxQeCfBRinDacl64bN1Mv7dQYN4AQsmiZdtJfplMmn0mhQpDea9qtP4Di1YNO
vZAv5F5zoFYkIFRec2XgW69AvuMiWKismd4qkVCPJ3cBTcc0uMceM/htSeYIvXGa1qWhqP00vnFd
RkF+DF3Dpt5Ekkntjel1FxKtpdeWOPs48v4tS2J/Y6BTx8PUq5dkDNw7n1ioXWIo82oacuIQCNbq
bjwyJMPFVGWUZifTh2zdTEXz5DVJtk1lVJNxEJPIlmFJZ0ffht53TeMIweYrZecZKixYon8bIcfB
3x1zABatcx+i5di2mq1uRxKp8bNrrwPyQTr+hSXJThqtm3I0KsQoRSAX5gQ0HN6jA4cUlWdsqD5f
lbFe3KL7T64VDAsWdzN5JXQMFWeduXeqNsx9X9vmq1HqwV7rDbkehTltBpkbNzJnER69Qb1oGf+o
xxi/wKG1N2PjAlvLVPPUtJF/VRfydCZfP1lp1lxlOskEMNV08llambp3aWhGYKrbfCuB5oULCnnF
PrE9MC5+nm0i1WNYSUdFIZij/lMLuxD0RElA0iJqRXDdWyJbVohWH7Ka5XYLj3taBDmKfvYd6bSV
kUWwXQ3LpIt7562BZegtWqdRL2r0z2acJm7kQnMg0+ld7tz5xNoalPlz9RKMyl0DNXG/YrM0yWbi
yLD1wxxDk8w6ewNUSd7kuH6fxECFfBXUwEo00Rj7NiQHTTOJnwmFMe5sm+oI6zrbeQvl9cIOYv2/
nO7/kRgSuzP/mXeq/2cyx1/+re334mw+rueX+n9QC3n21/6h6Y3Q5NeWN//6Py1vS/zlcNAyTVdH
dyisf7W8HesvqRsWjmohdEE3nE7af3un+Z/wWxs6G1lSH39Ymv+75e3+ZUgc1TTPMVv/B93uX5vd
Gpd1hGPhUv61fwfXJCP7xAtu9bzvN1aeOLuiR1L40+//TUv0vaufbcI/tWcNR/rV0GjBre/xafYC
b1cVV+l/JFr5973PutoJ9cLM7wz3BI8iWTptDMvHF2p32b3P2rgBxA5bKk+clM/YbbToumwr5wMl
zHsPZqYtQDVZo74c5EnW3pMl3SfbQp5+2Y3PmqNuXNlRKUxxyjiwD2Dp+8RYXXZp69f3Cd8Qe2xs
iZOm64/Sp1uWECb2wcVnWqh/v89ZM78vbC92Ok2cRtx4z2yBAHTqTf4Ftic5hJC/EPEU1ibLaxOu
OzYh6vjxJewOxsG54/zTl1olgW2gnhQnGBBgFmO5mzrzAy3Sey97JqqCqq5qf+CFyKE/BZ7XkwXH
KfKiVzJvwOvwBpUte+vU6Hmyiib6Kini18suPhu/jmaOLi5T8wSd6k2VEzsO6/tll54N3sao0O/4
uYlVhjc5yf5a9aZ52cwwZ+AAkWOX4hM62uAywPMHydR043+sACxKv0dNvPM+58Ig3W7TQDSxeULQ
sTP64C6s3Asf+PlP/vQZqrEg5ke5GdsjztSDj3UUFKT3gVjkvRufDV8SvGg2W1p6O/YpmkpTFvVt
SwxucOHdm7/evbRKULZdFd7GY0O0bkTgnFWrpz9/MDPNz7+mhzNB5OdnowHPlw47TfrjZwk+et0I
B/C2g0lHEUvLu03PMfy77dH162LOlR6ktvUYZ8ND48bUsDRlygt/6WxIOxzC0oHct5NvxFviBNwd
Yo3sA9nWO69pjsxpu5G8ACcsT03qP/gd5z4aTxcumnNiTmCCEo0b5Z5k6QGWLNUr/eDjn1/Rezc+
G9OAaGDAKRfcp+noT4I4tWhI/A/e/3sXn63H7RQZUsuwpuWRTR1KTKSPxjBXvcteqZwtyUTWCOjl
mUK530aHOANOS+Kj9XjZozn/qp8GNuRAWyFJL07kXWHv9kR/LQdr/Pznq5/v8d/Ss38NDTkb2BZC
+Mn1oBYA+MbaEFjRAqyuPKADD1d//hPvPf7Z2Lb8sgvPmS+ILOSaaFWKH9alr3Y2sqGZ+5XCHHxq
CQPZ0vc5A7NzbXnZnc/GKidSsyQ71TyVjnmNxf2qDJIPSD/vPBQx2z3nNoakSY+LkxmTb4HxtR2f
K1+Vl83XYrb8kmuRllVpnPMr/b2r4Yd21n9+Ju98MGI2Un0Bs1xHiHaKYEuu/cSj4NClOIij1nj6
858wzwPzNx+lmA1YWyPsAqmpe8ocd1qk6LAPBJw+0KJtlhbgcXs1aEH+KSr6ZTeVf09xYG3LQU5P
I0I4Kl/K2DaB8rRF3OX2waAgzoJIeS8Mh+QuqOtXXeowW1Vxj8Rt70aDtzSUaPZVmZneYYjMT3/+
Ie+8ZGv2/YgEh0pE2ReyNEckGaf2Jiooa1x09Tm5SXcAnBLvkp8ac6IlmNBEz3WEN5dd/fybfpp2
+iLqVGlO5ilq4zc8KmCvzLvLLj2bczoERWGgld7J0fpnyx5upyn/dtmlZ3NNmudZPk6Fd2px/9BU
UCfqIxeeScVsskHzhP+DrMFTIJ2jfQSn/cHqdx6Vv/veZ9+J3+J0bLjoiTQh/UaClVgHOhm3vF9Q
TH1RfqWmJpeuZojTn5/TO6PYmk0/VoOsG9yrcxJgr66oVCcHRHsoFs6SmD//ifc+/vkUJIxOomjz
TgXDCmZAeu106WVnLms2CcFEkkkIlfFkUzR/xO9efm79qttcduez6Yf2GFt0izXRTcpDaRZfICZ/
8Kbfe+7n//6nUQVpmRZtkLkn9AjRDWIfIrno7h59t+0+WLSM9/7GbOQmoQIpO1nuqUto7yUjYQ3K
BkUQEgL72OSyuHPcClZC1uJKCw0FtxQh/ronJ4toY2XcZmODPatw7PWg4vztsoc6G/RSt0AnKV2e
QM+ARhIwBGz1fNm1Z6M+iWwbjkvMDsNLdq5Ot0vFJKZcdvHZqM8tJPu+U7PFSCpzIwriIcLO+2D7
9c4gMWfjcKLZMvZ6Z3DcrM9ANt17horhXzbRmrMhiElRaaYfmaf2zCaj3I+OqADHc9GD+WEd+elb
Jq3bdDrDt09BkjZ7iG1PqUc43WUXn41BzBUiqbCSnCy/u7cz8qCiSl72uZizQagTa0PuF7UJSFJH
ACGrPC53f77tHz6C30zl5mzwdR1pAqBK7VMs+hSJWB+8Chr/D+T/VPTCacRjxfWae5H6dB6LyHko
JueN7kz2SH40cYz2ALq8HEv7wrc0G3du0g6DhV32ZOqmQoBgmUjvOnER+xg1yGzo6cHoodZOs1Mp
7S2L7is2lY8Yle8NjtnIM9AaGlgeU6BOTrzpsZEuhI5+/8+v6r2rzxddD9Sd5jrpKdIc+9p1K9gb
or5sgZqbB0l3re2Ak/6JFtmD59jbMMhWF923MRvU9M8kiXNcmo0wiKcFlsnDZVeeraoJFopgso30
5OnpK2qLTW0klw1nYzacSUnK6sYZp5Om6a95Bb66apBXXHbfs/GckmccDL7Ow9ag/tn4IsipM+vt
ZVc/fz8/TXM1WU6pZbn+yR+Uj6auKJfpaIwX3vtseDqtbYxGFE0nQzkePBtEIEHsftSJOL+538xG
xnx0hrYO4g9hkC/071OeNVj2ivweVU+Bh4CIQXQT02W1J2M2WnuFXHxwHPdEiFpwLM6k9cFK6wuv
PhutHjbqNJVZcsohVC00Ihf1uP5g0j6/yd88pbkDrg10Wrk1BYo2JiWe+I5w0w5Od9lUoM/Ga9i1
SUKYcQIsIq23GUhCZDr6B4/lnResz4bsRAvZjhUSK7x9sbmMADley7ZHTQ7vQs8WljoLSm0FwvKi
0XCmrPw8GnQ59S2Wf36NzaFw0ZpGswpHZTbLy64/G8seqhklhBmfmlaLQIWUG9TlF2HciTOZDWXN
cJNeWG1yGvGJLWQTnjEoJG/++dbf60Lps7Gsh4SpW4VG0YWk9nWEPGCJOCXZZrXub7Kwbg74bVDr
GKCfCiAH35vCYNf357/+3kc8G+qVjxbNF0Z8ytCbuW2yg1h3c9mlZyM7KXEyEcGanCC5rtoQ+Y5f
P1926dmwzjTMZb1RTyeRlhAlIwgbbSYueiS4Pn/9VsNJG4SRkVGLKsZfSILll735wcD7/eM2vNmo
Ji3UMEEP+zd8Zd+0lNMbarfLjhyGNxvVgzN0CsLocHL6rkaVGdzYQ+ZeNMIMbzaCmfBzBLNxTO87
zKoFzX350oyyv+Typjizln6ZIIpB+NAJp2Nd++VySHs8H46ILznRcPXZ9GD3yJU8AlOPTjtwagaU
h7nQbC/ZAHH12fygZ43rqkwShgxNaG9YMfKtaLpoqefqs+kh9nwDEXTiHDXZPToplfaQOPELH/ts
+Ds6aqMQzegxwpZ5Fl1BTwxAVVwwTLn12QzQZKR0lXY7YjbDsYsbPtkQdvVBTeS3Q4mLz+aASoIT
qumLHXvpvAR5tAGI2Fx24/Pzday3KsxlYmH/rTaj95T7xeaiRzI/WxtTQJhB7ppHy6u9s6PXWlZ5
9EF57p1HMj9adxax1ZM3mkctbjFzleTAO4Z+4TOZjdA4t/0cz6B5jJQ/rmrPEfCx28te5vxs7QJa
K0Iieo9TaVSQq5CFI5y96ERookT5dXJxcyOcjM4fjoUI08+Z6aI/Dic91LcXvdT5flmz/ejcn7WO
TniFFSdaZDo2rcuuPRtDoVNAGSVy9kg/j3CBHk9GmIoLb3w2hgQgVnSWlDP0HqBYEdZAqiZgkxfd
ujmbuQZIbAP1HfOYGAHIgSA9pK68v+za5q+vNOgr4lnTcwm0iBTmHkgjevd02bVnj9zrRtYnwpKO
xOmJTa7ptPe9yLjwqcyeudujNB8BhxzjZjThczZ7X6vjyy4+LyDk0QSwCiXZ0ea0aSkkmFACL3oq
8wJC1lqOpAVuHoNB7PROXlvnRLLLrj3bubB9dyia2/Yxbb3HvvE3Q2e0F157Nm91mXISVMzEt4XW
bWVPD3J0Llv4f5TSfzrjKwuoRJx7wxGucBosK7IKEVjLEYj0Zc9lNnGdD/nIlgQjyCquGyWf4zZ9
vujS89OrnuaBHfksRESq45lvcIOnGrayy64+2+eSN5oREV8MR2niASRpAv/jMLQfHJneWefmx9dY
mZaVF+zkCq0iylm5myF27i+789nnEhBO7mp1ax7boTsaTb8bgchedunZLrScpD16Y2cea57MRhOt
dyrd83H7ssvPPhavGepBM3jmiNzlsvCt+NF1MGVddvXZZF5OnoWjMh+OpLNaG5ct7xopZnrZSNLN
X6dzWBpZbWTleCQZQJD/Aa4qJ7/1wiczm9AbIL94TKLhmNl9fAxts9rR8Q2+XvZkZhN6I1D992Fh
YboOb2CiHH6kjFxybSBkvz4XUnjwN9taf5Sd7h28cMR+bAzi5bKrz0YpeG1loxHqjzFGE5gMYfrk
iOqiTq4JJ+rXe6cGr4giiC0WDBIkgB/Ab7mkLsylZ4O07p1I4N0Yj7Gyy4WGCWQZukFz0eRlebNx
yqnFLkG0WEePRvrec8ds7UPRuGggWd5smIJM9eJA8NB1mUR7I2qro5/BIfnzKz3f4/9VlPw/nF1L
c9wqE/1FVCH0QGxnxmM748hO4jw3qpvkRkIvhCTQ49d/Z+4q5vN4qthk4VS1GKC7oTl9DmbGcVNu
5zJscINDECimY0B5+LsRSfspBC3IlR9wnuTXPuH4KrRZGsJVHJwG3qF3FNK3hyYZ8OrbpmjfR0uk
120GQr0v9w/I+UE+NPPgxFX5PeL6Kc/Dz2/P0usJBKzPL003BPxFEMYMTkD20McwRWUNAq2JT+GL
gQnypXXLIlzr5Nn6zD9QQSCrO9CfXiM/Mxj+XScZ0NsphmleTiBQqj+3TTkDJRSCjfVt82czr6xt
6vgsXw3lYzvPp5b066c+GAsDqluN/uGaEfBqtMOTHMBQCt2Isv3y9jfPtl/5pqvBCXKCHArOhTmp
Bp2ukPU45ZKgSa4Pgq8aghZPk69YKdbGiRzrFKq1HiIE1NiCkJig50l65TBw3r5cGp2UcwxlLNC0
zaAOUuPPAsTGV9blwoZNnaBRiTnS0RZalA0AmrO9fZIitTdvL8Al407MiIEeAr0YBAPQgGLuWQGm
GNw1tdcZFuzrL6cF3Ud4aDCpPU0Dnh1zvCTtxtTTkc/E7n+7Q9hwlAloO5+aWEFBO8A/4P/wmxYn
SMQs7xeCzuHTFMzksDRgtRp4O/hNi9sHVYFVNO0odj0onwGjJdDyo/PywWvo3I0Sy7zoplLmhAts
dSc5yXdoLE6vPE1dSADcCRLL2PSgFGjmkwVj3vPEKjAmNZAUAvNjmZ4W9Hh6tYNApsbxVjKRNY9B
nnKCuv33KQZ1ki38jsu4vL7cOuNKIb3RJaBxkWO8m0ZwMIGq6JvfAjj+2qu44UTOFikABE5LJN4v
ZvHLi/+JCfx167TwpbaetTmBpqa56aIB1ECC//YbuOOtrQEog1oznyBZNd6O/ZLiyR0NsX7WHXcF
DGOGQIOeT/qsfEXRC7ij4A73tO44rMptNU2TsadNarODLg1UmYRKjm+P/bwvXktTTlY3oxEKMg3L
CQXcs7zJHD0UkUrv1iSv/TKIK2Jqtq2cbVGMp5mEWReyP3im9XrVAhe247QddAASXWO7s76CjvaZ
jjKOk8Ivmrn9T5CbB4chesDR376qDHwZ9q6eYn739tRfSFBu/5OAzgOS1Daf1qFXu4WJT5WMP/nZ
Dl+GgXPCTgDctKc5ovdV+8MWq5+fuurcaVSzBETU80nN6EVd0XUOagzjJaKN9XRciYL2rAXJ0nwK
Ifx9Q9dJHqI4TG79ZsVxpQCobSCtEXgpNDVPnSnHkxxAueBl3e03AhQAfHkW3B8UTCtHuYFNV6fj
P37GndwnalEvBEQkJ50Gn+e2yMDw6bcPXVZrbHFo/FWYc8Xa7qbqcghLkvVKfLmwyV0W56iT7VzR
cDpJuZh9QYcOSnRXbF+IXW6rURubmoAYy5z0JJZ9C9XyWzB4oXtzrvxqciCifulHMTQ/ZAGx8VMV
pvQIHjt+K8H54LljHC/FGzxd9JZOp2mh20O+LV9BX6Pu394xl2bHyXmbDXGlRXP0CRXRugYRWtF8
qKmu7seCgUv87Y9cWl7HX7lRXQ8G7+nEqumuC6KvKy8/+Jl2nNWsAIcDnzudVDCAN20AOryGfN7b
xs9u80raczuOpLSSxqxEfIRE2sMyWHEzL4Yfl6hNPwUT6/asL+he55Aqe/uLF2bKbUKaIgZtmdXa
09APZ+kU2oD0ZJMHP+tOHmRzvAYVo8OpkiMU9dKnsOq+v236wj5y+48kmM8YnVA2TjoWgUcELFLG
MLBKSjtcOSFc+sT573+d/WgKsEHD8WCXlmz5V1Gors4GXrcbwHJ38/bPOM/EayvueHIqJqPYhHus
0BW04aoSyqtjCIpWCaK9IhnDu3ilzbe3P3ZhsV34HzFY42Yr6hPab34DUA3hNoqLlofxMHALeWkB
yYAV5ASA05a3vQBdE4jQ/Uw7k4Sbfa2LNJKPlK9nwekwpIBoS+Jp3ol3fLNNs7YF2qgWnHi2CUSN
C5TP/cbuxLtgqCDSs9Hlsa/jL1PS1PvuLDDuZ9yJcz3opNAWUiyP25ieFblnsCOCI8NzRZ1QV4Jp
aobIQPDY8Cr6vfB62OnGpl+8xu4W7gTB050e6fbYlMO/oMJ5FOs1MNyrjgvhAudUwqIusLS302O5
jvIpH2ZQjsWy+TzweXz2G70T2USTmBRl0umRJ3X1gWjcsMq2jb76WU9eRp5hwZlnjfn4WKL94A4U
T+l7tCqkV7Lj2cr/xRxMjxPXysKOBIzl4yMvu+ifBFWuQwX6xVtwQZlbbYqrcIrzZLz2IcdvIZAR
59OghkcNir1dDQGyf3ir+i8gWy8+TpHuIT4AviWfAyN+luPGUPzrC72OacZ0fJSC7MFN7ucJblkt
hGzfVuJQ9EgNtM6gW7PsdWyZnxe7dbWqhj5w0QZpViv9oIJPoO68ksHOE/3aAjgenKgIBBY6SkFS
ZyCaMC+3G6jp/IbtFtUgSyjsVnYYdgj237XmUGOFcJlfUHaramCnb2KIUJCMxOVeQZgHrW9+q+mW
1KD7uxAIrJOs4iAl3cjTTLe9l+O6NTRIjBSLQhtdlrSA+AQBON2uiYldWEu3hEagZTmbYYNpA2pM
EIrvbGuunEIu2T7//e+TTgUuBFVScPxCeWRflpzsJohHe24UxzHBkyyToY5JJhV0aquaBKBZW668
wV0aOns59NgISP+OhmSgx4PsktK3eQT9Ar/ldPKrBRKpUGtEMkXmz7jn7ou68AHh4QruuCYrqtyC
mZ1koEG/oVGMcsi1o/GFKXFJgxIzBkA9YtRjB7L86ctIvSAyYeDWzIATErGFGHwG7s8Huw3HHmyE
XlPtlswsKpPrlsNz2BR9sCCFTzlkAvxsO+k0oKY2dsSwl0Kfa8M3TZ/88TPt5NKCQaFViYmgIzwt
9nUMLOVGwoOfccctY6HX1nYwDoXydLfNy1PEzGc/265TLitpIKZNMhA1fTRtgk52C8EJP+OOUyZx
WNQJXbADNTiZY3oHlmg/l3RLcQm0E6GVCULWxa4Muga4bJjIbke/gTteWbeh1kbO2ClquYMQwAGd
kn4Dd+twY41nahCS5hk0oG4G8J+AK8bnDTwE8/jLGIgUxsZYYNSl7TIcIKDwdOWoeCGUuEW4uZ4L
M0BvJ1srFe/OaRiaj15ARAzbccvWjojbIxfZprc/kK8dQfsDjRKvlXSrcLqIQCbdVvpxY4bsAhN+
DkhyjS7n7N2vnKvc+puYiq4sgm14rDf1RYI+9Ljy7SNEDYlfQnYpf8Zhgqj90uIDvVx2ksUa5Ow4
YPnNjeOecR/gaBIlYHIqy2JXdSDHR+uQp3EnZ8ZyDjYref9YpSbcd8XQQGJ39suaseuf6ZlWKdww
8tg0N6AATu8jlGmuxNvzxntlWd3yW0NZOG8tqLmCajE/YgHZELX15g5c81CyV5zSK5vzwv5xq25Q
5FjQQQcRIx7WeJYDHX9/M0ES4zlJEvjY26t86SPOFTW3zbZSu/aPI9TCn6KN81Mqq5+ALcdXzujn
+PLafLkODI1gNCPHIHCJonG34uEkPWxFVGVVvwUfNaBLBy1iAEY7unkVp0Oo8byMddABsCCkJ+ec
GD7nAurOEKb+9faMXYh2kZNvITys5xTM848QuGJ3Rif1cQJTvt9lLApfjpxXMQm3Lce1A4o64PXf
7nW1+jVvB5Hj0tAsj3HXLs78kGX5vo9y+nELqu0KCOHSxDg+zZIiJ7nYLKod1XNk5++zia/JBl+y
7bh0AcbCNmTVCCKp+klXBTTzIC3itaAuhc7cneER7TA+xlSDrLvuoYSw/fCz7STdaWCACVXt+Ahc
ya+csqegaTxNO55rDAoZlkGKaDSqeIiY1gfwCl17PLoQF0LHa9VoRVyS1D52KSjWd2DlVjeSWoiN
WaB7PGfecVPVByBJP7dHQmYKnRFddAqg7+43846bBgFhE1v1+kgDDgEm/t0k5refacdHCTJKDAma
NFtGkuxGEzygBE8PfsYdH421LpPAyhLcDWsFPYz6I4hjPbeM46ETSNGsnfMZnCbmqd7yH/ys5e43
bsdDF214US1EZANeNHcBGz9APsmzGON2/01yM9L0rchKiY0CMc8BglZN6Dd0twMQh4VqnAZogG5J
+kDT9SGvhmevWXH7/7rCQuAhJOqRQ/dmF63QeEKp80ruPm/lVzLrf6x7fxVktM1JoiEf/VjG4ntx
Vh1UKOQd/Ubu+GYInZUArUsdeHv0k0SxtCqvueaFE5Tb/KewmnVQIYPSOfm3Bw5mD13J75CCTO4U
9y2Yur1usVjiJF8JvsLx9FFNyZFDy8AvTbtsOV2QzGA6zavHpIM6uAjk3rZtd+XEdGldHTetIDAC
Np4ejd08CW8lge5vW8Z+JBkBcxy1HcOymiEo8chKDk5tMCjs/ysUem0bt92tVSotOzVJ0D6IZwif
l7uU+hGTBG6/Wx/HaZAyKh8X6JFvcf5rI9DG9Ru3k01B+toMm03lI+vKDzKu/sSr8gJ6hYHLmcNq
SLQM3MrHMTf8vZBT9z0q/dqAYN1xVNHKltAIs5JU5COAt7+nDrIwfrNy3qF/RRg+ypqEUsmzuh5B
pqPTbmykV68rRu7k0THswU0b0vKxSenXNI6+mAaKtH4jZy9HDoVhDk0DXTzWK0gLoW5zF+ncC1uH
gTsOSkdIKdjxzLNOZL5PlwJqOUp88Ru5459ghGJVF2PkVEIZJYXgx65aoMzlZd1tMmy2qRxtavNM
GCv3g0jFzVKvnvUUlyKHt0StpB1Rd6vED5aadzpon/wG7jgoKaAfrColskgmtzocQLwAuSA/285h
19pktf0o04xUMb2plqk4qKHz6gAOoRT8citGkWzrYFUc5THxFTW4Q2+Tz34Dd/yzN2Opc1bwrG5n
BdGelexk7TvjjnsCNCAi6NblmerIeCdEABm2xvMd1m0v7KMOlEBoX8wivqQ/lmpN/iwJqsyeK+p4
qOppAP2eKsrWXqfHwUTBjanFH79Zdz20HCsyT0uY4VH2M1/709ZbrxM6dbsL2QYq6WROWFYMot+p
PasSvwM6dYluzEgrAmqhOYPwV3djzwRrpmyPPlNC3c7CbatzCqHXOYvmFIjjcyIKvap5kMl+6T5a
VF0ENd05A8ZJPA5bSPWxKSbuxyUFfZ2X9tGEkUL7NZoyudX1vkVpct9M4xe/eXEcFNy8tNl0OGUh
GbtdGG7/ipV6bUPqNhbqOp/AaMemjCiIwpeQWOc1NMf9Bu7kT13Z0NIwmLK5ne42Qz6iY+ijn2nH
N2PgYPoFteSsT8NyF2xhsQNG6dnPuOObZZhGyyCaKSu67pi04psoid/rI3XBSHK00wIW6jFLKkh/
saQ5QhzA76hFXTiSCEKz1QUfsymMPtemfuK29QsqbgthPQ9D36p8zOIqgl64nPLiqamEOXhNudvA
V0kDLVeVns2Xv1uKYmsyC7/kidaTl965gVNstjIeMzB/LPs4bfheb+Mnv5E73hmktq5QUFQZGhjY
PjVlvGeDXztTSF2oURSPG/y/Ulku7G41zSGIvOhtYNrxziotpyEOpAJYgh168w/D7dZvShznNKJt
42mC5TFZimNbLP2hALuAn3HHOSFtFumpWrpsEXn7gJYpVu1N3ZTtjZd9F2xkhCmN3ViXsWTN9aFi
0bjeQkRg80PuUBd/oJvCCgpcd9Ztzbt4M+GhFLPn7LgdOysl09ywoM/olkPlvao/kEL8fntmzu7y
/6Ui6vbrkLlaB1ydYTsO03f5FIa/zkcwtQtn5ZlIXTDWlo50DXXYZdNYnqwZsy6lPo07IXXBWHjL
GaGwHXfZOKBysYOyUwA90pgov0DgIrKgix02JNZtZns81u7DYen+nDv1/TKei8oKNpODd3ZWGbRj
1RfS58nOkpb5HZC4E8XCVo+iDIo2E+34XMf6t4n017e3zdnEK9vGbWzcNJDta18Z6Hn+6CC4HkXc
LydxJ4JtY5yTpoblaYaa/LZBed2LFg2bxQlheEc00TBLk1lw3e0gp72visHvYkFdRFaV8GJmXT5l
uYm7XygYbZ9xS3r2mm4XkwW+jCJmFNtcphC9KML1U7LFXiAN6qKykiktZJpHXdavWty0kIC/w6PF
NfraCxvFZQzoQdFTy2gesmBIeomm4Fltj1KN8TV5o0sfcC6jeQu+83HYhiwtSNzv0NYBSVgShb/9
Zt7ZjmsIHPVczH22JcVjY/vusLSVHyCOumgkBVHWlFfbmFVSv2cLeZR55QVspImTUdM2bg2oYnD2
stWzsMNtHA9+YcWFIsUNKO6gy4wwXkHUGRfH5zYhP72m28UildVkdcekzmxEgC3Zwvtl1H7POehD
dY6MpthKEhY6q3W4fEhztu3Xqi9u3x762corIdHFI4FxbYLGC+mzqaNCHYSy6Q8ly6XctRM3+3gw
zb5qE8j+vv29CxvfhSht46JzqVudmSTtd8uyje0hBTJ2OLxt/4JGEzQTXk7XUNmURvk4ZH3NDf9n
g+SyfZ9OefcNb9ep+dwm2qY1iNgL3t1CVREyQtCzof2XmXI2vIu4Ctu9DMjYv0OVu+p2KM5B5Hrq
6wqniyDc9pMAL+htWlvynGuQDmYgX3lexkHM93O+8vYkyRSaW9uV666QxcJ2moTcqy03xPnm5e8z
jKu1X1iflby/Baj727Bcu91fIIpG191L22me2rAkvc46bbbk3SIUTb/HBFLq+1RNw1mdbh0/KxCc
zPe96XRzHPIR2oSzGkO/M6/L6DoW9RKOAGZndT4cUbT8CXJyvxzt8rkWqkztCE3UbKvHQyrUMSjn
K20YF86jsZOjq7Sb8yHddFbW6Ee6GQpRbodpk5XGdYaAr/PtzX3JeZzwSJUK+rEOdZZu0UEEHT/U
CUQjvYy7QDBNWGvSmulspb35GDRc35SmGP3W1UV/sSSAxmU9we+rUj93bRseJTG138HOFX9L+Lw1
ENkbs3CFtDvFqBMIIviFLLfrck7RhTcZ7BsQay27ME/fgXrDb0+6yK7NknVj04pJb3L01wjb7KBN
4KeMSV1sF+5NptTdolHhiccdK+J7TtSVKb+w5V1kl8mn1uY211m+NfGeoix1zyWH1mG75Fd25H8v
oa8kJxfgxZomolAj1BlpRftP3Y1/bJt3dwjxoJLfiuU7hHzzEyG5OiwL+CbGujV3RtDxGGhTfmhD
Wx6mpsfLJ+gbx/syZ+m7EjoNoLnFf12ZiAtOGTpBsxN9GIw9/KYo6z9D09i9zJfl1s8pncCS8Kmt
acjrzIbywxbq8hBbwMv9jDvhpOWCVDOHT4Lm5d+yWO977acfRV0QWhjadivXZsiiWNyYpD5B3uO3
16jPevMvHnEJVLrjUemMqVQ/YOOJOzO205U9d2k1+UvryRYo1BYRycdqfk/5Ux4Tv0u/C0Grl0Tl
ygidCR08c1Mmj4RX6ye/STl76V8v2+j2XIDjLVBBCxfcV9a0A8V9/exn/DxXfxnPTQle/hpFNNGp
ep+WabMzKZzobevnmX3FyV36+TJeQChQFENGjQnuSRvb99VKu3djHDfv2ihUX3CyMle6Bi5ELRd5
VRRQ71LxgItRQ/K9MiAYXokCjhdQYb904cKvQDQc8GHp+ywKyDvcS2+HYfO7Hrnwq7Bsu15QHI4k
t/GXGjWHD0vST36xxsVfRbEqy7rBMkMBmuyVROXbKs9apsu/3gy1XGYCr5WWqGMzQ0ibF+nPt7fQ
Bad1EVgok0ayzFuF6zr/HRVztVv61otpOAQc/uXun1WRr7TG/SsZyHLIVyg1axt73odc5BW6eohm
tVEZJfK0obUdfZ+4rvvNi5M9Nto2Zh7xIKC28luPw/TYWL9o5sKucpyJQINjmyzRZHo3KrHH8/rg
t89d1FXR58uMBj6VpWF0gHj817pr/F4wXdDVViq8GqUwnQAudpBN8UttoKf2mu/ASR56nnRu6h6X
FwrR2yUpfowb8zyfu7CrUFHI0kqELgVinTsWkac0V7PfU4aLuhqHORdtSLvMGq5uVuCvDlKmnsvp
5I+iCvo+rs91QDL95GVx6rQXcVdIXcxVG1e2AbVkn4myDG9nU4Q7lvZe9Ouwzl66viQzJBEXPMAE
NXKELMh9p/srmehCzHJBV6uu57Aq5i4j/aGJohgd9mHuuQ+dgx1I49IxTZAnqO1+NeV4L8He5Wfb
RVyN5QAxJ4HSYhWuO6g77YfC8zzqwq1KabeExAjjZuRfYpCZjfk3L8d0+dxrICBt0Flsk4SJnd7z
KBGe85G83CN5D/7FXsomS1PY7Ke82c/RldvhhdOKC7VKJ1azokuwRwqBkwqvzPJnMJXezdM2P/tN
jeOcYuEoOQ68ARBtam5IWj0u8axv/Iw7uRN1dDELETVZh4oZifJ7k89f/Uw7vjmUW7cyitwGYYd3
4Rodc65/v2360rQ7aXOYCjQ79qvKetw276eo0/tqMOI+4pvn4B0HrRQ1i55zHFjmkd2guTV6X/W9
F08LEy7qSq0DbVEnVtmQmmPUDiWQI428Uup6NW7BuHP9ClYSoI5W9FlXxLd1cuhKr75bWHaypxlI
XZBalhlgQHTXdOOnqZY+0Ra2HS81XRJbdMz0GdGr2aWaP47BNUb0SzNy3kZ/XY/kZKsoGBARUcP5
Bmai93IYfE4rGLbjnGPNOI/Xps/Sxnwxa/oxHuTPtzf5pVE7rhnaNJzUoM5PRBM0RUSPSnd8JeGf
98L/XekwbMc3w76e67Zv+0wHtN8nYRl+hExUdZsmkzikcT4fIItK9rrQ154x/rvAvfZJx2dju7Vy
5KnKGj2t39ZxRm9v2ebVjRFcnloZ4Os2GHY9mcCZPbSi/ig2iuOr4v3XakiXj0k3mT2qCeaxDvL2
tm6q9Zm20XQoJP8YVkOzV3W/7Uch6ocJ/ey7uu7NYRj79Fb2Q3U7zHN6rNb8hxpbckvXhRY+KYYJ
l5vb0jwO1mltszhJPjRC/ArywKfJESvlBKI0NkVEaNdnIZ3aHXqQDIjeBq+zAgYuXnqG6GUxyAR7
bBpxmaQb33bV4EWWA+NOILIC8Gla1H2WFAUEake5X+O6Pnh5h4sxa6quYDmvu2xdgxu+smqXC+6F
t8fInWCklOWCyaXJghboDwKKQBHKf/0G7gQjXgUz+ifjNisC/S2Jxd3Kei/JbozbCRmpHto6TeE0
vCp+FaT9yeb0xm/YTsRY0e8pcoMpqYJ4Otb8ZkHp4ehn2wkNkk8BeBZ4Aaoppu4ZVc1DYMV4xTkv
xLrU8aCEEzs3jWqzigXN7Tqvzd0GsEC/8XJf84gcSNRB+NDGXsx9TLioMKK6urR478gGy2x5Ywwa
5eI2QCzymi4X92RK3va07zqEBHYbcvTIkF55wUIxeCfHrytPprzFVdBK+ZlE83jQ5SZu/Ubu+NWa
9x0b4KtZREFTaita7mTs1d2DkTuOtW14aqCsrDONkvMur1kD0Xf+wW/kTp5PonCYmhZVCUX0N7lE
bCemzqsqgZE7bgspbRICT62ysrI5rvUPkORcrmyW87q9knZd3NMIsAZjZdEBHJev0YGORu7RTaD3
ekjYfdSa8aSKzvM45EKhJK8NpM+CFrB8+als76OEfvVbAMeLazx3A745tdk6d/Uu7JJ5R9f249vG
z/vvlUlycVBBT7q15QyItlUcSyEOcZXeUtF8D7ZrqID/CjWvfcPJhp2MZThtEX7AlNLlZk7k7y7u
5BNp0HhJbBk8bzNUWIsgnaJdbWn9EILlAfz1JtRPUc4xkj6Y5boP8nL5ZceguQa9vzg0x+dBnRBA
eQJVFBlso97ZHtm0KfL+QXbgHNm3YavocYiYvOtxT7kt+RA+RJywb90qw3dc1+sdmZvyveI8OQD4
5acbIlyAqmCFbK0mbbbxNT40tEGz0ehVemXCRahOdEuiKkIeNtDcOsYza/arABbz7R11jguvrbYT
L0DzmUBQb1QgUrMl+pjm7pCDt83TuhMw9MCS0HQ9yg4BurynrTC7ZfS8d7ik9RHKXBOQ9bj60plD
PlInIFj1Ig/DrDupvstLsyactlm4zXvV0D85I9uVRH9pzp0QEYgKRYEWVQGIAmOrdFG1A23blRvT
OYu8sqAuOo3afiCJ6vD2UlTlfgP38r5bQ2idNK0X/IWBggaf/uua2nTg3otUUmdnNenDMLXv7Cqv
bZlL43d8HFxcMsFzQIvOvXS+h4DFtq91EMKZNfe7qrhINSlDHMFV1WY6icfPzSyfQjJ1X7wcyoWl
1aBsaimYijO8RgaAvokvxQQkiZ9xx1tnvIQvXTdj5OfOCa4empQ8+Zl2XLVcIjukeUveowoOZW1a
5Tuejj/fNn4hubui5mzrZjYGXZ0109JF+6Kv6TGB+vgXpUESYniyPiwmbPyuAO5LWN6OvGSW1Vm+
mnav6fA8NtxvmpgTF1ZVVmmFrr7MrKXaI/GJPcR+PCOD+xYGxECXrNUMz4po+GkWqCgEbG6u7PsL
q+CC8poWNaBugGuBwPwmb4ZTOnZ3KkxvJHrlWOLH8S9cCNvaDyKmOTygLvJvohAPopu8EMMIPU7o
bCHqO29herZt/41oeVeI+PntPXrhbOWi1qzFk3UMJCIKexql/TLsu3sKCNBtVxvxtYjS+tPbHzrX
LF6J0C6ArQN5NBQcRJOJIk6HXZMojSfPtbudNjrfd6tegM1f1LBLc1oDAzTaa40o/z03vfJp9zlU
xF1XIt23qKL39v0yr/QjnyIQGNmiO04TMTvAP8RedhJEsHFB9qyr5HPScfkA3UevJ0ImXIwdoYgu
c4JF7AL2TTb1j7r3oomEaefitnQGXJk1ngki3h7rFr283RD98/a6XUjbLsIOYvVaqQ22N7J+qMIp
3PWzqvwiuwuw08G2yFJKxBWuTnkRV8AyJ9PRb+RObEfJWlm82+EIaVq6r830D55/PWs5LrQuBUve
0A5plcmSATGZ2GkXyv7KaebSnDvh1gRVWauiqPHgu/6ag2Hab3PtO3InmAC9zUgwIR5WEzvaifyc
pPWi92bCha3FZannZMF6CppGYPBS38Yi9nuCcHFr1qq5b/RaZ8VCw2OeJ/EebK7y1muzhO4BTLAg
5BVixDoO5BMkC96pwG5XYt+F9XSha/0SrJCAQYKL1q28UyJt7lHiv/ZafeHsGJ6/+vfBVKhS4wpQ
ZSWN5E2cgGI5SOLiZq2VZ63YxZiFnBeb5abOQg2Oy6X5iP4Sv/jiwj/7uDNjuliJt47+eRnqn6vx
E/IVLha+qdqZ6Xmos3Hh5Y0dldmji6fwO2+5cPi5k4okqLJmUNtJdjIS7xqKXgiv7eji7NYuEpAX
wfWXRQoyghSSomvsRUCEVmbnJkNRzWU9ZM2zWAIlIGi1owa532/kjiPRYlVWQ3voDEKIH1LWiB1V
5BoM7sJxxcXY6aDWuBHFNZicgx2x8dcpHw90aD9Xopo9f8HZz/7yp7WMGhT9ozrb0BU7SHDm1/K7
3+Q4roqGGjbpXsCPqu4zeIu7vW3otdadC1HGBdrFMbDwophwjNZVvwMuedlB8M+zrO0Cv4ImIsto
gKRug+gwxOHnlUV+s+LCvmykGBtThMdks99GfWxn7hdcAudgNAcoOLcgIsyqRd83c/VcN/O1vtIL
B1oX8jUs6ThZNlQgn2+H9qR7zj8XYVceVNeBmJRWJbigknCMd7wr2c/FmPzKjebCQgfOLkpDsrCx
WlowpUeAEo8get4S88dri7qIMB2FoCUTIbZowvgt6h3R7aSs8fMtFxHWatFApGapM0LYnR3ybmeF
78nGhYQlEzAhkaE4NtU2fK6Zig5stPbKCeFCmv2v6euvsJAUQww9zhKXML2Iu6Rciycoh8d/xgZB
ae81+S44LI3GhRpl8QuGZtx1pkGFr1v85t6Fh3VjHA3RgPNwH5f/tnmazSBe9By4E/XtjIdqOYw1
3nvxvLn0t1WdeJGDM0EdJ7Yq3ZJBmjYbCtLfsIQdAx55ZnEXIjbbrWeyxRlhSKHKR1jxpLvtzm81
HT/lxjbzXMCV5ngAqw3IEKp/tAHUwc+8c79R0SqHqMLVnaFTcw8xXaF2FeOF735hL/NgnKzB2EZ9
m8kk+kTl3ODSLrwYnLGozhWHI8tKLVEbK/qg3keMdLu40NcelS/4KnXuOFWTGm3OJz8G3oz7cpu2
O1K3bB/XjBx9Zj91QWLhxOJqbaYmo1GpoU69V/Sq/Orrw09djFjBAPLFS2CNGv/QdLsxrocbXS/d
B1n29t3b4z975v8XRVIXLVbSvAEMf0Cpn279TbrV8950gcFhDRto5vybKXRw5VuvJ6zURY/FK1RM
qxBgd1FQ/riWaXufysjvcpK6jF0DWGmbpsVV3Db9rar+SYbl5u05ujRux4HtVpMymeMKJEyxubFR
EN8SnX/2M+64bzjMMdRUcG3LJ672CSvSwxIsPt36LHURZGglmHULifksZ6zdUz51BxKab34jd3y3
a9dGpPlWZUuU/Gr7dQZrl/ASNsPIHdeleprqNplQWEEj+V0T5dP/ODuTJbltZgu/0GUEAQIguCWr
elKzJWuy5Q1DsiVwAEdwAPn099S/kuAuVQQ2WjgcaBbGROLLc56Y7rwSK9IFqibg0ayrN/0ymGJL
1zn5VkbGbzxdngqgk9xoHNYvi5yTRwuPg9MeltZvu3GBqlpPcTzBY/uFcvt+pFt9hnWV33MoQOtf
d/p4Co9JhriWQHxJPZViat+ZMjGen37Z5X4KnHZYVg0mxMPZZvp/JbVvennLHuHyga9sYi7Zt2y9
COuoxjQf6THjqTXBS/hBYM0W4xnnoeuJuBFz/++Z77U/5SzX6rBHGAgQVrvWOhWVKtImDuXDaubl
kU8QOZ+V/R4NiWkzpgOWtmFsUlRrm4cW9kDPU0zFHbyk6H0x1TIjPCzfRWJhp30Jlz8SiCRBlqIg
D5DxF3f9HNZ3BVxecWQZSJGf6H5sZ1UU0d2WDPrcJWsRptU4s4d42VD+PENF+8yO/VMZdO3dVNue
3RHbDzbD83kxpovdoAqo4H/7saloKzM7B+16AuEZ5LQ4oOkHQ4VzGF5qpyqI/d23cz2Aky+PWKay
5PqxEgPp4J00iuIvtpD2A3x38MBBkP/8LKnZ36Ealj7GEoFOGMbDO0i+dn7HhytvVh6i39sGRy3E
G14oPU7d1N0I0S5z8LVRdbayDTovIiATnj/WytwJFO3Ba07HZx6s6tFrt3QBNxqZyTYV5iiVByo+
xvDPfphv8UNXTqj/wGwxq2OMFOLuOE6yw0b9udnawadIjUoXZWtHCFqMuGq+tFDDTT+FjHqVqqBl
974gD2im7EgommaPHtp+h5UYZqfXbUS6+l3lPsgeJqjI4KymyyQEIM+bNP3Za0Bdkk1Naz1EwwBM
jvZdFi38rUGFudclTbrqXTyI4xpJVoR+gXoQSVdmyLf4RfTSJdkI1cjNtT2q4XdzF9XrMwAeP8ha
uiRbuIJZ5wCIX3a1w9kzCNWnZFXs4+/7/H/ph1cWqouuga7meJrE63bFVPwmQlz8Hc/Q0cmCxUuP
vQg/N63Zs3kI+/sIm+Fdt4VRmY1kF491t9kK/yf+L78J5r5bcR3UkNRqK+Dvff3MCvrNTM16Y8O4
cqi5mmKCFNHKUD380gaBgnu73Cm0UfHidBrny9MpHWGA5jfdXLRORu0mcL2oX2RZPPe8fCdt6GcT
L12JsSTSG72YIrxs6mgQbLW4nvYd91uFrvZihzxPiAtYjToaY1MU7DEwRdbrrQm4za8hSznYhas4
riDkE4WQi1c4+VrmFw+5aFtVbhss4rE79UlPsqKLcYra7dZd69pKcbXXYvhFJXoakSJnu/lQ1Zbf
70CJziCRjUwnJPOed3gz5a1tYUHQav2uk5NJUYtcTNnA9fLWTlt0Yy5fOV+FEzVtrJXqWC53s0T+
bUrIk6qhC5AitebGGXVltbg83IpHniApeQXBiXbPQtTgAmJQHUpyJF+brOwHPzhOunCcsqSwB0+Q
8BXH84qfllY6uvErrpzjjnDb7/fIK224DFw89GKCtSXWstiQytpqRG7N4pVski79xhc8EicL2HAY
BolzMvL9HDfBp99/+evCWVS6Gm31ITYLJLN+IYZsGeJP6GSU6woZIvjkgBjX5mFKRl2nR8z2FD6N
Ux40UC79/Z+/1nHOaqewPmiXocJWwunXWjX32LhuXBuuNX1ZFz/dfbpol7MQuORrtvwR7zA3hHmf
l0cyeu3yR39qXI8jYtURY9IZC3G1ef5k+5vJ9P/RMa+cuK5QWrmt+14ECHP6PdQwZRwL8cFYVIOl
tTy6I9063v+j48YUWbEhnXyqoroYsuYI5wcyHOyez0XwWa0N1smkixMtIvq0A2MC9z/LFEZ547ep
oKFfxsPVUwo52WIIelQvUMO7k3OvoY+h3nlNEBf2iA8YBw37oaAiFMVpwnaZBodfMoU5N5AIHMNR
RqJENy+Z3vtPbAk8m3ZSKQPg11lXpHyBCBLk1OaxfkbGyUs6gEqX9ZBmG4NY4/5YJl30brZ8/qab
uPHcb5zk80YHOgXLXr+Idfko6w4qvFYzv/DNZfVaFfESkS+YgyqrLKoaOae3Us/XVrzT6fGesK3G
7fll2eh+tpSuEIFUNzbKK427tJ4k09CMDFW9vG3/3fHmV6Cc0S8UdAE9RJ12kRArfGHBQFIh1ds5
DP/wW0DOdW/ZGECvHiHtXrePBQ4pPFT4Lk5n9+Y0mY7a6uqliAeVJTPJ4nHb/GaKS7/FsD2wakmq
l1WZr4bWaxqpaD179YpLNAEP5gbDCfiYiw9Ktu/6ZHzv17TT4U3T0U4wi6Z1N2RJ1MuTiaTfvuLi
TBK1/EhXiyBP6nbIbHs/WDP7dbjLTEcDpzUUQ4N8RaV5RoKiStkw7H5z3EWlyjhsLGIkfLmeyTPH
KvpYL+vsd9i7lBS0XqOCr7ZEorM5l8MpMV4aSthrnd2wOSKcluVUvjA53o/99rCz7ZvfTHHOH9aO
kVrpVkLDfo9PTMw7Ksyl9YtrXUiqb8ejDQk+vDlwx2AEd52pYl5SYVS6lBQ7JiQ0NYZzKbfweWN1
mEkqCr+w0MWk6gnV9/VaB/nUVsU9jGD30wJ02KvbXSkyFct4hmtNkTdqeBd0y5t1FJ6z3IWkygPV
itDzwRpqOpxtGlUqwTD5TXJXiMwuBxUoLi5fAkEfOOnVw2CT8kY69sr55gqRyUHhpK+G6iXeD32u
w0pmvNtv6WFea925jCZRixh6Q+tme7snX+fih99YOqsTLrtVORGEE5GyD0Is+Vjdqve9djNyKy+G
NW6JIAHCw8awPzhUstOGJuo09o18s63ih2q6Lh+Lcn0JlmXNlnX0fFd1yzJmnHQlKJfyxfbigCbi
sZ6V7eqTV6e5UP4uOmJ3I9QLR6eZcm/SZlF+u47LqgUEozwyCSWUsBqyKDiebBQqzw93jlbRKb2p
gKkXOVWngS0Z8/Mpp9LF1ZJli5EIImi6EHVad8eXqBz9nj5dXC0coZ0ZNGi7mcRzUo0/+g6SD35j
eVlwP11El02UDbTB1QsdVZV2oa0fNkRlflcBl0irtzawDZvQ+rytKUnEuSuW3fPTnbXbNEIrunTq
pa1NmJZ1ILJlhk2pX8c4hytMp+FpadExx9R+hqnYp2QuvZQPMVmci4bqkxb4n0aIB1L9gRXdp5LF
2m8j/g+IRrppa8MVs4VGeGIMnjZwY1594mJoPQIkOoQSx6rF40MRHjTd5OL59OMqlXHVjQK+Geol
DnaeDVuEILKc+I21f0nbvJITcVE0OHI00O9IgrwOSJHiyXBKR6nt6YB8kWfPOxkjiBgkW0NokM+w
6QJ6rKARv3ne8UJnocqgT8SstXrpV95lR1R9MGT85jeuzulKF4L3a02TvEQgs9frgySJ3yIN3UUa
qaHu8fyex5D8Q/1UsjzM8cb8MkcuitZWct2ack/ywA46aycSn8Zi97uxuyRaPFdsxEMnXtmlOReV
fTPF3Y1eeT3zHbsEWksbCJUNW5CDKujumOm3x7qI5sdVzPwvZKrqO5+Bjd3ndwjBt4VapwQCAuoU
2H2HGosn3Bm7qNtebbE8cM3L4S22PNWwpXtAeZnXBTt2GTepEtkGA4LsYm/D8zxCRG/tguhG///v
IvDf3SB2sbbliFWlFyxVJHjrUxiG/VOz1yLbmvWr3SZsPyG1ObQ7q3Qrlncxm97qLixOe3LxZk/U
+3IT4t7u7ZrhWRY8R3986COus3Hk4f2iyz/1otUHXo0PZJ7emhoyMiEH5cnjtXwmpK1BdsnPXqPs
UnSb3RXeUY4iL/GDqB1h7SzGj35tO9uOoJRKSQKZ7xUdT2VRvgNIc0v/+tLIa6Pg7DtHrbvKLjtu
Uqx9lhYaWR2m540xvta4s/P03Qi3Esiz58UQP89MXuhgr50hTpzYYO6CMmhFneR6ijaTahsGQzYw
0/rVEMUuSZckWz2VlCQ5JF7nbFuSv/Hc77XZxy5IF5FlIku8ypypUInTvFZblZEuiG9E8JfT7pVB
dWE6MjE8Fm7Yk5tGTVkBcZaHjS/1mczq8NscXKKOlpZW0yySfBJhrscOnK1s/S4JsUvU7bw69lWj
4gOCMaJNUUAPeRabDIp5JSdi1wizTgboXRQ2yY9ZjBCe091dF3TyxrPtlWnvcnUxLRbNoOWXq8W+
n4Lwr51xzw93lut2rNgjjwEriu6ntjuHQ+l5TjkL6jgg2RkNPRYUY3cc8CcKHcitB9orz+qxi3EB
Zuiata4xoutSn2y1yDtDD5O1hR2eaF82J5yR+iueikKa6kkUj1s8BOcxTvR9rXFervASvjF1Xzf2
gH5B8uuFqxAkXsQQFXk8hOZpkE33lGxItqXVEapzKzUbcZdR0+dpm4o2A0YerSnfQEOdKBHVE97r
qlMTxeOSoth4f2rVMd9dnmCrNCyr5p400ID//d5/ZSW7NAsuyWQpp1Hm3Rx154LO0fPRWfERRknx
x9//iSuz1YVYWgbVfbFFMq8U+0fR4es4Ci8/Cxq7EEtRt1C5nFocXWXPsrCfeLpa4RXrxy7DYuwB
nsA0Mlc9/cRRlJkt4fDFr1MuUeNPd3KRACkFNRTngDvEudTHPcp/zMmrcRcMtFDFitQikzxkwZvE
LPeE6/d+TTvpFYRsQcxiRJvjQT910wxXmnXyq0+H3tWvnVK2WAmHNkkeLex9M2yPLRar33df5v9P
/b2KiE6sn7FlFvJd0dKva0L9dmOXCRQ1NZEhaNrQ/aku5I+gjj2bdnZjO5ccOlJYOhHvmozHM9QK
IYvl1yX01y4pq9H0q5YyT8TWnIoFnLQdmxt74JVF7wKBLCpa2yONnlsJOits2gMCO7HfJHQRrQTe
j1EIijQnR7HcFxC3Q8kr+/D7brlMtldiGxfQYiu1Fk/QEvdNsd5vbR2mLC6Ok94O7DA1SW7cay8r
5rW/44wtVChRVssWiWh+QSphg9VeCZV8MpyECJuHMFlBr5Zwnvj9z7oyIC6IZYNkPPZmiPNxCP9O
uvqtIMQrAxi75JWEfg8tgynOOzw4plwsbw/eeLEdsUNe/Z9IJNhSWM7kE7cfBqO+wjbXL9RxgSwR
l7NQNcW5ZPriyyLK6hOMbr18LWnsElmCsuSwDT5c7sV6gujcnyOP/djN2AWyjnqlQ1Gg8WY8ZPqc
MMBkv58m8vVZ6cqQbREraQnf3HysI/Ymqln9VNX1eh/B8jPV0VjdNWQJ7rpQDTfW25V14ArvNMVc
WrmNcV51HHnMsUqrVv2IbZTHeLk5Ub1+/P1Pu7ICXBE0XSUS99Alzveh4S9DYEimg9iPUotd2iu6
aE2XYo3zI47BPY8XFVUb+J0DLux1NOMChKsWyLBpfVKLNmez3tLvvNYvzjlQ9+U0iXgQOUCKZ22b
+24q/vXrcifm51W5NhDcFXkkq+R01Mm7/uIe7de4k2FvFjMebBEcmQXs1rghlh/A36gbDzJXnvZi
F+bhEN2gc9NjuiQs7NOu5ObPMuHRS2LNl56M+7lvjvmMxbKko13nNwi2/BTFYhf2WWRoLCTFeI5S
JXWau6i5Y1Qzv7PZ1aNa1p6q/Yh5TvYiwqEfsrdH2Ee3rhRXDlAXytG0nGBRG4s8mUpIjOyiPkGj
GjeWYgrtHweeijzjRZfzR5HsQbkMeS4IM++5MDazXA83Dugr68JFFitFwraumch5mcjzBN1EG3pe
hv+DLM6K7Osx83ztpic1RP+q5VYtxrXPdtacDitUBqP8OQ/Nvpw53aNHw7fh5LXomLvoMOUXgP2X
LrdL1rOWnTicgb0ad5nFNYjE2LQMvbJtTYrMXvAYtfHh2frlyPvpCqCmbphWgtkSkx7Wvo0l90hA
/+P36c69qForFMnXCTajAL7JPc3x6udXuxO7QNeSHFo1JTY6I5owHY7lbmpLz13UJbqmcUbRen/w
XJkgPBW6QA0AHKT9potLdPHR9nslLPp8q37Eq9iyQaFSxq/PnQi6L1BiokWLuai72mThDEpUFIz7
Vd/ELtalkZzF5qjR7+v+PkT+Lp0Z84wPXfWrvVunnjQdz6swKB7nafj3gO6x3w7vcl3q4Hh5Ai6f
J/NuHotV9neQ/7hVlXllh3G5rpg21UxRuY67NPk7ZOTZjubL74f0ch1/5VL0H6jLzKhjlQfNWdPQ
Pzobdo/DVEwPyja137buol0IEbYxhBcN3uWGAIpjcQr7eeF3y3LZLoaqJ8LbgOURgeyP4v0dr6Nb
UuPX+v3SaT9tYNF0yDbcRjRebXMK6ccn0R1+9ywX7Qoo8i4BLy9zPYRrwYZ8O7x+PVMkrvYV+KuC
QBWb56WEaFGrMxCpnh/uRK8L55gyouc5LHe+T3X9paH8xs3kWn87J2lRKhJNGl8dNfLtYev7ldzy
or/WtHOMzkdRdkNZ0TzSPT/ZbRzSsQ/8OILYhbd0UW5xzQaaw6/tC6mCkwnZj98v0Csf7rJb1Hac
jxUMepYE7hxwuerSXrHj5Ne6c4quKz1AAPcsn0n3Z8I1ZjkgN7/7gotvDQsKYFdcb3M8B9i0qZVK
K8k8V74LcHE5D1AMWVkOBewhhf3ut8O2f/l1y2Uwflr4xxirySQby/s2/kGn8Icc+Se/pp0zdKp6
mVSrIPkwwZE0hUal/twxuXrlGJGt+fXL93DqVxWONDeq5ynrwzdNMvstT1esbKJSTIiLKE7Q8CS6
Jsx0Wfoxc7ErVtbPWxUWqotyXuh/GZ5ctPZcQc7SVxC6JAym6nl4sHcQj32TkMQzUnS5MLpudaHG
jeQzgyBFvGrkdZUsHrzmiouGdWNSJTubSN5onbEdqo61n5RB7HJhPYCDJiIjmmb8e6LK9y0UMvy+
+nJN/WnxdBQPfYDzaS5gCABBjOD7sHhmPl15MjlNaxVtO81JPYfntpd3a1L6Nu6s+qBNVD02KsrL
rvsUHS2ULuv5T79OcZb9EEFrZ51RR9kbq1M7iXcD0tCZX+POkbz3FpoOUtM87kX3LWrC8oMi5Xe/
xp1D+Rh1vNf9QvMp2O1DtDV/9LP1fLVwcbCiCFmoVkLyfQz2u8iMwUlufvUneOH7dSKyaI/GGjLu
+Tx0H9d4hM3P7Oe5JlyUqhyqFjmWmeSraqZMwWkyPQjQDJ8+Fy5JpY6irecBl1rd9D+s2rCCej+1
W+GCTRB5asVR0zCv6pbfx0E7Z5FEhZvflztrSBlVqZIMYd4e3WnW9Dlg9Te/pp0lVEKbZqCdDrEb
HnnJ5ee13byKOIQrD7ZNdBwtL468sfDEzVApyz7Niy0+/v7LX79kCRdtamcGf/MtDPMIUqiQwYpm
i6rtIgr+VuXY3ci2XJH1Fy7fBFB21d2h8FfaihcZiwb9XoctjCWPXmcS8rqpZR3UyfB2Qih8BeBF
aQNso0eg9n/4UJbn3//cy1j/904pXFmVsG2GZGTtkUuYjd7LQHwZF+knOypc0grS+2W0JMWeD/Vo
x8xM0OBNSUckLDgK2fnpiwkXuBpsJGITJkfe7Z2FYMQmstY37BYua9UNxTwYg/nW7tuPBARKxpry
xklzOWZf6X0XterWJNljS448ToDxs5rqL+Wi6HkPW/60TH3N/Za6i1yF6A9V0fhAlozvX+KKTxmB
bPyt54DL+fLa73B2kuFYx0rW1ZFDVn89o4Cl/l6NUvwTgOJ7FPFWYtjDcTr360FOgsOChcUkgB/Y
UUdekYxwDSoVnUoDEcUwP9i/MbbidAorv9yCcCliRezc4/EkzCFLxrMWPvBR1Uw3Pvx/NUmvdZ5z
aG8BiQcU6x75bkIFMTMIYFiomz/P5d6filpW93xAYeBm2y4r2EFSndRd1pAeJl1V0qTCFD2e+Kkp
UzkF0RkytnhLLVf4MLFy3+/rIYzaU9FN7clvz3BCmG1te2p0Y3MbmeVsErxrH+HuF6YLF44YqkFc
qtDReqfKFC/z6x3egDbPb3cuGGEwtUVotb1QNKjn3HVaSuV5XLswl6bAkM0ht3xr8DLVaYhLwlDC
78tdiA/EbdKYHftQQGBCXNQPPf7x2x5cJi/Zj7mskv7IV7b/PepKgyflXjko4fJWHRNyU6Q7crhq
fV3fHU39j980dPIhM4pNJnkYbMxdO8ILQCAdnS7wu/TrcBe40uGhUdFdHjmD6OAbuQ1Dxqbllms1
e33LdJXYlmLthqEYjlywmaZwruvOO+1vkQrXWr/895/udc080n4c0XpIeZGKcgzTlTd+EZjLFQao
A9hLLfZ8nBX/WBuyvxPGBH5z0QULey5ZSwO5513Z67PeUY+asNmvZk646lhBrVnfkXHNJ0a+UTLV
p74iflqkwkWvVFMDoxst6ibatc7Mpot7cIvqxkFxSQu9ck647BUimoh25WxzIpr4zhY60qekCuNn
3fD6K4/p9GRjBZIgmWffX+TE8YWMtgGCbktuS2w244Ra73D3ypgIF7pCMqMamVFLDlZheSwiQu44
CoX9AluXu4rYpkUBldGcTgQ2k1Uc3xO8UXu27hwj20B24BvC5E3HHvT8AXi8F3gFl+5fV66JEjof
PTO5aYp/w+pHBVs8v5XlUlestfFa4GaWd/y4g3falM5b+MNrM3ahq2A9UG1CZwOq9k3c2CEFfFXd
+O7Lhv7KxHexq72bao4SPZMnwzTd8WGfzwA+oocI5t5P3VrQr7Fab1WtX9k5/wNCrQSX4hI/JDok
SXmbrH9YY+q//brJ2Zd1Mg/2mKMJNTnL8Qi+fU1hZ+UHKyGO/nXu7KJXqMNqpxwu4d+3Isw56qX9
Ppz+2nTUNcT0MRtzVMt85oH9u0oCz8PKlTSamzVZSYcp3xnT5zUVw+my7fgtVdeAsOdBVATBOuVJ
j1o1HoZpYis/uQrhclBdXS6TReFTjr2sfhMfQEl0MPiZmguXdIpME1g1bxCMq48aitwLCiHs/IfX
iLpoIWC5/kjgm54PzXwXhK1OYV7pV3smXIoqxlVfmFWMua3j4MHUSXu/a+O5Rl2IKgqIKgStxrzr
6AcUIWSttV9/3yvXMjMuNmVR5oShHMc8okY8FDZ+GLcVR0efFVH/LiD8PCXxF6G28knPqn7DOsBP
u21vvSNcOeVdsGovLVI+mx1zSfQ+oKRFs3szSvpPV5b2Ga6siqSbjrav1VjWnlPBWdwwp4a5m0yG
vCPGPPf9NJy7jk0ff9+lV3ZUVyVuQb81EqFuHoLiPq3B/OegPe8ALnEVbktNjJ6H3HSfLRIcaW+6
7caxc+W7XeAq7jkdk471Ocw/TxOZURlxK+9zrenL4P8Unu/W7tCzaNAlm/xwR/CPV1e7ToDTEMu9
1hvaRcEPHOablAXMr1hVuKTVEJkg4cIOOba58S6GWuk5IqzI/D6d/9olDe+L/wXn+RIXJB1Um06o
MfVs/DIOP/V3A421RQekz7es6cI4NXvneXhFzpkLVmFGfBL1+VSG3bMYp/WZ9n51tijD+fW7Wzqa
Ula8zU1FHo91/tTaW0rN16agk3WCnHZbF/HR5bWQf6MMTaXjVr33G0snOm5EW4AG2fucSfpxDexz
zRGDe7Xt8lU9qNawwrtcHjBR67QdavUMIYHKbyt0GavELizUVOhc2mXMKl3vmQ13z2PRxatK2e9F
R5MuZ0nxNaiKI11m47f2XbqK1rSsShlpzBVDzkcUmFNDKr8kjquc1RczQ9Hjpden8AFXlM9TGd3/
fkAvC/yV6N6Fq6qIVTXhu85R6SD+6mXAT/zAO4GBTeqNiuwrc90lrKDvs0dF0WMnZ8FHmFlAcDYJ
/O5r1FmiAcjI2opD58yu8hTEkwIi2vlJCgpXQitsxUIUUV0uu3XP4nZ8OmDKfmMpXet5Z5nyuRS2
C/ohh5SD+WNmdDvFhRzf6ALUvtfgurDVxXkdNYVVn9MDy+kwc52JsS/PlQ0PL2RRuNDVoNZjk3ON
NSX6HKbJD8shbmRcrswb19yx7MMDN+SmzS1tqxzmoMW5tpG90TfXWhe/bu51M9uhsGbIW4gRN0OR
pAHfPvv1u3OayiqChlDQt3kZtsej2rh8HgZbnOD7fOtR5Mqt3HVy3CACEq68aHMSDOGHYNt0lUbN
Zt5UtQRvHNTivJdU3NglXu8s7r6Em3ow0whBuXzv9rei+mYOP/ySJ5e/+FNsAFUGoZQd2nw6+Ock
6P+ImlsK8q9/tHDVv8JJUbBpss9NbPR5np6PkfopugsX8Ao0THaRl0bc0fdx2tbrEyGF5wXLBbzm
KlzHZIvafO5LKEAEa5OqMfBLJbjiXxLOQ6SDFEzOyY9dgjZcK+GZPHYZr2ZaB0O3asibvUB6K6HN
o1lWfuPLLyvzlaPKZbxmGkemCkadz0Bg5BOjvKwzUJMbLBZirr5rPvhpZAiX+ZoAqq370GmI4Ib3
8bx+GFY/8zbhCoFtRtIm6rcub9rmK7Jpfw0BJIC89h2X+eo3ANJDjyCkTEo9ZlrU+8fGKDOmNVQx
/aJ5VwmsXXRTEIIYzZptzaQ+4HFX3FJGurJmQyeeRySCMpid6pxELMmIWNrzICdxo3+ubJquGhir
Ap60s8F5nozjm20rOljs9vC0wmt8vWaExsP93mpygzO5csK78mDc9OF2jGuHtzfSw/Rgo8DkUMRI
dPX99wN+rbucGIIpTjRqVHFEBk0qKbwrKFd+ugTchcJ6Uxg4D6PxrWfsuSXL/SjqWzoxr/cNd+nb
bjOJncMBywBqLuekHP9t2Vw9NZTqG4P9et9wlztrkxgWNYa0uaZbZgq4DzDbfvTpd+5SZ3Oy7VXQ
Gp2vQn0vg+GTCcYbAdXrc5QnzgpYYNFzqH1r85Fv83sBzPLPEdWeKm0aPqV9NXbwDZV+LDF3ca61
XYsJD+cYBl6Re2HH6pQUrPTaKrhLc62yOwQS7tgqavO9ouaBQCXaK37jLsO1ClsPxz5oZKzL7mTL
6K1o5u7sNb4uOmU7jao5+MblOqbylIghPjdQW7lxkF2ZmS4xtVQwJKHJonNu65cId5Y0meYbGdRr
bV+m1U/x1FIyUgJi0XlvxWNvRJkqOLv7jacLTFXdEcZ9MTT5xuQbG25P7bx43fy5i0gt+1IjNCF1
3o0lJM3G3qbEzF43CTxh/9opAU3Y0sRbncPSp81A+wSZIofXFZS76BPScXZeDlLlU1d8bnBPPPR8
o+kre4FLPgVzUQ0G5Yk5DMpDZKOroXhkwzQ/bWFP3qkgIHDj1s0Xv0nv5KQSyBR2xb5UeS+X5AG+
kSpDPrO4sV6vbPguQFMapQVvjipf5qL/e9vn6U5Rsj/N8J28sXVemfsuR8OLeleVnau8qwqU55j6
yPRI2Mmre1ySZi60hLKtQut8f1x7W57tKMy9X+POst3NZgfTCoWajvXtwJeHwhx+Zj/cJWmIsHPB
dKTyGsRjppWI0gAeyn57gkvSNKic7dZ4V/mWLH81JSxE4/KDX6c4yzZe9BJTkH9gu/mnwkwvbdT9
5dd09OuOUDA1zLLSaHqTD4vu/6Q6+Mevafpr0zCVLlajRpVXi4E+DztwhRN+eB5UWX5tfIjsOBR9
EDzH2py21jyuZPjT77udWJIGW4gcGpouCP1EDzGkdQBLNK/GXTZvxFm9irpSeYCU3dkCSIbkQuWH
FfH/IFHBuvQVTYJnHnbvKmbzYpF+kYDLQ6kO1WHK0uBZVkP8dt77+K1aCr9Dz8Wh6LKpdh5KlS99
tL6VJdvOYyKZV96VuzzUHsQb2XuuwEORS/V5BZ3YkHz9/YBeOZpcHKqssH7aCJ9eLVVQpknAxrcc
Os4d5P7pfL/gRftEkuDWzfb1d1nuugECvVwlWbbguRmDimc26KtTr8T8Q+pZ3CHZ1t3twxhkB+Ol
35bsAlIkgG1dFVfB834s/Y9ABvMJF4rCq/qQu4AUsStR1iz4QWT4akr1LobI2e+H5sox6OpSlUXP
W0gH4ywRPyCv358qyumNQ/DKOLh8FIsMQpEuUHknIcTUimG4O8jcPGmN1yAdJUvaoqz/CW+1fglm
7mJToliSbp5N8NxZzGJZw7KzGfyKernLTZUsWTF7kVsjdjhDovP/OTuP5bh5JQo/EatIAExbTpJm
aAVneYPydSABAmAE09PfM//Khi1PFbcuC6IQG42vz3lquuJG7PbKKLjYFE8HKsEhprkdlw96kg+r
XLbFOS4kVY6T8AxKFt4wvsRZMy2fBh5umzyuVpQ/LZCWMzhzmb+caRz91Gm3DWcMXUCKkLkXEdSn
cmv6e7VwnZEg8LedMKFz7FoGLeSwmHheVfpe9exlQf3qpgXlElJ9GdNhLKiXg5n8HjRTcyLBsE0p
JHQBKdjJ6bZb5zQffP2zDMALd8inbQvOXECKKcxtwjscAQ1kGRI1fol9u+0tOPyDj0qbVnSTSfNF
Li8wmnkem2lbeObSUWwYBJ/9kOdihUzoSsevSxcWN7be/6bEn4nk0MWjVIt/KnCQ5BDbMW+WIB6O
45DYh0Ja354FLhGnFiXzGQx2+SkuQu8JW5y5X2BNqbJKcAat28JEFh7RA9sVIrFZWvCxy5qxGr4z
1MG8j2tafZPRyoqMlFX0bKWJi8zoCImcIqX2pwAg+Jn6DHCT11YKqONEDqpI1G5IfPu1TJr1iBcG
VAVPWj+WZeDZbJbDBGdWRMJZ46WDzUrMmTd1xFa4ZhOyi4rEQFBJ+VPGyhKv81MXX0BeyJc58Uro
cyZjeCTTWuWF9tTJg5rufTRNDT5pSrdRc6FLhzWshDEEpfCErnqRrbLHW/42a8fQpcOWsAeo36U8
D+HiUk9RnVmCXeTfq/zvzwuhi341sSkre/3wBkXvPzvc9u7hS/pDxLp4KEg93P3717xyLrjyWv3c
dGHLIp4HrX/iiXo3Iaa/8Se81rZzOxCRgv7N2CU59/Gw46nlELJ2m2tM6MJeSifRCmaC55GlueDh
BwgUbotUXdaLj0jQqLRPchUkPKPeOy8IbtXevZJ3cK0SkzqufSyeNOcVauAHuhQn3dtgZ/p1m8Nx
6HJfkR57q1vYoA9Rb7KILW8kDHC3janLfU0r6NzKi5IcWZn7YJXBrh4Due18cBW2yAgQOq7WJB/C
cdlfva92bVW32+5OrsJWUYvBKyHYnrc9/y7q4BusXt/+exW9cv1wua9wHaBQ5Q88L0em96Ig4yGm
MNiWCbx7UuOt9yvU82/8sleWlcuBKeRlZsil83xuJEEWzjyFOt6WC3a1tlBdzrpSYNdZhrTftel8
KKZ4GzMYulpbY8j6xIQ9Ppz76tj4zUPR821yezBL/T0VgdoUAidmjO5oEgYtgkQewkgn+38P8Ct9
7pJgoZ4jyAYgLOr7iO+8oJVZupJm26JySbC+ieH7GIdpzhq8+8EEZMxWJj9s+/TrAfNLCr6Qgbj6
X6d5ZCx8WPzvgvFtG6ULgtly7qpFo1cgZ3yXtHd13G67rrgcWFPAPs5bgzSH09Mb1NhC0SPstqU5
XAAs9jpj2XT96ggV1j6vdnHibasBCF0CLKmC1bRyTfMaxjNl480Zg6nBxnniHKiYdgXlhqX5XKcP
RttuX/pSbJziTsJNLLSHqEAR57MwJyPpuJNJuXHpu+hXn8hSVaKIcjGLC9X8Ppk3xv0u8jWXIqqj
sIxyOhVdZoLpRLr0y6a14zJfTVAGsDaQUV71HwdmHqt63LaJuxJbGkLafixFlCuB1Z6S6N5n5mnb
V19jj19WvMbOFCRLA3fEwcu98Qut1nfbWr5uj7+0PPNAGz+49rUX+XngSe9u7pBv29Y6/b11pWFe
1i06ypHMC6EMMM27KgluBLr/TbW/XLNcRspqNcPrAewb1Iqx3Bdj/d0so+IePi4I38P0e+rFZbYk
c3jxQx19xVrWd0uPvafkLRVZUfnTIaJDiHdGj8RZgQPtcW5IGeCRWvHdIttg28bqkiE0Tmg0pSrM
5yC7Tup+28uji4BEha1DqdCuH0UThExqPzPyxj32lSPSxcQ46XHBIzTGOqwuKLakGfxettmXw8rh
96kxNSYNy2CJcuQ7vkW+frFYjZtmnUuJGXiVA6hLw3wx/rQXfjcdabjeylC+0isuJVaVsu6Dogjz
dmTvwqqRGaifbYkgFwub0wBuPREJc6HTHeLLb+m8bst4uFiYZ+GhHXoszFNcnqFDMyJdUyUbD0kX
DEvTApFZD1UL6On9GBOIujG6zew3dHmwVVUQHB9B+QnWeFDMaWvIRtzEPF6pCAtdIkwR2tVqxGy5
UkjZeHWiiCP4FmUBzredKRL6VHDSvfc5HFN3fEg7kcHYKj2ZZZh2wdAuG6etsyJ4346+l3JydYp7
8NYmR2nVppJ+5pJWQiC90C2W5X1Jc93UecCLjU0nv6/jRCw2Mk1Cc38E7ObB8ZkO8hZP9/e1xlzE
Cnua8K2hJG+E3dNInYJ13HQzZX8QVk3Y9KAjSY6X1IMIy0s5hzea/ntGgP0BMzOBF4UUPR3VjYFP
6vKT9mG7XyuiNl18mQs1t0QYNTCP5Aik79egP29dbczFw2o5SR8qWSQfNPok8p8blW6cKuT3qRIg
EEjncQlymnCbxZ64BGuxaXtjLgnmh6JpmiBYsL21cp+WNs4gYWM2PdUxlwXzaENQj1T6eTOT70vX
4mFE3PjwVyaLS4IRG7MltuuaizJdLo2+TvJhlNmYsm1RGHNxsFDNa2kbsuZ11Oos5fylkemte/Tf
s5rM1c/qus6IImlXPJ8143vDCvmsprZ8CWdR3LFWdttuBcxlw1YkH7HUlhmvAek7FFgCFh02BTrM
ZcM40QAip3DKk1Etd15R17vYxtsKQZgLh/kpXjGCGq2nNN4PSd8elfDZtpnpwmFDvKwVZFXRK1Yj
K1+XcWZMcONK89rcdBbsqmzVrbhE5gKbzU4HRt31IilOY1mRG3vlKzt84l6AKZ5fE4PS56IGzAJl
r11Xk1u369e+3zlRPd9TpFn8KY+XGLbbQaNzyKqIx5GzZlP8zVwkjJdVCxeOfspp2bZ3E1tRfEaX
bVwhc5EwqMvU0MhG71DwCJki5IXGdlOsyeJr5vOXm1+ragmvLzWjakVC1SCNsw6+TZsufsxFwiSx
bQffnjn3w3o8UljgnHyNwuUtAT5zkTDtp0HSVMmYR4nZd6J7nEx/Yzt+ZT66hnZjS1PeaDvmxlue
ElUmO1LYfttkd9UYka7rB9b4Xa4Gb2/NNxjDbHpVZ7GzUgkLo1Gtc5/jZITdp6kP01hte0GGdN/v
M2Vs2TCTxety5tXFjhXJsyfLbV63zDXhbGOmE+nXfV6mHypfW1x7qo397UJhXjr6qGBA25bVL6Lo
36K8db9pCrpEmKqaqlWl7AF2eCKDnmdLB7Vt8bhIWKkp0l9h0eOGCTyiJP7Oi9pk24HhImHLbHTR
jdcPL8d119T8HA2UbItLXSJsrmoIg8DWJ4fL2JvKj78uqXy3rcOvC/aX7WptoZc6o94u59B3ySQd
nkS68fx34S/bWhyjie5yq/0ffIze+2p62fbZzsJE5rirpgFN81498OXkD/2m6yJzAS8b8rJJ4ROd
l4Et9qoRwQ6mDbceq1/ZB13GS8FVuW3gpZr3eAWDWG4QHa8p/G0boUt5IUlXq7DwmnxJ5/fEBG/K
pnq/qcNdnIv5Eh4bddHk0RKtR6X9794ab6tmgZuOMwnXpq0kygDzoZj/ByvY5wKWjNtWvctzxTxN
zbqIOp9ATXR2PizTvCnpzVyeS4ZlBeH92eQWHoeXNErHez/Q2xQgmUt0NeA9LAO0lCO0FTuUH+7Z
DKe+bcNJf+9xqoQICBL1uYE08qFhtT3ESRtsyqszl+nik4JFw0zafFnS+zDM6RjdCFGuM+LP3DRz
kS4zMiLxhmHylFfecGjHGmhP79v6Wwxn2+dgLJO7eFJrs3FFOaFuXKXw9AwG9BOL/AOPbbqr+u7r
pkFwKS8Sagj5RrHK48771ppYZ0nL9bYzw6W8OApHg9VLdV509YcADsUiDbYFcy7lFRX+2oqh1rkX
W3pnofet+Jpui/xdyCtcREr4MOi8DwElDx6qhBMfGcNtXX690vxy3GF/TJraSp2H2m/29dih/BL6
/Btbdw7TcW5KDVFtk69F/FXXS84t5AL//eX/vbr+Zeq7nBP4oyRFFarJ0Tv2LuJNabLWdMveMq0f
IO0ljmEbrE/dFNs3g+yXgw7q4D40nsznOB5gCCaU3l83wzSbmOL9DlqM7YVLOwaHsAP1RVq9oLch
R71TDOFALYvxDSxnt/H+zGWofAvHplZg9dIl/j6y4NTaZVuuwZXLKkkslwD2bXnf8qxu4K4ZWrYt
Dc9chEqzdW4DiTySIhwWXO0jrzYalDOXoRI0GSn2suUy1vpOwQj3ZznV5fd/T5rrxPvLnHEhqnSt
ptEGcr14Yvyu+3Q/kXQbi8Fcesoy3iJLXa2X0qfQnQp6iFqhPGmb5yRzVSDquUrmRPDoAgjhARzl
lMlaftzSLdRdSqmPepmka8aLpsmnoplE1hV4ftjWuBOalgg4PH8O+0tLwx944jsjv/NzW9POjbGW
bJzKQYyXFl1fZ9SM6n9t3wTbBCyoO8+rSMDYIo2nC1FEPRa8hELjWG9KjFB3ohvZiNDyvr8kczat
RnzvFPe/beoYd57H0E0YtU27i/bqT5qI565OtrlZUneeU5R1a5Is9cWKpc/6IrxvK3Jj10r+uj6p
CwmWw/VdoA3rC2wPYVJSXohvRDY2VZBV4fQoYBJ/DNUtWaG/7wbUpQa5ifywAud7wYYmdjQowyxK
lLjbNgbO4Zf6qUa932Ivlhb1l1hD8moMUL24rXX6+8FNl3SsA4NR6KHY/MiXip+CcS73/249emUc
nDULu2I7emlgLwNbaJ3VU0J3MdQ+iiyYiNnpmGyTWqEuN8jCPgEY7vcXWCUlWQ0VoIzwxdwIQP6e
maUuOBhFGqIz9dpd/Gjh7wRc1y6qMcFxSEBr3PgdV07wzzOFuvygV3vGrkkxXdJZBTtY0xW7hRjv
zUSs3FdpWRzrKaZZMgUEKH5RbLvIUZcshEi3P1RRH5zDmTeHFfrGB2/eBtRSFyzsYBPYzusYnL2i
pBlfQ4SeGy/91NWYmxQrAR+gcVUqk4HEhlr7thPBBQujjkbwfUPTaQREJRmMzgbY3f97VbyyX7hs
oVnWcaxjMl7SdRJDRlFUd2mreL6B0L4yWV28cBEiKmKGCFSNpeVZ29dlXpiYXvSc0Odtf4KzsCuP
NP6s6XiZI/GTxdAmHAAi/Lvt/4Cdv60E5zgudQf95aLvLohOyhQdj4BzAer1tYQy5AEJ3eaOwzvr
flqk3g1Fo4/+qPmB1lr/+PcnvDZCf1xPlbYTRukS6jprk+RrxNtNl1PqgogVmefBLP148YIZujtv
Zbytwo66HKJsVwjcsQFRjK6ewGTQcdvbC3UpxCnEo6mB9cklDL3nJY2/smKbcBj9A0M0JUf6q8Na
gLp8FOPZqE+q/20aRdfnE1rs0N9d1vaqhP21n5+JN2xcwq7cnFKTsUNSBmedagR084HqdNPbCHUD
dB7QWZmlwNajY5XFzbRjk/m0rUfcZQs/mJJxtF1YMV/ViXFXjdQmZJq6iBzu5pIGtagu1pgXqsOL
oP4tcchXFqTLyFHrew2PU/9c2uVdyrwPsa1uxIqvxCguICfqCA7Kg+efC9raO29F5MCaJnnQ1g/3
gM/W95v63oXl6OCbeo25f0aBQ8Yr/oBKxA/bmr7+ab9kX/qqjySUA4MzT80P2Yu9hQzojd34tZ6/
njK/tC29eQmjKfHPSFf88OP489LxWw/er7V9/fdf2vZ4ExWmQJcUpnloNQn30C+NDts6xYlssTwx
Dwk+vNXNk0haSB6m/TbSi7p8bAf9Vtny0D/D9eexoPbOLtsKBqmLyILkTXVSoelkFruEhl+LyL+V
7Hqtw51zre7YCHsAhs+mfcbT+puHa9KmiUJcaK+iTYLST+qfo6R6b1TzManNjYjm759NXHE0MRHA
eh0+m67B/SjSU9eHm+4/xEX2OmgfxTB+QY+UX+tuOScm2rQdEpfYg30iGVWA/iB1dUiG3azFccvM
Bhn8+7KhXHotIt/rTlJ99Ks1W5pt6T6UGf7eNFlQ3NEJdEcni0ejqkxQtekeS1xSr1hsGUKsSV96
f2yyRM/rfi37W4IYr00R52RbwXRMtpIEinnF+9JbgLquy7bLJXFpvbIkE/U7Qc6p5S9yTF+Sat50
IhMX1bNJO810vK6alj+YSewi42+b2i6qp+sy7ccJ04Rb3OeGQgDu5PF+0xx0IT2VFtVS4H3o0olG
3KHQmu6tpLfuwq+MpkvpqWJmvqcDLPjUvoyqO8yN3ca3wXn89ymeJKuQdbVWl7SjSUY1+18zzZti
N+KSeVKQiHuFDs7L6MFKx57WSW9s2lmZRs5cJKMnLwTaNUxmc/+ybSSdczImtU75jIanpscGW++0
TTbFJcTVawtREgAFb7uex3CkmYy6GUltgCLbPty5Js4eqXgYpPIyWglXb/Wtjdr2RjLmtQnoHJTw
ZK9iwaW5YAGpOvNhhkozkJzDttF0OTxIEoxT5ffqMlblehcVsMSMxo0pHeJyeHNR9WnYV/UFCoJL
RmX4FBO83GzqdhfEUx7XSs9mPUM3IsoWMvoZEdt80ogL4q1tPRIZ6/WsabNnmn+gtLyVV3hlTF0M
r0203y0R1PU8Wr3wFU+UvQ633WOJC+L5fZLUNbzOz3aYZ7ULOxmjNFqO24SAIe38+67FR4HdKujU
hXvhFw9shPTlthCfuDTerDy/C4rYXCTl4PObfj5SkS77f8+Xa1TyZzaHuDje1Ps9oNO0vixNU3+d
Kua/7Wor3hVjesu04bWRdVZrgnoOlqzUXNZp+aKkfkOEvwlbIi6TB3tvnwezNZe0hug+a2L/vgpb
e+OO8l9V7l86x+Xy4iGU8zwpc0EVpt7Hs26PtGbLsVBLsCMhG3dFW/s8C8QwfFijZD1NmMNfJ28a
PuNdoPhMcMDzPUSo+akay+jr3CHHEQVdaU6oJxh2UDsJ+IH4YbcvRB8d1z40Nwb2lV53uT9aWm9I
0e9nvD7toa5WZd1ckW27zB/cHxVLyCbUuSR2zaRuTtUQ3Njb/9Mp+FunO/GzhL/UgNK1+iI87ME7
wQG6g6K38Z0M4BS/G6DkEe582YLUhUTTXQy/9WbneXzejWnBDn3FkBYMB+ntiUoCmcHvvX9PVeBf
eDGKU1mM/r4CgnKKUar62bZJ/BBQiQpOkabdngcLBia4hjWGsuDjZHl5DEnYvelIKg8afjL3V8/o
C2/bWw8Yr42Vu330opJtj+6M9PduSi++3Sb2QVzhuxh6FtY0fY24hPnP7TjMGRnSeNPjJnFF58Qw
jkNa4Lsh9PEQTZ+rhG6LTVweMYXGBC4Ik7zwqNiPgX2B1cs2Ipa4NGJdQfmPh151aefuXVpyaCDx
GzvGKwPpoohV7BHFE1JeGjlV2ZB08gSllXrbzdKlETWZY9OoRl1Wr6Vv5rieAbtsVMggLo5IEz9M
eZmKSyTjh8j3dxb6B/8+ZF7rFieoh4k21Qrg5EWnw/+4131YA7ZtCro0YjNCq9MTQlzQ9U+xh5Rm
rOdt+qXY0H8/1rUUNYPmjLgUuJRki8b7WFPIbRkIV1+uZNjOPD15Zya9L9WAlA8ru40btMsiFoP2
lmIdvDNdxCdS1Bem7LZMgQsjClXCAKzGXX7oegnjdXHfaho9bZspTqzQe4uKymQsL5PXP/gGlqey
b7a9paL+5PfhhDtAyGLWFBdDynlvG4Py9mLddt9xyUNqClZAawrPnYHgh3hQy05rsy1Z4LKHhkI9
zEM69qKVNx9qwpOMrOrdpj532cN1aJJ1xio6I2013IfJuu51R7a9MaN25PdOX+pkUrYMknMy9mU+
mGG693W6TZWEuBprulxQFQhJqHMHS61dLUOa2XL0tm24LjFl6i6oJsD85z5Iq10frPu5LYNtMZSL
BS5F3AdxtCRnr4aVu2Txl7AZtmnfExcM7DvYKUGyNTkLj5YP3KNfvGhoN85GZ5EmQ6DaxF/ic1TK
d7ym00GF6y0L3uu8+Ev45wJTSak6lAny6OzFNTvGsJI7A6Fq9xDDH7cNq8tNtU3gVXPpR+dhtsE+
aMnyPp279OO/l9MryCokLX6f8XRdWwor1vjcxT2Jv7Agjt9NKvUzZUnx3PjSZlFVD6exhg/7vg+W
d0vJxucBgqDfB9TtqyMLUYTBlaLHUPbT25hw/5EhTj1Cm8n/EOi0Oo3Rmu4sCvnuU3hJgt2Ahui/
v/+Vw9pldcJyDNjYVuE5pLp5AFNK3/R1lGx7myUu/IUySmAzPArPbOKfW69+B6/obbGAS3oFHmbL
NYw5ewpS/WvSzrsiSm8F6a9NTCcYMEkKnridw3ML4CjKdButOxJ1wdtAjGZbTOAKxQ0khADSbEPk
KYrlJbHJcohVeSsl9/cyAuIqw9U+JOgM5H/OAu/hb6u2mO8l9s1i19q0pzsfXg0K2Utyq4zgGt79
bSk7+wQePu1Yr214ntIk3dcYlFNJvWoPNWlxNIhQvt2YsdcG//KLXDjLD9ZqkBPehoiywfiuZons
dk1ngn2iOr2rUSyaLTSs3xUaiiB7CPuRKlNBbTGCfYeicg2Qei86Jp9xbx7ei3Au3lfVkj4D++rr
jLUjxXrUPqiNdcLTH5TCr/Hsc+Kr8lEOXnGSqp/eq3CJ763p4AlylVy9IGPwYZWsONRlXZ30WCyd
yhI6BqcU1nSnlnrmg6K1l9cqGqYsjKnMaiX6TwWBcuKNznmlb64Q5i+vuAZasEq0fD0bawC8B2Y+
xOKWad0rI+wCZLQbO6QtqugssapPTPTyGGpWH3TVNW97scgbMed/eMXfRvj6Ab/8FeXSy9akDU4F
lJH5942eWugygJXIJijFHMA3mU9R27ff/LkNDxUpfwSkYlmgF5UJPIKc+nJJbiAJr2yQf5A8rA2q
Aszwua/X733QxRnX6NpNw+XCPF5bL4tmHTkzG32Zdab64ca+/spYuSwP9YpKRgpxu+8Z+OgZ0e18
f4Kl2MqSXeen25RXicv1QNA6EgFvCYaqojuPDycTb2S1yR/kH6wqUCEWB2espfgnLKz5sUNR4f/+
3fnXNfG3WeZs8dYuQSFswM6hStOPsT/MZyojnTMZ14e+KOrj1CTLOWbJdPr3b3xlLrk0YOePSzRW
LTtLZF7PDFN1D+k7/rStdfL7qgnKdinXQbNzm7LuLKDlkHUiSLfdG1y/2aWOqL+ElJ7NOhuTdTUi
kmJKyId/fzyN/nuY+9t4OAcIct2NEsgWn2s/Kgu2KyXKeLrd1AyxT7MUld727TqNUf9dIIWdmkyu
cl5VRuTk+ToTCQnh7LjC01c2GRTIjIyeCjwsjmrX9YEdS8hXRwme7Na6X4JqB7cPxT4O/y3BbJjx
hPqzsG1azBleEOz6IKMqLL4VzVohKzUXqO+H+/iqpXkgYlKHbknJqUCxq3fo/RqHxTxacaenKE4O
JUUh2sDb7oQn/JxUi4RinIHu7tiY0N8xXYb7KYwVro8lDuB0gAj/HYwjw1xJap8D4XO291dRTpnl
VXlEXdvPQnjrdz6CQ1N2kFnrp8MnHs/8oYZ70YuGP/VjWxr/WMYoXp1WruXPpV+6OlNzpPhjBx+v
zzpJfO9U1qFSj7HtMT2yHtGfxiQX0ssqGrSPqai6fa99mWnU1u2KpYJ7cWdDjWsubXMRiBKCuW2T
VZF611Qry1P8DajrK4d5p/qA7yOvkrtKWv0cdzNU9EjXxscGw/nkCz8aH1LF53rHQxM+opSXP3ow
wLtTVgdeZlGyuatWFG7drdVMmndAsSGlXer0sye7NkviIiLwuiAfWCH8b5yRn9FS1edGiu4jnPyK
OhNM+WIHdqzag94O97rp+33HBnuUSdED/xAeRx45rpEjH/vmY9MrAqkGVUKMsitTYu+mEk7ij6k3
A8CHoUE73cmOz/RDWzdtfPBqg5+3SzhfU9DMVLsxjvRdK6LgHgNQ4yuNBFh/30xF4sECAYmfIRNQ
UJMfeZFM5BL3VbqUB2ybtRx2nlGJyYMEP5pRUY+7tSv8J6ELn8El05AjL2oNyVM7Mevth36qi/uh
UqJ8NLPtjgLzPVcLhOosbXookcVNvDe9oFmI+4jZG6W75jmuEuUfw76N/aNJEacfZTinHd83ekU6
IEP+vG4eTezZ5E3Y8rb8aKsgNf/rEF2N3zgCR39nSlO1FT6kVd4JaUOymp0weEQ6R8xYdSRwiuqO
xIMu6ddxGMX65HED9Q4BYr/5TMalmqDfVFMytRnBW8UIs4xxNDkhvqL5jCcp8U2sRSDyQPT4rxpd
Ej5Da8T3sgVjER5LEZroSPsuTe4mw7tkZ3wOtixrfGid7MZ+SZM3UMZPi5cYWGx3BOROzWNS4wf2
q669wmTTzAb+jEr9mB7BeUfTsWwbJn5Ukenxioe72Vg8NhTz8JTYcYzOdd1IaHE1WiDT0BQWD9wD
ZEDHpyqxxUF2Hp8AdhftGGd9Ok3RJ0UpbV7aBQJ/zwnTIQIWH57xj8wGDb1bDYvnnzAG9MZnaEiK
FmW3s1fcU91jxgallOX9EJXN8IOmnaRvEh920C9Vl87JHcpdhPeh0KxB/Fj38ZwAxpCU7ZJ4avhH
/JSxT00bwgovm6iXmAcR+709yWGJ7IHp3jfvVcxm+yYOMK0vsdVefGhJtDSfIryshbhoqhLTGGIG
6ampbNq+WWkxlHeplLr97K8Jgc8ya/oi2I1d69sig5QSje5jOQzme8fltZSkRkHJSQYqrO/UrJfi
0oC2DO6iMkXgDoR7Vuv9nOpxKnZVGMItZ/Bndt1cLYxtPsGXsR6OjW0bmhNsRkt4qEXN5bkSqKb6
NLIoqj7oyKQRgV7RBLusjKgVxI7CVqHvZ/xN8rlD2VF94Cnvw3tpeKheYB/Xx+cSYoBH0ZWhOqkJ
/x+lomvND9FikvaZEwgJqUwGFanvEMXA6XIfmtFXd34qxWyOa5qg8HVRGJgHL2J4B4QOqNXRCecQ
SgaCVIjhfqrtZH7E0GKM7kjdEDgbjboqsr6Lum7f9JUKvq/d6NmTDtJhllnXxeOSRWXo7Ys+gHfn
ztd1a7/WJJ79J6NMZSAwzaCV5eEa47cFElQREki9wpm4ZmtQ43xKQy34/4pITN7buA0CezZtVM4n
plWc5EEVjMk3WcPT5MNQETgSSWiX8s806CbyRsesHd4yiUn6cyTeGN+XeLhtfTg5kID9j/lk6O4o
3C78S2/G2WQhYP/2RzyO41JmdIQM4qeYiD441gLE9Jtq8KM5n1qKu1GmxiKpvtrB8vQhCVRfvsxY
CGOZsXjq+YdkEdw7Sj6R6EjiZS5ygdoBb9fSJQjLvSaMXiB5M3mnqrNteClIRehTCj2mJkLhEuTm
+z2HvxZKqH2cJf436JX5Yo9fpKtqf10c/bLjKLJfpowY0vnxgURBWOWCQJxZ7NaiiMbvq2776qs0
oRy+DqvwYtzO4BzyIamTqnxPawAiP6wSdKn3XeJFNjxGgiKTdBiGJkjyqsQm+0zgSdaXd9r3y2Ta
1WQY2jtbtjMt7ob/c3Rly3nySvCJqBIISXDL8i12vPt34txQTmJLLEIIBEI8/Wmfu1RccewPpJnp
7uk2MgxH0cLHlf9qGU2bOhwm1y1yT/jE9oIfumW8EqolLC1cMkXbjySzbVOMyDwVKLZNs0xzwWc3
s7iGIoBnS6XoyEx6Fuvm1velJX5nZ6T6tu1WhBQiud/dyqwLJV830OQ6NNgBK7Iwyo0XfIyRuYEN
oHY/Iz7QLP25oZzLuGp5nkXjDYD5lT4lm0YMR0n3nNuPTo/rNCHLPVbtjVGOmlCmbTzooxgyL3qs
LW3Twatsc6NQZQ42kpy7MYLjTRFpaF+uB8y1+4uIxnj7YmTi4uyTNprOCshTVrGDz8jDFbpDv7S3
i2LtKTaikQPoGGT51bzbjnAeuO+T96hR41Lva5Z+dYcY40+hN9pfpj0GF5ekSTk4uOEn0c4IELi4
S8/wupXZbS4Tsl+WiGV7uLAjpjcZ1swDyrXX/amZo438N9JeHjXPo4Z1Z5nsPZK2lmiL/2Y6IZc0
jdPunMFNtKvl2C5sK/MNXmp3rSJxgnTTsC9DCZAugZDI+uZRajlmL7HeNovdBxqu0TqPMNNfeTlM
K8lvtla6c44uav4NAheaNcQ/6yw9s5DOQLrVuOeizmgG0VPB5JCP5yWCAl8Ubdci4GXHQkUG+dVo
CzRVPh3PoXdJ8hwj4lZGJyqI3W80N233FMULi29hZ5GgW8PRRQobtgDHXP2REbXzJWvFTZyl5qoS
BLjghs3Nu5/yaL21y9G3VSdCkl1ZvMwZvraM0YLoFlgo/kGsOlYvjk1F6gaNNae/3IzK9QB9n06e
m+kg/RVJNngBOZQJoDRcx5w+wzHa4ifJ+vRYL3h+e/90cAZXykW3/0A3oRh2zXGRMMH7EmJR61L4
bdymR8qbcf0hJhW6B4qNJPYQdsC6L4FCgXuBRFG3qtgGxeitGGgIJyzOL+Yzj+OInQbpSPaermL1
L2yFxvulkXpu/nb4WR0veiEO9btxAsbW0Aofij8cOu8MtiaHwRH8ZoSPhSJDi72KJQ04v/Oy7XEJ
wLYNhSGpkNcMyPap2w20TkWzTe056Tex4K7Y++6h4auM0FAiwt1yCBraXEMsUm9ZBrtYxond4pK0
eo5eVmPbydegJBo2Xb6zzM65yFCqnWiyXJUzEiUomrODiX/NiKVOW3KEHZF7vnnWXpP9YKZI/Laf
D512L6LTEla4vcAYdzKdSdus8ASReHdpNo+TKvou0/Y+afrBxMXKYdGK+hzNyYIHF8nuuNNLrFZT
dlMIBf4+gqxqYGp9WlAgcP1BQ9vMeyGXdqxomPfpH2tC9IS4IQzvmojldkSX7g7caMl8AK5LI/mK
tzZOC9FN3F8RC2HmAltkgdzDIjcDDdvkLJc/OCzbUrQMG9JGanzj4dLvOMSvSky53+8sioJ99Aa5
Y9WwDgN5QqPQEmxR9sHJU6QJF88ros/4aZz5mj3N+aT8eVlF8yPNHDaGcybPaLlkj60T0uf6DPU1
jR8OtIGIek/wXpl6xnrxYq8bM2yyaKi/4T0VbxGyBju7fS2+c+KPj7vkzfMk+8RsisvslAdteLEl
zb5WUzqzfwFGOmULEvHkFpKEppyzRqZjicuHbqHuPHZ37DldAWTYq4TtrsUiaLTStYY73qbuFZIZ
vavAxTorqyg9Mtqe0nVO1keWLz55hOVo9N5an0EoIzEYZCUNY9tnbxiMM3e79hOc3srg4SAqyi6a
OTKcNJDVlFUqHd1Y7C53d2qn5GOhCEabYI8edUlTJdsUxaLQHZYAfiHBNvJVRPdx7WEM7Zvtzu6+
g62Ga9DJriC6yJDUyy6b6TdSKjNf9zgR7DlDXOF6k1vh2VCC7HFVZ6ewFggFMQiHivi3wdjoVJxg
2p2G7cNQFsfnkH37ppRij+boDZes5jNG16gP9aFgXuERVp3sKSsssvLWM+8VU3dhnym9eHhFrrCX
HuWoCic12JblADHBXuDB0s8/9JjC9/sKxz5U0gZ4g5jh7184QAQ3fPj2lkzJFNeZX1k1UkmTau7J
/t76LDqLJEkfxjVEURUhzeoM6J1+WixUTyfX2e4O7wq/RfJDDvrJhah020Svmobttdu5eVkF65EM
MQPSqEbgmK6IU3ieFATLfyZ/5Wm6g4UYp0/aLdQDWYfYxM77Uewy50/ZhhELLclUxjGmwnOLmxYi
tANBYIvvHxc644bfm4PetEbPtzhdC2J6YHgCnDs/rn1GdMnd4dB9++3CiLNFu8+wYw6ZLiGgns/d
tMkqZsdyWSj7Dh1r/E3X4oLK4s2UkzbsLo6B18Rq6tCwQRKXpc18i/ALUotljgs7dH2ZJdSXcKYz
521Lp/dlW3BpmSGpukbENW9w7UZ6FAXN/M/Z5T3GslReJoeJ+xgWUqsOd8aaiKPsHezqMwPDyUCB
d8Ay+o2qzeGVg+YdF0VTR4BPEnwGUXNyPZkxMRl3DdH+FxaK312jxMCmBX6e1vR7Ge9Lg88fic9L
qXtnb+FBnmAKSNcva3n83zTg+kjbaHsfzOJLm878kc9T919Hu+YKS7zmpsvsiPvELgiIsrzUXSzr
0NIDjSjXsoZgHG2Tym10wZLxWgXboaXjfHS/19BlxdRAOd1BIfKKhTHwE5zKUwZr2Us/oQmE5G4/
0pJFurnFVI3eDqqjM9Rd/DYRuZkKBujvLM3G4YJKqUP4c5Nm+nZcGZzG7IwGGMNt+oj0pBbTv9in
T8gmyWVJo/CcYufzbKTYemw7wOgeIdKskp0l9UDt9HfcfHa7cr68SIQb4M1PWnApHECywstwskzu
UD9N6YV1UtdHTvGiz3q8DO0ckPyWO3/SyJBTBbGN+pSDbh+6nMpfxve8SLZI65qq2LwNY7OHU6+7
hd+0xPSnVju+VnE6jC9MyulpSgf20cRT+wXXrQgGQByNWZ5l/x1IHKZ3gBnVw4aU86tPVB4VO0wn
KuykowcI/WrOLTigD4d70F74AZSr6pRszh1r4EuXTgNRJfLDwqXJY6lqQ6LIF4L0XVxNBomlRbZs
YQZy1K1j1aN81cgaC/H7onfU5aIdArmNU3G4t4Q5L25ztkVtPWCOWWpM6/CGX45c3dNDyDsa836F
xaYYgCHp8JeQoN85lAZ3PBLDgWeHERFj5QY8AXUyqp3I5hd3JIYW80qX4atpu34qCXoopAImO4eY
1MHwGVlZy6OM0WK6o1tvwprAl2mMMyvvQYZN/f2B9lfWvUvlQ5rkY14dEk6r+OnRX5QZSv0H57u4
QuFnTgmP5q/GkfkA5OmbG6h6v+2B0auyEm9HJ8sBcGxXJpCbP1DhcYz89m03JWKG/f9hjjzi/HYm
5mIWeZ6V6yImjRXOjtrrIFD9aq2phUt4MrXoIDV7Uold+F00u+wfEe2oSg4DIlvEsJp9J1Mq8BaD
ACA1pDBoUwSeqqmHLLjf6PGWnzDnaj6NnSkr4iySCBz0KVpjtY4bdOA7pswybPm24rAs5Fdr/HqP
SyH+mK3ynzNYuUefYW+wIKTHOxn5w915DGs3Xkn1lw+O/UHLJn6ORAvMZHLcotvglflCGgiPimRK
Q1dJ9En327Goo0x3mt/Gcklwmbslee6RgjoVBO+/Ko5tkLcJOhBV2m5MllOzL8d4kku6mSuPjb6x
8TcEIvCf5QW+xejQd2qAGoNVQ0mxBCF+wks5HSrJVkiME+wXsHL1cIq7d4z0cCpCJFh/PC67wM2W
pbj/Ho9jbaJfO7q6Gzbvru5XhQ3Mg+wAXLPc9XkNaYd7SaYOZvYk3TNWNLSR+dMBqvUCxAOzGS5F
0gAYygbzwzpCbCnGEF0ExLG4oI3lyU8lp/zhSHbzauIWE/ghXDOXqVDAPpxFcvyKcrAv9mVANORf
57r1spNsSeso6PGZwiz6d2S0OJs5c+3tainaP2QS9ssl+LZ9Q8wf3SqCefbJWyk/u6Mf+gvEdcda
zjugvRPX2NjEKsSg3wcIoR+wdzXeTwILO3XDjJprYBZ8K0fMIPJGApRfL/gX+U0CcdF4piLmXZXy
2eA5kdbKcs/IPNWcQ11cKiIUZg6oPVzl5pQ+5T7ggeJ7K1sINR4PREO1XBgUi+a00x0ly6QmG2+9
7PxHy5ZlLmwY0qTgNs3OJJ0dAJQQ0ISni4f+eGt7L4DNSlUp+OYedUt3aW7aY8BJ7aHUSK743CSv
GaISrm0Ogs+PLibXBB/dR7R6IO8DGpO7nGIn4dSQaQlX0fcmvY55Kn7Nq9n6R8FbGGWv/THiQKCy
cXsFeKD6ehYAyC5HtG+8TFed3TZqD9gpsQJlaOTbFj+g9woOU8LmVJltO2kxwnWbr5CK811/k8bk
+UU62f9MW6Kmp9zFKnoSIU5CiQbd7OcIKTru1AcRP67b2H307sAgzdoAOBNuLj2olTiN/w5KoAOh
GVtkHbsJ8msyz3RF+G/KHGbajexVa1vxMHXR9md2a0svrDd5jQkPwAq2eqahwAMbPtjW0Uoca4cc
0ixsqho5OoMZg5k5ZblX5xmblgLpqSz6e2xC3AGRyPg5UBuu3/aC3V86zeR5m6XGLDQ3+sdEEKr4
KBQlV0CQj2rw9CGGZeBNjLF7LEwwWKuck0YAbBy1oudx2SFWHdtVvk/5ELqCxHS7InK1S8uk3eX5
SLzCyHxoVhO7zK9qMv7HlHYppnS/j7ZiO5PkHIl4+mmnJckrdL2zgWrdrNMZISc9SvKKwayY+iSr
DYDKvNAm7sTzlqrpDiFQnSsWdJYa+SraPasRXg+4Xbw+m3g4/im6ghQeVO7T+ynZZlfnOTZ9b5jF
1Q+UN0N3wVpEzqN/itCskcTCa6RwrE1VtfPDbDU0mHl36TnJeAl0lOoTnJi0r0bC27z0Ejv8fPEc
lEfgwRQc8aVbEROPG5WmY37PsmgvozRr/+607zfMGC3ZTh2ZjYB3346ehwR54smYd4hxoRRI8zRJ
UkhltLse4xRsNZqgsmIY4DRXaQvxWv3tt3yFiSN/AG7Nqm6g8j5rUrwnSSveuEuAV2UYcwu4XjT6
TUZuYUW/5wNavS6P53I3addXDGzj968CDUjh81XawsfUnek4HqTQCx3qnTH93qzKIcd2xdCvFg2a
Zcvn53U24TcjK8NSvQaBUPoZLXe9ti1uAmwuZuRRyZ2/DsfRw36rmfrnqN9Cem+zYQ8Y1j08Pgyo
CYSmNpgDSwtx8nQ2MMOlJQ6eGItlatqoAJMWno20Ya2A6aMOJCvwv8IhXtFdiRzEh8xVP34ddPJd
gfESaAGZDD6kEW6mt81Mu6Qcx3SEErdR0fFouWz682yizaJDdvkPqPTdY7PCN63mY5tlVQvNmqt2
kfdHOTdWPu/Y6djKAHuFVxBr8+cUi5DV6KW6Cxvi7ow6j8okrb7RwMWw3oSp8ZtZ2NRD6/FOwacu
DOxWWa+Wm9AiUAd8GnCGywrH3L0eujB8WIDdtTRI0vAp396pjsO/gMHmBgA83joa9lcYN2FNcMCa
TnbqG5s+rBhtrjhara8CTe1QjjNWlTDdDILCtYhGy2tsUsfPXJthun6L40MJcsDfjylkAbcgsMb8
d9iPGGTcjO4bF8asP6dpDn/nQyXy5MkWv3YS7JhsbXyFcIHfrj5uYAM5seW8H02LDh1kzKfjM94C
me0x1DN0EuCFucXc28BPk/Elu27N0r5m3j8kDUsrzdJ+u6BBMEWXBKQlx9b9y82+bHfwxByTeuTy
uO1TnlwzS+cfzmt2ViSDRSxgOcWA+QoMRDBe3a8GDxoAqYkxgooFBQ7dXLsUek9nwA6AS8uhxYrE
GcL65J+C1X9UbBHIGdd22xcypOMWV/3WF0a2zVsY7C7wei3CVDKaN1w83ro7Fu3tl05zNMGsI4IV
4DLBsgjZ+rvJjdZcjMv6lz1S4DixLvbfjtKGYrwcLQDMPQUPbLPxptF5/Bwiav6NKiL1NiWmjgm4
sg53DC46is6QZkrUNCHy5pjW8eQp/vuYOHVaWgPML+9RZDRInmIUmToBFkaCmxdba6sVyNpz3+eY
xOSB+KlhJs3d1Bq0vFu/u4+t623VzIyhqkSDLqYsOU5NC3M/cFayQdRtnly8GLc3sa8rsrHhX15g
10TceS2mCw0IZwS30/IHTGCgu0GalePAZoAAjaTvy9BuJ6elfIJwIKscF77aJ+Z/rtESqgSM87MV
0fCgGYxhAXOaixJN9IbTDrUoyaBmBxoWn9dmJrVfACCgFsrzQNceJ6htMJZkUiSl1i3OpT5GtHAB
mx7cq484tli8ZJnB6Nau97OG3DNr0PeWMaitS7IAAyCzbO9WOiYFINEdI6eDT+I+p3OB6Ly2Qq4Q
rYK2zxtEIVVCsUTFdsEu2jT7JUVkCW6REH5g2AinHSficWNRe4EiiV2H4TvrONLHGYYjww83sLyG
1/nfEWK8Ev8U61jT3MAY3/QwxAymDZXJ9/yx7xh5861JKhCT5AGg7nA/tTr+i5edVkeqTEnp1jTV
bghYDpnIwlBFkJR+NHXTb90HlcAMqSYSUSSxqoQ8FtziUfQBtVkDQLP9QKicPnPfZKctgxwL70X6
T2DpcFX1QQEPVh2sjJ+UaN0JiDRo0WbfKzqL9SxcEFHRNtsfuOwBmunW42pN+g8N96eVnj9jQRc2
tnAUuN87cFYeOP0rkUQAye+Tqo32/Jrlc3S/ePvBJzPVvVVgV2STn8Kgo1/HTFFoUM/TVyALyxmg
VX+DGHp1gubQopCH7jNJnbkAh+RPw+xeFzG0bwPh6VCu6AGwm7Q0cGbr+1vXuuw5HlpRHTPwiFPE
c130as6TwpigiwDFTdWM8V9slC34PDdWHfmsIV9RgYt6xL7uXELIMha5Z5svFcQTCsUeSwuV7aFq
sruTj0g3eE86GIh9KD/SHSahgow8raUwUbmqA2EFZ+9WFMKeR+BjHm3oiPyh1yWh0SlwLFUBlXJO
HgwHQLPt53bk+3hB2xb2F0CpnQFZFeY0/08tW/qX9cGoB6SLC1sbZF7OX4gxPVxf7L5nU6UWZZO7
Iz8y95G1lpgbfNzYVGcJlASguedJPSS25/THMeu+SuWmk5+Bxoe9SRD+ONiCOq/sc45lshllb4tR
JclgY/9fvs7KfmaR5zYUI+z0Z6h58QV0G/C69IWDOEeVa9pJYLohzn+vbkAPnYpM3oP+7ON63sbm
/3uIXZ0I516VX1td+CWbo7rZbBdKgLoCrWXqoBxHRXQa35dNJlEfwfYpOK8GMVPDfSsb+4aBckKP
NOC60WU7HOGN7NgrfsrbzKsTPK1iUuaDne4AqiSQM/RNP31tEO+Nr1PHwvgcJ90+l3mLwr9Xs/Az
kgpxWLsfZpmsLvMY5pqYO0FjpQXK8jg+jM4d+KTlAbS26AMA63Lw8QyqgSL6Y7zJc5oiYQv2xfKX
i0zIHtBtkfYteHZMxbHCBf6tHS1epiQB9RTXNPjkHcRrFj9CidLLLwXnv69VQIgNdzno1NtqYyTD
NGuAMFyRHhFTBISrI3pE6+NkvWQqes093hJY36a9sgTChFb0DcyNGYPFcbS24ylzrgVu7Ni2p7rM
VLbuL06BnKnaBaInhAYibiBASmvcrkH7koasX7GfIOCrwecZpCLug5JrgShoSB9Q991c5w1S3X/1
LBr9Zw5IKUvgmTfv8FNOVti47qVFWQemjPLUgvxb9kn+pF0ERhzWIDSLrnpSS6arboLa7GZIoDjq
QcbnrrnLA9PxBXKfOVyXOVq0qcSis+F+2ec9PwvVZZO9ehFLtEUy48fvdFu1LD2h2JOV4wqmqdIa
Brj/KUBb9GlfSZhstS9i5Q18MmCSDcvU+GD3UYs+91Pjv28rkuIT2grWQDAwFVEk9x9LTAXVt5hJ
Me0WYwKftH8sMMaWE914e0D+owwgi1us9Eozn/Z2Awa2EsmHOws+bPgLAms8fi64sNhXFzsCYpK3
g2/JhWABNNXoFQSkcuC2evzulUt0m8X1EfNxxOykXORgXnrEEdCGs8bDlMMV9wkGuMs4muT4ReQm
poouLmv7Z5AFwZv7jCRCkwrGI/b4w2PJ948Bgds9GO7Ahz87EIHVnlpKpTpNWbvbqVwSdtg7eYDA
LmYMwaTaAQ/o8/G9Nf88HRStKfROzpbgQyUmIzhJEqyDdlhPKGCamHwB7+9FjdM3ZFuVuTDfQZQ+
jHcxw2hmTqilIhuKZmWYTwLFPYFPWg/THxzmLr0jLmltYT316SnunMLp7y1V5RYvGaxHXP4lFWk/
NvQ/uwPPpVi2lD2FvECep1Qew3PDF5Trg+j5EZcJ764gtzR76bN2bR48GTZ3F00Qp9503eROcbPM
uoJkndXwA2foTTab/VN51+fFTjuLIyrRVqBltC5607izTY3ff1jrFsroAZvzGa1jTo71vkkB6Hww
efDpNxRfyT9L9yMDtAACFbC2z9IfDCQ1Zg5QG/Tc8BmCq9jkw3M2tXmki50jyLHaBpLMMBJIh18K
Ipv1Icd4EUoQo8LeKdNm7SlQnN96ykECF3TdjykpLQzT2Zs3ztM6j8m+FJgfjodgjD9MsWG/4yi7
DvjrYwTVCzuBYt500dHAAhqS3d7axK572SDOV11gF4f8a6JC1Bc4PNjjNMn+bGXk05/Ec7J/kDFL
4iqsGMgBjm7hbU/ibUZzDMfG9y3Ozdl5KNao5OKaUwfYj0FaWib9wJCnmhAcJQAZHQ56K4Bg5wln
ZY46dlTG5JDMsUMJdxnxAiSvTc+AEk1DNJS26YbHJc0sf1jQ7aJpUQ4JIBCS6Zu+b8VxRbzTfIV6
nf9l+U5UDcEG+ZVwsb1IPFm4DnobYNeqOcSggszPMzQC4h8HNv+naXBaLjDk92OFhVkgg4KgFbwK
sO/pDUQJ21PapgEgvx6zplgZ2e59H3X9bdcrg26D6vUjnXK635M9n36Dy9v/6UbovsynRqWFWdMU
rJ7EmkgE8Wrp82bLym7rlEbhYOICmBF/XNEJg2rCw5JFe0TD3TRkvB6l3s4sE3tX2dYDhiDfB9kk
OdiQMM2/lXfI/FxAp6NWbJMUgEKT/i1ZNvM5gCj8B/Njc7wcyKv5HSJsHTx1Q2+b23nuI9gLh2jL
Tw0Y8rmGbvKYqnxcNBoTT9V4jwwHj9e2BYhywrZXFz1z6Dvg6nT08x9Qct8y42+4fin23axA9Hc1
gbLrJZkbMDGyo6VvVyjgWKC5KbI4oz0KKiPNAwBcrHoVkLv2y1fskMxTK0hZ0GyRfM37amRBx+do
mqPkFzGNsW84VcJ/rz8A4PKW9MNDDhh7LvDgtPhc8qn/08bGxniHjlWdYME58VtoyFCq2wVrXzzv
rSiPKE4u42y7BVuVABbcYqanjScW4OYMqUL7KBOTymcAVfwZEGwv//EFMwVZu+2XgW3jE5ZL97GM
Oe4HbEytC+7+aB2iZ4m76yltdilKITaW1XxXPVSnwkZpe+uHiQ4/+3QacV1KFbELAsh2cckzQEYn
wQGPnKDwQoyrJB4SFR0yll6ZtND4iKEj4cXiq/tc+GBS3EsiHbOw1O02w2iDSmmTV70D3N3PQ6IP
WvVY2XuUzpC8TqFKwnt1aK9LFfIAeBbpARCuFPCEF+ZBhV41vwc2dAg/HvzWZCWfmiwtACIdtqaW
C3aXSbTGD7r381WblqYgoWeLe2nt8uXGZcG/TsthVRGxZFFFbjVYBwOK86zDKq9C46a/bGFdfAHY
lLcgOHAP3U5hOZJbyEdJ/2JQlaBpH9OAX09OACp/sWM1ae3zKcWPsfltrvzR4rfgLcxP+dqML/nu
xStBYs/PxOJNLl3sSfQVkN+BP7Ox+UwcnX9nZBPmtIPB2pBsPu2yHg5Ax2WEtoz/TXD3IdF9RShq
9Jx5zo5602qxbyl2+qPTAFeT5h9yjrn4eUxse5plMtxGaHWelymz0KD0M57X0LAAjmFFsCqJ0m4B
cCzCgrd+HUarHlM7DuRhi6FD/TE0SKmfNBQtqJxjuJ8itFUQZ3d9f2+dAqcC5Sf2rbQahpqJSMEB
YHAHA1seS/o6Qjd3NbHj8nHUsyo9poRiwjC9FZ7x/DKP0HduY2R/UTIseTHIRD1MMUx3HhluRVUd
nTPvmEwkBAA2RddlAOKMd70e5qEejceCkev6TpUkS3dcYmOSwxCG7gnuqEwd7zzEBnIttiBrCNlo
j8OyEPmkt242L5kwqrvOarDfvT+OSnEECngpbJQ979y1kF4nEPidFbp/7QqBfBtoX4BVvmAiyU1t
52S7T5OR3cmpsdcc/QKEFnmU0GcoWva0wrC1LG/HkEBeKTzXw2s7NWSsW7lDsRODgwEi6JtF3hOa
k4c+JiMDw9Av/Un6RmeXcdpY+wMivg4A8WZd8wVKoXPvNh8m89rQA6wQGimHJ3Do5a4BIJueIIF3
GaDHbcUXF2fseYZOXqEQgWO65MZt/jpA2fvcrRBvnqZkaoYK1HCQj/HRgOpWEcSY9xpkGKxldIzZ
vKAmIf75iFa89lMvncOSBCofuwPBjV9ibBMIFTucKuzIs4UXY3M4e0fhlq8vaX+oAwSLg5YTGPlx
XkykTwM0PlfrcVUUHdYtthKNqrtfomW9mTOY8YzGyKdcLObGbQm3RR5xqIGiAPXUDK6F1UzN9E6C
/yrNGqX+1s7N/zg7s+a2lSxb/5WOekc1EkBi6OiqB4IEB1GUrMGS/YKQbRnzlBgTv/5+PFXRcY+6
+9YNRZwXH0uUTCKHvde31rbtV24U2g09w2nso7PK9Xfesoqe5rXMbsvF6r4z1Iqeed7MUxJSrs/6
dhgCF76Co2MIEWIh/xg0KvKbEXVo3lWd0R9nAg75NbvGu5fxNQX3iv5cNJPafqjAbfcMgjKxJw32
Yh4g+KWKgnn1CBZcuSSH9bXLc6KXySAXM07XvSP6ZHr3Aym90JlmUYdjNtRHMAT10DWGk3Lf1I4O
trLh6ArBwOb0fhpXKARW4kCp5pm/QSeqsBoaq9jxwzsHuaFz7Ru7M9rg2FedKre4wRI3jAtq8J88
1eP3ZNXDDs4LN4Ljxo3ataKitnfKypoiK+lbLoTGcie7yY/yJGcIzzSOhIENgs1q23TmsO/WvvnF
DavYTbKYz9IRVYRhctwuXO/OY0Jfs8Fz8H0OmpwHsi2IQFrbZuv0Q3UvciZy7ktGuNwhjVSHVCzV
XWdk9o69zEJzXPQUKe5CmzxYg4Nsc33PuzyMO66EZQtN4ppDSIULXWq3STQm6AVfWg4bxQcoAufR
XNLpxgnacQtSQY7rkozAqo4KILqbwlO0BdeZ86LvHTSRRt06ck2+ydZZrOdciUE4+xkTkfWqVJ4x
byCfy7PVm/LRSl3/JYZ8Y2ymZHFtfAOR2AtWkulUlVvvzAIT68YMpvk2lc18KO0CCKZaEWhrdW0b
FGV1Q3a6n/DeK/un3RRuEyGu4h1A3i6rcKpJpT8mK/xEJaykPZixDGyuBBZZVWbinPnEuAYsKgas
KkRHpLHpXGI/o0Xqto4xRBJzzt2S6uGWF3kF2yLShAiC9RHrIZ7WwleFCON0NA+rhDbaJWVhNKGC
l1vJY+Ks8Nc+OSazsWxayq8D+Hj/2BTKjukpuZN+8PyaRsNKKF+zKZRn6AvALFw4lz7j2Z1s5PBZ
Tdezfm32wpL+sEfo0suu5kg0301zvA5ogHQqQhoTMIazbZfrdqDO1Xf0hYHV2Fg62e6MVVQzQdOC
s2LF19PsF7N2jG2HOpo+IC5l/Xk0AgqLDeJex8UyNwMjOMV5Gitgn5LqKIA4kjfeMKKQag7oA9sg
YNZQtzEF5txM99TzzlvQ9i6OI2dKl01pOMlXF7jtZHpGdy/J8XJ2zqoaceG6OcZb0YDIv5hZYdAW
NA1/580Lt2UeWv/Q8Uxwb+OCnYaS8hFZTCzdusXTNepN5bmNul/rOY1p5i2io/PdJzFEB2ztIzeV
aeR7swRLRtnUTySUesZpbqn4dn0gumfHaZYtG0ryxOgIrrZE6mVcv7M1cMOuRpJKN3DabAS0E9nF
TUSAC7l4XLpQ5acdn7F4MylMdunoSBlxVMIqJGBDaF4FN+mNmgvIk1lD2N5OXFjdkNOUQbTk0Hd5
JIBA9L0Yu14gmjD5Jrruw4y8QZY0/Y0soRhCvCQi3SVr7rr384I1fNO67eLeBZX01jtAvnQ+wkVc
hxaYrKrbnKVanSZP9s5BJ21G7Wcus7MPmlik7xaWA5ICGSTFZQjBdd6YRex/Cxrfce990fQOi9pI
LZxGTZls3dRcxnBc4sINBzaFOlTtgM1k08G+dV/0wNnL1p+UQFghOY1mHfYcIIgRYzykXRBqG9j2
HIydkkC0NLONZ752co4LruPNaNr+uVJNE98KZZfxjumOyVd7rNM33GG0u51Uzt5WKS1p3waO449f
UWOd+qaaPUQf2pRgm+CsHVy23fVRa1JBbyYsUxZ9VRiAbQEdT7Oo758tTDttVPVeZu5r35veE0aE
Rqm79u1hsKkXNglOisiD+kxQZ8bx0jXDWEXrpH31UK9jYQC9ZAkzIhguqtLdFNTFTwMRv7/UaeL3
O8cJ9N71jFlv5qZMjU1+dRlwX66SSMdZhnkEr3LoLq7/C87MeejiNjunjYcC6qcWla0/Z8Am6zro
SHGVWEJcMmb7hG7LW28knkkXnqTnfJOUzBs7jE1bxRfbWM2r2XOobYByE1rs1iGasP7WzH12V9e1
pzejduWTbGfDpkY3/fxsMfjevZ17xIn3pPDwea116j2qK8aFQIeGfHLoaFeRlcsVOcpY1lseJMFN
upjXQ9/L+L5cQSsfKwr2e4dDF4YAW902lv2ynq08K7zIR+b+zmWLND2rZhfNNnDO64tZtOuxiXGD
/rTIcRkf5Ai5HpmwHMmdX/hVeVmbdsqOHga/57kI5KPZ195A+4kaej9VWX5vJYGHqpgXU4alLcji
JEyKxNN3htHW2P08kOiQQL1KvDid00709+ehfA/mrM1/tLBn/kG6YMUuDeeML62ruXhEYJXLa5Iv
M00u+lT9FuS2t38xMC69tyqLAOnEoLEWrZCgeJXssRVP2HLX+p76bF4eUMSmKiLZcv3t079DS+ow
yR271W9lERbK+j4BuG+9dLb9Sw0B+ASmzkPWWwW7Gi3Usn3sx2Zonha/z6czl/B4OoKq5TNhKRLz
RJG3l8BmwMoOkwTSHWEAjd77sW8YO05GXIpa+Oat3w7Wz3jIm+7k0aMA3G/r9F2ns3mbgZz3e0ea
SXdvgEN3G6MmlXw7VP1CQTEn/TFf1/51riau/hM0dvwF7bZvAHaM7IJbMfm92Ba1TjUISZT5iBiP
s2N1jxD2U/y6Mj2l2A6AOEheDYPCAnCfchMkeVzcYtKw6WlWmDMvk91Nxm7pQdGRvEzoiWLWRf5g
MO2O67DT6dtmqLmPWqr0Esg1iQNLTl1X3ufW3KvnhAugw80mz/Kw8WO8pmUgXRpH5rhaGzXEM6LE
nIKYkKrEP3Ry5XBbjCA3O6tK2/bkxxiMNozEaY9jHPsVTUhZMwfDFC1ArzFVdzNv1xRyUvQNUY1a
P9UmMwoiv8OmMKBrAov+oRbHraWAq/QofiZuLt+5PENs6KnqI6YlSiuCYzP0KcA2t41b2/5Ve17N
GYDEwINB32OXLqWF/2kc2xcDi6ne+iQ/taC0zCnBUZ00NEjI3Ghj/tckNzTzHOYbYU/FPGpRiNtz
XdAn4tzvoWRFwq3IG+PIWeLpAuxBAhbBO3UeOn1OvwP9zEU8T/zm2Z+wVe2scdZ3yTDm9a5n2tSj
a6b2W4EF6scyOqjPS4BWcTHB9fO3LBa0IoUGJAy4Xv82gVF2jhrL9T0jrCbqB2f07/xJID0PRjme
VQKae2Kuhvm176lkdqk0OyiRofXyY5ogQzb0DZKh2MZ9jkyb5eQm7THn+dUjZvxA7HqdNrfAZMaz
1dKniILa6dKo8RA5wgIkJongzeWvNo3dZq87YOpN6i9s1pmyKvNrIVxX7BWTe6xQl1w0sVxP06pc
wBCesMsyGvGp19MSdGE7UJVhHZAi1iF3grk7A2Jo3uxAQdxTceSTBAvnweeago8uwrds51wZUWKX
SA2DPBqe7qzvFZpNOJSxmB4w93nD0zz7SXpcG2t2vhC+sy6bojNKc8d5b994+g8CsY/1HXSAX56r
2GCR09+L8/4i+y5fBko1sUZ4uaEGF5U5/tZoWURNZEu328IpWoxYUJ7Ztnxp0ujR3OrUM+dv8JvX
jjKXIQMqvW18jO/ECJxLEprsrwwQLgN2MoJAQYPKQr+0KUV6dtu6vY3sVXez2JkVOVN636+aRUfn
vmCMuc18sJACoAOfCeA2p4dlKDgpCxd9tIpNp13CXDq9uqXT6vsAyZVUCaiBB6CB06tW6007sqE9
rOxx1p3pmvCBIY6UVd3bPlc7QDgpgyezNtWwWSZnXM4UZPpNNgF64QaUeoyalFZ4sFExxMNFlJ50
pw17iNccGA0+b63eQNOp1l48BsRx3bqLD8JLDbnYULSN90y96r9odrA9/eTuZJeN/qIWG2J3yQ8Q
oMXdqDwn7Dzp/OjQR74nQM6nsXOcnXY8bo4twjtqDMS0q2Jjhy10xgvpFveiEmnYSIAU6SsUy3lw
q52sipbEuzweUZqD8lanrf80JU6wd9pBgqcUVigsNukMmvQ1YUsk00gabGCVpOjw8GufHEY7/Ub9
EmGurkpqH9cWColb3teTn96vreER993UkVuCQPY9k7mpt+PS2aJcW/d6NfQtxWIBxXW1pGyyOe+/
qdhDTU5bmb7ZfYtjsM6WaF0GvU0qt/26dCaIqDMtL4io6tm1sENtSlmL70Fnz4fAnpFsazcbGVsO
A4nZXy0hHbeFZ6OZ54vFAMbXxsZ8wlntBZFd+Pom68byq1O28/eCQAsVpqwKGxmGH7Vidz2vnoJS
EVX1dWDFbSUjhFo0+NH7gpFJ/DQyRjtgyHGeViurbgvTy5NN1S7jS6VBA+G5m73kIsYAburfvoOn
22gw8NeWqTUP3awVgChXq8hhO6AnjYeQqY1p+mQaTfK9TmdRhmY/OttCMKiwDGzx2Jr99djySTZT
iQGjXdvdXZEVbDaaUU3fnCUHz87cNXnkpO1OsIPrdqoX95dlmFwuqa78kJwkzoeut08zvdfbXljW
q+2Uy33tAbGZkOVnZUlLgDgOMbomCO+XROFhwjKT70ZX5TjzreQ+4Fe89N7a/8aegynHxiqttOZu
lNMPihjUk9y4LaFCGzs1llduo+oyUA3RKajHLZbo/OsAU/ucTMLdkm+lIzdJmNvONcAxN8qXSu1K
w3KrLW6h/sLc38K9gKwyfYBajM7NgzUP1vd8NmWDIIWyvMVdqcxIG80aimIRT1VBy3jmOVkikybD
9I0muysOFpp1G+E/Hl6pAF/xZoAF2ThTug1DkqD5pZf626Ju3Gln2jmOdBOpKblNjdabwjjvum2v
83oNp7ilSqjTqo1qGwhxP65q3pMWSqNiJEHrqqMFwXfXT4w0MrgGsiItPV2lAadZD8KceogQDPKX
lkCrg1OnftSY0Cyn2Bhwx6HEP5DUAOWt7dbkWfayaT0NTW1HQT+iiGSGooNKGRQW3TCyRY/DTow+
2RjVUBUHNV9Rm6tDO1JV6VIcBU4xhuxr43aiRXVo+3n6kWmQ5EUOSOk0bW3BQx1QjXW4r8nsnpgM
ZzQdSJKdzz8QPQk2sSgZsBYgSF/zFvMuFN1cwSF6hcbrFKcKV7zKBYV6DSBT0eMwJhUX92RJrIeu
nQDO8sU48XuBCk36yuGauNwopFuGpMfl0YU4OxGuMd/YKdapJQXI6c2F88DSCrEpb5vU3CEVg8HF
wSJ/wozMPTaloXueqIB/lRxHP1Li3XeVZVd3ag26F1V4LB4965BORL2vTe+ak5G3Rr3VZWI85jJo
33VlVTtoTJrUk6Ga0PLo03irf80Yl4FyMEvFHR1po/5VYZ1/XmMPwUQObse1ZIWNiyW0YZEKtUv9
CR4gtgwkcfe1Z0zboSJH+0LqVQGxmMt9Tw8t4jyK73tP6+egcWpaenn+TMXuP40V5gPUxayqoqnn
/UNDpPuaIR49tKTvsNIB+99nmz3E6B0gD8xcP1dZrEAMftOGHkzNpkoErQa4Q5qXtUrycMon42Si
TWzVbM406pUlGCBrMYiTMcZq61tgWXvTRuc/0rmGj7YW28hotTQ0QGlIKXM7edAOx0mo6kBWYPnF
zhwvJP0lD/Fagi4HLXTKYiQtoeG+WN+4FCOwB6iLGQXEIR8s4gtWGmZ3HM76JdNSPRgdLl8sKU0R
1lyCD05g58ueZLdARPSW1+RYkCKQ8mQrcUvRfhUQaeydJefeV+zNg4rasU8H2uJu9WrO/nq9a65k
cq2JspovaKL+WQbZkH9N2sEmSsHOQ1U29kHZTut946K9Vuw7eC3CLGvaw+pibCQ2B9PrLEk1L9Zm
XB4oJXjr0sq01i3YmOoPsoacAdwQPpV8ag4Oja2yfyo1g+Kh8Sz6kEO3kqZEzpGX7F2zntYNNu6y
eiZ+esrDPkvUlYUI8uRnOccZT3LdKVrYHmEp8eOkcdebodZtZkfCrqsOn1qwVA7hHVTlP6cs76rf
Q+WhptJELcqjvr76qfO1aRw0rEy1haRdKJ59yqRrIk1tqLMbuML6jkvU81h6Xi3bh6A2Uyel5ij0
dCqdefb2TKEMKkbz8Y6EKcesG6aD8K6TE2ZPHbB51w90sIMHxRjpp2FuF2unPA3kwCV3qW6NoRrn
Gwx3+ZeaGWIv6+TqMmRs8JxFtlvNcVQSEHJoWqe9yeqCvpeoiY1A/YU4XliaYVp0/tdsUJD+DojR
z4x5t/HJbriyf8sJYnEh0kl7hI/S+k1TUXdMpZj7NyBbkqum0XKsG6mC2NvT6JPxrgMRvE0Kkb0t
mEAebUM7LwMFBcIkmAHVqEwz5zRiZtcbRYIA0TNaKP+Rru3cPeZxEyLCl9FYsRm1fnBD7dbt/JzS
OfLB4Zcd0VZQ1Mj6w0ND2yyyhtW8aMzgtwg4EgUedXnYY1oJEiq4mHkH2Cc4Book5l6Szr9bdIm9
2wiZhdUox2MeCzlu5pkoJUy92a/RTaRJI9Wf3+j+5Y84eee7gM5Qse3kTK1BrAXVm9XIQyzsot5Q
EbZfR/Kf9pOXujdVjGW/ZOTa77Gl0bdPxDyzTRvIHhWvdwkG37P25Tr0FwFQuewWFzohD2hC7NKY
Eg1pJcc7GIDa1kFlRz64oTxBAfC17EaNuSVPzmuRItEHNz5VOWAE4Sx7e6jlduxgZ8kB4fLK0raH
zdpWbFFBt8BDD/Rkf6QrHoUNDtZlrzrPRJhY9XEp6PrSTkriU6wQdEl2nd465kbiZi6GYD6OgfYi
RfkWSZXXd1SpZJ1AEpSnJmeQCCLKfCmroju5cZxe6iaPYRYG+9mrDFGc8rLCPjvSBr74Qxfs7Twg
M8aQT8Js9NGJHYkCEhfBqeBmQlqHng9evvTufd3FQX9LO4CLDFby3LOabacX4nsCI/UYbrHCtHdt
fI8ZY73VPQtzGP0m6ntRkcaENkzaRXXCGuhQ39VAvClBHrcZDXdEksEV30ll5m4cZ2n1HoODot4u
6nviDGUYXENDwrorvW/UAWJHp3DdYtbu77pUaSAFEZtJKIxhFLvEzk2G8NppcZ6htfaNRWCX2cn+
dcFEbB5zDlPukmO7HVshD848qhaCtxz8beMVBoEXpbuDkH8pJYY/V3QvldWKiyBch3iIdd7XwSqf
xszsfzKAV90rN6iPrI3m0VlX+zFNSV/i2DRdvWHoh5dtOiYb4e8ucn7PEuWTXravJIxi9RPbuL6x
+2UmZpNSZ8NiEuyq2ramEJscqUyaIIQLwNTkhXB6/qmauoXuCelzXP38RT0F1lJFXIdoNbTF3P9o
iH85Ew1A1scw60cpSAoN+5YTbfKGad8Xa3vsFyd4XI3avSNYQD5S0Btn2s7OjYAMx/bBB12fzAFu
s7PbutjjSvcII16K8qYGVBbhQmslOztl2b51SomDA1tAyZks0z4n8mWPt4mTXyvMgQzcHDdrNsyH
lF7SjV/H89Zn0/spSZt+8t16oSVS4xC3aSlvGTk4hGk1cSLPGodbngcHi9E4OExiwm+mNG++9bKD
gu4wZGwkbOZeKp/VF5teq3dOYE7JwW+K7slTVvFsYnYFAqqNyDJabFE9ft6tgjtoN1NP+7PpcV6u
tdk/kDonz774Q3SerY6mFi3BDdqXRV3LrM9L7tsDEI8kmCBewXLTfCK3hCkFcHpOPNwsOQpl3drB
qSTe4pkRu0RQWCgcd0nrivMyevNr35m/9Gpnr8IV6YM3pMWd66bdNrGo/cxiLA8ove4telQfMYDI
JXnWj9tDmzukpcVEqaBcddd9i9Y3MFnyPU5Na9gN1NUEAOaA6pBK19Y6ixIp75sptHyZ+9GIjMXJ
b2kvYDwVY7nzbFC2pPEngq9InPnFwev9dA3AbM2TekdTQ4DMy3G+pIbSb6OxJDfjOuQ7jPcCL0FD
U6M7kH5JOzGsMgIonWNpEemjo4Cw+RzTekbU9I88b6z2nHNYpbg7Ztn1TP0AWS43c9FVMx1Ew5Px
xUyLhv5ByaCR8QFoLXPykHiJqnzxKXvYDlnOAb1DMyV9idUFYVHdU0WtklyMOB0wIlE9r/0F2bMo
2QksqoI7zlfcopvGLWHWbpErGbQYrUQ2JNx+16SI/BV66MEA2Wne/98RlP9LOufHadBDMgM1eExu
tWLrEoCodfiDP/fSH6JG8cVX3qxb68Sb863rl1OtzOPnXtr+c+onRZrwyrIWJyxnWGz2fTl8cr6J
+BAoagjU/qJQ8kSL40t/FQN6c24/GX37YWJcYsQ0ClVhnZJ+vKPWfeGc+xf5wf/bB/khSFTHgCZg
TtaJ2gfza/JoFAC0n3q7zQ9TJdzZRHu3wM6bKv7hDPq7x6P+ydf+EN6MigQ3YHsjLRFCUOxGHDPj
kyn+/23isY3NzQIBPKUwyls7s2wiPXz1uQ/T/BDYDI7s487BWs5VEdNIEQGTfC4k3ZR/fr6rrsXo
nsmW0pr4pVc71//i3b6+wP8QN2t+WJNKNGZq5l57ctGyDTpOjEPlGjhEGXmcn5xYYX5YnQ6pnxLq
gx8iit92W93hrdx+7kn8sDqXYvTzXtTtqQz874Vq7mFmfn/upT+uzc4eioo+yYkz9c6khGumz81N
MT8szaUbyTOzM30yyfX2l3upi0/ldIuPI48J8cpwnib6lDAdbuuI65yKIJk/9YCLj1OPvVaYHX3y
hWXv23eoz90Rgm381EcpPg4+TntYzd4f55M7Tze9SPZmk3/5zEcpPk4+5pNcOwUkdKq5azAI51vv
DZ98xz+sTN8mUG0Q/XSKGSq4A1yQO6/T1iff8Q/LM5sE7mFgiJPQeXxRC6UrKeDZp05NEXxYlwVm
+E7asH/91Xfbju57HMtP/uYfFmZO1wN7DgmcMsW8EhgNtUHlFP9i27r++//7tiWCD2tTGVXLZXId
SOlD8p8BSQCsxCc/0g/L0w/6tCAFsmKchgf8nJyV07x96kH8OAHZSHq/mBLVnTpMNTu7LLxNJwhI
+tyrfzg6nWSRRPoSBM0GjuneSJ7zJZ8/dQTxvv75CGIm4WrJYmxPsRBXe4/HZbYgmuZzv/qHs9MX
nuQlm+aU1KtP8MB0QbBqws+9+Ic1WpMpkwvq5RNwfYHxOY4EpsFPvviHJTqWfVaNE4dbZpZPpGVQ
RdbjvxqEKv8Yg/I/POn+hzWKJca0dS55Y/AcPllGvm+c8SuSO1BBy8Q6IYzmCoB6x9ZbT0uDANHX
61n6QbVG+POTrxjEimMukc28uA+oda69cgqdcAj6X3IxGY8IY3cN8Fbh6osvsYKIwPP+TGIhXj2l
YbxGqC2pLXnqNGnZ8/TTW+gl4AbbUPv793MdFHelCQ0GCbRcoNuzk0c4zyZNjWM5Oo+ZCu5yBv6M
8/Sy6JRG1VrAKVHqrTU/tvVqY37y67qIBtdMdsMaBFGhgmtbuP1SgOvvymQUt6uRTkcBCyNde0MW
tb5ZFi+JVuq8/pk89YNdqrnZYJMxfhGp6hFyL6cTdM7JnwiZgO6y9y3JfmecfQ0dp5xgzjS7C7o4
viNfcGcm/fQt1xaOscHdasZs7uCjb4SvXlfYhqMzlndGPfUR7XqD+rxZ3paAm4Fr3lR0GTozbr2D
MAg4waNGf8jPrsmpnpgwyi8TQJvRL4DytU1eP8nvGB6cTZXG5ywZAeCaG9GWRwrX+nHx43gvDVAW
Fyz4QhQUViENMjWRsOZY95O07ydfzhFFYIUJz1twx2CwDWvkqB3yzxi6eVC+5JmTbbPB2AtpLvcF
gUFkWl3agFjKqsmf17LyQ25ntY4Qgw/kPzy110n1S40ljfvmNij9Qm/Jq713cDWEQHaEx6hFHwaZ
Ew1epP6ZlLt5lwt9NvCu4SWSoUjiOPT59AvbVnis6IPjSXWXfUxc48G1BeR27UW4hvuv9BWzTTsh
iwJIjQIjCM3uJ/inDFMYiUYhaRFm5M6oiyF2RQw+rqVufLv3FuRspyO2FmF7sEm4bjs9nONguDQ8
kdfEz50fkH229xVXLcJJZhlWkz7QaDrPSf08D3ovCn+sdw2Ci+sEbvnQw7actTRvc+L9dj0RrGHq
BfhABHmEE+GdN1hGhnDozGdhEanBXCsIwzKn7y79qgCjAl/wgJVdH/ukk+xJId8j4F5JCJ93tR1/
B+jZ28rD5OrRiDqO+Ey2HVLnJnGhwXgXCFsdzffVWb8MA6N87oPE68mG7hWBLWI5I/pqQnJr1jEa
q0Xk7kbo5VYzYIqACd2tmM7Qy1Ach8k+JUspX51xxFqmfPMRr797lnOD6EkgaPUyE6HBm+DMIRJo
oB9JBLmVNDes57gZSY9vjoXtmueMnEw6P70ZjVZw3xk5isucn8lJgn0TR9eGhAmWKeqvdAaeIbHr
pNqMTpHzEWjIsywhdAQTOCZ0Huzw6pfAWLB8KYhXiao5Ow2FfUOf/YeXTP6F3FAicQbF8tZru76u
WVniNc8yuSdP3QqbmfnDU5eeKtN2fxMZr/HtkxtKcn8AletKL1ujbsrss7RQ+rfWuJgRIbi3Mgss
f0ugM5wYEUc7OKTY2Na6vV6vvqcpgwLA9ZiVjcL/LuLayAnB6L5mmVkcRF+jE2KiO09r/LXM3Kvp
ZgX+cuj/RFbVnKBWWCAkmgbjtZnVOAtckyB5rMNdlcXOAXT7DdeZ+BoYVHJwwAzYRCnvtgYpUMxI
zvKSP0/mnSQ9YLfM2oBcaePxujND7vlYDJ5TLCg7v1fe1i8UASReovgsUhxLOjPrc6/LO7Kn4luy
8O8M9vG2phNo2wbEq5VgJMQddSbofyvIZf4m3PZQF+rAA2bcJfggothLSZKNEQSW1g4bVcHTyI5o
ItxTrOm4W3+1tdNERW8XjxNY9IYLe/IqUMwfc9NxX1U9GrdmE9h9OI8DinoZNONPA3xEEVVSd0+x
Gt/9ajRuTPq1N73mo0QjGU+JQc6X5hPddoO3PnCzWCNgjnbdGmCXGyD66efkKIrqyWXGlQHVb1bY
KrRTfhd60EyIZHI9XVZrF6zQIGmgamKw1f0w424qBsaX2c6QQGaphU/GadyAvOXgO73F5GAOXfZS
mvbQnCbDmXQ4EJF7zucp8EI7GL6p3qjPNunMp6maE+9U9L5Gq3GHt5FUh7AOhhWQyZFPeDxhqgZc
XYjL1ZbMCGw6BL+C1JPrIYRPhAFZOYcAvGO/Fk1ynsr5OEmhTpgrUwyrnXNfeCaTt4uyPxq1ee6Z
K7KzZT96oa6Se5qPDH1ZnXGGWcrtNHIZpDA1gevdGEQxd989xj2ExaKSvWw9MpIC9TSlpXgx+Ujh
oyssLHj8G6eV7TOBOOu49VEw7a2fW95rOV3ztDvT9C9dtR4IudUHR0LLLWTq7zuYT5uc3eItKVJo
D8LzauRR+zdZBf5Do5BGhzL7ZZvocGFFouXrqGvzpmVG9eukhmrXYZrclmzImPeb1Ms3XGzKMM3G
AZY+I0wgL8V0Z4xwA2NcEfnjDb6NnmQ9YXsRx4QwLrx7XvrsdS0Ub16h19ayImrRWcQusHD22NWA
rkSC2l0+TOu9Y65UH2hebGjJusEZiWJnEr7RRE5LYH3o1/A3IRM1yg0DMqpzZZaKE6yxxRnDSwCd
29b9TZIupAEx9mb8MuMpe2ponZ8BxOtnvCjjbpB28rXgcsx9YWznIWLmij7AGi3NqRDMWDGFnUpm
+fSoc2NasxvlZbOZW2ppY3Xg453UAEAIdlncEVXuans7N87tTA4p4jvUdzGXz04fzyTBx1+QVwyB
N0SVe4szlWseUSD2yE+ASgJ3y7rnmHtZCIdZ3+sk5zOsPOMfEwf//efyH8l7c/+Pu2f/9//kzz8b
oBao9eHDH/++f28ub9V7/5/X7/qvr/rz9/z9qan47+OX/Ok7eN1//tzt2/D2pz/saoRg/WV8V/rh
vR/L4Y9X5ze8fuX/71/+2/sfr/Kk2/e//eVnM9bD9dWSrKn/8s+/Ov7621+EoIz89//79f/5l9d/
49/+cqx/NfV7n1Hq/ePl/ut73t/6gW93xF9NimgbRlGSJHVtnc/v178J5F8t07HgMz3GRNjOdfom
8d1D+re/yL+6vmmT/UnuoHBsOJy//FvfjNe/MoT51/9D2Jksx61kW/ZXyt64YAbAHe7AoCbRMkgG
W5FqJjC16Hs4uq9/C4wsu1dMM2mQSl1KIhFoHMfP2XvtgKADO/Add9UpSvU////gfrs8/1yu/1Oa
4qFKyr77f/8DpPG3zbJSrus5gm/ka+GDUH+fdl0IB6djk6qzxN7fsRWwgpYwnWZue4sZQxQXxKnw
agKjJglPMIkR0Fia0ZVbXUjV7RlUWwQOhgOEgKQnMmqXTT4MOCy5KKVUp8SytfzIQBKRPHiHKJYh
I+Kui3cZ/r9viBmrAPtN53WbrEIWscHjy9z45IuxTruFuj+zrC8mqOz6mx4EnVntIXrbjElM4IY/
r9PVCc55/JwD8uy3kLBJ2d4oP0GbsX7+BfMUGKoP6+ewN5bKwI5u+ZAED0Rov1/DQaTON6RgZLGc
hx5SwE00VfnyGo95h64oyGx1LPAGPpoAD2O6p3fp8nc8NGegQAEw4MnFVQWnwGVKSygT3JpSAX+q
C5WdHcS81rMnjKvhR6OF2tmNvf6TLFFzcdOi1MUe5+EKU0csxdL9PGoo548cJl+hCZNKAGaE5uwk
PoDs3Lr8809j79f+Dfy/SD7T6Qg+m87CSpUp7A8M6AJNWEaoDbABcPLZaH4COZmrM255thpbUTM2
OmklRLHxKKrsvW0hz9/LDOHdoyiUbL7FDUExBAggtjuHY+6QtZosofPRtF70sZH41R5iu2M00WNK
wEKTTvBNQpv39s/WBe24W/iPmwbjbnqjdDSPp2QcOKsFWYTUIQQFpT9Rd9ryvFBHdccR1ux0zGjc
qs8NhBXrmQQb1XwrPRg+916al8FxrLiSN0zisfqNpkagU4hsRGODqus1jmCPnDC4IN6qstoClJ1l
LoywpCId6ZNwDMYYYXu1d+fZgAB/gvflWpeRrTLeT20nbvFjyfQr5zleHjtSoN8ubGcHmJRQHstX
43erylg3RY7oVUaAYbZpOXOjZZlMViChsuuK+XO9uPduroL4qnRD5LvhHOgA+F0fh1svDhduUBAn
3DHspTjjEB86OIYu+oCHiGF6jOyzKuOdl/MsbPpJB/czRtXyJovAQGwcR6vbxHaZJNqDZDAPtDgP
rgzZEiU8HfQUm9FPrf6kGi8yJ9AcfNrBT/l5A1e7f6p9j2zOsmsHZ0dWfPCxCLPKHDGhBAeimPyY
cm2smO9PcVxfYaYanNsxi3m1OljKu1UUw69JgnnjNfXKXv6Y7ai+m1rpZefLQZcdOJqjUUJmZx1P
/D7HgGe/+saFlzwiFYfEX1v1Y+jYXAVbLZO1m8IJR8ag+okTN8BJ+Uk+D+cnwmRQ3iDWC5vPVZul
0+NMmme4N0C3rauSCaK6Vuk8Wl+6LE5+ID1h87gaNdMn2DchuiRDPpQjyHaZS6JyoIlMj/wo18Pq
C3Fn39oWYru4FhDRQNJASoHRO+GGdGcshSGKrKNP2iXFSDZWeJTH1CLIoqI8X14vnzSbZDE9sr8R
zbdaROv9r5yeyL65h4cUpZ39BQfx4t46ljeORxDRnCp4o3x2bMFcmRSkdbKbSxmKYxBJTpg/SyI1
pn7oXtoogHTl2YqQCAju2Y1OcnD9uipZifw6is2JfoHAJkO9Ol0jCOiDD1XUlvFeu4ONvzsSw6MN
pA/iNkNlnMoebP1Hx1k0Z6ebI0lMWhagbEkQdqjjYliQD1a4ODyBCeFeJ0NYTciDPxCHAw0cybOx
FvOQjOYH1s8qfkpIfVmuzWAj82gHmNVXgZdSOOamAWfmvuUM5TyQZydYrOZpRosaIy0UsXPsZnIQ
+Jmu8zVKsGkEmxjE9fTIlp+fXCIt6k/WxA7hWY4kRqyoARDu15IcD3MNKDsuyTAaKyqzsoyA/QMJ
miFFswturPh1ItFNHbKYsJi7QYcpDpfB0oRtrCVzFD0AQTAD3TGmJGwqYArxgwXswZsyLbq1TxFC
MEHynFnebZTNQh0Tk3N9BktNLcQO15v2xIWhPmd7qtjZj5lgFUDdx68g/hDVAOSf3ebYEQ+Gyp9Y
QggbMebCAkiMhZOsLg+Xv94QPNGhvl6fr7mduTuckQTs52RaVqr929cBqS8zbGkniRB0TnnwWIIV
iDDveP3ykjKO8Xb16tW+myeyGB6BSeS8bQWERDBlCd+PFaSfSlRJYU98447eD09p5DdBY+2MjTvp
MTBBZD5TM+niHhkwf4wks6junVwlvt7WQibhFZJ+n30gWDmuz+XhH7J64NVXvX3HZqm5MS+/7/p6
sJ5n3uq8UjOBRBnvDgL1pFJZfeswM4rPl+UKoOK6WgR+trxeHpNoCHkFT6rzxvkwgyTkliUrBl02
9nG9SqeraBiLvw2d1lLvX5ME7fsKXhtVkY2U0vY8513Tv9cA53kcvWM160h9mq0AQR3EF8dqN74d
DwnxEU39GQI9OkZfekV/nlWF6Rkbkm1dM3NzqvEvzfD/PihN2efbGmew9ulAvWtcpwVVh3ba5Hh5
UeRzzMlPyUTqDuiIWFTIheHmIQesj76H5TxiTluYdf2iSO3oFlJpcD/+q+j9T1357zryXR4xZ0pT
5WpHUE8FFJX63SAAg1uSkrKRHNssiPvvxsrL9kcTj+u6UQR5dIxa7uAtKRmu/RCKQadXoVxESbpI
bssjSq5yPAXScOCki5TV/V+Ob71S/3TK1+NzPUDM0qMC9tG3v+uYOwMw5XSKsiPgeNl96HFPdpQK
FbY2FnKvDjY+qXndB5hDHgr5CG6HfmxUYM83Gnwn6vY/H5D77oACV2ghA4fi2xO21r77++SEF9bi
QEpyEHmsr/vMstfF2x4LOAjuRCkmSAxPrucpAClSt8b4uMRyxz/VfTsmm9VfUtwsrlVkd6yYPgWo
03o3dRO63lYtIBMA40dRgCAMJkf1iwU0a/cuOEQWzz9/FPE2bvjn5PrKD3zha98GX8QbSL/fQwCN
MmTfJSEE3Y43y+I4KYLNCtDBrcEo1H2mY1ywphMyyYe8lAQtRIkFY5C3LvYow9aVEs16dZ5m1zav
TellFEGRm7Akq9TnVQWmtmBfgdhmmu9ModfXgJWLjhqtdmk9bpe35dLTXa1O+Rg5EoXhWlR3bzeU
YUQQ76yCtvHz5fWKqo633CbhMUskYX05JBAGAU7yRMktDIhFaQakieBX9vZSUTANA0iVg+3PvHQJ
POFNH4XRSIWpioKH0GNNZYUUWKT4sN4QdDhwR35qXhfr0ZplmeWDU6Lx+97K2DZnmyEL26yQEQXS
9ZpVVoWZnCOgI/gEvmS+tqp7ibUI6pGy5fAUtq1E0zBVgE3kwnN4lKPPOQ+qkud/xm1FJV6Oat2E
lIYvGYKaqDKxCnW0P13qDP22PICQr7rPUTDyj4H5Tean5VdW/QGuR0/XgZuA3UyfOtaJWjYWW4Jn
E3ZEFo/3jlm8oYv79n3mMI/SXdbhqCERwuKnEHvFYn25QW061OYkucVZcvrAx9pqIrF+6e2o07c3
ZJWxywX0NU/UHV5cSvfOrTUji4B4w/50uViCJgYnum4VVzTyZIfe02gikrDKutPVhGUV48KltMlU
WnefKRoAG254hZKPu6koIrrPpF6l+piSXzGB+kCZCKA9Vdp5SMDw+Adnod1OaMhbBRLEEXcr5Blq
XD1AaJw2WLit5Cd2dfY45TI7Ia0iATZol+slJ0zc9kBNMW8h3m155c+djBvKjN1N50Uc9mV9o8/P
mcxoqHLZRBoRUGLwwVb3vdRxcI9jJiifSWrglldMuzB7sOms9rXi2Tuy08u6zybxDPcTa+fI/7Fh
qnkI0Fav/zW7jGKP8m3jMJNNQQGR+fzL+u3iY8SY+EsT4UPsfGCgSTwUKCxOeLfCCTVs0xZOv128
uC8PfUWKCOlVMSoMmO1W1sWbOMpTZNFvdRxQn4YfbNkx29y5V1Xx2a/61H20/PW2ii/nkWys9W/l
VcMFwKTscq1BPHGG3GiO7WtULw6osDaWcP6I5OTdbptZZ+cJxSUVQOyv/4JkHwUikjGAhNosiEu5
lo1p6HhZNRb+Ak9hcyhq+pVHx6CTvJqi3keQbukmP19ufz+NeTsC9NXrfi6preiHWxi5PPHA9PlR
df2s6QEndbDvsFx3j6OqoVrplGHris6CVLOxmFZV3yoi8dKjVbXgF3FTwc9p8SwuHO0MoYDzS/Eq
2+fALsanTETYC2PJ2PTyeJK101T3WWec1wyghv4WMledHseidtwnOsfoZyFKWBN6Y7AWeLSTuhQ3
TcbziY/MWsQmwqIx7BXUEBjlbpMsVzhduNB9PxMVSXcfcw/5JzyLY4h15qaJs9k8Mg+mdsHTMG8p
8GDF4nsmCEMzi3MPl2ehC7zy2BCrSikhwE1sjQ48Z4NNUaodq8G6yAZT/VmZkSeHIUfFai9Kjh4s
oIHy2TrCvbt8/dKs0OSP8NhmaeJEzwh5BnMVp3SSajxgNFG2pQhg6dPUoRgNlgktNlMbVX8CbZc6
H4K3K3b5fpVueSKoq8GOtIKsipvaopomBRmH0vHSfoE5y3GVg+R6FPnA+3e9VfrpFC/EaJ2EH9XV
KU3TvthmYY4EOiDOev7sSPq1PxEtLeELvqwIivwQReem8PudSpKUfgmc3RlZ4Lpjr5UY2ETlBiO/
iKWydpf6eP2gy2vgYxy9Kj3twq1JMAPBnWvd/pZmGNejytsMjeESMuXJ2nn4yBLhB6f/PLNv5/Py
e/JeWQxjuiEuIF7E8C9cmyY8uATlJfuoHgPr+rLQ5n22/Jp6Yo536GmIkYuLhEzKru3QvGdwjCAc
ZEzIbtBnuf5meHsN5vacAfgmhdBMm+Ztt+rbcm1dQQhcq+tVn2w956Celldo6QMrHZwuVmPN4s9d
ULlrRyGqANP5TLKHG68mDI/H9G2TADiPE6pTUpteU4ln/h5E5vqCpBfSn0gDSQkVccq4ja/Tt8JH
+SN7i5mTX9wIO2mtZzDuLCqMU1jM2MzzLS4PcV+Nlk8PTPfqaq4Jf9kEOSsj9pVGTLAA3KoFUcZs
cAg/WpHDK5opM0fs0tzjQxi76Jp9aIkwWcPnfPNw2QeDFpD5WRXglPo98GRu6cJPFGfCwwhmPddw
ighspTffgBx7W96YtAc86kwKSEbwwoQV73JyCEvlQUk1QwPCmFzuReAUSf8BB6FTblIr58r+uQR7
V36vFViwbgdsqm/hQeBYNzLfvz4B9qXp6/zfHnYLnLQqvwbrbc1sRkMWCFlkBQNJ6bSs7wKbt7mn
10GSMWUIfIdmKmOKK68u1vrTaBLrptnvulvUBZy2Px+h/l2UxUaK28dFcE0/WQUe8Lbfj5CkkkwJ
JdrrS3sBsz9VQJNHwhxZ62t1nYJHeqwwFpCiQONSwMDQoj3Se3WufJMuLbqDtRzIO7Mun2zi252l
XBA5OguWdLe2dOK99dZKmaaE/Mqe2dd8iBa3d6+YQwFLEnYvyiP9JqxaKcAAbFzgIZiqRLZ/Xdll
QPJX6XJ5kAaxkCDhIOQCMBN0ACBOJRC2EvfWDzef0nZP47HuXlJEZ9zMTS7TgClWiRelRj/wlEbU
zNeFAO62wT21EM8xZAH305yUrJqtXfn1vrJ0GFwbRez3a+IL7iC56gsORM+tb5FLQTt7ATfgZf0A
orQup4U3r5VLYXivX3bIpJlZcse8Phn3tOKWDr+vapqja2ONeR2AdGX7yza9CZ21CtMs8EeTVNyp
zVtl4VPz8XVZ8sABgOTrCUQoMi+KBFzFn+8Gue5u/r1jCDiJLjG8gS/9AAvfu/t1WtyxjQY3uR5l
xKOGY8nKbopijM2hsZbIf8Qr4T66hc69Ox/P87RvwB1Pn+zC0+nZURrAzLTunPod7/GWGNfGpTlJ
Lwmb9UIA2vJ4+c7IdFVxjsaGxpYxAfdP5Hk5xajn2j3Rn+0EA/h1GZx1UcuqJoPLkKwRQkSa7qLB
cz9f9haCSsscyKnss21eeq0+SXsQZ9vkkXN2A6tZui2GusZ6hvk9jXyWBCR9FFmcze6t7oUNYTvQ
Cgmi/vPJfOtC/H4y8dIKHTh+YPs2j9fvjxb2TQBctK+v7QBby95qEgcNFYt+795f2hGpiRx7l/X1
GG4Roy3g1i8tSrBXvvqLFpAJym9XV/mu9KRAUQFew/cc+70ToAS/AJZU5zfEKiSCuBWqwZc8Am/w
JMEoLwAYPUVcbV0QZskggTsxjpm0r2PNTL4mdtuKXcR1Jymw6AYqTIeVE3D30DOHvaznA405DY9O
V1Dl6zRYYZSjE5+XOTTk/rWyN99qF7LWJ4vXPcW+6atNEdR5ck3PbXmWFb3fdNA/6kq2B7ahd4kI
iv0cVKRKyuxpSpZP3kCzrqc/jUgOLAzqoW3Ze3dOVX0EBUtPD5dV6GERzQDKFMkD/cftxIq/6cCZ
I/Ho7/LGegTs/ChQjI8dBQclGoqjKHi0p9Q/C7DQ+yJwIbEqkoFITsyu6ai13VNqO920t4X9xGII
uQoa9HVII5ih9BRuS3cENoRq9HHo5WkphlNZqi+qHl+7qphALU7z3o+cJ0cOZ9JMNHf70jP5Uikw
fg2XAvj4JnZU99NztHHgLHqJ2o2YtB/ysBz677aucJLGKmYMfhnvgOr3++eibu4o1Q5qVt5VOeXn
SesHXcqrSAAPKzGFwaffJkR9Hut6/gaw8kZNOHGTwP+ZTsHXrlTtY9PhDIWWluzQpEmcoEj6eA90
GwKr4/XH1dRf/YvdjNMud3Gri+whHtpndl8PeVz9ELNPME2j2VHm4kMbD9vGYVipxviGAM1rf2we
LLx+hNOaa5cIU8rd9HssmuMEbK7P0/Ig4PFs3K65o/dzl5AugH1XP0TT/EVZ6nlaku4GVAQmywgk
O4M78ZqZ7qc/ZteLkv5+JuRw7+beK6rgX5jvOjJ2zQ9eSC8uRsOtEfjwpmn85YbLo6KS25Ai/ygW
qOMm2Md5FT7XCcMza/6kSYPf1LUZAOMt1wQ+EPraNEO/twI3yY94+fJyO9Jv3ND8vHMIN2X/ym7S
/kEnbrhlXoP/NCUpLe/Hc2QWHMDpGXA+bD1oSTtAuxMRSZ5/7LT+mkrnJwmRj00mnr0s/DSPnCXE
RWFlY/DV+9EthwNRDlvbos25vWwJRtkk32hYuPQ60TZi4YXr0x0bqOlMQaRiABbmSR/eVg1BLWhN
vVnf520I7iDEzn1L1FFX3rkAKMmkQyV8JSg65z19q/QHqDFrpQ15PfgXxytHEACi77/ANEzPRYSM
EXVRzwv0zwum+/vbh2YgdZLGHk9jRzv0A98tmNzgTm36fjpkyaDlVYqpQV1XIzLRcynrmaRuOxIK
rMRbLzewLbf5trCDiI7WmLju1TgaQgyrbPHktlNTrJ8sWZpP3Rz25GMPFJdXiny6/nhpeA0LOYAv
+BOddFMHBHnfwVaf/dNfPtUq5P7nNbB+Km0LFmOpAybcrL+/vwbsNml7ZHrjoSkX3vYAKvxxR3R7
ahOrlKfN50t7JpmTKX4a0nUb70W1E35N8yWNps2Q5RbMIVdhlbgqaE2iw1WY8G/YW9CYit/6lFp3
4ucc5Db4Ej34Q3M7J7zJEQqte+u4poZ6GsbMaa6cZVmAN4Fkiz7WXVd190yGhvHIRoC38J8/+7tX
IJ/doUHv+oJ6whGS/drvn71f/MpxBgvmkCwZm2Zw0fQ1LEN7RKnU42MwBGyFKNngo185OnMEioPB
LXxSlLT0/3KD/deVUL4vhc2NJW0PeeG7sYE2XdBEdYsWFsdp9SoE4l5alZKim4x0jiPO+zQ+kelr
AeFPwP/+RXa+dtv/uRXW7YDjufxiK8oYqeW78qqIeAcSx+GdqskiidtespHqxGHRr0N4Y0cHZzzy
vWTqu69/vhLe75/97UcHnnA9sUpbKPPe/WiQhpi/ka6ceMvy5Dq4SNwNAvHvOIUHxI8M5tmR5aBr
M0v7L8DQoqdQoGggQXUASkWuR9sxgq2tI3qUkUDuARHfrlq/0CdxJR+qYdGoqyjWkUeCxcF3DRB9
Az28Sm/FFItoS1KTSK47SfmYrEBnvN1wrcfqHMVDPD6lyPmeVKWBF+jBrttdbKv+ORoGn7exZxi0
auYAZ4ao5nEImwBYdmcnJ3eA3ze1dilQ7brYVizTTaCdyXIpQN5iOAEf0BYfVBnzTmL1WWjqzoaY
xyn2mjNkEJLbgEyEW+7gtQe60BrYhssUmh2LoKyuEVkM3/w8MCfdktLw50tDq+W/bguXTB36xKuq
iJ3YuyENi1ZkRX3OpjtBOne244CMi0YbO36YRUHXWU8R4wMaSCB+pNJ9c8cJp5fG4CiftrNsxH2d
R0iZKwDL9jbFr9LvcbOvtYtThN6VG9SeswtCiL7Qi5Z7mSP3uU4jwDVHr2hRbRAfYlcf0exAcfRA
eW5Ge3aA1DkOd2QzYnSneHPaj95AFOmahEn46jHHk/8ydzb2GyIuTX0LSeAFOhi4aBakBiIaO6iP
LNPcL7S79Xjbq3gmgKfgFgyWmET2wY67ft/CeBuuQB3Q/kXXkj73I1trWjRN6xPjYfNxCIypkUnG
HGDatwgaA+kTBIYslANkMu6WvCiZlG8byV4DEOsCdsmKx0MkQi1oqqxbuFf0Tkt4N8BNY/VNm9k6
gc0ibpfBng9j3MCfISeNuyekadTv0fRZzk3bEJcHLMduqp1b8HycqiRYeclVle5INElRC/Yxj4qx
mh5wCNl+BqLAAAcR1Qe1U94MiASRusfffbdI78o5nPOHNsgXdy/tPFhY0XNzUkmYPzogR7j6Ah/T
xlnI+d34uaN/ZKpdW2iEEIxXFl9ddrbdI5a4NJEV7BLUH/XiJ/vATpG3UEho0h1IzorOLGpsG0ty
qJpbJdYJxVsXmlgj2jdArL3mG2myxDtm7kJAWBjUv4SbRdYeofnQnQiXwG4gIQDed7rotqU2ajxU
KPqRQlrEl655LeMD3fx02CYDmDQS+GBQHkjnMuNVOLMknqspsXbCnyCy21Yzv/SlFbG2uGae/7LI
/vdLRwtGsd6az6UCLd/PPBNS3VxoQtmxEr5y77QNnfXUjyav7sHDwaGSNputr5fuYMNfUUe3gqlw
gt6wzkP+9nj/9nTzDkTBJ6DboScUep10/v4OpLMb0+wlRvTSSZijNq4PtJDFmW1aO2xtZDwd1GOT
hxoNMJPc5ptaPGYc/2kJvA1mLqP2xZd03/58gO+2hesB+mzvViyR6ytN3fX7AaZuN04jOqMjevai
u76Mgwo3ZWRF4NZEZ7a0ignSwjrKIiqXxgDEC+63AY1CC/PeVKj+6o4OUUG8s9nDEqFHDRMTNNLU
qApuzUxHJChIDzuVxGFEBwsciMNOqWWPGSEiT8sNj02xnOrMksWPKirF8Jf9r3jX6mIj7niB1sIO
JDcFdovfP2cH6g42oQW36O32Tyuj0uvIocy/l6Ap1E5bHk4WniVmbFHnJdU18sX8y5JnRbZ3g8Lx
t3aaGUJ834Q3iLXS/E4lnVc/1pPTPl+eUZQcXDudwb0kuCHooEdzgutvwqC5vs7DjvutGNhFnwWE
KnR+SzlNyPQ8++tlvHdR7Cl8L8v9giq5OZCOmbjPfa5CMEOCpKa/jOHfPvq/ChNODY9MQFni8frj
Fn13jzZg6nori/UN4QZWcXTUJI7L3PnM1piroAB3kiFz7l1IctkevJSjQRTGAxaydobFdJnkihTe
1066bs1onEw4pHiWmX11q63Av7YnrEUwSlNGuZ8tV8IXnQfc1fd0thdn1yImR5w6VNwuRegwWWHV
GqLbWTfute3YPckyUTFanEzPIHT58zPw9or95wTwDPgSsDvlOfEI9GuDd8ZAmPJR1S9teoUJL6if
CLEUQG4XG7dK2cykQ9W1CsJdDN+x/4Izj/lBKOY6v5vFqPIPU0uY5demJYB8nyII1MB3pCZ+MiaG
6NWKeB6OpjB585d7mqbNf9WUUggyDmzlCjpNtv9ue9H109wbQ8Qspho/B41YONXg3OjJzjOCGNZu
zJPqnVDR9AyAi21CSDjhYUw1BW/wVnhzTWg1EwjdufejK+LpZUjdcAQqY4x7b0Us7L/qhRiP64Ji
4Vump6S+84Paf5bCaZoTb3zxOWNHSU4asLHsnC1iyE6uALsLI8dQ22chzd3nKcVZcHfpgFVSKom3
QtZfEsVodM+ymBGY9HYssQromKEbRWfK//iLiwcR7wpqteV9UsEk7zp7iTRZduthJYhEhqeM8WK9
w3kpkz2oZT/ZLV5ABNo4YhZ5tMIq6vbd255J2hmVZogDt0VBENOP09pDT65DJaxfGCcIkgOvNCfP
ENnRlV4OJ8vUHL7AweXEsSSw1QwDHB7tyhviaAewUeFmNjEngEHGQo9c6ulqiWRDXGM4w9N8VXU3
ZU/amhCx2SWqbGLCFXLqX2hL1s3s2y6JO16P+3bhAx86uEjOJ9v4svyVxYLLdLlkSyspB1qvKJyz
Vq1ykcZMfXAdpBbnYxiscPxQNFP40tQNx3ZpTJfIBd37uMEpAX55mWZGiMB0NENvkpfP+WAn+Re7
L+zmWyuXlZgcJT/rCIjdA9hRJQ+ebX2ixAqC02W/1GDLmF4u7c11P9/feHAex4PA4ofeyWX6uJ+X
kefAI0ssJOFY2tY5NKhhYjIYgJ7cX+Qfo7VwKcaiN/FNvETOjz6zh+IIgHYQV6pEtwvOq7No3Qrc
JKuPZfBPtAS75lvvcns80fQP5qtCxBq9HPowPpo/l1yooozn4mrJent4Je2Drd7AgzEfxmoqO7SS
OiJNIiWmwDvoxPjJc9QSgHWIbeRv50YCw87RGMep+uSmo5VsurcNKxizYUZOPifziQCoVaw7Dhyb
cj8y91Qnh/CrvVpc9zmHCMC7fZGo8Uj4i0IJzbxCetL3knorvMtG+piEJYmfkWvFOI5EvB9ray2W
sAQttfD2ZWaRGpTM9S0qgWVLvgWXhvSxM7k9RKWTxkdbts+mhwQkcwKYlIQSxDgEYwVteOcl+ufC
PuZQ+G2/H5zpKRtG+a1KrfkWV6f/vJC1xK4gmK4bT4U35LrbZwtDMIGrNsDStEX0tBTLHTEp8aEh
dfOx7vCdEkM4I/CzAGpv/VlosiGTdmfAcWIQMHskROo6L5Nh1weEHxPrZxyQ8Xn8pUuLBccxTEzB
/HNfkj1zdgjXhdyvavnJHRL7mwTZvy1sHWzBiotDaVnxuR4bedU1vbiZiU7EXkj7YzPYY/lq5Dyf
vKb5kNHqjTZoFkqY7A0BRQqhWGV54kA8OUwGnA7HuQyLHdNWuYek6R7aFe67SWzzZexNsu3s2X/E
15N+kuxPTpK2S7RBGWC24eyPN0YA4G6car7vWguaHuV4eFwpGxmIzX285ITMJ+W4a1riqoj/UCSD
toy1lmDOxU64wt2xT5XfWYQZ4Le04q4tNzUH3iXdo9W7MUGLvCvsfCJMaHA/NkVFgkJcuweQ2iB/
HdDlVvJQLKa+yUEQ78N0poGuE7kwiiJux56XgfdUpVAroGo1+9aEdBETAfzUh3ZJEvRBOFb0bRmz
fGtBQ34x1fTTDnNioVN5laR++RX/vT3v8N73/jNuI+JD5tD7mGlgZ54TE2xDUgbeOb/t5K4mC2UD
OfBhSR36xSjewS+W7o50AJ9d2ySWo5mrXu3Nmim2m6eCoBC4Afm2lW34wSlcWs1utgSHKqrFyfBH
6JiTYBt7FJ3EDqOZT1jflo5YzVEgjxmWuL2iq6S/eFZn7zynCICTWj/xbkTXXeqR5wTV40xm2rBx
LWl9qTKZvlDgIyEnIewWKUz6MbWMrlGvuOWNDN1oi67ja0HixpbcHv9Ypqne0Tv3GyYDhrpEs/KW
lTCEqruM8Rm0h/ZO+61+xJsox13MDvEpNRNc7zHgzOduQGq075BDUQflTwfj5Y8xkY9p5oQ/ilTD
kakJZ62MM30yQ1RaW6HGgBBob6w/GjtzP4ZL4O8D8mxhWNH3/YAxPbitxEgd1FtPYRpy7RnU76A0
GtIP9b2lmaVfuUaGxSZPLHtrtXW6LVqr8Q4R9gm4eqo6+bmV3dG0aY69tpZPuJ3I7GSARZ6zXl5o
suQ3AMyw/dqqvZr1JNmbW/ltrUIMK5har7RaEFaBfTcd8ZaM/TZlTtzohgzo5lcR6ei+D1ClkNje
XpOt9SqTRjwIKpK8GgmDlmVHplI7bn2TLducxDiof/MzfcDwM2X7xMWGEjdnDqlKdPAfQhQkGCVI
Xotn+0GS1b01uWlP6Vj3pwKaC96Qcj1FES074OvDNgdUfBx8IoDreXieszx+FL366QNEZj0agpMX
ejNh91NwFZosiTe8xTRKmHz6kunyAKG9u4XLKrduNTlf4TWTPNHDQtiWGUBo2nfRByiDrPZe1RJm
NxbuK85x5y5q7OGlDNL2JeBN/VSIKCdDjI7LXQznY0MKXve9JZwA3ioRJx6PAa18nR1rJ6C/rWgT
+F4ltl4yzB+nzAPuPBmVb9d0ow9Ea0WHMERQtbCcUGVF6Rdi2JaPS81mCq/smO+DxiFOqaL99glk
E1UnMTUbv4/1pgIJjNhvtA9+WY/PRvlnP0E7JcqueQimrL+Hb5oeAaqGO25ucU+Wh9lMQ1wfmQUT
8rK0egCr5wWvpD8TStt27qtJ2xhPvSe+G8brJ4Ry1Q/TGf9G41Al3Mad2kOry3ILnTG5Q71Jmpg1
E1OPWmWbWxT7IomJ/1rGvN9GsvhatHZxmxIcbm38MLBurZmo7mzIQ7TkRXp047E42qtzfZrq4c4w
Z8T1FgfnMoqjj7Jvg8Nkc0YMurDPGVmX2yZYg+TCYv6SpUM2EHJIpHHW2KO94Um2aFLk+vuYu3dk
Cpefy9kWp6IenXan2ipAaxchwiuMIbpLegF6s2wg3iMlC9OLIuq60CJrYnStBeyi1eIx8E1n0y3N
BeINba3Tu9jcZyLvPzVz87+EndlynMrWdZ+ICNoEbqsvlXpZtuQbws02PWTSw9P/A9jff7bLEdaN
Y8c5tlRNkrlyrTnHLJ+yzPXHvYF7mZDjMW0O6RB6Ly5M9H0p21MRlPYRKKUiOaveO9hC9tmYu1tY
49MtgxEffLOj0MuwsXNMyidOx/qEnWTcCah3tym16Aa3fICwhJgfDp3sUFrZwc8F6OGIqcLgTNTR
jWGfsKskRz6ne3LO7U8GDbdmE9AHuNckOdAE2HRc0HUFEFzlwzFvm3cH1dKxde36bBquvy/8yLoR
ORPdNJLvA1vMUe/HaRc7gJK3onHqGyMfvqLQFnfUFPdjz76ADlI70N84y8joN7lyKZ0pP7f0C+tT
g0/gGzcZ2l1jch9QnG3trC9xyehAHuEsHvrB03eUAO4OJH79rsogu2fKq+MlFNkdLHvtnnVZUfk0
RGg2YgLBRG+dM86MkfcQnvSLdnZx9IjlwNEYBgRjON3wNlrQQcNE/yJy7bMw069t2VqndmDYRYhC
JV/bbEZ0IDWNgIc4xTe8w8WJ2tV7stNSfKIBGTMlS6sDxNhwE7oDN4Ko7B9y+FIbNXjxj0CGzpGI
9XYXxKiTNsnoZQfPKFBmN6K4R3E2nOjCzrmNOedT1N4zw9U3Iz7FC42g+j5z7Ojioeh99psOzojb
Zibgncp/Qcxcjaek6+I7ogjwo1fMqq2kJggjFty/Z8c7bhKKCeHcQJepiq3Si3YCZjpQXg6Gca7s
zjiOMSzGpLXjZyMW6l4i5N2PSr3HtssOrWicN+Qtb6Xy9UdTjPpTXQoSBZGlPpCY190AwFU8Imwj
ZA1br2w2013CkHBTd+G7QQcfbasT72yv/CqAjG5qhEZYQmXGiga9Ct/zXKuAeKqOjLfQQcnHxSuK
mNZr8aEBSZptMK515ziR1J6Eqr0kZZn/MESlvRe5zhugu3BBQxN/snyFaT6iRtomBjeEogv6U4tf
7S2QY3xsaWF/9QeV3gEI7W6nGJJ81wckFdb2OKssczoTWOeGrZ33+t4vNOzmOpG5R2S8bGdxcCdz
Se3HTflVkTd7lw8ZayUd4LRrXk7TPHXIDQsSh3O4v+nQhf3UVMk6deOH3hnl16HAoJqF8NQLM3Io
tqkbUtUzTgdSfkT39zC60AcGH5Vv5XfmRZAockOMGCdYk9053KU+YyREWaJZYDAYLHxXmkd0B7m1
91Br8X5qcf2NEJTsXbMjM+BxqDTMCQQIT1E4biaHF6wGi2hwyDyMuTPdfR6F6d3XVF1HwDTeWfSe
d1u19NFLywwOpDNPFzJMQEPEGbG4iMAuCK4wL2Q2c2ME/ZfRL/wdRKMfsIStZ1HYOlxZk0RAJyQJ
wkfOhYRp8qJXI/eym0TXjF1QTWQvTW63DzWZ4rSEKdFP6VsVuxEdx1peQjYxFDuyaHaN2fAdWp3/
ShgnBq+YYSfCdweyWJoYe9fVx34zDbp8nCANfkpNF0sBbqQtam3yWbI2sg9D0o4PTDiI4ooqm5yt
VLbvE7SIXWAqDlE3yfaEPFBXIUq7saOSKMW0zR3gPR3k3Lz+DLvDO4rYNXd9E/2UhBy9ZkOefBNt
5+9qZONbTD/kPKeCvDNg2XuNa3e8GQOo/Z2L+NN2JXoUuM/jfsKHcANAf0z3YZoVn8gW84fXdb6N
gYKzz4wF7ZO8Y9U++7VrqO9tRz/5oSLfJ2e/1oi7orVm4dEMCzX3nfqEV08jMw6OlZ/6xX2/dKJ0
xjf5Y59OSj9IRmo5ITue3u/aSIUdAHIoC/t+Siz/lDKqxftB+GS8a+wYOkjLJSn71NLKYVK6aPGn
fgi0Szw7lzb4PhPvgA97XvF1NBr6JxSeJdQdQmo2Qqu04pUO49hththWhKAPuic/5yBTbuvO5k5N
1qXXPVfkUQWHCl7u8Er3hH6AFTtE8xL95Z8nLLvhMbaaSDxoKvKtmyCl6XJ2kyT7afIh7au6k8au
rJxYv4TWwIfmF4rXG7JUzKNJy7e4b3LPnbtFqah3qVTYCDdG2tA60ouMHhO2iqC5Ka0ChkYfxWHx
0gx17D1opFpWe/Iw+LPIB/50w0Fww4iI23ho6yZDrzlYYcGYsuwsNnRVkCUSGuS/7Tm+m3d/8qrg
Qq7E/F0uXZjMq4mNH9DBST5kpNpvFdDN5New9I+mZRw9ZJhy/+2QDETYuButwjF523Gs2ieRj6wD
XIGjdeN7qhMPVlfSVfbTkD4eSR2YvbYo9WZZS5MI7SJ6TIMvctLdCnGwhOsVIJtwDjpigOLVUYzM
zgkq42RHpmI8vFZcgsRNs3xF67feYMkImo3EWJDPHlRaTfgz5vfkJ3Tn4kQfv3Wkxyf3SZgWwyWm
sJnIk69b/qbZCZpFWjzW6p88onFEnpBDduZAMaidrNB3IMIQS8hxn0T8tDLWZzUH3nbnzRjbHodf
Vmj8Tx+0fue2//9av0zGwQJwD3eFbjnk316DFStDllpL1/C86q3hjaTGXTgrlY+QX8i7r9Esy61C
ye/ddjYNhzvO9PpH7Co1nVDQ5y5tRccCtoc5ivkRNbOOStSn70jXN+uxUAHsCPRTxS4UHXvs8/VH
b2Ie3//vTcwzHJvGPcoC2wey4F+LTMiW1hiTFtkxbZuCKpEmAM83p/BDkcSk4ZRe79U38H/oGqrF
yup3wnzMHb8Lno3SxqXw94/V/L0vvUyVYAqgceDUmFWHVyMFN2ijsWdzOY4VSRh79mHsraldTxBR
9DbagCdiyp01cXiLm8XGy7kMVYhM6rKjXYIlChHx5dkB7NlIvDYDiuCIBoHNDR03Ib91Es+hTcRm
nIeikedyTHSSQKWhYpLQBoucaXsQan7CXYp9PS+rY90EERlPWVXsP3i7f8zwXXAhru542BiRllxL
O6rE0NmSy+LMvQj9hK5RQjDUmUa286UDyiXG754Lm1sER+/SlY1RCdqnaMJg8jOOQ+tzvTxxGe/A
e0Py3ttym/RAz8sLFzTmSMqPJ/0Id7+qUUGgw96ue/u6chWtw9H+YDIysxz/t7B4OtBi+TohuKbN
s+H8oRnFFy7I7MaozhwChkDcdC6Vf1+Jm7ri9HoNOp/++d8/zatxDL/VM3QfIYSOz5ephn011CBU
IbIdWhy0g1jX33pkMZKhEfaYG8cyooIbTKmd85Zp0X6MJt071A23pryve+fcRURs0Zkbk2OEo5lb
Y4tSRdG+6S8lYcr2nRYUxkfqtT+2EQ+hPzoOthKEQ39MF12Rm4zT0xDb+4ih2i9aPBOJ8FW799xI
jw4AXfKdyhpOI0JOoscYJkj9wbeFiuj6+8JR67rYWD38ZM4fn1zqcsJag6GfnYSJw8VgnOXvSBdq
ah4QmhfPFf5T8VYXBfqOjaGYnNysoyo5NZwq6xQooc9McFFUp/TxZdz5fM+Nt2zH86asAWZCylyg
PPz/jXbSLBXejcKLSJhe/m6ynH+0EphsFHor1GGWv/h7XQs4V9bGPyNRjg+C9PgN9FeEfmZMX5Bu
5I/WhsygRj5a5NqbLywZVzsmmA3LH6os+kc+hNZ8ZKxSBfv1dYYS7tMh9BoKCIPRNPMGKx/CF2gH
sAEtS+pfBltgrGkxh5eX3Izt9nUcaCLu11kB5ybHHtPrIvnFhIg24aYSdu7cWDYGHvSjZCuTQ8No
+LGyBy37lvV0SmdIVB3daTUz7HU6EDpYW56lwJOGxlXYJOsCcDnKmH4pVoU8d8uDnnbT7GLMBm3r
ZIzuSFNAVF0eG+Gwxa0loEmwuPkgW3zt+6QLGCn5QKMMgCJ4Ah9ZVmYF/GUeo1Qi5l2HYUx49qav
iLy/W+WBxqD5zlvInSy903yF3Ib+gOPdsv0TA1VyoI7oTOgG8WZjJ+bfYWvgK0HjxWrQilBzSJ7P
U/HGM0/n1jIFj/s6NmkwEThva5m1zsAop6nntGVL8NqQSqnRHVIa6ETr2XadPBY9M+EbzkJ+zvpv
TQ/y5/NavaDqpXoxdYevL2scFsr6VVrCYK8k+pSZzuAOLBesdUH15pMaqR/wRiqh760gbMAgks8p
T7RW58HXMvIxPEKCf/Wkx2jH1Jsic4/+LU9+NaHUE9Ym7363VrdKMQiutyTlDJmkp2GrZz3Ksnjv
2lEY3+GyLAIk3GbiHyc/t91jjC47vVAlFu0N3IK2fjFy7iGfULoUw3svp5T8xyJDa50rG3+4ngTW
S5DVA6xVNFhnWnD+EyMIRxAov7zkcIAsceAiqbknK2D9ze12dDi3VYWm6s5Cy2Z9tlJi17w9X1gb
3ZGDbrXntOl8TMCTJIHul1AxZVNhDGZ/TkmHKu7Q0kGy4oruUgJMRcJzjxqicx/CKA7SPQVrjiTK
lT7Q7cLJzHkFDNUpQIemjtBqtCTexIU/HrloFhhl8PJUJ5rAYfeyVq7C7fjAhVbPI9EygpX43cnQ
ZZ/05Vlcazc8qwTxbSKoDt3zxGvKYRb6StIzX8eFhJQWbN4Ab5ovhVfxKFi2lzQfMXoX5elv55rH
ge2YVCeCcglhJPvof5xZVJsSfaKNnQki6HevtfEie/ieT6XVuNtVJGmJDp1arRylnwtUkm+JVVQZ
6v+iaw9BqBMKBcgpfmRsRQOtDFlerwXV0LAbSF3yNzP+Jsf6xXPzXGhNkD4DiU0VQz30iUfi/8bu
wZpVATt8qXQr3M7wf9iqaNyjVTV19M5dnZB2rrSoZTZlDyMPI3DuJDtUpPa404nTCrZammE9mA3E
cHZhGNb6fRSBvNyT3u2lz1lhDmoLW1QWZynzgaHfYA7iRo7BIIkFchgdV2GstijZ0eNBmhH3WZXI
D71w1xUSJhiXoZchEN/OuuAravRsMAYBGiiY1LMAYVZi57eNBB6CDlUMRDRqKmgO9HqbeFMOzNw2
+Gyb6MD3VDTH0qMpu1vn3h9UG3Mp+t+1gB6IExtzzKxRRgN1JQzKAGfWGDgJoWqtATOiP9Sd/5hZ
oXwis6YJoAqFvQvUufwWmQhFt1geTSDy+Hac730nMQVsUx/A1xHsF2Syv78888+XB7FsFu2yk1l8
ePP//5+l2jdG1qee599YeWztMb/qxcXrTeLlXK2uq8MIp4Dt3iQzdMNG0N9XeNTdTSZEQ3VUBY5/
G9qhb97msZLDGf9REJ3rwjX0cEPr2xJ7BnF9cecXkggFpnezQolEtGm6nUyrtw8kKWXupzENGCX+
/b1dafUAfyDQ8xw4AibVpYHq//f3xq+lbZJz51tVHsjiTetY1EEVP7dI6g384KCbkDhEHWaKpDLq
SyeyGH42O278gVTvuoTjxVim7XrCwqk2awN/fzEicFoZIi45sODYyui8dma9s2rPPJi1ZdxreYan
BFmBNZ5iBsPFM3imtjU/eBnmdQ3n6LqFKhEpnomuhwvF76+jld4kQGo4hz4vyOIO3EHbK4coDrMP
S2erRmRVR9GCZHiYRz8VUPCoLGpGEKAsp0uzQA0CvUbSuDqv3YV24Q6SC2mC5Ru0VT1Z9y0++vaO
KF7SqKFFt+ANXBMLP8rYyBnv/VEq+R3WVSE/qO/FH0uaO6oPv5cHHr2Vf00maRmP5/mQk5VLEdbv
Rr/HnrSCHfyKDtY2bLmwnlqiZaItMskGsWRgym+osDgR0Me32suqfLUa4tJmCqCtPtv0W7yDrhca
mNrZZj8sT0ZOz9Xn6YVjguiceShURm5bOEIkRyFDGX24+FFrjF9Q/jCZTIH0YQiVaSK6F9PT4k8B
4hprk0URnyisPH5yAk40RUxB0+QIsi/Mb1MdzQrUkgDR8xM3ND7kmAkGutvFII9mCpt8nbpzZxSs
+8+ohmvFjLbQwZSXxvSCFNZ/V6I1mh2hpv3NCJzy3vCLovxl2EwQNjVb/I/Ow4e5z9XE5xAt3D4B
02tEN+lE1RH2WnUL+H/kMBuVnp/K3vHHrwBaprePntzrVcrVjI4JYjnddbhuXN/RGkvJeqok9ihT
A+vhLqgVboS8sNXpki6Xdfg2U/GDal3CWW+5hYFxJ1vuIRzRVhyZKBX52cEu+EsjbMHBa+cH054y
rxwfY0JBPQTJUuLbkmZWf8mSfHDgjkGxPtgxao9bRI2Fu0/kDNrVSHbtNmQ748xb9bKlljgAz3ve
x4aBmB08YJ21whcaUnp4G4SANLc+nVpzy/2kLk/dUBYeOfOz5ZfBMyYbmkd0azi9K/kdqkY+EikY
Ticd37aFw6pMu41NpmO3r5wpse/1DLc+/Yhk5vmsqqsVqRJ3yoixBNIM+NQUbK6f2yKyYCsB93qg
9wrH3ksbnxa4R1W/WQXd4Iu9aJsHcf6T5cVszFm4dDCSBoZFjgYul/hVxO0aG4Bdb6qqFftVv0tD
fPrGakrgQdBpAVLpCeJDOxOVxncX7Vf7TwzYkcZMMKvKwrrnv1f+3iruJRlX/UqsHqev6AZxdgMN
REKGzPfJrey2OK7nhOEwMcCNb4WEbQP56wcErWr+ZoHOBSAh9brfat3AHErPK0yZ7OE7w8z0t84N
VcCYxjdRFUMHOGtTZSZHL3LIILYNGCS3wcj88envC3fmt/5+2hsOKmwhaE05lH/XUk/wyhCcpI0i
1WyRMheLlHniNo0sdzn6ggUj0Dd5UbGPBDiQ7XTw7a8lUb3597ZwvlceNQOhtPOlagz4ZLdtMDsW
o2C8TVAxBFvujrG1G8YuvY3jOn1JCDYNtngmiOTsRTl7vAuBFo/Nwth7eet7W8OXFZIdDMrbRAV8
G7Vbz7wMxl7iyGxfP6sR9u+9DFznq+EQFXSbdaER3WAxgEhu43X2d3//rP78qJBLQwXw8eOhYPeu
SracNxWAftVusMKgu1wllCj5YdiroE/uK9Gg7Rtl0nJ7RKrCRf/vL+Cqi0gpZsyAAoTJzKpghP3R
16zkCLmzzi4qNPPhPLq+eqtDLyq3Fnnk4wMZ3fQCDc8ishCRaw5IFBtZd7KSDs/4v256EJjpPnNj
PTrWuTsgkmE8ke5FZhvBpVTSNHaNUeF/WAESYTYZ7Z05chPcNFWbhicWtG1CLnH6z9R6RnbMwPil
+9Wr/fd3/MdH7tBsM2dYF71cGMNXBZElcj1OXDpVa2N9LYsGDOIe+LDW0x4Em5Z9yhCNO/sSsmb7
Qc7VEjv1WzUM1xjHgmNzPXIwFc6v8D/lpgKF3ExWpC79WOU/Q4M+wUvMbCyBQz+pt/Uy63lKqKNY
POJQeiZxa+JS7u6GhbDY65qNADPIVHLWB69DuLV8B+vzRbuZc9RCvASj0ytZNLhN4AwMUuo2Kg1K
1nMTwxw5AyAl2kTj3x7RmZvjfdB12zBP9LdJOj02JKlBFj4HfZM0W1rsxbClVJiFsSqEVcK5ZMt6
Yxpg4+ItOzkduVq2hU8mxYD3zLTG0DoYOFPSTUOcKG3yznKKGxu01DkOQuUdnXTMREunq4/63QoT
qZNh9geMCQ9nFARsnkg5sdDEwVj4xNjD2rrzptH6Jw9ygtItqy2Ad2aTKvekfOCCXA8EPUhhMAYL
F6PnjYK1WKAq5VLiWJL1fqngvBbvCXobDFpre1xP2FtNNk1QoDgHpmRjVF7fXpQJPZQg+i6aTqUe
R1/czq78DWYcOlTWqENtwzzcjd/xtlUSmGgloi8tpKq3rg368rBSXCpPi7Rt6EpdXUTY+BoKoj7R
4V80Uxs9r6+TrGKenskSWXIcyGrNkNWN9XAizWwGStUjI9kCheVQtg+iGs36o0vD79UjzU10+kC1
eFJYo/SIr56RsFI2gjyTHIJFLI6DsRZPfhgSt7eKm9ee2DpA8o08lWeF8eEZhqv1znQmnpkLaJS3
MQzjj+w0VxxID74Ct5nlPsMwBob31avLc4hYGgg7skxmdBawenaiWAEuOXuuo+Kv/5YUYgQcBYXQ
dp8bu9Smgx7ZKty5YZN+YP4U16Uabju8xw73JRsgpH5t/qwUJVRUJ+5xXIbD6/VGLxs3fAw0KdLX
EgFDyni6l3D9O+YIDvzDigInzpJ9C4LHOuGB62gJl/g6gs3a4GXgOjfkO8X0du0eg5ScIRaKgffw
umrEB7TVjEfX7k44aBYapGUgsurll3KfRdxmnCTuItleB632ODuX11+0nrTIc9n5KtwXcKTXMeyg
eJ5EmNPMWme7PaZiVro5Nv4WxjaCtrW5WHXDSN+JWRxtUmf5B2snrKtbkT46qIOtW2arbfJcmomH
8TLh2Ua8WSt5NyGnjEkhmSF0WkCD4+QMHd3LtRsZaTlzzZHEAo4EJ2J+falaYrBvJeZ/+hwWfv5D
5hN7/JH5Y15J/92pPcdjQMIxoQvMEn9YP1oYugTLjB0qojKNTnpbec+Eisv6wvzZHKBUtynhFoy+
zkaUD/+Q1skMrmpwh249GrLgYJELzYwhZ9oEOVNiFPRt3x6mibHxbtQsjezwv59vf57olPW0M0zD
dm1KoetBmdVHdj2Qv4FIaT6iA5hnXLZirnHwKJMkiBiaJFX8tN5cUwvdP1CghBpoBb7LCW3SQR9o
eBGOUjaPiT404XOkWXV4KZsxsj6F3J9JQx7KvN23gRjbA0DRWr6TO6Hc1zJPpo7qM7VKDMa9Ft4C
G2YT690+BAw1z6+Pf3/Pcy/xv9+TD1aJB3C+Kfmz8fxqR8CJj+uKOueGkRQzQLfBpHw3sYn3r6vv
4++/bnmc//f75v1ReIZtGJBfTbZJ66ph5EyWpOXVmTfeAgXrjDLPb/AUT+jEy7qk+zv5zQ0qFT5I
WsrcUaOVw5YnnnsuMlW+VuBph6PvIY665IABnDMNbk6kyRszdzc4VlOd+mzq0idAdzJ9yTKEXUUY
xOEHi9z+HchKBUhBxUSNFBMMasAErozriTQKUDJ8Sxqa8eq+IPgnvMUTUKYH+DUk0gS543VfHRs1
/FOXRDNGUQcOp/1UhQLuN6sLOBdElTpPGgiE4WllVa4MOzLF6bBuzSiJx605oLg6Fbo+57YWGkLZ
snTeg4YPTjcdDd0lRTz9F+LJyCPKbGrOvJtTezHII5gtXc0lvI1OXXKo7XJ80zGdYXU0mWHu+qp9
7AzsR+fG0fRipw2Mgu/oe9PJcMaEbWzdX/6+FIy5VfS/pbB8euwRHERMJ+ENXYsbpCfqSZDQdhGK
iO47O87a/JbEiSo9G8TEADFv/efaYD0RUKOCT6ohLmNbDIyobrvcLpCAM2YUH2wCxh9PBM1MxBZ0
2riHzRyk32vMdHRotVlucLE0l8lMzZNTbqHMkmExArYCx5YlbfPdRL0dPhUcUTDTE2l9stqBPdgO
3ZajyA1St7njm8ntA7ZuRleechqGD3//DP9sVvFSdYO5MpZindifq/ZwFw/drKpUt30wtMlnBOKd
C92zK7iF0BdOxe3allptpeuOteAYqamoFMXC+l/HndBbsYb/S/9bCrq1DWL8eyGZkUuaZSTjETef
W4FaiNLsngCJqtp2SK6CU4tEsN+RcKGmWSAbKGYVftWAXvVNbVvWxk27lNqRKtvu7PDq5G1tWSVa
7RnjRfFZduM/va7SfjOPkf8p8Aa3u8n0ps88TVVwayEOJpJpweGBBWx68MEhmm0uvnFzHtNJjMdp
8HVk4bR/om2o232PhaofCMrT3Cilasjr7CA0xqBbyy/Y0U0CkbddwkO4scNI0+/MKgHzsTF1VbeE
nKGg3k6xx9ENqpcLd4yu/MMBxLyo/vssOOBlaPHDtGEzZse92hZbiWCsGxI0ZkBk4mepINMRq2KE
9avsdEcdVtfjWjCsZzu5TgACk1pW6qFqxDh8/fvaukLeUCwavCjOcShp7AYss98fhE7zuhZCa8JG
kjAUkYj2g02e11q/J8+9enLLrHC3OgTOfwSLwzS3AyVaeihB9ZtvFOpW+MuvScy6W7ePcJnYjy6N
RhDD2N23pZXSo2pxTv4f6NmwTQazve3Nk7hO8xPKs7+/rT+eb4fiHEEVP4CqE/7L1YnXVFVtaWyj
x1UGIVxNvq+sXeXNNOWmk7K+Kd00Nt+M1uMbT5h90LBd+qZMxEiEwmA63owR9fZxHDhlEAUkHxNq
rnv+vFIT6hCqdRz62MOvFkWFQUkPIL0c83LK830DSTmmyAVi/65BtIhYiqJGPm1MJUn1sddlMJI6
vX4KfNq+G9nZxqXGWUsIlgf26lhneJXIAzPLQ5MQFvJAeAgMYaxBFDtm6nzYIvkTH0JKENch+uk2
2HnYNlf7E29w8BHU9jctDaLb3qdX+ygnRUDeqPUjLiOzyzymfNFYQHntwK6gp6tC6LI+8RrmC1cp
aZ7WaBfShiSq6zzx331H67vPthnZ4hUtrD0cmIbqDwjaihjheD/VJxzJqXFhPkoyA65NAAs6upH6
HWxf1d6iUvTrXU/eKGpnlGAzW2HE1AYFuVeBtVVVkPmXFuTcWwPhRN/XmokzE9Noom+5X6vuB6tf
qBvhaV2BhK2AYQQkWNHFtKwNRb8XHpAOhAUJiDJu+eEj8WJxpBfjz0bqg4mjlFxUD5ZmSqs0rDLN
OjNUZgpCzA2SN1c5LLpVKFEPFuWQWu7gdR7Qj0aUknzzYnekWbfsqWk/w1eFI9VEg9KpYpQzcam2
OnP2fCeomsdjRIgE7zNrywLXXMGt/6TZTlzs01DBjO14XTqG6QTbCBt2ekPQ26gdOIVZ2gzDOv8S
u+6EBWpFZmvUM+6x1PKAVu8qL2Qs2aC3rxH6fDatqQ/vTfR38ZZmpxZvPRJdgMvrmBovAbPV2fmA
QnuPezywqfoBVG61UjAe7mpD2bexA1iaPI54JKlTatmpS+y6OjW+pF+Zu0VjQvnTC/eMTAayDKk5
2SF1keCeqTs00A4LpBZHcTHtJsJPnvw8yZtjPAkLfELYKNC1Ih6fRlUVyYlbYsFQYqwjuu+JlqSk
8zW+dVzR7SY3LIzlaPhpcNEGex17Y8p27lLF9k47EUpT9QO+qaBmXlmaQ5F9jSenjV8S6eQWodVl
6T0M7tB9MLAy/2jLsYkBT6Q3N9MReNp+36chFWUgnQglD8ICfmhW1urJQSr6SUMECaNd2n18wkmV
ae8NKXXlLkCvN/CdUF7uRT/SpEwkkSMkY2pGexCEj0Z3YxOyONED1XIHlzrNHxHzlo8IKbzuvPYo
pQntYevJwNkFSSGebKRwBwaSZX4s+XWveKnZVyqPMIGXv+/hV7cIjiYPVdNyRaMB64rr5m8Q2sAa
GZdhVsJp+qmUw2S92KkOE1Xo4ywnWrrz+dIKXVnQQlmxb6CYYMCwb1TPX5q4gzL3QhoCGBqBSrZd
Z2N5xSF0GIgC7XZph7UHC0GaVp8ivOg0vgLQNx8oUpdrz2/nPwxeCrh5q2efJKzt9+9Q8nTlHKpg
5IwQKEJvQI/ZwnsNrX1ssXA2ItRzWHAhML5mo4daYR5XZVkiPat7Ro7GHT6h3RRyRMSVS1TYon52
amMWmuM6xny1QHpDOn20MxxBIDlRf4bcBU1Yyw0TB873StBzO9gN3//GA96HYb63suBfbXlVZJp2
dtM6TO//r2rUk3rfzsqrl5B2qvNBm58781VpJABL0E0zHXh/FLmE1/3W851qV7Nx8ATHsZF0ZU2Z
WcERGJ/2ZU0KUMvAQ/V2ZJ9MGSfh/QpQ1seWpodIBWd622MhAjqJNvyxUFSRO2CYzR2OSxmrDR9e
mG/tIYLAGc8YtK02eFP2r+jaCazeObXBAMSuNsP6eze1trUvncB7WvOFyuXav4KLYqa9rKylXhzs
0RmfwUTX457/BPHgSL18n1ug/5dmkLYBS3Bll5QaUduf1+12rdSRDkNVZobKBsyYNR++m7Xe4z+a
JeyzJStOW/ug1oiGpd+0jp8RN89s2oR23buB8FSBvx34GbKvMcqjMezAKCg0MUwPl1CQdeoXeEy2
L7ke1N49XKe55lmav+vBSCoMl2x3+TVNjJGfIiLifp7gisTbsvbPo9IFrbKetCu0fgXYr4Ce9Yqx
zg/JMI4iovBCVNpHH6xYul9Hs7BO5mQJ6tH80paOqt8Ds5mhVZI+0VOypCit4268RT6wBnzjeXFZ
f/Mkwflru8geB0p+teTLrVFX63JtNZ+35cI2rG9yvF4q3Y6aHescUWFjGseucSnue5f59GWl+KJK
56UZVheRkpHGY3PIhjm1yycTs0R5X/TREzhNvJLEwfQ1jxks75SJiN2w1WecMvKpMwuuLUWDHXsv
+9FFtsN8c17MpgRksGPoYeCUZ5I/mb9ywrvH1wwfg7uL3LAVZxHErGR3QvRxpxyPr1NPMbzVu4ES
3P0inQAmWhmVyLEiTeuIBJQw3GfsQituLc0SGNQgD3n13qJGNLuNG+ZMWtdZarrM88jn42vwQIqQ
t2C0XGS7heocROkEAT3v5qQ40g/fY9K5m+8R3eI3u62TFtMX4zlSLiaGHcoc6b4XWKOYEC4EY2HE
Mxp+JWRDKSpY4H0dAW71BgqEZyXcqhZ40fJ+z9CRFiB9Ix8Ndd6GJBRpTU10HVo0AOwYzZlq1GLk
gXFlLt/DoZcny3VB0a2rhRmL69234Pl+6NzUq4dG0eU8JuYYdC9z7kX9bmve3ITJl9uviRWsuUxk
RgDjW0+JTtMN7WeRkPGdmlUaf2ZWoxOGJEE5bHyNavzUByIJt0HP+PhsgJEpbtyOTsYuJIfH2UsC
k+NjQfsp2f67Q1IRzph3p86yTVRGsPEkEcrmp4HYFtbUEuo2FFXK01CriBJUX3YPN6jmB2RdwyQx
zlPdfu4RRQn6vpprE6Hsn3OG3FtMIMYjaUlzFw2q5vipL1hLTyGodPDCjmeNYoenMXsVJJ+ET0bf
dwLCBTECJGXr4Di2rBLH/rVed8j3AlvnFSN8U5F5uBmgp2A/nseK63SZuM+MDG2SQbdrybp+eDYE
9XAbR6ExsDco0tkY/IMH9YEOsQioFiOEUlOknYJOxSMcKofSoBqlFdyjHxncp34gC+8SCZv+/hBw
WmJYs/xy+Ao21S3bTU3MU/UlX/Yst3JERasDlHG/gXREbS8wRE73Fj/XukskyLnPawmYLqGNcdsa
3h0pbeWPUQmzvNNhGjv8dQ/va2AM3QkU2rxae7NCOCVt7OftNoX9FJ0Ej4Mzh9VYtrORRlqjaDDq
eowBkTTsrNTvTn5E5tLqt25aQRsaulYNR3YKUR8FVWZxoamUlyd/bKaMjcONFBm+cRmRDWZ2OMdB
tFW7dc/JgESyBToWi2jNxECVHuh3DsxBucc0NJZHh6PgK33WEXdJ1vrTzxiVCynhNWGAwwkMVaNv
PPbY7CasplydKvpqGF0bjKPHtCMT5QjHBEJ+6emlveUK6Vc7eDujRX09B4MAU0eAvUllkXe3Ns2L
+Mggm21xdAJOOHcJmzDMJGnPpq2QcoyxSsgiNhLomEhth1E/6oSfRTb5EBqbSGBVVvGlqzkb96Ne
Vu85VuBoZziY7k9Jz+KZI+y6jkBT4IFbomnIfg+TTnYEyJBnsuEyNgcMJSP2305RDntUK/NuANWE
Y5J1vByT/EE3wyiJ9C5y8ztq/fkxmvf44Qm2t1V+oc512uOkoSr+f9SdWW/dSJat/0oh35nNebjo
KqDPREuyZctD2s4XwnbKnGcGp19/P0quKp2wJVXHWwOJBGzJPHGCMe699rfw3fOEYyIeQbzk3WAU
YEfVNTU72I3qZbLWbzBhar23wf27iFbAc0GO/fa0Q+kP/fkEXgZB/A7ufO5/9/RpWou9NRTt8u5e
KZEYaNj2iSdKMJlgK1eHfYmRYKEA2+6bP/L9d8eU+yPEfSr33sRy0rnyUgwOLOY6WpdhvIlBA2Sn
snVy++3ItmmHrd91z3D3fgqSUKkREB4xvK1MCsSVFCRB0u012lRVl4G7WGFjWHlxqWO/9b7Xjan4
4NlYXBKum5LjGlRp+gK/zNi4BqCB65nZZGn19j5I1QDJN9+SiZxe38O2nr4IyFcfVLvIAQh7Eich
ViKHkF0nKE1y6qTFjYoU8u6+PsDIuiA9pqaVlnsrKarl9dC1VD38JynVn3MAFlLIgOIQAusGwkwp
StaZkyW8PDIuJw33w4t1yJs6bMHKrRg81PnH2edqTh0sddHcopeyg86BHuFV10yC0tt6JUVOUGY7
pXK3Fi/LETuMXWJVuTj1ixZfcljx12Pj+D4QWOr5/7xXRZEuZPSMd3s1jC1iNz1RM7wOHQYnnvBc
oX+Er6o7oF+AHpSDqc7R7bVLRO/9Fo+sQdUvTQ08fcAc40jhYw/wAmbbn1qRLNFf3IC99dMyTUP/
us/LWts//f5+SkgHlrclCokCbBpiPvH8cE8pGsI1jbKtvPMJ/CHutNuvJSQZwNBuTerUsWbUPTOQ
K/5mRGDyIUbtb3z1KDHOvt9XvD7dJkvO6iCuJangEGo0GEAkq87b1AXYxFH65f6wHVt1ENQfbbcz
T5TpNYKwZOxUrxBU1fFVhkTfv0xab55ejXogvL1PdcNmBliszpHj6/sGYD++7EFL+cnJiwm6vLbb
QVv/KKjgpAbd2YwXda0pPghOndWf+YJQyExWICQTR+H6Kk0pULol+dQlW2AJleY3DohWcxv7ugYF
6g4Y+XQXyIFHpr6tI7HRkfjaQBGliMKEzA3i3VKzdWApeJ2b85pdTITycQBojb+CGJAbWhdKHV+Q
KnFA+TdUVb19uhE/SY0DF+DhpsHdStcAzkutyGBRLXbtFFdxMiOGKxKTpPu9m6kbV0G++XEbKWeq
hhABXICGocOFzhC3051DSL0GuHzYYDG+TW3pGuF9BPfe6ikfDKy38GxBXr+/j7Lp5sYHtMl7ATdq
Oj26uvc6KZOE/dC848Y9/RXl5QuBOasW5YQBKUSflOj5SEv0ERM7zuRXQ2UkGoQBu7hJRopiw1QH
avcpxu7IeOGVwqIY545J+PTn302vh2EH1MLUfBAGZ+FA2CV3Mdkzst2LPaM0s1ECeEmEmMChziBC
vrSF+/usFBxqBSkXnH5a5Nx94gSvm1VL8hsK1tFYgINntoo7vcUzzftpHCI1I8fqGqjryK/K1QVR
1HFdhQh2Oaab6cwY4Yx0dQ9m1Qlf1O8G+AUX1F1n04GLAZDp0tGz63v3CUIbnCWi1S4vSzDK80uL
OibjuCzpijuQXmVAWDjB6pdLvnm43L/rp7/AT0tJ4G0usIZv4JPKTUSWCM7L7E8aZVBXVuwUxaE3
tRgRkrk5nZcFO+mpawrPum4mzkAXrEhs8DvbngBD+nXR/3V/5o6LfMQrzimiyzKvO+fNDyngHSJZ
o3CObPDdNkD0vFjfR+WAzUWq+UMXUidIv+Wsu+WVVlvOVY/lnL0fyjXNXpddq22ZmK1rV8y80an0
s/f16S7YhvDZCEPkTGqXgUamkruYtJiaZUr9kt855NlgznzVq6aojobJwYXa+7uKOTFqpX1DgaTR
h09/9k/DJ6AyGGoqPb+FmeXhIxzfa9fO07DJru3pOwHDYniNNlXnpGAxsPt9n88oZtI4tatDUvD/
HjuZNXWe0S1a27c86wVEVy63e3I4AUEJOURrxTqXQC3qL+99vwPOB9wZcrsFqpwl/ca9mZroQISv
Xy61ZqG4GgJp4145I1PvCOB2LnhrKObhAtnAjK25NKyr+yqB+7BkLVJjA6uPQ3q6F/obwNuIM6VD
G4pWLKipOxi4Vbka9WmtcQsMHWEC+7mfVvcxj2Wz6ovvFBf3cvm7N/Jf3+b/F9/Wb+6/cv+P/+bP
39D7gg5IBumP/3hfl/z339u/+dfvnP+Lf7xKv3WIPb4PT/5WeFtffylve/mXzp7Mp/9o3eHL8OXs
D8dqSIflRtx2y9vbXhTDXSv4Httv/qc//Nvt3VPeL83t33/7VgvcrXlanNbVbz9+dPHX338zHwzc
7ek/frQ1/++//Q9PiMWXvy1/233pvoq/vkj/8vZLP/z9N801fqfyh/AT+6HpbtnL3/423f7zR4h3
EORS4O1vhhaEj7kIDwlGbt7vHgxz9NHomVwK19mD+ppqSn7k/h4EeI2C9yeyyuLk/vbPHjh7k/9+
sw/tnM3zYxP7M7oeYtgOn6JTvHi3nT/Q5gqzqfwmQ7PFgcTDe1yA6178pd5j7Kd/RfaDZZEz5uB9
dSTMoBQxWh2mpd1Aaol3MaZx8zbNp+kFwaX2Lw5oMZxFasABcQ36+hUeaRFGK/EWLAcq//pBj//4
Ng9bb52zBLbWbzXpzFGThAI5FN7YQ2Wxpq+RvtQOtEThLF+m2TJBZjsLN+aA4oEkCLo/jDExcUiO
0ny3lCYuj+KEWYi53Tp0+6KbS8wl8KcwasgHdBXE/dz6ECfGMQeHdg2DdnkjBmv6ZHXGQlxntbQ3
I5ZRJ6+mqgSLpU7sslKrPq3xodLxgK86XE0rf7nBLYF6A7PKL4KlQ6wwlfYM3Q/ZB1lfVpbd031x
HnD/0RUuyYhNmEneXrIiMYQ9YpFRzwfyiNG+2Sh9YtapgaJE65nz//nucP9RJuMWtgnFZJRkn/d6
Wpe2MZT5fCDw0B2LqtEvey3S9mYw+juvj7wwFtXN/34N+s8WmNfNLRid7vZ2ePWl+T+wyhjb+e6/
/jmHf1pnLqq/0rO15e7371eXwPudt4mKjfUA8RPx5n8uLq7/O39GD0UtHDo3ffvJj7XFcn53dJx9
mDBssyQf+dGPtcX9nRMbf7kRHwjgc4j736wt5xph7U6PuVV5SCMRPysiq8XsHQcnKYgir8vykQDp
/Mzk//XjuWScj77MA5I8zZRoQULvureTu+rx+xiVwPcH3fyLxeV8bfln8025WoFsTg5JNHKP3Ldg
yzTAYLebfQZdl8KS0tzZVjs8xwx67MtId4meq1QGlt89zj0hkx3ljShG68X1n5EFnU/Zf38ZKQ2H
tEHHMm+BlWs09isDwHH5btIz3X25+EM1h5q3Eo4tl7Z5+3TvPfaFtmXqwX6CP30zUgDpHsci8OZL
yIOR2Ns9IrPj0x9wfkz89zfaPvjBB/jpOlG4BsN6ytE+XhLoisx9k/dmQplikpmvDJGLfA/Iu1qA
ylGRg6NnlYzdi6c/Xyo0/ncDpOBH45Uoonp47iKOx3bvm37oWcb3Jrfg7SFUn0YwoounvaxxpueG
YpIIppIwxqflmQPqY30s7XpFvJSUjE50ARL9vdXV3z0HscDT3++xh7M6POzfmpk6+cvgcOXqvU96
DcwjGkX2jPzhsadLa0PhZ6nbW2RccitNb3WOky8rjXzoMzvUI4+Xd6Zam5DSJI5zLAZv/MOYOKbM
0eqprTz+Fhh4MPSwT8+axmydIy6863rUZw2zErep6+fMIx5rvrQamNBFUUNnrAa1TfHY4rqzvWtb
ptLh6Zf7yNp259374BvAi5ocLEK9sCxgY74l99CKPyzK/PTLQUsC74brueVePP1hj30bae0h5I+V
T4+bF4Y+nvumT/tk+KOEuvVd7fnSUtP7utCnGcvDtTbw84xtDYV+mvfdM4Pp/GT1r4nub9/rQWcF
QL4LQRYSsRSpldME1w2C7rQAMWzTxA4UP0ZaTywbn/Op0bwQLrg5vAAVCPVvrYxiPjbpMM1q81pG
ALT1iEJuLv2wAY3+Hvlx8rpCTvf+6XfxWF9JqwYJTt8gYB6EpoZredF3ngUiYqnbj7nj5/MzXfXY
iJJWj8Sn7NL3Gj/sIIReaOWqv8bsriueOUo/8nhPOlnUUboQTVwR53mtOe/0bLY/u2vdPLNzPfZ4
aflA4117PqHTcCx4A0MR4xslUKsrtl5aPERqVUuxZH5o9+Pmp7v4s7bDfADc6tPv+LH2S/M5DzSn
JdDghxTAtaBfNh/PY5d56/RG7QOkCe2Zi9UbGmYFAc5Pf3g4lL+Z07hdFNsvTTTuKlQREbcOGxgX
6QtKUudgl+QgedWmmGeeLxhUMbcIqjovRGnV2Bc9TFl/BwG5e25v3kbKvwNT/1qRPGmWLXGGnmzi
Fbfkf7pDFhNDe1Nq0JguIapgKYWr31J9gm9o/SmqeKqeWckfO/N40sQr5hiaK5T+sC78orlMNC55
nOzzgGOdP0w4oO6qgSIoZARuU8IhB3V+cO3Jqt+N+uAKtQ6WsToLZZCen0NtLD1NHKx08mBvw8R/
evhJ6a1/da8rTVBnHOa0NdsgtPS1q4+rEeHP60TrWrxoSIktr2MwE98JsU/lC3v1K+caTK5ZvTJh
V2af/JzU7DNNeWSqOdJMsJrRaYZ8WcMhMu39ZBEa7ksjVVtGZdmiXyGLHQmyhhr2IJhtQ2t2wfyp
td2V1iG/ypymnlI7bLxog4avwW2DR3Kr1nhXWoUKSi0M1PteCO9tCuPBQCYVW37819OD4JGel2P/
wuhcdGGxHRLa9j877Mz4Qmml2hZwV1b74EgBVbPKqG8OQqfgFobUyMfqBILM0j8zQx5ZIe4qjx58
QJ+2C+L9zg8HakRNJBVdp3+dG2OzPjWxIKLoWzRUyaxuE39rypU0mlq/SWufhTKTCdC5ISz2Epfz
1oQRuwgbVbraB0hr32qveSvczjuK1jGO1KjGB2oytYPa06UFzo0CUkvtvIY9CrZwrTAhcYEnP7N+
PjKoHOlggVY20WaO2YivEDeYJDEP0VKbaoPqzqj3wTvnxlb7Rlqvocmdd6cnxscKpbXae5XpEUj/
KxvHzzWMvWV4JZZK52jRJkam+HxpOicU5TVWx0qnRWVwYY5zfoiQzIdKr1XOJWW61uHW26/QTtLi
1AdVvB8dez09/fRtNf7FduxIY76KqM1eDW0KkdDfcu3MRyTYSK/CYfKeK3B8bOhIw94awUJleTSF
FoMfr4Y6Oxp2natdxx1p2MPhsuxpdSckf457AXtTHDJKTNSmrFxGRIy4iPw1E2GMwfJVWpTeq2Yu
1JpuS5s1G3WU54Y1hC2V8ca+Q1m395IZKsXTL/eRjrelbcyJKHzTNtu+Bke7y3yIh5ciIpmh9nRp
2BMf1RABZcOpE/HUv7MmTFBfO53vJop9L50gcuw1ofCbINljse7zxvm8BEv1zMB/rG+2v3+w4jiZ
ltsIm8YjaAQArj26yzagXlmtb6zzp1tYc5hR5o/0vPa5MznfVcEcKb5Wac7mzdppWu/+aLpttibp
LXgsak2XZ6vjR8JPjHGz2dJ3yLvwIVHvGGm2YmDYwHnl6TN+zHvh5wKqF5kspbZb0iaV2I5fI+fg
6bZ520KaO8VprBjZukNoPRgxOfJtPyWffgxWUYb4FkG6yd1ZbX+Vi0PngcLvYsnHozNE+CYYJNeM
JhrUtqi7JOSDtuMsgA2apYtjhR3eDhuHW5GthmKvS/MU3t3Q1MkkjpQRYY1oO5+1sX8uN/jIPL3z
L37Qcj1yOuq9teG4adQO/Zx+6Tf3BLXxIk3Ttg/mjNOkOIIkB2SQoekSnekpPt08XwQ8K9NwSgcd
DJTbeNWTHnkDO6x4jgXx6517S4E9XMBmgUwaxQdyYgNJA4UOFK8dtEHzn8OnP9bz0lQ1WwpoQX+O
4WJv0DfNapywmczhm1Lfy1I/yjPMDowaO2vUF1i09sahz7NF7UB5V7r4YNiILkKAvyC2ppDyTzTn
N71t3ag1XNpV5x7I1bJolHMm2jXL4+fFhHyg9mxpTw1SfDOMyhvCbEr8A0Vy7+s8qtUWAZnuXOW9
1gW+EKGWQv4qMu+lZ7a6Ysul/ZT07QTA2deOuLb8lS7GRwgUz9QqPjIQ71DAD94lpGN465m2hDy2
xxvP7HFFXXorVlt673AED54PYFMkuQ0ugmpy/ZMNeABHW7R6aicNmdUCZMDEs6gWFNN366FG6Jak
zXNGC4/1jTRJIz9tvTHtROgs3bIvy4am589lXh95uCFtpwE87bTRKFxG8RO88vvYeFVoUfNRaawb
0unXxLiqG7qU4ZjglGmV0yfPT9VeqVxFsNp1ADQpF2HnjNbO8OfP0BPeqLVbmqP2ZM8TZva0O+vf
22J5BQv1mSqIxzpc2knrCTPLwYqHI+5D2l4Dl4W1ieId29g+9MEwN6i69uBjaEfEWq/Lxfvsd0uh
trTIanot4Zze1fQJJRE3dVyfIACqreR3MJ8HzbYbaA0zMfVjvY4YMuP06qjtoHcx1AdPxkN0cGsw
nSFc6Zd+jcMbxtBqY0SalmkxzAlFX9qxKT9QW7HPvD+UHizrOQucVHFP4CXaSf61m4MbqF5q65Qu
zUfRovVcJncIlz4z3lPyY4aZsPqDWsOlXdOqcK/M0mAIew0pAZKyF0EUfFJ7tjQj8yLtN3KohvMD
p1tNd79QbaW4senSnGRgty1GgEOIfQAY397WDkHgjWoT58655sEY9PvRg5M5gjJ3cYzAVFXxJKFb
57M9iZPWbrG4CYWPmGOyekptWve9WodLJ9uJ/PuCY3h/NJIG4hm5/dbKBsWRIh1sO4HTMzhF/GcK
540lmm+pDblbreHSvERKtugoO/tjV1pvHJ4Nv1Ht2YYs6jKmlJqx2SD0alr6S+HH2WVrz65Sr/wE
oE0w/yg4z27M+9XdrXr2oXATpQPWT9UgmBHZE065Qzhby5DtdTty64PJCShVWloQ7p0PxgbdaES+
AyCX3XwBoPORAP4HlTeKYPD80SOQvM7FuPgoROwcWryrd6CEPaVzBGLR86d3yegR051p+Dy/EbV+
OY+t2gw1AmmGZjji2F5i9SDOrVcFgsMj7iymYo9LM1Tga+kGYhxCvSlubGpoMKZWOqQYgTw/Ha2C
EFz24VYZiSTY6PaGnX1Xe53SBF2Iyvd+OeBVXrif436+TD3nndKjZWHV3OE145taFy5Yh+yK2mtP
VZmpKSMMWViFgLsKMIXsQtIw66Fa62swFmppf8OXNk9cYoDIG1MX1shf8PwVnXaljfryVq1npOk5
aaCQW1vwRsflr54T3Nz7X9UeLU3PgY0naaiQD3M3fgvL+kIvS7VxKGubxgjH0qywOypOW8BNU2we
tKL6ptZuaXJSqxT13Zz3AEIaypiW69J/7ti5ffWfUy4/GZlMGvHgsYFjmJSjI3ad52avWreZMdQx
xbJXa780SR2MRqu8djbzC+vPIrE/YiSstPkbvjRFZxSPhQsjgvk/9i/GvoOUNdpq6S5s089X3Bjr
ZywYTBpuGx/LEVaprTV/KHWKJ51wkxkoa6cnPQgDDFaAdYvF3lUAFnO1TdqT5iluaDEkm4IhOWs3
aWm+T1u1u7jhSXO0SJ2WCzOPjpbgZtDT15HlKqWhqLw/73KMRqOyHRfAmlFp4mRmDjdGPKVKSl9D
1muaHhTJEaBaGOnrslu6FpqDomAMMtB50+Fda7gR4/FSjY2+00fv1E6xWnTYkLVQA4Yewg7ocpbH
q3ExrwpnVptDsgoqmOJCwCnpQg902s5bl6ugS9XyZoC9zjslYJSA+cu70KjHN5bRvuz0Qa3dsnqp
S8lOuJNG+Y/rf0yN7qbIW6VLHHXw562OYBvlMWVceDhlLVXrMaCLpfTV1kNZ0TNYWatlddCSt0na
fWfmNwCZPigtK7KcR9e5Z1WO3oZxauEgPxGoOApdcxU7RpqeGcBFmD4L8yZYyr0vXPdtkeqr4hu1
z7t9zBw3QmvX4tzYmXujt6/ZSdWy54Ys5RFwm2pnxq68r6nDyllrl7zfcFVjrhTDoZDovPleXpoI
FrsGz6ThXRr3N1M+vFN6rY60hcYRfMKiiNvQq4I/q3oydgneJDulh8uuasiK9SCeK8ZMnEzAjAj6
UTJut2r5D0OGgyy5EH5XRk3oaz3mingYlN9F4E2Kl11XWmOMEhPeKdCwIEmW/lDGbrbjzTonpd6R
xUaeN8M+hKaFUfjmQuWihwfjobiuy2KjoUB911tVE/Y2vhI7A0j2l3yZYWWotV46BWAB6gLkpG/q
JKupIS0/zIWhtldTOXsWxIWgO2GBKuh3al5xI9X701TUyQu1lktLzWiN1tLgzR5mkbN+1OsofoEz
YJMrdoy01lis74658FqDKmqB4QkcinZOVONHrtZ+6ThAEjGvq2ak561+uug6/0PS4ouo9nBpyLeE
zH1NlA02pJn/J1W1wK7yclTrelloNOhwq1bLqUNGPA41SF922qJ5R6W2y0qjDg/AoSl4ujMuFEMb
zSW49WeG5N254hcXGllmBOcYqS/01XDEBhrYZ1llTFovnXNQLUGcvyibZXonwJ9fWBCw3XBIQJC9
p8TNa9/AB+m7d4FXui9wSR7qF1le2e7OK1KC8fHcQhbarXbWdh+m1tTEXl/aKv9SJ4nW7l0OliYc
L2LtR68RszgUBlGyvUuWGpf0VvOz0MQtyL6I6gzqt6ETTfikoY5dTgYMMO9geTPPnIp0WE9xGyQ9
1XbmKk6lCXkGx8HSqv6Ej4ZZ9WC7Wva1N5y2Df2VMuGww8U6PzQDuJ1MHx0fT0PTyPfuAjrxBej6
OHjp+sCU9nq7mlgmBtMO7FZ30aR9t4Z6HfgLXpbFaB/Gzo6d4+hNNiHsYjP1jIsGh2MdNCyc2y61
vF0JWxWodhv3/akwBk+/WuntaQ+acbxYV6287qpRtw+2PmKIm8GsX98VRlZ7aqcQWVrTlfE4QkSr
w9yPxR+dD+25Kyt/UJu5srimrdIBdX4AG51Y3s4xs5fJGqvV3MB0OV809c1qxPahY2EVF5WHWp/w
aGqBHaodLmV1jVGlBky3rAkx3XHmo9lXAh4ipP/2oDR9LWldHsp2irRkqEPyA9+xI7p0tF5NjI7Z
73nnNGLqxnbx6jDRA+Q7Q+9B/LCCzPyu1nZpTR4deAMjjIawaIOV2voa7BaeclgLqw0dW9oSy9nG
rEhYdeg6eE+wPe5M6JOKD5d63rKjhSsOrucAfG/BD76LvFRtRm3ojIf52JEc4VyYtNsRUdgHxWXk
GGpblS31uTOimQL+14SUns+7SAvyXYDDo2KfmOcN7/TYcnPSySGO79luztvveBO9VxotMgIto/B6
rDw8EgQQ5WtKB9PNe7xU3GSlLTxxU11UJlzMuMvtlzY3K+o6xPBZqe2W1C8T7FsDW3cOCLph74Q3
Zcc0TRUPCLLeq/GmKFtjtnByNN0eRZm7B5Soh2ptl3pm0imVBshfU+haFJeuNTrDzoX7r6aRh1t4
Pmb6DC5sVNcM9kp4l3iE6n9yp13UQsGy2subN+vfnnMfoaz5IrIjEXr64KmtvnfmXQ9ytHAeRZBu
a0CWlvG+n9p4J4ayVJtNsgO80RmzACtTh9pSWbcJavPbtRSlmvITkvl5xzumVWVJljeh43qjdpEH
lbHXYQg7z+QOH6mr+4m+Q7lpFAHrrcK1MKzuPaTqsd5HXmU2h6mvtfcUnF3DCsMpk1NcHuzjgEvd
KdEcp1Z7+3dI0QfvZ8K/q6rKrgrTbta+lhgbf+s0Jp/SzJDVZ1QBu7rION1CDEr8vVZm4C3KBJyY
2mVXlp+5urUSxNg24Aiz1qsyjTdPwnYZdLXjiSxAW3XRUU9rVqFlGSCEcBKfALnn9qi4ScrcHhjU
9L7JBywCl+ZkFR+pDfim1P2yBq0YSlwLxVqFTVf1+zm2vq+Do9hwWYKGXRQo5dwrQ07Op8LML02z
f+ZWtO3iv7gUyQo07OH0eIJPEg722O9zzSaRMa1v1TpFOvIMSdHFxjRWYSQ6/ygSM8ZWO1U8EcpC
sT6zqxoGexly6L/2xvWqaONnWC6P9Yp0MIln8oxuV1dhP5vJpVF0/g6i2aS2iclSsSl3sSLKrTIE
MF7HO0zn2kv4x1WiNpFkwRhY7hqTLL0MPafK9m3gvwBwuKjtA3fr64NVrGuqOI6CtAoDO5le9l1p
7z3Mkm6eHjHbcv+L4SjrxoIpX8YJ08CwWO2Wg5Xex8EREGRdH13OzpXaYV/WkPmLG2FvF9ehLqyh
2SXOkG2DXw9qtb1Yl65ypZb27RikjE3HfCcG/W1sRGoLvS5NKuASg693tJ0olXNIO0L5q8B07+kX
8MjIl2VkFYNRy1EFHg2vi96Oi9a8qxJHrZoJ99PzXb5IK0PoZl9sq6R/05SWEw6p4yt2ujRrYa5i
zYErMslwohJ1i/2IHaeKHWOeNx2jt2oRS1qgEADhtKf4sP28FkE9Kj5fCuMDpImiZuiKECDnV2JH
rzAD+Kj2TqVDsz3qZKupEKTws46yHa594+1ktWo0DFi95z2TEkeokmjr9saPCDj2/kXpOkJpuGPC
cf50DH0FFH4aH+E9eHQMs9lBOVHbQ35yow5cbL+cnvibMQ3GcqhS9AgYZVXZqHTF1WVJmT9OeI1k
SREaibscMO7V39TU871VebO6rCpb3JQ4wtRqh9iI5/oy0w39GssURzzT+rvIzc/rsS4Ly1zbMmfX
FQwdVzjl69YwsKFL87HtTlzEhHlyAhufldYp5vqltnAreNl4WVt+NongnIRrrheerUFzDNZIQChY
tDx/XVbObO7LtsUdYo2TaP1aRwuwyKphz90LJ5u/WaVtX41NNlwuaTKerEhMPAIGBsTHMrXX94lB
fctNvnEq3lep3/QHLmw2Xq9lN+0THeXnddYk2nrgt/v0lWVG9ah01IMYej4i0TW25laQfIwjI7se
gzx4aaZmrLbB/gTarLXcqYmO5qE567eu2d5gcvlGbbhIawx3zaXU3CkPrRWdbWHaF2bdPwfS2Paf
Xw0VaZURQivjtZ/zsG1gdVx0/VpMhwC3uO4wcYaPL6CZF8lnpW8ii+SMNnBce3TyUGs092jnU3Fa
myL+oPZ0ac0B7C+4I1p5ONb25hq+fhwy87l++vURBw+p8+Fj6HEq8k7koVvgfYeq2n7tJ/H8Zc4M
7Zn40WMfIR0R9CjwYhPrpiO+iLl7SIa2a9Pd2BFsv0gnKtqeuVQ/8srvnMkengXNPBajW8THOB3y
/CSc2UAdphXHtFx9c4+iWy2qhNvqeafFCbGTqCvotAqn3Nx2P7IQKW5gvjShNaAdBAKqPDTIoAOg
PQ2W8cwC/dibkE4NnoWWc6UG94CDpDdcBEXvnGo/IH/uxmOhK6kLdNmR2eHZbpp6GqgLQILUusef
IGirlbbqspCuX4I2xWEyCz3PGU5orv1dlOBapDTXZCHdmBKKtISRhCmGhqdmXMqDH6RK9zhdVtLp
bmMUhVdEB2NML/XI2tm1q9bnsoZusfSirwceva72MQraU5maSvdDvBnOB/sCCC3tgzw64LB75Tna
VeuqRfHg0p4/GlmhDoU/jQ5NNrWXWd8PIS5K79RepTRJI8dLxsXSGOzYMh+bprN3S1DYJ7WnS7NU
D/IucnQtDb20b65QvX5s40UNDqvLGrrY9WJtNEUaFotZnEQw4LDWFmpSVF2W0WnLTGKv7NIwzbC5
axL/peZ1/VGtX6R9d870VvRWHRyG0k7nk2lOH5ouz9XCfrospUvqYGgLuwoO1dhe50UdZl2ttonL
Urolmee4jDlIFQNGP5Wo9P1aOM+svNug+8VxRFbSjajzVyr8mET9WO9Qje0bF6KwUp/LUjo8jJYe
N+CUqqVy2VdxU7e7qKuwNFJ7vjRNg3Kh5iJ3Agqt6tXc+UXUXWEZm6rVQeJhc74M4OAZVV5rBYdy
WsmM3aACeKbld9G3X/W7NE1tdzUAPMVJaCyaNV7paelQYBTD8nwPbagOUydYrZ3XjqVzdImuTft2
yJ0RQmbjLqdWBHp7XBsjNr+UnmNiUOJbqacUgQfCf/61VyeZ2kGM/bGq3GIPCxfGhB2pcRR0WYhX
BIO14t7aH1Nv7k5ONEAs1nK19DHGxOdtx/HJWot8wKJyKhM0HMN7CjbnZ97aI5NFVvWIqQXC4y39
cfGMdZfrebf3csXVTxb1OHizaVZLr68lAIhpWL7rXaJWnaTLAsVZaw1QKsN2A+6G+CK1dF8cMf7t
q4PaVJTuTHi3Da5vJN5h7hKXPWfJRLVPHCx5vql9gPRiO0xI1zFqBGZYSXMsfXs6NIGtFN6HCns+
ajiFO1ZjleJobDi0yWkpvrc9Jcm8LgsUG2+0+2jg4aMAx11gao77g6kmfwQWet50OxEADkQljmZm
NHsrx9yZINNXpU6X9Yl17vt4KkfDcTSTcudrGjV5s62rHVVkpmSMfFi3NWs41oildnXexde4GA1/
qLVdWrztqWksw22HoxaQarLzNT6mi6PYMdLynXaTgYVoMRzBjppvsI/Lv7r66qmdbGUJnrY2ZRsV
ljjGVM8cgilJ9kxeteT9z0bYlEFE6cjBymvMr31pvSsTU628Gu+389GYlISU68YWx1Tv8DxpzOiI
JWq+f/qVbk/5xaYpa2wKI2/NHKOzkxsVzvgmEWVanhbXLLqT3TXsgk9/zGPLvPRyo9GKbCPjSzim
rx1GEz+wahZqehvdlnbXJom8YXB5ehxX6cFHbLMP6uUvtaZLy3CesXmjZ+yOzdws+7Rss0NfRmqr
5J2F5YM4RtDY+lA6TnccczGeysQ3sZ8OVrVlUpYkLqXlums3dcchWYuT0ecfViNz1F6pLEhck9Je
a2I9+Con3r4s5myPJFVNPq/LisTKw4rbwwX8qJVat89WTGatZlEjN+myHjGy7aIzMrc54sCV7Fen
LPY+5Hq1jVsWIwpjIeTcxf4py6r1/Yq/6B+ZXj2Hkn9kKslyRCzvJ0MgVj46nUE9yrY7NabxXIzw
sadLExV3XsLVSxCcbI3Q+ah9q4vqvdJEktVfuWEaEf4Z3gnOF27i44pMdsDW9JPa46V5ahQ1hph6
F5ycpsT+fcpmN3npGkXlq83VO0fBB3O16X3Bka8JTkFv7LLAvCx0xW1bFn8B4mqHBcP5U2lzWN0U
C5WaMlaXlV/4M6RR4rXBad3QR/lk2Hs7wddWqdNl5VemF8mwLrV9gML1ouqaN7qrRhPUZdkX9xAu
NWVpH1zkD1mlvbSr9Eat1dKW6oARSnC8tg+mK0ojtPFPby6SqRQf1J6/Ta4HI6VqDPy2Re2d7NqY
QajbvX25leo9xxPcDqK/2LRlxVWq5Y3tY3Z/KhutfzFE41he956OTTB1ql50EZfrlLwaVmxwn3nP
mKFt8+hXHyptst5iRtWYtQV3nHmq5r1RpIXZHPOcWVeckmjOcc+uS+xqdnh+s7fP2dJVHhbojZuU
Jy7WWV7uijUfl4skWrToi2VNyO4qHW11juvjsk7/n7Mv225cx7L8lVz3nVkgQYBArcp8IClZki15
DMfwwhWDgzMJYiBI/lZ/Qv9Yb2Vld+V11r23K1fES9hhWQOGc/bZg09R5KjpruWhUOfZFD7kxyWI
k6lN9daViEAlVNa0TLVNFAqhkeOjQ8rbNJZfla56F6Zxm9T9kW4tLJPzFQ19UubrNHudtSttlmdY
yPkZUaotIn5glb3WixnSULqAx6lcYQ3fHkLVcljf98AsbZ9CV9AhO5uaZBw+qKhH1dskjfjZqx5f
1m6K55yDd05Th3eozebZR/XNtroFqUstoWb4OgK0TVy66BDJoikTvKw+D3Xcyu996RD0AyHnNuo+
hdtXs3660ugOauvXJR1gGmUy72sTtnkC4WSx2zCyiXZBVCwmKwRWmsxm7lfW59G8MXIbipnLfc3c
1kNfNY3rASkBQ5ZwNfNzQ1wtclJTTxF8zidUYaIXuehhgJsuU8mnAfzNZqzK3Eo0h0kGhGQpRzyz
adBJKhBVC93IXN8UcYKyEWcJ790Jn9ZY1akWqOxSGQZdn7t+iL5Mtue5X7cl+e7qbaV7pUfWXjYd
Cf5aTVGSXKgtKL3biko4RL1v0KjEe+ldCEeEjSeuO0OhIfB5qbpWeHIl2ZDlvSdwNUY11pNxaw8r
p4v/Nom+HstsnAEGHxMokORLuCQwI8y6IUaSWCmCqw1k57rBB1CxbCBtwUEncbPbrfgsx/EYMQBp
0ZG3g6jSlrdyz9tqyEa++F6j9V4DM18ry9ncEmfandc4oy58LF3zsixROSAJohzG6DizjcbZWFZx
BJfYau1yoBCV+CwsHcZbuWyAaSpG3KJTryzA/FQKZEuigrKWUpohBY42j2ErNN/DYKVdbofIh0C1
iYW32oYxs51LyC3JargF15LDZI107lvUBdDM6DmJ1XPC+lDkVWFY8w29j+iwafp4nHPTsNFcWkdK
/gJ61tTvmzWBTEiOZGSnjQVRexdWvt1+1EM3OihmdDDGlwmbttoNqlqjo0Ic6vSxCnpBIhxvbclZ
mvSxVBdibRt+i5uiEGtalLIvb7yfZ3Yiuo7HT41HFnAG33gCNXrpaShh7cx4972wvmzLtJ1a8Y1R
PqmPUJdvVYbpEu4usOnH9QweqxH44TGIv4+NnrdjH6l1fWk3EoaZqrCTvjcxlvmhbKPtYiUp9ySa
RHMvtEv4johaVU9TWy3bgweNPgowiYZvgMivTsT8aLwdhp8tJjfVbcMnut6MY9MVNxNyOvWtm2QS
ZU1M4+gzcspj+SP0bXGBhDw4YYy0fYeAoE8bz8q8hEFQkCNAUvgTMiTm7QDzIPqpk3Usc9VBMfiY
rFU3XMKyqMOjH2tkwAZT1SwHxEgSfpPwpSUfCS/a4qmaZKkytdoAnogNkQZShZ6b+TRvhumzIZsl
R6o4YsoR3FGM9w6JotWeVO2Y5HZpZpydngld7cGfDvV5kjP/3sETYMgK4Ev+vlqIxlFSjYvfcTZa
XeYE06r5tm1gcLwvSqcgYgiSuXyphJHxsVdK8dQWgebfqko2KisH09omFUNYEGQPxXQ5mq43Nrc+
IkFuzRCF6dBtXn2mVuIZ5IyUIewMFzyLOiiNTpslMMNuuFrypDC029rL5CFM2zGl/ZeIrJ4jXq1E
XmuGOAV+RrlUvhXYwknWIH68z3jv2fhxnShjMDjqe1iepbTdtvroLdSmLyvy6XSBkHSLjFJIWpUf
x7SxuKZ9CsR7Nt/b0Nryaa42eYssC41boYVljXzq8FDXT1NZp3dMcow7d4OPepZCSDmwm06Gst3N
c0m7NS1DK7Zbv5gSQOOCeCl5IMWKQhFytqo6GkStBemm6zp45qzVUV7F3AW5IXMo82TdtuZVk402
h9luXt64fgyKfPJRsd5RJHg9kNA09TPA3mht07rrrNzDOr60J9mijbmsAFHEPm5rXHq2KNgEOnZc
LXc9kpXbbNx0aLNYIXgZ4gVtitpDQreZ8MmStociY4itfagXTKkOI+bGzWWE3V09pfMaI0UH5uLp
5LUMjyGVxt4zMwXD16heRHfHO2qw0Iaq76oftBMblkMP3zazG0tRz3u8sqXZsb6NzQeOVNniZMq6
oUcoUnl3djpC8NYOZ1LHc+Ql0eJtg18yjM1N1bCDGeuyBAUZYhcsFITdNqeqsas6qKanoPZGoPqS
nVGIPkxnuw7R8xBIcUJWqnwVUQt0EDbprHiJw6oLfoJq/3wlvR5gpRKte7vq5Bn0z+XnaJD1nIcB
LsBsbob2p4LK67WHDIMdrtG/YTrLqV0PoR8+tjpuctgh10/oauCRtJEAgYSd3vokk0uEpd8ThB5c
ZrXMmTIo1h7aCGPDfWmDKPdNnUdw9XzkyTD7c7dFa5zXdWPYcy8nEeyrMVBZtYxRikQGgmXQ+y4j
jm3mi24itGWigZFKZtELnhsL3edDFcNNMQfNqbj1+MJ5K7syr1E7AVuIWrrkTazXT63Wpc16CIjW
O1gC0q+VRnB83PBz1bfkOBsT0BvobBU9TmBgHWQi4uct7GEGU0ns+heCUPU1lVEwYz10LIsi3PtE
NvWQ49Qx0wUxwGI3CzlkjhR3qgn6D/Dsne8ThyM+Z11P83oav2+kmpDVW9RfkE/S3MV+hdu5N8DP
Dy3Xa4yKwy7jmhPNqP04hSXkoyi0Ngb7QgvHQXj1tVgH6eiD+CVC3kqU116Fw3cxU5z3ARRSt6ox
IJU3IA2Xt5LaZf4Jfo2tU4kp65aTIJrZrUjstvxIht7vy9mCupxWMOi/F5PlVTYtQaUeqw6H4Rc6
9kWqTaBolfXt6uCoUpRxN6atTlR52qLQ6hycI+tuvOH92fcoBn8ONnmgduvDfGjCssdbVUGa3slg
Kh4ipYplD2LkMDyBs2abZ5gQ8LuK1MV800/rul4SuCCoXC8YzCMtfBJz2rvIRyldpqn65AZdki91
Ref7hkbTg9J6q1IPC3YzA7HeFv59DOspfLYIZAw+UYzCgo8xx0kK2yZrGVS0ccfZmiW1nqOsVEig
PVX1prNpcgmmU9y5Iks2Nu+FdU1zgz5hU2cPTsyDxGWb6HT2PahWJbtEsh+yNUFioi5Ay8P57dKg
cQXox5XLIr0lu4XL+rj2dVb44XOPRLE0WWp/9ODRNePwEWy8NVvpGGdRFbcc5iYecQl6lB2uLwi6
RFMQmLS5NS+7WKGyNwpRgLMM7+rBBmte6YocmAf/di0wFI0HbnchdL9Z1+kprSmDAYPmwwdUvV94
y+5diGCG0GKLxuuVid1HC+pP/qms5XmmMhunEDsjDMlN1XbzkG1Ng1FDQOLnsPfTEWODVqdh09Gb
NlYycxASPhjSiVPQJIPOSDle0GfY+SbqEsZnfGakny6qmirI10NYwe6VbLrxTHvlA9wVcCq4lbyk
eTNOdtmzsI7n+3AgGobOGNzLl1gMvtrPHeKLHqaoop+EQfRObuIC2JKoA8sv66CKZE9046N7DDTp
8GQs3+5Z3HXhjerGMVhSc4UvhhgnLjQR4ECKmzlU6E22oZS3BY5MtWSIMS8fVjCrgmzh2L1PZvMT
BPcdDSOfwSazaLNEhrW6bw0wTLx5ZTft6ArddreHFjfciYIOQ65JEaksrKsuPMdOXZOCubkW1wLU
3arMpJhZlPduQu44HgSa8aG3ya4RHay50q2HAPFFQcpLX0vDxzs9OJT1WVU2QRY2sB7E0hXLnCae
45CIHDwqDiX3CkVlshD0gqXFJBc+Adojp4jGgT3WeDLk0Y3YmFnE+JS3a+WGm3bBffKZEe3nfZS0
XYg8Lg1zvTCuqcjXpKu+y5mVqaHhtnfCLZ+GoagitDysaMzFga2HE0+jpK9PtFYes/9ivRfrNXh3
0xu9NUK0ZCeQPrSgfEOpm+stpuzVd3NQHls+MPviuiKcnwbtwgyDnCn6snaFnzO21EGu2uqDXJxL
ZxW8rS10ViPmsqlemupQWQWDlBi6fhR7NNs2K1WaoCGfQPttEaNNokPURv5mGZ3c+T6hty2V8mOH
gipb1uZbCSPr+xCQ1kMVRrxETIF9Zn4+jSNuhpPw5fojVE34Og1MVIeoriAv2BqzyfMURPqBePgP
w/6eneEc6lLBV7iROLLdoGyZXktATvphDhQI5nZJMheAclEE7FWIwaTrKM6YWcFjAJm7VKeGlLc4
4ubjqkX0Aad7uWujhrdp3y8W3BuEnUTMB1npkQCRt9g6eH+cx5lR1IfaJeUOCwOhW7xcTxsXP4Qo
7WMcxfGJkxYLjnY6qwl/7JjuP4Rbt9wLrprHkigDIpXr2nZKF1JLb9IS/du6X5GHuB74HJWvPFzU
yTarkHkzTDzrN7ct+0E37LSCkBt/8IFInsvOUwQNRHZIgkPRJ7Pv0gJ7RcD4Ya3Ij9oWq/3AGOdr
Otf9IkBODme/5vXV4eLYrcsGIyCBJHqFrOhpMlhlS03HJi/5HAanOYyh4oZi35OTrsJCXkywGLuf
4VxBXjfeRTyTazzbWxcrVn5BL9ZPCM2IguigalXHd80yd4gvLocZR2uotHilrlPkfqKOqh28gtYB
JhuGV8cxmGX3OcDORJAZW2tW51740aUrgPNiJ61L6kx3qLp9WtCA0i5d2erq74tgdLqbl3HeviGq
zKPAr6xguL07bGSm0gYitWYHX6giutGiq5vHJQSatRuHmPZ7m+Dgy9Gjl8lxuhJKd1PSR/QeQq6G
3YIRTsM8lAuTxxBSveVnjVu0v3fGCkWyVZZzdTKToYSnsJoRqP+2JurWR4A9SQRcByTk7daYzuAk
qoYENZTqsfWfW8Av/nPLWnmMR1A0qOl98jk0tA2+9JgvA/hZRoZYT4xVqgyrA5V/Wri5RQKMdks+
96UWHzlcKuyr8BURn4yZZNTkLJkCFCvFwIL5mfutWco0iKKEosopdJ/JgnbRxWxiWX/GRSO7H7qG
gnInGmRjPq1dtUhYaLBRPyC1nLXLbpjhV3wj6yAaHzj2J85gQvW1QEA8UgL4uxrgGHFoKKn8gbZV
S/o83vSix7TjnJcINhjRUaN9aaZsRZGKwhp1j/WPjUWJ6G9kW7b6tTPBOO/HJrDyaIx0DJ/YJr3O
p6hb5i+tZNCT8qqV5ov17TTvVUn6IJOtC2/rqSx4NoEHYO/WpolLfCRJDXmrwdwo02qe0GFNHEZD
r26LpYD3xFTcjWU03fhiEU8TjVZrUsu2Td2vXdelGgG0KYSIpaNInRPNuF+9QPki0LH4Q0MWvov4
FgdpJV2SGutRRKfWWW8ek9An1c8ZiT1it7WEVDn38PQa09IgOuWw8Z59W5H/WDcpHQNZnJAyHvM4
M93WBOiwVhLcLBuW8U0SsTA5WVwvzVe51VW+DnA/uR8jo3d1MG0OxJ6gCI7o2KjNCOBxHI0CuyWD
axj9QGcLWuXsq1IdZXW9o/CW2RCmxeNYZ7gIVf/KMJki+6aqBpurgNV+Ny/Q5wDLCCDs3JIqrC+i
8QQ4UL22F8gb3LEraj6kjhXuNBLgd2cZlTY6oujuvoimGv1laL052SkZuioX67pkjOH0AMJYFl/g
5oKOpOxxpNaNbs/WEgmFBOx1/LFLRJWpbUXcDkRN5FAnmnbnyVLTnXXhzK1Tamy+RnoR7W4UrX4B
lkJ3fUBRiuH5cHFctyTWWbfE/pXBY+dNR5yQtIKrTI2VjGon7XzS7ynC1F02oWEdM4F5/YzURLFg
aIHD06Am1UvWOQAhGTyY5JJByLWWaVhhBU9rG3WZAv8LzHPY5kTnUQ4WqKENNtmfEj+z6tPi52m7
22LceB/gXjNGdz2vXW0yS2dV344C7DA4Ay5LTniDM66Y4/sI6Zb5PCZLA1+OAqHQAyqL5DGsKDCZ
wqDZTzlSEU9bUwQLWLNTt+UtJukoFQoLbdz3YkDizDFqgSOmBbxPxNtoga3hPkP3gtTGhYD2tFmc
cedAyNE+Y+YW6TsPNwMUvx5JqJfYwawpE0Irf99jJPot3tDefhlKZquP1VhCMtdapTqwAfv4pY8k
WhzkAqMTaJGUAiAIqYo4AGf1saoBfQBoNvvWuDVMcVAsRZ1uAKRZ3ia8qrrb1SdAT1KozMIv2qiB
ZiPwlfl+VeXmH4maguSTL6bB3bu5lvVJVBJ9za53RVsf57JawgqHbsR+th6F7Zd2LX0/7zap4JXd
jtP2AeODHnypGThTv6QL7nl9WBrjsb2j6TWiFd1j0hPewmIBt4lgMDpPB89d8gH7wXc7WdkKnYsI
h+XOCze0n30PSCZFI+vicxhEfHhTjZRt3o6Fjl6CaOvny0pEM1+KETlvjwK4avQ3NMldlKF0+MkG
I5PDEpYdyeIYdtl3uM1K3NjlwiKfFzxZhMqQlAXyb7aFIKw9z/A2IicOnyZyy2BO0p1QMS0KwX1k
Gc5SAWVNuaIebueq0m+E0bq6RFsxgANYkHY4wHY+iB6gekz4mCHDafOY3gyr2iMJ1us9SE2qzzAT
Ye7b4HsTIN5ws+IYdMBBPpGun9BFcJSPeailatDAoKjtLw7oX5tBHWGNS2HpE0a3oK4xlO7MBsMh
QJ5q9W1QrVzwqnhhb3xZC59rplS76ygVUx4hT8a26aT7tdqjmurQFsQwIQN1sruGeyHrbMybqpbL
qbBgvmdQeZSS5fBRIAau6EWPaTQGmWN54vNCtwyYmIoPOCdHzNon3GMpUNSwTSH33Jp86gfX7ePF
hdNbUrO2C1AnhbGlSHyFF85P1fYd1Fgt5lvWZHOPOzHOgk7LGx6paF2ObSioeHUaOSx31zW3KLzw
Om7irAkXOt6zpO6WjwFejcTVgI5vdPurFzWK/Flsc3xx1/7ktgjGdsFFA7Yr7KHWoizv1z40KMy0
g8PBjMESwKYkw6SEeZsS08vhe73iyAaNa0168qbtHEx7B/9YFIfY5gAAkDUz6pORoxP3rGrmEtei
aLYfbYVZwpem8WO7j8t4CNAMT4oOSFLmun6MUdrgaohkErO9wtE+vVUqZl6kFhbs68UnsRMvIYC1
GuEtQO/tNwkz1vZVBW4MHsYS45rHWTaTgSPAKrooS+YJrsQQvSndHaseUysskljRvU5Q5PEdUhDd
dAv9Xsl8tmECNPbwWNNJneSEcStuvcIc6A6VhOB3rYtj8zx0TatPSUn9eAwcks6/UELQo/Nh4ZDk
jH3g0i6JfHA3Ejj4PAbOuPpTsCFVMJOoAobd6nqhL7WxkKn0jCTzy9aBvZYJYjCiqWk3wCBGl4H9
LrhRxQsFQJRFA9IJmnk7BRvCt3VO4e7XHb0q6Zqi1mi2LEwW6w7rOEh60MDI/U3X8o28hpVl7FS3
mONlivQY3++gBiYaDd4AmB7gvVlYsJ90FLmM8r4JUuy5M1fmikcNDPYTexKCGD3t6yDEtIYPGNCs
aYeANJGu06JYrquExQe7OLkdVLwEZIAhW+SdTFtaIukMHVjY3LFQG/PKDDzR35Iydv0dAbKd7DtW
OfnsPQYreVcC44O2EHSyh3oYOn5blN3QPnuBN+Z2jURrTsQhEAdoBfjlyCNfN/bQuKQvT0ujZfsB
RS2gJMCGfK0nwAqiB94cw2GtJpnDZlZBBm8NvqocU7xEyH0L6u3VgDj5DMtQYsJMSthA9rsegxzj
jknvNd5YmzRKPywabxomnlgJiCSPErk+U7ztkEZJVrXbB8w+gG7N2Ml7uW3JHUPXFdxGQQEYMeUE
3nPRdQgnohvScK5u2iaZ2N3WjdBNh9E62s++dhL4XetgzbG3iGpeqzT0AGIxoYxAmSKTETMs7nRv
vvRzLKKHEaYJJtpfjVpD9G8LQzS70Jucm0z23rf52utrHpw1/MJ0EQ/HGDpcf5gG5Whezqsa7iID
l5l0KVoSHuNNMXoXmDAM9pgt2jrvRClRXKvJKMBjtK/p1yVB+vttsZXN8gRUObaAy6tCbz/owGj5
TbUj6Y6EQqJ4JLVfpzPU/tq+dLCSrj6MA4uXuzAOzPpznVij7urZ9cluc0wAAJGYUacY1DnMRGr4
2vFisvHZkd74zK4I/DxqPIUmd1sUtRk47Ryz7ji+cihnsZegr166GeniH4hvS3PWdguHU4K4OlQE
gL0LaBSkXZHobpK4+QbkJAD8xESgDCBClGCZGbDO+x2GSS3QBhyh12bGXysRGeiZZmsQhBrbREwa
MgfFru+dVOjVyxTIrbw3ydwFsAmok/qHu96MPxIHsA0acFYep1GiCCE46bpnqnVkXRaXgO916roY
RgyeIt8pAR5KchqxAKwYWk7FJaoS6/c4P2FhOHdDPb/ZZlHL3bglPfuIKoDHS9pMjTutACSXjyLp
1XyP67qkB4M6Je3hIjOlyPApl3ygAOhx2WLu+ICqWCYnU0EgcMFoo4dOHakFG/r3qUVrzpA3GTP7
1blgEin0QJEHpqlaoBZ6qp7AbgjLfJ6R6/7UgJCICxHRGLBclLMo5GuiiASbeCAYQwHmKvQ02rSG
TC9OR4HxP80wstbuDd1yCUwMXSmxX9GSbXWQcgsCRJMyHK92S8tuhEgjhbe88uV+gaoTmT7DEvPq
M4TRQKZT55E9M9306DXqJvMTbL/9Cd3wwsJc0woMjPxfI7q841zxNR76cTDdjshPTfzC53+Nxvze
L4d1dF4MGvQdrZ8Eep6a/Yv6k/duOSMM5WRRJ8ketxRBvypncjY4LP8om/033J5wHfya+4OuO7Kg
c6HuDrAJpmqs7W3vgxE2bQbUFmBicwNP/URO0cNigBJlyMINSAZoFj3H738s/L+n6ry31ikXAG11
oJP9iCjQLq8hHziDeTdlKJcwtsPITfyBTP83mEjh9Rn8A9NJT2Y1MaV8DzX9lDzbdSxcrsqax5Be
oxMDDF4FHYrCZR3+QGL8GwzF92ZWDchVOMwjtucCgRYWni27CbDWH7yg33r0d9QthTg8k1SSgXbR
f2t1+OqFKv6Aa/1bj/2OW4kqeepVWbA9Zl2o1/V6rF1H/8UHf0fPsmFoh9FxtgfctQPrERhrCHzj
9xfUbz3zd/u8WDDIYLLm+5IEBlfqXKDvxuX7rz36Ox1K1CoKag3eF3RqMLa1EhGN2/j8+w/+Gyv0
va8P15jWqKXBcqkSGf0wQ937jPA1QiiPiHqVKgcq8wFyEqb+pWw78t7jpxKlT2B4wvbIEmUf40mb
SxMCnfn9F/S3hf7fEPHI9ZX+w55LmpXyeS3jfS9kBZxLDqsHjos/b2to+WuMwhdfGeJw4De1al6a
rX4JsdLYoTC1q9AqlNUO0YY/lplWKkptgoroP5/dv31f/r18Gx/+83mYv/4H/v19VKuuy8q+++df
X8Yef//j+jP/7//8+if+evM2Xr72b+b9f/rVz+Bx//5786/266/+sUNZbNdH96bXpzfjOvu3x8cz
vP7P/99v/untb4/ysqq3v/zyHcCuvT4abLWGX/7+reOPv/wSXn3n/u0fH//v37y+gL/8cvqq/vf/
+ucfePtqLH6W0T9LEdOr6tm//e0rUfRnCaoQiUMSMnTgv/xpQEho9ZdfYvZneA6SMBEC0Vzon7HZ
zOiu34rIn+MrKixB45W4r6Ge/L/P51efyH99Qn8aXP8wYgBq/vLLleX6X+snEZRxxpDzh79oGpP3
6noXxVZv3LiHebVjFphSXEaCLF2ahMn/aCfgV3HkjkmK15KAyPZPUt4mAWDuyrl5BMD+iAy1j0Ni
nv7h3f77q/vdV/PrX/E+0wNDoOsE1IE114QfXSOPsl4/bwDx/2e/Jk44jWJYGrKYMZG8p96uwEYq
b3XzQOFcHwYfSNXvVNDk/+PfAsQbCrkIXKmYvzeYW0UklhBo+YNvjx07yPFCxz94v359lIO2kXD8
CtCVRIRUGPKejd+NUlPPy+ZhuGPoA//oLH9X/1wfP8G6IgxITgx+XPLuspsA0xMLf4gHjFzOCIg4
uaXeMdffQgl4H9PhgwXuTEaSjmre/f67988vTUYRqmkhZMQj/n5hd8tAvOui4p4s3bkF2cwGf1SY
IpHv+gL+cfsgOjyGfkYKAgf2JHmvKGs4bUgZTMl90gIu6AbYhmJyXB9sBBrfuMAXqIvX9lPUALMA
nB6DFtKEJI0qCU6F9Ek6hGV7lte+c5p34OkV6TbLeq/q6jszlKOVr9DfSZIUe/i1fyakwYBgAdiV
wxUjPupxRncUaA1jFR9dSN0smXEQhWvhp7w0TNyCwZXY1DkDSiojnUf0dOgv82j7l0rW6mb1S1dm
wLJ/LtOCke4Ab4ZTQhVuBzbHB9mIZa+9I9niaZuXgf4A4upcpaY3COWZay4wahw3f2q3GPoi4Gs3
McTCKRfqs1oku5lBlwbUIvEI0SIvNXYL/Eh0nY0QZ6wpwWgfJDtbfKTgjUFTcc1wSeLqbLopRns9
j/cCOtunpCUjlNNGgLjhQOgF9RvSDrFNH+Jpmc5V3PNTwku9cwZ2Ae0AT54aJJJvteTRScBQF9Me
2BqxTiQ/cNH7bAFbPi+VJ7ulxPhtFWG5o1hIRyE6egwAae21WL/3NbouM8yfkwoSh7h1diev49Vu
raYbBDMLGGlXTyRSn8pquDLEF75vYLqVeYCUt6UpQX1EaCyGwRRN5jh1eKeKWJ2JCYad5fOULQLe
l7YcQafsK3keu3i7TPU87C2bmtSBgZ6Xep0OVdexvEia9maBMir1pXaHcW5hlgeIGcM+W7o0bPEc
EDpCz1PcdkekaoOTJTrxuEwjsgAWG5tsG+xraAkYPkHT7g0Fty8KyJSWk7BHGGLL27Bz8V2oPbnT
3LO07dh2gkGKvGFFVe/53KlsW4jIp0EGzT4wSsRvjWNnqYcVjA3SpB1pxycekxhLxsVvCTxP4111
7W1Nv31CmlhxXIT2p5XRGMRvg6T1WW5PI5XTLVjj/mfpxLe5R2oi1OB8b6TsM9Qpy94Nofn8fzg7
s+VKkSzKfhFmOM74CtxZ01VICkW8YBoimOfBga/vdasfOqVIC1l2mVVZPWSKCzjuZ1h7H2yS9Ztc
WXngxnayxzgn3zCaWNLHnwXv1JG3S1vYh8zpJRid3fsUlmLfjlsZVhb/GvTFkzfHIIk9u16N4+BW
Cqf87UE/+Y0F+1fiTL1B0GCfZj63wyq64pjTRmFYw9IcKoaWoC7CHMEeqM72mTkdLtjjPS7FwE2J
2ctzR3eAuptLLVKzYFOjKaKvFTebYsXIBqgO8jjvid0WawwujgMdwdqmktCtg9n0+1EHoRAxUBsP
udyVqop/UUnpaE7KxLewfvCdfMQBJm1f3GVwN5Wln2t7rUKLMtUhicf6Rpun9pCbybRxYwDG3HO9
g0z75dqeOeSVannhdhXzD9t6KGqIuLWzU7+AG0v9shDdjohGnbDz6fxFjNlWxB27dQczUDfJ1mzq
MsjsUmDCuaTHtjftcIyWI+Bzlb2U9qOK+A1DGgdRlNZX9uJSPZZN6eeYp25jXp7vYn2ZVQ+uskKI
5k08A1iNrUo3k8zfuzj6Nkh70Ngsa/OnEc9d6PTTIwA5tdgqojqX1OhOsNC7pQ0b7VOK2r4gHz1a
OYSurbLk0E3jsi9rpvzAKAzX49KsAWWlOlQFMmxa8IxC04ZiOnfN+Ea1H7whGty7rmXmhGt2ZthI
TLLT3pbXizZnBzlwYJlyzPZjoYHSFCgj9MhJArfqphCWzktgNegCucqBrekG9i0xaPqLZlv9ifY+
5jRsqswEwqIhlsgrsmTJ9uz7sBZ2W26Komy2Rsl8cN2iPc5kmfpOKM/YUOYr9pVd2dfA9Os2adv3
NWu8Kw/0EeJIrwOgFayLa8vaT0XN2FEmbELPN66PUCfdWpOIKRJVb8akj8FqmGugBpc9MS/y13kp
+/1MKecsWjX9gs3MEwge8zJZaJwepqbNTux+7YFqlXViddmnkck6QVxbJl3GLN2Rft7XI0rTBqQm
QN0DPySmPY6tzjafqm6vFH2dXi5goUnm7bBAnjdaVafbUS4ZghCqXErjQVIX9n6k1AA3dRaXB5Dj
Zm/ac/xDzIBhdp0Dmhhjdgc16G7SJmoDiccNLcx4BH6eymBuzBRM2UhghBrmpFVa4zzAVcZBUUf9
vjcuR17E3hZYVKiDgq7Rs1hyy/BTV1Ns7ZwF/jJgBIj0YFvonb3XR5l/82qoNN8qlnSbQrkf13bW
b4birqayn13Diai3noG1iBG8Meyy1tzZbXvfIlDZAjJMnI54BCKr+FXVwDKqIiLqsrKGrxM6bNw0
sne1cHyYkAdDlvwCDmRN2wyEsKJK32tJBSinlZTzLS29mx35ilVT/G5MSgtlH/W3rpPVr0BZcI6J
raWhZszNjZNJg63aKnalnPoD9VsRaEJlp9nVeXQjMcNYZ28js+XkpuuFtEK0Bfk5AeLi2aks3lEt
TA2fU7sNddxydqWRwQYyynXyK8QH25p44qYmLNg4lSwCGBxwa69zdrhUZVu9TN7imLmG5twax0wz
v6uuFtd1Hb/q3ATsX0//bAGEhNQFhRl9rAUu4gJZf4OrgMFNC87rCp+bwIrs4Vw5Y4L6y9JvRDoU
J5cCE8IOa3GpGZQe59/Y0NguB/OoJUDw/ezQD4uwsWLh9+e5oDwaRxj8wh8yp4YmCgQ+OpF+1PtA
Mt9x49RT+qxcLTuUnkYJrUv405bxU1+GmF5qDYdcadoG5EjQHV2AuKZEhe2EOGDqs9+ZGXUviSV+
qct/ldWFLJzhOCV5BHJBL+bKitVLZmMribcHHTLXKPZz1xa/yPoEMYTLFyv1NzNLXmoltZcJhHE7
mpiLaLluPFwMhHGqxBLWL7JluGlyrCaraFJh4cl4P5m48jqDq4IUvCRQadMHqbtoQY9uZoPMoAjd
riK06Kflbiz0lxiNi/KTuHsVcv1lWpV2aCBMB6aKzgvlOyc9zVSTNnY5dYGyp1dZONyzrthBBhRA
AWV7jkdtUjf48Vm+BAYLF2Oaq1BraneH2uQWQOlGlrTFdHPTmU9d/EwbZZOiVPM1NkpfTeZ8Cxxn
h9HY/NbK9VenacMxHnvaCEJCEeHWcyLKqLclCY3PUzQgB9UY9rkOXm87FKXsbgpMbwB1czLtOiP3
DltGIe2JgfPrmp3nRudL8udLsmtahb7t2qYOELWNvqx0nSiKrtwO3bbaTZSIQ1tHyVNm0bIdYWkO
UloisHL9ZyXyYo8XSx6M9GWPMpcjXpCld2wHW+ekjHlqBiJImS7utpitdWeuETszY4u2aWG/MQee
7qJOgc7N2EjrSFk7hiYlj5hqTH4jidVznFkOwGh9oGdg8vbqeVeJ5tx0XrEGdbVqT3GxmJtRmOIp
xWeOL9WloMzRCueaYfp6HDGZJiBcbH7aPB8he4BkWtO9X1yz9w2pzddFMaOWM4e3Cp3llYLBuk4L
88UWRFppCft80dmksBxxvU/dYvSJiupwbWCvwf7o+VWjtV+0anhgkeRXs+G2V8nSgGKWjbjvTOJX
UY8Wh2xyAJs7s+DMUO899xaxVX5X9ISs9lw/zknHqoHsvBg4doeqk98bdzA3gzGLjV5Uv+kpDRvb
Q6sC15Xu3IsaCxI/GcO6NJfbomUGh2P2ha836bRJVLQcRD0nfVCgMHxCXLVsPcZCJ76HRUcA0Rad
EgMRGJ/ZCAkjJ2xCpy66swukGFNsxdfsc8ueOebwm1aGEUYLiUIQWG9FkzLaKabhy6YfDdeMuij8
BmD7kMPrAmToVeX4JhKn+76X1ltZ5dmmbLDyzGkxPlzMtW7jugXvdxr3oWatbFwGcsUsSBDsiorA
oe518AayoyP6NWvX93yFLTjEUejuO7CWvWmr0kJbaCS7vk2SMJtkvCVEsDYV3Ws/MgFKTTP1IOQN
Iou4DNa6kQCgdXOdpYgU8m4B5mzbdDu3y2u+oBnIsmbZw7v+skp3vfZ61vtQJ94hSa3kZpktpEZT
VfpOR6gozQl9Slld7LuMODCa3gijFSNRP8qM9duMYO82iiYBdLl4Kpxo++1HNGxvcp2HrcT1fNeu
yL6sJsr2xSKm17SSdNn1Ot4YuT7u26Ja7lyZLE8ZzZRju9KuMrU18z36KtewdWTFiwmssEzec2G3
2SNNSFgvZ5hVmGhavkvtWIeJIixNPXlvJUsdhzMiTn+NrPxeimbfEYE3uWCOFt8sWVa9I1ZLjpYr
S7wamHNG2hc9o6NEQUiPcWfJXoVVH8lAVmkTADUgglnH1h8gWLeNvn4j27L9qqNLyJPDXjgiptsv
UQRzkQr1UvWVfelf9rdrReMvsy+DgYqZmLnA8goUrwm81KpPER79+0Jm1vXktNm9zeI50PWNd2bP
eUUkmt3g2zrftKtlMqJt/lEaKJUbL022yWgsO8/uECNhgLuZBB43yLGJAvMRoMsq7CMt9T5MbcJQ
RNeSfrBgMlFTHhTf7c7WVjdUqSi3HXsk3UvznDLm+JC4SHyKQnUnW5/z7dSLOmQzM66crBvAOePk
pq7s7lwZhTyKqrI2i41TlVHbIiz6otp3DS+vzUhA/SRl9lplM/1rpbwFllZ7P5ok/aXVek8liOC1
1MCucvi2AQAwKIT5HU1TsW/RLvo6oOnJAKQisfSeSKVqv52InKYh8TZGPyHgXlsRRhMA7BpJc2Os
hOUXu95DZiCoMo2RXcGVfPopz6UyUxHWjonNXSz0MEnsN6oZDzR2icMszoW4W9V15k1N4PaWh57M
sh9N1OM7K8Y/PkUrHJhtrfZAjk2QIYXYzdC+frRqZACjZj3OQ0krN11j8i3xHmkyDxrPM6/KrHhd
Iqs7TEwdCOQazbd0h+adnqtfozN6N0ujQWxY3mVTrGcE/fTVk4uKIdGy6lRLx9vDvqgNPpRJ0C8O
g32ijIQpMZG9jY75jIQS47DUsH4Y3giBmUflPQ8u5pHP+RvCpsuyKH+ak5zZoOQNH4l9hYdWTt9S
HzYGpAxqD9n4Y23LsKvJPZMGbQ7TodB21/Dmo0um1jb4kFr0ODfTkEdBPI2Fr43JxBdCgjwPmhaY
zgqEBCXt29PwK0LmDrY/2kgeWQ9rRVib5CTykRrjvSdAXkdmpR7rWOVbN2UmToviqxb9QW8rY8+H
EaTKPMA6Wbcyz8sHzV2Z8zQ0T7nXRRuzamK/iVbbx7E722KXzR2IYqLUVKuNo/XmASHDM3PIZYhC
S8GV9zr6mhwGABl1gOxWXTcm8xVxCLyo5bSNnpX91tWlorYljK2hKy0BBjXm3ZQMHr6uVcJDJR0+
KD0fgiXSmCMjcuDVITI2uHxVWCVcIlNUTX5WqDJ0IkQg4PvWBX1ix64NfsKEeNwyYu3g1ONv2VtI
I7BqDrvC6Te9WHU/d9HS55OZ39cZMZMDPr1L4EkOmlp65geral+Odby3W9CPyfS6DXqa4ZpboEE6
m8U1UzPE1RzNw0uWiR9TgxTUnQdEmWaFpkqVIMcmWFibOOYOnwdy8yhe9lSoSM/TJPNZxuWV1yfN
Qx1n9S2a69+1IFlCiTcG9oTedVBdduuZWbXnd3rI5NDeVJRHN5OquxujoRpvOV5/l3Z9flLm+Orw
H7Y3qiOFkea35C14Wk5ufJMua04EpC3mocVhYgsg5+3zpq9PoG3omQcY1yTicUNuZEfHKJ1nL9aN
l2GVywaEd/TXfqGN2EoHkSgfZpY0Drs1HP5VFEdx0MzW6Lfsyr7ZTI+uYCBn1WaI47vB2Mf9Uh4c
ntIt0ha+AzfroJRacW4GN6FL2esElFG6U3DCG03o9EWj0dtOg9v79A64m9ZkGNY6jns7LqZtm7o/
WtMYdhU1rzvM5+eNl7ZyOxusXaCp5Daz0mlXR7PYxeJyTpHLbVHliU0NFUx2izcFcc4zRtr13pis
BQ0DlwEXTc6xKeqD1Fz7ujJVH0YScdo6G3YIHVgg3JvjHTrXxI+aND9ERU7NIXPzcFwMM4zp1O9j
E6OJuhxhVxV1hGooxbZZKDIwQLd7h/VNvmEaW4U2C9UXFWXqKL0UiEkPVaB1crsmFDTULtGaMG7h
xvH2rfF/kL5CoMZ0usK4yqcCrwlHkPTTASd8i6vqBPJnbONRPOdJSzEhiy4Q3TD6qVoZopFrqLWT
kfq04VW+rXewWboxH52E+TWRtlJrcOrmynDpXXr4xO6Q7+a+Zdr19Vqg4x0cOw9anAPuktit9yrm
UF+16tca5+WBjXbcAl8N2OKMyzEzsViIB1ho5h0XO15ktJ/iS24I2hs2q4V6spjcsHQANRNpz0fF
6K4junDjoWVWG384BuR0E52Bpf0rhXGdssuq+TEYDzLXZo39FekKzXmOplHLxW408yxoJqvaTBUF
kTbtngh2s3Ahf9oscxb5SA2dQyw9ca8WhFHCVD5DURQeCURswrzYX7hMPyVtHKjfka4XZMHfy9WY
rxqpPeBgMm16ByCziZmC50ajgTGBU/qz21OGWts3s6BWMGm9s1F6K/wqW7s7g00t8ADrVt9wll+q
n+RPYzLGb7PXLz7+8fE+RyYVtmarfY/IEK7QdlZhij9vSDitX2SO5rajFgcQdadXmAiY2quLm5+v
mT2ntN3beyWi9I4aZeLXgndrSm25TgQ+7trEQAx0Js5hLp3xAeJSsvfo42lOdXPXMwN8G83VFORd
i8WbDq09G8PiSzdtQg8JbAC8weKwx/SkalzJpxKrGIQc3XOaL+apo6r5bWwrUM+xd+egKfLxurYM
LQTQl4Gm1cYTHZYJLosg0K/qNqZzUFlQYiDuUVkfof/8fCiKO9wKvnfTpcCvVlDahGksq6G6K8ej
TlK5qnvPYYtukYW1t0ZN9op+STEXN33K1mg4TRgQYVlZ2XAgEfPfGfKUOaHTKrmpDCIdc4zrR9Os
DORAujsg9PZioMTLKF7XQaNl1fpNNXsvi1jtXZspQR2qICrEySG0IH5PQq0rGjSn3WVGNm0VeXxA
WVX3e23Jt5Kxu1dzZrwl6PYLyhuws8uUAOqnuOzMvo3lxG2Hb8yPMa+1m9EiyBpmGDUdsNHnu4nu
JCniFujX+GZFAry1cyiPUTPA/SJhvp0LwnwaUlvdYFjab3FeWb8zZ329HVC4JCSFrnslVfO9nao4
dEXXPCBP900xvkWNsGlFcNZIKy1e3Ew3DiJK1K1NvOVjaz/to2TVQqtPxU/XK/XfpIU/rDxSN7TW
9J+4q2RPmV2PEMQUVo82/gM+XfXkvqX0tmMiJD4AKWgW7r5sIe5WALnesPCeZF+Dwgs1lg86ohbf
TNAsQlCteABhx8N8VgedRNY5HRpykOBfimrSZijT7sHQ5HiNijIPZ+ENOwOixY+ctTz1UXtJ4Jah
xJpgqouZbGNNkUVRPlt6ml5j51i35KPv7KTjbSRTgSfPcE9jMdkXHCHUgIk3GE5n+lNNHQ2lK+on
JEJhslIqUuU6sFGb2XlMrVddpcWJHNSGf4ym205PSVxb7DuSnlJjlJiR37Tq1aI5vEmsMtkhpJtA
YAqhXS00I0J3aOawZ3ndZYpaw9RbBLvyEqTEaKkwy6opX2nLq7h01gsNKxQntt8cO8IUwCmn+Ra9
nbZBI28cmTJMJaTQRFBqVLZh4LFlLPHd2orF03+vpRJB4hnFvZEX2bcO8cktAAGfApEIoobeG34M
rtwYTropfmpiXtmRkU55bom4Rs0oTtMsSjjR0vF1EIV5oA6t7grdZS27SnpHdrEiyJ0u+e6leXOU
6zicFGdq0GbrRcDgatf1MgLhiWGPbgzjSPpfG7K3jgKWRn5m1dUS1I0hTxh99LvGzYagwX2fnCF3
diXCz2CMQepCr1DL4yjczKCRRhG3cxLUXQam3IM7iB18huvXoxxCtDfuL22Zhq1dR5dznTzNuPxP
ldYacr6a+5X00Zq8+RnJQeyhb9+ZpLEe6Rg+z976hOrtPZMcRY4+PTUZ1U9/TFw5BnOLVw85glU/
ujDkdT3rw46FzgAdTUfOPA/9HOgUF55aTZjvWWssaYjuyL2K8kQSe1DtqlO7JGLI46seN73zUqwl
ja/WObq2v6jxOnWNZqcz7eqaH7f67ZzJYmeUbR5ojpswVK4W+36NMCggX5owyctiiXo9n5fdwLva
2VE8/UgymV0xyApP954GTiUq1PmlXYSS5uENNZEVIxB7ilE/0p4EUK5Lmnme9r13PBu/2WTeG3Hd
bVPayttJVPQWE30NzWhINq6WJCfqy9WRsk51sFiK087Mq/EAod+SDzmYoCih+RRmWJf0Ts5tPs37
jMLzpjTL/J50LmYfNqft7NlqbwlicDMykF+aprMthyje1uW00rRnCxmxQ2CeuEvXbqnXfYnLaegq
g5wBY4Vgil1U8rnEFyyP7HBSct3ST/mZZpO1i2u32Ixw99KXbUai7nW/U81bUcbGpkEtHJuNoLtE
erKK0UEV6wsgmf5OOVwf+FtL921CALcZR4aA59jmbpN8UOQcJR6xetJdDxHeFNjmGKHmqmrr9I51
cvDDCkx7YAQSZxtd8PSdLB07kjXLN0yfRcbqlV2YojPYydFpAr2hO6UPyws+1CToJUZe6eVwSF3k
DF0VDOPyqgTGy1130dpO8TeOTPMpWpaSO7Lz7zxx8ea1JSZVXQvHkMuUEgdWNLROkWzV/VthO/md
pCm1KefCDnJPFPfL6FnP+VDOT1pvDW04zag/vbgwwh7o2Qfn7v12oNjs5Paz1de4ulfk3bgnJChT
J+OEQA6vhlSjzuU69ClJpVDGDs7F/KpB/aDT+nnREJwm26zWHDBSFFnhnM8/GZrlwqtnNSNTensq
CXJz5ADELzdLLFBrGoJCo7C7reGqYc+EnoGLj9O+jFV8ND3sFW3G3D8vhbB0P0tMYhzPUbdjizgE
rUVywuJB/6kVJnGW1Uf11qpmI2CtyXCWBiILsp4HHM8sbA5K97SMFgyCK+rvHiPlKQksS7jY5hB0
kc5wEZ3+9pio7FjqjUE/0p73CHkQB2jS2Q6wORtN1cOOXzPvFpxZtjYKne9ddQHY9cg8ZgtOYQWO
Og9xmZAjZCgN7JjWJRKwVxzmRr+3qzLIG2xISm+cTknTV9tMDGVGgS0/O7HrTCxWYi3GmWH6l46d
NYROsxQP2lJkQP+G+5pEZkbogAFL06T1lvRf7cpZ5N+QWXl7obfp65zj/oVH2LSjRqdIPcths0ZN
/lBhBHTP1ooRH+oqdDheLYzczyf9djSi0lf6pDB8WtPlzA+igwtgb6BLSbGMo6bAoux4a6hiCC4X
d2dZTbv1RqlvmIWW4U6uyeVENXENp8ShtTeay9aSxY3Mqul21horGDr5XjrI0bHTiG6UrIYT82iz
A5LPgWZVfcFxNOtNH0sqoo2jU0lES4zIY+Mkau18VDi/ErIFXK20OJAGtpAOythVr/xkUsGUWrY/
oQUhx50p5Q0aJaM6jrJvDMBw7vNCZe/U88YRX9M1vaP1GAULn8oOOG1FWezhmsfyTgIP1Yxfyy65
KWj9Ua1f9QPWJ/K7qAsPbWPen6t2MhCrjcZdqkvamI19OxEtnS3SvRYmp2DowchnipqkusTO+sbQ
ZXuo86LbiG6P/PgUp+rii7XwkSRls4S21HEsZQgt9VRHtNRNXbGemRrBF98mJc5oUf1uIkqn8aLJ
k10b9o9kwit4iYuewOMS9BGmbOkX0NZzqNuK0fGOgxhMUlT3BY+Mi55vXNqg6dhKGqwt2ixmDsEY
/UpjPvOMf2CvMx+68EuyNSRYK0F/f3EWox9y8WyxUtTHtquWp6YZ+r2BgUJBQplGuxLvHHTlQrvJ
0xE2y0m6jTb0Fo2uvn2oa4uHETFOfGd1Q/F7Emb0HPXGes4w1HliTg7FrizWKFc2dCgK5x7FCpAN
Iet/s6IHTPYQd0AD0uuTtmldmNB/Mr/W5bQuIKMeHe303Vi+8If+yEb/+dcBXf/516cWSw+UYMkj
HdX7ZaawgF9DlOib2jszN+8LuPETngcVKPHHQ+HtoMd2kJR+vJqmJNaSkV7el/oBJzX9P+kCLtCh
beg6rC3Uji0Z3fTxz1vWbGopnZD7SSEcOYOKfIGA/vn7HcPF4cwEb7Nd7/NcmrTMSsONhHUPHoMz
WnARJf4dYPxE5nILH67wmWXF16fG7o8rsCMlHNQq+mGzyf3HixigkQyl8IRlWYbhfaLuEabYEqFk
d3a4B3vaTFB64isU86MChZdhsGgFb8SmdeJanwftzC0OX7qhmrNuqc1AvXjSIRGeSvrxf7+bP16K
4eoXnBmYlcGFpvPpA8lGlDgTPYZ7pnh5OvWl/6REutzIx7//+RPBeKiVGDTetyseVkcGKX9xA388
KWnqF1RWQsw6zMX5/FVUzYDLU5t9U/ry0tGtzMVbKZw99pRf3MrH1QWCTYfUtgzH5GHBfn+eH6Zr
l8lwMzhmy0B4RYt1O+RfELgfb+ZyCRaWcYGA8YMVhvwE/wKlR2IZJu9m9fz5vVvDqN/gb//3V/7V
RT596GtZ1GYkuYiJxWsb0suRaWB9hWJ/dZXL0/yH2oJ0AJlzqbwbpN+ruomMwICGGb+YY/hx+fLA
PBemGwifkIxPRv+8fKW5YtmTpN/qlHGk8azam2yZ4t1/e2KeKwzTdqRp6+zA3uc33+eib3S9Xe/o
OMSIRpd8l6ddtWU+HbiMUeRfrOnLmv1/iLQrQNgZ/MI2ycdnCtv+9OxShW9f6gzirmQgdbn1ljy+
cfWmum4MN34cHbt6nXL1gDfLl5z+J3XM/722Y7ocBJybF/fcj+8tqiHUTFuKu8rZ5xq9FZ1cUr1E
xV2x3pVJT4z/qKCr8M4k3aZQQwTWmQ9Znn7xLVwG3Xx8CJQtHMODFcd79I/jQiisC6kAluc6+S7k
YVXPXk9CfWf0zxGuiSU409/f8if0/nLrH674+figk54lyqjKs2d0UdCb2VXn2X67JO9YwNCVa0jH
6OUctbo/lc14/uLyl7X65w3Dxbvs+YbzeZD3ItOB3mBcnrO2O0Zz+zyuAC+UoKc0TRHIRrY/TkCc
S2MfEWw8aGRPX/yEf3vmxBbsc4QBHkKHjy8/zTspBjK1M3W5m1kbrqcio35qrL/den22G/pVXvKC
yet1PVuhhSrFtzWHSnH2kmn2vsPQ08WFbS7dQBjdiV75/8ei8ATRjyH56BH7fPyB4xSDS0PVnPHD
PNvrRSnqef5wsQeu4PlsnC87e3gDXfpio/nXxUEWKjj7DWFzJn+8ct/0IjezojznkIz9QvRbsUej
zSitx8Z6ltNPt7/S5i9mVYrL+fh5Ufzzspdt9h/b6EICk3QNiyIy56DS9u30OqufS3y2Eg+b0ueI
8eBFf0sVG/z6q3jqf6O6/3b1T49br9Ma2rMsz1pOsWDNljsLm4QgKYEK7fJ1smHVB0yMfZXAEVGC
e6N68auY7G9W4QQcdtsWCwNsjkjCrIOpUwWZRQM71L6ppNNgWvU7S1tgpMdq0yiu0a3lHRFDSRJK
qoa3KSGYu12m8XddwgxaVRxcIAt2vlBUUHLMEs7w1saHo7tJZnNjruszANjJzSnHu6qBZ+7Dsk62
TIMPpWTBxEkeKGPej1FD71IWj0UUP9iVfhflDQE8/xoMHqX9JRRNdXRbsans9ruwI4y+KZ7OlbtS
arVzSmTAJ+glMCLBRzDCNhyKDV+WGmc22/g1teYL2CPYtxo2XYlOfalPKS1barvwCHH80Kb9GGS9
8V308clxf+VUsQrTe7JNfEjFOO1wjyL9pSeJbZ+gFzFdLbX5MGvqqsraTU0nMpicYdP08f0XG8Hn
0/uyFXoeO6+wiXQIDj8uO/aBlZq7XZx1272jToIjlDc31Pi14xwbu2QBFyxh/ex1J7P1JOboMUlx
uKTu1kfGSzVqZ2ivr3bIPz8GusCGcO1LCkHV8tP2JGuqLqlZN+e8fbc4CXhPJtVZTTy22dajVqgt
L8P0IBkvsHS7Lx7Jn4cy1X30WBaxhn35fx8fCXYB2WTjHXHWJ606rTRKtlJjvFE6mCs93Fn/jfPi
/Lp6A1CU0zW3Q7G+Uj1MjqvAMUUrpH0clTfcdu0Cv5niPc1AEXOrq3x8//tvvexFHz9bS+geL9Dz
pDTNz1HR4qhRZNPQ09vgA2r6re5Um9L44rT484FYQghc2ziy0IuZn2KvxIOKusyhOTeYimAQ8eLA
R1vSPcsp32RDf0VHfvv3G/sc7hGPcEnXFgjHWASfRcna0jnFLLhkvirjAIalnfRWU9//fpX/TaT5
+Px41SYpsE3lwKTR9vFVu5Be9H6t+tx5h3R6T+vv7orkzMM22bvDTDnMxmschOmK+3V7Q1ry2uFa
Za3VVTffRgqiL5pC6b5UOc3D6vdMJabQMN0VKDAK1HwI0mJ5hV1mMOv5nZd9oRr98/WjsRMGXuY8
KjKJT0dVmsUNoqylOa/mcIqW/A5/tRTtk/bV8LN/ORSxhxGkLYJD2SK7//igVFqLzqAdea4K8I+c
ytU7Vf1iP2jO+1zN5W3qmfM1kr/lBOwCwJTOXw0X/nMV8hOQ9fJBOh4506efYDO0ROGm15zT9mlR
1n1VrlTpWx+AxSveTL34YtX/GSJxPcIPsgCLnPPzHHsNf2Ldynm4ceXZb6ZaC2rya7GJnSHZW/Vs
PJZ5hwXmLGCpMMYO/742//V2JfpMz9GFYVz0z/+MBzR9pLeI7w4fGRZJI0Zc+K1W9+mA9xw+pgcz
rsLRs7/Y/P787rjp/8k1L18EecHHq/Z6EkGOXB5yUmDfV4SaM//3AOvDNT6PiUqdqNHWaWjOprHz
KLcOixk01hOEBGwuHqHephL4YI/VF3vKv3wtpNySvM6UiK0/h92NFOg3IpcnKryHyRV0oqbHlQbd
31/cvyRWFtkjdVd04CiUPyeRbQq4YVROd+6FddtH1SMWoWAYxT5O+m8QhKHueA/DsBwGs9vWDCvp
saCfJay/Vzb3eBJ+sZIu59XHTe7j77mstH9EloVqyoVOeEdAy0QCdidWDiSHr/XdVuUPf7/7P+OJ
y8UczLA4uSFgPy3bmSrtmmIpdmY660GvIWfG4YB12H5A0PufL8Xhx659eZtUXz/VUNKF/W+h08Xh
l31jLod3zgUTwuLM+B1Hi/PFU/zzy+BE8sz/Q9qZLceppGv7ioggIYHklKJmTWV5kHRC2JLNPM9c
/X5Y8f97edVSWLG7z7qj26Igk+Sb3uc1SJoAVvwraTPdScMfjKuZVXEpBvlomtEHJ45Yj7CrlaL+
YJhMqpvUsK9TcgYuJBOSS3tR+a/GKDcieHWNX5MiA6wQFky+LC4Lw5SJG/0Hd/f7la/2iMkQW6jU
+olvq0MtVqsSLAo+WLB/v4DM47qQzjhQeZDXHxEMiZyaGQ7rwRmGGtmxad8i3MjPS5wtH3wZ/70N
Cdx0i7yRsMX+12ppycA0Fia1l95yFmIUhhciE63wPEalX9Xp8sFLf/WO0eWRLotGJK0bxr+3fRoK
W/T4Al4GoYqNVuTVful1Y5tmc7XFZqdHYdGa/6euBKUjOufUEF2L2qux0gr++WIHePMwDdg7FxW0
/S7AZGWDlVJ6HqwRD0Ge7ykdtfSjTXr1XVyvSqlGweRAEKub18eoWVM5ySZdu8DqHI96I9Jd1yGK
6kuByqMNxb3mxOM38knUwkTKJxW2ab5phjR9WpyUgWUjWuDN9WN2wTImPOdZazwsYcyXdiqjU6nE
B4tztRn4xYLd5hLnUWwlnryKHCo9M/qwKzXene/p7PdIc5qHdP7gu/bRVdac5rdjVtbWAjS00C6j
qx71qiof7Wi1WQwj7UbXS3P359Pv6jyibsjtMHrPNwbUiZRXpx9EeHMd0Kov/eylE5YOH7ysH/39
9X//7XZq7IlErbv1pX7pEAZE/+XPv/pOVNNSOrnGz5fz1smYrvngQBPr/f92lv7r+azL9dvvB4cH
D3UO6ou7PKivrriQVNMigqiL/GdggLtEOO/Jb4v26b9bmPWo+O3CuIZMZdXL+oIMR0x+1X9wZx8t
zNVRXVX5SC/SYmE42Jgo/Kg6+tHfvzpV5mVeNH1hZYrlTspP+kcOiR/8feuqrea4feeUzF1eCJOY
0r2rtA9e96vPzP9becfhS01ZQ13njm3YTcgntPqi1GNd7ie5F+3rn9f4X8f9Xy/f/17ir3TptzXW
02HInDJsLugyt8k6TtHj9Ke+aUbFUOxHrbsPbuivsOG3qymUTd288CpSJnYZ1G6PCO//fEMfXeLq
8GIE3TXn9W1HcV9gMCNu+uWDS7y/7n8/s6sDSyRNCIuCS6A0ZxjY1f6jA+vvv79e/7enFOCAVKQI
Cy9jemjybf/43z2hqwMLtHss8HNvLuSBce9jSTl2/+UdXB1ZIxxnO85UfWk+GxOn0wcLsP7zf52I
SiIgMQgwmfP/5wOqSDZBbLTNZcrbPZqXKMHFq3zCh+Xy50f17kr/dqGrE1C1IAOA6DYX17nXwLot
4QcxyLu7Ff4ENSlKN+5fZ/9vS82w0Zxg89Zc9BzTz4HeRH2fO7d/vouPLnK1nxh+mmzwH83FjsMd
CofHdHAQTBcfFP7fPUpcCcVcUGywravghKGoQc4MEV3UHhuB0d48mPMRTvGfb+bdtV8BLeQWTH9c
1zRhNmqqsNlaUpyS4Gz+WjrffvrzNd5bdoYZiH5d8Gx4KP5zf+VGjVeHOTQXzblFYYV24D94P36/
wNWXj8HuDh4bF3BbMBgvcf2Rl/p7T4kiqtSp+4AQuM6/cqsJeYJLdcm/t+O2nPaIvKvyg6j9vX0l
Ba0/g+keykpXjynIugDRMeUPu7/RsqepuevEB6Ho+iCu33RpAGCTTBLRw7o6q5QLhXnIqWAjeP5s
uPWNpqs7y1rRUuEpi6PFk2tJ/f++/L9f9Op4iap+qEONmr3lvHqG++PPf/3dpfntlq6e2hzm5pjD
VrrMyrfDI/gBBtm6/gPn8nevAuCbURNaj/Qg/rmFi1AlRKZhfZm3UXyvoldJzmJ88CV57z2hsU6Z
TWHRTSb1z4uQS3aIJwQbID1VO9P+YPHf3V+//Xnjn39+UXAEkKiy+GHP4OmFj1X/kQ37uxsMG5x1
F5PJX2eeS06nz5ATGRsQ7mlp9gqjFLg9mEbvjfRgmf/RI/vf613HjG3V2Nmccr2MsCRfHudabP68
v64r3H9FjeTwjkkivZ6RV++M06EL65jFvDTOAQU+2n7milrwDuhUUYr+EJ3/5yu+u06/XfDqfYmj
kiGvhgt2hjck97BI8vLw50u8u51dh/aJxfcFxuQ/t4JlNTTmCy6hobabDBSSb7XleM7xz5d5dzf8
dpmrHcdrb0EW5zJBgV1Uuw+bfW3s8RL34b1AmTc+OGne+2RS2tEBTLJODDH887bqHIMsTHqqS1s8
pMFbHmxT5waoSvbRmMR7b+pvF7quVDv2ABVecSH1C0KXKT8oUr23AyydsgT0U3BvfzXlfwtjdCvP
kQdzYipzp2zEyRh6fLAD3r+Dvy9x9aimJIZla+W8qIDF7Gg/fHSYvbfF/r4H+pv/XAsJkUANNm2K
EKWekaeejNFRSRDrufxg2d99XCCH+Qow/0n56Z+XokoeDXTpy0u5oFB6JffNAbH9eSu/ezt/X+N6
SnJoUxhNiAkuSPmk/AaQpZZb/Nc/uoz664i8/kYTvv7/u7luLzmYcc1BbpYXXeQlUgpX3WVJ3vtT
zVRui9TwOFJpu8MHJT4nAzPlgO1QfTkT/ce6SXz85BPmcfgXADPVsQGBApivXSf+My2LD9LsQk9W
UvPQsEuIXZiv/4ohHh/K0XkGAsNAYLX8TDXNuSRWaPvJXNeW30cOCEjMQDFUGAz3UORZ/zA2YbqN
kCQCuwRQRvl0FdxEgkNFOF5okQk1qEYRIn/Jmn4zA/L00eFXe4QIr6prsMeiJboJ6/ilRK81ohnC
KK7ugLa1kO9apH7xMto/XSfnPg28HycUePscxw6IUMD+zTaJLss0n4olJ//t9I2CWaIhLQInAgkB
x4swlPBsMIHYZLh72QcQJRhca41kan2eQLPEEjsBAyqQkdqu54q68B0LUgvFahcqFLCq1JiCg43H
xINRZq8YUsgt+h7n2UGnvjchze2LOurvQ+wpDnTP6o0McBQedGx7W5UbWxsA0ynHuA3bMTvZanZn
fWrNoT3rFbruoqdTDjCrOqYFkkIjruVBiKB8drqw3VtjX28dg6TPLdHFqMh0TgWyUX/JMm3boE/3
mRR3/KAZXloZ2pvC6sUvK4vmTdRTzp71UcJ1tA0G+eapB6UXYvQnG/oGy6ocaaoAsZwy0y3+GbG/
1KHwJjmPtddrE2qrGsiZiyXYl7IDTZ/mRYAJBaS+m2yMjBsjzH/VglIQ0yLqOPQDLnkz6MlmScCn
FnAukKYZXjNzCIyxml7iwQUjBiRhq6vA3s5FbOL2glAYeUlzG6dKnVavlIPlzqg8Ij1jQW0BOa/+
we7A58WYzedwsVG6GdDOhn71OdSRc4bdnG2TZn4zxvMYhN5QzJ9rB6Z+EzE1VEURHlZBFeytJEg2
yl2sw9TPbwhFNNT1ikVRRe3bMFwyP8pALFYG5qaOEMlWtUV3bO2u2o5VcC/imyE9xVijDhUyMSxH
PJTyxh6tRHgo2lEeGKCE7QftBh1NZqKzHGW6MdP+VzNqL/Vs0bTFQGQfOA3GhTJn7KmtIo7H2XkC
LDXbHhVWmAE411C/bZZ9mzWOp5utQFMfgmyJI+2hGEt1Nqqy22EGOWFFh0qp7+PpPEK72tm4EYEY
q8Pb1pE/NVdH1KI6C/tZdJgDOHMcmZyXSSQM6TEYsiEBHHeZFuhYr4npKPDWpGFgxrdNGg3HNhDB
pyDED76tSow9gKLeuzMye3eBioumGRBrkcffNQP0hpTgmPD8wAo1iwXae1PdxR3Q/hjdHIms9WpD
zEWGi8IvrdUPmKn2rkYiuFGpgUotD+gQllVzBkVB2V8Pb0fwN8ciUAycIRNniCF6UPow+VGpiq9h
bjueyX/dmbK3/Ali5W5IFgeBaLkwn4W1XJtgWRJro7GryhXfVBWVX/d65sUuuIbYWLXMEwJAwJ1A
LHMmc1Ixh9iyixjeA3Yv+FOX22hpqtdQQ6YPBBCsqnQ0xgv6et50lvMzoiCAIWLX7lFnR9DVw2xj
dqrwugTLySXDk5kxZpwrh7D0o063Udd1K5AHX+vYWgZ/DOv+MWRCaNetsvy+WspTpIifhwIkjF0u
uK7UC6ONaR14/D+CB7GsFvRR9Zz0sbnBLA64TBtLDGlwqtRMwHpwbDqAkrjKRVGEmN8Ngm1T1u4W
rpfpL9AGd7mGaSuTd/JHHkz6BpeybhPXDvZ1iKllnL6NRfuzQsLHcGXyNljaN7Pq4a5O5msR5MGu
dXgAsq5QOav6FZPS2nOMAN/iv+yvzSTxl57J1ZwB/Uf6winKbnBTmE5/xpGSn1nb2SYRkcDKTF+8
NAbjF6IKR/nVINVWhbm3Icx4Y038MOCszNApALRimAF2gjhpv/B/5E3MYkCWMm5KECx69iV2WhSC
Vp19Hdr6VZsXiEHBd8Yli0ccaPLzmOr1aV7K8BzSHcLwWsCb62PefGdlsSA+1V5liFdtXiBZRlo8
gscLzdOIc8/OoHHvA2y2T0Xo/JSYJHGPaXnTOi40wrHVPNqBOsOA7QSHgrmocHX7ie0q2RujlNsh
oUKo877soKnYn5JejHsyzvYWIGJ3V1UyOTU5Z/Da2ruhZ4gZ3xShlimtXxxGlT/YocOxp+X8JwyT
UCQku2pw5z34p2kXURtji489YyBoQpGIIt+W5iq1SZaTMfSjv7St8RinmnixzSBsNogek32soQkd
dTf5KoOWT7xBIP2KY3scebD/BgKGhmeqj+ElmVYqtzEgy3UZ9nVL9d1Nis6rKwEmyF3kHfJZzLAQ
XdmegWIaMrBMb+hXPTmt9Wz1/dcZMYqHFWb8Cb5tCvOKiNAaiB9se3Y9MFzNOeu18MGKwZK4SPk3
XWsyxjalCN3wxso8qm85usNYSPMQZAlrMIdWcyoqyQyqskANWJjQGSwaM5dutHPSYqK3F1q7LkNn
WKyAryLjDKDhHHgZ07Ubx+mBJEVF5mVdsZwmR047ozGTY4sI925IJSPXoQRIHcifec3Ub4v6+KR3
XbcdRaaeMKDOQG6SqmFFVm2cHEoNVtQoOm3beGrhK6LwQ2GAvm6xPi+zgo3QywStXCiGT5gZ52x9
vbgVErgatua/KjipXpTQmmpxtgO3rMX3SwmaJ7eG9MCE6HJflT0vS2u24Y3EgmqTlBiFzev8E3y6
0OfDFzy2XSb3odXKfafn0zYDYoH0sK++FjjRHvq8Vht+qthpyB/2XYFUGkOdroHNPrj38CrYxnPt
virc7rAv0YQPu9F9AKOttlIf0RZOHS9tRiAFsz1Czl59NXDu/G4jM0aImc45GNYlpxqgL5z5RtpD
OZGjfhF1HXwO+hAcUV9P+7QQgY+d9ry1Q4aL3WLhcA7wLO8tLV+dx+bwsw7q6JOM+BLOHcFUqqYB
y5whwPRLrz7LVYadIqbadhpnENg2BqMnM9nZyaD2sdITP6kHBP0uM2pJrx7togVIFxBLRqs3s+cs
9U8T9v5+BktwYWezF4T9U5dMAdcFoW3bMOis8xUOvWxIyx9Amq0dw7w6nlaB3MXJkvvVvDT3On6G
kCRc7tWLsjI/J7HoPmOH/d1u9ZYgqH+DDRjezpPZ3A6NofupLt4ma120iRkZuzKQyY7Y/XUAcMD9
zNFhmqjMMZMrCOOTFmV30d1FzKR6WsGZqrp42VWNxZQfWvgdPpDTYzDN1UbDgIzfkH0Za5H6TKb9
UkZCL4fB9RMyvHvIFL6BnCnfvVZ69BltMxL6iVkFhxBsP9atvRlB1nj6NPb7LHRjLEfnlIlWW+D3
F05baS6Y6sVBtnUk+9Ru8SHGfTvqz7MlyCWSrDvFcVZ/suo8OWhFlfuaWSx4J7Tddx78vDeGFAnr
OM/0LZ2/pgbqlkcwZefVAhqkQRp8BiiBKzqy5H1B8Qy6qoJRTSQi6NpGDaycQnwZcpCjCGZS360K
das1KtxZeMgTotvdAyw9EgO9HsOXNiEJ2aXNPF4qODcNMetQPztZczNN1guyuwptuoqK2T51FVj3
G8iFunZr6U35gqB+3Y40+rwcB1RgFtawxfQPl8uotfi612Ujzm2eKPu+hZ12i/6QvrItHS+H43G0
OjTiBtSjDSAkgpDFhkJQSHvrqqo8pEtse5bQnrMWI9EMq7Ojqhg+T2tBQqPyiLnRHn6FSscSmkZE
lB1kKsYiuDPTI1MT83bIk+hBVEPCnHzQOI/YjUL3buTjMKqO2XdmWDns1YMdOysYn+JC3dR5i2Fz
7XTPwjKYG2BqUZ0qIsCjOWjxrgY/c0wy9AcaobVv9YCaGTom6p90azNH7eK5WFZ5oYRIzMRFDu+d
4Ee3UxdBe2Uek8r55toOL4tqQtCKDXJ6zjOviILnLMDJS6bSgCCNR146rich8nGvspOI/IlCIgle
dFu3M38Yal/xOQdkl/guSErCe6XxU0VGMAPWiAPTSuZbOFEW/JbEWm6VqB7SOnvugYYfRhvptdeb
iKq1zG32I/Oqj86kN34EeGQrTJnvcHLh4wB+G/kzGxPVfPSVOIAZGmjFb3YUTq+OHgx4vyTW3hJl
AVKri+4gtqIGDRdLYEruDAHngiifuhxhulEoEyja5ByMJTI9LQAJSMwxHI24d+7ToOFdL1YM62A3
nJBEO37TzlC6cL+7Z4QHwKLVPoeO81PLmL0ySEVO01ho31xDaftm1srv7ozXb8xAKutiVvjKgrrR
8qjDPwRH7Xgw0YlzLmwsrdYOwDEYA2Ju19Nxo/BrooAbe4RFopvKXB1ZTa8ixzc8vJyRJ1Qz5hTj
qGEFAPfxQW8n5dH2MrZ4AeobK0wWL09hoqrWYeLHdJYNJR7DT3TzpxuCG6pKvANEEeLdRgjnw558
myZgU2BgoEy7i+nrs4RbqpvTLifBgMg9DCHmqexJu/K1JZ8eO4PyRh13w6GxGIoE+hreNK0FbCO3
FJzQuL9Pc6vfo0btX7BNUGd7SrQ7yJKQnEer3eWYfjxFHDdnkCSpn0wpGGn2lvFAqAvsBCdUKgNl
/2g0489hxBsk6gYs6rExvzGiR3x2AwW1hoSIdTFS8UxIO3DOEAItywK/0TT7u6arnG2EGNE3QgPT
Q8x7vbER6MDjKEq5TeU+ydIGS9HMS/HDWsLXOTbGL6FRlEfczbEG0fO5jI+MKmbVnVWLCjxl1Nm/
otTCrreZTD+YkmyLAWuMaWSAjETgFbPN57a8azvjrRGx/tltyPWI8kjLIoBzaTBwACwVEJ10sl8K
2+kOq/XrBW9xQYW5gStRmgwNFxj/VgAJvrr6/M2JlzXXnCGDthVxnpZpe6eXwSbNqduOBWEryjT4
aWmJJz2WJTubzqjnNF0LFWW5UNAYznqIeCZQ4XQPA7iFjYhvSJzr0SGWQXhQddF8igzlPHIrpmc7
7MxYIaFqcb+GnuVPEjCDThTlMdEGHKgb+i3NcPmtx7ZuO3eZ+ZKIvrsxV8iUV+PDRPsya/2OY/Q8
SARIWdfCGNODbwY4VU5orYCXCKqqg2zqF1ljHFqXvQZx5MfSpMMWRhb8BmVydi7uuEtcJ9iOTfVj
GprmC8UmmFfhHO4YV4TqKFnYeZ7lp8KJvizJOPlUgIC5maqEQ4GcmjKk6Um7/zkazmqynlaHqG8k
Zw9rpkOdPZaz1X6yhkI7gx9yzvDVoztHZssuT/GEX6CiU8KtuA2xZv/aMzjm8j51JkLVDrdP8mZK
GGHAm2m98mH56eI2vekZD9vQO6ZkBqrpENpGsLVX3VQYxw6fztVewlb9fVxABnQKvnUFqCB+nx3h
oWPU21B3vzMGXu+0vuCd1Kz2ezXWn5lGjwi62nFnyDK/Iywcvk0FhD2zCSKP5BH2IFtqh3ELfi+p
TVawVHb6jHN1uCuKgUBjtvIt6QzGJfoMxKLqsuTQlaV7Ch3jV13NSA2rZdlUtQXwUqpfVaXX8Niz
9DRrs3WLkKrwZTeiDgtDs/lU5/1EHp91IFYbCQwbzfFODWGPKVfQ7qq8DTwzyX8wEhTxsjZv0QRh
CqiJME92wcbvF/G6gjw81DzlTgWBnXotHjA/08AqN2VrifucHvwWtD6VOTmYft+5jykcyBtngRZO
9aA5Gf00gv9V/YOTpTg026BsmGUfPFOLtK8Zfg+XwRTRpcES+NZNlfOE0wFVKoeJfR5udR8y87aD
DmUdpNPOPphucwvw39zahkbWZSSdr4W9AUCvbPPnrrODM9TS5hBFoj4Eoo0egLq2fiEWOLosy6ZP
RuNsDixNaIec43ptbcsRAl8eJMu+TFzjbAA8gfcpKs80sYZwXVHu//ITasJ2txTLdy3qHUqw1WQf
u5ExP4S4DJURr+1EC5OlrbTxwEgyAD4VsRzZyOBALO3jOMmDquLPtQ2eJSrbfpvJjoxMj5IjQ+71
nYtNwsmgWHteACTzVWmE/MXYVPVsq+4pqLLoLMAGYssMAW2Kk7ewnWi6j5SA5VKbBUWq3tpNcRtA
i7InHwkM5aqahEA6qX6PIQXvtwXfZA5dfZuXZnfg5TR3GB7JrVYY1UlrpuLRCBLnaVrUD6eY2C86
5w2gz25XYnruTVqhjtKqS86SuvjMkAT+7LDvydzdbiNSLX4eDKe7iROswa1Yg57eT/VGW5bJT6rM
BfqvVV+WuMN7heoEphJ2FwSPLIYg7csqd1O08FgckPHbxkYHKVrbesaGejgxn9PDNp2MdRpVH7/w
gZNridc4Is/Q76OKwoThBMNhHpwV95qCj8rxhE/wT/bzigzAovr+hiY9coEj1vlrFMJbwio+/0X1
FXGcaqTrzf1k35ptNeyKXMZ+WZu4M0P8Z3RGwleVFl68EIx8fQiwLHJTZwf9AOSLZIvfg2OOTswg
YzsQds1GBfOEf083WLe9TWluMWCglq14Spp12H+qfxp1Oh4w/QKwZDGjeDTSIme+E9jIVh+rYmcK
M7o1mnIE7+vAUXfxYmhqQ37DKPeJmWKdoK16sdKoxZqspgIAuqo7yhr5qzZOWyMI+jczd0VIaXcm
FUm6qjspFypdsRJgO71rngwGUfyhycmdMMU1iqeVATq2j0Yp+UZ0hfVLcfrf4NX9jI61OmHshU8H
hSfqmc9xzozdFOL1RQGh20wNw0VZrQGx1QQHMTHwc+KAyTNyOHwMMiaPgygbmgZg7kHAOrsgKaLD
WAljUzK0d8StKT+1NnPnvHtWhCS0t0tgi717rnA7fraWqgmwZsCUe5bxl96NyFLM8TmqVp8AOenm
hk+BfFTUDCCu91ns41i0wMfPcwksPjcDT0+CTxNpxZ2lFhBvFKfr9kuMvrzfJV3TfWESAZvZNnYB
qbXYo9SRqZ+AHqvjBDv6W9Dorc/7y2C23QbHcCaqMNzoa0Djf1OoEGckYal9YGjagSQnOMIuF76V
hOMXVWIVtjBbvdHCNtsn/Ug5zx3KlZNt+bWqfuR68SMtc7ExUVQX28lptPo8kE822yzoHzIFvrZX
UPIxdUrInCJjW0N7o9ab/ugF5+NQ5Rk1B0l7RRtq8wfE7vwX51S/rP43Wzd5oYhWBjdF0cNrh3g/
oqgdujjeN0zG3y2aPaNjkvEepVy8URC3vCJtKHflAn8QW7PflhRqeAFz56TJ8jXIwrVE+bX5lidn
u96Jx/UG0IH7fDhs+yxhJ2IOAl5PTvlx0cHNJsyG1bXkBwVz5guzFntbANPuaC9BngPxH9qC+GIq
oMoaibt3EPgv4aB5c5J+EYLmnGwasUsyZX3Cw+7HbKydEIhjpUQRjU8RJkgU6DMMKEo3v5XjLA4L
1jKbVo9/QnYvNrlzdoaHnIkrCyIuFU8jtwnf8yx4YrzMvTVymj4bZ9aiX5Uc+8+JrdoXAYnSd+fO
FJ4rF3GXJo1rbjFQL++JlvobZcQvymy/hpWOk0QGHbgTA7UwrFvP0VQ2LHARb1xZcdaULuotCajy
vq/08SxLkI3UiUevjDX45xrV6SKmQtEXZUgpuGt2yZqhQmGjZ2IC/zUHHDPCyBjx18JcLBOU+aka
ZXurlE+kZUgHonoTLAvhRGxrJLjwWvUR/pwcodwOlTFgp9LHO3B9CLrbHDOnmXGE3KSWg2MRXz0J
MLed6LnUceSc8YZ55rw39g5tkY2Jcck93g6JH6A63WClB3e4zRgE0dGqrAmwBLJl8pZrjbFWiPg2
eVk+tD9zhzzKTFW5LVtiuUDY+NWN4c/JmaItrn1LsaUV8lRzLG1owlj8SgMsptKJVODK7wxNkizG
1aS/Ca1tz1Wnw4XEocvLcxQz61eHfRubb1Iuiq6HLsxP4LwL4uSlqjdzMb6YHFV+hk3BBjTad6Vh
n9AYdj1v5ZxROAyXIL83QiVu6eSUtxbnCX0i60dJbnxOQnuGT21Bmrdc1OqtiDDLEXRs8yAlVc+e
9TCsD5CD3BNF6B9d1I9Ug/H2VElRB6wl86N+1g3dY+3qVG6DtIFxCAQ3zgAIWE4YYY8V9vdF3nzH
O8PYytpFVpjw4Saqy7wUFvYA7dtpZtoy/TeZQw4alZPfan2TV+fcSPNbnd6Sg+i+m4CDDwmOWSyH
liz4uoV6fmdiWn5fUdXf8JIROep992UULTF6ok3b2MXC14yNr7xO9K2Ncdj2lpWcFsdNT7a+Bt8N
S0CflWTaCOtdHaaR37hdt2sGpznQwsFfry4ihjSm7KiVrsHxV+ieS6HdDxLrSRTZV1TS6uQEbbRd
4sA44PtnHdzJIJoLukntaF7OnwYToXTnjObRXhHnY9vmN+XUQA1u1eIjMJqBG0NynKTUtgta3G3b
DjbIA1ednZB/gV3pS9muzhipoDOgG+GWgV5MpDSH5n8DL9qk3HSJRBM1vh7YDdhhPQ1vG4wZ6NY4
hkebHZJ/Gzxwokh88wJxskWWHoZOxoeVHE6qs9DYT1zSBfyKtukE9x5MQLUZZ0paEqMYPqwMIAAx
aOhIOvlhsLBPim0QBhNF3V0XUiIfEtwlgNqQeaZVTgDdTfQ6wnSDbWt7npjDOutWbHwfc8yVsMsW
+7GBaAjLuTwoOWQXQaS2D5P+kmKLu0/sGoMcmYnbLlnF2NIcfNDMyxlZtDzZtlUdpQYAolQB9oZN
3LxEcVxtQ4y9NpKYdLO4ucH3hQ8Bbjkp9ln68GgOtGecEcsMTFGYYQu6dmsVyzrEJJBrC6ukP7x0
DSxjvOXcdFkOrhva22GQ0X7MRhrPy7elHpoDVkbl1hlk/wlF+UzzCE5YUvfZwQTkfVMZTXWeRQVE
1hzqS2UlYInruSfcW+jR1mFy3zbjoyQEPWiTSYWs0yRmo2vPWurfLbdpb2cJcaJwOvvYzsb8WA09
pScijI1DVFNARIS9ld83ka22mju+xak9PoVjYUfebM8cQSmHQjWGb/kw27tUxQF59JjS6tb5B8MK
QS1GeSG1CL93llnssbvEl61LafWGdbJJE2e4KwxcKSJjwQKtCGq0baF7wvnOPekznkxhmlToePPH
ua9S7FP4Li9tOu8pszY+0X790KTVeFuIPD04SvVrnKihBKBxaLT0ppw5zdYeKpHyXMLgH+fIsxPr
S1b17p6OT3Oq7Hb1max18uABNoXdQQ0O3GPrlMFGi8fprprCEquA1avAdEvMzNxfWiZeG7ITutav
FsMYR1tp2bfRlOllmGeczpuw35p8he8LysXbdKDha1hhcUrc1DoBm4z3SZ5+SaSTkZIK/dxaxsQD
6HByK1LpOTRw6D6h9bNHpIY0s+ajYQXhtzSc34qufoY0Em0EZznzfS3ls6EiFpCSJFDD12k1OWHa
xdHvwwApsuuk7a60FsPDMcvwY06h2yJrgZ3NM21ze/oCIpvpfTfKQMNH4m60gxx+v9C+4nZ3RKB6
N5ci3tEduMNrV+2WwXoZjC7yrZlPrRJscXCX0Y3Lqu7J2MSdC8X0Av4h3ciJIh36HHcX9Jl6o54j
gBk7Je2j1GVORDXHucVMzZytl4bo7gCigSETN4BL30+mV2CLuItcS/AqmC8qod9XWU0NxHrN0mr9
aZFjfOMWQX8ivYFUQIs89qBsjIynUSeI0dJvhCzYLlViXnCQTG9FBTx4ieCmLFFUb0Vc4SBL6f0e
YVy6cwvyRPRWkWfZ+K5mg8yRl9gKYNf4baRuumOTRT7FL+zaRGsdlsClKW9r8legO3+9CPx7co5N
4CZwbxztjbzFoetSPbtTD+5j7PvblGP7kGjcTmhSC6pa+ZXxgmhltSyHBWj5xl7yixqX7pvNT/Pd
hA6Z0I3grOEJ66dd9Mx0DwB5yTT2EDu+CKPxc1A6zn0d8YZaKWWmBOXvscJpftfaC0NTw9cyoLeY
jDjIiaaPvQH1qU8dLNioZsi3biS6o4Hh+0OvB92+TePisztEpo8Dl7FBDIMJK8zQYhPUo/1iGXp7
GNRsPoVw575olQo3HLU4rNI+UWByMgp7DA9tWpKrrYqoGM51X3uJPajVXi391NDM+TQMA9wVylJ4
tawsbZHemnbdfq8Lq7ihQiXp/DvB55lKmWfXI8zcsKAwGwf0OmmN3eJBp7+mrSLngSjzY+mC+ikT
ajlMUeLszIjktKETWWpyUwIpNADwEbH/7MrxW6SF/0PSeS05imxr+ImISFwCt0LIq7ydG6K6DN4l
JO7pz6d9bic6etQSZK712xdaCqn1ucl25hJkUPmxj0BNTm8KbwVktlfvuh5CkQUJ5oKk0Hs3n9Q/
MXTjmynYfXL2XfoEFh2xqqAtmKEJil5m96yLCc0i2gt1MSWHlEC7beBpM0oCNAmV7/8EU9O/mNr+
xfmQY9sfvP1s2Xloml2Mx5DrElrIfMyZzDaDhM2geYbeL4uJB08uwe5wFwfTbqH2DeS+djyNIQWl
JEpXKtebkZKID8RR1i4bvVe/l9aT7bTWgdULzY4sOg74lpvFd+NLnHcre0GV0zIVP2ckFp+hD6vX
wUVsUS9+eTHlCa2USlhp83cahbyw5ctBWsb64/jozGArxJNd/IeDGGDnMR7uGQVCxcsqAJ+zwroW
aACmt7zamYiM4BSvXf09mvldvC4koD9k5YVkTGGdAWw2DYBBkfzQX8FVSaZoSR7/jeL3KZR9ReW4
c6U6OPKFTiz6DM1t4T635tl1QSXvk/TkZwci5DNoH0G4duAf3I4J70LpDr1RTMk1+4+zqbIPh644
2+DrPazlQVY/gffI3rXJBKtDf3HV3lzZhcR5AAStdZSpg2lcDTAt6sW8x0a82sXLWt+n2b73wPnc
49L0EGu/1XQogaN6I7RQfNfNZQFfynBvPtz4Zw3TWI4DDAnIHFebGv40/Sup+dsbW8oClL7M1Y8m
GsqK78D6zUrRnEcFV4CGJVW7pHlJnA+ju5htfnQhr6Xz6HXBTmrj0sQ3zU0TtXzzxMJvqSg+C72b
+58FAMMtkDiyWInpbQGj6pNoGlEbsBnZjF5g3OV0MPOTs5z9ND90Trl1nYMoH+v2pebNUWzaV38A
7ScceBzKbWtfYPxCf/C3zfhz+9Vk+rdia6pzAt9WOnsi179v1LvgvEza4lRY+8k80yN2rEpiktmi
ORi0+M5T2mhRqJo9S2UQjtNznBBJogFY5x8OoE1lnjwNKue0JzVx79DYUZAHL+q3Rh4lUAQFu5ss
niiZOKXoj3hiuEe2fOoi3XXmg0G7tvOZNA+leRzSn1sdBaEh4eTyBV4Nix66a1DdqLBPQJbJewwo
U+wRX3rfjvmyzG9Em2zgOnrnGvv7Fk4L27+BNGfY56hpKjcazJ8SVrXiVqXmIFsNyg+vTXyXOVTu
oeAqrj73uKTyzulFt2vYd6nsQBFWNYaCxB2d15RumiM475dVWMWd7/NerWxWxXWiPd6nvpOjfVBz
iOznwXeNsLLpci8p9EbkRZeCvMRWd05HSm/LQ+nVm4nuxrTNDqNJExiJkwh3IZduDrf5alNQ53Di
Ba9jx8EbQLKVQKrxxhlfqSfYElsZdkyD9J9nUMsTaTEIXA9LkhFP9DxDu1VXSRnXnDuR23/kxjtO
ewXb69vXghjNoFjCfrh351cRPHXxPkeWubZ/IJV7Q72J9ckKXpH1r+XfRGkNBFZDHw5pfAcx5mjU
9rc2JMulr2L5zLrXjB7YURziZD7KSYQFyaBdQ5BYQDsH8D3DAlzCcUGE44iRvnH0PvVzb7719rYR
xoHZ9thYtwoe6oayX4fylBKapeEzATRs2rHeVPLfLPn58svKr6WzY5uA6SxxiDGA5dp4QGO0taa3
GdNTEPzQ58nt++DJHySBYYJo9pZQZ1Jmu1p7TTxqznG7QMsfb9pIh97M9BosJhMJByLPAAvT1ijr
KOuNtxFRGu2kGz9+LNyHOS0Ohf2fheJ9qYkgR+GQtP81I5bB8WVS97ebcAZERJ21LQ1kAe0mwHqe
l0yklYlc5YXuasGWSPFNvVwdmmdtIiPm+N2l+CdP41NMsLoXb4bsh2jrZLAjIz93FA76LtE544NJ
UfOooMWhjhhZOfe77dSsZ0X33kJ7aupuE/utbj6F4BuZWXiQBzSSvokdpCc/2ItMegCOOwLKHRLN
Ev+/wbqJU+e7Yhm2lRH/68d2C8pMtd1VLkejetfTtysOS7U3GZqK4FQHX437QD5amBEnXtgNR/RJ
sSPW7r6mW26i368wCUV75FrNij0IYzkZ4ex9r5y5U/etihfPvaSIXtz2M9GfKMsizHgMPrBo5t2a
o28/TMbVnw8E7g0+78ODps2v+jCazw7UpnXYb70vo39OeFOGbFdVeyt/68dvr273C8JblAdMCM8O
adcdqsPa0NSg5xzZ9UZVX07y4PVtCD8LU0PI4XPfvlMSVNEAC+BAijz6vJW2EhoZ4/Ff6z7cilYD
4+DKp3L+gwZp+h9Utwf6Ctidq42wfqqFVtlgv3SXvOPy5BQfiMP3EC/a+X6tXrSPWna9l+4Dt9uO
eTok8jH+64BL/hzE2xJsz9jXyVs+Porlo0IoYg5ngxkr8YKBOkCnQKyRcSJJQthzxEwRHXnDqaTr
bc+vP4T0njVRbcv03Nnlw0RqDD98umN+CeX0OE7oCDUgYXVnBkCQOUlTb9lEZbD77c2/PRqUnPZ2
dyYFfk1uLXMRD0O45L8GDIRPFdyA4npKnS260sU19qCLVBu9ozCLZLze0Va2rwRrFXWV8NqRWRDd
h/KplPpzMe1dnxwr/wPCgFW63FXuexr/yrshoKi9OvRf/rEb7mXLfzizK2/Gaj/AzeGcPE7pUdKd
0jZik66Xm65nXF5tTtWi4sy4HRDOT8U9FVMeGqcPXkXuBwWVzZNPaU9b8CN/cogFFJSSiFwX5VbS
8s7ZQsddGKyfifvc60se/NKtUo6nZL7QdLqRw/X2psFN8xIdaTDqrbusfYotCHnXiyht5G/7bcpo
YcoDJ5n6fwFoGCwKV48KVUIIfvaVF9cW7QFpkKuMNHkB7p1l3S/mUfWssuLgzN5u5Nqw/ZNpQEj0
Oye/k5Ak0/qIVBW1+t2inpbpyzN5Yj7L7D8jdRHDIbOnY6w1rrrbIgGIFKogMX5O3nltHqTx00AR
tin5F3TzfoH7GPV8aMpj1b0IGxHml/DO0nmKp1dKz5rkuLo7lZ4rAujXfeBDMld3AchsM92X+YOD
/jYb/iuzgYfg7PqvlLXM3GJZgovl1bVekvxBjxeRnJabZGr4yOWJpEy9+swrUUbwFE/oppBPgXU3
W48tsPro8j5+rOZ9oCMWObQj39xHsN4EVlM0Gf/Okkqu+uLToe6WFKyIkqDNfcCe7wyPaWFGmUUP
Wu4gk9jJDv8MKqmYy1ncKgyvFfV9SXPU3lMupsto/ZfoeF9aAVg1PYfqjoUmlJ5i7ak3IxTGLPaE
LdHt2kaM6QzMgNc1M4EUtLWzlaR3NBttPC5gv34iyQwt6qu93E67/DRTlFH23xla6qqmxKE+VuZv
OnqbznrPOQAskROhmIegzxUD/AyvmEy/ekm3RrYQzbXc531FOCoQrsk1xz8f9KxoTmXyATO618ED
TgumgmS33ro0GTpmL/JatNTy2ZLlLpv6J53QGbI6HDTJVsWfs4uaf3qN22sZu6HRQd+DVq3u39hX
2zV9ntqvOCW7FZFnzpHQgGAqY5sJWAD3gdXvMrT0JztcWkm1iQ2U03zvE23lgYVcUXLoaeu1K3mg
m5I6i+TbsWGt8t9urOEj0PKjqOFSVFtPn0byfuC5OXZp+gBvrvkra+QtMW3hHvhRrp7H8cNp93K4
pxcDJQaHdrxT9Y8N266CDP7zr/EjqUn1iONXZDLs4t0x9fRuNH86LOFxQKXpLcFYV+rYgoAKXDsb
66bwNT6MfD42tB2hO7mh+smfium4P5jI3Qxa0JaZuyx9WayVwkAVgf1d+qHLo5kTfIq3g7TfrKL7
WoXclKIPHfunq/5S1zu7tOMkpJFW5cekMpZzhG9QgDDO60jh6ENrcOmmb1nwmlpmpOlHq9Z/M+qQ
+KVe/oKO0kL8N+anpjVa81HTg7Mea5wvCxtiKf9L6H9W23wVh9EbL1q+TN1OQucyA1MKvjEhhtl2
hPqh/FZ3X6792DUMaTZEzblrdqV5r739KI+uh/+fghzXj9BQhAPzoayzvabBd0LeZ4nHQZ21c1aQ
4zL9qWw3nIGOB+NoQZO2gLi5+erh7zfMPeLPjWCPIjUyzBE/smbe9AFhdtvGAG3022xTlqOHjV0+
zv4PDYX/Vnp1nMoJK+eusV8Qrm6yZgbz+eV8d+I7ZZxN71jle13QMMxngzx316fA/dN0woP+l2pX
pe+TFxM1z0mEMelk8PjAFFB1dIF8tt3fOmlRi77Ak2QI3lCakV2bl39ivoruxUWvWl8II4G/4EkW
d7JF8nVQt8Ik/9z27D3uZaz+bCm3CcVGCqwqe5EaTolembZ7iOVrMbnhuNwNXQzpz0j2bqL6Wsj6
9ADYWfh4APr46mW8dvVzNb4Z3bOvnqZlPxIYU/tI8QlzUye35A+0D6r/tNhenODcZ+LYAJUUC9MP
BsSqfKPL+37OyMg5YxXc9OtT6Z0r+ZHTD7MuQ+hJyqJp/kunk6DybCVvaMWWZwOsVqzTKTOdyP9G
VKitPiTUm1OzmzWsuNzcdf0TUK9TQoFl5p4SVhvZT5ffoXzadjlVsEl70Nnb2CwYHBTM9Xc2fQWY
lVO0B4b9UVv/OjXuU3vZ2uJIUQzKLp7j1deP2qCknJh+2SDbKNNoUKSNGONupTpMdjgxHCqLi+mf
g6hvEQWh0/qCz+sE1BBvsPi9UTUUrpzSaKuLUxyA6xv+HUbCcC3qS9kskOW4H4F6KIHKlsga+1NP
mjnfh6dYeAosVY56sAlw1abxFztdVMUE43ZOWCTiz1cIk6w5MhzxGSTYicBh60CHIwcs8oqTNyyH
gVwlcetZo1UQmfzQ9/vCEgil128ztu5hLMIaKawzBnu7H6LMvDUIjduudg7dwsvuLdPRb5IPPTcf
sDmHYB0jX4pL09Da3K4hSNhGLuUDWGZkj/MJfP/TZTiUwXiiJOeRvtXtNC27rE27jeU1ZF3LyI/F
cfCNS1Uk59Q2djXU/wYm41cZcqer+SlZBCw+RNVkhavbH3vemiwgmqiyP9G/MEfQcMVNrDY4Q0IC
jJ9T296aSlxru/tvLnwZWQ2Bu0EZnEwuWzTfodD2pjPsaA2MIHSnAsPf31I9Dv2zdEbG47XeWMFt
kys/oIUepqzYmTOuAW85rSS/oIl7KAP4ITvY18qEoqQyy+yvdQWtV8PQa3WY4/jBykZyVAmh12t/
pymGrI1xW8DmxYL+NYBlStbPPifzjc98QFd4nQnnrRP33WqHzciFORQW3j/UOVZytpOSdqT81SQp
fLbW137to4A/I5BH6iUJgzmPHA6OjvbXdVmR6dDPlQSIK9a94ZqXvqkOds97iqaSuK1Q+R5SreKz
M/xD0UxXZc5h406vPXWasJkUvi/B9Ia6/yDV/ERP1Ps06pNTxFt7pb/ApFaczFNWnttOC5K4I9MJ
gTUs6tKg5XXuhf7RsbsPLINCE++cCjdyIZYrdkVJfAOqdvLEuHslby9hUOe0ZHIvcMUN0nywxRjJ
/3W30WLg9Fs0ZmGaqkPXD3TVDXstZvrKqLGE2aMR++hZzVZiCLSL2/vDZ+dGRtj8G1B/OZneqTfX
LeHVd7JhWhut6XkEQBq8dpcY4HEC1Gd2520JAA8s9SuW4CkjhTh0x5R/lCx/VcPv7VdR63JFIa/t
LKRnNuMjve8usEG8RJQQoaxB+DEN+bGYym2gyqMQNX7PfN/N9SdscrmN1xSFcGvslIKGuSkPrXq5
wEsAikwz5QjxDrrYiTRJhGmeCLA7ahJjbgPJTmrJ7Fz4E0VkyT4e52XrEDrVA0SUc3tuEs5yf311
kL6OA8NwZwSKhkuor/HWjh6ABAqhzoiLjsVCDRPmvjhIWUbUbb8+IhvSrHS0dkv7mQ7NLTV191TE
lZscK0KlkveOh3dZSJU39WNtezQXOFW7M8z82R7eipENr8crb0q8gnydHBld++wOxWe+yMhBtoI4
8jBXCV2GjFS6ZZ7DIooMskZ6Vm1nCKXYLC8KJqwdOJIZe3g8cu6PTrf3C9rJPuWlMOvQR+uAjBUz
N1rwlVM+zig45E1oOwYMlhtXpac6HjZ53G7rBk4bmwNVlAgj21A1XESkvSO5Bpdvo1T5BwtwlQaL
KB9nSu68jVXYe8+vtpZb3zFfnvD9smUxEA9GmJCF7Vt42pXENoT3km6fMKvBwhw6ieEGEBnkTeiW
eLOG7hTk46a57WspxemV2R8cxl2lqz+3x3NX2euHOUG1jct1ZCtcgWRbD9mzT0MTemN/oLWl5sSU
2IhqXYDqWfj9rBTVWeCjtu1AVppzzzJItWZoGtOOk+FoI65berW1UOgFU/nW6vyk51yEqGbv1zSm
x9GpnhoXsSLqCbZCTGy5U3/0GNPY1eBYbJSxuSmuaGKvnc8HLRFPcZdAzTKSubx96R6HVjTlsL4r
vyKgKFalbRzPIXHiOzv2Nlr6qAhoZC0lbjKqwidk4R5wfNHa4CU9/s6BllG88hOcOSovfhwDOfsa
Ry2R2+U6VaE0XDCNvNpKvMqtEly7WERTf4tcK0zm267ehXZdX4SP79jkZGn6GqWStQlS+WNjMgmX
wglTB+Jf+OinuUoFTaClxMTf978NE3jL5zVWWHvZnmepongVkQ2015r21QT27zBvbJKxp+tVWefa
WV/s3D6g8d63Vv9MxckjjPC15csZZ7nXRjQHDXhoPh1S2uyTQe4xTm2xlEWQco9iYFSFg/QxCRJM
+khq5Gc7oRT1Yf1MsbJp4MeQKaxxsPV7hnJmuFQbT4HN6jbVx4GJnSZcWmjdWZ9Kdauwx/xseftg
/udwe40t/zQ58o16LCLNWDHn43rgv5rELmQDo7CTrIjfne+F4G0U9188exywuIkdNMiDN3yUrruz
y/x+Apwb5hRCuMbrlZwz1e2x90PvDKGci3vHaY6mxhnXjHtL5k+4wcFCYWYh7Y9CWkfTCf46mVET
XmDDSevnhrqVG71uCwA4qb9IRLvollqc2HloCKXBT8+H7CuailEa2pxHrvexGGDwQ+8R4Gh8TsgI
w5g8xFLPM4wQf19twSkF70UbX1aNUW0aUFSmyUtQz9eh1HgIEf+77VBvNA4GxFnNHnQZRiPDMEjd
dZbDLnA3OFgUUV/fuBSDYAHU+fPU0D69fFp5QS/IiJbH9UjEx8pthVmpmaAHcarTHhYgbslncBF1
K7jVKB1mmgQRrcUspzQDH26yzcXrr7Tb74n+P3t60QfYtR9/tndull9mAEYcKFGbyHeRjDsdK+du
mhqQQ59siyZgpaEGGDo5lp4ZjnSEeJ2/TW4rY7WwxuNOFWwTUvV3wnVD5foblGZHu83+Gtv/Dfz1
qug9aSnEdBxsDU59mhRBGASIzlZ6cpPycBPCMPZuFx/l2Q0DAlKS4DCmpYBM5nVjuwmNxeDvjcGl
DRQ2gE8mt/vQwHmTsao6akF3NLB/FCnTHI2cuSREo+qSCE3DbrYCPCD0zcLa78YS2rXHYV7Pqjk6
KUmNRCx0s8vc7YCukKGw2kDiw7j3yhqNpUZ7ntcOcYgE0DwZC4Z9KpH9u6aVdKzkBWezLR6R/720
ZaUowPZvLNFoPZp+0/o7+o2HfZWlmDvH0v/Oe/+fUCLg6+qgIEySxd9WGxbLci+cuHb8LgOrOBMY
Ve4nbFzbCQ9ZJCVCIZuul0Ps1VW36ZriK6cY+b6RKMCQENHBsx9Tfzgqy4QucBaDhcf90KPTnWeV
fq9Fr/c4DTNc5LWkKFMV1Jqm8b1vmrg9kzXlubZTC+UdOJ5FfIXw39pWWR84/P0Hy1mqAg4MIhDf
oc2iT9OyWYM2FGOcn0bLPbUBERmOwllNRz3OS4pxD3hdqmtHQsi+Xx38bm1H37gshqgrPFRNPTK9
mU5urgZ7RTtUexuMav21sn6pdURlm9ONbfue9UXbMIKtEXF80hIx0OZJfOoz9vqq0DPO1MCCecJS
/YQoLT3mykauZMW0HFAPlr/g2Efv5dOGS+5kAHRsBjbJLhZ2ncecXA6fUJNkepjazPuWlUt2yaKr
RzX78Sufob2YrhM7t/nWReq0PEP675KEql1v8ch86AOFy9uGxyZjpvqmmnTd0eRXbUVJngfGpC89
G1OCLKoH1BlJH8BJuc1LFxU8E1XP6bmkj946NH/FOrDiZk3NEupYMkCE7ZE8Eg64+O6bUrWHSYtn
5dNt7EgToMU1r5VbxnvHH6HHySJ5J+aG+3bw8Ru7ZK48BFnr4b0bgt2qJvMD6jl40XUM+eE2BVpI
/Jxn1atxl1itcxaB1K9Db0EBB9V6ZIfE2SPn5TEvjPWv7svyQyCQ3HfrPB5q2FIaDmTG+5HHMDpE
/zGZT7bxI3vE+4GhX+zEgmYJaGU0C5y5OmO5wGHwvwe/JqaCw63IO0zMneB/3E7fhcAsecuAPtiL
/Zz5nbV3JxQkDDBtYZxQqwjQ6R7E2k0qjioTVBhAsHzDTIvgM1lrd4dmLrugi7G2lgVH0eJOZSir
h/lINS2yD6k1HGDj0vPLdMKV2LyKRjCjjgYndYHLRWzK3FF7J8cEj4yxd5CEuMO+ufE87RR4/4JM
Ua2NDWzcIG7Fn1hQasK/OtuWrTuDZiSM1VnqhyatyyC2HEA1cd7P/C84oCwo8EZU+s7SBCxvyMyB
jJYJNjvQhX0/Zr+UcmUInCewoboI8C10EGApsV3wHS1FsmXDpzHt3qcXh9rkslq4d3sCIJYUga0P
Hprnerk31B0kHZ4gnU33malu2VL0kOUe44UXtIe2Kb7teH2pihlLy3XM5IOfko6PQZOUjmBekPoh
rTkkquEwt9rnnGFq2gwph2l180S7sVs/FrPtcy3VLfp66muPdCbfoiZM99WYNZgmTcY7NwZrLeIA
m0gvl4fBq9pj34w+Ql1whu1sGZ9jwB6rGYI/isVssF1a43F6JU0gHXd8dHXM+rXjAAB9ZSzUzbbK
vZZ+6jL5sYPkP4aU9WrOdfNRgg45y2tSEg3IaJ6StRGTb4DdPAkxoHLEVXH8p0RXPgntx7/DIs0E
VjzOjl7s38fchM/T5KizY6ArrAzKnUm+DzhRbqdGuZrR7GZhH5PPxlzr+PhRS9WPR7IkofYTBzyE
0Sd3Q5FOgUkPFUNH1KuSXAOsr+3BxlsUUnIDwLokCxRJ3gmFHxegNZ8txI6gV2G9JumOnzU5GlkH
KyRGTOV1gcNvNUz3PBHvgOyJdeFSqo9KfexwkGwn4uOunYOQ2GJIQ+wMQztSSGXIWWyKwWBylt36
Yazw3c5k2DwT7n/LzNMyWFk0Eq+ELJbNhRKrGCzfMDe1Audq7f6/6ZZWQmxcH45UMB+GwICBtPJu
N6UVbkiRduJrMivGb2RXQ2ZONNuVjHeYKBjUcfpRuibIs0pjiTEXxQ8vvih26GN5hXSFrwiuG9F1
xm1EszaqaErjNf/sTVMxKSeG97V6LNql0AmTrVtsEhO0wfZjPCF6KOuwzRaSiwQeizjAjYvWrgv7
VCWIF+RjgnWEMrYWzYRWQ7wB4MobeknjWG3Htb220/ArqNwZnySjGTKEOH9Qk10ee4VPT+FbcoDR
07sg62eK9Iwgfk0Ma/qruNCJA7Otf7Xv/YBnBVE7VexZjP1FGMTQf0Eynkbvn+tLRAZVR761MCwD
iS0dQ9zr1XvdudYjTgf9QUAQLtybUH7yrf+GocntKCsnk9N6IJUsIfHsCG0wHKFdCr7PXN11N/Vj
boFWeSw5kTcU1a5MuIvxamFbdvrgoSstlIy9eS6Lub85klo0llkHeiMN3DZt+eGvJZE9fvvFCqsR
JyVFy+vPfDIquqhD6AEimvw8La4EFzCJiBKtg+ss9+0q/2Kd3aZcd/5G5PvTLqig5s67D6QxX+M0
xtlLKUgXeqIbh4i0O4cLrZU9DwjOK/AqEP55ls3eWs3JP6YKh3M8x+2J/BaaoZagesBW6V4q7ZPu
MgVTChGKyfmtQgwbkQAAiEATunG1UgSQ/pSJW9AQPDG+iTAX5BdcGinz4DFLAkhrx5h56yRovwFT
IslpSebgsxvQbRJcIXeum90nQNydNsPE+ogHdgoQl7ihznOaA+u3KN0n5U5PnaNBCtvxwZ6MS62K
7i2O3RztQwc6oEebuy/X8CD9+FNZvYA8dl6nIYUI86o32hfTq5Mm+tWdA5JPxAxqa2NZp6z+cWmb
J0xWL6WPk8rBRsldzmm6WbvufSBS+a7KmQEdaZBylBG0UzjN9CksvxK4lfFU7ld8g9W9aMu3LrlZ
xhYPWqueDNND/p4j8U+6Kuz0Ck/gc2f4ABWbahz+yrr6FU5eg02hFJIubHRHQhWvTJ7oMWxtg2wG
wYMa780s1pH0PQddv83QPQ0OZYDMpmHXGfVeZvo/a6xod+sL/7oMya1sMkDH4OTEuqkUHHFhWwqJ
8SJTrbetg7YbVPzZGDTmds4r24RudUxKBfP+z7C9KioLZpxyRXtdrt53BjC3q5vss21rbCQLi1Bb
GusmJ7Ul1IuH7hKPJywGIRhRvaTVd1uJ6osAtZueuwCkjBwFc+YlHmp86bSc3NYCEWlrr30yrdxk
yedQW0lfy19AN1hAucdQJvQygQBIx+5ws+MUuzg1gFdzfzaPTV5PvP+xieBQLTEROwla8Tf2EHlU
bUvixGAiH5ybuY5MOab7Ans6WY+rsz6YyaS/S17uIjJ8431a5L+qgPQlVa7eUZhFlpQ3ur+jXeom
rK3pfhr78c01AwTQskcqdcskrgpKaFgX+xeY3BeBcXJbxoa3qXNr2HUljD7jd4rXQbzZKWWtBzQk
TrQ4/u/oc02w9HikYrBIIwL1WOPcFVtw6S/Vfb8AxXVe0POHXLYoIp4hWOL8mhb946qw+jHNWYxm
Rec8VmkNPVEtAr6U6WlT1OS/tvgyYKP4TdIRKVLWDx5wSve6yMl/NCho3Y3pWJ1jqa2I0aYD9qQd
znepEdx4ThrsujhQv8UttQ0FCiPj6BkPmqCpH5XzB42Vh9jgXNiiVfWj3gc6mLUHTBz79T/prM7W
qMTAYiL0hTetCUuHB47krOkgESldx0B2x8zP/GOpFFi5k+NrnQa8nijbIT7m+l5NnDDVCOAGdGnf
QGRsR4qsEuA9A7Hn7fwgAmr8IOhGhoWn3bumtrrPQvT9qVNB8djPeXy17DF/F54b4O01dDgV2bIL
iLMWUaydFBOKWk6OK75XdGoGsXAb0dCNVuWBcRzxnx+cxNKRC0YW5p7dHgBKkCxYgrPc5wPFqW2d
pjqTX1qQ8bu42YQ7YKAzy8hfi/8XdyESxL+Ah486UB3NmQHSFpjxzhzN31UPH3LBhS9ysfznA+Cc
7Rk7N1x8c6K/rnheBao6Uc7zBS23HEJMKdDOffWyuhlpMBKk0jEQkhky/9c6ihGJqWvTB4Pz5w0u
ryNzdJja4/KEfcsKZ+iqDc4ycwOdD9JanbJguQUKGW04F5ncOabw9WYV1hD1mkM3nZnNhhj7UJ+0
5s6fA3MrBASr7peWwASQLBdlS+UOES8+4R9x650VLTB/k4XjuZ8129GQGesuYwD/KUhnelgIGicl
pmP+J8jnomfzoRTOL+ll/UalAzwVQ27A2FBIMtjGOt7NHnGZc9sZz61XuNtCzhhlYrumdn6ypP8l
dZu+MWoEH5PFBZ6LzFUHTJLTu6qcfN9gpsHyh7sYQKhr3lcPs1iNUGLbE1i606Mp/zL55DTFIZbu
9NiVREnuqgSSsA0SLgprUafONnKiAoSB+5Jxm4y18sOZOqIjGnwTwIxL9k6B8cIGgisyRKPabmCb
1PYWq3oWi7mcPWttIgZu9m1Ak1Nt1J9E7xXbyepfyt54F+wDUd4v5oXoKvWK/rm/g5C28SEmQFhm
EZ8DDHzYBLvkG/zGZX7BnuK3sfrulmzcWbqINxqU4bNpVgGCNQGyrMq98Hy1u7yzf8tOubgHdHVI
K2e1zq6VNMPP7Bkyw6Hq9yTGJWZYtFZ2Voi3TpmH4qka5YSeKSfjZsBR6pXLHKp8AWzixEmX6zw5
5lMfu5NzxMwUh51vlfnOiq18DnGjIOjIPTWWuzzTBMiUKM+IQXVN+9w52B0XApIOaxKbzw68Kcr7
vtxRBE2bLb6DCy0WUJu5bAggMEyaDAMiUQmFj8q1Nbar500eEJMogFmW1t54viSvqRAugtvFfx8y
8PjCspNiW9vrm73a0EikSdmApnGC8nNBkNTGbXEYzP8j7bx2I1eybfsrB+edQAQZdK/plZkyqSy5
eiHKqOi959efwW7gXilLkLC7NxqNBnZDkSTDrFhrzrHkjzjgfBqLkfpDXY4T5c+oqJ6nOGx9OK85
AoJ0CGgYX7TAnMjN3Dmy6ki96+omiEhMeSI0VkOHSGZoqciB+ZrWtCavtmya8wjug90kzU8ZJOHW
REW50lGdrSgbpMumVe46neLk9+R61TEuIg+gnJf01rI2qAZWtiVvJ1U4+Lsrc1M0kbNOuL/t0yJo
qP9RlqqtjAAhkOYNrYTdUynMduVaDf3sNFJ2PXK9MQz04zAl0wNM3nw35b28k4ZmLV0nau6wa2eb
Qp/AGdVy2FEHIA1lKe9n0hF0kK4kZJgMscUOi4SjZn8PoxAOV9aEZOJEsk2cXC7Lnvw6NnIUW44j
6WZsChSd1m9FdHOMstT8BVQAmptJQj8F/jjxk6n3TUOpbYPaDpYWUcOqGiinWoNMr6diRL5gxB16
woADjUpUyHZPeSQbZYif3UfoYlv+gxFRk+PE0IxHUWnplekW9aEx5xnFubAla0dznVqkm3DI5B1r
Ya5BkdhMA5Ki4NDoNNilLiCh9rvt86nrKevnrG6yliIMngZ7FPtUtNW3tGWGoLtIEVhaMZcfjUpp
ooSGfjMoAKMCQ3ZAnkCfpSwWZ9V3GYTl736EGERGvt1hLYkPpZ8WN1k3/BKW5d8QTKTMKzTNblWW
2KSmbOdaRX83FZl1wAUMQY9C5MpqTLAzhp/hH8Qi1zns7kVF1SPHbc7thwqdG5L6ChtfroDbYM8p
oQMj6pt6FMmQlKEUL5opGxcjmIeNX7PYJIn7uapOZBn78wRmOxtHkhkNLpvpOfZb9VAHxGt9gDUj
6xoL+qPjbhJTpTtBCmuB5+3ZSoK5SUsVwumwBIkLup+u6AhWPAxDzAFFtEJJCCpMmBvDVkFR/BMg
JFskee/tRIqP1ExR4XUwP6gFcLGRYT8SeccY0gc33FAfM7ZtD7QVQFJ+O+9eCxvX5SLj1F3Tqoea
XZdDrmqr7yOYKxCm3o1n4Wz3xixaVXCn0K8Ef9iDgOPK4XnskBdXlWfsgj55IFhqlo7QzolB3LZI
e1U++ZYYbtzSF8cpC38remjyIx3fv8mdWGyGoWd+u0F/x61RbWiqWz+XRUKiWhnI5ApJwSsIX9PJ
oUwcNu1jwTmy0mlweQVaSrvyPVXjWw6oBQkFTs+20z0UP6QkweTr8/HGsWUOjvjJHZZ0kqGhVyF6
nig+0cA3sIjbSiWtrZNzE+4N2T36UebdOHVbHfMw69bcjND19Wl4pr6Ba7xCHxwCMw4WE7aoxVSF
P900zA9dXiUHxBn8dIhKJAB8hNJ528hjEhfkWZzGJPLwgRqi7FTJGSCZsWunTJ6oB6HwrjPEaB1W
BXQ783fwZUQQMjWwsrqhNL6bvchumHPQF4LgFZwG6dTQyG9tz0AgEeb69CcMG2NVGyRQK0WypW+w
1piFppNKzgjQAU17TmqsB+zY266kubZfVlRb7Zz8up6VS74ufdTbGjqNr+uHSaCzMaASLFBwIghr
ckwXiJQWAzgtbr/NfdISX+oyPQ+tuktav1gLyNxbqJ/ihz1LyvPZWcjqIWhUZoVE1xTXVqf9lElf
bcJaDSXw16JaR5Hs9pBIenoERj+wW3vLNBVoeXUa5NCcQ2zoIjUegglyjq9TIixE/BImNZJgBTHX
boMfAG/SjY/GAvRZPBzzLOd60biomjQuAKtAFUTzAjmFa+npNpxqe+2PSdVs0KZRoZ7cYWlYGldH
HRGXUw3UM4fm4GKRHY/OmEH28pQbzDt/fBeQ9f9JB4QHElby1CVTXB0M3HLiLk4aGOfUUFH3U3ur
d3rTVK+yboJTaDnOnRcgJa7olHxLt/iZVuVVHsdRHHW4h8c8R7eOaBf7EbaaYFaWt1FJbMm9pth7
2RDcSgdLYEZCGa4JZC69SF5FQJ2VXDaePqrbFMohRwIhUI8lXe93ARCTLdZYPP6WL0CQuGRsCtio
lj9xlSJA32o6fqBakrtFPWutlOH/SJBVXk2WrI6gD/0V9G2Jh6MMlz278jIeXOvQZfR7tofsyU9q
Y+O7GH3jMe/xCgXOupGj8a3KJ4xxPSGW1Jpko4/9rMTks6Yqf4l8B1mwozGfO5aUIevfXGoprU46
rhrozBsNaMlZ7xqXtS1mWwJKfNYHDKO+7nBxEPaYiuxx4kE/TRujge5h1jTxIKmO3s0VeJN9j+Y0
WmShnUhtvBUq/mbgl+/W9RSOz/g86qVbY3sOM7dbeNbMNpcj8V/loLMwSFqt+iTGBNL00d41BpDI
WXvu7SzeGeDjl3avUR2GKLXT7c459gqPwELlJcW5Mq+ZQ5GvDxS9K2GNhzTkQtB3Q/TNK9LfbMcw
zzNrrhPl0X07esPZTNucPSrCzenYKMatQH8eobId1TDGRPvof1xC+I6sefiQlRHs/gl9h2cPwSYQ
5PaV5Ql0H5ORb9EnEO477qtvpz8aYM28IhluJ7opHIqhjFd05yXqKyq4s0Ff4f7qQgQD5B/Fgw+b
YmGP6H0FeG2cN5O/MgZLOouIksPKL6eQFLNmNMsZMCmXwuCVNZOtn/F5ynsjjRCDGPydKPxOAsHl
ap12q6T3iA8G3EAkjLzdhMUAATCquqEgkad5lD+ijjqvoCHdRD2O7hhV8D3RLIoIJM12ujZUe5cm
fCs0GOiqM4iPe1pWNhyyWjPwaQhw+06Pj4MG0j3oanPDSwo2o+m+alaAMLz03UNiVN3BYAXBGS+m
IxAEjYSum1QEAR4Ecd/Dt0piuxsPSVdC3Q9zfyu5jW3GscM8OPgzDQT8BDXmqITg7ddrZdT5NnIi
89wbVnIeQx/Qgl1EM7/CWJg1xku/p/DTEq/YOpf8oNJfuto2b0eQs5vWkBiQPcUpZqgNNwBPfwUh
2q1Iolsg+Sxfnv0hqB+lE6PSxOBDKr3mAoBNnOKwhixCNG21r5QWfVMOEbPeGBZpk7ZdVxmSMw0W
z6unRfEpb3y4npzmP5wQA2vccV+EKQ6ptEcyEKtaB7k7Qr52kP5lnWVsKQ0QJlcgJqH+DBQEo+EE
WVruNctsfnilSV2KimV110k4Idhm6qVMit9kGYzXrpVs7lTl1pYecZF2ADlMWoykAy8B1SxlLbyS
G7Nsg/SHlcTGuu2H5jlruWIAJyHi7p1fGH1RdgeesSGgQPXimBUp+3poT0Fph4e8JXkqka8NRjdb
XIw+YA+S8YtDlZ9bPAKGZiy1uzJw0tvEscqTTlaLxOqcGJYKx481ocwcRgulfBzSpwG+PrYQVvnG
MbgQUolraXLR26tA6NONaxJY4B4k6UN1BZkTXcP6iIANAlark/KLhlek5tnO0Robd1j53dBE9q0r
aTggEGz9SPS+n9Biq3qXs2Gs1MQ5pqkhPo44lFHHSm9ZR8DrvZJm2klCPtNA8XHNBRqqbI8hB2IV
W2EuX4mDiNjMZD6Tq4pGFBX+JEdCFagdfbj3HJS44NeCO4nfHGY/KLer1oicbWv36W7qrHLrlVMD
iMMef1R0jdjglmengBXIMYCplXJB80jHCahaKrUoB8wuE8KEnaTe9G1oEJKLXkzXQ0nH2DClOT0s
WCDBgnO4l7p2ozuq23AF03d91QQ/s0JqV4ZHQXjKh5+dKS2mcxr+yWDxoX4c6o2M+mLTy1jhIA4N
0Fa+sZET0l3KxdwdaRSwUTTsQKOKQi3IZa22yUi2MQr17QCqezEa+LQ736T6E3nNejJqG7UpHTXy
prOeq6InUzdvsyPuvqvO0Ly9M5AEX4RD9T3WlPNdjRUlxdwq8iuQwNXK0k0+BQwB339JW3SIaOiy
NXUIb2dHuG88mqisM5FHcCJsbRcHfrQO/VZjW/WztTEiUi5150+jNNhQMxWMZA8UnyCGZyKh6jRT
ScoQ7gb/k0QDJc9au/dFrg7ZGDr3epkGa9DsMbUttLKqNeWVF1PI6y3dORlNR+Mdx3ohxNCP9AnQ
Dha4QaIVcFNLA9TyCsvwK2W6WUxFr+RlKGwwTHVOV484buFCxm50lZhouRNwapYLmplMAOz15NnO
NPCMOWdo1uHBCdxJHrS4KJ7MFviMhfVs3TKdbg1ioX0EDGBZWYhTkijyr23qUseeWc/x1PRIIPAG
ZDGtvLocnGBg/qRAZNxhP/+F9I/03DT42663mlXJTXfrcg3c051CHhx9rDecvMU2mdj2oipzcX6m
PeQoFW7CuHZfqMnRtG+MxIJml8hKLRpa0C6yXoYVaRMm4BKQmbWm95IPyQHaOTWY6Keh15CRsARc
EysyHw2B/0yjXjjkOQpMDaglsGx1IqSzv0EIwCcBPQgKHVREvC3BbE8fg21g9SlxO22fI0v7xfEe
KkhjbEl9NKlN5Nn+Ec0rqsCJVCn7MDJbmauNLtIn0l/+uiSvuBw7XSPy1MIDibxgPWo2gVNaiD9T
4D5UOF8erERjSTlVa+Nk0O17XMbVxk1CYitMb1jqDXvpIWUCaIG6j3bszqqa/OwYpIO583VUJj5E
hQrGh00h9oYypPMkfXjS3E465DvMjimfilUQTQC+AnyDmfDvIZLsptHGqmKVFOyyISUWGxNSYTgZ
dS1LtnGKx5qgAMdArQn4WUCCA1v0y1xk4op8L3SKJCwOwmYfWrpzMx6jH+1bTSAOasgMwQTDxxPn
9rY2kvKUFgkgoKQWR2jc0zKUpAlcK8x3LoWMHaJbCAeSQGaT6iADhjB7rDPq5Wy1wZUBWtFG7j8S
PRfALheD09irntY1ayMrwyeVjTQIIXWIepNM/t7RTOMJpZO5qed4AtJFsW10ctBkxNRhwlC+i6rO
3aQDitow7OBu9MiIB5Xmj3FoZ/eaifOWq/OIdIsceJwU39xx0DfsElDhqL/smljYp1DU5SaEzfyI
vBOgR+JQj0KhQMkzlxhYKdMMSQtqHijzhkbDpEzplV2vnLk2ZE2uMcF3jREyZ7JE6lG7pJ6dhmOh
p80RcVofXBt9VIC1DqoHLR3gZFErvAEfzStuivQE1x04h4IsWU9FvSLJWMAHF2Th4yo5ekkxfcsJ
vY5mEN6NUCtWUda+sqn0i8GloyB+/3Hr0fAEsAjxrYnoZ2ERItJAg2Qz2DVyEzTSaJLuqoAZePRS
sjdVSW6Sl4n8eDAkmuJGbAFuPwcOx8IiawPIx0jBvKQrxMo24z+wQHOmK6AC7KIlOiWkvOA55Gnw
+x9YTL7XcC6u+ikYHxtS5ivqst0GBRpJiqxxiQUC65q6Wr6tvY4rCn5p0Aq00ak1HbVonBf4pGGx
ueQulsBl3EUcU1pMCytfGrVVgh/mCKqG1PkVA4M8lk5IBbEjkhViCq5znXzxknJCel84cbp1Olet
vJE0kevE9BUo6aQBei25RfXXL3v2NmJlpD9d7gxgO8lp1lmIODz37OOgFwgk4uNUnmoB+wS2v3gx
i9b8GeozUcvGJWRxnVxGoFCvpdfbS6uNx002edbGEW71FPU1eQWba7I1xoIsTTAc0Z7LX+wAWE+j
xKY3TUxfDm4F1/AcOUx1v8a0Qy06ydz0iJQ0JabKCTzo8fKLbZhYCyAJfg3hbgMY6QdqffFaH4z6
lxe0wW8tB0wZxV64kWXYLfxy5l/GHdpoNHAwrg3SWl3RPoaiolhEuIYiF8up3ZG5WrgejYqiog0e
KAx7BORJfN/TauTkgqlHcz82kKt6b5ObpfXHUkhv+K/osYejsDORSFyVLXnLZaz1Fpr4JEEYG4LQ
P5ZxVpI6KdMrdqvpQTcKba9Tw98mZcsWQ7AiW4ImxDHcEiMbB54nfsCreaqFf2qhu4MqJ8+UuA9F
/5Db5PckyZzbcrCdg4/yHKHGxDVVdTreMqSCMfPoOrLs2UHeZAiOp1xc6WlLTwXStVtDj8Nv+mwL
E7YMjqTM4tfUoBKNU7+D4j2n12Q7rN1mSA5cMPK7aUjVRqMT2gZAC30KrPgx1IwyX9a7KKfNC8w4
l0ytQ4KdJikr04epvEudtYHiUV0F6TX+VcAkrUd5pGh0fB6Rbh0cgD8zIqV5DLsZs+HAOq36FGUJ
Yk8KAej5BiOclrpd5Ws2knDd0DWCIWh6wSwQq1Fri01WGRV6+9ybfnl5ovj4s64jC8u9X/sRWlcN
UruYS0WRo07mNBlUZod85arG3ToGX8qqIBIIqEdUz/JHMsziB72OzJ0V5feiZFMk4/tv+RxmbTjN
Czm4tD6Khxend4prvE7Br1YG3bWcSM1RlEGlV1ou0QSsUxBPbXpHWnh86nK2AkqwNEpP7IeyHKpF
ZQ8vklrQby/xBJUll8sOndfUIW3E88jde2GkU7iF2+fM2DaMdDBTmVQNs4V1djCDnp4GZUzYgyOl
ZXUoqIZz2xWyUcXBR1i/CC1CLBf+aguwOMM92+tzp5gGBrBLSnPZ2HddHJQPuYLJswj8wD+4Q6z2
CPqKlTWOFECFMV6XUepwdjfOjcxIl9HgL9n6rQu2tbNdZEFU4KkK0oRjdKtjSfL5jrpGCCQ2+4mu
x18rrud3VlDK3dABkYuoI6It0tM9WVYcuKmebzsDxJzXVv7tUFq/wNRne5l32HuN3oG2702Lkfva
DZ2n2JpRlrNdcE2XQ+7dWxaiSd8uSK5k0B1jCprnrKwoIHHZuRtsjAahJOlg9JCImqhwbqqu5gh1
1RyiYQCJBhGTPOTTjQInUxyP9AqZ70/0kAx3oYO8ijubPhOgs13LcgR6y17VN264CkIsKWZT1Pfm
CAmTDQUUjE87JvSMGp4cSQK2HUNOU6f46c/Bc1aW3asDpfFXarX+JnFpgjIlIFkCzeu25DCzs+hG
nzYxqqHGBYE2ipDp2IYYyVrDH/SQmRwaG9e1J/G4SR3CgKIDcahXzaG2MQ2Yrhof6Y+lk2T01B5J
DgZxS744QCWiyOY6bOiNCcOtCUB4By5lKpHfgPEKcWeh5qDtXb+iv1eL/qIgo5agKNbwU0sPp5mT
FLRayLwB+BMon8ZNBH0TpdoXaPM3ltG5V2U6FVtNIqRpJ63asfoIqGvy7U1khytfT51Dgjp2RWTH
ltS0zwXKwl2NdOa+dCZ6tbY0UwwdzGFWQmjnKbqzkH3SNuA/Wb12TfA+CufBk+LeTsx+FeWjOk62
+ax3Jqj5hDO2yahYIL907ls8dse44eTLG2ZKaaLWTrQWxZ2iaUCHDmE7ugqHbIkoi6Iry4UcKhGY
ZoC0pQh1TSusYNXHBoYcYNxccHBn12M9svPX+UG6uAeMtuSC5ulU1bss24HYEijB22iXmWb5g+iV
mAdpKniYOGnZEZVorkBuMYXBBWkImLjIpj+VqgT0wKDcmZEWXjPDjCu6uE07rjPtrR4IrPdtnrFl
FJhm7aZ4oVUSZuJOa+2F5JqKflHHfVIhByGtxy3dNiRbJ7KjIa6wKMV4aTT06PcGy4wdUaqVNWFk
6VSF8yr06qeqquqTqOn+6JdOvPXHQa5Ar5kr5Lo/UANQIwTBecw5gdZW40NkL2pgDJi2l2h87F0S
wRUwWpe9f9S/t4NdHmvK+fiOqAfVElWzX5Lw7xELr3rZ/6CpmtjivHc2TqraV3oZWXvpRpSSXPEL
ZF+6qaCw3ru9+yOwHSRuFfUJqmm/UfvKNaUcbqvk2UklQXxzih5ViGppsNVZpP5EvjUV8ZrEGk5u
1fQ29ohJUNHXa6XoC761XXp15YOes/YLI921muHf6WaT3isujwjJm6HbEDmFeybVr7KhaFGkObcI
J+Bc8jqx7nWBvrSWYmHbWrYa8PUu1JiBKySYWw4TPk30gfm69TkIG4/yEy38Ahxz4bAdtEDHF0Q+
hmTO2NBICyaii9RuH9EKY8Wn4D4eiHHtJNkfnR6LK5BPyc9mLPqTabfaj7InT5TqRoMpUd2XhJk3
VNtAUglv+E7s94LizCLnik2GpqjDqmrJG/Ud8oUoyn/zcCxuckML8nPJLo8oTTlFUO+HRClwwmV1
CtiAdkEBMxP1H/UKiqx6hqsdMQ4dVyhr6DjkYjO6MaeQC0WKp1aFXKPswW1x7nujd4U8gCZQrT2i
MSZtKSZINC3dQBBOoW6q7Wrau24H6Dhw4qfGQ0Dp6JQg6phDwhQ975BE2LLJNY3UW1VB0a9qtDr9
Cw0pySzHiQ1rRMD4x1UyDPmOmo22jGMckZ00aJmeZJyfAmOF6GlGNGWYKd3BQhrQNQZ9wWsM69VI
5wQKjwe8KLdRHLOzWNm4qc2YlGrASkuAfODpaoOlE4+Ckg51tTBviQnQ32OlEeiQba0+mo1VUotA
fkP1QHHvaMfCXzud/cd3286ncDoM8+1fg2+FlQpvjbnK+5GyYumhYIaVC4wussZ2b6Ff9wkKzbap
aIDls98t6ZsRcOuu5RNipKfySJfJFi0ArX5qwOGoGVyzowJrwmbU5tRf6NbxS982sEMtDRI6YEOU
bL65rwufBAsajt/BqJl/okZSLVYQgLWkeHVI0W6R5hRbGsWN889L/2A+UKvOoMgf6Cx0EBIwBmei
qWAvZqeG750G0IDEtxKk5iKvLMzkiepXpSWAf2HKPZBSIo/fE88tas5gHHF2vKtoCQXsFPRZ6GBn
aV0dbHBsVUeqW9OjRf+EM/9fGhw0gbZO21BbqzYYMfmhT0KgKH5rLcJMEnTl79gyQm4Osc6dteTd
GDMZQXUUqy3D4fDPDPNgWyj6aqwtV9xSO3wHUX0V06h2BWjeWeuU8sCIGDbMkMjc6zIOaR86bIwS
k3JB1bTvr7tO0x8pbWOaVDpJSsu29sojzOSwwO4kDX9dpGN1DVvcXFdTWoKOoHmAXYU43ioMcoMB
L8jkj3gV0WWRz0gQUtWo0sJwqaoWoI1louz0YRc5soMY3yWUEzDBY8Ws+m9R7zUvOvAuUKtkmk6l
geYspxPRcio8WMwG868KIbzQkvLRoUC+sb1bF4MDsd7cuURMyF5LDWWNyX30SLIQIDGmMXSgcwU1
a9V3n5jhucwolE1dIo59kJl3KNLnDLBv3ouiwL82uC7ee/SByCMrMvMmtV7q4TiyUILbppQHq8dL
qXnty9TOAkodSK0I8Zlzn2zXTRO+KA7FRdKRuCDBrrZMeJJzqlfgaZCwARiPtlDuEE4IQG0zrFXT
iEUi4VKCJW4m8SLca7MG5AgBpHrkRiy3HaZxbNL0UtmXUrJWItrTeTIadjrHF9pYbbixSXKL3VCi
S6YbWWwXp3zA3+shsmI3Il+m65WzcJIELETh8NlSDDeha4LHN7P0CY35o91YbDhdSvvjkK7DlhtX
rxB8EUBxCa5By1rxakpHOGP0LF64JZbZMWAv1wbgZQ0/dBmVmnk/IUlFphdWT3SQ0bdOkfTnODAt
zhSmXa1TXKWMNi3rMrLWAb2X9rqOwp2TWyJgMVqqrGS1lLJLGHBZvp0aw/mVs5qXJkDfhe8hovq8
E/mHndsNx1E4UZXNP//7P8Wb5vCI4eiwHAIxBpkGvNB6+qd/3jR0w9VNgxIQ9Ff5/s+3yldcvMf8
hD/6mz8Vy1yO3z8f4u9e6gxhusTshm6ZSlz0ayfnZlOw7vKTnI6j84hzzooxL2OI/Hyc+U2876TO
Q0jb1XlVhqAJ9vtHCYNqMsfUzU5FdEv6QhU0H2NjbsOXEuPh52PNv/mzsZz3Y1WYncK5d+JpHF4y
/48LRNalEC7JwCfpdV0fEIt9PuJHb9ExbCl11+C/jHmevJkHquX4KlFYndDx4kRr8htiY3QXn48y
/+6L51LCti2DleyiYzbej9JKSr9mqGUnZexNDncINlyMd4m+K/vfnw8l57/12VgXT+TTsZMJz1h5
D4oBM0A7nfDXIml8RTS8bDUSz5Q7+t+uex5iEq71Fw/799JiNjq2a7hCl+yG8yt/80ppjJW6yAlZ
WnubqDLbff6AH3yxd3/+Yj66lJMrY4zzkyiOYUmGZav5sMvvPh/F/OgtvnmIi5nouI50nJ5RynTv
B6tJXbXqx383xMUCbrqUPhMhQ+j6Rn6fbV3R6vMRPnhVHEdMb6WkQX3vYoRkIJWHPiI7/Uzy7x2+
yMwlFvtiEKn//arwkunkByXSYCit77935JujqnG7neIf9uKVO1No3znJnut+q+1Ve4OSI3AfP3+y
Dzalt2Oa4v2YqEeMFNZTdrLBy6ObjQsXsZJaJvnZcw+fj/XBVHg31sVeHnmuPhm0gTk5ZGF7jKQK
XIscnz8f5cMnokSjEJwpV5gXEy6bbFKxJstWdx9ncFy/0jqQBCbylOnn50PpHz4R69MymRsup8f7
t4cw2u5FwxMRUNOq5QT9b2P9MelysvxWqm+m4a279iEwr+hLR62WooPCanbr5teEEqFHyuM2gaQ3
XNGv8vOf9tfeYevCFrPC3JDm/J/3v2xIykbTAle/N7v6udIfkMz/+e9GmH/Bm92p+X8jGPkpc+/+
y79+8WbJ57rY0fn9lUR/FK80osvPf7/F73u3vV+8ofnfv/n9lWeR1RaMYFOVyGlNtkjMQ/zVmv5w
FPRtujVv4Nwr3o/SSWxJNGUz7km9oIQClaN7QJA6gw5o/S9NR2no1yd9SL5LSoqDWZ5nXakfJVvL
4ebf0Z1ywT1w+/mz/z07LJyduF8cjlJXdy+2/jj3BilEQSNR98myHqL9f/fnLx5agXyMe+pF5wrE
arpp/+m5aPMy5wPREDqBm36xj5RxWCD+MUnzTrt22EbDFzPjg7fD33dQ8ri2YFFfvB36UNLEW5Pe
PQn3bGE5/8HP1y3L5kCB7a+c+Rh4M/EQrcrCFrV9T7uUCvDxF7vsR79eSaXwBeqCQPNi5cTKiOid
MHjgNffjphr++bfVzTkmMZWl2PkuDilZ5GYRaYl/tgD96Sycf7zwkaY4uoOKyWDzMi7+vhEoZGqa
rd2H0ABB0pfa9T+enG8HUBcnHmZ5OWa0aQZCh9Jxm+VfBMLz+32/r1gkzmFnSGlblpAXswelHQaR
JvfPbot3HZPLYjT/gwmKJMkSxArs8M48Bd7MoEIUES0ZENzU/m/3Wscw//kr+nvTgrJiWMxNAnpd
XF66TK1ptJHC2pkdiPayyPcMWgrp/3yivhvlYh1IbayayjDCcwjZCYxY9sVTfLAQ3v39iyMQPD4+
CFpNn5vqqgmvyAp//pa++vsXX4FfTvAcqvA8PtqgDMsv9ugPPgLHhevgiVMugfrFJhqa9HlChZCc
82yFKj05cIejxdrnzzBPxovJygFAIc1SOrXCy5CzLqsEOQCDiJbW7SQ5syNirAoqfPTF2/pgWbAi
IKbYtpDotS+2pTSk8QTKs/qcOjfcRNFJKPf284eZt4aLh3k3xPxG3yyLkv7z7OplfY7Rt25oY5hi
sh9LurJN4s6N23NdmzBSgUGRhk7JZ//z4bkfCNIU0lLOZTBIpTjAkKNXlOTwclQT/GmL1vY3hW43
t1FBO3AxhRGaIBqO1kTdx8+H/2A6um+Hv3j6LBCTUJqszptyeI6158//+jzbLt+t4h8u+K4gI3Ox
mEzYTSP63Oo8yMdqOpcwnWlMCY/Dddq15l99PtpHk0XRXAvOjE5e5l9X8zdf0kEwhdDCqWh0jlyV
am1pvhpF+sUH+2Dyu8oxOePnMMi6nPxJk+FUy83qjO/Oz9TS604TbSyAe5OH/vyBPvo4ponkwWGp
ucZllgz9QVk6/VCdsTHdV5a/703ji3Pto3dmWoqiL4k4S16+syoLh8mJKroawsK4BwGp38WyASQZ
aeKLI+6jyWDrOo+DJEQKdRGA+ZRORGTkzRklak4Z+hkd/K63oCw1qBUTW94OYGw/f4Pyo1doE0YT
9/1rQ7wMDPysRY3KoCmKAxL11iagLJj8ARS58Rm/a7unPmrveowRnQsXL9ylrtqUjX3/+S/56EW/
+SHyIoBoyr4KSI035wZ4ndWdxhx8Svn0+SAf7WVvB7l4xaAxa6ygVXNum9Wk3cbj3rSpn+M8F2ca
fddfre8P364xrzeXu4pU80O/WXFAFsy4GHkogfamak6R531x1Hw1wsX+ZGdeJxX96M6I7HwS58Bl
Bu+LZfavd3+5TTH7Eeo45Jw4bN4/hmu7olfmWJ9r7Q5BTI6UJ5R3bvkijWynvB08swUNN7/YSD78
WG9GndfLm5fn2XWaZeNUn5MBhXN3lalHD9L1BDCWYlybLEq0IZ/PDzlPgL+e1DRsAgPDtIzLC76H
1hn0a9Ccabu3EvIq7V8C767wtvD40uCqC9Guaa8opr941g8/45tx53//5ln9EFRs4YeMG6hbaqVP
Hv2mP3+2DxeYReZG2A5T0rlY6UHe1L1WePXZ4P5iXacgSfXN50P8ndy1LZdIhG5HtlB0KL04z8BV
YJtgR6E3S0fx0gXNcLLqO709StdeyvpPbv+U/q3WPQTFTRp8MfxHL9EREtWo4jQwL4MhH/rHROv4
5gztU2AfK794g1/9/Yu15kRjj5uHv4/UE9mKar+4BH50ALz9/RfLDIFJnMR4Pc/tSG4cZ0S+KpUP
MtGWzTKdxZNBMgZnbaKe9/mH++rJLpaaCmANJg5PltPmZqJLXppffT7C/G4uFxYfhnsPeXdQ5xez
T4642FKow2fat7nWo1MT4tBj4/fno/z9HLYQ3OBsZRJ925d5IWqSLq04VH2WG40esdhrVp8P8Pci
mgdwTSn+fUhfbOgT4Azk4h0DDEgotjrwM+Le/2CMOamFsI5wTc0P+WYvoKP1EOuBX597aNTxOpm7
sH1xavz9NXgM7tEEnWR93MtzyfUHr4MQV59zZ4XPQvichus4/iJ2+vBrvBnlYr2kKIarlj6n51Q9
R8atm64/f1F/HxA8hWuw1/z7TV18jHYwCJ8LkwOifKYOSPRCU0ZE08kxrXdjeePIr8Kljz7/HJnZ
juTlOZd7KAWXdEK9UJ9HZPOaAVOTUnb3xcf5YhD3IhKSnTHUY2LX56C4pQObC7JY3n/+5v7eabgu
MgEkKS3hkHl6P8W8KCpRNrDeAexoDcjcZUeBPIK0Dzr3i13t48f5/2Nd7C1icAKoRCkRSrO1dUpV
m8j5YlXOP/f95vL+cS42lygSw4TbiNOTrhgRTdZam0KSqS90mt5V1VdX0g+ihHfjWRdfaAg73cd0
3JwD/95jtwy1vSj8RS1XjUMb7QqC5KEc9oP8YkF9tGzffDbrInyNvHLgH8JJ4/9Ie68duZGma/eK
CNCbU5ZrJw27S3ZOCI1mRO89r/5/2PPtV1XZ3EVIAwg6aYBR6SIjI1aspTz1Carue905td3GbG5Z
Ua83R290NQhPrBDtjfHXIH4K6xfuottbcGNbmEKoAEI96hzIcs4h1KgLGSLClBuOdM3/XE7X8vcL
RzqaFU05E9vCpskKznR1Ywhb31+GePH9uhvb2W8qhjB+Hn2aQ7zbU7T6/QXaoMomuQFxuYtCL2Ro
1dozuiO7sHg/N3//hgFVt0iEUZiQxYKFFNNWP1Qa2aP4M/TI5aff+LyGp+TCtHg9CEtcj3Lc9YPS
nOHXQ0pR3XBiq9Nz8fnl7xfTr1P2tOeRz8sq9OP3Upcdb//+1YMAjpdaOrflmwc5IGNt6hW/PlvQ
h+Xzp5rcE9mGQ0e78G1Lqw5sydA7JADUN+/EzpYriR49wooB0JQZHBUTlplaRXWp7YCpp/PdbYMr
T7olYciwwIipRGSCy0xaGKxiU0dwK0UIVx928dTD8H7SrIfEQsN0IXSXXHpYb9tdnVLKG+Rel6fI
a+n3Ys0sUJxQpJLNGxJokGER0BGWz77axv1tO2veZSkNkoQ1qGWJOzuABXaCv4mkZcJLX/cPiBrf
J6O+YWZtC6qWugBKABa8qZlJttEBKdfaswlrCKzVwymNZuc3NselEfV6n5c0C7cSYu3niqRgB1AW
fH9TfS36Y1lvhB4rDziCqYsBiUfWqmgNiS1s5V7of4B5AND3cULwVJLPsvVE+gd5zSmVoZT091G2
ccGtz6cDlGvJ6L2pEUI+AqCO2vTZAHc4N907GhW/3t4ZaybgUFBl29B1QkfBacPOoCRak3Vn0nqu
BwPvxmqt7fDL7y9/v9jhIXLneqPzfUsLdykKXVL13uoQ4jzdHsfaDgftxiOBANh+k8xNK8sGE150
Z11FEJv2tgzNsLQbjrfNrA7H4BGyFD0dHnDXw5GnBtpVCaYT3hFuYKLhuVNRLSdHd9vOSkSKH6Iu
gwCMCvOnsPGQI9WCAOayc6GXO5Mu8Vm5H6p7K3qv1vtqKyZd2QRQRfA+JFGtEsYL3g8dQJpks3Y6
m8Hf7a7Ov90ezMqkKUBlVMPk4iCNJAymBljeG6E14rj3/XCcs/t2pjN6Y8pe025C2IsZUi4qTci0
xwmOAfY0K5X6mTlDY0MLPsb04ebGi5Q869Z7NTgaRbhwaLplbO0QfdzT0LnTAdvCgoi2Jtjb3xi1
ri/ZciIWSywBF7pcmFUbTecuO4GYhwsOdHD8520jqyt3YUTcj4neK4McTziozP1YzL/x+Fa0i+8L
cwoVU5wYQT6dQawPkMFlyBdunNzV3XFhQtgdNCq0Bu02DAHRR1hDn6Ajj+gZ/m8TtUzkhR+KR2ma
kZKZzmFzh8Jp1Dzf/v7WKAQ/qrejErRmykShkUjnb/9udp4c6/DfrCy/4mIUtDRrVhwl0zkyHs1Q
2hk9/VvOg75Ve1nfVpxWQgYDVLswmkLt/UkOiwnWor1i7dRfB44BT9B/fl8YB5gGhTY7tpUyH0ft
Lk43ngort8HV95cA82KeUG7KAB3U0zmYD75CIxWNFMfbS7FqwgA/YpL6AJQuTJFmB1kadlBToR2j
lYcBIV7lcNvE6ipcmBBmiRaLMWuyYDpn9Xvklufq5b99X5ilsEbyLhwYAnKPCOZx7m5/f22KwLFq
JlhTjStZ+L48UivsW3U+GyZiw9+nsqeldAPfsXxDdPoGmwkQA7ckQKrrlZ5oq8vHqJTPgFohjT4H
OUwo8Z1lPUT9uLHka+thLP0HOiE7IxI8ldKUYVYMrcyz5LGRpV3TTxteau0dwgPRAvZEEdLSVOEm
riF7KQLeKOdAh/GOU54niuwaLQQDFuzCMYKMavNXFxkPc7wFqFuLORgXTQrw3BhvwBPwObcwk8bK
2WkWHLgdPyAom+pHh04zf2Oga1NJUzuRoUFA8AbTmkG+OZNxVc+dLu87sIqwpN7efMvCixvj0oKw
MZq57SGLxsIAw+f7+Dj+CLLf2N/U9C2DwpjMPhf2wzDlGa35unKWsz0ivFDfxcHGA3FtnmwepJTg
KFLxJL7e3pbv6yPkPvO5gBokg4kVqvXb87Rqgb1MudvQDUvccVIsleGcFfO5hWUzbGP379vfX3MC
VJ8MEgeEQYziegRwPGktTccTao7xAcZdP5YOUv8b03RpZBnkhb+PaMjWlbaczjOaPJqrqr/hiS+/
LyxDm05zXDkMQgtOtIhDTX97ktY26+X3hc2aTiqCEwi0nB2eRwoUg8iItAaaodqGu1xbbUoE5Op5
VNjkua4nSlPRhB2SfjonMUTWasPJ/vWhkJwDN6golLXeZFKIsUYL1oKBNBTat4X8TkM6Jh2NA9CU
jefx2vOcHiBd1+jUAfUino4sCzXouarhPPpNvpedUXGLguZVPbdhiVazaId6W7NDcw/NBL10nrtm
rD6oJppUI/lwyKXksd/wbCtLefWbhKWcDBksTMtvqvJo12Z/99JLpb635Y031dpNcWVHuFyjUcoq
WamHs0ar35g8yzHklJE7ll5lP/fSYWg/6hDY396nb7tHLEvllU0S1qao/KambCjkXusEVaUE5S9U
XFO1hol3TydgOZ6sIHXnmMba/AMyGLVWblhfuetVyoBkIG0eVLYluBLJSQdHsq3urDjfYmRfQN3R
Y50Xj76xUaRZXUQ6OyjNElcQXlwfkwbaJrod8v48qz9SmBcWTEwJsTMScrcndOU8AoiUFyQslxVP
/mtDcdrMsNZ1qFTVRxSYw3nDca14XwC2XE82iMG3aRFLqyS7gEr63KGiSMh8mpV6V2tb5ew1Mwa7
geiB9Mub0AGulqyo9Go8R9k+i2iFf1G08+2Z2jIhnCs0jxO6hzAxOhD4IJ77YG1lELZMCEdKiyHU
G2dMoCY+RY+02ilbW3htvSnIs6lI+GrUGK7XG/LhAsqwZjzDRiNDY7a7PUkbn391Ghf3YKhaeSlr
fH74ZOvv22TjWbX8uouYSpfZpio3OUkN6hcgUK9/Pf3ZcZRpju3pyBnBbOZGELRJ89esfe70l66J
99P4/faIhDX51yRpTpNuNV4Q4gEZaHS2qtCwPTt/1JOTWd+j7PmfTGhC+bICCIR4iWzTEBP/BYPc
mbag2Q19a2P2BPf1f0NZsu9Lmu1NecnIIr3k/W6jCl9+14zyPocDaWdp5j9KvHAsl7p8uj0yIaL/
16LNO0LTiech/7xer5IkpmrPPeTaFj36Tg8dh+PbEdTlcbaT21Y+gN4o95PuVxtzujZWHA5ob5Bj
bBdhp/hp5U/qqIfP/oyQ6W4M961xqpN7K/21gOZ1iIgrgKUxLToaxUxFRGlWi+CTfq7jPzvlB40Q
t6dQOFGv3wd0p+KdeZMR2FxP4dy3st+XdfisQiKuPerGr10A/36fBx1Vx6UFV7zT0LRCThDljGe9
eJQWhs6N3y/cZMv3LdL7nFob8P2bol0sD1rQV4Hl9f14CnrZHRUoWcfndqtlZ9WQbdAPaXGVGYqw
16jJ1ErVD6bnU/ovlPgeEAJduJBV7n95RYhBFgg8KRzNFGcsMioyq3JreF1suiVcydO8MWfLTxXc
nEUZ2CZxy1sc+rrrNYcDoxjmWDU83Ri8Sks+DFL9oU2LjfB1ZWtRWnqt7ehIKotbd9QTOPQoSHrx
8FhrkOX92mXwuvQcDbDtPLwU/r8eRlQpWd6MkeEh+ZRMJ7AFtxdixbtQMvj5fe36+zHSgir0O4Yn
D4fiz6xJDk0dH2wbbmQIb+zm10+6RRuhwlk3AYWL2ZdWNRNqVI7u6Sc/uMuTDV/5ukHFVYeXgUzS
8trmTXE9HGkusrKE+sZT5kx+P/qz89UG9gpBTdU/BAUuzBpgiLHzxPaIuSEKo4vhBDlRdLI7qBAr
eClPlWOOT86AyNftuV7bkjzQib0JgB0Satc/jh6/Sp6tVveCwT5LlXxnBEWxtyR/K2e34rgtxHoV
nm86eS4RCpelwO4hIdI9NHEQ5i1cI612ddTvYci31F9M0rxuUaCJS24DEKFpC9fEnDoTtDWZ7qmS
p0JToxXoxOkfZ/U3tiqdETJVaSCXbwBeMGI1ekBzvac65xDOM1V+N8sfE/2pkB476euvr5WBX+KN
RLn9DU6lDBMKP05qeEYwwL0iZ9XeiFCPMCuk9W6bWnMhl6aEI277pIwKJLC8mIiyfHEgirxtYHU7
IKNDEYsr9k3MAit2bw81h25IbWRG7WmRRZYn6IvhbO97w3oKw9reOIqrRmmasfn1y6UlXCVmlnbI
2jv4X+QY/TQ4JDS06/ZTm7+E8ffbA1xzYiYj43onB0br2PXBMtSyyROKul6u5j/0sNzlFtzntfJJ
t9tv05B/8Cs12Fi1tcO8oFtwMiDD3/QPSGo7wcXGbiygwqxg6lTvNCvf8BhrW8Oke3ZpzwWgKeZG
cj/Lg6EydK/J35ewEZlbRePVUeiObdDjTYAn+uOOPLk2BpbulQgSFsdKhazoeHtxVt4bFh1T/zMh
eL1YiWprBrfgQYNCj6tEayJqEM2P3nrf59/6OYBR7cttk+oS7YvXwHJ4eTGrBAFi63EZdU2XOVwD
tqO1f6COHj5EYWKedKXS90aJIhCKWpBrxijgzWhEPNZ217yvi0ndhUn8T2mVo5cEe+gsj0VdoKYY
+NbJb7ralUOaphHVsttfxEu9ulGOokarNHfDm0KLTv20toblN4/kVt1Wu6O9ILRQEPqdTUV5gGAV
vNSbkEUHJDskIf46qKAHzaBO003gN7eXYO34m0SrVCIY0Js0jyqT67aqTvdm+fOk4nWgfO+rv9Qa
niul3/A1q8eEQ4i86nJKxC4zNbU6ONln3ZPnP6CTg+v39mDWvm+RsKJZSNZo11wGe/EiX+TaUJcm
SIJE7GOdDO9T+Rczjq+rf2lCCFfDcEQxs/F1D6bN2XV6iZ41nCUh7CHos40dIOYd/7VmkdDnxfVK
VXM9IE2TUkgzDcuD6tgER5HuNal9DOP8MHTan1KqvYuy6qDm0SckvDZ6b9feGBZuk2cr4QnrdW27
nDNJGWrZ8iQDHUi71ewD9Pb4UV0ZjhB4VRuXw5qLowNl6dHAy5DZEuzB4dlCAY89eZGD107DBE2i
M/7GHlxqbnQ5wsFEu861GRQ+NaUxG8szK8+X3qXPv74FwWzCBOGo9NuLJdKx0qwwtVgxfTpByr/V
Rqtq/DzRY15+X5glZYZRUY/5fpoZqeHqdZx51TyZf9ixoqM3EPnaqZJkxI4NWf/S+HLMMzdDDtAC
wVChzXdKVZqfrEXkLFFGbY+Ka//FrOv4eQJTDNTXTx4A7Dh3iF33rubAjlekoX9/e5qWnykOw1kY
IUhuWbQFL5fRxUlFDKoIMGp7nZPtEkjF6vS5DFN3tIMHPXY2ztHaVoYNbnnMIKJHMHBtTVNjuW6C
yfZKVICdT9NjlD6r2t3tIa3sXzAWPMdJnnGfibBPp6wVpVRz28vSc5oPLizFtDVsHMotI8JI5CDp
+hQBQE8Ns5M+nxA+PGbOxkhW3KhNMp4bmdw/+1hYnMzMbbUpHctz5P7j5DR7Iw1/ESK0eLZLG2Ie
0A9mZaxn2/LGHC7zFnG7ZP54e0GWuRD3GL+fBxYvNiB3wjBQGlCdKKxsrxkOGRWr++yLVLlDs9ts
hF3bXxeWxMHEUmyHiIXYtKVKz6Fvnn2jvAtm7Q+S3H/fHtSWKeERZ2m+FCZZaXucIDdNDRSySpTW
yA5Pf922tLILuKP/N32aen1olFwdJdhHbW+CFhotjy3iv9WR8GQj6ODxJov50invK63yOS8dPKwV
cjgynKwQlo+BtFFgWt0IF5aWX3LhbEYEnGSUJdkI7TfUKdze+W7rIwwEs6s1f8dbKe7VibswJ7ho
2w9R7NRT24P72F3kZjaBCitegD7an1MneAGk6TIKG3gBVK4nk/6Sz+nWRbM1COHwBPEU10ODiWx4
sVo4yzeu4Y0hWEIdALfTW2HIJJXOx9H4U46ocKZb+WSxgvoaP11MlCWcFuRw7LqZCnJIzcgLofyo
6/OX2K6f+gIgid2edbv6p/Slk2ZEB72x0FfpD7eP0fpAl8Q83YjwKy0X+sXmSxHfam11tDzomN/H
lXUKnOBrOcgboe+WmWU9L8wE6F3rjTRZXut0T4mjftcV5wjsaeMorZoBuYJEF2i8N7SJijOWqg0P
vRcFn4vozzL4kUYbqcdVvwCrIPLePHTJ0l+PBJk+VKP7wPZC6Z1RVC4qa64df1DTD7cXRuyk+3dz
XBgSTlFSdu2gl5Ll+RMwb3RobRsu/f4PiJNddfocZM8thPtNkd9P2ZfbtlenkdIkKRAKN9SMrsdo
hkrSlVFke7n/DoR2hKrJVqPg6gG+MCFsCDVRkKtqMdHQ7NKfwmqDMWT9++QsyeY4bGzhaGnpHOfo
87ATfOtrGfefVagRb8/S+gpBiLVYMeQ3BChGE5aICKqmF8hfQeiPrlRCU4OCUYrwU3NIZI0AtX3O
Cum+n9vjOCefbv+C1b1IVMf4ljBC5NJM1YgY1ogtr6MT3tibX9ICHs3dbSOLK30Tp1wYEWbSL+Xc
knSMDCoEfnu5L/9qJaSSi9YaXhBI6L7lczCgy9ugphP780ZIuZqLXygn6GQGG6iKDBtpnZBrzkrL
U0YTOHVystCcQ/IbqYf6A5QL0FpP38sg/pve4HvTip7jtH+ws/65V/uHrLN/3J6O9TmnewrE1IKj
WM7OhScbhmBGKs03yehmqcdbzf5DjpvppQkd/RSo4LVu21t7ikDJxfOafwC1hIMiTVEiow1jLcSs
kfaIlBqFYl2/m9O724bW1hl3Zhg6fTOQiwqHPk7yPOVHmJ5KZIVqT7morndunPcvcz/Lh0ktjoHS
3YXjVsv12hABluNMWV2orIQdFjh2JNPix+WQ/9nq38vmndlVR9O5m7awPGte4dKSEDTGs1+Z1SSZ
Htpkmo+C3f72HCpru8OBC5GqyQKVF4N62U9nFK0V07NQRyld1JgBzU91daijpvw2h9UnrnvYwCoZ
XG0opw+osqdPg9GUz93Q9/dtHE53VaSVu0mazEOVms+3f+Gaa7/4geJbwAxjyVQ7VnnS4oe24B2O
QHRp/ob3vbQirGiYKIkEeowCMP0u7R4iud8YBfc7zh1OQk1MzKaNLvuhxj0f+/afje4/+GbxxUeu
5LaZ1Y0JXwb9i4BWYZy/Puup3VmmZBIcOQjFZE25C8vpfW3635V8+KLV5S/yb79e+Vwm/7MnbE+r
dYxWQiTFC2Z572fFe7/6DRgIgG6D5KNtWfKbmh7lgXbpeTXB0Oxif4/+w2Ae0GFX0WbfekKt7rUL
W8thuXCV/QRhoZHjKsvEds3im6nQ6bwVqa+eOJImqkPGllZqYY30xPazICJhJpX3qBa5Y17fVbHk
an16f3s3rA6Hhm3mjmwNNaLr4WQzio6ZMVheoY3fy4kK5WzR3aqc/pMZ8VIHkh+PVY0ZRZ+8So/u
yCUf0Mv+cNvMqiukMxGEBogARbxXojwZ60gDD4Qy6j8QVz6pqb4Balg9PhcmhKuyanMkHKrFRO+q
BrI1B0lCVWVXbpV0V/YA2RrCPJC/0Nw6QqhsIp3Q6TWvwTT8qOZI6J3b/FN0/uUJI21GcRq4G0Uu
MSEgmXUXL0R7HjBhVdupv+4yYZ+1FrEBDuGbbtIAwTw6ZGoc8+jmSN6YG0+jlev96vuCb0HQfigB
gZheXxZHtL4e+2Z4GfMMSR3znWTP32w1+apqWzfu2tKoJNOIXsC1QI9+fWj6cBoHqmKmZ8YRymVk
NNCuPlT6x9uLs7LVOP66CgUbkQslh2szkYIGTEPXPvkA+Z6cju6aZM+VqTtqYXunzeUGfm/tol/8
jaXgSjVgyOLeDhO5A0673HDqi65+LsPvwZOZzvsKVs4XXw7ChzZFonZ2OnkXZ4qXZcnRR9LxEOqp
/K1L5OyeRsitvOWKj6K8y3Emj8yEO8upv3C5KuJapQpoxEPfUvK/jlAaaxT/fmOyF8o+olEOnNgi
HMagY8GfmJ5igDIP6AKd5fTjnFufWIUHGpR+PTK1XykCX+1BbHQ9qLKyC9iHubOChMB+b8McWyLm
Zu0m+tTRn63nDU+/4ht59doQ1VJYAjQo+JOM3HDUWiNhorXXGjd/uT1/W58XLpKxTaxclvm80X0Z
H+QtusjVz1OzgJkT3Al1/+vpsvMCMnuJz2fWo1O8pzD7Gz//4vvCWRuIZKcGOW0vvVfpp9zqB11z
VBqPEHDq1H3fdFJNlSHFvDcMr0mz1uV9tY/m5iuMqod86EH4S/8odmLspH4raF1zVZeGhbODuh9p
OHUC/lEiUJd0u94od7r6fbC3+mLWVuiVz5ywhfYFMZJI8kE3wbUYBGGfYvnZOf36Al18XowghirL
B7Xi8zGaonVkuvKvA1UhyV3S7zg+XLvwVDQbte2nbtA83artXQOo9GRMSbthZW098K/yUq3i9S9m
odow4FFYSpqnZqjaH4fqToW7LN5Ib6xagXZcpepJr7E4FsVG+SztC9UrDd8dNevezlRkM6RmTx1r
yz0vjkPIpVBOADnPTbiQLAhHJwZrTfN5q3rNpKGEXQwP9CZ/rrriaw0cHDVCJ3Br0hm398PaiVqI
eoBPKLICJuTaIWQJxHx6MmqA2svHCoSmXWbHQIu/TT0q3F1UfNEc6iddiiDfbctrGx2cHfElpAcm
Ufq15Tmck8lsAs2Tu+4DIoaPyZxt3MRrNx5VIIiiodXkoSYMDhLiKg3tUPPy5k6aJteX9l349fYw
1pZtQZlSNV8oXsVXfR/Bg605BfCmIECcVxmy75lT+a6am2hitmNylw5hsPcR/Dvctrw6Oq5y9gv3
3puqbV40hlbKnAGlGfs/S7seP9mlme5LdZg3DsKqqVeIFaVoGF6FWymdzUm1pEr30Ld9F9nZXaKE
D36x1aS9uiV+mhErK9Tux7oMa8xkpyrfJVtdNevDYB+gJeCARBOOmBJbTTGafH+u31XTQ+d/s5WP
v7EoDnBzDhQ8lGLjji0h/lzwFvD6ov5k6AM6y/7fVWf/NzNiA89M9dEfalPjHteqfaGGzhHqfId8
UmhuvNRWJ+3niF4z3RdhY2jK3RzmtuYhDRvC+xOZkWuZGxtsmXnR+QGU+/+m7bUadmGkoagQyVMA
qDoyK9UlOSDdZVahH6amS3YycmaHQdsEXa0NjfQpL3aTcgOFdsEFNX66INN1T84Okn4XBu/iZOPp
tmoCsA4WuNCBQ12bKNHW1sdMBrk8p18Gv3qvpdnBiLf6aLbMCHGdqaBvaiD76U20e35IEILYG1km
fR1mpTts7PAlayKuFbqBJNdwqTJJ2eshIdaTaVoYGB4NfjoS1np/bOKo2VWWkXZuFMTFUzZP07HI
q2JvN765K0tp3DV+n3CwJ6DOKPLctZaUHcZAMTp3kOX01HRjsVMLuXmwJ6VCZJZ24BniswezqJ7j
sjBJpdcIe2eGfxfQyIQOq0YfWdHR7k4nyWQquPcaaXYIQ5CWnVr5hVgkdZ1h6HYDsrD/SBkUTFEh
/2lIsvSFx6J6kMKpeWqmkTiYqq5+9FEAPlDRUNzEkLWz4QfIMkdhtNfzvr2vjSI6yr2/lUpcCzPw
SSSFQeG+bU8uUCps9NbRAa3A6IgKKsrkrsSDOEi2SNFW98mFKWGfhEGoV84QGl7gwLL1rubJucVm
vXaUyR0CI4PKaaFwv94eMIHPcWrhZIu+fVryvGXhB4e+MP7Iexglc8PeqAKt3RocYQptMpyDeN1r
gx3a3k0n6ZoHwOmbZU1HID/PG3t+bctfmBCmzYkCv+9TjUBCQdhXMV5oIb+r8/H+tpm1WAIuL9s2
kbl52048F8kIZ5ileeOQfWqV8mGu55OZ6aCyw3LfBl3iIkm/kfxZnT52O5lL+EreqK7MsGskELRr
npm9TAi0dxtzt/J9CBMBFC4sZYRJwvKkE+T6nVlq3mTSGgd5RO1HG6HkygEijlzqrDCuveUTLEa/
k4qRK4ou7e+B2srnTsvKQ1ZK+kEfFHPj8bE6IiqOgAkI19/wuwxt049dT5ONpcUHXzX2Vb8RuK4O
6MLC8gsursNBSmdnSLHQhf5Lbjh3nRQ+1t28s7p8KyhaHQ3CXw7lPYSixNjOkYpuXoIlz+qhTJcO
vqEcb2/rFafDTfA/C2JYl5goJscqgeoU+98CE+znOJSf7REv9xuG6AEGhUv89aZJElq5oU59X/OG
tvxH8pXQtdF4RIC+3rK0ODHhDgTr+9OSsEAljYezOrHjpC/QleifkMWsrF0X78v8ME8bJ3R1/ti6
+LYF+CvqtdhWQRPFTHCkN+0nPU4ONhrxw2Tf3Z6910ezOChFg9968drg2oSLHWbYuo3MQfXaUU7d
Sc5Am+pon9t203kRvD/7vOhk12lm7YVm2u6DIY+QWhGitS7EPKPrm1aluWMW1H9nYORAOvj9UTXa
8Utqj+ZujBv7SSvr5h4x6uIDPeTJTgn88sy6JY/ZjG/Vo8bYTVoV3kHLo6SuP2XZUfX1/NFPKLa5
VplbOyvUzbusbus/DKlOH53ARxksuZvb7r6mEc8O9na6p+38FIzpflTQ6t6Ngb/PTfsxDir9HVc4
KcmsrPdyq7cvIcJyu0KS60fF7o1no7GDH0Qt9sFw4uZYx2i41JMdHfO+aOink4ddORCrdCbKUYuw
w4+psCLXKWLVVctO2iPLOx40306PWtrpH8mrlw8O5K37tpe3CGnXDi8Vh6UGifcG3HTtKKSymPq+
iTla6oNa/xPk5UZgvmVA2BPwKGst2i+80oe9/2BOG65h9fMk8sh6AHB+06Tbm3qZBWqhgW+sfnRa
/0dXbPUBr8QjNGvKMm2KCiIXYngwV5kyOqWiEq76d5O9L2Xrrsg/TvWzJG9B2da6HjAGOxYsPUtn
mjBdBQLvg5xmPJbU9kAg9AFtyKMZOycq4ndK1/8R68EBvpVgB2Llw+3z+/pcEc8vWBg0EKDWXbCD
15thbJsE4BRRilYl9a6p9cc2tE8qbjAeysPcJIarJCUdUrb0VR0RjA+d4ES8PrpZQMf3xq9Ztt6b
X0M3IJByHS4IEVSuhl0XzvgDz0weaqAvvlG5ZfCXo7V735/3qpLsw/JdJP912+6as6TBH94MIprl
DX49CVKRGUqlTKqX2Y/qfB+0D02/4Y/XNu2lieX2vridy14pZ2MYVU8uPrbv0mjj8t/6vJClmLni
K83BDYfdF836soFR3Pr6EoNe/HijKpWehjzVUz8ZY7s3A21/ewG2DAjxv6Z36TS1GMjGOxPJFeLL
DZ+0Fh3pFKockNdUAkTUl1Ikji6BUKZu2JnuEGX6qZ2UfmfIkuRWdptubOXVLcV7D/odUny0BV9P
WZVZc50jYEEa0diH88RxkXd9crg9b4IVmIro8v9J+SLmWXSzzYhj4WQx2kMsPXLP5cPGDS9M3BsT
6vVA5IJjLqOGcA4+1a07F27XufmWyrCw/m+MCF5ontvcacJ6PHfWfohjOiD/uT1RWwaWv1/s4EgJ
m95aSIT08U/przT/8Rufp8hO+Ehi/A1yM2xL3SZNOJyl3E27xo39rUz/6gAuLAgDUPUqkJscC1G5
U++1rY20/vmlUYzGkYVC5np+sknV8zlshnM5Vzs5ynZbBP/CjfrvCtNf938GLOGEV3bKQ96HUsy2
3qfpbkQyKJizvTS6xdbbXrzTXm3RZrUwkxDQv6ESKsZ4duZ26s5pfYaRJOjvtfijU5569am1tEOr
noKIvnnjMGQkjaxPt/eC8CBfrJO9506Fh0d5m/cuAy0vajWqzmo60TFJC07a7RZuqTDkLoNqdWvt
VqYWNhFKCTY8B3QvCr7fnGJwXopTnhV6ZBr/Tg/fSfXo1lXoJuYWBkt4xLyO7tKYcBVUtuYHmWaX
Zx0y1CJ/6Luj1DwH6d9J+NGi5GSO2obnXpvPS4vCzknhhevCiIjfz9MvTYsDIv3UNtODpptuJU2u
Og/n20u4chog3V0kUKEngH1TiMiixqmcUVbKc66609/FxtdXPOrV14WzpvWSSsKGr/d/pOOnybpX
kpOTf7w9BBFM/u9CXYxBcKnN4OR6rWFlmu6GJHb16HMTRPvO+VEjPOk4rjTSOv7Q6Fs339bkCZ7K
qEc7M0cMl92uo57/GzxkV9O33IkXrlxqmiqbUSA/o9TSZm6wRY+/cqdS+IMMkHsVbyXisvww61uk
SIqzYX+NqifVfqiTv24vztoU0aRHtVum/GeJoNm07a1IC9PynD5J894YN07M1ueF7StbMbWQKSvP
8uT2/ZeeFOBv/H46BKg8A/mkEHu9BN1Ap4ckacV50t87jefXW8xSay6N0o5DcLNgdMQnUT41Wm/A
/3iOiuJxjOJjGzek10s3aOyDWg4b8e3aiVwEWhzqiKCARQ8KoXfetiHitr39IhX+LuNB2clnayMH
uLKzlq4DHREB6Bipil5PWxpJZQAlSHWOfgS123zfhDGvuEqD9pHXxLYCbEs489ASz1I7p9WZntnE
rSX9oRiSQ9x1x8FR9jXFuET6RYzx4meubArHPVlou3w7q85V9o8vSfsw+A0+5ysLwrRliuXn6sCo
ysl37eyY2FtC6yvb7cqCsJ+zwS66uGIMSd24YXTseleuT6isWubn2ydnbQtASQ2pHBVECmLCZdbY
kjUOflCdjfFst++o+XfG6bYJMZ/w74r8tCHCdUapr4ZY58IkadY24c6QPqaQZgHi0/0/st6LK4+q
46/7HHDmpLZB1tk0hAsDk4seCi1LJS6w97594sF+e1QrPu3y+yLuM2pVHFrN91P7na7tm/Gf299f
cQFX3xd8ZthHtWIGenkO24XVX7X3SfLEZP03K8LVH4R9MQR0Y5zDbNeE9zoURO3O34Lmbs2V4AYS
VapAgzGWvm+/VFrx5Jfx3e2BbJlY/n5xCSN5Uf07XWV4IPsatRvbaWs5hDMfSWajk5Uqz3MD2f5B
qh4CyZ23TuPWKIRz7/t+K1cyVqzglKU7tdz/t1la/M7FLHVFp8p5sIRCPD1dpwu6p5Gb7NNtK6ve
6+fRE9HqdVPOZp8xiqTa9fKTKr1E8jGOvXhLB0lsnfvXs1xYEg55gQgPpWYOoQOlPknA0zCnqWsr
7V7VIv1A6wQpw0Q9+XJyT9usqzrN5zSS7yqpeBp6cjp9aH29PfjbG0URsbxxofh+nDPFRXYI813b
PCVf0Yy/bURsrBYGDujteiHJB0dymnCi/I6CA8EPVYYy6PZJEw1uWKYzzHLGS8JiH6Jwrl07ske3
c8heBnYwbTj49V2LVgTVxKVXVNhVSmg61VDx3vPrY1IcpS1RyrX3M77wpwHhjeeUpTITw5fnWKtf
rKSFIE062ZHlVo1y0NX4TtKdYz8aDwOjXGBEED+f6kp+vj3r60v782cIu22WExAhBvdY0T1ZPSW5
kjpRO/OA/kUA+v8t7/8siSKjeagNplFjadY/zeFjIXt5eFcEj5uy1qvX/8+ZFR+WjuXXXdczs726
Tyq0vdzNROf69X9hQ7hjEj8ZcngmeB8Vk2sqH83ifZW9j+R3evlUy6ch+IsG18PtpVoNPC9sCjeO
0pqZpAVsydHPPxjOAB9ZspO64L5JigP0oR8GNdw4BVtTKdxAgWq3JTklAg7nSWveZzb5gN+6rX9u
C+ESstrKVOvFhKQpB6Xung0zuJ8K6nuDdbw9gf8/HuanreUwXFwVczAhaVMZRAbh+1b9O9M/Wtan
wYfZrU1cp/zeqx+d6c/UOAHs3PBuG+fMFPyJBd46pWmnPDfKqWmPsvMx9w9JtzHC1fUy0LWjGk2z
oMgUBXlXOeft/P9Iu7LduHFt+0UCNA+vUk2e4lhVjpO8CHEn0UBqoGbp6++i+56TKkooonKARr8Y
0S6Sm5t7XAvn5TQBhqq7LpC8ttwenBWP/r3FZxKEdbiRhbnuGK+TVd953cHELGp1IsqOJdtYe5ga
SY/jqhk+EydYSaOvvc52Bjy7tj9VQJGTHIvs+4L5qyiJq9TGhjGyf2tlj4hks8QUBEhyiDpp2KwE
BXTbr4Fw8Qs9Nk75GAd/w8iDDuD/nr0hPJ8UQOtAW8ZSLB0DlTT2E8lTIVEuEbyHUc1s7G7CTaW7
Lj5a6vPY312/oZLjEPv6Ce3HJOuwYWU9+WGPAuj1768vwUTSEl3hmPYWTGil59k4eXAxjPqAxjG/
c/cxykbXhawv4o8Q/vczK2ONpWfQlrvVNSYfPg/W34QF1p/vCxaz1/KmK0p8f7J2VnqXa38TFpx9
X7CSDVjh4RZgk7TmhSj3TvJNj/dOfiNI9/9bkj/LECyJ46E84RK+TfE2s/aFDTdOchL8E0tjBSw4
PpIEWDj98iQilO6GgaFKwGE1h9+k2KPBN9Cd7yUiheuHvmrfUdf+jyhBs3owaKSDhZxDnB0m863t
v3YlCgWOpMK9rsB/xAi6VThaMjg5nKgm/mqXgWI/ECJ5Q2SbJqiX3hVAlbDhZgztI3O3oGD1TcwU
NG5ge39lUf6sRtC0iRWYDv5I1Hg+ZagUBcrwN+eCBhYLPSZAZhSbHfIBHc6IqGDgGdnEBtC/n0oG
qApJN/nanedIJ6hjgJNpQZw8Ajmt6rIRxjfZduNelZ37qsN5LkBQZcebPZpFeAi7+pHk7125B/Ap
5ijD1kFj1D9OTzdlL1nUmk6fyxR0mpmGPqZuXx1ta1cUfkR2urPN67frN2dN386lCCqNwhKQJzqs
TFfe2LTPcnBv7lJtM8v6n2XLERQ7b+2sbmiDRIEXHfN2uGes3lEtMX1STBKvds1XP1+UoNmO01l5
2WJRVunDSwf+5Txu9XEzqJ9d/fX6BsrWxTf47L3RxhikNz3WpembKQXR5GEen8j4F3n18xUJnljR
qY0xUWg4KLSdamNM8lmT9YVgCgh4l0AGF9ObGlNHj7h4ETrbfrSqKtTcYZ/CswTY542Yux+vD1pV
/iNLTHWWXRSPGveW6rsYYA2+kvmTpOCxbhP+iBAcMqWYZj3vkDVx873WfnLNv/ADzpcgmIQuTuk8
ZTwrQxNfZT+aWoZzLluBYADmsR27LIEE52jMvvbtut7Kvi5c/A5dtWi2gD+Zl3u7AafJX5j+8/0R
7nuXxyRGFxXUST0o3RebfK6r9zSRDDnwr4g+xrkU4aZbid1luq1Wx7j8nJMvahoqMrg/2UYJFzyd
HAfUgrh644QJ0EBWiF/NOJ4vQbjagH4kvRfhmDtCNixLNzH5kgAkoKgelPwzpqR2GJ/yXefdHO97
/SnxfhnGLrdkIbJsmUIsVjbAi3ZiXMkOTRxtvFPr43WFu25f0Hl6aSjjquqMmAcwuvYymoc0343J
s5Z9uS7l+jLAK3opJYJ7BiYSSDEQ6RkHQ9Z0Lvu+cO0BwTfQukKMpDMgC95RGaPdqkIbABMDTtoH
XuLl71fRxurSqkaYBzg2NTN8d6zfo0qX3M7VZZyJEZZRppo+2QZerab+XKdvkXUj4sG/Fv5MgGC8
0knPWIKdOg4V3qr2F8Cm/uKgzwTwFZ69u7PbDm0/YgX5uNFmv5P1YKyqq4HZCA/sDM6iu7HXMvRf
TfAhtDzIasyZ7zVlSweJDy6Twv9+tgpdcZFeb/hDiAmgUdsO1rcSLj91ZMVLmSDBinl9kfZJhO2K
wb7QxCezOPWm6U/Dl784FrgP6G2GWQKhwuWCpgFIHXMGsz8r4Hs0ob/o2LouYvWK/FcE+jMuRZRE
pWk0w+arYKPR/Dl6q2X1gdXrcSZCsCK5g1EIdCrCgfxnzv321/UFyL4uXL7IUdxxnBDit3GI7jwi
MbSyzwtXr1Zqk+kFjkBx9oVxkKa6VlXpbHOEmxe1hl6nDnS2sPfurvz2YsiKUbIT5n8/uxVx1efM
5pVwiwZT9gkF5FL2Gq1vkqNpYBNEQ6GYHFSnlsPYYBEohhMA58uasdefdQ7oDBYOFTw1wrPO4IDm
lDDkiUDyiFFW3x4eUvvTkGg7LfUwyg1OqDIEEPNs3ZPosWoMUCM8ot3yb27L2e8QLqQxtIw2fYXf
EX2e2p3dfEWLye36DFoJdHsBuQzIVcJtKbKoLax+yNFbpB08WmzMRnJj1hTiXIJwY8pozkev6/Pj
bPyOgc/D7gxV1iGzkAFUFjSZWkCOAM8f2uIulc6ikT70U1O+kkpJDwnYDB6Q7XHuqsn2gusbpvHD
v3BbP2QBFw8SMVAmFslG4mC2u5zL17zRgywDlP0YFHmz6fJD1zx21PBLhQTNVAVlS0I6Pae0Omhp
8WgC/CFy9KBJCRriZcMpi2QAfhawBtC7g7lr8HUIW1DTbp6UqmevceP4ht1ulexUopdYy361riSi
XVgRQZZgRWhfu8zJR/bqum+JhwleowwSzIqls2wMdu1gz1fF/35mTSbVJoyhnPxqx9F2SjIfqrod
pOTOq5vnAvQS8TAnxBIuGkx6bnUlY69q8UsdqyDXntMYE/izgvnAeHNdgxbmC7sHIlSoKagQllSy
zImyVDem6pXY5RerTR84F+r/JkK4c7qOTkIFxZ/XqC3fieIeuiiS5GlWVmGiiQ9D0JbBEfyEkzGn
HshVeVG9tkQNMPpaNJI1rCjZhQD+97OjR8FB15SsrF71LPLJcA+rsRsHb2vJ3txlcRMj1udLEfyr
GEUHMCwTHMj8bGnJo+a1fjbCk6ubzVzeZbG2y1rAutJk3wEziNS3lupcTvgG3lCgjOE/EV6AWaXT
gw+tfDXm4i7BYjtVkvxe0W/eYw9IV+TyOVLa5V46eaVZU51Ur+MY7ftMx+jaMPu9oqBtoQEQVNkQ
icQV9fAwyaQB+AlsokjvX0p0FTdOsggSC0XHC/0+yrzvNQEcDPdjChuDTIL+OT1ApzLLKl+79vuU
sG3vWXfXL9GKAnqYu8ZAPPjQ0GsvbFpL+raMIrN8tRDuqi8+eCC/XJfAzYrwlEAC2LcQjtgAdBIe
XwBO92QsMXKXWnlgsgHTxf8UVvPQ0jHQBjvQ3O04SWKv9VX9kSmYBjK2BgUQCp7KMQ1aM2zVU6oV
gSVjdlqVY3CSBYtzyrn872fXN++rzu3bDkqNbqthnOst4LiS7VA5fZBn0irSykMBRFwMFBhoXTYX
AJVJ01HKJkpe54Gh3EK3ABzwmdre6i4Bcws+J+7qx0y5+PgrHSkUL/Ky18S6A2qpjEx+TanPPy8c
jh4ncwfov+y1onXxXFtmde/Y0vTecq8++rwBls/nBxbYq/WU6woGDJLXdkh2SlJswUW5rTFteF27
l44SKBWATwp8dQCHAlvgUgNqYywBSDO2rxg522TGYSLfneTesh5Ub1fQ9+vCljsHY4CBRsA88wZ2
EQersfNutmN4gNMUBx3avFPJapYm9IMZVkXaAmAmC0LxHogF3TArFfpczJ01fCnpYwaMHWP+7gzf
bl4L3ErO8vyvKOHqjCBJb2uwKb7mtu/lPpONkKzslYZWSI1T86HgJnrLQDAlRoMG3NcsB5G9q9jU
b+pCsl/L+w+tASQZTLMLB0Gc3IZaZQAsarvXFiQK1c6uD2McuLVEyspSMBnBvV4gBsCrERy3Bt2M
WjrMyWsUDfqnGgC/W8tNK0mmeikF2OG8/xrOjooRXSFrYSEIm+uIRae4bq2Nh2ar5kZ6SR3DPBci
hKfAVRNl0JIuOllJmI/H5nCrSl1+XjAskUImBrCd6FR9aC0lN49VIX7EhApQAtA/hYqxcNnNwsr7
sWXuSeuqbQ+GRHN78wouBAiXwjayrq/j2j01Y+HPLTJut9ZshRUIHksNOAcT0YZ7Gstmg24dn/oE
TF5ISW+ur2Rpfrk/gWADJNmaDfbzS7uYkkEFeoybvxbTw1QkBHAjSHjrtyvtpRhBowBEXU7gS81f
9T1LRjALWpJ1LG8F2uQwKoQMK6dfNY3LdRiTrs714JFXDBz77qFXZR0IKxsFATwViSsOT088ciuK
iNEp5NWizxgUy7TvaXe8fhZLK4UHA3yaYLvngyHie140Gjik3Z7gLFqM3AalGbTJtvLIzXbqUo5w
/zItopMXQ05keX71I81kKGgrh3GxEOEwXOI0VTNBQDUiUB7NQJMxQS0kgD8cBEkwgppjwB8WToPE
zAAigT2cjGqLWHnjzprkii/OGxIsgB9oBn8xgExwqVC56wHxig7jyeyADLaJne1Q76+f99oizkSI
dw+hVlbYGURoqMw9e0QSFC/U6XIFlnDnsjZyYnfA5yPtvvsdZZg+qO7Lm+c2uBTOYeBhYB2waoKl
ohbJ7WyClPReAarRgIn+67u0tgweh6K0CUu1mAQc1blpUmPuT9NLb9/10Ws0vXWJpMi/HAHGUwET
xaGveZVGbFooIB6QRIMO0AO2nQbrIe9ZYJL289y1W9scAkWJduZk/i4xHqYqshd3meX9kA9KI+Bl
AqtfHFQo2BxnLsv14+hRv7K0jWEcgPMRoIYXDOZ9lTz102PaAtdm2kcWHpz0YLdhJ7PTy83m24Dd
BtgfsPxFKA7KEkSAWa8fnTIO2qnfNAndOJjxK8ZbnQC+YMChqTp4HTC/KtgIhjkINWGTfrTe1P6g
WremMYTP87t3FvHNg2YOtMLnjWHcopU/aZnk9q6rDPTFAEUU8r1iT5rFlMZ1mYUVDIjwhtIvMToe
gSzQwzzEFr3Clb0rBgd4+bIS+9I2Ye/OJPNg52xx0TwQkKyZ+rFR7+v5aYgf3PTl+q1b2iaIQKCM
5ekARhMXhwFPIGMnun5MG793wMO7uf79FUUD+DputYZ1IEgWzCuAUqK4gs+Oqsa2ZQf60LCDI8s8
ruwTfFkkN7EEgDaJ3fpmpBhJahTmUamHu1TpH1NjfGJs3l1fC/+tF5kTD8PpmO0GyjfySwtGJFIn
aquptYkusW+deWcZv1uM4ETec6PvKAjaJ/XmoXJIhHuL2WhcU0w2CUaXtXNReIVhHcs0CWr9ZWQ3
vx04FhMYdWiv/mD1uNSwuXbqkUWJfWySl6Gf/fJ7jZ7Oyjpd37kVLYO9BY4pLJ4H7DBhHRZYfJyS
KtaxByOlEhiSVcg+L9wTonsMWVt8vlFfLKRfyCypPawJAF0bb9i3sFliwapmXlqrUWQd7br0fzpE
1vywosA85QeWApVXU8RzJl7U10VH7SMZX2tQrfOJOs+RvH0riwD9NVQYoLJAERARvbx8RqEKuN1H
Fa30HlgM4583nzJYmxB7o9YLLgGR7mgCCb02Dsw5mtquSzYmlVjilQUgCYLdB40dx1kQbEmhq4OR
IJd3zDGMg7riNtveugAwDmJYCEYEQhacEXbnMTp6lnc0wNpVBIze/FhdfH/hCEZ4qCjyCUdVe2h/
0VJin5a21gCyMTKf/EU3AJ15eZkLb2ic1tai45CnPvPmT97YfHL6746MWHSprpeC+N/P3iWzdpPe
1iEoi7flvTJuZZwGaysBDyNIf2xgfS+yeKPugP6VUXSdeEWgZd9s8zXufa1Rb42QOJ4GZCDEAKDG
AiaoxcC2lplVfJrNoIgeEvN4s0JxC27jODC+siCypNWoM6B6xidkBkl/yGRAZMsbAdTcjywOEiFL
khMgdDNaGml8UoYiBD7oPdFKWY1XIkNU2gK4PHEzQMaEGd5B3XmOTG+XEtCajnjedQA3yN3iS3Xy
8sxTCk9zj+0GzdetTFu59b98ti8/z5XtTFsNPS0SJEXc40S2gz4GRq4GRvepNZwgMrQgvj3cgzx4
I4Zmwt9d+NZtnFas11PvGBfuzm69ncSOL2/f5feF9djeTJuiirAekJezTdQ9qbe/d5cixPd6AvQm
6L7co27vFDBB6XfX7wX/9+KRAGsVXhTQ4ezFexrNYxPPDlGO+jwG5QS/szy48WGIPnmRDHN8TbvO
ZQlZkDEltB4nyHKbEGlhr5C1C6wIQAuLjjo+gkfUHYX4O3J6x6sUKzq6X7I+xphvJYmM1wR8RGvo
5YR/INYE1djsgdHZRsfmvjS97WwM2+vHsXJDzHMB/Aec3ZAaXRVNHTXRUcvIPu6c+7LfWfmm1je2
3h4iw91dl7eiwRfyhAtvKyOlNsGCqKX+TEh3SJP8MFH667qYtX0DXSXqzya4cYDNdLmsbmRFneZY
VkZfgPgh47Ja/bwHu4UaEIpNYgU9A548mgWq6Jg03woM/Bc31/0Qa6C7CGhPAGSHVyUo1pBqDbPd
IjrWPTqldky/2asFo48OSHnkhVdSX6nZTZ3deNbRqDe9FlAZYvDaMSNS4glnG++fmOfsSzQexJVt
HmlcfCImfdSNbh8z79aqPw/JzsSIFzypy6FDeAhsn436jyqbSuRaItiqi88LCQzLAvou3njzWAAG
kqUEjMZZEFt4qGSghav7BcQAWCsXFVIRC6sFQlVWZpmFocT5XSXeU4PJoDbLbnajsV828qqg70FC
Q6xa9lXbOWwg9lHrwaRe7gYqo2heXQg4TTg5EKJxsQwPrIy0AqQTFGsGWWPFgF+6nWRGZO36AeDx
v0KEN8pUc2oOPYSYtuc37kue3lqA43p1JkCIKquscEkcQ0A3gdbEyfy/cBQuBAjxjNqUmN7g2wT0
so335Hi3xzMm9AiMp7w8jawtP6czu66WNDOTyDGORjnfDamylXJ0rpz0hQTBxOpm30WchO0YKW9T
s63pYXPdhq8JwGwDrBSgAUEEKuwRbmqlq0DTP8bReKc4UVCOzNd7yYO0oksW0hOYokAjI7DbBF3S
mxSYe2pkH6vk0Xw2ZZOZa59HBhTEEEABQ7VBKL7lNqgcexCZHYfsi/usGG/X92j18+ghRB6Hdw+L
70RSamUxdNAjpIuN7+n0fv3zKwbQ0eB1eLxfyFu4H7Hh5XSuFOVof7etPtAoiIisKSg9WV19OTWL
LjFwPCEEB+MhGriEfSo1B9TuVqcc1XTegkOvKB5U9ikd9+CeDRxjoyIh7paS52NFw9B+iR5MgAQ6
FmoCl5dk1kHkycjsHYf4jdnW1qyqA41vDgTB23EmRHjKY0Ods5gLKaznckdv7o0FPjE2Di2RnO1m
ob+ToSrJDITfo0O6J7Orn0iibps+fwKIrCRkXtEG5MHB12rayBq7LlfGM5uS1YpnVTONjh7bGJ2v
/JqcPUirrqscv2/Cm4sOC05IyfsrwEJyKYQMNZnTLvKOM6byHe/dtsOI3hlfMk3Wdr9y+vzOADIK
APtLUmPVTtsaLxiig37a1wjWtBrDco2+v76g5RUF7LLN0U0B3QkXnv+Ms10D6Sno+KKpPSV244eD
KuNRWfu+qYEbCP016H8UU2OjYllz2eftqTB+5nur+uf2n2/pyHxiEWCu/2hPP/v5XRk741i4zckb
P7tJoJX/4/cFKx9Vc2nUDb4fu4HzWn259dfbIB3l+47fjwCNq/TZrx+8eZzHyItfJxXcY7vmZj8B
BG3YeqQweLuruPdeHqFvyknrU39w7Hzr1TIkqeXhfsQACAXAloBskmA8FH2KkFMHHx36+L1kq0Y3
pyUvvy840K0a25FpUfDdKeQp99OCSQQsLxl2HrANyAkiha6LNUCXaPHsFm11Kr3qR9tNgdfziQTz
+/VzXpomvBrcCqIbE3UaMU5OMKugFj1tTs3wjZhGMKHTOEJXQs5kVa3liXy8T7YD2DtQloqZbq+u
k8GqWlznfs88n8mgHmXfF8xF2vRKarT4vhFvwNaT/ry+UbLPCxditNzOoUPTnhQUmq3vkyWb5V4R
gLZIE90UFuoBC2Yve2gqFrlqe8qBiF7fgcz15pSIC0OK4B4ahRshFmTKojfTeWroKcu/ttui/3bz
BoGsGNUYzr+HmrWw/7PtTnZeVdmpczcNaCQkr8HKfbj4vLD/aazAzSrx+Q21vrO7ovsff77wfNK8
MSJlwPd1wM38qNxkd3171n6/BW5qwIGjOREZ7kuDOk2aPs8KyU402ZrTXou2oy5Jci5TUuiMA8kd
7peKeVoxudJ5uRvPapahMe7kpmXQ1knQZgBwBkf5hGa8QTa+u6Ky6E5FMzesFAhKxODb7Etaz26S
ndRB9Yvkru5P1zdtKcADpA3K04iHUAEVe1OHJsIMrGJhjJa8RL7ZSmqgyzO5/DwXf/bITSnJkE3C
5+ds3FngEyu11k9VW3L0slUINwM3vimRvShOzC+zzSyDNOaaf+n4Xa5CuBkzgBoRLeHz1Jx8y/yi
bKfuKzqKbzYfSNWijI+ADC4/Cq6Xm4UGQwBlpHQ81WXlOxRcipKnaGWbeCERg6JIOy6bmUoKVqVO
H7uTHZjdC9WPN+sSxiVQZwXlN8IWMbBvlNlw+1wdTlr6WOZekMTF7efMIxa0haj4qYs+JZRM6mlq
vOmUpvfxPvFuTj3yiOXP54XcSpKNcRL3+Lxuv3X5yd5e35+Vy4AmL1gn0AUjxBGfh7qamGLZpXoC
Kr9yX6pa7iOf5qLVqa2lAKbiWaNSrKMNEo26oCZG2CI4ryZFcJczYz4x7e4z1Q7XlyLeiI+vc7o1
E8la9Dgbgqpq0zBnFZtPbj65z0Dkr0JNoc3eZmqvgMY0YsF1gcvlYCmc/5UX8dEbJNyNznVmTIOk
Q5h8Ld1tzCTh9nI9l58X3o4E/flZVuPzxuT5aftVNzHWvEtkFSbZKoRtI2pSa7EFMb0ZVK4/exIN
k32f//3M3CLgiL0mxfcLD7X26aGhkqhCVGF4lugPxt1DqzNm9MTGKS1CCN+PQx9q7KR5G1fFJX+5
+aTPRYjplthIFFIjhxpqul+zQIZGu7JFnA4DQz0ev4bixAfI2ztGjLwPO3XvFo+erK679n00S6Ay
wrsR0Dp6eQSdUmtlmyZ9iDQq8Ogy//btQRvIxyShgdugCfdaB2CTa4D9IOSjiykmjvN/ru8/d8PO
HzscMWpHCNbx8IO1Whd0tE37JrXQoxFa1Z0SYdbUj9w7vHVEOV0XtLJTmFXkaHfwZjkR0+VOofuY
4kZHbZjafhRvNInrIfs8//vZXSCOO3lThc8P9E0Zvpu3Qi987NPZz+dX5fz7U9oXw4Dvq+o3rQ6z
8PrurFgk9FAg8Ys0O5+RFrxlxQZT6USKLgQ8zHdWNTtnUHylc3YgV5D4HSuX+kKU8OzlRm6gYpF3
Ycp2Wv+T0m3ZxRIZsuUIaltafWnbI5ajJZso2yh064E8MJWEMKJ//nEmfzZNtB2gH0lrjON34VgP
IINXfGAD+bPVBFn6W2N3bSpb1tplgaPHDwqjE4v5wcmumrmL6yysYif6rrnj5ABlnph3CY2mhzFj
0z3VBioDeVg0bGOhHAwDnX//4twJ26lUGZo8KicL65qYz1o92RFek8IBPMcAwhrH+z20SbeLqM0e
K2x94hdKOzX+6NrDTqk7EARG2VyAoaXJd7XlxJJ34qM3ULAi8FdBoowhCd44L7zXHmU5zZKchKyt
2N7BRCpozlvNvq+KwdhOOpBgW9cEdCIbuwNzMfRLNS3egUHmGyee/9XTGVxbSqU8FQjZ/Yx6BK2g
Oft1/ZatqP7FzxSstYbZo4hh7iVspuRTZxa/FDB96L1zd13Mii0CeRSsto1hRrThCGKyrB29SYeV
0F8cbXsz0Ra0wQFRDR/ERYcMyNIvTdEM9mZ7rPU6bHdKdPKq8PZfj9IsxpownLCsACe6ljOzYXVI
wcJJN9YQ3P59VEzhUeDRRNwjmLp86B2V9aQJzfQhO3T5X2z++ecF8xZljVUaDT4/WScrf2OSnMDK
2XJMF14XQDfEYu5yylOlTRW1CWtj42bb2JGkKSXfFytBrFGKNInw/YFszMgfJP7Eyg04//mOoDtF
m1blAMCY0GyaO9qBhNFrg2l2bg4YNHiLqoO4Ezlp8KxeqmjG6qktVasG3/1hTi1/rsPUqgMve7+u
Sx9ZHsHwoBJkm4AUsTGnKBZNCyOyWay1RYhfYwRu6xqBVtgk8Eqq7xIl9YIKoE9bCsv1kHhFvbHp
2MM2ARn3J1rp66OTjN8MMJP/nqc0ewaJxnAqWZLutT52n1nmjLsmw4uixmOu+2NtODLjvnIiqGbw
uXoe56JMfblVg5KbauwWNOy74c6kk35gNJ03dWR8vb5Xa4IweInyL7p4DDS+XQoy8zJ3vLShYVMV
/eep8voHsI+RlxkMyLvrolaef5w6minBsYvxXrEYbLgjTfNKKUIyHjpyF1ePffoyVZIobuWq8M4O
pMv4xAV4RS8XhGw+aDtzpwir9FFzd0Q2Ory2YeffFywJAx+k7Zb4fsZedO+JZZ9cIrmOsiUID7vB
uhEjsBChavvp2a43189h6a9gJAVhA6A24LJYYg+Ml3d60trGGKamr5vfUFlU9W2cvM8/r8tZLoOP
vmCIC/NVBs8uXp5EO6e5YwE4JiyzQ7oltcSarHwejVuYc0cHnYEijnAQjc5StzGbORy738mhvnVk
AMwX3GXBQ4pGbOiSoEdjb/VEjb0+bMCAYLwVNzdn/isAaEHoM0V+ZuEP9AAttC06hEPzU3d+0psf
VLTZIwuHABG+ElJal7tfTzPqcsqEZEkcBWQPVHuJgOVFgADu8qIrDDUDQ9DSwSEx+kvZGFpgnY/r
0FWPUX7rHC82yQR4HVqFwPaId1V4MiiGtDKHpVbYgtgT9q+VZEOXNgmsfoCcQXoMYCkoCF3u0tzR
BMM/uR1aj436xa3olnjl1tLerl+FRf8IXwcCONwGbBn3cAQ5kRm1CUudsE5C7R/gOCvmrv7dTz+B
BXSIS4nnvXI1II0DDSGiXtbchyJBEnOCtC4BYmlYFn9xLFgM6tYopOGRFRMQc+y5pToWbUg123/y
mGy8cGUB+D6qHqjioHNE9AZ7MI/USdK2IRqbA30LJiaJ8nLjcOkh8CIalMrVMeaOFtnL8wDKkJNi
NrkN7WRA6+Rzmz435YP7qnypyLy9fvirizmTJehYkSuJ10WQpZRIZqWBwm5tBIV2IROODi40tCIk
1AXtMkfFtKdmbkNL/dQ1xsElvT86GmBMZLxAa2tB8ho4OWiT5jONwr7VNEcIUyOz9aO197Gzv32r
EB7BcHkYpEKi/PLzMQJWJc4IzxD4nbO1m5v9dDTtnH1fOIpSS9DEFWVdWMwPShZQRwKasaZWcG8x
toNIYJlYrCoD5FM96cPM/FVO35rkZ1W/U/V7Pv62NBnl0AJ6kR872utRboZDAoAcbqHPsk9Wrwwz
0A+70Bs9vzC3anZoXiagSbbqm00Dj94V9L56ZyyopmCINll+xKwu4jeMbF4/t8UksvhTBL0oS8/r
dMXowsmpQPP9qVe+T+n3TPlEKGd8sNpwTp719HRd7MoThAsMqAq0kcKtFIFJAclu1DlJYIa+Nt/R
jYCegesC1s4ToISob0BpeMHpcofHSjUUE2B3oeO0W5Yeaq++6+c60M1D7qW70v12Xd7qgizelw5U
Bj6DcilPdVlKG81rwsiynmsl2ozV9NrfDL/BTwvhBbIRgE3glulSzDBmBdMrhF9AElCqvSLr7uX/
XrSumOOEZwYPE8kOwTUwZ8ATKHFUh2r92CT2Zpg+d+6jXT23rN3dvmNokvNsXkvjLYaXSykqM+pi
XUdgnzBjO5ul7ifTwEBs6cigTvlhC6sCLCEfSkaqBQ6nIMqKrNJOx6ELByBGfS3I2Gy15K2MBmOj
s1gGCr6yh7wpTEehC3V/OA2XC7PRJOHkgPEKFYaeyRSo4PeufkhmQMbdHDFh76AOH5MieA4FRzrJ
nMTsZ54wjbe0bYPetfzrh7Tyargf5WaUIRF5iJgOjRaleTI5bRiVER6mTVLLJp24Rolng24b6AEU
eklB7mU0G0ulGMI2znfAvfOdbPyk9tmhn7xn4pRPtsGYr8aqRP3WVob+PfSOfSAWiiujmIOJe93t
QuKMh2+KfStGBW4qQqgPjEod46AiKIc2jLU5l2Mfkt9KslNl3awr9gaROEjOEUOhG18VDIGuxhO4
OeY+HCPDd7qvoDsO4km7/fh5CIXMJ/rM+UzSpSrXYxv1RoXUZPpFe59/3Kpb6CrGKC5eAcy5LVrM
+eSmW6HUGfY9eYBP94A8nORVX+7SpQjBK+nKxo0a2HuAQw7BXLoH8II/gUdJ0nmgc+t+qcS8QRqp
GJw0gmaxm7JjozkZtElDGjUlyL/GHojwkRk4c/fJ8co7U/sas2bT6PHWre34kUVk+hGnWfHugmZh
5xF78EfAjuyjzvgBFBnggZSFuekKN9551JT1Wi0fR2CK4jR5PzQqVKL7Eet0MKc5TsM0y/exWQeu
ti/m6a53xzsbTjt6HK8f9UrFAxJh4zk0HE8jCorU9Yx6AOzMQkJVLTA14pf6o79pK2+TqdWwdWg8
+LriGZvMtdFnFBv/1Mwc4YGQfju0aSdxD5a3n0PgcexAE9nfhV1TMpZNVa8mYdHclUFF7q6vd+Xz
LvQacB7o6YQjJyy3MOdUUxNahWz4QTHt+n7980u1huE6+7zg3AD8vkqaCp8naRBlXpDZw8aWWZjl
o4kCFUrgGFKx+QiqYGGgN33kNn15VM1NWVQbILxtrOzQ6pI7utyrSznCI2aOpMqVDnKc+jhUIIP4
eX2zVr7P7yYaRoHxjPBEWIdn5xR5M5Ie239s+wGh1vXPr2wTjBeCaReNu8tJ3S5zBrVHyR25Mveb
rU677LOS1Hu8Wjd7mC6fBka/P7xa+E2CWxEz4k5p3kVho3wuul087+zs5lsBiCyklNHehBYCDLle
mnu9NLyxQhx3jMdt9V7K2nRWTuLi84I1NguTlbqHzyvszX2vWknuZCWUgZHh2HcOWmz55bv8+XPD
0K2AScowy14nilKuumXkoYzu3eEpaQ2fauq2rd89W1aCX3p8ABiA+/KBDmsvMD6SWR9m5hASWoCg
nqvxDeC6rZ8Mbu2T1ngpjGZzXelWAkiejEc6HnyDKwGkrldVDjr2LAR9pj81D3NFgsQ79Im1Mce3
zt2ZyhM44TaGfk8BMl9oXz0PcMLWBsXtdAr0/Ov1H7Q8Wj7nAqZ0ZHwwoCnWbUgOJJo56glozHdN
fIhlaaulxbv8vmAkGDBYPZV0JGzZC2kKv+mYT6TYy7JVCApUEcsjwKUgYZxa24r90KTkBpJ1mEKY
OOaTHVtTQ8LJDerybtT3jqzddXURAGnkQSjCEPESxwbyR3k9kbD/mbk7T5MkYlZXcPZ54RI3CH89
ChCxEFmqHj3TQIGUIVQtcOyBtctbMgDPCJWCpyKcw2DZNLYVk4TpdD94ld9au7x/xP8d81DkZEOK
wOlezPnrGMnwLVeuMvCA+LA0/DhknPjyzzIzhaWPVu1WJNS9R4vs0jkPHARv6jNmfSQRyKoo7lXz
BAWqa4IoU+9RnjQZDqraxNGmI34UHUjkV/3NNWgDdv2PIMFd6HSLFWYFQab24lZPzd3td9/mngKH
E0deS9Tpoe6Z3tKPu9+R3SBRuNVtsg0cBwbdkJLgfz87kXpoMRJu1SRUjAC87Mon4weYGgtb8vat
6TWyUSi7aCi6oMJ2KcZOTVZRE4/HNG4cb6P3PgArrm/U6kr+iFhU0Ust13vbzsK42OK0S/3FTYM+
2lJpUL10SnDiZ5KEhzyLpmhIbC8LPc3/P9K+tDdunOn2FwnQvnyVerNjO+p2nGTyRcgqito3SuKv
v4eei3m72UITnQeYGQxgQNXcisWqU+cMdFew3QJR2nsVb8UxPbciuYKu6Vu/Yj49gcR4msJaVUpf
HQUSN0hxAPIZeNKS5Lo/abpL8lPCIws58TmsygenVgRwqwsPkB4SvwDto8HocuHBLV4D8eBgVaA1
7qafvfkBjH+3V37NJ4OuUJD6A1QFU5c28N4ZrcVpqhMk1Yxsx1TI4bWZOv++NIaqQ4soN/rqxIM3
BwTAGcoIKfo18kClivWelpOeuuBSReoamXKQcMrT1ZRlknl+Wp9oQfrQm+x/CuJDP8eM9AYdHGN9
cIHcyy2yr5ohHFo77C267b17Gwyx+dCYClVvuBxkeeUEb1bYue9SlNrNZNt5O18VC69sCwTCYGBB
mhp9tjLRS57PY9s6ZXkyi+alSZKfeTA8lHN29+sH0A2kC5FbExgOOao3yx6octrDDPn53VHhaVb2
3cXXxd/PfGfGuw5dql15ImaceydVS4Tq89K2tmaApzok8k8B/xJs3eLt9qlZWwKwBCAMQEQJem7p
10/Qd0uXoacnZ0So8UlzPt3bxSs20bkFaQAcbWxm3woL9ra0t9OX2wNYOZYXn5eOZc6sLBta4EuD
9tDP24E9uw7ddLUb3razks9BXxBSmahzAI0t57e7gftO3lN6cocnOpOHSms2E4TOM6hmlSe03P+N
PcihCByKhQ5l6UruGfQ8Ziujp7YkIYiNH738iznHmrtNmgdzUmWP1rYZTjpU0aBgg7qH9PKlS146
MyeAy9JdEgLycnv21rYZcBBCwQrQo6sLIDV0Vs6swM1fNpvK/9BXR26+3raxthNwgYnclwguZEBt
3zd2R0Cdcmq8IWqg0pywTwCJR3mubW5buh6N4PwEVkH0pQtM6eWRZ3YX4BmD68zMu71ZvY2mARGR
P7eNXK/IpRFpAyxuN0C2GZEMUOFRYX2ya1XmWTUM6cGXzInW2zMsFGxCTuhjEERu3dwd810OQwow
3L6v3CpFzGd1B9I88PqDrqI4Xx0HQEIganjneZUiMWNJOSh5sByetuPcCCfQjQTm3a9vjOPMiBSI
zWnQoO4FIxP9kpFfXaLIb68PAu8icQSRRJPmiVPbafUZ86SZedSVLQhTAIgYVPHeSgJHjOM/O3ID
AN4pI6QYELYOX+kY2vmmavfzsPN3kxf1XyBHbao6AFbgPZcmpfVxTMYz8DDQU1b1IV0Imn4eWPmk
IasKjERt7AqQc+fD3e7g0qq0YNY88WGaYZUJrsVNsxy8IrTvh3wgiYdGZxBgQk3ySrps6QYvHWoN
0zml4Zy8GOTn/W4A0qUBHpcCQi2XcDW7q0eSaQWeZiQ0kjghCme25mdQecIlA8QKkKHS6vBkQoKd
tuVJax6TQNv41bi/PQThqS7DWRs+EkGSAToieGfJwuwtJoeAe3Eah01hF5FPn5rhkdMsCrL7ByPK
XMgT4ymO4pb0Ti5LdJK4zZSeUqPeWuSDx13FYFam68KCNJgg5UsxaLBQv3TWtvF2t+dKusQAsoPM
FhqaUHZEghh955dXS9MH4DzlZDjaNgsL+4GSLR++1/V96Yp3M4jnXSBDRJei7AXwG0DrjU7Io8jh
tnWLjk5F/CLN05UFaZ5ms6mDVlgArSYFFWl+30r/+330KL4/kuDQJH+pVV5b69Tsj9nnWvs9199v
r4Pkjv/9POZGsJ4jvydXG8226Fij0+Fo0oOdRXURley+nYTPgkAVzys0KqHwe0X+xOiwJM7YarG7
D4CvL8FJf3sMV0sgDADDj6eVELyS82xNkkJ81s6TuHiCWoSpukqupkj6vLRV27YqF+bg82mxMUZ4
du1XqpJVVA1BuJazx1U/Zg74Rinc3miFSFCFk4pIas0CyqaoIgqVg6tVCKw+1ax0DOJ6+Z7425Ko
xK7WpuncgBRluXXglWYwBHHS1fqu69M6FJHyU4OKoCIFsmZK4L3eq64mFv9ytipLQz+dWQexbTwb
eh21RhFNiyJXuDZhwNWJHhXoj15pNS5pQey0bbQ480YkvAxWfygqrVIcjrWhoD1BtHmARBBv08uh
sDLPx2lu06M/zkc7SD94k7U3+jupTt/PoKBDQ1URxq5SA1nQdOWUmUns5W4csOmFQpgqqFRo8Cuv
jqMCA4K24l0OSYz2bBs3ZuNppaUlsTV3W7+aIij5voDdPOK0Otx/6IXcNNK4IPGEY7w0VXSFjRpR
kB6rqtJfC5AQvzlJoGKTW9sE51Yk72txY0FTGiFHSID/tPr7Yp73VcFjW9zfiBwMuchoT+3itkaX
Huky+9uAee6Gp9AOuD1Ta4uC0Aa3IPBxUDmWtlhgZEs+eE56DMw/LvtRD/80+re5+nG3FXQPCTUs
AYS44oEoFmekg1+QI5iDEL+BycIMbafeDJQr3L1Y2bMwS8zahSWxZmebbMx4Pus6JceeJE9eVx6Z
udDQYcOPysl21IT+QmP++ovRgVYCL3pg8a6yFFNGXbCcYbctZhplkLDKnb2+PGeeSlFTrlf9O7oz
S9K+bqAg1pudlx6HOTc3VgAIL7XcZtvb0A/JNHMKoaJOI8jT8ojqTvOhbjheGgVwj2ORdSqvvrJ5
MFxgNpBvRnAut0YENK9KovfpsQ6cqK1OGq9Cy/7HCv7cnuAVPwiYPzA9ggTtmvTXGNAUOztDejTc
JI2srDT2ZjCmUdVkKrCoOLNX++fMlDTDQ+G7AWuW9MgXFmvLUkU1L2hoDgnErXnE0b7C+bSBoLsi
P7u6cRGyC7E4dOTIT5ySNos52ZoW506Zhjxr/iCneMSO+JgQ57O+jN/8pFOxUKxOLF5tyH0KZlf5
vT23tConSEgcM6vdl1Oz1Uu8E73yficDnO+/FVawgciNUk1tlXbrggKkmJcyAvWZ8ZIvRrsdW4iH
5WXmK+7NtUUERgYEa6CBEZx9l04gaGcIN+lwap5H+8cSycydmy71Cxufhd5Hu62MhobGXKskLdbm
E1cOUMYBqiSIDC4NV4xXJimM9GhVyR7tNXnYunxr26liQtft+EB9CjMAmF3aSfx8QtgMj2M6O4e9
dOOPgR1un7m1s43A/D8T4u9njhRxGYSq85Qc2w6CuunPHnhG5ykPPt02s3KHYr7+z4wU2w5gTtbm
RkOIQzTwDhT5d5arGsdXZwvNVe8rAmyWFBEWvj5ZDGzux8Efttx77rizLUdVg8PqSM6smJcT1rbF
OC4G1sSquyXOeYfeCt9WuVzVWKSt3ScGb9gCnYkhBakLuHO3rMYjeShcxfqvD0cgvhEairTI5XBs
Bg0bh4v1n4PjpDt7g/QKl7c2FvAKI6GDuieyR9JY2tyjvKdTEvuIDSGQAyliMi0fvdm8Uyrn/d4U
/NJI+WEsV/Bi10P9Bd2yeASm5LW03XhJVSS5q4NBF6vIur+DAC/ni4zcSbWhTmJAYoJNby+/JmtJ
PwSDXyrA+GsnE88BsAuD2gN8pNKRAWmWXZkNSeK+L9rIMjsH6cM0QizaRODKUVHVrw0MkQQURkEA
jIteWqVuLpg1dnDe3bwbkJJ13QMDl+FtN6AyInbjmbfhtjZYSytuiCDM3ZccJNAqUMSaCYFihygx
aMyv5JKgrZ67i5HBZyZb93uS75zf94/h3IAUOix4W6FTNU2PkLw3ozLp2y0KC3PoAF29/d9MSYfT
W7TcSWqMRYez9Iq97fzW64e/sIFz6eKxBrFP+Y4pJ0CU6hYBCcFtXXww+2P/F4kNEe/8Z0K6Yxpm
OSVvXC1OAj2iIzJMqaKgsHZWzi1IZ8VNO8NMZwyC5zvg3qMMnA5VUkWWqgtDzLgcN54bkhaf+5yb
aPFJjyA0rPPHhr0ExWNvhbYfZgX+iW4vzpp3Rus3QkBILELcT5q5CkwJJtZGi8uwbqsNnVU5gTUD
yLPj7Sx82hWQxEy0jrcLEMBl/ctofi5/cd7h9QH5Fhmnq4hwGh3UD7mDXECjbRJuvhTDWw2+j9uz
JCZdXhSUqgEeQioZzxThEs68yogVH7KsQkxdNSULk0J3961mDWE9aMZhnsiyLzIGJqRm8ksFSHh1
Ai3hMxGHXteSnVwvwGNUaLGd49lg1CEg7bdHt+bQgFkUnT9QybgKNnOKmw5c81rcgLn7iH7l5LGg
tXWAaFCxu21q7RiBwxH1BBdYRfRzXE6kC/aXijVci53Z2Uz6V9tlgP78g/OrWLHVWUOPMi4aUfKX
G0b6oeZ+S7HtLLL12AYo49sDUX1fOjc946Qr00GLg/TJA6qoffvfvi/5G6txEAN44thMm4DRsFS1
f8qA7PdQBkWk/2ZIcjRQugqGXljI/AjMoEYW0s/aT+uo/TTe/2XaRrPD7o+FDocsTKxD8np7iKvb
DhBJoTgCFNt7bfXsUGmZD+aRhMFpj1tSRHMA4hzFdlsxgXQnmsfhHtDsICOLTW7MYAshfryM5kbj
S5Rw62Ot6tcQayF5hwsr5uWmnqp+1hdb8+KaWJ/LoNzVcxpnIACK0nL6bWeTYm+v2kPcISgL4FFl
4GerewnkGmo/TpxkFwC/BvqQsEKuKgI90IM52H9xmPAABkUwZL5AkSHz3DieZlWEdH7s0en7EpQb
fWm/3L0ZENOAswnrIRrspOCwhR8ffF57MWB3Jnm1lo+sVRSh1qYNN5EIqoUStxx/9snEF1rRIHa1
GnDcwnjRCBCao11+cbyEIeFEFZHPe31R3hnnJoUXOdvivWm1SZtlQTyN017w1aZOvSWl/zLxNDRI
utOovyd0+Dyy/qPOZzTcFid3IU/ULB4c0j0sjep1KeMHxLkXSm0AIRoARmADSb9pJtwKUrwvrCl9
bbTsOJX5lrLycUj4ppmSX3OKH9dW08Yi1q/bq7xyj4KqAHEzSJkQPMtpjRmmEvTCBLE1FsPedpMh
GoBW3Fe1FkSQ15w+NYT+APkeUxwZGajx76gFDQeiBB8geWnUtMjR+pxoQWxUo/0ELpbsMPel/pyB
IvmJAe6yr+ecPI0dmIXLuUPbDcBkD0Y5/L49A2tuF43JSCUhrYTebldyFrPrZUPWoc7nZpYTdXlv
hylvpqecLsYh83L2rWzRU2wYk/mUjnTa+FYJZvmpLIAt6exPSW/Wm7SmVZQ0c7tHQ3w6h6RD53bV
pvnX2792db3Ofqx0KkejsawpS4IYTbEkIk2DRkfE2W/DMiVRM7hkP/W6swlIrVqwNc99Pk3SyTHa
CWmDMUviYQHNHUFP0LLRVFXvlWjkYi3Ejzg7njOZErCxwUhZhJ65Jf6uZhC2UzwdVkIFWMGmAz4A
GVI5AZJ70HKaSBrEnWXvAtbt5kyVF12frf9MWBJQY2rSsUIA7McTzz+XlfbZcPPjNCnj4DU7wBYh
AWJbqILLqPBq8jXXHUgQM2BCehqii3iXjr9vb7q1+cIlIMikEHEHcgKbmqNdcANOs6KoAuQBIoPT
bQtr635uQdpcLu91M8lhoeaHxj+07o/yp3Un5PTd44C8BqdcMMOB6+Byc3lBVTldEfixXnvonAJu
I/hmjL+4CXEcUkdetr09qNVpA6wcLCUBMjoy1VpiVIVeZ0YQt9bjVO0ClRbF6toD7w22GWgJXlHP
0sBOEjrpQVyACwrQafQAabwLHohHVY/S9yWW701AtP6zJTnJEimwpjOmIJ5t/7cD3v22d5/tYHmu
ywYgHuc49dl3NzHDqdYPvRNsFmbGs2cqwsfVfSIwhGjR9G0krS6XkJFeW/plwU4craoLwXHv/Kzx
PgoNt+LfuUEbRcCgMihCmDOHBEp4mwcOx8Z841YR1vb3TA/bw+2N8h5LXc2u6LXDoxx7Uxbiq9Js
yGmWB3E/etODMbafeWMa0ZLMxTPLi3qr9/my6SAD9+YmhfVQlLzceLxoIjbbWQyy8WrDM5+BIaQc
9+jT6na9NYLrB9rrUTA49m7KSbKp0WQFSpZOaJcFRDGItWAOMQxy8HiRo8VKnqlBW4aOe0mcW3Rv
uQfHOTh6u+2mPCzY5vaEra3KuS1xS56tijFl7QgoGaA5tdecfKNIDuOSkl8+qQGNZm2iCFbWTjIY
B5BhxCMZ+j5SrKLVzKCZWSbxPO2Mb01+P+QE5Xl0J4G9Fz3AchDmaE1R1T1QQH7+wY2NPL49W2u1
ZTS4gHXYQYgEOIDk+Px+NlhT2kmsZeny6tZD/rR4PgWQ2LMjqyPfGU/cZ21xvNj3Kv/Houl6Gpa6
wY5eSe+kd3t3w+h2B04SKQ40TElX45AmUKwVtQGLbHTA11Xo9bUQCS8KkOYIKpgrfn/u13RwWoLs
plZ/a5Ppc9VU26GeQYptQqinbP5kia3YkKs2UcAGMxrKWpB+utyQHlQ0h2bAhpy0J9JtRvtL05aR
xvD4/N7qRFEmWHP8ni8Y35D5QtwurWeDUgrIxnHULB5z8ydFNsI3VaHY6p4/MyJ5fL12tax3/CTW
B/QZkjJUFQbWDAitG/A6IlsI+MjlnFUUXZljhlhv2RrWg1I/U/V58fczHzEaY4OYC4eKzNYfP/M+
omy3uX2w1tbhfATi72cm2mmiSZnCxGJ8DJzHdNrbo+LsqkYhXXhekBMO2WJUhEBo9NoRxedVI5Cc
djqiA8fzUjg2XX9M++Qbr/QXT/cVGVOVGclfk6TqnQWaxXFW7RMLcPVopgoXvWoCHgVlIKC8r9LO
QV9ZVQrF+3jxN752YBBIsxWxwOpanJmQRlENQzf0PUwQvLIsQHEUQ1i71VC/Emh4C8xFMo68zF06
z4zBiej7JEWJYdfxb22hgEavWrHAm6fjBSQiqctNa9ESKgF6i8tgjMjHEr2Vr6VKJ3D1ce+fGZH8
4QhfyAA+TOKuql6IDVbA3Hpm8/yK2HwIWx9viJGXv0c+b9Kxj4rGON0+mmvRyNkPkC+ZWWRrhw4/
oKyQWUrbD3PlPE2VBc33eQPh+b8o3ps+IEzwY1A7uIJt0LyfcxeUKzH6mMdlr6HbWNU2u7r90GMc
wBBSjIH4+5m3yYOy9+sUT/+OeLvCYeECzdbbs7Z2jUGHFFkoXC9Cr+DSBDczIDbwAoyLqnO/pQRC
higemzvdG4zHdMyHA1KSdMPaXMV6LTaEHAFj5nCn4X2G7nnJslV4tCQ+/FzF6FeU9o42tTbN3MVt
Xm+DpTQjzeNh1VOFZ1o9DaCJF2zLIJaSiQf6weKWN3LAB/KFHQrNQpiAuHo/u5oeISPf7W7P8Ko9
UCNagnYNVT5pEY0BsRjNkOvLrE9p9ocEL0X6qWvebltZ2/2gUkCpBRGCC47Hy3X0EK4WxWT6MaB1
WwOhz1R/nOo3dMEgjaUIXhW25EwHQ46fatRC7nv8UaRvkxk2yEQREk7tP7dHtXYAzkYl704z1SeX
TbDEzI0B7pPof/u8eTlpEHd2tQFpg5j636f2q/VXnxe9CrihECFKflfLC6RCExcZoTxM85BN27/5
+f/3fWnN2aBZ3NTwfaP6mlSQy6WqCtvaFQsGrP8/AqSbLicoNfx0mhrfj936xXL3TgLJ34fbg1i9
OM5tSH6gmz0L70iRo9HThzo3NmY2POLZ9NbX2skPpg8QHD4ZOXM39WB+1atZ4QHFLMl+6Ny+tAm6
3kJtFzdnzIYmLPy3ku+DzgsZe2laAjqm47T8uj3k92v9yiTS/jrezcAY6VIcnMAbZENV+LGmtxnb
N13iIp3Ms9PYJfavAM/OjwZlyEA3WUKeB2/h+75LKIoy+RimDfnKlik/oM+ghVrA3GxZQ/nHkiTz
hhRgKE1LEJ7UbodMzTTfH0sIAa8ARDtQn4EEzeWOKP0R1NOJjWfjhIRa+bKt8R9PBfJbOfeoTovG
DyA/8YqV9oS+UNAqE8OLJ2hufPULBQv8yrZG6h8FT5AYAikrQ1h55y5Ds6Ak2aTNq5Nl3xdH78Ne
Lw+3F3plGGZwts7i72f3d9fXfT9z6sfO+AiSujFRXC2rjhhSAsjdIOeIDMzl91kbdG0KWnN8v92h
ALqfQOvJ6z1UPjaZfafS8fsrPjizJi09ntDAkbDcj/PykeYPuar7anW2HBci1lCGE33Pl6MhtdUa
rKj8uA2sh6Tr35jl/7y9IGt3MR6e/5kQfz9bkN5cuq71Mj+2kybUi59IbEV28mGYP922s7LBwOeJ
DYwUMOjT5foeakY1AX0S7GgeaMddR9t3tAI9XqAVCv+5ugfQrSCaUSEtIZcDqIVroKNwn2bTPzdj
uUMy5JEV5ISuzgc239ks+u8mgJI2YjYXfYTyEz7VNKsgLu6c2XvowOuouDJXs87gFgVzrBANgo+5
XCFH63QnGzqEvOOS/15QE45qrwyKcNYnbW8MgfnIUWbhQDFjA6L/DFuFMtcNW2osIfgttTC1Cl0R
8ayuJyDH6F51BKmtdJALre5d5qJszU17lwzzzm02nXa6vWlW938AjhwPLQvobpScnualtKd9EcSe
P4YvQzMqLrqV7+MGF0gcpK3QiyuFC6U9sFbvEEzp3yiARSol+rWLHC3KoPyEXwWll1zbb+rK7A0e
4Gow5o8OJb8su4TSEt34mfaJoE069Mp+a3rs1FbWU81HRY1vraoOfBi6ylG2AuG5LGtlsnxum9oF
BsT1Q896tgoa9cNrXgpsNdu1zhCRyot073h74Va8yoVdKYLg5pw2GnQt49pbfgT18rUx/MNsp5C7
s6iqBXbVGOoG4P/Hq9OTn7losJjrxQPQZbAH94HQpQs54cnG9qbPwUxdhXt5fzhIsQogg1Awgawp
MPcya0vamqM3eiVcGZq4PzkOST8W5micvNIy/mQ8GDZ6Yy4vc5E0m2Dx+Y7XptmFOkKcZ5TfMfes
N7qHZsz8Zz+zpg0FafNDS/QxarR+CpvOHqMURBHh0OVeRPpueiION46z3aUhK4c+8oIk+NpWeP8i
QV3gns6M7e0VXHGiAPIAmoCr1EK3unSRTnhXQdDN9uMRnBGEfbA5mJXto27/aVTsByuuBDT8UEnC
MQeti9zCHFg8Ld0Bt2jGNmPfYqK2uXf/9QMbaITHkIC4kk9ijZgkAcmaH/ujF6XBvCvbj5AWVfiT
1UlDBAhnDTQJ6PgvXXWnJ+PUtohuLN6FE7EPSWq/oC91R/JMCw1PU0RTqw5GtB2iiQHplqvGZu5n
NriwR1HN1b6xzHp1s+bDnJfHhZt9WJQE9x+Yfjptm1H7VASVIvZdc6Dn9qUAKK+SXM+cCXffMD6y
PP0wOJ4iz792utFTKYQdoY0ILoDLOZ3SgXcGTlWc9JX5qAVm9zrXo79v3dx/sMhsK+Z0dTeC91bw
2Ak6dcneUga12ZotypDWM+1fqH2k5ffbZ2t11s5MSDEXauJJ3XowAW2ncAl+6kSR0Fk1gMZacNvi
drvqBchMKGsZBIk4Q39xgM+lqQpGoLIgLXzRMFtrdROQqXlnultVdLH6ecChkCMCQ3cgRxdknueg
IjVmCLhmbRnDP7dXYC2owm4C4Qro95BOlNH/i6Z19eTPgMBVezd9HP94FV7V28wPu2U7/UiWbVND
HGej/XPbsIgo5LvDhKwTGp/h6a4g26bPzaFu8bQu9Jcy+Ww6n2xWg5yjDpf668R/jKrjIxbiyiAI
BnVIQ4i6qvSwJloAmaoScVpFyx3KNE+mVj7WpT+HVregsSpPnK0GwNvtYa6tH5CZ/1kVfz97VQRd
Rcoe3CPxXBqfymX8OjYouN+2ITlbdCKjPgCMLvRVRGwoO9uqgz/ozL54DeibZb2S8mtQwP+hv3N3
25A0GGEIHh3yFrADXjhbCmYcKKd6kzOUgCWWoeNqoedt77cg4ByCogfM247kEJhtZe5o+9XrRzC2
hPOiEvFZG8H596XLHJKWtlY0SfVqo1tzOlTTff7mfYbOvy95AyjLTmhPxO8350M+7+5sBxKfh4qO
8Gc2SPmwkS93U2u0OrK2dfGKpGSrdWg1gJBppipfr0zSuZWrLHg1V11pNMWrFoT1T/fL3Ut88XUp
NMht1C1KtypeR38DRO29dbl/58gTtPBCDQp1i8s5Yu2E9Q2y4pVnePhtFtVbRroWr74vLbFlJENe
OKR49extx0DBFpUqymiVCWmZZ65BoAI6Nq94UQZkg7ZpQ8UwIA7SmTeURyGrSyGDONceBA9fc99j
vxZqWydbNGk7fZNsAdbgh9urLnnff+35FhhW8b94vEved7YdTeMQ7X51ZjjcjG7SeV87v3sHyHjr
a8cbhU+83sOQIkEqAmg4ePsr2EduJiVNoGjx2mnfMzwl7EFRK1cZEH8/c+zjSArLbFpss+7otg/t
dLevvRyAFH05zpzWy4yjnvADrx6U8nrXe+zy+5KnrVPa8jHABKXlprE2DKWncXN7zVemCD5cSFk4
FtjQTOkkVomDzlhAPk6gWobwW13ed7diIyEeApMzkK7oxEed/HIJPJLWZVqm7snsXpqDWyh8ufh5
l0fk4vMyuxpv8Pyscs051V3z4tva78Cjj0htbEAiufcZVczW9YlEEIaENgp1YFaEf78cTYG28tkY
k+VUbMiPhuxYFaG/+O4VgQq20JJGORfwXekCLzOUnXqH6ae8ied5awX3r8jF96VT3naZZxYavk+s
UzMAla74vpgDaUnQTwNyZiSSEDXaYsedHTqHChKdwmWnqj5aeto9zFn30gfOb+AQ/7Rz9zjaA3kM
yOvtabtaGuRTXDT1YsfhJXTF0EMMpi2cmONJHyhAn6DmIqHufU7Zr7+wg/os+DBR/7kaXmeNs+br
1XjKgjbs2QYcHQ3QEoqU1NXJxygArDBRvERz19W7LplHry1pDZ2yag+QMPE2VnOv84IJQCPx9hcJ
0WsZOdMYiTG3/SnXfB5l42YhwaLYC2KtL/aCsIEsMBIWePcjlX65FyjzC9ef7AEKWftyOHy+vRQr
XzegvIWED56+grT78ut+3zRUW8rltDyC6z5tt//T5+UyucYY6wuOz0/+k7EfVTgGxa+Xa+O0Siy3
Y/j8oO3SLQC/f/PrkeZHoxL4HOTSb1EglwKykuXEnoz6wNKH259f2aCY+//7vBQhFqabsMTD55d8
6/vPNn3OtPs3D8CS4IwBsQo62uRcCsCMS0brVj9lfRKWj0ugauNaGYPoQ0bHboC2EjzPLvcPAKZm
My1EP1UQ8AHnXjiXbcQmlaTWykIDx4vLAgASGwSakhkngM4VzrN+Kl3gYza+Cp27Nozz7wv7Zw53
ZnrQkBnf7/WPZRZX9Y5nisgwEJeOdJBN4HzEOqA4cKVBX1PqZySx+Mk1K/LsGJxuzN4sNknPUgJf
C1LN3t/b/vgVd8v0qzVBIxfWk97mYZ6bxinTsiqy7RxZizr1yKkd/DwM+p6iEyEtIogNAnTWk+wX
Xq3BHOY2qkU7cwr4ZvQm99HnHtsxYlZ7sKnOkbXUxbe5M4uPWTU1aN1a+PDizQFqwJqWgoOhqF9z
y+yHx9JBVttrNwMILZzI1dFavvGqpd8lvb5s6ZJqR7yVrd1YGGTvOHWxafQJSBgLgjM7kmbpDxMd
Tsdkdr5pPQN9BCTrQqqzkW+b3oO4J0jGdGMuDjzoOA0tkxpPTTppSIbzoYk6zfa+5H5X7QdCu0OX
0yHqSNEfm3rhv1LbYh9qMkHapuRj5GcGiXyt13ecBV0IYVn3S+nTNOqKug/90mA7Wtp9OEDS+ac+
ed6urF37NKOaNoVG6iTRstTuRzfgxk906s00aoqlPcL36+kmdbtlCZO0Dz5NdKa71kt/DHbiq4Q9
VzejaPUAMgI3pFxugEQVagF5wqEOss2mB6Ty2lKRxl01EQAKCVgOKphysp84FbGNlnOQN+8x/Sw/
ZKpS20owYULvAn4BJQ68UcVPODtSKfB2jZU7HAoBbmR0u1x7ccxjNd9JSQtngKfPmR3xO87sADdS
8zx3+cnoNu4vrgIHrngeELSh1quDPEKUPy8/n9UUUgRaB0X5NuLFBpJgty8B1felULWd/QGup/dO
ebl1HBOMUbbiDpC7f8UMoQMCGFtHR+32ClQwDwSgGZcmp9ng6fc+T5Jj6XvfC4hXfwE/bR7lVm0u
6DzMu7AcNb4T0rhhQM0PCakeGMiLWKv97hzt1Vz8T7eHf70RBexRaN5DARoQT8mxd7ywh4Zl9smy
SVglOzvbJu7P2zaup/jShvj72Q6BfHHbdZApOhnZJngh7d1RAj4vdP+QEAOMVGac9K3GqmsguE7u
rD32UQ3lvL/4/UiN48mBKgWSSpe/X7PrrhpSuKkUQbJvnkaqGMH1UcUIzgxIR4jZs5Yas2OfuPO7
8K2wo2i8BrRgUKU9Vw0BaGYCDoKub9knoEbRtwXonk65/zrNeyt5W5avvnknKh4bHtkXoBQgwIyQ
4Yr/1WWFOU3I9ZxqUNOT7pFCwpB2b7dX5erZLIxAVhICQUjtQybsclXaHEC0rputE5+tDffAWzO/
tPaDMb7R/PdtU2sbGIQokCuEQiD4w6UnQF/r06CPk3Gy2k+zFqsoq2Us3vt8gdgFrxhg8PE4lxIY
hTlnhpEw4zQWcxgsf/IWPR1dHZH8MfB/mf0jbZ8mPY203ts2KDcOb5ADD1u32/LqZFQv0/BStT8t
vm9VdS0xiZcxE0AU//0y3CSXk8z70bfSACPPaNzyEGSLHlM8E9cmF1J5QC8gUwAoorSOhTvTkk6d
edKNg7584Ir82Xs+Qx4CQmMcMPSgIVSWhqDro24ifMOet/TIq/2wMkEy0n4y6KEo+shcik2rPXv+
jpjphk27ovF3RvY7yaCjUH+rq4PZHTTV0+N60GC5QAMSAgAh5ysz1Xku990eiYejTrsoRHSluHOu
D/rl9yWX2xgsA5AH31/aP5PlbW1z2AKL5Q9MYUg1EHn12sSymwmGLIRhzIzyTEXAuzoUEShhe4gK
sbR+RKiHpGCBBnd/HdN2eR2a5mFqh29AnSoGs2YK2CEYE6JEcF+Xu31EoiHJxto9TuCsdocUiFfI
Q/RBEZlm+nbbp1yfLFQlz2xJcUed5A4apmGLDF8tnOYp/dCo8klri4PID0Jw4PkA5b60OHkwTXaS
Jc6x9VgYDEOoK4KntUGALQoaHThAEEO2LiesIrQsOO6bI7HnUIeXb5Jpi8Nze6pWh4E+CUEriwec
3H6tafPCc6A1j0FHIj3U3Ls1WoGoQA4WYvEGDiMSvZfDcKndJ87AMYyx2PZM3+S0/zRqs2J7yeAR
+PlLO9L+8kzmQ/BOd46Zn0Ropo680tha7euYHbpiy9gYLXod9uVXy/989xRi3gRqBXkyoAelhQoM
NMsbzNWPbYosQRgYu9vfX9kIF9+X/A35f5x9WZPbuq71L1IVqVmvsux2D0m33FOSF1Vn70TzRM36
9Xex73dObJrX/JxK7doPXSWYBAiCwMJC3M92O+P7aO8yvMDMN+n7ZQmSs3kiQbBlB33qadxDwsR2
1P2eYkzgP5mqq0RiaXhrINUHmn8MDBIdwIi3DHGHiYDn97FIHslf7BJelDACnEo+IeTUzrTYbpPB
GEnoGe2mHbdZ5PqZqnZ7VgFDAeRYiJBRjKZG60mENaQgz9ain8UCkgn0d7e7LN13V/I1cZM+liYe
HcbQ9UPqGWpJ20ensj/cqb1zWbK9rH3u5E8v8VMxwslZGCaTTQsWtY73RnSTdgeSftG9BPOcVKku
qSjMHtIxVsdE+7ogCt0sNDb6nIR2/nsp38HTEUzzeJPGh6opFDkpmVEjDP8cEQrEuejZMPS665ak
IqFpmEFFPiIeluDGoR+Xt08uB9EGMBXo9xe7gACdrBpi9yQs4hsKFvk62ybms5H9e1mMzAsg0/lf
MYLpLeaiD3rfkXCIk02JRm6/sjR/orFiOTI5fPgR0N8grgPd4+k5wsnN7LhNaei4+1gPgMRWsUir
JPC/Hz1ZrSgCnKtLaNg7mHpW7bsoaBbFKmTO5ngVXGlHMqrKW6tyhYzc9J0lKDvFs1W6Bg7zROnF
Qgwv3GoxOMNmGhU0XM0Ps3hAFOONCvuVLgGwLp6a4TzsgkMr46n2xqSiYVOM/rh3kdm7bFEqAYJF
6RUBe33f0XCy3odd3ymacHS+B6JfwWjb/yzg8+9HOjALm7X60ELPXXXfon7cD0jHGc70zWnHve1i
8vyK5vG5fy8HJ8i0JEA4tCVpsmnsfJub6LvNK2+TZGh7MpCi7dKgyBsFqFy6CXgigTHtfynHTw1l
mdaUWY1HwzHZunGAyZV/scl/vi/68BjEGEuU2zRM6U2W3rYqjyr9/cDIAAuM1PtZjQtViSIeIx2/
3351+5fXy79e5ts4lRuiXJ6wFd+P9uoVC6tinV+qtyvYIxf7ZpiS7TSp+F9kN6sJMJSHzDDY6cQD
pQ+dZcQdgbdeslvHK7e0sm4X091MVBv8ZW4/wGuo0I10dUcyhdvIKt0OA1UgEwUyX/Nu1+peN1rf
Yb8u76LUWRzJ0U9tLIvscinalYRL9aYBw2r9iNE7cFmGai1CEDrSroehQQZe5F+GafkyUBTFGtRc
ItXEOhFu+hmXHOuK2+TRwS7zwYmWcSEhmdOgsh7r/MFpt6ntBe7SbFfQcKGaEFTsWz2/NeCOap+v
XysfgIHyN0rT4Lw/ld+TajWS1sB+WsjpPoJan7j+mN1cliKzSEw/QrCCIj7+J0gx685CVQqrnJIv
efbI+i/a+NIlL9nMyZsUEfhnS6LoLI+lCc44a41onidIQx/DHdiptuniPc5mu0EMs6WkuW2tcV+n
TeAytiHu+mMGi3Tfxnti0GAo1+8xczd92yrco9hz86nro98lOvGlifvE4Lp2ckwB834Z0W3uIPMx
oL1un+SeT2i2jSbF9Sqz5mOpwslMXB0sMi1Opm4uQZOYb/akBU3abePMVTwcVaKEw9kDEGsXOQ5O
v+yq6amZgrrdK5kepJfh8YqE8zlVy9oaLp4nkZZ/yei8Ayui35T1A2VAzceYYx+DOCldDlZV7Pqi
eupm+25p810HpHMWozaI4ZNZkgdGXPhZNrNNW8b7yxYve0NzkhIClw8gMmLN04M1pY3XZR43+eKu
rveOre2oeTuwh4WBcqOMHpIWsWfV+jNKoJdly+6xY9H85XDkU9x8SG2YPwlZt83vMm17+fPSw4ye
sc9MJVAzgkHZqNdqeA7AZRW/PQTpZTmgnR4V/f6HMX8kiQobIpEHjC+uJD5GFNgEYSfzfPQ6zcvw
UIy2eb0jv5v5ZjF2Fn2JVSBD7hkEz4HHFJijOPc7GmcEP5UUOdDySYmds5ffzF39zGZ+5aYHNyKY
jTuWAaCau1lbdpe3VHKrQS6Wh1cqalvioBbMLE1YhIlS4RjfgEEE3KVGrtCaxChORAhnE8mk0QJ1
MDIfU7Wh7TuQddeb3YkE4VimZGROXkJPjr34HgEtlpJlVbUI4bbEpMFpwlgznPz8uevu0qtRshQN
4gBPwqpxgND1fnpy9DiOizIr8KbO9GBc0RtVB9drGs0PAICiuwtjTLglHJ3NfrSSIUdjW1i15o98
KgKgA39VSoSezKDAf8YxZ/jfWcIzYyBpLnNnDTXvzuPc/6m/Yszy5bVI3D0o5P4IEbShVfDCKBSt
GG7X+Frd+1Hqz/QhVzGFqhYj7FlRTWDBzk0sxtwm3cYrMfZle3kpkmQKks9gHuFEN7wWeKqWGUnp
ukfXZhjT22W+Q8g1vk3W1WAKHY/Pz0IKL2KfgSkYCIidkazhQm8YuwFSpVEBDWXxpIdlIHsCKCPa
6YW9yojR4TpaljDT9X0EnsI0Hx4HoHXGzMHEJODNqX5TdsPv3ujunczcjKzc9IZKZZKDip+B2i3y
UhTZKWE/iTdqrtkaS2hvQGW9Mdd6c1lhEts7ESDYXkLNEZBjZwET0p1ebBvzZ1cQv2SKHkPZOjgh
DaDIKBucgVOiLm5GVCeWcO03KE2oWARlUYKHSTAIi9FtxvkeT+0OxbUew0K0BaHMiK6ybN8aJZr4
73ND22G4uL/Qr6A09Zn1RJx/Lu+g1FRA9g4lQUHnnW7gfdS7fM2N0C468LXp9I5ZTu9bPXoQFpa/
EsvdxtS+LSxEVJ3zb7fOX1dvestNFWOjTJloRQdoAfXx83GKQ6TnyJ8QI+zsXe/+4zQJkEw74+ny
giVnHMUT3mIHcrfzYYojQJRrm1MjzIqHsmcBw5iIbv5d1d4GRa3LsqQrclCFR28dqHhF8LpelLqx
DIYZutPjGn3Yw2NBAVTLVAgGmRwATgHLQNFfkrJgupkUBdqv3azbmtZdV/vG4KOvRHHcZOfgSI6I
z+0WvXBG9HKFk/vVSVt/yMPLG6YSINy8qAUAvmJAAMnvMF4dTAiXvy+yvPLHFywLdy6vLAHqIQTF
6ZRMK2aGm2GtF+SmswYMv6FD6qMgWT4YMVJW0dq1aB6uP/Ruoj5esc2mQ6nX95JRhXmT3GjwKBQe
xcAVjezw6bEvrcioE22ywrp/aPV9Wz3QXvHalIvA9c9rqui45Bt+FGgMfR+jKNxYod01H4UZP7he
vWeepbg4pXoDrPc/YoT7ZsKgxLUnEIN+8y11p2D+i9Qq78b9rwR+BI4WgiGZfWrbtRUW2cu8nfXn
y4YheV2AfYbPmUbd8fydltI1SauGmqHdB1Z0b6aIl3ZZfg+2GyXaQaqTI1mCDS7djFsL92VYDbpf
6Bu3AeRWlb2SauRIiGBbw8CWrPsU0m9+keuB4jhGYFe0MJCEHylhCXaG2uOYJnA40LVRaw+6s9xe
1ojUpx2JEBbgTDqptDbFSU1q9x5tvt3G1rzB7yqt8RuzmnfXy3NQfbCBtsZFLDKMAU7T2QOpIK83
A7crfQMsG3k1BEo6RZlqkMKnHq+rYjCN4OScpZk1r2nMUGv3TbbfX16H9OsoCMNjwaecwTdzwy7K
ksZwoYWvfZQqyimZ8eLm/O/nhXNY1YO9pFwto7m18k3PHlxT0WEmeX4jbv0jQjAuNy6jaSyxgri6
AXS/rlCs2Ffa1v3Z1P5sK54vqgUJdqZZZRk3DNKMxkUy/utEKXBXN5eVwj8iZBSA0cFIBUzGBbBL
ZLcCXaDZVwa4ItL8edRyv0SXcmz91I23BuRgcAOXxcnODkcGoKENkQdKqKfOss5c5pEGtoxeFXQD
vNmYipVOmY9B6pcF8Q+dr+uPIGHzIk+3ilaHoAVtgXddNj8Oiaf5eVK8lUisBG5rqGIdqX1j7JuL
g8P/GcLavG5q8jk3w3l+cpNtOihiNvn3wQmK0jB6eERQRZ3PiNGt1Qyt5KYpfE9FQSmzNxfwWVzH
3MbFAhDq+K1bNI0eGtNuqHaojuRXshd/BjnHIoQzWiTTVKAbSQ8TTDdYg1m/q5NNriKzkW0U5q9S
0CuA6Ohsqsqwxi7DQHg9zPuW+Sk1VkxRaFWYLZmFuXhxubwax2HAp+omKWb5zF2qhy41tulq33qF
FxiLhudqwnaG0/5FiIvcm4mOSdAboeXwVN4UxZqNcbJ6aJWb5H1UPfVkJxNsYsDsAAgAlKBwMnXG
vHWhuR46Sxy9OeVsbFnNytS3MIpt41mT9RfXAbINfIilhfE3YqZpWrUatEedjrL6g9N8tVTHUWrO
HIuGQZlo0RWZWBg6oaq+JHpY0DJok6co+UUzlY+W7hq8Jh5RBLhAMS/DnEHXqsnGrjWWT1Y7MCKy
M/NHo1OEyzJByL4iWw/yaDQacJs/ijK70QYhVwrtDyMtNrmVv+oTiJJ0CuiTkVMVDYrMuI/F8c09
EtdjFEVWDlyc9T1xX4tyh9GV1fhqeN8u+2mZlvAMxdgFAEURFQohB8UjIDc8DTXt4Zsz/YjWHUsV
06zlW/dHhH66llZHK8o6QoTDblNv26y3ZndL05vLC5HFBscLEdwBrTo3K2vsGPDO67yL75PGn5yb
NPKN31EU/IUwGLWHzBUAduJhbRpN7w0Nh7Vs++WW2IX1nJHOwQOhpLcWGIhav20nO0CKNSN+FM2O
4gdI9xR8HYgcUJsF94uwp66bR4lb6iGNhy8ty3/OXYRSERKI/qjk5JHayJEw/mOOjDFugZxdtAKe
j23Zv1W2r1Wxo+zG4H3cuPmRj0ZT46mE0irW2uO+dbQOafrVvnJk8+e9d/x9YQVFrpd1STI9RIbN
7/R/WbVf/gJqhbD9zxoEB14u2dphsqkedtE6b2ZrfYfl635aj++XjU+ujj+ChNBqHECJSm2cJ+CB
bpAx9k0NQ2dVc2BUKhGuuzaZs7kxIQX+PfVZ5+yjyv0bp2qAcBcJMLDuipD4clyMZkS7CgwriL9w
yvgvs4pUQ7pbRzKE3XIi1mgaODYB2vmRYFA73Q/j779QCIhTgE3j/8TqHMjx4pzW2Cq9uKui77WZ
+mRSDVGSruNIiOBFG8yVpL0RYR3WI2Gen81bM7X/IsbhQ8r+sxLBiWZDm5aGBSG6htmod/r12QGw
pqJFBslcJLVAn3p6ztHoO2bzZCGRWyNp/TERVdBxbrWgTSXAgHHeP+Su+d+PXNVKdCAMNORw53vM
dfSrPrt6h+BygdKyCNCnoFARjkVEl5lhxjweARnZunO+SVbFI/fctaO0jCYtEL2ACgZMaKdLaOd5
Zf2MRKTRLPFDPNFX9OUDBlbUB4+pmsnP4wykPFGpx+wGZGtApnIqLI6m3M6H0gzbPljz72yFIwFN
+A+wtlw+IzLF4CRDBoCcSNYJHr5jYLRIWW+G0ReALaLq9m8+D3yoBxplvDyEdcy93o1WhrcZye9H
sPd3z3/xfV4BREYL2hdZ/1g1RpaWoj2oWzbFeNPrivT2+enGvqC6iBoP72EVZ1IlTjG7mYdBgK2D
gtg+tQHHVDz9JRoAKSL6tFBUxogS8f1i1egPbtGZHNJypi9N6k0/tBlMo5c36vPZdfrwR94PzYy8
TopGVks4IF6F3pe+XzBze/aAQgV7LTE+5hlDAKK31jJ9dy5vWHrXzY8LCMfW5t9iUBwg2UKB0eT1
InT0nI2bA/lME1umRsJdZJKbOtUVkabkgNKj74s1ubVe44HowDsvdNnFXbedq8TXwZQaRVdnHJC9
BHgf4+eARkd24fR0Ws3KtLrC3WV2y/br0M7by8qS7JSOYRq4fg0+Sc4S7hRqVlmdTqjwae73MRxU
2EHp53HoYdKo85/hZUGzUVITSJrQBcx4ejOvj7hQPf7z/bOiU1xUjs1cA6jB30v9ALCg780KZcvW
gAtF55gMnjUTVMCsKkXH0WSEOc5k+qMzVS/Y85OPUiMq4QCew6/g+J/qmPSz0fdNNoZasQPBc536
aRxcq2aIQD7epmj8xwAIfgkcXYpxEmG4qQnqjCJ7jRLO460IgM5PBARgh0CSBeQKxnGfCnAGC31z
jjaGRlHvcElt2jrotF3hKs6DSg7/+9FCGkDoaT5DTowwnmmBASKmyNqXyg43qVLQjwF8AnJ9Z43f
PdVL8P3pI/pZqoD15J9xcHzDvpK/Gs8Svm9/xHDjO1qPjmzlYmWYE1n15s5g+W3R1D9do/i4rH/Z
toH/A8Vz9E9gTopgYrTC239thiHMstAxUuCuSj+zlqBj1yPL8RREcIRwHu7qjA4EvYe93TtGH1r2
TWU9jd7ejnvfzV+m+GPJvl1elkxJALLgtcjHUJxhLzqrz5Ec1PqwXfeJExb53ugUV4lUBPLlPLEA
zgsRpoJGRL0Y2nwIk8z0G3LgRXq32f7FOhzwajgeOFTARH9qBd2Q1jk43PoQiSVzDkzqW67CA8jW
gRGRYPOHFaD/VLiUSaKNiWbCnovmpUeprCKPpopDS2ZlLlBFnDHB4JRsp8vI2EALzLWd4I3zO6cx
v3q1tWtGFjSWq4j2zqNWRJCOhX88X3CWK01zp0FqpphDdx0wCOF2Srfg+Q2M6SVjqmS2bOuOZYlP
Fub1EyCfc2hOr677xmpQWqQvly1AvnXcyJD4PWfXYkmuz1GLrYvnHzTdzdlds25cVcJcJYX//cjb
WDSuaNZDiqnNNzQePzt9HP0r6RRAGu62TkNAqAd2Bq481ILPmAqmePASZnRziKy/vyIvVSyKW1mq
lCMJglKsufHyzGNzyIx/5vouygDZV+EKJNgrEwgdA+T4iMpBaCjsVxX1zC2Wag6j7L3W3kpMS8nt
rYn5KVOc+XFdbTT9jukPbGgVy5OL5pgGvMURsYulJjd2k2x09AmAp+bb6Bh3WUWf86Z9XF1ja6z2
ZmmNe/TdE98GvH212ffLBvl//ADwHYIyEB1xYlq4QXP5OOmwFZcdKv03HceAlbtWuyXDu5tth2bf
0wfTuDofhB1Hi99/pAqesFr6pSttSF0szLxESNQGS/ozthTuQ3YQjsUIMV2bFYOVLfYUtu43u/re
1LsGoKKryb9xuR9LES/3pbYSwqWABtVPmtRPFE1/Mi/oodOfgzkB7RLDOlauIKVdJhgJy5oNmbsg
XosbzXO3KYm/YwTO+2Wj4IdKPNZA2nzeIJ9846f+w4CHWpJoBQMbmOT09paWtT/Mt3TSAx3NKZiz
flmezI2gRw0ekZOXgprrVJ5XGhlIW+I5bL5l0aupYnPi99HZco4+L1hBkUa6O9b4PGmeqiEJnBjU
nrqPYhII4/zSGwOiKQC+54bHW6jw1OIMOefvLcwKT5G4jevQrF+9SffNbJvGxqZJ367dOZ4IsdCf
AGoOlPgE0wPHYTWAI6kKa98GJbynpIU/Nz18HFUwFHERU5wRjIDbtZqzdanCZOfRrf3bW1AJ2xYK
N3ju5bmUz6ZfghyXGFHw6VhrOkJKDv5Y38AEQVU9/NzETiSIT/k6HwvL5RKou+NkgtbmakXgTQci
XLA0IvIWFZF0Rjc0aI9G/HgoN0asyBpJ1YAbFvOaQVUFXPrpCVlLa50SY8LnncUvMVE5H79rWkC9
oMbr6PJSZMrg02o5RB0ACzGBN08FqGaSvEJ/yLODd0S1BQLnsohzB2MhbEQ3PGB2KKyJHLJstJw8
Gac6JGke0OGuW79Z6BxAv9I2rXYaqXeX5cm270iemD/I7GFu5qKrw1YffVqAvN9Kn83Soz5pyn1c
laqQQraHaOpHGo57ATBBnOqrx9QzqzJJFWYkfdfnDAFStlkKT7EumVXz3BfHjn5OqT4VY2aVWw6p
g+MP5oxb8DIo9CRdBl4SiL9RAwWr8On3tXEp3XLSqtDVXcBgnF+0AsPoHE2qjiFJMhF5RMDPMSsO
Nw927VSSMetwAUlW44or/L651drbal18YoOLW9vb9m1XvqwDxY+ofX1+LKrt9RZyLF+MM810GKoV
8u28+WAmfSijrPcBetjFrHoyK0/RTiDbWdSUgXNHPZ5SsZVNz6LM7ZYYDK7FpnIYgqxl36pY+mTm
cSxE2NR1yIcunSGkIoHW+tHh8p5JPs9n3AK4RuEvkNE+1Vm3GANK0CULLT9FjUrlh6Sfx8d1ns4i
Z4WExCvYGlVLAxRj7Hfje60IfaXf571XKCIAXPTJvnv0SmJaBEpWhu9HzVt5Q7LXy7sj0TASorj+
DT5cD91Ep7sTRdSJhzJrQm9IdjZh29x+HFWOTbaGz/mKSMbhkhYRq8XUdC3SZE2YxR/9mPq9anKt
SgD/+9EmkbGzRkRPTajb763526PPl3dJEijxGw1Q/P9dgLBLWTcmmJszNeFSRv5o3cxR4Fn3pPl2
WYzkAgBQEPgkNNsh8yqih+qpHGvQZdVhSRha05jZ+qBUDlFYfI9G95sW94qzIdW+C1QkQRfh+WRx
dILURe/SOrTGGj2QM4o8GDp7r3ksV/homYZQa0XKCsTi6LASPNdSNy2GpOptyMnkX6rpLz4PvhHg
FDkTNQo9pwbgRXlRujZOSdzQ5m5eyvlQD8n1PakogR5J4WZyZGZVsoxgRYaZ1US7yycTM+lUyBDJ
PgFRjyIIolg+K1RwhhjuR5Mx1vuQ/Ji7u7m6OhWCqsHR5wU1rC0cTJLi84MdJE8rublswNJfjxoI
SDM4AlIsd9umgYROi8/HP8zhu6GpOsUl9oo7HKEYmgWBsROdYda4WpssxRASwJIJqvVFHTgq5JZs
EZzQnEPQeFu1UPB2UqKN7VQOIQjCN/k2SlW8LRJvgsotsvjILPCstKCEuk7LZLCiPlzs+7m5S+f7
Bfh01RQo2V4BcYM8LsUgR9QNTo3V67s2zjTs1QLS47j61em/dAC6r1f4kRBxZPAIKEttj9irzvrW
boZKcflJ1oDOAzy5Adzl55qr6ujAzeg6YgOhXahFN5m+YaviwaL6Pv/70fdpQ9yytvD9psdAxpfJ
2KyNwsVKfDoe9ZhjBWwciI5FNegJ4vfZzfuwg4YZXQJT/9ZVh7k6xMP71crgAzVc4E51S8LI2jE6
zFXDwm/UC4tFsVfnxwIwAxvPOg8z5FC6ER53Q+dZvZ4SMwSYudtHvSLUlHwe4RlyqGgNNDjSRFDF
qltNUs0GPHjsM3BO2NtrdweZbM4Fh9lieGWJtZOBaM6MKhOgJfGvuzH59/qv83YcgFdQX0Z5+fTn
F2PbU5qNVrh8KbqvUaMIQCS7wxFK6DjFUxdvKMFQTaNwphbg4tAr9J1RrW/gUVLUls69kg3YG0wU
kSCSvGL6LqusLjUrCrwg8xNrw7wgYntrUKSczk8cbx1GzRfIRABMxLbGJU16Ug4TDd0+3hb2NnPI
rrKvJ3aBFFygnLoK7kkkaG3NdnYjrdUBX5n82rnVMAVzCYmpyHjKtgzUC3DiGDGDyFZ4P9ex7Sxe
vOphTas9sfASXOPiK3Ks6Ox2r29RR2YVg3IAgodDBxDj1MJcN04KLeq00PEr9p5Eb5cNWKIYtHpg
PDtetQZHlJ9+Hv2mbkvbxg3TsX8d8ghCDPCZaq+XxUgM+USMLogpLHMpndYNS7326eqPs0InEgE2
6iPIAX6O0BaTdIPdY3YgxUE02T/6i54rfj/f5dMsLWerBwSGZ9HwluHbeHRjREam21WtW2FZ/BP3
u+YbqR9mfUfWXTr/vnqroG/Oh4HOdXC0CqLQR9ileQsS4HZL4rts2l//edBHwOeiOZL3fJ2uZLWM
ZB2JZoeV7meon6iypTJFHH9fMCg3JdlCaOqE9JlFue/GqqZkyelDWIPkFdBjwMMYwv6AZcernDqm
YQV6qgl0HnmS+W1TbjQVnahkKYBtIaYFczjy5CIRVpZrZbc0LQnBGD8+RYuizKT6vLBTo95mqZaD
3jP3nQiE/purFX3y64Uj1xgpI+WMz6dWkCWb9Ho+THQJIZZFix6Hj4io6TYbrDWLszUsh8NgP5n5
jzm73jnh6uY9dDh08LeCqhetwaSOmgFsnLl+h1YqZ7kzZ4Ua+EeEo40oE/EHLnAAoMRILTFJvtpF
Bs5KPfbzOZw7w3fGl8vKkAoB0QnuP8BEUBQ5PXWN4Q5axiISNuUjplJEmBJoqQCHchnATUMtBgfr
ncoYsg4pQguAQFu/i3MwZKyPk64aTyM5fTxPgZAKpRAcDGEhGIcVZVEOaiNS/a71hyi5jTRgrV4v
b5fkaJxI4b/iyN2SxcG8hjYBNZ71qyZPebS7/H2JO8ccDYoZMphfxZP8p99Pigyw8AJEwVZ2MLM3
rbv1yltjWf3eav1K1XkkWw04iZEA4fDGszL6FOeekw+ga4pGa+tM3vsyqIxYUilHIy3vAgKVEueO
FQLRaER5ty0ZCXWy/GSTvh1KKwHqodkXKGInVrt3Z3Nr1/ZWR18aw22meBJKrA/tC0D2ATCOeFLE
CrQYUEI0Tk3EtFdr+WIkt8V4e1lrsn1ENQHpfrSIcd2daq1Po0YDM+kK2ivnwRj7r5E3Kt5SMvPm
wzP4GEdIET0Ojagds4KLaH/qJQj4vcqfwDn5FzAlGwtBMRHJEUTeotfpoQWraSc4f1KvflM5pk+W
ObBTI900zfx2eedkykFpnj9TkBcAJ8jpzrlphVdGa+Mmq9ONNSKBkj5HaRJclnL+5uV8Tn+kCDeO
W6eaxTAQICw160tZD35fDZD2oaX9jU0ULuJ8SZ+hN/CemCGEtgFuLEcuomcsZumcrGE2NKiU0w01
y62ufbu8JKkUjEMCYBUzAc/Q6lFio4hVgL+JRloMipX1aZ0qMMfWseIWkrBuYj1/JJ3VgEm6NOjT
gySq+2X5HDnvXvnbSl86UD2QAZ18yf9HmuLc3tHgYQD+DJfOCZ74+o92ccg1YhbgqgP9I8hytuD4
BLXqqqo/y3aRdy1wV4s3hvjIj3R7RtfbjFOVYojdsuCh/+Rl/1xW1bl3wFKOhAjewRrarmHlAvq1
gdytbHqwjE5h4NJ18MsVCR0+0EBwsmAoGFa7s5bQ8W7K9VFbHgfV8CLJKlALIOi74dQlZ1MV1xz9
VV3W1YdHl5k+HiIKNy37Ph4WyEoB6Q1HKuwSKCqBNPaS+mBFle/S3L++MwlFZQySQqIT+UcM9j21
KJ1ZWYlXcIXhS8FS7ZLXq7V8/HkxS5tHLbypg88n+mu87uzk5S++j7ZmIH74LSCClNOZpTRzaXlY
+8nXUdOtFeBxmQIATf7s3EI6zRH3Jy4LtsRlecj9LvpW11e/gwHwAHmfh9wjEnZiUXwlVeO4M2kP
IL3YoDMcY4mDyzt0HjtBAoawukgZ4a0t3sKVOdOe1rQ9WMMmIX7t3WfUJ+VDlQEAq0hOnW8WZAH3
x0s71Dm7t4wxnZqa9AyI54dmuW9XdvVxQL8AaM5RC8M0IvxfsNYEUL9ktdpDsuRBiWmIiQq7fX4p
cgnAW4GxA6ysokENvVatpFzbQ9B5Xz0vGIaN7dP5b9aBE81nXyF1ICIUSuKkXTx5zQHUqUG0ehtc
GpfVLlMF0rT/lcDN4uimmN0CVZ4ZEoqh2kwpCSYV3PT8LsJOobWFE8QhhtT5LziS4JWOldeghTm0
+V1ZA5K274a7XkVvIlkHygpIESLfjJQa4b/iSEq8AMu64pgfur7ZUYwvs1SPC5kE9APBxwKaAsUL
LtZJsmT2Yrc9GOlrVT91V0fBIDXBdEOQvyAYPvPgWlSvtEjT8rBETxjoWl3voPB91CDBNYUuSQg5
3aAGfUCOV0TFoU/aILIMv9f2l01JomgM70ReBX0gXBPCoaMWaFKW3i4Og7lrtC82uwNjZaEiSpFI
4dgVC+eO48Q8YR2RTYvCncbqALof9utX7v2jch5SCSCWQXoCZAHwhqc7ZQ8NRlE3MzRh3DXuR5K+
oLsfzYaK7ZI4XJ7/4BjET9pJ4VzkyELPVo8rT7Pyh2yyAm0yg7b3djNB+7Xfdt8uq0divyfyhI0r
kjYaQT1eHcZk2dpmvyWqFgD+hdOUCxB8OOjIrCELiX7T040bSbbO+exUh6jduVHim67fmjfXr8JA
lxneVghCANQ5lWG0Q2G6KNQf9B/TtLk+QYFyNLA5DgVUkLv206/HNU2qKqL1YVh+6PovzHm+/Otl
OwTcjwdnCO5iZHROv08LxxkKV68OzrPR+x67T4vwLyTA0SKPioAJDEanEopsWufObBFIoafITdON
Z9X+mqkqxbIzwv35/xNjCBvV5ujSYhbE1OXWrJ607BmNRXRzeS0yiwUyAIoGSgBpbUEImNIbt+zz
6tB6v8rnQdXhJf08im94AcKj4A483SpWjA4QFATm6iHemYptkRUKfUuefzAo9PHjYPCkgJhXI3qr
uV1Gq4NLNJ8Oe8uNgrj5lWXZttQWP0FtaWqI3yiHNMosjffewsPI+JfcIqlYt1rloVl/Gd4rbd/0
5fdl9UhCINwmCBUBSgCGUuyKN5N0iMsJMbVdehtaGz+cOL9Zrepft9V9L1aRFslWxM8lJ+gDWkR0
y2aP51PXReVhRJesAUo+rcVYQE9hc1IpaDP7nKKH4b9CSqXOkhGj1CGlHR9c52acA13Vdy07O6D5
RwM5MICwC0HEHBda5rS4wYbyHriRbdqWfjd97SYV9EWiIGShkAHA9C+EFKZwkU26WQFLuSSHvpy/
jRUNEAb6BIMN7X7czpPzfrU9IEkJWCkCGOQExME/XtsbS5dXxcErQwJ7y14b3fAX/Eeil8uiJEcX
CGcMCYdvAGm+iALN5xLh92gh1HDebX/Ur78q0YgCbjH0CiHGEI0gWtaI9VDLoXhJh80QK7yCxMbQ
WYiXKNgmUQURD05lJlpE2ro+9HpQRIHlBIuKUV5COIxUJ+wXwEN+WYrhXlyvUD5DXJ/ZP2NnU87Z
jduXm3zc9eSmWPa28+Z1P+vqa6SrHi0S+z4Rzf9+FIoz2+lWx4iaw6xNX3p7CpzZeKjL6Bb8MorT
+n8s0wFjHnLUiM6FmJPUSdFihHBzMECSFmdfXf2LOX7Jmu/l4G1t98P2XgyM2onsfjOozrEkgEM2
mcAAcXkQuMDTdaIdNabMdptDY/7bs3vPeEAnydZZbqJ2H0+raqkSm0dQguw1gPGoNYmpZdZ6cxPP
E15q6xPqKJvGxTDZpdnEebkprF92vDfbbYdWDR3cZE375Bnb2vt++dx9wkaEEA+pYNwqvB5gnKfK
mtbJTX1ih3HVHmmEo4EiWxAl6U6PjRej1HdDZ3xDdQ/Ns6VfGmQ7at0uxpumXPoSmeMqoCloB5lR
f1z+aWfODq983q7NtYGWanEuTFy6Y7LiWGFi+yO4dv2F7hjbmskNia9OtkEALj6PcwxxIBjX1JGB
G3MzYab60DwbZbm5aWIV3blsKXim8UocUtNnhAf2oi164vb4PvVrfQnmigXdP137kdQ/L2/amU3x
rSJ4cmI8NLCwjnBDFHnWG3Nlsmd7s87bMtld/XmTk7Qgt+ogaBejnzk12qJhSfecWhg1MrcbylSk
DWeHEI9aDIqF5nHx8ArpqS6sSl/oyuzx2TJ+59VzOt8QdjNph8gCP5OpuOEk2wUCTawHAR2KviLc
SR+0iRl2zZ4rDDsnd/Tp6u0C6MwwQTHrANcm1tq6Mo9Gs0jYMzN+x1uj+n3951FgA/IM1TwP2e7T
reIVDje3dfaMZvZ/elXgJNub469zoz46FM1Q2oOTGuy5LT82tqHIf55dmci6HH9diNXNrI9H08Vv
/5EtB+3HNLxdvzfIgcGnmWDEOat/a91UjHhyts9F9b2vus1ATcVZODdU3uaNWx/pZ6TSRfddg25H
oymUm3hf5hnhv/0w/Q9nV9Ybqa5ufxESYAbzCtSUVMaqJJ1+sTrptDFmMJMN/Pq76HN1b6cSpZSz
n7YUNS6Mh29Yg/ebhJfTvLW6b+dniPZw8wM1h1wcxaSTbWF5uHtpnbcHk6EsWfbw+lr74QM7xzn9
+NUxDgCGgIvAQOqD0w8QQVGt+dAeHLGqxeqce9y5xy9//2dRjbZddFWBxw/dXqiH4tsCZcs0BdAS
gKwInFBOi97Ki/KMMzzf7mk61vymacrEccrEplUiCT1+vco+rmJAmxCkoIiPQVFbev86RdT1IZ9H
cwD6M3bMGw9hh3dGD/WTKVtEQ5HCREiUgFR+P4aZuUR4nI8HE5rUr9vU/fYhiEY6kgpMGZ6P2vH7
ATjriiwQg8FCjrvsKrO+/3w0zyHWCXzQIod78gKYumaiMGQ59OsuUkAVfhtp5oIYBdwRdjv8sD/w
cuZSFpMbZv4hkj/9/CDg9WKvzzE/PvnU2HvY6KgtgEd2GhyCEDAhhBLeobuHkDQsb8tV9m09RbzI
v2Oc1Ed0H/ZYbRhDCBc6649w7zmTqXxyaC3EFfRQlp7fh1TVq4cBxF+MoLK0JNe4WNZF9WZPO3hh
SfscEOSTOUPWCFoWynqLjt/y9392uz3oGuAd4h7obG+lnULBzer55us9iPbMsoLeBbGALAMAuJBO
IOj3QVGzaYeZGRaQg9Dho5sN1RWIztV2FF7Ogdlz70HDrG9YDqs6l4Vk07oTNGMNKG9xYVnokzgs
GJ0kj4JmM/plsW/6/sWNJI8pdGzj0bN4u+ozP3+dnUw8ZAWzythjxKviKnepiD1DXgMPdCDgrsiu
kdVinx2NeZq3llqZobI2URuM99k4jPfWFAW/PKTC8L0pQmvdO8oBW4b/UU22HsIckl4C0I+mseB0
RZw20TxEyS8anZ1g+UtuyWyt+qCNI08Wa+JkzZscnWE/QjTxsqI9irStK35mFcgZcTZNLlZqjxOx
4N56bkECT5rM/9mWvY82Wih+tE0fyBg6AwcYrjwWpqvTOZzlUxmFdToIR6/9IiJrVVZjoh02bwV8
DWM6OHKlmIXLrpcPkFfh+26y7BUZrJcZ7sBtrPvZzeKQ0/KPNY1ZPMDpY+VJFVyryXlgxpYPLaSR
t45q4V3iD2GR8GIOnDQD+YmshjhffAVlH/0w6Ph1KwozwI2jhl+y0U9OVI2xU0/uJY0w6XEV2Txp
ezU+56oO2zis/Rlk1bJ8mFSNxMq1IrabCOmS0s2921AYr45pW5VFWlWE3nmDa9BBycqE817P8QRT
0MuQ1NOrsPUbfB26daO6n9WMyl6cEYs7sWdn6LoUmj4aVTyOHX1y53nKYtDbbBioSyyufBH/tiae
2nNFVVxqDpXDIBrrNhksq/odUGCWCs54ojtW3QtUmbZe1B6Bw//pOyOMK/LMTU03rkRnv/WOaWNW
B+NN1M2mTzs6+PVVZ9XDxrTVn8J4IVuD6AD5g077x0DoZkiYAks+dXoCiVmuaUcTOk7iACzJjyro
K9woVjCiqGPuZSt+Ok14N+W96mIrr34YR72OWWPFjcy8pJJQJTE+NwnzRBgLldF1p4J2F1lDAE19
oapVofKsTG3w8C57OOE0sSINtDg4UbEtmF4FQS42dT7zWPu9Sh0Qpf/AhUHtpCwfimnksV1Lb1XV
/GnoLPIYVG69m6budxP0nY4DxasLVUxWMvT+z4GTOUytkHR0W4rZ+R2pwIK04uTmT3YvoSvXQLyq
NIOBcKSsEc8I+JRz5Lfoaj0ClWT3GwsqJcPFlMnBu2E2cBZz185x4/d1OjIik1FHQRoW4k+QN1Ua
dvnQr2rqF7HfD3WxpqOesYB8N3aNvc8nYlexN3lNs+umEv72g+8kQW6apOINFNSKGuL5DqTHbNBo
EpTC+tSe5J2bQSKl98YXyOk2G/iu8MQwz0+ymvhm3XWt7yXdRH+T2erKvZHtlYTW/9ViZOhiQbQP
blnup9y6K8JaWZtZq6qE2ZQNc3omjmwsnh2a47hpXHv00zIa6u6ipSLf+7oFU2+opHZiy4FOd5nn
GYtlyJsrRWwQrmQkzUNlw/J+1/sW3xpf8cMEAQkLbKlBIcbyq1hanGzozPiu6ctKrHIrHNgGi/NG
tvamZ0LEgyt/hDYo/7j/2jQwgUm6UNUJyVoOp0fJ8mu45no37chkarTWzWryzeXEmzHWwt4SgIXE
IotT6MDR22oc6auL23I9Zsx+Ze16KNYaQPaVzQyWPwjrN2PuuQwQpoBD2Nem161wS5HK2m+faEum
I/qmL5DGti/LXt9WBb5KVZXTj8avMxwtossSIDWdbjWbYkwKgKP23KfFuvDt8dfQt2xDNC0fbGt8
mKv8GewitaNu4+/dIiB72mB1YAtbifY1iwFZ6+PcskWKAi8D072a1jNQZHtLMqu6JIHWY1yU8wuk
lHJr48B6hx2ivoROh+mnuCk0n355veem0owmHXDWx0XmBSl6ql46BE0DtFbvz3ZSBHUUG+NFMaHF
q26ISQpL42itQIbZtb5U/VvUzyyKATz1YQfe5XAit0p4VfeNMXI9VjOLexcGtcINDC7sEYp5sEZl
rMNXmJ7rqaBpUIInrty5vORzu+9M1se9LoBXdIqXiKJelanspg9nN+10S1a+D1cC2wAd5xvtxZ2n
rGdcG38mTwg76et6SKkLO/t41oj04mqwldoQzoSzCXH7yXSGK53cTFNVYs1mvI6lE+VOgqjZx/oN
bbIPKWp1pGdjClTNNg+tZC7AAnaqCgqZ+GU2KbGwCkM2tUXclchcmoiB5ldklGVcDMVG+SxmDj5M
r/F7cD8PB0C17Vu35VUC+jL2KJvpXK0gsVqs1WS7K19IhtXKukMwjpB+ZKq5YwAWJCgwTjFk6nVM
oIy+B4qUb4pxzmLamz8TZjDBNasSikbebQAJhM1SmMTOJGZFPAODOOEy89wUkHeDi/ctYDxsVVl5
/4zDzzwXcppSnMv1RU2z7p7CrBpnQwhLchYaee0W0/xDZEVNrqzBMT8h2OzGc9vClbFy6iTrHfbc
tuWr0wX+OhA+IK1SuIndmikxc25fBB2mIwqH3x7p723jPLrKa4CLseiBqpys6ZAFbSJGYAEIWiuo
ywRs65C2S5nK6gRymyLx4Omzn7IA0mdB1e1wCi/BEq1XUrThERdYc22IHC58CdUR6WJ7DG4d5kmJ
bGtjpDdsYONoLqOIIQrLRuoiPu1nuCdXzRVY2N4z0flT79Ls0fR5HfsjbS4L7sJWOc/BWesQLamw
wYYZbRne0rmJ1MrSI4l5TqrfXW+HcC+vcYt3XVEiumqWOuvkJ4Gb1SOUcZp2UQodusQKtOxvoI+U
vdYtIzHujac2cu96rxR7CGVGaMk20Sw3Dmwr2mSu270twnsZGImF7BRx4LfPnPa3Km/qrRWVInFl
tkGsRv0RaqHjGkfupu0GvZOB5aWONcIkc6r6BEDtJm5t7eq1qKHk1jrzgt3CdU2mskvcClz6wS+v
+Uz4inlZuxotR+NfdGnEf7VdWCY6KpwVoxDp7rVJRUBSoRT8myI6o2kw/iGT82KUWUNmogK2Hn0F
GW28nKYN839zUtnxLBkoCiA4xmErwIDJS1TmRBZHucGLBKpPkN3NV0qLA2yn30ANLdajknCIdbsn
IhuRFG7wPE++uJC9f2OIC+0sqv6UdUWvc24Pv8HdsfeCsuE4U8Zw9lUQPLBM/lDxvl6VzJ62XAUm
Wk1eYedXsDNoYquM+KWNaYdqLGjaNDR1lLrt4PcxXOQQeuXSD1fGjlY2xd3mV0ON2M2C60uHS/OH
mnDxxXZDsoMHSd0psUQD2WnOqudQ1L+gTfvL8IAl5Zx1iNpymKqYI5vq8b5pewR9GQ6avd31WqWF
DAo7yXMD33eKG+n3SGe6gTy3/oXYoU1Rt/Hj0hPoyuR926wybjUrnxXTKpJufgm+f3vjlsa+7fpA
rJtA+fgGgZRJzrsyipWY2IPsFRCOzO2KcN8PYe3G3NPznPLQcteWa/9hWa9vCrd6aIOgXOHcRb5g
i2brVLB7BfQI+CltlfyX6KoeAWobtHQFfla2qXEwJQYwhp+e1daXyBmgaTZb2Wj2lVc27tEqlVdv
M0W9ah0gsIWcOcvXsmhkKkV2RIvwdy0R4tV+nhB/mHAGDkgmovlPFOkeZ7iPUyfEr5f4+qtSUvkE
gBrdz8rNV2MOXPiEfX3ogxnhe930P4Xr90fLs26aVgP1FYVwyuXTkFRdU3qruighv1dlzhFddtpv
nCkXOYO1m+bWpTuVVQajAA17P0SmaE30Q9MgXpyrNTc26EKDFTxrfKBnVkQ+v4I3bRCHAORtbTHW
3k5p5xq9Vw2dRk3qpPQGe1vkPhlWGW1R4eETujEAtHvXTSAo2FrFq5v7iGUhRXjtRMJA69NkF5oD
cBTzsRwePCa7HaouBm1n38W6rQLInNOWmwvPE4CjqEJmT2PAaWyFBeYBQCVIi6karAyH1CvQoX4F
/ixt4PMR/3ojvVV9p+KuzRrARmeRSJ4fbWcSSd5Wh9LuH2q0CC68SM2pz+c+niIYHrKsLG9qu6yS
EZ3QpyqobmeVISqzhzCBWyG2c1ZnOwc3x0Y4im4gceFiLxOaAqxdXUDe0W7vwfVxY+qxprriJmvK
a2h43PeB/RNOSt2wZ7z36B2zbYgvzfZQxKwpXkt/ONqkeHBxnmK9evops331QIvOgcm3O81PyhvG
axy3e1ryIAWeTmLVR/SnFvOTR1+qrMJtqCx7ywPf+plXuR0XCFjzuOUUBYWs86swZZDJeQo4fr5X
1+GLngcaDx65g361v5om9Vjng0iqHBujpN1bpynHNqufPDMi+5+RC2ZjU8dhY/nwbC2qpCPgAA1j
ZB8RBT9k1BNPEHEPf0HULLuYfafBXdqFRVyMrL6O8jYAV9bvy4sCzJRVAcjBfoAYlb12Zs7ua1pF
VQqfhkptZ2+476pAmr2Qi0xnESCpyyJw2gbD3hw9vcl+uNQNrOK7oPw1hfPByaACu6pDMttrRGsv
hFVeXDbAl6K0gMJX3MwDrsCAAhVEwwrCdxRSWPmq7mt8cQjQu7uor0Owibxm59f2C7KAFy8a8qSu
pjL2S/sF1s2QxMJZFM8Ck4FeVom+8phhzhrWP85A1SQTdRi2UKH/NN5sxYUf8mRqw7lAvSHj+77S
w4Ui1kBiadSezRw+ZBqK8Zd8lP695MHTqEArcMR0OxZBmCKzR6ZnRI6DJTq2NnuylLDi0C+8zSwK
lUwzKbazodm6ztmAXyaau8BUGim8WsgXLG9/gpTfp2JGsI30lCVjP0f7UnCe2AZcRDkX+miZufgl
YS/2A1zISm9RDGpvcqCvYxc3j05M6B1mKGk9NFBu2IamFXniZrbcQ2rNf1CSC+zwoO2B4IN1U4zI
kTwrkJx3szuaIWW1FTbrqi6DjR6ata8q+wn5sElLoLauNdRDV11Zd2AiEOdXUffDtNUcBG4kUkA8
8uWksIcojnq7SToazRs10h+YeQaX7AI5G0XIOs32sS48s5UCyX+ot5njrCPRRxd2GxpYQDAxXPe9
bL19VA/zavCFeyE6OM6ib92mnukfUR8l28Byn6MMKdVYRw+ZxosR6cdB5u9Zbh8M6xGBS/4aduoZ
wVm4mjMS7Uzr3agIbf8xlOageNb3q7a1i6S1TVsklm1XaUOYSFuK1Kaf2EsISa/EtwpoGHrFtizc
rdsE29qayjZB2NzADXleNd24jYJiS9oflGz7oIudyX9zR96uu0Y5lyTLgNJE3fXNR+HjVxb2SMQr
mw9pUEBUdyqqG+Sdj27H5UpqXSL27PK1icIulkNX7D2DOurU2M+TJdRlWYZhmRqmfjnWbDY4V8W2
zebgmnmeuZNMRWk+eH5qh/mx7OfXnNf+RgpagfTlusW+aPoi0ZmCKWUEHfGjjsZH1fQ2RMVaeLo1
hdCpxLZIZO9Eu6awyjSHalMdM1wsr8JU/jMuZFNv5zx/RTU+vCwA87kSPGjS0Yw6tnHGXM5UuTe9
U3qo1ZSWHWuPQbOXWj8i19x68+xs2sozqzrvxd64kBVmoKXFYqj+0Mx6a/0a9tI0P4QSYmcKQXMK
mvcLYxXkVhmQT2wW4Y77cNS8GCFm9ujNqHc5kQvD0syAkK95S2nic6e/8dp8hlyCrxAHRFaGumkZ
xoOj1ZZ0uXoQFV+crMMnHbk61QV17o0h6k0MDfxUGA5OnIfz/EPhOtj0BNntekQOeNcGLhLHIFDq
tSMS8qldc986vQtRYggYJ32emR7JU3WsZDBe4JZF626KinGvCxGuR61eJqBqy8Qb8gk1tpY9QUVn
huZjW654a0XXWdXYqeQgteQgWoZxy8oRJcLoJyoAecL7snuagUW7wU9SE1KhAAL31oyEC8kCXQVu
I2x4qbBwbdhkEnvIobTv0sepa8VbhJLnLTSmngZcRVsN4GrCqHF00o4WWc0seHJQsytwGCcBhO2h
M5jJ16F1e7xC3hWx8nQuUqOs6V6STr6FC5JBMINTMOLkZ4+889KaafObDctnt71b/PguHVs2IcpG
hSx1o0GvgGZqjixCTuvo6N7VGUu0V4exS2rsxqo0ceEJLxlx6qzzth5R11Qu/lf55I16ZfgE4F0+
xMYVS2JhSQ/LiIwjzlckwkSZfCs6CxA2QJiBV1CoSV3MJBg3nl1Ot+AO0ivPwD9sKv1qs5wS931r
ojnN7YrCKt7SKCzMgEJyAo1kB+iSIGkcIs90Xz9rLUBuxVmaGKC3nGLTlPIcxs1EDqF+msOVJtva
fL9vBSkXIBAg6gGsg3fSjZEhRVRRSoLGW+rkW5Spvm5cfNLYA2seGgmAdOG/U0SXj2oVybqKHEpr
1fmJw88AjD55/tIpBhwE5AaYap709Upps0h2ET30/gvOTyzAr3//J5/g3+ef4jeDLjQoseH5hdKo
Dm29asdRa/t6kDMvQU4wWU7LJ5pVGMQRe9wh1pnm0WePB3ACSvpAB4INt/z9nw6ViwIPHFWCEGjn
izd+znjg49Oh/QfwOfAsMGmFUNb7p9MpIhYRAzkATWbtaLn9em4WfMf7ttf7x5/MDXI3z+0yPN5W
+yjc6Xlnpk0oz0EPzr3FyT5AVRL9Dasnh2p+ncejePn6Lc49/qSH7qpOcfSEyUH1W9S0yZkv/Okk
oQsJNig6noF/8g2gflYFAkffobLXVMaTir23+pwQ62fvADz7It6M/PCDoBFTTiYVSg6HcsS1ONUx
HD2/P0uLfMeiBQpo9qnUq8i7qhTQAz54KEMKb1XW36Xwgbn37wBLj/WfnRDk9ZwriIgdBqJjQ1Nm
n8N7fzZJAP7DgYOAwIyx3o9gNZqgwuR6h0fUzOKAneNifPZ8iJwsTl4LNP8Uhm0iKgVRQ3AwuAcR
rofGOvMRljk42XALDAM/H6jNjz6ug/TQL/X68KDN9cxTaFGYTXsfVd/fEe+GOcFGWWUueUQxjEK7
IOXFmXvhkx2Bfrntg9EDqPIHd5emRq0jy+oQ0bF/JcfULzceWsMtKjBfr9mPFwQExAB4BJwbFGbw
Jt5/8D5wiC5VhMTCm8V+8qsDuhH+jYLY/JmRPnklUOHAvVokGiDKdDISz9CcdiW1D47zNroyMSNS
QXSbUcD9/kiAlQEODTCLD0TWyTYxAvIcWHzToZ9c5AKNafUlMAXuT2kEKpAZZd/GEEJVGCoagAhj
2UGd//0koqs2AeTWe4esW3V61Z8TGf/L7DlZ1ICkuoDQgki94GfeD9CSEClKjTDEiVCh45ZfJKUo
KMDHbXc1lzMfIXOgYMqNtg4H6NMxO6RWYdzPTnM5O1Tu0G0U9w5gBDFH8rxBhSm8Rsg67Uk52dZm
CoLhxkFD9pqMP2G8BgWzYCsdv18XNjerqgWpSdgqrGLm592NPYd8Nfq29dIV0rnPc4SeX6/LT1YL
2LfgCcE4HdDrU236CL4UdjC35EBxlkbFcXKB8Zg3qOF9Pc5HMPtC88VQ6O4hBsC6eT+1owR1bBAe
OWhfxMTcDtCmQElr6lCcQqubj/th2LjlDjkgisxnDquPVCVA07BIA1xM4IvgcH8/OlmKThW12cG5
6UIfUsUcE/yqvIdI1ImlEgdJT3RGHuPjGYylChAO+DYY2D3lw7EhqGk4KnbION8wy1rffT2lnzwf
HHPwIBZnMmjtncxoONmmCJgSx6Y215VTXhDnjALiuRGWxfPPPViXfdRB61IcBzRU+5UVfFdXAJOy
8JkXKBl0OunJV5E+3KEGIsUxzxElJGcZiZ/+fojfB1hxgMWdcuyiQQ12AYHAg+MCBVNuoPb7X3yC
fwY4OZA6NnpqajCAQjXyaLtnDtiPvx8JC5DYgNWCj/9BtNHWPSM1SmMHEBGlgsryt+McPB9fAPrB
S+p4SiuQDrf62jDrUIaXlbMx9My2+3jpAXf6d9stwrgQ8Xm/flyrhyGG48sjnXdVdMyDdTVdfPcL
vB/iJD6oxsa3gX+RR99KQcYqz2ncfPIJ/jJmwcpDTPthk3GoOEu/gg2fZ+/Ki5p/ewdETgBEKOCs
4Hx9uHC0yQpTzlZ+rF4z4Jj19xcQOPfAN+KAwNkXnsyObEq3bKZIHkmGGkdcP31/8v99/ElW7eo2
6EONx5fVJR2u2vDMz1/Wx/vreJEM+L+ff+rn7KGFKLWH5ztDokIgE9wYpXk0zRNBzwknfrJWUTkB
zBvQyUUT7GQrj3kQZEVUVscweKgHHY8wejtHc/p42S6Su/8/xrLY/jlPm7KDyAzCs6O1UkbEeuUs
ZcvVtz/Ku0FOrgUaVBBCYBikJrCQyy/n6tv3Gt4CmlygFoN+h1Dz5C0an41dXlVHO5RrWMRfsGLY
/Bfv8M8QJx/DdCyoGCuq42M3XY35t6+1aMHzI8pzfFw+p8eSLHQ7cnR3D6V86QG7cs/EOp+cGeCy
AYUdYaLAuD/5zEUN9M9Ys+Aw2qnYARrz7cl59/iTDywtcG8B7A8OWoxriKLVcjqz7z59AUjHQpYF
cQvi+/dfuHBFMOvZYIJaYBtDmPuYMyMsv/FkZwM0hHsNYGWUE0/z05x1DuhsNDyYdg14WyDXTK+/
nqZPNhtMTpBjo+z3d1e/f4kaWB63RnPzAJHfxMuva+tS8TYpvu3nAHlMVCzhZwoVy4Wm+X4chQRB
QCqTHniuLtlFeTZK+uQUfDfAySGeuVnWTujUH+QfoIqyaO2LJCxAPD2z6U6DZDAroJEJHS/Uh5bk
55TRph2PdQpmxMc+RDzmAmDgXljDYwiSwjDs5mhKAfZCRyLbfv2l/vIF/lkNC2UEOSSSA2iDIWs9
rf5WvSAOZyM5TiNwJcAeSS/mAD88RPNENgJW2+hd1I+i980bK93hzdRBdFkpw/6UUVBeVMx+BCqj
XpcusHwWmV10cjXgaMRCatE3HfQ6piKj91nfwNNtcLMbKBYbmN3DeiApLzRJwCcxDS8hVvBg0QrY
BNWtItFGGyAg1MYZCKB1gBzuOgBVYHUiR0DTy0gWe4BMs3sT+UdwRO3064k5WcL/mReCgikIkyBU
n4p2czfSZRZqchT+5Y9NXe3lj68HONno/xnAg/Aq3Ds+CT+Krusj2x7I0dY8BbC+1e6ZVzg3wsll
0cF22vUyvAJMNqwN+y9ewIWeL8p1iF8Xzfn3my+rUEarOweP96yNyLPtmfiMfPIJwM4DBdMDJdL+
QCIlRqCORhtyhKcZhFCZlNc8dNSD09f81vYh+2T5M2x8apYDeAG0I0Cl/hW60WhnaRN265AM/oVy
ZXDvtxXdDjA9eQ2MuWJTUW5t11AUZ6w8bXJL7aK5cza5b1nbuS8LQNTtbDXTTq11D0SVBs0AwLps
TCYBAlyCTn8XKznYvxuoMscDA39inkZyCVjSOa3WTz4jjgdMgoNyIpbK6Z2TgzGaBaN3JO6f6Bcn
j1+vw5PrYFmH+IC244EbBUn/0+tA9YxGJWXkiJpi7AFzMI4XwIJ/Pchf2fmTY2bh3oDIA60udMpO
XqKcw36UEfeO4RSmdbFh3Y9oo1G98X4CiAfwN6lT+bZg3IO0nH4Hzl0Q/tQolFv6TAjlLIWkDz8F
clKQrggREZ5mXm7UMWhK1t7RHeqrtilWxstuHVgXaw6zpmy+JgwwJ+gzkNpZuXV9Zld+sqoXdbr/
G/5kVwJWNAy5wPC6A4hSxmDrWOqSe/OZBPDDe6L0vBAnXXjQLdpJp+qTczdEPsPuvUat8MaCtkmg
cJgbJdekaPKVyeVNQ8WP0Vo5nby1PXHmRd2lpfHvREOr9j/yICgZolJ5ekBIQ5Cjo7Z24w5zf1UP
EYDSlg24YK2OZWMXVzCBqndZLr2lnOfusHZ6oDTBxJGoaPv2dqAFT7iO/sx9DlHykiugBUfoL7Ta
bAFvPxd7/T3UT3+xh2br8nU+0Xm2Wy1HSOpmN11v+SsxOs29aMcp1XBtXmvUD68n5VRwoK/COM8C
dCeIWSsAXm2lf4tqkGem8HStRDBZgLAn5g6pkfNBBpzkdtEWZSHuDHernTKyvwod4SfFADTyLIJz
/aNPx0NvByOiCPtBeTqyu6FseZ3fZVkKMlgb3BGA1cnu68Pg9ED7+1b/jHKyA3JXTXM9YBQHVJkZ
clXn+IunR9rpACcpTKuLsasEBmgZOA7hg6PvW736+iU+bi98GyQYi0IHDk00e95ff7j5shbkL34n
zHQpRX3tWWQTWsDzqmG4GYm7dnyWMsFuQwdUg4o+fP0DPntJNBOhJ4ToDSfZyUv2PRUAGdn8rsiG
lAuy6cIbNZ0JUj5bEP8OsnzKf7LmECQ/4pQOv3OnCmwWOEJPaPtZd9Y3Be/xAphNoAMgr+5j552S
cwffRIDHRtkd8K0vmah/BwFIT5E+cw8t8fq7Db4MA2s5oIpgKwME6vv3carR1KIi2V0ORcR4yDQ0
IwGgE85BFQZNKPKncc6dg5+N6cFLCCESdNNQiX8/Jj5PDTO/PLuLgpfI3+biWIoLr43iJupiE55z
n/tsXYC+C+cA2L/gCjhZl10NGho3TXZnAKRtj3n7iLDk66X32QaGKAJapzBQAdv8JO2SjmlQ/KP8
Dnwn6hyq/Hu9pmUxhEiAMV0RxHeQ372fscrJ5ikCYPW2AW/WWS7q71UJ/g6Ayu5iUg9QCjAX7wco
qmqw3M6LbkuzstfhubPhk/mBXhWajdDjQxbvLyvin13jUBVODvej20Jf77X/X/x4iJIA0AEXLPeD
Bvdok8qx6zC6hW9e7T+Z8swe+WTPU6gOQRobFwBC+5P1mgdWTqbM8LvOj1n+SoLEjQBy/l7xePkE
70Y5OVl4NIrKcI3jq6g24Er8Clv5vVrT/w4BrQqUX9GKt0/uGW0zpHCARt4F07QBJvSyBffx653w
+Vz9/xAnc1VyqMLOI4bg7gWxUgquZLXpz3WzPtnSi8AtYBeQDoM+0BLR/rOeIqJVo6Eec1u0fjwR
yGDumsPXL/LJkkW3A6cvkgHsiOBkyzmU9XMLhZrbvk+8dgvg4dfP/2SiYAgH8BHKZ6iHn0KQSltQ
OfU2dlz9ZlsGyO4Lpd3EfFMqFN8cqwqSiA6UbjBR9GTrjQX1OYhy0e382sub4nHQ3959GMCHKwKu
XnyTUzshUC+r1ueU3lZ8L3ZN8O01u5SAFnwNwKAoyJwsKMfq0PMrXHqLhHK68vMzodeHlQTZFrSz
/vac0dM6DclH36KsEI17O9SX3ptrLh26+vpDf1hIGAHqHRAZgj7TooTwfq221shaa+q8W+gzpV4H
/PX8vc4ZwTrCJ4bOhoPltCievh8BPDiatbnj3SJN1+WupGeW6scsAF8Y24wA1Yb+LsKS9wP4muuu
Ymq+zYohBRP5fzg7r93IlWSLfhEBevNKlpcpSmpJrX4h2tJ7z6+/iw3cOSqqUAU1BjiDwcxUKpNp
I/ZewVV/y+vVFsJDhj0vNu/D8akX33xtXXk7r7wyBT7eLOf2wYYSI+eiApP2tP0OYkCFqW9yJe1R
reRV4GlQtG4mDBXExI5VteJF5F+ZGWe+G4EoXK2US0FPu3wV95JAlBVmn6tjLBVu4ubKBnNm5vGr
yH2Y1GdUrG0SCWraFqMrgnVr79T6IASfvTawdDgUedNToIJ3/eK7eVlvKZ4qDm4i/5KUEAfj78tz
eymkmKceLWhE5+eVT+b29MvIPmpwv+wHJndlh02PQsXhAdM3R2FyQW+8aZG+1obUHmt/d7nts+M3
0wgpPqWjFlnMelLsuZiHxeAqrfXSjdnXeNSflOpa2PPcNJC5dEHr5/XOUXDaw3REQQhaf3RbWe7W
fR7kuyROrqmm5185uYYzjkxtlAFMBYTNi3EMrVSou0gYXVPB5NOwF4m/qQPnaGKKjfPx8sid7dK7
xhZHm+7jWMkKn+Vc4xpIVwiSr+0YHyIdc3/I5M9HD3mbZX+gz7GeBY3JbT2ZCWYlPdm25Vsh9XYl
B046+nZab8RrJdXODiOXD4DSTMoPobsOx2xMaG90g7amEmqnfxmQo8R67nhau60T8crOdHYkiY5Q
+WxGWy3lbbFYan3RWqNr4FaLg/R2Uup/aeJv3QCEKcQJFx+rmFTJ1wtldPu6+CNW3sFIze3l+TD/
xIfJ966JxRTn9hH5SSWPbtx8lzLJTrPjkCXUvLoyK86O1rt2FlcRMYxNM/doJ4OjYRU4I9UrIb5z
LcxI/3nDNqn5uuhJwGYY4dCihUZxBl9N7cFor1Hr5zD+YrjIUswyCfZVkI6LjUccSzAiqdy7VY05
m+snEdNywLibRVZd21kQlJhT8+TGilrFTYK4v/K9SAt/2PyM+bnAUxApC1fIpfiwK+RRwaA/ucLU
hJvai0eQDanh4/OQKnxWcYUDhpUNCuB+irNyJURJsso1q3FiTBWwRNvOGYp6sBvdm9ZFBxXB9HEp
TRk4AOxEaWAnRV3uOsRkdqJk7ZPfKnho2qTahalsrv2+Vu/VsZcelKFVVg24nbt8MLtdIvkvSlH3
r6mqDL9iLbV2mh8KL/Go/hIM4N8oNaJHPYjTdT2U6srgbuFIWs+OYGY/ilbCJ6OIU5Gu2rzNQioK
pt5usop0I2A735fhoO98tersptWnVaP36Y0VjuO6FLX82aihy6hlpK7boBKO5EPFlSKDS+m7ESdK
UBR37ZRb24kg8aZOWuPgddjdIKwUYBSgucCpE8H4if16ikozsEm2hehIBckJYt18NCtqdvdiFR4t
6rHaqur/yU0R35xWJceEKgMOXGvd8UQhtP04J22JN/cuVUDnUJzKWg1wY1Ylrrh1WzXfIwVztqql
Eg69UVpxkud2HqTereHr4n0qZ+Jjnaq3PgHHAu/gmA34h710HVqxboMd9/e634wY9eI74t7SxtcN
gm2R+UvT0mkVRlVoQxsDcqRbVGQXrHLd9pGwtto6/prhyV35bZw4g5aJxMtIHduqPhjSbROGjzN4
GmTJ4D1EkfVDyeN+5yWqkNyLGKtSW1DbAKxJ8GaNFYc7sNyv0hSaPcgQ1W+dqprexirSaieTzPQo
mEK/At4u/6CGVa2uetbut9D0xTe5aeo1rE8hcoTRMJ7lUc5+eEYqfcEdnd9S8jizS9n6XYlZ8zop
cDoYmicmxrj20uZ3KgzC05RzSRsmcE95p4TyvgEZNVusK32laqFpMxflfEf080+XRfpzOjIsAYiu
VWqOPmgZvXM6XFu7qEmoiSpGZmFbGFJfLKGuf4RF2DmiEBDtq+T+u1eD3CaVJqw8Ikq+ExkBIJkh
Me6Usn8yhCG4qcJuyo6F2vpb3NEAq4YaOpNvUVBZ96cVf+14CItGXUsNB3wwz5RRA+g19KOLpb/b
jXH4M1bG6Fvmm+0xUKbCzhiR54ishr73cNpvcPTpT6PHB7DBYvgPBuCPe0HK/C9JWXyTjSJ9rQv5
LfZ0nsc96OJOnXQcuxCCsQB/nYRB2/ClhiMDbL0qYyM7yMqkFRbjZoU4ON+g1jJXeSy+YRnTNLhM
NYqtsC0cnmP8oyJf7SeN9aLirmeRpNlK9JV6bQxi/c1neRaOZaT+nVo2LR01E7sx8amOP4zoR8cF
AKCD3Sm//USb8NvG8Urq05YvXfA/1HCo67URbaU0qh2zt7rVpHv5SmusaNPAmnAyvI0OL2hpo3RV
uVdyS8VaGBjPtQokpQvBdiX+6IMmUFRnZOLZ/eRh8/MH0Sk8Kt5i7o0PVdsLOHR1zNnY5HEmhHDh
1VgpX+tOFX7gFOzsScUYmBpF58hhItzoQdhvp8RMnRS/J/StTnRC6nU5ct2iGS1DtX4yElhmshea
WwpV5U7VGsOfjnvpTcX7+Uebh8ke1IaGrziHYyfHIENHzFQ7dh/Rofxov0rETnoBhlLnzpg39S0c
rviHJnDtsUNe8o4SVdOMresOSlRq26IXjHWUGfVPoRmxOA5mIa2EDsiDP/bmrtACqp3kEeBesDrw
N6r4i5w24bYKyTJ2ehfcdMgvHgavLdjLBcy/mOOcSGrF+zaOtA0kvvoRa+r4ECV1u2obkwHMJn3V
mnHudkKjHwTJtHZNK0xrgCDxV8AN6S4aRwmvIxSqJhGBr4Z5fpCjuGXeiFFnB5KZ3DSpqoJlGity
rP53qEyZE3nWgy9I3goL2C+kY9CO+qy21SR5Jb2Q2rkvoHsHM77qgHdsqE7P1mFl033cNzhGTcgx
cVlyOsBguKtLGAs8yTtbTgakQw18vEr1sjXAL+oagCiIDhZQHjtW8f13UdNuwiZu7yYZW7iYm9Va
Qeq3LpNmdNRRyFeBNqo73xeljZf51nog4++UvtR+4whO1mMQhetp4BluCAVGz1CI1kXMnO5yVd9X
EJydQVcRdwhJDNdAsu70UoqhqdfBurbUP4mlT0+V6VePRVSk21qhWe4vGjVewJdZfjy8ZE1irMoe
4I4JsfIevgg8qTYS97HlNdtCqIt1YLTDwWrCfp2knb6psAVDJxC1fRWLgyNUsb5XkYw8tdSTd4Ra
grQh+uXKKNrGqWNDXhtBp6+mlAS/MKIFcTDGRpxctb/yGzB5cGfU22Q0hR3ODmGneQYIggBagJVT
NCvt2TRGIa4O4PSkNXC2+LGOLH+rYB5/rPKk2KfV1D6X1aCspNFUHyqIE2tOswSCedd8j9sZ1WeO
pW1JaO8jrekhDlntnzYLflaFnLkRDl9btvxsrQGttWNqjO4T2VNWYAHLm2LmLCijhY2cyczSDpsn
dVDDn5HeRquuwqQvh+zGngwrMpraX7mm1DYqo8iWJabbEOfSDUvXc4hZy5uZ0rc1cKTbY2NOO+QM
4Gs8019Ff++YaTnZypSo+yYTunvekbp6IA059nYQwWNRav0pjvziMIAggPsgMnf1KaAYQZ6vEYTr
h8JXuk2ZaoZtdnJ6h6HXd/S6AJ+XaymyIq5agUH+XRmAsnl+9hZn4mR76qRCBZmxgvjSNr2ptpAq
E9MeM70GUt8WGOo0a10MYE2yUv9pTt3PyhiMt66jNoCnhWx9rSxuqy4H2KEjrRvDwts1VaHeRGPg
Qy8Mwi0cqPwlngTPkbW22cZJpjhpDTyn9MNoJaIH2mhiXm0zBCS3HbdIBr7L7aEFsFHlnbVGW/DQ
+oGl2ZIhQxwCNrINvRw1VK5DrhrnQydqumoVzSBKYkrqYxFq7NchDAMc8Pj21S6E1VjXBjichnVH
dfddhrvSnaAr7PK6re/TCbGEUDX6fdlxMxgi3z/mdSzeV1kerBBNCZtIEvpt3pO6HlG3GHbKJrQi
olZsorjxmlXbGu3TKPu/Ey13EkU7ljPjSGqD/lU3w2508kmovinGWLtS2ca/1KKJv1qT7q+1CI91
LwY/YymGBST0/LXepMDnsBSn7rjXytRA2eVaZ22A04lrVIKQQbraWGmTOaybNhwcLwWh3xWqv4kE
vbGnsld3lgTSMBEkJh1RAzzl+duYWxIbh5UeTXWKVkoWIBJTJzzdemHaAyG8ta/mwnqAohk5XM5F
7aBm49Rtqp7yCVk3eLYa+K/+pAa23zQVNIki0NYqSW43UKPuVkO+kxwiKyoKLrXomEixt6tIrZSD
Vln1veUbv/oq7u0iZ76rYMU2oFO5nPa+ufOsnpMn5SQMEwolj1HX7NHvtBj/pGBj+Hn2psigkkik
NV+MRkgOdZ1Pri74oW7H9VTnN5U/aSLJYa90orqeuHYjzTjWA3tCIE+D0xKU41RBrpGMMcTHRIvd
GkEf9Qcz2EpekWwCwvm32dCZz0C+vMKJeKIfOF/iyG48sQdJKnnh76TLWlcVjPQpgWN3kwJxWKk5
6Ae7CfTCKbnkbbkqzLW5RzYFLcQtP4HdmWSp3yXU1t7lVl+v1Nj4RuimOcS6ShK199KXodSj2y4A
MRGnc6By7MLnIGrHDX5muK2TqdhKWYpfTLkIXdkXQAVpYcCLqGy3aTcKa5hA5ZcuKQn/THBirIJL
emYBBPLJeRyCBtJd7hevQl3VvDn19DYs9eypLbxXSRCkBzy15VFLquHJ0Et/L1YR8wOow77Uoj/8
n6JV0CstmkoWpBaM3dbCj7TnwVW6ZVFaO6GSTGQxau+tg9jv3GTMBVvojWityE0CMotHRhr4/bPi
QSnWK008WqzmL42o5+sg8NJVFvXBKhTTzs6HsruhPny2GfVufAzVtHlUY+hACnENO+vbelPFnmNG
5h4y3EvsqcKqjdDF+HIPaSvNunt54LVUswc6oprVG5gf6mZ2xDlKLfbbQOukFXiU315cgXzRu/KQ
U4H0PpehSiQA1wZdBA019R0KJrO5hcrbfE8yPPdQP5Q7mEywEQwq9sR9SX2bfIgPAaRTgBRBsYon
cRtIgm1aGUykSZ4OPYnmdeNF5QGUlb9RNK+y/clvHklJyQ7GNrB2TZXeKKZnbWCu+pAEe/NWwoO8
KiLL2nR6yJle5fUXVcp+RWFjHkUFAhwvNO4sPUjXUFCS/eiH5ne5klKEFF67kpuqOepppt5ImdUc
jFb8rRs5u3JbSYdoUAa7xvFvEwhONpOGejkgw+dYWaPaWpVThK4FsuQFpr4WhkHawgEE3ZSY0R9V
bsk5KT5ULz2ODmHeppsYJJdDHpo7SQ/Cg30bDELFaRBqNWAJkYIGioUaF3dkBQBRAzQMVtjGaG2u
iPFAWrGCZI+zTrsZZuKk1xeBrYV+8daU0bgWe8+D0NOlziQm08GSx/g7IjN9Y1bScDtVYBijOHlW
FYGx1OKXnpK7m7z1frYUcn6qlKhwm8RDmDvIspvLRmdzF/XXHRXZt9zCAQxJkrwiQtLDAcsVW+L7
7NsQYp+sl8Kh9UPo0sROxHtKN3hO2wDsTaTsPpB6ae8By1771igc1YawhB6p+Q2Zj/yuU6P+IQ1h
igK9eUIRiSq5EFPrybNUmCWi8CxYIVCOOMlDu4yswCXuA9InGO5yxcoJdXl/rCxubwxNGw5yV2Z7
lXPKCSG62YEQT60jylP2kskABHMGR6D5VjT2OjSNVRxFqV1mUeFkoWjafV35jhdqxY1SSuK2y0TT
KQuz26SBFzulor0QJDN3sJqyP3EHyXgaAQh1SpCsY83veIdV5REOCmxb2Zo0Oy+k6VFHG7fXWyly
uO6KW6g8f6oktnadDFJu8HUuZWGt3JTyZGxSQboNij51TL8Q3VLp5iE0xn1jCdYqVOLvaRqH24SX
F6CTpCWiALEXBOnMdAaLhwSp0g5oaYbnfNCHjTeJPCeHKP0aC0L16g2hfoBHDKUuEit71PGaCVyi
bKCe/sosSwJcXSoBFvGm+04wBjvItfyxDNHN8Wz1bogzyuu0GIQdnnBQTT00BpudOtiIfgVoLEka
yGWptc4Iutt+W/424eOAHJ9kOJAFoD6INbYxVMJ6KorigdvyZAso4exSZEb5lkZp42qQ7sx2SG6D
tApfLkdkP8Qx5/Ae5mJS2HNJsWVcuRp62HKgIN1W2uvy7ZR/NhLL71MbY66QIHEpUOYQ57v8eVb7
tY5Ua3Kb9n6I9oF8Jbd17u9/9/sf6qGh/jWlkN+3jgmG708aNshp8y/yndSbwrDxwTMzGCZn3OBN
LkABYoUHqgqMUfHZWPKikUW0utZSrdc7GokDYmf2NRfwuSF634fFJ7AQK9ZDw88bBB3zh9J/+/wU
subEIrZWamAsRdKjUY4wvMnCpfU3t1a+f/rXKclE8JviOTP2Yu7duwnkVX0jVJ0uukIlf5OJDRED
+2xW27D+KglJ7jFZaeW0CdwyfVzUheZ6Ynok9Ug+Z1T+XO7GmTA6baCFIa/HA2SpCCZzZSmoVDVX
so5S7VYZYYovl5vQl9mCuRvKXDtJm2WJSz5Iq+YqevVcc1vOyFo2nrSkI0qffDMy+Rr4Z56SJ5mJ
uS1EUDQI8YTmTodsJNRYTkWmcUAOuzjtDpPXPkBG+QKL7ac4tgQkP6vFZyHSpK6CKZjhIfqiSbEQ
IKqqpebmuAeTQ+D/ujx8H5It/D6yDNY48jRkMotZkMgx9xmwX66c/ZqabRqONtFbMHlc4CRCQMGV
Vf/BdzR3CCEFSi+axaq9aFArLCvJwBC4WWdI61L2NFIk1UHz9C3JXyDJYNLG7MugCOs+A2x4ubtn
dgUkbDzZGVR0R0uxCCHdRqB+ju4iDeL9doj0Txr25r3zpIVFprnjTA/6SNZdH7VcypQ0/mHCzyZi
jhd9LrG12NhyLsuUDW6YEXhUyLL0Kjkc0MZ+K3x2sGbtjsJwITmmQrExL713m9Aoce/vDXJsdWY5
wWgLBHEvf45zype5ihTe0pmUYi2nXzTJldiUlexOJM183meZm1W9bRSHqQApCbROaNKvoqduayvb
Bm3iqMPvy3/DnLM8WdRIn6iOqlF4DcWesfQCpwK1JoB7onPgHWrokW1SEEOGDadItdPF11wSZ5uj
FYlypjPYZDE/opqo0kzJdCn4tlbyr0Nb2wlR1Lp9VfMrkscPi3vuGsoxEzM40qvl6BqUeDMkOHju
MIgvsuZvKp3qKRqpAvb6MYJJn4HGTn5Kk3nlw55t2WLDV+YrxAdNcK8qReVJUu+2GE761qAMCfUg
sr2n3ErdAyhqx4MGfflDftid6S1FBGY1EcVwPngJgo4iSZ1k9i5WUGpTjOm9nhaUkihXudno9siM
WqeyfA2Mc65ZSGfYW8mJz9PodJWodd0KVmUNrsZChIUaQLSNBJnHhbTiP+bFlY/6YQujm7Mqh00b
1eGHAy+hiArhRIX5ioMxJShzTVA3z8DlgkDiPxP00DaS2DztkJJQ2YICRiT5edmYVkARCUJ2zae3
4rkfZDpmo5mswg46bYYlQNZbrgd3Uo3VMGlHKa72l2fE2aECPzMrxrmnLfVZwSgQXa66wY2LvH0Y
TWJ4XAr9p8utnJsAgC3ILsmo7pFKnXYktbxK04R8cJmSJKF2GkjOMjkULQV3td3QvV1u7sOFh3F7
39z857zblZt27MbQKwdXCsikD79N+Qt1lTZT9PNyO/P4L6eBQR0JGps1j8vLTisWVuBr2eASX3jU
vOIGvy41htQXo5Zsea7H3hn3KYLqK1vHxxvC3EEVwz4CEOpTLhdUDkQa+240umGOPsATeI4Djteg
QPW/Sus554LgKz/Uayahc9MeGwDnHV6AjyJIQbC0pg4l9IjTMzxwAjt/CuHX5TE9d9799alLyCyZ
8ks5rC6GZJAobO/64lFjB5br0BGSY+vpwOIBAU8PerZTxLtA/iP0+88bodiK2ZX5J4Vv6eO8YN7N
HbXPq0QJRdktMwqsEHnzw6v+7o/T5qSJxflmNuUcPJxk10xre0i3gvxweQzPHKAnDSxuJZWqJK0W
0AcpImivbIJ231NTKIreWvnH5abO7B+z3lfn9Jwd09JiixInvNQRORnX0H/q3vdrosQrP//Xzvju
a2BPncwxS/h5UMuRPQG2vfz3n5nShsgdQ533P+5yi7t22KlkEUKJMEGFbrgcW+m5RKxxiHtJ+/yp
BEyA5zBCXp58fxf1u75UcTqVbd4jIZb+NBTByK6RF6T5j13sRyctLDoz5nU2Sbk4YRiwqFL0piq3
kxBugvxFDX5R5oScSLkzETCpVx7KZ/b3k4bl00UTabHiD1o7uVXkPyFaXgfKq9e7jVxT12/XJlcE
ief2P9rDHMHMQ2++9PkVQqYgeasnt5D9H3os/ijkYk26ggBz4NthlG0ps/Jz8spbpUPScHnKnJmT
BukcZKX4lBRz+bporUIz0xaFp4wXp7DjK4fXlZ+3Zl3ru2nSZXE4BjI/z9vQzst1Y/75h78f9SCv
CvS+PClOG/DrkEIBfTu6qS+8tAPFnKjDd61s9pmjEfvj/xpZAoCbToxEqy+RwXo0gEz6MYvhVwjW
ryEgqC2Kb9QBgaphXqN2nFvQVHkkWgOzlwuactq7qiJELHkRq6z+SokqnQiuubo8gGeuF5Tl+K+J
+Qu++0JqretDV6eTGxor9XslrdNqV2tX5vjZaQBKjZ2JACzX2NNGaimVlRrEoqtQrGN0smvjdL4T
//3+Ysl61GMsNB9DRQ9Owdr60qZvdvK12Mz5r/FfK4uvUTfmSFkFWlHKNUVWwq/KtX6cbeHvDRlF
LOyMxWzO9bGJm+CvcljsVokZfEvk+l6qtPXlj36lnSUr2AyCWp2opOZqPBQHubn3yVbaWlBfMUyc
b4dHIZJaQD3LC7lHLZtQbRH7U76RchZD7aI9uNyVs1OL8un/38Tiemz5FTX8EpoAhW/PxT20aHu5
hbOTi3upqfKmnrlYp5NXILGd15GOnJv7aQZpbWh1ajAcern6h76wEc8BJY3KI/L8l7xbizGO63EU
VELkBMlQV135+XNf4/3PLx4uCa9iK0W5iJrfWMm/O4SX6j/sJlyo2awwdnKczX/Cux6MlLIMxygX
3aCkAJfj75EY6Nce/uc++RwAJlylcllbPhiMTpiivCYbYk7IT8SGIlim9vz5j477FV8nQTfiGYux
MhPPC33JF10qbq2tqNpFHvUnLGltRpvLLZ3rDSc/zwSCfBbvr9MhQyBJhEMYSVxUZreVEjmlfJAh
XoGSnGtFhQGlEvFiKi+vhqIhaLoQcpvq6w16lml9uRPn1gjfQtLwa5NhW9JX9JQUuDdpkzsC1Zb9
0kkMY93mO725cu88N4f/gmRmuKRJPuF0tOQ609Sg9waXxK3dxd8zZBzZNd78lUaW2yMS01pB/kEj
ue8U5StVJ2zzWjzkbCO8y2avFyDZ5QzjMUAtL1Mb+CKVkwp/aMsum6fL3+XsZ+eCh4WDbMIHU5dM
QDDCBzi4JjrQQz0V8tbz2z+XGznzQjP4Gv9rZDGDvdKgEL3OSzrlIZCUbxmp5UJ548tY+b80RZZs
Rv0Q3ltO417tUmsyUHZHwMRsWaxuLBQ6XU5dPqToFTLXy107O34g4AiMIWuleMLpdCuSSq3iUsV3
pRW2KfHyVK5symdXzn8tGIsbckyYscbqP7qWsY0E6n/ezcKvaxcw6exsI3gosQlw11YWx6TXZUXR
qAxcFow1N4u7XqewalK/+lXS3HhtqThUP2gJTafmV8ocj+jBZ+Qq5We3LcWF86Cj0Ex6jQV57q0F
Em7OOhP8gfdwOr6UTZdiocVgVKTVj1QK77SiDRzBaEKnIelhW6nYbcss/fxD33jf7GLGjn7Ro6UI
RrcCfoj2bH3VE/iXA7l8vmqziZN5Q+Jm+UA2rLC1AvwU9MzrCakiR8pGio1x2dZvxFGqb4QutO4R
N8/qTFQQQyak6yiNsd5bZUFhurx0hFaN3i7P6HMTYfbgkjudAwVLS5c2eXmQqYx41N8EX9tyBYbs
H1qAGwECxYBbs/RzUY+1M0OYNa6EyDCmPronPOf1Nc3CuXUDx5BCF9DwRZzUpzOnNBEJdxZ7dDJI
q2xCMFjt6wZJvXElqHKtocVc8c0sa7qIhryR9LyYUyS7PA7pAK7GUl8vD9255QDAgKsyMRXkUovN
oA/9if0ac2ImCHdyP65zS9iqIXIGicRU0kevohh+u9zmuf7N3wmTLOLzD3F5v6SukllhfUu8Y64+
mIlo91gAroZ55zfYckG8a2d5qIrWGMnVyK0tpoBwjtekRndkDVQnjV+M5EbJibCw4KNDl4j7ornG
Kjw3tO+bX9zi07H0PKRSk4s2sR6danqlNrhEkXDZFo3d5SE9d2pwHjKYnO04ZxdzM4yHMtRbmYdi
BdmkoOQvL8fwysFxtkOk+qgFgZwDVcrpAjCj0Mgtn+/G26vbKoIw3Sql7zme0hA+ihM8LGofP9Vp
cI1JcrZlLi5c9QCvmctLvpJgpKI0CQGyeldBVKtITEzyl1BSN5buSsaVq+uZ6wU3fQIwJvm2+Vlx
2lHqt/dW66Hs0YQHHvfpuCmqG8ZV/zTaA5I2DESSe2R3CIctVp/aIIyDxiC6CNqdqfqFwr0JXj49
NTBxMy0AFeA+VufV+O6BVIvSGI/oTd18+uJNG63f/8Pv466fr/q8JJcAgSL3U6kbSsmtLWegnvo1
6vuZqc1v//f7i79fpHhK1iqJ5MpW5MTSYJef1onNX0EHgUBElOKSy3uxSPwjTUZFdMUgtuXVZH2y
0tbMWDChz8HdAP45Z2VOP0FhAodNAbK65t0YKbaAqeXyN5h/YLHTMVXnn+bsR1M3H8HvvnEjdknt
qZ3sqklsrFqq53gUZxX69kYZtF2lNbEzF5LD7naNmHpmL4eqhHZoTuGRE190rc1iMRNmERzlX/ve
0V8Ea91lj5e7d74R1ENUXCOltQzqKLEnRcYQiG4yQc/qYutAFT/PCazpWVfS7T80RpEglVSdOq/N
07FUewuiI/oht631R7iWT7NZzKZy0HE0r3EczuxrZNn/a2v+7999N6HGvCgPMW/+7luSfJOqBz1c
yeEzPIwUktrljp25h1EuiIA1zKMZALw4IxQjM43KQE/YzdRiWQZUyoM2CK6cEufWK7k/NIvg6BR4
aqd9knEAGN5EciFTGseyMBB/PrRLUIGicuhN5v1sMdmpEY3dudCJH6MI126iob0yUOd78F8Dix1H
0Sd0C40yuWq50ftD8/vz34GHHTsNQ2RAIzsdoKHqDSq5kjOL3kbxYCquV//LJ4A5KDGHyXEvg9+W
0QdTZJFPMtNfRWZrlCy93IWPBySoGIV5RISdf1/u+ZLsJRHAIuOohQjC/YNvfQ1x6yrBsBoi93Jb
H78GbWkQG1EaEbFarkfqKBcahY31Yy4dwpvQ+/RsOv35xRIMe2gKU8bPZ7dm7ljX7kxn8vGIsNj1
Zzkdybbln28Vo55IXaMdMXEEFZyA6dj6VKQu95K2L2RxpTe/pNkeK9xIeAal4cvl4fu46k/bX/TP
AguMPYraYIL1XGJfrcJDm0pX5sPZRtAMzXk9BFJLJUdn9Vk5xXRSCh/LFuddasfGw+WO/NWSnR5y
M58FBw6CL24aS61ZPqHmiLgCH4nNl5uqS/UeQoiiPQVtGL0yyjgb8/Qx0zrlObcSSjOlRRjYQiJ5
zkQhzYNC/aGbQTaqe+STZB+pTB2+tkJrbht1aG/UMPDdJmvTPadMutX8Kt4WCho6cUTSgBdYbnZc
RWq49dk4HAbujjufQINdI7jYj12TfO/K0H8g8zQgFjCl13gahFd/1OAxjkHhdlRnuWsrqnp7eoIk
3Z9iO4uwDxspBOk+bqVsy8HTYWKaivsIwzeCVVV5HiLrqcmbP2EvyLYQiAm+qClspg1xsGBfjaP/
lo/mdFONZrs39ZIaVElX6n8GxGq/E3kUVpe/xLmvPZ/Ef0mNVFxYnPlGhqdGTDW+dnlMcAXi0/00
bhLp4rsmlk83pfaqLChowtq0MaaYzeUenNu/iEeY4K4sJPbLC0WeM5IDpYaPothTp3c3lb+LtLFV
7+DjNbvc1rn9631biwU4lI2a+BVtjZ259YFC6Z+s68T+i3AbDwi7JMcultfTA0XK/UwpOfmPUrcp
1to1TNfH29dMUZ+DN3+xuUvmpOEXhAt9yTxKw1PLE6jUZhnRTr0WxTkzUBC65qgnpVpmbuNpN+oo
9EtB6sxjKH7rbjLz6+XvcK4b9AN3KTdlRJyLex2EXqEIfEs/StBkHwZzgtCglcKXKVH6e60TkytE
WVnm7z3dr1SY0zPzDoEqetHFMvHa1u+mpMqQYZXlQ1+Me8nEAbuuwniCUmNSgV3K3kyxiNf9FNf3
RgMrh0I4ge01QNDEkHBBbdbWU84WZa5NPSk3Y6VmDL5pOApFAL5rKAYfZle7kwt5++mTY97RgXAh
dZizLIu/30+kphPSKT3iBxe1ziZFYVefTq6oOrFh1MMzvPhDujbgrq1i24uOhkjBNpR4tT4ADLiy
YX2cWXMrxGK4D525rmRVkMtRa0RHobuRrMDpp89vibTAjXEuPUCFm+UBSEm+cVDFLD4qqWhrBp5u
kTLgw5/LU/hcP6hnwENI4qHNe/J0hQz5qJG8y5PjGDr5w3iN6jx/0MWEZYH89/Nz8+9eI5HU9EGv
8fOe9jaFa6G5hZPwUDbbqNlKn6y6y7qgmCjxCNySRKw+fHmyKcYoDswuOUvuDCy8YN4+O1oQcg3i
zaRtFTKQi20RkKcRmU1eHwt5VQvbPN9d/v15Pzodrr/FcFne1EXF6rdYH6EqBqGlUFZTkuvorhPN
4IsodMGBOoTVrep1/V4RRMMegv6aS+jjPJhbntP1OkXePhANA7WQ64Q6NMfmV5fY0fPlfv0fadfZ
KymubX+RJXL4ClQ6CU53n05fUIcZMGAyJvz6t9z33jdVLlSozmjUo5F6xC7b29s7rrX1dckOK3MO
4IWs7ULQgPhWf+LvyIegFIK5DxQIQaSIf18qGnhugFEAkxdOmEqfvUzf8kfXlgCThVNBthA7JV0U
PVGNUjVw9HP7QuInRd88ARHFSoevWUiFYmxFMGDLGRcVpD954iRa2EPWLilH049bAO74SsFs95gs
A/2EOK/yMaVp+DVBlOG7PW8Qdccz1WAbTPKjit3W75W49XGz36AxqlcAqVUBAp017AnqqK8515wg
rVJn37gFwcj/XASoOAAjSNc+JmNvvjixSY5ZWqJzD0jwy9sECl3LUystOXYYPKmDYQRvjFJly+Oo
NeMb6/GGjxYd0VrSEZv4XavMQdnW9kZkdf3gwl3HvDzStQryAHK9pMzmJuE9hqtNnc9BDxflRUMZ
6ICLUj6lEwqAd3taEIh6I0JrZDmQfLhUq8WlZGmQaw21IgAYLpAdyO7uq4G+cfSTIfowgE8oKW4O
lz9JFvR/1qn+qs79h4WUG7H7ShcqfqJIsqvI2a5AfC9WHze9qYfwf1GBUYzpV8VK8zBm5eCLSPLR
BCHyERiFgAcz8jQw4zEOUNdvNn6JWIyk4gLQHIlRLAuNL5J9i7u509tY10PD3C/1w7zsZ7q/fz8x
ookpVOS/r5nhQFLgGkVn6SFCHeC8oHp3+/sr6LYoCaIDBbj7eGeufLCmGOe2Vm0epnEMoAo9bt70
ok8Lz63q/IOep9qnpbZ+zXNc7TkDsEJa8/4FiByMeJUb89PG7xFvjrSnIh+DNADCG+iRpEBKbxPM
GpAxzIx8CGrwye5Kh6Ni2QJ5EaEcbqLaozKeqSWLMEuG0YQemPVJDOdwY2+uYyATbVOCvMFem5wF
KZpd1ImphnMFI5R6rTsEVQIUq8BQ7r82ECU4c8Wkx1W6qENHfbeg/TAE+l1hvQJCdmNbV55idOyD
ZgNpNdT05XxUxnoAQ5atGrZKzh4UjLPuzYHzV4CMqTtuFfrsDR2jmEybKuWIuWTrIZsdFASrREPm
ZTafMKzf7wHBraM+Prc7oLglnxLLpvu66YEudvv3rtysCy0QlvPM0TLzhGmNkk/h0p6Iu0/0J31r
xGrlBcTBgoBPh18N/0q6vNncpTNQfqZwLl/E2CHhP2+vYcW6nwuQS1c5ciQqHN4pND+6MVLJR3vx
3XHDxdpYhS25cJo5kHHKIQRgDlkL5Lt3HMTZLtna5UFYM26XlpdT6CjfGY2s9FBWH27vk9ho+caL
cwDLvDBCsiuSgoTAVQG5ErbFPBqYo2VAR0X/e/m7sdzkl9XRxGtrd/Enu9IWsJXNW87QtbYJiFm8
wpg/FYDOkiroy5imtNdB4DNiNNEFspYqWOTRlnH3bl4IkhtQ5mVZzDzWhpCogVoHc7GftmiQro0W
Hm6QFIggXvRhSEG8abDJGJ28D+E28hx9eD76r3vjdeg31rLyDF9KkrxgjFD11aLTPnS1z+qyM9PH
bnrTyr2ZHpy8CxrrQPuHgrENudcafylWOiwyWwPrTIjNdHM5sdQyH2YGuszbSrkiBcU6xJGobWPI
Uy6hKGpKDQ4UtDBGn+GSfWFJcFvAtXWwLgRIFo4l7bS0wJoM55w0PlAsuE95yd4Iy8d9HgMw77a8
61smks/ABcJFw+iCXPFwHKLmOXDOwvgtflOBajMfct8ofb08tOOGX7uyeRpagJEQwQiroIm8NBp0
auFn2rkWVv1T1hxS9/69Q7ICcPzwAeG9yG4sANBZZRu1Fo7dUwZMRttXu/388/aGrS4C3AjYNlQm
rrgRNASqVslSLUy1AI44sID/3fc1aZPaeuw6S8RH80dmfDHMH7e/v2IIsEn//H7J1++5mpXMIGo4
FlSJxrbvnlW0MwP5WuEgqh5Tjb6AU6jZyCms2FKkLDTRPwjSgqtGcFIBi6qEZxfOyrHJHpkW2Fv1
rg0R8sPaJUrVmVashjkAMgAvpYEuauNwtkRIz+oMGtXSZRChT4/5d54BV3RDh1ck/OGrgFMPKA5k
+C6P3ylKAr7wcglzBWjRZZGfSq0FKLDZvt3Wg1VB4O1CjQ014ausbq4VxM3yeQmdtgYmmfbIEyCA
ZrN1v7uMNjkkjpGbRsIHt+ZyRYOJYDpuO6yITjtneevQgKDR8tkAPhr4G2+v6tqfhaMMtGBU65Ea
vQq90jjtRgE6FlnANE30v834deq/WsOJAjLO3myxud7EC3FytYUP4H5lDcQNy3erOFUVx9j33Tp3
KUPSuQXQ54WpkQqNhs9FeTTGjxhyvL1r1zbtUoRkc6bJRBYkjauImKfRmYGo9/PfCZB0ILPUptdU
VPJmnh26fg9M342H+frdhOFHygQ1EHRNX6kzQPUAWMcqGtnTqABVPAVUsT56SW3vY6O439m4lCb5
OEYfTx3gt2lErXFnO9lLam7m+lZUGfwySMmIHIJIxl3eGz5wShNqp9HMgJIR8e4ViPkDqkjd65zc
bQwwXC+SybrlgLVEZjkaSiBlNOD8jUBPDaCVh7ZOPHvLtK1oGaaykPOFg4McptwcaPB06IyW06jX
Tx/N+HhbxVau4sXXJR1WwFvbZSq+jnrJKxqOXtSKvKDZaSv9vnYsmC0TjCQmmg/lV6akcwfYFpUC
4+EwZY9JccrKzMsJishBu9VPuSVMuvtpw/XB7hQEWMY3dCIoCwGaN0BTE8U3zL/ibqsFaX0T/1mc
tIk1cF0rYmFxOWCwY/DKYo7Ap8lGl+i6IiAYQf8b2mxkbWMAuE9QdqJRYbX5W5017YNNMAB/WyHW
pIC41sXAjgKGRDljRGtkmg0zphic/DhMvmt//Xfflzz1RY97VlKaRUxTXjX2rS+0z7clrJ3G+Qqk
mE2p9Am9j1hBwk5KdqyVA602XPJrbxCz7AKJCE4HbI3sbticNhPjOPC2/9SXj6BVB8it5lm09oCe
491ez/qJ/CNM/P1Z9sYxCRIfFNqsWGMwV44//7otYO26nK9GbOiZADR22WNCNRrF5ONkBkk2ea5b
eqzOAgRugJfdqFSvLQhjhyiNw5HC6IgkT4tntUTYnkbxw/wNYJu3V7P1dUnBNHBh0bzgaaQTw3up
my1ndu3sz3+9pF79woCS7eLX00FAlIHe/Huu/OBJeH+yCOWMs20Sx3Z2LItRMqcWgsKR/HL2pNgI
abY2SnopM1LaNAMrCxonAS7uW7vb57B2DZF0RtENvfvXDqxdlSaINIo0WoBbrqNFv+xsb9G3ZpfX
jgOxP9IzFib00LN/uUvjnKAshq7SKHMOrvugKh90dQRGC9icst+3V7RyT5DrBaobNBfzrLJrUWXT
mMb6nERlbXppPO7BgvKgTN2bWpdHNKaeWN7eD3gCREHYGsyuYHr2KoGvxqXSNK6bRCQJyE+nQ5vY
8faqVtQAbUlYEHpuhJMhPZY5c3pCkTyJVDN5Y/pJxdjD3RLEMBYeLhTFUcKUbqSuk5GAJyaJYvqQ
PLjThjG+VjSB6YXZdaFrKOxLF1KbqEMsgwxRrVoeSabGdxz+KdHYhtkSP/Myswo5aEDFhAYgcK9Y
vAyGBkA08/Goyh39BeNRPEDlpfHiqbIPrcbHDXl/8pfXAlFPwhwwsBIcya0wF4Ur7QQ8dYp+hRg0
fymGs/tf1H7q67BNJnRMLD4IDu49LQSAQH4TuErAZ5DbHosBD6hhjjwq7eXYVmWYpmzDNKwkO4UM
EAoi8kBjuIxp4mizTWc6ASm+5F4CBHMQ16j1sQICflH2/gAMOJqAnoDansG2QCD/JG3lfUWwa4I9
5c+ouKTx6BTpGwMp6ghwAc8TTYO8dQLVKveUZw8WuMY9F5jPja7v5hL0G0mLbK/FyM7Igb1S13/V
1MD/rgRNwzcszJoqAxoV8LWivHTVaEG6mVWL2fQA09KJz8zMfExTBx2fcev6t495TZtRHkMnCaan
rlsWMkcvOrQQd1GmBxXmUIZlXwAedf56W8y1dcEwDUwYZplRX0a1/NI8p85QgNNG6yJmTSfMwn5Q
SbHhF69tGpqhBKowRpqAKyGJsHmrWCnrEYbvVICs8y5Hd8+Gyq6t41yItA4ntVvksIo+ckFboj1v
QS5e55NF4RvngBYlXHi5a5sovYqCojZEsekgOfrXVKTeQn9Uhn1olFe1iMDxc7efdClSci8Yhg7m
WlGHSK9VDF2qn5g+vMOUnK9K8jB6sFmAvAqrUpZn4HOV96OJXCxBZsSu48GIrQzfT8q/mP6r1t7z
+5F1xW1Emyj67S41C2AiYLhXch5x8NRlRR6U9/cdYwVnEqRDAEAOcBjajEd5cVw+qE5w/+0DtanI
HsPdBiv25QKKQjEbC8N4Uda+un5c3Y0jBtAA0XGKIXBHQGJffl7tWttIG31A2pAeGaZ7+nZAgM+f
WBG/pXr2I1f1jRWtPorwhNAMJabbrlr/aWJYacdcyMwP7vS1SF+A2uDliYEZ82RH+2950x6N9nD/
RmI+C74sUjn4R9rI0bJTFRBZQ2QWYfpjml//3eeF9Tlz9dPZVLPBXXD90W0FQqvu7jKCmAjEc4vi
MzwXuWO7F/xs+oK7rrWfqaDrNCevnjd6a1eP5lyK5K84jj6os4pNip25+FEQwzixODE/NU1LXqpF
BZAY6CE9uqTfqNuloabPbOM3rJlpTCai7o24HG1NksUxSqteelCVRrkBzPS9SbZaP9YemzMBrvTY
ONyu7KQwhqiygkwLNOfwLl07FyE9NcROqDJNuFVGT3daR4L6r/u17VyAdE7IJdIUkB9D1Ns/zZ+x
/p7PaxowahHzmIjLLpW5BQ0HWcwJVvmoanAsnK008prrIpwjXRWTOQBjuhRgmzlViTvjMqbfQNq4
Y05+sLST3m7gBqwqEyYE0Mwr2pZkL9UagQbUDLCeSvxCH5T6HdYTkxT/+7w8uKiDFuU/1lNx2MMw
FodOc0Mrx/xPPb8kJkqlw5bTt74idCyZmENBKlbSXuDUo2kJxFCRe6Rg3huWLadCbL3kWqM7FQMP
gFsA4K2cPVSWKm4LMBNFua34I3/N2tPQNCdliMETfH9bE3L8fypxCMewHEkPuhr0pDzumsitjN1Y
84MCQLyy3kr4rGwa4m50DsO9VPGSSvdRaVJtmPu5QbXqZGefnOZ+m3Xxfek6Nk47xPWA73OwVqjo
r542Ivw1w4xwDgQPIIbBTskdBF2aTOPE6wYAsx8KwFehKy2YwGZUgPWUPDdpEYzNt7lkwW07o4lX
UdYGMInAnQUoj4j1Li9qnDuzXrgtMPE42hu10rOAKdLE2S6dvrTx45Ic1Pgrt77HAPtXkuMIAi41
++jwtwX9gSpy6IXg8DP+norpxMbWq5tng28kJ1YMOio4//8bZYPeORXvraHvorrb1SSo7GOf727v
w5YISYHSQme1gKCMhuILSm16k3md8vbvZEhKZGNQJ211LMMsX5GRZHrv8XLDHRbO6PVxmihKq0i0
oVfk8jgJAPb50GRdBBrH8WVmCgmzgepeZWIYn6PoFkycvM1gwnyPAovmlP9JlhRJq12Au/W0i2wG
sinjaNQvoCrbpYXmZUZk9/u8jpb06+0tXbv3ousLXbwIK6/S1KARbEvVhFADI1ItpmV/3/7+yjMm
CEPQMgmUNxPl98vtHDmcPpCp1RFIcn3afO90y5vIntN/KUeo55lziYEBZ0xUvY4MY69YAPR/ou5B
pRvZqjUlR54SgCmYcoR/Lil5DWI71jRjHbWD39enYtnFW6iIa/qHBJxqi0FwAKZIOk4wCtx2MR6X
AshepvrBqcIc1GTt57Q60S1lXzv9c2GSxx9nSqEsDoQZs1erfr41RLn2Up5/Xzp9Y6Z5AgCtOlLr
V5d9m5tj0v3uQHRtmBv5kTU9Q1cXoHqQ6RGB2uX5uy16u2JX6SI9/WFT4COgII6RN739dVuf13YM
Xjcm68SwwpU+azWQ1Map66K4J5435Fv4SivfR+UTCgbYKFT3/+CRnelxzhRjqVyg6POvmvpIq9Pd
Px9pdjwFIti3DDnbmkPxxtICSQT42azvtvHlHZ//U/PCyDrGkSRnBbSNig0+R+Dk0y8NzUDe8R4B
cFQxh4RuVSTcL495wvPrqAuI7Tn4zgkQMLstR+gPOrz0AOjg8EKKCtOHYIKTzLCjFtbEOgsZ8MFV
99RoPzZx90VPm5eJ275NudcN7ROwikE9Sx+V0vk9I3PtTIjNq+WY5a6vFdYDZe3v2rAizJu/vmOP
//l9MolcCuAU9BnqPDKQLFfAR7vVKrmmgmgrEa4tbByS8pd7DG5Aa5rqmUc2CIEF8Fufb5yiUAN5
i1Ej+Q+Rn3uVL82aio1DSzg4G0BlO5vNR2dgx6bpPRt0mcHcTcHtPVuxDuiXwSS3CnANtIFKIUGn
YR7S5XSM4hagv92w/BydxvZpm5+mbvz7trC1/ftTPAERsMDklhQo0eo0HyyUamyvnZ/casPSrbxB
WAc+jO4FJDTkFxXssnVmdA6InmvQ3O5HEhhbKc217dI0xUL1AC3uuGiXGqDrde8wteARuOpDO2Wv
QwZUiKX4MFVbVZJVURYQBgHboiErLF3orCNOZy2MR5mRfW0WGvRZ8cmZnGM/6BsO1uq54N1GkymI
WOCtX64qQd0B2H8LjzpQz+9q/Ov2ua9FIDrayxADiDkk5O0uBbjg6QCz3DgCYRosvsowPk9K86zq
yRHR1XJCQLLnav5iZvphLtg7zALgCDCrZ6IlDG/HpfC8Kka0cwygs9FeLfND5t9e3JrWodCHUj1i
UACoSpYdw5FKy8Z5jDrSAkX0h2KEcbZR41w7ILjcGPiGFRez65dL4G1Xzsii8SjpreAnQb3q9hrW
dO38+5JrVS/IHruYJkaCMDuBqzYq+/zHmPNPLppBbotaXQqmhBCHYkwOkxWXS6nqoQCmXzYC7O4H
z49aerj9/dXjQKVJlIQxSyg/UjRWJwUoBrihw5PWPuo0HLp3KJQoZv1XhPzOkLRt3TmHiNLNwI7O
vC2ysbXjQDc+4O3E3Al0Stqjmahk6gHIbsZ7h73M2ss4HJWNS7+2UYBmFhimwqO6uvS5NUwTyJei
QXvVmteOHkCpcvss1s4aVh7gwoLGDM0Fl+tQ27mpwAE9R4S+EX+YPt7+/FodGeET7LEo/l1Tz016
pwDyolGixW7Y1xE95kFh2MkhAVO3pwjacxS25od+ya1gBEBwwMq2eW0nV924PysLNcCfiVARM+Do
0ZRsQFnrM5CrgIepzshyu73H2t3ttYojlxyDCwmSEQOp3uhYEyQ07R5w2gn5GKtPOVycwWP506hs
LEgV37slT1LBFEiiNkD9gN6WdH4/f1GYvrcx/Z3HYFHYg7gFM+Qfkn7eCwLtRt/RtPMTKwZyxyHh
06EsokrZailauRaIYuA/O+iGwBSvtMu2U1YGVWq8iFr1xOzq2FtfmxgwtVPx+fZur50nvHT0D+Pt
1YAccam40CvFZEaMFHkLGni2M+gW6NvK7cNSVKTjwIdzTXySujqmYW34KgkBFbf2XJAXpa02TnFl
GUBCFjcDEY3gjLtcxqh3cJY6FDCn7EfhVfzr3bt08XlJJ7OptDO7oByNg4nfHSoARd0vAM4WMA+E
y33V3NVOfDJp5fYR8GyzvTr/y88LfTuLKO1s1mlT4/MJuECVkJtbtDpr+3/++6X9L2qL2nUR9xFd
HG/+tmRbFfAVLUInC2oT6A3HYyofsGIgRTUC8QOjpP7kAM3nsZ820tOrIkDhiXoa5p8QuV5u0jzp
1TjnCPramh5K2NVl3FXvqBmhHQf+oWA+EOyskhBKbWrSZIoa0wdOxBbIwdo5nH9ecp8SQGLNi0vG
SE2CqvTfc83QHALAKtGldYVcVHB7UEYth4PZ15inr4MNf2PtCATrqAofE6ZCzuDYabWgExRECmCY
6ROvY/5yP5YFaqbIqtlABxUZHOmUeTrFuf2Hxs9UvR1qIfd7fRYCZxv1OpFckUEouZMYA7f6KdIm
fwA3erqhpSvPFYaBUfEFJyaAMmyhAWdXGSGhlU0FTjhOnhckv2u99XX67FSPGYZN82mjoL7yEl2I
k7YL+eJl6mJwptHF/6n86LhXW+/ZMUCkw61AjetqxLTgLVeAZT+Cmnu/sEP6dtu0rvgTmPzFbcMQ
q4u4SHrfe14CEKAE6abZLMUB5PLkkKdO95e21KCXVx1wPZOZJY/JUlm7JW/SuyMapNkQz0C6gN6T
Y/XcJXo8iVzNSP8C3u1k3t8HfilAOiI29L0JPHQkg15n7TGdTrf379qk4PMOSp3I3uNxklm/S1WF
95kjjLFH1DaNL9oW/6D4fZcO2KUAKU4aODPHGMjgkdGCUmHXZuGkHd6zBgseumgAvspJjjRtnB6c
PFHevCQk3IJBW1sB0vSIkwALh8ZZyagTw+xHxiseMYM+TRxoK3DXQe3t3E9bhpyCUGUDE2wwM5J5
b1t0oJttN0RMqXY2owcFf6Z5KyGzcuTgsgFPMQJLmBqZPdydO1oCPa6P+tDCCKambCWXtgRI7kKf
aUppFDoEjMDndGIv1TfM5J+gTtIq+AlIcJsY+EMPsySCJ33aDi5EZKCmn83X2vxUdH+b41c2HxVj
8JK+8UDR5tdd4Q1zG8xxuyvu76uDx4J+MRXZZNGPpF8aaySgSiK4i0PSjJ7jNL5lbvRWrKgeIlog
rFt/7JvstICQvJuGobdDrdY9dNjtykr7YBZlcPcFQloLww3wWzB4LC9EGQfXqIvGDoFO6qsMpFBT
f/czIMAjAfqGzio8AnIDrRE7XRq7mRMyq/YqpvuFslG5W9E6uNbIKkEMhn9N6fbo1B0VolJXYFyI
uS9+v6W/+L5kyGxSxabLMzc0Zr8vgu7L/Wdw/vMlZaKKzce5x+fH2p9Y6VNnq89kdYMAGokBBjRm
w9pfqmuT9GNdALAnbBnzGUOD7taw95YE6a1q27kaGw0S0vJ1+Yww+/YWXTtHeGMBcIpuGZTPECZI
C9DqrnTiFJ9vs+fZILnXUJd7FrF+UWc4ti45AcDuHYp7LlTaNQwRAFigzd1waoAfTBS/3Br9Wbvk
5xKkXetzrZ1dExKWYp9kPu1O9H63FTUYMUesIShBile6G1Oa5V2HEn4IugbPVDAZcHeiAecCYwzU
UxUEeY4Ugrp6Be9oiO0QLE3Tp36Lyf3aT738vGTua3NcTI3j8yUwmdBYlJr7ujnlzv1njelXQKEI
1CEXfuWlgtFE14vRYHGoVAApeDHLH7cVeOV+XHxfUuBqKdGojuxeuOi+2+z1++NDRDQYIUCqB4md
q/5Yo1zwEi1tHNrTh8xj2evtn7+iqBefl7YnS5DFKDk+D+SqYfCcJdiiel/boPMFSBtUcLMwlgES
MPw07Ir7Z4KwP3AbkGuAsmIg9PJ8OTJlWWn3Md45xTsZ+RYvzYqaopwKL1HM1AI9T7pmDiVKXE4t
gf0rW69MQFpUlVHX6x6qQxtFwlVZ6CEQrylqkXJTmmrRAvBwI9xd92c3fDP1j1z7RrbaYdYOBI/2
/6TICQ0NBDtjxyBlcVhgcRfl6PsDEIy8iUsH245IRLKvEwajqD6McRhYbPCdfotLdX0F/3xfsq5z
nZpK6vAYyFCplzzqyzseCNC4I4ACM5dQLykCRbMlyTnGoMKS/HDSHzS4/9Kdfd6Rog+jM7p4zGG6
1emxMH8m5k+NbHjTa1uEqgbykphIQEuEtEXAxK07ndcxUOmrvbooz0mlfrq9CmGgJX9dgEgj54On
G93C4iec5TW0wm60MnXdsMkx9rfYic8sdWdW7sHWkj16K5l/W+Da9cAzhJwimoXwRzoV0MKbCVex
JpUYfjfmnqPngLWKmnTD7Vxd2T+C5NrQwqZi4BMEEfpBG1/Tqgv0vgZArxuSeMvAr6/KNf9A9mBE
VFqVZpFqNlQos97vrB0/FsvjbP++vXOr2oBewf/KkBUODZiJmdjiwsTf4mGXLPcj+4uuBuRMUD2F
3ZLj6Qa8pgBJhZe4FBlSQl6NBtrbS1g5E0BzwN8Redjrgach1jOFFJUV6s5b1hwboJKm6deMUM+s
NkSt7BZEgZNGwLAKppJLxa6G3Enaklvh8OxoH83h2+2VrBw4yrPYKvS9WUAhlK9m45Ak+8MYo6sB
Zb9YWT04Y+TyLTKvP3oq3VDwrYj3XUWDKiReLkQDc0/h1KMVTryavXLJHvO0fBgsK0jz6ec0jsoJ
+/qmmWMwWuXu/mViLBxJQkfQ8cm96UlZzBrtUzvkU/mQGsf0xa32CXPvN3Sg+kN+W/h31wlojEEY
7VBBzKAekt2wxZG6uofn35eUwRwnpHBi8Pu0WrnLp4PZnUbQo80PVVN7Cas9PhzjLewjoQLywZ0L
FZfhzLQunVVlcYtFkdByP6NPbfx8+3BWbtPFrkleExJuE+E6BEzD7Cs5+mKR/Upr6qF/Ev/96ba0
lQsFXHj05Rkw3hjll3yozGrjVLVwoQgNLfK9oVsJ1bXlAH1G0OEAy/6KAbssJ6fCRDYBQqXl1fGb
mYyeaU57tSj3ed7sby9n7XTOpUkqkWex0yNqJWGiqSDtTQBQkeSPAA3e2LY1OXA5BY8CrN5V7pCV
aawUgDQP63Y5DXX3RAFVkRdb5fu1zQOaDgZ8BXmKLuMfNa4+LkmL5WgUdDyYPA+RZxlBAdPT+2Mx
tJMjhwaPBAG/bI+INeZFZxAAYBkN0nl+7m6Y1pUdAxQlQK8A6YBmbEP8/dm9GdzCppXB3DApAtMF
5+9OnQ+3D39Fly9ESIdvl41m0rpEyug1tYBEvqFbK58HoJbA8EAh6hpJSVkaYgyV44SAXD21Vb1j
LN1IQAqHQjIuqAeikgbfDd3w8iks8G0nniJicg3iu8Zbbb1W1l53MeH5Pe5eus3Jq7U1nQsUf392
KrRaJtB7Q2D/tUsKH2/Ahl6tHLuLaT4xAQWkuKs6cIJMQq30JYBWAHJEjm7uEf3j3ceO1n6gHqJ+
56CRTvLS+JiN5ajrAAp5WGw0lhxvf37lDgJDE440PA7gW8gNlQgr2ZL0ahJNban7Q+94TToda/6b
6GCtG8zl0215a0ciygRifhDQJ3JZolGnbkJPUhqNziMYurTTOz4POBUxzCcgiiWDj6oznYyhTSPb
/mvqM8/d+PlrB47v/v/3paxFR+fameM6jYBOP/vWXAc05rtZ5Vv0gVuCJA+qKoFA0zAsBJXHvvBZ
4Xd8I6pZAebHhCDSeGBdxbz9VblTWyyH2h1ggqop2Xd2/QQa8uMw6QFztKeitAsP9bYA04aNBx7J
KFVdpHpnwIDcPrM/qVbZLpz9DjnqyZJk0BceJ5Fhky7s9NysdrWuvbpuDHz+wsx3qGrUj8YEJ9zp
za9FYvWPC2DDvbqdtd9KswXcvmaozn+QpEWNYIWzK2wMHq89Zh29vvgEvoAkiTQBl4dZgnHZiPxW
5gjEuCZq8iqI9dCVJC7qma2q4E2WtoWL4eLkgZ/zHf1Lnq02HyfAhXhGzbuDPVa1rzpNAj42t/a0
ioKweBi417RsCpSubgKaDDRAxGwEWUaLR1Su2r1r3D0FhnkCFKoBwoQqD9CrJZuUjAZlCwaoojib
3wpmfASbwsZzdKX/lyLkuC5DLG4OFuySmT655Wdi+QX9dVvvrkyfJEI6ZRo3bTZWSgIkC0DVdb+H
dAhswO/Qr9SwN3R8dTkOKkmYBEbPo/z02RinjJW+S6JKxTxn+aDNf/fx3+9Yz5kM6bWr0fVn6tWQ
RP1EAjYDP3b8WbW11/HHSd/q4hLextWdRQZGtI4711W+PsuAlAJQ+6hyxlezGD+ADTFMzDxw3Xoj
OXm1d464Gf+Iktal8sTKSZ+lUWPrcHh/pGi6jPMNY7j2Lok6ENo+0HGFvtTL62fPi5KM3RKHXan5
ZnGsyi1fYUuC2NGzC07iyYzBJhOHfIj4vMucz7ePf+v7kgHp2zxLCwvfV/5iWWDyDUdh6/NS4DYr
FgCrW3y+jFGS8Y16I5xeU6jzA5BsitVlisIcNQ5H67ErZtCBxn6evRbGFjTS1bWHOgEnBQl79CWj
jiUWenYOZZzVTHPiODTjZ+KeRjULnEEFLTeA+LcgjFZlQaMwu4RUPnC4L2VRfVJQ4zAIFpU+uylm
werXup/BfKPutPu5nsQYO0pmohUYrALSDtZNobh4LUkIUL5dnbFdbcRf0or8HpPmcFvXVg8LATVQ
/l2AWchJXsqboQT3GmofHfX15Enr5p2WPBUYfP53gqRLM5oALtYXCNKKB4ph+aI/VWYPno6N53fN
xrjoasZ8BJpqrxIFtdGPhstROFhIeqpZ9gzG2GM3Jxtl/5XmfPQ2n8mRFGIcEKXG7iCKau6nNKc/
RoqJuUFzdzpbngnV/ApEYVWn73tFOfQ6+3p7P9cUEudmg7kQp3eF25CYpChRzUIIlnOvrEeP1Lk3
krcC6d/y421Zf5K78htxLkxabGVNfaXNVhwmJajUCsNI4M3Zv+vMGR70mNNDU/eWrzdU8YmuYjSx
BIDf0W2F+YJGeRrvQWiPNqqdPWvVb5raX4jKHp3YglO2dE+xpTHPnQvtyVTRRAGerGzfF8T0uAKc
hApDZD6Bq+iZS+8GDC4kmF/K5IOV5/Gp7lr3kc2l5bsMeHvwdFy/zLv42CrxAL/XiF/SMgM+1Ky6
j27CftT51D4uaKALAKaTHcbJcPx8ysdTUxrVy2zxbheXveY7zIqf27z4exrofqDDwDxzZK2vZBZ/
IX1X+20+2x5wTWJvLrv+pA0ohGF8wJgnjxWP2eJyP3Vn3a9iVKYTK0t2lZGwY87p15n0aQCOTfxg
a/kJb7n1GJ1JGAMLd78shuvxbkwPxsIwnq1P498mdcbg9rFeqZBwmzBFZKEagpD0z5DEmf3UeamV
bVfAbXKbX0A+6HfNML/aRH1emtan5bDx/F89PJI8yaxZyhQvak6TyKbpznBSn47vcQTFMDg8WfTu
y2QfWp0Rq04JUp7Wl9lV/J49mmiKXuoPANO6vXlrhtOFjwHcNCRZrtDTGnAOZRlx4ARwz1he9z7X
vt+WcGXJxHYhnYakBAB6rvpa9Bg6PfTQCYdEI/8OaEY2bFzs1RM5EyG9oMRBk0mnLiQsCr9avDq/
19WQliD5YsaM4i018X1ALz9W0e39Wf3xKA+I0UsRCEnq1GegGtPdmIQKTQdvKexn4rQbG6ReHbOk
s+IOnd2RJe401EEzRLQTmKbAEF7uUfWLH5zBQJUqGVHZdcBIigJ17Vcsm/elorUHMH5mvqnW9JdS
92qgU+buzCXPZ4807tYw06qeiLFTBP7YCDkRo2FGxbGBnh6BeS1ItO8j0/aNEm+832tSQKIDbAoB
4HgF1wrWMwdIVHCAHJUckulkApVKtze8kS0hurTbCU0Nca7oRUt8gKz+7Oj0Q5nS023N2RIjqz3l
S600IivuvM15VC0vbKt/YV2EC0oDwaJxhabMEeoAMgLlBF7zzJ/JcFQnnnkgYd84l7VbAHJOBVlx
MVsiO3CGjvYb20BziXWYzM+lumGE1vRftZBawoyjCqRISf/rkQCZZoBF5bP7orvqMaH6A53TQBkN
/x2ngiZNGD2wll+l9mHTASMUW7jP6jcr/R3bx/RuMGXcZqANKyB7RpLsamIsRZ28T7UWtzk/xDQw
tF1S796xCuSiVYylYbROBlFoGtWYgFVE/o+072qOG+ei/EWsYgTJV6YOkroVLMv2C8tBIkGCAQAj
fv0eanbnk9hd3eXZmvAyHqIBXAA3nHvOUbZFvpsh3bUhw5RuasmvRbpLoPbJK4P/CfpO3Dd4JJBE
Wp0W5kGCrmvQqW/081PpV07QN9k3VdMnpFxehUKUMnnGNX66s6Mi8QuM8wLcXQcnNfpVIUzXGce2
z+NM3xT1FDj8a5HGXN0ocO1eXs8zTgqkqTwUM0CqAOtYGaDjpZk2NL5+TJu3rAazAk2DEW2hlnvD
Qbd4ebDlyThZUQiRLYjn5UitnpRUn6EYV9RQi6rH9Ma1EBPNdGCJMMBqZWsFKJNdJ7YrQgO7cK/J
vJ25M1CBXqJLrOtpVR+suGIss8I4DkYX6uY3IR7TXLsyxdNqNKwGMQPcPiR8TqmMsqLNfSoN4+iZ
D7kyg37cm40eZENSuFGWxnAC/PLX5XV9t/rVwgILhRampfRB0Jb9+WLvUkQojHHnaDcljyHOCC5z
S8tjyjt9W+nSivrKeC5VJYbAFUpuhq6rQ6U6+eoJb4oIbYyD3+Yi8Fu3D0qddBtT5OL7YMnuqRZC
BRafy7uRo4MMr5T5aHJVJ0YGz0CfKxgqn+iDmMn3aebVdnInM9T1fkgQW1ShC9ITFjWMNjERep5o
qpxiydE/GYA9JAsnXCXHVGnkqRcQi+ZGew0IdWbrgXGwkYQFTQVqtSs4V95NrUfRpXbs3OquN6zE
KNmBqDy5sg8n9o2+ZoAcQB7ignJjne5tGV7wriNgw59ftLBMny9//vRq+PT5daqXGbntqByfn+me
T/vUQU91MrSxRX/X9EqW6XTF0BVqL61VqNOCrWR1VCWkZ3s2VAx0Wel95mZ3ZM7jnl17Xk/fPwyz
QOPRqgZM0prYqC+aDNjcjt1bThaQ+lfd2RAQdxI86JfX7pS3HfKHH0daFveDp0n0okqdscdIJAPz
3KgHvWbu0lGEzkxD2yyiEl0rvhy3lqvi0e8OuWm9kHwKrbnddqyKtNGMxrH424TK++8CYxSYoxY1
rdXRzU0dSMN0BEm3+9u2f/j9q3ONsvX0jl+m/r8hlk34MPXaMmbeFjO7r+afnXzKfDS2JGn5mLFr
qdtrI61ek8xKVTMKjJS3d4whgZu4UzCnodSu5IfOmueHKa12k2U2zaEPz+4dMKz51a6bnqV/LSl5
3jixM6CrWgrKKwdAKtTFWS3ZvU7afToNuMiygLq7xr3WiX36MC479L+R1h4z0fHuNhgJeS899KUS
YUGVtTfTgiapJSAI1ZgA0rasCfW5v1bgPLeaAGUg9MCDBRj16rATOLn+7PPifoK0L9ObCH0xm6x8
vnwEz03y/W5E4LI8wytLZzWYOm3hQcDNJmxRCBq/+EIfAiU8FojOJses6oeNQTJ6S0jtXPF/z9gm
VFcRYIESCe7VejerFEUFYlflvUTkiJQZuVVpsUMpCNqY5KW2tfjydE8LlUhgooMRSuKLvsBJBT+1
fIoUVTYdKHS7IT59Q/IXzTWSQgJnF2ppFcv8G/dF4PK30R5Dqu9b8duznuBABbAV5Avo0fCuUeic
viLomYNbixoC/oYs8efbAD6glmdZOkNx9GUo25jwbzPS0an7qqS9b/3Hy8twuuzvhdqlexsuLVhk
Pw83cdSkNFufDy19HKtfvPrOFnkoo4x04+floU4N7NNQay0HtB+IhsxqPkA6IPBp4hcxFKwDz31G
rY/P0XQNZnYaHOLUgAPHQ0BlIB5ZXXcG08y8cHLEt1ZSDNG1tvSzn0fKAaAvJN1OApCWzdY8O0wd
BMBSjfFmpU+XF+w0y+5jAvBWF35/KBKvgw3WOBxVEm0+9NPR7srANXfa/CK8Q9kl0kbr7SsbH2bn
r9sSPw+7xjG0ym6ctizUoZnAd/OYo1388sROb25gaRFmAD/1Lk202piBOixHYac4lp0IbX5DaRra
1kYTXy+PA25qmO9nz/vzSKuHiJC5z2lZFMgsizmwDEAZnVH/ZQGu91zhgghKtMB/E55b7CrW2rvS
Jm3Uwzf/UadK/HJdzgPh4OfpE+oZHSRU7ztsewKn/Ws2Os4BsAIVKlqSuCyo+5yl2Z+yd50+pMpJ
fytfn8PcmWTiMd5/s6j7pegbEx24pN4oU0sxjByyOCt8ehSNab7RMRvklpiiujEHVT17DK9Z2xM/
8dAxfkurdnrkVSVQ8NC6h9zTvuZu6T9MplbFPmv0DZsnlgVZXeaHMSNio0+FUwZC2ha6p9vWCwfq
DTvoqIDUkSC+ArF/mwfMzLJgQOiysYaS7Mpes3dFZltJK9P+psqndlcYjggyPqi9TcZsZzd47AqQ
OW80GEzA4KXGUreNZGDcjLLOTMF+CoUdgKSqnYlc6DHrpAxNi2Y+8Fi6922sKzQFFeCRQmXBGX6N
SCXudZV4on9LffETMj7QfdC2Cio2QCVWjzlwsDdoM3/Itc7e1BPvdwVppjhvKjvocgrVHoQt4YAq
WOiK1DmmQysOPZrbvjsm1f407jgldCqGJ9vXtBvlcxXOVuf+4KToQ4121dERM/KXZC6ww4aaQwOy
qT9Eb3hA+OniUDr0j0LlK5GK6SGqijSpWi5j08/dRFGngaZiOu7ToRsjx6rS7Zj77XYEwCU2zXFE
vRQUGYZRFjuTFQRfGYdQTOYvABbrG6S8VaQcL4/g5nahVke9Gz7rFAS12lQ+6giOnlUjvMfSbIq7
fK6zoEEt4KZ2MwTNKfM2NBXV/WCgJbo1svaFQ+x9M8OCQtTTm40LKOxCy0dDoMr7AMKDcP5MFHJ6
XZUhcFJdYDjM3TOntn7qs6W9GR18Rb+oVLQ0Ue5EVfbx0Oj1hvY6FntEC0HhjUXce7oWe3PTJSif
DJHpyH5H0sbYa2jP3kBTAZJPKSjitdngIZfpEJpFYW6IzeE5VZ6TXD72p/4S2jnRfwCHfWlYXHcs
lkD7dcZA8uNEl7S03PtW+6igT315mHO3GJIyhovCONju1u32Ru8U7lA6+RHo/ZDgSEryzOcRHDpX
3uhzA328LldvtJ1qrSsAizgicZOY/jdON342Ran/+/KE3jGY69sSUTjguQuw9QT96wqw9JT1RI+T
lZOf3HGLKqCTI/epRXqc6aGOocrjxS7o17Z4GAnmavpRSxa5UqP0g6kqtUgOP8B1EDqdr91NoqhC
s//eQkCm5m4X95SqYETp8T6v9BGidzgBJqGJ7EYzlMjwhhy51WONOHrjdfMUFyOBPk9fyYgL1tx1
aWc9eoRyyACqNBlSm0dgTgNZC9K0EZgNUPmSYkudYQ41ZKmioR/GiPg92RRV2//qOyDaK+L/nutW
4jpDtdZV1A8bP7XuZlDeBsL3EtPp5aM+gw0JlI2chxY4kp64BSEfKap8I/U5T6Q3OYktHAsRqN5v
BlgA3BpN5AA5wsIn9K3EPVC1B+gKIq0jaffWUcMO9GIYN6nU221esiLmTNJjZfRtWMucP4z1rF/x
rM/4KTgO/7PT1RvISw6yF8POj73/UigesCmNLhvOuREgcLU0KBAXREMrn3Xmfksar4c7DKlvDW2k
+TV64jNeMTiakelHoXZp7lx5DL7yGwBrKAWuAbcUWAAq9LQLTQssT48IYSHUIS7P6dyIiyAQWE2R
LDwhTapmxEpUtjjdzHNv4Fy6t8rRVWzU3D/kLQHWTmcyf1KdeY1b5dxygmgQl8o/7R6ryRq0QfF/
MPIjXiBwHedzotXzX6t5LIxQUGhF8/uSYF7zBphp1pbNrKDUM0Zg6imdWAGuMAdF/x+M4+NAy2w/
pDdSWmgKLxsGGoBMokFdXYkrzrnJyI9jn8APBWKQdeRa58bc5FLLj9xSh3zOn1k/Dtu8GN8UHR+A
PgiH3LzjmX4r8/G15dOVyHnZj5NrE+2oaKECTc0JjYesPDlUHMbJLPcOaIc60FLz6+zyvV+zTZan
D5dN8+yEPz5wq/NWTryqa92FgbRuc0toN91yJPDi0enNWIEDfp8h8h1QEIHqjAWps5te5doewi7p
NQ3Tdz7U1eSRSoUVLdUeFKlWaQMXdT27L2h6cFUDHoKcVP5GgvTv2TEraM82eRaRTrLtUDgzKKhd
fisqJiHpMsr7AfQR30E3adyBoSMFF81chIq02XMDgZDIH2D9wsimJE11fytSTyVwXN7QK8fvuM/k
LuuyVkRZbbCkdPjwWDNFHvK2S0MD0LvbEcWuJxMsMkigu1OkQfSeBsovp+8zLPIhnQf3ofWq7C0V
XvMl0+Hh//1GLWLbCwEEyKuR1vhs+2weSt1LlXUwDT5vitEyocLq6I+gGKt2Pk+9DWFZfpNj0mC5
wBnPQd6RmMrI3i7/kjNXytLgsYRbgG2cyOkYEGsZs362Di0DAK1q9tcSuOcGgGy5uRThgWleE86a
vC5L6DW5h/rWcI41u8Jycu3zKytDs/1EpaWRQzfsGdvW05U38ozLuPQK/fvzFxfswyXVgFffcBV+
PlKvNZpG/Dd5TeHiXMIJAGA8X3gpcRr91RyAyLGNuaLk0LoMTKuEaq4EWUtf85CS0eWxm1nNw5Ks
mjecdk2ka7Lda+nAAymyR8/IAgP7m5TQKXsoIBweD/o0/vQEcWnYc9/+BkzltcbAswv/4UevFiYl
A7QRQbF7cN3HcifE3+0ratHg5IDNAIll60hxrtbEq+1sAlzVOPTlFDWFvEUU9nLZ9FdbuwwBnBJK
mtjcRal4dQZnqzFmf67cg5ebfeB3Wv5Vh8AzvM6hvzLUarGWoaC/ZcJnAFckuEZWQ6EfTRtxBw2I
EzO/Clhu97+ohuj4r2eEW2WBePnGGUHRwWz9Cg7xcOg5AP8NNn94gYThlSOx7OyHi/19MsAIWLhO
caJPesIoR+To1PN4SCcrZtYz1MRjot92kNC9PJ2zAzlAMIEk511a7PPZM0SXjrrqxoNh9PWubWct
zgUpt9LLvxs4EtHl4c7Yw1Iz+3e4lXfFG7dTJsFwHFVthEHRpLLYdv5cHmWVePpn9RAVA5+NIh0c
k8+TMvva7VFUGA/DyAObko03H2x7DIrip6xghra4q5syuTzouamBoAd6Q4CFoX6/8vTRtjFPtZgw
6CSCybwnggfU+jvg2fvMgOoBTeQ7TOC9G+vDVYlj1lmStOPBhoKz+gqI2BV7ODeLjwOsThGZeW/D
xseD/jWfADxIbAinXV6oZfXXtv1xiOUgf5hD6rKZMYUhsq0OTiDtT6hSZFN+XR7lnGG7KE/BrwKq
AnLUn0ep9c5Lmx6jqCHQ/M0UdCQh/2m1loAdTPIooq/pezIXdHhjXg6HXPoJEtLBDP/TJq+Xp7LG
TbzvOm415AZwJ3i45T7PhXSe4KVRDYda4mAm1BqDAdmtPHDZTelsJv/rfI2w4txt+nHIlTVTra1a
K2uGw3xnNfF4rWP02udXuzPCa+Wmh4WT2UOnjuW1JPepGUOXD6RKSxYKuhj6Yh0fbIyPaNjVqn7E
LU3DWj8I+4et+JVL+vSaMaDdgCgOYgLo219T43qFA8mFopkPhdDae+ThpnAWumABgstxn3eN9lIC
r/5okYrf2FqLdMdlw/hH6G99liByBtgxPBMbLubneepaljmdpnWHjEjcN75byaRERKYCsPWNv3A2
kF62beQ3CmgSmkWurMgvAVUYUbMJa6UaIJT96UvdVc6WGtSLJsscv6aWa4R9a8qwNzUthO9ePOWe
XSc8Leuta+VWFdgea3bIzDuJQcElNVMFQvfO1OLac/tIVcYvWvtyxwxFotrU/HCwp68D7uYIlAFt
BNYPLewK4W4bba63ZcWNQMscH2LW9XOKz0bDqBtBk+XmQpsreghfpVMwFVJukM6kCWlrRC193t24
8NcS6lblocOD+jT3vTi4oz9ELp+/NMBTHaihy5vaEsHs7UDBw5J8yngA9kdt27ZodJvG9rfGgHzv
TS6/ulC/3NXZ1EXC03lU6KW3Mz2xz3Ok3oKcNuMe4cwrLnjvIR88cA2QQd25XsV3uPfGbxTcdoj/
BuImELNp90PWTtFsywa9sIUoExzxt5k5DKq9uhaNpsUSNIx1EXekfGqoPiVTNxQH1ojhoW2z0kmQ
2lO7WYBjpW6YFVsTqfa+P2dtYAmDfpltBWhYr03hxMhvk3CyU4RX8YyU3r5KDbQvgFGe456drKDE
n7nL2azD/zXnMiiRZMTaMrbTtLl4lNARiUbXGGKraUcHPY3pq0dYHo/iaHA79mgVWAibZmq2KMRX
LJr0sbkHOs14NUkNMo5JR/47QB6fBqnidiAlcXfK7+fbzDR5wmoUuFvNF6Gv+XZYa1PDUQipsxuf
9H9oZVkPfuG2O+mCi9sytOJgqIbtFOCuUdX51cbvhDCCuZRWIFNdC0dTsge/bIftZE4tQY+zk9rJ
7KUgBDGcqr/BVaAio0uRBuVkIuBf9eYJOUP1e0D1FTkRbpRBPpadjSJfaye9asxi4RNpA8fMUTka
CQ9bV5WbGVqKW4uTHnpcPn3G/cg3RYkcKRzT7ABA2YSWWUHvuOvUMdcGPTKrunownFT9gQSPHnhA
EDy02vdZvnQhNU218ZhnbCaR58+e1d5rormlXhkOVVrdURDPIZ0HEVEnar7WubR+iCIrnzJUWjbK
z9BkZFTjvjd6sNOMrXeLrHyTB0jiYWecfNID0bjkhs5dG9tZw1+aplPP6NCfKyW3M/G5DJyqM2Ka
zTCd1J0ewPlpo36Vfhfz9DuVVrtI4qRhYbSqCOpCeQfNy3xwrjhW4KvMiDjHsa8tne1Qohn3yIvM
ViT6eg5l3asNwgNvI3ifGoEpo8KMmYhIMZgv3jAZEd7oigWTMlAqED5FkQJylApZgtRKRr007/Jh
zvYZ0f60IOrZFLJ+zUwsKhpH/Bg/IX1zaq1NJi0b0H8EfURzZoBNAjNAF77YdjTJtmG6u2Vt60eD
g1vZNDWCXaYk1mrD/OKZgMaOZPpJ0p7/MURm7rPSpZFv1PadlvviRiNzHSvL5rdpMw5xK0f/FmgU
EgAUItFYBCKv2dTKyKOGG1Z2i3YotPZkVxKi595LHxB48DmhMgBA2Od7vvUa08j7qj+0uG7ypUoq
r7wlpy8mRHEseJVga4GnYS7//cOLKYgHOIZD+0NePJsZidjwo2LfLr9XZ2exYAKgyomi+hpmgn74
Ga1rZX+QAfK6aP/UrrzIZycByDhA1gSV+zU7cTemsgIlzXCoTNQBd6WfdPXmP8zhwxArz6JHwA9J
eWM4dHI/zNtr5ICnM1igBkDg4C9ziSQ+b0M74LEpBOkPftfs207eEflYq7+eAzrIkarFQIBkoqfi
8yBTrVGj7qbp0HZ7gKiQ2ru8Rsv//9krwfehV2ksosiLjvTn7xuQteh7u54O9pBGA3nrUbjN1T61
hxituFfQmGcHg4gGyE3eZV9Wk/FyW6N6Vk0HnNldNd/5OgtnnQZ65wS63Fye2akFg/kHBECI70CQ
iyb8zzNr+6n1EbpARvxna20978rCnfH0wQUKdxKok8WhW2tlmsqqWSm06YAi/b1l9l0gvTYEl+Tj
kNlZUAj/2S7LJ23I9p01Pl+e3BnbQw4LInUEVfmlj+3z5KZBQEvC6vtDb5hfWat/ad3i1ZLplUme
WcOPw6yhujYRSuvzsT+Mlfumz+JFIVt+eSbLIVwZIHK+eFvwD7JP69aR0uBDVzi8P2TqR2d5CYpk
0TDLaNTs6D+MhGoOck8owvlrcrBMelIzvLY/lNZ843IgtgeHh7lAaoNN8sor8J64WM8LLwAB8Agi
TScZu9RPW265kzy0zQhhP4ePoV5x8TAamXvjj+YU9wTcIuWx4uj4EV6d7QvitICAiPJprgTgGib1
g7YlKm56YgfpMHS7yyty5jwucMl/f+OyNx8eEkjJgrdsGORBMD0uc0sFbKz3CnQ3tlG/zNW1rpdz
e03ekeUgpkdTyspqATfwBiBH5CHjZhOYmbY1+RBPI7nrGLmy22uWGQSUhuGCrRdoSeh6njRGit6p
dd608mCYr2p8pdo313oe5ntD3PQ1XMq9Xmo7B+w2gv+ZrCv52nMr+3Hw5WB9WFmBUMzPew6Sq1qi
8G2OP7k7Pk8lWpRVTbbWkL5e3so1uc//nS4uIrQ5O3hVV7WuqVQeE5aUB6bXcsEQGFtuUSdCsQhN
w1Nf3LTMKo4IEgH+FU4W+vCgAkcYfYi3x4kv/5xz99O7iiaC7qUWvbrpO84qNuSqO4hxkbxoNahU
s1e0PF3xIs5Z1MdxVrmPiS5gdB3ggRpKmn0RaUwLC5aHXf2XMgf/rC/yU3BVlurpunjqZawFiYTo
Dn2uZb9m5OCDEgwcfy6v22o+KDrhBwNj+/86YFYnMussPZd25xwLw4qkkeQNEDNgkPGvrNtqf5Zx
gCOFbiCaSNCnud4f1tt+MwnDOzretjFuGvSrXusiOTOVT0OstqZF73XFGgyhGYEF5sJpn8877e/X
C9crCDfgQi5cfCv3pVBtWY508I5e+WQb24KHTYnmn2s5qlX66J/l+jDM6jh3PFe9zjAMc6oI5AKG
9ZqPAOIekYUPKv4dKuyX7WB9nE9GXDbwwwXCcIE0sum8Y8pwZXRe6BagPE5p3PlNkAL0OCcWKB1M
49dU4SW58jCcMw8D3EXognSXuuzq+E7czVpTY96RU+cG2OeblMovo3eNnnrtQ73PEvcz8ADghztF
BORitktXgwhKyQEJnOIUcZqWo1NQawKS/zTLfW0jr/EfWuiWZ+HfYVeuITI0yO2Mwju6zZdBbIo8
9K9JO51dwQ9DrAyTQkuK9opDsiRrfltz+WuYaDxV13imzh2yjzNZGSaqW42LFI53tKaXhm35wi2h
b0YrvmyO52YD1DtAuqBxBNxm9XC7SCDJdjbdIxAOQQsPl35h3rVy3bm5LO46Wkh8QJjWZ1lHo56b
T6CKtQcrrmc/tBQQwNVPSa/Mxj47EjRfkQICEoOszdtprL4u9AyCE7LqkqlAgNsqNTxblQ9BIELF
N9emWpIa+hx0Ex0TvazzvQB2YjfLKs8CTAD6n5pm7UdacyQgW6BDLbeIWycv94Vg9R7QuxyZDtsM
lWnN3x0AcEPCWz0AqHSM+kmSpOCeU4C8ZFwQqk4hHrtBkdeCNfxmcpiXgMWrTGRrgwrDLRyAQgBs
LnMyhLNP/U3RuBPybQXdzX6B7kPZ00M3gxAdOhFNAOS0dleI/ppI8jlLQK0GUH54VCbIzT7fS4Ve
SAeKuWBTgtiM9jr0ELX666YoHTm4/w2xsulck4Nb6QuLp39nGY+se2y8K4Ho8okPzvn7vYPCMyJ3
HB4k5Ff3m11QUG9ymh7pxH8UWlGgu4JuL5+Zc6QQNgJ3HSHaslZrjwxxsISv54P7w1NGYFdBbmzD
EnhbSFQWW6QP95I5u4YWm9SA2NTs74gG4KebvjBmby7/mLMTBirwnZcBOt2rAzwi7TdYgMsdwY8M
bcmCvUh5jV/+nGkscvC2TsBoiKLEZ9PQOsEzuzZBZu8sIuAtT1CgnAKlGVecl8VzWO8eciL/Ht+V
Z2EroSlNw0XBx2dbbGx5K4gV9HLfqoexSi6v3Nm7Ak1zuPjQXgKupM+zakqEJ+geJsehADq72lbN
TxwyFGUeL49zbofgjS3qHzhVJ/wcKIuKopDoHlNAx+fGD7QDXIm0z42w6Bks1K/QcFuTk1VOXxRz
n3nHPBR9HvhXm/DPGQAyLgDtIMRG5LVaqirtQeLW5PAaQGBZRkW51a9lXc7txschlv/+wS2yUDvQ
7GUIaTyUWeDqYVrcZt/+fiuQXIUNQ1f7lCzDYQWqNIUOJnbnUUvvi/jvP7+kCwF5wN8nvvdoUjyz
g4T5WvBySqgOzld2erm+1gdkKdsjZwilmhPWoUF0boE8SHr0vCFsh+EPXLxdI70A1UAaiLa7ckau
jbc6kN1Q6b20waamsf5gCfScZP02M8Galfr7puuuNBSsQ/v36/vj/Fa3mUj9zNLEnB7TrhXQgTUM
oFfdV7vR6o2chZ9QwUSQGhmwYa54G7T6eyp5tlXu7BwbK78GbDXNc3b5sTN/FX27AG1l73SS/mDR
G7Qpk8T0KNuwMX0x20klOgi6Ck1Yd5Ol8UTNVrrrejS9q9QhCepFIvYcLiNlAMXWtyVCJtv5bYGD
DI1KPNvXCoXaLgX/mWai4xLdfHac08qANqE/oCYoNIzVEv+7MzbuPav9KsplAwIzOFwb5uo0bude
oD0VRR1uUhkybqB9kYEUrfaH4YbRie78zp+QDvHAme6mDYlAkinQBjU7Sd029b7LLD+xqZqTiU8s
sJBgCbQJOksSCoSbErXhICvQeK7nhRsAKKWevdmFZzOMJapm1NkWhpGGRAcb2ig7/dF2wXmjQIYE
de7AbdFbqaeZubMc9VzhTx3k4KOc4yq1kZX93SXslyxtfIUDWpGx4tbWqw2uG3fTT0rfS8Xb/ThO
LLT4WAdTixJep7Lhls6FBgVXNocMAryB12fzo87hnLUsE6FoizQiLrBnSGKQuM5BCtubefPs1LmI
eqPRo540bAPpBzvUGmsKIQ3QHSA7RDa21pOlpyfbOlMzRciq+AEZ2i9+6Y1GoPBExgiyKzMcu56E
4J9FqVW24PjJaHbnli2NOJ1UMAEQGzBLvfLZVbiaAVgcG5NDYkB0aLiFfwlqy/4w1I0e29PMotnK
WWxW9nAjR3Q9VaQf8CPTHyh4mM9pMRh7X6CoDiFGQ33l4DIv41qzQFTP0me/K2s0Bjh+Uvn9WzUM
UwBQRvWW9dpPcxT1nWLwbzu/po/9rBUono5jiMSHGzZ2p4cgLS+/eX6SG/sxfZpqz7/XUKza1KYB
BVimGlAQd1aUZRz0677qu6jplXNb1rS6q3JdhUPf+sEs2y4y66p9zk2X3yNzBWOEKdW7Cacm0EfU
Q9OKwos1QLTuasIE/92AnmOd6iCoFuV3m3Vv6PWpDl7fWyFoicw3m2deYldZtgHMeLytIH4UaZZZ
JpPdtBHr6hnwClceGQdPuGZmALByOewpsvhNAHrBOiay1yIX9+WNdEayB2UWJjpVNGI6ex1FiuaV
MacPWkEBVJEye5atbsrAmjVwyGbZoO/cppw3VQt4h5UZ+d4oNH8LHJgTuirPdyjve5tGGkBwGqhP
8lbYoDyVKVKCY76jlmw3g3obejPMYbcAh5PIgrTmf3gcwDXlAGcFDNwJJYY+Du5ImiY9NqRZ2td7
wGbrPMEffmvS7paI4c/l9+7c3Yj/e9FYtmwkalbO9pT1lsiEhC7b5KMiD5rxZpLbRqS4FZAGvjzY
OScH183Cv4oDe0J20MwW6q8+OCiBpwe1X3uNnPjs99HD5qBggTrCuvDSi8KsCwra2sruY1MYD3Ku
rzlqZ/yoRWcT0RUyc+CgWvlRbl16wpeUHEu20aE3X8Ta+PcJnk9DrPwo8LmWGghDoDzUJF5tLrn4
oP5rCmFkzND0B1AxrAz++rKWH5w1hkfEsHJa3KOMQfbiGuXIma3ABgP5RuCbWzDlz58H9BF45dIp
7isvJGhd+3tLAhAU+GEPZWhUcMzPn9fQ19pWniruaQXwgAtOofnLX9sqOoqwLiaqMJjDan0qQ8tJ
Phv0XmYh2uG8v5ZSxvp//P7Kjiaj7SSKP/TefSlsQC+u2NAZrw9CLiiBwlCRFV8D2tpMAGdJG3rf
AgpG/a9QeirUFHYuuvi63/9hqT6MtVoqPHZO7StJ76dktp90/fHy589OBZkn0yGIXk7o8SZP8zyC
nP79wNwH0M3i3zZtEjjoUd0m/39jrcyW1hZAwfBf7i0oroRTVnxTQBIEFQiXQrOsnQD0Ii+Xhzxz
obhI+CPDuoTlJ5x5mj5nVjejJz+voQueAgDY7Gn6/fIg547jEnKAlwTXFozi83lJXbR3DpNf3Nv+
wQGo/xpl87Iuq6DGQ8cAYuNFM+2kedL0qVXA0y/uU+EGExysTv9tpGOc+n9PZvhpoNXB99D47zGA
qO4t44/nfas11F7FF6e5UiE+Y3Ofhlll0qpaGDWtddwv6kcDwuBWukGFYpmTPUjz5+W9OWMAn8Za
HR/Na/OyNMzivm/vrXQztPd03PyHIaB08M58vhBrf95+O887Gw0XxX1Jv3V2XMxogrhixmctACSG
oKrQgeBeF/CduSJ17rY4pSU4RYK8KvIvuVXkj1wunAZWq1/JRJ4xaU8nBE8xmEyBHF+ZtKvcVJhK
FvfCjtGNbcf/Yck+fH4VNOq9NuT6/yHtunYk15XkFxGQN68qlWk3XeqxfV6EO06Gkijvvn6Dc3Z3
VCyiiO6LAealAWWRTJLJzMiIuM3PkxFDtSP/kHvanWFqimSnfNr+jkLw5zgd0TSe9Pm5WwMv/qfO
Dil4s2JF0kRlRXDnbEFg68cgX1rJPWAMxPrEOriAIvUndeTNlAmOjO5st+59rEiGzrC6ATm09Qg8
/+11kRXfsO4IkrHqODQ1Yd1ZByZzYIvy81LrBR4LlffTyFCMggD68jQwVDNNL6SQHi2tkvfca6GF
gy8sE8oU45V74N9fIriI3zKSsBS/xI1Dc9kTTTFU1fcF3+jTFOzULg4hA/s1XNrw9kxKzzgXrMsa
8pqoNwvLNU2UGPmE5Zq7qKRPxvAS07OZ3fWJKicsHcjGEnecTawJ9WodGYARtw/5BSmU9c3q25wE
a/N97v6b77clcaBdh03kt1Bnji2L7qilCg143urqiuOkYg5/uqDadmlkGQnETUesdlngpT/vUvJ9
HeI9l6vogJsdyp/dm2Xg+LhwqQIjA/ks3KyXJmsj5S14oBMrxsC0o8o63/YA2bpwfCfHNACIJ75l
Sram1Up9eraOzfC8UgXORnbqgKEUQnY+2AdQyRF+Pqgg/DkxQDto/8diu+ngGwcn/nR7DJI+ckh+
I2wC2yqqDleVyYJOsdEssMLlBNuPcw5g9EORQIIpJEA3TGg1WNAhgV6f24alkwfOAdgE4PeqJuDw
H0OnFXYhfvBpahUBvOzzLgf3csGda+qGuKgctMGBfRCs4HN+yLLvb/75nEWWM/HhKHVF31rQ77J6
Zpad4+HFem0aBUZC8vMvPi/sFvCkVxP4oDKwNAa5lYXprKJkkNw2WwtiBY+VVa9PBWQkndi671rt
4zyhVAjMmOKUl9oxQetpgE8QwjHC4YKukrqrrDI7a10bdt6vHlnLd1CNA1v01wY/qjcHWJmPbrUW
eK316Hm0xgp91TWqkYrUvHRNUP3GQNDHr4mg2Lp1sgkxenZGswGq3580drrtU5INj1ctDwBtFC0A
v70cRuKmVlLEZna27RU8xL9p3xws8tCCnunthrDzgN4EUBFHjDBfud03bNDt7Fwmz6n5mwy/+xk4
eDQO/nd2hLjZaF2AEVYMyNS/V8U9y3606IbqVfqCsoXhfNV4mOEBePVY14Y2KS10byDWXMCIlAas
VKXeZEsDVCeg0JyS8aq+uOpFqzl0Sc9QLQULLoh7vLz6DJ7GE5jPFLMm2zFbW+alGxhLk9EWryVc
W4Yf+E0So4BOYlBqxev+9gLJokFQTXI+HWQw0anIf8tm55AiT3o7HSEmi6jPR6oUfKq/gCW+NyoW
2mn62+i0/YzjG+ST/n6MtV/UihUvEel4N79BOCGqHhXvxcN4RxB27drK23dZheYrU5UdlvrJxpDg
9mu35mjG1XDkec4jQm1tZ3aeilNUagTJCF4oBiZB7P8HF23Zr72VntEH1O0Abru9YqrP879vFsx1
lhnMoA4c0Qt15NXeca2BPQegDmiaQktV8D2QY2dxl0CqcyT+FGh29qjPkI+5PQbpZtoYEcYwVG2j
T9OQnrXmbJr/SR3zaBjlTjc+3rYjdSyUAnitm5d9BDssXUq743Z8927pjyg+BGjpU+xW/hEhrkVW
DfGfDs56IO8EI27m+VXfUNw95m+AnxJNEQXKBoF3MZfMxVv9qhVjGnwQmuUeFrzasyL02b5QnQLS
IWxMCIueVuVa9AVM+M0+SUI3fPsyAFmH1mScE7xH+dJlc9Mz6mRBqrx20Gdvo2ey35dM8USXPC9A
xvXXiHDVMK0YwBKHNCBeY3Z31rJ7Qh5JfaLFf4bmez8q4jP5qvw1J8TmPW26JE9gjmmfYnBUuvrR
NhW5Dfmy/L8NMelYMbTbagDOgN/9jrpHolgWxYyJ0UZJ1spjI5ZltlFqJ/NpyeZTow17rxieOqt8
aSf0oCaL4gDjC3G1X/4ulIikqhvogXQzhVnyT2IOQR6ffeOcV9Nx7tA5rv13C2UIvu1PC1pRSkxi
spAjI2sK+VkjRkw9KKJDhUcYfDU3B/M0xDPuTxhy2M84jRwvDqr5dHsnyQ7OjZOLzZFuYujoOU6R
s0v2WXZq6ie/CRoVDknqdwimOIbHuhbhyJMsc9wZBQNSZseY5mH/Dt0qdMn9tSDc+DoxUR8HTPXs
sjqYXiF19J5DeWNAOHKcpaWeR+BkPX2uTmPyjosF8SZaLP/E6raw1q1bIeXoEASclgVyzKhZvlbx
21PomKO/Nri/bfwpKcqyn704O+tgIq/GX6v9qRsO2oq3+e/bXsUn42pHbiwJq2G6HViMWYK847Tv
1xZN8Taw9+MuB5ChS1VNmXLv+jsuYWn8vAeXfYe5I+7J0YM5U5wv0j2yGY1wEaA/wi50Agr7WX/M
4+9e/oVRLxjpj9uT9gcMfD1rHuTTkQVA/sS4XJ/MyxcQGmK/z+haD/pxZE+tCWxTO7v1zoDw4h6K
jGAdAFcuiO78fjc6mvmPMVhD0BP2zdAmE/Ah4CGNJrcjtOePd9Cl/TUneJZlDOrkrt+7R2Bb3b0+
opPeIzm481KgbXPaTEngZa0Xrk5LwUHvmfvOhxCmB9mcYLS69eBASePEDHtSRCOy1eNsduictmw8
goXjtKpJbpcLUmpWC+bigLaKt4Bs9bbfF3ZW4WlmbNpcAcD/CPCSlv7WtB8OVewt1SiEvYX2IC/p
04qep+55ebR7xSBkV9x2EMKGSgaalyiAYhD940SyoMl/FQwAsuEBb8YaPWq3XVE1Z8KOIks9ukYP
c/OwAw0Ai19skMepbgWVFWFfgX9m0eOe0rNtdUHevaaWF3BCafrl9mhUayNEVo47pG3WYTRe/btd
K3CHv9428CciF3fuZnn+NO5sTlZ0TgKcxAp6pq5/6scH6j+Q+I7En1n2Mwd5zli99O0P078b9AOI
P9Bef7z9CxRT+Sclu/kBuputfQFKvXNc75Y5TNJTskKo6e7tVgCFhigKng+gHhK2ajMMXuOuM8of
pX+eUvbAMiNoyLrLqfWfd5hybCTGkGh3oPt2eRYmTQKe6NHPzmuJDg400/SPmbMOR2uoprMH4kbF
GS+NtTb2hKEVdgYlsgL27GEKYhKgqypFj/rtQckcEeAe10D9AIkREQ1FWW/lGjSpzh56PVG9JlNg
VarCv9QI0olI+EFC1RObNeYCSWrgfLKz1XzP4wo4pe+3RyGdqo0BYdtC+ZQ5eWvgTklAceShG813
Ptppsr9tRj4OJGHBS8Br2MKKZEXRQmEaAVeOhiKAICuFM6u+z/++2TJtBj2KJcZtS780QByqpLml
n8c17oDrmQvCCJnXLnX7rO1KFEXpV6s/4oH6junZfF/YIDOq7bQnqO7TdZeMEcbx331fmH5j7kBG
naJA7U2hX+5VSSfZgQXnRHsF54u+YrlfbbCNQiQdBcL1p2Evu7kC0h6CPKummCeptyLVgXSKhX0n
8qX5nZnUSCHgYaA7aOwGSJbqO3uawtvTJRsPUORgmAFVB4CIwh0D+owppuUEcJrrcahNCVnu1Q4H
JY2hLhsQSMoAUDHRNQKd6Uu/NfO6NqDclJ3bdDymcfWJdFBUHAlI9WMd+GjW5DuajmGVHqdiDQd/
CZrSfQLF2JE11tFNv90euczRLR0d0pBTBum3+OhPEsCzKg+l5GU6vfbT6b/7uuDmZtW04xjjyum/
mUtoqoQbZZO5/fGCl1sLqduELgAvpYeqC5cKvNavt0cg8wxU9CG5BIQtCPWE9Vq9pZymBq8un1pB
/cl9GMrdDNWY21b4oStGINDx4iTM6Aa96mGhTJv73sV+ihMaDPaHHkKvFBIhL7XvA2muwtxKF31j
TrgDWqedF7Tz52c9+4wUnN6/3B4On5Sr4Tjg7zEdgKCv6uB+6jg0i73kvGrmszlMS5jGqCV15nRf
QyzQBzAriYdXiDAo/E32cgXjIA4mbGJkebnDbG6FiWgk9/UciUsNmP9pDk1mHGbDPRlG/7Gd/P3t
carMcefZmFuNcvbqCuZSNMnV0JGhDgkBft3hSfQM8cp3nFJgLUbPmWmh6UXMMtCxzuJxzVKUtfJX
CE+gG5UCtkkCG+SFt0cm21lA00ISkzM+gXXgcmQZaSe7H7v0TJ0QXHJrfkS3wH9lQoy6tRoibL2L
ykJdversS5f8mP2ft01YEj/kIAYfXYBoTBUP257ape0nKAMvzQPtvqX+l9vfl80S55FCqMYzP6KW
2JylZeLZGT1XDTIk1vxg6S+1p2o1lY1i8zzRhEMUXoY8uccfWvH3Kvk2q14f0u97uMfRIe6i00pA
xaSFa0AmkwGrZB8tQP3vbk+SbJP4m88LoVTZ+W1joFfkjGbS3D7QXy3dx/oxS19v27keBrBrGldi
Bwofut+Cy6aLX5TjCjwRAvXAQuL4jeRNaMQDRwRAtzb47sCzJaY6kIeY3dSD7ikIAqBB9a3r9612
Pxeqd8a1V+kaZ4KHIWCwrq4ctuQof7oAwtT167i8tJCUtBUJCZkJi/edcyAUUrp8LjcHlwVc4aS1
Y3auoJzCwP+qovSQLcbWAP8BGwOTtVQmq2CAlX0ArHevLIpLLOAVBuFk9BOAflBcjVz3xn5Ny/L8
sNSf2+nTbWeSTBDQkChEAe6P0FOULEfKe/IbQrDWRYf0XBWMXGi2UhWgr+99OJQGag689SCYIVbC
nKRxVohFFQD5RmW8RxdYVGTRjNsfAlVW/+ZHwaU14donldParQdr9GR/yFS0MZIFgUQlNh7KxYjV
NX4ObJZ8NvxybpIMXKG5F8wvXj8pgiSVAeHno7USvVw9DHh5COjQPOxvr/l1qMc1Nv8OQDhAQPjq
aivIVc9V/W2276dy18/3uf3x7Vag/QUlLXRmQfVb2BlZPveNz/LmjHxmfRrNuzY50VoRB8mmCrE8
DkP8hxtKWIu61WPdz9z6bP9o/C+W8fn2GCS7Az//7+eFlRimTGOz7tTnuhh3rNuVQwhBk907jDi4
uj3guICCFq4l1yVrVlt5fXaH+zYFBTLa+LNFkfiVjsQFj4PGq9EIqy6dlrlZRlJmsLMLYtkTzYrx
1cry4bM1gZnv9nhka+KhNAClDw0teyK3AiQBbTvPaH1m9OFskDdXG4Ha2XxdGEjprIVjU3y9t+9b
EASbWh2A9/b2EGQ7BJA94BvB8AESI2GHUL2AqmKNJWHJjC63u2U5M7TOropFkcwUcBOYI5y+6K/x
hJW3yRK7IAxnZ0uL6upM374QF58XAhKCi5d0BT4fY3/UZ9UxJXEpADOQsACnArj4xDeI06JPsJlN
BsQM2oAbgL9tFGlDf9VVjIZSSzaX6ULHIUwJz18b8ui2ma/sDJ8DXbYZ6GO2m8AmdXvV+apevuZ0
fqb/vxm+XJuDPUZ2eoxNmKH1l6YFITO0Og3oaGoPhJxN0u+m5cdti9KBgchUQyctshIieUfTVVWf
rBaWfi6D2QwX9kxKxTksdbKNDWHy+hFnWMltZO3PxFzD3vt1exCSzcKf2MBNaYAcXwmQeQSk48W0
JmejflzXF1INUMhkJ21SMSTLRrI1JGx9t8w9goJkcrZ2GUUT/awKfCXLYUNRAHBdB0QhiCEuHWB0
ixpEOAt59oxXzT305p2lgplJJgtKfsCXIQ+F40U8HBdnnFGyGsmz4X+08iUwnO+920BJcn97USRz
dWFHmCsQQUAlp4MdyNUGrHhtVKyf168dRNQmQOBcS4bzz1zOVZVkCxBmSQIMS4Od4u1qEE92nb4D
fhKk+G8H7l6aE05klCQgfFDHYJykX1v7yY+hT36sVGSyEuo6/k5AIpyDNMCmI3hAzzpLa4w0Ofdg
pJ/aHRA0B90aENZ/nt1vLroDaPUprmfFySNdLWBr/1A3Aqcp7FEKQBVyRnVyBqNE+QrZl3c4w+bz
3PzmYFuNofQbnyaIvjuQ3nOSjLvbFvhqC0cn5u3vAPjO2ljobI36ftsmZ3SHFaHDjiT7qqXgPNnH
u9uWpHvURjsNuveQqBTR+4hiaF6gCvZclNqLDj7WO2+euju9ekflBb6wsWRcjsl0GcgrWljyWrAy
7opaEclIFx0HjQ0yIjAriW8ic/b0wZ7QpdH+0OZjVodvnyg8GZHVAhc71625/PnL1LLUgiw3YBrj
a9+zPTX9B3j+22MYXMl/zQjnQF9OVr+OvDeAGK9jZkH94z27A+AvDbfkH5UXwUTs2h0EDfrsnLCH
pT3Nx9sTJTvJuK4cGFNBOoq5upyobjBzxkw7PVcu9JaIEba5H+bsnqXZnW4qbmOZ+26Mid0zlsZq
v2IuEMAr3aeJ/RXiMME4Wb9uj0nmW8jTGaDCQ7B8rYs0dTorXJgZ+/tfuabY7fKvY75AnAsomNj+
5SW1Cb4TIL0XB3rHT+TtHTrQuuUMtv/7feHyMua+wrsLcHWrf/Hd9ghevx2ojBSnomwptlaEDVIl
ttdYGkZhs08Hkn51XIUBmWNBuRq6wEhmcxm5S8fKtAws3AxbwzXAAQNNezsuXyBRcpf7EHlDHV9h
T7YsoB6zkclBWg2R0qW9qfJr042xTxCuBWA09hXfl43HBl0D0N4gMbnKMmulVlgZurLPc3/vjE+e
DiIbaPiE2c/bzitbGByKPBDnl4oIDbCHtbCgAwQ7XpkHzpCeDFI/eTZVXCXS+YJyrY6cFHIUGv/7
5tIi4E1r5wbzVT/S0QuywVFMmNwAyNrATYSjyxU8jPljiV7jGWiNNt17zh5isYohyMJJJCh4cw5/
RIjogxVgPHfxZpxdLQnzKQ4GKxqmNAQxkWIsckuI9dCTieBYBAokne51kCRHvKfvTLcMxoCCxWl2
3jWgv2aMyzVZrYImngszyQQ8EgAVDWDzDJJT3vzltpfx3SeGLKD8RuEHjW3Xpf0aTHvGvPY8gA16
82RPB0t/BIGHM+DFv4tbxW0vaTflMnV/7Qm3GIvZ0oOlKjkvCJQrVL/N9gAyoCrIDhBE6kJIZe7Y
OzIMF0aFI0hzmjRPAXM9m8WuLkKiEkCTbVWoE3NmCM9Bhlc4cnTwNpo6mzCJ/lM2LmHVPKSeSoVV
ZUS4DkZtcfICZAfntfk0uu2OxXcuxJFvu4NsryKNCOQ3OsLR3SrMFMRg5om6eFwy57UfXxbrdPv7
0kH4Lnr0kGOAsKjg2AOkf5hP+vQ8mNnzMC93HCE21vWv22YkfW1IYUBr1bJRkwYkSZgsshiNB/5E
2KlJFyR9fJ808cEk9LzakMeDztRYWTs2DoGtg944nkKneDsX5uVvEM49x8jsnNlNeib+wdMeljFR
LJbsJtoOUthLqWVnfmvyZq3pIWevBMJ4LlTuKOQsoSd2e0ZljgGwMx4b8G+EiMKTEIIzbj3FLsL0
/rTSO/fu9udlfoG+SgMXN1SZrnAy/Lb1kNtKzpVeRtPsPBFjijo0otw2Ix0FXgKgP9WQ5RLbHZsV
YTkEZnmj8AKFwpy4v43WzlQvTdmhCpJlvM2Q2rjOx9vQKwdnHGLp1kLIxvRjVd/5RRok4EdO7Sm0
2cfBVsVZsqtpa1TwBtIbZW/0enrmuod9lQJT9Nqk8S7VVL4gWyxkuvgAcUz8qwa5iRi6Mq5A3AG0
wOSxp5SgZOZDgDjzhx9vX62NHV9IDKNXeh3MEf17yWSFCYTaUhXjnfQ6ghIweroNXcdiCXvU1skc
G92anmfNeajX+mNces/VQAJtTM4gRvsEblUA0JwzpUNIcpUeuHQmkflG8IJNBSTQ5T2veeMSazTm
a5Z+QO3xPMbJMYYCn2L3Su2AAYNDm1BgEY9DkD7NANZN6dmsF5S5fs/9L7dWJSYlRuDV4HoDkIST
YgiDYXkyWkZboGPFIM+TTe7WbjoSOiuOComfw4wDbR+Ee6B7FpYsAStmaRqYs2x2UcyeQZPj7BIS
JcPP2+4nHQ8IHjhHhcVL85eLM9bplLEezAVGm98lo3nsdXtndI6iyiI5kxB0AwMA3kXXRZvqpZlS
t0BlByrBM/FOSXpUlealo/j7eUfYRAbkk3tjwfOrJmCiXfrAc3+Mhv52B9sOQqSvqgCaSzIKvorO
7hCZ+AFBAmypVDGQLDMJxhUQTNsWcO1XOlekBcfqjKzrOR+++qQ4NGO8K6w6zKHXOIKZXacfdYOL
bUe3fUFy1V7YNS4XKWH+ZNs9FslGk2LKUnDSfo7ZHZRrgzlVXR8yjzAxOBDOwdOvXpjLOK+kGSfy
jHLPP0VZ7bpMpbEmGw9Qc2CawP9oUhc20dA7k+FYK3nW+2/t0O41NML43wFWhcqQomVIsl9dtPrx
FzMSZK64Xxu3ZQCcNgmYWBDlew+2Hu/XAd2L6ztKyPwQhQY2BBagjicMykos5OIZUhnl0u3pqp8G
gGn8RqX/9CcPLbyZLuwIN23l9EPNEhNQtoU8xcTeNW15mLXumDUv4NU8mnqxs+JhB5GoA8pOJ66d
NzOV6Dc/F279CuHc6PMmrkAQjNuxNwOrZ7sS8tXZ/EDXr348BRSqxd36cnsbCIfJn4SHCdiEBQJX
bEMRPtwSbfX9OKsj0n0jECZ22UsP0fTbRgT3vzIi7DWI0Hp5AnLkyO/3DaTUVN0jqu+bl3s5JWs7
AcZXR46Zh/b4QltVxkM6TdD841UUwCrFqCIry7EEVJBFJciTXnHR0u+3p0huAAnNP4Jo2FmXQ3DN
uliAfmPRMDqP9lLfez17hD98vG2GO/LGxf5dCSCV/s8Mn8lNoEdH3PaUziyCom8wjsfVMXbzPARL
8sHSX98K6fvXHM4koInQQwICiktzIA91GJhpWTRl/Q5XZWB07xnQxoIwbzGztabroH2sV97JX/2d
7jx3CXane7a8HBIY325PoHSdkIdEbRvYH5y3lyPqEjtPNKdm0WrkJ9dYfy9Tw/Wv30hX+78z99eO
8DqD0guroTPJItdAo2FhjM5e75ZmV82DGYxuT17KdSoVuRz54HA9/VGNc64SlCOFzqQD75imMmiO
A97YgyI2UpkQTtqsYcit9DDhZyRw7pNPef2uveqD6wSlaO+6292endHsW8Ki3H5Bm7XffMjeWCT+
d3U2JoRkRF2uJRnqtI4YW3fUjrJeCxznZ0p/6nl42+GEe/2PKaC48YBGRRoRMp/QzY6tYke3ijau
IuS9dwYrnuKShehBgNLxan3VS1slbCVbIV68s3QI3yIFJnieWRGkwxe3igwGAe802+eQ/u6oqgNJ
ZUY4GmYc2XrqYlzE+JmzKTCbH7bxzzvmbjMU4XAoV7Y0oH2GDX0OOqOGpkCUQbKi15K9o7pJhajo
34XaGBOOVpKsJQPZF3iOsDZW+8VexnA02D6uFVtIdtvhyQdKHzz7dM8TwgTNKIH10RIWGZX9QMzk
0UxThQnZ4iAdAPJi/ANHrjBxbuIsQNDCByj0+8zleSVfBhVvqWwYWxvCfLX6RGJztKuonMO6DZI3
PmD+rMf2+8LGsRfHqlId3ydZhbipC6EcEnQqcLxs1TmdOPJcgHDhHXO5PUe0mjaOM5eRPhtHYj23
fR2a5Q9m7G+7snS2IA+LKNgBCaZ4DHRxloFhjJZRTF4y+y5eg9vfl44DlJRIAfFWMk+ItM1y6vys
c8pIW499UQdDCm2V4vjzthVZ+OGgOwrAeE6lJb4crHROQKbAWASqml1an4b1H7O5H9Euhwx1aHWq
wPMP1kCMd+DGDgohf179wvIw0y3a1ilYNOM9+eASG83S0LUJtVknxxx10pMzjp9jSO/ua/RB7hPT
yffjNGhBy9gQ6I2z7BbTbAMjIwwQE5/dI5mjh7enRbbdkKmCFhmQ16jaCUeuOzrTtEDFBDv6CzXq
YHW+GW9ks/mzHbY2hPPWGWqN6BqpIs2ISAOxKBYQFSOsdHk34xBme/WXKinRrxN1fn3vGtOLa66f
mWHeN3kdopqMZ3yuYn5QzZ1wjJS6MRYTGLui9lvpfmhLdDspkCBSC9DnwBsJEgF4915ucQCqVlcH
5DtaWblrxrt0/F6BtPcdLrAxIgxjhnaDuywxi8aq3kF4HvXBNujyT++wgugOTeIoql7hf10CPr5y
dLBA7CGd1uNquDsdT5rbVmQhC4IvE7gpVFU1l0/oJmTJISWOlkEXMd7IwjX7FLNj6bfB0nxKi5+3
TfFpEff31pQQiOWAu+nOgFhvnr9M4wdT8XnZ0uNoRw0duojo5hc2jVvZhUtjk0V9UjwmnnHQp+SO
pN75HaMAOhNThaotzt/LCXPjJqudccXetOo8YBpB5lAF0JQtCrCfyIwjuEN3pXDA14Bz6GSlLMLp
BRlRPz1o6dGsd5O+vz0YyZyhpxzrzpXM+al7OZiWJVVMTJdGtP+BClyjH6irWBYhUcLPMuDkEAAh
Q4l3mPhOQfcFQRMZoZFT/57iU+/4O58ku6m6y+o01P3nRtVmILkeLywKzxZK8RikcAL42RxQ86lJ
0qBcHeAoF8XmkU0fdEocZEMBC7s6bdIM8nQZKKijngA6nR/arAlKlaKodDhIRvo8xtewgS7XiGt5
rOjcLCIj+WaX9ZE6p7zrQ1S83+EMeLsAJYR2AxQr+P7dHAVD21QjG+AMFvnqOiu0vL71jSLKl84Y
UHSA5Zs2+g2E8zkxnDpZU6wNlIFWEprpszb9uu3TsvniD37HBaACTEmCCYc1KLi0VoG0ib3zgNHW
IIulUYRJy3eFJcmJBowTUkw20rWoqAvRPckhq4v8bRH5VtadG2f4p0F1ju2QOQZoKC7JOa6gBFtk
BxLliXUghX1gCIB2cVqTU7/q5Tcg2+je79cu4NJ+eJ+u1bcyXrLTtBr0d2GmzcFfDf+JOsimjmOy
HL2VtHu7trvQJUZ/Au/BHMVdXaEDZZqPlFh5CEcao7bIpyfksbOw1SbjJyt68uDUOjoW1s70f2j1
YM0ASntDaA6DEa5rM/0G6Uq7Q5Vq+tWuWvY5Ke38R8KYf2Jxpt/brCShNxTjEX1En/OxGgOWrMkp
A4P9UQPS89A7Gqi2SLri9TuyQI8teipoVv0azCrbEydvUIV16AFQJXK8vRiSMxObEOQVnFcb/bXC
WhRGWXU+NWi0LJ/ycdcnELhTlQakroW9DqCJjwed6FpdbtEiS3vs9+aokeDDTCCpoxiH1KcwAOTJ
UMcDS8TlLmRr4ZpNARtl3e0/aFWr2OXXYwBwCvNrABIGpg9RW8lxGlJZHXZ5vDDQ2un7vi2+Tqn+
WBqqmvj1UICP+EObyisp0G+5HIrN5jEbawpTx3i4I6q0mwgzwdWC7wMrg7ZUpECvdjpj+toU+oCp
GqDo16UdIrFmNXctGw/r1N8nbH6YW+2fBerWBV2Phsm+aTm9u+14sgnFHW0CjuZCjUwsvkHAu9VK
F45naX40Z/lJG5FUsFl38uxhd9vWddDOR/zXlhDjQAwS/GyZSaNhbQ9M70NnvaNrf6jbF6/1nnLV
lSBdQWSXeMEFrffi5T0NrWvhMYIZHuNDneiPo+G82d8xJGSw4JUWmndEaItOW7/3bLTkUpB/Gcmv
rlS1bUgHAbYPVJLR9WuIL7YxJVXWT2YerQcfYnGLIv8iW380HQD8CAgaXh78yttcmwk0JJk9znlU
psNzUfh7PYeCTObmn1rPVQSfUlso5qFRCwwm2MKXtia0slO/ifMottfpYR3xAG7dbg5Hd67C1G/q
6La/8e9dhuzQqUMSA68pULJcQTspABK+P+XwbeNIvT0ZkYo73DYhWx3evM7LygiixFqoMzQO9OYZ
TMyJe0gAU94PRjwpsuXXtwMGgjgTxODgWsfD/XLiWKFbNBsqGhWVsdfKL3bz3QPrG2pPiaOiFJDa
AjzCBcwJJ5Mt2Or61ulRrabIaZfjJwd5zZ2N1zZqaWYcH7XFd1+M0crfs1Qbq8LR4CPw0OMSS9Wn
84lHEDvHHPQdFFpUKEWpUwBObiEWhcagmN5KioXSLk9oZLPXagYd4fRiOAqomMQG3A0dIxbWCy4o
BHHT7JkL+pCzKMM7bh1Bjm+ElqoyIHG9CyP879ud60F/PYfOR1T+x/KaMEfi47ZvS0cBUB2WBfwG
V29FbQExNlRQ86iemrDvta/1UjwZyaBIesjGwbn/QKKAnPYVVx568IYuKwyM44vRfSbZx9ujkH4e
Ha9QcuFqPo5wjXvG2COoxudjQnfOyaAqTL/sIsfrEysN1ABKJGJMMi9ltxranEUQ51seC4N8RFNG
eYCwBKr7DcJ3ECJ/b4ltPzkj5G0r1lf3HisgIzDm6JF7x3BB0MU71PH4Fp8oFVkab5qBYZkNEo7z
+JRO8efbJiTXOJBTKEnyNOJ1nQhtUXqzEDheYX5xnBQqwNYx7R4b9PzoqRHWb2z44YES7OH6xv0H
4lhRVyCtnWKs0Loa5XH7UtrtB7/JTgAzf7s9LMntxBvIEeeg0iGpRsXzMvS1mUVt3J6SUfsnBUra
X+coG6zX26ZkOwtcC7xFh3eWiZG4B40Km2VeFrlN6GpAQnyY3qhr8u+kbUwIp0PD43CtxiKNk85A
0W4igwDay/d428YKH+jmDGrnNtGSxsVBR0+G+cFWkXRJN+/m+3zNNt8v+7FlHcRUo9UtQ1Ob0WiU
KIISmQmsuoWDGk34oGe6NNHZ5hjj3Yvjp9qXbai62CTXqQ6QKDK6ONyu8a6J2eF8tTzk2fqT4TwY
3kcffZ3zg2u+PRLhHSx4qSBKuE64Ikma93NP02hcyWH0/b1pFgo+fNlU4ZWKSjeGcp3LsRva+/wJ
GaWfmB9k329vCtXXhbUufMgugz4+BXRnx6rHTpUtFPG6f7bE9ufzpdo4U1t3S2F3/OfrTchKf0fR
aw1mbEhjzM9OSpagHGaI5PVPiTV/rmtVXlR2UQD6BEZHkIdweL/gajjzi34ZmiRKqPFsj+e6/16R
4YtRgHm5z4pdDlYtKGvtTT0/OIn+kerv2K/bXyASpcy2FjdWhV/QOdZZY/HnMfMVD0rJ2QaEPyes
xEnKaZcuZzlxrGaaWiOJNP9xJk9lGy3+24NFmOCyKRyOD/GUSxOp50As3XSSKLMPXXm/mvck3t92
RvlagQoBQQP4iRyR6czJbDqA7C6JSOlXr4Y7NuG86OOJeD15BPoyOVo2ckTMjclu8pGWShvLB0Y2
IXfUbFVpD+mk4hpE9Ze/AMRH4FQzo9VmO416/VyU3+zmV8IUD0ERHsu3BwDLnPMZL03ExcL2YKU2
IjKusgjn7U8ULX+kibWj/a++GQ66Uz5AeuezSY0hSPtY1Ron2fucVgfZEHSS4VoUbPdemlOTemkE
keHd/BXEhYrUg3QCNwaEKJC0y2qBKiaN6vVRp1CRQ1lSgVWVjgGa6C5nIbourQzaFOtaVyPQXJv9
1OtB2Xy67ZRyC6iecJE3WBKeFR5FC3dHxixK0Ke4o+asgZeiVKFyVFb43zfHZJ9bZlVPsJKPBgTx
mmBoVPBTSQQJqmSAlJEoRMlcfM/6tcfQlFxmSHI33QyqJkT9+Tq2D+sKLlM0fC7PvpYYoekCpn97
DvnxI+QEcMk7f55+eLOLxanGWnN/shCsk2a4h5ztfeGtn4xp/JwslsIhpD63MSX4XDwD71p1MAUQ
XRygF6X+YLB12nlarnJv6ZqhngdkO8purnjorjYzSV4h6neHY/WR9qe3TxoIlUFIBY5rRCtCTiDO
aFL7w5pFi3ks2PzBMx/1Ytg1naMIYmSrszVkXPqeqa0WEN8w1Baf48F6IN1LX813ha+Ca8gmTEff
BBLJUDFEOuDSEHiG+7xiJI3i4tgap0WRsJF+HskT5Bgg+YdEwOXnl6Sg5Vrj853/YfocN++4AFFc
BYYDaWlk8wXPQtmo1vOlTqMB7WKhuybgVkns6dFpV1V7tPQi1CEFYCJ1C4iWmMuol7rL69lIo6UD
f1NcARv4P6R9x5LjOrDsFzGC3mxJyrWVusdvGGNBkAAtCJqvf8k+954jQXxi9NxZzCwmQkW4QqEq
K3PI8+YJbfIDuMMyI0xpuhtcGiNFJWMnq0hU5VAjsSA/tpIqWDpRSEwhqEC1fwawXE5rXmQSHQA+
ObmDf28wGjKZxCnb/cVuR1Mz2rrmDI4apqW8KtJJFulJL8VPPyt34xT8zmuUvET7NwPyQfiEJhvQ
Jqk9hSXuRKf3s/Rk5IHc9PVYPXdOXdz1dd+tOL4lnztneXG/w/EiKX45d6PWyXoEc80pdbvhuWWA
yTg1WlLccW6PMx8bUtux1dTjyqNhcQOBnc2cgzV0V5hKQBho1K31bEgBjCqOVRrErHFCwcZwrKpY
oBDIPMkirw2CKDFF3KM2kIzW+6G6oLuxobWLnBmwCSpFSZaWPlr0GMeTu0JZHf2UX+u1N/eS9zqz
oTKTVEnjJaYPG0O3K3sZOm4VuuPB6rOVaGbJvQAios8QPR/MCMpDwvS73sgLE0XifO/ZkbdGeLY4
EPCMzipYmDK1eTLL9LFBxzg/MTDPt/UXFA3B/P3JFH9xQ4JjxfVQoYGPcRQ/RsxcG2Uy8pOVTmGC
4ivg0xrwO+8/z3gmwIfNyprX3HcWKUiQS35qxu1kRtQ/CMBm14jSl+bs3Mq8ZmdhUzaUTWFZPTqQ
QfkO8tSYDd8zcEgU2q+/GA6yFYDloo8R7YWXhqRuFwUnOjtlVoxWfhGESfl9FMPKrC352lkWeUYK
AsSlYn8TYBAat27ZqTO6Lgwa/lRa4lvn5CvvjiU7sOEhRWIiFFSLdBkdrGDwOmAqphbvKYvUoRWU
u4m3H2/P26IjOrek7DYAFmQTGAM7GVa9LYY8zHQfGktBmDPnAN262CX6dpr818l1wO9FP9ql8Xr7
G5YO7pxgxNFCwfCKu460WWtobGInzxffdMc9luka2FntMHt7x6HkAP03gKKAjFMuSaNyhmKkBT+h
e+2DXU9xPtG4rzG8HELwIMR1GFSYvH54sADEyYfgjpfZYWjN+PZYFxcW0T2KomgSuM52ZGAjD2jD
T6VZQwxOq+Op81PIkP1FRQflXRTSZ+gcYhQllss5eke7Dt6qhzTkh8KhZCurDvQWFYNEwu1BLS7g
TKsESwgN1Fs0nxoiXIHJNdpd8CTYX8SNKPT9+/PKFuWJlzjdgBtEQsOkJ37Yfb79/fMtrz5/UKhG
Kl1HtRrn+9J5NFnnysIk/ESq6ZdX3QVupPHizpqcTQ+S8tvGFnfALAyAzIJ9jS0wAiIGIwDY0POf
0VoSolGUec7KiqgyKf/sdxDAGohswNOl9sG3HQ1YzdviJGwdxNvl9Owk/s6n2dYmcmvTfFOFI3j0
YtuMzUl7LFPjOSnTfdv1YuVenu9ddXYdOOYZVIc4VWV0HFK36jvB0UHD0DoDiIyIUmuqtoZf+LHn
SR4VpAZVTRF89AxvzWMvrS3KaCb0bQC+vKrX8SSBPotRFyefiX0wGl9ryDeFIx4Lm6H2/nQpW9Or
XlrgmeDvDU0KsI/yzMn0XubJLLg9ag8z4CegX2zz++1NtHSvghkVLNh4fMxAtcsdW7kTEXLAnFr+
zsw3Rro1g50l/yJrOWdkQcSJ7DkuoksrHgm0lNU2P6GAuKsF3/W68TQxuuITl4JwBykupIfmcNgz
L83QxECgHwT8xI2vgZtGCfmttzJMvS+dy8POGFcOx5K7OrenLJBtySwF0QjcFYuY88c01/bckoG5
IKAjQkBxVd0BpcTpr518jhIOlNw77y/OzC3ZSEcCnALONCXQ5dyXeMz4OaL2PnTRo1/Va43fiyP4
z4SaEkeufQJfFhC+RSr4YRxq9gT20n7FMyxmVxGrobUOBQDArJTnF3zN2OgNcFYO5d7XMRnoXqMa
jxwbyjZDnuQ7yVPjUAuWAIJD7W3RjWwNS7R0XpE2R+kWqWR4SuUjiKw7JlyJWAtMWQDdfMmnYV+w
YWWwS1OKeA6UVkCZoyCl7DpvSqkx8bkDLkmiEfmAfi0rsWZh/v+zYHskbZGyDBYQ/fosFM72ttNZ
/v0ATW+gLPJBYXj5+07S+inIS9lp8h9Z3A0r756lewIF7blPGTX6K9EjZpUyayHNfpL2g59B9cJz
IgmkC26mVHsIMqgCGSsjWnKj5yYVB0cQ6EMZFmBfQXjol0PEmwPotEJL7m9P3WL8eW5J2WSTLQC1
4wKPU+rtiybfF7a76Xi27SiUEtyyCJlH7vx2DEHm9bko3LjwtQ9dkq0kHhbXEAEwwmhciYgMLtfQ
I54kZY+HhT20HwPW3wGJvjLWJRNopUB5CGEn/igmnFpzy4oDwonWr/SDn/Dk3vfkGs3e0qUBJoA5
aEMz/RXPkCyBmRn9KT8N7hCn5KOdIfv6WDoPwpGhp73cXr+lKALhGnJRkJ3zwH17OW1En0g7cCDa
LLfgYSWDPWfBIc3ZI8mt+4DJtef5Ul0WyYz/LCqHLdBa1M8zoNvGrH2UFU+jQm/uRjmhK4F391AK
2WrSDccGJGi+Z9ehJ9ZE/RYX8uwTZsd55k9MPk4TnXh+apuZRD7lK4/c5d9HHGyg7gEJGiWIcaTl
J4FR4x4jLyb7Ob2XRfAtCEafyr8GlMDCEZCIzBqsGuVjAvhuceh09tOy11gdltwIug4ByAErLrQL
lLcWG1AdAu9qfiLo8QudqXsx+BhZOftuUye+vROXbqsZiAN+URzhq8yAX6RehzbC/ITU0aM32h+o
zWPPKn7dNrO44c/MzMfvbO3zAbp9boupc9wkTIkZER3Nd0Tb5GCW5GvP87VBKRGNoUM7xrExqMoF
J5kAkXhah9T9dntMt61A5OpyTB08LGcl9rMm732y1Zvn0ns/xhH77X9XBzQOlybQivM/Jrxmb/a7
9pe5llFb9HtnFpQ9XTW8Ed7siZjVPQyp8ZUD5thwB31lybNH+tfWXGvjX97e6F8AtAAPZBWh7Kas
8rNgyE9NgIXZ5eU2dcP2L0DjqKIBzA2ILVgx1fgIdZZe82vg0gPtC7Sqy8+3F39xEOi+QI4QjEmu
ujJJ63RBmVb5SVYm8raJPBDd2Q8dmm+aNW3dNVvKGg2F8Lk7tnBsVmQOe7sPe2dTr3GwLh7RsxEp
d1Kd+oCecozIS4IsrNMhFo39ICf/kOPKleO09m5aHBYS68B+AMKCMvHl5ubg/xz1Bo1eqbxjczPL
GDWehpTu39wL4LvDhptlvdTuOGKVwjVrzk7+cDDonkW3d8KiG0Bnydy4OFNvztfSmWvzchctJime
T03wXdderOqnzD7dNrE4UyC4Q1XYBlm6ijdNqqrtGMUIBI8m5wBGbsn3aLm/bWXx/gSjGXoVoYeF
CuDlQECYxSSZ10Nw8puX+qbUnJ+3TSwOBNqMSCKiaxVplEsTWkIDmnsZO+VjVDoRmUIXpc219/KC
T0PmF9QHs6gvasPKQIDfT3QNse7J6OoDRmuGoxBNWPfOSzv4j16hfYKm31q1e+G9cWF1HvvZPigB
PHM9Asw7MEtPaIa7g/OIbKd7bYvpjzlo37Wq25bpWtvCwvaDKAMAiS6iHuRvlMEWldNLBjXKk+/f
N1UetuTeBdTt9rotGpmfUQDvomSrEj8RYJ0d7uNhXVu7aXrSgidKd7dNLOw+vNpnDDx2H95rivup
RMeKqnFxEbGojeT4/s198fPKKfWLosrNBD8/UbBj3dXe+50M6Gox/zOwGbBNxZkJmY6ssIGfFmgu
G6NiJRBYmp3zn1fip65qtXZw8fOEb1gGkZc1AtKFk2kjv4/eeKCFkEpWthGa4RMzyABuwTsdT1cC
fp10P1K8Duo1PoFFU8Dyz6ksF0G1stKUDxUESIE/8ew0rAsSt+YffSDhAF7I23tqyREASINzgdD2
mqcxybNGL9KOAsKBRnnm7nUBfqcxQGWy0jZmRndZ3366bXPpqOBkY2ioPV1XnyZmSeTQgVAzM3Yc
AvO+b5uPPdSWb5tZ2hBgLoarhiH36kowzLLyoYwH0HZ9ItOT9f7jguZotCsjg2o6SDteOjOoGptV
0ZnDyWy2/le6VrRYeo5e/L5yEXC/r71aA+5fcw6542wr+2kwo7bxQ4PfyeADab5MnEbWmnLSQpCD
Nhhk0QHxRBpazVdwaE+gV83q0a3IQqf/yax7rh36Yl+Rw+0FWth7KDEh4zNnImein8sZ9Li0Cp2Q
HjQjJ627H7M8rKZvZnOsx896Wa+s18KugzWAXOChEU2p9RmLMzpKzZInHqSPWuYe28L5SIXc3B7U
wq7DngbsGG/TmRBCWbahdiZHk0LCSctwTD8Ff9GndGFA8Q1BIMyxlh1a08uwK7f2FN8ewMI8Xfz+
PMCzS7pF2zSSwfh9n/8gWjzoG4/8um1iYeEvTMyfcGYiS3xOvKmfh/BB72lcMQFX8+TqbOMX91Wh
rwxpYUtf2FPiDpGItHfcQeKh44WjicwfInV8wTYXx8ZfMTbPj1J8A44PbbKIOdD3pKYmQCHeM1D+
yVPWvDo7Q354/9yd/7xyaLpOtxPu4edHFvJ8lwlo0z+1TgQRtfr91I+AEKM+iwhxbipWn6EkcHjr
16U8Wf2TIXhcT5+IuVb4WLjr/BlHh6AG5HtXYDqTz2rGjdmdEui2l6ACsp2w85Nw9Pv3x0/Qhker
2KzQeF2h1fw8M/WKdKc0BYuv/XNaudeWVv7s99WVrwpNov2WdSdxbI04L1c21tLBPP95ZeV7q+I5
Efh8CzCR7H4a7tp6JURbWAu07gAbBx0wVIlU2oS2HXThESZO4KnA3cKsfTk98TV82gJHmQ8zKDv4
gPXgqldc2JgzbhjcFCfflmh8HcKk/lIkPxLzU88+5k34Kd0j0eod09+aH6XuFv0xDtm/6xzN0ujn
BMgqWgMAGA7ldegbeG4LwaAn4mfR0InHrjF3TtkfXfF626CyO/4xCFpY3D3IvKLB4dLp9UVWi6Ly
U1DLW3FetXG7lqBfsaAOCS2yFnhAA2ga0EfUI0JX/L49BMVv/zMEeFIk8vz5FF2tm1X1CITI0Sie
WR2P6YYYcZB/qPtd/xd679AE/M/WPNizO6LqAz3LLJ0ck5mj7t5jr/awgnpVroX/GQ7S1QgPoSmg
lvTRmZrmaeBAjaa/R6sTyx/1am8/e2sRlVp0vTKkxATSbkgC1Wgog2Qy1AFjG/VjFpwoeyh0ece9
LvKdLMqS9/mjK7PKcmmdQexkVlm1gtNURRX/cXs7rM2fskSMWqUNzDk5NnTjmfvGjdoiAv3sGkXJ
op35uM7K9igtKI6v1hqtKwnH9CF7sPfH5FM12B+ptEUIEkH7kGlkDcu1ZBJkKDakT1Cevgrue73w
K2+AfkbgFOTJHwMSp6BMv2egKY4yOQXboM/LP7fnU3Hwb+uFTlxgMiBeCOiO4iGa1jbbOoWATKA9
N1XzA4WPHwlZqfkuGgFWBozYAOlcIa9ao4UC6wBZLr39IQItzAZg9tcofpY8EdLHaKMCagJscsrO
c4pBuO0IdZUka8PBqcI1+ZbF9YGejolnJOAy6tOh8D00ILUsPZahN9zT4N4G80D5eeU6XBzGzBAC
JkTgddUng1cinCizAtIm+tesuUvrtSfqkkPFlv5fA1cRQx/Y/aRzqB+5v6i3IRwlLLA0hCaLhrUy
1uJg5tAHIBNc8GoStstZG3SCQNBHu9M2vr/ymFvaV+hexr2CwiLgj8rmFSUvu6L2tefatRgw9ZYG
OFH10PXJWj1GCVLejsmZJRXeXk6pJUgJAeG2pdHUniQX4I8EZfg7UT9vhtwZ1g4eRHAMqOdRjHri
yhFXkE/KPCTa6N+nk1Gcbp/6pT1wZkW9tYFPCYBKwKn3fPbVtJAY7Zw9gKavJPf3yDdGQf7rtsWl
pXIBlEIXpz43USunszZFDVg9riNP7HgqQtQaLXsFMbW0SGARQ5MDOH3QITB/w9n17U5ljrc45JfN
Dhx4+hM3IOfgtaG/1k69ZOgfLi7wOQJ0qAxGaqwH5h2GEqe6S0qC2qmt7QahxwQsYOHtmVs4QwgX
ZqUlbApQMiqjIoErCQOa+FgaqM9iQEb0fzMwj/Zs2gI6AUyh+/TYO3pEhriUf+EGMARQqYD7CIUe
1eVMFUm0ktj02GRFqOlFuLK5FtYDOH0LmTEfL4irNhviTEL4UmKKkO4NBY5oCcpVj8jfTfv99mQt
xVXo5cEthooMmqRUn8OnLO8SFzKmiUwe/Kb8Df2AKHXsjdX1e0Kmo2yyu6CyN6KUa2Tbsz87e+bP
zuHctuqFXDZQm5SwPQHDZg0PvBmiXr8XWr8pnK91g8xcv+IplnYf7jxoM4KadRaAu9wcbOYGJQzK
bzUlYTnuBn2toWfBMwBlhr0BWgDMqXqY2qIPhiBp6HEEEgxBT2j3TsyCNbnWRTMGcqazAhKa9JWB
gANuoDraAY7oK7ozwK/k+8k+tdfa9JbmCwlaCP4BtwtctmIGd5Rbaq5Bj5a3b0kMduvb+2/Bc+Ou
A8HNm+7V1XOI17JqsSuhx5gDQFnvErk3eSRdPyzLKuSOt+IcFoIepC/RwQY/N2NfFDSFxetWbwsr
h1pOGc3ZUrcro8LceynZN97m9uAWD9fMCYhOPVCyofh8udtKkTSg0qlz8DMQEGdXUQrallQacEs9
yMHLMOieRfCbO2vPsjcWAfVooZI7ay2hHI2/Li1DE81LW7PIj5C69+5R7mVh2jT2vWCgokX3BY9d
q/KhhlmWUQJ5sx3oofJQOv1457vcjw23eEhokzWhSL3spRpNUOF3bgAlHv936kFqpkPr9aZC/LoS
MC5tbFSHUH/GOwWvV+XLC3TEOX5b5bj18g+lPUJK3cY1Ua6Vb1Vw45v3OTOkBg1ooalGkWNxajcY
wJ9MD21NHzy8YMvntpJ7CLI9NH0RD6UbG6Tcag47tCbZ3t4jSwcMNAPQ5AM3zjUfnAsGD1lpDj+O
vdj1qbZP/0J/FFC6/ywoL2dvqLqp82CBgZpSv+/s3e0RLC3Y3MgLBgD8wavocquhz9RiOG782PHp
rmEffDQaEvPnbSOL04TnAxrLUIZ21cJhZZg5B/COHx1phjXgG/TXbQNLjghZtH8NKFEDrQGGq3IY
gAj2tmPdph/7PsJp+YMu/bsezJrhyLU0vm1VbWR724SIhAx3ls1ApU3xR8PoyhowJXZMmjKysiAC
6UpI898O5CeEd5clm0A+uy7bevUvCoqD2+aXlu7cupIVAIFu4TiJx460ekiaYMMtsvXblUaoxYMG
igsXOAl0DV/duXae+QbLCEcOBSXRrth7pDokac3DhJmHHnmBfBbetf27yZSfi9G894fssezI79uj
XQqr0GGPRwhAOoDOK6MVlpZ2PC+wUWt0zdlBgw5VIqoNdT0woQDAs3K0F2Z3Ft3wEMoBHXYVVmsF
t0QblAVUZovIcb2Iei+rtYyFQcG9I+MBVDH+1ZXTHegFH8YBF2ibQe980NNQuMbG6RCZutr74AHz
Zr2wpVxnUz446Ezy86PBt2DIyc2Vy3nhDGIYBkhFZ02Rq259q3MFdYaUHTPrhRoORHAeBPtTs8eO
f/O8tUDNWAg/z82psUDSNQ2SijDnmydDu2/qgyGQK2ePjt6F+fBIx21gf6985BrHV0FexmGIC+PH
0H+XyZ/C3WrBn9sbdMHJXXyQskGtzpqkLxgK+qANPhlrjVEr0/vmi84eRrY1+azRcnYMdC0KppPw
X/T6JMsXknxi+rfbY1F7+f7ZLP8tpoom8wqjlW5AYY1W0Th9ach9NX7Ttd+Vf98mItSSe1a2YSLM
qMyemThAHTIs7JV4f+kMnm0ptcO6NhC+4GpnR6197aqQkXAKPt0e6eIJhD8BwRTub8ebp/1sWkfP
raapxarlTrdxwNjm6GyfB+YzCnb726aWR/OfKSU26oIcdQUOUzq751kbjfQgxNfbNhYiZCQb0AEB
ggfAClRYGxTsK1AawltXPkfC9lvQ+zGoMKOWrBha2u2Iw/GDKGDhJaPs9nzwcKH5uPpYtq3A8b+5
PY6lZTn/ecUxpjbAeKaFcdTZnjJ0cD62NjSP3x/8gBkN77yZLwD5TSX4waYIhCXMHGwYsc4OfbOv
36nB83aQzk0o+4sF7QTxI5goqR0z8ljOsTxfywgursYbLA7XiAe64MtdrNfuaPeGhwcDGKMfCPuL
qwPB/AyPxWMIqZ/Ln9f8rMtoPiLYrrpweMqdte9fOhrzmwGM+HhFXqEx7a7NnFrv8WwgPM6JHjH5
YLsr3mQpXEOMCFwKnt2oQKopOR26QVArwixVlf/QGfRQ6vLRhz5U1XgQHmaRWWs7KFIZYVYXr41b
RGaQrDRDLW1s1PPRPwQuByDOlFu4tvuygtQiO6ZFp2/7JnHQrGvxPZrnx51AT/jr+w8SaPOBycQC
ghh3nvkz/ybtoLAb0K0cKWZ0RGZmJ9MvKFTdtmIs3U7nZuZhn5kJ8LQAewTnGFZ+x/si9Al/Ynm6
KWzvPrX9UE/zuEB6KPWmO6syD7IINtKW3x2RfRUme+rAOFJZ7qNb+x9Wvm12RcprOgDF/8zziv6z
q2zvnCIz9TFhR2R9f7q1EIhcqRWC7J/ekVyXocztPKz1ke4KI3tw23pXkVGu7L7FhT/7ivkIn82Q
oSeTWWX4CjaS0Ps06RDQ0NqwtT/+1XCxvcEuYGPVlcOa4nqurNphR2vMHjWt2OnM2FkpLu2sqHas
T5/cwX5pvPE558VHd1wLVJYH+q99lbOGpSOQmwT2g+HVGl6IFepNZP5FBm0urM0EVPNZUl03LXld
CzsvMMo6ssRT4eqhTre353LJLZ0bUZx3a4MkQGe0OErnRyH2mvw5mSuudenCnrm2USdGj8hVnbVu
weNOiMuPJsr8ev0APudId4e9xu7qZo3VTYVUvt1G59aUe0LIdrBrUDgfvfQbSjuh7NMISfJQWk0c
gAyPNOjs5ne2/SiHteTdkos4t614vqq2Kx3iIByq707I7VcZpNCpoaGLw9dmH1GbC2+v3lICb+6e
/HdulSPnIQegp43Pj4mRbweQ2lT6qzEUm65Dm4cVj/XGsKew79K/2DaA2gPhAwgcmoqVsAJUycRj
k0DOZnAj37ob2XejW+NPXNo4SPhjzyBzg2BUGVxfeW01EnjcempeJye454VxJ3TIEEBv8UCTVQzH
khs9N6jcJC2D5k9vzQ/wZguBqnyKJitu/R0FaBXJR/ME7LRoV9Zw6QQiw4wyHQociG2UDTs6WmuM
PqFHj/HIZN/BT5mv6XnOM6XeD3M4MJdUwQCnFrktd+p6ayrpUWhRvnuvjOfbmQMJCAgC524WpPYv
HX/AbNKa7oB60IQ2xuqxbve39/nSHKHyMSvkQMoDqpeXBpgrIPxEKYWXepHlAVSN723hfhvDm6cF
8wf0w1RaS1GKIfOtnB7N4p7Lzx5dyTIt+QYEQ/N9BSVqV4WSg4TBLFOJIRQk3Ze+E1eddkISKHbZ
dLQauYH68svtWbPmraMu+7lNZWtlTHpmTflsU2xZkUeQAtuRUo+7Nt/koP0hyKR3nMXE97ZlnW6T
mVoRdQ2oMUStXxxrNoHDzNvOsu1cpA+8yg6FU8UYTYSG0l+QedpQiHqKpAK3Tw3JK3Eo2+DeSrxD
jVZ8nb8TufzPMs00Bi5SPTqkpS53go8GPDIEgh5teejKjQcRxrU+w6XDgqOIXjzU4eB8lOgCUXLm
+LSiR9LFyCJp7ub2sixeUWcG1PKsWaKELSm2muv4oWMdQIAXOoJtXe3EvE3bQiTvZ8Mgx+avzd7i
JvxvaGqG0QKqHKSrGT122kZMddh4H8hwrNpjUoqIFfHtga5M5Nv2PIsHedK7JjEZPYJb/1WkYwzS
57Vn1WIa53wylTvXHQC6DDgKpuhq2hetG0pQPkIDLqTUPrjcPtTF9AUQi4+2WW8z7p+Y04WIoKN0
MLZW7376v41Z8VQyR03Kn+u3Hn1wBEhM6Vrf0KIvPFvD+f/PZrUcEql76Ao5Gm0fjsl+Ei/WOzuG
/jllZzaUU+YKjZrgyaPHrJRRYn8AfWZI2GHM5TYvfxrByttqbaMo0USbC6fyEhwIdIhYnOBtupLs
Wyo3gmHljZAUXUmorF9OGsmKLJ0CLAtB67hsviTZByQs9ORpME6FfPKdF20WFsw/yuozZ3XIyo3d
JpFtCfC+7kr2xSh/iGFbrKnwGvNMXrnosw9TnA0dPU7qER+Wu0+yhCAhur9Ic9THg9mOcWVN4VAe
O/PHVP3Si++y3qbJn6w9FPLr7X37/zlH/ztDaE29nKGUOIVBGbwem4wIZCNPAyCEITWKrYPYZxJ6
2FpTTOwm1gaxm0Qb2fjcMc/2RqLfIYj5dfuDFicGfTwz+zgQBOrrR47tlFXjkB7bsQstcRgKsoe2
etw6K+mKxfN0ZkjZGlPf2ZMx9OnRNse7ArXvtmjuu3Gt12vJ9QKPaUDBDVyqV52FQ6Ylacpw/4+O
A3XiU+v2UeWQ0M2ysKdkx1aJ7hf31rlJ5RRPY0qaqYG3Z62MaLcN/G8Dct0iOOVUjwZ9QlogjYf2
y0C3ZoPckDZs3P6pLRHSB1Z4ez0XnyoQzoW6HDIVgL8qfssINItVDXxKMX0eq92A7nre77sK6hQ0
lNV3W3wZ8hWE2pJjObepzIBrpsyQs2NxArqvwnRK97dHtbiqZ4NSPFdRtokxQafk6PTVBmT9UVGB
bE2DcCh0Z+3Xjuxu21t6EiGERIcttLJmVfvLUyraLhu8EbuoqehO1kPcJw6KQP2jC8LDMTdXhrc8
f/+aUyMVy5RZZ6NBFIoyUQXcvFwZztLZ82Z+fPS8gABbLQ4WuYa8pA6nYwJD7MidI7uQFtvbc7Z8
Ds6sKCEC9rLddcBOHCuJCsv4Yrv3BdqqRLkZmtdCvtjZc2I+ZJYRetWHqkTyrH0ZxJbzw+0PWdws
Z98xz/bZzV2Bo09LBL5DTg/8U5BFsg11a9P4D663Nua1mVVOW9vpZp9lsJWm38EtJp1f8J+UfsnH
KgyyT7VzFOPOzb759U6ii9qhWWhrK0+exUAXtGxYYSTUAexXJn4SxaSVGU6HBRFw8VEf2ygT+yxz
QrC5RUFCQyhchK57ytbO5VJNH4kDoNINgFasK0Yuf6omSiY7PXLW1xthG/6LkOO3zKk4OH/N365b
s42eGsnWcUUGMHb2h45m89rR4keftWuJmuulBwsDvmfGDYGuRiV587Wsb3kxOyJnDC364k/+DhR5
YSlORvbJHtYCuNmxXYYVl/aU5c9yEPW3JWa+Nk9F8iHttbAPtl27pq5x7SBgJ7Chd4eiDKQ2lZd/
mkhBK4jXIuMVQZgGZKi3j8z1Nr78feUFq+kiGwMdv9/5Eelfjk61xldxvTIgc4X/QU0pAOZOHQG4
iT3eihQe1W42NdGPKfVjDe9j2uRb1uRxJ9fe5W9F3cvVubSpjAr3YxNU3pzy0Z0nwNw2Mjc3DALG
vj5uNSFjMCg8t7z9PmTJXi9pjEssrgR9kNYac/La8JUj6vrSLPr5jWaPXmh4NKLuIfea0KVs0/t7
vfr83gW9HLriAw1NooPSxAWmt7iRx3br+umf0WPfb5tZG5ay/32Z9nrWzS+KZl9Y0AHoPlUCd0tS
g3ILZVZ4gdsG54v31pIqkYZT1GLkOW5KSorXpC5+8WE4pEkZFqPowbNgR10hNyib7f/CLkogkHVG
NQR6TZd3iq9ZPRMe5lOk3aPBWnSbVV/R67vhLL8Ho9mB5lMM0YOVDqNr/4Jl9F0TUp3IkuAAXZot
PaBujSJJj5DZ3dOpPNRAbAogpSpnjXT52gVcmpqX+uzWLFOjTOwUh8Vi40Ya2osxdbHM1mjzlkcU
gP4SLd2gclR2DB8EtWsdZvJChC29NwGk4ZtmDeN17TDn0fxnRtknxdiZlRbAjJmI75Cg/wNJ3xXQ
3OJWPDOhro1FEt6DF/U4EP8xtdIHs+pYqI1gcGx1tKWy5vOUQ4luTOnKIVga3My9DWH5WWlBJeEh
bpHLvh2zo9Pk0UBT9Pyu3AdLFnDdzCQPQKxdQdb6qssMaQPu7RUH8fReSfm3vMf5zyveKWi0DGkj
/LzGv430e7IG6Vr8fKjMglgTGHwINV7uZdFr+PwJDQU1oU+UNLib/6YyA6THvyaUIaCrERR2BuD9
th9TJ+IySrOVRVjaYOcmlKNC3FLQzukQT4vkPkiCGFQFYYJqKx+7CPLRv3GNPmukiW67uqUTCmWN
udLvoKVAJWguyUQaqOUg00eRL53ExrK6T0EvHvqsWhnhtSlUMRCwoXcGgMIr1pIiEbmDXGV2xBYE
6pV+qxEjtol3KkvfjW8PayFKnksmeADNErpgA1KmU6N8CjIjQ5c6GJMmUOWDemgas1Ard23/WTcq
HCNk4Vy6ybR05cQuDtSamV5novArYgavE5NpJ1V6TN0e3cNAsUd6X1k7xM6NEbqVV61ZvHbnGC2g
GmBYAhwUtM2XR2DogZavTKRb6l776NVDiBoCUnArSZ3FcaH5FXzhAC5fqd4m/ZTU2aSlx2IMyqhz
mg10ze8YVKLMcY0g+vo4YERntpQT57raFDgN7kJQut1ljnafczOWY7CtmiSmnG90UZ8aLt99BcMs
7t55xwQ6upgvJ3LK3cptoPR2LDs7booB3cqkDwMq7vJ6WOuVXlo1EN1AlAtAehD1Kqs2JUMFolcD
9331KxiB4cVJ97SVWObaO6L+icQQeoZwgVx1JplNYtRpi5SfM04D0o01yq71Wry/ZASs+wD0ofUD
e1AZiWd2Y28LBEyl/4o+m9Dha2+ipbk6t6AELH3v5Iln4f6d2joqwHFkIfqjibW57TeWzczQbXdm
91RxkMRM0AzToaY7JXe1dijccFhlkp+jx8uoFhf5Gzz8HxvzMTuLvUzqEL0RiGrHMguHIG6bT7wZ
YzfbJR3oN81TIp5GCNsb9ofbg5vn6JZhZZW6iRlssvAsyaxmU0F3MtW/pmg3rqYcBWYJ2ou1fbE2
ncqqacIgjXRgsaLOh443u1qyOBtXydgWslGXczq7k7M5Tb0WKP8Rhjjf1eSDnhVRUO4N80+a/mhY
Htfsvrc/oT81tK077uLx0MnI6g5e+np7jpd85Nniqiim0mtSSKCjkOTpTRrqoIU0i+4ub9gWKpyH
27ZW1jNQnim0Jn4AZAXqL8GTMT6g8BLoeZggG+1OX7215ufFK/V8aMoDm7aS2KWD598UPOf0t242
aCfDhq1+dhoJISyILOPc2fHTWOvfXDWthHgU3Iim2c+zWsd6+RlIeVr97oOj9HGjJ1+t6dEFE6fb
s/+bO1DBMgYaxfJUw5D/H2lf2hs3rnT9iwRoF/lVUi+22y3bSRwnX4hkkmihqF2UxF//HGXee2+3
LLSQvMDMIIMAquZWLFadOod2OyGfK+Nu7J9vL+J86G4cymUGv07/cygRFb1y27yLm+SYJYY/9hAu
8LSN2GTdU//XwdGF81F0tJhNMJPS+DUOrT/Jt9vjWbu4L3fJwsmQRHMy2sCDQrHeTzRIfnTECGXa
gYQkeWg1cu7t7mno/wKlO7sAvAOREMT4ls35Y1NmmsgRnVgExM9G4itDHFopg6EoA2j4cPM+j9Ow
E/vMeiDDH1PiwDr4IcDEhVgaKnXXDkgZRuuMYMpDm8V5ZKHLeFBOH1zt4wRY8O0ZXt0x9lx4hbrl
e0X6Is4qKSu8FAb3oTKDrgzL+JC4obNVXVr1L/8ztPRltpfqYzZjNhhohIzXqpT+DD8V8cm0f3nl
y+1hrdSy5in877iW7qx2RMadAjtnoh/yAqhGUfo2kKbVvW79aL1HkR2HP+Ttwtv02ubCp8Ul2B5K
ZM2eQO58qMnJrB2/7R4duhFXrh67i7EtHNhkJXpiFagcoMFpIK/1+OP25G0t1Wz/4v6zM7yNaxPj
aMZm11emb9XezpM0nEAq1JhlmDRAG9y2uXq5X4xp/vsLm/FEwXzrATXkuMdk2APdJKzwtonNPbFw
V0Vt93oqMG+OUlFB0jAunOfWSu898IAJvCUrXT8AnHA0xmnD9qojA2EXddCaBib5hSMr0CStc45j
phVt4BWnGIit4oknH1gm94R9L6cNF7I6nyisQrQDxfl3rPKDQGUVuLIUrCnGvhT02yCyEHm6n7fn
dN4K7y6ci6rJYstDONmWpICnyrMqGOi3ytuoUG0ZWOz1yiilcmNcmp0mPo+D6ws3/v7nY8Dbfr7G
Zs6FJe6vTQQeI5OHSDZ1dyXS+Hq7sfpri3FpYTFLPeR2Ez4R+D4wY1AUSmyrOqCseXsca64crbFQ
lEIv54xKvz5Cqq+8rCs0uHLwiZhNv5uGL1rc+sq2At5uhItr63JpbLGhS7wNM7OFMbT675s00ki/
uz2cVQt4bKLdF/mBd6D0rq4gUERcBBcZ9UUPlN+W1syWhcWyVGneiXp00qePVH3KvNfbv3+e7uXR
AAYAFLQonlMQKVwvB/NklcTAxD61fqkdpyFAQXXc6nNYc9UQ5QVJMPJg6JBeHA9lS7cZJ3BjpeJn
JXAE0zSowBTBUVEsYghyb8A1VvcYOEiBPAMrCPi4rgdF63hIvQH2ILqFpNfXyrCDjLyVhn2Y3C+3
J3B1eZCERdILYRjyDte2SgCiIV6KZENtvHXA+/y4/fnV9UErN5K80DQGlfv152tmaXnO8XkXIhVa
N4bK9oKepUE9bFhaWyQwMyCSNL0V/fcaVWuz13HvmBIMsdB/zrTHonyommEudZ2TZIsFf23mIPiK
lnF9ZpBeUnf0E5F1zfCWK4tQ+rke3J45c3VAM9k2qKVsiEIvkGi0zBmDTCx/yqZeRwtDjtporJCN
tBxU0MZBhVUKNjsU+D4bALV/lQW4DxKH1btcgfJfxFIFg9MZh6HNhp0Ggjcfvb4V+E2mIUrdavBV
jD5biCT9sMupRDMexME1jjRGq9ERBUlLD3OtJ19kxdTGDl+du5ldHq3qM4B59uUXgUiVdT3EbFL+
pCXJ0dSLEi9BNIjcnsG1C2Gm8/2PkYWrLsdcq1WOCYRnqHnmEyTsBusvXPSlkYWLnrwmBRsFjGh+
QfbjVt/q6kQhwAZUDo+Hd4lpq6D9WCUNB2mH297rtVP5o9Kyjft/7ZTa0MaEgiro396B8u2psWMA
C9H1qWf3eq75QhY7tCn5qrL/ZlFAl4UWKNTGwOJ0vfIeaePBSZzsSber6Ti6eXlIa+b5ulelx9vr
T+erZXk5APgHOUSPzgTvC+dj5Z7Lc81GB2aHJiBH4QSI0bMiiEGNgUzIQHxiFSPwd6zftYohgTe2
5A1T/UWfuiLQpV2GLbiP7jzQHWPvSOXrTmUhC0ebM26jJrR0DYQ7XTO85WnJH9Kmme7RSd34Map3
/7BJlwzEUo0dgWr8iy6n5IGOUoR4WNs7kqfolrR78khQCAhUQrwngfs+cKfyDWwV4wv0CtTBsfo3
JAC+TfrEX4wYnZYZYEYPE3H5rkPzD8iXEFxP/Ls+1fGhU9lMiQOEVzEpJFjM8YNMmuword48jZ7D
/E5PHV/l9nmoY/c4lJAH7oYy99F3k/qdzL/odPqagGYlQA1f7RP+KsaPRD2XQA+C6+QAwrNpz5s+
QJeL8hOWDeEA9JLu8xayqpDqKGMnYKXtSwiaHSoqQKbdotPSKsHfn9tIOpVWXgat2ZF7AhhYUKMO
ss+qsv4bB4AaLEB16Px+z3jTl7nqIUKfPSmwbJgN1HLsz6XccGVrl/WlkdmNX7iyss/NNo+TDJBq
PYC65auZ050SE3pgoQImt2g0VwDKINzAdY2HN/q0wY11bQ+M9Zbb5V32lJmd9IuUDU800cq70qXs
ocSmDoxkGneeZtIHo9eTD22NWkZQ6ePwiG5Yd2/VWX4/4ol26OLc2ii6LzwJkhsGOnvA/GzP6Mx3
UDdKC+CVG6aisQGp9lA5O68QJ1pl//Rii95v4d/f2Zp958XMg7HFshhNUGOtVESs9iCb8cVVW6yL
62bQMwZueGCwl11dWhU3VgpZJ9BAT6avGnSIjKTw62b4dttfrcwdxBQQ9CGGgTdeJqSAfjPUxCYt
ssyTqj7z5mx139rsT7mM5nmbg0sUfvBIhqT64l60arBpQRxXi/TSfPGs0Vdc7ah6KBxkb0QDzl+j
CJtmdE6JxtqjrMGyRCTSgreHu4hv/v0ZQJhY6PrDrC55bbVxKu1cCC1SveHr8S4udzJlSA5/AHwC
Fa/9bXMry4iebBRCoVUBtowlZJg7rgZaAIw6ze8zcm+yT323MaINE0uYMK1TzbFZr0WVftb4m+ke
2j/sYPx/k/bfUSw7l/Je9I7dDFqU5/uh2PM/bLZ+9/35Sr04UyQtcWYbzJLkpZ+hUZd2uW8Or7fX
Ym3poVQDORR07KJTcvHosPVSaEIjLOqsfxKSBwZ9Gro7cPvQSYFPYAs6tQiifg8K6Ne5zgnE0buq
LXpeQDBCTRYN6ktKDRxduRGsL6tZ70wsvPKkIb1rZjBRoUR5coX1yofifgDpfqTllTi20wgipq5s
GnS6KcDFYo5ywfTNAvexVnkBY9ZLmYKeX5G+Cm/P9tq2NDB26HkD4QCA3PWaNlZW2TFjLMrVQ+md
1Ch8j27hGeaPXMRavycA/h4kBDNj47uHOMpl9tROOommOFJ3H9mD1WwkZCFwddvGMrstEzCrtODA
jMyRGNGUTzwopD4FINCHQhUB3wrEpP6pMo/uJbGGt9Kty107Wt6ddN0qRHf1lySF0nPfWonfAl0T
Gq2hBzpyyuC0pFkohSPvS9i4NzNRHdEk2N/FhdQCySVqg53pyYOmt+XBEDjiseQgoCJ67/o2IoA7
J2VZWFsNJMWEbNB8ZxjHLq/qwLRT3WdO+tWT4Pwae1mEaPhxw7bW/RwFubDtiRbaqe2bcVAbfsn0
l8F18WCRJRr1RyiWKhoIPW/OPIs1KJaVnt81eDVlcjDPVmq7IPkyWr8yLJBx9mMDLJAhTubgDUcd
/KOHDPSgp7SjIih7qj1qRfoGcoDW80syirdWgkPYH9O8BG+NMQH3NzXaoVZVt5NW5uw6nlRPWWxY
Ryt1vM8iTqwD4Avoq+8BswCzSXpflG7+aPRad68B5O3rIp0eWg/NGEkC4mBDQpF86p3skGrea5Ii
7GCDx3aT6RX3tmoz8DA5zaEXerWjSd2eE70xQiSNXWRV2zyaUsoAHXDyoK4LzKdwu7DQcBMzLtE4
4FrFfnAKfd95GjIMBN224xgPp7JL7PvUcqsg7g1+HE1W7Ubem3cqQbja9SW9E/loIuNuJxBNB23Y
2ICxIEFryamamh4L1A8nEKlB98we3IOu9P4j0aAk7GYeixovY/uBTSJqPS9F78CQ+nlV1T5W0ght
XSN722Fni3X5rmXQ+mgKwhGd6fqn2wd8EYLOZ2/OrdhApYBZBwHE9QHPXVq3KWncaATSLWEEPH3T
QfPYSbJB+DnHc+S2wRWPAoM45OCkx0265Lw3jC4eO9W5UYYXTK6pj7amP47U+fUXZqCcggcpihbg
Prgel15NGR5ZzI1Mu9Z8zTDfetPq0LfvVMe/sAR6W/TWg1MLilnXlga95m05mW7UQhreY9Yeqer9
UG/N26qTRPwBhBuuv3dU/rmdpLJjLonQRhB4CY+DwRBAtY+vWW9+vj2ktTsWjQhQu0NfD2qri8RE
SpwKEWXMIjoWxIfLfrCh+qGZYxwUpDyA4yk08j+kIf73FsBLC1OIpN+7ELbKUzy48o5F5leCF+ju
9pBW/f/F1xer1FhUlRrIeiO3RJdeloVO/2ccLf/+fghAQSMFHZdI7l3vA6SAc6qckUWGyO9jKznk
dRYW1HliCYJjLXU39t3aiABcgjwg+CjAIL/IUBBvyJQseiySEj/7KtmhTfEvhuTMgDKUp4CPX8Za
k+aavbQGFuGpGHS2fvJA8O8ZP2qn2yWQ7ry9RCueAZRb4ElFUYyiArfYdSMrWCZKg0aGqUJNdWAQ
g9qMmjZ2wpaZRbiVZVA5hVo9jZQXpcAmacMd4r8NL7fiVq/GskhVdcIaSD/BiCGicrgTlQ/u82oI
zS3m1bWjejFpZJHpBZhbjZLAkNUfBu95KF9cdH+XiYX8268/bfT9vccvrS28qkJXe5OCjCiyJP1k
admhc6cH9qcMFf+aQXIcXGFQQgak9/ootZDWMr18pNGkQBz5hEKztiWWs+ZOkbtA5RXlOGBcFyNJ
hr6yiTIxkpgFUmd+Vd6TMgtM4+X2rp5XehncQqQG/VFAH7jvuBaZU8sCjUo00sxTN/xKEc6hoN2A
9DdFzKnvuNyC4W1ZnId+8Q4zAdvtWQKLtK33FaTivOp5dL72FDpA5TExq3Awtpi2V7fhxSgXZ9cd
EDM3E2zWtgjAv4so7tWl3O8rsW/zOhjGLcjw6gKCjBpZLBTtAbC8HuXkZrYeJwlDOWKvDB7GDjL0
7EuW/nN7/VbtgHYLiWAHm2VJezDJLuZCozQyWzcclePX1deYtnvWbSTS1/z5fHtgNwLVBKDK9YDQ
1sU1S2c0qhrdN8ku7bekPZfAut/nCpVOtD3jNkKpa3lFOXYOmpzRjRrbioC2OAjiQpVsxDJB0Dqb
dsBK537RJrVfp8mBZtaP25O54nvRdYBwE0RNFGH+4tRpfIgdIxVuZExei0pBDIJ+hSQwgYLrhptf
8cAwhVQnOro8xLWLHcl5qwPZy93I1T6r8RgPeLBw95ia3/tNbca1YQHFgQYEE8Tl7yqV4PZqq5Ik
bkT7Nmp1U/qWFdt7iZ6rw+0JNKyV040VREkZkRm6vpdraNGeIwk/OFFDWPk8aVBFM0dm+GiFCRpy
dgCBq8YXTeZBUqMbEy0Pmot6oK811U+hy/Jzyjl6Zc2uMY4FbS0fSKwmCxrDfq55PDwg2hv3uqh4
mOdtH8T5UCkfQVsXOMCDhvhVPyduIB9cpv1rnhvVjk9JcTfUfXWXJrnrt7RxD5DNoaekRvOe7cg2
gHoCuBlSrajPsUYtdG4lfVDEYgrc1OPI2ynnwMwuiUCiwwGL6OKdidIVgrRSQu5JSdRhHedFNMwF
GU3j+o1uy7CCno3vAlSP5HyvHuNs+F4I/AKSevH9ANRC0OKueulNnR2hZMDvUe/xgsoAn8wQN/RQ
1br1CLY7cvIEfVMWGw5jicsmdjLyQIomOSQxKwNRq/EhznmHqDQezM9ZfFT2Pht8vTTqBwfpmRTn
tS92qaVJPE6Jd19xIzu6JZ78mV5MD0al9Gjy7OlZNAP9CKUB86GNHX2nzcoymcl1P+lH666qYlBZ
FAwj4o2l7pOixjJULVj+BsyVxyn9yJsO6Z8pbw95wao9qUURAMlg3OFPyrd4Hwd9lfZhbnUFyioW
RCk8BqABaWvfi4HSzLp6CiAKZ4Y5Kj+hxxQ6jlBHDYwSKqmGquWvfvS0Q8FSN9CtlNyLpHIeZe3Y
IBvMBxBDcnAA1pZ3qhtQXjA7045oWjNeeYI2DTwXID+RSmJ8KvKGbTjJlXsGvGLAaQHdgMLcsvg7
OKSyRes6EUvUrsg/af1POYJMi6PPYfhetcVGHLeEpM0u88rg4jK1EsfWNOI4kWyiRnwZre8FO6fJ
0bGekfBEN6AK5LRRCFlzJ5eDXLguxFMx6TXYFOoYyxBkTM4Wx+PKZYM+MBw7pPLnRouFiTTrPRcJ
Bg9RSRdKvJDZVv/X2iCg4OnhO0hIYbWurzMem5Ya3dGLpPXDQOcG+Jb8yd0iBVj2gf9eH1S4ZxZo
VOpAanZtZjRBruGB7i7ihaPtmazKY1OhWA8pxO9j39torrOsz7ntZsEEEFPgDHoT5hB12ivuVSFG
0D5noiMbzVOro3ftuRbjge99CftxBm7mI8P8gp4M/MFBDTfdxcHty2DVCLhqQQsBekfEytdjr7iT
FyOfx157vwgULE+Aamc7i5fpX1iyUWkB9w7icUgvXlvS+lzL4lY6UVz/knEYQ025/nl7MGs78tLE
IjSoIG5tjRQmnFNLcj8dtzA384ZbBOLg+cQIoLQ2I48XO2XIGNi43NyJ9Lz84g5ModA8Tmig0F+d
pkVUnsXhxpDWvNWMLkPIg8QARCmupy1GNpknSpEIqrl1mAxq2Pey/qyj7hvoqfejnUoRMlN4O1IP
VkDqDJQqRdb7EkyHYLG347Pbg0YbdY4sUGAi3sdTqz/iMnZR9TLHnZw43QvB9Tuwb1u+VzdI02du
iRwmHYMyFcZdWdkZBNCp+xC7rXug6RjvRtxKr6lKqp2raf3ejo+66Bzlx0jzhn1R4v/xFkJelI/P
XTaKO2RTR2QlR0iGdciVzuxpoZ0QDdeAxGXcjo1PGmvL+W5Mn7PYde5oWlPODBJ5kNfKBvZ5kHWY
ghDPh+zuoZlkYBRof7m9aKuHCoh+MP0jffiuua20SrcbYhtG5XSaqvLVrd2PcUa3iG7X9jtUU/9r
Zx78xSuNxno9Fsoh0YD3OuiIfFvRjctr5elCL00stp9Jc5IWyIJC6gjIgofWgW+wPySIx/6/psxc
rJPXTTHowzGUuH7tXfSyTJ82oRK/3/zL43sxmOXTobaNKUfwSaIKnGmQzvmYgyPKtNtz36Y/eOF+
wGhr0N7ZR26lj1mm+07ZhZNTbUQg6/sD9wLQChZQKAs3orUQr2ndlkQzFbxWGQFEGkKQle1uz+lq
4OHQ+QmDfC+kGqzr/QGNlAIApIFEOmchK+r7vHR8adhHe7K+NI79A7QukB0f7jyV3t22vTZERAWI
DpD+RVZ7sW86vbBklefzegaaHtjYmxtJkXULLuisoZ4DxNEiODCbUomSViRyi7M+CMzhS9FuEBau
HTDEHuBQQBACsq+FDZ11ukRw60UNtC7lvos3ZmmJpvkdelwaWJxgR6NVQ7oJWcT6nGlfBERk2vHo
eCednwnb9cjBDfQ49NLvnce+ehx55/db0NXVfXL5KxaLVQtNS0eFYerijAYeP0tIoNk7Xn5zgWMv
kp8GA5n/r9s7ZGNul5JWfDQbo8EtEHmijIbcfW1zsuFU1gcGRiSEb3jwvkPg1SKxpZlkXpSNPKrr
6YFUgCzYJdjuGvbmpPk3vLs/dA37JzPJj9vj+73Fl95mLh1Bm3POrS9PeeLprHWMEvFxb9V60Hk5
Dzyg/O5Ib/dHt67SwCVx8SlPJxa1CR6tPai6di7IlgKTxZAMrbR/0EKJFeBShik0iI6GNNFUosYh
zEFZuauo+W2aGgjPtZTueupmflLr+qt0HQBaMi3foyNh9JsKiq2+Jbytjhdr9RCixAP+cUB5vKWH
KUgL1FLieZHJ4Sj7X26rFScJwtmjZ1boSckED/rSTYJalYjdu4bsK2Giu86eKPazJp49pKwgjdvL
56EGuYKfK0/7ovPU2YH+S4N2DRPURwmBHWOER3Akrn4/jqw5GEg3AG7vagEQDfU9Xun2iYoUj1NA
WZ8YAy1xpdXWqXZQSc3dqX6lzYZ7+H1hLJcYhOiQipwlNt6BeuKuc3gPseeIFkhI1PR7MxlvyrFf
RVe+eB1HgZI966SLEG5BO6oBLM06U0PFYDpTyINYb0Lnd52VSb+261NCfoGbevQ1a+skrB02D70D
eIeCUQNMQdc3get2feY4yIZr0163nybyfHuzr76hgB5DLQkPJZSTFleNXhlVZyaYiUIgDxQMuW+D
83cKuP3BtsL6i17uAVzt0kA3d6rbeCmtje7S+Pz3F3EQHOjUVFZHo6xU9Xdag8S5zshW8/SaFVSB
sSq4tMEQshgi2qBa0HhS+GpV7iyIOLnW8fYsrp+m/1lYjCPt7GJyDLz49D4NBW9DtKf6aCS7bWV1
HBQIaMiUzGnUhbd3kkQzCNpMIlLVH01R3ivP3DCx7nj/Z2P52KsGw2yK3vGistfA9+EiI+yqn6QC
bf/IZWQb2W4cNfC8FjtQJH25PcC1mBVw6/8McNkWanc2FRkcZTRCETS23jz3uUR6sog3cixbdhbZ
dlUDLWnkGGRNAOf2ve5c1qFJ9rdHs/bmnEEIyH/gHWi+qwm3iYZGgoJE/WupgCJC5b72LacIs42A
an1f/M/QPNyLU5RVjiv7QZBI2YGFddpS2tr6/sIHJY3boqkb33/rp3IGEW08Vda+D1A/dNZRaQYU
ZXE+GVGeAbVWEhkN631Bu3On8b+I3D2kiVHMRkvROwSFYY+JFYNXJCraUBcv8VtX/MUqIB+DmhTw
crq+TDFo6CdLXGl5gIIAPl9K4c9EfX8zVajeQDEeNyQUIa+XGriiFgGTASOyOCqr29MtOqXVxUC3
Grp0AMV+10Nm8iQ1BXTpowqSuFb7jcVkYwxr52KOyWfs0ZweWbgxvdZTdNwmNIr1IzW/4y2yy/i9
3agjjzfc2ZpfvjD129tdnIxksjSOGh5qyfGj4RU+eEk768PtY746YahBolFkfhUs69U11UtSlJxG
nj49oaD8NHXexiW9asKzId7hAd79Dh1DWxfUAo4kEVrLUcvxQc26sSZbFszrfcUz5eVNjAdnJYI2
9f8CQw2OQ1Qe0SoIKOny5kogn8IFQy4MyaoRKvfp0dxitlvdVWhsQIetDpWQpbdllTEYrmAwgV6k
gOegBy6GXA8NUepB0/TmwTO58Rf3PsYEJz8X94EQvp426XRxYeXIS/AJSknOQykfRvLr9v6aX5LL
UPUyRpr3+MUeFjYpgaVEgOYktt8rsIz2T1Qdi/xsZK5Pt1htViMA4oAeG6cTb6Dl62fAw6pGjwKe
58ysEe8D8Ts7ojBxvC5sOGjNSN62DwVV7cEwa3KHSLj5eHvMa4t5+RsWNxpStS1JZU8ip5MAbKkE
UTbFVQ1paA4VIacOb9tb8xOgFcbWnMXfwKR9Pcey1D2qVUh62HW7K7IaRKcsbOLNHpw5GfZuLVG9
RV2JAle0bF3odOTzJYOdMS7OsTMxX2/Kh45aOfS1kqe+9L6V5fi1Y05gt2JjUtfOOLkwvjjjegdO
lZKmABEq8pg12R3dJAFd6if+Tosgr4Ndg75TG3qZ1xPJa1sreOO5kaM/0aIMwa01jM+miniJuqvY
mf2wYyYNDBcdZ8ZWTWTeFsvpxYPdRGJ1brBdTi8lXYvEKqwDRr23lPjl0WavHBZCkuLp9o5ZPSaX
thazyV3wKpeSAk4BmjIUonV0RdkfzUJ97LosgcJWiYpuv/dGHWIPiMpum19bS7Ryof3l91iXcQCg
L9DVzTQ3SsaH9pPVbdybW59fDE5neaOyBJ+3wSG3d/Cf2z///XkD9x7cC0XVDfioZW0ElQpk9McB
r4zqR9ENwSiOjvbzto33Y4ANPPc8c74S3qUAm8lBeg7A+Yj7mXNn2huu//1eu/787LYv3LI7mWXM
KT5vJdqXwuzOcV2eNED8are6+4uR4HGJ9Qa1H5Ky16YyS5lmHU9upIDiyvLE3+L7eu9uMRYwESM6
BloG769rA1o7gI3H7gGXEQfAqvxafR3x6JfVg0W2XO3qslzYWsxbXao0kzEg4GYRzyD9EFzLt6fr
/YV5PZpFfJm0TTcmLkaTtc+JFxZQEWqRs0Jd2O1/bubq18aDJD2YEJBCQU/SYnFU7kGBeszcSGbG
qWb0oIaPt8fzr3bMtV8z5x5CHBmI0KEesPCqsYZcYGdP8ZNb6rW352g+PgqwEocdbus2GJ3euYst
onbCHJqPgyeTMAOE+65q0aQnaayeRq127vQaIq9FUSX7mHD7c5Zm44eygI4BPNjwGa0kzguiGX6U
BsuPlQXxR6XQP1HrbRaiWz0BkSpyaTuuG/WOo/DzoS1arCFL7AMbE3aquxpaP14uj3lh5iGB2ntk
tQnZFa2X7S3JwRyg8+Se57xJAm/s+X3myS9N4/7yYP2hNXL9qXPBGy9MTndAmX9Rtd4dmjyTYDXi
1UmD1sx+ZNx+6MsafMwgdkVuSpZTBB3FOHJEywMFbGVQg7hk7yTZ93FqgVoGCXYQVxb0yGqmnelU
DCdOUw7piE4CoMMrkH/qdqjSoQxdW5UfrMzOfSh7lkE59sw30yTZUZZZ+wnp0RfWJyJIJPdemeaW
e5Z1AtoejnYogV59qOrMDYDMNe9qz36rUMwBeorY/lSq+Bm5ZRloMRBVRgsMKGkM8aDV+vd4MJKw
aDVU6Hr1k24ROK2dcBsY1PmBbYIXYnEmvM5Nbcg/x09MQu8E1OZo8kTrj/2JTC0kbeXG/bHm3wGA
wA0FzADSOYsN23mt4QyGE0NENNkLrdizNn7IvS3g6aoZB3EGYHf4d3nfx53uJjoIiJ7s0ej9skhO
WPxo6P8cMIPkBHqn0fOKEaFue+0fZQYSIq9EI1xJyn9spxN+Z7CNnNSaHwFEYe7QRhAKWOu1jaYz
hd7TVovMCaVNK/Ob/E9TIMBegm4E7AngBcFeWIzClS0wOZOB7Aqtn6ZiOnrVuEvbZCOn+25RZjNo
u5nnCrO1LCCi4NcSNsTduXeLY+9NHxqUzwfCthQD3l3Asx2gfvBGAesXsl/XE6b1cvDo1HfnmsIz
9WX5oDGxL8x6QlDtbTRDzLN/5YFhDJpTeCEAUooelcWGphmnQiGRfPbQjT462mMzFE/xaIiAEcIh
/GDu9YL8MEst2HL+a5ZBVGSbeJZAm3yxL7jBEMeYtD3b9IOuHRuwnaRNETKNh1MRJtrnZogP0t0I
b9/dofN4UZo1AUVGz9HSX/S8zr2Y6O1ZGFVY2Z30Y2hPBYUGxa3cofDyIjmMbOvx+e4QzGbnbjSQ
O+LJtQR0cZqpAd6wPcup8RPufkCw8n1jQtf2J/BSoHdApxGc4fwbLgI3RAdWkpsWJlRJtK8Phdox
w4FoUadZSHZ3JIypx4LYqvKPssjFbrIBeNFkY4BpowIE3DSANyyq7l70er+x3CubGgVHpN0syFaj
LLWIxIzEHrsp5e25AMkpblbfiu818146n2/PwspEu7PwBHLTc6Jv+X5onalmqYQdqX8exU+j2YLv
vH8fzZxtFxYWT4gpm9mDctGeQQlUgTPIK2dkk/Bp+6ExwKIyvHpEB82I2pjBdzfdwu7ipAohXSFc
2AXupbbjgLRg6Dy2/CVjr7fncM0SHryzOBL8D9ryrjeSwwpAqHs0nTr8GzRhk/Esi5/tcNbVy21D
a4t1YWhJ6NSbzIZ2R9+eG/PE0tOWhPnW5xf3AtXbJLMZxjFmwrep3BG6leFf3Q2XQ1jshrSthLA0
2GirM5pysRsYOKYQ6HWvykRFZMgDoKYRXW1M3cphx0WE44SqEmp/S1US02Fa75CkhUqQmHZ9aXe7
mTvzFFtQ3L29SmumEJojvwlk8vseTcg45bQ04Lso5ScvsY+IiBvnT9vksLsvjSzmsRCDWYDlrT2z
Dog98bn1vqWbXbprG/vSyOIIuV5LdUkkuqnJXYyKj+4ebfOTY320aXh7zrYszVvzwhfX0FTpqhzD
UUmYAp2vBa0TxO1j9seF5sW8LYIFaSnNRKiI+4xND3rsvHjc+n57LGuu+3LW5r+/GMuYOwKkdZg1
l6BvvPieWkZgNuiX3Yit144rUE3ufDWD8mUJbTK72kvqHEeJZ5NzHyPzFI4aCtu3R7O2MsDegNYL
HaaQR1g4BcERsLnp1J7jXNAX2Uxp0HC9PGjwhyHp1HCyUyvfOK1rU3hpdLG7kyFL0AiKI2Tkp2z4
lVgfY/2kFZ/+eGiITxE6UgCBTUQ51wvVJJzEJBb9OcWLDLnJejwCFUzuCNisQ0mm7hn8Jc6Gd3if
GYXsylx4xDsewHtr+YaXOk7SZGB7KO3Zbb8hR/rQpMMO6uEB+JgOtStDJ3lkSfbI2Bg26u72oFe8
E2T8DAeIO7TFwxdeDxrsDQVTWdecWyB1AXFFgvLV3OK0W9k0MIJ/cCvagJMsHAe0PPVa1KI5Jwa9
T+MkEFVz6kfdl/l9JTdDjHkPLoJypF0Q/OvoFkWmb2HOTodO8Dhrzo3Inp2coXMua4B3498cvMPD
kvPUj6X9aSbVaABlGkWd7W9P68phBLfezAYOCA2InhZ7SeYJayZB63OVZ19p/SUd+q2S70oofmli
CYSmlgOakdarz6heVaR7zCYgpeoPpsr8yu1egNa5PSRzPmXvphXAU3Syg0QS9JvXW4X30+TEblOf
TSM27j1Tc2O/Yt3wkDddf5cgtgq4stUublP0eEKO7v9IO6/ltrGtWz8RqpDDLQiSoiSKomQ56Abl
tt3IOePpzwdf/EcEUUSpd1d774suY3GluWYYc4yjK4qRk6ftaAthFf9p6ElWHKv1xfvWa7St1ffB
Xa8SNhetJb3UFsJZiCyBvChbcLo4A2m0xpy+dN7Ri50OIiTxUFxcTkKJYY3zVLV4CtIcMGT/1jbV
q9DjhN5erQWThQXh+wQT9NPMz2DTa3IJoUVBMU6FReaYNF+a+qyvIWOWzhm6BzjrII+JRGePS2uV
gWt47Il7rrWjGa+Et0uzAO0+ObFTA/784g5p03GeClZL2HbFQ9v+hOJF67a312phT9ATBeFhkPgn
PTTfk9TKxSGJeYRj7b4CIjg2KGFH/cowCxeG0G7CYeCXY4Zmw8SpEaVF7IlPbd//yX31h1tbv+vG
fIQzzLUHy81tmDP6FQN/PeqUdSa7RqxuEF7OHszAqK2hzwfxSUN7yhmb0XQKWbB1jw4MGcKOwYXu
UKJMfHtNrw/GNCy0E+T2Jkz6DH4f92NXCGksPuUwx7y10n7l89d7dvn92bQIj/FCcr6P5EpsI9WU
bwbfrZ2mj5+8jA72RN3DCfdLDrLvxIM/y3Lc5cLwLEljuhHiynVGSdv1g/k0NgLVahlKd/U5dJW7
0OzPeWtxV+TqGNN56IhK84Z61pfe8zayl+8zs91SYX6N0pweyVbcWF6/dYtuU8v9Rmn0ryXafyS0
AjvJ6q90ht5FHTw2EIQrUXIP9HbP+7+Spvvbz3BpHeHEmPTT4N7A3l9lglLdDPWoY8FzPzqNkdnc
d1klH9Neau88HwqBwFWD1i57OTuBGPklCHX5OlAr0qk/7F39OL53fpPHjhCY0dFy9dTRc/NXmZeV
09XNGuPF9QH5+zOnsgHgkSuuA0GlqAxdnn4czO+l+X2tzQmCjqvnQhcxSxg/8gi4ozPPwihoAR6y
Sjumpp5sisDcauHwvWrGjSJ1WwSMA1sqPAeM8E5PlZ2uJvcaxIhOXaQH0nf/6LWL61O6Z8EwD70a
3qVpeeBTToaYqxhlG+hOcT6HGv0LmMChQmqcoSeFUJreSazr6N4K6MzXYvWPPJgPtNca9iiXz03u
PSaxdS6y0nvos/LY+Jm3aYNiq2fVFlHufagAfPaUIt9APlI5ZUNPZ24gBJVOzcC5+S0NQXTT/fTk
92lnR1K1FaT4QZ7cp0ApQPj7Ki8gQIhDEQwg1zpVtlsz7ra9FSgOvdaObAj/mnm46VVpRz8OZYFs
49cC3bgtpMtweAd2NAT1zvXloLBdP/7Rm/pjm9bfAs1yutQ8qHlx0qTqqEFboyj+S137h94VD2pt
PbjQNgVhdQ9BwjfD0g6+qt81gooEUuOM1ehEXbyTdPmY9NVdmBVfDLc8jJr3OPrxLiP5O9Y/skxy
ukrbtoZwRLkXm9xZW63Ln1OPDpPB+CLp7kvst+1dZ5WiE436o1eKnh0U3U81Fb9lsJDJgvCkJ/K2
6KxNUMdPadT5h0RoHaU1+63scwoou/mB9g9i7/eiV9P+bYXQCY3Qr9HN7O8yyQtsSwieRoXaOSTc
L0HPLa7Vf4RUM3YqqtsO2VdIHrr0XfGM8r4Iwr3euE5FRk7Ps42lDA6IbnWveclBNRLBqRAw2dCm
Rq7UdH+GgV/ex6UlOUYh2oZqwDtAB6cdqTiGjZe/9wAcd7qrrSTdr19Wco0os0MPQOJdnTNIBK4v
Gk0l9UeI5DZV/1QhFF7mr6bnr7x614b6cqCZ15bJ0FjUdN0e6RvOhD8ilLqfTz58HII+7EufqtG6
ViCq7Y8BOovhF5g2i/rT+Y3LIWbPTZ7GPKLTckXJdqSYKLyLa77OX1acSwuuS4APQAWQ/TWoR1xO
I8ji3IULQDvqpZEW9C2Uezr4X9Oq2Eq+srECazMRLTijSMumJQXyTs5HoE+i8Euuhu1URnQjP9ni
2tpj2wL0BgWCpT+0QvQi6Ol3ePScwE27w9jHMSbD8x/DOho3Q18X27xS9W00Fm99Bqe4LsC+4NI3
UeTnThBPktm9JKNyFoYUEn/1Mei66NjLgEmNfHjRrXTbNupexqI1ufrdjeJ3K/G/xV6i2RAPQphX
ltpGt/qfadi+a1L9KIv5cYBVLmjzoxHnB68bN5FvKfAkDLuhDt4p4vAua9pjkOf6bvBA98YybDXI
UkWV+kUcNIxzsVFbZSOW5U71W3JPCD74rfTgqvJdEI6vUqxodhdaj+RKX287INchJZtFMRIAx6Tg
M0+I+7FJpSVo9SNIMMIQo8jtvBmgdQheMpHOdV3/tEPFgFCwyAh1UB+YRz9JmkldFbXaURWsdynL
vvntyk297i8CZvZhiL/J0g+ZItCvcV319IWJViU+sYgTEAJuiUHI0r9EDzgSmuJI4s61NuPgQD8g
H8QgFLdl8i80lvsUuTAB+bf+T1E4Na/AMWuq7D5XCv0pEcvecXUnVYZ2m0Ff4SCdOX6NQql6jJDY
XnEQr91ekgpgRqgkWDwxf4PJD3OBDS5L2miUjtaYxqnt+6Z7P6R9/dpFVkFPceBiiPyhPqb0O+9u
n41rz2OSQKX0ByoG32ZeLRLLgi54K5OPEQ7/MyXJaAeVa/fj9ij6dTzMS6DDKkoizDTUOZmMiTpE
YzRud/SRQniEp7N4M5I6OTR1oUDwGQ77llj2DcYKYRJl1f+JDaO5l/xGPqeeqNwjXVnea0Jlfo0z
UXssgzramaQ9VVszfGtf9UUAMaTVBK9DGvfbyNP+yUrZewVsn0cbOa+8Z3q22xcyIdpWiz0ZQlHI
gr7KuSL+qlx0RdS25rHHOD1L2qhsY1Q1friiBjo8M6w305V5FQYhJR1ZdI/GWLmPapW3D4XpB0c6
CAuHVHx9N0gISbWNW2/1QgoemqpHM0COjOeqdYcvrqt3b7BZcczwtP9IclXt6P31NoGmua5d+LqQ
IMSoe5vQbUuUenplD6pojQlxMs6XxpvtnljvJr4d0pIzbzMK1Y443GyPSlV/L2V/CwyE3nnFSTHd
iVbsxs59CVbVqRaOuU58RWgMfeU1f4BZGYIZyEF3zOrq2AT/ZsGbXx9i39/Upuhk2s+VM7cwS9D3
EvGFRUJtPks96wtLiJX22I1nsoSw5z+k6jdJ+H17mKVZTX2+8PsBLb9C4g/0GZq94bZH2Go2rqcm
djIk340++iVGKoRhVvJ1bFR3xcIuuERkGLhMpJXJB8wBxoR7Zgs/3oCnsm2aU5scUOlT1zyJBeNA
5kc0DBR+Jz3cyV/6YJgKoy1yz0yHY1ich/Qkr0xiwd2iexAddZgyDUzDLPfYtUFUFyKOSmJBlVpE
qgAu2/sm6igy396kpeXCKTJwIE1pwp9cTgQhp8ToPaU/Sv2rKe+4Ub3x0K3hDNZGmYzgh+XiyEt5
NxkKQwlsoYr2sfKjnmo/2tvt6Swu3IfpzBZOKNDaykQGErN/icFQ2hHFb//bENPR+DCXXjZ7LZIZ
IrI2Xn+s1I3QrSTMrt0SZI+mDABFGKro83R6HamuVCfTclXY7shp/J8FMMPSToKVB3ZhYzSS6RMO
A4bsq9aJXOppLs6k9hhpRvs7SMRxH9FuewpCRd5KFOA/j6sBvM3kyDXy6oH2v1y9OMtKtcn19ojI
j1O10Z3KtFK/3Li9tZIzW1hFjcTV9O8kAG5Oc/+wUaJGN3GCs3BsKx1y5SYY9yk8yL8T3+pflZo+
DqPvhrWE+oJlAGIyJTtBm/CCzCaouH3UFELcHiHEL7blIMJpYgzCyr4tnHMN7mHo4yfQzpVAmqaU
DfpCeXuU4EZ8Lno4xwVIsrdDo6TO7fP+F2kwexQpO1Otm8pL0jVGSJQ80xyi9uiPbfjUJmpm01An
nBq9qJ79fFR+RUM9HlEK9J7KcRR+hn4UgFjUu90AhdiPejSDexeXZJtDrbVJ68JyhLgJX6zWIqOR
SS55OPSGlXQcbT3RZKjh6iTexjQC2H3sJwe5ry1kj7Ni17ex6XTl6D3izTSb3IIhHK+gu/P76led
q60t1hMRNgDO7dBn+16EYgbZGdTRlBRdHJwQqKL6bekjh9KZUYCL1Xt26SFFEmreTu01ClixYR0C
ZaoojL7syIWgHRo42+DXVuNvcqL8kfpa+2P1o76p8rre1qrU3MtS524Dvy72IdxqJxH+3MRuKJj9
GV1POMZmDRO8IoW5udHLqoP9xu3SlSO/dCw4EnR06yg/XqXj8sSTR1jhuqNai+6xy7LqPXLT8lGq
szUmsQVXiarE9LxPbVdXfutYurkCSLU7VkID45Wu0abktu6pEKJhqxiCsnXrLH405Nj9Q2Dg/4eZ
TipdU185DbDzmkJURYKo6GV3NKXhV9kkCpuD/LkHfv328V+wIhcpltl9bqTYV7SCp9h3bRe1Ls8x
2/MQntp0d3ugBVOsw6RFAdXCWl2xmvlxp1hC2I7H2ge9glyB9u5JAI6TtfaIq4GgLSeUouuV4qZK
1HtpF60axqaiK8KTaj0ii+vW31OgMsZaYMNXLqzGRI4OHhiaDTCt2I/LUSQI6I1I14JT237vwWZD
nW+7pgHAbY1BbGk+wHAsWlZVNFTmMXUY5Sp1GDc4hZpyz3bt1Tazmzi7j3Xz7vYeXRl3JoVIC+Zw
al/l/y8n1bTa2OmFHp6G5MHY5ePKu391ffn81NKNNyYvZAcGOZddCGH9UwmouTCiLwN5T70aVzC0
f8uG873h5qoUFeEausIt9ZZInqhHudNSEkfJd2pKovo1iI5u8xLo+7B+zdEfo/Bjh/1LJq/5nFdX
apomYRRbRWXTmFc1zTqLkloEvl90xpQhf8174b2hsBK6+f0YhivhzuKqfhhu5rABrM1jX6uCUyRr
mzhF60D77o/7z5+Mj3OaHXdR7btEG9rglHaVbSj3VrVynxZmwamDKRiPULluavJ88B1qxyyKQN1Y
CeRQ0Ilkh0/PgkGgngIkahAhzs63EBl+oxCLnqT4h6t/XcNULGw8+DWIk7DXOpQgs89z7sSClz1E
iYhkABTwykPqqe1PK9d1J4wNXAKzc1f8l8WFo7WZvl38zatQDeYCb+wkzAMtdRvZLDaDdfD9eOU9
WjBChgis1mBarNu8WUDXCiHvvZH9R8SlUc8p4gnVwHu/skNXQTVRO6NMAF7+XGWl1MSXY9ROolP9
F9Fo9siL5K7liB3dFth1u4N0dKPC2rBywK8ZnqeRJ5EqiIhJWc1fXKEowL62YXxSCn8rCeqeKvkO
/c73Xq4ObZb/KTXtiCCZoxbpo9z8e/tkXu8i0fZEmEQVGiGHORxWHJTYRME7O4nnqt/Ete19GmwD
fOnDCPNadyqLiZrrjEDZWHupkXT52UcyZMf/YSJ/E36YePL21uUTUoaeq/jQ9J76fpf+7ps/+hrp
zvUjpWFYeZ2IeqD2mZvXtrHiYizT/KSGVrUJO7V0xLzLt7fnsXAeGAZmHwBfwEauQhCll8MIqq4c
0sv4yRVlpydflllflfAtDdVHc6SpW9JpI6DSWCcrl/pqjgBVwKvwD/HPAqSk082xCKXxVFWtdahC
odpZKVKkt+c47cXFOzkbZfoVHyJIIcw8KTEnwXh3HwwgLMbQSQZzWySHLN6rY23zeN4e8sqOMCSJ
GJAy5L1Rspkdj2L0Ki2RUxGOyN59TImJTkmPgJMMjtWxlDI83x7veiHJcxpEx2Sgp8YI5XKKoQv5
6qDR/GcgMOTaQHhW/OfrCTEAfaXTq0Uqa15iaVpko/ySLHPo1vDVQvhtepvcyOzo8xYK0Cq8f8aE
K8VSzHNZFlnhoVdq71kOpTsr7Pe0DT7kZu5gUcGOiYimdudSV39GdYLopLjiVl2ZqNnwsyRX4zVN
0MOB+qwP5o9Rk79qfr3v2rXc4DXanXE+9HLNCzxSk6i0H6Pn1+q5TueM1dpZEt15tfUmF82ZuqPT
VMNB7+lKFD5dcZ4Gn0oypD4V8cq4QOVhaoGRu6feiHdh/DOHny4efobjytVbOjaTQIeFHh+xyhzQ
GtS90ojJSDyZDpQK3ywxthvjRU2/f/78M8ZElyDT5zevMOUDHOh6FbknN4bd+Bitqdwt3C86bifN
IfoI0becDs0HE8KNCFqYDNxTk7yYdpq83P7511YYOgI8Nt5EBdDQVaY4EEbLhE5dONGDKXMiKKSm
Am09PADesVEicE9VYlIkq6s75Okk9F978w4m48C5/UsWJyrDSQ2FDM7dHNLdjWPVpDJpobZyjKO2
BoCb647T3sFEaVOTDJr+SK3NDFWmlp3So6x6GmrIheVAR79Fs9qNlgJVDWMp/j50aerQwGDuCUrz
Tdm64T4PRI3WWNf/XdMbvOtRE98YVRFucqmJ90o+/jBLD2UyaMR3WhQNYL0Ebxvnzb+BpT0Erfan
iRr1OFZy47RhkMAsOHQrFnLBbjAzymuKRLqXh/vyiKgFVMOhiOykYMRwRitbLzbOiI9/Nnb9u4Am
OVugCWQaZi8LzeXyaNScFMV07QzW52JlgGvw2uUIcyxx59FsEQu+cHJBI6ZRgTwdnI6Zgn70qG3M
OqXqJ9glHTmUdPeq0Ty3mvkwwGTq6elB15qN4Jd7E0VgyazA/gV3Emq9t4/p4mLjfpHqBit/lfCW
tKJAMtDkmOZH3XSABtnFWg/FVZgzrQMthqQ92FiQOZcbGpdaN+SiJJyG5sUV0SqIHVksIN3Wdsmw
YgCu4gHGAp+OX0zcQRlnFlLpkYrEYBB7z0HOrha/BFN3/GjfBPtBkDd6fbi9fEu3nPGm5D25+yso
b9ikRUXSXTj1w1MY3hW/b39+8QhNbcRg0qkSAKS5XDp4ebKqlRGS7XpNouVWFze+puDF5mhlhyNE
/0ltyecR4r5H1zBrnDAjhjTe/Q75hAcwVnG3iaLEr7obu7/6GJXHPCEr3BlCvVOK1nggK++93v7V
S2eK8sLUkgwU6yo2KbpGl7uYRanNN48StUKiF9jN9vYoCy8i7av/N8o8PtEGIYryQEMfGZHRZhO+
N91DGK505i4Oghot9dOJtHMe5NWmVuh9mmIkKhCCMEMkTh0QkrtlIsEkDzLo9qSWrgoQYIw6VZqp
1/5yv8fY6yAvyISTAEdtDhNTZ/0bR091QRAtrlyV5bEgDpp6KvFfZlcFeGNiVRlzEyZ+hcazpaRx
MnL4uSRMiEn79tSWbiYKYP833PTfP7z8sZrJuRYztTHUbE/aWyiYGtbXWj4HpYzo5ophWxyONkRN
gsDzWpVSIe4Pq3zq8E/3hY8FtSPL3sPCa4vZylO/sJBYnal7m7BhYtm5nJkGHqVEFByfxu/uBC94
b11l3wnBtqyCfR6Pn21Jk/nn/w83P/hlFyQIyKN+iAoz0n1N8v32Ri3YtIvvz85gbFQwIOt8f8zw
k+wkXDkI0rQel2HkNANC/SlMhpNwsh8fToJRi0olTXKKQ6X+lg0HENy411qcky1m2o9s+nooIutb
MbFe5bB4F5PW1qQYZ8P42nfdY5Hnd64YrNz1hRPDz5oSivgdJHamdfnws/Shl0mo4FGN7q4Vajsu
7oW2sSPfv+u9ZINy68pCLJ6bDwPO1kEawjaiu8s9mXT1aJF1n6bM28KzGgZnFKSVG3Gd5p6WnSw3
1MaayIdn5xThITeNQOychlYbIMxtjsqY7sTqXY9fM7vYKEO3V9z2Lh/VfSSz716urxjtxTWmQobc
IPyKV9XgQah9UxWmMAYNeVV4avp9m+/0+mRZ3+J05R1aPGfoDsJtQAr3KjYrc5AkKM9wL8XUUWNt
a0qPXv87g2XfxQ4k5sbVV8I0dXFPsdyQilBQwJBfHiKpNcWhyUr35OsvGcIquQ4atEYiUpVgvj0b
/XcT0V/Vt/m7wL8su0VIKaffs5KyjZDS7PVXU5IYbzxGhuhYXmeXkvoUmvo+6+/qstyAWKVxV7Z7
907o5E2oPhjFQyAOvBXwVdanLEYT0N2b2lMIuYnXPQXBT82906KDLv8UrG+DdhiLgw85+m27IS1t
LscLk0sRhQWYnefK7wg22sA9ef171W6T4ZRSxjb80ZbGX/qQ2o10J+vts6A9pV2IRpxPBmLYylaP
ohTsBGII9GqtRCUv7cj0k2TUeqfWiZk5c9V40KUErVPdA9tbO33zzcLjR24ZmWplO4wodUvUrh6y
/F2ReZPoLVCLHwJyU5o2btXwH68CkYv6ydifWwgr1JQy9wTn/dcNH61MddxiLaehLNlgRcOH5dRS
N5xTeNYuKkZhqFlQXTZ2GuZbnyNTeP+m3ejI0r3QfU3VmoDvW50fM0RtImXbUp+X/b0i7hI13JWi
SF0ntV33QRLiPZrko/Elb/eteqqyc2V97dS7sX9v6/igp7+TAkHuwLzL/cPKmZCvbT2BPsgYCrgy
OdiZzTHNMa39ylXhlpTs1n8SqvskehjKM5T/eLFf6+KPGhwgJ4tWoVwLa6hiz+kDmHhQr5DnVTl0
JbIAKtSaz2hC5OfbU5tO8+wVI+WKX66bRPjUqC9vugpsmcaiQjuFunq0en+v6aS3yIHeHmZxFlOO
HyIpgx475XIYoyLFlxeldjLlEPTxYy0V/+MI0y/48O71XjO2VdWg1qSePa2yQ+Xb56cANAfif+YB
QGG2UpWqpz0AEe00Ietto4r/wwSmTmg2goDgKjem0DRnVSR1T0ll13fJr//w6z98fbY8ZVlZSlPz
dWjgU/nJrNZ4NBfMJglhsm1ErlNaZ7Y8VjMorZcWOoUW9aj2DSoc5lvY519C2XUGw7vrtSpZ8QWW
Di95D4AiOuJ0V9kjo5M7qQ05vG1Y8SJWRvmatchVpa26ps98NRQXnxrblKvi2b9CVIY6GZCgaOIz
4Owy/aq3u3FND3xtiMkIfTjBsp4JbZsX8dlPh/bQyApcc40fnzLZXKMCvXpNmA25yym5gMTwFYh3
9LI09GCEOIsdXXZdvRfD0LAtPQMmjoZr46X728fvKgKdBpxU1MjPwLs2d5alrtAU18qjcxR883WA
7j9LLlCwlqxamhdtHxN+iUYsGC8ul9ADKZU0jRWd9QEW19pPdrlZoQPT/SJmu9Nq49/b01raMnRc
6fjAM7vmPS5GpfNcS4/O1aDXtuhHXypPPeWy+tkiBMsH+Tm5Ex4gWuxnr38MnFeyxjE6x0gklxXe
5q+i/nZ7LlcXeDbG7PiFXuCroStGZ8LD36rqfRsV/R62UvgwadX1sicA9tqKzVsek154gzMBf/zs
XR0pegxZr0a8o4Fd+a96lzu18k4VRG0fzGqN0XBxu5T/G24uVCEg4w4blxKdOzQJEwJDsS023n85
FBMAiy2ZSs9z55mOLo+uwjI+x3K0SXvjrA3WeezWcp5LVwrEiARUbup1msdBnTm4khLm+TmqDP9F
9UbtW1j49JV8CVxM7u3DsTgY2DIYkieUz/z9HrTUi8kNoB9clk6mUpfKgsOEYqdFZOVMLA2FBCbV
ALonKD3MXIVYzZWgSar83FRYo+7rkKGaOv4iTrg9paWzB5sw4pTY9Ilp/tJWJFrWRIoiZGf6/qWd
EIneRhi1nRlKv3U5fMVlfRRrtV5ZyOmdvfC3uGUTjhOgx1QN/qsR9sHI+5BdiEbIqLX8KAmP1kr0
v/b5aXE/fD6PgiYNCi8/AxkJHcjXb6/Z0gX6+Otna6aHWSXAV5idzfesIGhr+42+YurWZjBt24cZ
hFqJgsw0gxEh6mqn/I8LNLM4XaiWSZnw+Ua8E54keX97gaa/Pt9eyyA3gUgdQJ554l6EkbWF0ic/
18K4z5L7vkMC63uYvaQIvcn7YlgbcOG28OAhJQ6QG+/dmpbzw3I1Za+kTVim51QsINivPeHRiMrB
psVNcLwhlFdOwOJ44LxgrmG0K6vTl2PmFk3PeNYufKX2+Sddk475C+GfLSJvHb6JPmHirqof2iAF
utD66RlOvhC+2z4UNh13agOxsGnkz6UvbMOsAxtvvdWJsIXf8hRHg+ZvIO7timdZo2SYB1IIM53c
fMlG5Lgb048Q4mq9/JUbKo32YMbKgXF6WsGtxs7bRHzMFS1w8kIXt3kalLbOXzm4qdrZetUED54f
upu+7KLnqoDeRs6FMIV+rASZLnpFWNmAydntbAN/hxOTNNVHJKdJn7R2HPcxMbhn3fmiOD4S0AkH
2LJdh20KT9BlpdJO6ZDelkBu2NQiwCTLRfLemY10Egvp3czcH3kgDNUO7WF4w4NI3HaCgbKpYVZQ
FSWGmiJIa/4rKa37VRFE2bZ6T5cg3Cm+6DlUhjGyrmdR8q3YCXXUQ93RLw/gLsytKpTilq4O96dF
Bwzig4iXboQokDexmmr3SUzfu17BGCch4faU9IPidFnUwaCUGCxPV64csQULAKU4dZcpj0nFbW4B
wMjECvEV72bz+CeppJXM88IRhtsP6gmK9wj7zBWjtNpMk0hTk7NHz0MwvkvRMejuWxbwti1YMJZk
KbEBVM5xBOYRUdiNTenWQXqmP92G3w/xRyAcK6WWhcXCByAi4akk6FJmXpsvIUIv5mVyTvyD+2qs
9QMsfV5jF6bS3YQenT3G2aCNlUTjy9nw3rrIBRmlbG+v0uIIxARTs9JCfsPKczEQ/DQ9B8VGa77q
a6XUle/Py9d5EgyJ2/J91dpaW/KP/9PP12aeuWdFriYOfN54UIjbQ+f256cHdWYKp7Yq2LAnsNWV
KayG2IN7Lo/Po95sqrw5KAr6rmcs3kEU1tAYS0v1cbDZxTM76AgjK4vPg/RgYk7k19uTWbp4ExiN
NAGNzeQ6Lt8qNUp6NDCZTO1ts6iymzCzE8lZa/FeuHe0vsGthg8uAkefbUnr15P4ZcKVGD16g9IT
UsN3bi+/357N8jAAdOCMMq85FfET6SBSg+TsK82ZQgM8I/Jdrg2728MseBRkVaZAnUNwTYvuwRST
KKJXngehs2ULIcIu3KoSbVsnPYSBuO1sd43uYuEgTFuEq0/OdoItXm5UqKacOSkrz/6zkKTbMltj
ilwagBw7WDM2CfD27CQkRliaRpYVZwWgKT3tazWThWsDqyq9tuokEEdd+HICQWYpUVTL+VmTneTl
pf8Kv0G4knxaOM2Tghc8glAzAJ+bzaFQaSIKYzc/W/Hw2ubbIQihkRdMe4w+byIZCVQsp5r/nUdE
RiqpRdgzm56+/YY/59tHbGk3EL6Z6JjAYfOcXK7WULFFqRhyxADQD04/rC3V4gB0osogKdCanG+3
KGDhkTQozxSDCifmz+cnwHtOvIj54l2fTSCWMsvokpIFMuS7pvZ3qwD9pc3+OMLsma2NQoI6qiUq
8WLbM2RA0N5WaP/JzBWnYWmpoMSwpr4nkj1z5K4fjEM59Gpx9n4W/p21BkRe/DzuO/UYYBm4JZdb
bQitJw66Xpyr7OtQbGRjrQ1tbYDZrQi7KEfHmgHUZC+Je3eF62fh89RcSRfRljF1KM78EbUpElWn
KeNcBeW/SoVzL6drxU+WYPbkEgBM/DHEU9iP2WEy43wEqtTlZ4VOVAO028oOLxyli+/PjlIliY1f
x3y/86tDJHRv5HAgkQruyPKtvB0Lq3Ux1Gy1lL4iR+QzFMz4YmdLb7ev3cILePH5afgPsWfWjHJW
ClwKo7zD7rlUp9boHxdnQG8RDSoTvdJ8v4WgTHy0GLOzqmeU2oH1CNawxsK9uCMoFkyayZBazLOQ
idEIme5m7IhabMeqeq9UddfUydbNk5VewMX5TGIdnCyqifOkk9QbPoheMz+H0eN410Qroc3ijnz4
/Oz26WLhy42u8/kqOhjitpK2XRkdbm/72hxm3gGKiW1PLjw/p8nOjHfd3f/0+b9UXB9OFdFAV8Sh
kZ/1dBNltrAG3lja7b/UUJOLM4HULk+tTM965GccqSJtg6e+kv8IgRs815EHQZ4Cecrt6UxLPjcn
EwRYpAAC9G5+grNqaHtYZbNzF6fScawNfyNHrQVrSmNsJB4riMEC8z1WAnkNq7ZwGhBMnbrKEADD
y5ptVJVEaZj0RXoe1ITmqrsyhmzy0zW4CRvO1aGtDxAUGLXL5YTpO55IENNzVP5J8ne3e3Lzb59e
woshZvMwI4nWfZ0h8uCnrgSH2NqbsFz1FtpV3q7xP13KnKYk450CvFcNnJ/LKfnJaKayQODeCrFd
I5CMrqItJK1Ttqfc/yWEn79QMJXxJPPwTxDc2fwGdRAUncrEedBsGhccY/gP/jbFfTq3aUGmBWke
Egmu2emKX2Rnzd15wp/O+PybefH92YqFuRrVaZ9hpiPFlvs/0ejcPgILNodjLFl0t0OfA4z1ckua
OpSzRhTCs6FsSlZpzW1ZuipTQpOWEdK2eBeX3yedJgFbGsMz9C9uexCEbfFpvXdO1cchZn5F6cFS
DxlteO66Yms23VlqilNQGPvbK7U0E1xhbUrYTDQOM/MW0OwoGpQ2piDbwjrX+0RdiXzWhphdeb+x
5N7yO6qR7ZjvzayqANqF7jaqFHFl39eGml2Nwo1DrS+G6My+PRud/6T3h7F9ub1kCy8C0CoQ/X9L
TvD8X25+0ZrWWLakVap0Gyp3o26LMNf8c3uQpRP8cZDZvuQ94bBnydF50K3fo0AXsSt1K3u/NAYM
NfTxTplAnPzLicj9KKWaFMZnWYPSYpO0K9+/WiicFuqN5BpZJCrRs41PPFUJclqJnwMpBc/3YprH
JH2Poi+3l2ptmNmmu0Mx9srAMC1JZ01+UYwndP9sODHt2wNNa37xNk/zgfoB0h1o2q6aZ7JaTg0/
yOXnMBccWG32Gdi+3ISpJhsL+OvXehmv9mcaj7IwlN8Ic1F1vNyfyMtA8OW9/NzLmw5SVzVaK6iv
jPC3E+OD85SUggFLmig/a+1rX79pa6jn5e8jLEYTMkdhDhcjYAoKLVXk5yQFg6gFT1UYrrjIf0ug
V7vCEnGONa71PG/u1n1VI5EkPQ+Brn2BQcrbkisS32JqL06W69HXSfKS7mc1/9IKg3dIc3nYhDLM
vkkSSLAABeVbWojW0YOW5O3zRwZHjocCiPxEPXC5heXYKl4XjtKzr0T7wEpMR5Sbo+yWvR3myUNN
lmDlkC4tOVV3WskmJklwcpcjCuhaDoVecGi0+2JX/z/SvqtHchzp9hcJkDevUtpyreyuavcitBtR
jhIlylC//jvse3cnkymkkLWYHcwCBSgyyGAwGOac/nBbocXPY/YTPVS4nxAqXn7erzAWqrXEil3q
hZ33kxTmynWxdMoQd+D3Y8AUmTLl4qu8gNuZl5ixNsV5/R24U1HTcfQSP/TjuCJrSZtzWealNkCn
6RpXT6ENiRLaHUqM0N5er+tBXRzicxGKkwW07CSop5lx62NwSUN7wrPGzARr55jbYBD6zuGUHupc
NGHnVgAItuq10tKSmhiglRERcrQAarpUUyvMtEi9zIkbgINt0jUUgCUHjDgLQSmaIxC0KCbXjoBW
yenkxKx70skJNIlde8gwcHp7KRe1AGm8RMdBZ6UKHFKg183LU8uJSyty0T2tr2zVVfCAnfqbokUw
hCj+igCDdXnBAFQeV82Lx9/mOeRrSHuLKuDwmPIawVCQcnoYb3J0nZYQYX8yn4a1wa1FDeBmkJpF
SHcFGSjSBniBSeXEnPxk4ClwXb4x1kBuFnfb8yQEB2bd0Gd8aUw2A4uHm2K36zKcPgJ2n+bbze2d
XhQBXC/gEchmY0P+/exa6pKWIHRInNhNtl7FwgwAfVX+a2h+3JYjDVO9OtBs/l850hWdyfGaNgV0
nefEJH/DPDHptnOzLfIxyoBLazR842NA7LbIxS06E6msHiAjrbqGW42DcZfZoTvv0mF3W8Ty6vmA
hEfzH25F5Tjiws2mKRhgBXojUfS9LYBrD/OYf9Psu0s/8syAg/f/y1LLpW7PMG5BhBPjRXQg6MEZ
6ettbZYWTI4wyIIDchLqqTcNRBC1NWPB5jS0a6CfxwW6/1aESC+sWgJqAVgsiEJKT9mWbvJAXO3P
dmyM1P3AqTeGE5kwNm5qc9+Ap6b/hXQ+PcwJwCsqgfnObMwfCud5tOwELA2lnUQuq5yXNABBOxpH
EiCCAvadhUBsyhFeVRZQShxrC3ogzBqC9WxbDFaLgpyR2jHCEPeX0D1ynMkwi1CIItuJyXW/Njpm
tNMqEOB3xjN/sJj5sRlycKWaTSsZL5OXAFFh04MPLt1rfF96ev+HiCYH61j223Ta9DOhBt06w0Sj
urHq0C9F+YhAqgjHuR53eAUMYYAL96Anefnz9rou+TuAKSPZA54cVFiVy88qe48DYdqNc/7gBw/9
2pzAknGgwgXcUkTJYFtTvp8PxjhRG74oEf6m7bQt8iWA+u2id6hxJkaqeeYnUDCyeObABnUW9fYG
w1u3v7+mhvz72fdBJVKk1MT3HVwKw4tjnnr7HZcbpv5x96Or376qcgvNC2jbeFbcFvl3Lcu/Msvu
w4lbK28+eVAuDxJexrITC4E4EAbU4qChTXwsy8rGJZ16x6AH4S0R/U7MVRKW3J8es2nsN20zOtvb
a7hkaph/RywPpA3JY3+5hqYO9pa58ezYtXcN+7Q65LbkVc+/b15+36vHqbC9xI6JeML/tPRAzV1w
N4AG/Om5FMWgiT3bFpdaVG5EP/bemp+72h35eXhstBvL1g1FiUnXp1l3oAQmdib3ldM3sjZYs2TL
yBminx5vMmSyFVuu8j4YmTnZsZhTZN7MCX37uQDxElmxtMUNQW0Ss45oPUCW73JDtAavbieFILBt
2R+t0sl2w5jkP+Y0TV9ZO69B4C4aGHBVUQdAwg/DpJfy6s4Ff4tocUiTV+fZGr+9w37PPq/Yr+Vw
EKJO+LxhhMajuYbAtPjrcbnhEYC9QXns8tfbswhqx66deETZoj3kaxnR5e+DBxdldSCXqnUL06UN
RlLhicUDwFOApfvnHcuD1uv/fF/KP3ORnSmornF83wm98jmo762EyXN39nnFmABEaY6tvEiGL74I
HX1fTivmKr9w6RglGggck41YSRIMXCqAG79L5hlHr/GPjbG3GuBzNM2KkKVdOBei7HKegFYRkzNw
gvSRRcW00j24qIMJnDDZqHhdvGmolxDfbZzY8j+Y9VNnRsLe3r/P8oWHlixXBnzKMdC7hnbT6Dt4
Lh8RKNXv0QCpCwziwzXhQrzcBZBDdYUAYlaM4WiRvWX1y3x3WxxMCbPeCFXRDYtJTEUDzwMEqGEj
5jHyYdjZ3G+349iuAfkseT/c477EeZBwSMpFgZQT2rwQE8VaOrchZqufp4Hs9bR/Ij7Z3N6TRVmo
NSGXi3aZqxYHaxJ2bgEQN9YGv41QQaweMiNp93M5cDSZWcQ63RZ4bWcyvY6HH3hP0UrqK8qVDkCq
gPzjxLMuh9a3nptvkQK6LeT6rFwKUTzKXFaACwCMZgxC16qKUn/3v31fKnnmsfysqaxEfl//Z2g/
Fd2n25+/Bv0CLQS6/OTYPQKuq2ee45YMC5jjwsjAYqXbEVgaw6T1tJB1/KkarT1uYR0tuHMQGQP9
qc3miobXdgHJsDJf9itjykxxaUAk0vp8dO1Yb5ujZaP6KbJq19LqU8L43X4BOEA6+vwxziaRLRVZ
Y1ZYZT5zK+bdETPba3HXksXJ7m5ksRBBXk2WGZg0B6pqbceTNUY+9TfAh9oFYKK8vWnXCQdo8a8Y
daIM1ApF588Ngkit5N6eOUkVW6NBP0+EmnGagcUzFCXPjnPdiH88OpG32z9gyeiBlAkYDDhxnFTF
OXUVwLXySrPiBJloOkWgTFpxFmsSlBBzwCQGct54aJBXIZuUjv+bAoprSPh/FMiB+DY1gHKeV/yC
tKTLixp7dLZEil+oGyP39Nm1UHUhUcl2oGSc6oP9wxvWMt2LS4U4GWBsGEfGw+XSQzQCYBAUVAqx
E/z0j8RY6TheqIxAE2TpENmgPfCqG3+okKhjAbKNifna888MORR7PyCN4gLZpRIiEv4cZpMHgO8m
HIxd75LwBThF79gxCTSOuwrT8GoCpwKwKGsJ0lHzL2rjvfHx/s8jnYpcJADdMP+hLGIasKxKeurE
kx5r+RdjbQh0aZNQvkJ/h2Eh7lEDkmLsvLxDPBGPqByF3RrY9sJ7GU0jmEF2fBk2+4pfqzHoDC6v
OYkzZJBK6+d80L4Hjh6W9gwq67UK5oKbs9AWDHR5uWSYvb+0OK2lDqZMWRCnLNk0yZ76zW5M1oh+
FpYMSyXHjxFiIdpVpOiisTV/dvzYCgeGwuh4fz0Dw+jI0cNdywZeFbSIYYyl6WsNLfvs8y/BXm9b
1MIiYeZX3qnoQcagpxJE8wzgzAUV9GQlSOSB5e57MKyIWFihCxFKGFpXVZ4CH5CenJ2GG6BdGYpc
cGF4guOlLwuveLAqGwCQxapBXbo6+dlwJIkX2UaclSdUDiJ9XgkC1mQp/r6c0A1X60N10sgWPJZg
aNN+eOSZW++Idy6UUjy/MY62ZnBenfr6F45U2GEqzWIgCk0fXL86pCUw1wc0e04YrQMedH2/GwNW
PQ6NTGaiYUI5qJhjE1qVdtVJgmKEXr+yZUvh3MX3FasDK3FVNxyTWTrbOcmb6T857NmpD2iYC8HH
29hbJ3u205V374IhAm5HzhZL2FE8GC4dAt6r/uQ6GH4h40Oz9djK5xeNQ5I7oJ9R5h3kUTuLgcFs
avVmTqtTrj0PAGtN6GveZwfdBdduem9TGRrUXeRlgLaB0trV2ENbG2BjA03pqZoivddDh/Qr0duC
Y8AtihQjwk9UOVVY7rYFsnU2+ThIZAoN/twii6bZ3+72PoDYwCNeZrXBA6iYeam3A5jfLMB6DFFu
REW2mdeutCU9zkVIozjbFeBHtiKvnPLUD5juHN+AedGi1HFbj4XHwYUeytYXTKcVq6BHUm4cH8Nb
Gwfj2WsF/CUDO1dF/oozVZhfTUUi7PI0Ag2zLn53U4DSyC/J3OyvbMziCT2XpXgAXQSs0TLIAur8
IbV00O4aG5aCS2po/pBe7Ljf/zBTtkkDEUsirpUVXdNV8RBeA84yO3cxb9dlUYEMXssxJLpP2QHQ
V+/YPHSYgdlQOjw1TVJmrCTmiM2b7C70rZfWi0Zj57grYpa8DwaI/iNGjd0qFFYMVAhgiAQDyDkL
ubnSHbRo6kDDBA0CQlB0lVzaR2YC5pMwE2s2fedWgTHun6a+4uQWLf1MhmKDVhXwgidGeaJkk3lR
jtJdj1btlQtiQRMQgwI6UgYOUplLTayO1elQleUJBKmR5+WgNn8NyN3pMYTQZ0IUz4CrQtf5VJTo
4Xgpst+T+VAP8W3TWmiIuZShbAlFkhutWAhHGr53vSc9CBFndcaOZJEXPPrety5fWbqlkwu1QESF
eTgABKi8LG0J2reCYZK0R8XV6b/WyQNPH8UMYq32yfW+cYA76Bt9jS9dXp7KS/JCrBIa5aWWe4kc
YO14Gc6wcJRcp8gEZmG/5eYuAbrd7bVdsEQ8JRC5yucrbhDFRsBUXBhI+hQns9zARyTjPp8jTPXf
lrLwZLmQohgJ95usSwRQjFDSMcXRs4/d+KMNmk2Wa4Be+Xlb2qLdo3wMfHsUeK/awQCP0bI614oT
Nf8x9DejfhnrlchhTYSyT3SsjdKpIaJud332K6+2+vTrthaLpnCmhbIz6DbsAIyAg4Unx8Gg3+38
cwAgiGb47dAvZf5AkxWntKaTskmT8Ie8qdHbq9fetml+dN2RYqbrtlaLQjDygD5AWe1Tx/01YxhE
4k/wrs4j2FEGpBup9x5FzmQoilRl1xW8n+Fdy4g2Ia83VI/uVwNPVbwuQB0ioZguXSs1MFGDZo/i
NJGPIBhvik/j/T05yNEjOQH0X9QGrjjm+ShMBqTp4hRoUZ8dTXaohw/JtNZdJBdD9TjomUQyBGlS
hMNyw87CIUBJDeilGQCQNURsOFT6x3es1Nn3lauuCBrHKXr5/enLQL5p9R+fr9wPSzZ1roISZWVm
NTpjjhZ+19vk/UuVbcy7RyvAyHouQgmk3I7zsq4wkDB32zQwQqs48mzNFy/ogeoPmi3A44dbUy0X
W64wKnStsBP1u50h9E3jPzJzrYixJAWVOAC9AfYfzYvKS79yezdNnI6dDP7AjIPNjoKsHMCFSwUB
2t9qDKbKwf16aVODljSG0XQtTHfYWPah4OW2zX4Tsb9tW4tyJFtCgD4saKJsPMEc31RTgKTaQRty
EYR+1m9oKsJO+3pb0tKiSZR+FOcww4lBu0uNUGqv8qTXW4z0FZsm/5E5bsjpGpztUqCDKdR/xSgL
xyZq+oSPUMhoNiTP0Y5Zh5M2RKm1BVzYoSJ+ODIrFOzL/6af4jJFq42z0Ob2VCLCGd2XyjZDupaI
X1xEzDsDpxG3Mkq2l4voMSd1a0yfn9phehiycT9Pb0l7fzyKdzbKtci5ALBKFWJz3mB6hben+rOu
I+tyStANenuxFlymJJRDURtnFOGFYnZoJbKCyYN5j4U4Bk65ERZbiS/WRCj+BtGS1WcBRBiV+csG
GLeJHr/bWizsBgrBAbojcIWhbV6xtTkz+8pvCHjo8/LQdtWLKdgOE0QrvuBvOlq5YC7kKKZVlia6
GvGiOpVA0HrAqMzvdvC8jVVX1lPhZcYR/UtmhG45byucEYDT4Od45rb3xxp058RS3QHc8ji8zSlm
dXONpqHP7Hw7ut4frcn70AqEs2n1Zni056o8tnb6J++R1Jtt7dVlzI46Cyha3eR/zoYBPtWzP816
bu015gWHJtCS1xnM789+SsrPNih1IrcDvfToCL5JBEhnrZ7RyGNJEhqtniHB0gcRDeb6QFza7hih
Y9QBPfkgKjbv6AAGIwQGKQC8G2uDIkMdDkFGXuu86I5zZYKXZDTsz4Fd8q1WMe8V/Y4dHjV6/2Vg
gLVPXLffpqQN8NdA/0C0hj36RpNEnW+kXwI9dTe2LcYitHtrwHiI/L8p6KW3dbYl9YPv8+LBg98P
WxL0H9rapg9FyXrQn5RNOHk5klyTqe173em2Vqv1kaBmFqYluLWN3l4DWltw0DiBGEOXpwWJceWu
MRif6oaR+uTV34biQzdPIcOraS1UXhOjeOepydwGePC1vJ2rKiTFM8G4zhrqz988mmrJeMYgVkKn
osRJvfRfgqSpBiupTxXYYw6JXYwRQydDRBnNQ8eatP3sZNrGZBRNwAPLQt+cqnDKXOOBuy0/5RzU
RBbvs6eKATW9J/r8OLkgQpsHZn3klZVHgGyzo0zo6He0+nZjpryMar+b3oALHexpNs6hyRh2kjU/
Gp79GXqa78cJoD2aDs6VlGEorw0ctgGLvR41AtVgVIn8sAQ3YGTgyRQa5niyEy5CSls/7KqBrDyd
5SpcrRLCGDgViRmoduLXvfD9fNSBrTd+z/ujbbBtz55sUu8wBbQShv91UreEKVviBxUwrVsL2Fvi
e6c9Jk4TFdpnOkmDf6uDD7pT7zr7n0H3dln9NU93t33okuEhIvivroqbnszaLvUE4kf0mFkHvMrK
YjOPK5fBohQAVGDCHuW+q2aasQQgYjn69DSXGEKLjGZf9KHjbW/rsnQfAMkITfNIeyA8VJbSTbTU
nHqHnrpqa6KTge3qu6HkpEGciVCWa55r3+59lwLw960YvgXeyt2/tFA+LM4AdiTQNtS7H5BSHQp9
wO0HXKM97S0wEezbfAUgZsm+UXhFtxaaffCKVXxaQMpUR8ofWAH+h2F+TMwUruZzmb5OwxrygVwP
1brxAETXjoT/uuqWsYHQTW3gpZ08maOu082kv6bjQyd+1cBvd77fNoC/v/xKHMABUAtBAvcKCo7N
WTFjABdwggkfQiAlm6gnUKc94Lc1YTlhjoE4PTJglIISz/K7DRD9xn01Tm6YaFp5CDTfCEmuZTt/
rMiDa/XlrnD8MkLvdQmStgbpq9Fzm4+McfFmuHO6zfPAe+kcRj/qwJF0clZs7Y7/dETZv1Zl5r1S
1803CIun42QgVZo5HWUhq/1606fB+KvNch4BmTTZCzfp0J0+1GHbzPS1Msdu7a18bV/yLY6ID1lN
tEKrk+987HxPWIKcCnBesH2VvWRgnbC+rOzD1a5fSlFOyTQSwM63FqT4kVMdQNJ8+/vXB/3y+0oY
3oENsk49TN1183GI8+o4rWHqrKyTCrDS12ZidyM0GPUHH3yLRTiMf5rk6916yJACGOyAR5Ne5fI6
ZrwA2M6UpicOUp4pQmfsxFfususw3JT40LjJcNrlGMSlCDHwzG5Ir8UE4V/g/Wb6tLutxMJSoeCO
oVt83oIUJQrXbeChgyUmiafR2ojiMcg/eeOh6tfeLNeuBJqcyVGicAPs7AOt7CQute94wADk6GQG
9cYNMsQS3816ZeGuneSlOGmDZ1kl008nM0ghTre+VnmckL2ovhX2U26JlRDg2poxeokHH7BDkSq7
mlJJGKtmUSR67LgHzFh59IX3Kwfm2gqkCFyMclr8+lpxU2LVo0WNmJqRl9pbTvL9bStYkaC2dc1+
mQODUUrIvgVuNK5dvEuLhOcwJqrQ5Xs9VG/wNtMonTDwnrq7vnA+NpU4aPUaesP1rvsY5gWZzN9p
VVxYl7ve5I4OCgFuxLVLD0nF91rb/DYSth2F+4F1/crZWdQKcIVohEJ/9tXcyNxMohIdtKq04cEB
UZZP9VDXf93em+uTI3vX0a8KrEdAEqhDI47FPNckrg5Q6OkxZ+NHkICUuAPnX2OCHPY8f/LJWiBz
vZBy7Prft7lyfNyU5nNA8WZm+R+KSxLEkLrBomY8EnBX3asfZAEN2UMCGPe1OvuZesCLYzlQJk00
57vixLQvFholS8s65sGTka/EaNembqDBC+DbMEdMZquPqCawQaBkA60qB990bmQvOWfb2xoti0Cn
O6YnJO2DsnrVXLpu6hXNaWTzgJHZXNtxmvubd0gBCg5QlSRtgRov521WZxjarE/tMU+fsFT/2+fV
q6cjaTNlAMJvnR9PAf15++vX1w524W+sjwlImfi/PKkkM7Re70GBkHbcQQm6rkLGaRvWifaEOv7K
Ui2Zs6sDoxotxDJmVjbERpoGmGuAn0rrHFXNQ9GmIdeRmcsjDZf3bdWWhQEoDL2Rfwm6L1WzM2p1
4MYAeBw7luWbgwR6GgBGgbVh51crwpYytjim/0qTtnh20WkIQHzNhbSRZRFJ5jDVNtz/5gNe0/3E
qm+p3oVD9eO2itcuCdAgoAhGDl9unjq4CMDFruejxCykcZ8Px7avwsTWIj4dsmlfuWvPbLk/6sPg
LI2jvqtEYnqzIRI8DRGxa+JpQriCevFtpVaEqHcgT1veaxOEkE5/tNP8OGrGM0vmtcHta65g+QrV
ATyM0TncHap7aAqQ+ADvjZ6AXJlu/Coj+0ZkQ1RnLngAp0SML0ZR+1vW69/APFlFduKedJKXm9Ea
/NAAze0R4DFkU1H/E6qDxcYCoP1Gq2b+OKT9m1fWa308hrmwA+e/WZ7nMzMzzKpzjAqPc/RB7Gmv
fQk4eUyY8SXAY6u1hohKRgZ7OgBt5SlP6gjImcfb+yMtWTWC858gz93ZTxBBUnRZjmXT52+a9mAl
a6B4awIUj+cMyJsSqWP/2fFCVtwdKGLbz3I1SqSNAbKKN0jwnmpGN8783FQfe8h5xyKdCVHcQZv7
GMXQISSvIuFGZG1UYumQnCuheNKsbuqulErYfpTPG1FF5hqU8vXVAIcC5BcMUuGCBrvA5T5LAEFu
aj074T0dWe6zoG9d8JbY9cp+XG833jWA7HEAoYAHnBpX6SYng4bn+6n2I4wui2Hl+9dLdfl95chg
sJuTieL7gCqb/V0wbQN69x0NEWjwxf2P8qPlKLs9OTkttCDJToR7m44HIbl/+BDZOPh60BgjK3NF
N1a5jU5sRrMT8x/RoQjWkWINMHZpnc5FKMcORCEFGn2r7DT0kVlHhbNN72++v9RCyTgIj+rcItDC
7XYAva2azb2n7uL7ar6hzpCFr90yO9nlPykKAEG64vtW1khFbJ484bZBCgVE9sVt/hnALquvjfas
yZBXwJl/9VmDMfISMnoW6WJfWg/2mvf4m3u/9OFyoXDkJPqohLm8lCFyQRqNaQT1mAEvCnS+Fwfm
Puf02CdvFcpw3Dqawfee/Ond31rwh2YH0u+Kttvd3rBlXf/9HcrZDKyhS6iRkNNsbnpzh/FT0B3e
L8JD8h8gcpJUVS1vaqAtEA3Ps5M/bix3PySf2rVX+5IW5yKU4++1w+AVBclwo0R6euz5Af1Zt7WQ
C6Fu2LkIZcMSYnctsNOyU+Z9NaqtRg8ei9z7UQORETxbK2U7cBsYKSYVsFbJthsPTH/PXvwFJ5V0
S1eNqMBBEXlaIB9Y60eWg/poD9jo2wu1dJvgMYnCxf8ToewFiIn40JUmLJuHqNf69PCO73uoKyDj
7yPcV27FTjMKxjOXIKwPNT3q1qKTxY0++77y+wM5nTQQfL8PXtIqzOmLn2E29j0bcSZFMSeKenTW
Yjz65JQ7M38s4PH90+2FWlNE/v3MjY0Cpc628rARX30n8v0oQKviuCJEXhhXx+JMDyUWHX3McHKK
1RoJ3TGuh0Wjhb7zo7e3vXdCrqasP95Wa9G+ziQqtyS4JQyCiTxymsQu8baAJ/nfvq9ckYMFLEF3
kt+3It+K3WKlq33l96u9ZcCaDvzMw/dbcB3+KdcmYNc+r+QTLJ57bZtjQ9CzzL66P/+nxXGUq9Es
uOXD15IT5w8O2w1rL49rm0XGCdjpMjUqQUeVw03IELT5WOqxXjUE7CrVD4Fkv8XGQ2sVa+/P66WC
MNQSvL8EdFfO0Cq5SEXb6zGdPifVtwqQN7dX6/pauhQgf8DZCawzw2/mDAJ8sR/dYZNpkc6LzXuE
oPINVD+037nqlvh5Nbs80GNh0w2beTRrH+1uRcjyUv0rRNkXkGe2Tl4TIw66I58/4IzfVmLl+2p7
Sk5drZ8T1A46dwjpxmvWeqwWBbgYYkamExhKak7DcQfQzmJD4sL+lGW/SrzabmuwuNcoSaIsIUGg
1HZq0J0xqwNuZEyyzA39hLh7cCGxTT1Y90/ewKxk4RtQhKBYV4ufbBwbY9CwGbbbgWAd8HJrDNiL
q3UmQfGxaCg105n5yLTrzSeS158co1wr4RqLQv5yeQPvErOZik1Z+jgWGvewYi6IEO0cxS+iPzHW
vWnECj0DYPxp2/0BPHMTEpIdBrc+oJ017DCp4LL7cVABQSxz/ZjSkSAVit80s37Q+2kwY8eK2GfN
iDsjRhvZbSNZUhkj/aiT+qgzXkHq6UJ4Q584RpxbpDr4k1NtWOOtMX4vSgFYng2AETwyLGWqvgjG
dNA7HWPDmDNLX1FtfMdpRb/yfwUoa+U3yTCgUmPEXv6UTY/vOavnn1c8Wms7KWhNgbs8J+FINvWX
d2zC2a9X7A6VCGeodXxe8w5Dc6z1le8v3WGo74LGBqkCB7Rnl16/byZaVD2mths74mzfBR8C48m8
/6UAez2ToixSwtCUaFILHpnlaBjMNv/cXqWFRCfGrUzUKfFkQ2O3mmommgPaeCvT46z64hifqFvs
CcBWzRczq5/k9KzDk81QTlE9fxjGu4MkOesFCnlA26OHV80M13xuWsL8OfZ9uslSull5RMiw9DJs
xffhdGwAEGAERk0joIG1bkByPcfFVCdZiAnENnK0ov88oTa7G0ydHh1LDCu1+CXLgLs2ZH0c5Bzq
ZCZFx2rXG4gHRhqkYV+X87PTobWn5k7/gE6mfqVBakkeutR0FHokbKRqiZkoiNWmHW5Vw91X3D90
9Fi6u3yNXnvJ4ZzLUWwRIPRg2BZM6pV8nYv20Nbi821zXNow4HJJ1lDAYF7lS1iRuHNgiBlgofXe
IfmzoydVaA/Tc2k6j7pe3v8MlNhV/wqUa3sWu5XEyImvQyDtvjrDQ+2yTSNeBxAE31Zsae3QmetA
Kwd3oK56I1NL2AjIwthExyQamvW53rxDAsrKmHuXMAGW/AVnmlizAD+yL/AUywCG2+yJcX+CF4EN
ql9oy5GYaeoMVtZkWerM0q7HJkqsuHGNMC9+3lZjIcA6F6LeakBWar2cQEg9GlOI9oBtAzYvcEas
IWMtC8LrA64BYZZaI83dKSkq+SwI+KHTfif8sR1fb+uysOm4mZEOQ0d2EADZ8XJLCuCjZZ5WWIAS
/5oGf8p3PKPQX+IjCyN9HG7iy+/XBp9bTTNnYPA/t93Xge0L4gA16ONtNRZWCuESJhZAESKvO8V2
B8aMWmjaHGddWPAPQDx27h4oA9piILu8AX0jA6dLRbo2dQTa5ObYmpptVo3PfEq2rC2+3q8IkL1w
yaGPDR3ySsTUGK3tCx933aw963MXeXMetc3d/RZAbcUJRzkH6gAD/1KXeqKzxWfcaUn9oouX8s87
dJBk1xKTSuKDXX7e1YIiJX6OY96QndYOQMIP3gB5vXJzLu25HOV1sTGwLrVJRYweKu39CNMazL3Q
hl3R8K8ZWWO3Wwo/XFtHU4eErAzQCn2pjtf6RevSFP43CJIwMTURWWV2REvqDtxDHPTL5EBT4+g2
8xNt61+tGUiW4fTT7VVduHfwM2CBWFG8HNUre3KJQP9xPsflMO3GkrxoTvW5z90vVkKQ4RIrhrgw
7e6jgwVnF+lNtLSoSDVg29MTIDPOMeYozd0MPLPffRsMYGQI9A1h07AVAZrPJ1crv7Y9qFHqxB7R
LeJV7/EhaCDDgBjcOgBWlQ1IW7/VNflLUgCmtALA5uBhS6si8taYDxZaN6A0GCj+AhJiDEo5GcLB
UBKIFebYdOv+maTFl0Kb0hr5n57sSxd4BiVY0x701u4inrigVte8dzx5cfDxpEbPOjDPVV/mJmXj
Vb0xx1NHtpbfnLi1xpy2EI5diFAuYjrmlHaWNcdICYTu9GwH2qZNiyhP19pEFu4XwASDzg7EskBY
VrMdZA6mBJTFcxxYUTqF5drQ9dL3ERxhOBYH4xqKrBjBu+DNQsRjNKQvnr4SJ8vrT4nOJSYmiAkw
PQAQLOVeCXK8kQczE7FRNmh5/56V+pYZn6o0jab0ozGcbp/xpX2RoL5Yp7+eTfGc5uyRgCatiB9N
78su0tIv939fThHDgaBsYfyF+jsLwHpmI0VecBHzQ8o3LnmZzZeM7G4LWdgSHCITNwxI5GUC9dJf
4hE3eWwQThyAzOo1b9/e83mcTXnVIw5T18hOe1cruBPT6jt1jhm6lW8LWNhz/P5/Bci/ny0SWsW0
tqQQAFewb80WWgybwH81nWE7pSwazHRzW+LiioH6F9AUPhot1MQpKfxR6BkQFluAn6X7auW6X7go
kUEDdCOIqhHa68qK8XFoaddyL67B44FzcqL5OxQ4l6AsWTE0g9s5nRfT+XeBPvXMWmuiWdNBqYX0
WWp2UMKL+2RrGFu93XQrZ2NZAkZrgKyAf1Q0QCuxnBoNxV5MugekZuviyUyi2/u8cLyxEf+KkD/h
zLI00IOJDpk3pPlBxapJb2gX3+nbbSlL1nQuRf6KMylO6ZtzO0ORTD945d5cKxhKc1F8IuAIwFls
oFsX1VXl+5ITFSM1pRc75IeL8dJpD4ZU+1s739/CgUZuNFIjUSE7rdW0rEF7MJ3R2ovn8lun/Qma
+5MSF9+XC3m2UA3rDRf+1gOK7RCN4C1Gv1Fi/27Eyqze8oL9q4ey7bybTIwZQ4/RALjJISEbu9gl
PzGgeXvjF80Ld4cBgAXjmkPcDBxNIOHjxprzs9QwHfyhsKP8PdZ1JsS8XDSW9Ca1/QTQ59z/Qirz
4CX9j9t6yPW4NrB/9VAu3VyYemaNYOjBM+wbG4pdSgeBJszpcFvO0kHBbQgcFUzvovVFkTPVaelj
z/1Yq4GesEmTFa+4oEcg9wGd9Eh9X3HosTnIjEkMgHAP9k517H976f0aoDSJESFZpAR2unLVmnYH
6HTLdeK+fOh+ZdmKQS0pYCJt7ONfEKap7ewu2AxpNzi4CRtM/eUsIu2TdT+IaQAJuPngSwJEPYoO
7ognnj3lZtxNkbDCYLi7TwvpZ0C2ueg1xytGfT3MrpPWbob0NBB4Me6cbGuz2KfEvfuQQwxCXTT+
Ay8dN/nlufAxhFi3Bgj6xITRM23neqfKeOLF3tTfbpvt9TG/lKS4LcJdvahbSNKmTwF7qNDLaKDf
qLx/POxSjrSOc/fo5lpVl4EZG+4Y2daHnpVhwwFtTjdt+8TvHxDE8CxGhRBmA7nlaubED4DSUBae
GXteCisgoZM+D54RmvNKruj62F8IUlMstWhKX5eCEt/cTv33Fr0it3fo2uFjMtC2MJUtc+xXx3IE
CgTYjQCU3VRsM9tFHpr5+LPhxS4bip/mPH69LW9BIznX8HeGBt5MNXGNpcnQG9MErmLvd+nC1Xhr
/KiLInDrY8QAzU5XD2OwSdpdXtrg0nQ+kp1NVvbk2tPAhQUgfMLDR77AFVvjTdeYJMXnvS9F/9SS
51Wu7UUFziQoUYvj9dVUJdYUJ0UR9vyTWAvulgSA41z6efwH/uzyuOjE9zLLpCLOMxE13A2H1Lrf
laFi868IJQiuUt+d0KkuYguRI583I/KD5bgSpC4kfpB6AKa/i/ygjh1X9iKthWUOPaxp6I5WElEr
pGzvpvv/I+3LmuTEmWh/ERHsyytLVS/V3bhtT7vnhfDKIpAAgQT69ffge++4miKKaH/zMA92mCxt
qVTmyXNyLcJxdOZkdGN3r8ixMXuor+nI3CKgdBErvZ29XPQN6YcBqW4Tygl8RF/F+ycPFpBIR9kb
KZ71IcnsmRujxYCxyb/5BUWLayzI8fpB3MgfgfcNyVsf0QTyn/4qOqpraHWMArWatn0AY/2BoP9c
p5D2rm/z8SFnd7Voblv27kAWVlHvQPoesPALfWQkekE8ZyLJziEkXyjxXXZ2olP7X4i+vDsNDlPA
KiEiR4UI2fC362SWTmPoI0PSNbih4qc0HrXin+uTuLUVzk2sTmpFWsDPxw751kGLiZwfQN23sxc2
TaDGhSwFKC6RaHs7ik5rjI5oJXKblchDwYZHU5c7Npbz/jaKxUw5NojfgSgB8//qsIIDyFITxzA0
GRxAv/3UdH7kNuLfGqT54HkVYcnfr2IAmygeIC0CRPfF0SVahWc+xepYQx46yFD+uL40G24amwmJ
IwvROZ4SKx/HXF+AViebU1Y+6B0JJ/TuifLdFXdEy8C94A1roHt77UhlNvmE50jp1UqLq15Fzd5D
aWP531hYLc3MlVYJAxawIv7ruEfRsfzz1covMuvAHS/aeMiBvd1dLVDVZu9oQ1o43R1roM9aGSyk
w/zYVeajn3duSAw7hI73TqJna1xo0EEuFGB+F4/zt4a7qehZMdIRIRQIqIosku/HJgEHgQcFeAMW
eth1KsnK3Nke52JMNUg2Ofw0a8dJgm4rub7Ptu4g2AFVG+Bl4L5b58CZrgEUocGOhf7mkR107j7o
2k0/gKRf3RhDERNKj7mv0MOzQ3myrM7F6iFuw0W7CIet3yOoVyktt8iIvvvPGpjv6vFuHoFsq98P
jsJcnhla3RWzBUKzwKvHFCoxVbQQmdXdXulka0egHRT/ISK9hM6gPFR6VVvLtKlfNAIo285Z3Zos
ULGBVQ8hDzqeVo60NscpbwlKfF3jHwb4UmN0b63cj1W9EyFuxNTgwkARCGl+yHavy185ON9k01CR
Sv6scpmQ9muuoXiR5Yeyfb2+/bbcHB4haO3H6/dSe822G9emA3afWXg30GtkUVOxH5qu74QLG1cE
Shd/7Kx2gOLCkKNdjWn5y835Q//d+neQ7KH7vhPSbe0CJOrAkQ5RbwTvK7c9sKqprXYaUiLiIbT3
euu3pgsdb+iexW0HVcJVzVqSshGU8zEd5zqd0DKSdf2z5++xemyNAqgObLOFmhp5m7fezQVQwZSg
Kk0VKeKfubEHX95y20hqQh0amxkF1tVetllZG7LMRoj6paz6ZYsXBPDGeGrRslD969HD9U22dXSw
lVEnR3oTDfer4fia1VPQH45pxquQFq99+71RKBzvpQt+f2jt0M4NLfN69o4PJGrbJl8MNY8Wr2Kb
TidISN5Ybvu5s8ZQz4cnm7BDg0beyK5/VOATxCLv7MGNMnqApx3y6nioLp2kq8uJ662vBh2XEzWh
SDIMD7KkqOLqUe+4AKMP8dA0L7pOTlzQIARs9Kb0rU9/MefwVSiGIIS5eJi30gh6NuLAmaMdNvWN
Lz54Hnjc93ggfl8SF3MeLLgEQLeQj13tJeFCfFDL4EEc6UGjhN6zefrUSoEmIeht67MbN5Udl/TF
H/JvEwStmdN4SHXQqNf97yBKjU02PY4+SpoGObZW/eQ1RsL1vYbbraML3A+YUmwo/eAF8XZvjDRH
yb3EhNTuDetOBI2SPnk/sAwKJFBxWopPCBzW0BlkcQMHoM05tfUHahyNr9cXdcMvIG2Esg1AZVDL
XMeLrDDz0W7NKS0ZD9sXZ34/yBgPRrg3XKKAaLreMolnB0jJwswcit/PSBl1yIcBMnl9CBuux7aW
mu/CI3zZ9ww9v7zVOzlB78OKPDBSzN2HYf5uOZ8K/Vs23/vdx+sGN+fszODinM6GlLcsIH6GN36n
nTRuhn7z5W8MIKkLD4d1X3s31DihfZTrU+rYSR/E019sXLxCgWpGpAsEk7caQGf3zjwFrkhzLwgf
ffNzYewE0xsBByxg56K3Hu9qfXU0cnPwmdfpIrX66oumgsOghjIMAIwkjEMjyilurk/ZxoVwbvB3
buFsTWy7JEPZGyL1agi3TQewhUZt+VEf3v+Ef2Nn5ZsmRjze17BD/OBBn/27vhg/FUF/+N+Gswpu
ekOalEqFFQId7Wg+uv0nKl6nPYrKrZ0M4lUgosDsDITQ6nCaLtgdR44IVJShck4Z37kyNjwkemhc
lOUX+CLog96eFKZkBbbacUrtWYTcBIQF0A/+en2utgYBGNuiSIo4Cnqsb4249vz/jiMFtQknz2xP
m2LLAFJ6yEcjvgGt02oUQdH2ei17mY4Fwku+J6K+9/lVgNn71lgxxWXaTbHyIrIXYW6dxfOfvzqL
egmcnZL4vm8f5BBm9GgYd22byL2S846htZQQBJZdowJPYWrxuK/D2v8QzFHtIAO688rcNoTemwCP
28sSAfUHR/MLJlPXEWFgl1HuziHxnnVVh9O4s7229rC3KCkuLJ7BxdtJMg1/Xk5YffUKWQpfP0E7
9voOXlZgFfDgffGfifXEoWsBmlm+kKni5RE8rtMATrSoZ/d1e3LdEgz1yXWDW97y3ODKi/XUNjhR
MOiKr019L8sT617rvUtge+YAuATdBUjq12AjbfZsYGV1mWqgi5rRvmQXizjNnv7C5vlZNEP+n5nV
+UGNO6uBBca2Y7Hi9jHQ9rKRm+uDPg/ko8BOcqHp0wB4P/U5HEDX6/KeCNE9BIOso8zs6b03QdKx
GXVx4/E5uCnI7OzcbVvziOAfqUmgsy/5lZyZIL8/oauSZR8N/c6aYrHXuLlnYhURcLYIpgQwYbDX
meSxEXwM0CpxfddtLdRvNCMAjeYlztydOuo23EQRAQJT8ajvhLJb9YNFEhD6gAuD4QWts5/JOWvV
CNJHIPScLuTDP3Q8zfX32alC5n61fRp65R64atle68OLWi/kfVGxvMSDd7Y9jb41GelovEKbPWkN
eWjN+4DGWW9EC33u9VncWioowulQncf/L/KUzCpmtzaVng6g641w+9WPk2uLJ9Vq2s6C/VbhuBgb
Uiy4voEQ9db9WyBpQFVoQtnHF/OB86dS/4DywgGp7Mjp48FQEYjhQkvysEcyW9MPnn7najdKJrTJ
Qtv41srTQL/rI7qVyG3XieT6XBhbJxNNN5gPUI8tZZW3d7/fBjPtLbRGKfuYDV7EMuPJGt0Iz3Qw
eJ3s8ojeWkTCoFP+6ti3pPsAZxHZE8IQ64MQtwiA4rbeS5Gbi9mLeXPh8pCkBMf4+tHGPZoRv0Y3
ELIGdnMKSj+EvpmuyQ8N+6bR6gM0CTooGTTeaYJ8KvumigZQYhG2qj9mVnA3jm2o9XniV09yrD74
3IhyLneC9O3lxfQtsAu0yq6ztZzQTFADy9tV/wR+Ec7qUR+eVQfBbTymWx+puywJpl+Nc7DpqbHu
WpoWU4HHP41No0/62o0cbwJddxaiKvDBrT5cX9+Nvb60WCx1gIV88Hfv8VlUn/W+nLIGvRaC8/l5
ZmZ+yqnVJS6d9xAUG8cY+RW0GS2h8Ab7ZC40p+dYslbj7YnwZj5MlZjvnFnwCHrx/JNPxva51wLt
9vogNy3/5iNH0xWimWWPnw3SMYljVKjppNIHeY+rx8b8yOdH2ucHCV5h1e+c6gs3jLw8so0AV6Ev
AF5rmfQze5DaqkAg2Qxp6d+b8/2v66O5CC3wdSjuLfseFSgcrbdfn5VmS50YqN8wB7oeIylC4IHH
yFFZeQPy9T05lIstsrK3vrlkp3EZyCGVoGWYQLUZUh0ICGQDd6btIuhcDC2VKWS/gFJY07gtwFAy
yGlMjU64EXdz/x7VRCv0tfKzKSDFhPnew0VtTuZCLYUWGlSM1jUpFtRjY7n2kBrTidtGqFX3in3m
737gLEM7M7Ps0LMdgQhmEOYEMxZ1Yt0mYTG9Xt8VG6uEoiFO15IGwuZY7XHuWjUUrFSfeqr4Z1Rd
/UxbZURWkBlfrlvamDK0gJlAIuPJiXT9soxnY/EbF9jKksJS5n4FBcwTZF9uM1knoh73aNg2RmWj
hQroPoRHAL2vRkVLZXh553To//vARujx3Orep+vD2TGxzmugf9WDKDVMGNodz/OwMx7lXn/xpg0T
BSIXB3fJN72dsgb11KLssjblpSeRm2kEgpi6fmwy5e0coo3VgUsAMzJqk2hkXu8DKPPOwcDaHsXj
RPm3jrrh4maqv12ftI2jCnACuqUXKDoC59UeaLIWCUG36tNANE4TssGYbkatMyE4hEcOG4r6xh1V
uQMkufDjzlI5Ro85RudjNldWDaLXmm6aDLiIJoIMduixVHcPrcxiU7vP3933sJhDBQyAKTQKIif/
dtUc7At7kBlLJ2Xd2/y1bvYSE5dVh9+X7kJbiVI8Es2r6Cqbm7G0cqxWLe7Q99Jm96335BlwQE82
ClbDF1I+Zd1tsyfzvHFDoUMcQSc2CA7xOm2kxlrOmsn6FFo+5LbSPBVBHm/vzXP5XgBRCHwSCvJL
KyfCtLcz2HnNNElXsTQfh0+1Yb4I04iElccZRGeAFyJxMbax0TlzFBT6zpv/8tCZQLuB7AdZNwfv
45XvMDJQ3U26bNK8EjHRc5Ck6OH7mfbRzn1mZe0+bKthEPxSTRpQ/bNEIjFTe5JUyw99E+uuTKz2
YeG44AuTRpO6za+ZPY8o9YMw52iPD2P+b1uk3rshTiuDq3xf0VomCKLNJoVSVGB4oWbsgXcv9x9m
Df4D2wI9y/raIaqg7bg/wAL71d/XO25i7+Orn18NPvXJjI8T8342YpE9X3d+ly727Y9fHVrIJ03g
FcZ6aP5d92l2b5rqxm5vrhvZ3L0uMnA+ut8BdVxFDLkbaLnDrSatvLu8P83FvevsoCM25mlJTKN5
RV8g4f4yzrOLnNOAErcqmlQHO1woquT6CLY/j4I4sFIAS60h533FbNfSSJNORtybXqiKvbzU5S0E
v+L9sbD8grMBNKYQgEw2TVqb7mGq4Vqa4qatvKPhZqd5bnbWfWtAQE2jmgf8PCL8lTcrytFlHPW7
dGDQtLRIRIzo+pRdFsPhJJEHXx7akL24CIH1jPmymiaMiGT3U1B+yVVzypwRHLr6vTaAL92tj7Yx
3hWGlhhqiqaOPZTusPMq3Lho3/yM1cRaHuUBI3qTKkeQqCynJ8BuE86GowcVFvQs/Cx79boz9o1j
BaPolUWQBC6WCy4GEIf6GhdN6ggvnYL6puDlCTJShx68j7NqEtBtP0zFHBpQ4ba4ishUoQhfQXFQ
j/SeJB0avsPrP2rjFBoIAaBX7QD5f3GHjGPAXWXqdWrMPZApKWSa4rrdq+BuOHhYWRRhHWPhZl5t
rMFjmpw9rwam6zT70Od6KqrngrpR25NwkM89+ef6sDYN4okFZqqlkXuNJUH/kqYaUTVpT588wcNi
PnQoVJbFQ297IW91pEbI+x0ayLMtpJBtcDtctBtpGlOiGuAOrO5mrJPZyNEov5Nv2VyuPzbWvRM5
w2tucDGuAvlIv4CF8t9S7cmPbFhZ5HsAnUUTxZKBeut2fIU0ttt4NM3py9S9kOYzMT9fX6ANV/PG
xOoAlsr2iCEdaCXoNz/N4Hj963sDWP7+zG8OOEyZ3mMAhXlygZS2na9aNe74so3j/GYIq9uFCbMy
rA5GBuNl0Juj1RCQlM1RvscTumdodXq6vu8n3HE0dcawsOIcOExy2+zKaS+ruorC3oxndSHbpWsp
QmHGVWNEyA+vbsLWKcKsOKB+kHj1N69DMpTakS+7I3Xr0G2OVGaRYk/BqEU1ol/9pDcqdLVTp+q4
Yq94rUVSeGEQkJuZyMQ3u3AC1ym9NZuDWQ6foGFxUEECsbkwMH+CeSWk5KXmM+TlKHJ0cecZcQ7Z
7QqKEL7zQxf/EKjNkup51r9NyNQMzAQk5HNQPOjG3u27sUdx1JCqWTAIgIasdlEpJjOrG9ouIA3X
ZAl3qh2XsW1hUWYykQTAe+XtPmXOTFvXIW1qGlMkfTRZ7iF5N04CxvDHwipUzNEwPzOvbFNmfBLZ
sZxeHC25ftj2BrHyFuMgIM/d121q+N9M89TT+Pr3N7b/myEs9s8Osxh6vdUJvi/1h1oCdHw7q0M+
7JzmjYjgjZXVYuuuM062iaXwLPcembowz46IhUK3PWiaTILx2/VRbc4asAYgCbUg7Lgm5phNC6+2
vG3xBj5VXjjsQeD2vr/aWsOsD+i6Zdi8zhe7/sbITqy4uSoLRebCCYPn58r7WfWopq43MV8gmmXj
c2n+U3coNuyB+ffsrJyfLREvlpkBO3AIpTceu/E+8x/VnoTo5vq7IM3AOUcktC4DaRUnINxx25S4
Iao/XN1QI2yrF41Faq9tePNQntla7WijKa0gZ5i7bPYPbaPiUZBbwf33x3YLeeZ/Q1ptaaraxi9N
DEnLjn7rhBONh2qPZXprLJiv5cXwfzvv3p7OhVpR53bQpj7tYxFA+HMYIPD6btIDpKoAWgXP7VL2
BU3eWzOiajPfJmWXYolCMj75xQc7uOtnL7L38qVbO24pLgMwiUrOBd2l52YWyZy6S2ffykPTIrcU
oINKBLeQmX3/OwQIOqgYQr10qd+sdjf+vGjLjmJYaCJuY9kkIJq3QKetnvxyh0tnyyOgLRKPLwfc
the8RrNbdcLOSZf6w2cd961jHa67tOXHrgIIDOGPgdW2VkVlaiqrOhAnabEv7o3q1dYPTveztY7/
m6XVzobwO9MzHdPmfCQyRnN8zg7ZeKumT39hB0qGS1f0QnC0cqJdJuYmn4suzS0UqQep35R1FkMK
EMVi1OdVsWNvc+t56LtChhux9zoe0Nyi1pnAuArrO9W/GzpDPu+bkX+/PqwLXwcGPfAZIt4ADBzk
AuvpG9Do4XRtnSrDP3nwczqS6Fn9UWbjsai1+8ra48Q2fr9M3mwO2MR7AilZNLei2r6KEmp/nFWL
8aVmBV5Vo3eNiHHLvmGu1xw7kbuJVtM8KsaM3mazB4n1uWcvfpOJe1lJSHmNKrgD3X95sJtcxQLh
akQJaMCsoK4OppoHQLcF/jYQkTtRL7Z5/UJyOSRB4Wpg1vJFWJWaFetWZX4UrZcnXPEB/Ny9TIQt
uzu/wzPbyzQzHKfZgHaxcEM1FPSEgqSWmGU5Pg5V473WSNInFXOe5mEwowIbvSUHDjFlJPzCvv7I
ppMhyXPPvNuXIlGFe+tDIKR+1m61Wn5wNfO2FGadWIWnklYJIL4NvQ09dNdEo+k0Uam3dahw8mJS
4PcGlQ6VPNMDJ2jPn/V2+lmJfgyzhndR1c56aJpIDBUNwNcg5LOOFQQ4I6HkZ0vThljrLGDdA94e
uFAjRpabUTn0TtShvHI0q/wToco9lJryQT7L/bgdMxnpRv7TG+op7mZaJxobaNg2lgaMUpGFQ5n1
B02UZWhO+Atn1KqYFzM4PKzeCtsWon6TC3A/04Of0G+jYdfM9gG0jRnE/uziVlaIqfo8s2OLWJAm
yMYxROvHfGxl3R90ey7CwizNCMoLZaQLURy1rnQgJKrqmxbc8KHlYISVi8ifuHUdU/zkL2BVLe7G
BiDUfgzGQ2lZ2hO6TPBCznyFtoayKkKtdKcjD4Y+0SdX3Ae8aHHEXCusKmXfVHPPExS3AC5ndVWm
vLO+z5OjvwIqOEAipZJRIWkbTsh07D0DLjznwhYP34mmGpwQQATf3m4KlHOZMATeq7w/OVMXmkXw
oRWv3HFPgGCHFdM+tK5171WPrXesVXMcsuF57o66rmITlUlEFGHjVtgB2UMDvHfFZdTh7UYLia0E
ZO5MYgludeLqoT+h5fKHNPRQ2lOk4GboXSvyZPRrJMIfcvKYSweOrg7t7FMOwE3WPZmFE9r8WEL0
tLWdZ2PiO1Nw4fmWGViwtz4aJ5EVXs2AYxM794Sk6dTj6nhmTgy8Mn83DG5lZRVF1HRy+3HGPI9e
Bo6ANgRPRMy1ndD+IiR6a2VdMWmpkm6jYSyki9BiLLp/MnvnLt+Zrt/9m2dvImtwpOspmOh+GX5I
2EkbY9Pfuc/3jJhvd6XvEebU80TTOgOj2MEon+o+cvX/cbZWF4NqKC8COdJUA8KjimwWaruUCnsr
slr3LmhGMEWjr6zqdTshtkYj3HdtWLW+lfguFyEyABOwVHqDpKsGBMMAl8zQH5agse5rR5rvRuF/
CSav2onRLxPiuBcRMi1ST7jyLwqVYM5FmWhySerN3a0/3JuA7OQnCFREEPrSGT3w/ovTf5bVqfU+
GkG9k1C8CAqxV3ULuGTg0j2UnVcBKLLxdBIcpaTMS0erDAUEF64HG3sWVid7JBMkWAXqh7UVo5l8
eHelbTWC1driosxsioRfqqMKqpQWGmwn2tw6B2dz9Fu89OywTT4b6sFCsSA374oAN1ZRhKVuxcwa
4utztbVPzy2t4k0+W2KySqxGoSnwJLmJ7TDk1fYawrYHtHSLwul6KMa8PdiV7neOcFF6G/mhEx9y
56bKQgDxrg9m0wqIVG1UUDeIpXRkqomWI+mPJujQZF/76ZnpP8Y96unN/eWi+I4O64VfauWlIGQo
kXQPEMx+0apITH+zfQPgQAAPcBdajLdzZWc558prMVf5x0UBzNw7H1trfn73rxZDt6XRB9mAuz84
Sj+ZEYT0OxvY+k3fsoq+EWDgIYNswNK+u/yIsy1MZy5w7xGaovXWvPc1oC0rktmhW+rTgU1A4XpL
LAcF489+IB+rMszmY/9qlyyuHfe2lOwEsLULjivdG3+2oH0Og6IOuXsHAvPDQdXqEbxU/3J0aEF6
MzCzG9R7ZGwibxepSWviljdTjB7yLKpLDznlRgJI7VRf7crVQk9pZSLzHvB+MJgj1GwcJGDqMvID
FOgBks/L+ouaCxXTyvwBaoomyvwe2jr5E88HiHCy76A51w/NrCFythDa5+1HU+94NBa2iIY+QBgt
zRefzd9ts7FvAuKBv7kuapT8RP3CK9o8WKCnuan64UjSKgWS/2YI8hOKk7mNiITot4G6FyR/1mrl
Hz0JJRraG3Ws47pIVJ5/6XRDhUM7+WHzPWAF4vk7qz565u1sB1FgHaqii1QQ+rP9fSS0PTSFY4c6
l1MyWTONHErDLEvy/FZSgLA1r3JCWbIQ6JKYdVrkmt+rIKrwtgGgm4ZqsqqwnEBa0HFmIFVVo5HY
G6xfrdb3T7ka/TjTLPuL1mtfG8vOosYjdmJzHX0GuaqOgdX8qDhHRJ5nZjL0FqJ3W+UgS5sMaCuL
PqKi1Q6ZYt9BRQQ6gZwFSVdW/I7PXR1PbteFUGfB29t3CzDs6OVDg/6gRDJITwVGb0aZ4N2noe6r
p9Hn3lFN9hQTTRSnUvR+bAzkS95JHnta/U3UeoOUfs3AYJAVkSmq8aAyUX8B57iR0MFoHhnHth3b
7t9azFlIZzCoGt0wnyyJhrYmY98Wtt1onL1XWucc0wjgsdMFZlJZgHF7w1gczNr5iMXDvQoQ3J1E
oSPqPN+5AQfEh9nhNKrbGozyNtMj4czsY0a8/DiR4DPCdoJHJ1gIsso0wnykduxLye8UutVTfcj8
A54/9j21Zf5qScdLBqrwdKKGgTepE6hYBwjq6+jmXjKLZZOPxL730MkAWqLaDy2qV8mYz+yu4tS7
5Q3g5abgbqR1vhXyDnzeo5ztU1Y1fphN/YTnEaKTEs+ekEuCOEUb8xCeViRl1VEn7PtO/Mpbt4l4
XhlJoILm66A8MyHAeiUG12Xoe4fSOByElCI0iAK8zJyKJw2LmZSkL2Jf0/BYKP0iIopVQDJp3oFr
Hs6sYfOw9twlgGpARAZRq5saiKBosGcCcBzpvgBw2IWBoYJo1Ad+hIBqf2/wqU/cynfqsJxHM+6H
QkaM9eSAudBD6iqgK4tpiCqnhvWyHm8L0+SRrpUT+rGyPBlyZt1OQU8jTbRGNFtNFs25ZYdEVHns
5eIzndo2KoX1j1c7P/FutY6NbqFjA86sn9wXMpjGcWKGF5Ve+cuzcyhmCTlG0sGItHF+on2rRbaW
l0nQN/ZjAd2p0Ka5jPMcjTpgk6zAfBsYIVS9/OPMND8WPesealZbt30A9UFUEHAojalJTJEZCTJK
qNdldXlHGcVxwQs/7PNcJXOzdGR2OMaUdCKE9FyOUlr5VWpOEBLisbscIw6J1s8HX+/pDcpQ4rZB
8xgCSBpVdpDHulBFrE0ABRDZQzEd5LlJ33LoGJnQdQHPzV5NeLmGLm6Qswfa6pqlcw1ERIXHAG9/
WMMQgXIiydS3HH6UvRsU+/YBpa/uXG/I4U09vG7y8WSOejgjZzHvRd5bccP5i3N1JRaancHlwAh3
Xrz6I/der4c/e99fwqOzK1cfjBL5KHwflPYhzn+wl5zcM7AKHNyi4ZkpsSIFskcqbMf4+gA2AxN3
YVIEvwyydqvAGvTiZkYLg6ayiOBOtSlk+t+YWFSX0OGyYCdWQ2js1m+9AO/xPHtUzYfWeu3Nv3jg
QKn7PxOr58c06LOGdjvMUhlDNzI3duLDzVlCfAtcEzh+LrLqDVPFiANJ09ZF+T9rQzsY8ATZYyjY
XGywr+CJhnIhmkve7qahw6XhaRVFx0WRtNOtBQ98fbnNrXgdleL/TKxOOB9zlA7GkqYoebgx7935
1ue2HfYmMKWFRB4OgcpnhCcVuA9b+UDcqblxZlziZtUXiGwqP1RG8a9HwB+iHGTlO17oUVvniAFL
CFvP3VQmSAO7iSfRxj/52Rx70h7DwEdqKjM8srM2e5O2Si1MdmGXsA46GcCMJH8a+Q7AcHPxIRgA
xA/K9/oagesJUk8EfBFg5fw64P5z2a1u1jsLsz2K/4ys00mi0xXHDQusmkEMYCsMCFsjqr2++ttG
AJhakGk4iKuTSPsRWQhWUBSiRPikg13s+vc3rw//z/dXx7DKsqFq0S2WIhmZ0+PkH7JYjnfG3zjd
MzMrn6VbmWRjjmGMzbesOjnBr+vDuMSzL1fTHwNrriVKmOxmrgF6m7H7ssliYqtEWdVz0xmxM9WJ
l5l3JNO9yFRTUrgoP9gsuf4jtnfdf3O5rkp51jiMWZsho9I9uUUFlNlniR6F60Y2NwSIANEbgHo4
WDvfOpwsR9fY7FKAjjIUVZD3tZx+x8TmOM5MrG5IuyYmXHNPUx21hGlCTcO7g4/7H62sdjaUwsTQ
CgwkkF3U0yYSZXDMp8P/Nl2r/W3ms5OZBZobHRUv7fbVzvncdM5nc7Xa2IHqB56B+R/SBS8kQLBs
3wXsEyl2zs+OmTW+kPoNPLuHYUBB6nFiZqjyKrTNb5P1Xgj7co7+jGeNj0cZWeukjfH0VobVKAEY
075fX5Kd7bVWqC4z9CnxFmPpjTYRBEmuvgTtk3/6GzMu+nagqbeEMW8PSgMzjSk5Rd/7g1J5WJuf
QAd+3cb2svyxsRzWs1jSJXKwMtXRVJhuWA0PmuZFeT0nttwL87eP/R9Lq2NfDm7ezgVGk6nXStde
BoUS2vXB7JlYBns2GBAG9bM2wgSblQQOt30emHdz3cZyHC5eK8GfYayOIzXmoIYmMuojjfc571PL
k8lkv6KYK0o7CqoisuQOAf3yyWsmVydUoy3pJDjlUgSL900wxg4yBnrrx4HWfM5cANaYkd1eH+b2
FkezMdDkYOlf3wTzqFqT57hV3SwZTbCbH9+tJff7nP6xYK4WS1clnw14T94k04+iPwzTX3g2CEba
YN9Ci8YF73xGoe9FTHgCYhwzVodm+RjQJAfpy/W52jpDAFn6IPkCWdlFq1YLLeTApT5Ggqr/CNLZ
AQLjbD615U5b1tb+Pje02nudrQ2j07q4CvRT7/GIzu9mFcWinFtYbbVpdpGAZbAQOHfTjMz9X7i0
s++vCx5Zr4M7ysT3B++7br5Y3X0vdg7o1mk5N7F6z5joLkIDuQc/ww6iQf2tC04cF+eovSLJH3Xj
j+urv7kogOYDXLN0y61bgRRq7sIDtiQV4sUZXSR23ksotKyJifR0AHZUMByuwoxADBqU+RqWUgMi
fM5RFF8LQeIx+EbZXmy2OXnAJKE1CB3hhru6cqQ0fFI5eJmb3n3FY6cMta/50fpqmn+zlc8MLbN6
5qqtsmohPghDfh8i0JxUcn1VNgcCWayl/gHZjjUQCagCpNWY26TQN4gzK0cONqX0G0oHkSZv3s9s
vqwRejXRkwqsIiCLb4cDzBUxGA2Wtr+wzT979c4m23rknH9/dbORxrXKjC6BORAXWoRYE809pHtq
yc68bfn9c0OrzWaPEgqYDgbCyjlk+bOu0ZAVOxiDPSPL4p0tvln6gQbiYfTQzP1nIfhjPTuRsSsZ
vHVVI+kAvnS0c6NZd7Uomcl0o7MaoAzm6kAAD2I/0G2Kdh0WFgFS2A5NZrInFrF5GZwZXa1Ugc7u
3lzqYW6QFnMTz3ncQlfFAe3Y9R2+OYm+aYOEFGxZFyyzfRCITCw7fDAeHY5c6bEcdw7p5lggPwDt
ngAUD+sSPkgX2NDq6NakgDBkwanvhrBsnnz/0/WhLId9HeCgQeQ/O6v9ELgVQk6G7kCkyV/IHvPb
9tehcYRuahzNdbOFns8Z6FZHfL0zTpM9f9L8eefNsbkWINT4/yZWiy5LTxldMSCR8sUsPjrA3bs7
S7FnYXUudTF3jmphgeQfGicV48l/dwfY4sMQjwEI/X84O7PlyHE0S79KW96zhiQIkmjrqgsuvknu
2qUI3cBiUYDgCpAEQfBt5lnmxeZ4dvV0ZnRZx3RdlFkpPeTuojuB//9xzneQogE34Z/vSiTLyGjw
YCJc2Fe/frXLXs5v/8wH/Z8vcf2o/nDjt7YbuBfAV24DHO9+Ucsvpmb/6I4HDiBC3AzEa2ib/vz8
XuW3cSpQnLvZP8aTBTSI4dDw1dEfg32p9IWaf6Z9/uNL/nTVcILvzTVQa/dS6NtlbooYaXlrGpzG
9VcBbf/oO4BqFlJX3I/A1v5UnAlEbi9JsqE4w/Gt01/IRHC8VPzPPyK4KcGCgLcGC+dPL5KSycXT
gEuY8uHBV/FRpIDj/ROvAVES9OJAhUU/VzSxMKZpuW7vG4CR979Ui/+jGx5MPTDIkJcAk9X1Ov7h
WzZ3yHWdcYhxT9kzNXfhL272f/T019EV+A/X4NufS4ulS+Gd7nGfTG3WrVnzK9nGr57/p8XEW1Vb
twKrIW13gMJB5vo/u/oAxQN4jIECS5BiAYzAny8PqshgqmI7nytoGpL067BU5X//Cj/vGz+/wk/3
BKlXmwag0p8be/DVJWYv421D9//9i/zO1/rjroFXQbOF0g4fAqhOPx9crB5zjFg5n7UN7kIldo6L
54D0+7b50omntKrvW3Y9AghOnvdKyWfIlKvMIF36F2/kesF+fiMw8uGcJoCKB37nP1/QVkIosSap
OXPNHjqffZl7bnDGDRWMaeo9wuWOaxQBdSD2ifa/kgrYKbrF5hejnJ8Xv+v1AJAETHLQ5hBS9tNV
TyemcbKJtxGIZQdgyn6ZoqqYnX1ZFRQ1UQOBYooY7Ixs6a94L79P1f58DQC4jRgY3UHEwKH8qesS
SEeiYMWO5w1emz1Cy7pTMvXncUNYQCL53ou9VyWG9KzcdOI1fR/J8hGJ8XuwmpdF4KBXMv7kp7JD
DnvnX3gwj7sR8riSO/sIPlNYgOHfQ2G+FaP0jhXdAIKCwijZToRtF2xneTLxokWeLKQM/d7ECMrh
K0IRHLvR2zBA1pB8pASy5yWoCyNZnadC7jZF9xJGgaXBGd6kxc6vocgJsVX45qkLkyr34E8VgflV
KMHPt/kVH3OteK45q+y/UqeY4RtJt3Y8T6+dOBHx70Oj//Vt/VfxMdz/+7Wf/vZv+PnboNwoRTX/
9OPf3j/6Ufb/dv2d//dv/vwbfzvLb+MwDT/mn//Vn34JT/z3Fy6+zF/+9ANUMnJ2D+ZjdI8fk2nn
318Ab/H6L/9/H/yXj9+f5dmpj7/+9m0w/Xx9NiGH/re/P3T8/tff4H3/w515ff6/P3j50uH3buQo
jJzm//O//+tvfXyZ5r/+lvp/Qdj8NSky8DGtSa+SO/txfSRmfwGTCS0Cu7oOAc3HzdUP0Ir89beI
4CGoshh+5z8emgZzfYiwv+AAGOQz0AmxoPok+O0//vo/fUD/+YH9S486c5D9POE1/7SMXG9amAPB
zMSLpbiXfy5ehAzg/0CG0GHRwZhDK0OLrlOs3KKV51VS/woECX4Art8fVq7rSyK/FIsWuAkMHKWf
J8zO6xul4qg6TOPYr+CPblspeevtkQUbHohCi5TFbeRd1nkzh4aM9pgkksKjoj3o8Hp1Y8el/d6q
0LuDOkreB7x5iiuw1HIVebqcax0cZ8hMSbbEZj7XdTP+0OsWtFkzBrygfRt9LEs7dRldOm+H4VkE
24iDJWWdqkXkHZyg+24lrzp1QCsMisv7ZO17CASprOeM8T76JCLGvwWaeacajFPol6ao0XhCj9/1
XRBAS0gBMlhgdukGcfCDKd0ZEMSSoXIW/C0avilZRx+BREL3ZKt+54fdcAxXth71moxtHlfQUW1T
Ej90VYIgUxlu5dgl01slkaRHpZ9+SmP7Y2EK9hm5IFAejNloLhoi/L4wxq+eadK3J38gV9+VBae7
6+JiTCB/J1BHQX+Y5CxyoSzE1h+ief4qQe7IRKu2AlaiqhgJfI/JQGCViOsdSvVbnziXpe1SVsho
yZDs8TZ73yDpQne2epmmrXn3WoaYLSMgZ1TdDKmXeJ+8hl7kdg6igxjjD4tcvlzXwSPYtO8qqT+p
mSe5F2KTAAw3i6twgypNIqqzR8Tqmsbl1muR9XRdsy0Zv1qm4KuKM80SDUvr0H6WcgKuZky9fVrJ
M1VkLOk25E3f3YzxMD8ljXav0WyODaNlH7qMi+0QdwRX0ZaR7w5tDDQM9oFTFYvo1Pfiu7VzsdRM
5o3hNO/0e1DXZeWa/dSmwAHUs8g9Z1VWDeCCtukHGkmYCsYHE07DYU7pF6NYHugozeKJ0czvuign
hDOUAu7Q2OoToitfQYqSLdJd8TXMqi49cJ+UccUDhON29oiBP3YHNE7m4FeTV9rYJdk6JpuDiq0O
vynYTuAC4szBK+PjK/DgzbCGNRamqXAyR8Yk0IXhBIHeLIuhHU3ROTBK6xCuvCzqXLXntEufJ7+V
5baA+BNHzeMWVt0umBZcMG3rb23lxxm1as59XXs3bAzNzqMcmap8lOTGUlilY/hKfUfSEq7DZVd7
swqzpquWsif0bMfoKbah+4Qx5op0r/UoGVxWbph2HKCsI85jZ8iQcYttkAq+GkG6t5k+0srxfTLO
9V60MXtaWri9YoxSXQET8Hiv8EipGquPJGqgmvO6tMEnsowvW7zC3Gq6IvL7Pg+6oN3NsTKnsQ6C
HwlfxLH2OaR8iTkM6STu/MpfCwDwVB7McpqyuakfwMpTJ7jNAVmzjHyBerUvPLXerGEAARftD4Ch
PloBjxwoLO7IJx2fmY/oKMrVoe2xhCTreKZIuxU43vJfIEeA47bT0xeK88e6pXnbwDiAWrkIick3
wy6j7+YDQDoHj/NCM3FpnCdwl/RDmTaKZWt71/bdj8mrhowIveHbT7HawKInfPtSuxXKFF1gyXFH
vNP1bNnwJmdIW6/AnbbWnwXBn9ONy2my8ikwuJBiCYsashbYiE6VS4+96cu2vd0S/rDaGuOx9TSZ
pCSienXtQOF7s/ziQHaA+exdroLltkpB7G3Vq4RXgcTtaY77D6/SgLlUMm7ObN22Qwtfl2yxOLOl
wbv2P8exFje1kfUjkXm0WOgSRQJUUjDWxex7Z97Vwe3C+vDGQxVRzFFats2w55shRQfxSI67Fd/4
LlsX0Z2h3SkHTxYu9FSeoAHbe1FQ2LRJCsDvbRam/aFroY69WmD8ba0Ovv/szZM8BMbfsBrIExm3
T8r3dNHPDQz53dhnk6OffGne4r7Zw72pCoRzdvjAWqx+PpSK8G7feJB5Zp2ZPjd6+uy8Ge4orC0Q
mItLncLkQNyy5kRG08Fa8Ug65w4mGvXdloiboWnKqoL6U4DF9azk9NYhqPI2oePD6n+Cnh0LItyr
E476Mz91JwBTcJq0lEgyO3uAEpDRwzbD4rt6QZ5U04R9FlFRwCvpdio29SVazHzqNG4h1ryHLcKR
MqohqVxc0XA1vwO3huo8DX6Q1pH31Qug3h0o6M+0yf1p+cQCDmlmQ9/TripTj19JfL3/ScU3YzR5
d3BEOnyBK/VIg71l/Smef0xsnV5xd2AhlLG7rEk4FGNt+31TT8dkomJPJ/AufMaxt+kLsF33m6uL
vlP8ZWDkJWFNfZwUXYuQNlNRLyR546DLb1MDhpQUb5X1buCFLXlEAOV0eim4NssJEGK7m5QO82mQ
9KUb1wiBlRHmYmOwTyMoz7nHpzKa3c66sMnHZoa8nTdhhj0v2lc8OS5xXFZRO18/vLPgSZMPzLo8
lJuNcrGNMhsaBEiB3nKQTTXv2ynNG9mzopK8yagPGE8gwMuZhgRoAvWGmGt729ftI1rFOhsduYnD
ad5PbvjaQPVtmC30ApnsUimkXlbNtqvEeOkTyFJCcuc8Uheiad1u5tW+TqYoH2jwY27SIxmudlIc
aZdJvER4rbSoYwMvN++CgjfBg9ZDl/eBt2S61i8qqA+BmE3WTzo5DyoJn+IxDGGREBLp660phhGQ
mwCrbR7XAUSRffgo4Ka/5XaFsmme4YXlcX/YVl+9aqK3fVWZMlYum+FFBksnOYQdDoi20JVqgQpO
TfWO2KhE1yXL2MioUPHG7ppYFENnd71iywkKg5L505Axr9kOQ9DtQ8+Ly9bSHezFOEI3Q9ZauJJi
HVgIoiO3h65/v479rhGDzdYGKONo9t8UJmtFEOp9CMBb40iwW2PsTGGqLoi/eeZmi6DjU2ePLbiE
wugcc5sUJlwPimNMmcslZljC1xH2DD4fehxyzIgdgClwfpBVG8AA0Q/YxdsiasYUlt12V0W8LYfg
jqeiKU2N+iFh/Nii787J1TDdagYBE3IeYU54Gr31FjycK5AxuIQCKsqgx8GgEhxlVuO/oYNvs35N
1mwM/PZgIUgsBeqRs4hRNZnkIiWEiJIdkK0kjolFsWCNSzOVLM/Qsqq8s937gu7iOHkLzbqlegTu
uUw2E90IKiHU9ZK5g/tW+EdV8THHnI8VfTsFb0LoMV+H8RX3zAEqkGLp2rAIRlt/gLw972QlkwON
auABHAYYlQy/mmQYHrdKP0wQ1+ZRY5NyQoWFE0SA7jssvkkC9PMTClKbj9xMsK5IDADifS+qHxD1
Bw9eF2InW/rz3OrjBouIjTgcNmr6vexpEdvmuZ3fwTYdrOmyg5fv6FXdR7yZuTQVO4Sbee/mEMQ1
ysdyRb+wI2ytvtgkjnZmiYNd3w4jz0IVLwcgjnyRKX97n0JkptJqBS9IEPhrZt/dehsKttnia7Wl
ffDCdPyN8HDaa4r49i2QCSrIXub16K/4inhifvJHTjDGYL2708v4mepuhV+kaYN3uNqSjEpo3MH0
UPcySNdDHW97FGDHOdBPSeJupXReGS21fkKA61LCxUa/m7oakGlC+1uvYVu+CIwIGsgHykkJnekW
0BbqwJ3PZh1+wKsPNa5j43Si8XByS/BjSsm3YBtMoZW4mUBo5Vy/Uznw+0G1qqQDjCodI8OhpT+I
xa5RReQ+Td3bLPw03zScQ3QYXrtrbxL3ML40Uz9nuNjLroVIqpq6AxPrdkaRuE9QUyd1Y3LhJJRt
TXzTez4i5HBqV+pWI5I+8Rdo0S6x7bHcdOSjGmMU7fN0WCM5Hv3Ui2CJpRmQCQsj1dlTnSrnpK0f
6maO8hAEYkvdYyrJs8HlPkOdjP+p99T/wiQGKon5HnAV3LcGKQG6ca9bPX0d0/pxEuQSaNHjux4g
jh1GlAxJeti8FPRRcdKj6Igww+FOgLRlm3AFY5TCzYQq5n5LzXYn+mUrg1lUN1Qwcqih189VMuhi
TDETMjbYaat/cIbj3KA/d5tUQNWpUjQjKjXs58JstoiQenV9DQKpRzWcLbADnwhPgRGrvAXOb3wD
/UEyjKWo+QHuD3/mgwge6dLb70SqNgewy15C5cNkMQYxhj8jD28rTowq+9jw0mlpUHkt6lPljN7X
PCTfJF3GmwlSWxTjITJQFGz17RweN4lEirFlO2HqzBD1I1aImYlgDNF1DGd9mr5WsKIgWIdJrBrq
cwTHnPH4VlAeYK8b1z7rgKgpFmaol7X1dkQkRhHXmIddr2qL+hDEhS3IrfbRK/psn5pwuW1qdTRL
Xee488xl8YXaRTZWhUCOE6+xgmJEGRwSOX2bow0plQFc3oxsABSZzNP1C2TVNp8JUXAYTMBjbUtw
aQd5BGpt2leuTW5C85X0n3F0d1uRHr2DGjEwQBlGx2o6K2bOYbvtUhvComZdqcX2ud8mBGJSL9Z3
jDfsFMW2VJZEbwAxPdGIdUdI0QmaPxscbee+dhVuxgzHOd8bPj5Rve4STbBjA2ol8KtMhJAneE10
kQihsOxYm4MXunxojrHXnmWvjo7G4ReLMOCSVsFbNaYHUi0X9Klbjsnbx9ix3TphuZxDdJfbiM4t
Qt5G0PnuRoTefNvMZAYKYsq3xUeTHRC737yYgveQIL+jq9Z88vt1ykI/3VEIf1qn7oC02LW4jE8q
xvSkC+ODSaM+H7buiISZG5+ihLEbXU+88mg+ej5/W7epytdNTaCEaKRBDoQ22TLP5H51KcmDRaQn
MkNPi6qZnWuDNrMZiAaqwT1I9CRfG0HWncYRbj5HtnlmPSKnZnttEHDW4uTOglcN52KwZjh840+M
qd7PeZu0JUZlC2I+QvXczeCF+W6sxpwIK3dNl1SPIddx2WyV3aGVHPaWNf0xbSN7YPFKC6gevAR/
YkB2Efh7e8HZWTNnbltPU15MIsKdC7vNkvF5eVIYBt+IIB6P1J9RopB2F1bVUApD2xvnmjdCl/tZ
acRyGRecu2AZn3SibhdSoeTFHZyxMUC7sfpNWnqJZTd00afFCJsHA1mPkLJHe88NS47pXb3z11Rn
wgbylTv02+EweBgK+8v3qEZFUyr445KVvAuCPVW3uOAoAdC3BlX4BvYHik0d4yhatczPVtm/r1zs
GSb6fapgV2nMKYlHJLFbGaBhN34eT96wM4HhOWRa4gR6NytE1IZ74ELTV6fdW7WiTGvbeDiA682g
CMCtDbrh+4q5eNmp8Hlw880cNphdjxjLuBEmWseHc4ijggz4kBNOvLyiX+saawzEzGhRvZ1TsXyZ
sKSlow6xqfYtyNbfYcHGViRgpBpM2h/9WkOFkGBGEgC36RsVFYOA8FqkdM0wMHVHP2BnO2EbqMga
5p4KgTCAOijK5prtAz41KN6QsjIEw6epwvGCA/MAPQccVEmgyX5z6jbEZhPWbMl6qFaxjrDLEAN6
MMnu6wob5q7H7Lj0BcqoOmlO3sRIJg1SDzYqz8p63wTvH7g3fZi22SE18zlRdfU6MtrAjwlnAo07
m/FNhg/+Ku5bn7LXdImx2dvWXmdgCPHyQloMa+V9HwKv3gOs/JIka5ANXULKwU92ok5vSBfvNhew
AvW8K1zU3HQttCBM1qh0hHgKlvCuG9azbKuqNFPwiCq1ylRA/RsVp696wpRylWiKiYBtEqpfEclC
qhTB7PEnPa2P9eqO2PcvZp7KdYoBqRoKFUaHCfrBPATLJknDPNqaQxLbZw4XKwy9CJ/aBaH/mGh6
/Uph/hX39ZQt2CZwj8PeO8HRZ0FcvGVaVF94tGJwCEdwvZOtFJ9FZVxh4RTFChWI3UQmVGRzh7oi
hoCr3R6DSXhfeFtX5831RYX/c9IWSbQV914DTEc/1IBdZ8aZDZ3xG6Oq4GAlpNrx5nu3gqhJG7Ay
JwBIt2UX15aWo2lfTY1UsbrvP6IKBm/LAeQcvFbs2j7a9bPXP2Nev+RrnSbX0lOWkhnsHyGZLytd
IcSTJNh3CcJzO0wo+2lc3vAnDscB5mJMePHuEGFbdAltodga+j0Hu20Xjmn1gXydxx4jCAA1sHUl
C9zEuCKFxrgAOCOME+ZtebYI28r8Ec1AY5KlGAzS7CUg1xny0sSucv0dweeN+ZR7DAmWdMz1lj2E
5fumH79jDlOVQeuSgtB5KZFOpOGjDjAEts3yrrEeZs06PNMxgsqgf6wT9QD7sDpsLtEPYYNPmbno
rXOIfeWY1CzSePA5QY8+rr4tjI26R9PJ8FHalKOXkfvI8s+DEmeD72/WEu/R8Cq8SaategAF8TRD
fIh8FXe0W7/klns5c8MI9NSauUl6mHh1fVkFy2lc5pLitn7xRJV8VZZOGFG1mPIRjFojw25j3453
tkfNvvXjQXnqK7hHeT+YfTCYBOZobJwhO9l2g++vk++YHr/0ZP1RW4OQecb1ZeiXAgCXzKoIRKEk
TgqKs96HPmxBQRZcg2WUaGxfytPww1IEMdVsPdDGzAcPk2DJxhn9pbMQUA83y1TPSFG2HfoIOx9Z
p4ajtaeukSdawS8EQYrLDPPbLEg21ERY7IHPxKip4bdVSpoiAdiFehOwXYF+98C7Kzu6HlHQwnCL
s4ET/sLlAodQQSfMqseQXxshCwZ5uwn0KcNji/BXeOF7D/W5ti8eV+aGDdtJLLy5GdJOXFAmAvM8
NC+VxRCxouFSMPBanuFjQyXQeLdNg7PKaUsPcmHvm20FfG50zzW9aAY7lae3G9eEX6pkvg+d+8FQ
43IJH/3WIJCslZi5gQaVxxg+/+h58DCNwc2MgSbzVZXTme/g0yYZmX5EJmEw3+O6olufCiSLPc5R
eKf1Nj9LE2Athz4YmRCtGQu47XFtvLaY4Ab+3qXxQ0rnZ4paJY6tK3Ah0I0iW3zJksRrisGbz7Hl
/n4Oe1QKMfqFqOnTctAjlMYq2tNmxrpmgbcBFgCMLx4ehEC5woftDtABD2NWIncDMqHm5DOo3Oq2
1wD41oPNEUa8axMMzGMUnk9x6ql7AfxYqTm6lq6rDOA/8saP1HW6hfal7q+jrpBnojNPbZhcOFvK
dcBkHPWTwcFLezDNMOwVn059snbYxjGua7Ag+eYhie+qIBZXL7rY9QlgAmyo1ywS5N7TY3eDlN9t
F0uMPXSflBKFcOhNaxnacDtFwTDlOMqIdx6ev5jHaRcRc54QqoXG9Kq9dR89qT/IGKcwYzQP2Cbb
Y6fEXg1jIdtEI3Z8zi15TavQ/4FhWoNeIW1KdHzyI4UAmaP6yUYdRMexin0Y3QOTTwsKhUbubes9
eFSoPan1cW4Ch7y1pd2DJ3dc67s6SQ7EDLdACsUFxWB9nsGzgDUfXUMg+72q4FWHMRgn7m1/h8Ub
ES+NXx1CuvBbionfIeiF9PcMLDJMmj4BdyFOBpMbH8fo5EWhbQcBur6Jhxi5eXrb1anG4cM861v0
E9/iljyJKw4cl/Vpia8G9aegr4pG1CrDyfT8WEGcBNw9PO6jUwUgGmNeVdVUWNQzSENFJWVq/qWb
XVw6tawlEAq6REbBfAiYxOJm1/HVrC3QHJWN9JPvjHnGOe2tqqHgmWXygZ7yUXdbcDazld2FajDl
APqo6i8ypMcBFdN6PcJ0g7jtRcwfnRriEgXmhCEQBR9Drj3JNumQYXc9H9Bd6z0uQt8nk/8tal1b
rnXXYcK/HHA8MGSLjp4UH28wk9ywapo9ZTPW0SEB8DvyLzDjgWV3m/Z+EXWpd1x1i25k7HHqszQ+
y0K+flWVw52+QhO49W4/j90jJrJYAgwGt3LBAKzSj8i3mQBqRQZKOxxIgwGpJUmezqlfNooAJ/IC
pXSBcdgjlkIvn7RD0rwQz32Ie2et1xZJCstShun8XaZ8RnNHmlc0AuhSl3q3QLXgz6HAttg9oM/L
kfq4ok0TOELw6ntIvU2hvOVpaSKdESNKeP926zIcPBWw3GcLSIS6QL8b5kPb2HyrQROlYvuWolo7
ifYbVBpih+WPqhydKE5MIPdxU+PtPa/zLm6m4I3Ks+5XkNItThAibxDAcC3gjddmSY/NCA5hzLcL
HO3jflgj/PdqBhSMM5a1qJ2yzoK+QvWFp9Ob72NaFzhKc29Knw1CvMEWAS0cykU0QlPc7OGbtNnE
RnqqkPAwQqvy6hMtygr7WN6QBXqRe2XG0zKEDzOOeTPsNGE5YaaXBduS5s4kAZr+7txwdlFpeNcY
DLOrpS42NEJg2RXRZOAvJQw5ZGBbBhakplQFfbaMHG1iiLnUVm0YH3jEy3BeQp449D/FOgMxKRxu
9qTLMVeEYzwKzmjps5EP8SFeB4X1BrjCVLjglvTkB7JIMadYUZi0PQ5CYgYMKXhUBUu36oikpxaV
j9ETQBum2g+oDaNMJjbcjWkDCs24Bseeo77BmRN3mUMtj9zUrm3uYZYFQhUYhxecut6IJtzFALNM
SX2PnfIwgVWEL0m33sLs6hrMSBIYZySbcPs7z9+jBcGfG/Vl1/vqc0hN+ERF92lRm4UpZZWq6KJ0
KpthrEU+iwDaGrbYTC8qrcvUBYADsSh98Gp5VwGMhl4hnIt6jcJ7bpV7H2P065PiPkBC3SvGtKpA
ZerllZfIGyKrCgdOtipAqHhsorUGLYZ/Cb3oEqAmsf0nfLJwYKE0oX1V1naBE0dc4YzmpcbWZsO6
9BPQHkxHDygwbzd9PQcwJ3T0OPzphowj1wW1wHqnePvoplU9auNjgAGVXziv+wGYedZSqAy2rPbr
zzH2Jb9d7tttvWOuaZrczKvOnRXfDAGVReMsWTaLwKSyxpHmNxpdVlRRC0122m0PqcJUoK7JCVjF
7cCCSWaVXs4pvCpKnmST7CoynWmtblbTlZ1L5kJirPUoh/B7Gmh79ta6KX5/y437jgAPoEunoh3R
lm7DiBXJ2HvO2wpL+ZKrTWWLV31TdngT8aF3yz4QfALbAQSfIPzM2TVslNnj5oYBlV5g2Q7oSNQP
iORGw4SxH1twKuF7GIhE3pE1A0j9BMuYIA2OZFv2GWDCx1Gr0tPRpV3X9y6KMLye5i+jak5y7ku7
DY+15ekp4oZl0UZOVOF6IBiX3IwEJxsDDA0bzhd/n692KsWIktH7SFOcMZm6K3ufekWC1NeC+RpL
K7uyKWVqXl1vWRFbFuFn3r9aX845px6IP0FyI+l8Xk1/SOP2m6XkwXMjbk3sUGdC/KPwFsgTVkBj
21btYqIxzxiwkiedAqtGvs5JgJ4Niv6znsgpQWQC9CSe+kF7QFb7hXkQoSRVkJHB+zSHChybhneZ
dugBBtKCH9NLzO2AB/reN9UI+IEYdwR6hefNVh3UNePAjpMeAF1iUE0e5ajJWxSuEFW4eBF7EYTe
efn9YKKlbVznYwLabWaAQ/9cI6/zbTVwhopqiC9jBL3HXgYaX6/Oe42Aw3pwPOnP9YTp4g6stLNa
CcF3eQjnS0/n6laY2EMOXYiAtjqhd+Owsu98Absw21bb3GLy4IPUlOL0wmmwpTLVDHhfuuqOOIfk
JU0qcjNJDphQv/LoeVrosA8WgJMGL0Gug1NQ8NB2w3mJi/fOp833KN5sTniCkY4Op34/gAiMHpVV
dm/kYi+GtOvex5dxFxAZ37WqJ59EeD3C9a26JDRCvZOM9NsKY+9KguUb5rdN7pAk0eKkqPPVQa/w
Qwy6vsXVUgj4Hci7HziE8C6z2c2wA5WDXFDstAL9kwfe1xKKXDbNtnfA7mZUO/pIUhN878AfL4Me
2cHKcRAr+mmfxh0G/+h0b3kbvzE6/1/qzqM7bmtd03/lrB4bpxE20rRyIovFIJGaYEkkhQxsYCP/
+n5AndstUl7munfWHtmyTaJQO3zhfZ/vC+IBk45qsBFxX20q0YkfUpR7V7/S/eFqFKwFVlDyLbFH
Ygv3xh7yu0IbvnY5pWI4tO52kK7OnHg591qd2wBc7TrhL6bXQK/6CSUoPBdJxYfshuDk1116Pere
2s3QYi7piLjVJshawm39QUkPppAaNEzvELWW6LfUstcYETsC6KZhEtGAqAxs17lDWpLlwzExxiPm
43BJk8i/KSEX2SUXmqVBayr7ebMp2r/IuF6EWQGPslOkMiaaA66HVULb8ltsktt2Q9eT1KlmbaaJ
dfFGig9AfSAON8kORWZHqU6Drt4JZ0/l3lujemA4GjNvjfuozCAV1ZKH5pSmMWDGCiRl6MWvUaWa
86igXe16WU607OqEKs6vYNteqSwST509dAhEJG0EWzx3ubt0Gau48+a6SzR14cFxNQYPqTk51r3s
0Df0xNzaDU85pKgDKjVt36Wj97Wqu3Zd2BUda3fUDtCS8ouOQrNZilwbr+vBh7gA1HKuHI+LSRFH
h5Mzwg8i81m0TV0w0qE1i+cwlfmaiY7d0e3VtJFmnG2zwhJHQ3bx2lOj/nWa7Bcuq2+u5e+ruLdP
lCK4/CtLc76Pcegd66wouOZGFLRa4tDqzOKTNoT2VdtVw12ZugFfr69RdhDGg9abFZytoOpOXSvL
l2Qc1Q48d26RJcCJyIv6CLiN0wbCSnklLTdfdEHQviRNlN7ZTts+DmZlRyshYagsqXRStTd7QGmr
UAbu/WA6/S5u63hH7SqBiNXcFllfX5ijaRwrNv5+MMZy33BYHwu3rxkpLdAd2XaQbizofFepXmgv
kUK2Vadt+EOPPXDnpuxp7+mDxaXcxOli7IPhtojMCpwwE5bWmRqCcyQKc5NrKR0KZlYv9EZxuaEc
If3KzkbMN9/IK5OQGhhG537pjHCODd1436dUa3InkJdaVohZHKQvwq2Mu9HIo73d5A3dKrIegNKT
PEMxjJmsNDJgRnW9BZo//I7mmAKGUSCcS3u5txMBzq+hGCeg/vHM9ovS4nppy0oyIcaARKZZ0QP9
g95deaEWE55FZzRa+hwRjiVtT1Bi+yJs+h9uW8h7A8XlVVmOPYj5K/RrfN+Gri1RBQOc9OPuqW7G
7LUpfTdY1J5F481Cw0PFQY+6x1gBrV46mp/im4uoLRftz8ge2+sgm3RY0/6wTmp0czbo5lvsPt3C
ynK0IkOXXLrMJrmEbJnsktaQiiJ5GlzMnmNI6WxrPSmME3tLrSZPdxfpRPFrZCr1HjqIBQctzPi2
1ODx9H74pDXueFX4LuowiiWL2qnjvR7V0yZurHo5DUW7Yf5Ce/T6WiNEjKJV1MEBDzOVrCrNHS4y
DrovcLjzCz8pPZLrOT9sp6cZY2uxSBZZnRsPiAUSyo+5sM+R59xErvoqkiZbRoh8V5kT4YosPX8X
tYZ3q1M2q7dMO03P0eR3V3kyTt+avKXzm075k+0FP4cpcy5MuDBXUVRoZztEFWkEWrK30jq/lmUJ
Ab6sw2Wng60z3KY8ARp3uNDzEBJeGaCXS6Mby8NKzkS1aDcFpktVoc0vQaAN2z7Mk01iFHQSptK9
NjIVHzO78dd9FTTrRFnLgZth2bZjdFKGx5IaOgpAdM44t9KZIyjMRx9u9bmKZf8ttAcqhGMF0a1W
jf+jC4bgLg/N+qEPuwyIY+U/h7Ft/0yzrLsAfQzOCtR3v6b9BdgcwKJcsNj9HX2AOULyvOxS89jx
yitk9pJPXfxFo0u3jrRZV+jX6bUWqS+Jr/tLLc3c70k7lMs5y1kHdYV3IDAg0VtGlVP+nqiW2pk8
j1aZLlVe82e4hja9xlHvG5p5zxy8WF9AyBA1kHjHMImf0FyR6ErvKp5KQP2mBQrP6pqfhTDEZtRL
DpOSeh0nII8Aal3u8iKOz203OKsiztUqMDOKpQYSvgz57ZmMNop3GqWpeoFI070NGWG6UrnZbJIG
K8S6GGt7EZdUF7uoLOShcxqOa6GQRLNympfG6yprwdQO4ygFnc+OivieVl+78kOEepOfzqK5SidJ
bt2DdG0JrqAO96M/tSfRBQka2Nbu6Nw1Yq31Un8MpD+uaaHRh1MXqw4p6pPXaqygVRgPl8q7M0Yr
PNtpMjEH01YnFfVZtGxsMSvyivwyZgIFZ1cYx4Suw7qR6PKERp0enbi2KcNeHY2ujxh8Z8EgDYjr
OhDoFNmKapdmtYQVNtjhMbcp09NYhvzZ0AUq2rL/GoOFXsje1+dOH9qnWC9erMTxLuPo5s/ADqWz
dLP5pBVUV1SuvyR2b9J+FVO/tdEQb2jVEbVlNH8IjryYhUmkwxYygm0TCQ0wpgbc1S6al1F3L10g
/EcqAnSc6uKrh0WntJBFjUOa/EwqM9+2NYTPsXIqtSgdv7pQ+kgZ9SKyTVHZ8ouRdc71JC2Nqqwl
7/wwQHZIc1h/SOgpT6iTk/H7ALPwxM9B0uYEtr7gjoxfc8tU9SIz7OkuRrC5TMd8eJEWmgRGV+s/
KP5Gt/R+qAxPWFDCptS+xi2HbBaMEdqSrENoqogv8Y1cp3no4rrX2teZyDN3tgZTLGWV6TtdKbpm
ZY12R6eRw2qPXBQJ6HTRULn6dHCYIvHD0LzpNgSFuWmtQZ81XbxEiJByZTKwdBXin1lnY0+ckwfD
ukea5tBja1iX3SC4NLSavCe5DIO10iy9uh1jQlz0QAkfDg3daooriyjRcsZjHyVkVlUPXXUVliMF
UL53oP2J2d4xb0Iwd7pX9sXTaI2pemwfNLNxHkTcpNtuknRg7aihbIAVbVqMxbBDqa4OQtbFcyuI
J52xyUkPVbstGDzPeV9h8cpb50ULCG2DatxqZWSsM37gKmwHdSRomycjKiYXOhoVIEL/6FZPmRgW
5tReIjc2yZLxShe5Zz+iTQpPZBjlrcFEAqqcyRxFDsx/07zBv4S0nS9lHUP2dZHfhXAyb/Wm+gYN
lpbeRKzmhlq2Zkv7yzIoB5olTXxKmId+V4q5eVlDkF5mSjrIsNC4kyAl9sbK+uQxVM7B6EtSw9gB
8iU156mTMll1aRO/IuAaBIqvsNmPgzveJbWhoRRuDJOSOcXOm6RA04QWQDtlWZBRE7cUYzbjprz2
m3j6XuVR/GA30jhzDhYTS90xfhh4PZ/tzFM/kHOM+6lznW1Lr+iZfVY/pg05UtoWwZ3TTFN0DOro
SZWZvaE5YF65nTMSZzRNe5NzlX/NU7u5HQqVovjUOLCYucd8BcQOUkbGXmiJzkFngFxq83tl9m2/
cpuCc3DgzS0lA7mYhZFF9tn3W2ajuAJNdMyf+bXn3E+idm7zIB3qBTNOy2FtSApLWmyw6Rg2hx/A
97NzEmSKHnlNt8SjVH3vpBxeq5aqJSmJOQu9hqGm11CktdI3adCER8NFJolwhPkSZg4BsCcHiHZj
zaif6yLiyOpGZv2USele6VHathtRh+kjjM30FKAUvuRV694McYbszdfIHBdamRv3jj9h/3XoKix0
GUwLnYx5bbVueKcHrbduzFocus5RDwHCmyO+l5YZpVnzSPk4RcTVImSxkGKuimqg4Iot5c6KYeR5
Hlrcoa054Co33lZ9fueZzdm0teDY9rG1Bj04HZnJln+VE0jqqCln7w6lQZWY7qoPSSlJRFPUaoX8
3iZVWy6b0Zub9Wayq3VbrY0hTjZlgQgrpdJzn9kiWrY28K+AiU6rQQvsswERZF+gDT6OMT96jEZz
006IriPF9InJjcj7JrSqTFmMteE+JEg+SkPTFrmyzAdGagl8EpDmQq8KTq30yzvc5flL2WFyWuSw
Ra+EbdDTVYiE1oBhnbnXJNxFNIX6Nwsl0jmvAyQyhjduccral8QQLfWTWP+WqL47CZFzw42tfvZC
O1yqWsvPlg+IvMIU/dVKwmajyjY6+UUen3sChwN9eurMZp1pC4tsbMk9CmvZ0+M1yb+3LlLbPfu9
O6yS0QzvKyKnr1JSsx4txhUz7G7cJJXjvYCuYDIU0uJXjJDdIkRrs3Qm8AtmIPKNn2EtWmRh7lxb
o3K/OXXG2hdpigdmxA+48JKSCCxxo4c4zOH91wGVYMZtmLdvGGf6DNaeGnDwpPtJdgktb9hKBpI9
Tk6arwqsiD/CyipRL4jmmGi9u1PFrKcCfz1STO70RatROtRjHlyzteQ5R5V6b3tZewI8XB/G0pKH
uJi44q0kuNEGxDWTa4gVdo0BRXwhl6R2zWsfDckRumXy3HdZuB7SGrmPsG1o4FOLgZLQKUpndCDJ
dMup8iOvLeYNMh8G+b9PjVCGef/dyPz4pY7TW6K7Yad6u1nAui+f0Z6rY9om6T6IXUeh4GP/cZt6
erVofOAzXlV228ifuLuUV24oyjUHj1LRklOVVjSb8krhbpnHtXUbUJ7WvseM8o1QPXr1ES8+4KO1
GL2TwxjSvdAdF35Fb2G2Hvno9vLwPkx6GvWNofk7yx3EanT5jdj+PVqB/bAlAS+vBhNPzVBPDHBy
Wwf/jOOWpDv2XhvT2uTSmpo1iYZ7Z1QJXTscZaHVG98Vrswv0nCa3dAa1jJ04gioWklqPyibwmRK
4aUqIzRlMux4oa0YbtzSdV4GUY31irnf+bYfxp6sIDhwyJt0yc3gHCNs/Kl5FWWPxsBsa2o9JqKq
ilnQxjA14xLXePQS24XYWWXnbUxkzrRd/GJnJKFkPAm87aVCVXWo2JVEN/iU9/WcOFEpGQ92XXXP
AfT7hzCyAXGDgq1Og+tVL7WY3I0dIUAzh5o3oI/G7ZQNFD/MuexbD/X5LyuPjDEUpr8VYZitE9sZ
T6VA1EinyvyhO5X+1OX2uOvKoT9PrZl8lWE/PJZNik+k1tFnnAazlft+HJN138TD2vFzC6eA8Fdu
hfgYD824oOFbLpC4l2ubezKGiCitHxZB1KnA5rBPKCiFi7+StPLrUo/CXRv49S6XVvMzmRDaIGDm
qMzBvC9yqaEqMfp2bTIvaqlhlV231VAsqZlo2yIK1V6hx15JZYJOb6fXmk4+NvMCXWaf97Rw2sIh
7sMrTStV5Nl9S+8zW6d0ILADFnSF80ZImr20elBsEhaddLvNdmOqiVPdz5lymvYHXPjFLmmsmGQ6
pOHiuUP8dXIl/UrWIV0q4qMLIcWV18TtDyfS7Tu7GdGYqlRijcDejOoqSlcg9d1FYlXtKa9Q1Xvo
xVZdwRZRTRjf5YP26GQEkE2dmQeAA9GhjGv1MEzRgDUjF5cQT9ChqEW5cvVm2CTJGF3+spqOrFu4
8U6Bb11aleZvpO16GyY1xJidEfMmxgM3FB34ZvYzNIgO9EVtMw680armOQwD9KNGii3CYlTkCD2V
5ea6Zv2N86FYk5lMG6zH1qodc1Mu/opRzgyl3jvbhMBmm0QRSg5FNvtXA1DAi6ws2g3o6W6SAOmw
5jDa1xBJv43JPLYtpqBfIIP/OI3fOWj/r335o8X5LF+Lu6Z+fW2uvsuPHuZ3vuf/v5zOOJP/9395
if9wOi/L+vX7v15es3/dtfV7hzT/3y+vM2bpf/um/jdeZ/Au/575FZ6AyAupSMeI/B+vs+X9mwQc
gACcXqDZoLn/17+4id+8ztigGSKm+4zjhATkQx/5r+d79039vdfZeM/ncj0oc6xkVAWUOB3TfnMm
/8boQFDmhAy/C28STY3MHKeR3dnot+y2167Z0iUrqWPonUf6E4e9xNcgm2xHJbY5ORSnVoHIcHQG
ad1fybloKNIm84EUudwspt6Uv9baOzf97+Zs471V+u2BsWQL4eq2DpDZmCEQvz0wmjjHZcBbeIP5
V7tg7G2Wg5m2m6ymfeC0+WM1COteFL4PMSB0ym0VOtonxPEZ8vP/IAvzM+BDxG/OLUmXVHyk5zVc
TI1ws+yGmrA4B5Nrfs/RPe1FnPolxTtEQaJqok+gPcZ77sz8a/mCgJ3wyee/+TioJooHuAiYaZkh
V9CTaXq3eKKwaF6PdMqoqk60UqUM72MmtjCyoyup8fhy8jzyuiCNN0gIvYvZ9AGemTQs1qZbG58w
Wf5cTgzpmRHjOi5+pOIfvp08AFvTyiK7afyxOPWiq2gdKq4Ax8SdttOxi+37ZrCvLWZBZJ+tjfmn
v/9eTKz0NB4FjAAX/sX7taH0OgFnpmYSfH2dINu6J6hMrlvKwlgEq/jgOBmX9kStHOOHUdPws+AS
ZXFySMfIWP12Fvxnr/2+VP/4uiw2LvwAQziITuFSfniaxKLq6STWGfp+81D3dbUdRUYvGjse6f4/
/7IZjPD+s/PbYCmYnBvg9syPsB3NbgaTWFucR1o8SAWk6r60uEqOXq6G5xzVDNJoj4qxpYXpru3G
bi1c1Z0qqT94ceS16EnsahN6CmWqw81JCFFn+1EP1XbK0XrpY9R9hsCZz7GPT42yXRiWb9BkcjyO
zd9382T7dm+byjhXOBZRgVJbWWKSqU7lMPBIBYEYbb+adB5tSXsPbuXFlyzrlqDxZ9M7/cEsucT9
nKaoo7TsvjNU8/DJq52XzbtlZVGBZnQbp6MDfuIj4GbyqFgEKQ+pKr0jMbYSA2NiWmwEEj/M2NKn
/ugH91mXGdeT0fb3RYoiuczUkvLcK6TCTn221P/uxQmw3bpOKMErnP/9b8cgv3OiZWaYZzXZ9lEp
o3kYDBfBV1y6d0k5xUck68M+MxMGP2lZ+a2jyIUGo/O2np5YdygUrVNSNs2DzfztZ0EM8T95bW/3
mwWUhyf9sP7tQbfMqsgMDqreuK7klN3YSfDV77GNt0oNS/w02c5VyE91X7+Vteyfu8nx9oacmjPC
2U+gZB9ARZyflu6CJAOy4Toms6znDfvbO5sS15cge+MbITOuuE5a/fMkWuOaFrHKNxHFv++TpykC
asRGKQZcvNK2HE8hA1DCq7SAx7Bi5zQP+ucn558XGwAQx/ItZEhMIvtjK5CH2vHQNt6ZHVnuUSJN
116PIgBjSLwtvJrJUq0PDGQiqc2SRDtgAviUhTPvt/dL3ZvR9yZPwCnKSfL+FUVJ04tJmdHNIOtw
69itfED1jxYYHvVFFQZLiJPEu4RYfqslE65ADKgOEQF3cnkzRpFBmTDJXLVIw+zLKMQdSPNhIe1I
Eeu3wj5qqqE7War+OegN90I6J5cAYZzNmA73FdRbNNKli/vNN9odo6aPvc56WLVGTqW2D4v8S5HO
6R4uQCwU+tQ8VNM4HQMN+XDYVO0tvabyKYhmnyjpK0ehTEYDjW9s7mpgmmcmefTP/3xC/Hn2Er0R
ikE3dlhXH6fZ5J2T1mJokhvEB3CNCj3dRbSSHiNS/SVir+46ogyL30EyGkqpYvff//W2TUCCrc2B
GfHhLAj9bLJE3zPQVou0g14ZWDWi0T6ySpGW92WnIUzJqg3jAp8lA3k/QSKKPz++P5+MxKsMLqEV
/2Gjjx3CYHLK7AbXEquii5ICWSl348K3p/7Z8IR8elvUw6gbFIWj4qeBf2AiU818b1Fyf14kh/62
DDy7XzWZjGoEUcq47pyJjTqa89Q3EURUqIUqqz0jo4zrptLjLVAU/hWS+a5FzcKeodvt13c0/8av
U6skQr4284yVZ/sUEWN74KG0vDDwnlEHYf4amvcFJYo6nUEQxnVbB/qwBPvAuYjO6loz/P45HVv7
SAU0f4z0rnpo/Ck4OFo/HqO3QMupaa2UppJPeTzfTf/9L9czeUcO5RiyhA8xTWfjOelrO73RCLlx
9nDG3UjDCjGDxMbOCKbxRwGmZZFblOA1qgufLK6/uWhgEHpwKH0WN/fN+xMhpxYM+SFQZwQw8gno
+ryj5hMK0xAuyULZnwTXxnzGvD+DQPiCCXct6nhwQufl9tsxjUwnbzPN7s/kG2ziNPLrQwZ7nYYb
yXkJYwIeckxxTne7RSu8aoXsYaMluAD/+dX/zYVhEXPDcrPBS9Gsn/OA354kqAYEBNIbzhF1klMD
2W0j24rpcUEIX7i2mYmXJSpY92meonBiNcF58J1VV1KKSeisTVPSPXpx+Am3d95QH94QTGjbJ/OA
U4Uu6P1z5fQKJUmIfnadPt4aQ1cfiDEjRD+l82SUsFGEPzLHjjDgk9XwZw5igUmzLY/8442O9SFg
M3B+eKVoxNlT0n2QMKMgNzH9bIG7hOvbrIxrgbj2BulsswyDTIBJtlOGAKjeXaaRLldoBPvdgBJj
R82x+WyY559nEUuGg8gA36XPO+b9q6l0aq59ZYqzbvXNA0IJd1lQpv5GNbA+RXbcnN0pjTDHseDp
UWXOj0/WzB85CHE47wYWmeAxSO3fP4DuZKkzGjFpYelrX9WYI17xEG8ZJhNJIJ3FW9Qv8VVYa4gl
qmQMv1DIThDucdI8+GX92QCuP2/098/z4UZvsQ90aR+JM6SrR7rzB8NPfn7ymefA6cN6tAG58eZ1
g/TrYxTvGR1O5hCVtluPsb5Eq9VuAk7jfVEH8akNs/CUpJgkC72UT0Mq7R0GtmrvdkW6j6BfggoR
RvNSFjFtF5whnyzaP9J14nfWBGmzmPfzx6Q0dHB3pT5wSjAM9lEUsXzqAsnFAskJvROFtjsrJIr+
5K38UamYf60nDJuY82/myvqYULNaK0zc9H74w2xTqFFtB9LBNNRaM6f+kkyFfUQB4l4scyr3v66T
/8FT0DCEL+eQHTEw4/169NN+CBEoG+fUMyW4NstjZqqGnCZxaAJnbfkDCW/wnSGaYpnMf17gmNz+
80P8eYdQY/JAcjJp82/usLj2+64NNO9MFRYNcS5lvNUDfY5Q8uYhRaT22cn95y6Emms4FCMYBqGb
H4dddUp1icxDDXCMU60zq46AysS6/2KYo37GkiJutXLotlno+VdRjCFbN3m4RV819cGJHf/LP7+B
t5LQ+y3yC+M752pU9swP5ya4DS8qmkk7T0J5FzeI/Od6MqaNXgf9plHqZ9Z1DC2yvHHvTlD4sz68
jI0nf/r4NeY0RG+XowPPCsZEsh5UHRx1cCdMo4y9B4GObdf2bfzJ9/Y3RQVPp5biGhAR+fLEx8Os
882s8eDvNEVLJ0tJvINV9CL0FL8NvrJvRMXNTVjM3gbhIBYMikI7uXSfl21JAlf4EyyDlB7jAqyi
cVPrTb3rQzc9FnO05eWZd/nnF/03dzaPzI2tz8PWIUR8iB5K7HJRRGJydlM3O7m6sjZdJHCkUIDC
lEG40tA32uPvsJ/ogSv4Of0T8wtAI8yH8+DQwUlHBGGfPNefhxDPxfQTw6VuydPNK/a3WIKSIgND
tFqcewSYX8rSDbaJwBGhcMzhWQvNCzaiVVJD9CsDx6f/UIGTypJGuzLayTl4IXx5i3gCZ5Gjnlsq
basuyIr1J8/5Z/TlAUXkxLJ1Ugn3Y2FhDr16VJM4bpKG6Is8nVBvTOVT7GPy5ck6bYmHf2/V2fci
xviAY2+WmVifnZ9/HhoeL2reKyxBi9F771+YpndGPY8pOedzWQWx5fTiz0ak0Arz62DOIv/5k/8Z
OfD7PNIDrjAKux8n7fQmugity8yzVQaY6lXx7JP2b0uZiJu69+xjn/n1vocXRvvVdT9bt3/eobAJ
+d0EDzrza5wPHzdGmoFjkK02gNy97hunx0PneNetn+UbsA0HRF/pyctp6A1DI5epXVUXm/kJi7LI
tWeMS/den4cXSoufvZm/KU3QaaAZLOZuhW98TDDdtm5dazCnMylodCzLqbwyJk88p7EwcOAxOlwO
2TWO23jVw4P/PinhfXIUvcW07w9QngGosyOI7QSo3vfLwe0N2biF0M8DESj6Dgff09vKgFVDShLk
MeFelqbOphin6BpPn3E3FFX5WrYxY8WZFCafghCbwFL1NZeO1aq91gnz4lbSPtpzHhPGXbmvDcQo
edGXe5mNol/YIzrbjesxeYZINyZpBB5LQWQuoLtT/2m+x2v9c+VTeaF67RhEDpQePywFaIlVGras
/LfaXlaOxNQ0O7fRZOMkcV3jWBcaiIWwQhHqZrfFXNdnIpJ9bLWWDCm0xTbWzfFUFyZuUUesB8zK
ixL/1DqbFSyhEv0rEj3rGurqY211pLfD1O9blbs3sabUFypoDCJPS3f5q1aG1s06V1PvjQBw+oRi
a1x12ykSqCzNYbwdKfWtmgiWRZtMaHbQoRjXQ2rTang7GvwxTq87s1uDyNGOHUaGQ6vggvhpY69T
Hc8Y5moSWy7J9WhwvJSoXy+2GELiFoO1lTr5S8Ns5tu3QgIjnLu948bGwZdjdT/6sv054QBZy6nU
wfeY4VVEvXjrZ+a0wYhRfoFOoP2QeYMKPJrTSIt/JnUxa8JAWdrdyo0LIKGRW10FGXoSgneWCuG5
d+n6otx7NHwula+iY47IpZ7S4CBC96seaxdQLQKGHzOu6I218XPpMIFuYgjNups4sxNDQo2pyuTA
qKh4a1NaHPIk2qRu4x5GMxrWNcrurRl0w3HqzWxfzPUQXJnoBLkDXgs615B1KALmRcCE9Tzrj5VV
qf0QC+2rV/SvxZT614htErnQcODs6wC0RWTl3/O09Q8E5wB9kRAgqzGis+e32ikPJmRFRRuPO1Ha
N0bGteLICWG25iuAaka5t+eKcF5Z3W3+dhHQJvziGll1RCIHzwZh5VwLnP8jgTPyRMnGvgMLcwgg
L69rNwGXL/o4POLXyH7VmB05I03mg7tuJkors3MxSip7nydOyTwNXNHwdthylY0cndJim8MVnq+f
yCwZjk3xsGorXsPbl2ZVvMiADsyPJE3FFWm5uy0Us7LamZO54JurdiMIjwl9boP2+psVdFdZhw+N
77RZ2nYRLClMOxuhmKzJoGgse/iRt7YYm3s5DcMSaKd9im3lHWqGwC4bWZeL1KwU+lSRp8e3ZCKs
HIQ+soLSUGiFdZ8JIa+MMW33k/C0g0QSuWYALjIWMy6XI0XBH31ZMUKKu2Uf2lq3wg4dI0IgFBzj
Xq7cLmy2JkoXdxb5aGsrV7B8Cv+267zpVPjVsKt7ka7Qk2EJYyUTuIY456SIjCcf7HIMd3aW+uU4
DVdNy5wNIfTowbVckswx1qKVATtracpafFVVPPx0ew0+qgj2eup7x8iReKgqCEZRnwMlcU2OUvzi
YZbeNoPrfsfm+hiokOHn8GW2cG5chpRmDgqXot+9nYoR2+yBLGJDPZ0Hi4t21Q8ZbJfM/I4Be7qu
mBJEYNF9Iyw3cX4UZfdMZAYuSljlPml09qQWdah4m8763tu9eqBdxUKbC22/arrYvFmEBILTPh/L
6Htac/ppCYo1Pifhcud6WybBpMspqIrNONZQYoJKbJ0umB6qDEoHItdxM+RdgKpQVzdJH42bUTTh
WcubcN+5hbzusIkfNYMeNGwQgEaw7CZyJi7icW1YWAvC2qu+esBzrwPpRGTvLsdLnNjD2m3G28D0
q0OvO/JJRhUHYTNQn15K1jX4EofOqGVzy6g6qZ6iyuIzv6XMb28vGx3nZsIfHWHBeQ6qGD19jsV+
m2cTQkovSq80o8ueSbnsR8tW/UuOIuQKx5l3dvJSuzPbajyo3rQ36DetPVaMfm8IuHlugKBvinO5
ATPiQLzQIDkFCK+7pq4AXmbNg+uB4y6yiVbXFJGwvx1l42A2D1Ii7VkwcdncMZqcXnJSuHTuBvvA
lWN+cXJOdeB692YMqGzglp0AnOBW1BobNxnwyLZMTxba+QOo1HILgjo9KS9lNYe45JfjaMgvQmsp
6CEn7/mcpblSOLpOzuA/zkqhV8RpNGVciWO8KDr9qXTi26I3CUB7oiQGwR494sOdk2ZiU2eTd9VY
oCCFYdo7iAL90uyAumZevyxj2dyNJqo1VLU2AITcu8oZVQKVIzkCikWTPRcL/Nblm3srdaokZMI1
Cb27NTlu+7y7g0RPsD75a2oK02vsu9NVBxf4V+2JKT4c/rEGCytK3GXMV7XNOotKjxVqPWJUSNY+
JGeE2JF+ohaSrdrUV9tOL4mwqyTkbtOiR8+TJ0ezk00fhv1R78MWK36p30O2HLZeU43PBWn7CvAO
qvhkqkMmc3uNesBhhiag9at4JQODlG1QX0UpNaxBCVg1KzAwVGsVNRqVjAfUeC30U5f5C+Os2guq
9IrxDms8KZA4fZFeMx/CQqGVVvuWmvm26nRthabptXSG4Yo5sN4hpTextiobQJ0r4jsz1Z1DyQDL
zWh2wcYzzeA20waE2fh4IDeP1HoEcBZ2Fbs+5/h/gAeSndESgnqMRqP7BvRP3b/VzN7Cvcop40v1
f6g7rx25kfYM38reABfM4cSAu9lxsmZG0uiEGCWGYs7kma/NN+aHrbU9zWl3Q/KB4cXix2JXfxdZ
rPCFN2gi+TF6GjiLNC2h6AhUFSTTdDNDR8MHrNUtnGkNPZEIiDRsHesOZYkShnusLGunGz7GgyTt
xzytYBmq5W3G0bw5pDmWnKJILhc2/5uZzQ5lp8x0EYbIdg4b/JMHxXVB+8y5aQ83ZIEIYEUDa5dr
WgqpBmAfBJ8mYpePaOVskJdWgZDmHZLE015WCdp8KMYfmil/SB2Zsq0BDTaCYOyKmJlqbJtaaUTr
FoV53NkeB60zr5o8lzaEQcqzLJm7VHR4bmSegfhHFlrActrIfkhRlyUqnqLSDtmYL3LcS7y+COyH
XlXYM04sqy+IeFCwxWSAu7vIOvZcTf+1BCsy8m+6rqATPMWR6djmL0451ch6b4zYAabdfIgq/u04
1W0Ai1Zg9H1WoGNnOdjUUd+DBwn2YaSY3xy1r29RWYb6YFf2uItrqbrCnQUhR2msiq+6XjBcTJNu
Ectj91SDfXryc1u6s7PQXBfaCNjbRuZzl3kDp68qWejptJrK8yhg7fV7XbSmBFOll5rbyOtqFE9E
/6FLwzvhIcm7bFuGW4SG1T7Saai+yyB+P9e0TK5RnExs1yyIJmy5H63dAZ2BvI36Pa086bNM1Jst
5EKrHrQmL35kpUpLsgqCeBfpOX101eqaRdBWNZBmXwX/XWPLmhrjdcnjvHDylPWiNQ0qm5qd3RSj
Df6xzOUvYYeOFo6BQXfV07qskG8AIJrfD5HxbCHo/jxovY2opNqiRgeCM4SFuDD9lF2GlG/m0WRV
CTRWgxlJLmu9SpfEK760NBMFm4dMldzEQ/cYiO0Hw5PFjgI+RY0KwlWMssJLYOXdtSJsHTmDtltr
lmdejVmwRw06JYgIw8+2FbwCrCFyCzyaHqB9UUpTC9v1e1BWop6om0ELcjscWmsV6Vr5rUc8YVL1
gVfj1pQ3viJ2XNTLIK49mO0diO+61/TvrD3P2fU8X3STBcIulyZkmK2VaP7n1MyNW2gb+c/UyU0E
Docw+FQkjh59iqGgcQPYvR6A3tXKz2B3K3SeOvjEyMSoSXGN7pD0BfsHy82VClmovh82MYYESw+F
E0TU/bvE1vZDlzR71e76285UorUaxcUNJOcfRViRDkVRGD/Eqc3lzT0gXjkRNZQdwx5BOtwILH1l
NoZ6PdiJ4iy63LFeq5ZYHg2MKqj2Ik31j7EPOtVFWa2/o/boNPeo6kPGWVACLsRGp+DyURlQq1+a
dl8/gwYkAjK0EbUhK0NiviC5aCcPxAKKFm2jmAxglLXUWB66kL/ihxhalo0Mp+nd5aE2Yf8poQG8
yHaF5MF0bhv+ySSPVYeeKDrxJPa3mrRsHXw02DqHPxbJSjjAVayznexH5EBaoIAQO8QeWAiEiD6Q
pRz+aIXJ/UM8NT/9tkNryNGTFtaHOgGEtPpejCwNUMnKLZcmbSizJmFIwuIlhPIKEVLG9m1K5biG
GdGbsmY/yQkK7Mz5hNa0J7udCU93mWpx/tKIIS7RXgjNn03YGZxG01kWp1NCkCLaeqWZmXFlmijp
xEVP4RPOQvaxnhJeULLgqaj5gSkIbc46HWFBVCpDC8Hsprd59WbC7NRC59jpc7PO2VQ5PHJiFETx
Lbt/QMO6upN0q37WDE9fm47PNgw89ddjZHnFD0p+fjgldWYNYle6GvMB5V3fEfZ+RBEJwkEe3hZj
kaEKaKXgmRQpmJAvvHngd2gd2EWxrpyx3w5J8LNp0WtoCoqRXAf3HVoRS0pe6S4JHG/L6WA9+11J
oADj+xahcGtBuOtvJdAPe6l10FVALB8iVuw/Vlmi3rBnMVXFjbJfRnqtfMjQEX3mszN/RJtiVfaB
v6rF6CPohQpRonsQHLRRk/d5IK27xihukrqKb4tU4h/8+PVQCVE6g2S8QnVVlYXnUgPUgHML/7sD
ie5msAtUORxfDr6moczkVB4qFGi4MzmWPS2xtGrvwXBpV72Ezmg8TGSxw4ftjOpZ6RV6hpYwtwk3
OtlJ3LrUoIwPMPe3h087RrJMBiNkJMZTndwebYPkq0Xg/dimSEiEXfJJQl14Z7S+nyy7SElWuhKZ
T4kslB35n7ooR9hJyAT6qwy86m0UIIE9EiE8SrDs0LOwPNYHEGx13UOu2CRdEJJus4IjQU/GF8DQ
rCGctMsmGN+vG1XzJrVfWrC7YqpYBL3VQ7I1MSXosudACr9iNmXcRQjCIVZe6YNrYyy/7Fq1ue4q
z1ooNNMemqEsvzm6Z3+oggK9XXOaMB37nB+VBTJqGXfAOhZ+D0qmQ0T7Fv/MeiWZkNgXYxRCTAtV
eWv3eF1LjowOep4U/VfFagR1LcSGF0PjxevCjsKl57fjVg9iGbkQtGY7uxd3YwmWfoHk8ZdDgcaP
JTaLh4xpsRoLa/j4C0FjmeakzBFrz4pmfEKeKwkXojDEF6kStlvVGqiKA9aERkr6Pe497/6w3Avf
8R4yYgv0rqfdLWLhLKmGaA91Hz+JCXcmm5nnu3BhTJD/EgUBDNTZLJ3EaQTrr3ouTClkgSOvcPPr
OMLJC/L+SLeI/VhbCxgQI7L4QIDMqe23kfF/RDUhk9e1IiBhEZQ9hPpAAG9IXYl0fRwDLxxJuxNX
Q5FhgUQPGnq9VxDsyIIyXx1QdkYzTE3Qma3aJXFtcHc43dCkyxFxMx7DMrRv24qQb32oEh5SJCod
BVh/K1buPS03nsupan5I77iPKBaCqiIpBUDxYGdCyxfckt51hn7uQ0dL+nk8HMSlzEunXnAV1ZmM
/FoP3KWhLYw2Rt9eyXqd30J0RaaxF/yrsdgXWdF+NUqc4bWwkO9luQzWWSyJFwN1tV3Y6yuUEY1b
imPShxQwzPJQ6cs1MDm1kkKFYK0lN52Rly8xrMKlAuZrGZcN4qlTY9LxjPoKtVeSmj5Zd4Wh7zAz
qe4OrZtmKm0dCpIA5rJPsR70e7PyMxKxQVqWueevpGwqEVVtVn0QVZTexgAsHloHMR25b9rbBtjA
xramgzVHzA0r7PgK21DrIUBH9TZwogJViqj7CeRSpizSKqiI9vra0GTCRkQh8ZjriKD7RE7u5QLV
tqQeArCDmvMNPyBqNoB+29Rqvg6J3Oxw17lVtBExxqZOUFSTPaIixV5LFcA2K6Jxg+IMUXmLOQL2
QLoR3BrhCMCln2QWaz/DSkMXHPx1jQCiwSE1oFlQY/MjnBgddj3y9X0zRLxN00fdt8YYjStxwJ8d
7nk0J7ijrHEqBGA+yFozrZjvMAE3Mwd11Dyi+sMF/GB4fneLJ0S/oYJkUcCQhw+H9QS0W1nD9aFw
kLXpXmuccpNSh93R/bO3NgTtXeEl0Q75zFWeenhYyG3w1IocKRNIfgQ1BGZGJK7letwKvVW/Vrle
P+N8lL/YuaXvZIhNa3jQwQ2dF2yW4n54EqrTP3k0/G4duLMbM9XsjRHV+j5pW0wzoIJZJNbXTiap
31lT4QteB8bVYdWfb8+cQJ6AIbVQC4YtZMBVmFXFizqysyGrgQpbdfxEAf27PYbZvuqQs28VI93D
ZrI3XYK8Xxi0n9oWzpSiSqj94q7k/fgF5ywA7WzQLvPuzz/de0QOjpOocKBtY9KsmnfZm75siOXF
eCezZpfYhH8WoTRJnOoBDPU2E9EVGstB6sp5gYHz+cEPnIfj3giwO7pkILSwzTO0WW8Ry8fUROxV
v2t9JPxhAPf5y+FUplKFdFIoCii78scujSMyiTrX7rU8C34IOc5uYisJ1+ef533/gm6IbDAPE1YI
bu9xq6bMgsyQu8q8C2MwOAfUVthHoJT1Ln+pNK96Pj/eic4dPWprcq4GXwDE43i8gdMToquAL83k
bw2NMKGFS/iYxBm1wESTKE42+ioG+ro38OBbnB/+4M43m36a+iBgpq6zptmzlSnhVOKYqKTdCclo
duBd/W1qx+m3whuqhRIZrjJMgCT6BB9brDVu1AGHMadoMBPqTPzf2vYCC+PEXqEaYJCpmwq4TPR/
jmdEw3cx13LTvCPxM5/LCJXxhQPfd52DJicaNq2fuk5RKihpqHqDtG0KUW+UIMCpCJWhfKXUQfi1
k/3uWz9OPbPzM3bigzFLTDUQLZrMczBEDplO8jXLvtMVVJ4XDYy6HdxuQq6p0i8U0X87nLiH/nbf
o//hnn+AEx1N24BDBLAPaB859aybWPeZ7oRBY9zZbTSgQDTo1IuwOEL+/ioz6voqgXi8VrTe24Z9
H2+ESe5/Yd2cwITYNOvoOOuq7tjvAPLgJxF5BQRw7xjNHoBaSlG3rxF+8KipS+P42UaJblGU5A5U
tPV+rYYPwhTNlZYFfoTCoChW6Gy/Nr6Suijrhd8RH2juTImYvPBGdLaFRZ55fupO4BiAZE4NSrYL
jdjZ0oqNjnAkB+tcTT1x0h4Lgz8VWFVuTlfbVDvGR+ASrOP9+QqAaOIV2Wi/TEfs8YL2uwyamR5n
934PXVaH2I3PYJgowWIAhRlTRnLsYUF/2EbxX2gXoAHvDzSCdxlsAJKG7CdjdsCYePOMMQQicAAm
UXIcmOTwsY36bEX6adUQLi8sUHV6oaMzhRAD/JjN4kR4AivS4xcOhKrGid1ED0YYl8sm8HVtUUWZ
trYzCgaHMxWKWQ7rVqk5w+sSsWCjvi/TRlpZyG7/qtqrpYW6Q+WgGtnjJBBYdO4P4AXg+/1V58EX
QU3444EIBkpHfjq/Vuw5qAGGigUdnFtAAUD0jk5gqZ6VG83Q3OFJmiOapxZXhl6U9Nz0x4FwfEFI
I66zpK3HBbIi4lsjiudSIe6ifedjfUC3cEdVGMutw3WaeT2qo5153w1OcpNF6WeMTAm5WkWMX4gq
MxyxpmxOs4sneLDdD+Eow/0BxE2VlTKuGY4feqgE3x18z9eJbGLDInoDkcxRVT+Jxmp3gtLqFSpH
/Va2S57QLrStOhTSVhECDfCuNd2k69J10lrOnYdIydLIOtOtB8NeUZTMFRamk2yyjsaTTd/7lfIC
kksoG+PpQ+cm3BwuwzSSu3sb/yBAwvlHCaDqNVifctUaDX7HOuf1iGgIWsFrWlYOuo6p9JoY7Dbc
PJKVmRBe2nWtNBtRyoHpWmStuVqLn4Ejpc+HqpBf56q48fs2e1bTXL6KvAQQM/35b8hiKy9I9Fo7
SE/F2vHA2yPwg+3p+e8/3zfgnXRLoe4L9lBR3sHHDKdLh0gp5bsipSsg9Q18D2MC3+sGdmdt1H87
jPdbROSnLOHvP2MgH/GUNz+yyc+4mv/U9DRvadD/PN3/rSEzG+9/pinvqvj1L+5yNF6T1+qYp8z/
8R+esmz8DadWI2aY4H6mxSH3y5MZvunfBvUKmUanKluTu/J/8pRpfv5N8wxsLdAL/og6RSL/EJWn
/zb9Ft+fyw2VGX7xN5jK6vHFY0NKMgxiW5iU083NvXl8ImKK5AsR6Mq2yBGAVWNRghSQUPZy8xww
TOjgACrn6XCbFlqgL52MoqxuX9lNBYSh1brrpCzx5lQq+WtEfWUXmP49LHmcYzv1MVQsZIOttA1u
CfGH50Luhm9tgSKzkSto+6T6kO6oud9kbSd+RWu/tWr/tanq8jUOX9O/CHd+vDZ/ZT//eqxf8Vet
w2/v1uDbJfgvLNQq50++xn8dGOqr7+H/BxdxiBXnFu0qCctX1OX++vd/K1+//qj+eiZ+yY5W7+EX
fq1ew/ybiJKQ0VKh0XF1skZ/rV5DYfESYk4ldfIR1vd/rV7V/Jvr3FDxyCVvYAXzQP8sXlX9Gw4B
RFogpNa07n6LZc/vvL3MGRMui0IIwX4AhW7NLnPFk0eLko7q4nZhLhs0zVeqmaUXctBZVH0YBYdQ
xJUP8EVlQna+QZjaGGtqJDqqq8pGiQpap32RmibbBrUcXgN6xI26NUuXmqT2EY2t7MLw0/57E7FM
wwPN4y8SMajq1mz4GFABwNVBdztNlldSIoP9UALN1UpkjN+shPtfP/qWWT0P3/8ZSzdIdfngAOaP
X1WL8XRUJRRp8JZc68n45EQSJk7IQXleu0mwRUewBx3vVsIMqVbDl/Pjn/ieTPQU23AWsaam4O3N
TJdtKRnIePKqQeTRaHGkdT4NfH6U2e15eEmDUFtDqY40zZm9pODYHW3PMFwZqsj10MfpF4lx8X1N
9GtZiObX7fk/SytMPzj7gmwcImUD9ilh22yZOnmRQV62UDGsaSIoRp3sIKUi/IKsJlq/dYz/LqDA
xFoT8Zs/uzH5EspZus5TJX8+/+7znHp6eZ4F/Ao8J4KQ+WqqwgnnSNTrUmfKFyruNkMf3nmJ6foe
mB1txPI74zwGEazsYK8tmjAzvyBY5LuSjKvp+cc5sbaPnmaWAEChlxFswiLBkNTEHY3qldarjI98
Rc/w/FAn1haXrYKmJ2wNVZvDkGv0M7BfKqdtVNEyLcQj+n7qhYTm5PswKzroU5Iac7pr3yxgXGCU
JgVs7Dps2b0mayihWlGwFaOXX1jFl4aaLSrdq+3epFfsynTjlr4VOAua+Te1X4nVH8zclJI6nLPo
4M5yek324VZwNLk59IgVWCy4w1pj//ZSsFFXAImMH6kMFHp63zdTJ6IWHJJlo/DkoVqfoteDbHWc
7Lymqf5gKJKnqahk6VN8dTxUwGfCOglSP5629ccElfTtiCHPR7/yygvc+PerjuIVK44rCqoHGPjj
oeomi4oSLUN36Kwcn5iyXZhx2V/4QschHBBDHEoNNCrUwx3BJXE8ymA6aAJkCoL+lqr8MCstuq5G
jHNpfEy2EKgwRkCFtueXxfsFeDyodjxo01tFAkYdv3JPsT/a6IEDc5MtZFljx7yw2N9P4/SpYHyx
DA31EJ+8XRwoAPc6DZmKLwYFpu4BABZ67V2o976/GBwNdsu0+gAbUcs7fiNNsePEa43KxdRa2WoQ
MUlVHX2hdQnTqEjGhXLiic8GD8MxKb9YhooCxvF4RtzjL1DiTAp2R82gS2dIWWH2dNXj/LtHWxXV
bw8x0d/+bibnP5MIuJ7+3ezgsKhxaQ6uVK5wNESZ0zLZ42SMKD4Z5YUXPDGhJsoeLEybgxcO+/EL
Bth99OTJvKDctHeZUTaP8hjabpZjCKhDFL/EUj3EYsdXLbesQchJ/AKz2Ji9XOWLqleLsHQFYhyo
sNIL45IrDBg/nWYtvLBQo4WZlcYrjRmRLEua+Q+O0hUP5DnoyZ2f6mm02dNMhfPpSIMnqVuzkzOs
U2ElcV26RjzZe/Y13gArPKcwmcf8r/gAQjCxUKE1UT2OIiXSL3zqEwuMc5nFDEuRCZnX19q0UpUu
YPzGwWZNS6Wc3l6F9XyloM3pBLuiAeJ1/p3fHQvUngkhAEFxKKmQqY+/OaInyljXFYaktK1WVUur
WWSYEw9Z+uP8SO8/NkOBMjOJaZBYdw4suzdXRk6X0DarBBg07mUxVoqqt7Fptu1Ks9YAwRSdvhkg
Ha3GodKtpYqF/M7udKxN4w745vmnOfHeVJotDXqkzdtPOc/bI4oeEOxcvNbcOgEZZklW8cGIleCp
MLLowqXybluZ1ArIfMigpmV+qHG+ee8xtQdPMpLaBQATrMqQhgP40/7ZC7x+7Q+N/fn8q707fRkP
5rWq2yZiaoY128YmeCer9DgxysBxvmFKqaxRCpN250c5zNDRbmEYtJaQbUO5iJLHbOVEWDaEo4Go
f54L7wrUGUDeTGSxixqsquwHvSxXom+qRdRj3TkUfrSyRB/u0Vmv7/FQAN0Kh0m/BqYbrs4/26kZ
gG4MfWyia6J4c/xxTTVuJVq0bGT6hXvAxv16zOLgQvQ4veBsAiYuL38zhEl56HiUECqvHxtj5Q4i
xBoRZp64Dkfhe25eNOpGg6F6U3Gk4vXrSVsjdLDLPf+e79MDuork8vRb7enYnrMpfTROlMxrsf6g
Uo4GqInKt5dmyy6jFQHmrl6EVY5Br5x4wWfWqEO7Al6KLSrhqmOpbHPZiC5cyyenxVA4PmHKon42
Wxe+mqmIQjXsLA90+UrHuDwhnpJrrFAAPW7lUPbAAMnxfkixLOt6I9MvHGrvDlKmBQEwh7yU/gxt
peMvU8a2IfXWtDQjpbhD+gUdejGIXWPLzs8R0W7WKM59Fz7G+1Fp4sn05em9KlNKfjyq2cg9WuJx
B8ZP+6SXt2lW39geFskSzsl0X9E92mmmv0T04Soa1xPrX7O+t5XjVnCcDL9eYl9wQSLjxDOZiPLQ
lKUmZFEQOn6mwFH6QC7NwTVKrQExWqm3FUYi98hn164ETv4OJ8z86/mZeH/gsSQdpDmIkcAqzEOW
oUi7xjYz2U1BcF0NP0W10ntMaLjakt+9Mk1OcNhN0BdMk/7KbM6TTk8bexRYsUZh+QAZpVlpaZo+
Aj82tl4cwkBDlmt//v1O3GTTqNTLqHlwgRyYi29OdAUqUFrYzGpoM40Bev97f6yqbR13mGgDEAy2
Wu2V6zxIBNYwpfcldprhFj+ucXf+Ud5fYzwA+icKVwzqBvNahZ+boFBEOLpyCZspIGe+8qyseunQ
br0w1PtDFQ0BYhMUp6a5ntfV8iifIjMAzn1seN8h4YUf00Z7Of8+7wdBKoQ6DxuRvp89l5pBw92O
hlqedPMV5Qeq/dq3MMVl/fwo7xfopDVKIwYlDKRj5riAbggwJAwiMHsN2n5mpdOtkpSQg7uKNZCm
g2P/9o00XZO0DszpwkCU8XgfdjY+do1cg/8FM7LVykK6UTtMVs6/16nZ4/SZci40SIisZ6PIftlo
8HWpz4jeBXIBAyNKxPoPRiFIdiDm4oh60FJ9s/rHpg27PqwGxHoJYJIqgpqB9fOF5XbiGyHraqGc
QJN9Uo48fhfRyC0lNqToO7VXd1lWmLtE8ooPQIng7smIZZ9/q/c7SaexzuyhRzsVymdRU4/EeBIa
jJfYobTXIklycBGJU2uR9P2lO/LUy9kTkZuvRMxtz46tKq6pQVdS40peHWBcJm8i2f8Jxvee1XNJ
XfLEqiC5Ip2YTqvpgjqeScW3S7MY7NotysIhcaL/im9Us/3t+Zv2kiJPyASKNbP5Q3qMOiXAHzfS
/R+JF+pEPNoLIurZ5k8Goh9BkkqVdr7IpaYsNeCNjds2RfqhgE6CR4M/Xntjc+EwOrEkWA3AD6bL
HEjZLOGX7KTFxFZuXNlR8nstM7SVZEn5Y5/32oUTaQ6CoZ83Fbj/eyz1+CONAOR82yL3LjD0uG7L
HLiDZo1hv+T88x6w4jXROk8DD1ktpxxTYqkckAyu0UR/2AdkGBN5sGQXtZG1I6afal0vU6XFdqBP
yz596qQ0/1EarQqtTeDe6SYjvm3u+W/zviPBa4CJYfvQpqRJOp+yMoB8KGWti16AvAoCrbpp+hof
i7QuV4aTOCsLS6pokeijdK3i1bgdLD3/g6U4TaZOu5USmjULepqBrHZQy9bNdCwGfBxzSL1MaPCA
xS4MdWIjT8Ee4Q6IHOKr2aofakjzJie5W0BwuUnRhvKWgy/l16WadIs80Arzwjl1ckT6CkBJ0Fp4
h/LD59PUsX+BIUDtZBdqZrMtHV/Hy6jxlBtN5MH9+W964vhAyhFgoUykRPdufnyMlc0HHzo3cHAh
B8oB1UM1owsr58Rr6dxYfLLD/e9M//3NpVLHuje0wMPdIsplN+riZl+IqNyOcljeSdXYXBjv1Erl
wAf5Ro0VoOo8nEkiNTLVDIdqf+iw5hiKZj36arpuoyh7GooYmAk+6XgT01B8QLrJ+Wo3xD8X9v1B
R+Y4iSSHnAr13ATUnoxp9t+8twztAx4ifhqD3mBmrelBc93rcXCnoWJ8hS4CKH9M0Bd11MvLThox
YZbU8qaW/Mb1FasAuuInN37aGxR262BNwt5cyCFOHINT/wkoK0GTAkfr+BEH8hVZZFLn5jayZgs8
xfutk3TKfYqE3bffX2wsbnYvCrCQ7GbHoIPmjiwnSe/i2eetoF0XiwLbsPUfjMK+tWnuyUiezJZ0
J+FajTcuJia4Bm2x/sv2IM0vgdemX3n3aVFoIdyjd4701/G8haMSd8DwsUAdhvQ+hktpLenRk45H
FrYhZtkmH4q+x32QbopzoTjxPvFjXRGlE19AyDHmKUofIhoSZ0wkVYpxN+Rhch37ZbT0R8/bdLFa
LRol17+en9eTK8WicypTTDRBlB6/cQFmsM2crHeTWnwqG7g+slx0MMPweDg/0qlDCXX1/xppdlxU
lCgjfPn4gm2KDcoQxTfBGHcXShmn30efRCZNsEDz2yxR9ZRib8n7GGG+KP1GxkG7HtuFZcXy5z94
I3SxKF1Mil3zXRYJrymkjvNI4BW6HjKZASs5v/BGp+ZtqntaCPRSbp8HnoXVc9YbVe/qHXYmyhA0
C5H3w+/fUSRW/z3KbH8JRa4KRcNCOCEFe2wmXZkeuS68+RxrB9YxaS4do1NcMd9rwK+4iqeOMU2h
45XXKfog4+PUsRSwEQPw1OLQkFbdvvUT+1NXOsq+1+zyc5/L8bMqDOnaq5vwSk8G+yKo+uSzoLBN
XE91zjRna7NFPtaR9KpzB1WJObP7cJXIwadescpNYKY/WyiyaM74mJBXOLz2ob/Gs/DCJzj5oan4
OMQmNqiWWYYRNRCle1yz3dIp8q3R4pie4dt4IUmbUy6msHVqTilIfGpIF2izebdy3c6sjCnHSNwC
Bu2LB0HsectdWdnYXJn1Pqx8WNKDSL9KNpwjD2XEzyp1udehpa5zYSGc2rFvn2cWf+q5sDq97zrX
9uwRiBkTQFMiX2UqFo2/v2FRAQCZPIGx36niCkFYQT+jg9ag1YvOg96Y5MK/cNCdukS4FKbCItmi
Mdc9LpvObo0u6NyImLtZhGMidIisNJAeYCMluPQ6cX4tDxUaHJoXYXr6+295wF4DNpyyu9lWpvHq
W1AFOxeh6GRfoHC6zEVSfjg/yqnPxhGLaDbJFnAz53j7lgL+PISv3nVg+u0o3UBT9DVh3w9jj5zi
HwwGDI50f9KEnZcn2zbyq47OhTtSuFtDw5aXWWCpu8BWuwuzd3J/TFKXxHj8pc/bTCraO01tU4wp
0aV+jVXDD11rbKSnocWdGnEz4ytmMjhcGsLpUYdsAe3s4BRKnzq1guJWNb4TXrgDToUGkw7qhHKl
TK/NPmkhCrkXrdxRWZG1beLLw0Luauseh5RkC7s8W2CYZzydn/Tp0Jsf0FOQq0/lKcWe9zbxEw9V
kXBADxnEwTCo7hspi5aNabxgH/jx/GCnDj+UEgGmEePRoJqdwHhhmL08sPdpYauIjtn1Qo6M5sI8
nnolJpDTT+V/SXyPF+2QBh1QYVKWFB+cTwlm9E9eVuO+g+TBvod1+CdvpeloKnMWgPebNtGbVAFw
vwFJje+m9ebKr9Pkfqzb8vH81J2obbPT8YWgfQjiAF+f41EgCsekGrRIsDX1Hx2lNpcJ3swLKOXS
SrUDBcPmsdojclF/8STdWUVIcC4cuVP+ZHrBdTgYGdE5nhdpaVm2GHPwIOgE+RRly2Bf5JISrBJT
QHiB7yqez7/7yWVzsKihsA98ZXZ5FAizYHfq9G7XOY5raEJ3pRb3y/OjnDrreCOwhQa1P2rCswkO
ShQ4kNp1PQ/NCK3qnT3NqXon1+KScvupy8MGCcZhR70M7O3xUHGpI5mkCHj3vtbdCkfVnz2rTrdY
RaNpxCrYIXHafU5VT/uDqaT+DOEP8CLMh9kOzGWrokotEQFqffgRp2ttmSSpfiEzPfXBKPBQnCNX
hBM724FjHJkhpHxO1yrI3MTpEm3RqRku9Oc/2elxAEZbk5ouALHjecyJaJBnGXoXSqmycjoHn9EB
EeL/3Siz/e37mRlrPqPIZo2unJzEK2V0yj9IDGkWkwBMlkyOMfsyhc+6x6Wjn7Rzupsm9OJghdIh
xW7ZKU23HBLJ9eS4u4AtOllvQYZaYWj8QTgyZ3OY1n4tK+QEXaMjiWKkhXXv1UP1zBVgblF9bHdY
rBebMYvau84JyJjH4sv5GT55uOG4QaBBZgyJYxYVo1tXZaht9OBqPHUNE7/dtKacv+JeEG6GMdW/
y+qovaSqUy37GE7Cwo9q4x6zxfEPose3TzI7ZqPUNHMRjCRiZt5cKWmgriOnLC587BMLF9A+NyC1
G7op8+jNyGvdD+Fluf7YimDR+toYL6DAXfI7OzEOaQYJDzEVKc+84Z4niponVa24GNwk132UtZuS
htqFOZuiwFkMQXNdpQ1JDEEjcrYNIzUo8GKOFbcrAvWhEVawhvXbL4WaqsvGG8r9GPUFclDBsBxF
jsP3+eVzInA6Gn+2QVM5hTePTpCLIkHJ1WAO3xIctzYluKxtPPio9cCQ8zfnRz1xXwBPotALq2CC
as1GLQNE2wPfV1xHaeR7PLVhNqbl8Ihg5c8/GIk6JFE+TTcWzPEWRfJ49GN7BIpV2cNVoTdooIhC
epS1+tLNdGLBgFCCDTX10CHQzoYKuyjvEClSKHsKuNaWiSZhFnju+ReazrL5giHZBtiC5h6A29km
s0vDKzGtVZCbs0CQOQhVfXIGNCs2rYFv9LWfpiK9cFecwEURor0ZdJbLmALz0dqB5eKVRflTTprm
rtXVGrVJx2uXWaKnG63p0OeRrAp+ht0rG8cz9Y9qKF3ZSNtkoV0sfd2vvp2fjJNT7sgTwJG4noT1
+Ot2aTtiWq4qbq8xbiywai6jLr0w5arzfr2SUgD7IV8ElUDKejyObDWdI1WUp1NptLqtNYzF51FT
F7oyvmhDuhSxXYqN0SIlvEz7InjKrBwHr0oJHCDXjZfe+hKNqyVW5Zq0xR2gNp6asJT8O46g9KZv
RnjgTdnq5qLFnFjeI5IW1IvB7m1z52vI/67DsrR81/T9EH1PUThfvD4PkQ4tvcxY1NKAJAkuSsN2
HJuB4ktdqf51EgQDOE+Ha34BX1PCSqjEu3mTeMDXXIvdXS5DVEQdV44oe7gYmVQAiioF5dYSS5yV
gu43is8ILNqoqnr+9WDk43OXjYgv+OnI+L1dTK7erd75K7srvXovuiFHtA8+C/KggZA8fiWr8WtG
D404oBGIZ6FflKhu4YjspSxxQ96mhham60qhBLoM8siwVlWZepjd4Iw0rnvfQO/McgKftwkGz1q3
XWRt4gD0/F7NC7tzdV/TolUZaH5z1WgFvtL0tpDujQBCLOXGDFETaiSBZTKFBmmR2U7YLUfT7MVS
lSS9+DgRf5RNFBVMlSJM1RV2NT6oRjcgTBj3o4Y4EmpT6wAJswFvccWaHIHU8JNKlQhOltYWN1kh
5Z8NbJ38BbzrfT5AuuDXwjxD8SnQHlNqTgJ2AZTjSedL0bH3bsYtCr2Gsoj8wUGAT0Hra2n4WtRe
xWrjW2hAVtWHygiRB1JsQfPAr+nkb+LGFNEy8TzIxaaFhRyiX2q/qcJe/qT6STTQNRXaLfKrQYTc
GffMjopdpMFpVxHJNntsw64LmF0q5qFVmeA90BRXjuaBbhRBPAbULWC2LRWvtYpta8t5g0Z8Kn30
cAb6XKKDDKmywyURGmZqfkUM1H81kay+K5U0x5lyTOj7y536H9Sd2Y7jWJZlf6Ueq4BmgfPw2KRI
zTLZ7GYvhJm5G+dLXs7k1/dSZHZlRnQOnf3UBQQciHALl1wiL885e5+9CE8m/Sgqxnx6Us3Kq/3c
bKeDU98y+XA4aX2gJYRGeZiQqznjmk/ci9p3nrKbMi+Z3wbXJWMWKL2x+hO8c4Vfy4qMhFE1vmdh
KqAPVSPfjkqrfJOaSRgbi035RKyR4BJWRUleb9uWXriKtXq1KgEwXCRMuQLGuel7njfu3siyil3M
NrtOMJfyuzhxzNcik3nvl7jCyIpL01TdkGcat1w8FT7pyusNGUxJV3b7itBM9sCtJXsluhbiGDdI
XF/J1VeKjTsgvQWrl7U/LSclgbIohWh89ufHdzgMU7OTvVsVoZMn1ivInGncarod6wH6nXFXpLNn
oTDPKeGONsmYMHjXzk/Nhbt0FFU1hGbhNWrotE6ZcDGv3h2APoVMu5g3Qk6mBQuGL424dshRP1va
qovwjPEzaVWFOFpiqjLfcgvzNWOXIiEDvyFfoiBkHao25p82xKmmuXtPKXqVHEQ2zCMyrm0j6Lo1
u+rc3EkgE7xAwLNY9AjcmIV2wlFKsffMzDQBloJkCtt2aEiotXWC08pZeoRxJURz3w+KjnI/k4Vn
biT0EQL8XG73sw3g3QqytfXAeStpS8CoN5JrJjsjbTe0SeKHPqmd5w9jVefbxWu5O3U1dStM94RI
EaZtDyQj6tlQksLdssOTibjHVucZ4n6eXetRufGkIlmubYW7wJ40f2WJf9pUQyeFH+OAXvzu5v/2
2ZFQ7jWrLqbtbLcL0Wcytsk6Hjuh5ZtKTh6O68HqHMxxyqyQ3v2JSVHMyr2qTLfU/F41wNk913Ph
2kSjEnXRpcH/gJKX6uxHm5uxy8SFoaX3aNV9/kR6rcIclFT6EGRNecglbPREmzIOFkUGrXT0Z7C2
Ob/tde2zE4uGK6qEoPZPKrX/w47rYrJB6MN9xSwT59If+lEI0u4oZs/c5HbyyMcFBFIDCUM0Qbmp
x5jyULRyY8TFTx5TRTDkBFvV2KF9Uj6NoBn+nAj0L61U/13O+O+Wp/8ht/z/y1V/arm/v+p/+vj9
ijR33V8W/B12mm/lNGsWlNW3+uR/L/ir/wmeCdmKxhgd7qbV/xlEzh404jdlDUwSWlckpv9akdaM
/8Q3gtmcrWvCnuht/5X1fvyAv6/TFGaJDqIxDfrv6yZqfACHg1Lu5SpEYBtpgtui1uS7MNN1m63m
Ovu2OSv7bFKGs6ErZrnJxSpH5sU8DQJrdhWeoMmSf1udmel+VbWSIG6PaCGzXKuUB2Bl3c/rauH8
Tc19Oqsmu8FJ2/9ollIjdjqruVjJkxx9o5D64icV27YB6YAlkXut86o2PI3UIrc3hleOF5lLe0fw
t0YWtzVUJZRtj1Mkrm0qWM1btZemVroIj3wl/NmccyLcRRKpwwLwlhtU/1YJKCxuR4LYTRSLQVp7
xLgolfuwzngmAuql6UwfPzthKiZxr1QKyrU1NOajVxTE0oM+sRQ/13tQq5yH3UnL03Y/yMTZGlks
U9akTHVnV7N3Uo3ZfV0Iv/UIILUV25/yWLnauTY8lkaXvUDDlu/mVEzH0pPdEU63c8zNdXilbCNJ
aDSqtA5cOQyJr5DRuJdpPZIXr9R2yIehs81Qrek5q0GJGdRE4BDttt+ak+qVAWGydmTJxQzrYlzu
RlerHhzyTLb49ZqoXEHN+rma23JH9zBcsrnVHwTtQuo7SVNDt6pyUhDVIjHIBNXJPlxn3r+THRtS
rwOb0pl8SakeFYE9LhrZFX50iaxzfa0winc5rNUZ/JyyTePMfhewfCJK5vyp6ztKyFwogVmW76WQ
E82z10RGlohTVg3kKQH7ISkVuoPjzx7PWQBEzcYai+xhWEqnCNxeQ1mzUlRMv6d7jvBtUllhABfR
YD65jnfWU9AO1LkFudyLd60yPMSJlxICLuzBtye3U4PElv0TQeFL4JaTR9J77O7seDZfAAIlV2S2
+SNfje7ssZrNY3RIO/Qh9dAXMj+5XUtGuesebVGsZ1lUyQs0gfxLQjESft1o8YaOpzrVZaz8dNZZ
hoppUpfaNWzqyGCafk1UxTssvcCLKTP3s0zzGoNES442Fm7wqr0zb2pK5JG9ryYOCIFHhHMw3tiD
dCNAO8B7S6Lofd1TKPErzNjRKq1032ez8p2jov1EdK/3A93w6rOzWNT+BOX4lWpNeq9pdyLMQKMH
IJbmPoe4ytXMI73c1jbBOoVn0fFUZY4rOpvel2xNfqhDE5/g9ql3NPPKo1cpRtDTGDCrsmRIZHfx
GmuGfFoLh4hmCgZX3YmEVee59sQDqJb+fnWE+6gsjfrhciWDqVRV4B+tLKKyKb1D7NryVFVVQpig
VgVVrdp3HH/WQIbt0O8qb54Oqz2JAINY+lxPjb0pyE299JY+D/wdpw4y8lwS06p5S0rgniamTdZP
DsFv3XReMLcFgrLwbmxS+35xS+K9s8lrPjQ2w6rArc36jn0Fj0usY4Mg6eZqz6ubF7xi+oc21vbL
QET81uvM9SEuNCW0pEeSququwA3qVYQuTdBOGwslcBOtvcrYGUOvaebX1qmsN9UbJz7fW7hRrq3V
gf2lMZpMMuhHpyKnPVHdRwxrMmLr2KOykO5L13SAfmYyLxWswrav9GNxXPV8+rXMxAo9xkJ39kZl
rE/uULnPqps8E6YZenmPNH6S45qcV7VlkzmdZiVYBa/Sz/2mHuJZJU4LOcYnXHG+9v2yXJbRJaHX
Vn6mTn+NqyV9lLk1FRRZZBZOJLGvmA71Wy4tcPMQ3Vt7cAgu/qULw+KuMo/NmOgXfejNjQMLJRqT
vLvLNaW7F9R8B9ZlnW09ZtkvCrvxapV2c66SRN/Nmr78yPuYIFd71JunFragv5pVmoW5UYhVDeXc
4lDR174LXJJvg3TxCKBtJqm9I2JWRdBLke7LjBDnrOV56zdCNr+0dX1bZ8d5IqezN9n8E+M+19w4
XMuYsMhKkeoT8/V2PzpaH3XAxsM0VrMdNCvlRAW1XEl7XXvfXomjWeykOw1imp/UMs6OIk+Gj65s
mkjwxLoA0UlCXXbc5NOINVhgzX+g0ZU+quChHFnDh0NzyYwye2wcofkiz9s7Qx9AD2ZOD9ukntZv
0ejjKXcXTl5wG00osdT6Orj5821BNTP0Rgm8wRJ4FHPto+wyby8AL231ZjTf0qX0nvXJ7g5JyYUW
Em7hPqVFMV1TmXb7Do7dUdJlbzl51Yj8bfXS2EWyheE8zb6s1N6AOdAlR632rC2r9f1uaCw4RTJZ
fUkyAgmlbvaKMOmFI8buR0LirS9zSLWR+y3Tnyqz0DdAy0laqZNOnIx1NM+qrNZfo9k5Him9Xn2p
ZN1vBttRNuoUj2/1bChbRGn93Sn7lcp5ykxyQyrzBz9SkXBNsiloq8Ja7mp1NncEETEYV+qy2y21
aUZxtZaH3rSCemW7XW3LIcyJK2LHC1cqMm/5q689R/px6+DPgRUD3YdDis6Qisj1c68qHqCdeMcJ
LtHJyId1Py1re9VSTT0wMdH3htKWjxP+67Nt1uaBZosBABSVxjeNHJSK1wP8JY5Z2zZquoImgF70
oNaD+9mN7fJgTES/+Us+AJKRo6LdJ2ZqWX6TuelLLqR+0Iy6/VCJGts6DfbrYDYrjntyhEESCT2p
g7xtDfppGesHKOPykksHHT+/6aWY3kNtLg0+l85ur06+SJxiVh3fWaJPD3nX9p+1kcGBGChiFrsq
fwFyqzZqnyuvSTeZwTya8UUOBek0lpc9pEjm37Y35IPfzjFQHxqd4TDo+4JY2nIlZzrfJEf6JUqE
QGKkDrPRizfdGhNinJrKC6MN5ytlSbC+qTvVR9txAjrKooVdXFd7UvI08AaqcmDH2b6fgbTgRWSi
vTcTcCvSjO1dSlZ04w/LSldaY5E7aoP09iXVW8TN2FxApY5b54aiGwvD3Sutnn52zW18pqlVh3u2
Uo9NteRwFzSR+HZVGS9p2iXbvCxhfiRLci5LJ945Jf4ZBUjPeda8bt+nYwfrPHHywMOqxuDJLkmz
iYFnHWC3KRu9qwWhpizxPDEylIcFBuaJznN+aEoqjYaH8SbmKz9awJXujG6Z73m0if3CE+c+xRea
+DEONtKLKyYEeTFoBxgIxbIVTFy2Tes6j5o15S+VVxZR0ddc1FOjdIdJd5UsnMuZJ7ew8nITN2Yv
8QC5uZ8yOaFy7t7TMh43Paugh3mgXqPtG3mMYFrcm5mG96MZnHcivJynlWHOYyeNcmfYov8yif2P
LLOc982SK9zipfGxWrKMWEUj5cudwrWhiywKznSFeC8rAO5SPZp9N+3UWJsPqZNAM+odFl57D7oO
Qyl9P3fFdJ7dhW0gxK1xR74pC3nZXIRFZfYEf6dq/rNctPGeAWT8tlSVt6mxB5zVrpKmXwB5O9U8
De8UBYXHLGLzmtmtSlWaQwr0Mem2rc8WYPxYYFfewCsBUk6JaGyTxUwrX64O481RyXC+6nJwtiae
58YXY5tFWaKpYdaMlNa9HOI96wPTJQXhcGVy5t7aCnUz21I7ewlpZTyG5hkuBF5x+gdbv4xOwkyC
xEMiBRnK+7pWDPGmnsB9eYDIdolwLPKf1TgLhDC8oEkwaHWk7/9QgEFHxrDY11hb4s3MyvBuXYaM
VIy5LpgU8FgIKsNYXkarcI6KxxHhW2x3HsSweBsIUUkoSJQ9EidbhmzbcdqX47IEzVIVL2ujM/0s
oNoIcBC3yrhrlTAli/selZq4VbJeAwGuYMf2nnOvtsh0IMIa5UFzE3GIjTE9lmyxvvcz+VHmmuUh
q3n5ueS7YfJrZvuh0vMoj936LuMS3ddC5U/ISILejY7FnY4kFU5ZDecIM9H80yqIR+cq76BGoQOE
+jB4J7ckb8RV+uRgt6tnBrVpA39CilFWa/60SC8n8FXvn5pY3dXpNF7H3nIubM5Cv3Jjcw0TtlKi
dig47DOlKg63tONPllBqWAF6zc4zN9dT3+fTz9nNbh45y7ln+kGmf256v5wh67b9MNgvc21QARcz
pDa3FV8u/qSHmDyrO3UgjwLgQ3myW28ObQs2qO/wyI+qWEueSyXpf41JndzzHPC2xrR255kYhU/T
UswDd4X1Xc46U0Vq93upufKrnFXnZbJyzSGI55bUih3XefE6BcJEMhXSJwN9DfS+lJ1vsCIQlZMl
LkTRMqZOcN8fla4Td0R9091MCvcfeBURdKuXRAPVGUaYW8K+nrX212hl4s0yEvZeCtsKx063g6Vy
lfOi9eOFFJvsxelK6cOZ1TVfMzH5D7au0oIN3IDq2lrBqN5KBXrVq3Rr/nAWefQj00Bn0zuKsoXY
yQCvyev1WeEBWoQZUCRIhk36kwVooA58aZlviNx7dbgia99Q6j4q6756VmJIaIMXe88x69qIL3m/
BBo50Z6Py98OIF2ktH29NXzTts69L0tQK2aRiZ/8LCifskFJxuURs2+qIZkwl1ZP+mrdOkbrmsOb
DhRX62woORkVoDsT3WNU9FbJoOQtyehpVwbWMh/TesXRWDTkfzStAVVQkcn0UFaDm/HQUprQE4Ry
wH9QM2gFqX5BvdTOekFvXauK883ehH1OCjEfbks6x14qBSSPtdrQDU3XsjSdD1Qipm5mESWN2x7Z
XTFDFaow56bNTjpgRgKt1q4+1I053vVZJXcDq64fujU4UUVBZhFuz2lfCMbia22989oG7COxOIHI
9BjgXSLPoJ+cM5426jgmwREOQ+dOtxS2sIhmNe8WY0iCpVWcDWhODfiLaLfwL+1wJpnxEZaReiJ/
dH7tTSKIAgXoznnSW3HQnQrNg/lvSelP+G4Z1VwtZb63aGx9q525j+yueF8KY638tVuTqNVH4yn2
ug6yTVU8gsNlWGwh5LSWNkarWhcvhtKs3403c/8RRXVZQDIEtkNcAOPk6n0i9r/xpcXhoXRNdbQ1
JAQ3ppyqlrI8Fa7I7+CDcG15Ky5GdazWoEjgAc3qSijLgM0bRUVLiqPOW9maszpEXuYZL7T+CEQZ
AU6zOj9BSFgfXSHNHV7sLsLJL8+iMFLftqYhatu8qvxbt7QfPUiDSRIDfeL5FSSanl2GNh5A4zFe
/nTz9s2xpGWHZqsPb6mqrX4mFfWHXiI0KKK3eqS3edgw0RE/hi5+hPlHHSS15Qw8x6U77oiZSVdR
77jZJiUAbtcVgQ1IAelOU9ZPxymeO5ZgQsVgcTjq7YEJ91Ao55pMytfR0LpfJO+ZP9Pi9qbl2LXI
2WocqWJawqVRYFSpbOI1zdpHS7OsfiU8LIJdit2lWoSf//b3NquxOVb2gkGLM323LLZytgDoQD9h
GMSDWIedqZPvhiga383FLJFaOsCFY0vQrkJPkMB4vfTSLhHnhuHcMR67jJ4cMNFNakrGOX0xgwlp
doyUJkMPXFU21860TXk7mzpObFs7II6jvNhIho+9USRvKaCSwyzZOeOOEA8lib8/HSLXwSqlTXqy
9XRErMAk+OlkhQEUdSxJGLWlTlmAInZnVLW+LSoaTB6lMlQb7RXTKZgVU5SfmG53OmNyPoS6m5No
XsZY89tUNU7NwnmwUwV1f14k6xTMt2MuokJ19z3E3ynUZ0P+HNKqdzZDMk2oGeYE54khQ75b544Q
PE1Lsqh2WoXY51j1dhUN4Y9cVeaHTHYrU7fM4KuOlULd5waTtrbISU+0a9hcEMHaNHQGDbchExKe
tG3S/nD4XLAtNAglajykBhNAo0J1aZBOyOyZ7eqwzpX23WRF+TqpMRP+3NTcMEsKpffbLO5+2c6c
uD7tqjxDBHWvxtBl2qZQsgGaamHoPxgNLtfUduOoXXJ94m9R2GBKGN/yBufUAKYrO5ipMlOPvQ68
bQHHIvyV85X6RcbjdelsLoR21J4MGtqoE6P9nMR55WtE3RzxBFaHhgISmmJK4drwTLk0MhVbLzMV
wN5rZo2RWN0S2b6up1fsosrqY3pYyqDunWyLpIMMq01G/lTOIgYszcRtDHH9iy2Np37SE61UyEdI
YuCJxXRfjPqM23fqfoqKBmrJ2cDyc5xI367LKQj51X6aWO4IyHnHMGF5POhRTNydicXwBNsNsWjp
x+FpMjp7q49teqkmr/wYybLmoym8NPCWar1vNHO8n0my4puupQhcfRBRjmI0BHKc+/s+WW2yI9db
ZALufgM8Vjtvcw+4Sq0M3XqwXBS9rGd22SlkAflVAsIMzY8n8KYSdRIRDdVyBjnrYwp+J2rnLEWk
E4ry3bW1d6f2g/qtxvxgqav9T+z66g4jw1IEy8CdztthMqM27kWsg7En7qmOBqdTS9ZGrfXdndPm
WvV27OvVoPycmO+GnTrgv+0RYDn0p/IhXRf7bc0UCcwjTt+Mukp3tVEQe2+k8dngO3qTjC4XnwNe
8zNWzL1Amxb3mDQN00OQsdfB1EDXOkNlHNYyHV5ypze2fAfjJk4rPADZPCGEG7ScOVNs6nCCuVgt
npfbo7CxdqiKA0PfZvmk6WMckzZldY1tvfgqDWHelMtlfV8Nh+YWmZRs7zEzI3MYu3CZivmZlTyk
+Uyb7hILEFNiMpUpjOy7AbCz2v3TcCKBaqg92ip7a4zaAVLoTq3yd73Psp9enFP/JrF7zu04YS7A
3rxfDBLz5xA77SanwQ2S0slfO7ZOwP7RdK2sxwI14EIprBfZ2ui8Tt+I504f5wOENLYBZkVW28qo
EGFdp5N7otf5KNj+st/akc+YkrdU73hU5oCaiF08UaalXzDdqKmF2xkb8EXTfvba9jRobrqng9OL
LRPMYeG7lWDScv6EwLxhhwnKbb1AUSvi7JlIl01YLb17JE+IKi9Wkz5qTL38kadW9o6VZX10EpE8
DvBIfZUEidMibWWv93UTLYNqHIZcBz+oenNPoa9nAdWNjdab4ltggugMT2puOqG5ltWxa2MGREOr
ASkoVoinbtu/tKtb0M32fRg3OjMoz9FDu6mSaxE3ylVaidh5WeH9zLWyuRjZtIaUc/CcEhP6U6sZ
YRaPw4HBQX2px9J+wXvhaTf8mrezOru5BUqXL02mi+c0tkDXNytPRNE3XmQP9cykfVC0D7T0cmca
XhyNs1B/LBZtSq+j2qLrJMjyAjKEr6W2fpeO+aPNU2FjOWb3WEHzvNASsM+QDDPjKtO+WFNl0Qjl
RZiu+nIWdCcfJYSEEF4Tqqze5maEoFMdRlvW91TE6m5Ki+RkuxkdbOfUqNuxXB8aNdGYnut1Xe1k
YyYbPD0lVxEh3ZfEYC9ns0LKYtvI68QH9ULF2TkpHHwlm/dPpSpWgLt2w/y0VRTE4LzWdkla2yoy
h5XJwOi97mVxnOmEvohYoXRmiRhjdYv5o2O7Ntu0k1nD3aAJz7epxoG7bzhfqfQao+BwIkgSfwqM
LlhfadsBtTW0j2xRhpeZ0cDGmB3jmA6i/lrHeoj0Mm5zvx8qttKVTJZNYJkj5QWGro6ZKnxeN+pd
QHI+E6+eLrerMP7oFmVQGifEVahAtx5x5idOYGo92UZlLRZmiZ0Sf1jAaflo+lWlUZPm5G3yxW6p
YlrOXkfJk0tt0CsGeIP5iRvQsN+PbQdcU7Ga4qk221gLTIXIsp5VcJXTxi7SYzsCntoV1rg0dDIc
YIGZ6Dciulcz+p7tm3IWL4b7OuZGs4YlZoR5h44ab2tYa8lxGdvY+uH1KYdys4KSNXJiWHbdbQjg
56my1pk/5HgHRrrnApsN85+W1D8uPyUUuVv9Kto0zR/QPOo78ouAVZk2CTg7W00EIhDLEr/UuSbP
jtC+rglveewtVQUEV3TZlned1przNWNtqKJ0ZtS+6TO3MgK2DaawUGp4x2s6OQ+KMqjbyqWqDXtH
q+W2MR1T+K2btNoWgm6OssbyVNBUrrnj40W6VBHShNc1yX5OlTiPpD3opxWm7NeEsdrciGnU98KW
7aGVS3VPz8QM3a6oESjT61fhuPl6RN1oHoibyH+uLeAInM7t1V1jPuIEt5U02tlfWrpDPFNGv5/s
XkbMJHicuah5GSud83AxGrP8Yapr3u86l/jNzdAr6D5lnHSm37lVU/o8V7I1UiqvmX1Pl3SQhT0y
RL8ZkhEzmal1XZefJsPuRj8eKIXAROUP9PVyc0uw2ou2wMtmxrrjk7JgfDCoMDYDbK7QkLyFpE2s
o6Pmw+vaLy3dg80gHC7ueGAn0PsWQ07TnMzZuW9k1wFo0aGIM+V7TRhPcCIUbvk9sHn+1qeak6AN
Y9HkyTEb4Y1GLTlWpH5Wa5f+GZwS/LPaAKxlFCSIU8dW+nGcIBojFTuPN/3rOjHuDAwF5K+vwXh9
davMvMy2u3LjJeKe8Vt+mOpG38apPhwyrC07y70FPjLCfF4Yx54WB0OzXjioto5QI9Nm6jEnBVWX
4Rb0NYle3nmJWDZetxqzT3HjuKG0Fu9xgXOJhisZyAh4cV5DdW+0eUObbwSmkyh3+JOMXVaI6YV2
F/9JNsp8b+ODDBRpAXWxDexHSiH7PTMi4gOZFtgBJBG1iKTuTYdCUWcerGo5RChdU4jlb2FKatjP
8QpijjjPvrqUkxs/D5XJuIc3hJCgzPl4uj1FsTlpsb4hQTje68lknvVGIyetKgwuCRe5CyyLsWyc
ebC+MLV3d1U8US5qSecewNkn3GDVUKo4HGbR3A2ARW7o8ltOlJMQ/Rf+Zh35l1w0/xc4jf9OoIzb
atPfd8+cP74+6n/794f/Gf7H7ygZt//rz5QMXC9sWxvs95A7xr4YZpU/m2j4HZK7HBsXDTSM3wgE
fzHRYG5hT+e3NRAWBfT/MtHgryE4iD0FovNYmCbL8F8y0dx8Vn/xff/JQoP76o9hGkkBh1l6cjw6
oxnG3qWojWekoim5DR+vMRfJFL8OqLzHXpzI0337q0/p+qcX+Os8/t+Cm//W6/7B96WmZodRtB4x
jUTrcCi1R3WqLyJ51mhgVKkHdxbYi7gkfDmxKS9APtcHRQ0H80H2u5IfUEE12+uvWyU7lAL/cEPs
x90ErGgy3R1S3dYtYAMHlELHwVzxf37+4/f+p3Tfv/Xm+Vb+eq3Q8fAE5kk6HotsP6u/cuuzzN6p
6VgEDHImmHMkmy+hfTvzZfzSUISSzTpdVUyz3nzxlit2vsApL8pb9sm/3aYZ9bpb9ZOmn4gpwZ39
yPCkwMLYVpFuHMabRykQHeTqQ/0uvwt0nzzz0z3Dl504i/eOptw3I3Ujo3a77OLQ2nByhUPI+tVG
8a0T0x0/CbFQb7JACfJNEYo7xf8kqMvvQtD06Sk/6UvQY7aJX/GpB45O5fOkT5c53eVyH2tvdnMp
y2dmhhVeUOO5gJkyqeFUvgJe9otu8F1RgtTaQGXuxjssOm5CvbhZysM7I836wKDYyvCG+PIB34XT
7WwGXjX/RFanRnF86dEICg5lfsJgI/5OYgCMA8fele0TLzgKv2+1DfPRoImjvD2Y8jRVF7N/keJQ
LDvD2mnNzk53mrmbx6sc7tyEk2+rjntj/Ak0fKMr/kCPW0cF/1BlWMtDOsW+lwc1A6GdaobNZ7oZ
njtjaxW0jGfrXFoRTlwAgOw2PuDoJaq6Cecm6F8U83x77BJPZ7Z33k1ajrRDTcwaNFfJlCl7m2wb
U7o/fphf6tdgEEcTCEf4YLzBcfGIg0eArloG2sPsAJ/oGSkE9hfSp/sJcPdNbDs+2M7eEx0zPWY/
Zr2PpKe9TjaupuTSxdule0JtCtAW/GKSm9hMg4KvXTlnw0arjxVQcBhSMHLhMLTb0trwOaXh7GwU
/M42+OJNiojmHIXYGC8rv8AWySOCR619trwMVCpGAaD70HsvFMuYXyMa670Rlofy2dvpByvyIitS
Q4reOFDNbfEpsn+2Avf7dZS/HEt/WH0jQqRKe9cbjspjeY0P8qDtyPe5WGfjIC7zRRzEWbtW/2T1
67cYvr91P/9hv5Sy3yAZgFcTp+FFXtrr/Fi/p4/J1grzS3up3pZHEbZn91L/P77iH4kDWJLLdUpd
1tju1EN8sF/Wvdymd8XZPrl31qG8qCd7p7+6F+PpHx9at8Wkv33U/3FNeSzZWZw1zEjGHf4BFvWg
jFLXaa/eJTvMe/tQPs1ok6NfvSwHbS93drhGxY5b4NBGw4H/FtEe7VlkPnlfRjSe2mt/x+bIUVyz
LLBgdHc7pilY7ZmhKNlmbfxkIzXfnCK9CBId7YsxcUAeEkMSpw8k8ab6Bs2kZnvj7CGZf1IAkhzF
riEQs8GXywZVMg+10AbKgrQTnC51dO9027mIhmVv9YH1oznp20Tlnjv1I6ogjXzU9Fv2IzV8JBdv
Osbdqczo13yEo+V7ERiR/O6FgPLle66CdWCI6tvfdh0wk2Kaca+e6clQX90P+SAv3vGp2xoV0gW2
fybUQXGmYsfbiKnjB3bx5booPtqa4mdWMPCSe17gDscERWSILOFuGmsLhU6hUeMoKTcOrpQkcvWt
rA6D/OVx+tbNt/ej6L6gXffGiy6+E3XfOjs3381f+nk6Km/4sax8o+GS3lb2oUl2g+q3v8BRnY19
9t1ZuFU37Vfyub5Njj/mDGb86nO+qveYATm0jnPxPg7Q7slUCBTAobQbpd/GWLp36v+i7kyWW8e2
7fpDhgPlBtAFCJAUC5EiVXYQ0tE5qMuN+us9+PxshzsOu+mIbGRG3tQ9IoG915przrFYZh15TR/w
QMh/9uCtf9LzEqS7eNe+Mfh3zcc9Yvh8Se5OHpZDXnnTu3hRX9RrsU/uxscQ5F4aJrySxaneDT5i
zlu/+UXP3xDM2MTP7oVPX5s4HqFq+3Hrjzwr+qbh7EWk2xubIsy31c46dcHqmf4a6teHDcl3AsNr
g/xcE1D0m+MYziFi4b/kcog3qLp+uuGL8mgJPdI7++KjDdzn4Q2t8mGl2DAdM4PpxKW3t4MoZP76
xK/Y7PGy+mxXhSjDzZ14zfvyrJ3jL5lve/caG5zJb/gOvfheJTGPZu2pDCGrH/Wve2hfms/uk4eg
5a88MLNtt246uXNc3wx4PK2gKz3LB0sZVqxafC0OQlFCZ9w71ba/W+zITp61dvHqV8tmu/yGHyAq
n6GM9qIuNwcx/KpenImr9MVyQuNF3SvX7js7W9f2Q7suz85RCTihA+OoB62PPLrpvWyzenfhx7v6
RfmwQ+v4+DAVP/Gjp69+7/K/psv1q00VJmF+gqPufWq+CIe7CPttEiy7Nvyc/T9zgCnzmP9mjDk+
++/0Upyj2/AxshadXwkXyiV/amPv8dNMT3tan7izNomP9mZ+Y1voU4zVftJukKwl1q0f4DmsLA5y
4ZniMLo5XS8+QIPXk9k85YUn2E0deTN3cBpUJtWc53puCEzuwNtm/jIwrT9UNr5UB4fxOpWir1Wr
T1ssQnlrTmC7x2VLQLfcKNv6yJu4bksSaUGTzF5+tALlHF9T5a3+ssP+OKbePPhluZn+Ta3fuPuF
B18/KeNWGqEKMNIIZzfUncCSfv5lBvEOo1SYUS2JvfauvRs7M+j3puU5W+I4OHbP6344t2fxVL4p
h/UyXcc/ukWqbUfsgrwCb6QkS8aTzGBy9LI/dJKoCcJDlVPYg5FsW2cTF/tU9VGFU+YSWAvyw8B0
atjI+WoZu04e1v6iG6wy91vMT5hn7AIC+SVaznTw65ZY/TQ/Ne+Qmw/xoT/KnGnsm659NvaPm38J
5d3+iNf8U6o2CSAWQ6iJr9aevMfLP3CSrC7IXosrrpy7ZKZkV3VA0AZDqY6vkj/HLjvN+FV+3MSj
Bw8WtIkR7cZLfpWP8T5e3PexaEqfxSVftS6PNsJko28UhDZ+Gb54dK2/5V/n037RL+pleS7x4g/U
e+gaf/rv+LN/Ga/xR8u8eeq3qhgZTLU+dgZoGX2tB0Pb7orej9KvuNiy+RF5wRsar0/8On01u32S
74tqk1JCdS8VsIv+5vztfwk4UjWnnc9i8eHcP5uf4kaRMywfpiL2NtEglmfsNbxgD7vVzGaK7zR9
HsdtPO5dfVfEoflS/2bRYax2giHPzXlTx59c/i7aXvko3/oP84r9TBnxIKPuU9wKx3d/9GHD6g0y
ABOveF36oO2b8W0dwqgKU3aRtnyGVJ9NxDb6+dhQCsciPrnyF3+NlW9M1rdPQSn91tgnr00xBjUm
ov4dF+rpwdxZEH18hUPW8lsWqbsvpRZW0cHoL60WNsYzlkg6o+5A9cxoUxxx0z23tyjE95S8WYk/
kGfCWDz41cNrsxlL7G+UegwWcEIgCG7iODDHA0pFVQaTGczjK/Q5AhS++snt9tgqcjQ37jX6E//i
Irc6fmxTXZbyE0XPS4awWHyFZUZmaC3UuBuqzCneqggnmgfoBMG+/MssKpFbS3tZ3avVHzBYc87x
nWb/RgIUF/3Y42f29GaXdN+GcSiiY2n+sJmGRbPCwvv5RG+nda8YZJHzSP9Mu7z3i9krm81j+shS
JQ1f0WEufqBUe6wzwBlSepXwk/yNAKIn5t80unNt2hQwfag8L2+cjVeW+UjeeuVgDGdrOOdXDIEv
+bf13HwY9VfxwQax+j291c8GMk3saf0bA8F6Lzfzi/Z14UwKer95TTd1GzQtnVZS+MnMa7arMNRx
O4G2qbxFbkx350y9XxtehKV70d6HrDrEmuap4+ir+4Vbb4sj+YIeXSy75Seur/rNcoNyzEl45MRr
78Mt4af1nvOundR7e9G5zFafMT9dx5z4NJfzdfpjsMu4IBLntWkwFnsMCOwADnkg8z91YB2zwTff
7bsTykuBFWdbRzBV/KX38lv/5UReqoaKvnWbg23eu+aQsg2TiXQZsEtH7rJduWl/TES+V4InzmG4
VdcC4rg/n3jCmc+yPp2/qX/Sf9lxZgaOMuyJ1+SIsf5cI9Xjz7WIY+7w+6+/7btLTYbDo3kUNrq+
a20PlHjL9Z14Xai+8DU7qq+r/n9JF6fN6igfD2mUTZ7CYaQOxk442VX5EL75ileeGyD/C2PVHXxN
PWfyhM3Si5462iUp33TgHVQ54aSMbJ2oAqXdqOrDtKh4pvIJWW0oCpge5QlPZUA77WofE8s45vrf
f5Tf/0/C2P9dvOz8zeKYf/X/DztkH6LR/0EaqyvSTun3/66L8Z/8D13M/a8MagC6wvv6T/Xrv+ti
jv1fbZMQJP9W01HABDLLf+piFuLXY0+GrQm4QKwd+5+ymMnSzgcPl32vBnIWmxb/X2QxYL0PrML/
6gkxQBls+jTYkyDYZOUQnPrftZ6oV3APqXZ5SuBNs4XO7HkoCRuVhU+clFSGzEscERvRtOXEDImN
I6guaZ7UnMaOrjSvWe1O6l+RwN16Fo0YF4b6y/Sjt6Q2vnM3qtUdHhhTfOeNnDSYg8a4hgDX1vVJ
VrgmLkVm5VWYu2a3kXrHgFLpi2irtpnKEowl6csYm0ynaRccTYRSsDUJWCy4R++FtAwfpv1U3qXs
m+kier0qj4prFi9jD8dlb8MATYO4yuW1LwvzLa+KTMEabGX1OyukjTLe4AOSO0WJLDNj+lJS8jHG
BSPmVZMs05MWszdCCBarh9HsLrRtxSwIZ3QziPvbyl4izABT3zq/olGco55prIic8MZxFo4DMfQo
Ae0QjWS9va6q+uoksbLRs4wW0y+Gg+qS79YJ/fRQYmpfQTDUZf9RTrlun+PETZO93lm1xN7a6PIX
jZLpTqJkBOiUYSq+4rXpRy9PlelZw0vOHBF0Xfq62i3uBNWyGh/a4fJHmJPcErGdtxrMNSI60APv
jxUsbeiUMW5/UgcE2GLLIRpjNWS3kjkHopJFk5JsclB8yt8UWy51UgUDdVPlDxNVXMq1AkE4wc4l
EgZ4hoeiY/XoKrP1HPdDhLEJzdg4CpgDY4qzWEvVoJH4/JDVFibfkZ8ugmWhytqNXVizQw3vreRP
ei0N0URPZj8W44bwobKz54yeaaqpuXjyaN6LmIyYbs+52QYLO9+GW1k6OLYHx06pycW01N3FcpoY
54tVmo+HpR8bK94kRonhwXPjcqXEko6c+nPhlFr+3hpmZRHqi1wWqsG1cXZOIhIXx4ZJlP53jKPc
3E9uhvGBzidvFm+cFqMItUyLhlAopWVvRnfpJ853pz+uGtPUTygAg/E+NSqlw8i+tgGtaX7MXD1D
S60qqEZ2mr5iVFIpcmXPLk83silmrbGKyj0Wrim52BopIp7+vFOmoB5Li4RDFWvzl2kkGJHXZp6G
G4NcLucFULQMXBFHMY53U0n9SSVns3OjlAlxNaPjBjNLzam6Vfa574AWMEUdmcVgzDAYTGsfHVgC
fAc4LuhnNX7zx5IP2bh85XphZifV7vA0kXyKnaXckFtvkiehZhMhyr7JoFVv2BI7dzaJviZbAThg
NCZjw6CUo4ABqLTcd3dUXZIt85Sny187mWvrp7fNCbdsXVu5CtMB61VseWo7Wn2QZnVjvTXOargO
5Zjr5DTTeJjtU8JIUHH8gjBiHTZMl3oQo4Oe1/XToNiiZJxbzKV1E2yum7fzMnXGV2MsdDOGK3vH
t1VpiDvotZZWROvF6velOxavI0Egi4QLUdCgwGXf+87aRy+RalELmDozvl3q4Mol6m6W9cEFIkuP
uFgpraSh2O4lrhfJZ585zW88U4cxZjaVR55TKbFEZorpywqcDjqwad5LpXJ4e6o0o6hOVYshqy1T
40M49cLBaKVdux0WwmAfkysUBmqjCg1yiprlQ6TKkG7bOVXbe1sv8AByTJPEA4ba/CjxX2xaCFd7
M09gh0V5ORzlLLMTXrp8PWKxwoSWtfQ+FSEpaytq0LA5cBZ4HRQK6fiyYur/aON4PRs1pjLNbd2D
VeCMlW7d1bz+ZA5Nhrn0/0gLcALSmWXOGoV10jQ1i7ZS5ZMkfP+ZE2zYp6lGfKwuOtvYTZNwfsH2
QQmp+W8JYzkZxaSsnsSkoSs01eg5ELmf25W1gR7uxfjNWSC55LJg8BAtsg3Sec2vkzYxl8eR+hFp
KVbc0jKXJsR8O1v7Ye3mOIh4iI1n2eoNycxkjk1vYQWVQ9/QWSczS+qfHMvfRz7jqUPpauOTTiBi
uekKZZNg0Oipfbs0+6XCG4D51lSXUyRZWV34xAQd5qIk8JCgm0gRp4hVu/Wz6NPhVmuujht/kio/
yjJeFqNNwkjHBTokOYtEnaopq+2C8z8LVKUQF3Ut7uww5iNZFPuO80dzvDwi/sW4Faq7l0EcIBfd
KfI11knXYKtMs/59aaf8DdJLh141R6ofuUVq+3FsNqe20ZbPslra/WTn7TPBDc6FeLJwsmnJy9wX
ylORDvERAwLnjznWkJ6qLrqZ5qgclnjljRR4sE8Ab8C+tFhI91Ok6XIrlYxmD0fVelAXQ/nEl4M6
NpguEYpBPLHUxDlNU7I8dUA7aJAKXMIaz6TT21HpEdLqDkR9IR4zgH8dF7w6oluUk7MqyYOsoR+E
SRgGDy8PmZ6PG9jMGC0LiZe05RIL0qFTeZaZ/k56mf4KpdmlGb7OlTWS186W2S2fMpIKTYa6YZDY
IMGLAoQP1/nAGVR8AucSAQQAnh1Zp0/R0sSf6irpMoZ1OutzsRyiiUx3SfJ2bxZcIGR80yeH7BtN
q/YYu+mQHFS7GOoNlku0rXS0XwQYIdNvBdYO4mXCk93ADMgeODdyQu/fZuaY5NPq9rGHrWOtTNoM
PKGF6t6w42bP6txkXjsbzmHKVrzn0My3Jemh11QZaz8qI4RHO3PPYip4LAdd+8YAx2GAjeIWgc4E
QDLm7geEEIyQSaydbeAS+zanejL79bHc2HDPZOGd71gsf3OWhgdN1NtYIU1zO2hYLZpSZyQBbv1K
TIzoRUqfvbLsovBGXTGeRyyG5yIlTd9UxaUFEepRyTIO06J0E1FMeY02Vk9DZbs7MHPVgcNYAdu5
JNuxNtVwWeLGk1DZDplmGRh9y9Y5uHWS7mZ7tO9Si0s/V6Vg8UFpXxWStO96HlVPkAsI80TI4GQE
LiawfnJd1hoKsobv8dpXjw80jn2JvuLD+73X9Xpe2J7Aa7MaTNwqeFHCpSTth3WbaU2xMVrz0+rH
P0m0qNtYGFFoF1m2kxoaRdsNmper8Z9+JBvvdJjlU67VXVZmBeftogeSTKD/oLsWfaoem55JgmuU
QIqndC9tOq0mzc62Ufa7VmEixdryZivtqT6aQ/XwpCcPLbdt4/TCM2EwLEzhKGztCNTRpc7y7swO
iPgvFMrsy4Aj8GKX2KVl3RPqEclyzMBY0ZZzW8wcdg7ZuLJOyt9q1bq31iwYDwJF4cNXL2SUYn7j
Wd4csGJ+xUmz6SszxH+SkBSjo85LFKdynWwfK3r5ZazGJHDAYj/y097MLrGDMcWbe3LiDTXh0YiE
dajXYQm5rGNGliu5lpYta76SJKODStS5B6NI1n3lToTbK/FK3Ztdepmq3F5DwUq0OXoMAVtzOZTN
oAd6P9Ync1lXjFgPHIoBJ0fzonY0zn0/Rzha0siLa7simZP8UxTRb1cDRB3/uFi3PpOk7q1RUb4B
SmqHqJDDuTOgkfvt2gwh9yvSrMjrP8nC4Nx01NIvCMq+8lg7fjcT38a/hLC7aO6m7JOIdggc+zTb
+lkKbIfrjKDez3F9qi1qN4tyaIuVO/6rJ/QA2CEzfK6wh3zIzojPDWUZ/RBVoVXOHphC/m0y4LBO
Uucgmzx9H+U0UWFjcKyFAciMd448D7pYZco9YdIodGO0fIV90AQfiGBtZM9Ity1oLDyFjTBf8dhG
4aTnw4HUixrO46h/4tEe96qsuDtEVW5iuFP/kl4955m5YK9cuhMQJ5bU2WQhdXMoQ6eV80Fb2+fe
1LSXxhqynVnk9r50V+dDJPK1SmAaYERzVy8pEKBXR2WtpFIda0ovCGtVEaqqW21rF/0KUoN5S1Yn
2ULXG2+a2X4MeWl5ZBWizQCHAc/XwIEzVxnvY1dtZDIDaZUgxGOQRjurTTrcAMDG5iKT57YtHT6k
KVoA11sssmS38l63hBrosfsIrTOb6qNy/him/qt1k+Jg5al4SuJS8JJXnz1ubKrCVd26Rc3wxCET
9gAm2+qmN9YmzMToHMGlaIckTV/6UXtAF1j+vtdyHmI902+56zT3KsV6F+O0/OD4/apIlxAMh7EC
T/czVjRn07YExkTvGCGW928esIXd07RzYjHrl6Vu7E1d8Fl3BqLpLKL8orHD2R9gUJ3IaJsbigE4
aHNzg/mOeG6Yy5PVl6hn3aP/xYP8DxSs6q0aKKtlRWBUF+QnEEqah1c2ebFnhGvqYY815g/aUWtl
h6oolF2fGesOajrCz9JYtBzsIWKSXkbnCQIgA/oyi0JntYYnrSAIyOCmGVHpkCa8we6IZPXxNwiC
5uQ0U76vpJgCAx7KjS4fUzVlxuOxnkpaI4ZLbIa5GlkTX2P2cdywxJnbFQPnoVcJd8WRUcGh4iz1
sZ2+SiVxv91haq4pyBhINhMtMotBYKoslvLZkx8MswLrnVT7hFR+lDOsKYabKZc/0nTjCT01H5ES
WtKFdSrKjRWz+4vQmJo/F12N2unG80uxNvaOwzXbr0lZvdLsjp+Ls6iXKGrB/pmNEaCwl89AGrMn
OFyzVwwGsgDWv62sMBLaU1Ujvs7vJn3Bu1unyZej4/ll2gxoz2B578gVE8RCFk+rsZrXuh7utdZf
tS7HDzpm88FV5/Ybe+P6xDUz7DS1MT/TgSFakbrNczzW81vDy/LejOxr8zCM65D6huFAcfDW1poW
pJYsTmXGsdvRR3+LhILAWQh7F8AHRtsctzUAhAMkBLRZlUa7cpL8ybBtwkYgfsoZe/Ps9nk4l/oS
xhHOD2nU4oMOZSYgqQmigNLotj3n8FOjOsupTzrgC8xMVkvn7IxBsuBQrH2MswfcmeaRdZbxnjAz
agdp+k1URMOmiY1o41baGV4Jy3rs9bUxqjbo4YxwSiEnpF3/zIE9/V070dNKxE21TWNi4gZpGb8x
XSLepqXt7bm/mMWgbW3dHN/SJC0DrXlcKg8Ydxb1Mkidod1G5C/utSuumdGTOSCPv9cXamSMz45v
OEbJfAIcAuuIyQtrXevVE309C4WGS2fbLZPVDH6bPy1u6SdaJ3B1xm23d5BLQaIZZ7u2Hq8sNmK2
/X63ahTvYvz9XsQ34enZKHZZl7KSys6Z8rb4snDYV3vu8+GAi325rq6dXiPMmQewC/SemtFRaCTW
E7989VTKxvEso2kpPPW71UgjcFWsn1pue7JWh7vbVwWDhFS5r1KWL6pKZM3JsRRYcWt+Tfmy+lVT
tBvIbMpBMXVJrFIV6a514vhZEjnfEpb7JRuWHCKlWgLNamwGYNL4m9uGsYm0OifSiUD4VJTdhOmT
og2qTRIHiJZuOPMuHsxVTlSbg/mhO2vzDYKZWZiD0rhBt5HbBUTRpesapri0QaNX2flj+paa8c6O
c5IcCJ8/qr1aTDMUK6isSlDeEBwT6VQRjFu68UmliGYBYZ1tVFIKPq1r9VSocngvs67xDeqQi4RZ
sGX5erdVbSt640qOGLeK/DszIixeK9bcGv8htXydHVQCKLtRJYOkpFhZW8dgiTyRmYRQaU/DaFXF
MUnV8WBOQt2iZmn4JFbladKyE3PcMaiI2+B6IvZT6SmwQTUu1r+WyFUC1RGfr1xnApRD/ImWEody
JedUaCh2+Azc8pLOqcY0Lxmw18hu2QjD+u6SRjs6k5uGLeDRhyHOcALN5b1Ns7b6WDKSh2oz5Dud
hKs/Zm1/seYqPbEnijd1rjDdV0sVmk2CfTqyxi9y9NjstdpmqtQ7y/Nsr/p7TxIjrPSkvpspbaIH
I6U7Ffj5/KhIred2MZYtFwiWKRx+v7DF9cjr4S9sCL7ln5VDBk5mzm9k6+uxnNdpryfIMl5DZGpr
l7ETpsXCaM1JofXR3p9Ex5wXzsIYKhWeXxErDkzTCXQk3vDKCTJDUa5opuhgupiuVrakt2RE80F1
trZqb67nPqlECg1LXTeNgIRERE+9Tt3aHxT4KC/JsM5HNycxUoAw8CbymoSYRuKvSpwz+q64DSGC
kVWlbw/nBnJpKeqH6y0jFPlA6cjM7jDorMD1otbg5tMNZikCazD96QgISteGbe7006uG/ZlMt2Eo
xHkcqAHdkERX4p9LoPTJipHFfcicueVq3EmG4vySD8ubh7aLNoGgI/bk/8xkQ6q9IdtVDyxsVNlj
P1qaFRARGG7I8HO7k86MCYjXtwicTC227HnUNqte9vs4S6DPsow2IOyFO36xR/kjSpBPlKGD9q3I
PrmLJTeZMBnr9JpI2llTrx3o83NxaDXsgKr14IOZ3UwV3QrEn2i28FeXpGIwpyzfU1zo52Gi3tQX
k4qS5dc3Z1CLgA2Mxd8agtGvmmomfwxb+8InqzzemvFqElo5jrzErHtYCCA4IrHe4ppOHXKc8ay2
9shEfY73UDaRxwcTwZitT4qfR6uxzYaELCoQFI/Y2BWyE8Z9nk76VGv2DFET8Y30r1KAZYDLW/hj
rFbvcpyhxMqh9st2dsBBrEeyc/QnBsyZvjF+8yybdpS2f510OCqZbHxUoz9OBy+NL5wYgd1pl5Us
AoZArcXSP61hkuUqdqc1h9gAsiUXaxcKnkfC/CNmqWUQPrB7pAXnzZw50GcuV2qWBoM+O+HSx0VR
KFe9YQxJ8XofBd4TvLdxrHySXKFygqb3WWbtLwvYc8QKR6MCgUCM+bl8XrSGsbDJJ04Z0XomYiaz
eqO/KZKst+fWDuuhohxXFOmYkGw+La/I6atE2fzrC614X7N0p1scmsJAFk+Ao+5HQEy+UqcpbX9l
dEz9Le17aTkuaMytLcf2bTbRIwwSmRvEtNPat9SBqlSVPSSQazrCa2PfhMOTrH50VTy/tYnRbwDP
iodgnviiQ+noFHil3ZQ0x9iyopNwDBG0mvmChv7KDgFG9YryasHSPkdOy2C/WTe8TzC209m5KJlz
IOQ0n5FtHJ40etF5GE85vIM/vcmBONjNDMMVRYFsGW0QgY99E9OR6ouieixwGoN+LsoXJ8udL02b
KaxYGBhUxK335J7llzHqeKMjXafVtmKgW7K6GXknDuuSk3vv2ik0afZ20VorSCiLHjIycS+CVOpB
2GVEkCy3nyuL7XxUWPJFtQacb002vdQmL+W0OpqXmHH/FmWYP2iFyPLmj0PWZD2bX2oT6ppVEqeI
yPWmXgpzFT6ULnfqUmbe3ETTNmskQe+B+KiXJuaXoyGw1gsWCJC8iA1apfxIJIGrsIHJTyUP8OAi
o7H4TV5i4BdbCcqRBfLWdI81Fy4T8R+cskaKirYII1TW9j/O82QXg0m8TE4yBGR5ul1Ge3xnEFVv
GwS7p96w013visljgGbtSw0xOKrz4ySg8MwOirRZryVz5jI6dsW0Pg0jxWTFr/V3dWz8eCS1syKy
4ejaKSlILXaDWVGyl7lOONeyQYQsEYlecX6j1GagE9clwe2ird10tzGHYpJSLPcgC6Onlxh5E8YF
ar/8DzBfZFonGI6LykU3YRkqV9Zy57Om+lTIAtdb1ghqO6XzdIY1J4ZgiC5l5ZyL3NLjoEmxUMe1
/LR7o75ykcSGPzsFeWxulcCcUZHgESJzy8G+qIbD4UAMAV5t7GYbyMKnqsOJHqnD2dTzWwSs6WLJ
SDsgSEQ2yllfArmq0zO6buLb7ZDe+2Yh9FvYZMdJLeWB4bSwBAbUdfJp6T0d+9sQFeVzzaLlM78I
9ZHUImrtYh6hJFiom1AUam79pd6OgHw9ty/q09gQq8VvRAfPnOrkjGV1cXvH/NYTBcUTyWN+yUwA
42PvQCkh2rVTSLsemboQTXQGA2XWTX6UZfiu8jYHVEZG9w1hKot91xDJc8+qlI31IL81bDkfSQVZ
zORqYAP5WsJjXht3s6oAAjvdwreB+Atfe8qu5EWxbMRUQjun1a9QJ6Y/bVlN8OlcBfWs+3B1mhFP
tdoW2V3+rIk97WnvFsRIiiTbLa4E0y5FY9UnlgZre5CEOK4GgbmeZnWZA50AHKYz/o8Qb7qu7FKy
stOKFbsqdaxCqxE1zZWhcvmStTH1v5ubxp3GXpjHqqzF+5LZUZcCVh6r2pdcmxreotlKfR1IXf+n
7NntjYIyMYNxrMwGgmG7vfVRtQNsVOJiZrsDbNbQYJmdJgOLXVV/CJy7DGl7nTS9OcLpJgKpv4Cz
07vNUNpTHM61NjXhbI04b93U6lUI5dWUkTUg4RtPuvEi+7aoQ6n09WvdccOjVNbtZp6X6sIkrgrr
WcRPCmOweJ+2Vdpjt5Fi2SxJ4nwNJmE5jIUT/1wNUCC5e8T28UW/D32MvRTY8BPq2HDlyERfYDMH
QMJSb3HstMVNWWTyx7bc69is9g907DrQk0nzu8q5kH5Fh6xSp9hIZh0vaSmMiZcgWo5avYIVqTRp
3BVdr2S4Rgw7WEZtDkeriOq/dWVOV3W0eOtHOrZpr0S2de3y2PxIk8lQ90PWZNeMBhbP0DxhtBWF
kzjB6tbj2ZzGZCWUlrTuPTedDlUHTJn1bZjwsv1piKQMTJdgvA+jxb1w/tK+FrPBhwjQEmVH9Gbe
nGXSKyhSZMBudruCIMqgp4+vCXRnZV+w8iT50yvmQJOm8PRYEDZoUWT9Tx9jM9sJwOo8Uvr4PC5x
us0jSrOdBpz6c+HyCkWeYyYrewunXg3vDmPAABA/T9MR5VQZ7yk7lUI+MP3QK2qHPwxYiSj0X3Pi
QH8ciVbnTiF9X7tzSNOdLVqF/dxPww8lL7Rzo3tMmWXBCs68h0OYYJey8g5iDGpxvU5wOltzPdVp
Zvqdbpa+OhrLP5eL4FbqbqdDsurFK0Qw80rMjjwG5Jn7Ok3Ou9pGdeAqKQiwKWeSG0EOPoKygfXA
vPpPbTXQR7KKUIoYjGm7tIxqGb1bpceArT0K1q2ierUov2TdkYDscTJ+R9mWu7FlOJVP8t0cBw5T
o32y6pZIvCxle+9neNpk2Od/qJ7qRspHeQVE8JP9rN9xI+tDKjQNm6bV43R0gFNEcMq8NKba5YRW
/Tyh2NSzHkm4m8STGo3Otq14ZaeRqrfkKfIdIvjXZZn1XaKI+gQAkUdYmRcNJkNfbYSGbUGnMjil
vJUg5rX3Yk70L4La2k8GOi4kaZvc53ERZ7fDv9a4zFLa6rFN3Vygz61Zfrfzcd0zm7lRduuY4Qt7
2uJJ4CtOV+dEMpkp1jDCUTBSw9nx9Nu3oerVV4Ex9eqwc+6dMDTXbApBeTMoDTHqeMTDkLYwZjii
1DOuGYMYVD2+O43M73GXzCdVn9nl/ZDCDWG8ciLp9wc+82komc9iZqNn1fPWZmZoVDmdjqszlOkJ
ZD/k6VVYNdmq4UmdbPumFIPlLyM01Fb9nZd4Av6VIjpoqK1PlbpCYzQsl/FiqgVWDfUMkqbh8+5W
uEIQ4lqmbt5/Y+9Mdiw30iz9Ko1cFwWSZsZhUZt7eWef3SM8IjaEh0c458loHN+mn6VfrL8roSsl
laBELWpRQC9SQEIRuhNp/IdzvkOox6VnLBoVgR8ce9tLTwXWeTpu0Xn7lcNrO3Pofi6meN0bH2d5
gnvzejgmRFt47lNmnGbrSUY1iy98kDQjtgRKm+tNV5R3XYMYwPPSFjqR4PZKwDJzWgqP/Uua3mqn
c3cMlr5rkYCCRx7jbAkMmbeJGVnuLngDmkr1R24v98iqWsEkoogvuRDvB3cNnpYgDneQOUA7eliv
xDB8Tssy+zDN7ASIUkf9Ixxn9+oDbr7P3SqeJ44A5Hyh8zLWZvxApzB/dGHjHysL1AMrvicphg5o
RzzfWC63WZi4T4nrPOT+oD6R6rLjqQAV1RXlqYhD5I5oGwO3Q3HIe4CVAkHxnlVUF1kK/YmwRLG5
+lmf8nzBnVPO70uRvo2+YOgGRw6eaFm8eNJrsJz13QNzy3Hat5riIu6dmyTAp72TrRdfwnlGRdzJ
RuyvU9iN5bNizXh+HrVbgzUa/Z5t8MwuYJ5hAdoSeFIhmvRSJPmXgJAGZ4tExHwumpLJsyzUC5cG
csSOkIRN4HnHIuHEAJvKWxpX/2ZAP8bQT7n7oF4RwFdoOm17haU5VgJkcRdC14N+Gt6GMhQPXZUf
YPfqaBH29MZVb0UrFdoz6VDFzoQoTtKJvxuk8XSEZgXtYzDybWZncPTElc0zgqLFqV23z4lVpM+s
iiZg/7l7yvoYwb0ZqRAIiUc5AzQLc1pWu68Nq4RjXoZf7D72zn4cyotuRomZOUl/Mv1gHptWVuFs
eQjVLFeaSaU/GllhjYizaq1vAhicB1PoU+Nwz2Knl8X9bCVrf4MKx9snGd73fZ9h/q6LLMcvjU2N
q4x1Vb92z1wt8VdjwJ5vUpOKez14hnGedFncWyIF8cby+Biurn9yriTXwpLe0fLWfNuK3Nx4XjZk
nyvAU2ebLKbIJ8LoULRJv+vJ1r4VxuhbKC0qPpD00C8QgOzaORd+kcqMgnpKOlCWEoslC9OcoAQX
0NF57VBu7NmQIAP3/PWmdHOUzlABNdSI1RPZ19xmmo1bkKji6WBqckY+qmDA8hc7qJs201J2+aMH
TtjgE+zUi9+gyovA0g+gkUaaGvuzxOwdPBICkYgbC3ADnTrL3THbhRXY8pWxVQjkpUlmZb1MAnry
7VCgOiKBWcDKxCiPX0EXaWW+m8WV1j1asjJ5ZJU7wUPopDTviwzHAhkYaTnVl9XqYlwVTgDmEWU3
c3kbXpAGDpi+ha3tFB8pIC+Qhw6rGO6n9aioYM+D6tZqsxAjuZFjV0We1a93tTuvWztAeZ0xXH5m
HgPn20FaeCl1vdzZ3PPHNOh1elriKuwiQ9IPMPQ22Tld5e/jAdX7mNlhNNgyfjaIf2tvYqaIDgfQ
0k3OqvyDWZL+5nuLeFOWKn2GZwQSR3W+zD+ZUCw/1nZyzga79dvoCOOfp6ppy4dmodna19aYy/Pc
dFxzS6/cH22WWtu2wZjgo4xiZRMbxJxxYQGQUNPy4aW0S7OUMMjnpdJiQxzAFOwQ0ZQUySA4AeUI
ZiYbC0rFz2Zl/XQqDHDBXcHz7UOQgXeyqEaOoTT8WbIKYkjkfnd9sIdQPvLI9d1wPgQ+Pd/eg6O4
bIIFOi5QHUvH6VGVtR7vZWn14AD7MXNcsF5eiMh7LOGTv2a6h+GJOkG1xQ+UoCkjNrag3jK+WtYE
gYMxLVpOfU+9mFMlKlBKBbvYkBgt2S1W8d2Yqh+O9JKZyveE3gxP0m1JtkFsaCsU/KhGEhYAxEmh
kdv5adYclmQuX33tkktt2mHuI58IlzsG3FNv8epVi3tHaANNJfnGWmH8WjernwOVidEZiJCZ0hI5
fszaedcsskpeOSrL4rXvacXIou3LYzgvZAMZmsjmOI2hw5ShtmByb+wSfiodiBCJ2Y1Bw5eTT6Uu
XlAUCYNvoI1H6+EfV13yf4M4+39a9oeLDPpvJNqf1u8/i6w3/+d/179Xaf/6t35Tafvil2vKhueT
IogkwgsIB/lNpa3UL3CCFRNSR9niDyptqX4BP4auxUGibSOt/ie9QPi/OIFD+qHnCZgItv9figD5
o0YbzrUP5MjmpYQSvMM/h8gYNpOQNtBLwJPmOLdMd5itbjok/oLTvXfdlykRw29XCxkvyc/mL9AF
f7TRXl/U40P7Di8YOEhj/2QaFjxL/VwyKPKGygMsz9XbRSvqSPx9DsRfkp2c8hY2XUKTWaaY4Me0
nJ3odz/UX7yLax7fP+Xpv70LV3iIgBzJ7+X/+V1M8HGa0s6PXVqdsqu/xLXx3a7utDVe9a1y1xfQ
Ef8iF8+B3fufXtd3he96Pjt6h0jeP0UsZsjQFkv1zcFSbAZoiW5YGYvlaVSyW/kdxPzooW4uL7Gn
1Y+saYHrdEvTbH1nYDoGMnB5Z/0wyW+jbt1XhFjthDZthYcyQ7FRLNgUWELHU7U+pip3y2eYsMB6
yM8qD0y68aujCwTVyJTgUIqQMtEaPJym6q7rC9izsWPPbtS4AOAu6HoNmlg0xuDDkcC0Cwo5h6AO
5hIeHJe6CgXohnnClDQkK4asGt0KCw3bJLglS7f45JGv+pPolcrdrAxFGNWfVi9QJwYNyU8kZewJ
K6DU1lSoiMoyPLgIsAh3eQin9JXhMaIVyDaPy8xkBsajedbzDDHNcdt7ey3ExvNq+4McF1xlY/0c
0NU9JzwOjuDFDCYYZ4hGxg0bkM4uGPG6OPjdUrL5Wu+9bp1UlFrDV6fT37s4/mKVQu2myrs6eViv
WD7jMHcpfHIhrA+oqJjwkoAnDW0RISU9uWpnJUqPOoL5SJWFEbIrCVzDqX+25FG+B4zaaLjm0X5i
HvBa+bmmaRaXWZG+sUfTHHq0bDMlcJ2x/Rsg2pGeAkPrHvH/FZM5dge4+svPtWtNjzrck6ygB+K5
WY4xxH4YZgukpF0Y9z4fRvXRlKrBe1lSql74w9P9JIxytujhEN6yyJdf0FHQGOKgz/1zSH6if5+q
CkCcKQqiNNqmtuRXPTtMog3Ps+7JRYOvcVQxYj+WxZh8H0hcHG+7zseoqerQJVFaLtmWWcqIF5ob
LaBpWxCwrPPUDkdFTsWtNTfMBlU2zMMlAV4FMrYZnq4E02txuGIeRQ2WnrAZmARvO+nA+P4ymv40
ADd3uD5TIed3Nfr8IvUESBNq+hOBcIm1L3TnvIezP3wq2WTaFJ9W2OJV0IGzbadREZWHJIwYRGC3
Tn0bd453TwW55KSHSQanm6BKiSmSsljG70NXVhDPBAkowJg6dFYM7hSq2sIAAprUVO6WtGmfoKK3
CnV6Xn9DykikxJy3pbWLLaYfB5mly9Pg0cGcYJY57cto7KW8tNQl47aC2oXlcaD03XSUuajEdSDg
L/cWZrYcTwAqHpM3VHyDByjY5RO/kHJZh8DUEOVixuVkiUpJWXeSOWBDuuWw6J6zhKTCvWi12Des
zrHlM/tnEF+VwXA2SVLZJ9uICldlCZXJbxI6lW5E+AzLUxCNEdg5Jc/oBqbY6sCTy1dWa15/M41N
+Ak+miif5zUMyyjL3eCFhgagE+KyZ2KFZrIJalSvkaBH4otOM+VGU62z4it3tckBGLgqgV3bYcSA
GIfRkBI3gJBasCzM6zKg587dBQ1omvfesyAgIvthhMdftatl9s88IoXeSZIXKyQvaNhGzBmwahlO
Y8lfVreMvCp0xpdYu8t7NvUtODctrZIFX4ke8uqVogNbDEJaEoywCZXTdGGTkz6puZrU3vIQIUUM
XpZ0r2iA3ynkKcJqOxaab5JWaWP0MnxaALWyZsrdATYdagweWflanzQafWyTa4U7kTtXxDdTpuNi
p/J5fZJM5DA9VQmmbqLlfYQsGmL3Fmb76OxWFRNBw4B7+BnaldIRswnnnk5cjQdyt9QaIUvX7/Yo
h+IAZTv85lDLv/k1mbYvLXq1O/va/WzsNi4OrRd2j11psEMa5ob+bopl+IXKZHIOcRxqZzvb4MU2
C2hillOxNx+LqarXyCkLQH3z4lfvPiKsR0ByIC4Y0+HKJFKFxSYk2bey1C3xpzRwOzI7DdsVG0c6
WanWi3JW98Gq4dOxzErp+xnz4DkW+WpvhGIzg7EyQ/Y5TyyuRuK3Wbe4qXemgp71QSf5PJCawEFx
67RsU291HNOwyzZButt3GTYS1+uze3+Z6vJgdX6DlA8vcrHtPZFfea25lHeFbgdDemW9PBSqbO+Z
hldswtqWcYmSuIWumhRg5e7MhUQyDgKLCJuaaA5Q4KZ5a9TcTTsex/F9mtv6hkmgTh7MksGDRgic
HTRv5BuHKWyGzmK3k3WIXBUBnnKjTf+F7dapIyBt3TQJDzXS+Ez9pQ2gzW8wQ3QXb9RsPtWYNS95
IrD4uLGVn8JpUHdZWlv32eiO+sg6tuO6QCKqDwl8zycztH2ymTnvSwH53HVAq9i6HV/D3J3rratb
C1A0Y8FP7EWtB8YwtFI6Md7DwM4XihtDfvswkatTR53X2/KA9CB3AfvQVqApRZSER3oZEDQLqqGi
8N3hxia1y953tEDQIFiah8B2Z91HYxszL4mX8ocqeXxEZUnkGtyQju1nLYMkO2nmehqtTN2n57kl
AVl5ZtxOpIQBayMB8w4a9vwEKjpDpU9AL8LV0QizlwXZcdgETIPmTHbs/0tH61tQEisBMbUOGENR
GvYnvOgxxYKUzY9htuG8gWGdj4OewjFanQ78ELzMcNexiHtrC5O20dKvvcVF7qz23Wiy+OcQjHZ1
Ydo+B1HfOarfe0jpu32RX+V/VObTz3whxuimRKKTHMcxAEnpDlS1GAcd1lltlzDHkRojbuFNP0nd
qBjLDOO78dU9mhzrgnYNtYVog28hsDsX77KR6LCUZc5262uMB3Cd+1CbPSoU1FiOOU8xfF3HgL3f
dB2udM8nRGCLiYjnpG3VChFA2uY3Ky3nW8AtjDBfDB9uGsbE+6b1qZ0aeRwxE50hniKC7aZ2c03S
uGOea2BBVwzI0PV+skga+UqqBftiHori0pIxA57eHosbEErOD5NW3RkVFJiEsOPxnYlk74Z59s1v
lf0pV+3TpAMXClYxW8QjUDggj8Ch3t9RpaIOaMubWIhvcDbzXVld7zirJWypMH00DPAC8iUh3kb2
sGwykxxKdzkDmbYBvCR+tJCTADMBcmZqm+ziGyffWR7OJj+0ctR5Vnl11N1TGzURoXJ6L5HzkGpE
WYAN9OARThG44W0XEqSGQu6snBreRQK/dulUFJT1kZ3acZTqIoe5iAY5fQkEYThNhlCtbmJcPIbj
XlZ9vhOzDm+raRn2zuiPR46HjyFsiJT29bc+CcE85vHR9sPPdvfrBi3fzaSF3Rdxj6xwTs/8mfhM
Bm37nrjFF9j9NhiGGkL5kl4C5R512u/7sHqkam6QztuPsR4ppSwFaqa3M6SrPLbIEz2vC1wf19gM
X9hObdRS7QjI0IRCIUmOr4KgrMofWsenZmIkiMiSMKHOc3J4XCRpbTrIqmwxJjBDOSkVMtMQyhAH
W8U1ALJZYe4oh5DqvH4McZakKNPS9oI+wX6vGh0eCVpxP9y1y9/wGgbwvcwb8rLwUbSOcyENEup+
WBdnV5WPBUEV0dgH6euc+3dsmVJg6uP4hrUj+dSb+DnxFvtJGhjrTZgeBhlGiXM9iJ3mlm0bvPp1
o9AuCMTbeQMJgLjhnwQowv0G/sNUPYuGdm0PwDTvXK4edFg2ycTT97hCghc4dySbo4MT/lsTTPds
YE4jOOu4sNuDkGFxG9o/cCqwKUeqUlnpsXWGl1Z7POdCPzzjoSNAWVYAvADD9gHgsJqebVMinNnV
1ex9Mdr/nE+BQzKPjVSfTZqHsmUHbPv6FAL1MnCVL+aCCjaF51uKjSgr8SRZe1zcQD6isX4iT2c4
VGjXcNrUwXfFCiuavMVnvtRduEShzOjixr+C6eu4RlNoEYSb39b4AXdh0cLpsEFQk4mynHoAnieV
dmInxuSptMb9YEYk7eu0t0On4nFcdHh7ymQ6y5Bpl5RPlgsBJgPV0cshudii89+XpUq/BNOYvCRC
e5SRYfllqfEnpD7rtt1E4tMdwmE8ta2GT1B5zmNp+cXOitE4DrFYtyT0aA4xoOzWuogfiEeYLmeU
VqTFBOSnoYizQlAZSCo/l8Q47Fry8c6krCBDyblASbh+bPXAPDJdX+zQgmbYdP5X1kYYgDVjgdZv
fAytIOYR2ZxlV9BQipI/j6Pv0rWd3itpHnBPhx/NklZva2s/412TL4PgWTcFjBNijv4oT70X7bOL
HtH+c4QhUGBGjprNNvO2Fhl+qyL+nLtIa+0s2yOy8dWGBCjFLpP9B+4+431lporcidP7Iq7u3qtb
CTJSmN3i+sv21iCgcVNIw2acMSAK5oLeEDHm71jiMjF10saOVlE799j1OefJFt6QYhMfcBczKx1k
1m9jB7uhs6z1mdQg3CoVw9k3P0zMY54AL2F8n294WMYbKazkIpe825s5v1ydPxEuaOsl5m5GKTLU
6rvvz49hZsI3SVB8SruJYyy/Q3JFempGFTxGQzecHM8+Nw42jF6XBry4bWMS6NQrKdcOWnAy4Bvf
1Lep1Q4VvJKg38wiqfYODGi4PF6xRR9lXuq8vJlqtn0z3rytdgoZrSOlwLrGxRNLCiyY+JC9pgte
NWt7uRmZJdwLgea5spdwuyj6g8qK60uaZq+mm80Hs0uqlWKwYWyTDcIRN92IRribost6gjW894EU
VNYD+PKNRKcuDivBo3NJm7hpRx1C6Fzbc6Ya91zWXKy4SReo/HVXzYwXBHybaUSE8ZyisCAvam4D
MT9IYQcCu0wcMxnegL/uPTaOYxJmyA3WVC4HmjUNpAQnPwHgtu4JeN/0LlZIqGadgu1o4lB1yXaq
Fg+t1srKqweXUbrAeoJpabvvQRgPo7dZrFKB/J5nkxItQpBeG+xtwUiRJ3nfTClMJZOAQn53Jsb0
D7LvPqF368cdSfcKp1NOpsyEJRL9OcsN+2rWfAxbh0K0LMMeN1xoZ80I12jO3Uq/FVBUCBOcW7/3
YF2Vgw6ojmDEZNW+9ZQU8wGxoTPGB3RRFRpU5vgse6Ey9UlWnmdvYQsy4OkabWB1tIyE+SFDICbw
NncndreNUzbfkh5SWdxJdy9SXKsE+egAz27uRB1C1m0vkx4kpT6ElfvOE9dswzLXz7rDzo8ilhA4
mVnL3keixwqErBMVNh9NO7b7quQ77f3uE1KZ3RooNKxew/7LOuedDenLitet7CTd7MpmKsSqx/Fy
RenzG36dAwf93DVsuMvA5aElGo5alGVFNOfoECkjpm7jhfYXVr/VmVsReSkCvsdMVNYtqU80kEOZ
H5sJvFmVeAHUJZsd16RAo4TGu+hVZua4djb304LYbS6vgHHPPGYD9s+938/ta7ASpLSNgZuzMJml
Bwu/o3G6Krjuw3opvjowtrcm9mAgSx9Gju4wrBH7i5Inwn3I9Zr0KYlwFjNMdFqJZDyxoIGqSPPz
rRlFlk8h4YStS+wDD1mVuckYtWzJX1N4yKiPVJGeXX7aKDf4bGSQhXTTU/nJbrB2Zqmeb7oem165
Qs3qZXEyg/7ZET6SL26/RSa6lwS6RfjbdumMVFTU0MuCOAeftjbro1yn+Nj0OrmvY20+Wam9JU1R
7utyTe8Kh5aDDM/mw7EWwAD9BAeLFatzY1nWUwao+2ABPIl6jqH9VKa3U1BZe+2gF3NsBPzs2A8h
ZjyzgYXuR9mgGG5ZDWBz+tyrqx9cWmL3y3MnZu/NsthULkjST4j85EZOiXOoPcIN+8x9bUXYnpwB
7RiD2U9etd4uqkcLMKwuhoC8exTYqwmBXsWNvY4fph7qLSFrzQkhFYQ9+A4nKZdjXjvzYzMlwTbj
Vr9Ps8474dpz6ceR8O2spqHRxhhh3Q49a6JoYqrxEE9wtbY1V8Ur85p4Jxy7O1pVjQ4YLTK52T5O
E+nHLxSKELO9jIvetZqHbnSfPERIOAOK6hHpOPvdNCarMLYca4+RXkUKVW9kJR4uFfKVIeIr7Gl5
abierTGBUmGlaOzx0CO8I3Ds7LYSQJsMEaSTgeIfJkSyN0nRW7sqydVz65bopGwU/NtsBFlPlTxh
89PjV1v57ee14K+onGiqje8wzNupqbhtLF89VAPFsA7H7lk6zPSmxQqRr6XFnhGHgxCQGR0okTY/
EI1JKzKh9UVVtms9eLyhMd/ZcrISZnx7JEaTzsCq1kjN8bR16A9/5PQXl3xIarahKj2w0uzvgAsg
ETdxubcIjEJTvwyvtOuqCDZplShyhBYGveBm67oHH1M4nv6SzSlxfoyXd7Hf9ncL/fVNyPt/YbAx
7xTt/TeD6mfdKgTMqgb1vykGQ4PUwT1LZiR5dZqS9GzS+egwmx4nR59jVc/xFk+v9Xkhm4Fv129Y
i1rdlmxneejnDjZrjBLGSDl8Ikx3PYsic364q/5I+qA6Mj+uFZbkanxGB/G02Ine4tRGorf4A6ra
lUQXg8k39ygl6ilmxrck+0yKcpfn8gsrCJRkK25SvRCX6jAToIrjCRxksX/omtG9qXqzHuM5CCK3
NiDSCaU66dKe95Wvhvs5QScjgtI5MLULP6Nfy+58rX4OCF0fRCYxE3sOZQhx3O8tTJx9KSx9h44f
G5Xdrzu/Br+PUjE5uuxlHqfYfJlzfXBJrMDJDBUUzLBMgyuRilSLuNYnri34jX1Zn4ZBWQ6mIgqY
jZ5g7NPzEBKsWm7vOjDdE3x3QDl4NnYzuuYjKCFIXKv5Wrl6PoVVkN4wMA2isk3FaVFF+2APmPzW
LlQYTTu/2OMU3YSLj8CaxAn66MKHOkZUovhO3oYFrt/BeNs04qpHDZv+B3Oo9Z1AF++sfTj3ZV0u
1D1uu+3TftjFWBPu88YaTwRyFHc2s6uKB7xJX5gB1HuX3cOW4G510nq4IV+oujB0hOlXyWNmEBgj
Z7zVnkP+9JQe/RQmnME5+5DHWXqslzh5Dag38p1GxZ9u29XBRzl7nv9ISEtNQVpynDbLmB3mrj9V
nKPd7D5PE25mhAufhqTz9/gSzNfJne8IcRmOxdAdQAaxlZDqcbYnruhUrZ3YQrrvb1Mnbr93bp2i
GSHvXW0FKc4Fy/cwv2bA2N8YH/QYhegTywNFSHtk6u+fMLFZGE1DkmwWanXnYjMePntNXicn5SeO
+6VAAk9AZ4OSpU1+UFgsb4MKeWbZ171TqFxwRsbblcP8OuYVbfh8wwSk37KIRPVb5+1NIxTWFkWm
WNUrCuFFNMwjZ3KN79OGMnjvhykBdGhDDoXbOQh0yV1cXfu7m6CBBb3j/1xE1fMsbuaIiWZ919mJ
+4IBWZ79IaZ3ykWW4way1GPc4+ouUKhsOsZsGxzQuF9WagEUYKM+oS58blWL90uIHM5x67ZcNqvz
2KjZ7HrUCcR8NLE4VKMoeZPS5E/SQjAeJdkU3g6GBAtUgICrwokl1+wwIiWuoHmYrbJ5dXi+4ULl
btxUmAu2GfFfkA7HZGccCZDQiPSF4QsIQWq47WSJ+JKBidj2Vdq8xjbHOysmcuZL131aals9XcdF
jwx31NnNezJsVQkSr6y94ehDBjiUQSgfR55qLw2fGzqozosj5Wobha3f0v3m8xOErm89wfdfvcC9
mjP7MSDeingPynW9ON9WDyT/JsXXlm14RzQrRi3fzKjXV6fAA++MrdNTNOrqffEytnFjEHB90JwG
68AiJ+/FkQ4bzXnSZPKMV9a6AaTQnXNHjjcFhrzXGK8TstbajuwG6/DGy4vxhXy25hDmfb6NmV8e
uRZDkL0TFFrAK2CCF39dln6H8nhJ3lSGyR6RpGUtiFDqrAvpMwpyL61NyuOJj461uDUMOxtADvBv
iunVNvYMAIFRYLzVNMofw2xobrZU0wzeAjswl9kO5LivRAsfuVsJmbtUCHg3+dDZlyXUIZsINmxe
feFCrOrd4Oj2mSH8eizDIWYMpOQ+0cLPAU4AuF8wun0TLUHEG56/nEyz6Nz7rrC/s4zzsTgG6PDC
WbvwNwbKf9unOORY0+Jr15Xp58nSKM1ZxLgbSCoOGEvbH88JNY2JG5CXpp3Nz6AOU/upYNwYMbxc
X3SBrHLKr4N11wujSdqHsOmeRxtyQYkrvl/SuxyaPKK7p3ZgkRnnYUSS4Uum/W+hflsBiN2aCSly
ik4JxJPJIzPLC2fjlviO4gz4YKNwJrT1yviXze8hYBjKWI94ElYRmwR45ZKzj/YSRc87XPjAG/Q4
KvJk+qjdbtnn9tLsvRUi5NBAwvSuq50GW0NePygLaCUSX4Yw6V0CHWiYV47JYRbHcXCf5pllWKdh
G1rDCk5Iexuvz79WjK2iwuNRkSmxUVdUJZOKI7yfXVKlF+xZw57sN/49/wtbZtwsl+Gm4RaxnEOW
hvQeVkdznsW414vUf/bpAnd5Ot/b0FVjRGPbkHskGqHMyKm9y/B/jLG/8rDpP8K6fljpJLYu1fyj
xe5YjwMMgvy2HPHqL0Co8dpsEVYWR73Y/kMyBRd4b2Snue1Xxy6/C9h4CsuRM3p3WEG6KEj8DxRq
QMFlIJ+KrEoeq8W+bav5vUwACbScpM3Etw1f5FC1w7rrgjCMggwdcMmjabcyIwO2ScdrHC+7ZEpi
Yo2LhNo9hf80D+ltEqYdwfHAbDAhtJGIiY2uCH5M1oH4PI63Ld6Y91Uxdye3sqhziGtMX7SmgsUg
DnOHgh6CEJgMtyHyu6r6V76f40IUsaPFqwhTwJtSdv5Fc4QcqPhgbbasnvKZWB38NtMrNwLcY5wF
5QbVl9mscma5YTw8oGGnyDdPnZlbsQwSbuVF3NO/OpqZ88KkkRkt0ubW9XHj+4Vj30kKGwa+TggP
ocnRV9T4NZ0hfrPA1eyu8wlQGeO3QQ7i43p+bYnvKd5j1i8aLpOFvydZqcMe0jzV5hazG7EbmFe8
6aTlRGM3da4n7/1yIU2BjCr0pYUdLhR3gwdEzA85vEAWNllyw4Ioq7bQluyPgfN082+msmcc6UN2
TInVBSxEwPc+Vp1pv/y9IMb9Y2QAipggVEwUsYx6BDzbvypX3t+eMhz4//4P59/wb4W6sdPkKEyY
PpbQzp4mhKMdLbLHmGQOatvfOM7IN64Xhr07Wpe131YmjL/WQ+PeX/P4cMBZhKwfZskI96lmTd5v
kWTYBv97hvtRC2hwu7GafBJlwxprfpzO3Y3wav4jkEb4asWIXiSJtbNr+fXdza8f8/9r1f6BpOd3
v3j0Zt7+18/aZGa5e6t+/vs/bt/KH9n41v9eqPbrX/kPoZqnfIigNsCBXy+C/ydU891ffr0gmCsQ
xoeR+J84Uf8XdqYMzfmH50oX+eV/8EQt+xdSeZTNpcQJEfpILsP/ClH0j3otH4VWKHmVMODC5EqV
f9ZNLfOSeb2xIzTyoffU4CTYwk2jACmB3/paZxcnvPndF/QXGjHYqr/TiPGagSMcN8CoHeBbc+Wf
NGJxiKIKTiE8l64u2B5id19qRBJ//yr+X74M94Pt+J7r0DTxNn5341FtEwU5pXakKJI4lHYiPpIm
PBNEQxRa9rUpXovy2AL1K88d53XIEB7ND7SJzZKcuk9EJFj+2SvvWiuKaSjN1sACd1jhbAMJaGC7
thFWrZ65A4ZnVgHYHJwddJvgxrkjQ4XGdBovV+Ck3nDkiJTqaZu/FT/EW9gcyCi3GG4SVYhqgpCT
9+W9m6CLRviIJaEXnhtl68UPb0iNXC3W1BOOgagtduzLijWKt3//bf2n64DfxPVZ0yMjREH46yn2
uy9r0ujQHQQ1UedCUbCLdYckIrmQCPvEyj/f8gift8vqPf79y/7Vb4RmMYSp53ueFNfD83cvW9at
WpqElyXaeN7jb8G5Fvbtv4htEX/URv52xfmuywcjm4pLj1vt9y8z9u4ydxK+ROoTWBh1fiTrQ9rf
TtQZzfgOpr0lPtrTb1X9uS/vHHVf0Wky6g64/BfYq9t5o+XJgdZIaN6DDl8LiNO1fe+7aGgwbCAx
AHawxqd5+rqITx7yCH/8mgx3c/F9rP/F/fOXH4fy15N8dcgSfk1U+d23phe2R4je7IjJGLIrOEXE
N+X7NLmZlusmlFSQ/Jo5Um7hu0esAzdqesgV/5crGbxecBja+8rep92lXCndP6z0NHYyKn2Sn3vc
UDel7nftdCq6XTpEfn4XykgJkmP1FYPw6A1g1VBcD6e/vxr+KOL87WcKPJ8HH2eedII/HQxJv8bA
RRGvUqbhsunWPVb0GRtTTELfMHK3dPJfXPfONbnnn4LV316TSlGFikOaYNHrpfO771KoFfmGixwo
kYS+ZG9lVsR39A03ICdx1Y0Ou7liODZEzMMAFekhWP1/oZn9Y4Xw61uQvvQ8T1Ei8Ln/dFA1jMh8
XXtzNKCgJ6zzRvR6Ry7e+7QY+/D3X/FfvRbiZ8Gdfr3dwz99XGn5gw2r6/+ydx7NrSNdmv4rE73H
F0DCL2ZDgoQor6ur6zaIa+G9x6+fB6ruKhEShSmuO6KioiwTSGSePHnOayYyUwS6QBjIlkl71MsR
+Orlbv/+aG/sO04xjj6bhQo8Zd7+LyZ3LFRsL3UGEo16DVAQ1VBSxU0qdGrHSfUpNs1tFNc7K7JW
tvwbgYWRTQ2s9wyi1Bfn2gCYFe9DnVeMsMrpqRK4Y2f4K2fMG6NwsIP4NBUF2PFywWqtLDKNd3SC
Bkhrm5UQ0TV1XFkfyrzuF2tU53Ztc5apCvfsxTTGoZpnaoviCiq3Owt5BBSvgp3aklibkMk3yHRm
UoyO34BSitT0K0H6jbNBR1Jc0wicGunK/O9ffMXJ7mHkooXlwK7iU6Gr1CDqJI8dYqj1OF76euiw
gldGfSMY6ArZgYKnIKMuMxNqYQirJf6E5twQu4FQaC/aABexEPM6QNARuOX3V+ubIxJVTVkgVSPL
c6h48Z6xAsqyx9nYiXI4/ZrSE8QDD7eJKQXzCjJvMwFjWvm4b2xIpOHB7qvzQqILcDxoQa26brph
dFLlTq8wagLGoTsdPTkAxSvL9c2xNHO+hdhsxtny8eULeloPCiNmLMj4+34MpV0+4HlnRHQbR0lZ
2YJvjcZIMkhVWRBtFtMJKACmEAvEidunbhQ96imAqAXwr82Ew8L7327eAsstwhyS6Rn8QSA9fjVV
9gcxmkBLRYhEo0CBGwcw4IPvj/L6lYSsmoqKjL8mo6i1iNRA8YHs2YyC94MGp+lb18U/Rh15DKGG
KyfTq9hpQx/RNFuz4LfA6VgsDGVe4OxKmbJ/+FRVkee2rR9s+1j+NNY27Zsudmouwwg9dCtfTpnz
oaPZZGwDxqswaTYQuBfRMxjHgn6tmBOM8OdUZU91hL8ApR6QdTmSTHKJtC+mOHRG9zMsdS97YtsV
UbiyYF/tSJ7DptkldJN7NBni8Vf1BgQx676SnX5qfgl2x64AZUm7ZS5D01yU6J+9/4XffHXSURIB
g9sQPfnjIaPSmtKha2VHjWGEzqpSfWk/RFGGwnGr3wRDD3bc17d2Cb2A+vafrLN3TYmb8sqDzAMt
vgGipzqXP9tQDM1eJEOyZMFgMpFehebX7sK0maXcpUu6p0gMWvrdiG/IBuJe7VbTFp5zd2gb6UK3
g1tJ64KVlPPVEcB1kyui0AlTGtF4cQRgFYr2BZDsZ34EbP9gjsXbEuvisqfkN4rgMi2CP+9PgfZq
U9swmm2h8eUhVBEjj78FTKVBJKE1OrKSb9r0T8f1wPe/5MVvdgz1fX2D+q+He0qwq429PX1KjVuN
PlH9Lek+tVT8pG8BZoII76Pe/BDORob9hY+teQoWLXNbbBj038i34vSk4cqWPNLBHKmPiEPuf4rG
r10AifaBrutQ373/aspz9Dv+vOS5c9qnCkHqrC/W2SQBIkQ1msOmutDkS4m7p6n/Gq37FF2Sqv4K
K2PbGXfe+DGHtGRxZ/2IIxdqJWnABUa/rfpPCpBav3zQWuw9my9G6zbmF6u4yLjU5i52E6MNzthF
Lwg3GlAKyRawZ0GBcFcaVDx3VXPI673e773okKjXoXjI2gfJ/yWSm05cqcX3PLvBK/ErRdJnoJXT
Gg+qgrePo34ZviZi3zafu+AxSYALXujtNS46BoiuH3rwZQi/dBPCsshJPE7aQcWkLQRTico7cWs3
fpiFSKeN3AMpooWj3zfVlejQVX7KbXjkrKuP/c+I1kD4IfN2oe/SFABcIZ5MtDzk+2C6JRkHLA8i
ho6oXTgoHHLJ1kHc+g8WEJgMvzsqjf2T6T2W7dYyr80OXOBOsg5zIoowDjVQpO8s+aL7iiT9gJIw
al4NFqgODrnXurc12jtZ7NMYL6RNgfI6IBj7NsKXQ7kPvHgfNoep+5EGP4ZsN5obZIjk6QJMiwkT
JMdHCgobyrXfZeOmpKUFloer2M4brjALVnS8UQ/DLPn5r8Mla8q0VIvCEhxGsbjmWpxNaWaSMtG0
QzNCwX8KBsDOl1Iaf4nYWkT1lRPxrS1qkP3qFgUdzVIW9wl0OvOqGuYMn7/Ypl2ngUeiAL2yXZ5r
QsvtQl4mW0LmXHrF75u1gIDMm6PTd3fIhsGGMsSD6s2OTtNPuIyW/K2oPo7th0H7pWq/a5Tau/rC
QpZdyIcALBnoCoCGSM2DybN2CM834U63XZDNpgi2NNAM60vUin3W7rruS/AwKzx8kK7gv4G2ynfB
A1cWTWxAME+Y2/mX5g3Mu8DYB1fNTaM7Mw+MHy+3touwz235CIwbWTwDA7LQoc6dP1BQyG38Klyf
bv41FK6UXlO6OWAvmGWb5GfXfLTCxwwyxfhn2vvyDrUJjNwA/bLpoYoDREJOJUy2sv65mH6iKK57
VzX+VZ1jjbchgLoa9ekvVXVbBBdCgbDoDN0j9QDL3DSoNQxuOzldf6Pi0JixRWjY7zXrsq6/ojjS
PHjT5zx5SiHCwSHddMo3C9+PJu0vGwUkFC7ChvQdvVStuFNrimGo6FXlfZde5nQ6EekYf73/xV9l
WtwYZY4aCpQawPTno+FFLt7kTWKWpcb3NqLS0cPup16BZZF07Wry0D3596MpCmcMtk4WN47lQWNk
WlejdwXgA8sZjRoerYVkY6Ij5mQ4XLw/2uv7HAVfKlGWLWRa+MhPHp9rFQggeOTjiLy8hUBMioir
D7JsjwYi2tKsPCM2B1S+4y1yIY+o3egrx88bu5YkmUxWV+AqG89FkRezC7k1D+jAcjuebIgWSYiS
mrDrlV37xjcUtqkKA4nXeVIXR5xI7E7VkMBzAL7sk6kyt6hno9ireCCarEmsTOvrHGUeiyoOtgY6
FYdFwhSVuQ0wqgSjnRuogUmXtkx9i2vIptEzkDBofJpWUKzE3OVLWgr5CVcBigCUMfmr429pQdsp
6b4igJH1X4u8x+rAuhHTj7IOpZUXXN4IGIphBAmxSj6MsPTxUFE3ZL6BdrPTK3Z7w8lXxBbUq9J+
mmVJhHfZhZVjquG4f3+9LrPwuVxv8WoU7RGO4CmOxwWipQr0EGtHVbKaNB8774aqgyXMjvpDf5t1
NGLfH/L1q85NE1Ul4KtUo5cnWTfBmEMisHAqn5pl3cOMlewNty2CWvkzGazA4UaCX42ZXr4/8uvv
iY2bCVNaxrDN5O51/LJhIqGRGtu5Y6PTbEYjQrE5uUw1cv1vJvvDvx/NRtcanX4aMMbyPQVYZNRJ
I1CFud/uZKhvVokgSyTjcdjD3V85rV99SX6Q3WGqfERBE2nxcoXRNROJJWBXa6i2pcBB10Qx0SkB
2W0h+f2J0zxc+ZTPhZqXR7c1E/MFJQCScpNy3GL5hHoNBaX1Uie37qdwb8dIDnnXVvVklupdW0lQ
LMngULoC0mXZWIKiK5Ve8zcIakz9tzjeTxI2nBjPfgu6J+Rg0Fndh2CD9eK6zQHkXI95tOvtpzJk
PeJfy39rF/et8sRvID/MD+jYv5DrJgDUcjBq6Ubxrqf86V9+S97TtCgLkIDNheTFewLY0fTRijNn
LKpHr68kAAZgiooh7za6Uagr0fXVFqGiwqKZmxq2TZ1gUR+ABT4aQ5CGDge0M6I1xoFuIx9YiF2S
JH8mNUBIUQ7vu0y7f/9F3xxZYXiSTRQu1MXIkxIaSpOXoTNG8e9gUPqd2et4wXaB5NoyWU09bVHT
EpO9MvCrvTm/MuU56tcc1ppYnJutCONaLaOQnqHsgtxEXD00ufyMjb0t0rXi7qvWAAFsnldFmysh
VEAXuyWBll7ozTRgBAEzGo5mBc30Iq2Hgw6p6Davh31md9ktbSvfMZI6ByWyVh58LlQf7x4aBHQn
qf3yLLRGjuORWpgwqdFmIPjCgcLyT5bQpHtSOrJDIQFHCXdy/5ReyIr/sZPoZdLvDA8a5rZZcmDB
Tzm2v3KM0uFujJHwwmxRIEePRDISZ2yQ7DGgT2Q1e9m4t0u0AjbcCzFyaGl8FEhdNtHeK78X6QbP
ZzYTf2YTQsbbVtKuw9lwSj714b5BUpzqxkYtGOza46exgYRzurLm3/okM5iC6zQ9BUFl/3g2ukix
/BQ5dYrCt6EyoFenp83VFEXozHkY+xiQkVJF26l2ftVJI3Rd2mQrD7HMM+abDtkTLX1ZJXeapWde
VlFlTw/R+yA1V7pE2kzYI0LUA771yRxMWHUVZtjoJ7y/5V6vfI5f3dLFc5eWOHo8ZmIh39VUZYug
ywTXE9YHutLY6GiUKQAHvj/Yq1NCpe4kqC3aMgkHjY3FYBm6ek01NXOeATNBba1tpnDbwc/QqcZu
27WTvvJ+r+aUxIJLpM4+k+epXbyfFQZmY9ZoWEda5V/Uo3dD7W9fjDp98zH57jcqIKWx7Fbe9FUk
ex4WFILFFreoMR6/KUhi4fUa9/7WR50qCvGIDOzUvLEwQ9l2Q0j66FsulFHATfVQraSOyhxAjvb2
PLxArkfWuA+86uP6wzQmRm+geZ+GphsPEbQRmtTEswP0ztrJWvEbQTvrkkMNMYNJ7+Cjh2AevbDx
tglQ+JWz+vVnIL7y0efMB3rvsrE80RjpJLsvnU4qryodRHOMpFrPgdrWCdCJPv/cRyt3kVdLW6X5
ShnMFqhNkEXP3+jFXaTzIJNpHVgK7kzNZSL9SDCEs/pWuu3H8uP7K/v1+81FZPAn8ypTbHmxzMI8
72ozrHJYIKPmljIXeWx4LqFF7iKzdTLfti85wbOV1f16Q7G2ZIVgISyDKskicZ8ZgvBRc7TRRVfC
kK2hDMiym3hihG2Ch2HUpisr+3WkBKLIZZbivTH3LKzF5SvTIeKWQZw7CBRheN5QoOip0G+MqfUO
mUByrzGSHpgdSiVNK8p9Bkh+iwTOypn9eouhjDTDO8iobU0sU862iHH9KNXUkSGWDjPwLLXhVmnA
8byyx+6OBTUYgTPo08P7H/v1wjoeeTHryE+3JvZOjGw65oAUS2eHNprkurnzo5XpXnvL+VleLOKC
0pVJtEqdupS+jdaEt02rgp/yN2pzOzXXmoBGquhasDLu6wjCOxI12Zh0pICKHY+bhujfFy36Ez5u
w9t2rBHkljJ/5cR7aybJQMiGLFBsirnYov6kowgUiMxBLz/bhrKBHmgPm3WWBNAB0L//3d5YurYG
PIGFq5o6+1Qcv1SEQqI95VgJREPyMzTiP2hxIoqreDcwbW5yr9zlHP9BYpoHmhY+BVXj8P4jiLlW
cByZ50fQEYQDhqcDiTp+BL9CBwqlD8x1um9FMFfiUDOk4Rdl11gMYE5TdeFVjsnkBgu279ooYT1A
DRHzPG8Toy55XXEH2+LXku+UtPs9kYHtrQAKRyAhRYjv6MqcvQ5sPK+J4BrBm/x4mSW2qh6pCnA6
J4iku6LDAtjXCrQ3YicxUC8K5H6DIe2a2NurdaHRmOLeCoiPYp1uLBIFS/Ig39dR7MzK9HtcO79J
qL3YmvlZTWNr5Wx6czDsV/Bl587BbfL4k+SehcRyHcT4U1S+q9gx1dBY+doWGDTS8Xl/AbweDFwV
hu6kmay/VxBF8A5yXwWUSvEq/VGVdXZRWLaLwIWTKTiQ/vvBTJAqJFzqXBNcvJlXt0EjIbHugD+G
n2a4uqd1CKRpKcxU48/7g706izRCBfVHsi2OW225uUYJangDvtvBFpbrcYS8Umlb32dJcSU1u0Ma
0FJ+f8ilZz2I+OMxF2eRhBme2SFk4FheaW1wL3HzAppMnLXyl7ZWdtyxaICVyh7e4LBVgurCD4R9
GZOfbjMsVCYw6MYgaVemBzUmU82Vms+r3cPz0WbkRkmp2ZCXAJdhxIaBwgnWJwWEbeTikjvR/Chz
D2/ldnTsOLi3kr5YCTJvjEpwoSTCsIR+eY5BL84M6PWaqM2YvpZOiwKhoDsTZW8kcPAovURM+Xcj
WWtfYj7z/olrFrdY1aCsNkOS52W9xGTISWE3dmnh+Wp4NjYHVw1aTRdQw80d2/wJ9WflAiXFCC6h
8quO2y+jNqEXgG+Z1E/FbC/1vUaGd2Um5vNj+VR4G5AdUFJggS/iSAvhtPeQL6NyYtyodnrblB4O
M7UfHQoMDm31awCGP8SZceXDLzJw5kNQ4aPgR3Eam8VX1b4g87WWOjW7AXJ5hJcDrLfxoiqTZD/m
6KLI4ChrHQyip/jhbhyCXYj1aX7I9Kr65vfTp5WdcnzuPD+PYXPHm89z0Fb6PFMv1sQQSb0p46Lu
YARkOCrUQc2CcWxCC0L6pvfz3J0a+wvdehmJDWpg749/HBz+e3guthp4cNLjJeYq9Fq56yKG72o6
oYj1f5QwoJ0k+R4BarwCOjjw7494vAn+Z0SuXzqNHvXVDawYcKWk7AmlqRQ+FCZ7uAvV7ZRbmEMG
o3pRdjgD4U/xV8j9X7oCdAU+KirDf+nGvkVX+F6H34/ZCvwff7EVFMX+DzU26O98e8u25rbbX7K6
tv0fjnqwudTGCSHPVY8sr5rg//6X+Z/nRhIgLwzZbUWZ8as1Sov8K/k/KPFykII446I7Jybi35AV
xHwS/hMoJEHxj8Lqqy4z6jRBMsWeekB5LrwYs1n3Dtfq9IM5tv0VuuQoh2WakD4bQ1c4aYXtEtXh
Mj5MvqU8DJOUY63ZVFiO4VyZ9Fit4kmWYlAcNI24AWdlfS/auj8EMuZFO89Ks+2ozB5aWh824aE3
g7Wb9jNi5q1XmTfEix1up7UN6qvVcGQhz92MkVX8rk3F6zaeLmnDjmYIUDIDi5IWUfpav/arohQw
3rC7AnvRFr8xDrM+TejE4slQDpGFJ2ZDRw3N0OTGS3XxtZcs69YeRusb3zpxg1CFwqcWQ/rdwqm5
pi2cll/HvrH2rSlLn9vO0q4ntDhWgutxVP/nY81B5sUb9n2DRbwe6Yc4sGnRaOim/RRalsrbKBLS
j0jNk8/6NJlUGn0bonoK/LlfCSvH59w/Y8953YuxBz1ryt5CLlBVJ+menFn5Wtq196VDF0BaGeM4
R/xnjHnsF2MgRjroRt1PLC51QNZxzH6ElSQ/mijs4IkeDsnK9eu5rv3WWlkkhllEMy/qNPUQMnt/
TDVAkM2r5KemEtZ8IzLHiyJqueEaci89JINt3sX24OGmUPnyk2WXMpXa1vqBBnuH9VNc4ArTaAC3
qkJQcZDkGmEKLKF/Kdh/XUMCjvOVOTq1YRcZH3y3QPMx0nKnUHcze7pEQOLqRdy6/+v1/0/Wpvco
tzVQ5U79tDie/rbqK+GNU+NClMekO7tQ4mJl5Z766UUeghgt1kh927ieKO8UOfggt2sn7KmfXiR7
MDvVKFBLnrqOwU6WjpoTpP+O4///8yEvUgZTG9GsMfhl2vj7YJo2Y7ZWqDzx0PIyVhkJwIw0b1wB
uRnVb/jGrXPeUy+CRIxU6GQi5eDiRb+Pxwhc+biybU499SIGoPQSIp+t165dqg+BiH6jcvZX+nBS
a/3UTy+2Pva/s5oHXvG5Zf/IE/ipRnnz/oSciFzLS2A29JaGlxoLRMInFga2iQWoSOqPQ5n5f94f
49TjL3bl0FIt9FLGaIIOLUJdK+3vqo260Xk/v9iZSYQtdW+zEtORvkGFOQkwGpyEzvv1xeZEdyTR
0M9usETE49rqd/RD3PN+erE56wRRSiTFSfUHIM8+2kmTVj6e89uQOI7DFe7rlZIMXCNMUT+mqFtH
qyybtz/nq9zZoqLcd3jOueqAWT20xBqhkPefet6Gr08e6gXHTz1JYafWTUpQASX02Utj5cKrYhuF
QSzRTV+PPiDf0q2AjE+9x2LDVtgoxsHErurTajspPg2QtcbhqZ9ebFgNeztf+D5TxF0p6zVXCVbx
DSemaB7yRRqAmxJ+JXZVuwE6oJaBWEfhvD/5px56sU3TwtNEWNW1S13/UyN3X6A8/Kumy//kLuYS
ozAGmmdaTVGj/R7pe6A36NHnXnZAYhEFJazAL857hcVmjUQXYpICNt2epZAND4O6FgG1ldV5aoIW
+zXIeiPVUGx0RRl8NLzfffbf1iv/MsCbywaYZ/vWNIKEc0tR4RrvDZ/TDhWgsyZl2TguEFVIy4ZJ
SYSxLaJiFq/an/fTi/0a2OhMKEUJF0CXkUAuEH8Nu2mtD3Bivq3FBlUQyRlBL9WuMVlXcTG4CWCs
8x58sUGHHB48rpQsFN3EuMfIL6sca7zzfnx+nxdbNOhbpCHyho1kd6iatM7ot2dloa/aa7Uf+H3X
tbWrK+knu9R+IBN/3upekpXLWhcouQy1i1XIJrasbSV657wJWWxLLERzfN75kDHc80J8tUbjzAW4
2JIYZCDWVhOzrEw9GDJWVeOHlWc+LhX9HbOW3ScpRTQ0y1nbnWqqgMjQrMVaYtr2fZA8yKNqX9cG
0Cc09Er6bXEQaXcK+O8LE2nPYlOPXdxih+rrX1prsL4GqSHj3mCoTmwr5n2Ok3SwjcPC/B54IzKJ
WMZeSIMRPcl1jnRmOBvpYrA8KHZ3mFTc83zQmfuqjBP4I2ikFUHYy5tQVtJfldDSfR2P40UvQKoP
EjKVEnVla6P2uXFQ6qj9HSY6Dp29VaMyGyGV8nEwshwZ1UT+II3o1YJsl5oPArvbZlPnRn9WhgNM
7XgnoEA+ohfIYYVmH1oxmYNQz3nL1VyEnhpxmwqR4dotbOuDl8sfZi7Yyqd/+4idZTBe7l916iX6
5ixXLzzEsxdFnpy3EcxF2DES32sKmV+ekLymNdb+CMw1qvWJaLlk6ypFjjQ7+mpuFOMuotTQdVGj
fTxvStTjKUEneJjwR6tdNfeuci28zIV33pltiuOfngrMe1P0G91m9myoNXDvsYLvyHkPvgg9CFpZ
WRuwi81J7CJjvJrqNQ2LUxO+iD0Ii1o2dT8+ZqtCOlK2wh/OC2tLdYBAjQesNUXtIuy8GwbD6ZO1
w2nBBvg7rhmLPSl1CHhiRVa7A+4o3zFLRDpRGzW0vzz7Y0IsgH8xWd2tkiBjlEbcplTZK8/bWssG
92zRObVdRLwOlB6t8glOzKgm552OS95mVBeZhiwTqxRPRX247oszN+6SEsiZG4x5o/BBcOvLIbLY
vnrmt56X14tsIUSuVsdDsHYVLfyIKSfmHWF/5oQstq2Hg2abxJzpCsaYYYjLI2jRszbWLCP08rHj
0ajQy8vBe4rqPsm7nVRxtpz324tNC9S1UvT5sQdwS6V/qZS/z/vhxZa1ELSdGr1nPlASaLCGmlZL
wCeiwbKFVnRZRkedn64jTKarrVrWKyFsPnbeuBTriw2rKDhbsrCbuSHV7RqDXrE+1jCgTXW4wwvH
P+8+vARD0qCeMB7gi+IxruL13D1YEW3Q92d+QXT+O+wsoSJCyooWoW/25jQZO4hG047aikd9L0yB
4jeIxxWjfIkxjHk5dEO1b3UtgaRpyH80uzTOO2yW+hzFgOXCLBk6b4ibQEbm3wtX3/HUEljuZLVA
BRuZE3dKjPshbe4LJVi5QD8zM95aBIud7MdtBaqCc6zpY5zUKAImtzlG5VvJiL19SPdMxtO7mNWW
585Rj1FyORTSwQpr+7E0uuorglvZZVnYtYNyin1vSqNOLstUYIlebmU1yREL9MV1Lun9VWpW3sqX
PzErz821F/FtyqQeO7GucpUilXGIUDxHt2vTeX9dnfr1xbxUo1HHcYUAriGRYXYIAPfySmCek7I3
pnxJklH6VtgjlgquLOXWozbUzWWQGer30seP+qynp015FERH/PBKM+WrQvtzSPVRKl/bcCcmRl/E
0CSPEGtBzcRVG2s32t9oA5z3QfVFEB1R/G4MnQMrbdRh041RsBFNs1KPPvHYS1iu4qMV35kxV8Xa
gNucPWoW/u9nzba2CKQIDCRwmNmf1ZhEtKQy16iNX+f99uI6kvilQGKI3cQRcNl5SJqmwfDvYJd/
x05tPhlebCFND3TIfkV3qMo8/4gBpdiG9N5WYuIz3uiNhb6EX5SjnUb049pDabfazkoQve1a6euI
MsO+Fm14qQzU0Dzspq/aVNQgJSDLy7hIb1uRjVf0l9pDE4UWcumyctWh4OFknhFdjIADz8sbl7xc
7sm9VeJpdoDkpLoyS3A7cmCtLIz5I701AYsg4gEDMoxiEi5mPsNlV+npAffc4q7RgSxJvsBxwlYa
sXKenxptselTUcT1GMnCrey6ve1tYVzbQ6jdjIqFWreBWyXOTuawIq5yakMt4sAYhIWE+jMSyGZu
XYq2w23c4wu9v+xPxMhXmoo0XI0O9NchsZNiRrbLB7+TZ1+yoP/x/hAnXuBZle7F4g/kCovWzlLQ
G4EL36QxupjZedFGXUQE+FRtIgVcawH9/PHD4ouXx2c1dc0lW01CV7nAG6x2pWRvyb/FeOZ0LGKB
bo85vVGLtZql38gA41srLKwz52P+zC/mupkazF5r7I4ydm7TZHjnBePazfPUh5z/+YsfDzHmpEHH
7QyH+itK3hscKNzz1shiA+PZWRUdkPCDhPUBbmcU/R+7UD+vUQfd+/jJbTF4RjNOLBNf3PZcqpwS
FuTKFlqAAv+O7upih1ZJ4xWSHKkuTp3RAWmdcmtZrb9DhFe5jBOtpO7YhD8jsuLHsjRCN8Pf58rO
Cmk/9L20q5HbvuSoRK3wvNlcHPBqLWeo1SSq24RAhYyujgA8NIf3f/xExEBG9mgV+Kng5EC0/hBU
eYW9nd+1D2Y7yZ8sLUye3h/jRIRdygbhYpV3g2RXEE7kxC31Mvkw57cfNHVEznTW49NyUT2+P9iJ
ZS3mh3ixrHVlzFQbhWx3rPynaOpdr4lXfvrEzW9Js8gQH6GRi381O9x2CwOTYyFHt8oU+rvMIpKf
9waLXa+KSa+QvRP4h2t/ZD29oLV4XhRcUmc90Uxj2QS4QsFTPmAtPO16xYxXFqo67+83Du5nPsWL
uY9RBpsEtihuPgA+vo46Q3pK8wRiaSCBRwoiUX2yvVC958oXXkvdZOFLAxAW4wdNva8mM8G5BFOk
G5Tw6j+Kh9sl/hzVbRuk8h1ncLandpgeLLKhCOOlfYruwpbWdLlNoibw962WBfvJGNXrNjLHm8yw
872WDvnnWh8xPAX58FmOFRkfi9goV176xHpbSt8UeiqV6OpXbpnVoSvs+MoLxHlIE3MJSc8qPZwC
JLxd4CYYZwThLPCAMeX7C22BzP871D3/8xffq+1tLGKqAMOlojYucY7SdhHWf1djlQRugjQnakiB
MjtG+jjDbazJE0hDZdOuzsr6yst9aXIEqWV2DRzU24hAVeqtPcGci/CNPw/JA3D9eEdHWhgOqi43
riSb3bUdzNjFepxWzqq3A6CxrHdrs+mYJMe9Wyp4DrRVl+2STOT7vEOT4P15PrVEFjnChCXdGE1h
6WL6xfmQwJrS66I689cX4aIJo6IPoLC6Myf+QyDZ7ZUixWtVqBOx+/mUfLFEAjwnGyn1hWuG9rCf
ICXcBxgzHvDUsh/AU5pP6lBnn9+fqLe/BQjk4y+NJSAt2t6eDgmL6nNnq/1VMpbDvQzGcuVzz6nk
GyFqSXyR8zAoQpyKD1EMk6TpTe1TKoboI77NCQ6/A5fzTmBKrvjRyi47NYOLfMKMUtE1oSIf6mqK
sR6Oe+ym06FQdzMm9XJM8+kj0hnl6u10zgveesVFvhC1tWy3nTEddL3LgS9kFWpcvRweyr7DTIF2
ordTEuFfhiotwBY/hW3RdvD8kYZ3U22CYBM3+S60vcTJe6z8sMj93ZezGU8SdulOjtP0q48J5SaX
pua2M4sSN1Strq+HMBg+aV5v3AkYtv22TpPq3q48/67JwcNWXmLtSa7iG0zDsnozYUO+9Uej3xqN
JG/tEaPXIAy/NS1yVyq+3TdRAj/l/bV16lq9REjmUuDJGsClQ2Kx+7YTLJc/lTRBocC6W/rGLvIP
WaWgMhlCuNbwC7sxEJx8DAo7/iT1RnEfUG/aGJ7WbPsBM7dQ820cGZBB/NO06Rol4kSwWKItoyLn
emVwtTbmyy/Nz5ssVfyVbO9EBrNkPgcynQELMPChLf3xRh0s9cZXteZboaGwJ0Ssn5fCyIuIhzyA
LEU4Vx/6oUocs/QGB5+0tUrgqSlaRDy9ifK6xavo4CvaWG3wx8U1Q6/G6LwYsQRh9iIWdo6X4CFX
MPPFKkCTb5uiih9gQA3bBN+yHYpZIyUlMa6lEXO+/camlRehr+gbtfQz1CozjH9/qEqQYf2ZWzE2
zjhhp2li/4zrXo5x90q9qzEr/DXd41OzKY6Drge81Ms5rQ+FbH8bSuNGastx5WxakHn/zjCWIhIY
i5bD4Act4nup125tOequGhxtfmq43O791MfYppVtDykiOu9xaug3U1P035vGA2Tx/s4/9YKLeGiT
lmpWKM8+5cGXjhCFNa3SrL3hPE2vPxySi8fTZ3tWp+IB1xx6TKJHW42vItOvhFNYCp2UqtaSC6MK
qyuviyqHXhf0aTUH9JVluN91JUbd77/liWQOfszxg5DxYiGdYMeepqi8wD9QLqyqHEm7wZLAqSvj
C4zQi51Mj/x60LGL6lT8nuogFy70gMRBcjTd+BKPSdO/cdI66DeJOforzc+3D3ck7o+fTwV0iHdZ
n7m+hT65rzaxk0ljvelFsiYD/ZwovPUxFnGnqZtCjFnYHfDYFJ8trxaNk2SYS2z0rNRpqHTWpTqC
84hGaxx2fRdxxQi6YNrldcBHaTv1sRpACK0xIE5sAGOp1pbEuCrWAd1CxBOn35VhB5/gUSnRpq2G
3tH8/ENA5ciJE3ZHJqICqYA+1auN5GHos7I03s55EDQ+nnmE/qnGVMF4qJovSl/vY2/casXoWOYP
0eBH2qxZU7yd6hhLYey68+phROUMaxLJRQ9pNtCLZQxUDX+bT0G4M3FhWgnSp5bTImz5kxkYhVUr
FyIemz16zf1lAkXRgbjRrQSOt09LGJnH8zZNKfU3rZIvBvTpt76HBGYjrE+pDhKDDqm3e3/nvh2f
MD9eDGNSeWmmPHUxXNyaA1ph/lr8PfHTSyCrmVSDIXX8dIcMoa0cBuvMS9kSxYpn1lhNPT6lmpVX
B/w0Y9TqpzV1sxMLaal6DlIYXno4Ji785aLHKHOmkIVVpd1SkB8v/AS9+V1qFr/e/wKn4sYS2hpo
VaGmUZm4dJ8Nt4478xceJNUnwyBzGaLYQ9GsTtDACcGD8F9Wh2RQI3jhOvZ+qK8h92CXazHjxMpe
6sRMWmX5ulH1rqRhX4bSk+YnzuCt9TtOII4Ma14sL650fT2mU+DViSvLs7F4P6fdqlV19mZI/SpE
qi4sXLnNvHuJW3y8L5qq+xOUer/WPTpB5DSWqjTJCIiCgmnvJn2O5GiibNqx29SmTHY97mzjDssA
XLmzO7UfD4Akd7SuUAzEnhjNV2H6fyiHbqtIumrknYnbRpJB//TqG2ijjoiMS72MVyrwpxbiIsog
zOgnhpInboeYkBPrCKONUahn9LVDhH5lDLwtw19tzp86LqxFyAlltYuLqcKCW8M0wWn1Vv4pejX/
KU1+ww0SsgHO5rb+Ezb79EvpFcXbFEE01JdKV1cryJPnWukbx+jS0CSxtCCN8Ll3R/x60Ymz/Ogy
SaBne50e/eDa47tGHCkH8HbOZKOYZE5ub9N9RiPFvzDjtsicJqmHjYTiza7se6yv2nDECd1HACdT
C/XJ1O2ZAcdVFNNDL0B9oig/YTzsPUajTC1QHpTfet4MpfP+Fj9xBi4lDyrWszV4AWUev07vorQw
92pbguutp2m67vBEvpQ1L92ixNWvtPpO7OOlEq0k1WrRGBKElskqwE0ZSr3pYKZe+Rijfnj/tU6N
scg+ixyZ0v/H2Zk0R44rSfgXwYwgwe1K5p7K1C5V6UJTlVQkABIgwA3grx/Pdxorm+5nNte2am1k
AhEeHv7p3k97w9CapCj4tgJwnQ31w3j492/xD7fg36ZhQ5Byacdg2idm5psmDqfjGrfyLnVNcCVZ
z//LIXw7fv6Pl+5vBzFgT4GSVTPtZR1/jp7VP7kz2ev/75f4qzAEvVr0kUX8e9BF/IRIn9UUcaqn
PRan2gc2+PG/PPR/+i1uD+p/Ha6uq4aowfR1n6fDDvmym0GK7b//Dv/0pW///X996VwBgFyJutvf
opcA9Kzb+L8UiP/wiP/2t+IUBlyHVOO+XdPqsLZtfOGxroMicDE5yA54kOLff4d/unz+trsOtK7q
YcJKsJ0HHZYReLHbUXF3ZuhLtr6y6WZS+oAZxSnr3xukKm/+/Tv/w1/vb6trhZSfKk9tB7eCC47c
q+GAdLT1//ds/ra6gqkzGOg1Co/dXFfTfoKl+/n/+8H/eqMUiXmSqFntl3qIcGO64DQJ+98eyD/9
Wf56qWrT60TnBM1xjOgw23IGc3Pz/u8/+u1H/D8+0slfooYWQbWAvq72vJ7Ty8p4UNYDi5+NjOjH
v3+L5D8v6f/1Tf66olOyoBRP0PcKijCdYo3E1IB+R/2uF4k8Njmt36pWSgSkMnXtaS/Osp5MMSEZ
p9vQZVzekRwxFfw1OokUomRE7rVEwr+uGv0RZHLcpTJH8KWSSM+LOMl27RKM32IFgaKrFlTV6cQ/
g/4G2kgC5LYPNF+/sWyBkRcXeCG2EdpwBabxbUckaieyMTGZv4QXbseieH6XTeQew5oQyKih2ABX
PBxGW3lR1tqYoiFNtK+nUD5PQ4qrZGjXwwDlbjDvCMEPAE9fmntEOU/QepX3iB6L+cEwM9MCsuV6
VSvSyUTwgjztAEjPLsRoOshy+87ziU9IQfbyjARmsIKXWAQBmpwaUcuQf69oHYC5nxL52mpdXcna
umcVKFLwmSGlego82zYw7tZFsMzBczi4bpPB0/iKkXWznzuMPcreLtMF6G+7TUCaX8DNZuK+a2px
iZGCcaiGoYoAAAbK+dYXZxhIIvMC0R5DeF5tbIci1iQ65P/BKk5ZugEclx9qMKABVagH/93KJjzx
rmW6zBsyxUUg+JKVs+/y5DE2gCssbuwwd1mVeWi9Z7+rCUyMLrgVlB32HS7IwtLIv0dy8WscdUAo
4sRzICPUYYJ7FWGliPUlRCArt8v7MqNIDBGDyX+QtE3Ok2BNqdxESmBzlr6QCPQBGLxLx20eI6h8
Whp9gN4kN5mJlhcBvJjaubiHBt9hSQpMAyxLY1dPmTOzbdTvwVlzMwaJfa8Krqo1QqbciHS1GJji
bicarZeXCZz6pSAZwzkwUAfjNII8dRk1g3+5TQmfQoiF6XkZJuofU/wi31U/Z59dPaJqVSmJj2gM
52ubBg2+KwJG9qSZgS2NYTIBMiNFuzs5UpuybmJLS8DPKd1kULQ+Wlm3QCKkbf9KDIkvGV3ZQfmk
f1ndEJQzwoxKZE3qss/moCmgZic7+OnhkU2SaWT7BV3jJw2rwRSz8CNyPwAw3ugVqXVFa9MbrHJV
QVzGPGPIFhxAu5/xwegwN+jiQ+bMUKLNp+dxjSwSLcO+jpFNOtrubsGyVKl7h1bB9pC/NtzlWfqn
DzvVQIzopyJx0jWHZvVyUw1sOvRjVC2lqJXd5YTWACnF4CeDCjMhx863AfgY4kbdSDJ3FVPLD0lu
GsBXp3zXJSBAjVPksyNSSzMQzA2h4I/MArGltM34PUcA+yVnJir6PBmKKCcDIA+a3xaNAPA7uDhv
z1PjVmQlSzrw0lrJf/NgrOxV9VirvkcM1PyLIx5W7VMxqHG7ZPJ3i43dU2uSkF+0nxWIOQk1wdsw
5n+CTjTdRuGqQDjOXIHQg+Dv5N5pLw5k8eG3QdrNvWWJuI/DUJQLyNNAMfp67Yo5JJ4WYuKgz8ZY
J38To7T30MTMI358+zXX2TjvCeb2zwvJ25fYt0j0SDIwb0d8yrdIH0dOXU49PWqRIJ96mc0pnpw1
BdoXEPQYw1deOaKH8Hq55q4miPABdJ6+YIaf3et+HsCE9+5pZuh5IE3K9BE+S1vWvA7JpkX62kbr
JL+PpwZj2sH0CNl09tRSbsuUTwZFXGou2JduN8oBeYKcQ2DS2Bo8Qs1MtxwCGPhPRE0FmUmyIR7P
IIEr94AFBHOfE9d8B6YluyyzyXfL4vQ3jCOoteqm+0V1ijMg4EwUWNpV5dxEaDoR6XhvlGa7Kql1
twHnDhdAKjOsa9brvFWktydLtdriobtzvvTyMWCL2iaZ7XcWMYACfnpGXSE7e42g+aSxuVkbU9nf
LfCWJK3aIgTsmAn0X1hbV9FWrQjnLSY5V3eWZfNXPgMDNWmgcBYT15ulroDuFSztijESgDu5TDc4
W+OkrAM33w+BnQ6h7tWzFlGIChjH/1g0jkU7LXTnyh57NfsgGdsIR8Eq3zMEPL0gFA1jjjzVQRnp
rImLem3Ua9OPCnNDnIgFr6vmYWyxI1XAkA3SkLKAdQ3ebtdh5dcbhbMuoPylr/GS2j8z8AMbjHrh
FyUrGEhj0sdFGHPcdHDVk2dmWjQaVdymn+E0RCBYDUQetVRruSYkvyCoEPSmsedvY9Y53FyIKS4n
IDFeA1v1p8xncb8JwnXAsTgBZVNqHQJlPU2wH+G0bDlgDnXTPMShTPRm4khbK+OGuAfWLJhTrbED
9V76bpfWkpVqCYerXev0Elj8xAi678Kybpm6rLLHrS7iAeE1a4QliormD46S+dggKQp0ojgTKAN4
tCWIEb0MEBMKhn0rQITnXqlSmUDuSSKyD1hYYBtJY/vbZ0xeEFbgfvBaTCcyyfozr6poD4o9uMOr
n7dLXC8ZdgkFFhpSMwKjKJbwO7BpfQKALfxumNMHhuLiaVwSvmEtkL55G2po+XO0d0naj7s20+oV
czS7T6oxOlSSgAKkabZXSmRnm0Ogz9IBdYpDDNuICg4iQxsUNGz1ctVGmewxzxFEvWGa4d1IGpm3
yKyMJTKrZLaQrwQuuo3Lazfuxc38VbDYZhuOguzR1bl8jbKq/3QwfJ7rZh6fDYSUVxyp4YjLjiLQ
us9zwJNxLuL4BYv3odHfMo7MoZtx+8zBMALTFYo7gUTwTURqoTZpXid30rklwvpK5Z4T2Vjk5g04
3FvLzImbdnn0oWt3oWjqaqtql31PVEbbKUiq7LSIpTsrjcIMyKzcIBWf6wkTb8uivswR2/E4ck8l
5vdJcC9FoH+RfiA/xsGkT+OQ6h11YXK0A8GWsCLheaqwLA9Sk8fMDv5H+8YQ8pVBaMtRZ0XU+Q/E
MWEwseYulaWN1fwhwrzeurSRSLeUwgCol0Y9WFIabyxXzDzUrR+rrZ6neG/73GMV2ppzsFT+wK2U
9w6yqdrVjJH9GhK7FAtm2gib1RWoT2kiT4md3yadRZvbyHSG0JfqOxWnIgI5TsW/AgpDHtYLNfsa
a1ODgVQNiF6PY8ADABbAfjNdsgtBSQ9CFPaqbtzbV8NIN+0sq0m/kwapUnUFchSfPMIBTIO95sJV
PUdqYA8TR9FnPXauhwFBYwBJch1umqkS2cmBUyS+JpTcO9RXUJp0q8l5SQhYcQgzEL7Q2O5uC8HW
fRgRnd/yGIUuw0iIbj+SCJHOjNFui8RK1Jyt4M0lza3bC8xe8IKKRs1IkJzjE1x86jeJLXS0pCe/
eORIs6kBCVUFIdV8QfYT2ZAmlXOJwpPzIiLUlB1yTzZdnLXDtoVvbSh41aKbwVacWXC7xQPCkMFr
32LhF/bMsWnpa72y+KvukcyWj9l482ya5QGMx/xVGB92m9Fp1DYO9fqqGQB4AyTWE/M4y9eRwRfp
4PxL2xRK6Dgn6i4kNHoP/AgQN846WNLH4IJsUpcVwdjkiH+TUduXmHViQ1TBwATKkpTprg49THZR
1tWHvFvovWobCQRYtquzQX63djH7xbvqivoTnyQrpm0s/Tei/1z+BBd2wg5RP9jo0NdD8umrqZ9K
3zsa7kfBAHizPTFZua4CZDUScHkVvO+xoopJ9YKPJCgOu0ZhtV6j/z7kDntkiD6+henzfpgLNINr
iGqtoeTqprGrr3VLSxUjymrrUT8t2zw3MSx9WHEed8M0nsMuNXaPxbv1N+ivq9n9exdJAS75h171
L+U1c2No8CFpDt4Q/GIe0dNnhRHulVsO0DlN/XYaw+kUh032MS1iiEqjp/mIecSIaGWOxmfAxz5N
VxeUxgz9ngy39X4aTxgUtE2nCyMo6gSfuhndhq8F3lbpAfyiK2kv+IMswSEkVdKVUVVjEIgE6RmE
uHYEY71tOwweIiQqhBWyLHZwyYsHLnX/S5KouuT9wkhBtEah0AyMAENXhTAbReM6vYRaybcGJAXE
QJPMbjRugI9+cCAxQgBZjkqaDjbJjP2oOhY84oM33akBvUHBM/iARuqA2LRzmN1NLpErMhGhFZUx
TlEEyfnEi1OzrASHO5W4GBPowVJE7SNcBPlra5PlheCEeVmSqjmkJF2XrckYPKFgfyFhllYxXq40
MccutM0FU/9bBdp3JimXtcHfWN7+rYai/8OAnqNK7Tr3x7Zx/gdxj0tVYLkvuQs5CHKXCosVZ73Q
4QNbMqEvea7Z0cehf5qaEIdPbVDQFgBsu2obrXr+jMQaHlrNg58Wg50feQxbtV1AAtz1XKpXZwf6
Ec4helae8l0UV+ae4aDjm1liD+p2MiwSDklg8eBsOlnwWOvCIErXYmI1Lm8q0/njGEf+DX3yW7Vg
WXlTp1L+zs0cH002Rq9dNrGrGHy7WXnk8QhbUGZQk7MEc3vbVy+LT+IaYJbaXFwrAoxC4opiD0AH
FsXuwo6mzqO2DGHgaAu99pBku2A8Z5q65yCJ7MZhoe3SokcBsiWmIi5Hg15/o1l0kzjmwHFEyNZJ
sFsAsTnDJ4YpC4qCn/HYiHefdYIWQZWkH1UbjVEJstH4BWVAoxvmUOyOUPRhh0GYP3lLyRi3BR5a
CttuH9xaPmRCi3PIZrmPoL56MEuC6pWMIWokpPdN1xkTtAVIQ5CNSoXgELTLOqAeZ6HoJrjCIvej
CuL20XBJz7rt7MlJ/LPC5bG5B8IG7XdG0buHfAAqK+0m9mEAjZGwzqR9WKQ1qa9I1ZZ49sJV5xjY
q2MFeuBDxBxI6VbOCxx5CPe8h5PHPo8toQdLQ3dX0yi9R2gXRxhykk24UDQ+YD2h/rgIku5AJeeP
lqM23MzobsFprdtrmiDQU6L2g3AxZL/SRejnQCxVGc6+/UgBb7dges3qBXsX/RYRq/YWmR5NYO1g
4aDoMCBABHE/iKroFs3qDSV1/5jBivgbOz3VGdNoIPpspYY7gD/paQYLEqVp3x7skPoSg/Dsd17l
1Uts+hFqQL/mgDP76Cg5KMIlIA/0xU1suh8pX99wpNoiRRLoDyQPpD9wOw9vYcRWs7kNFR5yRaoB
A5slvJIc3GNUgEE/FKirx82c5uxA0M0B/oxrN8f+q2p+dcFkdp7GZoeTnC4b2jGgibpahX+iepjf
YDSMo40xNHtzDC6mcuixdYys1/lXLNqYFBYT9203CA9MV2r8u0sJqeGygkRDGpa/56tx3yCjocEH
mjkpV1/T6xiO4ZcL5qHwY4P18TbJkGg+YsQY4cJGq5+6Kn/ljMe/82lsz8htSUCh5aDL6lCyVx1N
LWomZ69pP+XPrJ8X/CQLz3/FA5ho1mb8BApOusOGH0pgkTGoXVa11XccSHPDtCzjTsNW3h5ngTt1
28cK+EyMJJMnLGOiVEAenvvjGpIcejpM6BUk2xro4BcibfsqHE/tJvQjf2OQ28UWx6AHnsn7CrVm
BHGkEi327sfoRjAOyDSQwujQ4RYMejei8esCrIdLDNl2ML1nF9EEnO97tF7DdoZS8GpzFx5Ec6tB
pAWOIgsVWq248hFHGcHFXVjT9Xs0LH6Tg4kh9KicF7kUwzMbOpxwzUo9/imt3GvTkfoymHG9OFZh
0zR1rT/OEajPBYYoHpunqD02+BP19xBs+F24JLEoEKST9ptkTtpkiyCU6KVrHS64peMON1U8dnQj
FqDvICDoFl8JPrBLmMzrjuumOmFHSf1KJ5mUNFCBPeMw9A0q1gQY4gryxd5LpXUphzo6ZIqMz8pI
rUEZFtlhSXK3wpKuowfJ2LqDrYbdK5V2x7YfoE9p3QRJEXhLf+gQRpgC0SfQs2TuC49dtBLLCdUh
xab8MWqi8GnupbxTXA8I2Qu6o+y8wpCn4XerX5KDbyrQFpRsYR4PgAyeWXC2U9Df2zmgh2bsewkx
k6WfrcHsG5+B1m+hAni4Dka4acfMoLl3a7uiftAax00GHzqfUDPUPE9PKwM/eCHMbuyioIYYtT7T
pOtfHV1xaco4qwqf8OZDJGCkobnHizxNYa3vuVaQF5qpC7BZnlC+Az8t40ekpagrLjVsOAIy7iHA
YTwrtnHjkPJd2Tb8THLwu0yQsRNClaZTOmEZyrG1bkvo6NEPoBnVVVdkRRuDSnYTG2A5Szw01+0Q
k4A6uouWTT2v3VV1qBxSsH9eOfJLIJD2Ie03eBXzo8G7+aOLbyBvjaH3lUhDWDFrI3cSPtvvtrLJ
E+A59TZY6fo4NGF6RFPG8TpT7/CM4tUfYQl1N3P1DIOGXBiYkBl2/NC2mavtqdpOy1rvDBno12wW
/iBItpx80kKv7sd6vr8hB35aSMblWsPdk8KDtVujSR1Z104eJxUWHl2wIu3JZujfsV4MOmEbFchE
Cw4jUpbR7AbjdjQj2FFkxrZeBKT25A3fIzchfwdmlT1bnQ3PeaiqIkX0+w+F4csByS9mmzicG5m0
n5mQ2WtrAo1M6rY3G1giWFWKoAmeBmuCq85vTJk+syfc2LjVhjxE8WFaNukN68Plc40pebC893zb
YsVnq/O62mA8wnnZOJ7/nFNYWso1qFmGEpdV2wQiYLdJ58WETzwR4/TiZzuh/aiCNd16D7pKFQtA
akkfN0AdB2PNQIvMZpSMmhmxz2JHUzDhJnecLPCxBe00jU5sGe2nThnpnwFE4/tmst3v7j+PvlsA
MN241rS451Tj5qIBN7bG6vpMnoHgGocSs0fNXnPwcaetmzB33kYtQ7sVjPwwxOO0zWjFnnUD9Yuu
jQFEnOX8TmY5cJEZhhpFAihIhvrjBsda4Q0roMXrn5Gm864C3OqCSoA+OwVKuIfEth0y47Yoz4AS
hBZw6dImuPM9ZyWaw/zHlNZpQfHjHXgH3Tq1wh0YxEhIBLz7jU3rtGyU6p7ayWT3bTaaPV07+e7R
Jw6o12z/6ic5PEgkHL+nIfQeglCIfRcm9j3L42eCOn4XDk187CmHwYTiLjkxZ+ZPY1BHp0ZcmyYP
P8IRRw7UKlIKOjcfk9MY7ZjF78g6+x82wXSb9VAZixqn5n3KszUsxiHDiGWawyOzYf2KAU3+Ssde
7QZsSe2xZYYNMCCL2AVTA3iZEsTA8oJhcPMoY8u+6pGZH2A1WF2ADbri9kY68rYLBX9dF6zxCVfr
bwjvuKuAz4j1NpowKOB2iu8TdXsvQNBJSZF4bvRmRL7IPfi71WWglsdbPeb9o7djBjB6TMwpbcIA
Cg6cJzgEa+pOKwnDE9rq6Yr1wOYuH+COgUfJKUg8ObEIRlnkA+VB9oQxQXXusM+Erqmm2ZN2S35k
MVLgWyqbd+VC93Ndq2E7RKuFPEen3SzCqCsRHOdescQ5FFAdmjdNrDlNhM5bXEGw+fcDO3WQeL7w
34YNdJDuoU26/JIYcNmYbcwGifTiq67jCuJIIjZpnWHbfqrrY4P3dj9GErskmLAC5sz7+BTNU3M2
QZejzKvStmgdXy99hwOkbMAauqYQpNcC15yEtopHsu0xV+sAph9Q6XZrBADHDGFiCPruk1dNcOrt
6A7K5smd8j29E5ZjZ8Nm8zFDNvYzjzkiVVJgMxzuSyt/9n0NeiOTVX+chgSLfxg3LBhOoKB4xKwN
8ZwqBVBwsAtw950Y0MhgkLCDlJB+xpZM23XR6YOD9y+Hb0sKeIN6YxckKgr1xQcCZh7Fsd40lfq5
YFJ6IHDfbhooZ2uxUoOsEZ+2HMl3YiYUW39h/gH9JbnUKchv4+wwk68cJjViMRpmsCHwe0gj8l3n
eYOfOzN2s6SJQERsl+6JlNEPxOnhpVhbAeMLXmG6w7vIYVnrIIMwuDdbMJCEezP1bYbY1Ct40E2A
4gmY7+Exw1/vvu8J3xri/X5hU/OJplu8TlEjf2Ru4r9pXOFoglC+bFSDESNEbqcuTIQGL08LjHzu
q/iShEpsV8VDJOWO1bOfHXaDe5TdRQ0Fcj/6nm2Z9/iAwfCwwYXED7kkyR+8guoIth/sU1OO7UG8
D+casuh2iTJDykWqsGSV9y8mD8e7oaGDxsWMmUHJ19zuUYZ+oOucb4k9a4PKMQ1Oa8hTdGyQs+pM
exR7RJQDxMhLJ0Z8NIHd1oeGdlKiR6XZ1Y4LNYXuJnpBy9WCK9LlOzgc6QlRNf7DDyz/SEM34pOU
dByR1KbpKZAE3v2M8jVPtgS/3D1PESKExkltIx4tV7uE2MaMhrA9StwX2baru/ERWFRfBHSatk0d
508Ce5LHhUW4KwBDuDDko5wRn2kvCyCLJ0zqulcTO/QWEquFmPEmu5DebgxEFRW2aWgZuAYZ9pJr
nOEG0/5w9fvQL/U+zNrgrca1i6F+TLFrgGSeHMBxyPkFRgvLRw715UsiMQPhi73ACDBV9SHz1B07
qNqmUAAD7qdM0B2kePowN4oXKJ7UhuJ6OmG/uDk4/DIPeat6FIqz5HvAg6KzQP8IK1uLFqlzbX6K
Lc4yTOTro4cA9kDggQsLYtb+Q0kZPNZjRU8IPabHNqDjpQL06j6Ohf1qlV7E3dD7GdaEZGSHMbLJ
m5y68ScQ0uGvxYphN8Y1Fmmz0b8rgRHueaI5p7vOD0FdwO00X3C4QzlhDBezgCvB4Xn8dCECFvZD
FVM8D/y0dhfDMf89+wEJcxNXsPQZfHLaPL5ld7f58tJ1OXh2yuXqQJC3CZmnm5/WJs1oAWnObho2
I5YxibPzKCd6tEyTbYXo7xOmUMvPKK3aXU+whzsGwkEnYGRXjbArVgiD+w1WAobnluZ2i3GY3iR9
WP1xcZVvkTHBv/WaQURmgmiobHO2m7WkYemGedr5aGa/WTSrQzS204WpuUZt3evoQ4s43CqMWR/o
kihsaVkbXhWEmkOQhuSumWZ3RVfQI7mLQe1ubD7ewz8JdEbmiXmbEKWDt9xn5GA5SfYTrZe7oJ5F
WyxUgUnDtbzH3hs43RyUR7xWIKj0kNIxIC7AQdN94YJxnoqRW4zGuj7S7zj+sL6MK+zYJe1qy6qH
hIFAQf0M6wXdxGvYA+bACVpmk0Ul7vnkNYeLLylqZEhC0fIYR3j89M9VzrqnGHrs1XR9sJXrGj9G
uRCYO7T1CQUgP2EkB0RdDssGFgEgTYLx+uSZHPACtJ1/wuE3HFGH5pAnqfxap7EvGHwW5YTZI3ad
1pY+AY3dPslY869adexssLnwW0431Tt2a/w8KoTcakiUu4z5rICkV30hqeJXndpxa4IZdW83YYCH
MmI7NkMFdb2Lbh/eaR9gsRgjOMz3LZ/lDm81FEDRDRtO+3CHHhl9mxDKo5RT9Rt2cfOsdNmIWX4l
lhcEJ7sHpNdi/7iN4XuxUxscEMMVbsIMsR4EHyK4NjC938t0GQHs6tqrJUl9J9JMPjlElEKFT5jA
3NDN57kZ6TNHKnhVNh0DuJpCv+ci4y+865ZrGyQ3/20PPd7h+HhKQgfNRtXrtnGyyw42gIALfkyP
gxOB2t80ydLjTBWxW7IilOnsc1kVGuf/is3zHhhXCdlrs0joL5R6JNkggGs84LBrArRtQYccz4rM
l04lSLEdlqQOsOsVpq8JpoWvsJZUV/QF4VyahrxXZFx2UaXIAWLfcoiqJoqKeTXiJCBH4uLQuXtz
+SLfGxgTjrqn9tIiv+KO2jS+ZgrbZWUbju22TuoKJGn8Gbq9kgOXRZ9w+YFDNRmeQuDa+WZJRL4H
130INsjLVdEvZWu7aQONAalCOO64hgMEsRlRTmXX9kuwsaP+lQkzM7DdsEgeR2v1kizwR92PBBsa
dF748BIhHCDfNSjfRIkNMKH2M9CZ+H/AxUrqZ3wP9yeF7r8BDUHNsDXgt9uMWV7jxl35e4hTuN6h
VB5/Uxhy7ilJoLpofDyR+pAuINthPt02byOC8y5I0RSFZWQGwRgfTWyspoXG5VrCSW2ODpbNc4Ip
GZ40jSOM+NlyITZuSsCIk3hrwiTvDmslK/Czs8zJpURkRlrVx9sDA/y5wgd2gykZOmj0NEgkkCaD
9s5ofTFxWqknGnH9Wpm+bTapbXIgLX2EHZxGC9sWOTINvlBrTQEqDOvtMZwgFGBeKSExz2mF5jXq
0gj/3C4ognyTeFKuqOkn4ICwyhWKrnpdlOcLfDpJvOyTwKnlVBtZ66JGpBz50NBnDjbESBv38PwF
Hw9LfyqB6UDR5D1B2dfxWODGq6exxN+JsT1GEOlv4wMQ3BGSKyEvhLpd9zSE1321zcQ2fLXh/Yqx
EFQU2QS+SPqabUfG7NnFMvkMwZ5VuEozFRbRCppFBUfRo/RV8jJ0Gg6TBqamKKZuky6TP3UZtoxZ
fvN+aKiHZYYjDNU+G+IGjw6WezSWiAhr64DugyxpMWRqhOogalfzLhA19hSwhwefjVp+4oFlOzvZ
6NTdFo4MvNe/Fj9iqS2CZHat0oVVB5S7Lth2bDY/oZ6O39B51U9eJ/FzHEQ2LAR8VWeMdOCNkwNO
7Z7EAF9PNQp0mMTj9tpy5/4Y5vKDhigDbRyhF794sKLYH8K62dshDC5YgBo2A0Q6XMpZne8FXuyP
HLGXppxzwkB67qcP7K3J+waWrme8ys11aGXwM5x1VujIuUtYxf6eRi4BY2DxdgMwFXoR45PnjAyk
xM2R/GnHet0xoQ3uXh28rHqddvj8uzJKRHjHUN5+s/GmLKVZ0L33mZ/wUmFqjT8t1NW0Bl0aZK/5
N5Ecw+ihGTFlhkSQjhIT5Ur3+gDTjPmcYcM5k0GMZ5Y1fzCDqu484h9ogTFn/QNLOkDbyk5kbTly
CSBCINL4s48fmDwQhfiAMAZuBMNTW4AvCbabof0ZGkF+smGGfdBuXlC8NJkWcAnFdX3G/sf6tWSN
xxSSYlcFkvrzAHLXXQcf+v9wd2a5kSNpnr9Ko96Z4E4jMD1Ak77I3bUvISleCClC4r6YkTQuN+pz
zMX655lZ3RlR3ZWTb4MBClmZIYXkTifN7Puv373RqF9dqEbSufNOUUmOFj6yYGhOiltkxyE632rD
CO94AMP7tquSGzm6fTxywNvNi9VsKrUAXxPOXYVoPlKmb4IZgsew6Irbzmibt8moQEDXpIX/SYb2
rmI+ceMJk5nzm77+L5XRPbY1//tf57/zDdm+Ql00/Fri9l//tf9or9/qj/7nb/rh7/T/+9cvpx/t
ufrth//YNgN6nbvxQy33Hz3s4R9L4v5vv/gvH7/+lMel+/jXv31rx2Y4/7QUHPGPlXLIy/+zuugf
Kuj+rXp/a36soOP7fyugs61fTC9wLJNKdCcwAR//XkB3bqbzXUhyP6SU3qF49m//8nsBnWv/4vsm
lYXodvl/SoP/s4DOOdfW0WZI+/avrXV86e/v+vY3CTEXjGvO9fr9v/9YOfWjmjmwLcGPD+mLdG06
O+2fgyglthHZ0LVGBF+m78pmqMCEEP5t0WEhG/3DRflvfhn9ST8Q0vw6CsopgzNpXeZSOD8HdkqP
NMB0KdmNVOu+rOGQv5uBzGRU9WN7JQx3HHaTaHim2tqe3nunZmCtUltfL8XiOxc1XMWKIMMrEIgs
yAnSrB/DTTh2xR0NdL7FfO6jZUio3Dz17lC3cY036wDFgkgpBzizAPBN8VImKbiky7xLzKRvq+Vs
iYQIBNKqvzAK1Dx7qnDuSuCiW4AkzWshkiRKyzzQsTtUrt4YOLFfUGmltOlVCFyzVdSClHFquol+
7RCCmWcQMWbbtr+GjhHIGAwy+8KE6DPxWTgrormpUT14HmeJeDUGis9oQzSCWGBzvU5VRdzPnHCc
mjr6aRrQuovCWVwd440GWhgmOSaxqc/clDFKeat1YKdbC8ZIfxRBSa8vYsbha9qG3k2WAHrtlll5
L9jQjCXSoOJ+hJxq8mMDQfEXc7LmHINo17qAo2FySXYGft5m4U9igTri1XbDBKX1XLUbFGH4GL3G
7NHmrGZuU9O9mm+umfcW6TmWeLaBDhzaR4f6va7Z0nfoqwaGT9mjHu1NIXSMfsq6m4y0di7cAY5q
E6zWeFdMjg8xNDEjxjC7wogGiDVzP83+iLN4UuLEXduZkQCSexTChglva+GtUdp0aGN8I/C/Itdx
aWYfbPfNqNn6kNoWKB39csnUDlGfvIXs0u8Fim43GsN1GJH1jbMXIweConJNYT+5pqfWuFxn5jUp
14yuAWru43aaliec/Q0i28YtOrBZX9/oBPyMQtFayRi1vbfxjDDYNT7sNUGprvrIOxMBpWsP06a0
uWUuhcqmMLaV8L+nhQE5vVSL+dikNtSpmSm1bpdO9+aFZap+m1mVHl/cieMIRcqUgCGIyAmOrJgP
vqYZukQOJb7TRzhwzSHGxp/jURsXtikcHWF9YJomFsZ3K+KjKl1bn6XtLynENMfPqADv+eIlef1U
mav/Wsi2mDdNG3K4NDPkeZtSLCQ3z1bVtRFJe/IhzYWglyWtx3Y38hvKLQykPcfIjIIOiYXwPyWk
ahCRelXST4FCiI1wBZ6LmO0zh42qRD9sDAPaRrF6zueQMO5FaRdWaWy4jDkoohEWbaCB+mBrW7br
kNKydEhhzYW0EuKpi/wwtGYHi0sq6Lp1HFFeBV7bkcJVl+rI70dGVXf5muOl0OOKGkWdrX1WiZIN
sEw8qCAf3lBFBzk/NW2DbSam6isHrKGNOLwmHFF4Q6S6wSl/TI5XD1dFt+CHmjvVU13Lod87hszQ
jxl9ytPWnhvV7BCADsibV3DXUcNpXg2U5En0HlrA6nLkRMaEWU9FLjTiV5SgiisMpr7EXaWb+zTM
yj5mwNS3KKs9a7tKYcsNEvzg92azv7RTX+XfVNu3n8PP+/APW/dN99E8DOrjY7h6637+zv8Hd2zr
7O77n/fs64/urfrjDv/r9/+2ZwvxC6SVE7Bth47j0WH+9z1bmL+gNHGc0D7/Q7jnr/y+ZzvmLwB8
aB596mRD3z4b1H8vjbX9XxxXoGjyfMdm12Ob/WmP/md7dvhrUNU/2IOQU//kkCyMekmHqVBo6Tx1
19dyvAGerg8qtNatJwzjzmSyge8eeL6j3PDCcG8j49wXaTDet6URxszdnKtVnVzkGcRa6NjjZ43X
CD/wUr5PzkitZknHKiKTQn9UwNBbc6jB3qbRhhFop11NBxe6ajd7kEnRX2etLiMXs2wZu5aDipGq
jStRJ+nDWpGulq6W+VEyw2/IMFYqUmYZXDhtXt6FZk3XB6fkx7UrWgT7eSLuQSOsA0yteNGmZx+K
uqreETEXrzR3Y4OQhpQ7v3VorRhqcTIw2ZhRapbiypbJEHt9gzVFGc1xmiH70LUQFFVnwX1Sp8u1
k03yWdotJ4hhIjEpRmTZBBtrQDI+w1J/5EUz30n7DI2PY2a8BtO5IlqzxV/LfJFXvqm9bZHX3u0A
TSbopzuBMiDbqL35QibTcq+LrnqpbS99ytl8UYIX4XQhQxP3k5s561fdDsOprs/IKiq4/CVhj563
NLgLui7d4RKpV/cVzBzZGOnjn84ojevCrcfvmD7Ny6IP5z7OUw+gCsMqMnAoYijnVTwjZrM2ql+d
44IaIWfpylIi7oPCdjeSSIDnxEUkia1HWN86udTfWqwkh3Xou+8p2+wadSVxdHnZ3Ws2ztu1Q8sd
OQBqaMwqaniJMlSwGI2wx2u/roIgmkvW5kiL0vjs0eBsEF6khOup2npjsdJVZAejSRBLodWLjcD1
UM/r8F7nmfHeGlQNrZbXl7Gex/BmzMz+cnWa28ZPiithQpSyh+Ev63r5qTJhoq6cbIFso3Oc76r0
CKBPnWXb1933qbPlI4colUclfcrfhgQwDq38SizJstrYMqe5q24rYi+YTyvIo7Jo4YsxRR080eGC
W31lnKsgambdsl1aiTRDJ68S59iTpomUEwe352Nui+HRMoIGMQjeldQJ/X1iOc5NMfR4vHyJBwGj
13BYoZlg/cJW7LgCmFoIf8BKVeUGatMpeMel6L4EZZ0+zG2dfNLbo549tp4r0u6Sjv2nbA/SmZg+
HVdhNggSTYibB1b7gsAsbeJyNvtj6xgGCo8s6J47M8wOwF6tjCZlJNtU87K2ntvl5PbPToaSVvse
W7AjseelAJM76QyoK3MzhTpZfT/93k8VohaP77VsNMecILN2V9i8odhQNnS1oNP8OSDWknPjVKxP
HeeftzItELuBTWCkULa5NBeQ6eOrrWaCB4NOy9NqzN1d6+JLAsxU3Sm0equ+1PbS3pOaMEQBvugb
NXneI6q0fBOiwM1POKDCa1Kx511fcfPGRj/P+5XYl3GTDIST1f3iDRvpZ/28C/rV3HsNccIJnWVb
1U7epWKD5dzhjTWk7WpW86Zc3BcDWdZm7Z6tMOWrXWGmn7RItwe28/K2GLW+H7TnnzADzvn16Fj2
COkGC8FXqHHjAHeUjVFu/B6wcA6aPk45zNjbjkab702pGKEAUB8rojMPdTdAvCdFJ48KBcRIkZcX
3uGhEW8NOuS96znpR1ZXnDF03rWHAODW35jKrTG7dI5/kVctuOmwelc0SlhXoEXGqyqZrSLHG1kx
at0GWPjSBt38nI0fLjKUrwWxRLg0m3J6aspRvbaoIeCszH5TFLLZrJy+v1rYHRoUhURyAMgYab8Z
rLC4SbNS75RYmf5wDXQ3GWYx8DT8QseqU5zt4bNZCmsPwoATSehRyTLbx8EtGiaeuZQXyWqGPbF7
0ntiudF39VhMW50FN15vrLGdFfmwyWzPf2SNTm8tbalnKLb2Qyul7ieko19pee5i1sNiU6Cq/uZW
df1l8OrmmxNYLV3izehzY5bBMPAe/eosP0KPt8nJwl53M761w+wM4pKMGHmEZls/G0eY3yeknluW
SW/DerVcdnTFQbRp2Hnput1VlmK5wt1azBHqy9CNC1vzznvRu9tahv4pTIHaL7KpbU8FEUtXiECt
E0WEdlQRzluQcbMkB58kuo2hnPKl8Ez3QTLzPNQUtG0bT+trG+XfbQkOlUYsvcEV9ACO/Wx0Srih
NCEmTdo5wGNu5A/EX0w+zHUqk4jDqyPY09DAbVq0aw/D4q8vwrPSU0JEC4dkNL3XRD/qr3x867pv
116fBKtvH5d1k2ebOsUOi0dShvTjhuv3PGH7QRQk4Q6qBONkMIuUsRh13WCq9CEXVYNyCIjxmCSW
uU/WGWVSa6T+Vjea+cpPUe+nGfdTlARdwvztAkpG5Av6YTSCPGI1cUv1UqAvjnn0TTQoBth061Gx
aOQq4W6ZbOSOQdqLcmNDijF2dU39roQInqVai2MLa/mS9OnAkIsxKjJpDj6A03VvlIiuR+UPZjT6
1BbH6Rw6r3OzTPFEcSz8dDJYj5hp7W1fBAgroZiZ0JxCP/ROL4/guvpIYL23CQUDWFQEfefioCvA
H3qUYEuUl2wGEQJc71VBPvQYOil0RtvXGx3K3jx5Z3PpxWWeN/qa9vnlZTXV/F2PlMievYNCR9pe
wZuUj3lDYjWyBifdYFji8L/4hnmlPa+/qN1CHnWx+o+NDBG35mRq3M5O6x2WRJwpamu5Qhnbvnm9
u+poYEquYZoQeox+jQMkJISLLAaAA6ctTrOb3k3LFJowPIE/RyCl/mPVmXrYGEndXSFpOavOzUQP
u8Zy5WGd8p1b2uPOzvP3ekFHF3r9bTi2GeBD8Q3x9WVrBbu5YDWay/XKMoA5NQGavfC767WQHXtY
0tyi4U43XlWIu9TVcMHjAptQCYl5UqdVse+GSjDP2Qq/Nj5OLmaGBMBUdb9LrNzetKTxHmsE9Sxl
JX2/VefLvU7d7KZZRvMhyxx37wPb75q1tUhzK5zwe2cVxj6Y8CCqAXdX66SIw2wn2yYBgt0ZMc/G
4PptGefRUIWIAjKAhk0HyAncA9AcE9ymPpackypqpmEbjLzGshnNFr5wGi4Q1NrHqUrL6yDIzfug
0DiaJrCFQ7LyvAPod0kel2MPdJLiODzo1R/fU18yWgdkThahXGMz7beJh93JNDjKdXLN45Z8mEuu
6HA2ZXr2ziBYfo5nPtuLoUo7O05spXksSeAHWw78NI0bEq/2ppfXNwh7xGVi0HMbp9Bfn3MqszoK
OkRJ4RQUT6vu6zx2R5SaiBKM4Hks5IQ6FagbpsRo47UMnQPrmT71qvacXZEYFfMkWoAmWnvXupTp
tO6UBnBhXMdWNor8a7nWxndU4h07gRp9GE6yOxOr7nYev66JWm7xyOGOfUtBH5hOi/Xa67J1x4Ea
ZU4zlHD0tTXfuWtnE7cTqh1OZ/wcRUI7KlqA7pSeBd/IpF6FnNZHkpTaPe3d/aXEGYAOVc7XAsDj
toRbRhWJEtOxFPhW5S47lhQXKn3M2D0y9yYbZ1IRSsfcawyBXtRkrTvdWJ4W8lzHAjc19rlaD9Y4
pNhEw7x7V1kRXPfLON9ijgrvhTP5IjYb37hyAKO2REcR5GQUYf46hJm6cjNR3UxW656sKVSvYZio
5Vj2GLpobevqS3Mt+yQyg9zoXwO2qRgZqVgvgCfqTwxlzr5LDfRHaSPxNKMfQfiSdAULR5Iu7cZu
TlWDeDWrNJ6MuhwwMq/T2DHU2LN3ywLip2c1qbi2fZlnF1U9dOkm6Bg6Jt369o6K32G/ukZyb3bG
fcKYhYtJGOYFpFt9XJFlfVkN3T/DQMNsVxY+gECnB5Q985USrbO3xddaSI/iGguFieZc8JCvAJKz
7XTb1TaDbusNeXZHohiS67AdXFA3VePA0hUT1pQ5t8B7frvnaU/SS1dPCBymfKbyVUxkN4B16vBQ
sTOfpJNh+xpHJa2YlRxxtOiHW9uvEs7aY4bwqrFUZBrGstW1DEBtirD6zp91zrfCzKvY1VmLZKim
USLiPDfMqKwqzv3mNDymjh0gIs8n78vY9d6z9INJsSos0xG/wHzpJxzSh9YzL1vMYl9Ho/fuiTRm
v2mblSDBzEquVBA6W8Q609F1/X5bwsm91e5Y3gN9dTquu06c0rByXyTamUi7tREBMI93MpCYzECz
diXG7S+9zB6EaWZ3RaoheHOVIhQrZPDKXJdOu8n13RNisGDn4oozbw21jsbDoqbgOpiCV5ej48eI
ODPKydo+s01n6TxGg7hQbkjDVlCHh3L2u+TWqhr/cXWy9Qkl5s7vcf0y3j8phQtA5y45GNooML4u
wbaaFxO/y8yqgDdxWjc98xF2Ice9X4bWeM5dcjCmqkUggWNKxk6BCap2/OWZy00ygRt21dldWJ5M
c3XjagnqGJqfU9RQZpdLv2J7HF3XeTUzET6vZZOgGqZRrvBtJpMg3TQ68J7HsA7umKTN4BBCAmMG
4IxG0OeASKeYvCN52fYWSzN9QaOHIi4K3eLRgbyJQlnPm9yx9CbIuKgcRZJdXw+cSAzyBsnnLesN
wEQe91irbypb96eFRMq73p76xwW3LPmUQ32VZAs2FeJxc72Zu7U9VAMIhk+yjhlNaFG26FLFdUdH
a8aN26I56prV1DGdluEcpdwvV8pVg7pYWpSbEZoHfbsu+MLOByMKd1YYtsjgbLKpTUDtbdN1HfkG
DvEJhT27qBuHYZvK5g6LBjxAFSLzDolF4VSe4Lrsl8Rh7RuWQ6Dk9J4YVsv7xfaOnYreDOyeN16r
m9hoPK/asDIvOJKtLnjULUKnTRjAggAxpN0buc8BWlZ3xWxb98zzRlqBwvcWIRWTyX7k6DzPd7ih
UfkKheo0A1a4WpTWb9Al9l1RWWDLSJBd/ADF9FKINuCRJEhtm6Lzhldok/rGdke/v7BDZW4cbrH9
2pnAH0aYXeO9djaimJvjMkzq0x9R9aK8XG9tj7HfnZ30YCrKobA3Qsb8Cun9JXTz/y8e0jrHMf3P
qObV//n3Of/W/oBrnv/Gb7imIfxfOP04vg8pcsYhzwji9NEP//o3oDLxCzyjK0zfs4TnufCUf0c2
7V8wmrlmEASeoEHe5Af+jmxa7i8efeYwmJi0HNcm6ewvIJuAp3/IVuJhBx11fNP0fQuMFCsGX/9D
KphytJU3TSav4EXyYIOSd7FuSleW9jdDJZy4KsMJSLoP0FjvkorC1y9/uFj/DUP5U1Yhr4D37eCv
9F2kbg6P44+vgFBMPMVDpy/bXkq0WJqU2wc3dawR82WYdUcyYW3vNlFqxrtUFJBMRxRhQ1vHKUcT
xPk+4dDOn+Xf/xTmyesSxOZ7AiaZAsV/fF226XiDNVUWJiTCCDei9ZE2q1xMOi6LMsV2UKzKv+4p
oSQTt8b0shEOpBvEqs6LW7lgqgLvzIzg6BE4bm3/5Lr9yCN7cMieR9CKJXCcMZeeqew/fnL4tUlz
dLzuMvfzddyYreksJweC5daYzbr7nEmCHE4kFHj9Djgrn1DDBI14hwse1SYNPXUfkjakT6k91Ouu
8nSY304NRUu3f/JKzwm0/4Wde5ZpQ6sLbtrQskDyw58+YatdLNeYbeu0mnM1Hwgx7JKDrMTKqi4x
Tm8zv24+8FKNd7Q/lgtuLtl7RFDNQ/4n6dHnX/XDS3GE5XmCyfZ84/EvP140JvRkJpFzOtGDAsYk
rbqvrqZpdbxoLceie819Cm7+rK76TBL89FsD3rZvBqYHS/FzsQ3DFFGoxBWdcKeSejGuSqIa8UvT
jAGCPfm4/ir1NRo3n/fAxPz5YhRC3//zD+LHFFIP8Rl0PDdMaPP2zwvIj29eJqkvUgjDY1kYy7gh
2uj8i4hXdk41W0b9pNBrrgfOJJ578Rd/tetCH9quy/vnZfxcSoi6rnLCBUTAN6xi3gu/njZ22dn+
Dek2GUAFunsFxDyif/znv/mnx8TyOC5SBeL6dshDYvs/xSMbJniycpru2KfSwloPc9DvfntoORFz
vf/arzMdxBahOBNWvsO7/emprBu0xH0zkasxF7ZxlOgUR1xgBapzUOi8/ZOM1fOP+/HO4tHik/Wt
0Iac+jmh2VkQBWayq0+2astyiUeQbkYFGWKM+pN3hrL3x3ADDw0q/gsr5Cu+ixjm58KfPu9ADOnC
2/eQwu02Nfrlc0Ccpy+cFMXLlue6beIirNdYhYW/xXnqnqAuEm+bgMPdOAGeYczvIcWPeNY5uftR
nbfilAB4bie7mWI1zH6ELUUfK7d2nsEDYXNMw7+fQny3s2qsLRzJNSrv7EGjxANOqsJEhsZO5nNe
ukfTWOfB+CDoBZelkuNnSCTWezf2ekcbaXWAE/KuudHf67Ez9phwhytr7kTceaaKQzuxLipEJRyk
pE2UDQLRvVhD8WjMnsAIScxcDWAQzV0b7MyMGVTNrdzkhrlmMPpVyUWxSXiy8ifHt9R9FnC+XHRd
7loUNEe/adN9k9RP+KxWzqH2vPXXVm20NSb7Iez9i7Rvs7duHD5JbvY5F7vAWAhxkbdMtCXhKirJ
8pndWHokLu+5DA5zt9tdD4IrYaFowGndWSj+OZ1Pntl9we5fb22yy0Skuka9qXK098nioZPwkvYx
lb3YrmbSbNierXcxIXQAd1PLdmnp+HCBAnpEUXdMJohf/MG6Q/5b3uvW1J+6IDxNFF7YHMPAEVG5
eFNz5zgWFj9eCUk46WL2sdf4WGVHIZyvhA+kbYw+Sl7a7eIdZ6B8wpOIDoV8C/ej3z0UxNod28yf
t9zJ56QCicA649uasR/wOhrIek522q+XRLeMj4kos9dCI1LasPAVNyWI7YMlEufGIBroS+2Sut5m
OtzKsTRO0seGP+diCeMldBl4JeTnnuE62xqM9+gZS5jBTYjz+ls5eyfb6iuyWSiXSItwFxiy8OoH
zEDcXNczESvjsU0W3PWdF2OysqKqWHpaC9P5pJkuXhg0cqQPqi4uMsNAgTDkwQA8ob7YqVl9dxbP
OhBCP+0LR+KTRpV6LQMjj7qp2JkBaUijKa9GoG1gbHzhT4u75iQm8wlpdw12lQ1NUHtduStGzFi2
3etYIXm8chNMv6wXemvZdlJHeC8fAoW/y/YqeLj2u0/0C/E+6cHqlvrB8rJnUjkwFVDcsAuUQ6YC
5a+vVi722quJcErH7nJJRzN28/EmgUHe06I646osC6wsM8J3uyxjy0hIc5pcMe20ZfQx4P16PQ0B
jLhddBd23bW3jbP0D/6aEIwi8/Q2B4m5LFJHbpWcx5PR+cYY94H2sEpMFEFHA9Mh4llb63TrBeTo
RAEZNyA4WTZ/4OK1vbgdyxD73FxdWRlJhyd8fVX1kpVJZbzm5Dgm/BAwLbjZMCiyqy7smuK7lRTW
p+STs78AMqr7Zmk8KG5ibIZrUdi+/xwGKk++KFzUZh0hZynyo/ZNu/wUrUY8TbVL7z/4nDO+K0G0
BMfBUa23yF7TeW/nAr07sQVWtfvtYNYY/oiZ7gy9uIc5c3lV1MY62xn9qZkD3E9uHoteq3y3GNj8
OGNmnOr6EQ5+FxatnR2mvgLMb5ean6AdI6PlYcnLK7qm3ABWtxvFZdqcAYKeoIfySGddmcADlHOr
LlERuRp8NWG73MpWVBybLcW68mXMSlz0dWIT2NKYqLIQ+dSAqS7rqB+3QTu5l9gYvPJKhq1cb11T
cnawDQI1P9aF5+Oq7kr3DSgVVU4HGPHUkAdBqEZhKY7HMJ3stwFAvvcyE1sw73tYfDyIRjVgNkM3
lG6chFneizr0QjB9WEFRGifgjkOg72mAScvjmBFEejs0s/Afa1+01dYCtAzHmLtTe+jWRCciPtjE
FjzS7tp8NCuZORtpu157QtyFecYMdUcrV22IfPJ3q8knlOHIyEOlzo3rzRWZK7aza3rp3DsMQ0V+
Kc2GKJUY4FYW9ZVVoaxOT3CcThjEcpo1axer/JmpdSa0AXzCyJ1d2wyJrDVbTYJ5ptGo0O6Ie2mj
ZVl2JMxma2/jBYNb/E5VswBWbi1kAylBrMNibIOi1wHdpJIcgDxLg2Ljarcc9whdCG4zHPTNlx6+
1PRI9JfrfglnMamPupn4WAxhIl/bcCYo2C0n/jHvGT8LIbdpS9Xbpd3AU34dJhwOLH6tWSH5Iuyx
dT9crCCIuDBbeIOzKZiK0k/OVaq7W7GhrRSQSLe/TxMWzLhpOLZftBmyB1hpu/evNY16XKnMkk7y
itSvYclCW5Yn99K2iK+JeuB68BbkXAPeQgRxsvjMOZApWOqq0ZhO6sSV7bBp+8XmBLOQiVo8GjLM
noO0sLZGnpCKIYi+2eN2lweEmglKbJm413jl569e0ydP1qLDY9dkhP+AzGxEZflfOJY/yz7ND7y9
Zjc1zEAkecH4tVV58mkbq3aSIFpy8Ot2gJKZ36Qefg1uy/eJKAgsIx84ntyF+8zu+oM/J8YDDvuG
kDRg+nZ2VezTxnzGXc27jnVlE/ZhgKdRO+SEhP7GGjNMrFJakQqEjzYwDMatXHW7K5ELkbqHMbYL
obZjf2ZhES1lGKs2h+oewKfaCGMdoXoYRecNAWnVMRPiHB3gyRbhXVqVh3B1zYO9agRGdWldONi7
t0U9JTvCk79YS42j0w9TqhUBDSMTs9JJzwDpbuFJErHOypfBrU64pYKYUD9rm3WtL0gB67x3O+2q
vVMkHmrCEZK2JtNgaIS8a1eSJ4XT0gpDBsy26XFfrLW6lylWi94KRkJZ6aSx5ja7J9JT8GfnAMdq
tETcuKK7VKC3SFWzLrgpJhVySnBIKhrJaIhDhYs29oxRYxPvVL3NByyYkdZOtsROkGtzq/CdfoaJ
IS6LxXW+2AnDMKEpbUXWgiHNiKaofDfm/YC511PE2iPaIp/EshdvR9RfLV5dcLfiWk9L0QOWuzlT
p9cXHAH7LNs03tl20jXIRaPFHlG6rBwPZFRUY/eQs1kf0zS33x0UzScga/tAMGCLgSBM9d7pYLUj
QW7UBe7VxdioNizwJJOLcJzRkj23KLFvB5iwMeLdi/tBthZ7PlwWqhooF+zQ2n7ObUc85UExHzNU
j/dDnjiYwhnsN+6CB8+UM1CDUn2+Rf0yl3Gee+7O9LvOp4JwwpU24tP+PoxL+MWzclLWQAHPNC5O
ZXQ7LhNCpIwZRFKKjHBH0m8v+MFov6UG7t/0gzvG8xwMqDFwrRzrELMiWiD2LV0sYUZmkspHCLBu
vFwwSX7VIi8frGpOEvDicX12nNRnQ+nIQw5aWONrQUoR1IFZSyhL1ZLfDKthHAUq16eBgf+OBR3k
1zKr4kbNCcmq49Rt5tmsll0/YfrawqJDBxqVho1YTH/chSS+0kDnp/0F3PE0cX0X7Egh4UzYqpai
OtlLamytbJ3fah0EWzRL1oMe+zDWzkozYemlu17N5CEiTt/1+NUe8Zy9WW3pXvAGPR23DI/PXFqC
5JcVG55NNHiwMbEu7ww7W/ao4ZuTZG7aO/6YbqQTEFdLa12mr0POh7cyN6cnP8dSxnKcTE+z0wxH
3G3lZTmW9RU8/JUhl+HbJIfkyq9IgLBxFu7MefEIiSDNLXKmQO2XPD2KUBRgTEh+Y9J11OVKruFF
2dvY7FktjIuOPF4g6tV4EwwqNM0Z6/qNh5WwQNPxm9cKUdSb5zbT3h3Fd7vhgMnbGcWI49BxR44r
E8NVHhYXVKbaW4h4wiitPP3AjuYfjYnnQjW5tS8IEN8vyEmYr5r+Ch+g2lpe9z7i8xK7WXjlxvC0
RYQmHKQmu/kCtKHbNov34Z3TEq2+PiGOJE9logQUGY35ODADHE1OsUizw+l6mFI3XkVrR0iMh22u
i+DF6xOyXQrNqkOWxL6FTicWuAsOnqk7eid7b2vVubk5B2igZZaXFuU/nH56Gct56uOB0KNIlH51
bKeEZ0Q2Fuafwtx1bmoeqgbB1ZBXeaxFf5EkvsNpTHehs3M8TlQrL2gn8jrZrGb5TTkBdcCVEW61
NmoOOsNygY6uQpKGsL2iPRWnckqOx2w507dlcp86UrIhLv306BVteta+3/uVE3wyY7UPBF1313iw
TdI+fMKICGr+D+rOLL1tZOuyU6kJwF+gCwCvJEFSpPrGsvSCT+7Q9z1mU2OpidWCnfemhbSsSj79
9XQffJOEQATixDl7r630t55BgbzBNlBcaUR4WxdjyupaKZpvHwOsZyHhPpUNeF4xYcQB7xvldZiZ
yr3J8cre2Z0X4lzImKavCrvxnql9QDM1zuRjF01vhS60Txjf610eFrJZ2T76FnJ444/2kOgbUGzV
hkGSeStiEGsMs5MzcJtPbd8Vt30wUEeVXnedkd15GCfH551tqUdPjs3ao0648wRWgwj8OxhthASD
qdtMBSu0KHqiXIWRBiFa1fYyGGkCiiSQm8xJLlrBOwyqgnVEg8ZFdEX6hVdZDfxSGR7ztuhQvCLj
P4OVMG7GhiqIQZhUZljNcDlU1njO2oZ02BnO+VAG8hB58WeOxtFNzDEEHEup3WQGEEydHWo/ZEzu
fOFTlPGcBDQgyvgszYfIHbUkvIucors0KP+LfSdGZBS2lT7jhSs+FWVZXmJX0NeYcMt9EpbKC41T
XuIIcLc80Va8tzWF8f5QT/hcdE/9XvUEf06WlbgFEEC0eqbh1g7mO4Atlb7ilWPVnPJ4MxJnnqFt
CYN0Xcf5YwB541qLk+oWFXS8Doj4Aek/itkcGV84OAbPRNbXe8CZX0OUQM26K2tmwljgAaZCg36e
LHDQqBo4oGbs2zx/Q1u6VMNMm5IqXYdjiBZYqNfwIfKDN++1otTqo26U9sXQacYlLS/9pu40BppT
amn7LoCXkvkG+vopseaBMu6CIVLnkHmlH1yTAhBhlZ1doeoLX5wEKE8TTuJ7QEODyh4R7gqRqL+h
BendGaKBTSQ7DXc+NeF5hmFjC4WoE2tovvJQeMKCv+/0O99QzjpRqGipFLH1mTWj0pnh4fCGyVRo
6ZXPp0n8vjDkd0luwA0xIvlcx0J7mejF1Cur5T1Gvc8NszEeo1gqXW7AtwRCXOHHCjouw7k1JrVw
1R4U7eilyV7tGZuD3q93fVlFZz4q0bWPBGNcVbUKbi3RVKwkKI0ehVY2N0NndbRETJNLsI4cac0H
pRqHF1nX2ZYOcGq4g14Rfq1YxVOKweXaRn6B8gFeLWoibApYWSRqyLGJk+dkSvr6aRxZ5VRHTrdV
s5g/LMPP9cVJ/eEbm2WHokn1z2tmzhsdMgUGp3407lojBG+CaTM/TxSr542ptV2x1m2/34SoyEOy
niOUA560PeRNdI4+C5i/yMV52bUbjl3mIzPD/iGJdezDjNIDwj4czK2yKc9bHuy2QQitwn+SqxBJ
kl6G60a1myLVN0NY45GhNBz6C7rM6mPUwXcShfFYsdPCw47TbzPNleaGr3TGddyo5ZCT0GXnkEnX
Uufa0GzNZ5gqoDNwCWmUs2TQYQXb0YFpSNOdBoetwaJMOqLo4181hr7ZBebnqlxNeM3q7ViDk8G6
YgFtYoUJq0IpjbLauZxaK5w2WdkZ3b3vNMYFrNRMXhR9JeRzm+lafDHhO/JcTyYkRyBOwkGcJTYQ
nRX2EP6rsUxoIgaYrZ1zB3qZeTtqOhrjdSZQYa9DLowzQlggE90B5ef4zIvbG76AhYoRVXqeWXoP
VSxrfasyCKi3du/b6bcQYcl0a6GjpalXTDZHzFji99wBJK+Coz35U3T0EapZ17rSIFVOIcjS/c0h
ePM/hlqOHKGEb5ez341puA/QJ2yjPRHN1mUCCXu6niK8R89TngJFTb2Jw2M76rWFKBI/vn1oIkUb
rjS95uAfW0LXjmWhDqCl9SRQSDMZazzCm6L0NY6/jqen10BcC7GF2VXTBYmppc/KNhnTo634NPUF
qilj3/KmYeSAWGV4NIH+2MZa7bI6d2lhe8bOVhut2VGa0izw0VyrZyPoSRtHfAW/bWWYY3oQtBfa
jQFCEtJ5NuTRd0SOBYegjgr9DFZbqW4n8I4EbtBjbsbvk2pXEOYsf8IfBUKSgKv10NY8TyqeKEZm
ec6N13HsI5JzOtndmiLROJc2cmKyR2BzHZ4ngSgJ/YBwPceVUdp+4mUcadfUQlFFhayWN9hA1Bei
WCQEmJTTWsUZXq8GN/Q5GrNyCrr33lzLCDm6QEO7ubFbma23ItwB51YNN+q+RzXGT5d0tuB/LFCq
PCwmAgQJKUSd5YKp5XEaKTzCVgOPEvO+Vj1cAN4w2gU8zj46wAKzjG3lRbykVKIh9ZvWn3IU6F6h
EVfKEx2Bh9YyE12CnLLrKIr4O4Ma5UewmsCbZ4ck9NVPXmQ147Cq/d4MqOOYkq0lj8aeLbB3zidK
XcXVbWa7FxmCNuSpJTjmm8ColWDVh2Bg8MnA765H29nGM31mC6edv5pmh3NUqxYxpYErjs5Z7PNj
SluDVeA1VATbUJd9ynAsyrxND2gE/1lZUFvx4hvKQ4b6Bx+X1Vk2NR8zt0Pd25N9ML02C86oeIjp
dn9ORY0fP2ulD5V6p6EjSdclDLvyzKtMRJhjDIz7XKkT2eFmLJpuO7aprbnO1PXZZV+XEHcjslmO
PFyKc9lCpzmb+MbqFklyXLw4tQqlcISNjvJyiooDR01tPDIfaq1thMkw2yca5J/bAJdDhuynhwHg
KKKLLssJ4QttBfSysDAzZ4PAr/C2E8U+NWzmSOecgxF0Plsg1nML+sfRwWzI7TA8w6keOycFBCgg
NtBdU/XGwaMw5fUXI4J4vFHRLX2GqNZd4/O0rf2oqVX9FUe0EVOU5vzcrV+l4wYnlvZoJSnrLS8K
DlPa5BdfdX7qF3pEsT6zCfNxK4lCQS8X5p6+GXkxeO68wnhFA5e19rBKeTSaKBk//1ycTaXyjNqi
csq9aEhajbEq1P20z8ArjptAajQGMTFO9QHvL6DDhEJRbvEgFPBWyyJDhxTV0VHtfPI2Ql1vsk0g
/GGE5alV/hUYwLw8RkoGUJVSdNaZEkOM/pIaQ7U7dZNBa1xHMrdCN+LBtbZW48QtaUhKdOxGdNxn
WKWL71Yt+uA7ImB1ovOseTNNxiBmeEdonW4dGIqk6SejalnzIWanyo3R3tE49fOEoeN60vnjrjWt
4ycoLCOJd9qU+rteA5W3qZOusSfwtXGZ7MzGyscDJ3bGwyuNN270PaK3Ex/YBmR8gWIyysFfCh7T
LeNfOuuKWciMBCpn/FiOAG20MWYoziCi4v2JsZ231xBn1N2YaZGlx44l04M5RQJ6rhEqkImaIte8
j6EVmOXOUXCqqTTKqbR5T5M6dZUY9MSunCHEdGJHDk+E1jQhAQ9JxzwrMIe2JSqnjhX+hiJV4hR5
X54khzq1FWvTCzvaT5oTmns1SBpCRjoouQZIR8RYEL3GjW+LhvUa5RWa+KkuP5NkwbG7qUPV3KKr
Dj5Vpe0RYRxHibb+uUf8HAIPaZBEILMj9c5E2+hfcJPM/AYns0fLgjFx87EY8Zxf/nxjWqUWqw9d
JXKYDKoIQTJystAnwiP1LgBT1PLDOZbNSNsAFDm/gUUW7LVpmKIzjZ/yjNQSI1qPrd7UX2WleVhb
2fF4+8ikkohmtfYhNirbIPc7qZ9QAIvO7UZ7ytq1lRe91sDGRB1/QRzCKKjZ/DJS9pnV8FioI36l
naK2eXENVZTmCREMA+HGRNY5VwqdT8B/kGvt58S0zeQCrLT8QpuhHM9rpTHwT7EtdvdURGZ361P5
Ttee1undPTjVkuU75N0ZgCvZnSeZL6bbSrf5R4m0CF2rw5MUwquuAuNLlMlRqFtCodPmqE/ofL+x
n5B9teGWpSF0Kmh0ymXNrLnY9VEixN40iMPmYNlqsAw2HKGJtF2j/yvlFy+t/HhlG36Q46g2U1Ji
eE2p00YRNkHNm3wARA+px2Gg0B+zMh+LDm1j3o905/W0c2XHTv9cpZ3ZbzxYRSwqhgMOIwKAASTJ
IgQk2Ix+KbkLdzWm3OKGw8QImUkFmHVuJW2PbyTS0nRfeGn0FFcjHKhV3NrV3MMemHLss7S01Uv6
T2npctJrdJg2M6MwB/MOvvpnjWSKVqfqGuE67TEWZmxdqDIsQjf57OnSRyP5VQ1H3gCKVAOlWdsU
lcUzcvLGoBfQd8kFPvJiuLOLIvQ3od/ynGV2xo8mIsfMgTpbRbEHZutX68Qc4vYO476t7gVA0mbf
TZbykUFTve8xWBdro4my6JyYVKI91r7sxgHpjuJ/syxmny+cWZXskw/99bOlaFGJbwD6A5rCIZDW
jHIOBmoAZpYBovQm1fzPTlf3wafeGUrvhfBbng2P9qbznQHLUO4hXnvdWUUiLZQkJZ7oYQeMIo56
FuvxBXYQ1Xa9DnLT3Ug/qyB0nRu71+tQac6zlA7KpYfKpNhOaaPFjwTueLzoY5I4gZAGgayTrW4b
msH4kKLra0CwWAeTxsttuc7GkpFiEtWcqBA/g6if0mu9RPLEfHJyiI7lknvIBToS95vCYyx9zGE2
15/TrK2wn0AWJ9ZkYgrVHqsCWsK+QmOnzkOWcDqfqkbTLgs65SiyraQDLZ33HM+ADyl5M+LqS8qQ
7khm9hdp2WTGbYct2dinlcq7ueSEHl/gI5XToetgk/uANBvbwmkfj3V4FtZe7lxHnmVYl/bUeBqj
FioWXE5pgcWSUl5XxiNnBliFQqUn8miZSui4tIHTlgSQKBe1tm57s6JXmPipV27ahtZLRec0JzHY
TdFUYAnTlVkSfqHkehhgHUwodEFo8rU4Af6sWlmoAOfju6lR+xsmSBJo+QvViklNXckO7wOJfVK/
a4zRqeECGkX8MgQmQztSECnrMauxRjGjsf38uIB/pRr9f/PEvwWweWWc/70A9X+iY95BpPW2tnQN
fqd6pSyd//8/laWm9gGSDSgqAx0bzLtZPfpTWGqKD4ydES4i6JxFlTY/51+6Umzxc9/TQTwKg9Gw
5szmv3SlmvHBsIRl/BdzY/8bXelrYZKFJtSZvxn1qi5tvmehNbPQ5/dq4QGvqtBmq1YaHUKh3fxy
M65/6px+Ren840tMYSIPRydLN0TFH/pa0NbmFPDoDqG6JopJ8a0iGiwxB/75W15rBvlT+BYANTT6
DL4COe7rb4HKr+RoHElbKD1xHGR4H5iVvw07oIG5IPLhz1/3ei3+9XW2oD1k2/QQf6Rq/6LIrY3Q
a4cGUBcTW7kJS6enFU66HpktoEZB6R9M9jmmq3q2O+WbDRigiJEtxF6v/9C88diDdAF/gxHLOdtP
ttOZvKxmO9uGgWW/YV/FFWTW4zvJwa9Fej//ZouvdRy4LQYKwdff3KE+oc3GNzucKlc90OJNVyAd
InXAP/z5j/znV6kI2XjN6ZRB8/Pz+qsIm8M6WNvtxidVdQ1QoNiWTo3bu4FS/uevQh/Hh/0tz5v/
LthLaC55CHHriGVcMZw68klDG1BYMRgA9iBAH0LNwvaJ6jJzFS+rnm3h9zDNShql5KP07VmCwuA5
KUlt68yAgJEoicyLkqbJR42wADIlxjj8bic2HVeiCFBVxDO9fRCgyW3MtADmw0rHaVFgEgjWVJP1
JxQV/qPRed0zHITw3pMWQQ5mPLXq2sOgKjYaLG8SNWDqmm5gDD2HAh8OT6oa4jywzdBbo9lpzhkq
c6I32tKoVtgCp4+zQPmLN1WYCZAPkz2jRtoA3ynQnO8zfkZZyxKdy6ZkBI8HjCnJ0YpUOsa5GJ88
v/WeKaGax6aG3IpohMleC9fpa98WpUpUSk2cRNMk6UMI6IdRON1ghp7t9BBOpn0/0hh5CKpcJ/DM
k4jiGkub8AiiNn6KbHX8ojGlwtll9pG6z/U0ugxlD4UpjSyS2Kh+SEj0peK3G9Pu8NPTdiIRQ8ch
uKajUTcbs4GKDjBmqtuVYCz6UlscfDeepBtEg1Uqx9ax02qTFc34hQOb/02gEbvoSF+bYaVl8EmY
UXgvAFZaK73Cij01ek+nLbKSr8hQEK1TQImLPlLKSy0aybJGdoHvMkRnOE1BcEXfSxzSAqsH+b+K
QuOSAIEMS7rJKIT6RJEoQoB5dgCEkXblqjmtO+ITW1NX9mWa0OTSa3QoqRM5qE2S+iYUIix2QgtA
0uZJVZKNMgVQtpL5PBMUU/TRawsZ4Z5pAOn2UcYIvIZV9FIg80GuWSKLi3XihTnccOpaj1lBnxDJ
CnEhqpG6gsDNaR9II9/4XmltGEy18b7ph+nrSD8HJiNocZQbdAKYrfdkm3R2lX9M+mh8qdOqe1TE
3K4D2GlqK97KzO8GjruYsEttBmjlSCQiiwG5VUTJWi/UJCXno5FnHV5/xrFh97klGum2Im6GHvfU
fW+aOtow26xnLkcmbrSWpss7OtyFNHZe6Y4673YqonwVtfuCE1O0U65TNtWbETMq1JBVOdq73nkA
LYXJaHAJRF3VJrejnb3md0X5pdePdUI/yrk0GValV31Ubkb9wvbumxGDrbId6uTnC/5fVVn/3zGF
5m3o7QrprE5e6v91/VK9fPmW1K9dOPN/+bNWUlXtAx4aoH/U2yoUPP7lZ62EnvkDkAF2dWofkyMm
W89ftZJqfVB5a4MXsnWVwnguvf6qlVTzg3ToxziUOSr1l/hXtdIP3fTf24SiqYbFOscf8HovUjyQ
iABma0qX6DKK0zVizQP4iMs453Q5AATWlU+4SpE7tysN5gdneg6Zur9XPdkipiq+ZAOu/+IvmCQ1
8huMwtcb13+vyFw8xgMdxry3xvoQFeLA/N/fBDlROw3dRnSVuOFJBwAhn7oKuXXnNhk5K8a9YpVO
7deSqS6pZAzxjOmgduqLYcFSUZV5dFKj0wxTi1yXLLm3HPKQaM1jh5wiHIB5dMuemN+qRhGtvFQc
kjZ8MvTpME35/cRrm3v5cZxqf6UNVb+nC+NzUlNMF4lA42KOZ6JpTN8IsDkDKbOJJv9a5Pk9uJ77
Mm0vrTQmz4VZFILo6JPeE2ZC2vIXpjwf1RYsKm3Eu9FkLJ+Djl21jbyapvqdUmCBYfz7hs43+pdq
DpyCVJpyYByIYGDVocMhPZyguwC2qNNDPnV04sGDTcsINvRQ2RbRU55ZZ/lMmzcGf9NxRAZCo+0S
yPupL79VJr7+7rm1mOaSOttEMFbsOPG3dtanZ0zv4k2jQT9y4Gq4ZNL4sAI7QvWMIVlP5Yjx0ZD3
FnbfFVPKm7K03imXtdcV1t9/6qJOlkNDaL3idIfR66+TJDhWWXQjK/2Cm7xvugxHrMEGD3HXevRQ
y8BK6p+MkGZfN1EcmE25Bxa9DQv/DmvxznS0L7zJvR1ySZA8fvJJzzVmpKT43QSjf936BLf88ur4
zXli8Rb/+9IXDiVY/ii+FQE7xvP349TvUnM+rmwcG7ywDnvL8G7tagt8h8wqJ3lCCPxRxs3aSYNN
TIBFYdXJOol5fNWyTDa0WMljc9RzR0d1Z+W3/tDf/flS1denkr8vdVG/gt4OTELiqkMLmBHv3ibz
HRf+0WbsWkkqqP+lMnl87Pw+0aO7qUIT7gW+2ON3Xld5cU7I3YRAyfpXZfXflzMf0X55viUyf7ZE
kvVsguhaAOBmy8r6y1T65vvox3HxN2/I5cEgCxwZ+aKqDsZYnJdJeV439LZLVEEbk2nyurMy2q9C
0ngy1B1ufry0QUibVUvv/BTMIeFHV57fHNsamRRiyZ1u0kshReRJJOjVtHqfR9a3P/8284P+u4td
HEeJZqyGMc+rw5AlG8P/5jClipFMmAgb4Xe980pRX9vq/r7li6hRk/cfLdu2PKh5f6aR9CjLlPvj
7zrUz8bsWq6Ky9Yg49h875ymzZ/9uz9tsVN5mU+GQ5KVh96Z7sD2H0maIhHXCMi67uV3OIoe55JB
eYh90EsjyiNpwgbBsgJnseHBgKA+dGZDu0t8ojrGbl11n52cFl9qj5y+LDt950z546D8m2s1FnuY
NEdFekxDD03fPRVzZoYGsYh9CgGrzYiSs1ayk77zgGFiG5gTHhYjfaw05A22b0K2r313FM2ntFU2
nu9f4gLdpA6DSMNcx4E89tiBy1C77WdMx2zT3QCXdutUXPz5MXrrbWQs9oyJmrdH/1QeUNaSUmYw
OcyYG+nyXkzao0k2Qam1SN5guYHSHwu5bRE1t6ZyVTj1xYiITdfljTLUTHPb2z4XR1jdX3jR7hE4
gg7yEcj++VL1+YD+u3u9eOdnmcKIHwzYIaoVqGGtZp9PYMoQjIUIIPtJuj7Eh3lAMkPMBnrIanyb
y0JcwVTiNIEJdGVxslozAl45qVYQLIj6GouU7jZxXTM/JfGzjz4ioXoYyedwmKVACyBJrQ5fBK1j
KhFCxtFe5xtC6I52ivRYmsa9zujwz3/kwhH83wVnLHYHj9QqOzfUgmllsJZZeCQE7ZBK51tncq7M
2su4+sTPRT6ovgVQcARoss2STHlnwcs3Fp+xeOVndlORw2cWB0I/BFDdMV13KUUPgZ/BdUFJgRai
38AcUdeK6D/HuvEFEXSzDlsI7WA1iGmHYCCYcmySWWbktF+JwUKmaqp4uuoILGOqtv66qKBUBUNJ
qN3U3MznPcw9ayuVcO8rfHzd0UCvszKyYE4zsk3XQWCyzVrt3C56fGmKv088dFaagqWM+Lh1mZJh
oSpUU0JMD5OdnOk1LFg2pQS1gLjNK42ja1DhCyNEvDS9a0wrBogl5RKT8EOcWI+BHj8hmeCgnOTn
KRGNBd14gF3VFong059/4B8+3N89xYtNzAKobCM/aw+YNlGq++V93RnlpujgrbS6gKMSoEjTK50c
s7Yh4qFnRC15KW7YieOtTSkCctp4wa1OeV7M7A3PB5DUNIeqp6VQDRTCf77WHy+B313rvBJ/2XDB
Wfplp7fdwTOCy6q7sLpLvciuDT0BNASG0mjphPaWRnKv6lbUBbYa4HgAb+9QMNR+shtSoL7B9J2j
/VVMsJmfXFiKvStxVRV2uSfWnXGGXNXodapJ3yWoFaXnHTyHCVYsN3gq3Th/BkK0T3VNZV5T3cbS
AgzV7WRH9LWHW0O7SeQ5714kbedp93XQiBKX2po2jvvn+/Dmb7bYbFEsJdgbuuoA89nYwZ5KkG7H
1qYhHO4MyY9FvAUBWrkgwBM7w5onU2yUCZMhPZKXUKn8vRFN5SoEcO7Wgk6FXtqpq2rEYelMivf1
SLzsOxc7X9TvfrTFlq2MNPDJSGkOURqbqJIdMp2ISxwvvCzwqJXtKz8pe6LXWICwOK21kUeAp5z8
3JCqf4uUM53zl4Pw2g6j9g54Hxkek1FdELrM9HzOUQGVosBXJo1Q1u/UM/Ktt/ti1x+J55uJtvkB
5FKzmQySEeMmlojOgTR2TgH+OSgat9IjMtyMvEclBBNOtiaGMr88j6bw1iq9q6Id98yVAzy21MxM
ZAOXgbmx7gS+khDy/preXOMmiZVsJdNNnIwRJmArFSRyMnWr1fCpdfxrkA9kNfsaE1bC2/Y6Ft1V
qXRwxgP+AS8/W7tg1Fc0TYpSILo1PYq+uWr0avDpAJ73JCk/Yeq4Dnt1V8A7vGAVnWGMv7SVzGWi
B7UagWjh+rrI1ro06jNwfjHraK7qRYZ7rZOPTdxQVNOudBFuNGstSXrX6m19e9rToi8KGHSmEj5r
UhzI6eF+FRwm6rqHAt6n3rDuGji6PvksqA/ab4OhVatGKeA0DnXhOhnhmzmqPUx+6qNam4cY/VcX
6ec6QZecTnTzatC6cwM2PzBF9Z0t6q1Tycxo/vWtlPcFxqqoSA5xbD+i0HxuBn4DlKP+BuviteXI
R02zHlMtuBpQbqKLrXhTSniqUzZnnmnhdQ3GllH07Z9v4ptXtKhMdF65wcwMPUSlGl6pYyR4/XRa
c+fpGW5c2dO7dsqNRmoQoHeDbLso6/fEHR1QeQUWIMbRLFYTPaML35vCXdV6/jvr6q2+zxJ5onWj
1dSNKA5+gPJBMPeGmVj7Oz0hL4giajiL8UZZirxqcHSuCG0gzRCerGulGKNgaMzwtVxsFQjR9BNE
zos7at7ZYd46X+jm699SRVxvF63aHTIjxlam7shW3gjFvrBsktRY6nY7bZlJMh0Ibk78tRY7cIoO
XNWSsT94GExIb9hhCCWkOcTr4NlkgYld7ZB6SQM1HgCTRt5DXXvYbPEbY52TG7Itr+2geYcWor7R
BvtR7v6yyfKjmyi+1eFgdd2DHiVyrTcdGoJ4uIZbyqmupo9ixtk3WIrHjLeEHuR3+N+idWRMpqs3
Ch4C1f+ShzTu4V++SFv5OTF/+0g835Lf7CX6Pzc+UbTK0M6mWExxEOWemeEE31XEIIeqy0FC+SXp
ehSjYdgdY7phSV0/CzM/r0K6AaCKxb7D3LKlYxAeqC77m8aXaEBUHIed7k4yerIsDnSZGF0M0Vd/
/o3f2rH1xSaIHZtpWWO3B7XsHkw82W4dDStgDVh3q/RJjZvn3meDgIYGA655QVLHKKSA72W2wWUq
lYsa4jIFjqVvEUDD+hp4/IMy/OYDfX3v6Z9fsr+7vYs9TxbKFCg9zn4NcMLsI7xAlY69TmRf9XIO
Ecj9KyQUpEpN5blt5OdqznZnIXxakVuer3jD3k82G1bpPSI1v9TbfoO4sNn9uIv/qpX/e5UDT9Df
cT9vair+R2ohuNdvd/qvX2L8mv/nf7/KCELf9J8ev2V9gNgERwosGmNzMT9fP3v8UnxglA7cSlqO
ivRhRnD9h7NlfYCxhdRWzpAncgdYZf/RQ+gfZl27hLNkG/w7//QvOFu/Xa3SMhYPvRpNQYzIWrq5
YDqbOAHchSl5p1J468OXz6pMQHCCV3ZVJf2oOcaDZlQ/n7M3XzNvfPSyBmlypMKAXEyXDOwWa4+n
rBzwuSd++qJciIHR9nmbS9eWJOgazlEPORL+8nRc/1yqb4tD/jqtM8hebPzjaDMl7+Ant53ynJIu
4wNrP/GzF50ApvF17LVMHnLNuEuG+KXu29N+y+Wui7MJ+fyQSpcaFLtH75kbmBXpiRc+/8y/bGiA
FZTe0HhSvKJJ1r6Vn0EhlpvT7vjiSKoXpjV2JNS6VkUd3rfm91Jvi/VpH669vnLH6fs2Zutw/drg
0JMqw4b8tRNv+mJ1WhqIEUYMhguKWbnpGmHDamqb8cS7vliftR+geBxa0zXT9snrINUV+sNJt0Vb
nBHyniZKWvDRVjpG8+zkPIUzfdpnL1ZnUiVZQionPN7CpwQmQBDZQfNO8fvGi2Upb/KidvAqL+f3
VLOvEWezMC2vT7vuxerkKUEZP7+z/JHAlcTGOuK9UxHOte8/qgLOoIuaeDIKWWsiIouE2m7VgH29
Iv6hOvL6fafr+9Z9WazQQA9AJo1kv8DLwJ6gHP3+62m3ZbE8aRM4Uy8C/NG9POBpfyn8v6qRf7tL
LFV+XReUECh8OoGp6M9SG0Rtq2rvFIxv3ZHF4pQjnNlEeIPb6ca5nNI9Sl33tFuyWJi4+kyB3I1U
9S52A007xKLfn/TRy8Ag1WsZHKJKdEtF2gffUurvhA1GD6d9+mJpGqaGCSDi0zVvfDTa6pJW92n3
ZAl302Tajp4IR1cR2tepx29nKurTaZe9WJmYEjMcJf6ItX0YtybG+o2mYxk77dMXizOzodj7XT24
iSmvPcfcTWF5f9pHL1alkjX43MbBcMNCe+hNgzwHO9qc9tmLdZkYse635N+5YWkejcS87OLunans
G0tnKYxNAeQrSdiPLm1RHUdOdJn0ztfTLnuxLElHcbpc9AYp6T6+j64jobl9Oe2zF+tSEzIo8fsO
vE/IWS0t57uSTqfdE7HYMeuqJ4eWU7xbif5bodQfff35pKtGDPSquEqNQZ2ciLtdqellm7eXwlfe
7ff/fuMRi2pWjXSjcJgruwyh0mMWyva+1YAInnbli3Upq5GA4qIY3F63vySmcZcmzjs75huPoFgs
yio3IeD27Qh7cATVHqiHzAvs04pCMX/pL+VsN6kzjjwfXK/td2qt0SEfNqfdksWqjL2BgBSnGF2d
IYZuB5C/g9OebrEoZYl/mcoK4q3bWYxDQzM8D8gMO/G6F8sy8itPmgXcxiKMPxHWc4SGctrOIBar
0ic1PcHfNLj4oxLgiBxk7cysTnp7c9x+/Vt6Ni4BjyfRtX0iTVqEvkCeu5OWJmaJ1x+uZ1pqxyUP
StcqZ2Gmf/IZNJzyoMhZHfjrM+grcWfg7Bvd2BAIrbIhgJwXn1TKog18/eFRbGYlwl62tKL5JHKo
Ya0Q72hWf78y0TG+/uyEVNXKsHil5BXjXdzsmymMT9vUaIS9/vAyx1mLVXtwSRi4bfzgUxvLE2/4
YmXCEyTvlfvs6hSzt0oddo9RUp30uvonG1nXY8MmT8gFFnFvDvJ2CpKTXlbSWazMIcqt2vLTeZ/H
Rjt29jfDPPGnXKxMIxtkU9fJwPhJB9EFATbR7096vJeCZjgGtiAcYXBrE1LAUKT3QTyd+NmLVenH
ZqGoIXckt8PJTRp1nWAB35524Yt1SSVo2KYTU/tU1vdoaKCyIj488cMX65L4Yiv29ZBnUOsQYPjZ
S5mNN6dd+GJdBlpJWiZuf8ZRzYUeq65ZhyfV3xiyXq9KpxVgOwiEcMNJ+Tb0zhdDTKctHHuxKgPg
GRbMh9FFlI81wtIQcijvTfHm6/vnsRsCxOvr7khCAg3Gb4n59zZ26KAgsntnkPLWZy+WZZWgNgpV
tgbD0MixMiViurRXTlv09mJlQiOqItvjEW+I9Xb9voUOpmThaduDtdgzLQDuehGVk9tPcHoTtXFe
PK/vz056EOdQ3193tkiC7LJrc3Cn3HwQMrq1mtOWD9EVrz650dU2GnyTrrLSbEl+0FcVVtnTCglr
sTaxiZdYR7gpWmHcYBbfpFX2ztlh/ojfPIfWYmlitu5IdylHV7ShC5fKFU3/uU+Jjg/DzWk3fbFE
0UEzVISJ4cItgxHlbwWg1dM+erFEpek5rQ9l0PW1Aj900T70dFRO++zFCvUHzbfI8hldqy0Ul3xx
zF+m8u20D18s0VhUo4xzQtnx1nyEdPFcFicdfKS1WJ6elQQatCre433yNWmsb5xlo9OeQ7lYnKTf
YecYgHiINH8CwnEtgs8n3Y+lnXCcokE4k8fWFjXXmLIeAzgnp330YmXivQzLbOJ9VfvMiAenhneJ
1+K0D1+sTH3SkxF8yeRO4XjnZ8UdbvrTikK5WJlWUNqdVZBalhXp3sjkXW0Up72sllEORlpImzeK
5paNQoXlSaLmT77uxZrsGvK8zI41WZYapBlx7+CSPO1uL5ZkMAENAG80uubUPVI0H2RjnPiULBYk
8lOb1Et0X1AA7yJfvky5deJbammGkiF9NiuE+w+WFrejtCoC1YyHk+7J0teEXMCI/y9n19YbN84s
f5EAUqIo6lWaGd/t2HGczfciJNmNLpRIStT915+a4DzETBwDRIB9CLI03eomm93VVZKY8Bib9WYV
5HFPJ6/CPY+d2xLkt1B9ZvDAsxZx0FtIQExz7Gfw2AlLkIX2GO0Nz2oMNTT6wsugHJ/8TOIEJR/B
Eks6LE1V+E/NQGECCnC/I/C3IesKiOQwRuisYd3lHPXHREyf/fbtXJQzscDlbRseD/X2vTX7F3EW
1vRb24lKjKfXkFZGnTrd5IMuuznb8PDxW9sJy5ZQpsJCh7gp25Mq5kuwAr5zUp294Q/pSeyEJRdS
7YbvSE+aNoJgLjQdB3qJkbosQehDgMw3jJxrMxy2NrCg8TkmUftlCadDOxb/epnHndooQCFD9h3u
SPDwxjD3p52Lf/yWdiIU8O51SyA2fCyr8UmukPDTqefSTnyWfJoxPopqYUmmh5KnoG7rPZd24rMB
JTm4A7BrU5sl1zFmDyLtVxZzJwrAsGttBWadY92Y9QDmtvVKQdLnnWz5HIl/cEeXTQbzM7NokwEn
YrCNX4CXs1Bmr+07zv7W6k6MgucwptCyxo3P6fdyhG4CRtu++nmKE6MMVAFmPGfKpusepxXAW1DT
+51bLhJoZWmy8hTtTNQ5oS8g+xmcvO8R+bxlFCcwLQCHGHlF8w6kiHchkPxlFPndby4SKMIEDq8U
bLK0xe02cwPOW/nsZW8XNry0HIK7aYWEtv0IVYGv3Zj6VTxcFBDue1uAp3NHtycp79mmyi8FH/d3
bHLOLv/g4b8BeNmiCMRntiNYmi2IDqp2fWjjfXyyVQp6YS/j/BwP+6XJ0ZznsOcYv0Is+huzic/U
iAu/pR0/r0w04CCvwDex0a/BENw3W+hXVnFxTJvB9PIo0IwteqpATK+/g/TV70iMzt7/i0VGwjuM
SaAqHpLxoqHiFEbvFfbe+qLOqaKqmNAdildHYRt9FccggsfAeMKDwu9QdGG7GJznIOBvUGDW8mMV
Bp/2Tfzr9TVdYG2SyJWySqFlpab4CrSHZR7UIO3yW905WiZSMIiAoDLeVvY/MD5iCmhXfq177sKY
2NLaoEjxvAIHPhhkd/WpBOLWa+NnzodfvcU2Itra7eyJdfp45uMtVu7ZtHJRTGtQKhDu41BMwdkN
tjv+feHQg/fbuHPzh03Ygq8SG++qrcrLtTl11hPCCDXG11YZp0lDlg1ld4zcYSgQUKDedswv7w+d
AK2CdJwrCV9RmL3NbdfhBIgCP0f8OZv8S/RbS0c9c0Q/qBIvS9UdwRbzwc/ijo8vpOm3LsHnDIkB
I8t0DQqfF6+lXTwQNN1CwPCRau2QrchjsEYf9rDyK77/nF/4xSQjtGfWCC3r41DIB8yU3A+x53nl
woHKtopbpWDtnjffKBIVSuJHP5M4/g0knajTHrs2VXGx4mOCUt2vdE0d76ZSYQA/gQIBBTVUuIEb
cgv8DnDq+Dbn85o0isK32X4qrLyfIAnoZxDn8tGFrSexqf2YBJHKUAm5mZPWc9vOVR9AfQjMYvGG
uvKcd2vxEVTJH/227Tw7i86CHgziOhh0JeIyKfbqSkyL3yH4czrpF9fWW5CMBlKXxy4OLsyWXvbB
e7K85y/2h+zNRQJBh3VNhwpH4MJWAwmoOrxq+9XvKHHBQNUeNZQB5HqcNpDJ2g4sV0ppv3h30UB4
QAR9lQik+T2FgIK6KfR7erlvGcUJyrVCt7cfIiRAIEDLgJ//kSjP14mLBRJNxJuxhw+aJb4fa3uT
AtDwdx/881QRKJScsIyIqDhIdqA5wiV48NOphYynonV6TRiEaGbWkrtkX8VjQLecb+1yRzG/9rli
4XIDob7ws2n2aTvNkPGeLtZZmbslXCw4xnmAl85IiivUxqvHbSGB9gK2cuLEjQYh2QqSKpg6iT6z
sLiJjbr8uzne+orORRaCrncA0G0+NrR9CYfxqpCj32BF7AJ1INWmTHtmb97Tb6bnj+Pu9wyMXZTO
QtHeHQNtjtA4ghgLpKFBL+5jkNhF6bQgjJokBH6PiZK3po9QAOZeNztGiF5nUsFcg85wReF3CTjk
Vnvo/8jkPZ6fP3/I2AXpVMkIf7O7ORYJGPBYIdoMMzN+8zc/p55+TY0xOF9iiBlW6UnXnfYC851C
hu/kaeff//fjNU6d2yxsC0KLDl9zBYD7KdXzZzFuuQQFQNcOqVffEVxQr41vk6LXQC6a476MNTku
xZjeo344xEcfv+HE+SXSZJFmr9CO5Utx28bzdZnSd5Y+5yK/2weSsa+3DpCH6UeC01AEtnkZoKSt
M9sL2mahgtV89g9ywtc/pNjSWtmwN5jhGLfDvHT8TAfkBzaMz0N4v/oPBA0tk/FgjraQddaCL123
9bPXzl3g0Ya5axpK7JxMwQV0m06q6f/nt7TzIgSDLa3XHmPyO3Rx9GSvg954lT1+IwnugrLG3H6K
g7e1kBpOhvOI6ApUrd/OnbMGciWBxsYZcIYJOywoZEPIFmq1fqufPfWXXAtCzHzsOCDd0bZ8DjGU
Ww3UrxuOUcrXa+9yB18VCqsQGR9uaQX6wJ0wz+/pBOlWGuh0ColBJTmBRa6qIVmxxp6LO2HKiIQu
46DADhCDdBbqZXcD+Pz9DO5EZ5mwFeI1MMoy7N/trK6SWnz0W9oJzR5EROBgwBB6GQQWTDV2yRa7
+c0RYl779ddMuqjFEDlWh+D3MdhA6h0t71wbb9x4LupI1wV06iawMWB+83PF+S2ECP3824UdUZsk
KzTR+bFKJ/ColOl/BZgU/E5aF3bUYJgNdDPYN5mgKzMmd3PkGZcu7GgoqIUSA6Y2oyEMjn3T5VXS
iYOXoyROYLK2H6duhlys3XdxSerw48K29+h53vqYTmTKPVyBymiwuDEv00w/72r2y+gSJy7nHlry
iwGGbF/q555T0OT4tTrixAnLGgIVJKrhJ1x1NQgV2YnFrV9tLHYhR2xPeNhZjG5hhBgi61Z+CjUf
/D6mizmK91KWvEjghCW5F4qc9oD4+bcLOlpwOcQx5KqOK6pYV+MwMgBTq9DvlOXJ6wMFH5PMrMTG
12J+QYn8sxn4Jy8H586dWc3xFkI3AEsvYPFO9JDXQ+J3H7uwIyhwm3VjLT/W2tyQrb9p+8TT3k5c
LptoIH61YH49oWAYGuTjCHnJzM8mTlxCVK+dZg2byD24gUQ5BBEZ8XrWwrKvP2VFYiDRJ2yciF0e
CErXmw78xsDBqf968aQuO7bXa3zc1innoESG6pBXxQZSD6+XHqeYd2U9g3ln0bfFHhxl4odfhlbF
66WrQELAGBDmY4/ohGYyO5V084O+gXDn9eJjCQ1McPVjunwZQNpOLsKhe/RyExd2xMHYBVn1JT5i
OgdCiEG+zqCf8lvbCctkIqFcZthEbMDpdg15mavO/OO3ePzaJsViRdUm+JYDWJLA0AOFuMG8x2Dz
xqUWO5EpaKCgtI6Z+wC6uN2WPi+eRASxy3NLMH+nu27mR8jiXTRN/aEWwi/5iZ2wDOqEBABZn5kC
DGhCIY6RYtpUV9d+FncCsyyraWzOLr6x8RSvpD0GJfWbTwTP+uvPuQY0sRrKt8CLv4SjAv95MPm1
8CCB9HptCvx8DelybLxgX1eJ6vLcpX4QeiCsXi8ei5EskByMj1Ow7M91HfMLAqkRv9v+rPzz63sN
d9pK4uCseE7X+4i1d7tf/yR2qU7pCjgGgogfg2G63rflshiNX97mYo5sT7SNmokfWRvezWF5BCzN
0x5OYBI02Wpxrv2AZl9fQrS2PoFy0+9dwpwrE1p2Y2j3ikOTobwppuZZbq2nSZzQ7EpV02Sskd+D
uzeScssaWdrcKzBdvBE9zz0WCikKRI7ri9SWV9swvEdCfbbs7zWsmDmBOetkDUIDiysOWnloptff
tjpI/bIrF3JU6QHHOAPnizFVkoMar/uA1lvh90Fd0JHRdK1KAqvTZotPBcqVD5PU8Tcvs7vAo2Ka
2TIBEADGgCjMrZAmgyyIX93AxR0V21qtFrxvIGAtvoPgdco6SK/6bdy5OqENrHRd4skGBQhIJRCp
MFUYv/dqO6/yB4dxoTsrCxK0UXAgdiyq7va6gS7K1EVQJ1/5bPwyOZe2D7p9PX4HDJzKorqvehBj
EuvVeYOck3PkQp0Dl8X5FIDOYA79yzlfOAR7/GzvXKJhqFG7NnDJtkJ6KIseOkjrzvwygMgJVqOw
+EhBLSkHyBqM/HlVyRevjbv4HdmVyTbEMEs0c3bfkGa5hxLQe6w7b5wyLoKnwZRV2kq4ZCTiL7Pa
L4yyfvVaF8DTBC2SFgWWMHBr67ytQ2SLRnsWPUM3x11NUsLP+RGzs2tejBJiLXz3tLkTqIOGtPCK
kfDjVEzxwYQrELBir/xORxfCEwwqTED6i7JnE98ij7nksR8gK3YBje1SB8tPitP4XFWh4ONFY596
djxcLqJlLQebGtRUOWdgFQbPP0YNi8zPz50AZe1eSFUiEU1LVh6KkH5ttWcf8Wdn+5fqe7Pyaucr
3uTFNt9QULMV23tzi28EkAs+qoJ4+n9XSbvTOkc/yDw/eVnEhR61a1oGRYhdS150p6SqvysB1ma/
xZ0Ety8jM8dthKftuF+lNZCYlOkff1/7jZvoJ2HwL+aOg63rgGgGhdJaVS9mV8Utbqf6pOfZj54E
ZLGvL4s1xHNfKNjGMszOhzIZr9NhHPyyRheIJFJIUCpFYPmpuJdgfVu58Msvfiog/GKbqpdhFOxY
WpAEY2/iW9PNXmhMtPBe24QmQMHVIFZD8ZDczSj0JYWRfqkLdaKTQKdWTQm6EoHd5DWk5sQJ5Lx+
9Cexi0SqQMQBGRoYpQ3Ey6pQCEmBKffzdBeLpMq4izG5g4ZKu7VXEH8H8LgW1s9VXDBS2hSsC89H
S1pHX0u5DJhgDHvPxZ0gXVglIMmMxaHSeajH6EbI95Blb8Qoce5PU09lCWZWdixlBEFQxUL7fVUB
OHajcaSeh7oLS4IwSV+EFj9lKZvmdlDBnEMky48fJnaBSVo3YPMP4ZRrtG35NPPlUIbxO5nuWwaK
XkeTBuabdAMOyCWY1dNWfU8afmgtZ++s/8bF4WIU2sSgLF+cN19OH7nprwj1m8wArP711hkrgq6c
z7VFA+p63YdXjUitZzg5qe5Q0mIbaRkfR6PuUg0hykg8/v3e+LNJmAt/Alq6MyvHvmsFsRLbj32G
OqBX7Zy5CKheA+m4KdRyC+DVjp0i1yrY/UBhmDN6bfGG9uO4aHxME4zXvaFPvE39Jj3Bk/x6bRKy
OdAsABtcWt9zVl4mfjxzkJN+vfLe2p2M5HyoC/Y0xd2dUIn0chPmshSFtBSWMZSJ18okWTP1n9cN
mlR+juLE5hoMAyb1YZJ52T5WY3WVauNXtGQu7Clmgem3ABu3637WYfwYaOnp305cUgq1wXjBaZio
8AyN3U8BWAS9bmjmAoYiBrGcOeHsKAQ4pzgJjpOxu5/BXcQQrfpVFNCLBQq+epy76cFU9JPXt3Ql
sfFyZjoeEJcAIzxthNhjg1mbw98X//MhzlxhcSk7wBEAWEGROPxchFWGUbiLbti97mcmnNAEOLua
hwH8oLwaN1AuqPHJRIv0ShVBqfQ6PMe+n00x4ouOkKM4zGUKwFYVdl7lFlSCX68ecKIkOZumk/1T
HEVXnPg1LJhLWBQou/QQXUX6LE2RNVX8oZxT4emK4et9pyUS6HrB6xmCMdeNal+guuLVKWfCic9g
BWRZpvicUwc1u3pfTL5CwPPvrvjG5ebSFSkIcw50QC5nluDQj/oG4jB+n9KFDPFA4zWXIFWJ9A7l
agv10ybe/vPatwsaaiHZQ9II+w5TeVf2/ygWffRb2bk0JSfz3pzfcKIeD4mOd8AcFz9APHMxQ0RE
QUJRpzgaGtx16mVl5tlv205Y4owlPEkirJzyb82Q/LfsyTe/pZ2YnGnLlgF8pEdMeaVZBBGk4+zJ
UMYS59KEmv0UlZqdc/HkCV2ok60hPO63cScop3nmlbYhDkKI0ALbI8MM4F6/sHQxQ1U6zyufYJUy
JjlT44OauN8B7iKGxrAeynCjDIos0KWS4/Bo19GrbQv16dcHFamqIRIR7A1lTihmmSjbIv2eBOcb
p4kLGWJikmqszzeP7IfHRkbts9jGwnd5JzSDWdKxMLBL00H5UYZ3XepXiGcuZmiYy6mjwD7gPNk0
zQIoGtyIBbBBP1d0cUM2hWRTywg7QmT4ntnqkFbC75x16YrowHYpogEtuSnQmd6r71W0vXhF0E+B
uF/qQnucop8aweIQ8LqfCSc3gmru6YpOeM49JSlZsfGJJ/dQA/oI7vGj376dOzM+i/4NE4DNEE2b
SQbpxOmqSdbmvemjtxzdeW7GfCtjXgD6ldj5BZrDFTrQnaevuOChnQM63VVAI66FOPZReV8sfqxt
zIUOgfc1UKxHb9j0c3jNp4LklHXvqQWf75rfe33MRQ+NAaSxFzMAJxhWDDrkJvqvDGtdZ+lYVX5f
NnaS22oawOcESRCM0y/QoE+WbA4S7fdacemLSLXteGsCBUHant3pAJTEGJjxm/ZkLoxIiw00IxPM
g/LZzSajb2nfKc+dO9eopbypa4sOaB8PIidSXA2Nng9e0eQiiQj6n13aIrndLD/MVdHkTPL3hLfe
CCWXwyiGmoaoyHnCQdLaZI2tMU81lYvf6egiiTpr564Peyg+TPWJlN3HffcbRYJc5eur1Mw0WECm
g1ZiIWRW1p3Ois2PXpW5QCLZtSV0LdFJDNJtzEULLV0ras8v+huQaCXrvCTQweBJmadD+kC4X8Oc
/YYk6lEelpKiXMbbMoNj/ru8p1D4hqu4SKKuX6QsF8BDuibts71t5LEtA78GKHPZi7aS9+kqEpws
bKmyiNQ3wTj58V0wF0ykWplsJSX8CN1Xdc9UOR0HXg5+0c+cmxRq9lMUrxSrh+OQEUhw63548gp+
F060qxXyniMQinO3QRdxH0VWr/XglwO4eKI+rqIm6s4p+vA9bNJ/WuEnPcJcLFG/Kl72/RmVvBVf
W15ZlM4qPy4q5kKJ8Pbs+l23qJmVO4CySb0NtwFf009eNnexRKkJOjmgP4TxRoBZyBhfghTI+KWi
LpbIcMi7qaI/txCiC/CVHqd3J0DfCFCXA6gwQkFI9fwIneLibu/GbyIqpN+ryEUSjUguJJ2Qi0ZT
HxyJnn5YPe4XfhZ37s9+tuVYDBJFlimtjw3vG6A3Uj9iF+aCiCSEJIdUYHXV2YNs2JYt2nM8m7ks
QOFY6Q1/UHra6Zg1NPoSVbMXWoa5CCKtJ5lC1hkfdCQ3sg+/ilL6WdxFEFEoAqXxuY5Ii+LDeWke
Lyevj+nCh9IyVWTscZKPa3oQprkrmfGrfrrwoTZSPIgXgad5MY/5ilQobUnvd4y76CFtu6nfe8zZ
KNl8KFR/t7z3jnsjM3fJf8rSpnxvdmTmdUSOUKeLv002QDVnr5b02c/q50Phl7fipgsSBHhiHQF5
uCpsJLMadVC/tZ3wDMjSGdlV+KKVHB9bCXFiwKHU4e+riz+/W1wEker6OCoUHudtsTa3ygzFczzM
AFhi0CJos7QNk9sWEp8/VsMjz+KUy2o0dsXc9HOJp7XtbvdzDaYAydk7Z/w5Bf3DS8yFFg08gkRb
jWsVw8PkuRviDgy4AHnILJxZMh36ZY2DTA271XlRJAx8h1Fg/RzBBR/prUttLQIICgMlmENj9aUf
4+idb3X2pj/8Zi78iNQYKZ47fCsT8s96GGVOaeHH/Mxc7qNoGlqWlkV0XO0ioQHOwkObTolfeLsA
JDTWg3rb4MRxQx6Y2cNLvvXM72ByoUcgZ16LdMTW+224mg3wngX1u3hd3NG6KqYC2pw7PigwwV2X
R+CF23cIHd4IPhd6BJkakZrGiuOKwQZ1rAUVn4jUaPnOYw1FTlyZpD8lqt3Q95g6MfhdbS4uiVi9
QioSJZx0YjG0QliQ3hZUWeLpqE4JiqAfCR0PRAFvZpMpQ5csoNLvPHShSXsKFfmkaJNjZLrweWZT
81DPQ9P4eaoLTopqUsqghjMlvMptKfbMGurZKnOxSaEZw6UsYZh2WZrDVkXXpqw8qwkuURLnQdqK
DYvTtOlPJOi+jvvmhxtiLjoJb6xgmIPzwVaJ4qJVLzbSyi8dcjFJM2AlptpwHRSpfdSy6x6oJNQL
g4cy8+ur2Z4P97psoWJKoGa/cPG/8xzO3y/PN1ILlzBl1XRrJUmB76v66Rt0iBqSITHvo8No2u3j
33/IG6e+C0uy0lSSBLCODNYXJNBjRhX1e+C6uCRiMUa0zTiWCR9k3tUAJqs29vV2p1LMSZfq1eLw
5HFUZhoEkqch7Jp3jP9nu0QuNmmNupqPULBC5rJ8Cwt5C5J0r/Mr+g0qU4DAUYA+4TivNAf58r0u
mdejP3KJghKKnrOOYJN9JygO12UIKiLrN6IUuVCZkVmd6Ba1rXaPlkzgZU43P7HeyGXX0TshHWmA
lQlG+ww6wwedBPU7Odtb39LxlA5i8UM/defysAwwCyqOdTG9V7D4eVn/njdFLlZmr8exqWcG9EM3
iO5yKsmSZEFaBeyia237QZGi2zKd4gTNRVUnnwIgSOcDjcGEkPWdrKbDBBDc+f+HgNJpMUX4HocB
pT+T3j/szoXBlanYSTmj5YEZJFHclpbbMatFEwbZNE5lktVDx5/qcpJVTrmO9aXS0arNRTiP07xn
ZttBhgtgVLNR/N2KqY6G0eqqnpLtx1arJM2AnpaHskynq1mP4Xaq4kCOB7MpoJE3KNxPYFmfwBYX
L4ECx85UJ1nBTfei94aLY7rUa3do9rmQeTip4ls8b0YdaimXTysxsrwD/DCZskL0VZ9v2zw9Ldu8
Jz9C2RUVCLAaOVwr3S0PG1T9MDFTScFvQca1l7d7zEdxIwNVlVCx3Qf1gu5jstxsS6N1ly00Hos9
E8NgVuigE+gBJuvYgTUS+k9iPUFZe5fAx2oKAGHUFuMlVFplfaEXFMA+2y3c0ottE22YD3Yoyk+Q
cew/dBoPv4ddxG2byYir+jolrCH3qhlolKcG1ezbQFfd8iEeerVGWQVanBgHGNUpiqItxFq7vJVt
NN9OQ7rW/1vwsc1VuUk+UQyR8aF+DCKI7NxW4T6BdYlOJNGPE5tKg7YtBUw7C6dlpo/DRJS9QkZf
iqxbtbAQ/Gm3/QRxWWhuH+KhaO2RVaWO/zeqYOmTbGimsN0OliRWCBCeS7tA8GDqZPp9MX1Bf0Bo
YeifowTIp1vTxot6CFgSpDfDEqTdwyT2GR9AzLKYMog2zyrOMa6/7edNoo3X5QmmGqrnuZli/VA2
sWhYznoobpmsG6kebyElwMWLDAc0niYr96K6bAisjBmRujyJai+0yThQXk/lFNPlYew6FCESVc1N
vnSLsv+meimG6Tj2CtT+0dDbGyCdxRghu44FJxh3XuePqmjQVwBJU0uf26KKwoPRpTgM1pDmEOwd
xVfHhCZE+hTTVU72pdnRnunG+z4J+/tyrhkYEcsu/VIwYcprLpIBLz1blMOOXyhoWrz9eqZzLrqz
ccyFhhXoIaLLYA+jjOvPZNfaXkRpF1yjIjkEKNNWHTlug2EfaN/Rq1HMUZ+rTjdhRrduSk46KqXI
UgY16Uz0LSQyUxYXOpvnFrXpFuoOX7paLVsmSlHSrAvQr5KWDBcCGhknUMglXzD6jZ6tGXadq2qs
2wMrlmHLqOjMxWCW6J9l4Fuc2dgYCaByLZYDpI7L6cLELPqXbcnwaV+qb1DqI08QrJENhKGbvTjE
CSv1pe4NOjXzsJcZmeP0Odpie1ApX9aTBeVJdb+WaXAKIO6grgAxtF/6npbX9VRVX0NJsTMpQVmY
twtfoqsxLWr9ZAKoeOUVBa/OYW+7Ps2o6dLhsd+EfGw1ZuWzYSnoh7WQojrYhhBx4K1oIN7W6Sud
7uaxMAEebFscFPNhVPaptT2/3BKIbB3WKFmGU9CpzZzGgW7LERl0LDPQbUz/DaWKyB2ppK4yoFD6
5qbsJvTRNIbElivVSJ0PRdCqy2gvlD3i3t3sHZDBV0osw390L7W+6MrmYIO5LHHW9NGV1HR8URXD
P0fXoh/zBr2ixwoT+SJD/SX6wG3atteQYIqBBygbG58itoqPsqdyumHWYByo0maRp2na6+BWt81k
LyE5s96oForJmTBgZsrnMgqXD2HUgOcw6vf21A3bukL8mWz7J6PEepGgT3Jbs6pRBxphyDhmKGzc
pjtvSb7yTWNiUkt72/KFqx/D0qrkVMZTsmapFEOYBVrV62OfVuiHlNHe4b8MU8voAkpBj3SJC3nY
OjUDFbSm9f6k42qJDmASxnQdmYb9CS3cJIDKRGrklykdwZYNUbw5OtSqWu4KIHzR5Bbj2h6XLYy2
XNSgg8rkxOV0Ubct5G2zOJrbLMK09w2Nqug0d83wkm6QM1y2QQyXvQSq93rYtm34sHTKFOg7AejL
H43emukO91ER39kx3T5tqaH1KdgxfH3RiAC8C7nsIyijQaeG/ygTbjFDnpKowEhgLdPrdgJB35UC
Qa+UWVP2kTlMI5iw7sa5TmsoQ1HS3MCj+rtK1DVG25euRAcWaj3Hra/o8qjOQmkPUdzoKJ+kof9j
CdjnUNLrSrDMn7lTPgmT9FV7E5UiiQ+gwiRFDeaNkR5qJshx1OWPBsDzFxTt9wMGUuDoVZr2eZCA
zw5PBJY8tuhbfeZWz9/TvV37jDZTkuZFWsRXpo4MaPiX9Y5ZMj3VDXCuuR5AC2hkE93YeZ5Vxhbd
3aBqU+YjRulyalpyxaxKb1a9j+SwCA4xQ4F/1HwxtjL/Y5jh/SC1qdYmY4Xh+sA0/P4JIDHLLodo
JypbE0uqU9PKtMmbpZ3jQx9O/AstUo7qejCue46oZkGmw6mnLwiqqTisqQz627LdK9DoNbs+SVvU
7AJQq8ZkcD170zILUnSy0+aqiqAhnAdiYn0G+r3kUlfNPuagoxiqSyHT5A5Ccv2U6Tpo14u4amp2
HdUzNVM+rMM2LtlANhs9GFklLF8UNIsOqWzLx7Y3vD8YS+rnMhxsm5FiicbcNu2YqQmKYNnAuVzu
gyZNpry2qbzSqu26mzVJ9vZiTGRgn8KQ7lMOSA5aflGJNKQUWx2dhDCBvqybJkH1Z2JdBq6ffzs6
K3Ua4rixhzQu6bVcdVNfCEjY9Ee9kPrQcmHziM1IqayM9ecZAsdzNlrcA9lG2y+tGNKbGlPhGfhw
PzSyh5ZtHTUhTnuM0chDtVJhTyGyjmxFMBZZtFFc1DMRzf3aVl1WE7kQyIHPl6PEOyJZaJJFmkYZ
fpI+DGnxsE71P5uBcnC0xtHlWs8ClRjD0feORtxlE2vA8BmswKY/jmTq4utiquIyn1djp7txH4o5
57aEppLpq4CfItNjxLTEmF84ZUhkyuWKEpX0eTt2jczWcF/lyQg+9vfRXE1TPo5dVF7qXYJXeK3T
KrkeE+QkWd+befqxhW2cZmxvoe43IxFfDrZYRHvo+zIkeU2RP4CCfSXDZ1EVgT30VBTTQZfQ6sSG
VvuMWpmp8x3807dI7DG3H8XF/O8yCXDUaFaQOl8kvOmGJ316j6rsXlwEMRKsi1bbeHtOh6GN4cvh
QnJVjlv3oa/m6B8TmxAxsgUaWUpaBH0uQEPboTce6vpgLWjeLqIATASnqEgZvYIcZJseIkHK8qnE
/BO579J4TzKkBOVlp2gQwgJdON6LEA+NQ7UsRZqbNqWfpyRYJepvNZfqMpggtJmpGrlrnsZ1F923
QClUuawtZm/m1cqHORzRCq0YiBwyvgOudxmnlWxv+krQZ9Tn5yTHuakukpCKh2bdyHhouKnt006H
5Qn7Jt8iUYAYUYP4oL4iO+RQMhDVivn7Pm8iPELQG7W6tRuX7dAktU1eMGDMh0uOry+TfEhoWn6b
uhHiqHuNTm1Wrip9joVeGxA7V5wcA+ji1vkWjESdSgWG3cM0jNN2A56pachZqcL+0E5gs4NCmiC3
danWGRmwbdVNB66rz2BLESQLkIpvGRg3EhyfiVm/pqFaaQWgybKoSzvjgL607aj00Q4SE3LY6/8x
92XLddvatr+yK+/MIQE24K2T/cBmtVQv2ZJfWLIsgy3Yg83X37GU3GyZEcVz1tMtp5JybIEkmonZ
jDGmtNFiPjEiACRx9fodrZTsCnY8He6KDjyj4zRGiFfJMKb5fhigruvVFto2eeGgTczTWqLr7qSZ
lb6Le8JgbySJoNrdtmO70yYToWCfwK36gjWnxhHNxPP6tRS4QreGqU/Vc0pAMXKpqfHhejSiUbuh
UukiH1JBIfNEouYbU7e0x4Jo7WVEcfd7RKs6AxFD3oIDQUEs9jK9CifPFkXX7cpmSKjH9EQoezsC
4u4GzijtXPTajOsHlk9leZFC8Q0elxQD0h9RW29UjHwpwglOZp5HNHtIiJF3QSKga/moZIZePEqS
q+aVNrQ9240ao/eSGrTEPsvKq0LWRryr0eLH8OBaa6lbQfJf+EMH2XAXBAjVfqUU+MLCibWpB/Rv
7JRAscywPeglSh/ulFVZiRNTFpNTJYYNFK8F2J11wK63Mf8Q8VGuYjUMlWu0hoI7kIQKTpBTlUlk
ZqBUYZ02dFTHHuUTCKA5mtl2KjgLen2vt5mJTQfu+FA8lUWX9C82hCjDlzYNtemHLbFzm5+E4KCq
p3aNWY0w1WZm6HYZUTtntIqB+k116hIXx3Z/7NKmTrxswO3lpDVHgMvjNn7Wc9N8DJlmRxtIAbbM
QMd4CycAlaKeb7ocd+boUQX/DdEHIO364RjqfVWM1xqaXEaja0uaytKDLYgEFrVjkEVJEDgVHkka
RDBtNBJI86EOafuQ+m1Sj8bp2LhohUBUB2gcXsIqDFAKkQi4v8gUxHMkokFPzC0PbqMKvXfTCgEI
dpjMRv1RIwm14GkUmuLqURbzK6n1lL/CzFbC623spU3UVRbbM0OWaLhg2ENtP9lRTZrbLkKW4FYU
Vpm5jWEKjkiDd+glnFEYPwt2NPQNTeOxDZBXS6cLLKsZHye0PrkjwoyTrSaprK6UhmrEk7AwyaEo
qv4OPVDRtLUUXaTflHEq4Z0iX6C+dgbVNd9SQS/cAdgkJ7eGyy3vmrFRpWNMeZ4dxqYP5TZqNIpS
10R+At3Tq05f8OFZBZHgjnW8AyVEKZsa6qYdFV5WdHp5tPo+fhViDJvSaQj0xeDCFyl2oYYuh+mm
z1QrwVcyR/KmvMxLVuxwCLvHSM1C5lDZsR0xJ/YzUS2ErKaaWYY7omDS+DSNreyixaqUiZNWHTLV
ztjmReZMSU+xEt1kXKMBNohv46QPjorl9fqm1aVHjIpcm3ZLxJGiZEfh++B6c3gmjBogzqwjkB9u
cOmh+aVNN6SCrqpvl4SmL4PGRedDW7TR0eEw0mycLTjYwK5iZzqRxStcvEZmXBEbHe6uDTTNKlyK
VLRwJwTKmRdPbRMdpyE2Gti3LKIOANMgiseIQds9hQj9xdh1PHHQWKpnQaOPNWIopaBx46CxrPnV
yBr2gw6K2j6pWtMMV5EFNt4GiV0Iy5LCCPEJgzDQDAwItcg10Yv+BkNURiCZwlrYIU3rMOVQkoOm
cF4l6U41+xw90ztWmNSFfoX2RVORfXIGyE3cpZqFzAy6uoSINAezYHvcN6AU6gBM7ZFdL8xt3qXU
Rk4HMgyuqlR1DLgAzBzEXuSAMMAsVd2rwgJYti7nVXisNTGhGblmhcRFiMdu+6iyLUe1eybckjXx
owlhtH1bhDVxOcnZQ9gxIKar0o7uK16ZX9POSg1XU9P4GRSw6Y6hUwSSJqMKFcKx3CL60W1HRtS+
RnJNAU22lK3pKn0q9njSeE1HqviwrulNypOWwGMa+tztQtZsDT606j5PRkCpQd3SQrdMDTQuSSQa
Im0m+AJ8A1XtkuOy69CFqg9hNw9K3RfRHT8hgL+VaQlfh6Ako/8EP5dHdzlw9qjVaLiqkLhhiB/i
EBm3y9Rus6AZDdVPOgV6PjHmpPLrOknZLdRx1d61FALTG+LqEp2HOroRenUHD7/CLlM05NSUrHaM
AekkdxqiHOrTSJM4Rjz4qV1cEsMaH3qSdjueMXU8trwQ9UszqCFujLxt+UEZmxx0SJXF1JZOAm7N
9aBSmrl2WuWVA5aMolzTaowuWhox1eVtae0nNijhvhEDhMCLNOTxQ87RRe8ambyOBYlFmO12Mec3
qkXQiSmmU3ffqTSt0HQwLMaLAZH1nlZ9dRxDoncuAijIDRkhbtMWcVl6LYBC/a7lWRZ7qQX3xCmM
2L6j6DJ6QE28hJ5VJ2u4mjIeviBZI+BGK2C8Ir5Jivao1JaJCm3dj1+jjiRBNOWicDI7TC5LWeQ/
M82yKoFkhAaTEY7ZlB9ziajvKGtmJ043ad3gjumAYN8QmQKVKANrtmVJJpvIgZ5OHN5ZBi/ZUUmU
+JCVada7tZ4OyoGEXVdiNq32Fc0EU+4YXRtZjjbpY7XVoTb11LFhkC6cufAqJj0J9NC+6boIKFIo
37HBg+2cLhoalyTIUO1+BaPeumFQIngaGSKMg4i0LNzVWqYaW1U3x26Ldi9167RVH98a4Cne6G0Y
VU4dWuMT+IvWIxG9OKQtFb4q5GaMkHAxxEtP1S5z9KbpH1FI0B3AZOCyoWwP81molxxB5hVFIhw9
tBpgBXwJH+pLpE3DvsIFegMyTaPsc3NArjQzw/4GROHpIBvLiJ0xtLMDL7cv5dQ77YiOZ4Ou9p61
bW1oTLjmKSUcaQm/IxmPHjWGzRWzWADEpBvdFj0kwc+rgWMs3TZPsRQJ2hFdjjwjlyafxucQ2b6H
3Aibq7G0W21nC+2LrY7O2Nc/DS7vpyzTkGFuOT8kxpSWyP0Z0dGoomiPhVGcsjFNnPisz0evbeo+
dzD9xkOoTIP0THjQtdspWQzQEBJtP+kEvxengSIZjY6O9q2NyPkqtjt2pdAkb3D1jLxxNGxbnNNm
zG4StR/kZiqpnvpRPCIBK1W9ekI7F5Xg+qYUafpcudFspd1rVG3R4yXsxYtuTOMrG2WpIhM5GhXu
hZz9FJBE+6EbMsGPmpVM3RDGN0TyAzl6pCQjckc4MtXg2vXdU0VETpxeUKgaZHXdhl5hW0ntEG6E
AzzEcQi6YYgT10Ci/h5wGDpAkkcRHJFp039DnrAUG2lW7BUHi+xMc7oUCs0v7URLL+hUy9QxS9pd
VabNL2Czre9pjqbkK/CLparTjFMFgee2KY0Y+HhLkj1IrKNLqX2eIA6dqwRkKvIbJBWAjmCLKxI+
V0aUp3NqwnSuE8DjMq5kcqoiaskukTBHGunP63lD5/zvSupx0aB5sD8Mp/1TooN4PHXKWaQEOieA
a7QYoxB3qQ/RTY3tYlOdDqRBSfQsACSdM8ABW0/sAmUmv+/NWzUMiJ08njXpc/b3OCbIt0QT4Fd6
40zcvFZMct5OnFO/UWUC80Ngr3Aefi/7/Emr2RrCb2GXz7nfnbCykEYY2+Dh14ZNbmKd14qPMvIr
tiJu4sxIBpRtI0V8M3IUtLj8dt5kzyBEFPaVQiIAymYCLR2M3qSohr6eN/as2kzbKrIRGoKdnZPX
CZUWu9KG8yrZc+Y3akhgxlQnnqalfEezuNbTeKafhUajc+Y3wpshpwaYmpDBSbwEUfQX1NKq86AJ
844RVB+RRWxOm7DTwkBDvqKk07mDm79uFXTf7fo8LYDK7JpLc0xcUjZn6cjQeccIiEYi+26CRaW3
wxfkF9FJPfp61k6Z94tgLQpmigYGVViP9DpOI93pJ96dZ1Dm/G/UR017iiLQ7RXUc/pK2VtJdJ4U
E7VmZ9PoVRUCXiUUvCgStChgAMOA4Pq8eZmdTsmH0Jqg4wUMnv1FVihMIUt35tiz05kPkOhHuhs4
k5rsMqvzM6Gdd/fMCeDSnKrQYnhtJHQ3vUi+2WnxfNaMzOnfNXQ0TeOksGfRbnJ7mo67uGmm8wBJ
844RbATCgIfQeUw6u0Hj8NrT0J1i5cY8uTsfAFDm/G8DyRxo94IUk/UdfEdOQzRUrdUB+AtaojiM
3FaSlrvc1Ia/emn918vwf/hrcf3n6M2//xu/fylKJA7QpGn223/fFzn++e/Tz/z9d379iX9vX4vL
5/y1mf+lX34G4/71XO+5ff7lN2i9C7jsDSrC4+1rg26Ib+PjDU9/83/6h/96fRvlfixf//jtpehE
exqNx4X47a8/2v/44zdyEuL7r/fj//WHpw/447d9kz3/6+5ZtM//8rNXgc3156h//+jrc9P+8Zui
/840A/rsDBpqJpyY0/HtX9/+SNN/NyximTbUa1Xcg6eeEwJo7wg/Zv1uApoJtSsbgRch5LSWTYGI
7zSk+jvwEyjbMogznnog/7+X/GWZ/rNs/xJdfl0gCmr++O0NZPufvWIahBkEwleaxmzkT+kcJTsN
OKbA0RxUJKCzTWMVKsk8MYWV2NVCk/mDbkBa9jtP0W00dCKF1vI71TpS+AmxIuSg3k3iX+/3y/vg
m9/tXdMEFgufdPponRgEM/Pr9UJMMqbMFq2TRaiBIxLu6tCVSYmL0jXpWMQvigTIJNoURi47SJmB
3t/shmaiCjJkFkTDFX9AScUEjsq2Vry6Ny3Gd7NlYqqIraom0wk049icvMntPLMtSVHWbBOCImoJ
sgtBhGxF2XZsR+RaHBHVKPYj2NKJPrmtAXj2NbR0BntjICNi3Wico1yyMmu/4s5N9BbQsVnQe1Jl
qkbIHC5IaEWFYsYH+EJZMaJbWacPgZLandn4VQ/pRwCOTILeZU4Haezqy9CjnLlPNTu2mKvJJDSZ
S3sFADQnskWleUgPNMl9rmXWV02mGcLbtE5iYAVqaSBZWIZImGV/ArX/VzbkIn6pi6b42c4txC9G
5X9gaRYH+v/R1JzgusumZhNnCAPFc/OLjTn9zJ82RiPm76YKWTJwPQBKeJND+dPEaJr5OzYsRdZM
w2ZFHv5vC0PU321qmgZjKJAZ+Dt/2xf9d1MzVVgDCKjoRDsFdv8LA/PrzlSIpuOdNDr3QftWCcvO
yKcAqoN7vR9eSJbrLpxeitx17xtjxjbhpH5/NzEfmI+Pbr7T02ZOKesTzuPQHoOOtD90Kp6GeHjU
VXGvmMZzonUrbseHANTTc2bWSR3jiIdaNQRQ+4F+Otgq2s1QW/wyS5L2xkRv95sCgLdjIXTrC3Jl
FcphMoouuj7Jke0qhHqL2nqTO5mRA8/w+cefHv4f4/SfqT7Fi+84a8BOjT30hsZAsPoZFxHxzC6f
DvDo1jh9p2n86AnYLO+fUNSmbaGtgQw0JdxBriKoITHhtXx8qmix1jpq6SGnm+HdZ4Qw/L3KcoY2
dMxFxx5Py3emynxF+p/P09IDcIDeP0DPk8aKkY8PlMxOf+D+GXY1SRQXRaL8ppWK6n7+nA+7Op92
yczxtTjQyVZc9oENcNGDXhTFBhdT4XLkYSH50chNqeutW9WqtgN2Sn02s6jb4JAaqHKqShcoUI3+
WoUtQw1D9sltP9gnQkJN4qsRuW7iSKanh6iS1c3nrzxzB/7eQ3OHutBzmtOolUGSjdGz3ZrEM0qu
3ncnVoHDFBSSnYGZ+eNISpY7dZagM3hc0TXZyaU5m7vdoVZPIdqEyiBLUXRm0XVFm5dCHXdt3jtl
VrldZVz3+lcG7Jhlqc6QMS9ObN+Q3b43ehDokJht9JuJ574ikm1srUzNR1kXLObcY586aL7pGnZN
BZRW3YJb3a7sk4X9OHfXo5rXSpVhZF5+Ke3cgWiIm4SXdr12ohYMw9yXKmVkVcqARZXjtco3KrtI
yu3nG2ZpVmY2h6hRbxIFFkGvv+jlBe1XSD5LczKzNLpsqpGaGDdiOvJbV3mUOFODomN5jsjMaT1n
ZkZjpl0QJF0Drt2oGF2GK87Y0mzPzIvZdcBg9FDEgsZpAqWW9KLJjX1aiTUC/tIDZmYltwFaiToz
DvShbnwBOTgH+IYa2ZLx+vNVXbhG56JNRhY3JVCW1rFTgUGE0rETxvaPQhGHyeD7xlztxLqwzHMJ
J7VgKCjVITvG3N62auIkBBAt8CLIOb09sMxzGaeuyGPgAwg7lgDgZIPYVkW+4mws7P25epNa6XE0
oq53zHnXbRLAINDh1Fy5zJcGPy3+u1tQKWyOug4GD1UCKxaxxstGdSUXu7CD5uJNWaXFOTSDrSMQ
ecHYprdmDY7+WN1+vn2Whp8dXtlnyJnGoXXksXWL0h8Q1QYKuWu94JaGn51cOQBrbdSGeSz6cZdo
4VEqAyr3euN9/vpLUz87wASEk0EpuXmsAHjU0oe6WtNyWHCG5/pNiVqRXoAadYyEqZ3YIF+Y3j+h
6+klepHeAQbLnIjV5x3iuaKTAmSPALPJOI5KCvV5bmxjXr60VXabiDL3GjltPp+vBWsxV3dqJmlX
NMWDQPA5Vmq8kR1UkngY7usqywBkjte8gwVzMVd6atBRNOt6PCnhWuNYEo8JmT55RVsc2tg6R9gU
NuMfqk+xSHtW4DGtTmyH2APIH/ScDlWnwWcH27bVNqrRWuOYV4p+UAvUike16c/zJea6T3WfNnEV
n16dPYvsWe8uePkkx5Uq5dL8zw52VqDTQCxi2I3iRrQXuOY2PR2crhlWjt7C0Z5rP9k27QmQXtZR
FHq0C2XxmiZKhwni5gpTfukTZodboMc92AE2NisZxZaf/C2ETYWDvn7qFp0UVtZhwYbMpaCAQ6JS
R8veY2sCzkVA+kuK6vnz87YwSXMxqExWETRgKusoQ8Z2vCA+Yg97O4CIcN4DTubr3d1D8ilCcoZb
R1VBN78iD71KgY5t1uRnFKZwBuaSUFFpKxOI7eZRJRCsz4DtSk1Auz5/+4Wpn0tCASqdjKQIzaNG
csXp6zIGO2ut+9PC9pmLQsmElprZI4VeNz30ZpSnAugsx6o1QDSUNX38pQU+fdm7+R8ptKb1wsL0
xPSh78iT5NUz0QBP+3yGlsafHeOxSHreIQt8jNsA/DkvAQNC7dYU25emaHY9hwCiFzlEaY9NvC/i
G7RtuMp1y1OUaHPe68+PMAikRYQg9Ji36NdEa/sxT3l9l8lyrevk0gTNPGxg5xjTOyyAHgFP3lAB
GAx4uF5UD2vqnAuzNFeM6uoRDbJjfIQMn41GOfHoHTBH3Ck8h06PQzYXjqqHko8ATpYBcJTtFxCb
6NY207UmjrNU+N+Zgrl4FKdtq0BsJAumKOMQQ2/zaBPKLPvGTCW8VNvB+iozUwhfmTIJdiJT8sTR
IDF7H4EKuyIU89Z17YOM1FxlqglVpoG1VARK3yQQUOzr7xqIL3sacmAPuzyhsZNlKlQ4dWiioE94
Bp8BoPuGbgHL07dl2o7HSLfiG/ShMgDpmqwjI0kVeVM8htdQHTIPah2Ojo5GYV4chUPtaNxSglJW
q5f2gluISs4v510A5g5FNVYHdKj5BKyxxVt0fJ4Y0OIigoW0xp4YDuD8BKS1hoI5+vlJetMC+mj6
ZpYmBXDTroBQDKQlPcCzH4fKPBQyPNjMvpA299IoOSj0osVr1YV1MTSD00QpxF/MbRcDAT1J02FG
tCYbsHDw5s31kMiJGZRysoBLTR5avTL2WmIol4ndVP7KN5+s3EffPLNP1BxTFfSlLNAMAIUv7agH
5z7NshxuRm3uRMrHxNMxVOSZo1S3MlagupwZSMVBdFG/iPNyDDSitj9WXujjjyZzXFluAc9OFDEe
DcfY4DL3Yv/2mjnMafahgydv15RwFtLWyCP+utHGLg2zNMaTcgiBPWZP6QFEYnZt+c0L/WkCy81d
LfH495UP+3hfk7nqhlbjHBUcj2MX1hW/HLyk8iRSmY50XpLL0SMb7lqDS/1oN6xEth9f/m/ljPdX
ZwLYgpRFMR75oN+doJxjq9+vfM7SOs02jhYX6UDgnh4rHxGzm/uNOzipi3YQLnU1X/Vql61s0o9v
BzKX5oBUAwrEQJcekx6M+9K61iHO4Jis9JVeXcNlLH3P7JazEbh1k51ieSr1OgFjsI6Ng6HLNUzJ
xx9B3/Qx3rkxUZhWsi3KNCh1IKAR8UYe6Hy5M4Uk87uiW8vnvxn7j0707EPytgQak9oiQCo1/QZj
Lw4qCGgHdEbV3GmCZoOHAk3tNGbKdyPsyQbZD+4hzK+DQo75l9CohoMYx/In2GUqSCCqgm6NephC
J0rNpbzWNaaBGweoyZGBx3vdDpp6zEihPYqk1dwu4aCZRnY7nhWloGz360FtlFqXtcmGYwKJvrL4
VrWdn3foIsmLlR22sPhzTGijw+qN6MJ4bOt9NjZODvqpQu4+Pyqn1/zngpA5JLSHriRaAsXjsZNd
+9SmYNUBi5zSK27bZgBzN2wgbWHsE0BrnAzKNCsW5+OPonOxviE2qYArngaZDcWpNIiK69iqVvK6
C9t5LtYHFiO4yHqeBr3IVCcux2LHwZ32BO7JY62M5RnoN/htc90+DoTG1CVFGsi61d3CynxA7dbS
iksFnrluXwugOusnUQSlXezCpHdphCT19NOoEqemVzZDzheKB8qXz3fC0qSdVuqdDeiaIqmYlRcB
lJ2g5QzCKLkTaYv87s15D5h5MHaH5uqTWeIBySFSgzaGRkvmCJzWz8dfuDOB0f/1CwS0clq0axRB
Sdj0fRrRlrNGjcxrIlXswL7XIE5fiq+0N8agTGL4kEyKQxGR+sHkVINwmEx2oqrzlRtuaUbnt5DO
9U4YugiSmu2ysb8qC/UlHYygi7O1EPrNRP/zANM3p//dsrGyAuGhq4ugdwcv21TbxBMbCERvNK9w
mYdu0E6/l1u5rS/EVvH+QpEBu/ExGulNivej584sOap/IcqxcOdbb/SNzXfN6baVy/3CfZXO1yC4
pO7zw13vRL7q1A5x7n786NzPF3rBdswBUHVVtNQukiKo+mTbDFJ3yqG/0YjcfD7+x54JnSsFhoBN
UXWAJCsXZflMYk1sWvAbV4zGQg5WPf3/dwuWVCA7QFc2Dbh6kfJ7w7LcUr9Jpxf485+//8K+m+sF
ZjVVNQ5doqBTeuEKQwEfEuq+IGWBW1Ss2aelVZjZC0hPCBtaPDCyMvdlDP/QRtjKzjPhc+nAQRlH
QeACB2QCGVb5IQV3WKx4pbISjy5N0sxYqA10DprTHRENwEVYsSco9wrrSrFvP1+FpV00O/0Gqs6C
xZ0I0Av3phHFHshC77yhZ2kV9AeSsFooq0CQqA0UI0VHv1BZcWiW1nV2sMGZrRINxOJAjcrXSTZf
W57vQwKhpc9f/uPxyVw7sEZbDyrULAkGrl0MMXlNQu0AnNTr58O/ZTX+aZjIXNPNGi0BuTU45K03
eejUsIl97M99cymvMm/avUCeZKPlXvtcO+CcvYot1LhcoP/8zF2DRn689GTeAFVreKbkA8IPHRCj
GNw9odYr23Zh6DnFZkT/liYZ4AxWVlfcJejGe+hUvTtrYwFo+qttSscJJHgoGR0VVKoH5HnL6bxM
NZnTbAbGKoQU5nAcwUcvoPFRHtpw9/maf3yWyZxmA4UX1JeINhzZdJGnP1J6qddPZbJyID422GTO
tJl6tQBuJ7OPkfFjhDpQ3SdOHkInOG+RV/7y+ScsPWR2pLlsJVSKxuE4yQxdrxSHscCw882og1AZ
rZyNpXmaHe2sERqHFsB4tCCWZ9svadcGRH+JLXXlKxYeMGfgyEY1oGmI/aPBTg+TkbtV2QR1Wv6A
9Nh5oAoyZ+KMfdXogMhA96F8EbIL7GjwpjbdfL4QC+bpHyhIyU2dtMZwzKR0lUx6EXIf0Yrn8uaK
fmCc5qhHGUlR8lIfjvo2/AkOdn9RXDQetOp+NvfAIN4Va7DHhbhuDntMuyRiJebpGO1bsET9KbA2
pis84Q2OtrUuwivjkP9gm2ojtuc0UWUamTN2KjJSiAlj9fXsBEw39dRVhfHw+bosTt3sws4iKH1B
iheWr3amDfWSjblX98C4BNB8OGbuOdzR01fM7u08CqHK32MDxBDUKPVHu1mriS+kwMm8d6McC8qG
BooljU2Ty7Qp7WtNII6DYkS4n6BtlrpDTNMNpHP0i6wyM48NoQY1wFG9K1XQpVnd2kEqq3gH5rz+
1U7LHgI+oQiKBGzhvNcaV4Oy9WWZ9LGHZL/dOmVsrbb8eEtzf7R9ZwYEMF0upglzYzhiz26Gx/Am
vzQPbFs4kVu5EUARV9aldCZX9dKntnHMjXJo7kt3tUfdyR5+8AZz1OOEnr8t8uDDMXVaD4fTVZzH
bA9VJefq3r/dx873bCOuBmcbPD2PnuZic6jO8/Up+3cKhRLEI9Cz85i/lqldsBdzFKSZdz0UDZvh
qOqbCJp+tnwAH3jFV1qI7sgcyghGvMIaqMkdlV3jD57iGDuAUh3FfW0dC5aj9RliK+iVOacDoK7c
ePrSLJ/s+7sYRRXdqCg6zlrvThtIezhKYJwOHX6N/uj27ohfyb71Csd2LKfxDa9zKBYB3HgHpA5E
geWuPXQv9rfk0nwJbccYHcON/HDFkC6AT8kcKBnpvB5IgTessQu0gB/FpnChkuX3mJM44NvSNxF3
tngm95A3+dwILS32ySt7Ny/toFRWPHRYDpysgpcesoymtmLhFlw7c2bgZKezMTwdrk7fAEeZye+f
v/RC0hV8nF/fOgk7okwpBpYv/IuFFTttJOp1l/Eu3H6rnNjhPupXbucNP+nhtFKHPkic8qJZ8c/e
CpkfndqZd8NqS6QhwxtANNYLt8RPdxGy8txvd2EQBpZbebVvX6gb5F/8xFe80Gc+VE43nZt/XTup
dGlXz6xXDx0QC9c7dvXN6Pfb8io8yGDyNFiRDLtHHoFNvoUYwb7cCee5dIUbHdqL4qo8NFdkJ1zj
2ljxs5dugjlss6rkkDQKJsSqvAEGjN9auNJO+ZN2V+5SHKtvyjfoBEeXmjs6ttcclftqt/b4twZQ
H6zHHMxZS4HoQZx2hKe7j53TO7EXumwb/Uiu+c6QznhJj7gBH8INu2oC+axvcq/YAA2H1dF86UPl
1Ftbl4W8HWRqft2fQzJlDEQl+Cqxo1y19+hsNn01r60HDgcpaK7Ea/Ndu/78MCy5EXMoqGJPdtgA
8HOcrqw7cQ2i+AUSMP64MQ4kwCqvoKLfEtkfTfHJhLwzFbjB+wysHWy2QxmI6+qy3xZb6xYTemdt
J9TRDBfKan62Nfbj9vNvWzAgc6yonTBp9zVWtY80aJaCJsb/InwtpvsWDJ8xs03jVBXohIBZKzsb
MppbyLi4JyTN5y++5Ff8o9OnVQtId+MSrTcQ78HY5MbYVzt+me/osXqoPPKSGRv9qtnYfvs9vdAd
gatcXESv9GnlFU7G8KP1mpkodOk2ZHO68qCa44p9uWdbvuu2mZcekEDYpm7j9d6Azd/tGYxUuV3r
FLq4/WdmSZ3siZQ2VIqrzFEey+v+In0g+/Eq3VuH9Ck7xHdQ6vv8K5d2/xxp2oUyNOqCDkdzG+/k
vXqR3Jnwodkj2xVX0Lc6p6klnOg50JQRJI1oiG/iBtQsIaVIm7VuKG/1jw9Wag4t7cdEGVmEsaNg
2Jhb4zHd0R0/sACqmptq3+2hUXxlr1jqhY0/B5ieVL9AvcaEQdHVYk+Kug+rryuLsRAtz/GlA2sY
JIEnuI43+S3SnOHP7El/IE8VGro6egxpPSdGJ4nWUfZrWc+lzzmZjndWCblyBu1EPLKCFvsYH0M7
94x8JWe7YH/+0Ww0hv6foiOHoZiZk4jttMqXWxp55sE0GopTPEKCp0YHZiX6nrfDSq58Afjw5gG/
m5Bq6Ht+KmQcpTScTkDPKnpRk4dyeNGh7MPqM+PxOcp0bMaojIh68qj1A/FB2N5ATP+2PNZ+EeT7
ZBdvINW/r+D3hP7n+2th0ubg02kI8WkVLFoz3afiATCdFed7Yd/Ou5Bq0dQolGM1kNxxQlW6XO9d
KC15w1isGaqFdZnjTlWTK615MiC1Nz3Gz/ySHOKd2GhH5dLylYtiz6+j2/pSHMKVmGfpwp6DUYEJ
7dGoACc9/FafusM42r3xNb8pHsIn3nkIH/1qM5rb8EgC/tLt6EpCd8k7n+NU0flBSpPjS1Mndwzo
Rm9ar/frPfVODnLqArjtRZflz3Sf78tn+yBuoZ7rnjyHNWO9YBTmHU7ziQlhFljPpu0fa7bpI6i/
ownL59vwbZgP7DWd+Q404miSUuIDK7/yDUdFyN5s+4sG4WLtfbuHLgDcb+N7sU0voNV7bBC1I0x3
6tfMT47Cx799+zq7WEvOL33tzJYwKad6gugfwIMDNHENECKZUN1SWisZxKVzN/Mk0A6DAqIOG1tb
MdQ5gyh9/Xwml6KGeVvUrIBArJVgi4Jd5/9fzq5kx1KeWT4RksFg8BbOTM1z1Qb1yDzaGMzT3zh9
N/XxFwepll0tmeMh0+nMyAjjFn0pYbMbj3yX3Y4HtmnwhDJPGqejutaH8pYdOriUy99eWLU5CFYI
CfzlgE0cpQlVth+pY/ntmkL90uBnJ/DJCefQSmPdAE81qHgbn/tUp4MBzZ/LP30pwJrjX0EpHWc1
WFxDeuu8gcn4hVwXj10Y7eRL+tt90Ym/Jv68kHX9Z+OfJhLbEzjBc3zJ5emGjDn0ARowL7x6wz1N
/7pAuE6mWrttz/HhF3Y1x6K6pRUNFsFpeLOCD9PPNk8f17mPB/71z/S0+1n7u9R/SDbIFBX+GPA9
Q7KX+H8TJMQy/2/4cl8EL5dXeOHEW+e/f5q2GsYcZMe43ApC/zqs3YKJe2XopQzYP1v4NHYK0njg
ezF2va3/gqp0BH107Ovn5tF94B/VjTi2uwyIPud+PKktCKjC7HvPKWvmKDTxkqptsZlgU0FzAhhE
hjVOoaXL5t9sP80qisBYZE5wudGzDiAGcJ2estvoGKGPHHlKtTX25MraVHgcFsBXPFzepiUzmz00
qtydMlIhPhvItW0/lckPzVcyPP/0Pr84jHM8VwPkrVFoLJbaGbfqygnT+/LZuxpP7R3255Teupt2
5VsLp22O7mriuHUdG2vXj31Qe9qX7kpy4Jxw+GoS579/2pWSD2SkZ/OdsucaPWommNjlAIlBMPeN
ayp0/5Q+v/rKOaz69JUia1QHpSS40lt6q0/NEXLIMFEVkNtuG/26vNcLnmiuy2qVwrD5iL0m4JNT
8sZqkXojIBGXyVUNAnCinUOZlisLt7QlMwcgcDUwkCifTeWpoT9aujLu0ixmoUOpiAb91vmFlMnA
0TcZGDz04GxK8VgkAnTXgH5aK8dqcV9m9k4HVC9VNCIwKCxwrh67ug3AzQuJVmS4U2RFzdq37GdI
LVy17V2fO/7lrVowyzmCayBmxlQBD9dHdxG7yeqX2PsWAs36By38dNQqzzCBTsC+dP303ETFZnDd
EzR37oVRrGzRwtbPwVia6qIZa+keeaamDVjWxYNj0rWDtfTYn2OxcgiUlJNRuiDPpTL2S7tP9uAz
oqDnMNnRQAfJzi2qYj/WRXOnDbvfAwcggkxw7zC6f1orkgGtQCXoa0eN3lZ5Xr5yAS94izmQq4t6
XkOQzD3WBpQU2nc+qQ2f7jmH9E76HZlTJFLmWC6WR1WsSu4dOzXQ2wQsWbc0Y4AHZPWa7144f3MJ
WMa9XMre5Ed0k3Q/Bsg17ksQ3N9Ca8JeuUqXPjHzDyaD4HcD/o9jgYyoH03xdU2636ARX8m2/qvO
f+FT52qwkQesgUIx90ituA8tO+GQfJPZZmK19s0h9X6nJrrbPeiF7XmfRU9WLYdDoTx6oHHdplCg
aDQyihAVO0J6BHTvNiinJ4OagTTsBP808x0Bdn0XawhzQNRJvJQWqZ/MpK4erZEluLmz4pBOE7+3
rHzaCNtttgWLu6MVg4k0Fd20cwWXQZpBAAAodOPJmtzsCog8YEnGHqhG38rT8agoRMH8aWpRYSLx
SYwNOZ3bz45lmpNXs6vH3+A2rn+6eWmxoCcJuBgsNOEcIaknjjYx6cvYS/pUgiJ7WxJwwe0kIyjN
xaB/g3wcMihdNQAJCur+o2uhVRE1p4HswN/fAvib5RYiDk+qjSh781pUJaj4R2jf7CdIoAdJHJ8J
01q+qUcOAhfoIUxX0PaQ9wbX8nYqB+S2IRv09h3faM67KwpeQD0l6bxjTNgR8q3n5r7rlporT7Wv
TdjkZHYVT5CqbEFed+QjnTwfLPLTtcohNoJqe76tGBplNvVQJSuPqK99pTlHrjQ6FWUuWxlWkPFE
ty5ELtLRXklgfG1jYLX/71zKoXBZ5Vht6BhPRnlj6qdijaz766GtuQxy2UcR6wVYAoRhQYRzsq/A
c0/9UcTf2mYQ9f33twuiG3CQO+5xNFLoe9bZ6LeFFQfQAF3TRV+aw2yrXRm76VTExpGWWTDCZob0
KjOblZTY0kE6BzCfLlpQRSZWSiGX0Wf9E46NGRgRO3DqQijPMzYOq58uG8TCEZqjGyvPATNbzvmR
VcVdA7xBUYwrN/lCDG/OYYvKcKA6VNj8WFFRHs2WKkhlyERC+UXiOoiYsc9dd+NR4fOqjPyuKuoD
EvExRTcmwnIQewygntJCpqGCZsAKYPocF/+vbzfnTXdVbVElRsPFlM29LvY2g+gJdIEsd+X2WFrT
85H5tHlC1qB2LVx+zGVzVxMjMGu9ElQuDX3++6ehlWs5qTBH7xg5rNmPcQOxmahgK6MvrcwsPLbc
wSExKMaPSI9DswQETz5UJd4iIm6hvLKKuVlY/1lcnEMpJ4J6o3vMBXuAKt+B1MNaQWphBvPuKYg1
Amti1NER9453zYjpvTheq246qyEP7kTWXnZfW78576GitUyBgPDcY8OmXWdG0CLrD6P8Vphtzpuo
pKCGKt3SOLa4eQNdsvZJMUohayCzd0WMtYzE0izOq/jpNJHIgiygjdUytflaOd5TmqcnyK/9vexb
ljZjZgc0msoUgtjekYwAhIxXkxlvvBbiiisB89L4M2PocjvLAJyNjtwGtd7gFOAmjaPrNu9uprJZ
+cjSGs1swrWjpAbnY3SsNTvWhQm1Tq8C/V3bb7+3SjNzyPJoyi0Hrj7PHzPI+FTm6SyxCf2py+Mv
XCXe7C5syGDm0OYwjp2tvcBTLWoNlbiWckxOEYXlFWDZvfyppQ2Z3YmFitx0EKMZNs7LCOGpAXou
aOnws2GlurawGXM8cD1NdmGNnQzNyNvWFaJySya3+aheL09gISNuzvG0KeODjFuQlLd1ZhyUZdcv
Rc3Lg1QeP7jUzR9zqOfsmGdAj90u21vL1OjWdqcU2Z1BJncRTvw9TxomAhARe1d0gOJXpRQIc5tk
uKsZ130Q83PAQOKh4DsFbtKjbAZnrW3N+9q9zpG6hplxOXmNDvMoc4K+FBvwchw62ijfLNt7UN68
DdDXubxgC1wQYJ+duRCDV0VkCzNUde+idz+qnvD+y4cNBA7kxksUGN10jzbdTZQZQIkV2TD6kkK3
dRjomh/7x7L/xZU+Z9+XRRfbnl1NYeQOGjwFNmRofC/Cixqa2ylCC+3R/CevC4SbQ0vqDweq9gdw
ekAWrW3o3upiPFIKJARIbdr+NFbdU+VOymcUEre57L2bYWTpD5GXxQfk6ovbsm3kDzWV2ndJDfoG
qA+/QdGKbJnT0C5ohVlbeIVRBDtT24WOHqs7gGmaO/Ts8c7PQJ+6B9cUFFtVpV+UJ6c7wqEdyJxa
bAmpFZRovZ5uOm3099nQ8Y0F8ZZ9TGL7VQOwi89W46HvhLNHaq49dCOkNQp3sDZEOuWmaql81tDe
630n0/qKgx3qhGbjaTdA0PzYxFW+x63WBpatKzQGFPY9ni5yC+ZFmgSiPMstgzc4sYJhJGm9gTwi
8pdursRpgkRNmHRn8XFWWY7pQ/Wz+3X5OC2EN3OsdA99VJUqJUM2TnrTgrZ4A3Yg75veY+YJY9TM
oXKuurAr419o8z5ljFd+jmPwPf83Z33lyoKyG57eYWu+d/CsZnldRz/iaq3nZcGVz8HKdLTF1DDW
Qn8cjwCAs3YML+mApO4pc+k7GueevrUPcxCymGJbgDvZO/IcJYWEfPR1tOJil+Zw/vunmKN0qEwq
WZthFSOrIYt6E5fNMbXVrZZ4xPb8O+JBHmiwz5fUpw+lNS0gqIe0eDxazxmtn8uk3VxenoVraA4W
HodqADYOmV24FeSEzMI8VgQcXEXnrBV9F67SOV/gmETgjee9GRZOeW91gwFBMQJ5jubecL0fl6ex
YG3s/PdPKyRrklZoroHmnee5vzPcpw9F0a6lM5dGnwVOTWkw9FfIMSwd8kbdcmtG2fcMeQ5ArpGG
pqihmKEu+S1V6V0MVUam4pVn0NL2zvxEyRF9V7rrwkaYQZ5/2PDiPFkJxxY2ls1iJIksTd5VHQ2j
6iYT7w06t4n7K0tXPOjC8HMgMJ4Nk6gmIUPXloavdbeHaPXos9ZAxo6z752cOd4XfWUD1RNO5xC5
uwI87qm9lnpdmsDMP1CWIwM64VBGtLU20lPWtgU3YODwHE3vdtfsLh/+BT80x+12FLy2w8RNUFcm
+zjv2+1gN4XvCWQqofuH5EO7lu5amtL5nH2ys84yc9MGgzT6ckr6J08GJJMbpIt5X5C9rSAefXlK
CxY3x+vWFbddaB4j/LblNYuaw+RZL5eHXjCJOV63pi0IwF1YHHg76kNuTs6xwfvumkcDDy5/YmmV
Zu+guoMWqDlpnCmP7Ax7GiFIPv4C8eeT1SIRcfkjS0s0M+1RJDhbJSchRKDIjQP+wUPces33NmCO
huXoVlR9VvVh07LoJOxcQL40XutRWfjtcwzsIIcGnLF9H0IF5NTaoH1I1lCpC8Ywh8DWRZsVQ4s4
dbTwUHG7Q1y5Qd5bu8FGl86aZNPCDs+xr5lE3Ul1RRd6ZvaHFEZ6NOrxHgoK0FBOa2NlixeO6hwF
ixgyqtAegnPUpjszZpWvIDy6cTJ7rety4YU1Z1qFIDMqI5AUDwUIJvv8ro0gRkqPWQOgWeMGQ2Ws
JBKXFmx2haI3Lp2qgpKQyrda9Kgk3UzOuxPzlfrB0kRmJpcgXkEuwyGoFIOD0MmMdtNDE9WJPTDQ
QHq6gaZ74EHh9lvGN8fGZtKoCzBodmFtZle2yXx01t9fHnpp02e3aj/Zg4aGqhnKEQ0l/Y09JpCC
f//W4HPgq1MNwqwonF88XBl2uuHgiYII8IrfW/jpc/Rr5Q0jTSvHDCd3Osg6f0R+OvEz73tgOPDB
/vf2UVqXcBSWGdqQqrZ0+wiSdTD4xSvZ9AWvNIe51gnNNIFsVSij9r13rAcFifeVpVlwS3Moa1zJ
iYHksw0bL/Ub/o5X/sFNHiuhA6N1Vj6ytP7niX26nZnNkhIt4BJk2e5TlTPTN5vsUeKgrjikpRWa
WbFjC9LnrdBh2pe3lJf7pnG+F4f968f69NvLzNNFGXfIvsjyZYyyKyspVvKeS796dlOSDCLnnYPr
uMgMn6CEyaB8cdmeFtzaHHYKUYqocYWWYZrWg4nC2UiP9lQMhxbgjy10TfiKw1nY2jnI1HMtwTMc
z7AEG2nQJ0L6oCKhfqMIWdncpU+cXeunHWDONHqTitowRyNraiILHUBBbXN5oRYgRMAb/Hd0ZDnb
bKRIR5YdsoZGtfFEMfix079GIwWfnf2XGk3gSrU15fTThVt1ZPzwzY+ft+/T1ISReUJ4Bm6fpodc
dATciN9GBM7JRausn2mbbNCjX2w5gcSzzxjnmxHprx001dUdh8b2y+VfsnAU58DUCEylaaaR9Y1q
6VfUvkIddKXIvTT0+e+f5qhoQ3oPAXoIUVoFZFZD7pAwtL45+szy66pGoq1vZGi7b456sfSfywuy
dOhm93Zja1QXG4zL3ObKM8lhzJoQv3t7efiFsGAOJoXQHxORRtin2Zulid8i3VjF2Y5Y7cbkedCL
/eUPLc1jdms3GRuash1JqC3vDvr2to9kb+bTsV7j9lhwNXMYqZlbvEhoKQEkhL6d0ZFm18V9tnGg
jxmUoou/52nmGFLPVEnMBiAxMo9+jKChI7R8SYqVc7Q0i5kbQCsJLlfwP4UiskkASU/jsWYUjcRu
mu055AS/dxX+A819soaaFQ54IGBoNJs6gqC8NzYTyHVOzpSTlUht4U6fA0mhYw9k/oSzW5hJEHvF
SfbPVGik5X/V/JsPsX/I/U8TcSEGf4ZUSUSaWvsZyd+5BN3/5VO7NIOZVfO8tIuuFzS0df6DNNmJ
cTR55+Mujt2dBrLh8mcWjOPfnfBpDopMuZ1E3ArRdPWXTXUHggB9DbLgfGUeC82b5hwoWhbOOE6i
oKHK2v6PbVfdhld5vo0iM9q3UN86li3o2zn4r58iAPJRxyrID0Ah3RdcDWXIIdqwuzzZBT88B5ay
3K5TGz4HWeHuWQKi4U/uGsRlYSHniFKedCxylKJhDg1yP3W6d5DIx4hn6sO3fvwcU8pZXVARD/jx
U48uy0m9aiL/Xh574bDNQaFO7hYlhfRz2FvvTcO2TexsKDmWznQqypfL31haoLPb+XTSHMVIVZbK
Co34IYcaqJWVfk9XFuc8yBeluTkalLQAv5iOxDFm3q1b5g9xxX8wTp4mlq2s0dLvn13iRi09UkMU
L4TwogLNaJneog+286NkmFa81tIsZjafMBdis5rZYQRX1aGQqRsVyGYM0rWOzqVJzO50j9tJb0em
HULfw9xYVmNd90UUbx0jHb93Sc1RcUmsHTDJRXbYxhGMHOIVgxsw+c3RZ5c5p57tFWlZhklD2rAu
sin2s2JST07N8jVi6a9XCRKl/z2qaYtiFGhs7dCqbkbxROQ74yugm69dEJkj4aZuRNuYmYjQdfIq
gJCbcbJAarGSavnajskcC5c6qdHaPbw5HPlVGqs/NREvMkveGuH8rs1pe9mUvz6nUIX/7/rY6GLo
TIoH4cCqg43Y0y960G+wngZxa69xmi195bw7nxyGlxtuavEOVOt19hiP2YPW6oYKea+LbOU0LX1i
ZtMIxJUjWIkYVD4QxKDNeEvYS6r+XF6npe2Y2bNnA38KWR4zxMXTbbVbtuDbF/DekpbvBkvNV0H7
7Pnyx87L8r8ukMylmVO3ZyahMArBAPvQTdkcxBg9tWUhVgpiS2d39liPCc1BeIL0VzE4BxCQAh64
prNxtqyvfvzMrKvByUCtTqfQRHOEb0Cg049a67qqQIvcsg8Hy+hz4NL83kOD++UFW9idOYqvmiSJ
mAKcA1NJ7j3Oxj3IPMzk2Huu/KiirDQ25pRXfy9/7uv3DpmD+RwQllsSYr5o01LpDwfkGbs4K8Hq
OULsNmBIngVT5kSIvEfB1l4mC4dijvEDBtUwvdhSkCDZRhV4Rcuj068Z6NLgMzdgTOAvNGiEZ09M
TPQZjoNvJMlTI/VKZnrpA+e/f/IAhvB4yjuohfRKXI+E/Gy9YtcbqzpICwd6zu5p2lBayagLsreB
3NcxKvfQfev3l/d76cfPjN9FdRekeQM/mcaPUd5M3YsQK25raejZLQ5WkrTTajJOdnkzCCBkdOrX
bCUIWRp8ZuXA/5x5K3R00vyu1k2QiAfR5cHlRVla8Zmd91aeIIeUGqeMNI9lydBK4E3uyuDWvybX
L9zIHLmHp34VoWiCBvwYbFF+OagasiMlf8hZTPJg6rys8N2slAeA12jQ19krVdn0SyBUD0xJHXSi
iGET9UweOwQYJ7RgO9ss1fUPwUsL5dops0IogE0iqGTnbSJhDFFQFukUgCSeo0c56cVNKdp8g+KW
9eN8vQSRzIawaCMR6Lzvb21jipApqBgPyn7kH33VoNGL2xlHI4FhlIHyokr5Y9o7XoAOpLeWj07n
V64cn4Rw0d2Si1IEqZAi3Yw8Mf4wI3fEpgUU/raLDOAIassR6ZYzWz5ZJgOmSnm58yvLsojAgybs
ZcrcKRhENQbOSFwQ5+r2FQpE/ceQMRdatXnFNjRVPmh3kqMbVdRPssg6KdmD2YIR4Oqk6J9I0/0t
7Li+ThL4Lc9MEn1fpDnUrAiPm58JUJR+AVFKX5aljU/l3nAAlyQEzNO421lRUz1Eepzw3/KnYKMA
Lm0AKr/n8pSTBH4lU+QOGs3tBtAb55ftMJASwyvcpBCc34Hi3NjGwMpuEie3jhJYwKChYxMoNraB
qy13Nwlq3+rYVn+JgYLEddHBs1YKfd9+WTntroxI49uq6j8MblWvnUGHbWbaqGD0dAxqm+WbkSTl
ZhxSGnhRm15b2kqAuRyHjTGWYtjmUWKnR6/plX0AV0pTBoYRm5A8swSUQnKtHmoAYN4HOyXj1haO
W+xMy+Bl0FdRcYW36HScFGHtRps1e21TPkF3klnZYVIJRScWjMPzUoqWYSd3CqhEmWDHt+vhrRrA
sriJHbfeAqeiCohSU3PPhEevU5Z5D92YuiawgYXwe9QND53iZeeXikFMq2MGb9AdZjQ+cYp6OlJI
qoJ933SSEMT8487NsgB4P/sg0074E9wAnglEPRfGRIeNm1jVrnDq6J73GkQOvdODIzHqgAJhRbdF
a1K1i/JanVGQXk2CrpHRycsL9he5fuOdoxvrpc5yGE5S1VRuBe0aCGrZdF+nDruDvE7W+h4Uaq6z
qTXdbdJl05snQO7sTt3wgpqunW/MLrW7YOi6Sm5rak9bORjODm+OARAgxzhWghQvUT56z+AXG33L
VPZORqzxvbbW93FtiEPXMIg+u70Ke9ettmVD0peyRnkS2pzVW9QL49BXlbH1svIJyQvzqBsuBOSo
bPXRxiN+DuHVRjc28bHb5ESmMrtLPXMq9mhTcdiKW1twyHO0MMtSOsIVtCEHWgF7kW88l5Mgnort
Zae89IHz3z9ds8yzm5SlUoax677HngLNtacd327Xqjz/EpRf+eVZnG3ZMdoawYl8mm5J5yd3w4v+
AZBse50+j/fGh/XmvQ1P8l5eRzf2w+VJLYT2c7Bu0jIofKaedzLbCZLnwouAT8onAyokzGvRDDit
iUosLN88n5m3qdBOTPuwTk3wRLpA9ZRW8bsy1hLxC4HqvAEvojrP+GAZp4aDNoBJYLrZJk4eGii3
kWZNZXdhGvNOvILkjZTDIKF6yJKdqiLxlI1qBDOqsQa8/bpXi9hzLOAEnblOVgJoySozT3U1djft
pPRPz4q7QCXTb5J39saK+RBCNTdGyAqEs88mGgVW3uuruI+8TQzVry0DH/VK7ujLmAQ/ahaolRVr
6YRrKYy8YUut6YSM/fbyIfxyTTH0LFCL2mgkNbE9pLZfWaxOg3wbKnuldro0+CxQ65mL4a0mC3XV
HK0+SnfgbXmOmLWWLv3ShPDrZ8FaE1OAiwxDh7pjm3H8g35otOL/aleVVBdmMIcROr3Rnyv7NDQs
dqe7ImSQqfMtI19Z/i+fXMSeAwhF4Qyd10EmKsE9dg/EA1QGcbujiQIKqNuGFuVjASzbj7QYoIx9
ecu/NFZ88/z3T85Ux25sm8CXhyRunms+5Zuu7PdgInpz6zgC1L/59b0PzV5fhV2bPB2TCay+1+Mg
A7xffCOCJuXEfBklm8tfWVrC89Z9mg7YZyezlDwL40LVuV/xMXoVPC5AZlMI80o1znCFai197wdt
f+cFgiWc3RaxS0jWRRFUBGl2KlDySATyP+Lp8oyWDt3M3EHbSlUObTqg//lBjRKRR7+xTPqdggp+
/MzkjSxvQMnpuRCHAwtns+eZ3JjNyqW24KqcmcmrvICUJyL0U8f7+yofb1ibrqQOv+6xwQ+fWXs9
Qk5RWWmFVR9v4zy5IcVwQ1Njb2pn60n+KOvuxjDbBJkZw953/bc6ZYk9xzNWeAtYws2nsB5qemOo
WoJV3rU3XUqtg8h0tib++TXQAV86H/JPhxmKuxO0mzViAlXSfTQZAgQVRnVMUOSI8ry8EVEz+IPW
1gFqspVfU8+4kQ6z8XAbtLviIZZWeo6DtDyJmn3n6XAk+qpuY9TDGthXtMvBiv+GV4cNHARe93LK
0x00bKIjlB3WpIcXDHoOj9SgjMBzAU69UTTIxhcKeh2F1jklfvbZLaRRV2a5YGZzgGSMeonqq2IK
8UoC7W0mp6CDLIDfpuX33MT/ACSrVtmTGL2TPX4o8hvdEr5r6O8E3TgqMy/RdyxrUNz1Trl6dvFS
t0wH8inF4bIPWrDjuQw9uHNyUcS9d1KRvqOSH51qTWZsaX9nLkKKwQBNtjuE6PcEkx864fUp7wEa
5bmufnpdRD6sylAnZk2tXtnrhTtvThNqA+rcTrGF8B60hIJ8ZPqFCzz2frnpn8sLtnCa5uBIV1kV
I7FyT32s0pvKAJWk4eaBXbhrwc7ClswBkh7kdznj0xSSjr4w6gVSq5Waz9f9nsSegyMJ3I4FBIp3
IkYzblQ/jsFE2w5tceoPuAmgjJAK5E9G0m5swop9P3YmEtL1dHJaQ12PXfs6SjYeRYvnc8+RxNEC
yBIU76Ha2djqtRtSUEz3OTkMCm8EXrrxGsv10srPwgx0noLYReGoohj8aIwR1KH4ITHjb/FIYW3O
3/3kk6nLYvSlqins+lj7aXLuS+Q74uSrKfCFMHZOFCoavO5BO6NDpDGMj1Imv7WdqQew5Lggg2z7
vzXAq3uGTn4wQuvNWLZQ+UI7f+B0hL9X6EkIpsolgeiK/C7yuPURFaPyBY3U9cBAPlTjBX3knkb3
FBA6QddR6oOh5hf6xbPtBJ6nQOY96BrBCvZi9UUOKJ3Wf3vEHXuwuKh7p0uabWem05EpJ9+B3Rfc
7lx2h8rSFajQ2M+4NfO9g9zmIQJfOoh3NLoXtbISqIF1GNqyKNJo3KvvmF2fEj7cO0NN7spOQ+0b
3bA/atUA0ZFor7l2qDaDxuqRFPmebc5cJS+sofZYW4Og731EIaCvkYsc/14efMksrf8eD5XrNiqN
ujvDA6Eg2nQ6PkHUtXv63vAzbznwKuUqHtgJ2uTXDJ0g3DC++ctn8ZTr5V0OvBbwDl4rd9HErA3r
0mYFrPWPpfJ/UirEnqNOWTQRE/JUdYi83sblhZ+goC+bx3wgG+F66IZvj4BAnbgJd5EX6pD1D0Lr
bVZNYNlXe63JLm28Q+K0W83tm9jI9/k03I646Nox8Z1k5Zcu7OA/dY1PBp46jekxPbgno3LAks+m
o9EW3wsB5sjVttLxCHorHQ6V8CXgoYB5QWr5ezHAnBdVRmB+aJLEPSFUSq97O678yLHyU9Shu+57
xjNHnSZRr1Cz6MCZnx+AIynMU0l/Xj7bC7fynN80RV4WCX8M3Yo+iIafBMRNCulgx/yo0Bx++SML
18O/K+/T7g69I5U1EnYys+oGmk0vnTL3IHXaXx5+6fDMzN+1XGdobWgSlnUd6KaLfWeSr98be2b7
qqvsGnGeDs0eEgLkR7MGpFxa+JnlFzaJoDKhkRAEdhlglUPPap/wByKyTUu/BQYl9hx06gJV1w8V
Xsk5BwuB+aqyv527vbw0/08C84V7mUNN4XS1Y3qdCi2j10EDnYvDYJiDGYytyUENlSkJ1gN3GlVg
9pAco2khwUyXNx/cnpKQpsdpnKx9Gzf1sUPuF0htqwDxGz2nk6DVTPwhMkC+pOOscXYpbSTSs4XI
UQir7HSE++LZfrAa7z0CLduQoAyfDqPexuBB2JEOTd3cM4Ydrk/vFr3q4MZhdiKR2emK5g2o8DJw
basQGx2B6umqQvsjJLXGqYHmKHUe89hmGystRl/3pLgSTpaGRepmB+pU7rZt7eFvjtLwD5Uk5d51
umyrmM5wb+fWHqLu46NrGg6krcGI+8TbuE/vtRmjPOjWJVjweicuQ2XkYHIhibNHb178OAgtjtlg
RqeCgbPbiCD/F+VldSz6oto1QO4cCBDiQY8S28HMIJ9A07zb5nXWlECMi34vy97e19JANY9WHlol
ysgCMd8wROIK/b48RVdADeI3atRhTC3xBCx7EvTgFBlOBMy94KbW7qvBObj6B6kf0Hint7xS3o1b
MfmIvuxyZ0OBfgsGLVQ0GiRfUDccG/sOCvTsKe8y59pWKYgA8LsPuafoM5h9BjQGaIFuB8Msxp9F
Cainn0+13JIyu056nm+7QZS3ZpVVOzT7k1uF7vVTqSLIH8M7gdVEWFUYARe1xW4bV6PtWXQbt312
40ZuDqnVtP6DIladHtDxk0uw26JWuXVdVh+K0eUnayysuxYdDEhUc4HCnn0mQjRdTeNtqcsu8AgK
ryirVq/t0Bn4nTYBFyCqSfW1YXHKtkVdgrxbt4kKEpUZu0obya4FUdH5CdBsxh7Sd9TTw95sWrRA
oPfgsQAlxS+n0WRbRNGQouLo1WVQIlR+7hId1X47ePQe1SK8R5FhMHrQz03D48S12A7gdmRx2W16
nNJN4z4aNu5ayg37F1hz2odCmumOFHXzkkXpUx7Zem+1unKODDKMp9pLRpR+JhmIuBTQXBpewa45
MZCgiPg2MqDRHBio0Mqg7SLqXNm1tndQxzVJYOeQV/7e1TiHPtvIoemUtN4powZqk5O3L6j17BBn
DZyzcK/8QxN/uleEPfVRLP6Ps+9okttmu/1FrAITSGwZOk4O0ow2LMmSGECABAMA4tffM99Kb1+3
pso7e8oG2SDCE04AyzgYDfIhpAb1BJ1hdJI+ubiuZAWXwOcNSn1rBJ3u01gDQdFEejq1so+zLknM
Ia0gxfT3o/TKDfb/wZ/tRhUkQ7uz7df6Bw8CD/yWJgk++RDXhr+4a1rip8q2/nAG7i4oLevkEf6o
n1k2X5mkS1CzF6fb5nQC0020lkGXqBECBf6d1eST17/ymS9Bzc0WyhiN7ejE5UOAQp9it91nafe1
sT+u5z+WkBtVb4KUV6eQJOvDxsfql/UqAkWTJv4kxr9SbPEvHhGAO96NUNk5z5vvF51N3+axxpnm
N2Cve/eTqfc9nT8JpK+EFZd9RtZB5XCJdHpq4zda03wCiSVqEdMpQAbk/MnVf21BfczmH7MmmjBu
3KZQt5PMnYa14uUy2OX733fDlQm7FAaGEyeKTwTZfhA7c159aGt1jYavjM9MGWFzwLt5gdoRsAqf
YMiuLeGL3xMmQ5LEgqKaqtYbuCLZjPnzPyadj3NPP5mza8/4mMs/5mxN+FJ5MyoMTW/GL3Fgtud5
HDx4p3dxGTaN9wnu6/+ICv8SlV0KBuOeRal6jttznKTVPhTjUk5JEuYTdIIxk71pX1mXMEDUpduL
AcBuPU3m6e/f7srKIBexuPQNvHnStToFMMIeDWayYug3/X3wfwWAEuj9/u8UBnUficn2uM+rFNjP
ycFOBmLLhFUfcKgT7FOLzgS3XVv9+vsDP77/v03lxcE5NHIFuzFMT2GSjgefmoPHEI+Sxlf/ZVX4
JLmYr8nriZpdlZ5Mqk9e2r00nf22ddWpa4bPtJr+9VfgGRfTtqCW3/ghKq9td+yGN9n/cp78L2cz
xr6YIbLVKSiY4ArAe+YY0Ka0tNpNkIT6+wf4103jk0uZKauUbBKqt7Nn6h8jAeJ3XEgI7mf3NuvP
DGCusI/IpcZUGLp2iRPo1AHY2RWVHSDBPr36w/A1XOWZ9/aeduYlDLcp8z6iFymbhw5ACNh1fEax
+tdzGz/04pJgjZ1VOEX9GRTQdt94fC36PpH3Swy9uoYl/t5f0s/aLv+6SfGwj9n+n6OoVdskAWnt
vFTfuhjAxI8f9/L3b3Zt9I9l+MfogjZSrmsIwJT/rudnqX79t3E/nvfHuKurhTcvfXVagKG4Uyj1
I5Rpze7vo1/ZJJcAD82qTnnbtJ5Ttswuq4CHzubVq26hDb49//0Z12bmYrN7FMaBaVTbMySdhuOi
R71HGD79/G+jX2xzr4KrQ4CSwpmi3vLAZr0eta2X/zj6xUZfvG2TgQyqU6RBvm6FvoNu0GcAgiuT
f4nxSHugJlOW8LOwaVM4WdGjq4kpXBpvn1yL1x7xEWz8sXr61lSm80bcEk2TsxZaz+1W1OMnrIcr
2/cS0BFHikqyUn5GPYMh9QYwVKAomLlR/qgd0KDhpyy2az/kYvMavoVsayxuiHTvGMWJ5ErB9CeZ
yLXRP/7+xzTZPgp7X/T8DFJ3brb9OIUAFY+Hvy/RK8f5JWiD8HQj1O/Ws+2+pcTBFeDHGqh8ZY9/
H//KBrvUhnKj9aEACWBYa7kqYkb71wq1kM/OzWuvf7F/w21Jom0A6r1TMu8WFDGgumphaPnZJrs2
+xdbWAUto2RE9CRM9x5Idkym5CVq6l//bXou9vCIualnjyHZQdJxsyoCFpNin2QeV979EqEBeQEW
TAS8RKnIKaEeAFPRSYr5syL4lcm/xGUY6g0c5ULv1LKvyXrGZXnkDQAK9f7vk3NlC18CLmgDYCuv
G3Ya+x6mWLa78/0oYwvJA9WW3uC9/P05V9boJbZilRaMtQQxJZzhRF4NcfBIlqD9ZIdd+woff/9j
/yoPnipSmvWMEKLotS668RcVb39/9Wuf4OMn/TE4GCWAC3RzdPbCICPLT8sGYGTfOCp7f3/Ax2H8
/8XbPhq9//uApY5px9A/PgHfgoLZMLMnSVudaxlWHgpo9fIA2sS8FJFwn/lxXvseF5taD0k0cgX+
kIq3PYvGBzJW/+04ulSZWmGAIhsIWEAijTq0hlGwNetnBh/X3vtiM8O0ulvGClG9h6b0to5vwdp8
cptdGfoSSKHWRkZOefw8QPf2ZvJaBjXzofovkFSwDT8+/h+rqB+NIWinpqcafSb4UuWLbDKjP2s2
XdnHlzgKwO8Vh7NDegrG4Z+R/rLitvXBGvEFVFWS/6YXQi61pjwKEgNqaOlJTT6u4e5ZogTpFP3k
ML2y0y4BD10Ay0ECGOVp8J6Dui3WD/IPON76M/nyaw+42Mq1iKWvSFyd2umHB+GZ3Rh55854d7Nw
nzGAr5xF4cVurlU9NybGhyZalMaRw0y+jig9//2suDb6xb4F08RGU+1h9NjLoqlMFYOQwieDX9sB
Fxex8GfQQKChfAJ5XH2gWH/ocPn19xf/1yrGB9v2f9d/hY5xLw1KdKC4qAymIHmqwI4GUP+ow6oc
k+qmCqHrL9V/pEhewgAMqCokSWV0trD7TTfE73McFjSVn8BZ/6+U+S/n9mX7PjEjd92q7bkbPLef
XIrspm3Vq+ycX4AFxnOIs8874M7qG5hD9q9Id1HhZmic9YHPiik2EDuLttk/dGFvyrUPphxFC9hH
/X3Or3zPSwxAkKKo6ydBdKZy+JlQInhWdX768++jX1mKlxiAXs28qoaBnRqT5r791uo3z31y514b
++Pvf5yWra1CNpAEAs8wvMusZD/omJwHzOF/e/eLg6AHaiEcZ4QjCbqFy/aFjy98+aSseuUovuz7
a20FHzbEm4FbgYpYdnaFFCZK39tYqs+IL9c+7cU5APkk+LrVFYJatr5yQs5k4J/cg9fe/+IUCPkC
eXYbsZM3e1+BmfsdBCIBrm7y1xv/o+gNAd3P3PCuHMjBxakAbqA/ojAcnWES/BAssEmo6dlLxH2X
/Ddzc3IJBvBxDti6I7gZ18rB97Gp0A2FB5oPDYiqjYu/L6gr3+MSFADeYtzAXSA6+zTa9VbsfffZ
rXht6I/v9MdemHyXQEELEMlpHSkszVxbSn/+8ff3vrLRLtWgWOrDw07jtlIaYGvo2CeCPln3majK
le972QyFqzzwHhTM/mrrH7zGy6sJ6ZEa7shnT7iyWi+7oQMJwkkCtweKUnvuKjg2dCYqHFRuMxFK
9Kh1FH1yPQKEde33XGw76XQcjm50Z9lMQRm0VfwSoph9NJUa98HQT79nXU9v2D/N67rN6V6EbQPG
Jh3VToKt+lX6sMHuweyVWUom75uVvN0za5snNXfhFw1iHqRVzHJoAc94mGla39BKrHky9el5QpPo
VkURPYaQIi4IODR3XMTbAyxZ2j2uV1kQov0uo2yod8OyiTLtff+X4kyUQQDE48In6P2zcX1fwQLc
cu21SFnFyl8CCnZBppGenbeOVllsw/Wh8pr2H0naZNl9kAaLJprMaZmaaAez6va3YfHwRS1euJOy
nb4yFGQeQLi3p1kt8ZGHjXv0/AQC1QvwJUejW6/NWjhEHUlfmXveOfRm+Vz9ZN5c7xhv6kIkwh7q
RKPRAQrC9EJZvKz5yE3Hd9B40mCx+j36xTQsyMigIeUR+wibgeqrA0vjBzDEGrzjpX1KwDUcs65u
BPDEsWgArgeUaWsZ5MhGwsM8ttScFbTbuqwibQ0Wt5m29YRf7ao8dj4Zig5uGCVUPQxIQ9I7j/FG
nkU8tJjftIpvEvTgT/oDX8gTWDet0dCFZTIO6D/OrZp2bZsmO2wvgFgIZIkfhyjYwhI+e4ssogBU
bb+agzQHgoNnMXf6FaaO7tlAKb5IlsrHWqjVborEuuvUDCDM4LqTpwZ9HOK2PgH9oYELkbKMxADv
FLtMADoEoIfrRR+C0akTAZXiGKRrUAq7xI/QslzekJ2tC2ZABIctSafMgYNwQDACYtQQzhIoY8Ue
LZntEwujBIsm8L5KXGZ7adNgB0FPCZ9JGe0328S5J3SatZuzP+O0mW4EyPpfqE77WzIJVeAOUfew
x9jeqkHLXE9oHfgm1LsmhAAVsH1hxpC43w5Kfti4xpA7XpT4laBoCdSKjQvcNevNhMftIttWBVQC
ZBGGFXKCAW4VUCJZd/DNbOH1oodnn0IqOanVJrIIpf1bQBfSr7X1h1088fZBWG+6H5rAh4InKJMg
CKki3Lw+hyQ28OGhv3yJ9DbsZGVUKUnal4AuYdLJqsukwSimikwOfuV860jo39DZN7s1Ar4s5hvd
RQ3ty5BIgO/HuLpTaD4BOOH32RQ2wYEJgL+iaU6zqB/lTdvCkGSBUsFNPEXpozNVe+uPlc3nqEne
yOabnPgeeTQBoDC9IEBPjbAfe7RjHxzokPgHYrEyua/dndCoRtiaNj8cCPF7+MhUey8N0PwMo+WL
H27vkO4Nj/Hk/D1wVlCqXLYoC4izt14KhnsW+qCkg0TbH5LKRm/psroSXq7ADA3eJDP4R0R3I6Ln
vNsUfNrZFtMC5jS/CQ3EuZ8n9jNgHc3quu7ziEEaeyeAG/7SN8uXykE1OInqXRwv/BBvAwFqyjPx
l6429U/H6yEHrsRuwH3R+bSusZdHnj9AJZK75xSiPWPOmKl2RoT9QxB1I4BZ/KdHA70jTTI8qWEV
YAIl4VfDKWnzXq+Qlm36oVSChXdJ3IOWHypSQnWgfg/xTyeEGwmOuk4n2SYhO0+c72U9/A2Kehje
jeDecSad+wLTQPFSD3rIE9s37xArACUIbYXmO7OBi8C90vyuDsDLB85W9ABf98Pz5nc9wO7Gz4Rv
+pfIoAZbGhpX+97G5hzQbf4ernbp8xZK3Hd07SH0GCXsF1DuHmwEO78EqR6/l0BufxbC5kbzOLeJ
R3ftKv2DaU1YhJQE5zScUP+G+RqA9UtHdtZBXn0XV0m9b0U/Ttm88GTK+6Rp8yiam31fUfjRJwIK
8/OEifQrvwxGOkLnwfdPwAq3+WJCheXLmvsafNFn57zx2axie/XVkO4JdFVu0tTaAvZrCZL+ZdvH
qe1VzrxKZ204t19d15CCwgVh72YXZWae9XnZBvnq9Agg5oS37yt4zFIcOpkLWfwKsql6EhtAca0i
y49aeqgrGN7Xh35qHhcJJaApGNY97NNwjTaOrMXkzAKg7uqVYdrNb9SEzYM/LtEebl4G+O5I52Dm
8rwmq7hFp3bZmWZqbjah9U81DvIu9eZx1w4pjKRcDbWxtYu6HI2X8NaLfO+oYVVzwLLACkljcRR1
0O8MGKSlUISC+GDWzPU4txU+EzzMjUh3fpiS10EIA5HsMY0fV07TLe/Y6P2cUdS4Vazi90DrfohQ
RO6uNaL+0gdB+taSvgN1feS3DTV0ny5pWABKoE6rjwGMUwLn97Q+dHqaT43fQhJ7wMX7knghtCto
FT2KaVaZmIP+eSO16/Jar2QumWqqrzK1IJKjQA1VDM4BiRDd197QHgdzDGGWjc4P/ZrQnJkwhKbp
qjOVunE/q3Z8lVA73bF05F+irftnhr0tLXSSbADN4VslSmugHgds+cpv2+MGF7tjBJmOKFP+zFnu
1ytkWmIcre4pRJr1TqykU9n3Lc2bYHxyyXjXA5YhscV1j2ORhyOYG1GVHuOqCf37WMhKlYGe7K5j
tfzCEjKdAuFha01SHMKkUlOWTO0AEVnb0vp2hnzOlAPBqvVuxvF4AAJPBzmbcPu6VQ5V1nAinokA
GInbCDouXe8/DzyIYJ8VIi8QKEaEStpMy7j3Sm+r6KMbfFLi2CJF7Rvzm6TzWEIh26r7TQ9oiBvq
YMFVoUMds+knLKuVy2rB7buf+hbkfL8JI9xsHSPFhODnTXnL+OqzWLBM8UDs1lWDqoTVIjJLg6rL
/S2q32mFCyAc/d+qJ+5505IBw1Ct6ZpNnIQwBDMxlE+SKR4z1Q0pALO9zdc0Nrdh5IE3Q7GSsbz1
UQ8ezaG/E43ZoBniKH/06vfYY/wsAzilCaKMhrxWMmQxojSvEKBgF2RLkmOTJOse0hTuHqEYe40S
aHijTg2FzX41OTSDyU9omXD42yi4tWi4+mZaz37JZ8r3zgL/mKdt5ZpibJEDZDqCRFDWTp59iOtW
76yCCQWET9FPShtZcur4buPtcFoF5ZCFCWt+T9NmOLcAKbxEoIWxDIKS3l3o1YNFA6rDcR8uXvAq
BpH8Xr24+07Yius3cdF8gi9weu4EGto+Uf1BL0lQjEsqH2xi+j2ICuvLpOn0KDpcIL3lYRGoyCWZ
UJTXyA4bWEcvirgXIwWkd6Cj0vdZDwlTehI15MIU9tvrrERX1FMXBCWg5uI+paQKC0lFAJXNiOIo
ouDOl/Dg9L4G0lVTLmGJ9btOIOUWgrd2B0gHGmktdaVJ+hUqRn4nckX7tIECj6p+R2qb83Gq4m/r
IuBtZa0pZZSEz0sa2DvgqoImqzcXQeqmHqufM0m8+AC5UoA5osCA6AT4yyJzKJYvO4+qQzeq6OyC
pEbVMGrnfVrV/OxRSW1OLSc71zIGWZwgsA+z0HEB7k+0o+nkCjOvkGVienN5Z5yvchkKBDPWtvKZ
rHVbrsqpewdy1potDhI4Gah39tGIxe3g8Yt6lsdc9wZhEQ//OEHlz3MAnStOeOnPM4ImmM/s+kmh
StIbG+QCJt4ncK65yLlaccK1dpE0j2g1PPUVgX7VZPDGA+K0o4wI0suW18caqg+QtF+R4eilOsJV
3NMZ6z1SWpAMj7PtbKliKW/hAtSeML2A7C/M3+lYjMC/+N3dZIdqv85UAafYQj4TfoLqZvJhEG/Z
Ig4Nm8LbGBHpN0NhY3cEr23aeaIdHhW4b+Vcr/SmA5h/B8DD9pBA7v5BhtNKs2lc4/NIOnOfEjC0
cgvu9qFVLSVoZIOE5NFGvRI3hjnQ83WpcO2+ev1Cb6NwhJ6AGga17xiPd2G7GtztCEEy2OxW+RTE
3b6SDTlFve73JmLTEwHB+JtDkH0YXA0SFNU9vEUW3hd9V33AeDeuhoIPrsljmJO+1/GUvKkRulyQ
1QJ+rY5MI2EKgLRuCH1yhqRB8g83ks+A0fE5b3ro9yC2a27SdqpLT6zmA5vkjyxv3YI/8Ll+JdSJ
G+eJ+hcUoUCn4pXa9w5Y2Qig9IIna1SArlIdUfdsHiwo0F1pIK27awMPgkcA1O7haRnfsE302Dd9
AF3ntUbWCRZQTWLV5tDvG16bmasf1uuid5G28Xe8v+3yPh0DeDFA1MzzPQ8SSYH4OvGa6CxAtWCn
BgVRAyLZIeLx8kZHPwLtanQvE7EFWK6bydZpXtYEaZ1vYcXcCPk0hIiTill0sBmdW6LBevaqsWho
t+1UEzrIenH/46UGNxRI8XRmGjaC3hK0K/rmJHgjk2JnYDFMuqvTeriZEjOXywa/zHxa6gm9V69r
34d+Tfle6QFZTGtGZF3hVDSjmsq2DeOMQL4K6TvTOUtagsB1FV/6dlbfU4GItAw2Hif37SjE9By0
gCS9N2hjNWWHhLnNiVDuC3ACARhDXXBIHFMZm3DOy6mOcZREFmWTZzqkVWnXIC7HSIxtMTDpH6vA
X+BMjkngsOUy4w+0CgB3luvyBiBnVEBwKzoiEpvHHH6r6qXT3QI+krepOEvQcHmFWFXcFPUahyiG
DMw/Qc0MClONc/Qwa4EToUY6ultY9U8AXckHxCpTBlM5MAOtV4P0qcBIiYq6OqzID+SDTALQK1yU
JhLCZkqZkg1gKRfVCHKsh5LWr8qMZmfWAeQP1EHknkHdIoODk8jScJlfk0o0+G0BO4aeMz/qNNV7
WBzwXGMSnwK2kRfV06pYlijEIURDeZao/WSrgG5sBnep+aiXRd5tnHblxCXfAaXlva1C2xNDjHbq
ofN2k5gk6jPwKcjOmLQrVrG0BwMBhX2iYn47aB+VFtTRHTTAomgfhVAr3IAtdoi2MxSA0CWsB3fX
IzcqQoMAMOuhJ3mIvE1gNSIv4kBrSXErmKDQ/emnvecZnTULhToCbe2tXTdzwAJOct/poWRVLG7H
XoIOkSRsP0eTzhJksu+q9zvEchvfBcIfHyqTgDAUuE6UOLOfhxqpUsC4eU74NiJnWaNDVIH8VPEl
3UkxpPcTq4LjGlQVyLwuqoqwW2w5imQ5pdjCoFyYhX3fYmzTTI1rejN6FTvIaV1vXQoElFp0+9Ja
6b4jfOzfOk/rXEhc4cUKlzvEJ7q3d37vgaEZTyhjtCul94Kv3Y23ztMNLF0tbuilaXYOienjKuf1
FwMrK4VPENz9WmlANNHIrAtvYGCAQJAcp7JCijQnqV/iIIb2Wn9b+RqVL9nZwusFilxKBdDua0VZ
kR7aXxQwBjR2eHSGKWtY6JrpXdylUABCP+FVQVwAzT6wSxGrDPUbSUX7iN1UZ/BFam8SHtXF4OII
sea2lsFHWpYBXAamFVALVYFkMzjN8FVs0BSbBp2HPKjfEUOREpi55DRvVp1YZ4fbyYPzrJLTeAd2
tXlMvKDeqzgIzlPSjDc85OIHNAbZbt1IuvdDGonMdLbao46YHK2VQRZCwOTd38Jtn9DK8AznVne3
MkfOne/PT7SZ49eGc7/oawE7WrDnoxMCQXIcPY33T7Taa4Ey6+Rt9AZ19eBE+y3OU2RAuPDJeqhU
ApvhrmuSXNZo7eGmgLefGD36k9kON2clBS62YJgCaEgrPz0YUaUHMdq0hPGVZmW1jNB0m+q0Qw0k
4UP6kdUtGuKAkpUNdAJuPhxJ9mlvtlum5j7bYuN+z1PU7F3T+HdpHeGLJUGgbya4Uz1J2IycoUqO
zjv3KsSklQfyUo8cSeYzxFO/ofIX/fIlILcopoEsVcVhfO8F6Fh6Zk6SLI4TIAI06hnfYGzaPuvR
X+IHPo46KGK/nmg+UrP+TtK+e0FdLLm19RyZIoVuzD1fErtre9fdS9f4UAkc4wcNtxlcmHz8Xa+M
P6WqWQpoSKIF6gOPUaY6Bcct6lVJjOH5Rhi5CUH6O9ghULuhFwGocQNSId9CVY0ylX6t5naCsHE3
PFQ4SMsUaJHDCtbFz76LktMwg8/mKmv3FQ3VMZRKvgSrShFPoOHyFjSolwrk7SW0L8PDQvm0H3VL
btaUWChZN3TLIAMB0hiu499eFFRx1kP9aiyA3w4eKpuKA1lbRGybRAafkaiBPKAQ0LKrO88/NRNw
xNBh7PcRJvXWwqxmzRrZQHV0GNP6bvJYA4W4dt4hIgzelRwrXdQzC5HDKYAMutE9uVD0IHbEIXq5
8J8K9iEB6n1PJ83/SRFDndJeJBE04NLtZnQoiuWzoXRnYoBmOyvc98FOHB5xC532WsfBl8rYsXRr
sJpiXOc0p9j1TxA+QnpoJPlOZLMVH68D3hiOmkqB/MfaIDiAWM5vK0N18eH2/ZMv3m9CJr3TzbK9
jjCO3XkM6qRSb8H7pOLxPhzt9m0NO1RmUzaXs4Yc2YAgo5Si5gVphgKXWAGtfgaG1Wa8vYWiZ3TQ
Zgi+UAUzZvi/rCPEGTlBPXaxYs58alGRj9EOeIXb3pzVXt2fECTAl930fWE8tu4W6IjlPkVqt9l2
aDPk2u5lbRaWcS8moD07dgyc3z/KdZpuULqAwdGm0x1SMXZYK8RnY4tiOsc9th/EmpY+fApODbI8
A1PxMdrHjRj22vk/HCiJT4PXp7j98Gs4uKtP8BR0P1iy1rdwuvXOHEfLC5laL19rQXHtVevdYOF5
MaMLmDG3IBIYxsJQpEFOpqAcUpRc/S4Z39Gv7W69EMd1aGubh2pLzgGsq0q18Pa77H3UFtDQuB25
wDnPgafCF2zBJtzQT5lz1ItlqasWgQrrwyccDNXOQUgbsWsob9OtihH1Ig58DrwaCDUETvuBS3fs
DYlzpGLIPGw3I8RGHTzcqmDfrkv8DPvkrkDUgWt13dqyqTxbZyChshzdD3UH5U/xzfG5ywKIsOYb
6wVUTRwCotrwMgQzLQ/Gj/K9sl+ZnwB3zQjHyJv4aodmvt/E6L/A5/Ornjy4BUx1/dUswW9LPBiq
KC3iAnqaqoBzR1ygA/873KT5uQQ1CnLWQKIS5sUlN7zZyijByZOh4A4RXhcRVHpZMu/SnqVvbhDu
ZdwaUefdGnMkcmEHtgxltmxC2mZQzE9KEJ+QCiUoQ0Nd1R019+xNDbzjU1Rv2P7Lwp8g56CgWkvS
44oopcQ1Jm/Jklb37TQN79CEdbB4DeV+goVRHq1tX0AeDdUiPbpMICqRmUPwvkv8hO6aDaU/BJz8
ziIMZAVNaiAGq8QroylkuxFEQfzrth5oZFmBSDQtE7oChSGiVGTTFr7F4EOXvRvYDY+cKKmr1sfJ
TBI+KwNHkcWrD6Na2B0gEXO5hgixOSxPCoSr675aFC5wXSdLVlWp+4KYML6jHfd/r5YzVFuphaN8
vEGKvWYyJ0RteR2bH02N/C0blj5+9RvyHNm0n8tJ8vU386BRG5BN7SA7O94tASr2HTSUvkYbBBTg
4ruVsUpFQef5Y3khO7HtWBet4Gk+EQIXcw93VCTb9ltP8d9tQR/teEPCNoNk5HpkYNXuwwrNJw/1
pPe2jcih9hq9Q0saiVI9jc1NZeLmZkEdNGtSUFWSdHnHGYRCQTVgCkGWeuk5i3caxYoDCODxI+g5
IX5Igr4LhMx9KJNuqJDuLboAH8f2+EFx6kjwD9B4/ps3V/49BGT9/eAFfgbhhuTUODRqWpGE56BD
PRrdI5jbBDBPsRvanF1j3no6ugKRDkaFft5OetCJnbmBYGOQJLlAbXsPqxtTMN0uufUGUVQiXSGw
g1VvJUoEICbT6in1Rr4na1OdrRkMVJ8dqMAcqWTcGXasIodIeun4C8yVfqAFI0sDTeqSLVGNMjwq
pp5pyd46jc9qOz5lESKrO6xQkBYRiBy3fuSg+dDtVK0fjvXo0RXbgvxUVN2KVRzph6mWeo/4Ik2w
tyNVQGm37wpEVjBVGqfmUE3tctIRuq3yXgJanmS1SiHrjNJ/rqTZoAsDbv3JT8N5byHiFKNlOccP
QBG3DbSshxgATTP/HFHov4/DbtLPEBla66xNg+AeejfYmKQZx13Effndj7bonPLFvw/6pT3NCU1p
btYPJYS2WyCotKVejzdYcGGjCKz6NrO+Ru9sXFHNbGop8lj4IswGxCclFPv8NygJwGhYuGiBQKyi
O2lcUCS9QcGwwYmoq2qkO0+OM4RrvX4HHH1XtBbUxRHh4VczuxgoJ8W6720oB116BAT60iLH/gds
lsGVfUP0mXVBe6Ihpd/GhctTnUj7z4IW15zRWtLbZKr9B9YgqESl0r8N5iHCem66DIn+bdsm9S3T
g7rVM/7vLEXjLC4kzsipiNDtPkPttt7L5f9xdh7NbVtrGP5FmMFBxxZgEylR3ZK8wbjE6PWg//r7
MCsHVyRntMmMnQQgTv3KW0SWr/WwkDtdSqIdelTJTaOkyTqWaXQzVtX8XUZTN/pZ0WBHXYrhR5/Z
w9sYWeNxqENjo2SWtqUzZXkGJpV3ddY3x1wf8oMVa8YzLFRFXRXd0K3tnCSC7d5u60K6t1mST4/j
3LprM5ymrSgjC6pEDQffllGKGHdLfs7pRIm20oj/M9Tr3SFa29lkkM+qeuhHXdv/6BTEyUdNS1UK
YyP7wjWK4LshK32NdUK4tfUk3iSW0z7mwuzXJfUS3+4QBqKAXjyqY4iMAu4RmxBnl2c7DMcXG+vT
LVTp5K765QilewGAP1peJLUGikKlV+Wxk2PXeQnLzzdQkk68gVrkuzkFLB0Inre2ltr83CnYCKFN
t2mSkr2pXWMeVauvftL2Ruxc0zXrg0CnNTyk5vV+1Wo2IgxJmFLqkEqT3VISN5NbtY1KwEZzRwPZ
GPrHqK6pGVgmagRDKtJsHQc9R3+rY1Spo6y5c4wxfA9qU9kEFTLqm37I0UrQ2DeeKETxHfeI7k+R
qahPjIUZvJH7pCsgQQIOah3B52ny9QQkgHxoNiaazkY7+pXjnDrziHebBgkRYeh4H7j8emTG49oz
p2S+c6Q5/44jRfHLtFfWvYC15xdqMt6nkzY/CXWMvjsObNPZmUfNM4Yx8ydk7lNOibg71rDvDpMe
fThzkW5H18z+6TqZ7ikxda+IrJt+q2OE4rel/aq35vBexQXrYyrln4F991rR49e3tZq2O4TuA0S+
U/veRY39LjcacC+tlH/UUU1humXVRon5feBQUsWjTn+ivg2ZGXqyHmzkXvMpE2Sp+XxscOvj0OEW
XHUxYJ1tpugRJOrUJigLVFVdm2aOuroOw/bF7QinvQ7Rf3Udu+hCrM1IbTeRpIHizna7bsn69t0E
+8tLE8X9bUcWurItPA+vlW39NGNUKUnBp8rxC6NTkLCIpl0rVMcvqzF7yFOTRDinBPDL7tJK7FtE
SQDR1XI9kUHQ6EXiqPCwGwg6Clh4MuIvyhVZJTkNL+A5rk8lK3yc0be8iVFDum1pRXykjmO+2LWR
3RE0tU+ZPWW7ekrzVVvQpnDkbFPcabRt65BPD8zPQ1GIfM29nvmOqYeP9RQMD/Yw3FlV+U8kC3Gs
TbNeoWpFJzxDkKwhU/HUycjXY8kq9RKZpitTj8WfgSb/DS5Kzf3Mxbgy0zbfUg4uMa8b3MMUzyTZ
jmWuFUw9kMQ1JXUdq/zDbkseRO4OmzowhwdtmOMbSjr2g0bzw2+6JFrVdUntQGtaauTdGKzpGE27
KYamMJCUfjMcK7sHTjngZ2fGD7R5IrynGjpaHcNW9/OwaiZgEFIv5G0jNeNR10PjD7l1uavyppWg
UgZ1a6Cm3Hi6FmiPg9CSzakH3YPrSCHAauQgdERt6rZganwxxtlaVVibSUsFCheq6k6UlMO7iJrO
ClJgsGNNJ4fSasJNrZsWZ3KacZ0NXUNIX9hNoK3R7pVHqh5RU6C83pEX720aevSXuHX7mpq5Eenj
kfZH5w1hm3zApx0Hvzez/GeBNs6UBdUWdx5rjWCMuIKRPIcDW2AkUzutM9s5uSPlQGfyQjU3gAxu
E2V0SB2Dr6FU/+W6/4X8M/JAzyOQGweLsmEOe4kcgaJ9lr58Cfy31LBopCDfdGuMkfHnQCI5d0rQ
U5rzJ0ond335HWfQi0sZi2kG+lX22Oz0KdnQIyfu5eeeoy8vjflIKVLhjJiE1Um7T9qUNDSJ/FOD
NM6qVRLX+zHRKQD1Wx2gmIismwZAnVJdAU6e+67TyvhrbtxQzhxuJujn/LWxnyuQ3Jc/7Awic+nX
l4cOWRvknIOR0TFBtFr5bQHyv/zwM+tWPX3NX7+aGlmKFiZ80HaCriYaX0FVsdGeB/sK+Pncr1+w
HyqFi2EI4/DQTykp5S7uK8qX1xTEz/38BfyyEzS3W5rHh5lOnxFqwYqsdGNa9MZVtbhmSH7uLYvN
PblirtQwCg8AHYl1jqpe7QJ5cq6crxwf5xbPAvYcuo3RManDIdUqPzR+48mzujzBnz6ZIO5Ev/hr
gqm74iKEANleTfJtqadrdWyunEaf0tR49ILBVGotMKjQPGVD9RH04T8yNEyvGXNSYa1x/cnp35Q5
vLYPPp0FXreAPYtK0scL5vZgiQ8zfNAEjj/JU9koV9C850bq9N6/RqolK3EVqzEOdDjau7Au3YOo
nfgrxwO//rQ//np61wwlQEBUoMo+QWTYuc8oaH1tik8f9NejR6BoMd0sF+cEJ/CSao2q8TUTqk+3
Lz97sX0nUtxx1gHLlw4gE6EPO2yCurWa5g+Xf/y5Fyx2cNb2FPXoiR+wdkJCnUQBVug/sWp8XH7+
pzQjPmCxdxu3MMdAjjmA8ylaDUGp34fqKaSwHKFv7azqHjv6CI/lXDl3czkU7VdOVl682NJWiLPB
jDgy/a4OmqimHAcCDz8dTnmw0Ygrk39G5wYE1X9nX4ZEYoYLWRqA6zYCjKJl9T2AOmLK8eeYVwdh
mM9B2e1qMcdXDpV/7VT+j+mEM+di64e6KDRFz4qDa4/o0AuXSBJc37yi9E9ZxgmrdQTyZZMpnen1
mC+sTM2OEFdLAm/QDAXHpNHYJQ02eJkZJJu+irt7wIzmlk630ZN/j0AKIipInmLr1R+K94lnJlmT
7KJWIrlK9WS+09oKU7KsbHeVK5pjPDvjnZjH9EHGgb41WiFvpdOOz7GMySqaNjMonBTduo1ZxGt+
bv4Sd52GpNngOFQOqoLAoKQxfavayfRoNJnrm+4YboLRsrZu4NiJR3sO7BFOGfG3QK9fgV8r2zwV
+q+c6tqOfme2rZqmu+kM+4Q0drSDgKFx6ANrRtBymJDHT7Tj5HbZOlGkvs1D7DXS2UiAB820113E
Ep/toR3vpgC8dSRPUWSWWQ+JZfSbsjZJlUantcndprREYdFONrY56bcATtVrl8aZTbn0t8FdBixR
ETl7UPmn8qAIupurtrRnztmlR1Ou90AEYBfvbYJ0yJxhdI3DfGav24sz1pxMZU4Sw9mLqnmoAtmt
MGZ/mftQ+qj/0hso162R3AjA3JcPl3Ofsjh5zTSJVakTmtkoImzGHMI5dA/tSlBwZhaWhpQOdi+0
hBR3r9OgxtptbZlPnMJXzqczv91ZXHc9EvFOPcycTxSbb9wc6BYmAdbu8sic++2LqWi6KXMakzvJ
6TsMVunpURZ3qTN+7fGLgVeUqrJVTHoP4H4f5nkEzqy23qR9ydiR821x7fUi1Gn68/PFVGAwEayy
8hgn9uprv35x56mSunzSsQMCGuFiJ2Ob5tQ1gwHxr1j7Z4fz4soL0llNMq0M9nNVmz6l2+5+6KeN
Sz//YBd5j7ejYYH5UfRV6xq/4rzKfw4ooO0V/K03zTDpr0YT6asxOtX2kNbP1uD9wg3uIxlYhSp+
zTratqqSNbc00UB9FuFkPbo6oNraiu17uoFyi8Ss2AairVa6Gk03oRoBT0yaGBQad+CLGgbOhkRs
fGzU9kck8hjhz7ofHjJMqzdO2WUfrhUjx1rlAdX30ngeXc630sHhnsYW+Tww+3ubgyr0ZTtmB8OJ
HcBzqs0V2xVeqve4rxjpvO2UtkM1VYC6V8Jp3SZC2Vs9wATKpujywkr5QQmv/2HmWbEvtPFkg9mW
ACFa6z2KhfUqlRatb7Wdj1YezqcGgJlSL8/mjauJ7FU0VXscJoVahZ13kITE+NZhtvDeu6I8KlNH
ewK8bHKL5Km572JpUI6JxY+gyOSHYxhzsQoaVfjGrBVb9LfMJ5uW517RjPHYBwrn5JT9zGcLRP7k
aPjsDQi8WrIfv9WW4tyqrinolqVASzUBvoVNFlPGM0CKV2ayTpMpg+KCE15cqaMXg9F6OfHbDm1X
CyDsNAS9URlNL4o16BfWSJmlC4rf0AWUZz0R1UFqsfFdMdv6p4iCcYNmU38bBykYZ/jUt0YiAQpB
fbqBtkKpTwBjaiLxGgeKCXLBMaLbzO44gKOy9vSuTl+UCivTFgtG9cph8Hnmj5P3YrfCuMobIQUB
sDmah3Dq2ldQatHLjIQV+LSmMHYqrez7eCZ9Noq6XUE9ohwHzeQO0VjMJsN4/orAEifHIuwL+tZA
m21w91K57afuqLrKbSn6KyfHmRxoadra9xMRpau6e6v7AS3Bx6/Ty6xjPlw9PU5n0CeHx9JAL7PA
rFPscfbjMO4tcgsvz2lmNfofqEq9N2uj9IClJZ4u22dVc9/QUW392L6m3PLZHU7bWVtcHKC3o6kG
Lb9XO30zmnOMcuL4hmy66RVx8CND5SDL52lt9UBeLx/Hnw3q6ZWLyyQGgaPXo4YG+Ym4MmiIFDsC
cESZUUGYimvqtv8GOMuhPb1nsUxjJcpcLW6jQ570xaEWsKN8vJy0W2sIKVrMg7VK2jyGBWBwphpj
Gq7LUIJ01TVwf041vk5ZhHr8DHyjdufhYegV600YpVL6Q+1E30EZcxtKoGhebATaj0Cr4ucJFRP4
CqZSraY4pY1XOO0KqX6xggpBIbtsQemXbr0zdFcKL67b8A22SL93W11uJHoGnukU1g1VVJgSM0jh
mBIzAN7K+JZaVvq718ti7VgDTlQGdpvKSoZafsza1nmICmzw6EQPa+CEw46G3LxJqGUBPG5iz7UE
5DC4M+C5sG5JemikoIEhxo7jh6Stj2eN5t7ZtjPunc6JtkmhGzfN2BSrfChyOv3leN/VjeXZ0dD4
E6AGDMH1/lmx+thT5yFbMbG/hjAoNx3+b1eWy2ehDdO4lN8sy2yGzlOMCLegKxTeulgGwHj7wg4/
PX1xfrRFM7o03+qDZufpESgxutFKuhlFFR+gRvRX1GdOa/v/1yLYqv9mjbGejlmFHfFBuL/caJM4
18RJP99M1rIolJVJryV5Uh3GLtnQrKGJ7nj6OG1TyFGX9+vnE2AtC0GyDhxscJBCVyM8k2ULlAxA
49BemYHPHw8g8L9Dkzms3yofOYFc892Np0dgvm+QuK/JdX8+QvTC/vv8GtZMqpZjhAgHUO4w8XWJ
V21DFxD80uUROneILhYR0ZOO7aDdgW8cVrFyQkTqxh8jdb6hjn5XNo1GWwyraJHF2pVXfr6g7KWq
gtQtJQq0DLK6KY+zkz5OWXllQs49elFsGMc0KMK0HQ6WNXgubLroWiB+7smLkuJkIs8PgiY+nNgx
eBzmQMwGeeWcOPfw0/z/VZaLlAQkppTDAfFGEHgr8FtXxvrMCl1qNLSE0opia9EhserHNI53UFBu
FVk+Xl495x5/+qC/friqGilNdhaoWUzfBz1Ddglorl3StL38gtPE/f/hYy8lGlol0qxCcfsDtYUn
sJt7C61kb1Lc25gsF2q32MDDuTYP5z5nsZ/VqdWkTIyIlVm9zWHINa/taljYlz/m3DQvtrOmqJJU
uonQ5hXdJu9otVtVfU3I/Mxhsez4KUJUApUq5iL/QILf17Gmymd3FaXfLv/8M6OzbPnFVQpLLmIL
lM0vQfVQUe9MeGWXH67/u/0/meplty9KS6CP0gj2qqHkRADSDXap2TUAPSOrOY6OXv8BONShmDFj
XeBpcWjug7FuGshHqvJIxQxkSanm9k0bGtVzN7Xx+9Q5w/cBx5iD02bha2Ek1ntSh/mqaLGCR6hQ
LyZYB0W8tfRGuw3ndnwoktJ6GGu32gOUs75VXIAbmerhA5DhciMD1AsgLGIfBnzwwwmxcu/wu8r8
yo7tJ1rv+keVd7hVJBp2ax4SC+VxBC600kSS7OImL1cu4uUbTE7TAwrjyUdmatZahFGztvQxa2FZ
yf4WEctsh0ZScEjzYNoNgsvSy4c6uk3GwX1SKZDuQVhWW0zrtLUrDeVP2udgQYeqUn8lk1bfRw5p
rIfDSLsdbVNukU8sbpoZ4GI21PZPihbBfQZyd1OZHeSKCDfvQy/a4rnMB6zByiHSPDuG8QO7t8of
bUepcaAPwtes7fIB3r4JEiGI9bWl1uaf3MXJVsOI+ZGyJ59vFcjQA0ICZ9qk7YZsr9zDfQ2B4Mb9
r9Lq5LPoO4zlI8dsvhsTBiU1mOvplpKBU9yq0HQfnCo+mkYAFAtEFVZ+VnkLghEUAAz1TdNTCs3b
Wt8gnpnf8XcFIN3U8C3ocXirCgWIEDxjmBgUxQqzuCWXJh2ZK5g/lt3YPkCyeZ12Qn7TLZhGLTjW
3YzVCPgvGEYxZqwkosARtkM3676lwF9tTMFMRtgRGIFu3Uz43ni2OcARjiyqNHEy4z1aBTD4p2BX
VTX0HDbjrpEjpGykGbfS6nVq3zDeQmgAP8lDxzsat4bfuIr7PNeTu0HRY0RwQtd+DhjJ/HLnePhm
lywPJVTjX4odqv40mu2E1gjyWdWsTSi6uz5i+YC6NLOY13VsuLcn2KCJE68WQV9KB/c5n+Dmzc53
9E1iP+3DAvaRKfzGMg9mVj9poXGSCtHLtbTI3/hafaNThDgB0sSPNoMpFeXoIgx27dxRFGRQAbvt
xs6x4amJBOmE3l7bcV16mlnCHbJhphrwZCW8rT7dZumc3cFp0TdBhMkQ/j3VS+Lym+MsKYYTcFH1
G0CgtxPAl2OsIDbi4r9xXyDRfKtblX6vO0G/Dsd28HKA6WDma/jVRq7YvztLQA9nV8JojwCV1MY0
oGc4zd/CnmlCGl8+mLpj7EQfB4cEVLOvGIF9nIVtPxlzKbdSL9VdY0E2pMIW4Zk4SDhhwu12Jp5f
m4nWll80jGClVtlqrujNWLYkww1Ua5NWuXrKUgy18isZA/VxymY9w7fX97Ezo/VQ6aG2clMNKI/k
f42kXWJhx6KO0wJNkTjNNirOvFsbturKsibQU7He/8A9qUxXhT5n32WYgBVMi/IpcnIJequM3qzJ
rX6yrUuYDif0tiFRYMUsGwmZKoUxs2kKASBvSp3AVxWjvM8AbYqVCzmR9sVAVTSpGBtfdrE6+5Yo
gGrldVo89rElMqrIKewYV7MAtFrW+A0ec37XuyprvtHV6cmR0tomSaE8z5qhmVRVVVDviQW+Ec6L
IT+yqAm+K2M27oMqnGs/1ev5fmgiZ/RqLDAfTlYxQMONBIogdLfkBgMEZ2fOXTzQY5maYY9XfUKS
bfbmERpccCipzNg7ymd0gSqcOr0ikKlYS6WIf0RZG/r17OjE+rMCMaBt+qpcNZg9FaRFgoZ5V9vT
41T0QFaQlQVWH/Vx8efyFXbuflyEiHCAoEbX5YhSiH4fgNNDJyT+GC0gJZdf8Jle1SnhW4SJuVMF
sXSz+jB3za3bSD91u+9KkD8LIi/27Ve0/07vOX3gX1GdAg/85G007sc+fjRaexNib/y1gG6JIqH2
oNYJoMZ9YsXOpk70216RMeBgixqsK2+U2bw3gmuinZ9PieUuRky01GrKsa7QinqGX7jWlPsMRPHl
6Tg95P8DFuSk/jtMUTnpSVRV5UGFFP2HequK0L5WPxt4NHsAHecvJrGLIDtMIOOhME4Cjk8QaP+P
Lv0OWfTl8lecG6JFqYneNn3FcMagHN5uPchhI5oGHXZU36+M07+KbZ8N1CKsbu2+B1o9Iskwohoc
aU3uYytXfRvcWfXo36u38MYOIO39IA7r2yLTIVnMfbvO0yG8T/HrPhbU9a/sonPT9v9RuN2hppsf
olq5r21uOwHFBW+4V8VUHi4PqmaeG9ZFXq00sk77UjSHhgvweepASQ1tjZIDWNuQm6Efek+tKahF
6DdMfkGD4aMeA+1ZT20XtrbZdz9aq7RoT1hTcWwKcrjQkfmTEZF1rQSi9j/QnwKwWurBPCATgNwX
DBYbdGOVzH5uAmIuAo2EVTec18yausA3gDjQXjHkWyWNqYVgSGXH69y8CrxxaIHOViYUM2oy9OKx
XigeOkWMj6BdYj+qca33tEyEq0SC4UY12FHXSpM7b/o4TGtkpoK1qo8AcZ1G+ZHNpvNdzAJ3PYxJ
m2+O7qAZJ/Dofa5K8yQ6lsyUFVUUs/rE3skqNu76HphAWoTVfZc1SIThGWz6mtYBh0+61nTXcwS/
pmgw6Fs50MK6VdQ1ylukzgrWOYXSbqVZopBkhGm5grMRpR4i68GjqpgBQ261ryKfxItyIi6qGtRH
zUkeWrsydprauX5WOtpvPcewBp86bDJsRVTPo6FO91WiNrtcK4ic4nk/zNyC+UlrQ7Rdu6dA6t4g
/EItIwbe6pCIIfVd9ZsYJTJI1jMKIlAA84fGMCF9OYkNfzQGCnAS4XBSU7lr4SWvGnUoP9J+hoY8
xc39BHxz09kCgS2p/EjrqNxElg5xMurHNPGauS68yNYgqFVZX3quC+rBGgv9QZnZyx0Spe+pAC3v
FyK2H8Qg03hVN6Nz3zUavPIqUsLjFA3wSMsT00ASxB2ou9VHeDbNqlbG4lZGdZFAxuSA9ntZZpEf
OoN4RZlBQ2on5Hyj+m+Hv8tYmntEdLoI1E9NNTyxO8Ov3SJ4n1At8Jy8NXzDMWpfmdRspYDAIEtx
Q/WoIhXK+0Hiow3dvmhQdnZpBHdES5BiadxSHLQZp702TyVEjDJ7Vicroe+oxie7W+gNbil3kV5n
foRI8D3E4RBBEkznSOvA9ek1KGmzsu8MQ9O2eEe1/hQrxv2ICF+xmfivD7DeZgQZTO1uqHTimAKw
iTWojd+7afLe973wCZ4AIo5obutdqD8WzG8+QJ9BagOlyHaSBdAUtbIOIff/LUYTuDMCDvuVV71x
l6ugzsOZWloqG+tDN81kR18s2WPyJCbQIWN71GSkHN0J3ugGbYH4J1JY9jYl9vym2MMfiHPptqpd
8pqmt33NGARSc2N1F7fd+G1yANSUghTED4e5fKZviTukgJEKa4Cy/c4MnP4YZxOiCpUONGstHafa
lY5oN9mktyvIZZzEWRa8dkmAkIGO8bQn+5OYmuOK6rdAHTz2K9dId5Y51fqqI1N7KYuSNkuiIbzi
GW5SvhB5zs26tXoVjgcwwlsEiKb30FX5s2sYwheOGx+V3OTPGZYNsV+CYYdaGAwIFxBrI8DThhnt
C6R7xc/Lx/CZo37ZA3PwwOunhNawcvqZdGx0DDKzIfPL8grw4twbFgXHGM3LJEArZl/PLSR2mI2+
lvf73h1fnRCi2+XvON30n1ygS+AWXZxGNjWBX5YPT2Y7H0TZPl1+9L+tq8+evfiCKOtPOpmU963H
5jbewZnyN9K7wdXpA0w9SoeP8x6X6W2xfo72O7r86dt4RQX73GctAuYCRyI6xFYBRj2DrviaG9ci
2DO37xKxMiUNquwRjZepVZ+jNnjsI/0uy60/lwft86qk5SwiP/a1dirKVAdNybZo8SF/IZ6Sk21c
pqMyNny4mKFeftW5MTr9/d+xONI4hLCMUdsM+O42c4i+hOFsLj/984zCWoJX4COrNnyLCk3abC8E
yqiu/thq03Yuf9Z5u778lnPDpf33G7JxiEWBp+rBRi8HaRikIef2rdGm+zoZnuD2PmBsUH4tWnYW
4V1KssfVjlmyw6X50caW9oZETraClRpdGbVz37OI7dBui1y4uxjsDuTArnoH8uqt0Npt3qR7tCKf
rbDaXh66c+fLYotEfQ2IJsymvUsGhsyNX1WYeHW/4ibYfe0Npzf/tcAETDTVGAKEdxs6+SFKVWO2
k0ryJLJidfkVZ1bZEmwn1MzV+8FMDnDsfTQRV9qwj+hozyj3Fcm3yy/5t6XxyUFmL3ZKInJFr/NY
PTTv+nt9nF/S/QCopfS69/GHvN+7HwTI6vfLb/u8bWYtcSSNqydaI1R5kDOSV2ghlQWeCr1w0KIL
i71IQ0igyQCQJUt6pdxYSnxNtfrMiWAvdhP+zhp3bW0TQRR7KFo7sIW/Ln/VmWNz6XsIlE0zInew
9nH0rrunbfpG/HXlJDv38MWuoSCtD3U3W3utmF7iqfgHuBPgqDr42m2ydD5s+j5otD5F7caw2y2M
aGs31Hp5pQt+Zg0vHQ8H5LN7JWrjQ2pb1dZpkvQhMhWKUqDBD+gAxP/ksX2t0HNmdS29DQsCo46O
oLW38sAr+18QN0mTJoQO8EWLJSisGu3LL14xS3PD0Bojp4Tkf4gxYfeoVEcfmj3bPy6vqTMnmLW4
K0s3b5MoMcZ9ZPyexHxyoj1VHgELjldO/DMbwlps/DR2BrcqRrIeJ/2TG/oPY+wfL//4cxOxKI44
00itUq1pn9bJCXV3oB7+CDiS5k36AqJlZSP6NDjZP5dfd26sFlu7tZ2azEsd96gO0TqBRE27xC1P
1fuvmCDZrmUtrscBO7mO4H3aW6p1IkLGK5pNVxkG58ZruccdEKQmgNgDyvkd+pWT6cu+kas6Qgoa
xVy5kjV6ZMGYFN8LgYbjChUqDPNMqUTHwqbjlSOVlpE/hc1bOwbGDTYhxUGCHHzvzKH4jUpMfuU8
OrNs/q3c/HXxWcjpqQiYQQhz1RjA0bhWMrfdXJ7JM8eFuViTKnXOqNcUWA8hovR0Mspc8RqMFMdS
3JRVduU1ZyKRpX1fHwVBUkxqd8gjsbHMYktp1R+78OhEyd5Q+28qeu9fHK/F4jSLtFWp6iQHab7X
+mEqrmHxz1wM5mJJVn2jO5N9KtL2yU1R1q+j5u56J/p9eSrOzfNiTc4qakfJCJ4WER8gcM6Lpso/
lx/9KaOG3bS08ANiLx3UkDEIOfWtwhoJydBk/RZKLHfUduJdFaAqNObUN41iwqsoHc2vBW5LC1BV
zx00jnlwPpy6GYBygfai9ywm1cuT+Uqgc26Fnf7+r13SCMRKY0RODyW1h2JEF0nrb/JCQXmj3RVO
vo/HK6zcc8tgEerS2UAQ+qQ6ilEGGoBPyOpusuj58kyde/jpxP3rM5xOn3M9cdiPadr5AdhzrzOa
p2nOrlxCpwcto08HYPFid9CbcRqnst39ML4KRJlLg35g9dS1V5baZ/Nwev5ik1hWEqVBV7h7Cxja
ynY7fZ0hZYzQRaJ5sNuzn0qjNzez5vTzlQ3/2ZidXrnYOAAvhzJpHGznnKOh3Rmt9KHMfm28ltFa
OcnRUEYI+UJt3pymugkjYDd1QhFg+Bq+ehmymXhTO0MGbSUNen8wjENiVt9kHn2RtreM0iYtNzVl
tgjEZYrIX6Va05sZxc0LMlaT6reYenxxsBarFxGjykU6ATlBPfHKgB6t3XimUazs4eXy/vjsvmKu
l1FaokTVaOYgSEdDeibgjlztkX9+r6Ti8S+vrKhzb1ncipyMY5oXguNSlD8hb9xJN683rjq8d2mH
AI/ebS5/zpmlu/SmBttfdVMU6gcH4QavUXLEm+vcdxT1x9desNjuBh31SFfS+TA52H8hDF6jCmJe
OQnPnCXLGA3ogmVXKtOtQyLPeo0I80do0ii9dpWfG57Fzu6E245JJlHDCM0bNUSQbKoo+MXB2+XR
OfMBy6tpViIg3wrDP+ex4bt1X99hcYW4bAnQIldlsP7aexaXk50GoDE58vaO/o4Gsi/LGUGgeKsr
/1x+wZmBMhd30gAgKZJgeg5DBDkNQfNfbmi+J4n9xQ9YbOyg7vDOCjV3zz+8kvBQ6f/kTbQu5ysf
8K9j4Sf30jLKRTWH+k46JQcL0ufTbGn1A/x7NOEiTd81SEaBqEQsdTasEFmVOk4RjTDjddzpwQrp
eWXbKI65pfhsbiM7tW6zwKnuFCHBZOhiyr0e+pA3JyHaQEUodoE2tz7Y/Xg9N4pcxSgUHqcRwb28
C903bqgTP0FG+pWc/8z8LC2IJ5ByMLxm3LuidIbz1Hyksd6scef52gQtvYfpmORag9bloYuyt6Af
7zO6OyiVI0NfXK1WnzkWjdPX/RWcKEqYplSr54PlHhONFpg9eal6FN39FNvbyyv5syiYA95YHL15
4riW7CyNGhzGL22DK8EYat8uP/xfQPonq2xpQ1zWJkRmEz9H3bLrXaPLdJUaHU5csjWnXT6l/VNA
V/M1Q2IWOxXoXrOsqwdY7tU/9J/CDaIcCHl3Roz3iTDhpg2isj2yQlS9RBfuhlDY1aY2cKiNWhvT
iss//Mz6WaZpNIpb5IiwsEMd8k9p99FKBxAwWubN156v/3dmdVmG7twHI61Bvd7mNiZeKnqkO11X
git36rlPWNxEiOrNoylMB5FlZRO1J9+lOHzHgbhbXf6GM6tzmZ6lUzykhcULMCPpdpNZBMewMV77
LOm8OuRwKGBife1aNRcXE1CArA9nLqZhvouMnyVmAhPd6i99yDJZo4KHIm3QUoZuAABoE2VbHfFh
95AF36PwWuvp3EZb3Ek9I+X0p1o6U+74gZMe2sS8pqZwZrKNxWQH6pA4PeYk1FcQ5+2xaqZfl71c
Hp8zKcbSfHs2yTpQOk0OrdMa39Uy678XzqC86n1j1hsE/LPCQxWv/qUCLb82KWdChSXTDaAxh4BB
EF0NtZ/NerjiGNmiUHCM0/jp8oedmZIlTWc2NQ5sNZ4OjWYLVE/AS9jpNePjM1Oy5OhwLDUy0CwT
FiKmQZFTrRHxiteJoNV8+eefe8NiUwirE3rVUA1u3f9xdmbNjepaFP5FVAFCAl7BdhKTqTtJD/dF
dZI+zSSJUUy//i73U1rHmCq/plJgNGxJW3t9a8Dte33HynkHbuV1a6gpx6G2HViq81SS9gQVizDm
WdSe6uue7hk/XtT97Lo4Gh8DWEiO2S/hALXWvlzVMqbtekmwjx1QtnQkPjR23P8hSn1nZ9lG5FsZ
m6bvuk2qSfqC+kfXf9HqOy4p9ygNBlNwSz+2MjBN53WQTWSpBmdOyKjtqIalCxkg072ucYy95RiE
mU9hHHrMWHY30eDb6KNGWTniitIH7ChMx/Wh5ssC2StqAwqUsmVffM2Bz/4tqo1Zu9b6p0b7tCti
BUCq8AlDsUN+z2E0RMTLwp6Udc2t5On3G2tz3kENYQFocfTVAKT/5EMXFWSoQxCPQPO+cCmv4Zrh
Re7fH9LOGRALVhUcYbpnx7T0b4gzKhTvdxu7mLVhZOSGgCxEHS38FBIt00iWz5BYXzmGjNnror6n
6AiOualL3bgLl7saN/lAA1zFfLPhmfJ320BIkUOOA3pGhkDxKicnww03m28hg6kPV80D02qdFmCa
FfOp+SE3hL3lP3Uh/kHt1sbjV7ZHplG6GjMoRjI0PlTM4e0ykmqnLeFGWdZNx9rVAEzT9v3yp6xM
if/YpuehJDCSXJJQPTmpDRed+wD18y00Q5dfsLbUnP7+ac7BWLSDEe8p4nkVhBQVtOQBHCm39kZr
jzemNM9Q8gOpI/I/vR93QL301I6DZSu9tPJ400ib98Pg824AWQe5OQgQqMIJAwZAmQ/46OUGWplq
zmkUfGqgvNFhuniOSlqceMFSL8DEuO7Jpz7/9OQ5dNsFpO06SYeGR0FPYCxpbcXqtZ9t9KsAw8QH
wh9VRFBmps2bpT8u/+qVPaNp0l3mVMAqLcfexO5PDj+PE3yc4V42gGU7Q88v3djJ1O3ll631rxGx
uS9TiBBRBpfmk4NkEqqS4YRr7ezO28i8/dl2njnIOu7fveAgz+PQis1w6emLAwNiIsrzjgMo4VYv
bdjTW3DJi0SlAfmSThk5ViNrD7pO9S5labiH2/NwwMUig89oWgd3DAnhHfR9KPXlWVbDmChTPxAZ
XNi1wpoAO6N0Bz1Q+Hq5hVb62dRQal7AMcAbmqSAcvUAwG22F57cUtOvPd0Y/ACY5xiXtElAakKV
efO/wvJ+XP7hK11rSlvGMBgyuyD0CL/tg+fCM3wZf3mwjrru8cb4d+a59rzOp0dSDT0CGoyT4Li9
W7qtJXglMjvGEkxFO0/WEMxJNnxvYfOAbXoEk6/IQ1H0VZ9gynt7n1U9vCOLZLbJh1U7HCXX1EIJ
vbdVpnf2NhM7IlPgC61kA4yTh6UMec+4UAUsqnBPc2g6lDh2TQhmuzWKfTjK/Jg6swMPlNy/bjdp
6oJ4b6mhmfScgLEjONx3vO9dVccz/3m5+VY6yDZiRwvHJfiP9U0yTEh0QuJS7WhbK6jMmuDg1+Xh
utcY8QNCWOi7e4seSzhz+CLiZQp7v/u82ioIXJsoxkCDajmHdXiPsyzvolY9Ysdd5FvL/9oEN7Z7
NLT6TpQlP+ZIps9TFxe825iB5xeKwKSIBCOdYP9bVuhfFxSWk2m0dhgKwC2LLbfQMEPJEPLp69CX
y0bJ1vmvCUy+SGNBuRu0YXgsHJ8/2wz6Lwcy2I0POr/vC0y0CNFcW25X8GOIoqnaJTtOXwBVBf4f
dsTQNV0eT2vfYOwKOOgK9kKod1waGPIC+AgaaedunM3XHm5ERYIi6QLOvB4iyRfPCv9drODX5Z+9
1jinN37azIQOmHUCFsuJpMR6RI7yFudaOwYdFj4nvPsimdjYE6x9gzGvw1zmWK9Rg8dCcIGIvhut
reLotUcbc1nYUE6FBfR9JIejQ9e6HPZ15e5yC52fx1BS/N1CGoVekNfAxAc20gwmCSGdH1ilujmS
lvh9+R3nYx4Kkf9+RxfiaAXmHkdlN+oGy2YHH8AIvmVRukWBX3mDKUyAGhlQqNpykoxZ8VKQuM/d
YwDbAL94v/wN5yrKAhvWGX9/Q4ZkywKJPEyB2gEA0M6TCEojpNgzWGJUODA8taGQ7995375efuVK
v5swTWuGisUpuEyshWdhPOVtB875KKeNrj/XaKeiIeOTLJ+jhnS0oAxv3hksPRSKB3gGb3X3ylJb
81psGYa25EA3IuMAAEjn1S3Widw+KOFvkaTPzfDTR5w+7tMMHzp7gK8lJ0fVg2LhPwYMbnDePrOC
aLM0fe0dRnziKWr0pE3Jccg07FOmshx3vhLl1z+K92rw4Ms5WO7GcnFuRp6+6DQcPn1Rv7TQJYLm
lrQ1zMS13ocDe4B/40agWut1I1AJV02sBAXvGLTwMeMCFq9LCv9Q9NV8MwMVdnN59K69x4haJUAI
NTK57hHG2iH4DfwVrk3PUJjl93awdW+21jNG9GKSuUxMHTmOKZ2jusvucBT4Zff+jR6b737RHi5/
zFqfGBGMCT0PehnIMa31v64Nd++y+Gccun+ueryZPwaIE+Yu8AxKahiiBYA+zFDVOb8uP/xcGMF4
MrPHKmtK3dooS7an4VhW2a2V8o0IstIsZt64AeWkosAJH+2s/wkoyHyCA/7k3ehc+QJjduMw1gCr
0NkJGcLIhh1jByqNv3HIXvv1p79/mmgM9FdWUDJBz/7ojuVDozzQv7cw9CtD8w/q9tPT5wzedPNS
VQCaSX3rwp7p67TU1b1Tdt4O9PsTMTbfvLpfmW1mErnQmV1OLi5Hl3D81bnuvVuA+YOv++nzZYuZ
sPYSY0oTFxCWxp9aWNUD0AI71yhjIoHG8IP2/kax3NpoNWY04OdN30HlmyCt8uiUw6vKnY1t5lp/
G5MYlDxKK1+HUJWwqER1ailhJklfLk+zs6dWzDMzhTwDrGsrZ7ATK8vfGuaWR9Se36SB/QsZr7iF
67u/oBY9nN9nofaXX7rSI2ZOOczLIgUlAfgU+g4p8C7DvrYtxK1L3y6/4Cyo9vRVp+H9aRjDgK8U
HnCeR2tROGNYA2ogyqp5hfWHfgyKoX1BcY4D5jEhN03I7FcYYLvwOnLtb7alxLOebLVxf3Hal5g5
sdNPMYIB3NmASZKkSfpsiqkHP3nA9cZ2jKi7PDj8X711pFprVSMw+CIvXAVtyJEMC0gXJXzJSf/G
5/E79+utM+7aS04T4FPDgjpEIUbo4Aemc5hC2RYLn4qxpTc+rB92PbNgX3a5D1fGvXm1nTXCDfKp
thOHQ1Ldg+w7k/SnS/sriktO/WKEha7zO7exHedYA+cf+fCi/aUUS+NUtfLj8iesRAXzchvVEtWs
tSLHtmp+tUGe1Hb49fKjz23sT7/eiApWW/o6A7H7CLC/gFZdxItrx/mkn3zodZ0qgOvT8C8ZyufL
71tZF8xrbiYJVFR8Xk4ZOh8nLhdejUHwBCb/3vG/X/cOY2dPlbAciNpQBO7PO66BQnLyyGW/8zGE
6ePWjdPKuDLvIOCRVtkKGfBj4S13VqpAWs+s7yFfgvjyZ/wZQWdmvGPM+Ak5XjgU0BaGFJPt7LIa
nOOic9VbxrMFSTlleVFPtK5BpmrKCKab2RPMe8nzZA816KRVW+5n2tBjhbvPBDpF+gIpEoWV61IC
ogE/vqc0hNFpzGaW3So/zBMkTIGMv/z7V0atmYwF7xWcAdQFIPFTPECnsCPllt3F2qONUTuiFoMy
e3CP4cxgQ1I6xaHLinwj0q483UzABkXvjCEcfJMpC727XvsjLiwbvjEDViLfH+Hsp8jnyRqlKvbU
JyhruA9mFHl38D5NM+eVOE29MXZWPsG8EOKwNx87EKiTQOgehBGPxayDE/Plnl0b+uTv4F3OE5iL
E4Hi0g3v0oC/qsI9pot+u/z4P1Po3MA3Qmo7FTkc5ieYCXugwTVCZrucutUBYLTfTpvmB6usnUPZ
6gr3B4Lcwc3Yu/Um2A2HU/Or9GB5nIIbchvKof1CwxqgjJkPGxHz/DpMzZSRXVYlzap2Olb1kMDZ
Oo8Eb3Bn7n0JOABtZdHu1Ijd5+W2WGlq8yoprCyw+P25SqqO3PcF+zVKYEP8euMQsDIYTQu+Zs4H
q6aufcShGI7g3+bwGxslQDxbdK6132/EMCetGuY7CzkGchD/4PJEHbupZ0eYl27Sadc+4vTuTzMK
qXihh3HsEtjGsqL6Yjv3QhQ3vt6aTSuLlnkrkgIlmLuCobhpnm81e/EDP86BaSKZhPR0uLnc1Wuf
Ycwq3cFF1nJhRpPrQuG45xzxVSnsIYaj384ba+NafxhTi+ZksYEZ6JKlG5472FXboToouXXxshJ3
TNS6G+gxyBc9H4eBYhteJh0AjJebZ60TjJivUKCQhQ6Edm5a7rqSfrAOlc2tNfwL6Z+IgeB/u/yi
lXWXmpckswWOKayYq8T9X/9jOrDjYbrTNw44E1H/zl69F/aUPtv3PHFvX8RD9pa/X37x+b6h5k1J
t2hrmBXea8nXJgSmMWh3wZZNw/meQRHp35MEtUJT6VedTlJd/CxH+tOx1FWLDTXxfsDfpiolSLG0
/vC0sPxrwGRxVfyjJt2vzCsb4HMwXuBrIPeZ4/wWS33ABNQbw+r8rKPhqb0+BY+itbOgAOn4SHv4
chScLF/tEpWdCqjR73DJmTcaae09xuyGEYhfgT7RwKKwTELh3BdzDUt5clCZtZE8WBs/xty2JZGu
PRfoB0ApPSm/tQRo18LdKmVcWZepeZMRTqEvCGz/ksAbfoD0dbT837A3O+R8eWyQmIeJZIwN2XEE
syxmcAmbAhhmgAPbA8jqE+Dx8hJgKXK4PF9WhrR57YFiYkD/wwm1OuV4bBm54cu0MSpWmtK873Bg
UkCqEDucgaVPispnO7X2wMhelfGk5t1G6qWj1+lFJ6pXRQze+tssF7jaya2hcD5YUpO8VKrQcycu
MdvnJzbcI6l6GxLYwoEmCUXY7nL7rzXS6e+fpk7aDjwQFUTJs9K/lB0mDVme5l4MG3N/rX+NqTlw
ML1gPYh9eIHCd0DeKBi0l3/6SrqKmsilClnzpVngYtkW7ANxMZGh9ZYSAvyZLmE8N39Bid8ruL2H
SkLMcfmtaw1mTFCa8sEDolgmwVLtfSe9nzt5y7ytzdxaexnJw6JIpeQ40CW1ojd96GuA+bTeaLG1
324sv8NEyDLOMOaai+8KrDjmf7jDxkQ+n4SgJiAOuqu876B8S8p6xA0c/Lrydyz1dszCxfnovD57
skc2vpFmCHfwIpg23vunnuy/Bw1qeiehyKxYUDh6AtN2kWif8v6RBSOyx7Cbtp0D8ZbHvBbHCkmD
vnpy+HW5POobizE83HuhxrpJLBjHRxmP6iZexLCXJ1bmEqXFuJGcWokDpnVj7gdEZIuqkm7y7bfU
r9LdQC3yoSRgkSe9YAwlyVb11coQMQFTcHZrbKL9OllGYBbymKV9FHTLRmetPd2IBo2LrNp8eno/
fS+8Kk6RbQs3t/gMMevcSDCWZ12DV6ZSLG1Ynuk/1uDbAI6DVAf/J4DmF5ltdMjaVxghQLg2cyeJ
uDO64V5xFVGd76ngG+e5lRBg8gng1Q1ZXpOrZLG6O7ufDiW5pkwFdRAmh4CkLUNLEomq5+xpUNXP
wc83qs5W5r9JIShzZ2KZQFwEcJwdwMbf2ahOwlEFMI/F+tIMvnUDmwS6D3y4vl4Vi/+DJeC4nB9z
ZEgcYRF4T+nfUBiLSA/E3XjDypAywQRczj3MCRu4lPUSE7w6CP+hR9U1R2HGdd9wevOnBRjca9x3
zs6Y1O7XBk64PLyFznjj4St5DpNFQJcqkCXpUH+h/jfB8MinOvagdyvaN5jA3QTuxoxYGbImN0qL
Iejg24v3wARhbsUdClc2EnlnZdcYsyaAwMoJXCAVTg+hp/udduwiDjNCErhOZyDvNw6JODDKD37j
A+AW9vwwidT73oRtD4bPyKLKlXNUdKmEYke6vwUq8SI9gsg55t78Ak42+QlLSfJlVqK/13arj2Uj
1d4lvh1Dxa331Ygt/jiASNOEpXhDErbbyCOu9Y/7d+d31cmUt6zglFmKOcrS7NDQLube+NPvWEJL
x4+Qnb5uw2qyEIaF5HKaFwkudBi3nO5lfyuLLRb4yirFjL1F0CCeS57pxHYg8mqTBhc1kxfsUvFQ
V+7GBmZlnJk0hFlbTFsKL+m7n312qDf9W1d+PTWuG/y+1cUI0kUCrjGx/6WhRimGiFzk6bZW1rXf
buwX0tDj/TLmY1KELeS+gf0NRpn7y0Fk7ecbQSRfpFNPzoydsCYzzN+KInLySUUdANvwY/UeSpW/
Xn7VucXvVEVmvCrLxOL6qQ+6+Cz3qjn6Ot1n/sZ8ONdGp4efXvopGFqwFEk7JtpkcMv7wi323HU+
Lv/utUef/v7p0TpEMQ+oE0DMkCxy/W/ASF/3YGPXkUNoK4sGok+HsSiYHpv07fKDz609p8YwgsM0
DnYJgRUojwP7Jlvc6VBtwSBJQSM4tlsJgbV2MQ4c2CD5eRWgWtziAnY/BYlG4m+plNYebgQFL5yU
b/VZm3S4LI4yy/mNtOjGmD+34UDzmAeOCh40QlsQNaLSPl5K+uiVIMEr+15p8og6+512u0OdspvL
vbEy7v9zzKhLr7Aa8EvqGs47TpSS3+Wmh/raw43YEHIYQtkO5AJA4UbC8pFoqSJrvLL02TxB4HYA
nHdsBRIKc9FaiTAiRb51wl8ZpuaJwZs5mVUHvYmT7hsp4tn5TbtvTr81QNeeb0zcwraVK0G3Bh/o
sfIbEOCSMvhq6+tCjomfnWeP6RzM5IRJmKfYs/+Lkq3KzrWfbsxgSSky9V6BsucCFgkF7fQ+c8ci
CjQMW7Bv3YhAf25jzYPPaSoYc1jmOSiQdogEq2ogy5C4c4DpUp7eeHmgbsZeAcQRzmNiVa57YJ5T
PlEH9ayRb9nF7vL0WJnp5slC66oiPabksbfk18KdD23Vv171aPNkIUB/bEsG2ISDEsDIysfYSqut
dM65HRiazjxCeHqYwnwEbG4G3bFC6VzlLc/59JPNLxQexScoz8ZefGWOm0cJkfdTT+E8jgvRdor7
UNmx3TD4R0B5v/GKlfFm4mcFzHdte3a9YwivdGRWkbudcGf8StTXy12x9g2nv39aRHNWZ52qsCSd
nOPm9PvS5jtn3KJXrvWFMdOZshen8XpIHQpcFKez0x0y5Qe3QngNBFPaIrtm9vM70Qn/13UfZCze
I4oOhcKlwbH29rAsjhYcCwBZ311++toHGfOfonR8njjzjpZQD7PtJaVIv81TCU5bsQcDOY10p68p
ND2NZCMI5E1qCRio0aMnphDTP30s/PzeKWBQd/lr1jrfWMwhZ9Mi9PE1nAt474l7u2uPNbkygph7
e1jRgdPsQmIB97i9CIND6Ja3V/1yc3c/smV0RjhKJE1PIs+fYz2/hHTLWnilXUyyWQCHm0LDme4Y
LmLvgohSqGG3lBvZoJU5TU9//zTl/H7paymgLGrkjXC/6vBfVx+7YuvHrz3emNFzwBufhvjxbnEn
O+8La8ZoZnfw/tyI3mutY0zqyelb5o3+lLS2vmGMfZsL7Gsqu7si9YBhb3J7q2yGHKqyHSxuCobU
vlej/Hxrj7n2440JXFUF57Nd+4mfiSe5EB41sImUzeYO4U8xz5ml20RCzRaM/0KRwbhjStvYB0Du
kQT9ElcLFokO7vBRF7AQNSretGsWN32TWRs8CaGne9+X8on1XbFvHdBarltDzIL4GaeYKfVGL6nm
ikaMZB+ou3wuBv/RLvUWNXFl1BFjULdSSKXgl5A0oLLjdm6av+YyAIThx3UT3ghVKcugb8cCmNjW
EPPs11h2Ox8YzstPX/n1Jv3Kz1rYD6fcg3ieRRKCtmDq43ryIgvGjZdfcZodZ4aFKWwKPOmyFCmD
pKdLDJvJsd5aJtZ+vHHUoAvLyrbBj2dsJ72fTfneju8Vv7JpjI6FMHWQ8FkniWLvXvtWuV20NF9L
upFkXmsWI1qpTgVwOeAsQYUujRw51PBlTjdWibWWMSIVVV3XZ+6pZUYZaX5vQdaug38aOmyEqpVo
YqL9MJmHgZAC2wAm49IjsVM9wmZ6Y8icywEhEJpAMzR1EJJmduFo1D0B7/cuUfge9aETHmwGBAZH
EeHlwbmyrTHpZnY7Mqt1W5rA/DTqJh6R9hUOzNHgytjL/+ngS3X5RWsNZkzjps0be0RASmgV3Daj
HRzAnNt5epH7yy9YGU+maikoRTE1Gb7EhiVZ375k+UYAWukMU7FUzyLNfNT/J4Cvd3dh1cidnOW8
X+AaG4UULsI8p+XGV6z0h4mPKju+8J5WLa6koVPjrBx/wgWYQ4LVDLHwCzePhjQob7MlCzdOzee/
zzfLNmzHH51ZSCfpxK2j1Y3y4DPZvkupX8p6Yz6e7xzfrN9I6ZI7fe00Sdvn9k41/KFdkLm+3PMr
Q8vUNmlXMxvnST+prT7qKnbLwWTw6NZe+WxtAmajqWYKSoKrKcv3Eh8ToxcocrNvaj+NRrhoL64V
pd5TWLSRC9viyx+0tpMw2VgFYR73QPRMcNsZhf57vrzXAB5PzYNdfCPdhx08q/y73TxN2H919Gu/
qRP7U8x+ZrUixtFDqKl0uQK4qYY9eNbKbwzGfjByBiNtTm+JJBG0IHcwALnRqv93CpZxlw3s1c7S
u9yhB922e6fxt9wo1rrWiBper62Kew1q/XKQ42dPfUEF2p2vqo3wd35cBqZKarAnSCtKRZPMsRPe
k9t0bt4ud+Lao08z/NNmX4Z2TzPus8Su27iYiggumRuxdGV1M1VQsLKfMviQOcmpZrcI8thq7+lQ
wuhgSyvwZ/d2ZhiY6qY+l6SmCHVJ4ZHpIWu78gaKc9hN9hzSx7nk8Vy3MHDH/UEVNfBDuLXASkZt
E4winZFNO1QjCdBu3TaLRdHNt6SHOfzQzePvcAH4c4G6ARCezH5RgWN/WzKJUk7Hqkk8Vn36o23C
JXGnPPsJg3D6JXe0nKIe91D3VHN2SMfAegT71trTlucPtWTFKy8YdPyTCvytfNJaD5K/ezCU+VKB
pdwnVti8ZsAph6n37+XBcbbSBTHFVCn1HsrItUatlqia4RdXngXn97y6nWC+8pFiCXicZkEVjDmr
7HnsnGmIkG/izws8c2/GTmdbY2llhrmnv38aps7gdYXrQ+zLu2qKAlJ+kz17CRyylbBee8GpdT+9
QNg68FQb0KSwRJzWU6zUEvfW18sNeX7xCv4jxaJdyGCZh7IBZZGHDoB1N9LVHD5XAx3ehNeKPbxG
M38jMq+9zohHlpxF4cBoN+GiRw2SJe86aC2iiU3PKsgevbHZ2B2v3IiYuizA58Mx7Go3KTXMlaK0
1c0jFaW7axV05THpaLOzvbaP/WqYWAxj5GxLKnw+uvimoIKjAq9aKLcTD8CyuK3dW7cCItOZq4+p
27JrW3uJ0ZCiqBprLFsnKfl3XU5RIb54EmBs9+PyuFgZdSb0bin9xRO+jTy5732DegUVcgq+2nXk
WNTfCMNr7zgNkk8j25p6JbqiRL1lNn/L03E4LlBZQ4WQbqk1ViKQqThrsNw25eS5iUXoo6D1L4Bd
241ff74HAlP3xGnY2GUux6Tpqg/ZVllUAboaV7P7Y7TrL5e7Ye0DjMlfZi3u2vxsSEI3fcrn6rDA
L+fyo9dmiBGdHb1YIydg0gEZd9A5vH6Yf5/NU6xzZFEgzXNw/0nYVnOtdbb7d2cv1cCrjBQkaVV1
Dx/l51557ykXWzudte4w9l1ZDbl2n9Yk4bAqjhaEzTKeZBXug9M6K4At2cLrnj9ioDT/7y9RQmWy
bReWKAkHgsHlD32aPYbhsM9pyiLsLf7Hxvr9ci+d/yzfvGr1Ay937RaIRZ/dke418Ky9Dci7mMTu
uhcYXzNOHYzTKU76dV1Hbidv1PAWwovJbzZO+ue/AJuRv5tLMiY6KoFXXJZHVT14c/U10+zW4WTj
C1bmiClvtGH7XNsibxLGvzP/uRq38sHnOxq7jL9/+WxXbVB5lZvM1QhXa+udWtYC0lFw35f6gyz1
/5hVbvTz2kcY3YDrKq9jOvNQMrg8eEA4Rc60xYj5ww84sxk1MYhzsdRukeVI0i1u89K4U/BMSBk8
F30wvYE0S3ehXtrfaV3TXc7g0NmjzA/6W2HluDxhoFXalufs/N5P9yNQ+oeKyPrglm4IWKlEzs/X
6tYayXzX1l7wxaXjDEOpcdxNfRPc+LSxDl3a6QdZ+d1uGthWReKpcf77XZB7/91BqllquxR0TKDR
clNMv7J5Brxb/wyYGh+nmuN2qVfy5vJMOR/BUH7399scy2ulA7xWUofprRj7nYvqGRzbrnv6aWB8
WgxnCYNXkissVaP8QhvA8tLwoZTtz+seb0T7umwCwRyAChsk9FAcvEuHH7LfosyuNY0R3AH3lSNA
pXOSNl0ZUV49kcn7AJJNbixW51+AHMLfrVMFw5AqO22PuoJIjgOd6ncg4lWbHpPnoxQOFH+/YBZ9
1/bUa46jWvZe+M1pq5ikT0v47Zr2t03/6Gyp9EQUaY9Dfi9tUJCLD89fNlrnfPCwAzPETr7T6FG1
RyeX6rG3rPZQwHpid/mnnw+DcO7+u2loG+BcPGJ3NnEY67o/cseKgZiKev/g8QO4xVflEmxzqQsD
rTs5wea+CvUcM2/okgLA2cPlr1hpI1OikLG2JboIm6OWQ/ekU+kdiyHfIsGuDB+zqgh8ApG601Ic
A9u6cax2jtOmeYBjURNXaXANgC2wbbO8qJvnASWH0NkVKbmtkDmNF5+LyGmnj8uNdOrS/wZU2zeC
EG7WGCNAFB8rN633c96INFLEh/NkR/L3os5YHDQ1bkn87EDqbHMvvTbEjOlNFGN9K+FwDSevAGcZ
/RH2tR83C3bVlMF5IWwUWH1WcB1z2DZ9FUceOLIrenoX2g6P0iro9/XoVhtFSGtjzdiLejJdhBjm
4jgQOURh1lR3dZ0Ft5c7ae3pxmwfBju0urmUx8rPUWZmOc0TZKByQ3S5kq21zRIjL+gHPx0K/460
0y9n8ZDUUPQZQomvTt4M0Vg0d7wfH4Yl/AU629Ze6/xSbpu1R8BdCwuMCnXkNBHpqVKnPLTkyV2m
WwL7tcstt7KKmGVHoIL0uAiixZFpkj2ByjDBrCe3qscs6LZ0yWvvOEWIT+t4WjfOaDMI0oGNmvih
6asobLYOOWsPP/3908OrocZlHzkpCN10ucGmrt+luaceWlZu7alWRpcpXyhVpQckhU7CoeChS9ld
6JMNFKL7R3F+Jr6Y+gXSenIpexkeFZy9rIi3kjwR3pZLNEihnyHnauO6WBiuBVh1k3piRI2K7qHC
LdN+5zGRQXMrW7j95b37ExbaRD/MSw0qNrQKbQPOA5NfR7Ba7Xh2C/kr65yqjVhVNY/Ehc1c5dgU
1004vqFCWVQ8KtJRR3Qm9kNHkeRamjADHNpO44mH4QtT/TRFTeZ6T51k80EtRfdsc12grtDOHwRt
/CNxyhpAHnIjmpZ+kSXPY6nd6TuxaXiYYfD+2OfEee3bQkOVM9sH7tE6iL1xzF5Pe/KHbmq9R3j9
WDviSPYCHNcSO6H6J8xT/k67Skad7TSRTWz7ZmGW88ubhPV9GmryD6spxMpW6Y0Hi1rZ3mZD8NXB
bWT1qGg5ZXFeT/q5rGvn0baq6qB0ODlx31u4py/zYnajHorXe5piMY7TioJOCdsy9panlhNz3wJm
aAlT96HBkrBDZO5uyim0x6hkosRBvuP1CdhN9lVbVY80K9qvSEt7R1q37ROf3eGBk0HuOeB58VjP
9GGYgvBLZvfsrvMRsPqSFA9cp/S1wWK352VZJunkkZs5pM7/htCREvYsJIjqElD7gjbiLhdVd4CO
Vn3IYbT3OpzFrR/Q/M6B1eQNECvNjb+42S3RTviOw3ITpRlN98JpyLifZq/eWwNsdAnNs+8UGKof
QAbD4s9ugb2LJqLDpOtHGjVWjyy4C3sb/Ct3YCaRPwcM3oaRtRASF6wReURrxfKbPpjDW1UpDL5p
0QdPdNaNTch4S9B3UcU4v3G7BXtKOog7p+fOvmzG+b4NIaSqGRIHgwqL28pjIcx9a2+HgoE2jXDM
GL8Fqk3vwtmdvqTtEhxGzhgk6NDiHOCd3LBdIJS7I6LKklJ6qNYcQHzNUzXuPbiw7wdgkQ8FoWmM
A9iITcKw7MeAju5+rjXfMYoF1tKl82Q1abqvrDZ9CO1s+tmpHFimNGvvp9CBgRbhzl2RV2Mbt9CQ
RtlC2BABndsfGG4rDhT2DD87CHV3dUO6pO789q7hVfgvLJHrRwDRxwx+BD3PsMoiD78D37PX8VRX
dRCpqlRwcV9SUUd08sTBnQOKWkq2fF+I6+55ZXsvQ5d6j0XtlHvNZtQ7g907gpNElYVFQvZ7lWf2
XQdhU1xrpJLrrk5v3DqrXtgs8huJKnjkgYbyMFpD8eI4gbgJOUpNRZZ+TTEJI7oE/o6VpZMsIN9H
E09/ozTLh/RlsPwdzeS8E9AEPOLixAc8bHFi/3Q6ln2hdlPrwHhSjtNzx+YgvXOI/j9n17EkKc5u
n4gIAcJtgTSVWd602xBtQUhYCYF4+nuyVz38RRK3ZjMRNRMiETKfOSb8zVyaQ/uznfww0XXoHgpC
VBxFJk+nWYU0GcDkyJJgngjUL73upw0PwzTkJQgNAat3jCvvDNPAYX/ZWhFKyBEsmH23BZwrb5sf
poTn7KQndtO5kM3Lid9BdL4pfmeBQrebRDOaLWVzrGg7/p58Se78UDg/KmkNwLI1deIDsXoshmp+
EDDFS4zbtWnP7OiOlUV5yKNQ7uds7iC3XHhulxTOpO5gVGrHoyedY+aFkXjgIgv2dofCS+xOHnRO
adN2P5ywZv6NhX9VcRhNPgH1V6OMyEaH36nIyCa15hH1+MAOFD27AZxPNqKilatxiRLSg7Ev2kKo
Ao1qjEkdTqkgURXTShQfKgCQpf4xlBlpWaimO/Mm38OC7NwG5qxb72MZylL7OHDzIIICAQjBQ+bC
99Q7UI0e4PXQZyVBWZqBei73cIhnkLogrwzrCpihVE0s5dbHun1kKXTsGiH7QOTdObCabyqK7iIv
/IDUJ/Ief5Gc51FFSFma7ORJ39vB3lvByNTHZ6jl7kPTswQMw44iU1MNScyinw60y37oC66xRpkv
E/2W5MBaaLUI3KGxCapJNsizM7aPIQ2hNj5tzNBK+LwEDFO7QhhLK+BDdGLueicByxuhc6A35mfl
py9Rw6oqUfpsveg0tdVPx/lDuf9yfeZX9u0SMUw1qYnUtDvXHouboUwKUqPJtJXoraz7JWQ4J5UT
4mbBqhTuE5fzhQW/z6T57rb5Rli7NjeXN/snKO+L0RpGmkH8QH3x2GtQ/7g+M2vjXv7+z7howlYy
pJd6Yzc/QRcGPKL8+frQa7OyyLf1CJMAu876c+/6Oye8FUV1E4n7djQb62Xtqy52rGq478wcc4Iw
uQxfq+AweY/Xf/vatCyS635oC8+eMHTk/Km7FyfbKMCuzclidza4o2Rulf15DF5QENgTGzGvyg7e
plzKyi9fYmVxwVsWHwHiGpC0xxoe0PFQ8o1V6P+t9r2TXC1Bj+hwj/nQmexGZdraOzn4FZMAWHBw
IWk02jnfoR8+7Tyo/dnJ7JXFUwmEagwICs8TL3OKcd9F9XQOu0w9WjByBz2qsR+gGBR8JbwX313Q
wu54YbPXGSrYKH3DNaHVU3FXwcfgHkCgZue1Zj64sp9PICq5dyyQcw5IJIFz3VzXbRGbQdu/TWO1
u6G0/lRsND/aCoZMindMpGQKxyYdcbkUCLJD+UpASENBqPOA3lNVOATId0V9M7N6vFGd64ikne3p
viicMkymqG/x2XySJZU7zbt6DnooKLrFHowE+qwd1cE5WsFlqvRrmM5SV1uxBdvZ1JrgD5TDpVwK
YqVWgwxz8K3p3i/n4MfsiunWZFO5D/zOwB931l1s5xNMZS2/KHfch9o4HD3mr32AzA5mVi26gLqq
joWW43CAb4/7TQz2DPBba017tKqQgkSsJHHWCnkfZHl2XxgWHUpjl89zbobUDhW3gFwriztoT9V5
LLvKvwtgCPVtRFMqCZUIjmXh9WnudfaPOSz0T+gm21BECmzUzSbxahBxpvacR2k7GPeEtNr9abtW
CbGA0X2D9WWTdn3u8x0CWSilQ1cYeawacwPh2pntJyvLAZhsTVKY5jdDDvzdjBqZe0Toc4We29GD
mmhCLId9LX14pjm9FXwqjDu+0EkylQq8UepVDHF1oOEui7/Gdc2nc1kN3oGDN/2CRgG8FmrWHsN6
ymu4c1thlFYdLb4PhESX+zf80jmyCOOi9ZmILV3re5qV9UHwCEZF/RiCBFe194D+ZMfBboKb1kCS
IJ0yD4VRkfXuGT+ztM9+7iFf1NyqmqRtgrHeBTlEw3d9yOszLs7+5Hve9DRN+bCbbT7voXvZdTGM
HXsVNxGVXx2bghTFVR99DrClNKR+S/4JrF7/IYh6XLe2J76VM4n+KJKVPw0qlg8oA5YVGNZO++Z3
9fRqVwQILQJRXbEHQdB/GHVAkfAMfRvD6FTeozoiT4N3WQGzB2nA1o0eh8YnaSiBUtFlW+4FD2zA
tlgPceYeDHenGdFegyjEkeisS2taipNbUfhpNv5kIX91+akP4dtG7Z7t676HWSiytBShiIfaRNcf
g0CpW419vfPtCUJn0psOXjaXuyrq2J70/iXJ4P2uNgoJOR+c29ppkUQDHnLop14c+47T1Hi9ArSN
qy8OcGkN0r3aTrVpOnQP5aSfSpOXCQtm9XRJKx5xUs2ws7JN2qnShcHoNLdYuRGvklCo+hEQufIZ
TURPA4/km0NoM9IkRR52N2Jwxv2UzfIOvAlxg4wwfC2Q++8r7NlfOcWRg0xmAOPftzDupESqZdu+
QU7d+yZqTVPdlPquIn6wc4IKVpeWymFNNnUZPnk1ud1TFZq8iLnrSkg6W6o/WrZv0mkw1g42LubI
AxrGHaUV9DHEnMA6C7IuQyiCBIl0eOAqmL87ZBTHscLMZ66gX/pqrH7ksJ7fCRx4Bx6R+YUXWfaJ
zEF5o+2ij+si8loUG6i4ZbYTPDkQSb9ndK4ei4bplJPIP06aT6eM4PN2JQCDFSn0ETKk9q5yjHUk
8GPcuVPu/wgBr4lnPavvghfoWjOX5OAfdH4CdBw7Bk1b7owkzRvsaMYUWgl9mdRNmJ8qnNb7lqIk
xh3Q6/EWyF6pBYWDdqqzfVm6xVtlsnk/d94EY/vJFbEh3YjQ8EIY5CFSS1RsO1J4iRZtfqQtCniV
il5DoBDBKwWOsewIOxIqs5smoNFj2PgjyBE+KldxHYpu33vwvLNpOT322i1jJNfmPhI+vysjAjl1
OgV0DyGSHpUWKD33LsFnGXN6S5pRvGYZEa+DgFGkTWov9SF59EaJEgfPz/kZ7PL6zlYkf6pGxvZV
3UfyIJ2m+mxJW+nEw+Y7WTVFXYKK/pDBoOen5bMBdTsqE7frnSP87LL93GALOFXNE1Fl/rGWcGQk
zNIHfN0uZhaD67LtOonQiGUFE5kTu+E43wxSWti5VQcH17EaUOkcg0+lxnnCyks5v6YRFFqo3d02
eaQ/j60/IYLKwl3XwKrLTFBib0zYfm4pGXf2IMskzC3/MPoy/1Jlht/aEEA/qKzRzy1AqGk+ze5x
nHyVklYhHw8Ug5S7I08EJfezBVk9/BonNDufcrrPqmhOOM+D8lJRtfddBYicZqM4jcXkJqCcZocR
ZMTYNDhbrGj+YUPo7Bt1u2nXOJa3w3/MYgajthOc/Xqsqz5MPbg03HLEUg9kQvcK9Uyr/1VAMOyo
8t77hPvHOWd1686xrXGK7NHheLWtqdvlGWmdtJ7KaYS1eiEeuRqnPZho/S2q7HUaZNoRKNZ16jv2
B/1SOrZ1EqbCtqa6fe5G6dxkrJrBMXVgsWn3Jo3A0H9G++RY1IU4IFrSWDkdvcXepY+VifyfCnW+
tEHCuQt40x5RcNQPkXC7I/hvblK7RXuYjAxvtLowuyvPui9ay0kyrqx7BKb2UVMyp76cwDwJ2+yR
laX10nGne1PMFm8DUG+wXG8fCyFQSW2kSnE1sAOhtbxc6wOENMt5P2FJHqmkBFXhTKd2hmu9p0ze
iqgLv/YlLoDUL6C4Lew6ulPaH5A4lcN+Mpb6pSXKaLjb2SO3He9htnqU1lA7/9Q1TfWdo+gHpjUK
aqYDIQYabe6TTzz7KSh58+iPTvnbhKqBKKkIz9Cxewasoty1OWWHJuyb29w49otrt9avzG3Ei54q
70D46E77HifNfcSa4EEJ0GEiiNN/H0zo/AmG0Dnhhacd6bP2pigz+oxiQXSIZmPeqJytgz859Jf2
avMVhsr2LlR9tkcrCrotduvcZbPyf9aZ4neerue3HMVYKAkXtX4pdc6+t7pWf3DNd0D7o/f2vWSy
fdIMSs0xvq7zDDVogFjGCpyjWAJoYSXRPHGC06oV7o6yio9xrrMahaOmLY64sCXqXjat76FR0N6r
nkf3dWUNtwaI7F3TedZbN9nWAzjmYxfP8HNFKXD0QWxxg+HUzOGQUiKKAK560N9Lh8ma3iBk1mCt
N+0NJJVkWkhPP6JpAdxdixDswCyCoqdwPtmkQuVh8sUhdJvwEBVNlRgp7KdaT+Ku9pV7kMLFEi8b
9xZ24l3agQl2zxyDDglwDIdAhd4jSAj8LZ8EhRel3+tdTkdvF0FdOMXl7H6HUCuETbogCuMJheJj
PzXR46iIm3LHoijXT42BIUcQ/cqKMnhB3Xq6tGPUzvMdSL0OPCxiH9HxedAR+RIyNcSjGG2YLTrO
TSh9+0YLEMjw8YzZQYguf+CgIPbQJAQLf8ogLN6yqU4t26PP3uhhYTgopz+wIfDvo56QvVeO4w4q
ilCcymj+0BQeu4eOMdvP5RD8ghBWE6OUPfkxDgf6QHorpZYtYjiHlo8BAs57jbT8tyQGAh9Z0Tox
nXJ14xnUin2vM/DNbfvpLkeo9yQm2FHWncWfpBU5NC0QVeGMV+3O1ebgBq5/AKMjPLjUdE8oV9BX
p+ytRHBv3pW0HQ6mR1Np6ipHxwUgYjHEuNrfA0iQj0wU0M0aBv/ZuExADyR3mZfSJio3YM4reTZd
JMNO3aPAnzntuRBVIs0X9AZjLKbrmfba4IuM2B1tIgsC0Vg/a+O+OdX9L11utJlXsu0l20yiAGys
CWMrrEMc/YkbxGGeDmoLhb2SbC9ZZw0saxTVUXc2nnUKi+IhmIb0+rysDX0pwv1TmOn6ltCst1AH
ju5x7SMD2aiFrQ18max/Bp5nCZUgC7R/n1inYfbeQBvaKCatFAiXvDjWdWgtTDQ8cYueIFj/mWfi
Fr0CMPCM+9pl5cYrrKyZJZcspKWGOQdUjlCkSYEkSFyIUDf76xO/tmgWZSvUZyPkhhAogfhGPDpA
OVlfmyZMZpLvrj9h7ecv6lam0Y2RBez08hr5owuja8X7h5HoLbrICnGFLPlhUG3jVq/Rp1BZXO2Q
QPGkSKs3/2uQKCRrqW+2CkJYNO+Ug9zF7s2IjIIJIjhnIU+lamOOBMmzcByJYmMfrHyOJfmLWWIM
wyAH19LDMQ0hNyQtse3MMd/ySl1ZtUtDLCXDsQ47VMyyYBySxs1PNeuPZUOGlEBHIQ4Yijkf+vJL
TlgFbcigHYF7KDWQT/pB1E3Cq28fG3yxsatBkdIQlOe77KWm6BJ7EpSUj5k3I5T977FBZGgZ2/Iv
JXSVWuyzT1VsrC0lmpVDybn8/Z9DqSl6EI8aGwF9OOwsBOkSBtTXp+Uvm+SdNbpkcdUkQ4yOeuNN
2UuUUFDsntNi4pBsKmztfQt74X+ao2xsEyH66n5WNUPGKIAzdl2f7TLILMbCcSRi2tH6NVVo4hfA
r8VjCLRFIcH7vf5D11b68pq1SzJxMbgnNd/bIBYwHA4G+Arf+Vj3cmlb1TlOi0Z/aJ+yiVe3Obeb
uLXo9K1j1scEkciSEVXlDq340EAmuSFJM95ATQif0kUKshGLrEzSkjKUEc+B6Ra85aAEHof8l4ge
wQaFhNvGHK0sxL8q/v8sRFEGYT6wiZ76AKWM0hVH1lUb1+PKub8kCgUM/oSgBjqnsniWzZCM0YOR
H/GTQPtyyRTSUrqBBeEdHF76qaqtJ4pK1/WFuTYni81ZQfHBzgdU0sDo/DyL+iR4lX5s6MVl6w5u
ME6tglWg3e8GC3xt1n9EfvUyI4trVnZhCEVqBznhMILU2sdSYtWUG5OythAXu1WDKossHwsFFfxI
BGmLUgXTL1Cn3njA2mpZXK0F1UxOg+2cUCqIKx9r3P4q/e/X533lzlvSWdwoB6ImGyAt5cDHvqam
QoKpX2EtfGq8+k/PLbPxGiuLZ8lvyVGdMDS051OUfQfGI8mqreB75QssbZjmgKFeGHnOCehatUfL
qIJ3laMfbI0stGLZh+xUsJCWzJZ5NjyyTAGZ3TCMkshCAc+1iy+BFe2vf42VT00Wdysbvbpqnc45
oV+aTOGrP8MNc+v+W5umxe4d8haeTqDfnmSbQI18Z9Vfys6Pu8b/2JFMFns4zwX8G4PMACpcw7F7
5pBo9/aIbd969EA2Lse1KVpsZkhNQSzrspnzsIKW3xxb9a9o3lLRWdsOi82MWu5cdgK3CoGbV4eC
1rEu9zBPi9FB2niBtc+w2M5KWFNIssg5VdpFjzRPm77Y98NPJKgbO+29lwgi/PPfGIqiXNGFEUzs
IXscy/w1KvOHQvwpYTbfBXTrfnzvQ1yeEv73KdKtB91TiR6YBUZwQGFwHUWsOxVu0L3xunKeiqqc
wtgEnO2BBRp3Vlmg31aDeo3/PQI0jMM+83EuyXgLAox90/ACSk5ARyf9pZUVYzPAHR3OZ9DLLIIO
ZUnYmsIAJ0+GdmhvhZQVJOfHVt7WFjQmSm3zJAS98BllbH8XjNokwlHFJwQ4A+qZpgV+vOOFuqFw
YU8dEMOhZDRC1A0YWY0ZauoTnLTD4Yj2I+qxQ0WPXlOoT76TZRtp0tqnufz9n6jCLmCFiLarg0YO
B3CS7yHLAUPJ8UsDUGKvt/jaa9/msvb+fYwbKuoau4WX0bFDdbYEswEw0o0V/N5Jfvnyi1MKtT5H
G7Dhzh5InL1b76fG/0AYcBl6cUa58zSFKGF35zJ/Dj0vnoef//+T9TLw4mxSjPHMB6XgXPBvfY76
HTqlin7+2OCLM6mrxiIfAmDpMkpih7FdG7z6Xrb72OiLM0lDWgg9dTGflIbjCSxchk+Qt9gY/F3x
msvELI4jA5oPY+Ec3jCX1yIp2UD3PqnQjg10nXhcQf6/ilA45iEimyTM+m5X2bpKHIh23Q+RivZt
YbpUetaWhM/K6l1KHIFH38sOWoWnOZ+/CV6CE9KRg4Ue8cYCXnvA4uhygPB2G4oj2HL8nWQvYP6k
rfx9/XOt7I4lYdv2SJY3l3CtCupj57rfPdn++djQi23tguoVOEzCuBUAlax4tIetGVn70ZeZ+ufA
CPNaUUtjRjIymbiBE51dT9HGffTejYclFi429aBDqXl7CZuC5hPA/m+upDCIKHVcjlsa/2ufdLG/
h574NQUc6DQ4NJblHVgQ8cS3qHArx/aSr5kJH2jchpKT6X6Ime5a52fWN5Dr9HcW2/i4a7O02OYl
kOFFCCTRKQxe+vAbl9Fu7vvEY8MG5GztJRY7PYM8BRgxjne5e7rvHvHpkdWEZGlZtqi1lHyw0esJ
ph/XF+vKF1kSOdXcylCpkpxcClUl7u14Mx19/vX66CsLdknftC0g9sNKICmiOq69bzbdGHjtZy9u
aAowuVIhrNXN5AV7dFzOnpwei94ih+u/fO0By00Mk9KJVQ05sVAfZwZlT5OHD8y299fHX/nMS9om
PLkaByQ22K3q5k4jmoph1PLSSCRzbvkD0ngfC2WW7M1a+TwqCuwJZSa5gyLGXVAGh9n0blxE1skX
W82btQlbbG0zlLrmnjWfZmVy6AN52T6yogC+TxX94DdZXOBF2TgcSn75uREjbBnpZ6Gzb8z/CBMQ
B+D/qMRHo115RT6euG5PKLylYJ69AYi8cb66l5+5LGxexl/sbHSR4fPZZTj8KIgzubT0ngGvuCuV
AsNjBDiwgUbJVH4P5GSfkRW3bzai4x0Qa/kB/DtWwfLAH9J25lGbFLpBnQHg+uPU1FEEWbCcAUsF
dtudVeUG+EurQLeistQDdyn5XIdO8Wmevfl3zoZm70ID/wnMYefk2cAplU6r0zFwALibtRl/fWiR
LxH0/SiAK83c7hT2RsD5Ud3xMnyEB9G+HPWfwC02nnOJCN6Z2aW3jnLcoADIpDtNjfU1qwDt0f1N
MYnHqooSv52+jHRLIWflRFuC6gGGBPCmzXqQ3JwUhCiY6In59/XpWht7EfDY49ThUPB6CGUPR0hm
k1jZs/+xaGqJqTcVrTTUe/oT6H07N5PfJjHuCaNbLYH3DzTPu5wL/8QmMxO+aF13OHNJAResYw1z
Jl5F8EWFp1Y/buyi9+fI8y5//+cxY+23UcXbGkTB/qsVVHuPqA2+xNrQixMsGwSvra6G+2OvPisJ
WJu91aR8/3D0vMXJZWpL9F4EXyavnlHScXJy8F2glUBuaLINgvnaMxaRifZ9EmTWRdOZeklhRQdQ
BR/z6iNVZeiceIvTq3UCUzA3U2dp3MMcOengD28fWffeEgOPI6KLoiqHZEuPMnsBgM9bGHXlhoTE
+xGbtySBtV4HUK7k49nr84Q2zYUgGjOBzqTe2lsrK2dJApM4Xz2vKmDvdsEQK9PHmm+K/K4NvohE
clPB06vgoMaaFzcCcxz46I/N+2LLDqyKVFcwuKsFw2/IJXoT8LsF2M3Xh19ZkEvylxkDW0oSqrPr
Nd3dOBn+mkmegR3nf8S4AIuSLrasHFSgQdCFdKDKPxPN0xFbLQZg5CNicZcHLDZu5GUcAHzYzY5G
3RaZeg0b/ev69Kx918V+tZphzCzcW+fRRy4EiHO/ddqsjbzYqqDFT1bZYeQcbBIrnwD6/tgZs0To
9JMFIJlEhYMX3hnSc2fSR29B7u6uT8nKilnic1jvBjXgc1gxCsZyJHtDHzctDFcbK3Lljlpq9wO7
J/1Gl/qcgYIu/N+APxzmBlBvKAKLYKvwtvYWiw3rNyCFQmtqOFt6gPAOParG/cr7LRn2teEvf//n
BiSkAqq7o/pcAk6pmHPk6gTByuPHPsFlTf0zOnqpfC4EjP6ytgEu0EaeAGjorSWGreL92u9f7NkG
rU9oHs051EXZ96KEZB4pf5i2ebn+AivH/d/o+58X6JUB5bnBC8iMPQDkWsZA/N+5QDkFpXq9/oyV
DbbE6+Q8q5CBg+xbuLfUqg/AHO6vj7y2Qhdblw22ZOj7q/Nkyxek5fsu1M8Suh4ZLnNdT1vqUJcm
w/9GzN4SphO4tM1G2AnCSND9A57RTTeB0+K47KGXARyxKmBsI3+K+3BTAnXluy9xO1PrSTfKJjCk
cfEkI8PzMqVAIAeYZGN/O5c19N5rXab1n4/PkR/xce7lmQZj81TOUp9yBf2oNAJ0+NllEpfD8DQR
1vI0hLVoDUTFJUrqFAyhSIucMMkIMHFx5nsw2YGAHGzmuoH5CZtE/QAgevcjJwRSVKU7A9UZKvtS
gi1QAQor74Pn97IHC6mrGQWf6SLwOYIeFD0Ikz9fX18rH2HZhHVCFoVdOOpzYTmPNAtvOhU8ZbmX
Xh/+/UQMxan/zj9IK5EUM2nOAFp+KtwI2KbsvuqDASi2i3MoLX85Gib315+28jJLPW1p/Mg33Ndn
G6DcOGzsN+CCyxiEgt31B6zs8yWIaia2caIeD2D0KahPVfmh6pW3hE957sSsCr4ZUJe4ZeWvobyV
5tf1n7xy/P3dGf/sADsgfVgraNkE8AiDMq/kQP+CXAEbDWp79V1WKbLxsddmx/nvx85d4nomMPqc
G/CepvvZij448iI0CrXt5Z2Nkdv6m9f/dLeuzrVfvDhd/c4qyNhi9c9Ouys0u3O1/7EsY4mksqKL
Q3HI9FnMEJDKIv4JotIHSMqolHVbxPWVBb9EUxWeDlpdAgvcE5M4NnmI8hyk3i3f9pXpWYKp7Hqs
WsryEhHpADbYaJrbbpi3wJR/cWvvHM5LPBVzo9rX/YDtWg3B0YLbBsyBCE36niPSMJWM2ZwNYBCF
FlrtE7fhUIoOFiheQQyPRg7O3zx+Hb2xTDsw/+IQFDoNrm5t4NudEfieuM1DREW1EQqtTcflK/yz
lQrWdjSae30msmk+lTwq71Ap7798aKP+7fT9M3pdsB705lydImhQQ8M9z2+scVZpEcCUwePtR1Qs
kMHYi3DLNiWr+gKXyWhANqaBuCtY9Mnw1gXDOZo2TsqVY2cJ3so7iA8jJtXnoH1Swe+qaBPW3Th0
I+9Y+xSLA2GsrUF1FpaObH+z8kcERMH1r7A28OJEoDYZoxy1UMCVzwgCEpgVJ9dHXtmrS8gWdJ8U
mu8zDoSweiuJLRNQM5/LzPt0ffyVX74EIc21Nf9Nl86UAEKVx369lfOu/fLLE/9ZmQWKxGUHySvo
Nu06ZEZlzSCwZm3M+Nroi/WIsG8aWnAy4fwT7vqJxS5xUpSVPjYrizsptAE9twh+OxcwarbuJv0R
G1/sI7JYglFjW5aZx+Z84aoS4O3msYNewfNUbd2nazOzWIuqsREiSzmefQmpn+LWbnkcmI2Q4/3l
Qpdooy4nJuuVxGFmAwVtHoj6fH3G389Y6BJgBF5U1/oCmURn6ZMsmsTuHfD3X8AtTOduC2y99vMX
gX3Uo/Tg+ig8oHv1IksJZYHq6foL/M3a/vdeokvF6NBVY1sajSJSm5U07kBxgos4o6DvST81g52n
oBIG6ejXqBWEwOqDmOn4Kc+7Mi2c1j5GeQMBH9hWpejOZ+BE9/A36Vv5Ioq5j4dQgutsBg8yEHV4
DzJxA5pd40Dug7UQnhFFiJPSHu+Dso0OjtuxXVDlNBVVhEiC2T+uv+f7RzRwE//d1qSU7gzFW332
vKBK6qLYo4P66hW1k7hI7ze299qHWmyToKGduByqpyZ78SDqBf2RjZH/3ljvfafF/gi4C26xC7mJ
sY+LX/zSkU34b/mVObG451/dBmDVeIsbtfIeS3QLKukNXKnwsB5ducp+yeaNhuzKZ1i6dpWObOTQ
CKw2CAPDYaH3qjizwFKcdHr9Q7+f29MltCVsSqscHFecA5n/kprcQk7xmVsOuoOS7PKc38jOumtE
trGB1qbq8qb/3Be9GKluGPYmNV9pd3Ox1bn+Iu8fiDS8/P2fgRvj9gPk5ZAGhC0UDBypwQqU000F
U92NR6x9jcs7/fOIbhQ92GMhP1dAbmmvms+qm+QfLxTDHSr6W1LQa1O0uPQyXcwkhLrKGaJZ0CqL
bkoqn69P0sobLGF+NeCRblhKdfbC2o1FJF9kK1/VbO/01N5cf8bKz1/i/XoRErDbM3m2vPLRk9l3
y9Eb2+Fvf/C9Xb2YGiNxrWq/02fogBrQ2TndGej+Jh6QoTQuoO+axeCGN4mCkOJOzU2wN6yE2puf
8WlXFWNxKKUc3nwq69ugZDYcL7swbgoGIZdRQ9LB9bo38FA8yNt3wx6z0u0HY8IUzcr2jHM437OI
9W+5GOTJ9R1px5DrKIukmOz6Dx1q52Xuer13YOqnY13600OdmWanh8nZRbg8Eg9JnlN9JoGVVQct
/CCtwKe5hzpif9PCKGlPa5c/2TInf6o8V59HrvSDgzEOsp0hUxs54RFxSxZHkOZ8KGSH9gUMGNRW
kPt+VYYucVGtjWaaAx2LM/N8dciLSb3B1dGklCIztbNaxP2oICPqRHL86MZa3AODlQOPGyHVBgee
X2z80BfubyHd/D0ftvxCV5blUuJeA6/W6wYhGbC6P5hd/JxziMZcX/IrYc0SF4Xb2fhNO4tzZ6Yh
qazmtZ75GXbrr+Og7lypP3hhLiFSBCicKpBmOIOMnkLZ5tyE5GMx31LeXrUFxC+ZgxRk7FJlfyXZ
j+uTs3LDLJXtnboZ5xkSOGcIIIe/hSvZXjNPnPUsgsd2cFnSl8aCi55fpAPM5vbXH7tyHywxUxq2
Nz4XSKmsFoK1strngRPnUIm5PvxagLHESmnjG59BlxXdRN3kkI619A4az+HdRCHHq7Ia+FNis30e
DvU9zK6Dh9q3M7iOs+rJFG1+zxsve9v4MSuL219cfqXoo0B4Afrt7tDtdGVzKBtVbUJ9ezyamvqp
hdN41w5Bu4NghdiNzLKP3jhBjske+m95E1S7asz4xj2zcogs+/+iBxZllFydez7ImCpUKXxQHV24
GSd2IXkyhN1n3chfG+//1wn0nYshWFwMVefkNqeX7nTbF2crc73bOXQHAZhxN38hEIi86Ypo+Exa
DVV1J/C/Q2qJZalrZguG0BVlMAmvOBLMizKGywCRhkx3d6OcKnsYIk5SQiCbLEbRfXeKQN+FbRHs
2Ey9MfYJLR4yGxp5lhNVP4Su/DYZqfFuAHGDjJWay4dSGeuWdoW9t6xgeiRDEzyaGsaik1HDoZkq
I9HFsSB1oxrzFVzC/lG1zNvJrhk/ZT5jb//H2ZntSIpzW/iJkDCzb4GYc6zMqqzuG1TDX2Az2IDB
wNOfFXWV7ZMEUt60WqkSBB62t+21v1WEmv0mU13cN90I2HYP/TSbl/xaO1bxO5/K5cWTTbkLhhaw
MIV74hyj4n+RcMImLjpSfsE1x5ToepliCUbchVSh+6gW5qKWYAHfOSAcjOI8SIohh8WuHHCU1jS8
POD0mSWDkA/tGEzfQM4jOxDqw39Gr8G9hyfUXqjAAnphDA5jXbRp2BL1fWEQ+1dVRBK/tf1kHkNx
5nbdJNgFqqRnA01JNWP9dMflXheh9b8w851DEQQZAHqButOQBca1RtvXTesfiwJQ9toGCRKwLeun
Dd56AulJnjocXBHk94XzLRp6a69rLr+G0nfi2beLJA8g/MHAd465TfJElf6QjBMvvg7lUu1gTz0/
4UTQgzaINE8Ado0Jp6M4uMIVaaftbNfJHKfilTsUsWtlflLN43JpXPqnk6M+ZFnZpkEgu7tGUH0I
wWN7hjSl+r7kQ/67qh0AwSB8B5Z0+BRiHzx0k0mqXdftWklxTFfY7M7xW/ce+MVftyfTSuA0tVmE
KADgB2z9qCMesaulsWzY3m2iz93EeKYqC9C3vh3riZ5p81hVj4X4X/QZZMG1YYwwYDeBK9TcqAsU
s6lPw1gAoT5FTardH7dbZyXSmuKsdg7QHWDUXVDsC2UQ4/SEGeVvxM21tjcSoZFhbElkX5fBB7HP
8+FsDM3g5Ce3f/yHixbsyMxzQC1sXWiZ+5dBY16zDueCwHeo+g2mpvOdxDL5ujQ1S3PF4CYQNlk6
W24BVrhj7aWsClD4h/Lb7R/z4RF/BIOA6ybl3XaqHqYBlV5yugxWND6Nc82OhZW7WQI2UH7glBZf
ZRiO8xeXBKzbd7mn/LQalNPFnSVo6rCw2udVxO2k4Aq6EmR048niMv+taD8vsQQx8x/qFRT5vwXu
w+72D/9oCOB3mwkNdabBzcbJgz5vANQpuDjc3lAVftT/10df//6uSWAZ0ftYsoOLxj0FzAFQMAop
/OcYzLgt+e/TxxGVdLorxgs0bjTmi26Socg3fvqHVUfXsWXMPcaUGt1idC9UijvYzS6xKpYkmqsf
ZVbKkxj6n0tfvTZDCZhs1u36YDkOAgzTaakxyGn7crt7PkrGr7/D+e9XwlghmpuhcC+1FL98pgAI
qlNH6SBpRfuz9YNyIwX8aDN9fZExWSmsLQk8v7qLFUEMVzfsEjbFqzU7sH/w1PPtr/l4sKFC+b9f
44SusAsFClEGVGDiZNYj4dUGVOTjZ0Nl/t9n5xMv88otCQ4a3DIuMv2kAKnYaJ21h19Tw3dD2XHY
qDKnha1xNO47sNbBK7zdJB93cEivf3/3ZFYxr6wi5QLMBBZoL/Lp2ara9oT6ETftZD0+QDMYbESp
lRlpHitFudZIZGsPEuIh9rwgnseHSW98yUdbo2sENCakGJGXkqtnY8AyaE2+hLh0a0oPl5V5LLsZ
Zg0SRgR0o0fWPsWYoDYTtMCk9y4I87GtXRgukjNxNqbdx7MhNM8NKo5adGpV14YSwKfII3yGYEcB
SvIQ7j7V8aYFnmpGS3Pk9pcODNxoUEc6RGfLAtoRaTZIlsfPvcaYcqDHhB1A1S0S8jKRs4a/RXMa
hosLqa6UG3nESnOZRwZNmA2RtiCMpMrbFWEO/Nuw9xdYK4qtyzPyN7Cbu6LrcmKML8eD/0poYbkH
uxmOH0sTPSvB62PZglSbQKWXPZU8REW5N9jiRyMj8pLTPLjndo/+G32RTM7iJErjn8KECjLxxdNj
kSzYFh09ReB85g5OlU6TXR3JjIN8lA/pO7CCi51X1+FRZv5wJ8MmTBuclR1ZuURlzHwA3QmUUzvI
WsOY1wogHq6+IzVx7rUaxnSZvfDQsCVIpdcBG0wzumsi6p2GQgXPAFiKJCxE8ygmHT4oPmR3GjXY
6CuCypGg88iRWzS/2E3mHbpAIYfimi6gKEq4QcllfoUcLz+ETgB/Yl/rE+C1LjzJQE6NizHjDyjU
i5LApTQZFuaAzmu73q9Mk+nSQWB9HyzT/K1xybOn2M8Md0HAhEYHe6r6FNY78EsKQGfMh31uYYc5
joydZ5szUExbzGkaZfQExxMJBnLO+3TIZhgHDYsLLnDbJ17oZjBekPwLBCLLGUepNU8b18InF3ao
fhYW2Oskb4DEd0CBTusxJ0e7rYIdutTx0OwReI5FyNNRoXLZAw75SeVTMO2sXkDzXHQlbmhvT5SV
gGJuukuBY0KbRwMSOH8+OqOVXfwp6/aB4/NPLX+hKX4ipJ5bO2sAbOM6KQV4TKTZnCBrv9/570Ji
9eCWcxmKy+TCBlQD4Zz4IKQmUxPK5HYTraxVZpmYCxMWtshMXHBWffAnOIEo2/oBNC3Oqa3xDojJ
rdm+9jFG1JJh1OaMoaTGG9rpVIBp8tzPhbvrSLS83f6YlZhlGvtRbwg1FWq4tI41py4LasDxWf/P
UvP53rHDciM2EoIO+CBumV5+ahz6CjZM7iUIXXnHYYx2EJ0sftN6Et7OjWoGrRok8buwqbxnoHbL
P7z3+BsnNHQ2FpuV/CUwsgzeNNTP+0Becg2wtWhnwMHZlqx5rSWvf3+XwkSBReeSAeaw8A4myvXv
fkCi73huGk7wOrvdXSsjwlT3gbTBUDUXROcp+j06qA+rv431Z06isbSYJ47BvIgAVmYopZ3YeQj4
MQKX/PbvXmscY9VqYA3W90slLw3ktwHPpjgY9Ry3VxIhMHUbrbP2Fve/XQDqOJjc8HO7TLJJeNl/
x13rXoTZgyu2/JhWOsB0HWIaRykwigP+1Bl+BgSOb4B+2vdNX00bQsK/cMGPZsp1Br0bSJ0zjR2t
F+cy2bwrUUkENko1EbiuwsdBnsA0b54yF9ieacjG49jpEKDxKn8B30onhXDlQ0Si4EBLurz4zoza
dNqRx7x3+pSOQ3QAaCx/jUB5amO3t1D43Wuc2C1zc8pVxLM4miXcTcqO6MQK3c1LqJWwaboFAc8G
iDHY/ZfC+T1GQQy/GZy12KCi/+iHre3wyggwixwdrL856o/1hfgKF60wkHgsKOG/bXvy/5DGp6fb
43ktkhiRGfiTDt0C1yafj1/ndnzOm2UjVf3re/lB/5sVpvBjHK3aXnDZOrUPxFUFgRueU4A67Vjg
w5TLfOzs0h3TAoaXb4BqD/9KpNB3lWvVB+405E72Q/cV1+X+aVJFfQ90lLUDTr+6+HXb2glonN1R
RgVJyk55P/ylhRmKzMmvdlDqArYSCPe8aWnMAjXs7Ansmz6j5NiP1rKHY3h0YGKaj15b8jNMWWBb
ZRf8m10p581qPbbPChUd4REpdw3E2bAyWMQJl45hPNTET0N4Ix1RC9acPNXq+xIs+iMMHLykdysG
+2UHYx7GBDKZLB3lxwguJjs/7GrwLnrwVRKQWOVDXUXekpaiHviJBkXzu4ioWhKFU/YYnhDfyITd
7+2u/ujeA1HRxFF2spnBGCqicze7lwJnj2WQopw1JTk9yBYmLM3GmFoJLY4x7xWbpswrZYgC+qU7
eww87CgYllREDtuQUa69whi2zrxcT2f0fOHZmcpTs9wze+Mef2VGmOfXKsu8bgG585LnXMaAv5Kv
YzjXG2nKSieYB9jBrGdXlqF9gavIZdb2s1NWwBrqLzqE22YV/ZnteaMb1kKIsVS1dQs/P8RbJAmw
M+qLE5+auIreqmI+3B5Ra28wlqmuWKJp4qGHatHhwZ5gt6RqwNi1D3x5+akjeYxb81Qb7J+KhTku
f1XGYUvzT8l2ebElbl37BGOsAmVAw7yW2XnpXqUHMxzcuzfzvUX/3G6itdFkDFS41Tu6KTp6Llpe
p2KE+21fyI1k5G8k/SDCmvXGkyu4U3fsekq9cB4Le9Lp6OT+1WozTB3fy58mDUuMRpb0ThcwLhmk
gKKZM9ffScLKfZW1gM1n3/w485DjoZbYieANW7YuPB8CmrSFBU4D7H6a2IfIC7T7Lkr8KGPnauz8
nWNBJl2MXN97fiR3U7YbUe7zADcGfy9FwBrsoKc6zt15TAMyNC/EEUHM5hZsuFmz7CuFr+s/veWS
J4d0w12pq+kE7bd6m3iW33HY/ulY8PIP2P5W6kSihznr0DME5L69l9rHJTEi94Lky5pOjWvPMH6U
EheN5ewcFI+sx0Vk0t5o8BW+NWxw/pvSVKp0IDMMrDPOBfY1aq+EggUwmw8wY7Ut/2uYvcFO5c4b
XnscIWCHsBG7V3IOsy4buXKYM9FlZ223f8KlTfkg08BrvnBvRolYvfF9K7PBNOmc+xKiIAdTDaDe
XVfBL4GQRARfQ9Gkt+fD2huuAf1dTtg3i83nqs3Onj3ES7TEdvSjh79WEW6E77WWMqKelRNsNDsQ
5qPMhtMiqt5Ic2TRmTSvFtsiHq59hRH4PEsqVwt8RUtfNI4Qs2LeTfROKXtjA7ASNsxq7aHwa5/m
Mw5fI1hVLMp/yqAQ2Hj4h6MYJ+vmXjkDyChzfLs/Ox28tclwaPro6GfNaazh39s3r60eUgoZqru0
x0lKxBS2sSh91D3XVxsTSFihPThdp86T9czgqwervftW8pS7AQDYemOUrb3l+vd3o2xs82HoYb9z
ZhbmCa/7AWdyzrnNmn/LMuC7YZg++abrCHn3Jl86xWjn3XgWdfevMzuvLocjLw61xrju5z8eDAT3
t2fOdYaYsf7acsbMCSWm/dTb7blDAU9SlDZJRncO43HcIiytvcGYOsRuWW0PaLUG5j2PPSrYn3Ls
DGOsvc3G7PxoXF8/wpg4M0C8hZppe6Zh99OvrX0IIsRGjPxoUl6fbZyYXVkBI7fw8+cSxojWq7PY
O6v9A1nH53rg/2WGugU02qnUWS9wjIsrH6aTgnB4eovO+X67l1dGrpkfEtvCSbmT1+daV+V3JmHP
LnuvPDm0mi+V9D046VXjy+2XrXS4KXYYJZmbcbGrM+vhksZaeAYp5QWnttxkJa+9wujwshhzeFiW
4YmSO/gb70JYbI/9JzvE6HFR9dSORtGePTj2HWpeuCfX68Folap5vt1E5JqofTDtfCNB1JS3C2rk
y3NL+DLHU07aHwXrWQL2TZkQj8C4sIFTFKT1VZtMfQhLv4VIuvH+lQljckE67WQ5bbPqjA3p/Syt
lxxvuf1pa482Wo+yQCg+dvXZb6rocbD9PwNMIzfG8drDjWaDdqPIoOYez4T3KELvs38hbttK2lcm
iWck1T2KR/0cud1Z427nR5XPuKFstVfeE7dt78ZFeEFiwSDkE5tNBBZTMOihbjMLEWpPndY/URv7
GgTzv7L9JDzXTOL1yBwK3/j6PPk17CDhHHWyww7Caco/w0LHF5hpq+X34aAhsDg1NlEwngv0odf9
lk3TSuA1k9NJtEMxuDw8VQ1cv6tHKqA4KKM4WL7cHqlrL7j+/d0iW/EgnLralWfIZfS/SP9xhDgs
dNrLeiqwJ8widrj9prVhayyyszeQEfctmG4lUYe+p/SuHmDd+7mnX9/67js0LIocr/LFuRtg/eVm
2k8yB9ZTt59+TaE+iFQm0qZdGi8aBjmeVTkDrW9bgJ5mcP1to7pLaQPSnutHv5TbfLv9vpW2Mhk3
XZ01Obzk2vOyNF8EK1/7esvueWWC/z+8zVy3lrDD9hzMLXxIYJ8ILLd/76n6eK1nS2rebSiDVoaW
awytevJyDSPDDs5RqIwemwNlKNsorSPoLm+322llCTTNqWynV/DuHbszlOQv2dx/jcL53362tq7x
1p5vjKqxkMz2B6s7R8gOOmw7ax7h1HvrGHetm40VHDUtoddR/HyYHz+A/DjiDKn+jMkSApPJuAHN
rObwFwbLj0GREdawhSYkuBvd9tHyoo0+XvsCYy0a6mzgykMfT0U43Smr0Ieqrz+ZNZtOVBA8ix4G
3ADRe3ADzXXxS0wkTOZqy25ipX9Nwk0A5Tvws32HakEyXhkDv2gIGeTUb7XP2guMPdk8d7zRHCRI
rt/a4E3Nj9UWf/4v0OGDoGQaT4FjU1WWL0aYvsFHISV8CmCJzK4nebY1/QP7we5f4bbDNwm5xC6L
Bg55rDeD2UCmPeEQTrY5FOtKOUXs5Vb26lX2zyEQcLTUlft0e4Z+KA/EMDQRBpOHdKWHyfapRrV1
FEPH2T93lPthkrcwY3AlL45AJfUMCivq3/tqaXB3XQaXYLHToYzoG9c6/2Zl1dZJ00owN4kwWbM0
OYGT5JmL7AL5zV1bRE+CdF+cDNf0rf9sLfYWLnYl2ppwGB6NshRu6Jw1SjEcugfRJXZwZmbL7wFt
4tttvBJoTbHEiEO6qPPm7IR+/t0rPsfLsjzAteY3hV/27XesDWQjVE1k4vUi5+gU1RfQNQ+9YyUF
nHQ/93QjXx64Z9sS5qgnNod6XwF6/Ogssvg3QyXfJ19hRKp2aPqGTIF18jG2+zbAaXGQH1qY3X2y
F4zM2SXCzpfQyU4dEW1qqfpeNwi8U1UdNfW2BtRKwDURMlTB8L6QTXbKKNzk/zjdRoaz0r8mNcZq
OOGRy62TIndTIBI9vuCgeWM79Jfe8kGoMqExQQP/wHlYspMNzwFcabjuHepoCO7FgVKO84K0qetU
8jdqHoNdlANXT+ayvFgo4jnoZWwRn2CbLuBlvJuLnO7myF42YBBrH25kKSyzuEsIPlygAB/H5jC7
eYJbye5TA9t08FJA0Ah2fXovHko4Dzf85Ni/bj/7Q7nMNbQac7LtgVp1hgE/fYQFRs+WMYFuJuYI
9HUv9wWsveM+wt52auxYQ1C1g9B0Q4GwEthMlgscBlBm0ZPs5MjhMYPl/eQPccnq/cxhSrTlELT2
FmPS9rIEfLhtC3jLu7FV2fTJKZxwn/ve45KNEjUM9oYmem0YGLMXVQc2b6jI4XjpsWOGG759OMv/
cRcQqNvdtTJzTdZLUBR+N0dTcfbom9T8YofV8faTV367iYLrcMu8kCrKTq5wfgQKnt05Muwg67eK
HtdecO2ed5srUQ2RJSY7O2mUtyWwqPcfJa6UvmTAUnyydYxpGI5QPVKBCCG7I2Aaid1skTbX2v36
Ue9+/KBbNVFVWidcBQ9pB+VaKms9bPxu+vHO0KytyFzS6UHjd+NyOYulyr4DePZj0MVPsPthYxgR
OGr6ENFGh9udvbLYm+UW0+A1IrOs6BTyqT+NhHwPePXSU7ioLoXcOBVY63BjPV7gB+rnUKSeikqn
uAorPQXnxy0890oCZhZQcMZ8v5FedlIdfyjc7ldZqcdo7F+hRk4Ic79VwSdPZ8wyigBVQTjdxYc4
bnA/+VkaZPXGwvHxuIrMKop5CSBAcXqsaaJ6blABgqKKjUG19mhj1wDSQF8L1rKziwtl5UZesoBf
vLEYfzxiI7OMwqIW7qlJx85OSesXnB9zP8GBZRDuhMSNJ8UebgQeUXffpyWkp55C25LeHrsfD6vI
hOgwPU2O1c3F2aF27AfswdOXefZebz/945kRmZCLqp7D1lL4MLUoKPtQ2FklYQCKzafkEnC4NxEX
LOvHGX3Dzl6pSsBYju0Mes3EPiOsvj7fWNC5bGua28w6dQxFxEuXTjl9pmxLkLbWQMasRoR1RHed
1RIl8TDxiTv736h6ttQnO8BYrUObEmw1Ma/Lkou4K+ws5gjnVSRfWRGRT04OY6XuxOjN2kU8J9o6
2tzfD9L79qkRZPJ8cha2NO+b/Exkmy7qCCbTAzaGsLC39597gzGzAwrTYtYhzSjrP375aBH/ycoe
Bp9sbNM+Tphgov3fxc4FgMxbUJ+BXU4DdnL+v4xRzOZ2OJKmfRPKdTZ2Ox/H8Mgs4qwEbJbdMkNg
HeCkjPxyCe+p26VzhZmtvzT8cw5ikVmIhYt6ModTFMHp7zGruqTpFSiuW5u2lYhkVmL5OYLUDH3N
KSTjN5TE5LEuyavfb/X3SiSPjBmtQ9HSbO6yU1O6x6h0UmH1L7eH0tpPN2ZzO/ojsQlmMwGPbISU
sYdlQdhubTTXHm9M5qKqM+G0kXWafcg/BxyNtHWVJ6RG5Lv9ASvhyCSzoPQlCCwbCyiW5I4BmEC/
TapKFh5uvGCl8c1aK5wieA71sCOPZPtaKxxSjlslaSu/3QSylKQusCwiI57HLnX5Ky29ZCo5MBJf
bjfOSvObWBav1SFvcRmDFKBAHSWC0gmGQOFOais73n7F2jdc//4uMR5JiULQ65Ynil7IgIU/ODTB
i5t9Mosxi5pLwhZWemF00o66o/aU2JneOK1YCXNmgdsUQgA3NwhzQR143/3C6pN5Lv7IfHBjW5D+
pW6bYqOZ1kaRMYU5L68GSyPuELXQu9qq4fY5+f7GGF3rBOe/nTDxQFSeGqpzY+dgLLl9be9tVNzH
chL8vlK03miytRcZ85kFuLqEYic/0+ieqOeIPQHR5dvfb4+lvzeq//+EJzJ9q1DPEgV+1OXn798f
T9bu8Z598Q7e4aLjLKnjObETJxHxJUt++zGEYzGk3AdcPyVuigQqHuM+7VNyhsf8N3EKD+3dDB/7
WCYvwIvEQ/z79q/8eFJ5odHYfKm8cuTAiBXRgdoM/ExgQsrX2w//eJx4ZskXHYqoKv0rQKtHHGge
ynrjwR/3nGc2rQsQPeAqoro0RbWouFN5/tR3mf1HLKR4ZjmrNraWK19gatfYWOAqR9WA79tPpcjT
unCTT7WNKU2bG9ieqxGFA5F9bFwVl5sL+MeRwDPLtYqOzZ6mICXmJTA49smSL/mII8WSQy67xfla
GTeBESn9MeAocATiXSkNr5QqLq/uPcTeiAEf51JecO2Pd4FY+UsohO3CKWKgsePcE/5qcQ9mAdjS
A60r+NZRyFpjGaFME9fLaxsYwEFFKc4sWgBEx4ElC2Yb9zZS0LWvMSaZkjlEA47VX+woJ8AwzuwI
wh7d29YozjDkVm+tLaKkLujW2dHaG43QxsexUzB0Qz1ux+9Q9/gKuNhd7tuoHM3hIxCQ/FwHIv3c
UDa2H8LDNZVkiCFWK2PtBHHpbdylrvSOWdMjChSPZBamn9/Ywz0QvF2SKQEsUZZ1yVjY5T7ytLVx
3rnSZmal1WKD0zCErbqEQZYnS8bB98tGBsdSXSWkCaqYojrqO5k2z+FWwphZdlWGVg3jBTBubNwb
PThguT/lsl/2I6QOMUTr5e52B618man5sdquDS1UU0Lfm7YxikWXZbfs2GPZbrxgJUyaih/SdlqO
fQ6wnZzjgbQxasdu//SVEWCqfeYmqHU3YmxFuj7x3D8x1h6Z04JeKXFF0mbDxotWApopRsdlCrec
DLwkL8Q5iXqCazRKGg63v2Llytfzrm99F886G+UxSvjDJc/yKaEemY4ucP53JU7UT3yxUO+g0N1l
BOepYaLBE5zcxR4Yjypte6J3YozUVwBQ+Mbqs3JR4pkmYyG2eY2X0R5MElTilxk7oFZ6V+XoP9RP
/iOt9tWq6z2J/B21UdOmUfy28e61ljZCruM4s8dcTGqNXMN2n+T0NdoqBlsbiEakxc5gsiqBkd6L
nxH74bKNu52132zEU1TVaO65GcgXDk0D8bWyw4TorRrotV9tBNA+K3TL3XC4jB3fQahwhBF2ujHy
VmKMqdNyAqCsnBBkgkX4U+JYlZ+Abicu0C4Wse2Pcr8wAOupcOYfuBLwsDg4XrMbxpyfZg+oAVAa
aWzDpH1Xqto5MCtvft7+bWs/zRgIxHOtJp874NVqGaNK7ehDxUKqo2eTDf3/SsOagp/ese0FBHRM
6uqM2sNgSyTzt4rx/+f2nulk5amZUK7w4CHpd/JUfskv4ytJm7TaF/sxDlK9Fyd67l+9u+jSHZpk
i4j8t2T9ozcbY6V2uiqbcHtzKe7cx+igTih92ut7bI+sB3YvL/2+PuVP+o5fmp1zKc7Zjr6KjfN9
8lcF9MHbTXVQGQVLVcD+9pIXre0mU8Zi3vrD1ynkOQFAE5kGyuybJwdYhz4ecVIOb8QJ/jnz2JN/
rNzyQRMZneEhGhvvrrEpaMMWEskmWWC34cLrwSsfRsupz7qSYBsEAYBYuvVwZwTxBo3HcGFJb6NU
cqoX93mqaligQOyRWja4LFBDA9SdCRvB1SMnu/WnR3j5jd9Qd+f8oSTL72Wg2u90acHEi5S/D+Cn
lYYe8HgogBkfLJFXe56P8BGAJcKrrfIxGXyX4WC7by7V1d5r8qdqX6MwGshLLY6ZPUxfxTi6J96N
3o4N9fjLH5wIlHUv6O/5LIN92JXzvRS1s4u8Lv/VCdYL1HFLfJoE0zguW9k8SCLUSw25gR2Xvmv9
yKwuvHPakcS5X+fprCKnj8NlKH6H1AacxW2tr67IhwdUmIQwOPbzZJAZqhxC8uYWTh63WbE8hSWJ
dkuz6HhxYdQ3kZE3aVaB5JNZpD4rTwExI6S6wxlpJnckqKxDZI/9l+vd3U7ikuuxDrR+y/2lKQ4z
mGbfkeRlcWY7GNMW3DW7tijTUJAlnsa5eeuaLtsLYM0fIiiZL2FVLgBCW/RUTbmbjLSRKP0dChuq
xwH1ajVjcOSpwjqD3bw7pHPj1AGAT/B1iVXYjruRZy4oOi55kdJFdYgjC4rS+/Yt1wgfiEvw+bz4
LY/O+aItvb8dmdbixjWRerdcFzbAOYAG0PPEv05Vt+NFvrv95JWFxNSaOlj/Q99q6TlYJI890e9E
GYIGFxxvP3/tl19j7btf3isbim7AaC4z0819VfvfS4XbmdsP/ytO+WD6m+JSQNL62VHYVmSB6+Hg
Nst/LExlu6xty3NW19M+zxqezEQXqbCbcI89+Zzk1TInovaspwmXHylvsBDZ/QRnVl85j1Nezxsf
v7agXBvl3ce3w9iKnsKnUjs6Qy7KDw2PolRFqk2LbAvKsdLEpiGfZ+VgcnSwXokoKrbZQ1Z/vd28
K2PDVC/6+SSiTgv3jOLdIK6W8mfPMORZH24sh2tpqKnzEy5rMt13LgQXTXWJXLEcA+xn0sUCULaB
hTMKjIq0Jo06Nj5PIx2w2Cb1o6qG6eDObn1AxdPn0kBTBzirvMrILLA2LyfWfKski/NgY9+4MhBM
+V+NJHDuipqDaPLoUnmh0XTSFTmANLY1j6/r7QdTwUTKABE+XUtkkcVifr3qmbE7mdXkJDNpHWHD
vOSwaQy9X1T1y1esHjU2joTvKx+3QdOch/hP1z8LHAKliJEsrWef7mtRtseKoAy29zQ70kyMB+a3
4pzJFoqvIhfYl0TLce6XYX8t3Xpu7VnHSN2HPWqjoQ4du/yN+tZ8BmCrPZRj1dxHFByvCoSvI0P9
YBJGvNlJt7B20rd0KpaIwhJ1jK6ECfIAeDTZ0TGrkmDC/40Wd444AOuei1qOu6WfvITOdOu+Y2Vj
akrsuggZpTUgjRrTstlVMg3vsetWTbq50VmZrKbMDmSWVuQWjtkY6R/KKTjLfuvCY0VtjNorI9wA
Du0DOcMvnTOOKtYDjAJPLMiblygHYzUOe+k1+zz3yPfapWfVtV28KPYG+sbRtcL8J7NLgizJ6pcz
w0nxnswsPFQESD8SqS076Y/FDSC1/fdX6sXR4J/BP9TtZplKaNF3bIKdRud43rGcHJDABaUHOyy+
OqrqN3a8a7HM2IhxkKjUJCqKZTn7MQn26o3215n6G1uHlW41oR9VJ6VQE47tWP4cRm8Zf70dgtee
a2TXFQrux4KX/AKz3X2dzztUfm0snisxyZSphvPskHpCwIDhfCwHndit2Nl8PASt2gpKH8ckU1pZ
1D3IM5ZWl2Z+GD241ik3bYbPXdx6pmydCiRbJe6aL8M8xNw9qvb37UZfaxljHzhnRR2GNuYoUcPZ
lf4vNQy7yMlTRJqNSuCVYyRTmzm0BezTcqwErI9pc2/JMrFr2BxPSVfX8ec+wzgjQPFTS1ElwC5q
CV6Cmf1PetOpzIYHl38yu/tbNvouwZF6Cgrdu3CarNx5B08Hd+ex0d8YPiv9YMoxJ0KZsLqmPTPq
5bu6VyShkfa+iij0vy0haTdmwkpsMMWZ3OonOsOZ8OLVC6TNx8oRO4ftP9ULplNvoL0GHEikqDBo
AdMy0q+QM7yVDJBseENvdPXaF1xb8F0/jHCDncDlVxen26sGtYcyT7LPFeF6JplcRFxxGCxeac0q
A6SzA3YeWOKNHHntp18j37ufDv0CNJERjNZosKT9DC25nw7eRoK5NoKMmexYwUJA3cR12bwPl303
p7pAgdhG164EZxNnjTiR59h+o2uDOsW2NGm3EH5rjWJM3Rz5ovo/zs5sOVKc28JPRAQCScAtkLOd
nqpsl2+Icg0MAiGQxPT0Z2Vf1Z/H6YzwXbc7GhLQsLX3Xt8qTrB5Xb24xZ8MXeLmmjP8haXnvN9y
ttqblgmYfG5di1iPlCsL05P9hCwo/LXbcpujmJ5+Pvo/ekWgF9GzB/FsqNxGgJHd6JtAsrgAIOzz
K38Uqp2ufLYzckOdgjRLuK9hKprMfPR3tccOpIi2gODlgPgU3+UyPX5+t48GEu52nrXsQ/BsSc+X
QzakbT8+wDTqppkQzzf64fM7fPRZTnc4Pec/82BWML9GqnU5IGpbRUjI+IFJ5ClbAaJGO/IrK8WF
D3J+3mc1s8UMB0HgcutVwGb0L16Za5eufLYGiYkUqiE+ObTzlATGIEk1Rz8+fzmXrn2aJ/+8HDL6
IBxFtjuEOX1pyuBFGvn780t/NNVO7/10y38uXaNfFEbblByYoCDPeZG3l13G4D7S33/tDueLkCoA
LHQCzIGqqA4FjjCPi2q6xJkGdmURvfR+vP99CIaElG6zUR7cvvphCtgoqmsa1UuXPpvBbTVNfJwD
Z6/AnC66vzK7Riy5dOWzGVx5VQR6MwDCjg/EIEOJpLmyNlz4pudZYcPs1C9aRHvaKJsu3O+bmPlS
/M7RpnHllV+6x9l8dUsbMOLxaC9tFzNXgLT9Rn2Tfj5mLqw356mXqiqaHrF/tg/pAYgzwAReW+8Z
nX1XloFLv/5ssmqe+4wtbrT35tuTrxARf1sjr7z+Cx/2PJOiO1j+md5bDlUxdGuTESctIsWvJP0v
/PTzc8tSmIYMEsTZ4iT056V+CKPmGIbXosHTOfQ8kYIF4TwHUMgm63PwySHKbqFoaoC2zby0nsbD
ZNzfQ6P6mI4nvbO4MpI+zGKe7njaEv5ZggjH1tKG/nAYXu2S9D+iF2Zw45jf+HMMxcrR/Ta9PakH
JPGXp8/H138Zto+e8mwAwOdnWWY/7w9Ty0ia5QoKBjWG8t2DUuYPa1mzZrywr1XlNGoNI1z2BLmf
WKs5G1eDqkHM7PTseolTdt3fbpLznQnq8k/d+hwVdwKzPTH240Z07MSo6EX/4sPu0VvX4Ymzlzch
3F+XuS5/g1nWXBOpXpg255H8qeVZyrwhB1Qwxtt27vA6a9Sso9ZnR+EgB/b567t0n7MvVk6hMZnu
Yc+BbqOhfHf6Q75EKZzCPr/+hRnknn0dQ6poFDmuDyR9DHZsauU1oeeF6XMezc9ZwOF25xJ4IKJr
teJQc+oq6zYRnYb157/+QihzLrjidS3niVp6sB0vN8RmKw8HLBBf7W1Hys3Yf6UKjolzLrSCn4gz
LEUIh3NH189OGHrJAMfUGmUYe83n98KnOM9hkLF3J2/oxWEw5X4Y6Q2R/svn7+nSpU9//2few8q3
7mk1dAdT1jcIQr61kvz+/NIXBui57rQtakOl9MghcP9G0XsufpWWxL744uXP4g3YXxfEsxk9BHl9
53Xj/SSd366cZeyq8vVrj3AWeGThGPqOi3hSYaUISRNLKLSL/CFEc8rX7nAWgOhFM1gAwC0KZJpV
Vy7JML6FeYM17log8t8o+WCZPU9hFCjYsj4HI5Y4ONSSvivXBVpw33pCot+sy4s7hV6YmxnGrWhO
78NV7XbVFLuUlrCuaDiGRT4BTj4WdO1Cm3WF6XRh5J2fXHnXU9ks8MpzyI2PzK4Hl5PP3+ml5eXs
q6lJuQw/Fjby/HByYOwcEfvmC2WU03w/+2Bz5fZ+SRVQcOFPi7x2omjo4+WEr+CoT6uvPAE/z08T
1OznBXkaCB7qAX0nJkgEGWBeUkxXNt+P3z6PzkJHzVumLANCXTswj6eFG8NQ5Ss8nNDl59rBvm7R
nlY6zh6tLDZu4X5exLzj1aMo7Bx8KcLj5yrBMAp7t+a0QvoS5il6vh+Mffz89V+Ihvi5RrCs5cCL
rIT6ukc5EC4JTZsMqoE8Xndk49Sjm1J4jD8sAbQpG8hflje38xe44PBWA8Al820U5e3PqgeGDjbz
1SOl+JsBMvFLKxOPzlY/CiSCY05H9THC6A4b2ASRboQksMu6LbWZujKXPqTvnb7laQD9s0GMrANX
ZTgd66Z8AX4BNpeB0vt5zv4GvvOqC+c+Q3wasOlpCi29dtvTXP3/ixY/1zgOvu+6ER/DPSx9gPeN
ylgPOdo+eJWMS5enSw3PT7e3VQJ7xWJbWR3C0NReSY1/HH/z6GwFKX28iGqJ5kMW2Bc08v4u0VIe
m9o5LkCpRygYxc7UHyl3rlWkPl6zeHS2rEiReU5l3XBfguHNJh4T+tpn5NrrPF3mg9d5LlnEF8R7
LFiAs1ye1AVLckevetcDue3Zn7uVbuenqTIxjJs+n0Ifb/48PFtfkBspexzvAoAhuxVxfrQuXVfZ
jRVXdo9L1z+LfokVKgN+fjm46rjUcqcsDibFFGsxP3z+BBe+yLl0kZC6BWGmkjAsvBVznZLhZ0Sv
KR0u/fzTTf+ZVcCoiKCIGkCRYe+E1it40SIZT99bAC4///kfB8D8XLJYgeAtw0rIgzZgz/d3Hi13
vngC/zwdxRdfkf+/TzHntKLFgGkSyDueRQCY/w6za/nnSw/g/e/Fw15SVgbBfCjGPIkCWD5MR0tF
Ar+SRNjnr72ls4muC1+7Kg/JgTr+tunhwRL2cK9vwiLGUa2OKemuLCmXvvjZBGcFpG3j6Ehk4F7C
Cn4lUZHCKCPW3jVLxQsD9lzHiLQqzAED1qFhZfxLu2CCRnLcjsy/lki/dIOzOQ33+nwMYHELtwQ5
JcUwtVss0sW9v6Au+fn3IBdsX/m5ohF0co5exiLYN3PB9z781lKvM+jiyGZj4qUjfZE4HJZZ4Rz5
m1GoYZ21uazSADDEvbPApG1WLVuFS14lvjvIrWqC5QamKnkb25AVxy5w1cFHK9sNae0Qj2zu98PS
U2iTp+ymKbFC9trS72PW2DsWRu3GHZT5Zm2QPc6eVqnodPjo54pv+6mGekB4Kpaaeilcp5a0d8p3
PvRDqnmY35Wm6wAmR7t6ZcbyzjOzNvHUuvPdJEN0vYOXBZpfX65LtAo+z4EGSCPqq109lOhDCsdp
3zJH7HkWiF3go4+yrbK1B5YABHp9fpwFfDFsHeXvZgnh2lp2efi3zMS84eit33SL29202VLDRcB2
G0mcKslUpo86g1NWOY92PYH0B9/eaHmByU+7rnynX/GuLm5DUwPib9AdHcPD2j0S3jpIuKjQA47a
g15/7OWL5dFf3jZDAtsYnmCNiQ4LMeMGraI+PL378DCISCdwdQnf+cjbtXTb5iXwlvzF+HmRFmFu
0Dzj3hVYbdE2K2HTC2v4ndXVnw7CoC18DJot60h7oEP+rHXufa/zcVyPjDRwH0YTnV8GP4fGLb41
Cw9u0WFZ33SBlo9lYFnMRxuuIw+9sWpZ/nw+Ri9Mg3OFymxkoDOci9ByqTftyUzJ6v7BTuJKKfjC
SnFuIDwE7gLAFVZV6hdZ3EJvFwtTvU29N6dlD7uFLz3Gue52gPmUGYYK/rSd81CI7D4f+ucaZKuv
Xf4sboSaym9c9IQfGKtiHdxLncfDfE0Ld7rKB/HMubdgZG3Vj4XiQLEHgPKJb1go3j//4Zcufbbv
8CEsypYFbN81fsyco+d+8cJnew1TXQF/UvRbFBN75uV8tORajfnCkDzXfpaNbYcZxjY4zZHYdBvN
CRA2V44aFy5+rvd0ipoqCqPtA+wKk1ACZ+v4sYra+PP3fenyZ7uKWQSxS7u0h4VKGGMW6IZHAxyI
1UHlXBmLF2bUufoTbYSOI5XkezQpZHHNixfqmJQUU5typ9t+/hwXxs25+rPjWTkx7qMlXv3w2u/W
fClDx89dB1QXll3TYAGEfba+c+FcVcbe0hRXRuWFMOscqQ8fmslhFF93rDFP6ykh5rEun9qex753
RSl04R7nytWct8UcIOFwmLg3osM7rGFayrRZm1NUGoTzfCSu6ocvjqizsNSRdRZQ8Cj28InZDz1f
k7yPu+Ual+rS03j/G5iSXnlZXzoUR9Oy39eWdeuOYBPF4RSAZ1FHK6/S1dPno+rS7DhbNFzp0row
/nyYoluYpMXKfYjUNXjHhzYkONzzs6C0LJQ12YKrL3VN94BJTDsn84L9gApLklU0W08zRB6eU373
qtxuYE/TJEM7+bupyNrV54944bB9Lmg1rDKmqYv+AEZ99TSZka0yWLmuWxbFUcsBfZ8iu/blUG1b
pciVePzCdD1XtrquMw7+ZOeD5WA1mztdXut5+zBlAj7T+YKpUAlHxAiDJlWg/ltq4ZUxpB7BCpxo
vXdK/JOHbvYyrapM/+YsABkqWCq++/x9frTanW5/tqDCz4UppwBjoYN9NMUZRu0mQWLL6i9EDqcb
nCbGP4fXEEmw0UY83/OpRSVFV6kqg+9QPNMr6/VHM+x0g9OT/XMD1J2QtkU+ZB8IuFh1YEY+m4WV
OwbSto6r2YcnL62ra9Pgo6Fwut1p7v1zu2yEEXPYDTg9TMMdbC63VZh/YeU7Xfp0y38vzcE/qqoA
Xl20HKG7snGWBe5ayMiFUe2UVMD/rT//7B+tFKdbna16U5373tA64JqBBqf0D69mu+Vqo8SHS8Xp
8mernjXR6BULBvUShiuzLN+NdND4FPBb5VZ/XSJWZTU3sSjGN13pPpY9fNxQxr4ShPxXuD+P+E73
P1sIs6LIaIGVYK8p7NDUE3SScU/t1qG/nQVSSSKhHPoZjsWSsFOVzJWbeiTxIskR3OvU8/17y4ZV
N843eemu/aC9RXb2WCyA29ntEC2vQeldSU5dGlBny2otHKkFI+Wei/5vUUZJ6XZXtusLk/t8sSQF
LKlDeMXus5DsSQlzBFenjeEvneJX1uMLs+98ZQzbKuhIhy8dOPVaiGcV2t0p2Zrdu8EXp9z5GUpD
kDzkQKjuyZIdPHisl6q/8vP/qy9+MFLOIxoFPx042YV4Rb2XhFym8N3YjI2XKvIj88VbY755jonl
BGjibFcOtQd+FRV/6fucrSWzW4ehmSuxFwWcu3oJPBy6MlHPg5Bpn5Xya3QB+Ar878LSzZmLOarz
PXyu79vI7ocCstIvrSTnjYZAOxr4DfhiH4DJHhfwWkkq3BCnOHMtz3NhsTrvNMw73aMjrar3cAFQ
sHyc3nH6/OWH16QWxPvvuPzRMDhbDwP0swjNFn8vZ1KsXavRHRLmaguBrV7QOFJZ1OiZaH6pUHf9
Fuv+sLPZ4j57UQ+vhcjxO6T8tfGfWeDIbUsVxKVeXzzVxoFSyQu9O+aQEizlKntGegk1gcKv2A1S
FGLXS54drHSLZ8bqxUksmmtu/HDGgR5myOJlKrrFT3C0CjZ9Dg0nauRSrWikCpjMCy9AVdGqKNWy
jNokKzw3qWE3lsIEF6U0l3tAiapAr7ve8xPjMLntWVbHHRlyqG+bMEZeqV83dAEvDfDduYvrmeVg
aPgQsYGmtoPlXL3FSZumOZM6HrOBYjmdoTZu9QzKlKLsyYP19UY7s17LOQv3oCnSXwjgg4NqrPPi
zS5Mvgwx6peZqbOdkRr8FWUWV1RKJ6Xu9Cp3qTMlhgUZjC0ruFoOTDgpiXR2RzL4NyedbIM+qauy
+C3hsxTFnE3oNGtKlz61ndPFoZ6QXskNiIHQsiKcKQtkTFmW1Hhf0CvAb+X3SEvy0+bWNAnrSfnN
qTuVesv8Z1z6CN8Y5sWPdtTjSkMhQ2PF/QKmZ2UFrQByNyyK5nfdl0NcqpFnKbD75lc25cNLVE3z
G1K15Ek2RDxS1sp1RvLgdRqtqdPArWA+OS/hRsEy8xcO9PApgEqQ+3E7j91d1HWzgM7THVeuMFNK
ZiskdL5jdLdAFZHUsnQSWPG1yNNOrnM0mYec2YBB48S25kFat7n7t8xr/p2hszLt/bneoVww/oQa
KryJam9+JrjSiszR8Mcpi2jVcj6k1BVoqQ4G77ufgZkAy5kxjOFdOD6bIOIHfBf6WPsWOs0MHTE0
1j1b0AeqZQDYTuXvSS/yHd492xDpRY+dnvjfaTaQS+Mk0sRVy+WvZfKde1h/Oe+1a6N7JzKwK8s7
J3+j1Gs2OqNWx6HTEBKLRvcQ3IzlT6WLnsWnLq/3Gq384xoyQAIRvFwASa2rKEjdDEnRJA8rn0Hi
NwSJI3wUkHtAaHYjk+GjgWEP/mekCKw06luUDfY4QzHbp01O1YbSuQR6MLBxEYguzl1etQng6n0V
d3WGa2ZBtjKwpL8RYAY8NVEY3OSi7u8rlJc15hwXEPo57lRDpu/ol0YY+5f1FgywycIiESbE4Q11
PLiukq6u4fCzLOuiovM+CDDpSjStbytJflRayjszNMPWY3J8zb1cH6qa2vtqjLq1qFRzryk2JVdi
j5gI+thkuGTrLmLTXiggiL0h8vdBR0nCBp+v4bdqj8ptp53i9RQrUjvoNDcDWRHg8N9bBFwxBCPD
4xBIH/YqkO8QUQ23+KXhD8Rs7bqcqT4WOcQBiwzbhNoCbfZDGvpY6Cxt9xDaO0NMgQ/eCFWKDVRS
1iSFnoYo9YcxulVALKT4yexlcMlTp0C3qjPQc+vIh11F3zWp9ZfqNgK9XiZ69O2xN8qBlgsI7QHp
bszDqc+2BGm7ITYlCsorWVmxguMh34VCeFurivav2zT0RcOwbguvrHpE0XfyVjAiNwnXVdDHRaXY
dx3yZssnx2dxUGZ2A6/cZQcBVnPjRYO3QQmkWiFc7VJWB8UOZyFQLpihL1M9diCUFEFSFpkDHz/U
eNMxr8N1Zxx5YhrZG5/O7reZVc52FC7/UasRZKMAUUSMlVdskGOXG8pRvVsrod2Yu2EZjwqNkqpX
09q3jve8OCq4H6KC/qR9AKEHmbmAD3k06B9TRfiDZKS6dzotN1M4ZC9GFfNL5qAvoh9RgYXOAqun
79Y3yxiNh4HWYhvaOV+b3FWrjCCVqoK2WFN3Ll85pv3tYLIAxQbUM5ZIuvu8JmUsOfXuiqCpsXkU
BhUUcNpMw92bvnOCo6cGkMmiSJAH41L0JQQmPIZlMMEXeOl3jqRVuozBq+kG/tPgvIcGwxO4L44K
RzyEdvSmJKNTn/LBkTzFo9FU6LHdVYDuPsCMg+Jr+nbdB9SujMzK1AnZ8JwPtHns8qZ8OKmdNkvk
u2j4JACkTSfKSjw00jvCriB7VKLpfzUNYAcxXOD1tg7m7l3CCfl2GPt85wGREHN/HJtk8SRKEQsN
+MkwJT+UNGiP4KSxN+pVkGLg9b03uSj3zjBiJCHZhXWKkV0Iq7eVm8OZktfwhiZtgPKQqWD2KHRv
Egyhdo0YOPs9LUNPtwiu7IPOwugmQ6D9M29RKK+F9XCGhx79D/xUm28D7CiPnOrubs4d/22ulX1x
wpMrV4bc1wq5Bk7hJmLJihnZguXQ+u4zXKK7mKOFKOmcJXqps6Ff0hLsq5MbZACThNyHN3wtxG3G
inE9jcA9iaH0gMRx2M46frFhqI+9TbVDURSR08rzECKwvC6SqpVN0nW9SkGNrFbYurt3iy0y1WZG
wxWiuSnudVtsJk8g25d12W1HF2AXK9L9DqPFWZvJLzeLiSaAJzCfgBIofgTELVJtRfC9AAAonYZM
pcvslsd5maoUdtHuYYaNUc4n+278zk2GoB5+k2HpzLrQTNxnKAy8jn2nb6nFOkTcYXHi+lTpg9ak
rKAaI0q/tZ70t1PhNSJeQNK4gT4c/JCokUnTO+2NWbzobmxCFxOh79oY/thektkITBSoSnTc2MV9
oCGH8zawSitRiOqvzy07NEM9HPug7I6Qc/jJYoBBjh0XufmdUIKJNAJFeD42pV42DSvpT2fi/X0I
ivEaJhNs1Zs+2AE3XH+jLB+2gmYzoi8+FPeVmvo21g7SO2VeealLJqeKSU4jJFYRb0Wx9gO8LOb3
y97NIrtp4cL0UPJFuOnQVjXsVLoAaT4lpqeRA6rk+0QkQW+cLQ4oOHuJpWlSTUlPEsj5vCU1bFSv
ULUCrCx00GLeD110J42HtY/1nU2YKooIHMXSfbNNZL9nENwnQ9S3d24x0TZVmqGoF5WFUKswI82m
MmDKx7apXJzevcU2axsIvmNh42wVRekVHEDspV66EB+tOI4L4r8au42LB6qTYSiZTI2s22mNgIih
KXnq3tqlpA9KBaGIZ2lgS6gr7yTaL8vV4HL2kHc8+jl1Uf1nygqZQp9FiiScybJeEPS8WhCLQYUx
pXqJApdiqRU9Ae5TND7s7qlldzIEKT5hbjm+ymoMn6zr0n1ImP8ILIXnpznX3mpAD0yKScbv6jAI
b/s5hy/RXOnhDhsVQfA0Bu6RDmVkViBPDXgdfbSOOjHch/Wi/lDrSqQ3iCJ/jB34cc6GliW1ts6N
73F6+i6+qJLw5EI1UN/dwHRV7f3FiJfILeQhH5YqFUU4YR0WxT7soF+Mo5yg54ZW3gGUMcW2IBxM
TRxkWB/SFtSBO2hqchlHdQRbGyeEpQ11cJD1qKeLRBbMc7GH+M6m7St3PY6AcsaCs3lV9iH9bjBM
Omn3BWxwttjhotfQYHhgIxZ0bavGvtUdB3WEBP6mBxQhmbyu/5UXEB6sTCiKFOycJcnQzfxeLhrw
GRw1UaStlRN9iwZQ2mIqRvkDfX4cpJp58G57wepbw+bqey35vCogTnlccr/ei17XEMFUA09q6xMW
L1Ux/WFZVx39IWxXqgf7jRWbiLHxyMQCB8tIaPi5tzPIKREXqJ4HOaJthzzUHrgbtUedMLawnF91
QWb33hDoQzQHZmWZRzfBgrCj7CL3YCedpXSag+dxsPN9HQr3vqR02NXRmKe9LVkqmz68Oy2dt3bW
yCw6CtZuMHu/adFRIeOa5A1U2AB9xRJmaZsZgZPAdLPBwaVDu2Joq1otdLJ/AWD1DnMjm00AZtwv
+MTl+wDjYYteAW9d1pF8qAs1bknE64PRYbQOdDWAP0bmtFoW/rPM3eBB43TXxK5whps8ylTS+rld
TdB95LGj286LwZ8zNqlmdxnQTV3Q/ZS37X1A2+YPqPc4VEiRz7E7QvdSc9QlUKyY89SRhX6nY67Q
5qDGMqW1L9Moz/V3WdXkxlGhixIG2n8hkc+X6ZnOzbIWTRn9kjY8nROpEo8Vc+WRtU3W3cBGKNx6
0aIeJk7bbW+MQbsBRUxUh1PTbbLRrQ8uUqskdlpo11WnF1DMhnxO0UkIWWFX4sRJfGwSIjSbkHj6
OXd6Bw8mij+OYnMCcai4laRE+G4zCTjHxNz5T6ty+kAbWVebcUaZGYkcxBRJJ/rmJpvzk0ClbJob
PCQJE8YZpmZdVwGmPrTJ/QCz61AW/c5g+sM82NXboQL/zbMGlSnUwOb9jNVwB6NOaYBsNPmxhENo
2uDTtzEHFjgmqupEWkV1982tXPSednP5KCCp+RnMQiYcnYtxiR/8yFnp/e4jNj+a2s23rfUL0OyK
YD2FHjlGvT5tuo5Zo52mtKn2SqRCFP78vLQuIuOgtveQizg/NHisv3NgaL4FjjMA6RVQKHKidoQX
4bwgFsDi7PupDko4ioEiiDIUQFLOu/HAbIqDWWYGuRvprgACKjFgI38hieM37RLbaFrexKhLLx4q
VQJ2xfxDVPnoNZbGBeRLloabeOi4WRN4OO2QzQSpoSSIR1CbWU0ka3YDDlolEJr57MVuj0hsGV2e
RmGT33ZB7b/7k4/ebjU2aH6afYM2dxzg89GH5gdWXQcfU31dBHp+1S2lGzkG4xRzWwQHYwGcRHdW
7SO14UOuKCqt79Q86nv8Z3Hvt8CJrOqlEmiRoFz9LBefJrzmmCo9ha2yJ3K0sGic+kEoGw71PM9b
2TftqvAs+4X0gL9XrfbBN/P7Pu3roL1pvBO7aamDNJuQncmaiCPbMPFhjQglDJKRePQPKVFMqQdP
rv1plvcysN4a/sHitRlJfgPRANghPK+fucSRX1mbv7ezMCuwjYPVMI7zXuGMOcWUQe6sQ+K8LiN6
MjNkhSCDmiQsiGndxZ1Lxz/Uc9Qa1gMDi52ofRnnxd0PTkmnmKEkdwDfqVlROEYheg7ml1AjSQe5
7tz9qNrevGaZmIIYBxt2orzJ1PVdiR0d+ZoI29fetVN4A4NIjpwSBYFbIjNuo6h9l40ztkjMNNMS
B56pnrlv5pU3NhCeFdwkQ91NKY7TbTooGCfFuR4HTI/csZsFysejnARW9Rzx1jQuEm+xbfeWBO0T
msjED0tCAtrbYnOs3vBv7LlZDgqUi4MMBHK29Vy+KKi80gluay90CedDPrn8Bkd7dc9xmTcnH8nL
wgK+NZHwbohTINPDifYjYN8Cf63zsASyx4UucnGD6v6U3jg4c3EaSVQgUAkGVSbAmDHUNOfiiSkv
f6Kh68I+tF92spubbY7D36YzTZNgpojUn7zyLhtVBtM7Pt0ZabHjqNFd91FXH30LiEA88ajdjkul
3/x5rO9OQV5KeOa38RK55LdmKrwFKAveFzPFaVFF4crzJ5UWBoEWasglDnO1hxeHrZ/oqt84gMak
6JBwXlWQ1Wt0gDERS5CRAYdoi6egwBajFAo+HE+Y4BQjV2FQEXRGyWgBvSpjhwVZkvXAMzjmYQda
90DyIDpGu7Tp1XjrQ7BerARv3O+Z4Yi4prwHPBx+SJvBEn81ZxPfOQu+SmCt8+gi3mlTPZriiKHR
ukmnGvnkVDm6e6KROY/eNOq7SEBqFVSe/W5L4WyEMPIGuFe7Vl6pNsC+orHZjSjbQx6Qu3EriulN
IgxOeD/ICjUkhMILuNzHGfv8K9Fk+N1OYfQkp0Yh0xPiy/VW7gqOmR+fuMcIe6iumrTAXipi5VDz
IECiOmIGL4cg6vSa8LK7nQvh76jIx7UcWLbVFRrmT0fC4zgTZIaGKWRYYtBNiI4uZ9ExeFFt4nG+
bKgC7c7V2kEmrY7ujd+jIZWV3ZgaTugvyiHVxkjj0bexrPhKthxxnjbyHnRkflu7TlRtoz7I17Ai
dpCMRsSEqdff5iij16nLSI9WuErthtrPHtggykMR4d2s/VDhqUJPuls0u6HFcIRlHwQhoEfyCjYV
ahiLjWorhVnDQEwQ7iliCJV686MaIBQaaQgwUDW94dlAdnNXd6sKsdtrxR11242gag2Znz32NYBd
ZLT2FqY/7nZYhmLnw8W9wym165CVmHm98aco3HGWq12kZncdIkcIU2hP3ujIjNAei/4dCWuThDo4
GRO47X6eLBw0p0a2SJVA4aTiGkd5tQFpoP/u96rbGDTn7S2g6V2CtEr749RJcQdZEN25egBaNpza
g1fW9Oh2S3OHPFH2IlyjbtHwnKc59MkpQSN4GjmAXpa+YfdFiIOVyCR74WOB87gklY2R5Vg2IeCI
fz3YcaxGx8e/N8Eg/mBTK7sYsUqNqi+sHZv/4+xKluTUlegXEYEEArGFmum52263N4SHZ8QoxAxf
/0551dYtioha3RsdDig0pFKZZ5jV+NyyvP1KBzBgoaQtYVYzyPspi+N9gurcTuEfb6LKtnaTjWI1
QO7jQ+TVPzxcBl4Tt3E3iFOu78H6e8d5bNzzSYLipAxvo+w4eTeEU72hmGPfVbXNAmyrwga3Fyz3
3eCNYuNmWWltzi6A93YKbPjBMWdzj7JDzrfmaNBfcDnuaJB6lf0Ic5eWPKUd67rATJBuK25Fb5GK
+8dRjfVb1MON5QhhHOXsrLRl39IWx3ZggZuI2+YQqV8dtBCfEovVZmDNKGn7I4rmb2Y8UPisddT0
vTpKT9RChWbHK2F99bykH3GrNr9GM7gKWeX4yQhkuWPCntevGhTk7NlwUKKFvNjeGGm0rUykOZvC
rgcAdKFTvVX2aAaiAwEXUnpdE4yqqD740Dev8EEdYTWusvJHOsYN0AuOYz1zJxsObexGD0NtjFB+
c6P/jUJm31lejUiTy+bLWM5QMUNA7j4SNEkPHiRLqT8781rLaqktqjXA2wqCZjUrAUqYqteCwBvL
w1GGLozpi7JCxs7ISq/7EiAGrW6mtbo70kAnrDSMI8TvIZc6TwLp+Zg/eUbSwX14yJ+lkZXHwpmy
O4cV3gqAbbFjprWtJ9AE0TCLi1MKP9JNN2dWYFnZuDGnqd1kXW/zfRGBLw1r8wR3J6DqfDJSuu9K
1e2o7eZ7yrIKVp+QC/OnxJ72MW6Fb11J1MNEyuZDwnUyGJPa2NMm+9NB5wJ5mbDupMPdUJXtsVVz
EwU4bVBWKGEE/aK8FNW4uEvz37nbog6RJdEIGXjozB7aRo5beIqi8p5ZakgD5HzkHhUrUEATXKxh
4Ngkxh8IssZ/MqQ7T3Ha8J2hoto+QZp3yPZND3K2U6No1A+m2DoFWkiywZ0O+Qm/6xPLvs87+j8q
rf6F9QPHFsuj575qMr+uqfxqWbW9M8YqBzqKFF+kHNFesnGvMby+2FsdKhagwaXPbcKGO9oYw17I
euS+OZVxYPOhCmC5agdwG/nA1S/yFafM5xNd09BeWLK6xn0n4IAaJwL9PFsaR2CyxSaROCZH0+y3
1CvJBp2WcgV/siCfznXB+8loIoLTLz9ZVkPtABeH5nc9NnbQRgJI8kH9HlpUd/2ZMjuMPIU8pEf9
5bVzzXoFLbcEvdKl8dM5ixAmaX7qMky17cy+KeujzOoDelu4z7nVVw9a/3ma7a3GebveL1+Ae+gy
+Q3PizhiY3qKIqt+N2c0ZzJp2SvjuoAo0GXyAXRHD8Q2xSn3VBrOPRSauekNj3CAQT4fpdEaEPev
RuOFjrmuyzM7dhxVqP+c2hJHEOh0ZwSDx6mzGbndv8gM68fAQRDMOM83AxvZfSbYL0xlDWO3mPCD
HMzoHVKB3ZMQZ+VnXAZvHGMN7yCa1IBMqyFPsNL8hppz8T7183DjwzWowKRiNrHEwRVlFvAuG5Tz
YtKiW8GALS0P7eBwuYKwRnv2DAaVglIeqDgOrq+8pSnTta1q4kKCsG/liRut842PPX8xsQl+Wl0/
SH80HMSoUSGHTchh6GTquz06S/A6RaEgpRPy4Lx9ksB37p0xhb2dIaoV+Yil2KMdJh3SSCrcTp4q
lP4DGPC8Jy0IKiyLXtlom0EM7sH++igsDLB13jmfQHYt6+e4VAUG2IvAgEH2Tn9df/ISTEVD8/Q9
cLE1hJ9ODc9gT0XK4cfMSfkGxuEa03Xpx5///unHczS9JmfsnSNOoKcSqOI4m1eo6kuP1pY1TXPP
KSosjrFlQE2+DOb79WFZmFvdQqDDtVPEeVOemrkfflFH2Eelcvs5hdJdCxRM151gGld/XH/b0iRo
6RBhoxvRBFCnGfcNo3+w8Z95TQRzCddoaeu0VQlFulxXp6EEkZp2Hg2HTPR8N5Wms0fbJYGMvZnE
kGRHMg+R2mSKwgSNGHq00As6q36mwwrw6ozQvRCAddGiuKqKpvTg5meiqB+4qE23Y/s1L7p97zpH
ycVuRNBfednCJOoCVa6T9BXo1OUpNtWhM8hLxCGy6+bzb8YBhUVHfCVILRxgujZ4M1UQeT2r+03R
dDJlvIeFul+Qn1SsrPOlF5y/8NMWMqCz0+V1BPumIgX0oWzH6L2iI9/DWdALIccjhu1NS/GvktGn
N81SuAqN/vhEy6e4vqN9E+TFLYIGLmAT51Xx6eGuik2UFWYo1WbDI7flXUPKFUrZ5Uhg6YIMo1t6
o8lEGyrPOSQNPB5achPW1dJlGIRMUiBmFKQc6VskXzLvptBr6RIMdgyaH4gv0BJP0f2bUNizYvLk
iBX4/+WtZumyBpRJ2aBvKU/SFuKlLQwXFtNuvxnmjAc0spzA7FGzdFAEWUkD/q73/+5uS5c0EA6m
N67LOGzyBhck2ELNb/Dq4Lt5QldwRv+m83vclUKCVuKOpJF4gO8pSwBCTLqtsPMkdAGC3lvKtuAN
0gzDB/CHcMXqrdk+UI5WQMBkjIZLyyuUwNNpMI8AN6DCBvBMc89w64c/gTSC3HL7LwaU7+SLM4r5
6y2bw9IlDDxI6ZWMYc26ccOfAU0kWw6czc5kXK4str9i9RfGkGkHMuq5GWCdmYDAYw+5EsYKGMtE
xvsgZSaPTswqL7BFboSDgUwuATdnw3GCn1oaAwomADvDxUuAOuqgYvyVqML24VjQfYsxQBOqwo36
6VVVDIY5zfIn2UK5wJriHj2L3hkAkRnHleV9OWZZnpYUZq3rQLuLekdAyEwgiqAG7pYxkALKdFxI
eg43+udaupYFGvmENT3xcH6U0e/eYBIewD2vDB9ilmnqx5DiWtlUC2FGV5mAEpacm5qnJw+iQ5UP
Q1Q4rLsVvykRsHRNiRZkVdEXSATMxv7p8uq+xT3aB3qUrxyJS79fO0hiyDmXJU+QB0fkoY4A8AXI
8PrmWJhvXU0iGnoy9h13jz0xAFN1wy6dH9J4AnqsJD+uv2Pp5+ubg8Mkx6OGi5/fvtaKb8qkWJnZ
pZ9/fuWns6loJqdKueBHHgO7krxSQOwsgFindM3h9nLRy+JasjpkXVS4xeAeKfPuofWyY8CiptVT
Ao9BVQENVdLfMlnjOCx9j7b9JHZeXRqme8zY+EJJ9T7Z4IvYaHjmAMZen46ld2h5q20wBZCCax9T
FZ09ReoHNbV2gE7yvBFNszIzl7NjS7fH7pWJKq2CS2fvZK+8de4YGV8A1ltZtwuP10UlSI3fHXml
dwSUyvs2Qt7oBfAfD2AQoG1+Xx+opXdoic/oWEaXjg4/xrhgnWpvQsW+QaPJpylFmLrtJdreHpze
c9Mm50eijEcy9+/CkEc0cFb23tI3nBfBpw0Sm4KMcxJZx2Jkz02CbpqCP3HZb2/79efXfnp8hpvG
yBrPOsYcaMmi3yYR/pdvbnu6trt7p2/aoeXWseZ79FlQ+QH4ol8TM7t80bB0rr6qx54AWYdrlLGL
hvneiz4c3u1HIFUo313/goW95mr7GczRxqixs45RHv2uSuBxBxfgc8fN04CV/UoKdx6PC9mH7t2M
+18pKmFbR9YMXwirUOjlw8v1L1gaJe0e2uBu4SWMWkcivU3fVN/tFrIdZcqeUB4ALiRRrze9SGen
grPMhUUT0GprWn2b86k9RpUEZcCDDxu8ott9IfP0piqQpXNRjakdEpi68WNroA+YHhzbuzsXY4Gb
T6wv1z9oofBs6XzUNIGxBLovzpGOgA/46Tg4v2bpAPXS1jEAIJkVBSbgQLt67tqN1ZHxtXNklPqJ
a9hrpPOF80tntMUNHWt7akVYVd0BOP/dVMDxkIjQRPs4LTycLmFkVSsrceltWrgZWR+VABaJkM7O
0QQUDjw68OrlHbbtvRk1u2bABYA3b9eHeOF1OiGX8kb2ZyLIEQoH/GAMNmJb5ZlHYFtb38Lu9o22
sHF4MuocAdTsVrLkhXq+pVNzgVpMuTLObIc0MnxGIFIZiob2kOPqyvjRKxpwALKIn4nx0bRpk5l9
pUlUrITdBXMwS+fvJmCkpYxn9nGqxvmNCiLNMOomGL0BmpBB3axAYxIoBqs/tRUsonyusqramIoA
p5em+RZdsA44Xmf6BiK9t/KzzlH/QhzSqb6ySZwmJ4IdLW96jkYJzfi0G4HbHp+uz/dCoNPJvmDG
l6h1GfYRaszQLW8hHLqjPZVrrYa/nkSXvkDLjUpGk0mQ1j1yCM40c7KtxPBSof8+Qt3CwtWt4Nyf
Z7mHNdNmAIsZafMW2hpD+yWt5sA03xiQSTZ7TEntAwd84Ga0MrgLR4muiaDMsYQo6oTUMB2fIeYU
KOdQ5hNAxu83Da5O4Z1EXfbTwFxc/eIvwL6EQJiuzNsC9xUgxX/zBCAmzYTWMYd/8lQi17TdBNyu
qDsOwPhtJuoWp2m2vQ0IGGxbuLG1BXcFxKhB9n451+0GkHnr9/XvvLRKIS6h39VbNI3Qk69l6NTW
fa6yX5A3PJiwIr0hozs//7x4P+dEBA0rAMtUCPvIu7IBTbFAYRE4xz/Xf/+lTXB+vnYjyXBEWEDH
A3vG7SfB7Hc+uyt1jKWh0dIVSeocbBEOp1AsX9fKfU5rv3dWVsHSD9c2V98DlmwXFBK1xnQUQHd7
7pqewaXNcR4TLUspWGFzo07mMO6+tM6fppx9Lj8cBJ+bxlzvWFekUa7qbPckXNrcS4d0x7Ibxf76
0y/lWPj1/+lQe2wGCNItQlql0EgorLBj3sOQyvtGAPmnKjO4/qKF+dXb0G3LgRs1ML8kOff40egG
J6dLblSP1BvOo0frMs9zYCZBxTEacYw6QP2byu+sWzQ+zkN1/rJPm0sBOOZk3diHLDGH4+R203M+
dwC9eq5auTJdKsGeX6Ht30g2hDEmprB31K5MwK9MS+fHOCRQ0J3zF88Zd10/rlyTF/aErW1mUMBA
34BIRAjkjI94aDorX7GwI2xtK08yYjm866uQFPSXGCHv3xJwZVNF77IGifv1BbX087Ut3UTlWA69
Z5/MIX+r+fRFldNKtPjbtdPP4vM8aHt67iSb4FMLKWiPWK+FtL2DU3iC+KNnQFxV2AN8HEEdHXEn
FKD/eIPTvoBKHe9jNZn7wYadxNboTTSRO2/ofzew4YHngZcnuQ/ZBWBEM57sOoYyI0XqcjKIMTyr
1iRfSW9AcdCrvT8iQr0fSGPg0FWh2tSH3It8MFuz9lECH38mTTRBMjOp366P58IG1SUOMkA3ucwz
aOzN1YnG5bjhdfSKRv2X256vncNeS/uxThMZNrQCHZb9MIF6zKrm5frjFxadjtQQ7URFVdMxtKP8
iNbaIa7kTpjNrpqTlQ2zsDv1pjqPY9p20ViFjjeJgz1brxa19nAMhql6y18pAK0JQA0r63vpg7Rw
I8Ail5Bpl2Gm8mACmk7k/1POV9mtLPKl+dZizRDZU5lELQ0t0jcbgCTzd/CS2KlXjK4M2MLhYmkR
JvdoDGufEWcKEtTJhDB1/16OX4TTB029cp1eGiYt2ACtMSdxUpIQ1bKH8jz8Jlhjc63uYohfrxxe
F5ssCAiWFmzibALtPi/qsMyDcZc80JMdoNG5gTCBEdiQiQiaDZi4W3MX+afXeBM9FO/Odu31C6FO
b8jbYhop3DtoOPaq+CoHYe06FRN120r7T9vbG8B06jIVZvJ3xUAWsh7HKN/Ya5rICz9f73YTEpOu
pTB0EIrDKtK9c6dbnC4xL7oh0zAmNLVakAVNUr+yyHx2CnclM1pYWHpjO1Uw1Z5zPJo63bEgULJg
kMqFfhOA25ECbf563FrYIzrAoVITg3bFCJ3KuI193mbjR1LY8fuYmk4AckAGPQ6SrdkQLH2UtumB
Fe/qrOit0JlxL1CPjfpu8R700dt2I9V2vB2nZV228C8Sxm6ecV5m32BeH9B2JWj9XZMXTmaqbfeK
1qSMgFUPzcAO+NfhHoj04kvrP82nepsF9YF+gJVov5q7YmMcjY/uXb4XP82XETivjXtEtrYybwvh
U7cW5r3M5jgWNrw9vb09gpXlNeVrxNSaaNPSrtFzkKbL2Tg5VqiINz9AAAJMWpNMKxO18HTdriuf
bA8UxBjjSKxjr/If0m2fr6/opUdrBz2PmoqUcWaH9VClO+Duy1cwvSGlef3xCwOv23JhCQOJbIOT
B/v2PTf7FIBp8BVA1blxaM5751Oej9zBAmEKM+vAhLGux7ss8lZiytJvP//906MLZigOjheDm6Tc
t+X9zKMAMp8rS3Jp4M9///R004iNwYssK5R597s2UZo0ot1tg67ta2UNjKHYxcKpc/0cMjB88uPp
Fp9cRPG/QLRPPzwpWnu0i4aGToIOtuNuQbNwt9lZb+D6z18aGe34dmohEtT3rXC0BHB5FRK2wlsb
9oUI/rdQ++nXpw2hzARlPBzPxp35CCSGjB5oVggo+9A6cEf3BswSxkm3LRpSqJ/3Uc1CptwCaPKh
2cS5vZKsLaxN3aTNA0uNQLG7DzP6xiCP1cOGXk033s/N8+B9GiTJDRrbJnTlQM/6xc35GxCS39LI
e4hIvgbfWzjcdHu22HPBW5ADdpfF52fHrcR2aLIMdMPZCerMXhOau3wPYHoEAlVPImoO8Gqj6pcL
y6bTPJ1hF7Fdl5veA2/QBNAf6ln1FP2+voAvfxp8dP4dvtiCzBn0i/iptvuzSpC34dAU2DgeeDAp
LNyvv+VirfS8wLTX5HVhQhwHaBuIVCDpgVIMaKMQ6m/UmaJtGzYqy6rqQWKrqh3L1QD6ZdocoO7T
HSozox88wT33+o9Z2LP/sasbIe1Rcs8Km3JCc52QDlqFIPglKx+7tN61kCahtgeUK44pF/5dlvXD
TtmxBQ/1+q9fCAq6lRfI0lON7noflizbe9NX4cRbpL+7lP9x01/X33F5UTimFtX6CEpDdnNOQSDL
x6pjxIoDBdmTgPB//Q1Lc6DlIHnvwnnBEyxMAMQK4hQNQqcqVxp2FztJ3ISq3L+LGtRud4qhVhKa
VtYGXeSKF9GW9VPd99B+S+YMmjVimKHhZJbHxCrrHZSfq/3cG9XbQAer9ts4A20+n9XHLd/L/oM3
BYxOIoDYkCbJoatkvPB5vvHRWgCcbIa6fFZD1kS58X2peoECn0huOhmYDjk1orRKG+ssmiL66QAJ
D2fXQWJpJaO7vFWYDjwF8x6qVRUW89D+mI1HuHj645qf4NKzz0vv08GApldk5yzpQ4ihQVVR+CTy
tmX8fn1CL28RyDj8+/S8LFEXyrFF6lb5wrxLh2KPReQb+S0gmvMipv++YXSdtjgrTYU5yCLDueM7
pvYHkWStzrlw2uhgxULIFDBlD+koBJl9CPd+GHa+gX0rjlKjAc9PMLwy2V4fsKXp0HY87tOUlhHe
lnpM+jSGupMAddkz4pU+z8KM6IBIF54pwD9ivIYhg3zgANq+BQVrko/PII+u0QYWPkPHRUZZnso2
duzQPid7MuXPdtnDt3da+Yql52u7GcTXZmgsfAVyAT/JWx+yir6Y1pATl+Mu06GR4ClDzaFoy7Bs
yvdmat/K1lrrJ12kd2DF6rlEO+TQvqgQ5ACZ2E4KKtEu5FodcZaBgd1wL+G8k8FuTXL1Y5jSBzMZ
vwNrcFuyz7i24SHU7KJJixVWo6jyzexFdjLgHLglpb1m9LW0xrRdz1wwyyE8BqUNz3l18/OR2FQH
yGc6AdpzX6/vlKU50jZ+2eVSWjPOxmyI7giN7zqWrFQ5ln6/drCTxI2LuZ5JWMa2Xw4PI0RWTOtP
1K/5NSzEFB0hWbqQcyyhmxfOtH0t5zRQUHHqu+JRZsNzb8OUropXbtMLO0VHS5pzSacI1nRhRhC+
UIxHew5dxZ2VVbedfa5Wbxg7TgoPOlqhgxy8cL9YYuXBC9Pgapu8jqNykCwz4QOSu37tleVbDDO3
YOZ1ugP7bc0mZWmIzu//dAQSt4UyBdD04Vmd3cruIeSCGuxKlrUw1bqn0dQw0+L54MBLBslbfwdN
On+CTBaUxnwiX03IlF7fDxeBSYgrrraxBaCkEYwcCgiMpVAJaix+gra4fBsG0zxYcFgUW7OICvDg
XdYFiWqgGcEzJdbK2As/wNYji+PYScYBJD+J3m+8wJz2coBZlA/fYDhxWQakk2/KiyFF+e+MQRLA
gaaJGsKUw2Q1np6yyl3ZLwthRYeGQuoUpRavb8O6oT/GMf9RS+94fYaW1rMWsQp7YIVJsBSkme6n
+sGMX1z1Yqdr3Pqln66FLaPPwUIe8HzXzCCcVMEVaSV5XtohWlbSUYC8kyynIQF+H1zrPN+NktFA
tkW1uz44C/tEx4CiqtyN8RS1YcJLoNOeIirfTPJUN9beqE/81sxEh38SJUnZuxy6TnwIAHOCPuVv
d4i317/iIqMKm1AHfo4KqhjCxqlUbaxXenKC4tR8cX96YXVstgDOBvY22+avyTP/MF+9e3Lq7tJD
/px/L787dLvmLrWwEnRwZFHGXZHUcDeCON5b4baQEaQ3bT2I1f279eAmFbl1baLjQ5tnS3VfuSLB
yuCdA/t/mwtMhzZ2BQQtWwXrywb+7xCddytoBcfta5+lQH/b5sgg4aSmoJTD/AiFs2ibQtf5m6BO
/Tg5SMbhkhZvYBptnwyZo4yZ8OI7VJNo6GV5MkKRCQDcyWmtH6Lth11Tm+ZjUUD5r29VvjdU7AZs
iPmGJHl30wXI5tqeJ6VXUVM1E0QYfxtOt5u9fNMYP0e15kl6OajYXNv0eU247HsONyZ5Dzb7tmbj
MZ/uO+Pb9Um5/Hy4hf0738Noqr6PIhLO9YYaEFw/OwV9iLFfmfSlpaoNUAU68ewMaIPDR+SRlHDG
6ovX6z996dHa0ECr2ulREEPbdrbcLQTU+J7O5bwSsJYGRouJreiGQZROHbaZ+bWO3IOYBIiRQGhW
Bft+/Qu8yxviP7hMiCKwxsm7EAKbUGYcvf7Ri9MZ2p6mtUkqey+qrt7SGMK8YGN8vf7ShWHTAZvK
UrBE43YVDhX53hTxb5KsuSgtnCM6Ih2PlXCAQPCgnfxp0hh3zkoWT043yf1tP/48W59yOQivulWe
CAqxsnLwO8N9nKz57fqzF8KTjh4tyUxqc0J4Gowe4SiFazE05sxhzDfDOQJxsnL/WBqm88x8+ggg
CyxcQEgdjgSqR47jZX7uFENAYli9Xv+WpUnWtnXrzoizjjGELUu+uFO0q6PxxmHSdrQ3JW3EyAwk
UPl7HpWPjjo3ZNA19zGTK1FjaYS0rV1B6vBsWEVC3GXbjQN17qBvCgWgv1rzLl7Y3zqu1IWg5eRV
eIUwHPfAqz6VGyvK5YHIcjp5sgF+8vpcLHyMjjBtTCXBlyhsdFQjiAK7XbyP7CY69SVbq8Mt5OZM
x5kyCtWNHKJvYTKY8dGEiiysNez+PQO0Zq88cJRR/6PHrLZjWLMJJHlGU6xkjwsjqUNPYfaQdA7s
fENYjf7JWB/ODYNoMxEviSQr16yFvanjT1OS0InWCQk9lzn7WkYTvFVasemho7jtXVG/E26I/12f
sKUSjg5FjU0vlspTdggnAvbKnLY6zWSKXyBS1pwYgO5fwFL8mLw6CT04zEKxuXMLyBBnngu9ZTmt
1ZKWVo4WKHiexUY6cxUyo9+YnoGyZBmka1WKpTHVYkTWtkUN/x4S5tYfw+iCHq4oFHXczvlhRen2
+lguHHE6WDVPW5jDWNGIq0X6BG1z4xjPNKCUwUTA3sL/fG8n/cdYRGvCE0tjpoWO1GkgrlR3JOSI
Stu05JHfR+rsIgONmOvftPQKLTUoYAJQeJAAgiE4zFee++hpjldymoU50VGic9kxd66MMew7Zwsv
wt1Yw0mulT8ap9wqVNhWYtLCntXdsKBwA9vqLjHR/TslEkJDzbiHRhwk9lbyyoUx0vGijklhSZHG
ZtgK4xVdz01h5B9N7qwcEAutVKaDReOsBdN5nquwgwHAxp276WAVLvrQLWC7hZlXgRkXGQyEqXVn
uFCKxhHLUii9O6TxvaaCU3kKIfObFoR1HoRPB/owDfYs0EAO3ayt/cZRWyuVFKbra1z+pWWhBQJc
7wrHcMwMnj5Qbx+7rbRBuKPO164oHwajua3wwnREaWuVeVyidBWyHsVxYPs3SHjF5vooLa05LXGA
Gr7kzIjAIahiFIpx2aiaQ4fpknSNpHgejws3TB1H6mUAKQA9MEPwJNt0HOcDNDiu//qlKdA2vYL8
vwtrFVQrIS3PUkie9F9w6m5H6Bon6cpLFnaNDhW1leGU0prmsJ5UMFi7KDV9a22VLh1rOlA0sVTW
2PDBC8kc16eOS08EQtVGDJg9ZIuMbkp2ngXBcANi4/tythkk1SWg+K0LP7mZ3XhN0FGlEK6Gj0kp
zFBCGxH8kZrsDYesRLalITyvvk970bSNVKQS2QhMcP2U5D6x31i7ovu0sAh0NOmY5XPc8hK/fMjm
LascCfog1EDzktVBN3qojTojuWm/QAr83y8ZJnCqqgJsFSg6gNfQJBacZjp4BgkzcFJIjl5f2Jf3
jK13ELwkyZRsI+c0Q70cRBUbvCHPXsnblmbj/NJPs1GDkNomA8NRCbvW3v1oYemU1zdm1joctoEe
NFpbSC7Sjm4d+GR1HYUcQrsyAX/N7C+EEx0NC/hDNbHWAQHYZcb/hrqL8sCG4R8NYgsZqLKH6TsD
ViffNTNJdoIX3IZVSizCBkbPmW91NayeWSvYbiDwDKlaJ90SwwItC9rq9aNdzBOay0bZwcWlsjdw
A+7iIGVNc69wy920kCU/UtfpDlOSObvCtcmdUN30o6Nz9C1qhvnVLaFXwSHJGEIgv/DPEMWDSEFl
JZxCENxtztgeW07vZZnb/oQBO8zQhQ7molJJkCVu99bPnoJYakd/ypKnr01VVafJkNVL17ZzoMYZ
wtwWtMOh+tTXxziH+Qgc9Ph978LMjDqecSCuwVzfKXLvJCvXDWBfN/i5kXe7YWQpCqNQQd/DfBDm
jlIgoNSRqE7wHLJ+zLCNiOGWATGWfer1/QrYbuGo+Q96eCxBT4GDYDh30MvLXGC9k8yCr1OWpgF4
5c+3bB1GtR1aT/BFQqt3DBsnEQEwJ5MPea2V4tDCN+gQ4kJ0SkI/ewxhvrXziu+T+O3G7cFj5vam
X0/OpfpPexMXtFQqwL7QUKJfeDxWT5WAsPhtD9fCsLCYS4Zz+7bNenObK5CSKiNLVxKuyzGLkXO4
+fTTU0mazEbxIWSAa0IF3/wmxvF4/Zf/jR4Xdv1fPNWnh0M0La7ypgbLN3FRmknqbn4ipJi/EjtC
6GIV3FUh/smfIWrGto7ZjAeTp7Dksr058VXtMl/1LdK/JLXuIdIAd86hhjujMfOgJzk/9EzSe96n
w7FyPbpJPGajth2VxsrYL5xSf3PmTx8wOeif1bnThXkTA2gqnXdoU99BWLSHkUsFgzfhriyhhfCu
I4tdsCnN0aKAmIF/5qde+5B5fApQM1sJwUsv0G5zAvQ+Q40TiMVws9pkgIUGdR05HylE6NcqQZff
YesNbm7AiQNX/Og0w7tjgPql6e09Na0s1aWnnyfp02TIiifpiOgJaKnwEyIOyrybY+fG8dEikOFB
F8YYRB8Cs2dbzaYef+QdX8kMFiKQjoeG5aCUdT9EJ0HbYARzKWYPPcrTFEbo1/fa5cFh/wFF06i0
ZpBywg6qKEnbQngBmrHF4bana0MPn5chh+4BP9k4GVl9Z+QP5vDrtmdr8U3CS6iQHFVQVvW7nFnT
Bp5UbQBN+pUfvzT45yH7tG4yglacEVskNAfLd+cMLpvQlCnSAxv2t33CObh+ekNc1BF0MCbE/+E7
qb5BCBi74MaJtf59NqTwhYtAitqSKw9VBqCAm0PScDDXbqpLw0P/fUE7KZjM5QTwYhfKTklLmh3u
xjCbiasIMoNuspLxL61QLQAN05gi4wEYvS8/XPMXM6FmsZa+LsRpU9u8ClkVqpnIUopEfGcuDaVN
QZ9ADRGFGSHXJGUuf4Kt44AdXIlVUs1zCMMz0DM8Er93rlPui6IE7fn6WjrnDP89M20d2TsPRDpV
g4sRzpbDOHchiljwwugAtTFoc4CiznejG1fmZKHabevisg0lUGDiRIWmQdzvE45h+HhD0U1s4fSt
HiHZ2AWkF7BxGNjWzr1sC4eotdP18sqDzeu/K48Cr0cypNgn0zajF+csTwhDQJggN8o88HSIVkL7
eRteGFK9yd/nbqVMaI6GBsrAvrLIzwwSMdena2FJ6F1+LGgnqU0xh7YkIErB2xZGRed8Z01jfGGQ
dMC0msoCNC/czOR8n7W/jb6BBcVDFtUrg7P0fC06WnKA80FqkxDd6+9OXxQPVZEbWzaO/FcCk6uV
Zb0wTrpmLzGJGpIR9bC8zoHrKKfmBPcxFsKRe61AvvQKLVLKRnXDZOBLpPydpHyjaOwL+JRen+il
cdLCJLyRytiUBbIPlZyi3n2XQ7yLSyvZFlO7RsZY+gQ9RmZdWcIhyD3VbuQP5LEDOUe6a+nZwj7Q
RX7nnAkH92/vlNb9jtji2ZvKn9dH53JzwtbB0l3S2ALCt/wkhQ2f7lrQgyxKMDFc7zkeGvd7LkRx
JEVa7TKYUt22+XTwtGGMpJVD653yIX2gqfqWRPOj2agv1z9qYcq5lvV0MEYrcarPYedAiVg8GzA6
GlLYLLGVvbcw3Tp6uoSzKtzGgLtARX3ajG3s7SnUIgPWzmsAp4Vv0FGVZa4SiNIrfmqq/ugY8g+8
7oLJhcdhOaydvgufoeMpqWmYI1y8rbAsGIHNUGMGST6C8lfAufqmqdDBhp47zik8KaITqCkwNCug
KZb6ApXDdlqTpLqcQ9iutsGlqv7P2XX12Klr4V+EZGyaX4Hd2NMyJZPkBZ000wym2/z6+815yuWE
QZqXSEkk2G6L5bW+YkYbqIWktp2DBWdDmBamy1MFb8RqfH5/GFsztTrfMLdW+UjxDr4MB1mTSy2q
h3oOdj7nW0NYpUEBSEYNwPDmSgpFHgnAtMemK/PHXo5lxB1YwljSL1/fH8tGorLGIZYkmLq2nnmS
qeKRwgQ995gIUwXG5DTyCL5mv4dmj6q9MbI1GBHu5JUFSZvqyvM6vcKWZQkhMmsOcMIuuhBuYdZL
Vdr2xy7LzhqcKIeiKt2mQD4JB/IIyKg7PdEXh7HH9+fu7/uArRNJOsyczEHBk5k6MT4mSW3EIU2L
DxXt/utG0LUGUhmoIWrSfxks7+jn9c3YiycW7HVu/x7w/+NK4BVQqw9cH9iLQcPigpWnluYXT0n0
o5w6ti2/O2bQNEzZnrbI1py9Rbg/LllZp6qCzSxNhE9v7ULDODs7FB3ZKfX8/eP4H88CYZV57nUO
vu8wou4X6yu8xb5+bLXfXvnHL3fKbpn60eZJELyaDq5lwXRQ1eljD19lPZpYLbDsJEhkXh1hqvyV
teIYTPkebHKjP/wftfuAQuoL16gggTsbjZzRL+571Tqxk9rTYSwacp/Cb/ngpM2YWJPq4rqX1slr
CKRiIdoWL54mH/pe/kcOv8FtxYf3IsJnm8V1rdxQZOaultJ88AWrACp74i+2Yj60hQxkSUeTRqBD
Pvdkr626cWzWedI85gVwFTnyJCcrw9H2xmiY6R14+EdcWT+ZBnR5U5unuuY/398fG1e8/yjvj9Rt
bVQn3tbPTo/50B9Uw45Z6/0onKUHf6P4PAJN3uT5s27gc/n+a52/3rnYOndKbVLk0s68xB7BYMy8
WV+mvKt20oG/fw7YOnHK0L4JhITh+5DC+9PKPnsO/WIX5CQ5NEhnvctv+3v6xNYUtJ7ZDYPcI8Kc
m/5OSfqNG3mPHtk1sNhehWdrMG9T+Ed4KIfZDxrAn6/MK5sIW9z8oGAKRZZj7G8oZk+3ZSO71/fX
xf43Zfrvbfg/Yv1FC8k3CRgHtHit6jsQ/V1+VjDqdKNZlNl4Kaq0iGaHKSuZJ8d5YZ7sXy1lufAP
0PmNm9vykTb6zX0CDL0nBzq+DFM+5WeYkM/feREUr3BDDhSMHAHLC6a+vrEz6Rwcy25pPMAY/hPo
8n1kVZTeOq4CnW+Ez/Z88Ce/rKDE8zmvfrgUHjpkwQ2itJcvsInFurp+9y1oqz5kuVY/7AUwgjBF
/w46c6boPoum5OeCuO4BrtDTzdj2fYOvEel/5AYu9RMsFaMO5PSj35IsTHUZhB6DqyQxwn6l4KfH
Lcd9y6N59mYjZZ+0pWcNm/bWes1cr4lTalTs+3q4ZJb7mEp3jiTg82fY2dbzxc0siEUSOQ3Hpat+
1sWCVrOwrNs8c+1oEYGMamjkxTUfxkOh9dd+TlkEfyMvtiZ0Ags4yx/TcVLPi/SgEm8mxR4xpcsv
UYOoyzK/+zSb8xT0b04HrjBlxJTv/Oya4lfmQQcvXOD/G7tKCjj6eWj1QAu+zAvYg7uf66lvji5U
YhOIqc3HZeoIfivQfi8EnUwVUglmdhSkTKDH0qNJnpaTH+bOoKNqdkcZ8sp1Dq7Fsvt6KRv8N+n9
m05NE3wgIQflZwWS8g6a/CAA6j4/qmCuKcYv9D/BjCYKmJpBei4lkYlHJnp25pRAKZClAK7wQr44
i/Rf3XFqz23lpWj+UAjhIqVzzswE7oxcH3UQ4FwwCRabODqdS29+CF3ViQp4dqrcJvvKykq8WGJM
jxXcM8coM4anEZ2FRk8xtebQHV1rPKgSluuNTeSz42eKhJZlmtvOL8EglYE4lGVeRaSvpnjgrfvd
cKc46ABdk7DznTd1XiHPJQy9qqiZ8+Uh4NIAR0n7O9CWmvsGxgeP8BWzzt0A3+pDNkG2EWwAkU2x
rOBKA+SUqOCtwgh9ev9Mb8Xa1c2FS6aMI3l/9Q27mvbRpe7OhWIr/K3uK23aFkuWdcMV1iSvRMlf
NHAuQbacpdzjsvzbJP1bPFp9c1OgDEwDA9qrKDBpLcDJ3+tmcmAESLOEjmP9UBVZE8+dPaSRjyYB
P8Lnff4OGyiQ8K2OE6hOWy39nTlCPKNyXUBLtehpE1c+/ObDQDbo3X1optcIj4V3hs510MMwazIR
bIumiJf+zsP/fqFi6+5ZFswc50f3VzjoUhjFp9c5l/fZMj5XLj8tb6TaCY2p90eysbJrymg9mxFX
0aW/LuhGQVEa4ufnPLsbxB7KayNdXxd3iWQNdng3JlC+OrepgHd51x8KAcPej43g7cV/fDaLoIZ3
wND2V9P5QQLouWqjti68F1Tkm98I0+XHMux1eUNbvrD8HOaamsKZC8rE/6R+cdfwvfL01lKsMvjG
9gvKIZx6nXh/1DCOMN7PTvSIGTsD2IgP68rGQD3iSDiiYQClG6bL8KUfy52r5tYyryKE3y1+nY1O
e83M8OSkacKFE5Fp+vSxRV4Fh85wbhnC7aQvzRiV+DxFrqmRdKjbCT7UH9tK61JGHvSyIs3coMbu
XXxCP4lcPMip/1VSsxNJN9ZgXcDQ0AaCQ4FCW8efuxsTiPx+0aLdOc0b14p1vUJnnoRGDeDtXvVm
NxlO/peRVwdndMKmno7gNB8F+ehsve3jPw5euViQjkLH9go5mwhFat9NQPqI6mqHWPwvBvAvX4R1
T0Uugxy0IsPVOaWn/KyfmmS4n2/tcxHDWTOaoiWiR3PjHatzl7T35Ay42tk77PlLbS3V27//MT62
1D5PF2zpyc1DmJA7/EM4JLZmCE5IVoY+HdFsy8dnIcc8tnX62ALV4/l87yuy9evp//96YMzGum8r
ch2D+QAM96fW2et1bXygvNVZ12MOx4PA4YlkJErdOobGcJgJHQ7OV43OWtl1OwdyI6qsfRzIGEhL
BVMAJCVPIJJWhV7dP6eL+OdDYWVNF2xnS5Vz4C/XJouU8UIwKk2vwm6S0fsv2BjAmhpYsl4R6buA
fjci4mnaA9PWvjR+uiPrsrHKa36g1drlnEm2XH013lJRHhjS8fd/+sZ11F0db6eQg2D5XINT95m2
Nyr3rilpI748L26/80X6q4dIQNiaIWi0ByquXUJ4wVPPU85SbJ7MvbWpn/6yeZ09A5tUfbLTFDZ1
I0CVY2GRQ1/U/sEUXnnfOkV3BdiyvWlqdBuaRkPmkWW1OC2jNwF7ZJXw37XqV4uRPZO7v1oV4Tev
Ne/hTL8UqQA+tKrtOnKnfEL6WYNSGnbWnAMrwSbQol0sRkcC8+RkrMwjNeZUh73Kup2dtbE8ayjR
W7nPq+tFJ6V8le2NhLkq6JRqSbSV7bxiIyFZY4kcy8tHM4AU77dfBtzSSN4fJpZIf0/CYOt0rCKs
RQCHsuRsJ7aDgsGiD9abnTn5YPl7bf5hCpan7ZutbbOIizd5v9GdgOiteKHWnv/B1ghWUbYsHI80
PbDxbTrnkaeqS72wgxTdnkjJRqx1V7EW1YncED0MoADSJ6uF9xVAj1+w+m48WeLRVPAhJGRPUnPr
bas0K3Arx05bz08g4fVPL+ZkIfzqz7BuHJhE9Sb9rWxyfD++bISuNYkz5cWo3KYfrhAK/+wFw22r
p5/vP3pjVdbczdKG1EKaF+O17qB93er6J03tSGmT7nyXNg7fmqBJAgclL7+jSZm+tvIBTKULmHhQ
xiiPEFLcecnWBK0CMAUSd8gdCBG1eX5nLzQxRbszQVu//23i/khtykLJlikgYQruwSccCKczTL3T
V5Skm6PW/hiNA8l+vL8aW0F+7dsx+G6auWNPEz3JT4Mk801GS3bTQLPiQP0WnVsW0OLcMWtJMuFO
x7ztfjkz5E8Dh1jxCPIhj+hYQLKzJrQNvRHNuHKY2LkAjfPWRbnuG+9pd0ttXGLf/9EbsW/NspxU
YAtR49y1k4qHtA5HKI014jPVj++/YGuPrg62VRiF6qWH1EODQCDoF+UP3zm4ljvBe+Morx1BXAji
W37bkyRHgyaGYCF0/kRZHQpbyXOVpYBypQFUb2a9x5DfGNGaaWkPdSZgQUIS4bm3g1+dBit9DsTe
PX9DfZOtGZZ1QLqhn0Y7qeX0ODT1Mx30YZF2mQTQCEoG2GBHQeEWlzbzhrOgqnptvLmIcNUYQ4vN
3QEUuY+JsbI1G9MqhwaVRWEnKGD+pFV+P06piIBOiN/fHhsndM3G7MsGYn1C+ImSkG/pnr3WChmf
orG6SZHMv/+SrRVbhYGmKKTRI2hjflaH3fwwKRPS7vSxh7+FtT9jjACZ1CyYITvo6MExMNarA4rC
P7f3tsTGIf0PubLqNOtKrH0pYRle/ZzoZanLuFM7Z3QjAv/rtvPHEFia0WnK+iWRgw1zwFL2YTUM
e9rqW0u8igDBMLjuvHAvYQE6zZyHaUpDdEzCoPDjufjgGq8+6RVM0W1WWixJC8v6DLWxOtKDTi9j
5rLzh1Z6zbEU1AXRSLg6CaybQGYRY6eO7rX77Y1FXnMsUzpX9djCRyBb8jyPcs3qxwKezEnpZUt9
7Oug/d7MXJsQOqlOGYlg8mjYdGmZ48+5+dyUPv0FMJIXLyTrfvt1iVxWVc6eM8FWZ3UtFa68caxI
D1YpWu4RyAJZ6AflGOI7euzgD4hugznLttJxW483k+9ePjTta/Xwueh9pyuAhZKAZ8aEKp5gQ4Gx
Vug9I5TNoa0ixJSWWVuOg5MUnE5P2u30rdP4wckzrgodT+io9MYUWjqdD7naGiV4wvZcuTZO35rU
ii5WK2vI3ySi9ouQtng4vF+PH5q8tVlKnVd1OcOAK+FT/cj6rsbtpr5lvv35/edv7drVxMFHerQI
vB6utbqvC3oytohaSA8F6Z5y2tYbVvG17pw+8HMPghlV+WXxYcyQN/yo7Z6EJl26nXn6VyP+L0W4
NSN0gYFUqii1k2Lokqmy4rqF0kTaoS95BijqHj5sdPzGPNibdOZgILM0lN+Ml70WcwuM9Tdc8nYK
EhtfqzV3tHDcAC7vTCdNaZdfgSRgBwhtdVEZOHsCmluvWIXkhRKACID0TLiqEt9qUI1ojjzYGcBG
wF+TG1tZGDowh4HSOYSW9ystWZgH973nAQGyJyW7MYQ1ybFCZq+qmVfXuRh0HQ0lmgkOmLxtPDft
x5CedK2vTY3uLDhggIRsdSxqgrQ5TEqlcUo6+bGNR9dIcdcDVErWXnutadXDPDaT5ntTeM5LIxrn
06g1Ir7FjbNENrP5TwfdY6g+LZPfxMXQoAwZLAKdAStF3yay2OgBivh2myAVHCPgULnzOzeO4Zrz
qd0mZ45rdKJr84lxApWgKSx8yHOY7++Hkq0VfdtOf2QhlAg115MzJ+mykKRYlv4ULJZ9aJvS3aHU
bVwW/v32/vEKA4Uxjy1ixlyb3zYkZOM5a3VCkKLIsJncOYafV4dN2y/m8LFRvY32j1cOAqKxCl6C
sL/zrcOULV9zu5txrat3TtvWwqziYwsHtCDzMAoPoPSHxZX+vZpyPy4y9ga7a/OPlWD/xcv9MRAo
yIJ8IhCWUhB1Ztc6EE4+uCz0/+cIqqFjZmuVQzryU+A+WaqFcRu+VgO46A9imHaWYuND+2+h848R
TDbzW0B48yvQztdeuc9A6OykhluPXmWfi1fMee5SnZh5uAEWMMnyZiex3eh1re02hgF2xGPgswTe
knSJ0lxNBwtIevCHWXbiqmcHC9qYCVC79e9/XSrf37hb72X/vyilzCEgCZHKREC1ah6gGltTdeA9
h1wVDDgtPXwlBQd8BgnLzgJtfDjW3hxwdsOam55c3Rqc3WaegfEB8iYs6IyXgpt37KS/B/TcWLK1
SQfTGVC8mNlkqLL7WUh4G/Cdjt5WMrHm5426dqqMYiCwFfWzQzUexhfYjMROLKdQ/AzyUN01D/qu
Ooj75eH99fp7HKBrjPWiU7mQVHdXYtglN759C/y2PvBsVrGgnXV6/zV/nza65utRiEv2HQqaV+Qp
5KKzpn6xSranVLw1iNU3AGB3MltgfyZVAaq2QSksF+QyqcIcJ9vsVRzfYu9/cz36H46ZtpZqBPj1
avunRty32UNrPX9selanhgE91UN3DX1vXr5WLH+CfH/8/qO3fvUqSvpiroD88u3EeCKH5ho/O3So
cOuqdnr2fz9+dG1oMUmVDq4B3dNyixBaIVOuwiD9BthcyHZVdrb2zypSlsRPU8uGvJdYyk9FXwMm
iwT6/RnaePYabczmxR8LjS4F7UzYyV9EfzARXDOvSqoz0U5gqQ651DeAYkC2srX9CxfU3vm+/j3e
0jWCGLoEvB+ajifdULFYTSPNQhSWnLis2+rQA65XR23xj4DE/dLCE/b9KdtY8zWyeKxFl5WkspOJ
em5ETflccELDQTV35SSfm5q5HwrudA0tzjw+FpMNQZ8ueNHebwjBxC32mdv+k/cf47EAnPf/36zF
DdJ88YH9ropxOi76DdAgUOqHeOUeP9X9t+7wl+ix1pivHRRaNATbr74lyiOvB9Rk7ab95XN3tG4W
AMvvaAc7MHgkQUju5OWkPPc2PH0jHxpPeejLdpEhQzsX34a+TYCB1VFguw6e5XeHBmrnX0lFqzA3
sx9XY7U4EWtBc4ISoZte0OrzEohallHDyRBPS8p+OZLwCzjtLopDdh7cMTdtkDtJEZNhFEc6ePQm
zyALZqogOw5mHMNGav+V90XwbNsGJFtvzt0nXBeKo+ZceZFTtubWmqW4obBBgAOJV4+xKpr0BOSZ
SMSQNd9RdYKEQYUg1DuljLJAk2OQB9WR4mL+VA2TPGmA7k5eabUHEeDhIc2Mf1a27b/Ab1agfD6S
T9D4mW8HiIEknV3CqI9XMpoKqwrJwLuwaof0bAm/PgelPYckC6yQd+7yG7mJd3KBloADhIBCjzW4
z1MpzdWCgdoJicQUFwWdYm1qAnNvHwN35vrGghXxQUNi+GmEVEIIwcfgkVoAY4Zjv/jQOHHpUbdE
XryyQ76TA1/dwFEgbmynBL2M18fS9ZaTrtrutV0cdir0XLx0HlgUXYtroVMC8BwtQw5meROw74Pr
zTGq8uqpdcECNlkzXpvBvfbwbTxMfCovGtTaQzMt3gnM2i6G86w4VDnt7njh258g8eJ/Z2JA6X1o
fdxSmvni1bLCJVSMV78w+pZrWxyN8hc8yqeoyjk/OtIP6IYw75gzEkLrAzDgqvQjBz5wocOzB0ta
9KKB1z76XP4UQ+deUDMlT7bTP5dVOZw9UtAfACT0dQS/6+krpWaK5vFNUQzXSgn5XuGyKE1L+bsz
jYpqo82lbKE6GUBoOQbg0n8ogHB+kkOg77pB8kOg9PK1du3mpW2b/k7MnriZcvPbOLoDxFoX937v
p5gAnd32fv/itSpPxoVOWJBGXjVkEe8y22uPQGSpkOnms+922R1vMcOw4pWXFE+8pMoZT00lXRmp
qS9jFXj6NS3mOTEsJyfcollMFwGxmcbLj57hbtiofoHMY9OdFF3YdyqNvOnyBpzIwcgfVs+qCzca
Bn8i604M2f4ht0kKGhgAqy3Ojxc11qJuOreqo4AxDFK2aYQdrWLeooSbdmgIzLLPjsXojw8cndtw
cQSPLWXPoCbL7AyB1iCqEVJCDit22NbSSHOtonLWsD3ovEyCa8iDL57y4ArQtvrTCHmwWJWjiF3t
tWfIx5ERSp98jlB3gcZchQvBEa/zr71l5VGnCTgFIqiWT13AyEPZwV9CBo1KdDeYk2S9gw5s8Stl
tZMEbpHGgqG9nzIvP3s2p0GY8Tdn+85XzcVtl+kOviuFjFJt8y+S5G6YUR91aVumYDg0Ew/OWpX1
Nxv8ixx6eqV60ItkddyPFOIOMKK17wPdBHeVw8U3z7Y+ayk7H7Gjw10jQwg51LrkR9ma/mZpgfSr
HbzEkqa9RQ1mPHo5WkZejRJE3c7GCQGBXh6WDLswq7wlJq0IrjNvxwPnWRdz5S4hG2r/zh6m4U6j
hHMsJ6u5zeyKXQfbbz9jVxefU0bYC/bO/IiC74x4Co1MN+QzXANDUi0uPFq4OcEvznpE61F9ATKa
gNqRTZFMR3VDdcWsOJ1RplQDm31wwA0U/lTAfBSslYdAarLqbM8WR+F8xNmUNKPPXZUvkZUJfrCq
RX/r547G4K53EFTkKTQcypxnh9wd8FXTKbrEg8zpuVK8Dr2smqNh6OYzZ4zdL107xLry5V0OlMbZ
TO4CPidH2S2gjjxrA4gkYQW5n+uKPcjMauJuWcYjTjC2aYOzoPwaiihkHk4zcnFQL9IegkkTJJou
jGTqpfJEHzNSLreVygdYIhT2seB1cEfJzB+11BMw3O145CNubqAb2PdlJoAj7qj40Rs2HJuxze4E
Ik6knIXFhQfx7xJEsFBwkiYzI0sR5iQ1x/wNfFRyjhwI6VfVRinkJx44UCKPddlVT2QA6qmpC+jb
Fk152+ZUPtelTkO5CPVcFqVXhjN2zwUy2uRYzpQcFesegp7nce6Q5cKMQ76hFu6d08Lv4sYofgd4
bx0G6HmGkIQwt0FmuAy9fC4POcT1T6iqtJ9q9MwTXS3NKwxh5KFipX8CSjQ4TSbQ+GvWh5ltnEtj
8v65YSU+XapJH6fKmO8ZYIUngKb8T2zozKnSbYFzQiCzTVznPFqtd8kCmqPe3PQ3I8qcVwfB+yuz
rfm5GtRPXVH7UjCv/9lPcwvTe5THb8de6zuHW/0/k6NyiD2KEXqMYjqCBG1uJrOUGaZYMxMi2cbH
vCRuiQCOXXSAW1JHw3Fy2tiB7vsX9BmLJwjIZf8YKFfEC8LCPRVD8XXovQH0I+hIU7JQzCTpX1xF
QVKwPGDDfVvhw5IW3c0AB8h/xmV5s9QwNhqWTWbBeeItGRsgqvc0EBfoWekWUE1X9KQFIF1K0OUu
VY36RcaCh6Ub+GBSoctc6qkHVCrLv4i+yG8ytxgfEbeXG4ReFpN0cR9lZeqbFiHuXFnQEWcG2Im4
aQea+BOSrrqAtKLdDyIuagL2HDxDvky15R5J3VSXRtrTeYSO3dW2VRZrtjg2mlhsiXMr65Ii62s0
LIMZlArRCYlw3gQX11RpaLnd+COnY4pRFvUDGMjOTsVn46K3lu/sncExPe/R+ctBCZkL1sS0hcw2
g9TjTr1q4569JnZ0ECzzYMjEE5zDBHTXMUrxXeqa5hBYrvUhaAZdEzzcwHhOOwGaQcYOGpADvVHS
uhHFeHRldrGcwUVhgu3c/bZGtKocoHYeIIi+CawOUNQp64svSmjjle0lteQOoHnjfrnmeAg4Pvn5
qEgyWEaBDuieM7XHlN169ttm+KM4CWGV2s9NQZK2aV8hBYgQooI9nu/Ww1f3oqAhVAZjC+0CL6tj
o1yTgIIoT+/fITeevraycWxZOU0BMxKns76Vhv6Y6J7Cw9ZRWDWqvBm4X1V54ENYID91jrwoVd6R
ov/giq7KNVDGbnxvrjHrLpTqjNZz2Fbz1/fnZePHr3ko7WSaspJI/5AK10ensOuzocZ9nTp/2mHx
b1zf/dX8yA5EVlRrcMQsj6EUBEDw7ECubvnaBPXjopZf7w9l63StqjY+HCFNTSHcgMtU1HY6EhDO
msYBJoh7OMmNV6xJKUwR3/GqyU78uY20/aOXOun4QYHX8f4YNrbpmpLiCYIf3bMlIQopUj/e9KW/
UznbWOk1H0XOU740srWvonq18DXqu0/9stfg2VjjtZxXm6fdAjMqlvhuXhzSBZ+pwurKOFXlqei7
PlQDKjbvz9HWu94G+EcUMrIqM3dAEUrMaX1t3eA0OjL2uhrAQFgLgWgY7AG7/96Lo2tPL056VGu4
AcxNOzz2ZO5GFfVUiJuzG86LqA90noHSTP09OYWtHbY67MieaodDyx+ferS8Pc2mEEqwr/CWS0Of
ljt1+I06nrcq05YpyUEBFxAFFY8jtPznnsRy+SKFDKEocejGr/a0UzLcWq3V6WcjsjllV0DOqt9M
fx6GB1ceZqxVvmfytbWxV+fehda0P/eWvC6kvdRO+52nY9yM3sckuuiamGL8VBTEuHayuJUOSUtf
xxnS0R/azGtSils3EIOiKNQVyDFD6jcnn4Hvb+eHwdEvFhc7QXhjktbklNqCWiFuA3bSjsuvhlpP
+aDfpCv3xrERuNYMFap1K70Z0BSvY81FomZ7N0woRLw/SxunYk1N6craBscTLUtDm1DNMraLL2zO
D43lxO+/YWt+3sb1R1BRNbdcXkNRxfDgxGXwMy1kFnqLt5Mvb83P6lxz1hauG4DOiGsnNBzaUzaq
y/s/feOEuavD3NsltcfFRn4goLrQ/s7F74qIeMnQ19nJEjbi4Jr5gMsUygh0gV5JBaGEnNvDQ8DS
8lpP5t4X6siYWA5WKvyd1dha79WR7nUbsBEX1aR2IfM+/x7dNib5PwPKGO/P2cZyrwkPyqut2WnQ
WDUj6gYoUSj1y23+ef/hG79+TXlg1HIgKkED3Cnas1vKF5Rbqsia2ntUVJzD+y/Z2FBr2gO8riDn
MDl28qZyYOnlpYJSyM4Xdmt23gb252FwlyHoXREk0Oj8LCzyOFuwyPB3kBQb+3XtP8XdoAeP8I0N
WThRVXfQ7qNDgLsquTSdA2PhAmyx9ydpayVWpzqAhqYZe5iy8PbMlXVw5PccOuEo/+1s1K2ZWh1r
UQrS5mC+XVs0Lrj/jeq7wm92lnjr168Odl06OUpTQLCAIvC5qUEWtlGMlkBBhzxTe5F7awirD7RF
Wk1Toc21UG92jDT/1BiXooSod4axtVNXh1mCzdJLruxkTpsLNJJ/WkWwA2LYmKE1zQGlubEGmw9x
yXVuII/zxeTNDWyKn9BW+/3+FtrYrWumQ5NPC2k07WAIuES9h86mUu6TLP2nXkBeRdfFHlpwY57W
NAbUmQub+3K4jkahc9C5Xyitd+6QG8htuuYwdAWtoJrU4OGFY6JKL01IGmc4mIyf/Wa6dDM5AWT5
OVvMN2rX937Gvs68fBgW55OX15+Gwn7iNnl6f1L/vRf8pT+59pQiHYH0DPpWSTkF4In7qYsafTGf
XLg63gV1K+5Npd6cBBt1tRwHHnSU0QsRbPwHNhH8kU0avKiFyScHqi9hbVX9C0hK6NKP9Yi/Q73k
yWmBbBlGA1w0mdW9Qyd6w2z1kzlkBmC9oWPIXS7vIVzl3cw19Gc6JVAzE3X1CYZ4OmxGhVXuFnqq
iiI9Ygbn0BrH9DbFbeaKOoh9WzF3vhS45UCtR9lHexlZHhGuW6Ac0fCB+rtMUParvlbK7+OaLvY5
03ZxQOBeYlHga6AqO4C3oExBGQWKbEnxH0DRBhHvERkXrsRdqXn2ms62f5483RxnQfK4dhCWi3mY
7kbu7+ntb+3At3//M+4rzRV7c1vxqLxnTF0cJ91JUjaiDFsHyoqnIAYBzsL7k+XcFP4nR+9cZv7F
7P5tM63i5NyWtlU5bnsdE+ekbsDwbfvQvfHPMhKH+kzvy0t67+Rhd4er2q28H3eiz9aYVpGT46YG
pAOtrwpa7eogZznJcOwgVUrLYN7j3W8tyip8ZhLcQFjM1VeymO/wuvlSqWxP5mwjr1uzRdCYgj0r
tNmTDo6ZN1nhWGE6O+YwNHw+oHhNInDYg1hUZnh+/+T/bc58jn7O/28xQxZ0QGanSpgrslD2xUuq
5x+mqn69//y/zdbb81f7DNLAlYO2f5W4OLYAsDx4TrpTQNl69GqbQd2ussZMi0TqoLwVcDw58fR/
nH1Zk506lvVf6ah3qkECCTq66gE4Eydnp8cXwtfOC0LMM/r13zqu+rrTusmhI6NuRIXTaQkNe2tr
a+212q14bm1itM3UugCB2CDwjMw02dvqGSVB+wKEuu+bFm0TtT2XUGQp8SIkv5l4Xos3pQpWZkXH
uNsGsA4MikRRK4EmAbWZg4zb9Y9+63THWupw7jpjSdl5TRJxYoUeBz9XnOz5Uj+UW3mQlUn/hY18
5fCSsRIqm4skcnFKOOTjOCjfkFukLG+FDpfvv4zrVevE4l2dDGOGPDbOqwD6EHKCykhGbibRy6d+
UZguNzXHDX+0thSXUb7qr4xRYW3FYxotfB5vVTLOeJS13kMQcBnNpddXrddQlWR95iY4z6za50w8
oEi4CHjlbbz3rH2+ZrpElm4uGiqiMhE3dlMeWGds4M/XVkIz3dkSi0h7kMRPzug7pb13wI9nKyfs
uLUjw0aOZW0AmglzTvA6gjHAmyryoVlyp/dtocyNI3TNHDQbdgUzcocoAbCz9SdT1iGPZQs+QBBg
JU47bhjdyiB0Lgslu5mkfBGo4cVbaPvZ5RuBtId9op/S2D86g0ViZWCfNxwRFRMJqDS/uh0KvbLq
7LQ5oEjqpVD8JLaq5VZWXK8DbC0Osol2grPO6KeYxx0gVslNaky3rSvdUHlqKx29six66R+YD0k6
jpgwPn9OOxlx+kwmyPLiSnvdDb51SF8mTjPrxCTjQDMi8CYw/AS3zM1sQnZvdJwLuwrx87k/Gh7P
g+u9rbhEHcqf8UxaGQOmqcyGW6eHDn02s9upyeaN4ax1oJl5atGksSYzjTww3y5LaDtPy9i/8+s1
Qx+Ud6lMbY3TXH5d2gGouwcPzJHXp2bNNDT7pr2sJRnw5VKYd4McTvnQbeRE1tZYs+16AU5tmhrj
ZGUeMAceTSNboob+Qoa5X9LeueVpJR6ThZkb3vbtbct1KH4JreCxcoVxImoSYdMjqeryBTXnoEEN
2w7Vktcn7e3lxv79/dgAUHSBLqSXAKaQLr41E3FXzkztq0KWG128vS6g5fq9iwXiOOXAvBQQtkvJ
bd6D3omRd3ld7l3m79WxN9pScoNXIrKz5nnJyzFMOvfYX0JlCAo/Xp+ktRFoJp42He+zbEmRzCv9
bnQCp9y60729s7heuqdKL55Tm4kIFUuhKuF+i+lSpbd36+VWuuZHYCzfZR/c0yy79bzYjikOcJo6
AWRTfrJ02Tg81iZIs+ushQQTxFtFlErjofXqkJF2w/TWDEGz6qLjw4giShEhuXNi6ctcsn3iLj5b
7I15efss4rrGy0BRj14TRB8UAn+9vLcsEvXeB0H+KNytZV6ZIL2sAJWWRVmbmPvGwTNo/T177wbS
ywrcOe5EFsdwSITd5K0qfTLMX0E1/N12xYNixlk6xdN1O1hxFnp9AYeqfelJeFg73i3KAVzxHpWz
G8vwqzj5rxEI1+sIKhckN0rNNJryxQSdcGyDctgxu3OZWsbPrALxu5GK+SZe4vLUm4Vz05h02qVQ
B/nWuTWYpR2ooOcgHcODqWve9YWywkGAqDoB1DOtFgs1yuB0JmZj3KHITu6uz8rKDtWrEgSKZx2H
s/iEVTbPs6rLR4+lycs04Ck6b0a64erejtCAwP7d1S1eOjcDWJEBcc+/isLNA+jLP5pL+2CS7Lss
1EMFAouLg914G14bmOYwphwRbXWpF3DYUcUc+/ZbZtyJPA2vT9zadtK8hi1AjWhCEOPEafatyOnP
rpnP09h9eF/zmufIu3FZbBuf7yXzEfxsU6DSMuJu+el6+yuuW8fYyckSDGLmxoln5cFZgBVPzf4P
btmRqGqAfOsRDMRbc7XiQHS0XVGDc2oC5PckDDCxD57xAWDsrfTDykLoKDtbgtimt5b4pMineU78
3Cr9xtxwGmtfrh3/Xqak1yjLAN9MC14Ktx+ze7pAsfr6Kqx9+2XzvgoAWmLl81wo8F6zkBbz3qqt
IGNs4864YgK6FlRvJ53BTZz8dXMaxzHoigroCFxSYYbXv/9NjkQERzpXsjXYLUssDCCXWbW354Y8
JVna3DULUipUJkhbF0Me5iYXRyuuxYeJqSXgdr0Fe1ybQc3MmaoTb+kq49SVBGByqGkD3pt5OQ+t
xlo24tm1TjRbr3Lb7EaCfLUHZv8M5FpFngVltyV0u7bJNFvng8z7piLxqUYRCgMzsU+Md965+S+F
9ldbTIwE0PnBiE/LcgLcCCDarQfQlc/WAWuqp3VtXY6OngF2GnsxEk4V26qzfbOGGFvrL3A1g+M6
V0saNfbQPcSlpMeya819O1LjHgBXUHLPthH0QDqHnos8L+jAXhxvcNIQ3sYNZrL0Z7OoyMnlGT9L
FGPk2Bkp2zhgVjaFjkox3HIqFCljaHo9OfkzsW6sLcNda/ry81drltujKmyzjk8EkPUsgIybhzRM
bvQgnBDe9+u2u7J8zuXnrzppvKkseIKk8GRPbZB7Kv3hqtT6eL31Fd+jc3L2HerZSuAUTkuBEqTG
KO7rfHR8Jx5ePJQRXO9kZQg67LCzmzRPCHYgNDxuZDLtalFveLaVJdBBh31t9w18W3yy5rvSqXdm
s2CrbZFdrcyOzngN4WwjhhILUgmzG3Bwe9rzhdZV7Yrh0/WpWft+bXV700Tw012+v6r2cSWysKu8
Z0O2W8SJKwGETm6dgXyh7KpERFBblV1oMit7NNw2i0bUcHxJlgGKEcBODp8UeFN21we1Mm06Gql3
XSDkmG3g7dA41614LKf2gFqPP4hpvVzvYmXe/oJGygjY82XHTkVjAPRk/jSI+QjFk8K/3v7KlnW0
ZIwLtZaZp7yOjK51w7q0TmZaZhu3kJUgW0ceeUMxVGnplFERc76nSCh9Y8Xg7ToUsISC2GrHGmCS
8tJs6iDNyq3tvLYXtPOxEPGcSxs36AK8Z8WegeTSksh//8DjeNDlWwfOytrofORVg8TInCBJzZvJ
VykNHXCxIoTamL03iScvJ462NjNADPUw08sdpQUScB5OYLmbKlxKeB4CZJ6EC3HLMAZq84m2YDxE
yfgQelbrhfYkwU1dMPfeBZXOxgetbffLMr/y0FLOLR1mmBgbxu5gQ/fvY2+rjPuls+B1ZJZAc17f
lStZBB0pCrmucihMpDY5Sg+lfBGtEzDIDjnjTeZuiRasLJ8OEx2hxQO6vAphTpWFrQtuE2hGVeWX
60NYMSwdGNcA2E76NC4iOjN+24OJNmydLt9fb33NsrR7gKicrBMGKSM7rcvK59KqngzGkh1VxgWK
0f6YFKi3SEzqz6Rbko1n4ZV1sS8749UO6NvBtLO8YxEYAFFvb4n+QJuxfUIxMTuwekJiibbe+7ab
jp2zRsDNG2axCDFT1JD0KIcGmE95k7KNOHptjbRDKatjAyWL2XJuDVXeDpOYfNGrdOMhbsVcdPrh
nDREcrADnGVxMPlymOKXrk0CJ7be57t1rmAy9rJiKCg9F229H2K+n2L24fr+WpsZ7QrQIffeljmg
2t1kPhISP2TZJhBjbV40t4bk9QwRB8gaF9NHAZ9v8sM0II2d/Lz+7St2rQPlLJSpzlXOISDg9IGT
fwHPVzAaG42vTIwOkXOpRO1ca4BbQNBH1CHeM3fYsOm1pjWbxgRPkhQEdNVGkfleAz6KMeUbxvQm
oyYOEx0UhzItT86dgdbzYbqVuaiDJCXfkhrxkg8MT3dOGjLcDKkBNjvUwx5a2S0bjxYrK64j4GS1
mKgnRdXYvLDZd6j31cvSHVPz3jV7sTHCtU4u0/rKN4F4IO6HHrh56hR/oCz2c4eyU89uj7TvP1/f
WWsrRH/vAkrZrVCXyh9LycFPLHlwsul9Fqdz/nqyncaJ1RCoR27+ABmVCZrfIF+4/uVrNqHZM2ju
wZACybdokPwOlB1nC+GkOfLD+5rXTHqmQ+sUXi/OBdSXQGZwWKi8ybLxfX5ah25NDtCc4MSZI68y
vkK+PSR1+uf1L185SHWWX1CHAN6aOhPezlMWcJb8qUYv9XPI2LmgFg4Gj1Z+MRmhkRob1rASner8
sjHEM1x47RksNSxgtuP33UNyUgMPlDq4eb+7PrJfN583ngB0qtnlUsC3dMulVoK3bBdXKAgfY08G
dayme2TVeQjdT4I3ONo/eqPX4OqC+0syg6hdWbN7k0/D/KzAguzzkRbnkSmOhXXz4xiX8/damWqn
SsM6dcPIKr8yZ7mzUBgReUIKEOoUbfIp4U4asKQwj/OlQga7DqVlNjN2PbVYiDJvfrLLtD+KWDiH
mqMSyCl/AKc7753cTR5on5s/rDF/auasNgLLVt6eGlP9ZUgH6H12fR2YjQcif9UaULC32swNhVV2
R2bbdF9NuTrUkFI5g719uaEofg6TmnRhVhjtvk6L4TGZe/VQDq3NgGS1jB3tp/7WMGt6C7HVrWvi
ivGZmtsgaevWnIsparqXNv/CzXsv2/J6a21rV504HtyEgUbnTOwSYK5OCAR8eTOhOHdsxMaOfasT
10SW5He/R3t78FIXHGHWLNW3qWnTCuQjqve9edyqbHsrtLz0oZ1+i9mw0nUpAVUU4R+hqafupeBF
ZJEkDeKqZYc4SfOn67axNqDLGfLqrEh5TKFXZqrzTF9kDaFOB/Xw7vu0DckvXbFXrbetyzszK2nE
ANqG9nBnH3KBNGdiLl8mvA5s+PS3DrzLjGkHHmRYQZJy0SVgEz15l3JvB6nabJC7+sI3cX2m3jry
Lp1oexf1enZZlT0q1Xs4LCEevGLcSGmtfb+2dXmVDbFYDHXuRPkhMZajZ02AstbPaepupTfWFlo7
9xzFBAduuT73phUunQJB0pT+QWL66fr0rLWvHXypnbdZkjMvKoeqPxZiXm54jTu5UQ7Tw/UuVlZA
B51Cts9IGfSsoyxxJMS5px+N7W68yKx8vo46HQEWsxzXIxHzQGAKFFz+sWrwbDGZVbvx+WtdaHbd
JHmeQAoZHA1zlSIZ11DUqst93OMF+foErXgOHXo6xYYhvcI0I48mX+MRZEeIBH+WKRhEK/VZzFvQ
hrWRXH7+yqw7mFlX0rY7N5790M6t7ee0jsCqtkVl9+brFYxNh52aUlaEA/cUMQmutBk8bdC3Y0bg
Lt6uBFt3C3HONh4jNeW3xNwiEn7zanDpVrNxxaRwlkaSCIty39DJ+jjPwojAl1R8TKjD/d4wvRcu
5+lzhyC+Ma2tBOHa3tZcAAhPLCEJbcCINYQp/4rHx41NsdayZvgEDFCxARKd84B6TV+I7Nmdt5TY
3grgLvOlGb3pzDZxRd+eW9XezEu2m+SZ1UPUmfnOXD7Q6uO7NrYOT10caSSNI8D42xUCTGXjc1oI
5SOa+7POivsCFOTXO1rxxDpcVVWxmjsmoDJfJgF03Ya892svg3DAVvHFiu3oEFXbdb1hGSzIiUmg
w8G9mJ+GKUahK1jFN3JTa11cBvfKPNEwOOFVzKLMyPo761JPIOfFDsta/Lg+TWs9XH7+qoc0WQQ4
rQawsXUgg+yaHQgsAqvcgpStNX/Zyq+apyncVu019bnO6oDJLKohgQ556Y1L1FrzmpVzaHwWc+6w
yHSHHXVRYQm84ieaVVuh6IpZ6GzRzTgpexLghs9R8VQDVmRxYw4gw77LL1lrsMXdzMTcWO21LavZ
d95Jt+TljNK0qbMhQhLjzkYaFUBoHsyWdH99xVe8iM4brQyHFMCtVRf24I9jHd9IL9nIDr69HJaO
Sa0NqBe44A84s7QVQWXPkN0uES1KZ6uy+e2Pt3Q0apGAMaAGvuG8GMMJkNtDF1sb87L28dqhHiug
OO0Ffru9cPEZoQNmcFv9vD7pb5/n1l9QqCbEL8zabM7xaA1hmcdfoGT5RCUu4hXw5750i41nhrUZ
ugzvlcWZ+VwJHOTgPs6Lkx2Pe8n7D9cHsTZDly5fNQ3eU1BvStQAmiMqADhCZ6i8br0zr82QZsoV
3jnBHQp83FQJ30q+uReOBfeDi+qIvrU2wvO1TrSzmfOakKl3aOSm9sMg6rupA2Bh4Ay0szjokhyc
mdfn6m1bBvnh73PVgkfbUnkTRxkfdxO0OQE+dM1A1Szz7Wz+9r5etFN7UI3ZWgoGZy9HFB/7k+MG
A3T7iizbvasHHZdq4xZZOmSgkeGM/C4xSBs6nRsf0izrDt6SZu/y5JaOUh28cuggqOUBWOt+cwro
+hrGLRfWhmtdsYq/AFPNtq1rsFCcU4hY1nXmc2fjurHW8mUDvDKKsqWc1b3RninEtM6JPVpAYiTt
Rutvvpe6pqVjR42xa8eZz5BRr+uH2uFib7u5G6RjMZ/yBmyvEItemgdJQdsEOZY4cJ3E24u+QCV0
X3aZn9FuOWT1FhnAyr7WMaZgYfOoa3fVuZALHuzbwW1vJ7foI0sM9FyQbEsWdK0jzR9IKyWg5Qd1
Ezi1wBezOOOPilv9Dpf39JZldnm4vsHfPuEtnVjOqgpVOKrEgCg4lCzAf6D0Qwbpc+PslfldhTvK
9Z7WdormEmyFA3PM8P40TN8MSY5TvsU6tjZXmhvw+hy8/Q1aXkwznMDW5fEBadEPQmyR+624fh1d
ihAoR9l92mCXy6z1WzOpwJpm0SM0uOYNF7CyEjosxC3LZLTHpDjXzs+uBIQiByktODF7Gu+ledO6
Tnh9IX5dAvUsMoxKB4jYGcTlKOSYz2WsxMFIRH5Ipnl5Aa/4LhE1cqtQE/VLVtePlNrpQ8zc8VAQ
dz7GUFQ+SkWGjU9Z2RM6sFYNlpjSPG7PNc/O4Ag7o/sNz70ynfxyBr5yTBbqgoxhvoQcpvMlmcnX
weSzP1fNFxBuhHQocr9YzPdFfjprJWgUWOZij0TSXqLJKKvA6OPbxKgfry/Z2mAu+/LVYOa0ozG4
mK2oB3uC32XA1vC6/9E5aX/IR/ehBF2yeL7e14o16Xhbm1QzaG9zEnXixOxiJ+KfHNVzTcuC6x2s
GZPm2sQgpAnpXjOqwdDrje2ndJzOVjU472xfi3JcpLG5O1RLxKvy0JaAnY+fjCl+51Jrbsyana6d
ZAytvJqcDOvCez9Whe8l+bi/Pj9rRqG5M5HEWdaKVkXMVXd2Jo+lrDamZmVtdTxt01vD4EjXigrp
nOUk8Rpdn+r0S0w3Zmetg8sGfrVRU7dHmtHpu/OMV9oqlswnSXtKpvTrUEAY8foErYSxOiYz9UgC
Uh7VnWMOQkPrs2WMgDODOTn9Q7nlxlStrIKOznQkCCHzBrs0y8xPCxk+4Oq+EdW89UAJ/6tDMznt
gfkqiRm5df1ZVMaTbYJABmfKHawgSGvr3PaQADBVvkXCYV32/hsuX2eCjKFb7Jk0IZGxNKdFQgBO
JCCDafBy90GA3auSJihryN5sRuQQRKi2kBtr06gZ+1RAaN7M8Uqd9eRB9csTjWl4fRv8erB4a1Ca
ocfQ5KtdaHxA960WBxfgmajq8jnb9c1c3ODFLCt8VXgZ5EU7NwcAmWbtB2tWCxC34If1uao8XExs
y9pTx1ZJsLgVuHqaufkxNWNf4FqaQu4jc6z2AVKIfeNPckyyQz0oGZR9voWlWHGIOuhQ9JMDxWtu
RlZVgvG+F/6SD/6QZ1sUkGsdaB6lNMENOE84PsyqnM+9KtrPYI6uUE9upA/XF2PF8HWWScJSA6WI
WOcUc+O2d+TCMGs/qmzDZn69jbyx2Dp+cJzhTeaJz9FUQR3SqAXdi8ztH5C9F8e2tKrQLOPhE/jJ
ofCqZJ0FYHxv9w7o1I9z5njhwJfiyWptKzTNHhRGNFe4MHoT7kRZeWS1Y31531RokQckLutmBDDn
PArvDlvqCSp+52TxIkWq9x0RemGACYqmgrEMnJ5JdywdngYl3O77PJ/OVokaRlToz7UdNZzcIqd1
Z1BxvD41K95ALwjwvLksSIf3wQK1et/IyOo7zhu2RUG2tgk1Z5MJvGrIZS7OObhhZV4dqGWdoe56
VN64EYmtnD06PpzMWeFapJugrXVbAABNikPZPxFUT9jptHG+rZirjrHuFLBIeOLsz3Nit7s4trsH
AqWYXTGC/uNdC6FDWVHW0Lj1mPZnAAGHI3igiT92jbeRhFsbgGYBNDWZyw02nr3+UEEylQ5AsYIA
//q3r7V+Wf1XMcac5qmixJHn0V0SKOUsYMcQgyR3AvJqG5mllWXWgaqtpHYORZ8ecSmXe2Oplk8O
yNcGv3E9EERDvSf1G1Re1xtjWulPxxdUdQI4lAR5XtUPzzkn36rMawKpvG+x1T2wZPxxfe7oxeW/
4UZ1hIHqCU3BOECicnKfQPve+FlW54FD48lnTjyH4JtMQpo1dwkyXz7jzkFaywEHVOPngxMSYwYU
TKRqjxO0CwTUZGpQYw9tR/3aRgVgQcphn7fSOHp4HoaGXjKAI8NsLnXIyCo7zRx0MqOfDSiG7JzB
e9+TsWVfXM6rXeHwyjWmJYsj28kCMEBaIYiVb82Fv+CNhwRF6X68PoVrsZQOAq6QfPGo6sZzO6sZ
ZJwplIEr9UlUzVMyMLJjtvpaT95jUVBw3ZDbGCGHL1Pr+/X+17a/HvWArb1kqQsRuzoLeyh15Xa3
m+ath8MVF21r95uSlHNLBO3PcZI/UdF+E/2m1vNa21oc4jDPpsSC12ld+0CX+taCvMqGR1vx/TpE
eGKtyY0y7885bn1l92Hw8OAJQhDB+vD6xK+E7TpOuCOzZzoL3HIH8Z+dytSnwqT3LRhOUsgUCi85
J1XxUBjlRtJ2bUSaF3XSxhWVnfXnBZeIcLQUf3YhErWfFuOrBe2x3fVhrewnHUU8sgHsy4bRnVFE
O5EsyAovIJW14dhWllzHCVftaIiBJf25cb8IyNWorZfbtYYvP39l7w2ZCihKCZxgDf1ap8unpq4P
12dkxRnrZI/1UsaJM7aX4yvbO8S5G2rv3kon4kMDMAvjYdoIh9ZWWDNlqD0LvpAaO6q9HJBlyJKf
wnlSTf7ODjRjNjrDrYc6Hc5kUUgb4QoUPySWBXf94fpU/To33jhPfp0zr5aByDwBVDjuz8Zx3C9B
fDB3aVDsKASXwulWnVmogpvppr7r7/Jj+Ug+y/tkv1lOtXaaXUz1Ve9jkvYV9S69Q20x9yFRKKed
Me+qPQPHFGjefl4f5oqN6GhJY3GZ4zL0Y3t3zYBlAnYnvN70yj7WQZJ9wpmyO+MS7OVhZRu7rJfv
bFoLlC6F6s2Y4auVYX6Ks9GveLvhm9YeZnQQIXQ4h4KwHDXflmUfJ1Q6gMtjInblg7uoOBcgQL+t
xMxOkI1rA4hpqD2BM/gyxWM87oBXGD8Lc1AfAVMhG8NdMdtfvCmvNsNU1pZrJPUYVaNc/J54YZmp
u4bKT12FF/iscOINB7F2GSWaXclmiAFQa+NTZnfACkG27InONYGWrwN1sliWxWNCG/tL6eR/ItWz
7xQLhkU9UNwfQFIA1XVMwPh5nEn5rIbe9OEIzDQAjW7sx8yKP17fWysnlq7GbjViBHJf9JHbq+mu
L7P0oZ1SO+AyT28KPiYnaqMQ1R+BxX6IwQWycRavrISOppoGiOkBpT5EfeFCr7Jyd16zQFEtx1MC
HQPlDu970P5FqftqyTGbivMYHeWQuZWqDaR9xwXxWfOVplsqKmuj0ZzMkqecQsCwjSZeAcBQZX4C
mkTfnsvdTB3T7+10A5S91pP7uztrYq9I1Vx10WjZ5k64xde06J56r39qUc4TCoXqp+s7Yy13plOH
WqiIqGicJuc4dsYlSFTTpbsJhXN/Vg0BOfvCsvansiHcsqNJLR+Kwba+L3PK70Gl3eC0YlMKgQkz
GwETmSCrB9WX5b5OivGkxmxMfBC/eKHrNvaPgXH1wyWJLMNM4kQFmSjdIEhYcZ46nK6uTTbYtdVG
rpDVXZcvzr7NjHEjMlpBUVo6iG5IXAgOSd5E/ZIJSBa6agCbdQ/MhOHGUB/tbGo8ZHKE6GetPL7v
aC+kXzZl++f1ZVoJEHQcbGc45QIRnyFSeWx+qApBQ8lb484F3/mxGDapalfON+vy81d2JLLaSkdc
ZyPiGMYzG+sGVTKW7eNtztjwRStLpQNhaZqwQZmgPQP+Mf3uFFIGeHiMv1yfqLXW6e8DmCkrsBWg
TQL5ULbvSendgafR3nAza8ugxWlFu+SejOMG2m51emiQffgA4U6IjpFZ+gWdx6/vGoUOqSxaYPkQ
sjURTYwW1SvQme0SspGhXZkineiTO4Ds5WOfnN2Jg5lMhtx4uf7Z/7pkvxEF/oXjs07JlIGU9nz+
ZvhfwMHhF/5P1CIFU+D4t7fhN+HvG//2y/kc3u7xv/vTaX/a34bh7e3z/RN4zv3Tk//jcHg5PL2c
Xkb/pd/dPBxOJ/9wej75p5cb1w92h9zf3UXRbrf7eDzi/75GH4JjdLiLArQThudjgN/ZBVFwPN+G
+/2X8PHya0EQfgnDY/jlCFqojfNt1TFc5viVvXCeTHSe4Hfw8Nt/E45nP8b1BGSbC/78YSnZvSVq
d2fwHCq8WdEErUmb5+uzvbaO2lanSxKnojE5NA/4gSVdIBexsUXWojod77lMykm7jPHTknjQFQdH
ZG4czfEPyVBloZqjbTxNYnxocE1E5+AL/mg6bGexLLw+thU/ZGpxFS2VPU5L30bmYtqn2Vgs0DwY
kIdOY/njehdr06flIEzct4q55/xkdsKvyCdHbvF9/1IE/KsVwDx/3xWGKVBv29ptZDOzhh6t/CY9
ZCuhSQ+KHXAFW9bLMNtpcjRsWYVyrM3nwV7y5yoW7M+Z8/HAy8oqA5EBZYiH0zgLoMRshbOjdgJq
dIgWp+M02/QR9AYS7H5G+70dlcR7kaqUADNVmxLf5qM9BfaAOjzcVoU/ed10UApcKRV3IMEtOqiX
pfMk7lkPGQ1HQTNRjSnqErCh4kNVGN6LV6k4yDMbNWestKQN8dgeYvFpiq8AG0Bzdr3SQ+Gg7S3+
4A5xGShisw43gBRwc25PeNAHVnIHaDV+I2NkuCdxh2ebhYIgpEjYHV47x2c8r9EwbvsYN6qiDWiF
0u52nMp71rExsGc33XWd6iZ/NMzkYxFnyFDQnoYzWCsClAq2NwzsYxtG/fbGMHVoV+aNudVZZgt5
ejzG+Z6Z26iFlHKLB3mlfR27K8SckrTOLoK3rXiIs0QGomy23sfePqJMnUSWQQM2nbCAQAU/ze6T
UipwDZC+LhsB40rW09QhvCCnsDJ3rJ3T7DV3w2QceJKfQPgDDIQXIFccGFUbFhV9SFrqovoctVlF
vJHGWJs6LTxJAISAbiWSbMjM+HF73yWfrjuDtwNuU2eXXUxrsgtSt5Gsje6QUW85Vhlr7jnvyd3Y
mHnUx463u97Z2hJpjrugeBrtK1lENcnb81Jl/W2VDN3ZTBge48G58T60mqknqNOWUqdLx+YMyPVL
XVSgfiLSR2XDhqWsDES/+/MZUuEZkrmo7GO7qqA0ZLm4s1p+x/pmi69/pRNPi7mgg87BsgJO9RqI
0vEP1XG/G+6qP66vxUpdFgqBf/fVs5Bj1bNGRqBzMyEoAVjPdLSatLB9leEECtq+hzL7zGhv+TWI
ZaifiYQ0PukH+1AKuQlXWtuD2oGU9NNIy47lUTa61R7yPeKPeRipFVA2t7tEjVCGtPrpcH3gb5+w
pg5odkCI03scfsIs3Yj19Y2Z0keDOxsXshWhJlMHMo+LNFVZ9/w0V3zBgUDqCbiKdG4/I2aab5xE
kBNlpH+yirkF2+UMWfCksJeTl/FeorQknsKinI3Qrgz6abZRWpSURbLxeSub6i846MtJm5Z2DfL2
hoOzNbaiNB3VbQ0NduKrzos34Aori6pz9SZznuSUOXk0Qy+mAhgVl0hjlsWJMS5DK0WYWE/LFqJu
xT/qKOnZHAtH5KyNykUCpGlV3WHgFf+X9/3PH/N/JS/Vw78imO6f/40//6jqpRXInmp//OdzVeC/
/778m//5nd//xT8PL9Xd9+Kl03/pt3+Ddv/db/i9//7bH3ZlL/rlcXhpl6eXDnVpv9rHF15+8//6
l//x8quV56V++cffflRD2V9aS0RV/u3ff3X6+Y+//SpJ/8/X7f/7Ly8D+Mffnr+L/Hv5U3z/y795
+d71//ibZTp/Z5S5lklNwql9eRGaXi5/4/G/U9thhLkUv2SzixkAgdGn6NP8u80oZO9M7nLq0AuC
oKuGy1+hNcsEdoNxkzjcYQhB/v+3/bY6/7ta/wHOrIdKlH2Hr7l4yP8NQ8EP7RFGPdQt4vsoJ3pA
A7mF2lOz0R9lJpYHBzIMtwbAf0jPAxdLw7qmRnLoHUCBgZo3UUpp26NTHGxB4fiSfnEpwNS924bX
Pc/vycjLZ1FqcupatsURFOrAXEfW6VjmIIiQxRDHZ4K3ZCtkIKmZQ7IU6U3dl/UtAn7R7Vokb/8f
ZV+yJCmubftFmNEJpCngXXQefUTWBMtWQoBASEiIr78r3hm8UzW4ZTfNKgdRaeEOCGnvtVfzCKKc
1/9yBP9998ONJ3EKqwySlCSNQdj/epH+u3+b3Fq6ddpOPBqz4sQzjuOFFANwY3hs4PL/90v+R5/4
9XkkS5EZgnYw+RIBYzn89+f1jIVUaVGectiRrwdXZp99uiWiGbok/st3o78OyJOrZgUyac1I71JE
v23Lv82B/kH5/n9fJC9JTrEwaZHiJvz9i8w9JBYhjclp4LCabGS5pY95HPgvkK+TBzbQfKwzlKa6
6uJ9+yuOZvUyZMDyDqtNk7GOmOOo1qUuu39ZFn/fu/DNihS5EBQ2ioTFiDf5x4EMsIakE+3dKafM
t8dciCI/L3JBxfe/P4x/rj98EGZ2WHwMJUoB15C/34KEqazIZ72ekgEfeOA6zpOjnWn6sWtP/qTI
rUAGt115A7Edcu1ai2Sif1l/fz9/vi4WXihxCSpYwjIW/5MvnmqGWeim3GnaKYL7ZJTKQzluIW3g
xJHxu9h3/7epyH8+ksHOKI5zxmIEIP39sj0RSwqjivXUmWH+Jv0wds1YbqAWg/RIbvEffMupyJb/
mzjr64OxkxV4oinFeJ/+830P3bjPe1iXE2ivsasi2PyvdR8VM1ba0LbwPuza/d94TX8/d//zoSzN
CInzFDvxP1WeaiohXM3i5aSpF2fDlmSspOv9L8WW+VdaTLrWfe/+bRD59R7/95aLay2RsYFgNvxh
rPzakv9rX+EFS5LVSnviIbeATMZ1+VOOWFGnIHm3npCoVbI6AFhWiFu1afEvVR2E6l9dxP//ChTQ
Ajg5BU1zLK6iYP+UVAivW+x4kztBkQ3wqbWfieMAqtwU3yOI5XX2+gji69xkHcOUViKfjIpWdg0P
ZLtdFihOkiJTDYJUsqd80ebCbcLOmm3Day/65LoAQTkZ3/8cS4k5gAI5UOzKH9LCjnXbdm2FRCTb
RL2YrkhPaZdKhJHcRFMLvgoGUfosQiRU5WIoo6tRdNH3nQ177bTHy7jrPymMqisPMzm1ZeXFJBxM
fuYMpru8O49b394aGtFmsmr8FPMmviyM/+h9Su7KbJeQ2+KNQhwJfeljBLUUgJuvw4YLj7l4hPfB
FUKQ4tJRzm4641CcxZFWfyU9+7TbmDeGF+ldP6ulVr748ls08VphanU76dWekc2uaFWOEa+pjyl8
xvt0CFXG5IvbZIn2oItdk66T/9z2bjnE2EabgazdcStxAhyj3anuRdmZ65qaJO/qvXRkRuwLKQhb
UP9aXYrjlHjZh5qpCRsQ4JyE3SKQCU5JgeoVE5cBYhPPqgRtK45qiTcLtASpOrBeOwVDn/wAQlbO
Hmm0hDBXXlJhKb6HpTDdLPWOr0PShVRbq+dvPX4j+oDcpyC1UWSkRfdDGbVaVzHjCqkJ44YNcJ6I
6z+C8diWgYaPAsPqsD2a0SXFaZ4E/vblLLunnMAE6wRnZr69DZAwFzedyKf+2BUbDvp0pU5K3NDJ
lQvmR7vtvj404H5rqmTW/OdE3pJ1RGgAxhz5H4vsre4pKabcPbdRgl+ys23+xmGjklTZWuZrDBYW
oe0tGWJsYgM32Gdki4DTZlgZvjWXM76vSRX+XmLJsUi+JpSALKzqm3ak+HpM+RhfTDOlt6EyHMKR
h105PtfUhRzTxQJ047ottlLdbIl2+TfMHEhftSkUhk3npuk8URwbd3lYYGc2w72KPuTTil/toz6e
jnqBCvPW8HEzNyp2WMvxuNCATBIzf9MrVBkXtPLa1+g4GW4UygWAhELdKRWvx0JJ7utyC4tpkiQs
4UISOXx1UdnQMKS/l3djVKzt0ZPBpteE6y164awduqcuX3N7DEs/qp9dlPxGbF/gtWV7/itx3cbu
t57M17mAzrX2eYkVV+ytZc1ohxJNN4wqTO2ymTc6N+KPNbhPVTGHjjdkymcIF9ZlJ8+DhIrwHGE0
OtdjT+FzEHdZ+zmCSmSrQqrbBUiLq4ttiA467FDpzZp87UWiiM33FcIveFFNSxnOQxxvr2UBmQfa
b+ba4xKTvY60pWBBpZMsH2F1SBrYvHF+3SYHY7IB3pPduZQr9jFDoAaoS/eV+c2HVcN2jC2mhlJg
WyYkCoIPfJItw0KxbBK+LkinlsrOhM7ndnT5YxYroBhwvtVzk7I4/LVDbKLOaw9ha9P3HsfXnK04
smRH0nrO4ayDDHARsJsTGzOPdJWOnRSCitrjinhSqNrKPSM1+AKgVuK9TA9LCW3JaYKpFGmSrVsr
te84oeBjfq9sqc4OQ3uFJGhWHBOMGp97FkdHRiaF8J2ouHHb4GVtSTL+UYMRtWasv6Ym93c7iw2t
8NaKX47CMPsNZHlQlnDT2hq5hJGrY5fg9nTWmvNUzPwKmh9sjo3sWFuv0E4dCo9WEgqEblqqqGxZ
UU8G6eBa5ORH8OrrPdLIkWD7GA7J2ubXzYP6hiD0vEIXeoHGfHmIAaWdNnTVHYQ5PDrP+ba2db+1
5WHMRfa2ZimE4EgDfMIZas409/KknNVHF3Q7XOJekMs4U16peJcYLavoZkAbVMNReTq6wfuL6XX4
0YmQHcHG7G4lVfx+SvaPOOk11FjrstZdpkpeEbOH0z7O/sWNfVq1AT1TLVQb2xN1dq1st/tjlEhU
fQZF0YZtWSeutpFTF+x7vTr0vpg37FFx/ntFs1JFpii/91n6EQOlfsjnXV8EcJWG7JxdNr3Swx7N
vW7Mktvo+xC12J6M9bdmTCZxgPEPz48DB23pocsj+qIiTR57vmM7z/v5QF0L0rftIMq/zThcosXQ
D4+BLROvoWtnn8s4GXGzTwNXNUxdpaoV4/IOzrqZvd+oYT8DJsa/Z5RcB8hTO1ONtqQHAJzJsdWq
vxArC4onPmucW0O4jFNiijqLnO+qjoIp004QLvpV6jPOh+QuwBKpZcjQqRBHIx+6zVm43Q1dFU9g
XHgnySPuoWz4CF7UagYc0piWv7AM4sE9XoubUMzxDyRNM5CDBK6+QrkQIRF1SB4zZafffk7DITgN
Im2aLflw6DvIBJAX4OWll/340mFyefTdLO4xYbGXFKK4Ok17hhrCDrIaJnOH2CUaQ9Qx099Fn2cX
o02C7drYoVq2wVz7ZfUD1kUS1XOheZW6CQFZ3SrmN+g2ozNSufFuyKJ/XFK2d4fW5OI99nFxJiDE
HoiW/EQMagSEtjdCmF9+n+HKjLfzCjXJdnU0fSIFjFemVvnTNm7kgM03beKx3RtUOrs6FLJXD0j4
hQV2roam8GP8E4WgudtQ8DRrjB2vbtcSNn/BZdeELjeiNApueSBatDBCqSxdwTDiJSWVsnjctZ5d
/54HgiRKBT7HQ5n2/dVP0JZV08KdRVVh/FHBfLE/hHzQaUVR9TPRJggYzKJqD6PDztehI1WrO1oT
HaJhFJVz/TVv++QjT0hyiPT2mg7z2zD4V0sLVY1uYqqSuySVEa152EO638Sbzm5I3L6jdf8jHTss
Cf+FAAI4WYv0fl3L/rxgYwSrJdzDOPI74fuEngcSrTznb52PSOWQtFIRur/BQv5KZTs2sY7xQi7z
g1R5em+2oqvFsp0dYXDLKtbXfO7EkQNOqifrminA8TvZuDumfh3+rL0NFaqyg96tOIyRMHVbSlGV
S6oOeVQimLCwFybmGD9XRZ3LZX/o4Al2BPc+hmp0l+/5SP/YlXaXZRi+RYREN1ZhzFuMKLTKBQvQ
iY8hVt+ZztOqg8QOGUreNAUb/Tsci39gC77Hrv44ZjpuJIWufmVrVHcsIKrQKXLcs+G3CCDDDQ5c
U+VDgxP+fkfAzaGH1zS8wlyAn4VFQBfJjwocJ0Az/LTA0KHCPtSd9277Obd2qgtADNWK/a9hAfom
JJK0FZ5JjTgw22RmLxsrBDuBJy0rvxv+sKE9OSNyNzQla1/GdS7qqGNnPyUPmLftlZpRnuYRrEPb
1YSKatn/Zl2kK5SU8FYsYd6i4nz/xLCSVNSZ8n4DZnEmJH/aQjvfYvPMqhYyCojwXPyKPfFNBiSj
CQmLBtqHoYmZowiJ52x7I9pOVWEGW7dR0dYsR/zNWLRRE5IxrjGw/a7ZQppdItCin0GY8ykGllP5
M+3TR6KiFwRM8Wqiq8TD10nNZAtdcZxgEtUvkH2T4rGEECib42M8l/7swBqqOmWy0x7BahsByhzC
xzkCOJ0hgBh+5Ekx95eIgAVjbPEGOtvZAYyvUq3FOQgIKSrWxqyZYILV9AkGYXsLNZOP22oyAdXs
HmOWEHXphiZnDq5SSoRztpdXPpoXF7L2Id3dfjNrm9dwGlR3EsSpw7Zm83EpyHsyy/DLZX65RCAP
PJc4BZ6RyRbd9FIkRyApkKXQjb8KrdQLiI477FvS7NNhwvizQzJHWUVxkVeEu/2DILfoZMYSFUau
foStXzSODsK/j6p4H3GyXLd4z6skHeGZOlJ3Ow4bv5emoHW8p+lxnXjf8HXSI/zItYUWnH8GUo5f
AEJez4sHhBGiqSmKsayFF/G5T1x04Onymfohe1BjMj8bGyPiQOhTrrTBpHCUH6WLI16ZMcWUOs3H
B8A/6qqS9Wh1lD30GrPkdEUkRxNDUXTZvPShHlY61RKu9VWcdDGWVvLUrhhxDWy9MiqXxsb9nwUN
bKGWgxcQUlVZWQ4w9U4ZfE/SWJuq0wn6f54VB7TmMAnRGQxJLe9FW4FeoQwwny6Z6tWs6avozH3u
R31EgHS4savqartQ9CwJW24tWE0PG+aKt4g/MS/cGxxH8+4MxLVFGBH3OPEfeafzxq6MjjVwsw0p
fUqZQ7sv5UVyQKD1RPaQVBBkFrU1OzZo73jxVVGCUos4WF7nvdQKi5jlp8Gh/3Iw1fsLjhe7qQec
J23DdAJf6SXCTQBmGxl7Q4BJ6qPScXofD7a9QSyLx0Lssu7JEV+i7M279NCLdXp18YiAtjZkTkNC
TVHGgeaH9pcaT07pvJHHaM54g9SrHlyQZBG1mCafVxml6tqu2/zYx1uuMOUhDL0DVvUBTVS+NbBx
1A0YDpBhBle8+6FHjSlnbm7ipdCfAV5+e705ro8MtVp2GgBSkLrNZsz07VeqEgby1J++KMIzxr6z
x6fRcFyIdkNVsr68CyLm32nilu9s3dabbaTsoEUGkCnVAXqkbgdhs6B3rYn6C8o63IK+h6UByvQ/
4PTlCNpgpoK+vrugCUS/FkLiMc0ke3SBBB+miHjFpMSVxP44R47+Jnnf3aRbN36jfPk1m9J8x2XR
C0qqzdWUQzyRLAUI0T5gkVMTnyORkhoLMb7aJCHQh9jyrgNg/0kHCWXN19FzRfEiLmjL83vfkxTf
NMJ8HRj600JwnTC9AzJa9QrE2eMYBjtXxQpuYLWMkTmLKPmiRAzt8N5xuR0nsGK/7XG7HXAub0fN
d/B6AfakjzKl+31hYuyTs+NvCZhrS7Ui5/vzKxjxbmznqXFyXp+jjfpffUAOJzrIaw5M60kb5c6q
sGnj3LDgDiezwxLMX/tpki8Jgl9u6JqRNxj8htd4o+rgkTlWecu7GkDrVs+osQ8mTscXNm2Qg8NB
qVrVuFcyNl+J2pQQX2sgR/2BpAbeb/u0wOoZ2WJgEDNy40RMG7HExdJEO+rOohVoUNDvYzJbYuSY
NtizRAPhVYmTdSTwjyY/vaPPXTojAKlPEDUdhRl9C3uchwBlOHyjpjxnAwy2ig7Yp0O6GO/Kl81v
Lba4WP+Y2wVNru5kcZsw559IVNCbEXtI5bn8DrvIHZbYjtYUjWtlljaMp00TNOsMmouDCntxFTuq
hFI5UfHCqrzq0jR+1YTYZty1q9laRvbEMgOTDWHMtZ3L/AYJaz9g+lWWTVps4phBSHZgMg7HnkPr
7GQxbresCOKYZEuKGxHcAY5S77OZz3YlDpYI6pQwAr2FTVOkbFv2geTPA5f+0WPDfdi27BTnyNGJ
ynrahscFxY/na3621v4Vpn2ts02lt0BtIeKOvng9G8HTgk7Q1JOnvNnjXIWaSrK+CZqcpY7bH4YG
bMdeJq9O5AcJ39w6SRKkjk405sNJd1vnUYaE0jwsPKa+yqFKX86JcgP698JYi1bUtJhCDX0U134p
igQCSKyEBtym1j52BiV3lU6WsZvA9dg2yRBbdsQAqxenKfaJu+QbSogrTK4QCGayvsToXMxrf+ky
Sf9wC6ORm2ndWjDQCWDOVhcVQ7DUvizoA1V5u5LNVDD7+fBwNmy6iJxH5jvo2M0t4gR/9EghtNUG
8p2rmzUb7wTwqrAhfwHz6rnbjh0p3yPZX/rdf5rdFbf5nueIEibmrlGdN/U2wTTKuryoumS8QvXz
iWHHUM1dKO+kbaGUja1oWoaWmEp2KEX4HSy7z9L2Fkv/XYnh5Ly4WyZwvqJItcfWwFpNkBEF9Pbc
6kwh6is+tunyko0GCUM0RfCpRHJyUjyOEx5avuUvZmeXBNlMh2xmEYqgASiPbYsaTpsEHaC7RZ0+
PIix+DHN9CQ30K4Ey+Up1vJZ6+jVkhU7Vv9lfHWXmrkHKsb2Dy3Cpew5WNEJUpqM+hWKZQLSIta7
ibIjGiSM2GSSolQfxhrqAAWXfJxoepygqKP+EC+w1tYrpFAdThbwVdoUZUX4jCinVa6LGbnGwOaO
ShXG37DZ/+wSPVcSWC/I8sk241Cm7V05LDAMJcD+cjgpID4dNzTGDU0tTK1K1NFz8mEke+EzT09p
y9N3bvI6Byh870Cwf16nSN66LEaFP2JvUaTov8/jDIrOLmhUIKUJeaD1gMiL6OCE2mB2LTv5AWB7
Cn+SHub1b6GV7c8p6yxvUKwaAZ899BpVvyY5VKNAaFf0zgx3POAwDMekHPkvCUuD/Vjm07Q+5qor
7fchW6VqiNqH6DbMOdCKyi3TZk/RInEDOEkEsgkluqIK5lftdIhRcc8XuLG+LcY/KxE9JnR9B4Rf
T4tMzjC2BvUAtP0Gpxy+O6GvYnZQf3wlecWrnD9R/NAjj/07SsT+aBagjG4qn8soAmaXx8v9EJk7
4Th5LHwYshPfrYsrRnRUtSOOucrydXyCU7k8bluesMOa+vgD8C3euJT5vE5aUcgzH9vlTpJ8uOis
jBcANVw+81J9Xd9XfgluJVKbeoZRaDGU9pk4M7XYoXJ2k8YmylDT8xWhZnIQ2HBQbcL0AzcHRhBg
qI7Fh01DEW7XvhXpDbNj/hZ37W8Azu6hLbfypp3h9lEPLk71MeF8VYcZDT36pJIDx439J41nOKli
M3wus3U98szCJGdbCJ7RwI+AZ+TDPpTuuVTL+iy9JkdDUrzn6fIzjHJFvmYkvrXY7zFRjCKkXa39
Yiszx4Cl457QUzwyfh1me6OHJQDa1YD0pTV9UQ/DND50vMtgTSEJXgQ3ntfV9BB8pvupXBPbiN2r
JjHD1Axu+ob9cbuJ0COdR5xYVRQ4l3jbLb9LW5cWtWMYLqyYkF0V56xeuiS5YSIBpDAso2pGF7qb
na3z0Y0ZubQETxmWer4F87Qs3hSg73e9KnmcIXg4LAKFbzKMKDqoUbVOAGIibQkH4DSoWqZT17gu
3ftGMkOxQIW/yXDCNWmm8qMoV+AWc4mBUDQO4KByRMapg+w2ZDJns0ev5Io70rrx29bt64vW23e9
TfYQ8ZY8reDmoQIK/BXMVVFjiT0Pahvusl1tz3IYZVKx2ZJ6AcPiZLYx++W3bUCUewlnAyDv97vD
/407ILt+Y+5miDt1XDvO/5hiF7dI3Jq/Q+a/V2Jy211k1p8OAOhTO0b3PXKHojxGBcZsj2JwYqt4
zrFJH2MMQprBYkxPkctW94WNsyrA8HuuEtTIYO4m8p0nevcATWUGaR8JJ0iV5EPK9/LdgtgB7VU/
N2UQK1AxKquRAoXHVXefmwL2EVD2ALpgySEZ+t+jGJNDRwpxyY1/DfsWn+diKZ66iIVTanf2y7eT
/kjZHN1COgIy70BYjSAvMPQYQNN5LiOJNZJut+WSFT+igm9PZe/jmrdRh4QG6GeEm/A8psnWVIC9
bru0gGh3XZ5Zi7wDHID5nyXV9EAF4iqlIXmTpZG/oDyizYhS5Z3sbn5Y4SlY0XnYasGm/CSc6xo7
I6Hc57Z/04Xrq0RBDihctp8c2yZkE4O1TJHgcV9q4e76ZOmfw6BfYBIiTqstZE1KWRyKTIYqQoH3
l8pGecXT9s+00NmrN7LHtaXUvTkMcfI6ntKofIBtXnfQSwcADFOoap4cGvRRIU0Qx/qOziNLp59F
v6JdXuYB5j+OdLaBa/6C/g+NcpNLgWZjylIGv7h82RqZOfMzxtAorqOlLR78rDfgNHM0/9iyaPhQ
KesecEQp4PJiRGZsmi4YZ7L0eXZTzhs2zskIaeLWA64hs7ysDpApRnn8QJC6fmwhmMPozbXXAfjw
oU1RK5HERBfWF7CHKmnXfXPpzLLbSHMfVQja6sbGD3l/HDZdPM2wyMYLVWqgkDBw6XDd48VrXtwW
PFpP/T6VCm8SXU8qJPwNx1TUdB6Gg2OGuWsgWr9johGeE5OrJo4YzqqR2jc5+f4CjU10T7JcHmWx
krTS3UqPWZqV9Qb3H5ym4UdIAzrk0kq862y/mxFyWGU+ZCcyQAOaURPqZA6+Sn2+V2jQkETcTtOl
H1BH0Z2g3WgxLVXzmrwY3PS6H6PyCiw5P5TS2SPGnt05Zz6rciIwtI7b6IA3uGzWZfzYqOx+xljl
XR0mAGTCzzl2STDuPNn3y9gO/BFWLVAHO6gWNMKMMKADwKjaDCUiX89Aa4pmQ0FUo6sGKupYd4Q9
Fq1lIt3nvKj1vujyGCqjcYPhFIvqFO1Tw6K+P3cMPRwI4+jheAmAy7X0CSyovQYhv7vD5EDck5yV
zdC68GFEPJ02WsBr2Qg6fZauYLj3K+Is+6Q2XTF9SmKQVj9Qe6XznjygvSR/pAi2Vl1BGoqgvjM4
F1iExUq/r8kUsGWv79KX5UFRgfQej5VwGtrM4qWjrwNFkkgJSWE2lskxwCXn1IXiFwZZqvFo86qN
FXON4B1kIIQRlLBIvOYEuaGWaHpa6LR+roajn8RQ+HZIURbvFgcOpnvyVWQbwzR1AGqGmPrxD5ji
G/TYaGJNR8ASlzGKDrL5Ca1Joo7gfmR1T6cUSoFpWS/bvsu3ATDJ3uhk5GgzC31ObBsewwoiTRWE
dRoXIc0hnwFQHxJBMPzY5wWGr65X6rK2cH7ZrBkB44CQ0h1KG987eOhJlK+jF/UX1HY3wuigghGW
x5uWiM8xX83FGlOiSlx5e+1GjT50WcMTAfBziWdj3+d+xUXCS9LuBzRknYXacy+qUfM0hmgBTf4f
KTnlZ7bCefbk6Qw2/DK1CJAAopXX1k3+FnkF4tZSvv0avGEAnnSfXSjW0VTDy3uEuGINOJU2+ieO
eXibBOlgmUOSm6RNvmbVNs8Ra4+HUulIxp8WhLgWHmcD/w42OUD0iadXlZfxk8jG9rBY1k+3oeh5
Y/m8P7PCI9YHrLDNV8kMBVuFRhNWBggwxwZrMIXPOo+XJTMrnLKwRD+LpRU/+9zPhxST8QqD/++i
FD9DmQCLDlzIxxJRpZUBQRn4Kl8j7IkrEhlkBHeuhVo0aR3RpzR4cHv7nr2pXLZTXUYZ+aaSmT4K
O8JBaRbwmHLTnt+2Q4SOSIzljwzc33M2cnLeIhnQzrvV3nvsMEiwEzl8DPSSnpE8V5xg+oohRaZF
hMczFR+lNnGNYgJ0YzeY9iXRpX3Nsj56jPttOC3Qn9oqqNEqDNjL/WIEAmt33Du4jyPaJanFFxS0
GZmdkylyAFepRd9U4t9P2AQvfAAjADDewOBekoh6GaD/qnOUWh+dbBEzuodyvCoDQVYRguhh9x8W
ft7g6QZ9zpfPWDKrvWlL2qgU1q4GyOWJdkBOTgi2GlOQzLchO+x9lOWVTk3/Xsqvqop/TfvQ15Tn
ZcBz1EXqzqjTI1PHNMVjK0KRoh5ySD0FcWenfQ02cH/KV3mNRRcOg6KuaTkdDnm7f2HcYn5BdAMq
XMSLJ3CF0CN92hlf+QMQsOjWlMniALiS7GX1vDvBLX9BeQ+xfo3s3/HVtBIwaZnn4ggYcmsmg44N
ew2fywonMtuv4AfgRe8sbL3A5duBUpRaH+cuJgq1h93eXFdmDo0NCQFjCt3dlGk2hFOGISIm44or
qC4wZazGMaS1MQN7cQ6TNaFTgNRLgi2qgSBkvMzYbBALbaYMc3aNoQhPp8uk8mI5IjmaJs9uTdcf
kUKKs4SWIDToDOEYidl6Sargs+46daiHTD/thwhTAzCXIodB+dKq1NdBIzcU9cAsDnIHmUumGBZs
m9mf4XS3nQsWbbYiCAcXtUOED4g3cXrSMhSXFI2TP4L/7Ss5ZUjEoAFv2SCRTArYwEIgNazdg3Gg
CsS6a0+mt7iuPh7uk9J+9N6TbyPbClGF0qMNi6AYQ6my3wo28rjOYX9VNHLdOomJk7J4E4Ca8GxP
P/ckyMOeZvc0ArCGZa/q3pPuQaOjQSeKswSghyv1AaOUFQgbyvvaFNlzMY6mgVcBfy/bYjj2GA0c
QRsA32RKwtMY7+K4++zXCC8dYL9WYK40mWbejDiuWJ0ZjOolTdrzFhzwmwxMrHm3R22Xn+UWoxuY
xxdShO5tRrH7JDOM5OIkW5/TnGJWL3pQ4kHg0VF32vngA8TOEUYV0bQW283IMUU6oA8Awle5wW4g
DBYuBwdjUSgKzmwjICcNYgFtZaCuS5pOl61/9kmHnxCqy/yyqinyb5tfQg/fw6+fjCIA7kpMH6s3
zmLtHhF9nMNBZEO5CfxQD+AOpXGPXw0LclBQo6H7Yi3+D3VnsuQ4kGzXL4o2BGZsOTNJJnPOrNrA
cqjCjAjMAfyNvkU/psNuvSd7vZBMG5lp2W3dWSQIBNz9nnu9MFG7Rc3y/0gyJzkz4niEX1oqxuZH
feOhZNbk6m72eB5XpoggoayZU3k1dG5jfvNsO82XSA1UkB8I/Su0C9FuyU5MzavgYenuBfIQKza6
WnsnPXacdIuj/fj0L56kxCbhHrqBimATmAYaY7TKDmVBenk9ZisELZ+XRUHj+CRz9hWscFSEPda6
G4hkGX+s91VCXM46uKF525rIjGxVBaLlJ4jMPBwFwnJzrXgn2ddYBCla2pDb+tcgfF5aTc9lAE2y
mEGHleG2XezbZDypocw731rFaEPnqfe8b0VBzsxDmuiQOIJTNIn6gP8c3DuTZhuq1v2wbZeO8R/E
on0fD631xJroLoIOS6cjTUKN9SZokm9Z9tML3eSlR1VBCBqKfNq2rW+DyOFh2LPEyfrQmR09EdmW
3eOfTDYxZcuLylRxdD0q3DFc0nvZmWwtUsrrUGflH21c9us1mezH1aQox6tEWsds1PMOGsD9nMjK
/VJUtq9DldGidxheOWpr5BF0scX9mnKb3IwxLq9u4CaUfHN+KnJ7uvfHigSSsDfvCekfOg4l+TQu
j8cK8bM+NIN4SlXxsAgfuT+QeXOk31mY3Ca9frOl/OgrhsOZa5rz2DMRZumNc+1jwfk4SyZDefuB
7yDeB2MVvkzO6G5EMBYv8zT5b4jd9pam04VICfQho6r8PeCE2JY+lUuvpac2nJzd2e5DGCbbz+6y
TKhLZWjcMxU9FWlgoR1An4Wmb38xof0sSXs5NaTenUuebFIp0seQyu4sLfeDvLgl2brUeOtuscuN
W1ggUAY0zs9UsFmILgARu02vI33yy1xuIvDsnTeW9jm3sX2mVtRZG6GE+VcI8f8rw8p/8bhcsu+W
JRx/+/8vbC1wyf87W8vMAdD1//2//ZsZhv/Xv4wtgfcPyfzSlzKUvmsBzP+HscXH2OI4duCGrnSs
EGP7fxpbXPkPizlSCLElWTz0T8/L/zS2OP4//IBpP/9lFLmSv/h/Y2z5Z9rS/0Kc/SgkJQ56n+Pd
d9CF/H+jrJ0qlXMC/wxj504Jm9Ln/sgi0PLc1Ezp+0ZRP1v4G7b5RHtZ3DCQsJmCrTvFrCpNffuV
09Bsk4DsnshU+thZWJIxnhSMJUoG+R/zYOfv/G+mayCS5bD4jfUrtyL7K5lyfyWduQKykP16TKaW
fJTk/7TJwJb/5LT/y5cMMMpI17dtIG/L/XdeH+DHCpbcyL09gc7IrNOvXNxgOJkA29ouxma3jXER
zRs/9vtxV+qYor8mk2aZy++uZWOhGizncQiXaR+aKHiL0iV5xhnQDQxAJoc5n5eGO5c9E4+piljI
YDvjY8jevdtcwmvlhsYjhTlZzMgg2fhfcQzlBfilx3Vi4jNEJaPFuOaC2EjmVdp++a7pD4Z1yjvq
2vDT3PY3rUQ/kbA8NoJ9Gf5N+RpoyXIseOT0egAWa19W9R/jhtnfnvzm/tgnlWz385S0irkZE2W3
R19rg6g86ylOLlIActb9eEORCltfHaq7nnRK3XxHaETPrFB33M2Am/ObUz36gN2qt0E59xuQ6wg5
vU/IBks8l1hSExesLNGuF7yKaew+XEKs8l1RLrqDfck7yOzYsteLCWDOCJSu3maE4TUQfGR4b07F
lljh8BIqUx8DauPt6Fu88Aa8PU5I663bWRwKVeQPc1iofcywZkf2ff431JPY1kMa34dxjqDqJqzq
9gYmNnbviA0GGXORUaxJA83Eblqs9lDERfEwqTLbFN1Y7xo1OqA8k/nV4/6zVrMZqx9D1fexxIlk
GcbgXsYRGmrOnebNHapbzDW6bx/nN7lqSZj2WGGwYkhp7TLXu0nMrW5+aBi9K1Pu26g5GRFuE50x
+FPJphQDM7Qcj7zAcHavh07t55LQ0HCw+12ms+6zD6ONHtr7yGq35Iewvaua1KF2THf0Q6t57LXt
gHg0ZgO9yyp3nfxwEoF3BqqAmZHJLq0tNlOIiokxDrVjXpfyLQzDbuUBOO5VBpyZl1b1u3D74LGj
jPl7oxpKIIk5e9ZLWi/MT2aKtcztN1rO4xm1j8SpWlnzr6DoF4LVgehWGX0y/LhHZ+84cbWr6oST
gHDwxbW/e2eMzy0BfRuehK+GB3flV3O+doAT1u6Ykvsp8NT5IvzjhP0lJVoPalttvZEJicdMyuuS
5pqMLG5duGRxM+QPUwib5ZvaOzWGeW7CTnD2w92Btz/pztXITcsPkPsRgRLaXg9npujVrq6YdCQC
odKmep+b8X2yJTym/d2yVnfjWMkfIZ8bLe7ZerCtSl2vGBo/mjJ7U/380uIKjTPnRSTpMyucn+y0
OeQM4iOn2oT5tPeH7OL4YOwx0ifFSQotysNU1AHnWvtS1+2nyKe3lmJzFfCwE0/mrYpEMlh6nSMo
7GL8Sh33JS3s3zPTqYsvfHUVLaRH5vXOA3PvnzlNUM96Y+51L84FyzBHVBHCFg63gIml/VMxUSTG
lP2U2KbQR0HNlw6Jv+xerKjeciKtnZg2ehkAJlwdnnuSg1Yib1+IzziDxawcy2wB71bJ4h2sZlqh
c6y4qGm2btPeAbZxvksCs9dC+/1lcNL0iNDCZoWwfnGL2LtrjYd4nubNt5MKcqqqpNgZ6YF7z1fZ
qw+Rp+EfEQGK+q13l0/TC32Vu7W8Xj1Lb9zadZm8g3rRTY7R2kF2b0pWo9KFufn7pPp+78thqwgy
WBccmGVx24X12xtr9AInWSdF/qe2m6e8cjRkPsd779/PU0mzkaEYo+8GN7UuvE+z9CV3XEr2ov6J
C/6+aTClazu+9Cy9cXv41nyYngIACCjF/a1tv5WCODyzu3IEM00teHbraox1CXS7msORcr0Ul9Gf
xu2c6Ud+3I1pwwOjeU3HEKTIY4SQLUy+LarVTnVYfdKtEj1aebwchZtdmtbbemSGeuxEXgeEnqyG
Zrm3OammXD3acCu0c5BYNkAf47mPJPM/bK0vbsRvlbXOe96HW5rZxyGtQHXloxyg1q0wv2t9CF6m
0OdcALpXxK+tGo0SlBj44zy75o648lA/i06vsoC/lvg+scQI3DhkVqrGkhOy0YjKtNr2owene1v0
qPV1GsezFgNJvfV9jC0G9f2zx5Y9zcas4zRiL7qVnZawE3hCuj2eyYucAwJMW5+Y3+FUQvsB5NAc
CaKh67NkFJ+nzLTTanyEWuatpiAcg3nbpQT8Jco5TskEbgvobUGryIAVP6Sr1cYceu/V7mmR6HtR
Q80Qbb22MSs4yfjQy/ZsKu/CSp587+o/PF/phhUNkKaOCViaM9RrL8kL8pUreWYFvDyT7V3sC6ub
ewJurPqhVj1L30Nf3NW++wTclKyiyoWxwupC2oEzo0mU/7Q2cNOIKuK2tnj7BdyjSR8e8gXdslNQ
mYaC4i6z2DYzmlSuumFm6fsnCwnzzeyOtNuR8Nd4XYM1Y43ilOEkYvet4H5hithleb0bmdM8C2bt
N0eGWT4JHXuKVfUme/+6OJXzZoKSNfVzHL6GimijsNyNE9yAH9yFIGZl6W27KN9V/k2Oyc0ldM59
80bUToZNil+nE9lDRfgOPdCKFTD3LqGaUy3fAhG8unOzXsYiBC7Nf9ms4ODQS4udV932oRFMf+1L
haDsdL8Dv31YDAxSPev1DE6QwIPlizywgestJKaP+y//xPbCYWWHcNP6p5FY2oKgGFdoKc2q9YDp
Au3+jHXwquaSBB1Pj5tOl19YP9ZRL/pNBpix7npzhEBNuI/o+Kgkn4fEPmrhH+ome2DBxXOap69l
l51i4a4BU5kH1w+GNK/7un0eABtYeLExVUSdYpiR1i9zM8C23DZbLJgwoDHv2D/Z8Ppq7nKWsa9U
7L3yiX9FpNaNsWJaZe2KqU+5NtaHSc2myBhgFP3fPNaXqG/uMO7sozb6ZfLsSQvB1wq3Mvc8trf3
T44qNchn47K3JPudhmVHo8v0m2CeuySYTxJkvavg7siEKFczCZegOtahSaEf2kWutZVuFsaIyQ1M
V5W3xl917jBeEE8WL2vNjUq+4JHwnGbb5M05DwfigDi4/AZyy6fCZyjePrDS/KtlKLGeYSf2iW6H
jcjBe/RsnG1vnrFz2Wt7ijX/oL+Doz/dICOSiaE/PCTifMiekJfGTRZO+mDFCZ8afWLsQFvtacSQ
g/0B9djduWA0K5LsKP5dP9krmb8arwE3LdvdMEgyFIetZG3wPlQxwKctOwatibOyOmkfWOGk1zY1
9raa049e6n1alneirB/dlEps4iBZDX3wO2oZkLQm3fizQ6ytjhhbUFVsRj/Dz+RQbqss+SpiTUJ7
yQEppU3EJtB6EFpvZCo8xstyka43bVTQRGtQE659E/8x2tuIan5UTPxXug3EvhQ5BgGbC2w4CvON
x5GUzvVH1WXZ3eRQd3NvnaQ3d28VFdshScJjnGXWemxbSGpoUYTu9bCkf2WU34Yj7Vshhgcd2G+u
Gx4SoqHipOXksIt1f7sp/YJJQjphx42Cq0FaUyotjrMgX972LBIKfBRF1BzbUNJathWtLeZ2qEl1
sspLv1opdBum4piDVNw+4h98y/v0YHE+E/+w9vwGcxOCZxK844RtONpGZ58S1LchYf/QmeI1WCz0
FVYCFri9KKn6N7+cL649MVxfDoAd736yrKvKeyC96pA15nUyAEi52Kveg2o6JUmX78Zudlfsxz0t
ozlljvWn6Ri0J2iSlGQnO+5/OR3VDTap0+LA23YerEDTMLzvvO5TD/E2aPkMYwOkMbTzbzxnjE3y
5ZPP+hlOyYfbWfdNlmIeUm61sh3BgLMev8KqfHRmGLDOMxvBkbnJfe/Gq3hJD3rKeC4J7OxOMCCM
w+TYu/KcWRYpdA0EuDnXnVWv3SZ5qQEI99rLDJHJxSptW7bbuPMlT0a9YrXdNmGMSw09rP2KwzXB
GOs8gbzetYG/kT6o0pAPgH5+wbEDzstBn784RT+skeE3i+f8lRaOpmo846zaMql7AUeft4gye0dl
b63TPpUFFriMI3e4zcU7Ng+5ot9NhRn3Q67Sl9JJrHrTQVohyPuROkwRzzVJ+gN9YhV+REHVwbEN
xZ7B9rRjkWx0rL3Rf2yotretCdpyHStpjtbM5mLyhKqdDU29h7F2/sCK2O+hSlGi5RQsh1olhyAF
KO1pIVa5QdmSxoqveecShiBUg9RiOkvcpW4Uf3ul73xY3ogeSHWBdq51nD3QSMlkXZuG5pX8pWRd
1nOAGzL0HDI1K7o4lCnMaUY6fwoaDM6MTLLAIi/av5OP0MVRj7BNWy6PJEE320lraXZe04qracfy
R4F3nJBCxEHI0N0WYz4dUSaHAw4XcR8MPtuLTF0gY8E3PDE8cXYQT1SLqqn9jww2Yu0VPsh9JSdo
fYjaXR11GGGCsPnxOOvPysrZ+iAiO37122b8tpd4vgv7Qn/4tu9DGSzgyFY5G2xJ1lis0yBA2JuI
kLOzOn7OexXuskg4hwG39Y9tFqw5GGUKsXLEVIWHzKoyDrSoCddwf+ZvX6Tiii5vr+wghqOcpy3e
omo/u83ccty1/k88uOaBcmK4CaupyxLWhZBV2hXvzhQZpxXw7kt/SyhspN8fejty36ZGyE/lcPEh
tf8sdRQ8L/XSb5HVILEak9z3jnMs0+ItzCy9avrM2puu0wITsrK3jkrVRUQYRVvsfDRW2OnzjqXU
gxQYZDyUbqoLXzz3SY6fP26KaS3pKeEualDlWA92uo8Dp329QQF/pmUcf+e+cY6tV427tpqplN1G
XJYBvMiKB16F8dTfpZFUuwT32Sqit9/jkko/S050sHx/pl5bxjI4jGFQPBRdkB+l8roTyrXZzRN+
yXbyoImkNocpJEaa50a9N0k1fcLWvneG+x4pOqGF2rO0lbVWQ+JnX5aTc67qLkoLmqQBKy27yEgo
KFrUOzOWDEhQEr9ddiSdXEWu30o7FI1WIN1NbmMPzp08fvBJ8r4Rnfpu7Mbm0rh+sQnp8/nY5iX3
a3/fSsydQRK26E0emdy0cIqMw6myDbnUg89jLabg0GFaOyl/Urul65Yv4YpyI120ejVKA9Ocl48N
ASS/cttzjsBLyKOQyk9swa4uGONn2uQ8SF8jjo9DO2cYPnq/yS3SjFPEyLkLaLlYfWuKifm8E7vV
zrcZlKXebV+3zRo5FWT2nyrz8l90DuHPkKAFzDHLA5V2G9ZxpvN7MdvJSzwFSJ+FF1zdfgq3GCOz
rXZ6AIUR3/5it6XgZJANdU1S3MV1lV2toODUNl63a1uTv7tRXz8UtlVdg8RLmPXn1tVVwfRYdNN4
ToNl+V1I3nR+OniPqQwBvFjEcnLHm89Fzctv3g8ulXFIEn2h3OHmdelr3qFldtGwnYRgL6r+GTpN
CUnNeiZtoX7wIu2uEYns15vHYJXavT7d3OQvVtDxlqHB6zpiBxLB4hbBynrPtXfQ1xCkVjeeaFKy
YxRo/0qfgTm6FMum8tx0HZLs+6LBkw9prHIYEa/b+ibKD8McDngKmkGte0uC2BEQBlIlrG1349uT
gD/dq56wyREjTBhY1fscxuyHksrZSk/Ep8Dur3qqnn0iZ/ZRTB5YEFJU2BnDm3ao3Ocl6Ma1jVsG
xs0j4BLGmn8CNPUjXZZhFcHwnFpV96/aWC5IBf5cQqvT52UIMSTYPgVkCLAXIL4xN/Bn+RILi2SK
SEFqwfd4wYOwRPPY1grcsE2Kj6IHS9jVuQouA8/lTqUN5GjVD+JegVulBxurHEalPuXpDlR1U+oT
Nga3nQXm0Yr+MisIolXfzEh2HuYeVOy27l+wYhWvWVx27mqOovLaeHNt0N5vLaDDA2mTD2q2A40f
jbtLIxq2of9S6QXvZOAGmzSHLw6wRFxLqhNvJfmI69aRHStxIxrmsFUNBvSC+sc3c7MNYlWSRtjo
b7loeXRSYjiYbKor0VK8FES7lqNd3NcFWDQ8qHwP+354qIuWIyqmib20AIa7wc9/ZWUl01PhLvFz
MS71noiv7sOuhPMtMsvfqzZj6R4W/i8y0OLvydb215BZ9rMOM3HnoyuDIEYLpF0oItz4PmNZvWvK
zLwFEdobAAMnMqMOdkjakwwvgzvQU2bNhAg+I8X/DstEfXawel+xZIq5zdn+cxijREGsZD3LjeIb
OJYWZfRSVmLZ9SbosgcQy4iJUkDmx6YNIGq24zzQuZWopkc3qjiirKTTFPVZMmzpgZ3n0DbTfhKz
95Dip3lBfKAIaOCEz/WQsZwloHBE045K3FayzQ/tmERvBA0G27505I6c1BDXwdAYDgzNsoLFQ9ml
Z0rJ2+iAOOztyJzmNC1hezADAGUJXLCHPXB/x31h/3LFOOy52vWdiwGX/AFsKwwY/bn6SSRAk6ll
fJ107r4JCpSrR36KXGX8/XWlspDEzpxDXmrtvHYNY+NdhO3oRZcI1VOaNaxDXHIw5Bx3EVLduoEZ
3MtaukccXRz3s/ba56Ysxy3KEUZSPI3ztV20uGS1b74TJ7UZVy3qOTNakThiEpvtKfX0kMyVvamn
oCP2uyJ0SJcl3hUTiTpaOQSPvDQiEkfLKodXe+7FcTacSKuQKepHmA8/yTjjHh9UxNAYxgHrtX8W
wl6D5WHcqR/iJNGET1jLluha2gmpu30zHBLjGoRtJQom77F1X/g6OLnGAvQkj6c9N620T7hbLX5R
CabJPaHWVmPcjZUz+OEE+0kGzSRaSefieKZ96XSjXxUGFm+dimm5W3qmcKBNmdjKgiFWOIDXkd3l
wsEEccBsLR3tXT2pBQQJg33kUl/VrUdhuxSo98yEX2nq4tPoj+pEg9nubOJhnqdIyDuDZVsy2HC8
R6Zm6s7Rzgzw5pLTE+FwKXviNzZk6YBUdhV3hcNIMtVN8JyoOKHmZ/XOi1aO/94q4e8HvtObN3n1
oZ/MumIlqMOiryT9jBcWQV7UhKPz4kFhLcTQ5B+g6fU2jZp2k5YoT9i0s+hWYEABj5wh3rbNBntP
0mhi3oah8a+0GLK+zLZnE+q7zEuxXXRsdtXEqXN1s1ZdwVAAbZ2iJmw4JC/2V6e8/JtxVUkrX6fp
Kbsxd3YuwsehhHwrO11/L7mu/7I1UO8oRYbXqdI8E2Xk/hq7IWOJZ6HK5w7e8WAgG49NwmoDbotC
XEigKa8d0vV9TJjksfNybBuZm16V1zjnBnJl1VoErRWlpa9Mmbiz+sj+zMLcrvdlz96Hle16/bZI
xvGVsVhXQEMn3TapC2eNW9Pd0h9WO6Da9JhxKp0Kap5X7g/Wd/sUBkyX9nEe9U+CDQ4vSzcyfDH4
qR8rjpp0IxeHWwG7ff0YknJythhYbmRNwTyqFgtlV9U/iAfNfqpnYim8Us5bMQiena5hmevKbSeW
nGLJw0I4PLYD0y/pTeVLj6F9SyiGfYcaiG+7D51yS5CAek2LIdhx2LV7NwqbTebOmJ9IbU++vCm0
y63NCrONHJvtwHKHO3Xjd/hdHVoy3f8JJrR9MlGtBz8yy31vBfaOJfU27Lo/XAjPoXlygw7u1yo9
arVGUUxN7UMcg+Dl1vISZdFLm8fmqQp0tcVK1xuoaQvXtuGh2iW4YF/BbnyfpmKahlXmVS21Nexq
i6EvFMdlQQglxQLjlwr1U8vLD2NL0G7KMKl/V1nY/eaQmc6uPy8XK4+dU0pfc85qd3lNbEev+sDX
v4u0tT9IBcTyhvT3VeZKvtRx94Mlg+GsSuOdZqRytl2kM/AspxzX/BLLehir8QT1U11HkrE+yfA6
LE5o7uyWz1oWasCYP3bNkUG0efDr0O3XwJW3aqthezwNdl6dYzqshQSch9yzOIHcSp8qK8AjB8Pa
b3mN6W9R++MrpxDDDlrUPa0V1ZW9nGYZsuHUSYjurp2fopxLLPiVnSKKFE5brVszZ3CBWb/zyfdh
CYUq1ZtoXfnHh7CDekagM3E572hvp0u7YNLNb9lckJjkGbX2qQzyltvEf3fcNjgIZ3R2cyHjh2xq
NJVv5sb7xhGiXweeVd0PhMCAeYr7Mmv878S3PgmWTN8ixdyrBUfzKvJVPHw+G1oupPUiolbq0ndV
DIRVhMSjQVUC0618fmxG3vgxczb5wuU4FgRX+EYmAIkixQJZ3uek+QxHh83S4Gz1ZSolwKkQT2PX
OqexYB5H+zut0vjWvw/yihFyfq9zZBRD4QX0zNcO0Eo3OMq51EO7D9rJfzZ2ctQsuF8hxC90osta
pfnGDqrXJG5fm3LB1evO1pEi4252gLfG/vbZy148Jnl4LXN9P2GiY2Z7dpT1O67rU9hYK2OXRyOj
p9zUj/mE8SRfKi6Fg0kkih+ToQ3epLOUZNCMMcHZwuA88I85lae/siZjvVN2YssVcNhsFp18vFCj
J6xdK8wLzQZtPYtN/YmKugz86hs3UHNHZDGErO23I8ghpeAXHOzNYplEwVqYTO0712PhvaLw1Ttm
YfOdEU4L9t/p94mjb7+knl4vWei8R1nRr5OU/Hekt9uoSU9POPe96uZjRPzEucwwuyscENY5f+lm
HIyM4uP8bPypZrgxVcdeeai/YVj9Rtumpy67dtc4HtrP4CO8G/feorcEXJz1IaJvG1a1Y//NteFL
WCoOVmrBqTA5glOyS8tHuAz3npaUYW8bzZhb/Xi5HzkL9yaoMOQu43s+4N3BjR1vCNlmlE9nfrRN
Gr9ZjS93/hQhGMJR0zSQCkd2jU2mwSoKw2knu5qXFJiffkwUuPbBslGqWuLruUgKTY3Fyfs8zBe2
/UT46/2bLLuWydQzXrb69jUMnQXQeylOs9PNZ7pFd6tnpqI1rTKrYtJp+IiQDX8KlTIfm5uk/23N
nnqCzTdIRRK/LWFKJ0bBtbXxPEX20ULCFY9FWl8sIQgr6LGQ8qqeXnHgtecO7ubTF0PHjI8qI1p7
su9+2FBt7kzup+wUr7uTgeBC550z7xihMe/J6hgdXMo+3eaYQeDr0kogBmFhqjXuHd63S1aWw9qi
6mDAMk/ymdnb+DrUY77QWFe+s+3cqD7PRgq1TXpjx3ekKAhMwovbVjvk+xqbMBrsMyhmjp0jcC9B
OBVo/YU4ihnfpBsY+YRkyNJuVS97alKsrb4N/z25SXUXWxnbSGdH4gYuvJyuarazbVG44ZuXBnO9
QotUPDF1qt7KxS92o+IgHpumfpRGSg/DOSko9hLJCwWje2RwLdKVkyjMiZGyKNBSa26jXVVO/pbp
rQIKcmEHyshuNz7egTtLBy9lGTKg8kg5v2/pS0/Q7NmO6Dl0KLrbbO5dXrD4zPy4CP7abZE9LKU3
Ie222rk6Aw/genTEwP3ol6eglhl6Ud9cc6yg74hu481TIjZ+wV5S3th8P/REVH++Xja54+MIf2zj
wmsEePQ0v9TeoF59wsMOMzDFKozCfrewrPXekjGZZeljaqvfTp29e43PVCJMQzyZ1vhcyUUdLGrX
D3dR9kNpF/2G2mv83aXCxriXi7OuO0Iwiafz11pH5QPwYPY8w5c+Akx+sQdU4MvlMWX4VHiWS+YG
vk+cejlql/Br9SQpNZ/quvAfGrcINgEmimCN+yj6nm7Wj3xWI7I3Cav1zBkmGkv8xYQAvO7l6VtF
F7rjOHCOSeta6yIhI39F3GyKKir9S9SpFPIAt54eWCTW6VZ+aRETZDN63tlCM2DV21jfz1XDmjE6
wB0m0q801s9sS1L4KugXma7ybzS3ewmPDN+fkAKOL1KQ3Tastq2M/nbFsrzkdmqTf5b9cXTTnVjc
Um7pwOcLgUn5lalx+IJiDp8aDsPjjKpzyUo2GKXx0qNtoIytUquInh0RNO5qCPLokwaf9qmh+8U2
WPmPLO9g5kRyQUt0VU5jGYRzfUinIsT2FXp/uP1vlpbefeuSOjnQ5KeMmkS0ox89sMdjOQxeRRhN
qPxgNwqQbCeqEddKLUkrSJGDvL6FzA/JUL6vI3ZqMCj3H63xpmHS2OEerbJgnRVOPq1KUgqStRxs
hn+lTLwjQyz5wI5c9TDk6XCPu1dd8il1JgykaPtkWcsjPT4Kw1QwrCqb7m9lZen7ILw5W3EFyVWK
JhFuVVm9Lky+3pnGMTprlHtOaCkJuNPNVk1QQWXCWAWxMyAFo+yv+YTZQmNcXoc9/qe4cfWmBV9e
LXZRn8dFxccyKlEk7ZZTNgowaOMtvHfYyLVp+h7Sr6rluCqIQoMCqRAqbAq5aWlIVGmiRyd1SWeM
SudJ6WK+kGccrCcdNm/BtG1uu6lj3T/4MSa1AUgB75i11iBNWzUELhFk/hgxUgOFv5UnQNgLU5Zh
tgx5AU6QnUp3LE/+2M9w/VkOwXBrmclnIsTENXctoRnvzBYhYzDlKginEzFd7VUGOtvT2Ravy+L0
19kjzM/MVvVL0uXtE7U0HzGusHc/E/6Py1Yo6glsWYBpeNUMzvY6leVrq9Xr1FUbQx9xDeeuubOq
MbgfrEVwjRv3Yru92Q3Z0JzmTok9kjyuHzzDD8z8+a7SIWRzw9jIOjJXjrGbWGZfFJYmCgPwat8p
t/sEKrcX9Pso/kmTNDhIp+kJ1CFoktSNIn8mxxLJEv5wuqBiTOx8ltXArd1OZzuxTbLGQFAStBRl
zo8FcLdhxH+Jxspl3uImAeQDsxpt33Rzge3gbhgpLvv/Qd13NDfOLNn+ItyAN1t4gKCnqJY2CEkt
wXuPXz8H/GbmsnEJ4k3v3qYXimgWgKrKqsw8ppr4SB2XQ3gVba4LRQEswBKp1oJw+Rkl/RRQyaD/
nQGrcwA9Gsog0IKA9A7olAV0N0gZ8MdviKISij8Ol5YcgGih4G4mRMwmQn1Nc32QxKHpmRXvFTAr
hguYJwqfLO2foqpWJCTNGoV28baH8JioQnOP+80FPvr4HO5zO9TUwh3c2HsNQtuFxhSlVcTCiM4G
Lj3okLMwB0TMZ9GtJ0SqU7BNiGpFx3omKg4YrIAqO8lMpskkLdL0JDJ9JzYMNeU+QDgKzAY+fkpH
lGlmBSHIJ7iM0JIOQEqpscAXaBlyNUcUG9+TmxIovBW3wj+Vu/EcIsdC5h6i7iR6egI50xQPAsrr
Ib8B9Uu/B6/P92stYKrwH2nj/xOYexGE/QdUe59/p+e6/P6utx/5/w9wbQbq1c/g2kH38SdSe/oP
/21BQNP/gpMAyQnUP9BqyHr/Y0GAy86/JGxMrA7wbxn0Av4XqU3z/wL2VMKqAbQb0zcBrP8bqU2T
/+KA6uZJiDdRIjPhu/8vFgSTqPi/QcwETbECC5F1euaE1XqglZA9CR6QQ+17RzwkJo1mh8xv6hdC
v/sah39+7d7nAO/xcIxJi/tu+bNeSfY+wGoOf2x2/lWGiufb81+e7bB/P/405N1PQ3IpIIgRP804
wsl12tfMyXTy0/thV+xBsEsWnn62eTsU2+qRrkin9NvoUAsD8AAeMvCwKaH+KQBXqCZS2dtxR5gD
XVVWMwSu2VVkr8fQcQdipWANGDmAtw7NHSWKpySdqwS1cKMASTcjAvmQcOZQlDxusnARE9s81qHu
LGodS0P0hg5zrenAYfSgLWRIsI9SBZ4VNB50FcSJCtJdvu8bFCLGq0ihzg++CKg4ZJ39dKCiK0IO
18+0aBKVCBDoEbgnUDyq8kMIqwPkyXlp8KgopgD0Il06IXk2QavJtYl5AAgv2KapCHetqCUKiydh
s+T1SXwgY/ILMtUZ/Hb8JjzTAeQ1RIinAcLDsIbXUSA2Z17xTWYNwjhqKAZUUT0kq3QGoLfIwEu7
zA3IBKUazC6inVvhqp0JCXLgCGI4fUcYdS1CqKKuqG3r8wBMlQMLkYmg20AoOHdgDARxHddjFG+o
JAyBOlWdJOKXEEFnjmNjUkmgVQ5JL8KzIlJIjYDhig3tu51Cu90AaC2EfJIQZfeMwekWuxRjAYH9
llBBuw1pXJJSsN2MlbU6kR4ebbWZq1RINK1b9gXEzymHYLeBsClHc2om9JUIVtCG549dYImS5QHv
9XzMaYc9GnLGv5DclPMzImachOk61ApaWqmHKFTKBvqdPF3QKLb3rUb4VLXim7A04uTncbchgToX
mmbAhsQLmrwKghFj0Gq0Zv12s7949EYzTwgB0i/QpMbvQzYYpSh+GzZafwAJTiYaW2rV8OSnG4h3
yQBAA6fiqRTYE4GdQkK1PT3/qPRSRJgZNIA7UwA/CckEsQg0yasuaCVpsCRS/SLcoviupYm0SzMG
Lakwgg2s8MaxkFTzyzGzy5FVUGUKOGDIqFd/yggAKQS2C6g+IXvriHyDiLIy/X8aafw7Os7Oe6Gu
+ZhNq9FBFgABmSOaYzKrCtCNDaoN97uhzZUvsnCK3Ny372adB2yO96GU4oQtBE8vqG25MXL7Rv4l
dHLF6wzQtkifMn8j2F2sBFBjADr4RSAOdWOWyRm2xc+fZGH5UdPf7x6kqnF/HgdicFhodqtNp6aM
w+efgGtoUmc9H4NdetvZoUNRk3kEHGgcRkaautmDgu5AYUXldtG2taAxJAdKYjUqRAM0UvNkJON6
r+yAcDOkY6GfEzm1Bu1cKuLORi1fbjZrJ+3NBvjB9pjbEIvQ6mrCCo9GQbuIRGIsIztPADyG1G32
Ax1Y2JunnY2GDXTN5OLz+Rehlr7IbNf3Q5ZCkSscHQ+mqpAGq+SqlzQYzkHUe5e9gOgwbngxXLO0
n8LXo7ecBYGqIZJ6YtY6ouGZvkLJgMYpEuIMY3v62rdcCjXULF5DPCv2Qb8fHd5wjeaaWijnKeiH
mu4ZQglma4t6rkAkd+tqwBwrK5/yT+OZ/92zN6+ouxUMMh1IZvD7dKCSDdbVB4oa0CMqRR3C2jX0
yZCBCtwFAtRMgNozONugiCAHZ+mV1S1Nc/bo486iG5SKsxTg/dFJBWh0NPEV6vQ7FN91Ec7tkBVX
QsFqIa2QvVceRHWLGKqckEnnBKPwATwLQbELMC9cZ5EhCLAlA48PDmry0SZK3yTUskVpAFsBgjPQ
6xcDBVdfiPcLul+2OtPWWlFZIsjNoVNlJ5A+aKEFQ2NTjIzSZDaRXyvy1ITYQswx4F7DoQGT5Ipq
hUyKRxpPCEMOqJKTUOPxTtSwZzokdgA5DcGXMMRK5Vru+KsRjTiiN1ScHcLMsyHCvPEJGDIIsFCH
TtYoqiLKWwxMSNja6qtODVJBpwLLq7Z1ykN6o5X77oTrTtdvAQdUcpe0uGyiOLADcK1nqG281lLz
3rc4ySGGqDE1By61/+VTzbbIR/X5WqEXtt3czFkSg7huRoRd0Qg2HC2T23hDmdGmCZT0QJm1Nn6I
X6TTv/Cv0OY40061EvCX4gw524FBM7RN4mNkjzjQqPZ0MnQY5dJyY42/ZrQHN2yw7+3pSw3FlmTe
e/r4/KW5hRB/u6ffbRAIL6CqmpSj08fNFsB5BRqXmjSJoTd+Z5RiewDawpJQfmXbawr8gUSgJi6i
gCtCa+PiVcWvSjqN/SYtq3cfPmKo2Gm9cEE5X25CVyepQgctXR7JATAPoyC1OAHwrsSCBBAUPodG
XkQAAoOVAR6O6MEDpgu3iLl2WERyCSwWhUKxEO1Gz6Fc2ytL2Y3eyt4heajiAnt2hka+nGQmkJMa
MGNOQ+PCClURMNyffyLm8QWFE2ezw7c0EImJRzsc7E1Qn/k1QCQ30Qej+aFzhaE0rF8NNnLFGThT
6e0DjyjuyxforkLKG+INVzQYdjnYPKUCQmHvsIJSiaA+XZ4/34we/D8xjhNnkTUZG1/gKIJy+sbw
9QEUwERrKz0UwIPfQMGOVaBTyJ9H8SUyJmXs/hUhPle6bw+SBmZnZQAFVMeM3xNA3e3StdC3tKpv
Webd0iLR4hPbGrG3qTJgVAHsBLUWVMAuhYZOsqWStxra+Ii2Em+LKHwJHIhLwAUTyT98eBQ/HjsC
LsRecrrI3T2A2yVBCYnE0QH2Ukl6wHAchiJWlsWt3PQgspOzy1GEewvwowXtBGVBvvehP5ol2Alg
W0E3IyylFr1Xl4OlEVBnZQiVL8FnKDuG4RLeFnDngAWKg4XMDFCEUaBTLg8cqNu0kG+GIVLuob0O
dmOiVC0ULEaJB9KxpqoTjeY7th4kQb4iaKJ2K6+zcFCSs1vYCBMdsfbwrXDRG1ro+gGPPUK2ov96
vkofGqSiNAIq/B+T0Ytxk7IlAs1gdztJB2NBIxRCKRFXKe2H+B3ovp2uHfvT1nw0N9NV527mQeej
WGiSD47vGQ3lvossr5HJETmriyohNEIlIAdrFUVuttxk4R485OevufQZZ8c9DDuoPB5wYyxSI0WT
As2wjNiX/VoOwkxv8OjNZkkIJNInAxTYJyVa8U5q4ttXZXWqRcn8VU/sab8DlI94JJqpfEA9WKHV
L0qpDZTvP6NP3HZ+P3/RW0nrPx+Em5u+821eS6QrDFAs3LLd15DpVGaC+xW8J9fq2AY6bwByBhiX
KJcGYQP/HVzCLUEaJeo3kL0AEfYneWs9s0LLz25WarP045nn5m7jrVd6RAv7bweUBPRu3yPxWoM3
N7bG+ANHBKip9ooEtuuu6Awut8dGDXwodg0yyG2Ea1W9ylU2GnGDsA3QNuDWLtnT/Dz6XLP9VXhA
nDch5m3UEQ+Ij0ZvtUSlX3ncdldmZOnVZzuMlvhxkujBoncqrXa6U7UFiAotqE2opqa05X8Vh9CE
6qvSyLQBwUqVkT2dWskV6elNHr3hLGtB4ZVMQZDABo9fJd+o4VORwYICkrPg2vC0MaYEznKVgSAw
tMD8/Cs24VUBei2wAqwlArlfHNngTRI4teTl6lMsICjmNCt3LGbp60x/vwsJHNROkx4moI7rkkBh
bet9zdWwcNmAkdm2L4AVAXnNlPBxgCFMa3sGD/ebAUgtgwx2EI2AIDmsJ/r0CrcvjrErXiVAYgZy
wYrbLTgZXQJf+/pQpTsfjlAwfluJZQs7npNmx3sqpOCVTA9e6hAc0KAHKkNETEbPWR5VxDAVYCIF
SmVqLSeKZwFRaPGqAe1vBTRCGzmVDESWsbLGliZ5FlhbquIGyKzjuhj4m5LvDUF8S8CFFo4BaQ4d
qTTMrswkOYWkWQ5A8ACsaRVA5Be3IagqyH2te+H72OB0QReYA4MIbWvAC5CJterIHDtIs5Nod62E
Y2rpeWfxOCJgBw1pPmw73D2g8qhTKC9AyP2z2KExDg9ERkUpNt2RwgtwIIUEVzL7+aeazJAf7odZ
pE7yuAA9BNeyLFEbEx15CI3bdKICtiWh1QjBNgOwWMW9Vq/RjjVDyMHKAAQlqHPt4S85mMmoh7+o
jVdr/XnQ+HNyTH7cHU8c8vCVqShNXFlhCxc1bu6NnjAAt7oinlQ0GHVUQQjT0WhUGBvPvI/U1PY1
Tn3+VRaqfdzcJ51FRTtMG4wV7CBeY3NqfMkdmAvgKkAoyQVIEIOVQaE9RJZ3yRViI6nCytjTte9B
gBKnNXIXAaC9EEP5DUPzNueggqL2WmiOW2HltrlQtuHEWfwFmBlyvyBgORKA0Jf+DM7SK/HNo2i0
jQhUp55/wcXZmsXZAH0sAfgUaqoOgRaaCHA+uYJsu+0BntBoC/SSeoO7KK76vLYy5kLwFGfbHqy5
vgpojOm3Brx/2P5IY/eeOZB0Gw71yH0AM68N5LMquLZEnyujLuwgcbZ5YZNNQjjOpZzOHqAwkdF6
BQVAz/vVNRoa0QjYX017CLjUyvgN/HFARzg0FnS/u0TPVi4UU6vx4aqZbWMfqG2i5/HqGbQPwSEr
bGiyU5KO1lGu5lAaQLarDcQPfSB1LlIIUKk9tZFFzmAprdyGrS61PyR9ABqMZ4GUOEIitkjsPAfb
F+kOHDVk0Hg9ECphzfG28uUWbhvCLPOpCRdyPtMuAxftJVebD8oc3qBynO7ClSWxsJnmdrt0R4JD
Dqy+Ix4p9dLL7B403dWQtFAt5ITZXhUA+vTKaa+GFgt1QifbxEavtxYcG7cBEKJ6LaNohzhhDQdK
A1skWVl0zLSNHkSJuUW1WwLwLUUYeQCqYRdc4QB5ylVYlxqDCYSONerJR3ygNpBAuBJb/pAZwUuv
tFfJdmV/h9Wvdrq3RfnOys6rEXph/wmzPV+n0iBBHRKh5UxAzRillR2voEiLAP2LVDML4XK/dlNa
6AJzwvQQd3ESTtoZmU1xDIohBNCBinTKr5DNobRwG6zE4qWihTC71YgUS8DOBYO0aqQltqTTWmbE
eq6nqmiMKq/ysn8arHrDqoUD9c1tbZAb7jAY77GWv/zlNpmFNdor+bYEA8ZhdFg8ad+CAf6BQVhr
p93S9UOYRbCOJpu4mkozUAWVp/eqDF4VL4GSy6QKGU3c4gj9t7+yJ299mUdrdxarvBiqo9I0c777
mYvgkm5RigiUSqVrBXdWBh7Bdk2cfQN4HmCB/S0xGtLKjC4k+Bw/izk+EaVdPt13vGv20Z1Gq/vp
HcHkz+RXdgGsSh+vzTn+fj51C9UXjp9VXzwXAOySxWi0Ihq8fTlBcQuNixOLf0aV0vcQotnDrFqm
1USttCuEMRVx5TsvHAn8LDiFEvykpBJjRzKrJQoigbZ2ujOPCwhwMv9z89VDFYr8tCRrHWJvrDHq
IlJ4Ui600kq05BSrleLpYJkqnAm1ORnICWyZAy+XH7Sa6S4uj9DM2aBFhvRLJVcml1kI9zz352Ox
TDDW4T/bldRSvXeaayu3NiWj8WDB+FQONdZowOnXqiuYW3L/kznuHq5dTq/VholM2gJjxgC7EqdE
Z/qWpwvWylKYduuDVc/P4tUYR2XETpus1AGJdhqtMUYz1yKDRL8QHnHbchcc2F+lEm99gzdEJdCf
j8wtTdYsiOVx4MN5D5VhUtpNFpeh4opqEUJLSe4JOQXTMdnmGVhxOo3Tfy+VWyI7dLCtQbnhSnfw
qdbQUAfqPr3CiYQ+9pSCSgQAo0KhdwShVnAPT3Q2fAOpyANXNoRs2wGkV1Ey+8rsJ+EOGXw3Mvxu
XIjKR8C1QJNJTZqDVwMUsvdOWaGJDARn5OdvfGtBP/rWs4gJRV8oTXD41o3C6SDqGpSOBpHWvHja
K6pNRm+wOqlTdrVZ2+lL+S8/i6ETmkKISAwJ/qCVyb5xpTDPMClQacXHIejrgAvI3xS6wdBm1kQ5
NwqtVl96LTdgKWD58nnl5Rfuo/wsvOYwRMuG6eZN7Uen03gDHpD7QoFsmExblQosoiUci0O+Dbcr
Iy4sMG4WUyOih3DQNGLuQb5P2IeEPcoHxjX8ChAc1as+KKw80BiUSBNZoHRW9js17Z0H83xrF93d
AUgmB+N8mmegjrRkF9mZYnFHDWZz2nlt4y6VZLhZHPWbYOSpHIPQBoEG0naE1uFX3MBdUhsxw3Ah
7A7ErrX6EHIyaglrO7M9tQqbKHBco68UzDPeGOh5RCp5gNl0BYcsXKd3YndocC+v19b8wrTfdv/d
txBaD3IlvUg54xfxa7ygsYVqRvkbnZUPUOXYfZ5AMFIeLObcWexn8boy90vDzkIuJZF5XU5zX6rJ
afgZ1RxBzZ9CPbDWaoNjLUQhD8bqa4tt+uFHcz6Lo2FSo3IF7K0z4tT+dplzUxwj9AFj+cg1KvYW
yuZyDWcYX5UuKy+5NOYsgtIQhgljuIU4w1Hao7+WVLr/uwW3QG5AGq1l5r1ERIzg2MBvg2ClGLs0
6CyIdaCATTIqQFX17xR3lQIQ3+Gus/JKU1x69Bln8aqGEZ5QtviMHCUnvExvvVOuR1v2TP6C/Sx1
fT7M0uqYxaK+B7uYj3ls0CEWkJATEPT2IQZeQ8FOEqHPlbs4SfpwZbil+xY7i0SuALo+bMIhsncV
wFHdgVx8LbbhHiJBQAZdSrNyRht20XLwU5m0mdu0jtaLWr/4uLc/f+WlGyY7fYu7jQimwQh+HBZL
98Op7haJIfMrPISgQRoQhsh/GDs/lTv/yJ/+csBZgILGfsxDyQZX2p30JbmXppMxEA+TMknmvulX
+hw0EJ9Q+N+em6vU2/Nhl2pk7HQa3L2nnwqwvxWxgvbtOTvV0zeuXuJ9pybW+CPZ3jk1YF9HbzIt
GmUemWmxBzfffD76wuZgp7/fDV67EF9xY6hnCRA279qTX1ybilvZHEt5PTuLMUUnFXWfYRnxBm3X
VqCB1S1PBewRxWv/4+ODNEdt1KY7Yq4+fyF2oRjCzmIMqOLe0MKWz8G3hHWlwwInCi8s5PbQKzsk
72AuodiodHvy1X0V7FpU0vwaWNyp60yo3wNxM6IpG+Ahg23/w1wh9Zfb4ickCLpXsNDpjX9MVpb4
0sefRaYsHD3QF/GoAKBo0SVYOUumTfogJN2gd3dzSjQNCJwVfpbnfrm5HgvwDDp5b6SrwjaFGozn
H3qpJXibgLthQEJLoCU9Rb6v4ETvIKyi05wcWmCJuVp6gQwAf+G24p6VvRdejWUcKSjj7AAsRZKw
zXQCfcJwpfy+lHrfMpm7hxklwmeLCitt0ACdxfryFVKJdag3yrz6zSjV3tcCvVjZNQvgIe7WBbgb
jhiCSoRUKbaNHGgBEo9R93WQO3VePcBjSAHtXIYIuw1JFy3deitre+kKdata3g0bDxVLCANmtrGn
RIOWadIMAiXa+RDk3EindtMY1IZ+oy9QKjkQKnssv6qN/w4xBgvu4z6vc5wOayU72Zb7XnM3rLey
1acY+WDN3RLcuydjqxa+v0GNxVD/iiH9UgP2QwNuF5IkOjz+yii3nPvRMLNw1YCl54UkRTkxD4ic
H7XwuCW2kEPVIuHLhciREIpbsrc4INdrSMuFQDKLNWoj2VvZnmsaIq2AWEJjAF54JhlgsQJAXEef
QgK/KNhtg/auUPUO3nh1+JKjiwO5hSMBMBMDQdXR/4QMUgJicYr0z+3TRi1gJQg5CjMU9UmqI9K6
FMKRJP0Ro5kI+RiOMUPvKgkyDxAvoIf98F6GlxLK1jx8bjvKgC2MPDZtLkPIAjoERhi/RsU+AtMJ
QgC6O9lAsy3KzND6f75tbwjMR59wFpNz6OFRTQcjbOqLBcU9V4lPaC+X59qmGyOB5Z8yQp1uJRQt
7stZNE6aGOYZUGl0SuKzh4YF0WuAa0AhFU5BldanB743q23Mw2kbJA6rIWIZgKoYeIGQ1p+/8XSO
PnrhWZQl61LgMheP0ExSPBHOBF2gwckr0pUBltJkZnYHhOMbjEYGfNJSb9VBi0xI629rs/0kNNb6
Ck9TVhob9AaewmsAnqW+EDO7EbKweytTCPADrA3t5V2/oTbh2bMhJWDzem2AKzJs0rVQv3DJnROd
Yj+G4YAA9kVHDxducC3G62HMGejdAFvAcCpAhLvCZw1KhL7CwGi9G4B5+XsQYR1eM2beNUqAxK0u
31mAQwMe5XLQV57P72TX8WiCb0Xnu9iTpGzBNiDTO5CErLbMm2Ay53YfAgenMsk7nzkCAHIQu3Yy
QOs5rTkDkktBC0EZX1zAzYFIg7TDyoKfdtGDxUYL+PvdsxRpHUaNi2kRh49SvDSQtH3+lguH+u2m
fvfDgQgD+h5mTA78SF3KLoHeo9Jry1mV9MIFmZaU2vOBFlKN21e+GygJUWCre7xBBYy0D2FWCFRo
obCBUpAR+9uq/3k+zlIgumF67gaCmAkPvzwsKnQ59tlHYXcv3hH+PR/ir/HavkcrM0JP+/zRlMxC
EBDYMH/j8OVYA6bsTmz5SqyK6qhIOKZ54CmQUrQyVEk2+UtsorrwunZeL23S2yPdvWKLViIE4zB0
eWAglgCQMaqp3rtwSk1I6nwxH7Aqc9l1/PvS3M0CEVUGfchNr9opxB4pojaqvenrMUpWkMQxAvUN
qgVKr631dZbGmwUhaGsPnTtgPBiIW5J8gUScs8ZWWmpM3aLt3cdjRaLhoFmF2jhQCsMOFH45NHtQ
PtZ6GNOefLAw5nwXH2qboHJhAcbxO9P95o6F1ZGq367UHZYuibcz8e4FAjarOxhvo+mlZ3ZvlvvE
hji5Guqocm3aTa1lareH8Lzm2xCl7DZhsXJNuh0Cj95sOgrvRuYg6F2HDCIiZuUXtOVJGQD30TUi
iCVy5ggNOQpSnHJsQhyTQ6En1ioI1rx58BVotGEDAZQCqgNogQ6Ttr8iqMGeOaxs+4Xj+LZX7p5N
6MIidzt89QJgb51XcF/6DaVb4gTa10Y60mq7bY1EhS/LyoBL0zy78EDSuBQLikRCeB2d6J1R6wAd
ZWE7Gu4ZOG3JQm+M39VG8JasXQgWctBbyLt7xwEX9Yiahiw09xiZ02xDi9sG4eEvg9qc6VJEkDdy
aYwQW6jYdcfaSmzmFZgQNXLArDVzc1BLhbPjjxTJNWkIl7U67uK+nAUZIYBuWTHdpzgGMoSXzJjk
daA2sulD29/4KxndwkF6G/3uE5LR4BJSgewy6mllgI5P3K0kb0sVgjlQPBwJug4DZFFwrgjfIIIe
nRhKKfcu85YMBrS3w0xtWggFKxyMcMuzx54k6ogrvvDSdhfahEBGvGv2oCc28Ms8UrUxshoc1r+h
ig4/j8DVgbe34Q5amdykGn5eWcgLq2oOQWc91xuGKdrCIwBVFM8IddoC4NMQT385wrSF7j56EjJ5
DlfxqRr05SYqy+TyZGqQZmoLhb2qAQrjus7pXdiYc4x4XHQx7JE7zAMIoFr7S9gjBzrVVqpH1nj0
r+653gFNmH9kK/ty4bgiZ9kj7CrhykOGU5GgsKlUhpsL0CbfqwXEhWvynNgDzVJYk+JUAVcfS+rV
R38235Iqgpr8e2WGlr7Z7DITugGbsgQi+2Tnha0Obd82kWPegM0szCesQHLoM7Qr6c7G6ayzB7gK
oL9olivbcmn8eTIFiTKygNaqg1JP9xOfW9uNlXatJ7FwNpCz0EJ55ABhT4J0xn2/dz9aa/LSPvAv
3cmzO0jYG5A5Bfk1HBX+8/kHXbhWz1U9XKhrkyJMMpy2gRwKvGLQ5s4s6O1AIuivqnzsHDoPy9jY
J3J8MuS7n/HGZ1dO+ccfC1qWf25WceDgBlvid10IxtVtJbfEzoegc7R2cC4NMIsGOSnlUt6LEG+A
EdMuvYhHD2UPRzq2iutQNmGkWrInLu4a1PFxyGel6Tnuok8FS5hgiCTSgaa7WvXHgilU6JfBIwp+
pDQk79AHp0CW3GUXn7ukzfH5Eni8pNkbl/NuWIoe24CbviNgQS/YMNtiNXFeAImy0Bn545UIkaOT
3sUn9HbDNTxkVwZ9Pajbjh/Rfi3/XaixsHPIeFxK8KmBf5zjW6wGYvhG+NVbkU3DNbtA3RWmY/6m
2OP8FD14yqysvsexlJVmgQAqHmMDH3fczi00LLIXWKWZzScUxv9uUmaRYHAhP0p2uN8IEmpTJKeA
sMF+NsLKz99uYv95Q2alWeZSQQix56Nh6kQOpQxtwraDMKQMADLEy04uRLn1hlKbeiUGLHTYYQj+
50KA6msB+wQcPQKxpT65bQfmeih7ln90E7SyUT50gOlbGe1xQYSdo66HOhVaCNmjtYv0D1islYvT
wkaZI6pFsq9KinARnflKrocrAUcp7spx8MJaAVXfKmYPpmUOqs6StpS6SMDxYucAenAgOQV2fUkP
wgbgE5s7pmq+hy4ln8m5QoLuwOuB6gOZBWj3VdxUGlS5rDXg16228uhpZvcFtGfETgqncjsAWKlO
2rQRoaLnXvJN46CXoQyar8PQYsebndmYhIr7n8oCcsS9Pd8FCxF4zkUNXE6sqQ4ZZDnAfUIBNblr
IY+MPfH89xc28ZxLCiekKigIGJlDndwhdhBQkYmDe3r+47dc5NHno/9c803W1jhA8Otj/B44fr3p
YeX83hZXl1ZhVBED4wJ79rV+1EKx5T+sZAeChx8j0SMlAtFj1MRjGOZySVmjr6B5F+B6GYkqCRKN
El/9tRbnUiARZ4GEqHkyqqZ2Y9F9fjCl3tF6y+uFFcI4AoRPsylf3Xek98+/6QI+nZ1DvXm6hplo
iuFC0Roli6N/6FQJUo2NtIxTSKjDxsjFIB0kQwVYLlibHk0ysnJfRvGzhAkXoIOJGpVOADQxF0Hk
krKzzoc0q+yGghLRagESY1NgZRMO+Flh/cYyHwlKzIDkF/mv56+xwNtj53jymhBcJoNGqhM6I7CP
vSRnJ0GHDJFabjq9l/MLmqIo0PGH/sd76z+CfQXhnWt1eD7+QsUeMJc/l2bvwejWgyyU0+vktbk2
O89mdmhVqpyWOaGNwvEXD0BZeiLV+O8ut+wcas5XksQLUzloArRxm8wW9OiYbwK0KGuFeCM39bE2
3JUq7gKqgJ1jyGkYool5izOA0q+tjpRkW18KIzwFW+6zd1wrc3wzswA3RO/H8JRw9//AMHqcqEIc
7c+vK1UdM7IBLiRgGpkUdI8ba4RvcCyPmeIPWgJhoWL4q4SEnSPLKYjISlSMS6PPwAVJa89u/NZL
V/r1+UpZOPOEWQzLi8YVqgoLxe1gcgO/Eqh6nMAdG9Yap0uHzBw0DvUlKKSVHCZKZV9Gi34hIzkx
3APzOl2yUQgDQn0AehycMewLO5wmy3hPkQE1K0Fl4d4tzEMYzORaWFqxUIMPWxliqdusaldO9IVi
C2Ty/lwLicuFLMfh9eBCBrF3K72QtI7UjrUYSa0lvRVf3OLAF9cuVUewwnKtOIkD5ORfMzhewj4m
TWCNYfWC3bgwtuygF91CZtVuUbZBUsg5LQduvdUbHbwhCZNGD1FINnkJg2X4S7Urq2zhoJzjzzM+
DZDG4bo47mvvhalPkxxsoMOYmghXZmEpV5jjzPmc6BgKMpMOefUvjFmjltcju5fjLa43K12kpVxh
DjjPKr4RqqZGrtAIx4Zhvyj/hUa7njMTCeqsP6wUQX0evrcF9VbBSBkqtPCsgr8x6Llcts+ltdvB
Dfb54HYwx5g3qchBnRQ3fDLacAOoVCRUri9FcyqGPQ8NV8KHB9Iru6fB8ApCiJAZ5TDq2Y7PDQYA
Bh8yWGOlpvEkVFNjZwJCSprhPmG/8zDWIdUXwgcZjrSQEpTgGJ2Rsg/QGvHaSLAkMAIKUMdalfBa
seLB4I/+JsHFpGC0w8bbUED5rwtkhrXTYFvCxrvxVLAdNBpkTbF2SPb9eXh5XH5g52D2uBolLs/R
OSaV8szb362d2jBhM57/+sLG5mfFooGFZxDllojD3BdZv7neyqZeuJbys6AIJUGvSDxM3Zjs0U+A
CxmsumRvVaJq4fyYY8BHHsZnKYusuQstzlWTl9ZmbEpD4gFN9LUrwPQRHq2/WdRrerj/CC1qna0O
7Q45knOLMhMr1F0dRUfpEK9suYVkbA7q5mFaRpVQ5HdGBiSV+E0ofRk+D89neKG5Cff6P8OrlHkV
iVWEBYQsdk9BsBkqdbhGJWZpAZW0QRdAw4ovzfQK3LJdX0sjuqyirhbC4hzSTYtl7bOZjwouHF4U
3OLYK9whnAB89Km/IimBMWq+Blix9Cas5EQLuFB2DtDOIqiyixxWdWy1umtUBsw3L8Em0USVM0Qd
kjLi1+AIf7lOuFkSOAwkikMptmhn93vRjraAFLEH4gQ7WgUuFofh9HwqFzYrN7s0+WXWhomIRc/G
kJ4GZCrkLs9/eSnoc7M40NdVzYgegj7VNNuIqVAQ9oF/cfcCAzUxrteYSlAy96Unea0Y0Ql3GZUj
wCxJKmTatZOzDBz/flaeZmHjcbPo4UJzFerSSAtrtdOqU7NNtt8w9QHvSTTbrb9y3V5amrMCUuQX
eVbRmLaSihyShr1Nn2ltAc89eOTC69lKq35lEy4lutwslHQshKuBMpgY9awNkooN3I/swEgXFC1u
ZZAFlAs7h2TD2oaShAlhl1q0VhnTIJ4WbWGVpgJxaIAtVG5ABze8c2yEL3Dzs3xJHpBSSCtPsND4
g6/xn7EGCCDgNabXBPQEvDQ4EAM3ATaqshaTpcchmZ1lZYMYtmQJd1kngpFKgqPbhP1XpVOg+dR2
46+ciku1uDnguhyhmCv0+JKEWcnubcrAqbFBZ4OGxqBG+zXc1NL7zELHSIyxxNAIznWlAX6SQxgs
sIJDeVxDGy1kJ3N8Nee6sBwRMABvVzJux8d+uwYMX/rpWcyoW/jghBl+mhFeGPbaujoTgVG+z/2V
svvCBmVnYaBghEYgegwwUEZzcqENIqFKUYDBpvDuytm7lOfPodD9mIYE8it8/ESDsF6Tffjxf3F2
HruxY0sW/SIC9GZKm14pbyaELL33/PpeebsH9+mVSkCPCihUKZPMYyJ2ROzlmEi9O/z8s+UkkWB0
2OZEIG3xT2i+ZMvFDTnBV/63ouNPWsefzOiv+gIMV2WdJL4D6CXsccD2GPmBtkcDv7vMnsQH062E
B1jlbso8XfdULBsdR4HiaPojXQPkPvVROGCi9PHLAXx5w/8Q+XzvlV7CBDbFxBdab0dX2Fcn2Uuu
AynQNJt5il8EiJ9e/fcW6TbWYWJOpEz98qhV23bZiyBtevwEV/2lMRdbHTZJXJHfuSll2FjeVeZm
EfbGfCe+lpOdZL/1Sv4whqB+b5sWSsOIZAuNQJvk8xC1fvKcQBO0DH0zan6iQHVQjokC8QTO/HZM
H3CpK6St2JNKHAuRCcx9WMa/rMkfNtb3TumhrmIrbPgywlI6Q8+4k4zNucFcJ1ac8S+9Rz9E6Mq3
k4dsFUhGzBFXG5t1pWqn3TQxWs8vV8Hlz/zTCvoWqwxrht13zTOUA9NIEuRw3HFj7bdC4A8Rwh9r
xr92DOggWIKXi4bB56A+rPa4V06jw5SzR7cO8se/b4Qfjuc/I6h/fYyAo39fmHzM6A+vOEvbl/EE
8fBbXe6n2Px7WzB66qhC6KSYgbHUObpdnPwq2+mu8VS8jo/yk4FzJDZF0VFycmCOQHzcCIeV32pc
P62Bb1FJItV5OYyXx6O7JZu32LJbceHW6S9Vph8O8P9qCgZOB0v18nhM5DcnwgHHpIL+yzb5KWj9
3tXbrRHsRIEw38w4HOzpofTNW0zRPXOyB3fdgei7W5Awtet88+/r4QdDBfV78+6wxmtVXfJleXJN
DoaNtKkEO2f6NLVnSk3ypk1dHWpakJ0hx7an5ZdP/qFVUP0jDv61FGGhikkl88nzO/N2eevCftEp
entRoF7lvuCkD7hi8KTWMbvLsGsi9PJ+C1N+mORRv7f8WklkLRnOFVTdoheoe7vVV52QA/I22oTu
8pwFy3E40iPrMrxT3gjXa2vjgn1M97pfbQYwR3b8+ctvcInP/+Fo+d4VHMWWGssKJ9fklG7pj/v1
uvOhuAXd7jfTlx9/58u589fbbiUVjKNGC2Jxsp5KqEqJMx7Yig+h2zjYJR9CX/NUnyFjjSauX7bL
D2fm915guVw7MYVidDAT+Uvo6T00F6yGQb/++5v7Ybv/WVp/PdSC4h9XOi/OuooZxuwOv3Vs/hTA
/LlW//rL2YSfaaqSsJUH+RURnJ3x2L8rPnpZfRjPzTG5Z4l6SVCdq4PcbvLEyXfas3xYfnl1PyVY
f2KMv76B0eAS/KevucXj4BW3YLAVTB/ALn5NJmf+NMHI/SbI/6QvfG8LXrq1iVuNyslILzCcSadm
eOBDPANqBoSMzvWOU3b3OO2mnf6rLnu5Of9h2f85Bf96wtkQxHC5LMn+qXhoGOMgHH3XXRDD294T
95n/61jt5fj/p0+6rJ+/PmmsFWltZho3hhsBkxTbCGZu1vLYcMz9knv/9DDfoo/BXEZpTXpKymYx
bEwZZmCXNe0v1/ZPeeifvO6vJzAbYE2pxHqMXvGIErzRwY45cu6l35pPfjqO/xR7//oEaC9LPAyN
eIAxfUMVOb2bvtQHOpLAFCQJo9fMEkrnZQel1QXqvLjl8Vdmzg/R+ffO3kxN/6+tayUJ2LX+alwV
geWVGBFkvpF6rdv8sq1+ODH+FCL+espOmtN8VQf6rRDDV7EDMX8yBwns5G9mCj9EWN+beI3UaKNF
vnQAhD6m3a3gLjE+rQUdSULptNgbpr9kkz8tiu9NvQswobU3OP6M6XZO3LB9BW3nGBjgD9Gz8CTM
T8lvHp0/BD7/1YcbWlquRvThlomrMGlab/viY7D82fDnLnf/X8f5d4dmtZBMTQwheIdSLL3qaV04
+ZziBdRO8WDXhTXa//5BP51339twx1gOI6ke1kPspBNtxVkK4eQpD92BlsjCxcLaVTCkrBq7Krfq
6o7jc9nGrvLbbvvpOv7elmuYZpcb6bgexnA3VXvAg3aJr0vpiQwKYl4Lv3nFS36XzNsi3C7vHPtD
9Fnkh7oQf1k+fwSBfzgVv7fuhr1RWPjyY7va3jEnaEt16k7rs2h4sXJIZ28NcWAz19NQn7L+ZWlC
ggbVkaqnAmRqUzlj3txPc+moIpOb8JfrxbhJ842Cw7A1R147NF6hNE4RblA6MCHNSckCHdNcqdjL
de0V6etEJaqUsQgUQZTfdcbHMvj/z5/4W8CTiErSzBlvWNiHO/mrvKO7Ymc4i5+f2o10Xd2VmX2b
3v/yaT/sevGbspNYUymVI+yPwYk2Iqaek0fd148u5lm418WvaL1YVePObP+yWX5wDVK/Nw5XUmhK
AKiw+2X6W77rOpSksrySI2wK8/tOZ9QkOqsaxlrrXZlqASxeWy8zL0/Kg26sV01zhy0JoAK2AMa6
uu5FCt0KMcjn2cErf1jcWq3sUSohIsy2EXvqcFpAI//7K/tTDPqn5fctVzONrF8NZYIBFPbYTVBO
WVV/1TZZaqBE3JlM8HQd+xKJZpCXQI4/MuFUV+0HJtd2lL+v2etQScESfZr5YykhaG0nVbBbddOn
j0J6NeByjfexdRtmQYaqn+BkoaXTvmCX63hUdzSAhbnbSI86hRxRK6/UKqhrwRZE2KKfuJw44Gxd
ORbsonya2/w4CkFueR2gjIU/hyOOpZRHwzIdo/V0Rnin6pcS6Q8dVsCn/zNgERKjyXoNU18RLUBy
hRtpU7oItg/NNqbvTvilqPnPp7ryvZ06BUw+NJq6HEwa6lUMle0IDEZUMZq93Fnj87//0j80cCnW
RRb669JNWFD5pOHvPLrTEW6K5WdfbUAPqraRA+7ezqY+uEqmMwTpwXgaJQ+ilWbYslNNtS0fMsRL
/0a4oI+6zRg7Q4eYiY/GeOpxDDF/WZA/XAqg6v7zaw6SpMI4YENxIGflG5bie/Vq9cSLFVH2ZDh9
zyA8szKOlLq/JRo/jK0p3zuxtVDvxWhORSThmn7/7lpdKS4wsqhfJY+16Ub11SrdTfX70PnidRM6
i2nP5pMqzXbXV48yI5ZMsL0P4eoqVK3ExAfYuixOnLsFop92TGP9l4z9h5RE+d7ZncrMQwsKIaLU
QQdffSvlneBOiM2C5HXRs8XUPg3f7bPY/CaJ/LRCv53iUJPrORP5SPz4bnI/2uqb7vxbevpDlqd8
b+hOl7LLysuYwsiARUD2LZ+0mje8Hd/UO2RyzNxxkNwve+3Oui6/xps2d9azhIV2UO1/q3L9oBor
1kUW+Gt7LLpiVXl32ezX+i59hjUUpEdpK7nZbtznV8UR5UPA+634UPkq/74nNflPCeu/z1+86//z
YztTpa0DVu4hLtI7VbSuxeWpFrK3chyugeT2Bl0hsWRLGV1FKx4F0vCkSDeJFu3apHPbrjxWTeTK
nILl9RKezcSv2uuxuk01UIFl5jSUHUAngmi33Giez2GNT36xfMThsOuj5dRqxcasqM6nNfSfFONl
GSPprCMAakk2rdApGjCUSbtfwx4VZvKiPPImHD7z2FNCRn3F/kaQrMVuLR37kcq3ZMltZtXFB982
5W1ZHPKhOU7WbcOwpyJu6Wnz+tKMGd27kkKvn01HkF+58tw+nPzBrF6HZCtqoyPxuJr5nKYqLTmw
E0Q7HN6Kas2cPH9erNopja+oszbm3DnZKjcu103W+/X8KBa+0KOpV2abOnmELUI2Jra8nGM1L2xF
qk9RAUXXXCb6nJKp9tc+8/ph3hEsme0WXNaO6v9LGOV7uJ2PY5q7Vlbew98NalV9jq3cmbviLZ6n
q36Ot5IVDDW+p30pbvreshl4kLv0UCctRkoqu3CR0xIHJTUpYdZXoNIV8MflCpcAiyv5OcuCQt6l
0UfVDa6KA5Boqnacmpy+pW2MjOqqIxMpQy32182kv3SmcrJaKw1aY9ALzyj09H0s5OZtqJoCW5YG
0kFpzbxB3LSAOglz6UYAJLdCBJmiaDrD5i0u9tga/JejrHuLOtqawuHFoL9XWlhcC+1TrLfRk1aV
j2nx0uf9eNAyLZBmza3GzNzk6vIidUu+qRSte4pjPKkttfxaqyZYpw5/SS/tb8P4ahruW/0qBkkP
YBo36gUnimbc4IlPRG+U8TlunSy0PCUKMslJw91SFqAOChCLpjVQodm2McDW66xZGDX7CFVbTs4K
48TxPo22Rbrp693cXnWEwnEWOspQuyF2T7ONZ1482WLv4k3L0o05h3W3EIIZn+o+OagDhHtnUK8x
Fs/VDYkoBnCmcDPOh7ijpQXccusgYBseJF/FCbMHcT3CiigmuiRb0W0lOxSWfS42xxDTkII6ClZo
Z3ONbyyAjQsDKVV9mrLbmnVrPC0iiLEGvuWtZg6Hqv0sms+ZPae2wDHk13pmkSjjTdfHgZmpj5Tr
mBAzSEmE2U3UlHY/Mcbmc3DI0p2YPS7Vd6V6XsO7apKrrVGKV5iNXOWtdGzl1mugfG2XPnocJNOP
dPTE9SaTTgWDbfP0smbVnsdYJmqTAsY93UPYrM5o9ftFjOi/tnaTElrbvpRvlUW9gWmr3Jnh1G0K
ULhC7ArKnO+1FFGCzVsXJeChEiMrloZKAavF6ym160p01PxRaWJ3XtI7TEqnhd88Bk3bGH7VnMZ1
bRwTOrqheMVYeDOI+qH1i3l9HBsG1EG9jZZALGrP0Wl4zhedl1pcjRMMXQE/qXhEKk9oLwdxIkQU
snpPYKloeeKTnjE0ChBmupul1G+N1a00xamMjh9JbLZS45ayJ15mvXB9qQ6lUEb4lx4Fwx1RVUQs
oz3oR+7l76hQIedDqeF2L1tBmmiW34hdtVFiOtotvX5uavVcy0t4KKLbaboams8+bW3Iw/0SZM2d
ya+uJ6hFvcvcAbuj0CvHGESnU/a6sEnMMnTL4bRi4WomzUGI822B2B+JWeG0iXUXAhd2R25DRdBv
5b4D/SVkO17wFDT5EeXJijxsKNuDwcl2JSJdG+exx8OUyaU4vxYBv+cvdOab1i3kEHF8gzWv2QLt
Gi+5FYjLBoIG08ap7vS5I73xfzbrNu2dGrCGacNWl2hlpCCg2COO/HpymuDwVAdxtaPippLOCZ5X
pdeTwESNb0r7PrwW1q+4YESvfJcK7DtgXxiY1WZDdD+28UZI860e5/d92mBIm1Vy0BW7mEJH0xWB
OcaGrzCFp1kQgGc96LivBkXG7D5zuqGdnQwHXixKNa40jVPwYuW4j5Q7TvJkAQu0YFn0olFKiLS9
RX6llhMWFEbtaNomFtfeKauaT4j6/tiURvIm3baJP2temDPrpzvypTxLv2URKIYRMAyGgfZsOJKe
2CweL+pUR6joQEmYQ4rOkya7q9HDoAelaBw7QDtmxCG6bouvfMXbhbGPmxomQwYIbdvrmdNXMOrS
cnpWu+Fq7qG8QVZA+li8Mj+Akstk7Mog2Y3eIO1qxRNir1GoGeNq0/O5puXEU9IzYsFbe02yU4cd
bUZaNDGDeSzXrZKRS6qfiojTgOou1SkV74tVsCuUgH5n6J7UUWJp77GOCrTuEKluFDMX2AzXWnWq
R6/DsktFCACMWoB36m/X65EGn7S/YRSzDFvIeaUHXMQ0vCGBLqDeLwvnUTn7OqPnnTw4/TIDrHYH
8cVMPwwIFT1pjJ98DiaHBJO0FecUDS80zQK2k7aVpTiy7EuSZ7V3bXSvVTvlclTY+nisyj3VqKg4
6YvXYraNQq3aleHUNefcszDfFutdRdKiDu4YbmVm2oag7DcW5E80vqc12lN/VNkca/wKRco3Zetg
6c2RKA9u74SSb0i9NzQF51C63NSLto34RetIvFLJQvM66Q8p2J6ybSlHUZ5z1Gb1rHXepZiPeJHY
ccUs2ZVuohtJsZfq+qv5ErdeUq4s2tRRdHkTdfkeK6rdeHn5KLrmlPkDhNBmhYpX+SMHfc1vgXLT
z/MO3w5Haga3XE45VfqxMc5t71j9Lo97V56bYBnG0mna5qChA+iQtFWluWr6gyzchkq+7+RX0Mrl
EjKd349nJRHOjJw4DQahuEzeDQaakrDTBfCnDRaT8yTZ6uykZnqc5kbheCp1GJ1Vux9ko3KsdSGy
kjZy9DQYSEaDahBUiR3BHkFZLBv+UszF2zpy4aeG4qaFT/MyZshWFaiR7i/qgAtT5w6rYg+o/4iW
4tGo2b/ZlkvAUBkir9adupi+XJJWynoQN9PVPD1RL7YbtXNEvAPbYnJlGIxLpTqxdrByjb7sctlb
awOeGEsRLrZEv62nzmewEn4kNFm0AEsowCeL8VMZGoEQvopIBqht9mrtLOMaymlgRTLg08tiZhAo
LFXbvG7bQCvCXW2ZX4sSKe6YCuei3Ia1+CqlcJgSfmptbAK5nnhjKPP3PWWnNTBvaSTXNNO2jD0N
3w1RyNq+LMscWC02T+NDYb3I4kO/PqgLYZ1X59cr6ESp9xfAHfi7h9sYz0pCAUfW05tJVj5H5rsc
ERAKvm8DXWnFVZPUx2q0ZFspha1es2KFdmOMvlwFYpG+q0bjxVaPhe6lrFitwOOBs7al7k25ntpM
z8/wkqJ9UxbTYdI7oHhlH2/jZd6NGG7bDPPejJV01Psl3iji+Fxxh2+YvbSCqn2V1tQrU+tznmGs
Vqkz6g+pTvhOyz46e3IG7Q6UUyrespTEZCyA3004voyN2+W0by3Djmh224TCvpTSTVyHAZjRB+z7
9qoqBMtEiDOWyZdiYakcwZrTgNob5ou4GARpLDsdPjmnJV0SVXnict4rdBd37WFNXxLrWdQ4Kk5G
ZsV2xoYvR6CeIAoyr0Zk6rTOExqOknHGZody975bZ/DOjGLZiTXEh7k3N22oXNVGe9AoukV1sV9n
ixE2koE29PModSup5PXV4kbtKwrl63KYo8JP1sTRlkdR1V/qmTRNKveFxIZCcU21z7R7jomQ+qKG
GM8kgNdomrcO3ZWc9I6o+LH81lHrNZXyVpBuasxT2ukeJuqhUPPz3EdMGpj8JYA/p4FPkLsFt/d8
IWhTHru2el4Ua1N12UMZTw8y+swsn5vhMJfxJ9wL2JeQz2BkjUvIvUj9phAYprPD+i6CjCmxAm97
WCLshczL6hMnbFV5crfPKEJL/mIFRX5rkQ4Qa1z2rlrvekveSCXsMm7/ZmKVQBC/M4Zm2yQcu43m
LgKdodLrJN7pizukTA6p0qecD0/a9MEidMnHOD+csCi8Nk7dMJvdsHnXDXDjymc1eqvRHBYCuW5K
DpIi2kL/qZuCLUGlLu8V87pI3MLAkRypu8KGYkZLVcpnRUvPVijBJhKy7cI4SaMvnHGUUKfKlfWn
Nc53i1ndNwndA12xkUWnEDG0Zogm11zD2hnEicp7GrmcrX32ohq8JCdhDCPlzQ2bOvHU5C5kurZ8
ihXXxMBDFA6muCneKDC2mhNhGV4+T8qTZm6JEtY5yDqUDGmXTHBQu3hnWL7WcFOTpuy1eTivk3mM
MMxg3kjsSleg3Nv3hLQYpo66M+Jm1Wd4phIT9R/zCtsJSpfyFC5BCqyhZVw8KSJPTk9q86ozvmSO
KWBEUrvRF/VjhnKLCSa8sT7zG2OnVydOz5YbZkwPCrOa4rWMseTM/ql71xSBtsIqVE3XMl8iLHVa
yNjyVqMGGb4u9zGNCc3Ff7iQfWN9mBnp63KnR3SCMiJtazZUcwoVXwuPpgWgyCHTqYn4esEdjFOv
FJxF+7zH7Xa1TiZRsJo1noQfFILw0GaulA2QiziyibK7ItpGZFyKlXkR2YKcsa1Famo3S4no27v1
Eh0xugu6noxi7ndCH/uWhGdmchESEiBRjRf1nyFU0SRf/GasOOMqO2mDMQpaLccJ8r5V8dgJCskz
8pCHaPdpHrlVqhAbJ64uzldTZWy1iHq7qnyIEWZURbvhaj8Lk+oLuR/isDg/hcxvtGW+XURP0XdV
8WVw9MwlaYcnIZeG6Vams9I2GdumkrMdmhdD3Y4011fLa1efVaY+Spv6Ug/phxMgt4m+s9HLF7v8
hPRgN5X+UHRbOT71whN070CY4JaZmARgJsfbN3sXjqtpHaWcyCjcW1y1Y8WQWlpX6GSVlnxcrCHJ
lg1juI6raXrWGnF+VsOmQ6o0B3UnCJWvTHOQlr2HPtE4cZz5OnTosCfzlRn5Tqsvk70WlS2G7JO6
y9t5N0VJIFugI/T1vEoyE1OZ3y/jtpTaj1XXkyMh8J0lRuWGVhMHx6a7XqlvmmL6iiISNxU7hTCM
jaCPy5vaZH4qNK0bcbF0e9ZjspclhGIrXFfy4nTgqHkuV1yGNzMf4yAKpS/BlLxqCD+W6SZrTmvn
1C9K806NcGD0g5xncJXcyd91DMbSsfWW4RLAGf2+ehRkODi40WFRZwaXYotJRqYe64QBP88QoGW5
0mQvpSfNfl+9Vgnf3lalO7Wz89qJ1ct4wpYdq1Zeku9Myde6yAlbHzgaEsNSPOFPSSBY0vLr9uJe
QrGrG2DwW3gDlnUuKsalv/Q36Up9UJ6FxQfuLQXS4Eq6W3d+ntwO6XHQOofKsXbuuay1yEWsYJK1
0/BDDLLq1PJvcx5vRm2zu/w4pNsS683RKdOgwfHSulLSQAeeTVNxaXgNSGay4GgnEOhU9zqmUuHN
2MjeUNhj9p7ofkjXubRVjwqdiNWK2+KbkWZ2HlLyfGiYWus2qbIvinqb6gEQeEZdp/4tHlw52Ybp
pxC/hutd1L+P2bqtJb/Fjap2Sf1KZMKoxSTYhkjbNZ5VX1XGynFKO1uEBpbtCOTWuvJT89Ua01Ou
4Sms85+xPTRABzW8XLV05pSlkW2zW6WOyEBvmtTjLllSVy6xwErjI93EQdPFB9U86FdafWCK3MRI
h7aZ2rXehbEhy/Yi46FAmSivunErrRDhM0r12IY1Onn4vk13hAkCY/sinAOGKq37wtrW2lMsMYCY
Tze6+m5g0JsiMAGpnzjMyie1he0o6J7aHIrSjcWPTsbut3yz6J8rvurxrFH9V5gtrzyMPiUNgeMo
F8/oTH18FdbbRrsts2OrHSqm52kBL5iep7lJFDwuvaXdSvKWgGCtPsrQy+GW54VrINr1HnaotoxW
lc79ZQwRR/h41N34iyspBDU4q/dlp3LM+oOA0AKDeDgSjtRMmb0T47lNvZGwZHssKtt841LpHqpP
rfGj5i7Xtyoz+XDuwer0THZgadwr1ngVFtU1BFNbqXmZgOrFGysMAFjG5j3PYlTX5a0aP0TzFV7D
wnrfKkQ2ceKkSXmqe/J4kmo9LmhlGgJd5OHWY/hYCisj0xCTtK2KV1xWo9zscysPjDJlx2MRaLlS
fBZ2Kh7SJc7hh6KpHnRuyZwgTI5JZvMHrTpHi10V12HPkj/qpDOlyi9AS6CoYv8Md3NxIvO8ZLfW
uhL2Hamsj+0V7Wq2YRyW6lwq90140ghoK6pgua+E7ihvinyfMGc9KIiHmY9ulZbb7qbiHMScuZNZ
suQ1t3XpG/rLsO4KAY03aF66bDMx+Gu8KiByRC5NxgbnF57LiINJBM8uvZfqBnHTzqudlviYsIAg
sQx/+GSXCZbXqxsqoBMRyHpOjPu6/BzyV73prtHb6UJQukPdO2rGb/fEdy3T51lp7aalZGjc0Cxq
8fN1lriJ0SLq6nounpfktOIQEj11ZWQXynUaBiX5eGQb1r06u8hu1ilt0cGUQCm3dGc5BifVSCKG
CJTDPzEepWav03aUxfuRUJZzRHfajvV+SLn3B510XuJMWQUXaYiQoi23REAkywn7EfgQayGcmai2
cWZH9bIYZLP8kLsuelWr9yl/6lpHZaYIExrrqqxKB4teHa1E2ncVOop+RRPDWAI1Coz0TO5Uylyb
em4byoNJWBE61eqIdMR21w1ekgWXx1emnZXqXOSOHgWR8qFZuavpd1nk5Ok2boNB3VDk4BoeDWcC
51Df4xuc5tiWCcelvO1gadenIT3H3aNWIuDuO2HyRmYG0vxltraK+EVE1wiRoxOlyMQx8T5bGWHL
XGGmB8dpGqgYdsmaJ3oRiUfsuDW3U6je9lVE/YTnw6gFLKtmdx9TtWGn1LGbtoGZbtqW4OWuawS7
iz5Dfa+Hu5Um2Ng18mD8aFJCNRycGNPXvPhhhsM7u3J3xdwwsWBHgiffWSjuBwUMskmKgrgkspcT
rsBARyUR0m0T5W7ePmQ6NPSCgsc+HQgaja3Qva6m4ejJrsDvsKsc0diUtDhD2pC5TgPjlM2eKj+s
n0ryKINUF0h+H0PG5DmX9dIRC359+FFuVLoGJ1ZxpJVE0D465Na7RTXRtu0C0/iWczQHjNv7AgOT
UJyoCMwfs+r1e9zIF4kWIOTFO24gI8TBTt7I+ns2P7Xniosl3iT4thCmhZ96/jjRCYyUlXPUqo7S
hy49OqNOeI7siP5hT912oVtSM54j5dipOOZk/hTzkuZ7edqzEvIGjdBRGMdrXKs7iT2tnYi9rqw+
JogPxnmcXdyfFPJI6UGg3q2iJAuN7o4zkhjNGIZtNJ9VeJqwlba26rOOnhMTNm8W86qCqzXYuonv
wMMkVC59j/a6fFz0wGfafg3xIM7XMy1FpP51FSydV6e+ODmV4Iad1/VbbKvF5MUct1lauvNEJUwc
rpUxtFfDDKIIn/nuupzZYaSfGmQDuvSu0vomGr223jTTrr1vgIDiMP9F7hnSCqk+RnQrml54O9BQ
/mx8DZkbS04l4lC/kS2bKR9z2oy7nvrB4Mnc0Z9KupM+CxXnfswEo1D1hujF7J9m6Vq9U7AhkMfr
7klZgopvpHjrsiJV3pSRtCEGgVjmkMWHycuqiI5CyxbmCVppbLmS0WXIFngPQXaR7Dh6ryLtVUo4
Kb2+2CPWW/JnHLl595bkAUorhGxzvpeEfde62bwJxYCET/9SM8Npn1P1ox5eEXlBRtvpi0xIfZuV
JousvvQ0KFVQoLznp3Butq1+pI5t58tB5dYVBlRYv1bQB2cQs68DDgDmtfhVVTekErm+UaPKbua9
VnFNz+StWyN7b6QPRbu56P8YQXGyycX5j7B0WXKqnR6SeIN1jOVo1Yb6AF1cIsJQvL7p6VaExCze
5/zkE//zyoB0dovebFNrNcJb8Za6SQebWZ+DZr7X8tuUNRXXmIljVTvdqNu+PtVKYCxuOPuoJTSE
AQPAhLugu5Fcht2Fv1HQittG8llvxvwycC1Eh17zjNAZoiCsSxckbDXdrjGWB3uruUUqnt6HqHGq
J1W95WcXOzfHqVwPxtZHqp4YeXhb9X0agjUAMYxZYUNQIzT8asuDRnkmeeiEz7V1ZBaOsVD32F9A
BOqlj82xosJRas+SKncoPnB7MCIvPa/to6Kir0jchFjvP+EVJ2Qbouh68Ub6pQSu/6BVaQGA3dy+
ga+1tH2uBWm2ySXHInYFkWPiLtYHpskZ7eekvpxCYNOFYpMNAVtTL3wUbgE+H3JS7ovWQ/y69GTq
BbUp2RnjjWacJNr85GPfbCz5feJfrtvR2NaZXQqPYX1fv5ZyuAvTeyonl6THGmjSb7H56p66o4qk
386Ko+TXrb6XRi5zibHleyt8nGOaQiqHH4FYTSLQXjU3pSTGSdwROetUyEdbHC8GSImbVfR2809r
JaKq79S52M86SZvqT6ytjDFUW7jTGXYoPlVFeq4kZm9ztLyZQgbTVa2scHPsl9Lt9fpo/O/1DrGh
ggC1TJMTQ2mqqlcV/gGTK/q10chPAgKELWjDpYZdFU7XUrXnGjJRnrUiQyWCVhN1d63S7Lol3v4P
Yeex5DpypeEnQgQ8ElsCBL2pYvkNoiy8R8I9/XycWUnRI62kkG73rSKBzHN+q5eVZ8t629bhn5rW
H+4gvhQ92TRQy6vMTjyz29pZFhSjuXbEWrcHLpZVGQUm2+wVIRMC0pXQ/Cr+0eMvHTWCfgjFhhWc
ssHW2Gn14Q7Dxb5q/0HZFz+00G8Tg9BtPHvVpbnJJlrL+U8Oho8CpePiAnPemvybVWOtLYbcTH0T
e8S3BYO1brVgEUEJ1WLJ5G+y9zrUySTke2muWcabzjPFeMoaMpj74TD3vMQFmJiOvQaQWk/O1aPb
vUeWGqQjsW5NFkRO9gAEEGTyXt+lPw7DfbEHqJ2oyK3b+5ysEu/PFTS10zpqOF7r5QSmFi7DuyZu
iZE+VOEu5U9blvJoKjeyRduMa4Kg+2scn7g3xzlYXGaso/UXjb8jSusIBGDFgE8EheNr5mFEumiQ
lhWRqOVx1N6HXpjh/o4+zADf/XWMtuWwn0FiIaugEozowS3hL+B5dpZ2WGwgd31dZ5yCy76agYl2
ywIbd+IWTqQn7MCcbiV52+0qtNcVBs2QFpPNoHa7aj5XPw6aq8wZroDLoBTDcFXkXnlc+iN1Fngo
B+fdEhGfrp/rm8LZunWEtuHXJiqluui3ydgVGdl9O0ruVhm1jZx6gwxYuM32yXQfUbsQJ42cQNFv
Oo8+czLf0Wj6U3RImTJUBgTyWgRRahBGEUFSdPAN/EHA6+4rd97luHX03UxSEXVd08+AJrCAwLsM
nOWmZFor1hk0cTiRN27E2264FOmLa5/m8ZzBsgL0WnuzR28HuNvcSwCnJshlAtr/RjQO7MmNIY8R
RSOf8XmYL4126//cnzyxVzJZ2+F3PQFgJcltsuW7xs0w8w/L+LWqP3OUYO54GGjyM70xCSBFjd5X
sHf1gyeOzaAxSrxnTI+MkXkAfmdMK3fr0lQVXvJsk5c3dzi2w1rJLyrcsswONLALQ7zObw2o56/K
rg3uual/qvDXEl7msvSjVc5Uj89dtc7L5Ft83pNHcq7tzSaDq1e+JCNtSVqxjpP3ujmpX4I/I7P1
VPyE1Ysk0dXMrqyAkJCwR6Z5WqrU703uTxyDnbaPqu5gtnCAJBJBMRbqbhnYJECOgfoC3uWe2elk
5y/ZAp2OnEUiDsi7wOTjzV+JvpnM+dAwx+m27/bHRbvkjTeNhD5vCNoIzEPo3CtOzfXcvE8qPL9n
Gr/zXU6BosZds30YyFYaho37fpPpDBaoSHKvAvFjZEDp42L0Td+7J43VpPZ6Yzsta+PRvQ7tS/Oa
uh7PAyAoYIUWQW4pf3n5QSpZXQTue8mgqb21wCxRulVL15/LVYRCtvANZ1XHqq9fkxI63L/Pbu/z
HIThFieQKr4a+lYvoOdYrGGKLi7XQaXxoY8bs9/Xko3GpftDPzTyC0vu0SHz21wCBRpz+QoH1BLl
0/iu3JNg+qOCSqOtabHtg4RDQ91NrErVQtDfKTJQxd7vGVgFvV6H8rRE52x+b5K3KF676ocKRZeY
r3bmbqzjpK4nG+7xkIPAu9A/FHeoif3sauqXLJRD1HDThAQ9vgiwfaV+s1OOWT+m0Z0Q9OGTyPw4
89k1SlSG4jhbRFzZfDkI9c3fKdwXqbJR4a/jcKeOfEDpTQ5N4BbZpnHgcCDulkuNli6CAEWIPRzr
kHMi8m1e7br6TuNzAjIdRV6LiCRqt6ItvJl2NhaGuP2ylCejGBEHjWjysXvyhkQOwzvSxzIO0qVk
hgDXtrmlGnvtZON6ttDj5BHAg5Fd+nxc1ZpzkjD65DsrnqE/yOhGxSRcd+QikFoxbw9Oy3qfPcY1
iQBDbrVooEBM9Hqb2ZTbCLbwIg9idkWYZxCT/lXUn0Lb8FyyjAMpKuOprT5zl2ciAXBhOhVxddaE
7pXiQen8+0c9PJj9peAvjPJP/m1OioxRPOTmT1iTlv2aqsjzNRZw/UmhZje2gmnpiTli2WVODlGF
c1QUW+1PB7R34wBkpJkX5JChbvql/arUfCiHmqNw+azcry6K7v/Igec/RRVjR6wJJ9Nh7k483Xwc
pxjlV/HOlS004ETHXg1ItAsn++hsINR8ItPmFRwEmw4CMoiBN7U7lvFfBw8/s+0Of4vZ+f8rVLks
1llCrUfsaA1noirEW8VIlLRvQ57tDYEmK073Oj94JJwDtZiHYtJukkyCcV+aT2F2NdEyRuGL2o2d
v7jaRfZDuG71+7RZvcd5uikOyvTuauDXCN08ya8iXxL3UdeHYMr33QJPFT6UEYiS8dBH+0qHOXzU
lK0l1osb+vbw21brGHbFdnaUuzLtWuUuUZ4TfWDS/rarLxOIKel3lgndskpbGidLkPeMRNjisR/7
c1rojzn50Svqy+JibxGjWHybLXKJflZhnQuYzuVz7LhIY/dGjDXv3NR+2VPyrLhw7fViBaU2wD+h
fDTaatdI3vBeWpxrzrfsQUq4gbVREVuZic8wnvf09D1Fcj/pzw6y4goLQdK8Wkr00AFqtywYiaMM
pwR2HzhNqF6ZQOxmDC2BZahxUOvWo2NHyc0wEQg1ETN9uVQ7041ulUN5j4lwtPrWo2ytW8ZOaVAz
Fsvrot4hII6cSHXR/Z/zGCYXIZQZ3pWB7I2m274WLlV6ihj25jjgBSBXbWWW+la6ceg1qZN5Um2G
TdybX1HrRAFMKKqFOT6JEAGJaQx0h2pM9+UlVII+35qai7/Nx3cwGuOLwv0eWtd5eGL9bNODK/BO
NIlfokgqvyzb9B2KEJaV1bJOZYTpC5wwXhv9JcqjQUkRSyhWGdcYH6hogoTTEDZkGh6zqTeoCWyq
x1woh0ZTRk8oxtoil0PnRXV90d+klfhauZ2NT0vAf+mbvOdp0D/biRW/QE1Rl3AlcJbiTtCRQlwZ
nkOQ0VI35zauX21bo3J7gInS14jZzX2qWZeB4E1ggpkpVgBhUXrMGLxNbLgC492MyaiM42HXdsVx
GKUJqxXCdhEwHItN06h8mRjmPEcUoRcqnblqG1NbxxGft+NCk0g9nX0InlNXttdCdz3BKaJM9dno
PtxU7AuCRppBVjQ4Wf7kokO1jPrHUo5OVeySSOKNkwn4frFRw4s1BCktKC62LIMe+Fm5GIJAW5IC
ynNqMDh7TJGOtqWEwuC2mKITPqWEqXMunmd7r7SB7u4raxNNt0EcTNpMsQfwtvV1/8BjHQU9hR3Q
WeYCVp8q4JEGGjANaZa2TicD3F9znolO5ZovCWlKlo9uavfgK2yjVe8V7VNNa0bEdnOB3lacgxk/
2ta6I2qi890EnAmiN+FmkWwW+bJlA3AxSGFpFWItcTQYa+QPQUWArZwd34j4detd1IidnONAokCQ
Ootl8xKP60bKbZMbu8bsTbg3RqYUzSGiZ87fl+axAk6V4tvh3Gb47YfPvHcJrDHe6/YH4Cxsy3Mf
JWet2ub6eFzcX1MAdhdsKK2+n60umG0+h1rZifjLMCltUXzsZ6RF7XOtqz23VD9Vd0Plo9/WyF/c
Nvxsy4YCnTRERIIab9JMX6nsz8TRFiYfigE7+dpr6lZP49scZl7YCNruTM8KE5QQlYIOd+jmTdc6
xH1OlXR/hrZW11Kdha9oUbLWrPBXq9Cj8lIbsqNQsu6RDacqfQuFZVT8H9AHcc1NvhQqks6ORjAn
cg9IsA0fBpC3o5NFkKXpVjbuIZ4mmDzKb1AxjRDy1RSBjdXW5MVdFQC1VZWJ5GwAvhFDmR7SqQGX
iq8NprYGeERm5UmBjDMGbbugRJxk9T5qbpCI7II895wl6UN4Nyga4E6S8X7Bt1KgurFtW12rspSB
Xd8VYufJOqhmKh4XpJ3VaLtBeRftonP3xpiY/DDe2cNqEcXWRepvMVCZbCcp3qQKlYJx63nlG+il
sGgZ2Xp1bQ+fw/JhNludvdNATtaitIkZT/DoKX5kP3b6eXJcZp3ap9k61K2V3vMj/nU10X+hfcxQ
ILQMyqXDlG5/ZkrDBqPY/lS8lnX2rInZvszQ3GAJOav5Xb2tZYafDxenvtrxi9KCUu/Vsrq/cGVC
7mRhf9U2D5rxhqYlkBl2NBUFcWw0fzVS/swbxFsSRRsjgaxoQOEy1XS9uRc7aoNoXvrrdHRYEzOO
e0PC0Q6XofzJwq94AO7kFRbzLyKDkQm7SPHj96AUs6qtWztYZNDhjlCvg7lxwodQOxthH18znJsG
KsSbNS0/ST2M+7R7Efmmz+1fq0ioWRk2FnIxuvwClPKVcbFHegOGHGLF72sv658SW/ds8mGd0ctR
42ZGv+3vyjvyrtGGTC6aX7FO+hyI4Vo1pzlG8IR6VegFLH/h23G7tWOU2Gvi7ZyZJgeertVIuNR9
qC3hJ1SYPWXr5grmyTcuX2QnSLhaVCAqW3f9kZDsV2gcr+a6LcfzMu6S8KCLS2elXsQRkw0vQ/sI
6QS1PBYQqYFbgrwhOnWx5XqKZgWDyrUGQxMP2cegxJeMadxsD5PyIUc34NB+SMwmUMZn0zCJXh3x
Jhh+mSnWg8WsV+TIGYaOkzZ/iGxhbft2IQOE8X9dhRLeVHvg3z/osYeIiQGZl7bK+mPCJlYUyynS
SOoGpzAAgfohhVadLyK37yombVOo27z6XGYSPybTaxfd07T3Pqz27pTze+CCzT4dB+0U/2B3hwPh
IbW/QiKA1buVAybf49WojDzxAcOX2cZyCtKRL3uX/mp98Ys6hiAhyLsQ0YiugLU3VX4LYaMgRd2I
0D5JN3EU1OTDVADYWbId6lmw3+0aMVwndcbdMnRJTagqhHaZQ1ybPetnQyCK3c1gDkYwDH9x44hH
lAHNaohLeZUxiD7H/gSvFcXa7KsqPg8XoCo9qjJtvKE2XxxkKBg8Ktu61qWxSfC57FtcyRhXlHIr
CuocFQZvOQte2AUR5aSHsX9PdHqra3J/5+U1WwYF8cZW69WSCxB0pE36jR6dJpqcascUq0ZPL6Wy
zhGIyIqAOcNgXXQUmAVV4HrM260+KEhaJzBABrEHqUS3aMj9eTLEsZ/mz0kBNzQstfWFjnq4ctzH
RqM6zZ0eQVyz9rW9b8qdHv1VLinziXY1GETNesy8ynWuegernF/08AmVer7O0o+GwpHpVbZcmnVz
C8WDQYA1ekKp0iQgXqbsO2T5apvXeHzXONxi8dTbr5MFqqs9q4CG6V0R9JqakMUGf4/PY3N2R7wD
Ydw0R2eGZAqtXNs6Sax/hrhVC4jTaIGTq8LQdxmu1CEw7sudhDgPl8YFSXV2Y5uZn/3SrEe9wdAc
Pk3JsDVCxy+ySXtSxU8oFY9rwWqS5AWJFL0MNoKM1qgdFMGj8tWqEQ6U9LPrit9oiUHJXuul2zVp
+KIAL6jyKZmAZGMbwU1n5dk2diad1wdVb6X6BY/finNIWI6GESA6mvY2V7/nmJJBYaArNr6LRJwA
L+QiVOhkZhNsOUjfOMetigPT2ZTln1HaEIw9kUSTJg/qFGuEBX9X46st8QmByROxyH2Xbbq52Nqg
eJH8rEhJl/ETTizk7qgQBz5ujofxWY5IQ021ZFtJfQtERV9ghxwz2faM0SDoYFPj/bdJ26BsHqBl
czZ5V7x3jvoYle5HURcM0OCX9lwoaAvu4Q6IHjdF0b70NuMdgFtqDycCiVMlQDce9dPGwRCFgtmE
EBF+27LttOldpk5FxipWoDcgtAsD1YtlI/+uUyt8A/jlAGt+bb3+Gvhm0XFoMdJRwvayK0HGwCTK
oyLPgloar2O/8OfmlVxH1CxG5BUjKCdpyRJblyY5J1nmisp6KPhPLVvW/dDvpIoIZBEHWk5X2Ion
DVFLK7y8TzZJONNjDDyjvM4R31ijnWrnCAR5ageAb2FftajaIp8uorF9m+iRLWWFfwi1GgnPTs9/
L2E/WJbnZUNpwK5rebEsog3rvzEEyKsm901mLdRzzNat4HAubBNcxqwDzAkTGadnZO3NrstdsV3c
Bvg1No9lCtrHLKT6UeU2J0OiNBNai9hY3Yc6w3Da+WlqsdVFPIWdOjCX4kTpLLTpsQtbaIYP9mgD
IDnWWXHEzckaTwvP1dwebSZ6Q8RBJwCLhccxdshc5hUIsKh7bTLEKeO0rUzjQikg1N0zPOSMx2Iz
jr964xyK1F2bgm8Y/ou/7wl0ty3GbTQ0u4QfS+vQ8A/PlTYGVvrBwb+dq+KQuM427DYsx7E8Wc8h
mp26ptsb1UpXaV4Itrs4g4cMex+H72HL6ciDgrgmTpZjHVlBD7ttThNQrHiuiYirRlpp7KuN1Bu7
NdSz6jXLr4lSqw/lrik/XLqYiH+4T04j2rjyx5WvinmTzg86sDj5jFSIFHRs0k+Uz5GcbtN2+VVB
NFqqI7LZH+sBE1mKehzODYg/M69G+h6OV8bTqgfDqnmLEV0oTqD2yk2v2q0bG0FLfLw337kYY4p2
bOkbQ6CAn6vtoLyOTbaxSbJ1k4M+vdSYkfSBXjdT9UTS3WkOW8tbLx8UwMj7Sz9ysKcEtshv1xrj
ramHu8xyPmL6bYcm30yOSa04hrcS402BIE/PbFRmCBNs7ZAwB5mYN8MuOnXDbRyTTT1j/bPrvYGF
AFPgmkDFuw9emnxSygDZiezKMVfsyAP2+Qq0jDUpsqZ9htrDAqUr4ltrfynJTbV9/EXI195n/Uuv
vx14ea0h1VW+V+WCBzQdv+epwltfl+9alV7rhBDbzuiv2uQ8x4tKfkGxeLU7H5T8ULtEzHW024md
BiqWslXeP4co5sd0sCC2fE8YWtQo/kGUxH18ADvm3eL0rJxsE1XIzzOozJOsr3F4Y5mJK0jhQxHd
bZNBI9N1b6XfFsDpeJuVZ+b9pAmvgwV1NREAoEYjYuuwZ98Akmf/3/cZOnBrHB9UJKkLSlt3HrY9
y4kQSb7SRXnWm9lfrGI/x5b+SF8WmlijxzOZ9NNaSBS4mhZxdufaprbmb104X6X+6eTXRUgvbxUE
LnqHJKtwo7Owpk8U7FXmrocQGZ+GcUemzs4wnPwgq/uUVIXFs9aC6rMK+1HaS56P8s6I31MemHCm
embnJX7DKKG0ZnbjOnK2qgi0lrLFBJVpeaY3J+j11nN4q8nIN4VxyApI5l6E+ykzbmYaB5ll+JE7
YcjY1OlGU1CYInGXpq+3mzI9KyJ8xBTRJ9/j6DxE85sV/WD5hdJnG7UtxdfjR816SBXj2oG3t059
VibVs00RVLZqPzpThiIqdoyAZY4gp2IMsCR+JCPuq5GktkKk5qcTZqTODg2loPn4f2O7kiMu1TLW
FNEoEGgNlmAp+b6sKVhitEcYJ6fyVYhPFICL8V1DGhhIHwZ/UphlOFjqF2EvT+xOO5vbp9TgSNxI
PQ+YoZT+a1qyM5/13MB4RJWflDkWCwfx0LzNpnkTi+isoDlopvRkpfVejyy8MpMVyFrXfXxA69xq
QJ/UfROCHiR1/NJm6tpE2YbTlvp4lMNVF/TFeI660IugWaplRp+/pL4hHD+vRrR0XaN91otrx0As
RL0qr53TetLlZN3S5ACAvdMRuY20Ati41vw8Aqy9GOM7B7DUXsW8M0O+NA+7JUP/4xIT44J6/ZFB
u45uPB+m+4CuW3Q7l9U5FE91acPK3BY7mKpjz0ShNYAHZr8ZRXjjPStVYvWU3wqxvDFlXmtK3pa8
RqDo1kim0lrxNUP0XhJ1fMBaWezzbiSTDrA3Tf2WDT5K/AbephnHvVPbj5Rw1X5nVQ9dd5vjjWH4
ZmIcapBizXjum4pROmIhWFd5aKyaBmtaFaiwr4aYvPyewsTWYpSXdJIYyF+xtu1ctdxEWqZvFm35
nuzHkRmtXq6u8lNMr9DirOp3ZyjlOAT0WmLxwioNoG3z2UK/KfYNCgjRbdVY+xq6GrFxsZ8AZPRy
L4afyFiQoSffjp6DiSvcgS75YC99lZwmwsApphNf8cLSFhrLwYTJX5gp5HTB9wKaMq9nLvT5ovCC
D6qFJUFbJXJ6wzrUuz+J8afZ26XrroV1gdGELp7xHSvNOW5L38CZn1rtKV+urZlv6H5dt3BIRvHQ
lu9O+jK33Id4zsUhH9G0t8jGjXNLRlXWCsDKO28RVA4WqsTP72pEeFqL4RU1Wrc4p1b5M4jOzfEP
2y12mLtYSSY1Hn2xxkkUk0/X9Vv6hrwiiddQvTPNiTrO2wARtG4LLxoGv1rOpl3yh2HmQoiRhDtW
aYAYEaRiTSzz7VwfC/2oM+eom37Zkx0LwL9ayENyJoyty8udAIvWVb3DqZuATlo7gCPT3PTDpZFe
AdwV3cxo3ZQM26i0zd/m3pEFQCKyZwWVB3oJFEvxEVH5KjO+BHs0rAI6K2WAgG1x6ipnGSNJoQY3
Q5TnspzrBt8RLEFygdlULK5ZFBZNWHhJVwbjPB7rDpLjlMhDN7/Ppp/alqdnhz596KaTjXBUTy61
qvBoxtl7XZg7Rwg+vW+3vrZKubcd2N7WRZ2JRVL5YvzYsZ4D+2HYBk9ad3nsL73YV65LPSAGLlbd
qoffnqwX1fyzihJ9l71PouU5bT5dTRb4V7A8NKPm41L1Z71HBpFtlBShrDhE999IfrGu882jmwKl
xgIozXBd9vWzOshjAi0jHQKk24MyRNjFlHXcRk9Ren8qkgfLTfYNn7QeagHsi2e0ctcbJ6HOFsmo
jLJp1NH6l23VvjtjOmbIexJR9YZhAyEAxEBAHds61XdhRmDyYCEumZfSn4cvyzKAjSQwQVRvyMcC
V21BAEZJYrnj6e6809R59pvRJJqzPFZpTkJLzDRWDj0oiz1EUxCKns61hvW3meRmoSnMyFpcniBQ
cuqek7bibe8ilaY7i6wVs9f1a6Ro9vM9v0/1bfZ8PxosuXM1AITIBVMwXfSbYkIuihUKa4oyvzbL
BYlnpr1lbeUtHYkF6OIbOOh3hyt+im4NZJCFgcJtgzBtP83+2tqYJmZ8YeNU/JYdpue5C5lVJQp/
rXlxqB5uC8kYNvbfsaEf20bbi3smRF1cazKM7Eok22p4aAGQ4dYWLVtFgGECAtnRuBaxzkyWFTT2
DyVH5B2l0y4cfyOsym7MIheHD+7AuFSKub6ULWI1fPYDGyg9tBYev1G7hPctsoYSMdT3XLPeiEBS
Krkr8vTdiPDllsX86NApcAM93TKC9ibY13AdcwRQGu6Gdce71spHQWwP8v0k/p77nZ4oa1VfC0fu
YFk2NYFPdV7cYnKzmJ8WJGtkDDKq09CAym82P6LsUhR+hEwbdWgyo3KYrwnp5ivmbXIEkADHinMt
lsUzxtBLu3Xcdd96X294l/yhiw+SDcrIFM+ChXRyKOwm3OggRPF0M2cGNPsmQF/9LpwXzylyRm1S
spRi+CvuD1wSUF+2Mewjwp0mvI0m5Yyi2dT38QL0rak/sP7KMRAJrjZ6qmywcn5XLAiNHiAmEhVs
NblGlXNR0fKl7BlaRqizjQ85bKeJUQLrGz7GOMn9pSy5x5fu7IzK3Rv5AMpTpU9NE2DAxZN/TSBF
Z7a4Z3Sj5Aio/NZTpOMfA2wIouJJyHU4P2pksyg7XkusrbUbtMrH2COwSQNpeVP7gf47oudXfezC
fTw+zdpuCLdZpPhTcg3TY44G1fUn/ZY3wTz+lMXaLT8T2Hn7I7EgqV562NTkPeasGF/UfO1QRjWe
dIBOpSSmpmSvXTr2/OI6FSDnQruLPZNj5DDYXDIODXd4sC2/nM768FKaNzHYFyWyPmruzlycmYV9
dThDUXaqfG7ivXRfDYbmGjw8H8Jq3bl2eBFy9PSOLy3B6yF1zGAsLVT/maN0Lm5D6GGH2r7KHfNg
3M21TSOI/oQe91qyzgutYxLtzq6FxGdJOaKWAqyxMC59iyrLqOatVASMVNXtQ6fiWJCzvhkQYnkN
9iuteG3U7zydNw2ekrmmrbddFoJwhoQ/ZB1mI9xpabtr62abK7imcmWjYQYQJMMUx/jeCzOt4+Un
Fp4I04ta9S5Qs72vNZUNRENFDbq5cyH/O+C9enyPMwrtS50Bxobj0Dbka92GiikeWfChtRiIZmx5
TfFB/twxVlmmK7zBafwwOCXH77wRZOVMxaa3L4Z+0Y2dABqCiVSdY87K3s0nYWkrq2navenEoZ/G
1hscBcEj0N1tTJQUBGPMNz5o5neki22K1ytbYLYzlPiwHfFg8IobK1vHm0VQlpp+FQL1awxFM+vm
Bhi3NhlqxbJvjexUGN0tMZH+KvmzEiWHEI2GpURnq0uMlagxo/Xp1hXxVl8wRpC0NlWzT+TGABFY
PpABtDLalzrF1zCuK+UYSqKj58Ly6rsNKYMtfpA8qgOHq3F3LNsZB13T2Ki8bcPg9+wfQbmh6KtV
yNYY6xOmgaQrVrJR35QmfFdS6GEYKtsm9SC2fmwu6zZfawj03W43JYGdMK7E81+UpofSRcmOYYEJ
yqoA6+a7wrPcSFeuHeRssVauQ/shjpJTj0bHUkEr7vN5jhO3tN291hLu9KQ7xMk5aIIyAF4Ytr7x
U7zxdJlbuAw75SXSW9+FIejzGOHGQ8RPhLw7tRp/WeB4y/mncZGDKFAzhL8MM8YoURwd0MMWoalM
kBahDlwZ8IJFXq47s3kMq/Ji5/GVGujdVIhrLU/pSLiSlL8IalJlK5RLlFk+0RtvWhgfwsJWvSzG
pMCUDx3prsCyTlmI1imdEBb/51gq7Z7r9Q+hVP/eGZxF5VI47ojtZqV6X8srxufVPTrxYVzhHfwv
0Yn/HEtt/HtXcJ2lg6XqFko+M4iVp7p/7MOX//IL/HOWN7vXv6ZqNWaszrmhawdVHeu7UFRvT7Me
p0gSLVgiba6bd5mNWGSt1mKij+Fef2UkoJfMJUaF8F9+jn8OuuXa+tefI+v1sh1cVDrLdL7H6Ob4
2qECg8VH54VfSV83uUdvOtxnqJxScAf1v/zVzv/3EfxbFHLbG/ZiO9wMk0nALhledhSqGPOmNZge
qulbRk0nHA4220Lmh8HYjdrOlp9TT+BBxwOmNJvexbOIKyTp35pcX6eK+8Mt1sVb3l8AupJP0141
YA9m96Bbs6fPTGouv1TzGM+vJcdw92k02jZBB6K6mM3TyP6Mx2fuUExQWDM9gdMsrCcqKOQ2tZR9
bnbI7EmAXyQTLQZ6HmwDT36xsqMnmkmclqSzhjf7Ux2wV5bbRrZbLev3ZaygSTIpa2Uq/MnZD/Rm
r/O/TTkOPAM29z9/pcb9Efqnd8P81690qLO8Kkp1oZAxPl78Yh9eq02y+vJfum3Wr9QNEhN19ap4
WOzQzK724+omfbECpPaizV/kfeNFOqlootf/+SfS7f/vKfu3eL5YKHqnOJFxjPRhS1aVitZDad6I
mn9rHX1VuwYwZbQGwruTYahbUY8m6YhTyWAuJ8YRFiPvmc72EtpqYPTcNgTff6Xda8JsXpBsal2b
+Opq+dZB8S0j0tdn2KaRIFPV0s/IXa/jt1o/59Zh+rPm+1/gENy1bIvyMTVeFNIS6zWqluiixqRX
3WUCZ30UGJ1eB3R6pb3H92rKNbLHB5qn184NdHqJn2crUInJyIgNPSkMNNJ3GAFhonmk9tF7r6EM
RxaESXG9mHivg3IE+t4QVPh4t1WC1/6NDpoXLIgeDS/qyfgmiq6+jvLT4Fzm7uLhKLJDDvGz1Be4
16nG76/sEWa2YlqNhJkNq5BMqBL8A1RpfHFeoXEt42hwjTEvymELhYHxrRt3NvlBMjvf07oK42ki
VBc5mf7T1bwE7MAhsgL6xxZ0E+OXZaJLjmXwP5x92XLdupLsr5zY7zhNgiRA3OjTD2vQQGnJmj28
MGRZ5gTO4Pj1N5f79L0StrjYgQi/2LJAEkAVClVZmUk+36BVESdMHNONZTFs9OhWNhF6g9xnSd3b
JD1EJbAx4ksOGCKICVKkiNq9mi5b6gLP+eDTmy58g6iNGr84Y7336p9zcYXWIlSsnxv0YjEIfFQw
UBAqoTvGRiaLPmQwKbt+aNykAwO3/0Cr/rbpip804zuBO4+NIz8vcMcDXx04IqarzBNb3CSSZj+C
MQCXTURwGz/9SUMoo4/VWYxaKzSvq+giD19a66ZAII1re+X64LAFBRYFqwngTReZhNdxbnCGzcjS
O4DgFnirbDgHyhTwvDkFn0mFINGBWJrzdUJTADq30vapmYKuuKJAGjTAPANLV6do/05S+E+v++2D
vC200PboDltIU7MZ2QAI5qGXgY+3nXvI8zuwwdjRpWCgykn2CBUHKLu36EfL0CEXfW9p8s2P4+es
uCisraieMnVXFXRn99E9QdyX9z1anyEJVvjbuEOHSevE52OZbQCCrgCF7PLy4bQ9/xFK/szDaJSQ
2CK9L6YK0E6wsqBdBQyOpH9JWsS5QC32ALQyVP5iBGyztO+I+yW30f0NBknUw4e42QDsMjroQMyQ
85DhYaj5b+IC55yrY1PGS4UUl4VrJeL4HrTr8R0AyCBKuIoBbEaPRdYByMiaLfCcNUc0A/PILu22
RdnmMJBAyQPxgz4PBLMBs3iUqLxJgGRke1dNF1Pa3vZICEmBlH3VqXOJxO3Gi+M7LxGvZehtS/9X
G16FgP1YgPnn6gE54X2lxrtsHH46YX/hjtPWQR/9KEEbTKMbd/4xFpeOOvB5XotvFs5GR+P6LNgQ
ep1r54fpLkV9CtSMb3l1RhHPHYEWWyTBkUM4vZoLUY6jLSYP46orCB5VprF96RcNmuTBKzQei4tG
T6AaS/FUVH4VD+jj8I4ipfNri8q+WjntPifUdnQpnII0Q4p4KDukdAekogXsIJp+jonkXY1OqDUi
9uPZ+cmO1+VvXFlNhc/n7FCis4bQL468PD03Cyejrm6DwN9tWNJlqAbnyHK2zoa74mzG9d4r6PPp
ZyyssE8/BgQdWFMlFJfodZjBshKCExdOHsibEmR8px/hL0yQr29YSwCdLcl4jfILuoFAtNeAgA3Q
U9DBelG68YEIzSN5BjTJoQBGosquSfIagn2chDPgWuMu729mIIHJW1Yjv5xkl1GLok5DzvwiiDO4
ZBtZ3woY8xbZvLzfebnYOQDHJkc0f12chyjx4X4FHr2s9e9j+WrbD3Ha75AP2+IAbuxDCzowp0US
NEu+d8VNCYg2+DKExPli/2igg9mNZ4I8V/GrnVl3zYzSXprv+hgYPBtsyyJFKp500Kp7rt27Hora
Kr8BoGKsIHQw/qgSUJND86BDWWQSAcEqInkJsZ7idZyfaINyTJzfNCOaVHDDQyU0RTEqkRVfsWN7
wWdwzcwshYu2x1qUDtR5TEBgh57bb8SNntwIjSpBmINPFs3uvZnl8SMV8zs6YpyewwTohHWlooo9
8CZrv6D+hHaBvCwFWNaLAhQhku8ArspAj+Zz7/b0Xlsi4Oba3ckis+VUxeRckbZB7W4Oi7NsYg+k
Q4xTABNWcPgA5M89SyHz9ZbX1r4nLdCcAy7LHXKbJVJmwkr8lc3/x1g/8Q5cu0QNcd72UVw7V/HQ
EvRgShU64JIvyPektMDllKDW92ugwGm7PUdhh1ELKAcPBJiukqD24O742mTyCJuR1SUD3zrYMYu2
uFIDGuLqjDZ3I0eUQ8uwfRwES4F9HWxUz49GBxKABFA8OYPZpfPbcMVp//H/n32Udj3rbJqmFnhH
D6xj4OLjyLOUZyUoFdEkte1CjqIbSjNW9YMA2er55WFKwOAzfYmc5FiDAWajTd6KLn+o5HTuAo6c
A/gWQ2nSh15gBExp03QXQ4MSDbpQh6ZCQh7EjTzZ5xFbk6Y/nmGffcPRW73bo6MrQotmogTx04DS
FPA0W+slfAHbdIrUPyhQfAedf/6F5yBZtAMksgJO+817qO6S/mV4IrhvoIb3c7iBWYGs53y+IoAq
4fOBK8cHQXIEJDk/WQPKjQueviBHCXJZuhFf1e9MXgNcjn34JiHMjmQKzo2vDSQ83D15RXxKgLYA
h+Qb4ESk3WdBCwIBdDZDi+4cCHJVgCBtU/9AQ3NjbfJbcFT67j5r70BSMscR8IFXSKEXKzoCbOEU
5dr9jE52Xc4gdboGWfuZc5EFKEtcA1G5iaEiTTaPPiTA3C0LoKW6jc8EwJAbAg2y6oxBjonh7pjt
wg2i1wvk1Y6/tcu3aH7cgSZl6yIz8+Ls0dx2LrfoMvyCdoYbeY6A+hqsxwDJnqMYeCnPu4vuKt77
Z2ipMt3B2rnH/ChsWImvgpryFq335/TcukNLKnifofo97ECftGeXmObNuHF34Czdvn1/inbZGbKd
V+j2rtcI8Rdu5H8yIO+2YTJ32QivTyHchqrjDl0k2+MUsQ2CuS0a/DfJWfy04hyPH/fZltfCuQbu
IcuOzwoP5KG4hDzB7fQKou1tsTfMi/3ZRe8+RygAQRo68etQACxeZzc+BSqvGBF2nf6IhaCIaUeL
svraH7OBX9vk2ALZQfGmTkvwpJMzIetV6ZcF78C0c6RwRAPa9RmJElQ7q6HbudMT7hKAHfCzgUG9
oL3y559SrAVJC1b2Jzvybt66cujrUAL83negkgdDJamDHIlXkMuBRGXYVRTKI8XKRlgI+pjmvh1U
Vl0pUTHDwXE+Wy8O+r3Z2tQtRHtM86uRy6opcx2I5kT8rq/RmgeSxNNrv5S+Ypov4jz3SxZ3yEg2
JZiLsgYV9SwWTG3RRwG665HN3t7iaJutgK75Yo+o9CYeyKZA4h/vcy9GzAldV5BdO+AO6GqF7Egp
os04Wx1wwhTkIBNAkdCsAUW6RZIr1lLrUvqxddWBOWI3KrSx9OjoBulU4X93KbgaobgbAmyWzIJf
+7kNns8wBBWWtMSvDmSzW1mNgPBLtwR/ASjpTs/EUpJb1550bJiZnybZYYhS8LSxop++2KToUFDF
qW/HOEJmyFNegMw23aO8MezFXDgXxB5/ZsonF3bUDys6EEsWqblSVGKbGZhHaE+0oOUB3zf82RbM
BhvqrZxBS1/LtBtE0ngMzT54ROxkyXkD1N6mwGLuew4QnGdzaz+MvD3Qvgq/JHHTBTJHtxvIXlO0
WVXzLoWTXYkblmxH86HxlKP0zdmIPVQjY5AEPkBVU1KvROoLk+lpgTphDkutMZquSX2AsgIdz3wB
FpmVpVp4eU9znm0fuuXoQCQgkQ2y1uCFbQ89tfanN+XSu2s+01JJLmvgY6+ZDzYZ1xI/WlCl0nb4
Kft0beMvOGbv+PB3jhJtp/FMZwsPmZCC6VKgx/OyD9LcRXQZX/li/jI7E9+A/XxHXQBSTn/bglfz
NJdZg2WmrkM6ogvuqcu/l+mK4vRx5j85kj3NW/oc1demxriRHWTFkU4P6Gwb3Zbxns07s3fXvCZL
VFcX5fHdCWrT/lmSFSuH8dKsaKbfgJOCNzlGPvKlqexhsFZUpZa2kmbwHXRE8xDO6hoYf1ANT/YO
CGOw552ekCUz0Gy4aYcoIhSjezzeQPYipCCIPz899sKCupoBA5QzRunxzQV6PS10DB2704t7H9wZ
1srrL0zOHzWedyYQ52E09xJQFpei4dtB2ZiBcuEVOc/Tn7AQi7iaHSfFMEegvi0PDBDxyJrDjc05
vXR70OpBE8/HRoXvFRLV9JKC//P0U4+jf2IJrmbYsQTQanaL8tAl3c8yczxk8p38PJOgVSizDr0O
4NI9/agF1UvH1ayZdV2JI3FOD+i/yW6spzlHS/KW3I1PzmZa2QhLq3S0mXerVCWJX0F9ND0op8SF
oagTcMfW/s+UA/tZoWt+TXl3acdp5i3HRNhO2IJ+FWB29NfI5JmPV2RCM1r7rY+rlZzOgq27mq3X
OZGuC3znobf85KnGwl+FogwvTi/Jgkm6msHHURqJqGrSgxud9clj2n+x1gTll4bWrB2VY0VCV6YH
Am7OnI/gyd3XzcqJumArjmbuA0d0afeYlfwZ7OgFOqnAcGaDSnA7g6B1zc8uPeW49O/2kuekPeCY
x7lHWa4/b36hZpNCpSHcjCDXeDu9BEtW8SfqfveUybdVP0k8JQW3VbNLe0ghgDVhgw64jgQhWgbq
FQ+29D2arWeJyiBHjCcByAskPJKn6Jr12z243htIM6x80MLCO8d/f/c9AmqzYVaCz3ESX3v5XcoW
tBevpydraWzNulXuiXBM8hyUBbc9ulzBhx2rZGV6Fiza0SwajVetQwEjP7gHkLN3aCxD1vvWqvdu
ueIBF4z5jyDou6lxVdf3fYEndOoZ/GPoy1t59YWBqTYvwgvjrmCVPLTjF+JeQ01mZeClFDbVJqWN
J+nXMpeHCg37AmU7YK/RprzpXsNvLboVIQG1BkpY+gj6ceNUs93Ffl7LQwpYb82fVbuyaxbOBKp5
uc4u5jlmIjv4Mzl3QcbRIO2cgE6dr/nRhVOUas6uk25DqgJP6Ai42RVYLm5D8ls14LV00t3pvb/w
FX9ECN9tnilKkGH2EkwPGl079yELUdZGRb6c1wSwFxZA15LPWDkxe4xRraX5s2wVMJrk++mXX5gg
+/jv714+Th0imjmTh/m1f7R/Vr/Db2g8PD320mtrbk05qpfoppUHNTEPbFv0a+OSlXvn0ntrzkyB
jCPiCSa9++3uIb73zM7iu9OvvTT08XPeTcloAehVpxEsC+IBqE8BUkZdcILMKYO4FnhmQykMZ0gz
Yl7lrIsUZgj9DZBG6tCaf/obFlymrZlsUUP1Cnxj2DEKoI+r4sy6FcVV9bJWS14aX7Nc0bVe4UeY
fqgn2o/Q+zrKGTfo7dwAbXD6E+yl7aPZbl+VSWz9WWJvk9+0L9UtuUdtwfnhbKPv/sU23AOEefpZ
Cwewdfz3d0uuyP/sJgu7idwwUDdWB9DEnZ8efuFL/ib1Dj6cyEYDG+o+FDwNP2X7fHrgpUyQpZlv
KNqSybaUB49uyhtAkIEEhzZBB2Dv7+nRBfTY24Vfo5Xb+dI0aQZNSugNJhO+I0Pa/7l5JPfoGUWx
5rw0fIBm1aPfDCjy4wHgJJnB4HPDvtNHMOXNL96Kv1ucMc26s5rYvpPiEdHL+Fq8Zr/d3+0duQe+
Wdnn/qs62GtPOtraJzc4SzNuAHk4RfFVHobf2bwFlA8NxmA1u6cuBMO3TRC/dRent8HS/tKsPSUW
s/zQyg6kAPKO74VDVgxjyQgtzdDjIaSTPKI5YgImnDKCYlvr4SIKhjnUZFsLPdwJNCqKHJnmAb1z
O6J4tfdZ292otnTPS6nKAOd8uD/9qQuOx9KcgsvaUjmVnR1q6MkCdPctevKOiLgN+gxOP2Eh7gf/
x0dn0FoDOtghangoXtHzDQil9DfyK33ld+E33GJOP+XzJaO6TrioS25BWkEeeIzMMNLmZdOsfMDS
0JpPiCtrAOYd728hq59zSJum4cpbfx7mU13P28qdqUH/D9z+jG1WEHT4O301gjFyqHenJ2bpEZoL
KC0Omoi5zw49WL3QLw9qD4YSwtrVcWn446S98/R5V0zQ1UXYnOeox11NyfkQr+SJPo8bqNDt3XIU
pCUx9HAH6m4I6zS78SV/OD0tC/E+FZqNj3XiEX8AJAjajeNjfwtszlEV+ov60X7pf7Q/Vx5ztKO/
Oy0qNHuXdQIajAwfAZ03aMhMRw2JDejM7PME1TeINzsru/RzQ6ZCM+QxCUWYAIx7AAoFXFyeAung
+RBuktdqLf5csmS99eEoYu2C9Q7BbQyZWwivoOMHkcqeN2cAf4Dr31+rVy7YnN7/UHd5C/llTFsN
UcKQXHSdtzJPCxtW735ILXucwxo1ip6A0g3yyuR7CcKs08u99Nrage4MpJsFOqCvVQWBCQRwoX3/
Z+T/eB3/T/RW3v73lmn/6z/x99cS9GpJFCvtr//1WOb485/H3/l//+fjb/zXIXltyrb8rfT/9eGX
MPC/H7x7US8f/oLu2URNd91bM92/tZ1Ufx6AVzz+z//tD//x9meUx6l6+9dfr2VXoD3t/i1KyuKv
f//o8te//qIejOI/3o//7x/evOT4vefkTRUv+d9+4+2lVf/6y7bEP10mbM91PA5C3iNSa3j775/Q
f9quy1yPCUvYXMCvFGWjYjzR+afjC8vGH+p6ts3pX/9oy+74I/+fLv5NCJdyjvY626J//c+bfVic
/79Y/wCQ6LZMCtX+669P94HvM80Y0cU1lbMsxyAE/8DEX8jkmIQmvq8X8MaE2Y2s5BDEanh1suyV
1NFKGXThpfXqXZWOJCxJAZ3VlM+bpLbvMyfvV066pcG1Q1QIJuQoU5AkeHG+G8sc3N0Qxnu3Mf49
/f+L6daLdqIimT/QeICKZneNRgz0X0voCJgNrh2gCL0godDhzYENAHtlBqV2tLYbOTqs53G+3p2f
Y6Ecq6ZtD9J5yTepL8DoMVFu+O7aERolcap8LGJQR5BBYVUDLbxsGnZmMwMrev/uUzglLJxZF0Bo
NvB9CYFVvrKin55mmBbt2ByypB/DbOoDSQFjvID4aduezzTN6hcF2AzAlBNkCTYk7MmVWxwLVUaf
pNcJ6KQaqppQBWODG2BPHUSr3WQ2X67uFWRoyykE0Tnrk+Q2z/MaKmfuSqVgwcD0SkGVdRB8p0UX
oDnxEDZWGWRZNK6EYkuDH5fp3S71PbDDsQ4yQBCiFPepjLtHAjkRozn3tGkZ/Tkdi2nsQNI5vMVe
sbPL9pfR0Hq1lNK8km3ugCHarkR4580QpUzoHA0r9+uFedGLVn7Xg/pNxF3g1BYkkxUU7JHbLQ03
ozbrAhuRp6rCxChyQAf5vh37R7OJ0dwxuJ67gtscfYScT2Ag7Jvi1p3BSmI2vBYHtcSzeFfXHXrm
qvTekj7E3WzwSZqNrnnkSLoqtkD1EKAhHEqPBSgwZDjfmQ1+XOp3W72q5ojNEV69EY4AG0loVz+F
Y2cvp4c/zsDf7gO+72oeOeYASVYWHAyNCGJ/IocwwPU/v69nMbUgHEusy9NPWtiberlttGaHQ9wZ
3iaN0yvbL6yzfIJ6mNno2gonvgJh5eCgt7QKEwjepEnyZUw4iFHMxtfWeJh8cDxZ8DhFC142MIVB
BLjuXs0G19YYnAccnVw5FCccJr4TYk/fUJShK2fX0sRrS6yg2ZlMGZa4ijvQcosGjSLoAT396p9e
ikF5Qj9uTypr8DlEvA3Sxht+19KjV0U181sygUkVZDQhGgJF4XhmM0W1x1kxbcAqoZqgJuLgoFSy
6Rr5dPpTFuZJr1a5EQQYZj41gUzrMxaO4LwczXaPXqZSKbo/MwJe9Llovzpc7IlqVwolC2+tV6fK
qioHMEE1gYrtQ64kVKdds4NQL0t5cZVNoWerwKnoryGb0Iw5mL213tQ3sKpufRdHidVDVm6Mf4NW
xKjogi2pnd9NQqNCDQhrJCRUHOE/urR6MNsiWupw6AaQz1e+CkQfX6dWDwHz6NxsaO1wtQQrMDbE
I1ANnNHlT757zbSWKVnYJHrPXsxF2VfIXwWqQxYZ3EfjeTnQ6qvZq2u+t7NDOSqwVgWigYgT+jzK
bGs2suZ1PZpCAhD8iQGBPk7WDrsw4YYmeZyqd+dqYXOHxuiZDArJv3TQ/CghD2P21prDHZEcIGk1
460VdMRyiz3GI4gWjQbXC7ozVxnpJKivIcsOGsB4g5S92ZT8aTJ7NyWJsMLZZkUTRLwEEZoCv1Bi
GCPZ2kpWzQQFNiCegjFGZnkoM/BCxNCvMpsUbTHBCMniesSkOB64qMEj36XU0Alqi9n7FPJGBTjQ
vKrgkHEnvwSff5u9tnaaeYxDrIRhe9uO8yOeSnR3N2aH/p8087u1LIewZFDvgOIXpegtehPo3DR7
ac29Vo7vQeICcx2Dd7B0XpEsMFtFvUrrtzwqogqHOy+iX3EXg1dtWEt8H3fCJ3GuXqKdwKaQdk7Z
BHQE26TKu7fQds28lF6k9V0gFWqZtgEH65Xi9j6TvZkrsTTXCvJOGxlF2UAHFGINDfsW5pD/O72Q
xzE+mxLdJH3AdiuO4x0iHTXkj2sJ5WUh8/otz6kH1Z/Ub4zu60DPfnS2fpZD3SXymkDwSGU7Swpx
puJwNKq2+WCd/Dj+VABcZNkYv5/Gg9fSH5x696dnaWnjaPYvomwCZQQWt61QxRNViX4/ICvNjAnZ
3Q+nUAQObTUqG0eFKC6Zj77hvjVLn+qV3WEWbipyHHDz5KMSkoMNvj0SJJpNi+YFynScwQ2Prq3J
niD3DN5TqBWYDM31+mwuPDuaExxD1VGpZxQuxN1K+mw2uBZmIRDqWmByGuQH/S2kvxBk7cxG5h+X
shUzyUSDkRsQL9aVB5psEyiyz/WqbGT1xB/tEHPNoAOiGH8s5bxWIjpa+9+9AGoMH18b2rZWxMYB
xH12DUokXjm1uC8YoNzPYefxJ6PJ0ds+h7IZwlG1deDnM8hNEvh31rtGRsSFZv2iQVGOpZj5FMR0
Gbrjaj80XFTN+mksEeFzUQdpX0NMvLjoEYQaTYle8M1aOF1F/Tqw2l+t1WzS1HCLa7lqC5TPVglZ
g8CFPlntZhdJBbZws5fWzN7twANXlBxTXcRglu3B/ZKlZvEn18u5hQvFKUjH4Pzv5/Sinni7m8qU
Gh2l4Aj+uNE7kYjQFZhvv+BokIS4wJyZLaVewyW0H4cYohHB6IM0tIYuC+TijSb8b6R0KVcW57B9
VXjQYXKubdyzzIbWLD9rHTaMFcOEjGyXtg8CAgNmI7sfp9oeog58upjqdqC7yoeAWkqMzh3u6wbJ
ncixEsyHk09bCH2gqr0WDx3f7hNPqHPDWKjpw/t5IPmWGfhc4Qsj2/CtNZOsXQghqQkbxMHZ0FF5
PfWx4QbRLBLUcHWRMqcOyAy9a9fpwIPsgB3aaCV1IhUbxTlOfRe+xAFRmt3wx1as5YCOB+Mn862z
pvCxjeeoQ9aT95LVZ9B9FodptNHg5UKI7Vc/T9O4HS0XWjZmH6Od0M0cxlkHBfFAMXs3uO3P0FbS
cGwtUM/CeqrLaWgg2zGn+zkEd/XcpGYZBRBBfjSourPB8uUndTCMUwA+5UuJvhGzSdFsdUptizsu
hi678c4q6APwfitdjQsGpVNp5A06tboMCgdQiQqYPIrxkTOzt9Z3feNaHhEZdFzmFEqLSdbueI4e
OqPRdVaHxuZ16ORVHXhzyLcj96aNlZol+rjO6OB28zjyGLuwbP3AE9jubMzXgM4LU67zOOCyn9F+
xhEKKidFd7PVNPa5kGW51ku69ABtn3c56ImhLgVCx6OcNeiHK3D4ms26tslJ2HI2p9iJvAeNwZTd
qro3c2M6SUPYVWB1FmmNaamhWdlAhmCtC3xpQrQDqbWoGFJI1wQtsXaCgSqhyI1Kf5zRj1Y/Ag5G
IytvgsGDMmFUSbDjVpIWr2bzrR1KkEaFFJicAJXIE/t+jL3xop19781sdM1CfRqKPE5rxEQpfUub
+BvxfbMcKNdBR9MM2qjOlnWQteELIw2EKTvTsbUwMYklYPAedqFsxJsNCS9QkRhR54HlSzuAIA7B
SpdhQUtihRARG8FQvRsrz+/NdowOPKqVPxRUwHFliaAbNGqe921qtl10SoCEOHKCqhQ8eQtZTUiK
uDUzwopwHXRUOjXU3+0IUQZBD5HnB12/FpqLz4MMTzNPEGgwAqo83Mrl1Hp3dq3q9Mx3CPYLlDIg
L17Hs/ec9opDhNSrlLuLnbbtDT9Ms2CgDRzpy7IOkqH+nfECogu8NgNTcR2TRNK0UX17LI4oULAW
lX0ZA7VtdgTqIBhfkEHQBoo3eT09F47/jPDsm5Fn0EEwqUPHvK+QOhLlbP3uQVq4O/LbrCU0Fhyy
ThfQz+3ktHWHMB46m8pC9Jir3gxmwHWugLCtwjorMC1TG9/2YfU9Bgjf7PzTGQEswJjiosJmAYDz
oguLp1lRswzS3wgAAOurFUokAQS792McXSm/vTdbzeMyvCs0KDInEPcoMN0OiORCaKFu+s4wR6Kj
U4o+kQ5pjtEj9ForBDF5a9RF4XMdKtVWkUwzjtteYnnfaM/PMtmZWb0O2hNdIWdiD4jWI/cCgnc5
ZOLitfaVpe2tnasSmW6AsDjCRxrdNnl4aDPfLEuvQ/ZA596WfQLLmfMehHRdzTaJbf002ieOdq4i
jnGL+XgFFqL8IUWdd1sboKlpaza8drSCiNjjQ4GUgxrDuyRESwkY8s2G1kLeBNwPjX2MS13bcTdN
C5E7ENOaGb3etO/aIXN7Byd2CzkeMJt4bzmDUqTZm2u2WUP2p3MaC9z6PLsPnfEAoXLDvaKdq92s
bDToYuixSYIqRLDeRmYeRYcUSb/pGTK4VQARgmc6pve0dwyH1kJeMkzOoEIYvd+lkEFpnwu03Biu
pGaYEA/PeqeD1Xt9A+HT4rrOC7NYWmeNbmmW2aKBzasxOWckusr9yuwirZNGl0nr81EhCcjmbM8l
epSHNW70BU+lg07GuVVpamdVYKXq19jwm2hebehdGluzSeWP4Cif8doQFwvmiNwAVW62jjrVHFEq
RsoSFmkX/R0HC6oQ5MLIHnW2CL+aHAqmOKQBO+spdq3rmRnao04XUYrecuY+rwJeW0+1BeariFaG
UY+OulMjHdLseKChe+VsgpDqRg3UsKSgw+48D/16adbgzlL6ZN/NtvhG+NCaBZs68s4OPZe7Dc4F
D0qd4yC+xKiIGq2mjrzLnRoA5aiugpFE33vfeiiINMIrQ3/uY1DVe2PvCCh9BBTMwZu0QPd91E+x
mc3rECK3GpnqY0iuDATt/dBIhI5uy8z2uA4iQvxgO0nqVQHrigdfiUcVj9/NJlxLEMVwTXHS4to/
oHcUWowQPWTNGsnzgkf50yD9Lo7lHU196I3XQTX3ycYVWQdZPrU3e3PttORE9mVxzN+SMYbQNd3l
vm24mPTjVknRxzSRBgk5r4XmNupz4Py3gIIye3HtwBxCNajMm+ogzEAn5I3itq5bw1TLn7bOd1Ne
tJ3XhhHcYdc56DyBfnOSQFDU6M11MBFLaAWWU6zn2I5nkZs+NVH7YDa0bp1ZVvQiQRTBXCijUM4e
QC9qhNrgOpYosqEk5HW48aQDeFog6zrvQRi+RkS1sMl1OFEiSRz2ZVsFCexmsOJX76jee3pWjkfv
J+UcS7POwQpTOcfAhXUgkXiGB+vuR7uMghDRLYhSo7Bay+ksfcXx39/tGzFSF0odbhWEYX3Op/4x
tVOzkoXO6TDksWL5Mb1NaqieqLiLdmSEvtLpKVp6cc1WY+nxOcS5EcS1d+1ZziWHZqDZ0JqhAgLh
ECnR9zaWUGivq/hX0uexmfvSSRnCEXwJio8ILqDq15L+doqEkftiOtincNPaVS7APn1DySa2IG1F
Js8o7cF0EoaZ94r4JSbFkum1Pzc3Mk6NLoXs2Mz7fg8is028ohbHZA30MCWEhUpq2CbJ/gb4YVBb
qyp43U516Y7L+nb2hBlWjumAn8aaPTlZKdocuIPsXnlPLfJisgmZDsRxpo44NYNDd8G7u+Eksbct
6sdGW5zp/AsgHwdtRHw8RB33rMnUU8+9J7MX1wwTd2/HoYxUAVgrH/qKX9ZD/Ww2tG6YlNICeNYG
fhDqwXa5zcx423x0lX/cg6mPOuXsovQkc8Ae/cGyIakGTSmjF9fROIJU0L2XQxV0lJwDhf+mCP9q
NrR2gI5NzsqcwJ+kCnzpRbIl6WjkqpgOxYEQKHoqVYQEreIlKPMSexOp2myb6GAc2yqzUVHs796S
3528u3Yj1+jcZ773cS2bCQQ/E0HyVzg5hEvz+34Oje4p7I9O0bvjkkJ7jQK2hkiIx/KnE+fenpZJ
Zji68/HFbUjeCvT54k7rz/ZZzuubqVGe2emgQ3LQi07dvEfEH9E7QeNzt5WGI2tmyaGxZqc9/HdW
V8NF1aphw0qP7sw2uGaZIrKnrKmwUQTrzot+vhrt+txoaB2RE8qhThuOjTJ76ZlHrTuRiW9mQ2tm
ORcTA9YZeA0B4v5xzM4KYZbTg5Tpx12Sl57vOT0cLE+r6kzN7XyeNXl/Yfbi7OPokUerUhQobzSj
d20fFSFl9Gg2tGaXiYgBFayB1vCgcs7c5HxiZu11jGthbGj1KY9aWE4TQ8FYIP0G8UCzt9aMEmdw
QecRmyRi7AJp9qvQMnOBOpIfjQFRUREs5JSo77mwq51MoFRt9tqaUUL3vVQgVMPejq1t6chrF6Jk
p4c+brS/304Y1ywS6UKJZi/UgedaMPdHDojpD1naVXKhutBiZ8JvrdvJcp01esOj0XzyQL062w5z
wZGryIISHxFDEzWKrseoEVcz1K+Ab+lleY9mixAcZ6yUZs5Yr9rSOqf2lDSIY0qVfnPZPBWbGSJy
Znam46JQQQj9MMHi+8K9rSN6KO3S7M11VBRETQAzDEUVFKWfbwFl/CG9qjVzxzoqCmzYis5QYw04
C/eykDcOn4zqIEwXssHx14Vli/du22ZntbzeCAey56c37dETfLKHdOEarpJOeiC4Rdtm8rvonSdV
J/HK2EcH9tnYmveJ4lgMQ+yWQQWVX4j6Nve9k7Kv4TSYHVS6eA26WnIqRl4hXC+cjavKl7RP11JH
C+asQ6OQJEmmyUb+P+cUW9yR6g2ig7TYRqGvoKkGGsjbsCwNvd7fBFnCpknLHlApBzLL9kQPvFNG
qV6mUzOprqgi0SFfOosKrUV5Ay2zpDfrL2I6UqpMmiRssSuDYmDO79iyoBXTDJ1Z7p7pFE2206Cu
g+R9MHnd9GSFY/rdaaB8bLT9dbiUI2vWcLvA1AysvKQ2STclmAhvzUbXgoaRVKOce1Qwvb4tUFUT
kOuFeMvKebNgujpaas7QkqZc3J7ifkRzl3dLnN7M5ehoKYFkxsBspB9R4k6LjXLrvtmweF454f8U
uj7xDDpkqvCcKC0SUQZDp+wMI2fTjQLwItmNY99DR5p35SMSzfV9E9vWU5GqkSA0yvkv34U8d6wc
np4VmRJXUM8lT77j1OPGQ9xwBx788nvmS1Bh1ok1/lLEI9UZDvo2vLYRjl/1pMZYfdWHR5z5aIZx
Zp52vS/qtnJzey6C2amvmroC478wSzHpYKZkHHp3kL24RFz4FkPBsCzJq9EG1YFMUpRFIzIM7dID
AOvNbHbU6hgmcFepPmkwbgTVcz/GDgJdrdkrazbVh3bCWlwIL6009u+Op9UDrlf5D7PRtVi8KLtJ
RAyjN3X6fzk7sx5LcWwL/yIkDDbDK3DOgYiMnKeqF6uyqhIzY8AD/Pq74j51ubuUkh9aaqVUzpPG
9t7eXvtblT3bau3+8hvZCYakHbZRtyumOpwKy5+zya/vPXEVTLw3a57wJW/m/RaEY5kqvz7sxBUw
RSIJI7tjZBav4HhmbwxkaX7T4eThJp6ZVLCubUjewyb4qlBY9gt3LnNMrB1Fnw0W38xUW7YtnpGz
azI3rx/uKpjYuXdtFMm8GdqLVKGGWcWc+ZXYE1fB1HN1zUmKwWmwFSm7J/mvoLX/EixcNFIrxni3
aCBr0jmuWCYL03/2mxBnQ7Jri9hIZnzJoS/BvChy4/UYm7jCpb63JtOgkzcpZSN8ePa+JDP3UxwA
44qs9T9qVvTgwZhOfQqRcbhXmRKiuIT9ldP4v823cz2GWJy3sEVImp6x7jllTNzmS3a/CKD/NroT
bSxLg2RM16TJj3h4iZaRf5bS+i5xZ2/mMojobhPWZGYqNCN32Ueeu8e5I/fbaOylNWtICDO55fdu
u/wujq6AqcuzzOzkSJpjg4kW/0tenhmoq1+iXIUx+DMY+cjXqqXkY0/W7O61e1wFE3Bf47Bxypre
6Hf8si+78XtDTlyz+zO+eklaxppQwkH4kHwqzJJ4pv2uhqmdk46yy7BmYvGn8+jfbzv76Dcnzs4k
GVpEwgFDIzdpNtI+bdQvr3UlTAZGoxlkEgyH99nVZFeq5qPwk+clroZpi9KeQOnCGpwr4p4G4QHf
2Ul4SX4TV8S0n3286wlbR+dok0zZEzv8lF2Jq2AyBqJFNivWrCavOFyAO+p3ULkCppbKnlzdyZqT
ZNMt61V4ywn1EyonroZpTYOcDwqjZ4att3Hp4jJElvWL8sW/HLKuhilA8XSPDJYh+pbeLKr/tlzU
7+rmKpgOKqjYJ+z6XWX9H7hepaY0ex/sfqeKqzE4xcrQMH7ZJl/CWuxReYyTX+Lm4kQuHgx049Y2
CUzMC3Pmn9Fb6HeGuzyR+dpI1hJlG8tWcVuHVt4Pni5+1SKXDzUcRoImSvA911U8YtwU6+0gngvd
ObMukSVdKALWdIBa9Xw+SjonngfL/xuR/Eeqko0a2osIgy+tpAWB3K00VCee69xJJnKZLD0hGWtg
fAyMC5U8gC6lg3+g51/g5BPoRk3xLrjRZrrWSl9bGUW5323Q1XehvJ7JcBnDZue8JIQ3sYk8F3r+
z/zwhPLcoPEkbDqNNlQL3+Mo98uCXFIUvEfsOO9t2MhAflqj8TOsIL3URYkr7ppmMQ6r0FcTTdFX
4D/AnhuM33d0pV0JfDqO9MrOBrhuXVxd/s2k9oNXzHelXcO06UtO4mo4GkYjFIA6/XkfJj/IQOLS
m+aht1Hcpzi1VPKSzNNtz0O/W4qrXEI/ZA5MWW8bFcI67xhvs+BexzhzlUtJbsiOwGmaeUVRDC+P
Q7Gd9LvPjDNXubQkeC4Ku9w0aIiGCoi9LMqvdZ65yiUerYe49kA1KGpX6S6aIaVehzgkSf/clWod
1d5poZtuPwtKoyJgXsVa5oqWFkDnbEq4avrE3vqM3zX/22+mndjQ03MVi6IKK8SYjwlLWZ2tsV97
D7r5/zkj4xJPNhahajSRaSVAK7jFxo8kwFyCEDr846jrtWpGA1cwRl5az54n5trEJD21Xba0ullj
9XZXSwUlmtchyFzVko5lS5lcdCOnfSxgGdEEY/bT62O6miVprBxPkOEbwdLGbEHVbonXGchcfFCW
6wxkaaxAS0E8GOdzvovwCLxyTubKlpjtybGFREF4FutbkOesaPODVH7T4uzLSfZABIdWNd0cfLx6
A0v05Iff0OyfCzwF9cCysFcNCYaGR/OH7Bq/+g3t7MyTou+pY4dqgJqCZ3n+NZr99PjMpQgB5akV
rhCqWYfxMZqzTj2hJ8yVLO29OK0J8KvHKGyLOY2e2zH9029GnFyNjD1HJ9iqmij53obmRubOK+lh
mVP6mY/xYFAYYmS0xF+Tekj2K8zP6yL77+ckmOL8c4VE80jhyWFUk8JfKL+l05Z2N8236LcWj8JJ
ke6096szMRcpZA8ThkuucJjH3XMEbOaxBl75FXMVTL2iuQD14GjyYS05egrCLfIc2tme/IrXM1ro
0Zy94V/2cO3ecBh3e47u7NAkkSmCUHA08STCAuzg9Dm2i5f1ZcZcEVMqdK961uHEnV8BCnk1tJ3f
ievig+KQZiYGx7sxR/KI8/0NyI13r43kqpgWvFOCxh7szbXn8DXl9TqkXpce5pIOrwGPYLERR5P8
nulbvHgO62zQNLF9vo7d0RAdlCztG6v4F6/JcFU9edrj9EN5o1FBClpLX4Px8yuVyetZ/T82vyvr
ianVoRgxG1168GeDXVQHSb/7RU1X1zPZZDWwKdqbrWdf4jObijnfld++cZU9MLWSIZTyR9MG0Gep
rfuyiu3wur+irds5FHcT50Bv7U2WT/c+TeveMq9SJHNZR0Kkfafb6WguMn7qYVLIRutXLGCupiew
Mawe4OHUTDr6SXry+6KIX70Qcsp/TklyZFvWj8feRMvfzA7VkHd+6Y+r3mGjkhE/MNl8uUrIGe5g
m/jFTVe9Y84zWrfXBd1Ou6kTNWw3lh37L+5T/1vlxFz1Th7MRKWgMiB09vGTgWL5D7lOsIW8hk7S
2xHsLSliCfyx35p3RYtmt6ZfQbFtpiDYqm3ZwioZ/fDezBULhScsB/S+7o1ow6tYMyVLOFB56TCY
qxWaDkmDTI97MwfXel+Tfq3SeZr97iwuV2kIDjslG9Ym3JTCNyNJkQJsnuRg5mqFBLrNRbRvW5MT
2POJafrOjtGPT8ZctRCbI9DaI7k1S56+nfsPXZt88oobrk6otfKgaPbZmnjQhcnjvwax+JU/XMHO
ITq7zT2G3hb0P+EkLhKjftWo+C8xyRXJmpEs3bXSrSEEIJwxfAMjY7+A5KqB4izOjFbL1mRnVoUp
L2bYuHrNtqsGMnkIZhKdtqZb+P1a/47CX1ku/8t8uHqg0GbgYYeASpIorkAOKLPD857lIo2Sq4tE
ABZTsw1zoXJbZOvslxC5SKNzWga0J12ymZa2/Z4Z272/wjb64Tfbr3P1H0X9fBEZhzGWbFrAWNjI
i8l6pkSuIig7TjGrAUObTBzVcKq+TNfVeq5AJ4ouagkAhMXokvSPYVE1ZNReD0DwIv3nnIDh17Z5
O06IddFRwS1proWC5NZvxp0Ed33tN4uvuW0I1EBI5T5kq9+DHnNVQZ2ZWMdD20OqQqCs5fNovk77
NfkxiZkrDMJxwvkuML4+DKnkNfyugtGzguhqg6jIYrDwA1brPX86zrhIQQ70mvLYuXeKbro2Tbu0
XgJVmcjC3mAE3MhvcCfDPQEjUcFKk5rucXFBeZQQv73paoPCo6NSdp2uZafpPRPt9TjOTPsli3H8
z1UOceSWtqzV9RAkbwIhbrle/YrYLthoyXbCDhSxa1g+miLc8peId34Phcx11BqN2SNIO3Xdbefn
DXYkxRrknnm/a6mVBxOqEvvrpKgWFnJp1oDu7fnLXXFQDNsramyu6rwFmTWLTFLi9/sVEVx90MSF
DkabYnDOP4Fh840bv5zQFQdt0zrv5xzrOhjXkvSiSnXqtzFdcRAR8gyEiRRuhaLSUQZ90B9eu9IV
BqmNTJomp65D1v82BtPdDJvnfDghE0Hy3MRidM2kfV51d88vPwwgc5VBK57xIiGkrnU/8XveBqTQ
dIn8LsyuMgj+IqTHE4euN5tWMuy/8Et+8ZtuJ2TqaUBdRSpdHwd5idoWFN+I+D2vo9XznycV0mM9
zkpjATL5Ns/TBdXmze+ocqVB6Rx2ixSDrs1+lfiLHnGq/daJqwvat3Bg3YCPeU1hUKTRcgvY5VlK
/S9ZkO75KsNR18uOZ45zuJIbiPJ/eX1NVxgEmwfNFPqR68XKxzUlBSbJL+q48pcwOxbUyTF0yoZy
3Ltybf0sTJgLNuIbOWU6YGhrr3uuXyEbueendGLlpmQIwjh2Dhxdj2KZ+y9ZuPV+CQRxMlmJtii2
2VnXcx+WLFa3OfHMqVxztJ6FrSb4X50b/hOPV6WQyd9+a8TZlB3N+2s+sHHii96XcNFFhmq735S4
TKN5Ovet74Wup6X/FA0/liD1kuUzV/Qi5yWP9gWTHYcWMYE9Wnn4Jfau6CUEF3bpDSa72wG8GcUD
fT1+lx1X87JQ0MAInpLhxz4XCaw1EvA1vL6jK3nZCHbKMPW6brurGtLmWBe/4O6qXcZIL5EOAlVb
AWtxJQo4Fvs9a7jKwlBupwxnnH7tq3Vtl6Hb+fL0MGGutjBv+2QgLX53nm8/xot90uPZe862EyfT
MQygk8fYIn6jSFaG1+U5srMfRyKuJMRFoVbrWZz87zX75rNAqCv/OVqRsMNigUBPU0HJXZhRegUD
eBL9M7CHayK2fc5ULS1LAAOBIO8Y9sBz9Ndi83+UNkQ2JK16Tbd3QlQFcco3qkfrNd3UVQC9XrBT
s+Gn7/H5WO35MIsfio66EiCSRpFNYYBW44VXFssrOiZv/TYldclFe5dyFDdiVW90yEs1XfKDzc3+
i2zq/2Ptfz+DUVcGlB8XrktLuNchiqZhHZ5iC96KNVe8ZESP/NPYkz7DK+RmxAPMhg3GN8zo7bHl
dukfYzh1tAjP3A5vxWWl6eCMOVK/0iJ12TNsRLzSZtzrlXAw5wj5CV8yr8s6deEzeggYn+BCWF/r
9BtlbY9KsZ/NFHVVHHqJqUijYa+zvau7MesKIv1kYdSVcVzXJIcMOvDa6jUqpNRnAapl5rdNMue8
W8K2sxfpXmd8GIo0jV8bZC8/+gd1xRxKy2U/JOZcYS8WLeFLeWTsp9e558o5VM81SNX46ZyJ7+Fh
mngLfvHcRXEC/Y9d4qo3dNRdQlOO3x21FbVxnad+HV/UVW8c0zGZZMdSichCS5j7kPKC26HXlLg6
PK5ZggTE7jUZ42fW2wpkOK9kgbo6vEyH2dbnO4bOTVQYFjQDUA2ekcCJjd3UMt0FZq+HUN1sj78A
xGY/zBx1pXhJGysx8W2v23meKqbP6WbyLfbKV6mrxuM8DSdo5l4vkanE1WOipkVP+cG9bjbU1eP1
/SQGEs749fiyTddL8SY/TOJ3t6EuSEzlpoXpLjaR1F/AQXsZVO9VzKCpU9MNzTqyDkuk5sfy22Lb
9/gGvzjK2b9sz9c//4/EQZskarNsRFUqp/Mz6ELzk8rjM0Rf6Z7+7rWVXDkRQSNceIQMR/qcZoWZ
9z+5Xv1K0vS/BEUdjF/HNcJ6Z/0j2n+zc+a3k1w9EaJ7gAZSjBzmZ1v2cViGsDjxCxauoqg9VrLO
FwYXqXzhcsTTi/R6NacuFSmxw7IwdE3XCV2DakqGd0HL/QoP1NUVTWhZ30IT7/X4qiFA3/fvUzd4
ZrGusOiIzbV1K93rs+9e6DaV2zH6bSFXVcQl2DJpTLAG265DoVTwEig3PxNC6sqKxBYv10IwK9l6
1LOIK9zpvR7oqCsqSpagnwKIiuq8Gx88mctsSrz0SrAc/+feDxfbJSewbXAIC9BHoQvR+b0tUFdT
xOyejYBzYJlYUkCxkSVetW7qCoqiZJPDFmBgDQuol6DNu2LvEz+8EXVFRX2usjCO1F6nfDJtdaxy
botVrOi78zoKXWlRBLpnBi7h69dcy5WpL3Hs18NL/0tXxFZ5dhIJy2inqIqErY3Khd9x5cp85Jau
8GBGyjKN9GGOvBB56LfAXZFPQEa0OI0YOh7TJ5RQKrH6eVVSV+HDARe5dKyxwINcvAx8wpyPeBr1
+pauwudVtg28ZzjXNG7JkwiUuE/ZkfltTlfic00034iUGL0TXVgs475MpZ1a6cenoK7ShwXn3LNx
nWs+T2MhcZ9Yz9Yv4rtSn+mINskHuddquwpot56HTnzxm3XnliX6Pd8lmWQNF0x1N4JdZRDCOcBv
dCd7PlEfPLYxt3WXowDOlvdJf/iFZVdGdMUB24b1srW2QVeBTLXd7BJ6pv2ukgha310k22nrZcy+
tij7FjOzfrHT1RLxAcYGJJJnDUe/HRAoHT32fPAjsFBXTrRFdMOLK7f1lJ7HVEDTEU9lLk/zt9cn
dTVFYl6AZbT4pAF+sjL9LZG/0oj8byknpU4AXQaiOqvxSfHwqn/m+Lz01s5m+3ORdARZC0Dx/mtw
pdN+8/u3xP+M2JcN1zPNQ1snx8dgDwB68v0KkTPyPLUUUk5bs0EVhxqLg/n5E1BXYhScFHTyDLMk
zP6uT8mDeBrkUBc8lJ5XMB0dsTWuGAAeLtdYdJtnUcRVGLWUg/6+b7bmtBu+oHYUqOLcovhXFQYS
/v/N9n8UR1yRUT9JNPYP+VrP6POln+FRLJ50ogP2Rhzoy/8ItBlZP+/t0MGU97yGffnDJiY+gR7l
66inosOr1ywLVBKX6wm2NUDq2KsV2ycyJUw+k21U3dOm5Xm83c+2y29DiHbf5gDKa6vmMWKqOY/E
ZC8Uhg7kNvO4nSrNWlAeCs7y9jsNWJSV44UjoBq5XLZqZwl8NuM8GE19dChGvaeRCth9OELaPhIL
3dR7s2a0vNhp7Q0vlU96iuhXJFHqBw2X44V9XT/MN/ER5Saxt9l9h9r5T4W/7SwZXEOSGgw80I3i
LMx+BniPBBIHx0aL/v4ube/xudDlE+kj/fOywKkBtTrJGP4osI9oFhuz6S8yX3j1YsE4LbXo0/76
2q9itPcjS4LznqLtdGvQwjRmz8Gea/nCJjbHvwOLfqo6htVCV2bJ0X/Z25O1JWeQJJaKLOvYTK1p
t7cTCJvn5wTWo101LGjwK4c2n5MSzgSM3w9y8f3p1ZZcVOE8nPQdXpg7U+Q8CvIfJyZ9a1i0K3hj
jnncf+t6y8MmMOgfrGwijumeJVPUlnmM94FbktrgnWGXoDegCM6spFTx5N3ZdfNHE/X9cmuFmumH
BXQF/Jpjnl9xZEsWlrLdx6ywRz8P9xDEm/jdIKJtLCW48nifujSIpmKe0H6TDgaCf0NVG5T5nC5H
dVmo0MvQHASkdckTIJsIXZZHlkNgV0iaX1/NDrlW0cfZGpQmHFpaXKdKhzuA02F+m3bV9mVmN/VN
jSMBA1OERj1ilgTp3xcIVnEd85W0j5jAA71QawzjnwD4JlVyGZinNOQp4N2QzLTlJdfoD/w1OwC7
6aifcNFfkwKsxHX/rvpsHwqUddO87tgeaoCIIlTSLcUuKo45TtR7ldOTi2KPWn0V/bTEZ8UsD+a7
GrKzK/cWHGG44FwXL5d5Qd+0idNsv21rBNksHUPelVEmhvY+8p3aikBM/4fpW6uLIFwW+HLMveJV
Fg65/iwVTb+hcMBFtRqWb8XEDTePHX881iqLj6voRkmzd3g6SPYCWGSzPPiU4f9LYVMmiiCRIwzs
BwB+bLUpJc7v5MwFdHxg3/fL32mXb3kVdpOK34zARv4dXZ0NH0EW2D83WKj8frZD9Jlk85CgZtEF
20feDlcIwExirmcmDBjFZU+3ldwOHiX0vZlOFt5VO41zcyoeLQ9h0kEWO1P6ndRqnO/YW7EqF7at
f5mOovLHgdBWNYyEgv4RnLr9lido4V5VSCVwj9uUfjFsCZ4GjT8pOlBd0m/Hmk3jegNXclyGm9k1
HT90CR/nn3jNI8kNWJkoU9AS8zh5skcMqnIx65aJuRzwLLTGRRLG3VniH3tub1cAB/RDBjTK3qxm
fV0DQdriWGrXFp8L90L+CW1sHfk0qKCb4V66cyKLVbaooiX9tH6ZSRh2f2Uyntq/drhQyCrcOFLs
rhuT6bkDvts2c0Ku8d219cnX0Q5BXA6hNuy+LULtb3GaBraknVqSO15O06gAfnGYvqB9JM6/tAvh
T9mKd320RPO9fVoTm/wcVTRBvUvT2bzM84x0IZr0/g2IVwX7NaH6n8eoj/eLsDwtphU7Kij3Kxqm
T726Al6RCzlGAUKbiasO+ZJ8hCvWRBgkIntrc96GjyFQsr31SNWCUmZpG99SdJm11Z51wVKIdGfB
rQ8C80cyZ7NsluGq4gtnR2Hw3vk6vR+jXCPWZEggBaeF4CdQvNu7q91va7d/GIItv244ElL8wnbg
OJ3njNPwfow8JE2AsutCqhgdLl/lyVAvI8me/7GROH3O4sW8JFvQL0952k3xg8HjIrpTbILjBQHw
aTrXUgIFqWz3kpukQ1dJT6+XLJnlG5S1EN1j6Eai8kxn3t+XITWiOCkqxgU2aP47iJ3n21zQMS2B
Qf4t6mX+F8tl+yNaw3X+sKbdhZXQEUHKJOyyykoyICAClgn02snBLIxghzWM3Q+qs7umg3qa51De
UEAXFTg28205+KOztqZhv1RM4OloT+PHFpOwyMn5jk92K2J+TUUOOFwhgHjCuuw/II1QxYhO3FLZ
wBQXmARDnl4VTxNV8CVd3vRR9GLJULF0+85NoO9R2HeVgiFSBbvyN1e6nSjlDVlQHbB3q/ik81Is
gc4LAo7ew7bgX+F0HtOXPBs/q3NTOM/tj5Tz4w5eOa0SPZjPqW6XSvbAW4MssMkyhwmgwrLNWhw/
zNonEO2iAiZMnweKG0SAEx6hbf5yZgHOw1bmBcXHLaGhIAUl5ws5+YP09iXXW3gD9t7CSHUS5ZEO
XXnu4dsxUb9hGpObBLmxRiHrh6D8usWxqSBr5dV09j/hR9LdAoUX5QyOZ0gA7HgXVjzOicuyzcOj
DFeFsKLI+3DK3qkzfYpXaAU7BokPmoXnIm3VY6Iyf7PS8aUV1lRJcn4Y520d7p0NfqOwriqGdng+
9PVCWr4UnOxfFjNkT3uSbbfWJD+HTr/lA56LyxlzyMblwE5YbCnD7A2unNdrBADC3OoFR9AcHKQr
Ir4h24pZvN9FnAxFZoUuo1EEJV3lxzblaR0dHPzwJfxA0UQCutJYxiJai0FtRb+G+G/SGV0IGrrf
28jo0KBYkbQFMegxGVB0LrZ5ZO9hXJ8i0rQV/kF8ri6Ye4piTa/9fcRJ8tMk7dFWue6iz90Sq7OS
esSjI4n6oX9DGGGoHWhFzrdwG0orE85cPHg2iqHEv49EJQumltxTVKbsU7jE5CUJA7EUlKMXtbDb
kv25nGyu1j4OsiYb2+TbOk3MFvF52O8wjEzCe77J9psZR7Mj50Nf6FMe0cxiZW5gGPO1u77kFC+h
twxg0HI65+gb7GGWrdj6bvuWrpL/3Dhefp6nSWF21IA9he0kUzhPd/2FAIJC2dsksOP5cZtzPj+l
PMyi+xbxEIrrKTjobSXbRKtsnDnUTrNp3+6s3dVjjOnw+3Qdw6tiXdAZQmSBZRWt+2nwvnTmquLH
iN9K0S4zfojzjvy5p3CZ+yKWcFRFtKLYihqpkd/DcZIKSVXWjXXXrvPX5Tjp+ttypObnkUC1VGxJ
DCX/howYb1dmJrQCQDvK3msxLcstUiM4dcN8jkOdwqHpU0hoO9zWRWBBSpWhnZN3B7xUhUq3d4cx
/EJqsh0DfKismt+vcuV9Oak5JjhY+vAoUGFl+z3f54sU28BPWaLpmbyTwOIPnyRwE/u7bQ9DeV9D
tYt7T1rkhnmMruPS2AjdwPhXzMddr3Ff0SUMayTNUX5WuAq+AeZth/6ZkCdgPfb0GTTzCPkYu67t
NuKc+RZG8WX/YmcLueeiZXA8thUM6wp9wT3/MMCmNG5knNEWU9EncaE1EaIM02jCuZJwWxh8z7Fm
YFKDVWwHNN8x3vfrh2C2c/+OkGTuKoaUlxTHAgLSe9xbYBdO94tmN+TW78Fa7NDVFGYIpZc+z6tS
qUiee0uZeMoIP6CvSVIlIAPcs7bQ/SU/WZVtf1AJKN5jhI4+KJMe/uklHYT5uQSZiAqB3uAv8xkA
wznLZOQ1ePfIShKLJopKH8jdi2DJtuejX4LbgED+B1Ux+7zLYHhK0hwXin62TzgKiXjL4oPqYhi0
pU+54D3FFUADn02v6+eg2f4Vt7osLcZ1a+Nyi8I6arm4BYOZjkoHmaSPmAbWloumxH44SH+cZbyM
usJZl32/1NCCqg174hl7bJ2/B2Ga2ds0Ihd4I3HyXu8GpKuFgvvivU3mJfwRHnt8lbjs9PPjCM5h
uV054R+h78i72xUEmjylltL8ma/q/AwLSvETOg/Ny10uc/eQSLd6vCcZSaqLjm8OPZno3Ti8Jkaz
auG4A1bi8lce9TR5n3J63dZz3tMSr3+1BdLTFjvMN5eiDegL264cN0QYx8ywMmnPHYU2GtNKJZSH
peiGAflYGrMPsluDj8OmBSLRMaQfMpMK9e5i+7q9N+ScfsxmthH6ihcRFKeIEJ72Pd5A3F2v6C2b
hX7f7cMKI3jTfRf9aeX3liSLLuMWbWZxngVBhQ0AUgAf99cT/pRbjtM+O7bSXmbrHma4oiedHV0P
UNtFbbkvuAuHYDeN35HUjUkx06iHqzp+yKcrz/u/mRDmA8rl8ZcuZWa5iesQzQ4nXCRJR3KO2JBJ
ED51UP5UvSX61qaHqAVe6gphr6i/h7Oy7fOgd8vfdlvIv0jN3sE0mxZLhObdSBzilsKMPi5NBwnf
LYltNzzva2wACRvjA0g5fqLLha+5uB2W8v6t6uMreIR6CN9E2Wa+tSYOXuYgpUcVJ+OCEgJaktL6
2nCvuBEZx9tLu0fih+1nMRQhMllz2xhR2XNCprQ+82GEmirSEpoLkoj1tjIZfD0HQgsUEdJyztj4
UPEkX2U2f646fEvVCs+LIEsu5BRjGlRzSmL+4K3c+0LzK/+Qm/H6Y2ELfyKG67eDwE2wyO1E+pcM
Mfz8ARvaU9+uEzHwccx6rS252t/XWZ3LTZp0RrQRdtX3uSXh+g41OVzKdYT0EDak/C/cocdPw35A
adtdSS0zrT9tOCyb6Izb5Dm0Rze8Rxl/+ptnUy7LVZxHFUk7PcWsRX4zbNvbI+fgOgIGjGNszWn8
XUK3RYsIgMDrJu21vD3W/uC3lpn0HYG96lG3/MC1dDpD9id29muxJkzP4OMm7ahwoc3XN/No15pF
in7foceckF/l2twmsmxYVQiKfTHsXd4kwKjS4uzTJShtLnX0zAfG80qm82tIGLtP/0fely3HjSTL
/spYv0MnkdgS107PA5ZC7awiSxTFFxgpishEYk9sia+/XuzuM900qXlmnq7ZNZPJRBWrgAISkREe
7h6mqI9ytK1IymWbL7oNcqchtxjHuOwbguGdB2qx+bJgr2jjIp0gMe9ghBC3Zu25m2aYZ7qt0sG7
cIWxZbjovJQhJuuYj7hqtrUVlqwWAmp/SyuFqKP0HGVTO55c20McFaahzpyzDKOHeenv6mL6DtKn
uzwp6Nu/V3SEmy9APBlIrnU4GzCCTaZUaxJoAvVh5fU7ssyxYxemiMuSz4eM5us5K0+6VPYEcIJ6
G2z+oJzBDI9UTmhAD/WiU2auR72oO2HSQYZQHGHghlmYqt3YJYOvPFP2cmss1WAGQ2HTJ3Dn5deR
Dpa9JiX2pHC0nLld5RpCKFlgPkKq6XRQw9gh/ZK1kQwO8I5w6qaFbwm8pYedVmjKhnZHabM3JGG4
+BMnF5mRUR19x/a9FQULtL0DTbpWYTnpcrj0ohavaDL0dYQteAQMU2cNPmWBegduh4OT740Z159a
s3ty6rIuVnW7YPCvPXTaWTtgkNIg9eFaHkzCtG9yRmsnHBHYD6ROpycuitJLPNmAgIYolMNlG96E
ZpRnom5W8C1SX20+o8uLoXeINj18NmRY2yZ2Psx3w7PcDJy668arRrkRGs/4BlqU5s6Tvunsmk4U
WNR2LaKxsqs8KLGh8QCpfONvtTXQOkCfZ0CCS8qBf2HXsbQR9gyMQHE0xo+tbFnaKuq60i9WnlUp
cayzOkXVQ0e3iYeej8897LhIaI4UfcaRs4GFZivYHczQ8jRsDdcRe2IB0bigCPD1xhosbV5ohgHG
Lx4HS/84MdkPWwdkHJq0Y1Z0J1aWjfV9ySrJExj8pa9jP5hiZ6JaX/Dkys65MQUAgoh3QhinjC6w
CAlMjkYEnnTFOmyiJuS90aBLlNMzx3iFewwz8uAE01PnaAHdpGVgIOrYJ+pUZEuq3BujyWtLKxgI
LsYuhzjGSnLqt3Jll7iC91MpFY3nbNZ2NHqYzRHKqS+rh6HXiG5ocbXzTTMDpAwGx6qKIGWSZCHc
0/s0guPpeFdaAqPt6rRyQdmZUE8H2EX4F3fIVbcaUgPQwdAPDbJdV5nNUWLuG43SyfPE3VwRowmh
ryRT2HTL3J+8IW/jshpQN6IGKeUqZcL0XwEjOVNceYXTom2FTDtQAKSaW9BbxwaWkXjDpmDEpTLI
6oGPq9QDkPnQmhm3zQD4BdQdeMos46atDUTaUnEGEx2j8oUOPLtU414iy+Jz4I6Upk+Z5fs88Ikt
u6DH4KgnLvFvpEi5MwVlueB7wFe/ewLq7WJoPZqhfZjlHe5QWXlLt55wgCKqZwLVXo5k2n0iNQbB
rIvGUc6tP5VTGrsZFnlAtVefSEF6+Y11BlyfmiLP8ijXhHugFFBoPlRU2tVsPypnMfxv1lg3QB7G
dshjUH8N1E+l7O3QqxXxgxm5uP7PaHDvxcG9xWUu0rpZKwzUXFd+x24Altn/YTvmvUC4MxuzJmXX
rFlP5qioZB0sFf99NMZ/fZv/T/a9Pv3WvFD//G/8/A0WX53IeP/ux39e6hJ//vv6nv/5nb++45/J
9/r4VH5X73/pL+/B5/5+3Oipf/rLD3HVi16fh++dvv2uhqJ/+3yc4fU3/7cv/uP726dcdPP911++
1UPVXz8NIbH65feXNi+//mJCjIfG33/9+Qi/v3z9Cr/+slHF0z82PZ6R5gfv+/6kenyIzT4xn3qm
Y0NrT8wrJWH6/tsr7idYaYE75DjUs4AI/PKPqu56/usvtvMJ/iEe+hLEsk3Pv5KuVI1wiJfsTzZA
Ws+3LB9upS7UQ3+c31/u0b/u2T+qoTzVourVr7+4bxzlfzWi8DEO6j8cixA0qWz6Xrbb6LLqaqNw
PyPXe6nGAjOACFCZLufyUC8+jambv/K2SjeSecfFLJdVyst9D+QgEOZ4QHSwXya7zapALH4RYrLq
eUppe1YYm3csNZs33tz1t2lOq8S2CueG5KVzgzktwJaWcq8wDDjwillFy6CzOPN9vRuW9FtBrLMH
NDUqq/ah5KZcUa+3I49kL9oUGXKJlAU+a+5KnW1Uzr6ao3VuGlusEf2aeKrGMizhpBs4pXXOivx5
qIvHtEQdqpnI0elgl672VGCaRhWAO98GabEAOSHAHOHp9Iit4p622WfKy8c6g+eF1zAY/hpP3ERv
ZCheMTAO2Raxj2LJVtSwYKBS9wADqfqiuwbxBoD7A/oUz8JkF6XtNbYvIyCw+gxn5R5T29iSwTNi
zJmzAuTcO0DM182Tsiht4dgDJYGDBGupEtKPzWrgOLvchJ/cPJP7NMNpYuzgZXBRjpgG9OeVhYvV
VsUrrGFJ1PvkHs+8TvSoUNdrswdch78mO3/xIGYNoNWpAkhqmpuUZm6I5guLOqc6KbScA92TAjhL
zV8yi5BgFtWwtkeVPk6Nkz5kucdXA3wXT8VY8NNYALPMalRVZlMG9VxMkT8gx1FdhjK4X2CI09ro
urSyiU0Msg5zgeN7C2meXac2H4YGKwB9vgVZUdGs2qVTEdDaF6Owz75noDTAl/ZgcxAaNX+tDP4q
rOxVNBNFElftaz2zSDa4RBkgaHSDh3RDZm2sxWjMMZaJCHs/I+tsam49CYWZakxnrdGQCgaQsrFq
bYwZxhiUCM8CD6ChOGCSkkanrLIjaLzaIKP6fmQc6Qkgg2A0x26DylxuWUUwXFUJ60uhgSNjn3pM
s1QlC5nuMfhEh54aeeSY3lnZKZxAU8dKMuIeDTU6R7Ae22+VgeqgATccyIx9RluviYlnnmWdv0z5
fJ+3OG+JNuqhAXjyuRzaPMCADCPIgPeGsNm4uNhF46EwxNpz8SkYnneqOusMX6lZBTPamIFt9Sry
oQ0Kqiy9pG3+DHbOXTXg7tc5roFslB++XfOqUWOAAHY2zGoMWtbnAQjTu0k2JzKNh9Et9qYw62hZ
Kvgm5XiSvNpzQllhsaseq9OZncSmNQ/yGkvXuYrp0XbI9n7JNn5FsLjr6tRanjgvuXukuJtBp5sH
Y6ZFYIwuEMbaWdc9gDLgMWuUVo+tWu4zTxfXauE+7bFO9FQNGK/H+kj01b7oKnslskEkjaiw7GxU
5WgN4YkQTF0UkV7M0Fi8ND3iS35NziCbiQujA48V370jwyFjxX5pcL4ebPYVbU71iPVE4LLULvhO
BM50AefgkamJLGsz66fIo/2I3lj+ajTDocXQ+MiiWQn/cjqGOUnRhewMwJ5umz6+xb9aQWRsA2aO
0ZCHKwLBKirS5d5wNQ1Jn9YxgCMVui1H78TEPW7BXgltgkfFRWtCUftMDACwlLn1Ddyw7JAt3oyO
IJoNgllGTAyiYCAGAwP0xJyw7swZK2oEJhewFJekNvF6VvfFZukBn5c+gofXdg+V2T1cPSECb0DI
136LDomu7ryuaQNrttUtEAwnLB135ZCZxoYoWYSYei+RzwWVYhek+1ZAcDLAtbuHgWOnaNIn2+Wv
pTPBq6pAoe81Yx+/fXZlURmBGbIZUfCkcsnibiBwiFvksx4LEoHvpiKVQWwLEV6z4lPFg36ykorr
e+DCr1QJL1zQc9qiWj60plGHU4ZHtqgcEda82Lda7tsS78e2d/TVdLDSdI6XDtsSs/PHyu4euqGk
255xMyDGct8oFxrtEQuROgxY2zS0PKxc1+8wNNnIUR96RqVDlS/dwR8k1hpB6TpB4oLGADtajXUe
Jzx3JGvu/LJ6bI38c96iVss41oJs0YXDiEmUeyn4CoA4ROgsaM3Iwj2asBFYFxAZ31my8WLa5w26
mLiXFNvBPKgH9MjkFqMBXxroUYAX9zScBkOH4O9b2wKSj3VG7TnGTB7zAlUdisLJcsJ+sc+TJX10
2gwMomJ+DOmDwuCLBvc2dS/w8cdotKLBNb4aXqiev4IXcLfY9QnW548zTivUGX4ZbqDPGdA8WB1U
+7zV90bvHse6bVHTjN5aYGBCYNm4oX3WPZRLgYEmOa5Ez4zvKDtkVGTepvKLR6yDh2rGovZs7+KX
/rfU4C+EeXNM6YLoLSaCzsKS3qZzdSqkvge3/yFVqI6bOe8OVtUCzFHws/Fd4zt2GhVIVNQGDK5W
bYmJpEVZPppGutWNW4QTz16M7HrpaxcRCJbggaioEUyzepinJg9EhnM0cZlHnfobw9P3cz2lW4mJ
NXE9l/nZkBm2UjiKuZg0cUFnV8ad3eEUHPkCA8ZXPWeA9LIXOSDKAMof1kZT1GvdpA5aPTg7NmGv
mwRHLxstkQRMKBq3gI/wfOLGYsPiWC2THZWAGaLCQDtM4GnrDNw7c8IeiMl7OMNBPI+WsS3hYx76
pXEZHITyYfBZAGwAZwOySjBA3RJg9DHgj3IKsgnRoNKMBQSM6WDqrleQoxwf+8zF+gZxoQttJ9WH
bjTte5PjamQ9gq4zAfZCO0A8OxZ23t4oTk0FYJYQM+wsfHU/B2BvGTPQ66EFsIbjNxVFOJLphdvk
3IOGEfhL18A4Fg/GAqPapCsWFG4wawy6gvObwgdGfo2U4aDme4H28VM3uvgyhXq45ndKlCoUcqqS
fEGHliC3ClmFpKahCDlUtP7KEzWJaoU4m5K0CgwkgjEtir0qzadaSyfKx/qxrMWwQt6c9FNP47HK
XoRUWH4IV1Ii+hNQBtCaROZogSq8drTbAUbxrBUwYBpzVICJAV5KkI/4izZYmp49F0GOBnNsjN14
nNqmR/uOnEnurayMmnvh4akBBBi4VarBNmxO44Tz06Tg4CnVErDViM1AIUYKjssNSsNzVyLsFCU2
3rl30E3ReCfrEc4AVKug8PjdaNBhpTssVAnvVQzzwPd2reylbuRjNvk6HK8pNi9K99BbIJYjZMmI
o8gO07mcIp6yC5iCSKfRBgA/zNxkXdOFzpgsz7BsHsHi0cZzBt1fZDdAbJWBB71IQYB4C4YCdlVx
ltJtyZ1XwK5TnNe2DpH03I9N2q+BZKnETy0ZCzSZI98p/NXYYwVT9Ih3WYX97RpY4GOPLvOcwZBK
e5dFIV+eFw58WLh2JOiMznSHnQgz6HAZpWttCef9byLEf6sqPYhvXa3q1/59zfmXMvWnv/X/YmXq
vQksPqhMd0P1pLjo/lKb/vbOP2pT9xOc+xm4OsS1QQgHtfqP2tT5BOSFWBTzCCBcvRJd/6hN7U9I
WS3L8/A61NpX6csftan1ycWHmMyEiAFtI3jw/Bu1KSpgUFD/XJtS37oWuJaN/cCjKJ7/SlFta+ZS
w8y7z86Y38oeXaTWdI3YdfLnGkAXHliB+nBom+c+7/2VBJMtwi6N6SO0aZ4kUTru22pZYbNyjiCW
LWjkI+GugLUebNSioJst97aF1AbGhsNq6HqEc94hySkznYyzJdYLoKzYIam90/5U7009iwQIip8s
sPqOMmWftVrc1WTKJ8urNPAugaMAd16VI3b00m14VGP4VOQZeQHCMyqGRU0qmjpswRKlEwBtOJE3
DULAUvMd0l8WmT4oevpaiGbIKRQSGn8R4sik02FLL55NbZ1ZVe5Fl7+Ui3gWHpLZ63/4Kbm3OQK0
oUAqrJevqkBsVrK9G/xibxCGNDFfBDibSG1Ho37kDDX3WEMJtDhNs5pQb8WL7Uq4dSLfAAL5Slm6
BSiWbr3eWMC4k89cD36oeH2XeeNhbq61nED5LEYUycASrjE+f/aumybHBLiEcZx/05H80iKT2YhS
8BvWLz2awPWid6nT6wRgODJh5CBvRSxaAMiRZo8lpY+bBI6buZ8b9zjIFvWsO6Mz/kh6HE0VFShA
qEbs6brvTbgK1/+q3eJx0t1dpbNduvRNTCv8suNUGM7X5tinR+PbWyXDMCERssf+wDXCGCZeezFI
0UXAuHsZKlSgLnZd1RWPYMk0K6/Q81YVaBAudCYOimTQd+ph7uOxQ16m0hbxTRDsKLg91EdaNBOO
LQwksbCT+eu14pf6eo5D8ej7IIv6mVmgOVSf3koNkfNhhZlFzWOT+yiETKSl7WKZe6sCq3Vijn3U
16UzW+qAyRJG4IPmsUefddh7LqbAQXaBxCVQXklvC2RRz6ZJ2rNYhgcQExMqBhYtvrWuW/HcmNh8
nbm+424/HwE6P6q0u0vtvAytvLpTONu8xcZJypOperReppmvVGfIOKflszfIF51jmohtFzwStgX/
J0w+3VZ1Ya/sK5zhc+xXJTe2vENirLEU6JUc21fyBe0LpKvmGZlIlTiw/1xBQIt+l8SmprREg4Cg
Cqgx7zQEKu3cDyJH/pl6wxykEltkrosT7Zw1plVnkZVVd53Gcwa+5KujzfN4pXZMQ4FlJ6pXp3GN
APycIgRcj0XokioRhq1XaYkCTeXoxvrldMgFf1xcgCZGhqSgyHFp58YbqxCQNtTr/VRjYJ/O9u7i
gDyROm7cZ8thcrBmZgf3kwhkEAWsJ3AtenPfzGK+ERTTyBelUHvLtIDwS2Vx7Xc0zDPskxNGgYVE
4gMcq50i8BOW1bKg0qx4+wBuRBMO2sVgZAI0oa0z/tLXwKNhmLhNDfGaMjt5y21ND7QuG2lSNrbO
yUNYtCixNpi9ZEeFAnKEOcvQ+bFCRdD8OmHrA9K41j24km5s++RQAMBa12g0RKOtgXk4dAmI4i+j
mA5Au1/ZXIz3RY70hgK7DzG3jAVC4NSUz8twyvsqGTIKiK/IwYyi3YNk2TOYDU+MjEVkWK1I0K1A
7peC0WUCoQpsCZQBHSUaMo10hUFSnoygocS1YEaQM2R5jcZU9AGGTmsJcOyGMWtZszltHwYUeTFs
lqt9OVbdc1ODTDcKlFYpGp1v68bpUUPjYUOfjSHE+d1C0Vzt9JqYWGRIRcTaYCjhbCFQItnDb0qf
/8+zDTCyr95af59tqH/cNd1TX+g/Zxu/v/P3bMN0P9keOPwE7NbfQe3fsw3T/IR2IgWf14Rpi3kV
jPyebeAVSD4J3kRMBlblVXP3e7bhfrKoB4oNxgoT30Yf2/p3sg3zKvT6V7JhUNNGasRsCwf4sx6+
4xjVo+3BgwPGVjnVN1Cko5KmoAubidHV4PaBvDrdDJn/gcr8quH/0QHfaYhK+HMVVOGhWYgF7p6f
0IG0oKKKe6GbD0T+b2MLf3SQd7ohkpkTL0Cz2cjhdlrsyK76aIINEfx+43F+TsEoBIFw11kLCpQu
7LEd2+lHji7mVUP0o6O/0xYVbmlqYUsDA+SnpC5R6KYGYKklMFWJ1OJEbCAyGB4MRC805nJffTTd
8s377UdHfpcyQqQCelmLKRgGgiSrk74TG2eEpiFDW4GMp6n1dp50o85oUSp9ZATx00X0TkUo0f9o
MfG73mggMjfDsbjpv4D9Bs4gqN3Bn56t029f4s89G7SFfnRR33dqDPTse7XU6aYaraixfaSJU6K7
GzQnoqH2Iw5k6e+P9LPV895uVeiJ+JjCNW8mlyWLBkjOgPakNHAycSocJJvpkiAIowK5gA6LfLn7
QO/2sxv43o/VXYwZ6oCp34ASkozk1E9e4nQZbOcAMEt0bRWuqL1rGSz23Y8GLaOt9sNL+85ug/mz
URNv6TeSkuA6oBf+eYkx2omPR8aewVmCtaWYPhqw99Mv+S7mAEDQrO0Z2zQPzZ34DmHQNIdo5KRf
ugNGSC8frsvrsv/B40DfxRqZdjmzpNVufMMLautSmoBytP+2fBZENPAQW2NYmbn1mXwY4My3zvKP
Dvsu+jgT8qUp7epNv3K9UNybD9Wh5gd+J1q24qdqQ7fT4AVyCcdo/Ja6W4C4x+oA3fa8E2nwLc13
JshsYOHt5dEZQnWfnxzjadwbAcRIAcusQ/tUH+vbYojBfYrbxHEORoyyBFKNY33O801/YI35pWjR
kfwCuC/4xoKWgnwHZtC6t7bKDn0K+PxrfzveKnYwYzOs96wPvURt8livnY2xS/VmXs2RHVrpSifd
to57sgLJd1Otu2qVqm/80B3VWpTbft0d/VsXnwh9dTBfyltjNdy0p9YLKnG20+f8i7XPEgYFyzrb
1Wt4YZrxAtHGCzQxQAS7aHy2bQSMo7GdoCNNuqRKvHwHB7YPtOs/XXPvYrI5lXB9NzTdIO8DccSP
AFSuwS3BUIYxP3nXsjO1IkyECRj+DaD7g7D1Zn76o8XwLiQb1tS2ciZ0M1wfX0IDz/TRagStiT7y
VIBMDL5p9yhMeLojrIx9cyoFTTRaZv2HT/ibzcqPzuJ9hHZnBE86phtm74hVo7sJgziMd5j8fKuW
dAG5OoB+7ksxkV0KeWFcO9l24SCcIYd3QKi89g1JfKVjzeMEuRmow0irxbU9qifwxbLR37SivYWK
o8t8GSAvHrcTM8UKKXrcii7CnjhELS1uDAOMuMkAEk9RL5TTABEK+MeOGvOgY2FeZF88LbDY9Oc8
MzeY4chXwF2scBz0V1HxGzVzoHEF9ISZfZpN56ArJ8LYnXZllV7A2iXSADE9rzzyESq7vIxQdd/V
HEZIpnJAbirXBIqvlc7tAeWLc6xqeuNXU9g3zxl7NPsPiC0/20jeGxCD4euDx9Kkm1Ss8/bB97Nn
ZpBoFsPJgyEbX+LebW41O7AF4gfcccThDzaxn8T09wbFA8bTjI4Eb8FM22dumVHFIKGykAKkXiQy
b1djKfad9YHr2U+/6lUy/idfJbtjMFchZbppqwRfzUlR+mORX3fNoK5v+agDJW7hCY7wnq09z/vg
e/4s93jvZ7wAvyrnzEg37hVAgZi7atBfBHudo43j583OXnajc67q2/8sO3jvcmxbULBZTpdvq03j
+9tCdZ8N0JmvNzWvs1gah7ErTo6JndqluyXb+pu/P/JPMqD3HsjawMQN1bg5yNn+rrUpWqDjTvkG
MgG9a/DzNQ36+0P99Kq+28JqMhUMPAC6qTU58ZRsmXO5tpeHTH2GPA2ZkQgaiDspStIPDnmNxD8I
UW/Z9J9W0LyorgLrx9yMab8zxBKk0y2DPAMmZjF0uTuBaJhq7+at/sepSO19FKTpmyPijw7+Lkrb
SrsgFCPlm8ednPx1CioGw+aQ130ZmFAaojsPcLFAiJKy34MjvisL/6bs4NbYHatl3i3FtCna9Gtj
1XuLAiGUCeQ1QWvlodGDlbNiaiWtbatWdb3TC0JRIrsV2PjcXBl9GnKIzDVda5QkFJkBAxV8hoQA
QYvjzmL2eDsPaM7y68Yd8gU9rltr2U3Ns42OFZJEnowjnDY3FVuDNjFfqe1rDwMe57gG8BoYgD2R
0BngEKQ7LR8sepzKXWo/OPbtQC/+/KWxX3v7vqzuzDGRVjJ6r2O/xli6UW2IsyJmUkqQhxNzvp40
9DXdnMC6zhjXPNtkzsbh6AWuAJBBchw0KaA9o6H7kWkUImM+h15lrHMLouxuuGCg297CUKQhXdAJ
ljsfo17gwrZ2dRsDTwktMa7k4G/GLOJje5w1pGK5dYfhVcmgN4QsR5t9sdzPYw1ES+t1kWEPxePe
N/YuL5wV90XC2fxiwqnTY/rOL9B3URbU9ZV5qxX7bPdHsM03VuFefKs6VFb5rff5zoMa1LShscJA
aa3cGNTLKCuhCYV6zPSN2NTq22SwlY8sp1Rd1OTV00J8SJMEPwsGeHbRiDn257LIk6Wt0BTGxTAU
6Kw5I3vC5SVvvY3OQbn6zkULeU8dqBbw46vI1rB3KfyogMlg0FnTgQ8szp0uITWkZEUF/dYEEn+G
og70iHmpIgeCvsmim8xo4pIuJ9gmhwzw0thMaMHrxHG3rSh2rGFnk3frqp/jdrAivxVxw8MFbr8G
p2uIa++KubrJxzHKoWbwTLJJ/XoKvCSd2+uluUFNeenlF0tqYKGg+KGrjybBtSlRTt+aCo27CqK4
pcFoGkyMbdTBxeAvnecC8sn5qAX7btP5bmgOLTjtVy5mUMtuCj2070a9pkRsp8y+lbN9AO53N2Xe
M9wzMB4Og4UIXfOiWGnH2feBdPWplZDzts55JNOeMgldv7uZyJA4wCusEqLLtN44NsB7j61dfoIM
IQbXcMf6dpcPMub0q9GkeH7nM88g1kK6neZgB9lSPKH/uco4EAGIVy3ygMgaSA/KDnEyXfHRPvmz
KPcuEYO0vQP6N2BGssbcznnN2hF9cDByOIuca7n5WoL43adIqVw4XHxUPb+57vwgwIE3+Zf92QO9
z/aUNW4Y3GbA0zpkPR7wclzVOTlag4P1DJxY9bAmgJawhljwDkr+KEPCR9y7FgaJzGOhl7VRU7iQ
qMIcsB8wnQ7wf9mGdbrO4aGSmSAmW0tUsDyUngTr56Kqr4Qg23kRE4391EGvyMYeCSkoM5Kr/nxE
igbCRzxQDVfdczai/34rvQHsRgj8LuX0kYn22+CRH12C6776pw1m4SPmmo6Z3Fgc7e1qlxbbgl4q
8hU7TOCg6mTzgCY+RGYZnIv1SYGB5CNnhXgJtsXnYd6QKsRswaByG2x+IvKptUfmdixbNz7DMOGD
zffNZ/pHJ/o+lzJtvtiOxABDbW04NmHP6CPQJhKwjHr7lvjHbpGhh8a3pOcOXXg0v6C07PcYELkq
Jy/s4AAwNCdBDyMYbFhkdFeQdgsDiXjgXVjIcBgghSkerB7L7RktxLAt0kRh1rPEhPcZ/qkKgqBM
VpGbYkQ4HvErl2+5amtbSIaNGFYgUEeCIoeI0daXMouFv4SlpdDh/1aUr9cSwHHhwgDllpolFFBe
YGooMOwyYB3B7GE0JPonY3o0symc6L5x0D839LmHWwWVBPzRs+w3Bd/Q/MYGQ85dJOAzrEJ4EGBi
9L7+Mjf9qqZsxUAzgrdpCCF9qHP4NeHjO+oEc1rEWelC9P216klQehcbu/dVJI6gOyxd+Pd5y5tv
24/u1jv0xPCqzJIKgznzPcvNpIZiKCmoe9J9nWTy2n/cOP3dkN9nE4Sv89eWn51yDK8sGO0O8QLJ
BwaGXuBGsmLFLkdzAWryLn8rsraTp+8c2ODPYGZlHQhBqYwHee04Dej6pEkuuxtfokWEIR4IfUHp
0k3ppCDLjRG6m5GlAR8A7Zx6GVYS7I9xWdutDHPXAf2k3EKWv5a0jfIS+6pTxUtbx7nIMJQ7i0DD
DqB6/aAQfjMo/dF1eof6wBLZbBgabRun+JoqCn6Ye8DmvSNwKbGzfo3e1bEV/hm6sJfGEJeBJNwj
B4obB/3c0erazei2Z7Pb2FjmuTZuFrdGf1R+Vtz+Qku1gTIcohoKFnEdghESOtW1iB4z1CRfXdXt
4Ve7Y0a9tih8yIunwa9CH3vpkkkQ/4yE5STmWI26Mm6Mor1pJncDlWfE2y5sh2Ft6kcbbEfMGwvG
uY7ROzw0HvyERLOGZ28Cg/AYdMakJS5aom5C+BDl9+3VgOtaMdd3aQ4ri+7KVAtcTA9fiEykA14a
/GBSdM/+fjm+1T0/usz2X6NcnVE0DdBq2orWjZjfIU9X5wEAJoMYV/c3s4H/LljSZE7UKv9zmVqg
+M5wTO9PrfaTj2HFtx7Cj07lXRGx6DFFa9o0Ngzuzwhe1o7oG6VrE3Amun0S/kgWOEyFN12Qfm+s
5Q5ziiXbgRaN+IsOb9ufu8CDAcZCbRJq/UUXnxdwv7gLWGEqn8th2QDW31I/gJwVOSjrbxdY1Gwt
MO6ov56cTS+PH1zY61n/6Ntcd/Q/bR9eYztePxXupgUdAnLTBwuIVuNGvQmPomjM3V3VZ/foQO7q
eedaRrT0IIz9hwf/v+yd547dSLJuX+W8ABv05i89tytfMn8IqVRF7/1++rNYPdMj6YxamAtc4Fzg
Qmh0qbQNmcyMjIyIb8VP55Pi2lHT28+kaQgIb5JMqbt5bFrrS6VOx7STqX2bjwrVDPtjtPLyCP/I
FtR/qFx+ELl8H3z/1XlQ/MltKWsqT+Seosa8Mm7gMhyVTnPJat7GOTH+hmjlHrtatNtrkz///T3/
+wgG5Tg/jndfCJYorZsWSRxra5JFpnm7n+v3yEmJa4L60Kaw5e+/7BfxC3TQP36bmInAsijGiXK9
e9KxzVqMbln7JqfWUTMfq6x1G81w1bS/FbTtaKSwhTgH/f23//uTvWL9tOHPXS1R6iFrEWQyd6n0
4DpdNp2iPm5zKOJARhv/99/0iyYOFBj9eJ/yfN2QZ3NO7LYbBNVublZPIve4jywSuqB/GzrTWaWc
rXJQXKoQ2QdwTXPld1P53wflKUf88QpAMPSjolzNqGC3REqIBk1xpIJYOeNJrag7jlIgl6ZDISEy
duU3Y/yLCLDyc3eMspylflE3MxosFJvGx33tdvHzIBs4ONejxNDrteCubXHbNb8d71892p9sIIAN
Ks/I4NLqfmoc4oBD/byn/tHOyLYA6USXqLnA5bTcfEoOtanerclHSFOfaTl0mxCPVnoqreLfJbd+
tap+smJlp2QT0Dkrakv5Szwn3qBqx0zUAoAaOP3ikWKeoxRrv5tvu4H4n1aT8M2PT7tTaJvRzK0V
LXL+la4t8BT6Q7e82ytTST0509ym+ZBxGP7NDP/V/PrJVAFCSTTBZIZrrJxMFV1Za11l+RgnppvK
w+2yESxuP3ZGIArJ/5mt+rlPQJVO2rogcMJjn4/JVTvmZMsmVvBuFqHAH0WSlRK77m/u8Rej+nPn
gEmj9rcvVCFKCP3tBqNhna5Xhd17OwIst2MVsccguZoW//md/1GRx+PvhY7/L9WTypigX5d32A10
ni//tf1X+NpfX5Nmzuov31d57O/+R4mH9YcuWZJiGhKiQvKBxl8FpdofEIUMLDsIGJ0qC97zz4JS
7Q8ZAT1+gQy63qAG5K8SD1X+Q9Op8jAly0RSLfGY/6OC0n1t/2sNUkJqKJrJB1K5SghE/xlqDVWn
5eSh5o469wNgPkAZgh1XJfk/dH/gWtBAfRrXKaFsW0sMjZPaddKdqkto/jau45L7ObUoV1cdpuUL
WiAJ19uYczferrAJmqrvcw+ICFXm46xJibea44q8UC47cr16uUxgsCDTuutQ4fSvejz0F7Q1kLGs
YRPfRKlcSt4KLseb5pIScr0QymdBG+qY06S8V7BquaEyuy3lgA5J1Dh2ytazJajZhz5Ji1NvTZYE
CsHUHpYl5eAec45O7ea6VhEx3WnxYm2nqOEmSyEqeDnHk7IIb2/m0p9HtFpX9qShP5roSYgEmKUO
rWTqj5laWg9kzSTOLHHp6rrExyq1SVH8BG4k25Syc6Z8bslfK3NV2QBpumAkgEXSLC6wPkl/hM8p
kMHVtx3tWCyc08TrlhFs6STglIKSd/e9sIxvQ1pX8bFUGXeXgJclUqiXWRlWrOxNznADsdKrOojx
qegheTkADWNPomWk5cR6nyaojqzs86KKBkKX0bBukFhrqdONiwbJfC6Ts5AP+mfAheZiT8APXppC
NF4EFQW7M9dFdxw1awW71oNISeLctGzFrCBe0OUpfTJQa/Q2+BE6jc6U8V0qswK3Kg+gkTh3rgA5
AenlDtJ3+CwwleSTXrTxZxltIg2I6kx+lntBZP9vW42oQNmHlW5ovcPgTyMtbeoJCRtpw6e5JKln
sy7ap9yokq91qi8IQSDIkc5GHv+hMntqPquk5exlbIgV+GoIUHZZ1MVsQzzEIZ2zSnKb1tBlt9ZL
QuIJEIv4SBMuwgqcFnpUcrEuHfNtI74J8yHT7JYGhSDXoJM+zIRiOP8ZEzsxUIeo7Lcmj9qtm76W
ebVcDCITX4E0jpdV38+j1ZxIp+tSyrI9aXr8MFo9mhpUSMPe79WY6E0FHLA6yMJEREwf9TJlheXV
eawF8WkYjRHqzbVdPg+JrOjOdR16pKF0TQQ8Yw7pg0DU6QrlaDNfsnwWPphYAMVWpny9k5tYup1W
UQXjmUPbIEDFovMpiNxQkUHJQL6Wz8AKrVhXPDEGkXNYE1161jpDJ7w6D+OjKcfq7PSUQ0Lj3EDW
OGqVplCg4AfkLkgqhBRJJyTNrUWFjOJskqV+A4TVAE6xhOstlaz1h2wt5RcrrvrXeoHo6+VtxcBt
xd1QL8vHSpOWj6UoF/fKktJhbR7EGsrQmrZUS82FSfBHis37eJYUy44NaVBtSQOKYq/Sple+UrK5
O3mNLphDa1zfLfrGbod6SHSMUSd2PrUfBCSZL+lgFIY9iVlfcJ1iSw1Ii4dXaWRKdlZHYoPwVQ/j
gC/kml2Nkrst1E/oZVscky2WAKLBX9IcVQFBCvIgpmwiHbenPpe21MvNIr26usLX++Y2tbU7oB39
Wm6V9DUpFKJdIDXE2VtVqKaEdGsgq22/cHCDYiM991NHA+0aDV7GXVrpc6UAE7b1uOBkLqS1fjIo
r2ahyZ1AIupaLC/sEwJx/6ZrIQcjlTsK1hVdE4vAAAKq5yU4Lbh2H4ZGJl9gaZmIJG2b6ObQLmsG
dbFJN2Kaq7KS2F9zwXDyqzhWlyrp6xfTMnMZheky0TWuq+BzXAf9XjY68ZUIHt1g4HhJuau/twK9
jle5syfretXcbIAEfjAYDbI8QNsEeFZNqti1eJUopwDYuTlWa2nYdApywzlWhplslt4SrsJGPUsW
HEdiPej+w1pJzAehLIChIh4glSNQG3lhYlGvQPoHXlqXxXruGsNA3R5yPelto3wWym8C5uvh2l7L
8tCDyRaedCSM7R19YlXLMYRulDwDDb0J2k1LWndp94QOuDrjs7VQv40+MSPoTMB/NHwOQvIFXuH1
vml4pi5ps8lwKMdcv04Ah2GOqM0UNk1skEGjnwNVLsP0MqbZcgPrRu+OWm1ABJitm1Sc6tnrhZQC
bLhcRJriKU1/03Xgx7PFvq+DLDMVXUETayjGz6Vxar1oWPKsIdSZD7eVkKQR+7bhCsaISiynOAJS
aH3c8tn408n+j5zBX3p6P+iLbtrX+mHsX1/H85f2ZyXS/n1/ETP+d9AvdHpN46/9nWP4zr94gM3W
jF9+IGf89d5/6YwsmQJeSTagwasiZ+5/6oxQIJka5z/DgJTxAwND+cM0LaQ/kiRp/0NnRMxLRNr6
pytJf4L/wC38Oee9MzBUVeXzZFWDRy3+zF/R5bhskhpqpdBJH9RNPvRpfZf3EnH8skIJqxwlM/H5
nCOaR8MbyuaV7eEhNptnWIBnaVcT5AO5XuFM77v7+Dr7ydg6S70gw82ei+aqOx1yVl+P8xAt04rk
ZtfQNAlJ3+1h6wtIaPUzNY2R0W2fzUY7IpF83JA+YAQE9HNXxaWVJjLLpnmdAbQimmtLWxutRyWX
Hiqh87LdsCQIfJqu3wmK+hvn+ZtpVE4rCC1TMh4bQ3hECwazlhIRMwu7aQdUC2G/Vp8qkiB1Qzh4
VZrYTmWUylXRvPaI9O12osx+XKgUUmvUs1pmdLZIbR5c6dGZm+0zqEDesxafBIKZMD6r1qXQ/iu5
sAda+CFulbTZ0YilLDP5h0Rpns1FhGg6mTd7hGXQJLAL8nt/gzCXBn+pjOdBWhMnBRzhkaL1VTUO
rZaPGvqBjU5dHgDk731G5IO1xW/yQiUgsEsoAtBVLTxg5Nl0qqvkCchsI5IhobeBiPWkdgGqVzcK
c0AT+jvMoQau7h0C+Mx7qXQwQd3pBh/boOkwEQ1oI782VeOCjqny4ox4uZl3Hb5a95rTmNa2BIoM
QX6iqVfxmdYE0CZe6kAatXvOk+uHRYm9TRRuSAofy5wcBezpe2ERX7QGYYW5qnh4sqSxE/b30qQ/
itZ0Eag2WbZXcvq3WZJ9qqVixxzWr0nXIQszfRRCG4So6vVa9Ykrmmqzh9RH6n7ynUnbIjkZcitc
8+2DlSunLV8/a1MCJsa4QOKzbE0R3qZ0COig8JCopDuHbWgRjQiZB7krVAUOHG1XEveK0b/hliO3
D6VZ/DCX3XMhEWk2mmdgSnfxdTpvcn0vNSa656Z6jq/bg2yVCeyH6wNobfCPjQLEdiwdOg3HO1qa
nSwl2T7L2sfZ7EvAunEoktbWUvVkySSg46FuwRb3r4XEE+7lo5AWd7MVexRTOIaShtTjHqauf53N
IixMyTNxH6VsfwSxebeqc22bc+8ZQ4w7MGt2Tt3EbHSB3kn0WVhmsn/xjUJM3mGNfRLyMeDy7FXb
3mRpCGZZCEXUeiL4J7RJn+JW/LwgNzTJ0k1LeYcIEKn5gipfmKzHblFfrFaifEKL2rF6vzTQ/qRV
hbciVQ9GaUStwOCoi3RSrfTrJmqPkiIdt7lK3OuiHkqxCC2lvR+K9UHshFDLq3AzmRWCmn5NhfZe
lNfPzWK+zeRllg6drCzjrF8/540eFdr2eamr17WVj4tG1P87g37759n4h3j3T0fmP20jp3PYQPvp
XeJE/33QH+1FpiXLen2qd5VQ3LUfcwnVolkDBm2Tl2Ul9Wbo/jWuT8k4fMyr2aVMw//NVfyYcvjT
QkM70iykpxQyGPtVfpd6AM5IEWnfi1xF1XpKwrG9LbSwmwXKZcqTVTYPuNifK4T77RYfmh4FXpKh
Xa689yv5v7Df/9Ir+F+41xsiURGVXfnXQaDzl/LL9uW/jhPIv6H4Qjwo6LMv334IBP31Mf/a9tm/
NZloD37Ze2Dnn9u+9oepq+hYqXNE92t8Fw3aNcQiQCyIiSh+CWr8Kxqk/KHoIp9omLKl4Y2r/8m2
/2P81yAqouNx4OTosm4hLv4pSgrPtC/lWuyf9Jjy8U48VqruAgRxG5EoDQrcomoDPPfflcL+lGD5
84stS9JZUkRpzJ/FFbolyd04KuMT3AWvh3k9qupTZhWesONSRKnyhAVR7Xadz6hK8JpnRLDNQA/g
CukgbkCw1IU7qMNBXXV/51MB/vRSkrDwNu9zwOxlPrmJ2EbQCm6X5qtUacDVa0dPtLuqLB6b9mtK
LZ7eVSeayHhDpT/m23y2dKyHRalVsTZoCMnrXddAyfVPxghoAr7lIz09DTgWItTVJYfs3gbiUF6s
687kz74oiTZFc28+0ljCgzfwiYjfk6qSsetGt8yybyl7SpEmd3q/3s/6ROkSYXEn783LUhqPGYi2
/SOHsY9mdLpACZaoAIW3WHNs13Kc+oT0yPGr7joyWMXg7/HldRIOOTmUkcOTRyTiVIvxy9bCaIIT
HNZC/i2ly4KP1lINjKX9aMWx1yrXz+vG1j+kQkqBoODL19mTdUQQOwdFRSNu0A/ZGVVExx3Z6rov
qI5HFU14397TykY5HFrSJ7VanSQTSTp1PGq2eVCYf5Otec8GfRez3OcpGDo0cxpOho4k/kfT1w1d
Na2S0D+h3nbFVTumOwO82ygp1+62GFasoi83cp49znpyTK3SU3s6aJTGJWOPRQ/50HKg67aVrTcb
Pibl+lwCUhubNkgFLaRixs2vsZdKs6tlKqRy+Q7NdJDBR9lIXtggSS+13t028fpcDTh6KY8910+E
wD5KMa3nl5ii2PXY1bUjLCgv96cDJ84jDe2ifUaAIU33orZPcJj4GTx1NLmzU5akXFLkNWCzDAo0
ilI7dQN78yxUn5ed3jZp+GNIXKet/VRq/eE6FxdAN+GkJHeWXt1WsnHKy/UmUQBndt2DlcRuWQpH
uh88cQAPFUt+mvvEl3A9tri6NVgma6peCrn34Xqc5+QFTaCrV9Vt0nKtNB4pwWh0EjNEGgmzVJFZ
Twcm6Cm9xr/p8ieJP+9p+4MlgIPxI/CtAE748cHO0IWrmnbWT71oPba69ZiLqFtL098mOEXEmZAJ
IyReNa8d8/O4UHLVNwSFgkat6VG03uR0A+m7/JRB+RGbxCfOALREPrfATJe6vdVj4VHdJjcrjVML
+5pGS65YUkYkSOux77pI24FdiPirlUYw+OiQ7b2hHT/EWMIhrpxUUYOa9ZYb2zEr4MnotK4p+wPC
OVfp868xzKVl1qklSfco8vLcm7nbTgpXRNFtVnk6fSeKcfTxpgOIy76MUw/Ky58n4h8jQLd1H3qQ
KXMdgs4/t9bsrDSDBKxGE5MmasYaScJwTpT5plKoJqFoqjJWEjxXzgUDhPvlXFlyAILs6owSDC64
niwJEmrWJe2eVX2+iZc2bIpvFuD1K4gcYTWAW7/0xL0VGUF+3x+mAfImnf/ynVTAySlqFSx/LNx+
t1/+G1fqJzXUu+HHjYePwXaDJ7WnTb53YnCTaNGVtcMTY32eRkxKogV0nHIGtQ470tHWooVmnNyh
Jaei2fII34Btn1wIwRSClh6Vpp/Q6HuWmtHJCexQC3oCf9oHMR/GugqjrLiY1eSuzfRhMJFZKcpT
F2cv+yqRWbecD/1en5142+HS5qW3rN/4i/gM32dY3q2VwmEemS+SXPS0P96jWspEUovr+EQXrg4i
Uhss8uRu/VJQjpb/xja+Kw1+to2KqmnQSMBrAiX58dtmoVeEdmErVZvxAEzAN2zDVTh6G8lx7LQn
qIa42dqpR8e70thVnIhCSXOcck6o//QMf1kZ8t7h9vuLIYqw3zC5KkkTiWT8VK6haJT4Kcu8PC2c
ea55FxGopgcMO1lHKHM2dSgfeBlgjntDDee2DZdRgwyg+fRAd8VicvVGv+SjchlJ/GCvD8TcTg1E
gLWub/M6OXZYVNjLUWPB9Z6bW022bjOt/6BekyMEAAp15adKmO/1kdust+kDJPGLArmpL5VT3+l+
kiffqqoLZgKsBGzPYqm5SpG9Duzasr7eDDlfggtUmfUDqAoogMnW25vRDQ6NT58lXkPf0PZTAlNT
5QU2Dde8RhYeB1E/rUp6bEvoQ3+/bPYZ8+Ow6jKxPbKD4h4I+lne0ko040tThlUXlJD6hUAp4//v
1IOvtQzCZnvx4a+d+ofXuvhSTAK0lrH5PqX713v/4cnLQH/YrXgIf4Xp/uHJy8of7yuPNuAaedrd
qP0jrytrf2AORLpTgpc1dZhAf3ny/BMiP8sUZeqMYNLq/5Enj9v8wxz5U7tvchTdrdF3x0KN07NB
szHlnEfZsTsMF+oWQ8Vu0SXY5lk+7H9VL+ZF9wwqD/3BIbhzkB5gdkg38V12AV/t1Weq6sLYW/3K
y2+WIDvIDj0PD/mp+FJG4LPIwVCZ3UbUMxxzL3FXX3ckP3YKV3Z1Tz/MUeHNoepM/Ly6ctC6xX18
gPoWrMfU2Zwu7I6DpzqoUI+IsiIhBPXjUgIY9hGAIl8M1EMXFEHubp7gN6F+aB+Sg+JKbnEZggwW
+Vly26j1Wx9TcUmg8NmSr7hjqLrCeS+pzWzzVJyNsLvIB+NGD7rLdk5dPVLd66G8ZNEctn4VEuzx
CaeF08E8NHfxrXChOcLBujTnKux2BauXOSC8I+psPeGsBTTIiMiO7l2/ziDcqNGkbJMI2lN8OyER
Wb8ie40oZfdyPlbxB/s18gY39h8z23KkQHczT/biN9LnvKIN9ffLUD0p5BPcLiAmFJLoiwbfE2/j
03rIgibAR3Rg0IVTULupv/hdRPOooD9OrhTQxu1Tf6T81Fcc3VUOxcnwFt8IikgKlts6nHnXcl/d
pf41sO4mmN4RYuM7eJ1OEVQH6r2LgDikUwebOzuQ0uz8kB7yg+krb9KhuIVN82J9HsOG64BZb0+P
TuIs7mgbzuxph+FEIvGmiVSfBk5eEbSh6FduGkLfuYtvthN9mFzRF11ao9idq9/k9+Kp+nZ9pjQR
tyLZIW52R2LxIrq9B0P+Yp2HqHhon2qvi9Y3OoU4WmS4FR+S3abHOZDDPNDQIo+e5BV+fqaHiktD
eAriJ7elR9KDcWtEPd8GejGgU51/LW7rAz103DzIXPEDxOEDMaEP1OS4lJRzsaY3vmT8vLliqN5X
RyWaQiu3SayaF/VeumUmBrGX+aXXsU5o4HH/bTqWT9Jt9pX1wyvzO7Q7QTbY+kENBD+7KR7yc36S
D+VJPzdH8z4/G6yA/pRH6aE+qMfhNw2JoYz9Yqn/5DwtDc0GdMoEzhAwPTK79PZ0WxfVUzjZht1y
Db379kYgzzdYlWXURlRpeKhwnNEVHqmttQev+pLeLk7piDZd1fzFgznlFPZz5mY+7RUc2UGgAd8m
lNw+YoX5RSihkLbzl8wzPGaRA2DZIXvsG37hmTxvhVk+HtXkUAXQ4fkz2iBt3CqgK/OddkSM44Hc
CJIgC7JXOHv0O9cAI79ev1ZPczgeqX9+MuHShFmw3bQhHh/kSmc+3guO4QjPqtvzuzGMP6W+HpVH
NSqc2G2ezE/JWY4kGhKe6GamnfUbJmSURPLj9V67J0HhzwfjTNOWJJoPyak8Xi+xP/jqjRYozS1w
eS+2EwfM5HkNwE4yvdd9PfizY9oSv3+jd53z5VNpvyB09yBj2ZutuYMnHugdY397y3n/4rImeW3s
IFh2Nrty+SRviLTDcsrDOcgxrOalC0cE9Jo/o4qyJXfxJl6c+bQh2UKL+Sgckw/MOLd1vui2GEGP
dKAgcHHfsOEnGnM68lk41qerP7uTh3bKm47Wbelo/K24XP3RNz3znjL9MgBqwNSTA81F3uuCHPFK
r3aIqkfCzXbYv7c8b1+TGz2xyRQAV3Jyr/FTjyUQdWHjqUESit7qFjYgVpfGL07mwqDyendxVEc6
gqV0QJ77hb/Yi90DBKB1LJNKsCt7st8SdoTZxerbq1tHmgtbgdRAlPMqOpffd2GOlsf4lLg90y/7
2PPp+F6RwA4kMI1zbg11kRvfGxHiK1sOhLDlQ9JD+5S4k/PdLv9vjiKk3H50q/61Ze6//27LpG1E
wanAFM+dp5+vbGUoWwKQxW4XVpyOeCa9e/V713S4A4ZycoxTypPghMjg0JHFFdwHlCj+5JGkZ+Us
9jNUUH/zKvtb7dTOZNN00omDmZE03DYoD1s4HSeWIfAsf1+yZJPc1f1sBnow+2zNMB1ynzpMdkWa
DvrlYu/TZt8k+QcXbpYDU86bebceSH4fmYcYQ9X7JqY89kqWsPh5OpTR/oFDqDPHRKe6rH7HTylG
s/MG/kxej/ghABhhm87+K2bQl30+DyEFmPwd0UxU3BOOjzoUoxZTQuZr8mhxVm52//DOk6KcyTK6
f95IjqNA1ARjkLqmW7p0JPPyiHedqd11DLt7nrg7melDGQu3XFwYNDZxxcd6ceesDb/5kj/y+Ywr
HVkcmlV4YjD6V8ZTcisv44/u4FUc+DyGmzkl3JZPJEK8jkva3ngsTuuyAL8CIkge4sROn4Zjx9xR
A0ozGDkwXI4eVTxn1IjYztWveZw0sHAtH7yBBN4CFlcAHghfhYnuit7sUl1hb85O29j/bR8z5Gg8
zMQn2RQS3mNjhGDGQgBkwGpk0UUEnfx9KjeexfuoOOJLau6BUjDtJNkUU7lxtN/O7iqNPg11QiwB
T29jtjBAvEKw96kH7I7Bq6PrR/O8HDaGY+CqTZ49/kQQB+2J5lqHbp+orh4IN/uTNtwthHfGhIVc
6vdB6fXOA3wF7gEqq107b4Q9bIvLTbEKNI99HwsyQ1w0yZz3QR65eMoTmD0yG4fiU2Z/ZcJyOaF8
HAM91MORXTlzY88KhSM26CjcLuEQUsHj79+l4uXtayRxcy99n5j0WWSf6XlAbdDrjhDBPeLbZM9g
5e1Toj5hm8Jyn8lYF5EplmI8Yq8PRoYYv8Np2bAG7/rx+jGN0NxsbgpDpAmHBBtksNUbzG81oJ1r
ycyjLbDffaXyN+p9wiL8Jg2WUGAV7zMVhGQAU8Un5+uHsbMcrQhxdbAvh5GXoKq2FSzw7KE5d1Nc
XUy0I4RpNL6omGHrtNsqmnwxpDJTer/Vyc7cmhElK8tXGMwqSrqczWNEA5bUnfm03KkXbBrPunKl
c+Xu491yMapThLi/Lp9mFy7NXrB6sYOP5PdcRx3QOtNGPsdrAAOyIDH1wcJzWS4S794Nv8J72mhi
JcTYItqlOzMbBesCN1oMzLP2orN8xbstMNliemdz2y9C0GDWaIDF8m+eF5ZjhRuwYngWbLDJlEYd
yDdbtuED3MaRwH91cNvC2KUnpm9xn8jUMASmZ7mNizPnlAzy6DOwrnhQ3m2b+D7DV1/CYu07z75a
N0fazZDIo2alOgr+Z8utI3U+DYhC2UdSxpQKQ5uuv7bsST7KwYW3ve96XMp8SvEtZps+m3Zxn35r
LvtQdweNCy0ZBqwn/956tHzHNOSPMS52e1MFHY5K6irYpy64Hq/6ub6p7rbXNdwdBdpCeBnuSh9i
OVjqcSDxMuti0YL9yKnEo7lOUJyTQ0nNgU+lvtscah/Z3CE5NEG5nWAXpTdEf8/DeXgF8WhvvhXA
JnBwgtAcPpU+R6qQa/EBHTuECn0mmJ26S9A5IJGh9lDEZpOvwOtufYCreFA4t/g5OUeKzK6cHq9o
d7sEziedQ3tHJ/VHW/wmOAlnBstpvd1vaT0ekL+dp8t6og+2jxYewI4VjDhqawgRY+DjZWhBmRdH
SuxYlzZUAlq44bIXjhi1R+0SP9JmbOQH8cF46vSnrfeoQePglhKisavA5CihBbricAqwM4YFvoan
P84Yk2g8xlHzxPgyUVRXvpk4hdRH+XYRKACzsyc1kvHglM/qN/NRvc0ChofX5g8Jl6N/yl6RtB71
2ypAwORXhZ3RX8mDxZ7cCZ7gUR8asEXiZu5+qHS1NS8JBK/jPis8xYRfx5yXKqe0yW27EJTGsMCT
0gJ+YXfOYN/im34BF0wZ8+YVp+yUNJxrgGUHi996uHkhvW7ULqSjXhZZnzXNpth1+Cg/xKKrMU/4
oXnkxfh8++NFgk4XZ4cqWImZbDKGTbSfw6z352bxgQRnv6jrUfiMe8oEFIZTHNKczE4elcSWo6yP
rkHqN07t5p9oZue+rDzE+GVxF3/1vhD/wij0tmlTeWtwjYZjeKqt2zqza3Bb5u7I3zZ3d0MJXNuU
RLOoiC7zFcSCK4TxnLk4XlI5HMg+2nh+u9HOanwbMKtj52wNHdW4HPmlirKo91L65frr2+b3XszX
7d4tcKKV41fHN9COy5b5BpNv4ipsi1hqKNzJvu6D0eEyaK1CeNpOvpX35WVLAtVv2Nx2tw4nCLMW
M6fbkIPo2fCY7Zj1xM+9yiWAy3eJvsRrWmwDew4PjrnrfBkdhY2Wi3f2RdPy7S1u9+50Z/7ubO+T
+3q4Ok9vebD7s/tw7UcQenZxOURd2aJbR/wgYKMowD2gIbappmTPw412+D8GiHpHO8cg4Z1zEJD5
ncS+wyezLxrYfyQxeNK7VyccKWjGp5ZowuRD0mJPpQXyfh8MOsfQoPZGLnZyr1wIDUIw8rs7CM8B
Vzf3TL97bDD+VlQG4K3e8VeIrXgl26+z3mjcgBpaB+bRYxcxXmxKZCOerz4oJYyyyd6be3NghtBe
bTbSYI+/jEG6m2FvH2WOABhl3ILTDFTqbcBjFHw6ani5t7C34LjYvIELxpHy04h2nBfKmPc9zmBA
ZZsTiOqu3AxcIq995ajNDrMfFwW8ir/3vwmF/+IYu//+O/cb8XZWbU0rnXFS8TQrCvoJLLGve9/w
UzzoJht7SK04HAB4AAae1cK5gkMn65s+N1hASnDZ6qA44ahc3SQsb3d/a42o+ifCAZCXXUEiloRn
al9v4qf4HJ/7k3XTRyDxI1Q4RDgsPNbBIcaEU70cNGJGw3P5uHlJOEYx/t7i6FhsMsl7oCasDsO5
9OlkG9b8R/Zz3zTO41GPdos4+ebDvB/buML5w/phtW8NNqEqGJ6udn0znPOH4XXfBqTHfX8DZA+x
TQslu2ELGO6M42q/zCxuqrDeTRXFSfyhJyzH7ZnlNmIdtJAk85V/Jh2OCabI3KHzMLkh/Mx9X6F3
0VHAGkqueaDyDceX+JHbjhjt3K8ZPAJLBOn2LeXKwXLBReX7HSInzuaXfEXuDrvT6u+b0sp6W1zM
BK/ZfbT4bvV370Yj0IDXbMvPV3f3Dfbwney1/oAh2weCvTQQAt2nRc777cC2xCnsMFM8kYFtRGV3
bqLroVbuBp3lbjeEsmYs+mgveNJY8pWy7mAiQER6/oFbxwyQtvXmZ+HuykKjF6FHU06O+ug+gjlk
Yw427KXisTg4Z2V+jq9kBiv+T+/vfiTCUTzE3cfmtMA90DDD0cYb67Y9ix/yuwrltoirl58Xlvdu
RNDkJY5T4YS1DhCFjCnYu/ucXPi556h1hPDvP5F1dqaot8nbYiPKu1V30kO/G5BwP9pyuGbNLjxH
HHObBXizu4gT/s/u4ileB0ePCsBD6SFhdXbHcGXgpoitFVvSYjV2l67FLSOSg1PXKqf9UGKwHvN3
y4UdO9Ek7JLcLu6KTdpDDpRqYqlK/Nm/X63k6H6xWn8uOyparShT0zjHr9INzawamzDE7u89iffX
B/ppwpfwr+7uyJqYxt21lPz6liotoszjJy3KHmjnfiSqdnd9AcB+s7yRwvaVkD3eMw9o0P30hs5q
3u49xLeoHx/mY3uUAuVwfWuIb0KVcK6eTJRz87NIxzEcTxygcWM4GkczLjGHOL8Pt5sSX0O/7Y/G
0/VAfM8dIjZNrzg0TJHsRJ81jpjnT2yOmH5XvNBOjXnl0QIskm/lT+OhOrEL/Td7Z5ZbN7Kt6akc
3OdigsGeD7cedqtetiy3L4Rsy+wZ7IOM2dQYagh3YvVRzrzW3lZKpVMooM5FJRKJhLel2AxGrFix
1t+Q0FqcZdFuoMjZUJrwTrrT8G0Qb9Q39Mua02aH9OZ5eF2cEt+J4pTPqbzZ19ZVd+6fcvXeLhf8
bB+ePLyCV8Gu/otx7hYi6N93ZvYt2dghumr5gZ/tGMMTf9h+EPyi2bEwf/Zjlo9oqzhOYNH8MV0s
wP+zISNg01m+s2CnTA/s9FJb/VNLGZnlMMBtAWIciChUmN3XQKuWWuyvlh1gL6AyHrrMC05rweYf
dULnUAQVaF067JlBQHIab2sIxD3dqX/pJH1ASx2PBbTMgu3hLO2ko7GExBtwAjgFcTo0LothhPG2
4Bfg032x8qRbW+zgbTJZu1nF9Zt2Uv1eZQIQ7oRCF77CVAD6Zq8GnYDursAQlbrbzbFBM4GGcjnS
c61z2BizZZDRBOiZaO04a7uoaYckNTl3iEFbVfT220cv/Iki3SGp4WEWF29IG09GGJUgRQ5TBVRV
kPCIGF4botj1dohm6NRRlXLx97ENx1kVQ+it9FC6L8AtD2uDf40c+O6yxLCOOQp7uEOM2F6D8BSo
oGzdsaw22nRe1Jo7xAo8DMNb84DeCc8Hfc/6fpwLpVgAZ7KF1ZfGIzZXgM2pFAVGJCAF6uKyT2sE
foSIo299lMWf51p/RExk5gKEfP0739Bn/pzTbyvLvkVPTNo/EhWkcHcWc4m2NDAxEkYcriHnEJcs
sPAIBJb5Fr6pBEwnPfvc6OfqJHdCMsbXB6y/RYA+Jnv89381XgiASRAXLMa/D1438ttd94/v9/+4
SO+qbxLflMPe8p+/4M/esk3EIuSEOKFaQYh18F+xDBD0A0rUMun/0yh2WKd/9pZt/w8wUz468kCT
FwQpm+fPULZ8hKWpE5jCtFx2hfeaUHYkYe7TVXaJpQ4h0wfHihD94SKFNaKlweJ6G5c/0LWbzBbB
nW4DrnU9FdVWtjHWc9wpCnIhqrNV1P5cSX+LKznGi/72DY62SYLvoR22fAN0VFcFunAd0kQSpJW6
nE9dkIkBLh/Dl9Lr14tebmh8f/1S/j85ew9W+8c0T+v77+ndvwADCvixiVQQq+7vl/r53ZC2af54
ff/6sZ8L3A/+8APfXw6oB+6TxXH587DmEwe+Eax3F6sZ11lsfv9a4BYLnBM0BD5tQdCz2BV/LfBl
v+CTupzgGN+Dg37VAj+Cpf3sBHkLfOpwZUd+5ivZzdE+LtRl52lqajiTrmFHf8WYaI+M0n5E5bgZ
h3Wa+qcp0uGDV57J/F1jUMOJxVsVo1GUjR4VExMrbwtdI7+wKAgHeQ5xRuCAUnQrS5XW+VTg+MH/
bO2u+pR71i4M3/Yj9nBJcOGLdp83xq12hvci1+ipFW9031DnDLJk7efXChPGbaKoTzqYNAY3lpt8
hzsPsd4f+LPufZ5V33D3PI1D+JlTkqHk7VpXnugu+sWUEJL0IvCVUTJPml1s+yghGugrwlnbZDFk
SpNdJcI5WCO1iNf3Aj6Ou3ujrW/CQu2jnjJUnSPyV6fnSvUfx5h79YwWZfLdx8PEqOC4m6b/bpGR
7rNPUfJj6Mq9roJPCkeVtT+lH1Nx3dhuvXWG8c6Neko68n3rWN/dDOV3coC3CBBsZ86tUHbZbV4G
1mXr5uYZnJTrOW7Rm4sL7qsVjf9g7r9A3Kdb2kuxnS31oazdKw327Ix0ov7kw1zGqjwb9z16BF/G
LF2P1jQDxGxheuOj19Uo13lgSGPPofkcWNssapM9RFeHGoLugjdaieZq8Br+ouhuy1yBNc9wv4SF
gTkzHLQ5Suv3pWGl7z2psxMhzQuUC/yNHOcR7a/oZ0LyqvT/f+80fTpQ/T9IufgzSrDp/j64vLur
4iciCz/zZ2QJ/3AAV9Hc9aC+Ll7ijyILPBnkmrgLEEeg+P6KLDiqIOTEP2RetgvD4nFkgVwBeZNj
eBHvEK/yFofRQAT5lZv/6jEfnZkqih1Oo5RegjV9GtOBhk1Mjt23EZK/MUq0mQM7z/VS4Co6QHIA
BYyVhM++HuIUvdfQGdZ1vAijIR6/aeaM+nEpS8pi1Ze0lIuMgKnPmqAu79o4Gk9TIyp3wtX9Fuq/
j4R6553AOY/XaLVOdGQ62HFZ7rJW029N4dNijq36qsiR2FjlYX+Xhmq+tE0w/KAu013dIAi48ltP
fZ1Vb54NFXL9uJmYZ1UTynU7jIQyovZZ7Y3ONmjqFpeD0KIaWjqoyJsyQzXSNQWmDoH3NsxxBZ18
6X1oUmtYl9Ktkfc1aZQoLTfVoJAOExFFj7CkNIaQMpEW3fBxrD8aWdij2u4sjEwcWNNwQjw8TeZ7
eAjDLmx9Sq8Bqu2ViSKp1S1g/TwDwyLRIvGK+odhih5OJNsYlB5fxxt8sZI+3EcHpPlsooLpCjAQ
LuSBuJiDhT03UDz002GN1tlN4bhcnezqUukh5CEadOOHWBUnKKFNcK011e4e2lWRxf5NgP/l3pNK
X7rWPG6Mvp0uYIWrXe5LYxcEY3eG6tNJ5VmfgilPtqJLqGI6Q7euexN0UeSgcus4tJfw4rJW6Hr4
u2HStH3VdJs02T6YAJxiGEab12kvvRxfTIxBEnwrRwMB5Akh/SnY2z4A7zg2bzUYdE9l0ensx7Qp
BpcGYdCXq7jGubYZfQMS7BSfNPAdSs8eVmWq2osBizL4Kf2D7D/F674Iv3R2T1kKWPtZPJGBOVqC
3o3M+sMIn+TdOMJ4S+LBh3YAyWpV2H1EEIUSWqiJlsCUth+GoRv2vlagAA2vPAlLq/j4+hztv1iA
fP6KgYJC3d4/Do7L3/8ZFm3AqkFA6i/I2P+McD8TLpus6oHsFQj0f0KKIL/CovuHR57FtoT/7XLJ
eRQWH8CvjgkVnUROLMH0NXTzJV//FRUhqDwUX0w7cITF9WEp6zy+9krM2EUXYROJBFDbropQNWJl
Zrkc1qjtDO9a1DnwIW7FRVjjHKKSEqEd6Yj2K7K0EB/9trOg6ThIwohJNeveCPo76Xr1py7y4XY3
g/BpWmV93a79MU2qXYWeuvPzSP7ba8lhdWJ5Cij40NeYL5da0wMa/lEjo61JHs3WEGtXzPRo05am
YIe5YqadZiMRQOpKCsrZ8PnRAfhiUeTnsDZHl89/bAcWxeHkhVPtVnYRCkyqUUt2IqRykYs3y2s9
6bN6HC9V63Uv3MAOy1m/j7kcc48edULYzK77ZUyTLktUuyBh8QNpGusFGYslqT9aGstVAKUrK+BG
wNXgcCQTtaHUqDNox8KGj1NKbAs3eOwuR2Y1Grf9HDrnZbLo/suhyWjKcY5MeqBRPaWxd24YEgaJ
a6I6hPs7CsV1YlO0VulAc1Za4s50SwNhYFsPwyqicPWmtjtEgGox5sXm+Tf1kEgcP43wwJItqcly
T2dHPZ43MVSOVclMLxYqcYGoso9OgJko+oqQZKYtp0slVk0w17TxdGE4K6Ns9Cd01P10r5QLblGN
4jKKKq12rRimctVDiLxPnJkdk89eBmrCNyJ464scCaJXNZ4B4uERreVpndzK0T+todzroWA6glpO
4CuWWVLLfIWx0svlhf5xhSwgvLRlartlltNlvhsE30FtPrwGZSiANmYQ0V1yghjX8trG/hLiv3M/
o/4zkW2YoTxz7UCOazkNU7MJBmlshNbTD2eqYwWhimSIm4yjEFnvQ/tHXqcae/JScMXoLQMwxYj8
ULOu7TGacJdUTnbRJe3EL4ek1eMj3aJKhbirByLTsQEBYUVpiS2o/YT3OnP4bHIL1f93czicNTFS
E5mAFnqmKkTVhadhk3FbsepV2ZTTxwoWPzI3llXC0YqHm6Id9E2Gzustd6gEELmA+vHGjEMlNn1U
lDdl0cvTBHGFcefqTunvrkaFaqumLAWC4YfTdDXlyKXhZ2OkIHHGbr6RGNGi5eDN4UKn76N47xW5
7a4KJ1tkiRDExrKmxyIdVn4rxk2ADc8p3D9AomWMf/cKCTG969JptnZd1VvIBHgKGa0O7Qlug76b
r5XhqlsrmtsztPTLcs9PsUIKrK71wjPTCjat273zPANh8y6KrR9JNIUIBDmjfS9T1wX0kll2gyHd
ONxx51YfaiEVQLWUF13ETQl+JJMmeAC4y/hZUK3dTOPYtOclbw2/hrIs5m2EgFPEVdakRxm0HhfG
QWJuvsTnMW2mBkdTora3xG/1EMqrJarLziLAB0usj5ao3y3xHyG7/t1/K2e3oTrdov8bGuG2jmtv
O8VmKlZeCHV15cBdRbSzM0OQW14e3qZZyf35pY18HJWozkLt8D0o2w47mvvH432sqI+pxI8XEWL/
GjuE7wF0YThCfUgUSi+moeVQsqwf9QDCL+y7jW69CzTDAIPE4w2OECcNlbLnvxSH+2Fs4Tst9BGK
goHHOX4UKX9NTNr5PLH18PBBDrMLOT3mxH2Yn6I3UORolmmblwl8+A7/F26l/2o1Xiqnj17H5q6/
+8d91af9fHVX3v/7v+1oTmV3S4F3f6fvHidhDz/4KwvzeDUmBuMwvR+YQX9mYc4fSDliAYp8Dxej
gyxMYEjucP/0ScCEsJd2z6+yF+mSgFEkbK6uqAq8Jguzj49aaPa+jx+9J/iGaB8sC+zRoV51vedH
dYw4vFsATB5Qsb8aKWuFNFwiLhFnRmRXxTpGuLXD1i1W/BGal+1JK4dx2oikseN1B5b6shut/Nxt
QmPeYbI2Uluxdbcapim77uxZ7uAVx6DoJ44dOkm63CBqZhjXnYkuflQYeAPMVepm+6qDPB3VngCE
YQ0xvJOKq24x607+zN3+/8L9N5jyzy1cCir/IBft+v/4n1/vChRNr9L78b57vIIffsPPFWx4NEwR
iPZCE2Knx4r7z/rK8tEiYCGWFe5DTFwUSf4s3Qr/D4dFZVHvJcUn+fl1k+AjFMr4EA2TxW4WE5LX
3CSWBOrXTQJBAOp5XHRIhGkSYuKyJK6P1nBWpzOi6DFFTAOGuCcdBAUr2wS9S7R+g701SIVAJmeu
TNEiFV7lV6u5HpoviPd1u7JX070yetKqSIlvckhStBBE/gFPAmhvqFDNV/jTtRUCfLrBO90J27PW
h01PVdD0aIYm+ChQom7vqXu/pHtw1PZ4eDhIvcysDVUavjRz//jhQk/GYYXwzKaumuhTI333eshS
j2TVbL8jmaMW5SVM8RBtFacGkrPvwgB1UmSeouqrUwd3UlGC+AkFedXO+ZcL5oJ18/dFxtP2P/7H
gXgbi/qvm7SH4gq8WxcxFoszlgrjXwVGx/mDe7K/eDlD9/Yer387pN9Bxyy0XDYOPw6a5s8YDu8T
oQdELBzH/Pljr1n/S97xa/mTAfnckCw4pxhHIw9/rOReaXQJssaytmU+1NHZ2FnpeZJ1IjqZgtEG
xCoRPT2xqrg3jRdyoqMr4cPQFAucB6Y3tbOj9KNqdJrmTmRSz0+zjVFl861yRmgqo4m1zqPX8ebn
Az2WYDp+TJAUKOHAvnWpzCJavJxkj3b5WHbCRSgD4L8q1a7rbJyE2mmni9j7KJq+vkriTF38E2OK
JeR5lmVTXz4c0zXyaZKlD5rWQVvVt6fmHou/+KNR58ZV3tQ3Xhs4L4x5GM38BTGCxhSBkT6ZvdDo
j8Ycet/sHPzunBoh41XUZ3ilzUS+lVFNxTt0zuTb55/yqREpAxFcSASIMkdvUc2dbotEgpNVTX5u
m0127vna2pmNrT7QDBv2rx4vpFW99O1Yrpwbh0/YFVkXaNEAl7VRahnzdTAmyVXrxempbVrqZ6z6
2wrNE+uGswZ0hYW8oUvr+nC0tgu7NJ0swGA5lkVywu7AKC7TcjBWXuWe2EHy7vnHWyLy4/3IC8QP
OVyanLQQnOPaDG2nOEDjdt6klvceL9PwzNVz+cIcPjWIRy+e1gZCGuCVDp/KMiZwBF07b3S0WPR0
Ss4DIsZ4KT//ML/Pns+aoBxDRdBBhvKo0NTkdWN6tpg3sWo15J+2HNNr25NWvBuMEHEOsCsJFYqs
Kyd387qxCavcatBaI3q6NvCGo2css7JqklZvxnE21mNc9+9FMpo4DotmFacVoO+KiX4hzhzP7DIq
CmvEZnJiXt/RetG5jnwgDHqTokdebhwPJW0krEWsd88/3m8DEcmI3cjZCtYKygCHj9cbXisT39Wb
3qclqxLENq3SbF4Q2npqlNAlcbNBo7H6j0IY7mqqMNzE5KIq5i85Yn/cCuNEeK/cZv6iTkpxi5sJ
MJbfttnYeHWcyUhv3MHLvzvE1C3pX3lteuVwXnGSrLMg7uMXXtbDCfN4s4GYsdHMB/rGsWySCB5O
YjBERdxl+bjxQECBRA1QzOkA0Vr2SYesk8rCbVQPe9N+aZkcbwzS1oD3R/LpIN/GHjkc2BnmzkB8
C7q7b8cXKrfjTR9IBBKCim5Y7MgUdtaMCc/zi+b4xAVFSBYobGQmkIxA8OVwWL8KR2UR7TZR0M7e
1mltHQ2rLJobnNMraaSXz4/32/JhPEARWBKESM4Rag7HK2WrzCbCqzhuG7FBxlKeRGGevbAVfnsq
11lsEQQ1UrqtNCcPR1EVJp1DXAab2VXu2URL8kOJOcob1brRzfMP9NRQNkuGwGKSLx07Zhi4LpJN
Y7JoJyF8wjacUMlPVArhp+ekeGF9/jZ9PBhZIRenJUejE334YIMzlX2KnuSm8838tO0DYOzJ1L4g
B/DUM6GOxhy6AMRAnB6OUqdZ4ho6gCcR1f63ypTym5N1VbcqqMptXj9/7B6qGbQ+fIRQDsfqJ5/e
Q+H5KP7jq9eoLr10PStFlQynxOeHenLyFlgbxS1BHn30WLGf68zTTJ4VY98c0EBea7/sXhsgl1fE
fkJ9hYScIs3hA1mdG6ohy5Er8Ed5O1Z1dlbGWfXCKzrOsbjDHYxy9CxeaTeYRbPsMOaD7Z8xWbM9
YKWYxLAyjKR4//zcHd0buS0+DEgpBjywTTfl6D21hhMhScbktV6v3td1lmKoKu3zPJ3znchQK+NT
aweQ1zxDPgplrXFAi8QaaNbm7s6Mx/wFqbdlxINQvXwjUjAQi8vSEUfnXZLXvj9j8IBm+1juDCHa
C0AM/q5j+69bc/huqtb68Pw0HLXnfs4CDizLZSsAGL3snEeXhqGstJxK4W8m24JHq1w0UQqj3Bf+
YHxAgvkmjgZ12RfYJD8/8JNbEsgkeTk1X86Kw4GTFodqo3SR4WpG+0TUhd6mw6jXRWr6L1wYlhD8
27w+GuooRAeVLlKlecYhUdNFkogba4A3mVQutCC7PAk6U79rUsPaSVvKF17qk3uUXp3HVdcDNXM0
uAw7m74gLxWjSrpVKHTv5y6s/pmg82uU4zI38lteokbf32CpMp07QwLtLgzqtVs7L9l3PvlAS8gm
IjxwAQ5fXKGV0ZA08eKscNxXvi+/YL/w0h3hyXWJNRBHKsqHlHYORzFoqAC5Z9omEGhnoa39szFS
8ceJAtCdFG51xlXe3QeLu/vzC/PpkQOXYwkvFRbo4chJUJngDxm5ULmYobeCVvTM1Ni5AyWyqXFa
PG1SvVPtmH97fuinppZsl/yQLbGwLw6H1qlJY9IYGdpOQQlWgFxSpBBfiHxP7bzHoxxN7ex3yrQ7
DbuxFtmOarOzbkTX7lAsH14wCXzpgY6Ojr4MSyQ72XmVjzl61mTIy/TDS42np44O+vyLjiBFWIqd
h9PmV2Yna4sHmnEo2gjLGdeY8oqNANWQrXSAFenz7+nJGXw04NHRYdqt6faphaKCVxTfKmybNnmE
gH+nBnv9/FBPzSCVK/gVoEHIJo5eVhPEzjCFHItj29rf/HacT1s19S8c8U89EIUU8CxQLJDaXT5/
dAo0nZM0eMFBAHRCYKamiM4tcGY77IOS7fMP9ORQFjB+hzs5uqZHS6JNzDipZYYqUrXw3UtDfvdp
4p4MUdK/fX6oJ+eOqg3GgUsX8Hhd0DfWLfcBfBJtByBt3eD+brj5C4vh6VHAD+GAAxhy6Yg9nrsg
zDESa7HM80B87GDo1BezVMPpP/Msv0Y5ikpz3nGFMXhDc5sR5WMEzVNblv/UKOhmU0kEVX7cKGii
wEynkdgnG+2Db5islciz9IUl8NSMIfZHT4KqIQ2/oyMxHyPt6JJn4ZKMl5oVl8R2+6XCzBMLjXor
py7obJf2y9EoneUOQ6ZqPGmyDB/LFnXhaRvNLnxXTITDF/bp76OxK0j6WQIPBYujGKRdJx/yaMEH
ADyy1kkLhGRTAhgsLkyJLdsLKc3vU4iONgV4mqYgZnhVh4tOWCmwTDPBwbkt0RicfWTo4uAl59En
Hgpw8JKOAt5aaueHo3TBALKLiuNG9k0BrdOvbQhULSws0Dh5nr96XcBxsClRUEdD/va4Tj+WDSkF
qJSNTE33O7UtTBzmalIvVWIevvdhQugtesrg/tBWp4R1lHvW9JHmGruZjR7nXH2NqsZr/K3wDXM+
zcO5n5tV0Dl2jseL7+B+OdqqXY+l1ZarzIq4S3AX4JMb6t1WupNoMTe7UOQmOIcoCBFZohxSlbvI
9BOUiLpR4/sxitbePx8Tfn89wNvgGy00zZBs5ShdiFuwgH1rc18Y2LM7qCVjvB5sp0l3U17Jm+dH
Oz5lAzqRHvVUIEIIa9LrOVwMvDHNvcdFPQUYDF2+0sg/D00iC8hzGpwwPspOvXp+zOMnZMzQChbB
XNihlJGWzx+dS0MXp7KonBCWpg6D81rZNgCjwDayTT5U6JA9P9zxrgK7snT4F38oJGSxkjwczg3T
qQlzrITjNvEpRJie87n1RuuFKPv7TC5oyAW8xzwCXzgaxgiwx5F9Em2MYiG/gsD27+cSS7HYjeov
bj6IV2rjwgqF/bP8yxlPTeKY/EoRWFEmttAE7FV7UncVghaqC16YvqWhxgw93llc5/j1dGNxyqGc
St/64IV1reoqGkByq6wCSdnC9IzmxMdjpb1JLYBgu7gxJ2B26NF/SrICy/jByq8LTLmu49GeACom
2k5X/hxiPxdLXAWbLI/uAI9hndQawLKJhvKTzmMweeK2isFYYyYVIbeSRTbiA2UYXYmSzNzzSvWG
RLfwMbaf5g+JbvotKLrsnRWY3Y1hhU210iJp4/PM1HV9rvC/3EzkVsnJPEz06HIh5qvKb13ghF5a
3rr9oPZ2lDqnJjad+Tb1MxeKT4iIWNTMV4bV3NeWgeJ2MGjkoaJEfC+zBvSp6DI66WF3Xnd+gdCP
4Fg1ZJvc2kNa7ny7QomHbwIfAYii485fczSo09XgzP27CcsSGtjjXFkAIyuBpmhj+NMK0FmGRGcc
xIit5cqLt6Yug25V69E1VkUA6TjtHX3iqTI4x8cIcbXC9ot1YixULbfXV2Uns63vDu3aGDuA9HPb
mEjeVSYUh3GQC8Y+R0Ygj0q9sp3SzLZOh7grHIruckbYOVuHeWV+9qNx+pA5VESAB7rr3O1Qe6sz
eAdGktj3jjVaaLUb+LqtkiFFEFFyMI6x1Z9kCfnuh772EZIwhLvMVBXH+CdlGJKuAQZqtP1jKpG7
yCtx2Q7SxPU/2nah3JUMG/ODko4Pc0qh1i4NEZabOhDyrsgqZKhzyI8/il5U58Ai4+EWarQEh9aC
k5A0uSTdxXjlQQCBJJIMtbovtZ+IN13MD27s1vKu/VmE0Rm/tqM4qXOHgsHkWfWO1hWdsUz1hbhs
7MFCBa1o65MoLpx228BzAGInAR1bZSS889iEYHUmZDLW1w1BB7ncErfB7+OAUfquChv/Y24nxllr
9TrdDkFcfrSm7EYks9zMckBZabb8cvG4wHOvlFmN1E9PuMW4SobftOjzNyA1kL0cigRdHhHnl8qw
omnlZ62zdsyin9+2qG4jam/WntpQ9AR12VRpDMKxgrmOEBA4jvjEyjzlghPF1d2V4y71RYJicO7M
CBrXOil3VRoioyF1bq5yOXVqrZquvuo7BlujZI4XaIO1U7HJPKvP15Jzd74EeZLb5Y3kGkOtZYqj
fHpv41LBPlK17NZZESB3jtL4nNxwQOK/YVlKu1s/zOrsxgM0ys5WYKDjdBM7xSivwyYz0DbuMaAa
1kyH1a8nN+5QE+oDANdh7ufOaqja7kOjggalzC404i/4BFT2CU6DcEW8LDaMMxn03bUB1nTB3Xaq
C1dOPJsJ3c66jNapmdIuGf1Oj5tQ+jJY4RA48ovBjiL6hN2Xv/UCWI0bgIfgQ9O8CVGcAeyzgyOO
lYIyqwxdpzmo3wQjO2mXTIV+E4c6qDaRN1a0mKaZq5bdxN73MsKtbG1AuEo2wG9tsSuTHrhX0Kho
XNV4pFVb2xxUvQlMwwq2SZfrD0Zs4MZl2OFsw9XLYmg7xZRcp3VWaeyIqxpUs2ldu1Ok0s2AXdS8
kRiEouwE3O4iETq1N4FS+emQd950Xodz+CluOf02wE51sNFYgSGPxLIOwZRnCsnENtJfVZab9rrG
zvfzqK3c3zsZ5h6Esy6+8zoQy5tSxiad1gSIw6rJ0ozvK/Lko9caDVjoRikDYr0w0t1sO9NegedN
1mYKdmnVT9JD5k6bTY/7WzOfz70eqzXUrRpVSd/Ox21tdjb6+LFdWhP6UgGC+KkHYPzUV0J5l5zt
1GhZA6U4y0TeBSfCHbtiE+KOgKZs6MO0cZzJ+pjETZjuezud9BaGaIY8QjXOP0wgEsnpCIlz2o1J
7F2EecppNbo1zE07mMQbq6ln5K9b3SUE2MT/MYg8vCJrsp2TBMP4z57Xa+T9+lbT6pqyMDtxahDI
60FWhBCZOeK+VumI8k/pYn3jk3uuMffDSiaq6jTYTb7oP+qwx/0kSHVen/ScGm/Bf1ucDRJ+1brV
hY1iDk6o0brnynYR0bL5buTS91alUMpZZU3fIWSFo0O9F3K2EfccfO8b66uPgU03ptgKDa9qVdvz
2K41eAMUtnunyPbJiCVWIrPM3SWNUZrrRsnpOxYthJ8AO+ZkM0CM63eOUyXZpoon5a/r0ncwm+vS
cF6bFt4Sq8DJSEU7FsIXm99ogSqICrUGLmn326TtjM9m69hfVJFSAB7L0v6UOWXuMqNdnu8FbWWM
NvwW+fVmWhZTqfxwZdZWeCHcDIoAnJ/ovjGcCelYV0l/FbaOi1+fl/TdLqfGYeGHmA7XgcBXYQWv
jDIGRTtEMZzZKYJ1RFEWVdgknrAVNOb8fZ/qAonG0s6RM7NVM+xcR01fdUScvvKsZHgf6TyFS5cn
6ovjYx+U9xjzrjDYYH30VVzeGwNhEY5an4Rvpac0ao6pgZeEmDv85gZQdHJt490brKSZcLSNRsML
DMtQ2Zt5zH0UJzGfGbd2lTVIj0udyt3AZKPNls88ohJxba6yqTD14pTofXODybbPG1/6CLRVC+O3
sgMdniXmnCCaqYpArtldabouJmMIVjonxK6L0U6gU/uxncGJEfIqGaMcGh3FhZDsIY1DLhKYBp7g
3mzuZCtLsfZD1Q6frIggfzrWOdzpuVOudRcNcya22rG6/EpWmjb9SmL7M28hRSiEteLCbt7qxtXo
atidTLKvvpWm8ns/GV5E5RH+YLHnDAzs7n0adHalv1SpqZASHGcpaffDHFAWetPuQgndRlOram7y
hmiptuQWXj+rbijb6sSNhZNle1HYtvdDeobHnu/1NKbf0yKx8k8+3IbCXE1DSZz0yUnQqo8mBanZ
b2W1q0tvRt6rStto4/Z5h1hpXPb1dWQV2ZkNKsZbIny2+A06xT3hGrdYv2lr2KdJouFTgCcMV2PY
SLR5U5Xc448R4cVlTQ1O6KCYdo6r3T22xmaxS+hvpqt+4E8wTfSty5KuDmfqyEtd2cS9eF3V5EGX
0L6zcDdjOfzZ4Xcb2yCpjb3d9KPaG2Xfy03QkpOu8D/Kg21UTuptkfWOdz6p3Pg0Cg7JnRP7AmE+
DTNmq0pYA+GuydyppZ0UQxm1y2yAZlJm87o0gmHcFTqLz8wYl/XTQda4+bXtmKBiEQCU/FhIAxPG
Wvrp3QgKUKOv0nP46XDU4S7nRdhrNVAcXSs9B++moq8aLCYzeKzJMOXRLp4S7J1tC/Loyk4rgdif
NYY3cTNjSFB7mXtupMZ4Dl7Gm1a0HJPPc27bn7OsksltVuO2vncSnV0nU0fUapu0P2sXF+YV6gg2
jgUhNuPrkirNZ7+YrHJtUa5A41cIibnzEDjVDgxq8Kaau+KHyEsEYsquG8zV6EP6IBZayto4mT/d
FH5dfSUqWrdlJWb09q2ojffazjJ8Y2zh0W/VHnTaqofBD77C2Ze5NXyfjU4iGZ8EVDejeq5PZrh1
SPQGTvEjlBz7OKS0GE23eT++mZwcDrArRXSfWV7P1aX2yNybWef3U8BptsXRpb0wRz2jqmhYHMyy
LzqucJFozypcylFe7Wy/3mHNSbKdUy7a2CKzcV4I7Rq/BW48CoWcOSKT9OtMrSK7RlmzrVC0xDjz
m3BiZ53F8w/flvlZD3v8WtdKvx2s4U3Zmiijm0N9GdA6I7XB+SXOOXRk9yZhn98uNtk/otS1htPE
Gyq0EYdm55UJREWSA4GJXK+7/UzZf0cvxdhl+WJ3aje6/DoUY/MxM5x3E/efZKV6kqKVO6TIKzaT
sPfQZRD7NDu9gefWoETmWRB6h9gzN6ThXGHGFIGzJItuShWYMNwy3DqDyDjVWYBe7DyJW8eE5qvz
Fq3Lfg4ug8RvdtYchh9C+o7noSkxSfUrWNKDqYzbOq2Mz6WTV+9UPeBWYLXObWup8e0YlBbK9WH6
pYJcyd1Tw+1aTRmX1uV1tZtaB/osIa3HBg3vu5jV8xHvJPWuxB9vHeEWd+W4JarNTUsuZcAL8tzy
Vk/ViRjqEohKry+s0RvXqmVHI0g6I3prQvAk41lYnpnzMW0KjAbk/2LvTJbrRrL3/i7eZwemxLC9
I2eJpCipaoOQVCUgMSaARGJ4Gz+LX8w/kGz/S5QtuZeOcG8UJbF5cQFk5jnf+Ya6+LxyehyFKRMS
Qjsc69M5vkWopDBoZU3JnUj5Wm25PA4RZ2HejcHVtChzmQNcE7bm3Ji1uo4aPKBxftjBSiWNOw1w
Vs1B+JKwItN7wuoKwoL3yaGzvojauTy37ez9sSLQAPirio9Ng556F2ZO9G7NyS/u5/h6XtLmaRE4
RVinxFJ/CXvSvpMrwRDm+2KH7nKy6nNSB/md74h6rwMHMbfCv32upPiUO353s/Sy+RDLwDxgvrqE
JxukFY3q5JFAUS3m6CzFrb9a/+SX0R+WLnO3Ls4l06X2Uz+C5q5VUxw9JK67xXYDObC5Wpi2Oskf
qisiIgER7O/zAR+soO7ji5WEo8MytXjYIjy5roZ6/R7HBAeVXUUlXWJOktA9r5PzZ6hD8UDeW3rh
ZQZzU5WrC6VBIXa5UMWe/OH3rZHD+6By1QelwgHzybG8zedZXAJHzBcsPvYwu/w9QtA4ce64O1mE
42dgqPqox9KQzzuU30izX69apo03lWy/NNRdNBR+tENmFxwGu2ApUjfqi8jq9gNEX++qEf1w7FKA
ht0Shtzj2KngxHb2VHB6Vvs0EETPSsCmU0EvT4ghInfIV/dr0ifXgYXoug9CjHzXteEFbsrJO+ah
JdySeeyV0zQC4wL3ylZTehmEbXk9lvJjkPri/Rq7MynEAV7ITu7wPq5z+wmPs+guCr2HrAmjv+si
4EwIM/99VKbfTTB8GvkOX+g62n5f45P051wlOcZqcREeZVkMj95am6tqVf2F70zvq2b0WTdsprul
Swv4xaH/HhYGJVdgpj+UVWjsVhrfeUwV8j6fBoTzyHfzfa3hPu/o70moLoM6/ez6S4nxvgM8tl8I
cdsiVkyI6XzgrheV7jiq1VwaqnPVz/25dwZLzoVoxoe8aQm5SmP3wWatMx+5fNnjrgKYcBjTsVx2
QVcJrOOBHB7mSVKxklPsXYcteO1OT4H/WRM3RgJ1Fnpf4WDXpzxIhvRUBqRs79cxLO5m5AukigBQ
pLu4y6bs0PG0MIJni8AMs9ry74JJx99cttiSpReS0pmMXnWu7IyPf0RkJU3lUKJOzccmJHsiaFLc
L3NAnjwRdbJTvEPdriRKOjgFdQ4+LHvao11d9QXundof3cuyiadxv0pu3k4sM7Y3U27x3Cid3LaH
UFfRe5GqEA/4VURyV8b+QiCyt+T7AokiAWYi8z+1IsMxj5FEqOj9PGN2SFym2zboomVfuHXyV9+K
4WtojHlf2Xoa0NgGWXaw7NrfGqHi8sCZVvsn0ycdLybsOqyUi8gbyC1vg6dGC7Y2WJQKJ3gREzym
qCv17Qh6suDPN5X6ZGmHksOwVF1xLIZweGxsqzBihoaBLWtQmvwQlJH3J5jWSMdR9xHOH5Mh9jJT
RoKDkZoK/ORmsbw3S5DemsFFcNUwa0p3syqmu0RqV7CnZ3hSlJjfPEVmAS5u1iH9FMhyxku5X1R2
CCjBvo99iRC0ra3+0pa2qy9nxGswu6fUi27xR6K9WSIT4+/bpi384aDkoPE4o73dSNmPO3PadX9o
G/Md6gWwNLEARjt2Wu6el2nsUWN0xzjtz1pj4e6W8a1tqvhh7WzSn+oiLUNAnX6ZD9FMC36IAiWc
y86u2QrPoJ9O6H8YUCyknuOLO1q2SNVA5D/A8Zijc9LEIXLZqnfqc+sMhFKl8g9f1l5+lFVWlMcJ
9JWgC1steGWTBbdeUGUbc6zYtz+GnZ/+nRWcPPsl7JqHWKkhv/Eo5lDPbQMaoJ4q/kszkbTHLDIO
r2CWpw9tamMM1T1vXcH6IOkchfLTdR/Qaj1VFs/BS17AgpYvzsL8CMGr1TsBPtztpqy08y4wQc/q
9Ba/PMVpYm/XtqcZS+wAbqTjmox45TRi5syIdbwfNKmpJPlGo/ehjcWYfS+KssQcu6q94dIFa7tt
lkyPjw6uHvosWpYUnUgH//VItquHsS+NiwYYIfz9gHsEB4jjWykPaiUNk1DBRMV7P53EdRQx8i6Y
2xBesZKIvnP7onEOC6yQu65ET+nOSdHsO/xb3mHHxAY4hs6I4m9tGhIMAmnuxjxq1CH3K8Ebmdfu
BztGWXQ242KDA0w+3JoqDSd3H2RpvuxsTzt21TUuD/7Q5ZM24Y60vJHTx+g5eDIMfsr7vhua7raA
z0NAZO5V1Ur5VjH8jUlu/d4tFU3PmtSt2qW1dsJdVuux2nDscXmKTSVw/2avA6YNo5L+hoH1+3as
HArirpr9XZd4U3cwGZFgxyScqvS2WyQ2M6ChJNTnaZgMxHOWA3R1yPMehCw9TGNHCbCSWbEUIyYE
kWEf3QVWrvG+XutSv19Kt3dvnaWpHZ6taelG6n50gMT9csRlhpuGHKbjPqV+VkeXs8UaCy4FlcKn
BVQQm96J6vCE8m0kDD5FJuR8nAuRk7Y4z8wBrpMlKuYr8Etr3g8DSrojW75nH+UQ008dR8/HewgI
UxXhuVVp330oKhnUvDlimu7TxXey733r1OIqhwumr+JZQuljY+n6RxKLPQhpusiTr23ua1y9G9Qs
Y713VSDkWTIQai4HqtykYgMKdbNj5anuTgH14XOU6Ny67d6pGR65u1mPU+vszdpqkrrIgA6/42g0
fw1TwzAlAeGQyyEBUHD6E4agTukDVEsv/wjS5UxsZbVYBdbySRp2dkcTKIDIq8EdwqdkLv353TqI
KHlQlQfy4yrsJtKLMchxHdssBmgEqKTc5CqYChG+AzevcF3IgwGzzs4tMOXZFWKV5Z1YqKP6o0+D
IB6mpcJ8rfWAivaZ6AS9o5xsomgqlzmk0GuYMmFkOAzzgM5VFt1Z5220HJ2oF9HVlKZC6J2/+DpN
DtSAWf2x7uYJF51utpTbgrOcT/FULkpcG1oxP0E4LnIi2Ira1GLfL0k7nYdUtsn7ujDLcp22icqu
Q7p7XP9HG5QHnwmBYrBv+6LicEum8kJUvdEPTKVS7ySbUtq7KvRaBvDJ2On4qkwh0q67cWji5p02
bdR9aVyGXI9L5XS15LybhdYv4+D/SHP4f+ft8/+eMpFh8y+UiUP/5e/qn+Jc1KD/lib68l+ErXqb
aygh7tBaYFD9l7ycTRDrM7wKJKgPc9h/uyr6/0I/HkAcgZ6KlG5zLPu3NBEvNXTgcYz1CPNwEiv/
E2niC6nhHxNT2H4uYppw+1VcCiyLHyemQV4PKopMD0Q6F3j4ymr93Kd1fx/P3vo5bceUnie1w99L
5OuPjSeW6pRN3hTdR3neE53bhm5+XMoaKHMF9Dx1uRjI9EhreecaTHOdMqk/YO7nEAwxyFUfZyZk
H52yP0eMDZuDsT6EBolIkQwQ3wwwFlrR4WgsYizpg2iB8Gz8dnZussKfCBKgscQ8sVTCPak4Jm3O
bYfLKiq827XpR8A4ZoXiMAU1powW3QUIiGi7v4PBH8xO1rNurk0Q4EoBoSJIzgIky6NuqYP20fNT
L7ucMEqtjrBkzS0HX9pephBmXea8ZuxPvj+aZZ+pZFzJZ3NjzEwbJohbS8ou35ahO174osXIZh6L
GDr5VHRf53CsCJGZG4nvQ1u54LQZk86Dhah/VYbW0AcuA86NKnBSB48NoOJ9WscckW4tt40SM7D7
ru9SQi9nNZ2LsEIOuDZpMu7ncRwUVbBTkVozNUwFQVc+DrqJ6rNekuVPWqlo2gM509KrlX3Bi2t5
45t5ak6JM/ntbeqPXxiHmunCSYucQ72WPTOnII7yQ1ioRO8Hp4FYUvQ+hplT5Ffq3gBp/pWIaH2o
fWC7HZOf9CLLOo+wKl/FNy2cama2LaXUfpyNJqB0SeNr25uG3JA6A9nQqUp6KoJioENR4UICZSuZ
5sylrYkumHjv9l7U871cKloq+J6vCr6DW81+7VXyN3q6lpiNPsM/BdvM9i9rW0l65FKKP2kvITdU
Ubuco95ASK6iuCSFm9107zeu+JaYfCBOBQSO9ELQgeA8rDL+rG2gr6bCFqT/YMXt74qoINd4JHr9
biiciTdzVIYULMGgd+ekrvi+LEGLJdvsLuegy5eZ7qRJ9TmgpAVYU0PHcKmAveuQe9K45lsTAtfc
woifrlVgsgzHwLRf8Bt1ujE+oAnu0iuIICv5lbJJnLNeozQ80yCPM+PNHCDMc1fQX6bT85VlnFs8
FD5Z2sWOQY5g5ZictC6nqfILz+O0Iu5FBw32l6JkbN5PcYZnTwnKvi+kSh7gPTX1xdR4y8qcaPV0
c+OXuNv8BS8dk1Sj5IXqvOYL6tOWdBIQLQJldeeu+7JwSUvhTbhr1KxuOqw58l0eTfikjjo5rRCq
9olN6v+MLsqeheSJs5zN03GR1bzZs+oWXyYBXWNPRUPk2pSToZos644V6L7IQv7/ofbfNp/2//OZ
tt9s/f/Hf//nobb9H14NJ6T3L6RtIBawDTeV22Z/8nKoiecD7vUYi/1/QaCH4Abjh5MPbfj/OsYC
91+cOZD3oEZu//Af+fg/P/D/OsQQH8VosmOsQmlSEomA5cdDLNarI9poyh4hB63r8nVAq5kH9PKN
7cxTHSN5BKigMCvhprSjq8kpz/KkMwcsIanzTxZ97dLsjGeLYthq+2EKLoNMZJFzNiHI+5fKlO2g
zqua2MpoggM2HZAi7SbD5dTji1Lf+vAL4mYfr5GovPuQKbZ6dBY34GNkKbCFf0ybEQgu7Uevd++Y
acd00gVdCP+V2ZwzDTz8+bIGTp+O6KoC1l51AOJJ+v4xXmhIyW/txm5jveHDAvrcN8kQYHmMNydA
xbEAEXYxKFMN/hK/kRo+C17/cZuZsrgoIWBoS/Q6cNV4nP+kw9VLr3SDp9gnl4N72sZ1gw2do4NR
fUTKEogEiaVMutPuq5jlOgd7RSPXzKdSU81+BDefgBUmqWJuiandtKkPo/HSpj1mPJxiubTCQGja
IZqUNQ7CTE2Sfl/GNE/eRViXA08gCL0uYgxEgrtPqFMWAYxhfTV2XXYs8qniujIHcphzzMTk5cRw
UTeQdJ90dYrBWD2nuiTDdGMa3vtTndHnl4trI6AhxpFPAfeRq2uEs/1CFMAOHz3nmWWIuoSm4sel
BGDwLihz0uhRAAgPTKi61Dju9eqvzUjU86ZqkKeY0kvXtxmSNf1Xj/fQOJ1W5rAzeYjBmGLNzvgc
LtJFh/rH2psYp3ZuQmlMyn8FBTR1fkQGDV+7067DJfRdNwfiXM3KFfh0jc52/WqE2ZTs8sKT3dd/
rPr3Lw/3n6YOG2Hux0cebQzczdQeK0o/evPIGRXJsCqm/uPq93MWXcKVTNfpyikmG5JYmrch6X+M
o8plusRFbOUlZ0QwGQ6bOpVhefHry/lRHIPWGz22iyc2JeHG336b+KBkbjzM29InrMRCXo25YNKS
H9xwWgRwQjhvt8piRanze+EBQtibWY2w2X5Dt35WD/9wXyC9oggPQnBf7s5z3Mc/mKFrPKlihBnx
FLVlK+s727PXFOe+L1UY3Cc8kBSIAsEXOMYO78eOJAfRWXwwDmqJg2k5pStQxHICekym/FCPWhr3
XQRO74t39VzZ+GvrmxE+1dymfnlLt++GvxEo/MiW5G7C396EVM/WKKSgvDlHJSKJzki9PM2USvjy
hXb1uY0BfXyynHOfwsVeJaIZ2rnd/fpB4lb69s1CSLwR8Hm1OMP9t3t23bvIxFY/ewrrcFzSD6Ot
S8ZkZgg7nmEK8MyHR8puayBoeyCG/eb7nnS3DePSxr9DcjOzInKVbSsVgnOOf944tO72XmQi782h
z92oSN61Yw038MyccNtOJpu3/M6w75bI2yqpiF24tatN/kjxJZ71g6bWZRUHeV81oBxyFAwTfE4A
FtlAmRsSpee1clu4w1Bxmcu8RPxm5p5gZUc4LSNXVA/MLok8U0yaEoDmOeThbx5f/GRvAfyHvULf
0kNg6cZtbcNtXfi3+OW3INjffrVjCsX3moNh21hmndf8Zdxg1cXXm5vtO1Ogs+7nduj48KDFuST/
lqpqnJZriv50Ir8rbJzuK5towx1uhpWd+rg6Qw6nhzFXiFRJKyfnAOyTukCJb9w40upyySY0avcb
i45HQlROZtN7DfM5FF+YJm63vYoYn6cf5g6Jpv7DYrrEX/qwRT35ySljUzBOKry2LC+K1GuLGVBd
sBrYYFdr+NFJV9tVx0Gq+V5JgbDkMbBm29Xql+vshJrEY6OJ5zGHVkZZXuwhJW66g6WanMHdqTGs
JOMUJx0H58hx7ndfwwL7BlKgXn5VtnnGhe/ky446m6ydAU+cYTp2EC5tdpYgWsb7gA3i9nCVDN2i
+gTRIY7LXRlNbpFelXmzfeHJgF2N156zDOwxDf0it/TXa2NzK/px00WGy9rjCOKo3QrcH8/ZPEyZ
Pq+x+diOARysfbqusIXpwZ73PNH1M7cstHi0MS5tmGvA9WBgx9W9/ogPzN0R+w7GJO5huG+Htd96
PU/RTFE/PWJ979QDXCoiZ8DYc29bZbqH5H8GQ80Gpsyl38vgEeteqSADO2CHrXw0AHZmfXDmYsge
cNOUc3jTASM7W9anp7tovPZfDlDPH2R52zoRltPnl//Ag2x7v9uXt921y1b3FHGx7dkysGKBVaZq
y3vQ4yc5iPd4W1awRhn1Wfjqn15PO+jLC99Y0JDBRusELWy3F3ppeB4cj5RV0ItUlpo98/DMcU7N
NjCPbrIx7odvjhQTC9dl1MIZ67vrqAVEeNMN4ZUsAaxJBKzdtZnPNcEQfngq4Rdyu6UWKy3rr5/0
G3cMSlZsaHwMivGf8kN24jdPWteBz54ky8coXAP4TnWKIkTtPfDkwaM7ey4N0wAsQ+0NXGwSH2Km
Qa68BnOc2JXXFhfP4D883cBzkcfF2Dhhnez9XOitSmPKu6j+SRpv4suvtt3+qAagheTWaAiJD2y+
cct+bZxhnr4lVRLp5Tx78ZSLb4tjwDdvE3ce/fDsTa2FCtukleV02fxhCxIU+7QImEAxfw0ue5xJ
BvUbRf8mCPnHEY1qUeKIRzLOZtNIkMCbe4sprRi113mPLtTyTOyVndcMQWZJbUttzYxSdv6lJyYz
ERG3YJPnffj1431TrXAFrGMXFbHvbE5AbzXmaw+laoIF85i1MH/lp8mZZ7mcROICup3LjVHK6AEb
d561C0uHpxtFtb/MvxE2/XwdNMxAewCRWCz9dCfKziPnoOv048ve6Mlh25BZ+Rz7J5NiRFofpwo5
NQuCVU85YvJ6q3t/fTvelBs0i7BoNxm65Go296wft7WiHE2fh/7AAxlEW/c7jmrhA/e0Y+PF30NT
1EN5XQRzFGW/aV1+ugN8MJVOhOMT9rDBW2+ydWn7si1X/QhngjHGezaLiOPEpongj9fNByEEpMNL
GKN2+ZimLiyB39wBSue3L+UWBcWqijxeT57pm3uwkSKHsk40cQnjzPbnvyywnBFcGF9UxrCdn+Oy
7Vlur0VMXS/NRKh2mxYTPL1G0o6eoDRvWzZhD9SGalQcebmBrw6jQcvn7/Tyi30KyZwOtVpSCApT
Pm/AXt5p7BQ/KGy4x+KdSWvTCiYaJbjLZRzkQRlee43dCo2JiLruq0QyxCnXRwsMvEPlBaRfPGTY
GPIW43I4FssVHVJFOJkWKUXnqYDSw6Wol3bMJH29FULhNG0n1cv2X1jevq/DRia2VwPe8sVwY0nB
II2jdJ3t0EBkmPkMztlEZXLy7LC2T82MpHa8dhvc27++noDYuy8m0rvNgph/K5uK6eopaCWt1vUK
d9fXJxTFYEOfhJRVedcw6Hbn27SSHseRKTK+40n6hp7mptc1yOLOLGnqqFMap6klSj0ote0OQdzM
oIJ434eQ8rA+EfqJ+9Jy0q5qe9gn+smSS1il3Bhf7UvNMvW1B7NOwU8lSYINX/Fvq2c2OAEJyXZe
abs6XIoa14ALq2K50gaGMSqw8Rqifs6PeC+tqmB18ZOv/weXZc2L0nDm0kxSs203OPWXjF9N9a+o
EYkdpKSyjKMBEpzCYnhzwUG/VYDNRLlALarnhD8IIdzeqKEJt0LLzMjC8vtKc8I7R1cyWMyOFATb
We0ip+Hjgjn3+v60Ku5VfvKRS2ay3DUQ2Sr7eY48PMmvx7FVhpCOqojSDoONlnrEMZDTytNgGzN9
79LouXp3zcI9EgVM72kXo7mC5Z811tBMiazhHQ99qPwDKUvPS2MFlGF/Mmvpa+Ps0ry2sbip16xX
eExlw9I5GNILCHnfa/oBz+5IWfCT4T6ozDpHV32SbHVb0QRrlF3UcVO1DAeI12Pv+CiYndnuShQc
SxjbNk5Bkd3PAxoIrM0AXeHXZMSH3dXpMifLIytmbdcOok6QJvmZkBO4hPvaC3BfPIiUVra+dF/W
kxMZw/2sM11Leyis3/I9KdPwBjssyi/5IFJAtkbhtbt5fd5umG/lUfNSTgUy2n7L66ksRrHt3Em0
CG7JSwn96437p90zxiT2WV5MqYLPz5tNq6s6dwogwT68nB8gBpR2Pt9ovpcTUrWNxzXlXHsgypw+
kugW1vavr+GnwwODdI4NnPQCwD7MCX88PDoVtYXthb13PGYp97nThuUtaPcmRWl8eh3ETHnFsfbr
j33+bj9UEXwYCj7cnsnpwKXmTY9cIOMDIzf9Q67SJM7OkIhUAtUv8/QsjlMA+jzcuh3UPmIvcVuO
2iNrsVzkNZQ9s65PGHzDELyYUMb57bEm1yfWJzeDFJBcIBKHT32AVOxS9bGrYSaJFq3q7EO2SAwX
YTE56NHOng760j1leaRH2h9aPbc6K7Yu7R8qP/Vz5zc9SPCj9JVjGjA1BB+ASI2TevD2oHLDbpoy
SJkPCTk3bv+lmAMySb+pfhh53j68YbpmF84WG0KjIAaBXbbB6vYHZjpe/MHMWcDfgeJsnaqLifT6
kQRMhx+A2D1FhJnBLEKppaJxAx2Kl1/MXK4o+iszuvNG1CDaDGZ7WDqsr2v4OmGtjohIqF8uwzRZ
KF9q+J3cbCgG22nk+qJUwd9dJMJZXiMy4koyree8P0C80XK6mvW0lMQ5E1wSxDt34hQiIjj33FlD
FEidZCSZU/sAdxd0+Ikl3ZzT14ULOiSjCyFNct6MZbObFywk5bU2mzKD726U65xYu3X4O1nw20KW
BnBz76GCwU5A/gS7FsOsknQZk3s/UNbqz3T05Xy/5n7GWttqFnbvvLCSuzF7aFJ+B3a9XXogoXjo
AnXJrYz+qXxsO/ZaBrzxPQBztX6UL2t9QdrKK+DlleUTKeDZE3699v43n+tLTH7QDCPIJ3j1xyUv
9RSqKViDewcm6foRHdOG405eu+2Pw+wDpUcVBgK/xabeQFOxt8HcTJcw2NqGHG/r9ipXDVKPdb23
2LKTeeAZQvvU/rVcZYPKvfYK21moVMeFblzL93Bymlrt+iJf6oEWFyZ2f9nmRFGhxESXVn0GYkDv
Nv6mtHe3vfef+5Pn4WXPY6HXIKqHbfrHm5TMDuPIwM/vZ2QNdIlxmW8vQkC8TPwnNUCRJQevQDPy
VNgBzGbfZMtcfKP/g953+dqKpBpjKGQSyjCbP/i+Fh06PB1tN/rXz/QNtBFDZ6Bcc3DUw1CT9Jg3
z3ToHKg4TS3fS2xY2UhChQo3B97yF/5LPx8cauqS4gC1H1rhGQ5+xsmCgX1KX/Lri/npBYNbgcCT
LnH7X/QW3N7KBNOCtd83IUoAuXPGYCuufDlEfBYeuBxwQzOp9eOvP/eNAQSbK3aNAd0QlggsrZ/a
/iSbM5rDgJ0m6oS5bHq7wa9NM3dpufeM3OBD4gtHi/o0KPO2vH+tubLB3w4MjBBTyoEpXrbCWroK
SvX+FZGrdRdiNQtFegNCPbtko7pz8Us1KwxM0oQ3jHAqpfr+6y8lf3oTSdDhoOTZulu98Ha5JsGC
Fomx+f0rIptoWMjvRrdbUL+piLQ0fQEPBLb3oYG2WmYXqvEGo/ehU22juGyYOr6N6XGYFjtL31K1
vMfAVQ+rDqJU7EFlQ1/sHTPQuiIKnwmzO3Xh7FQEe9Q5zgWXEQKk0j8HRlD8Plkf22FxfCkWPLSe
3BEV5NvkoAfUef6DZnj4I1/jEDXXGqGcmo/R4ujKP4dCoYZHFxk6tjlWZU4s8NXYWSMeV7Qwgfn6
+jjWxW6I1Dou24Mbhqb1aV/gpWR8uaxyq/5kX3BpELYt5eUVS4ZFxxF4GBkSIfHVQnOm3FQwariw
DjeKZTrT58U1kae6RD8kLrPa0agsohIiMOJi66r8dzm+P502jGNxdNzMx54ttbfH/I/JRijzbA2i
0txbWLisybUFef1a5WnCOgUK3u5hBFncXA6qlL/dfH/++G1R4DFKFBPnefzm46m1VAHMr+9foUyi
mRB17MsxDvl89TziguRM0vAe+i8Pfffr1/jZH/OHDRUe1GYCw7RzM0x/W/jkBiWfC3n5fRZmW1dV
VNRvYKR+NhbjXk7pOie4fzDlHRE/OhuM4K0B7wgCMNz/u9Nrbya8acMNRzZk/jLVYoPxm5eZwGs5
v7QIgx/TQfYOLhFNZmFwCPn8qa9vVh1U24wDBwFTS5QctiG4I3HMWIQH4+JgqBFvpOwaalcpREK/
MxP9abveclF8H8BkG9P/5JY1V8gcB4a371+3KNoRpBi712G1T7vafS2XnD0sDBuftwUfwGa+n+r+
tw3A24IUD62Y94GRUeRBqHs7cUtdxDrZUs1o4qDhyh17GZ8xlRgPHIYk5n389YvwEzYbRFsFAC1u
m5IlQHg/LgSymkIkHGP2gWBL5ft712E6hyR4Ab2iZGzzxH6ZgqhOd4a0KGKAK/a6at6XDhgFKdvw
lPjj1xf1E9OBoR23YKsHmQ38fGQNqBoR19T5hyzJnvOi/JKULZjj4VaIvxRoE0Oi+V6LkXtSz7AP
gYmfzxmOtaC8ldCatpMXjILbGK6S7npQYnt6Lxtljbx9/RgVAzz587oRFx9wAmD8vB+qehu3vhSg
HbUzq3AIF6rR17kWcojtNQ9hpprLyk2oPHY5whvG73ADs26nIyeNbrqkMQ4sOhFpeRgwx2Zpd6hx
6V8bPEno4uzUPeMc2P+y+t2gdrm8eMQqxIPM/gze/frOvq0FWPQMlRnI4ziMPfxbF/rRuIp0qtF7
fO0s0WUYe8IJyqYnWtMFAxCJ9JTV/uvPBQ/+oYKD4ck2R4XtOgzYN1uyNzsejLKKt916JyPzFQEZ
ZuNI9fcpiYwdcxhD69MBlaoEm/N1StDcHCHl5C3s/OdBSAiTjxunot4VX90RpAFkNYtBfV7nOq8j
S9vS+9hdHRG3nB+Y/rFs9+iH2/62z6JpcfY1lM6g4Hx1tklsM6Hahy8DXFPdVdOIsHzX0DQteCS8
jFmqDDMUnCustmxESV72yAlIrAYyfAW22opUFLGfmmR17VmDCUFVhO8n9W3rQp2ozyLxBu8LE/Kq
bY+LrP3oIwbvksM4CsQ4lMcUda8NrjsvXXPnvI70QneTwzfPIFznWsNMl6Vqi3OFaU96624nBO2B
TMTUY4tocZa4W/qBqSplk1p5f4Az16y8WCwT++XSwRjfmQ+IDJQojzhabWiPHIZ4hqKPTdfcQp3s
oRagLUeB/CGYHEcyd2uTHipsCYDjRWcVw+R0jhPJrSsF2WqWKjsqOwziMZ4M+xRC5+3ISh08+b+B
F+UFcebp1EW7vGwQiRz6zkwzIvmXSbIKgRL5EDmLgopQLJSwBzsPEeps4y951uwp6fPCv6zB3cb+
Qwb+UvhXTpfQ9N6vGCiojWPeRkgdpRx1+WXM58n5io7biy9HjSo525e4IqCI1l68HXSv42fzvEmo
OB95IH2Jxr68wZFiw/9eYNfXmXzyMtAWPFJ2HowggKDt2m6FEFGGG5JlRw4q+JpikiOaItaz/etl
Eoh9M69nHoW4ylyHC7B9f4CHapnDFLEofldu0y7+uMY4ySE6wKeGrkYnSePx417O0m4wwtLYB7S5
8u2u0knWFh/cKI0Y7NZNnl5EcMdkmMMPa6qkxy1m8dLoYiJqsDvM7qzKa8yrCFXU4Hs302Q0WO7o
Zh+qaoQylgR1Nt16uF8P+3wOwiuHe4DpQeTJICuv4m5uq7bcV4kZnMPY82/5ufZK0b4rSihnV0ID
255HAB2ENVjTf0FQtxQnX6qpPlae2z/QLqn22AF3VlhwxBSmug296TLUzlzhHJwm+tClWWT2ysxR
Fhzw5pnd6wTByZ2IKB12jsx438Y6nw5QQOW6w9VdHwDs2uQKfckQwzdrohuaiyY5TsAmMV+2jB7R
Qrq3Yx/Yac/swfvTDRN1Vc1yQKk1RsUdkoTx0IN/fJxrzNpL038J87z7KFyvvKsCgeB0NQHeGujF
nM1iovFzJus33aasi3HYDVaV7Au/rwfnBgxO/JXYzD8zoKtRn+XrUWte1gjFywXf1QW7ocnetcwD
PoSAL7uBHG6Q5mRFYZwGiKyqaHmCDb2eDFLGdm/danhHsKF+jwK9v80Qup7KxcgHEwv/nCLHPuLk
s43ipGyuKaaas4OuBGMeaOBAUNEtrLzsArG1+eBoKf9YvDh/SgfT3y+iT28y8PPLauhRcI5YmWIf
SB4ac+j1iDUMOt1kLeZLxzfjdVuo+R1qE0wrpr44lkXggbtbncFzd5e/dDyVj9Dbp/d14JgrUPb8
boqc+n8ydh7LcSPbun4iRAAJPy3LoqcMW60JQlSr4b1L4OnPl0jo3tM92PuMFKRYVSggzcr1u/xg
dFl7LspufTCXIvxM27i4t+LIfQ3EukAuho5wyOMieDDHzPlauGP3NQSXucLbIJjD7aI7txsbdpPK
Q9xjlGSYKkeCO2fyqs/NMFf1kb4zAMYyGT9ikdaPYd2kR7zjhs9W7onT3GAfOPu1eBJ2DLt+ndZf
eRfVH7GX0sNbIuNUTzl+GMSdfFhAAKi3l/zOTt3lZRXG8OTFPWYwQGu3ZM6GA2K65aHAcCY7pl3t
vEK1IQcbok7Fp1jR2aA/8NA0DqqdIOh8XK+Q8Qa5fCdva/xAHDldyyULDzkHwkM/uKyHaW5+cViA
z0TVBS9u7Pt3NiYm9Nd7vkBceu6XgHMnJfZMLtgJ6nj1YyxhQGMLkNWPDM30OIUNngWuQP9Gf5Yp
E+TWY0wj6odEEXXfig7zFs6PN5fl5K2uU9xd4Jq+04tCKLhO2Y+kytOC2PVKvrbuXKGkjyyKH7CM
wzxPNtGoc1F9sKCW9kHwD3R61KTEoEN6OyzCaL8tho/9y9pkN0jUI2tGsuZvYGzDG/Iq+7DCBLqO
UEAP+K9Un70ZbjaSuNrK86ORIhWKSUBvJF4acdn/ScRy9Yx8yD4bZP75p2jykSXh2BafaW+8zwjD
sSWp/0gApG5QMn+if333ilJCXsOEyBj9nExP0aKl9hvjZg1tHj6GDgY5fLGCvPFsbp6pKJLwUnA2
mk5tK9iSEyODCY6fHMsrNtKKZpWZPzoVQTqHLlRipzH+NGBR4gHUoRc+cFXFXx5CcGzZDOehXpf2
O2I/4z7PhonJ5cin2LHn+zHts+ZQYWNw4gTc/jmzdzxYi+t9BWdp38qoNR0C3/Lh4i2z9y6svuxO
qLS6e39wfeimFIG/MINDlliNDbKXDrUiUbcuMQkthhA0v6K+OTW5SwZdiMVREnxz8Hkgtr5DGohG
eLqHqSZOJrFtt2T1+k81KMR5FBmxdBMGx5/iHGoJoe1lxBeqWUtgAXyibDfeLECMX7W9sPyEqf0I
HyJDaSYG836GK4zQcSy/0OjH0EWuwY8IG7eveWy2PanasInRwjnNZyvEGimTFrRC1H7FNcb07LtD
9X/nG0vy4aByuWGt4NM5wcVu9FZik2WEvuDQF3N5AaFqMfVOqxPNeOAFJ49OWdqkfwVN0mLUEwRv
nVWHUKed+K4IVkJLpn4406eNH8p1ah7adHnmwn9mvVf+bFfltBEDc9W5zdrdYq/UBWvKq9wmvM+d
IXxOfemclxTfW7udkTq4c9qcMtdwH51Gege/Mb/Tg3MeZC79I/4YDvoK04RHzNw9pV1TfFsdkUBe
c+v+UOZDeNc4U/fFo1cJ4pLn6TNWZOLIJlx/qjo53Xmhsd5MVrPrvCzRncNnZyd/coxPSTBNoFNV
aBQXmeVpdc3jIMl+GZTg63vbRx5AxJoGnCjz1VK9hXRtVaPNy9FFPzUrhVp6TKHIUUWKME7j8aVN
cigv+wkU8wMOxHt7Yj8LkZ4wNPanMegVxpOzoMCM0Ue0YMgTzjooaEH4zwPwVREeZUHYc/ruF4zl
4YRZ3MyfuLr3TXGljkr+1odf6SuNFbZUY4kRgIXucn2XKcnTf0RuWOKSodG6EGcxhIFYVbTZLazc
yvnJ3FT9RmkMYNnHvoSWcVrGaVqf4InERIdGqBrpYseYyByYdV71nJXjMI2HOHSH7DxCdE/ORt/Z
3ckwKgXBRXjN/TLhDET4kfhW+SCcnBLPgKA7X1rfaao3XEOi7NvgxvWAVpq2W/oJNDqyrGPT5IUw
USYL6XpX+qVxi/0knAjYOniVZSQWe1XikeDrk1qHowyE3ks0Z2xcBw7pbk97TQI/FPqwm4VFhU+Y
RaVzgq3Gf4cbYtKuK3qoA0eQcvgFYyYfh8OQmL3712+wSjRIhGybbt79BNC+HAK/bq5RHtmYqAxO
vno/8AyLcE51VjOHtm3l1etOKy1XS8ETZhNX67s+IYfN2uLViwa6YZuYrP5vwH7F+TeXWR0XpIsc
KTlgrlZDBdGlcWpiJQmeo1lBZU52PAupWgXedqhp51GFkVN43jmy2fy6Z2ophvDMQYszvVUUqpuO
OeRKuP0aGP1CmDW1JZ+ZTjbHdWMFarwVG28kx9mQPvdW9leFrdjISwuxANsOfZoHYaIfULYj2QsH
WMHqhA/iqlhLO3u5RhDIETTBO0t9u4Kt402fIxpZKWa24nnI3x3FFnsusAdOQYjEb6Zuy/oJej1a
8F0kuIv6anI74OFVuvXfc6TjzfXxfJgs9bZdXEZVoRYfvPFuiT+5k3ErCMtO6ZL53Jr6yul76cRL
NGEl9veAELLLHjgXtxMt5hmkorlfYzjkCM1MNn900xApmaeadF3BNeyhliQSLSIs1dpvmIw0DdWl
RjT/eFILCjD4bHAMiHKHspdbcKdLZPLcHownGW1XNO/xeItTuCXvY49TXHbxzIAbkmu1xyDKhLZK
LDgdDOcgBer9BQMxrmlrR0Hl4vqUeNn6DvWUtkobxkMS4D2TgJUfaijvPfR8AkZwSLCUHB6mqL5X
rSOkNM+db0wC+IxuO09M86QnJO6J88uo8wQHh8qmJjLPWYsAub6Fc7wNn6pTraOqbrztiRBVgXpR
P6YdA4ydOQB5L6N6RQ0wJaF6oBEFS+E+ZrnTFMOhTEGulEVQyS3IvFb1jzhZKMzQk4kls2s5w0Ki
9iFUfKEaBD7mUojXKrjHVhUsvHomKozTJYUpQ69d6E58LBrpHFd/8JGgM2pjDI3mpnW+AhkqfHkA
zDGTY5pxcniSsSux/UJAqb7TuAzqa1uZo2Af5OYTZxTphAki1QL8Rb5L8IP+o15MhCwPKLJZ/guv
VJqHXvh+ylXM4M79McJGTU1X2PnZtbU7z/iasSyYX0woKOjl6Sll5WVEYDJ959SW/qgUTWZGyohh
9yczKTBPO0i74/Dcd23m4BMcZ8Vjiieke+k4j3lvei0ZvE7hzPW2wwwxfsQ/DHda+RbTYNJyNSaT
NoOedO2Uqns+to7C1ibsAnjw5AKqOyqKgYViB28xAlPttWk7vKPkYkhWzagoHBBk6MAd6NB4NO8C
jLbyJ8Ifavf77AMs/awTSumP3B3UQb8TsLLd35N2o6TpLlCPWTm7ndcWieoRNI4YPpVLHZU/Glz3
sR7By1Yu5mHBn47r0OvR3rLMtsUJDo66nMKgq35dyiBcjhEeUg3nwa3/24Qz6IS+RV2eNxhwuFGA
kSFFX1bKbz5eIu2H1dcxd8rR5MZ1g5N1j1Lv2Hnou9ypSjpqtycITe3z+I3b/BI7QAVA4g3MoqbX
6H2bV84Mb01I9uev3q2duTyasPXlW8h5nddjz6b61JMTc1vF4itGbAGDQ0j8vevC/aKXMpg1GXNi
74IWgQnc2OsGioJRjeFlXjq10JRDr/5wbGcathGqk/ZjFI2aSPS91CVaEh+mGjIZKNT4EiE+4PLx
lFS/jCRFQHKg8aP4xXqY0DZTf1G3jfrymksDZVdtP+vMcZ31qxKyrm/ZJEoJZV8vxJ5pLMyD1bUU
gEYiXa+6j1OUcnFhuKjHpcfL4CAdSa9ZOs8siTbqsfXdmxbImDe5VChljjGucU5JPV/nmeefC7dc
WE5amaEDuk1eoVYCWoOq5okLk7VvaXA0Z01i96lb9rkaGwisNj01wDVe+5uPsUQKE52Q5bPazkG6
6YO2yeMnphr0+8PGdZjLqhWZGL/hLlbLjTdHantOy16RmnxSSNgTFSNSviGM2LhGgIHYRnMMxp2N
oHSW/adu2+McbC7H7i5Kq97G2xDRQ1Hc0/4M2u5q9ci1qtcq9PD2uKrgRf6hy49R7tHC9wR5Wl4m
E6ySCQoC9LvRgacZBoccwbWX3aGRU2SaFU0/V2k7nZrliO7UaPXM2k4aIgaLZvjZF1ZNK9vunNJJ
T65JWsB8saxFQQUmEDJ3xi7h+X3UU6iI5kg0FOINmmPzj1dQPr5525ZjFP22f29N/pgDKBdHajdq
kl7TAyiJ1buCWqobKNtKVQCNl7JdRfnk8jh3VF1vXvzeI73epoNLdbuDe1O9Vn5yMABr6+aOJj+g
030NA4hLW4uI5+MM5mrY7qEssfU5TQZHytM8t4iIniF1czQ9xXYi/fy0E3uB7JTEMgz80BBfM/yN
ihBnpm0m78NYT+gqmQY7eopTg8zBYwt0X7ffe0vO7blGzTARH4lih2+xVzq2fv7kxvj28AFlfxte
G+ASx3XN0M5DHNDLs+f3KffKdEjudQGDjIi1QHo4aS5XvCZT+YZWeqt42kgxrvcbmHeZImO6lJm8
rB47NUOzKIHVgX8AILp7ajRboMdwn1vYGRlEOBBrAlo4p3QJwyXZyDgjztCR/9bFlVocEMSqjapj
K+Udy4KjKuwAsg14j3TyJG+8A0NGDz8BJ2jNieCsryZBYyKLpB/p4DKUvOV52/b2c03Rh7qzygz1
nhZbMK+L63LNBqThxUiLXkKq5a3JIozh+Q4lZ6j6VnmYtsDAH6iOQHUIsTAQ9OeFZ9Bxxiq0RCe1
ldE7SF91EOmC22TYqd+ffiNfqLl4LpbWR7UULVxYvZXBekecwklt3oZL/8c9DQFknprGfqnQ9QUx
SwPXfHFy0f3Ic1eRYfZylyYMbohnsK1kvNXd0jOQ9jHTNUIBvTOkZX45RB30z2sQRmAM1xQ8Edu9
ya4ox6jK1LSRImIeBLgQ8T33+wpFUM2UEAEHFyKjQc1ec2Y5wT68973RPMkOIi8+hdveRitdEekW
mpHz2bfNtaoxAbAxtLzbx8x+8oCtuh1AetDi277spxo2Jyd720VL3+Sq9mPSAt2nt05VkXbgH/pE
GtfQ+9ips2TgnulNfp/TCBr1d+dMnF1aDcwtlo9+gj0uYiO61GbKLdsXbKOYFUmVL5/Cq97lbyVe
Q4yDMaPHgC+D5ioFi61W3R3ycxZ0KcCKemvTEHM11GrL2ZfsTK/to5mM/DKb5q12yLKanzT+nCYR
LlnjvNqzdWu26hsvy5UPMRob6c9DklqsfOexhU6TXfSN1kMOVwiHe6R/JaZc1Tc+t4ANwCzV3vn7
aY5CbW5x16uHbzqSftMBKjl7vfIpYkbbI+U9lVTFVr3QxRsN77AQI5LTYbQTr8IPBWSLNj4tJzM+
7GNdPwd7CNRDN92eXR7rU3Xp/gaq7iX3vpGHUFr4qDCXai/ef6J9oB7RTjngQKg2aKsn3BLOcODE
LlQFPSnavlHf/zeVMBnU3o/BphqulZSqikmsTi0fHaxLVTHTa+HzdunIfsmYeNEC6LAe42V20iXr
exJB61NMKkA+SqitBIKmq4a63gc83dCgR7mJ0tYVAcClt1t1781F5q1S6DtKG8DRTg1afIvUUqsY
utzvWNTqJLarMCfLV32UcJkbllyy0rMZGgbtDahG0yjVw1i0cBIvfaV52UmLZeArhst+6MX6Rp3M
dk7uODZqfo4w5XlPdVxT17LVMHu1OIUzTMiTIv/U7mEgHbCfD/vc4vxFNY4iQi3+w1ax6aZNbAd0
MI8u3UE/PvhsNzwbDqNbb0iPZGyw1C6s8ftZCoVH6mJ337oRl1NlOp3cTkMJAijKMM3E1UzJlq4G
A8bbWiNio94CE6giT1dRPR5ZHOh1pR87jWLWZXqlyLNxauiNUt5Exj0pQmooiLLn/DPGSPbU4q25
cvh78Vj2sb7fOyOxJR+s2y37jNO1ptTk9kWTVnfhqk3+Mu+hy6coQhf6gckyR36fhUw9Xt3uMtNm
a5PpPXTnC5tNPlUUeHlvrD3EhGTMn3383tb5SMRLaFH1qONMnWE1zv670cXBFPAJubr6ztlr0CwX
+NRmVxM0MKqd0J9nVcZaolBA8d6fc+1smxeRpTjMW63HRr4o/leMqOjdDjO1eO8UCBo3an3XR4FA
r/L7rRY2f0MLo83VU/e9XnFpfBklQj4FtBMxvvO0BNvCeY/VjJ6dZI9z9El8FWbNWNwXICjRqi7R
/S99ADIkxIEnRBoW9nEAznMd7JtI2Yu0zcG2tuPvP0jZIi23SWeCDZkUrIO6Rb2dO35Rge8VWMqc
oRuq48De0dyP9JzF1Kay/0QcsWov7E8215pfpimnRD0c9hYmeuSl696hEysz2g699dveciGefPAF
FGZpXhLPULcUFG6jqmwDWZPOUCIO3LxKr1X0K6liqROxRU1to++veqZ0WFj3T+Tw5PUbx/ZyeSla
GKDE9EibUQb5UmmkoNH7PI99d9SChp1I3aMBZTFIW44p1tlL+rUjRqUpVeAWFO1uQtJhxKQF3O3r
nj/Xaj+QQal2vdYxVdnTeY2qcJqtRsO4SW1Uez+l5lCnyspuUlN1PyrZ3qzKhlorGfbFyq8iJdDr
okIdTitduWFzpFjz2EKrykVAieQnhGU2GTzTjKytocrc3BBy0Sopn+UGhHrAx49yekz71fZoGThg
etJQikiQZfWFYm+RZneFAxxgFEqPTvHvCsu3mZcw4/jBU4d/bh+TRA3SrTlOb4xHba+GxbdiEitu
/rw1DnUvbyfV5tsk8jNa/xxKW0eVGZ3pqeJY8ZzVFCwr4J3TMBsN/7QtSxkbNX7/LFKobhQPiH7p
ytd1V4zwOXrqwmTSDfZVV1I7MZzKcXtPE+oQXUhd1lSlr9ZUA+k7ibVILuA2HW1QGxoJq0eX6W52
B5/ScT9LklOorkjXB9Z2xB9HqxTxOWktZ8ix7eaM6p6U4zxDIMCwiC9nLQAjNENRwWPcmtCzwktc
j86kMLyWPxw2TqMDzZTvrc/MteNsHbIcGSUGzDBsWNx3ptU+Kfy4BGQI6eky+xzEndwYOKqq9uud
Vh1tuypZfGZmbvc5dZVuQOgNYBfqhLKPx3MZDF3agzttpejecjZ189iDo8kjxBhTLQuB9CtADIQQ
6jBQEdPAOVTWpeopEDoaO+axnqt+md6NBNooJ8qgsix5v1rIP6iZvLIY16cG1Yt0n4cwDvtQ9UrX
qCmSX7IzqaEuPmaL2achh13jXRPhTdjCkWEUj1jw+FCvqN27FVvyzBuW9hf6m3qSJwPRY/7MUdsq
Tl5DF278o0dB4QQnBHNJRjdoXW3/3EQ0h67r5DfeSXWjrKc+I/rkYWohRSVETnMSf12SabRv1VLV
xXvFMPrbNYB13wtvDCdie/oVXDMrF492PNSp+3pux29m03b1s2/ZUXmNJq4PFpXdL1l9zUVgLO65
X4VzpeeXjK+yY2xdSjJ8sPSqzXl9EGs2nfI6EzCDauFTF8Qsv9BNnLBeDoMbuuPJnCX8L7tP5vvO
nTzSuBbOd9ZjhR/rfGogd3mXAViPiBqxzvUDGUgrDpsO9nUDPcAAAV96cYrZQAWa1sb4ZMAeLhbq
WIE1/yEFApQGNt3RnNsI9cwKz29hGTVmoOPaYZAJzTzrJ1R1EMscPLdSFEHK7o14Oo6arA/eyWQa
2KeWgG/3EQM5W1BoJ/nkh/dWl6bYvdqTZcr1NIFZzS8FMTvdj9rFkvJTOCXu/IDV4Zb4hR0tUsrC
vEszohQYe930glOe39xaOp7OU1j0tfFAPtTY/AxYlJufOMF6uCPTERiW7+UK3yk/o6ydnOnQj4gD
6QwTiv3hFbhgELQiSd4BIY9+97EbXFkp4VYc7ICS2LiTgV6jt6aMat+uv7vEfzHEu1FSh+/iGt04
9K04Nh5hxgjvFZIMd+bQOeFS2/DYc7pBUII5M6RL6Tp3mL031UJQhkkXtdbLMolk6jSBF73aKPZC
WZf4YluKUrIcpz8COu0cDnSJVMeR6qRlW4dVaAmW5m+GIqQHLG0I8U8ggZRQ+k0yjV+y+qnaXL+L
ZW2OJ2ivgCN2LCMr7TlghjEPouUkN1ndvuHolqeGSCNbtFztMNuwzY5QqNXEHzFI5pv4ZWYgKMEx
2f0aTW1nBi/SWSsjOOeDRbmZpr46Iq0WTL9fPWqyugJSU4Xo/zuzqeJIWi2rWx/Udf1laIKo+kiH
3Iv+mrE4Gm/SnMzybSgGp/5bw5v62y5736lX3h+zEXICTpc5pcPsFuYgAIP64h11U76ca7qLY3BB
LxpjWWknkbr/uca90q0qifmSAg4H5ipp9eiOWRNcF6m8/SNTIBklSG2Mi+WKYc2AambEw7bo8dew
5p6SYqzyF8+uovXbSOGBX5cHkXI6EldKv+BsD+TGVD9EITKLxJ2+SON6+uT3vL3f3kH1scLpIaF7
5U3GkQ0f017TPqVpjOr6iAUsHtKyNN3mPHZt1+K02AkDS3T09M+NDIlW4xAUZ5QAbpCTJAHq7g5z
UlzDYYGeBMnbDy9YvYjPuYkZ93MPUHhCOSaBjIrizxyvv3cMqfO7WgTjTzafoTn5qwkAG7rRcIJ5
yIcWfjI80ESEGdtNRNdNpFjFd5zr6k8JXcxnEufs+yCbpvM4h0zEgf6y81eD/UZ16lFWd6Q8FfJn
53T8Z7CKOT3O/dh8tHEjuscFDhAm4b7/uXOD7mE2M+cRwYoN8DujrroIt2yfPVdmHwvK6xdWN5Ij
3MxJLilBTl+TpjPu/Ih13nXqZboThTV36BZs2/yO5otVrWjq4Q/KkPi+5+EX3QGTU0JMY7ieN0H3
+y960PLejuME1kcXQkUAguDm5U0vPoAgcvdJcMyr4DLPmXVMALTbQ9eldMgt4guusU+lh7H7XHs3
111TfP2ZKBlkMNF/rFUJAykWnm0eSKgGi+foMh8XkToHkZntExRr0OLKL0R+yjgggdu19c0viUvL
LHt+zKLY+haYtf99nK30Z5rk4z3MR/tllhajLCTYKGwEuVlt4dyLuc+D40DfXh6EGXX3liXqP9nb
2Bmmtc//NCxSaZKYecdR7+tYesm3iPMQdipz9lqZRHAPYgivrmvKi21L87vAa/yd3BXv6IZ5eiEk
MfqUZHB3fBI3QWJHIY9G5bXPlWOzpKZGMp1g2JXt1S799C9JUOLnPugTec4ns/sJ9xUzNJiNNACd
xJiaQ5PHrCxRg0dqi0n9AY3WAlJt5M1zMEgSJ8xRlOUJH20boqmZTlff8+cfWchZ7FTFvXkUDrah
Vi6dhyxyjSeXPf5hjUd4g8nifraqtriMGUmXJBaFN7cqYziRw0zIhErjic+sS/XnYFzix7pFrnFu
qODe5jid/xLNEHN6mwIQeTtr+u7EF7E/20q2/2pK5Esg0VlgYu4qoyc+tjj0cbReUAyVPwvDXtwv
WTBhWcMrLoHCB/4mX8b5gddcFd2ZxuSNX8MFMpP7FMzS95Mzx+819L6QP0h3O8f/aoJEfy2cBEIv
Tg8AqEZ9NMZEjHQxCOaxz+tCKxhF+VDil53H+fAkZmj4N+g5jXWjj5ZbH8syhJJ4sHAO3Pd4gtFB
hJHFbGNtEbSMqezwfylfTFOUORs/E9KUJbkqhheuNo7vSG2zlzRfc5hEgwK61vQeujL7e9Et86ms
otF/kmZmgkTXKO8e5yUG2q0mTFKuYknXV3KDSUMwyVF5TbPQIS0Ek7AE5z9ZQUk7ZCad8bsFrVp9
bAqwohOaiGG5su625o1hUNiv2Vi463+VPf+TJ6xMlxwX9h9aE2gmEE7+yRMWhOvBha7l62KYoWx+
Aaz1bfGOVVGZ//gvxH9bCUj+v9LIFfCQBYOTwCYUp8qd5Z8f5shVBDUCt9ekBvshIAMfEpaFxG0a
Vko3cSZZ35ViEMjhcteEsBHHjZW5gM6j+qcpIkIFTjvQZ5udhPK/OWhNRI6ov9t+IKhn5gfgOlwk
0VyQpfPdE6PN7zI0P5yLMAdRqM04OPDdHhykoVDJ2eQlwTwEMqi3Qqi2chkB3Q3js8WwVj2nbByn
d1ahbJXnKYOxCLvRcDo7Ir9su1CDDi1fzMdKmhdHsekXzwkEGgZkOXcub9+sq6m+HscKacJ7s/uQ
z9Q2XBU2Q110IfA7DIuvlb4RM7u4XP5g7gYEDAhrGE37BR+1KV3uS0hp3nhhdLtO++DJHguxtxjz
Eb5A5QBZOGevyxPuWdqX6qCdhGzdJCCQRpESlGNm6rQ1oab1yjtX9oRb4PtE5R8zPE2zSOHB0RwV
p0RE7Zg/xu3c8sBWZLapeUsQ5a3Ra+F4qZVd6skpCIwAeVI+KkkxY9HxFlGfeN8j8rq5lNSuXNyU
ckwLUFvsz4BJ1au3JDClij7tLaXQzD0sSjAA7pPmTM96te1nyPVBIwnwE5ymbnZuYVl/NQhH5/pW
PDNwxbRCKH/RTR2CeeSGVF8ZEw0cqQ+9ieWIfUr6XDVoA9SAfPParbFa00PIQLfIgxGVFY7GOSIw
YClPNVZVXXJuCFThJjpW0zNC+7GwS+MujwB1sPPWdkKc6Swzuk9N0/blHbZ6+Cud4tHw+/jJnAT+
dSQUx5Ber/mSTqP/3JitlMkXANMS/ER4RH0bB/KSB+5G448AiTc8vRiZt7QBkoOnH3DmIDzNXkKH
DNlmsB57bZCG/x4Cxic5ZK17Z2ShjM+xcHovfclg63GNY+o2vPS/zOdNEPaP+ewjIGJW2w5aAw+z
nH/OZz4d00hZ1K8TujynAyFX4Qwg8PDuKzJva4mQ0x48Wt1H7dlHL0H1cANt47kko+WWOIfUQtkP
Cq+Br/9uYGIYxN/miKFDV8H2jBBttvYvyQFwvGsLJ5zQWBglVV8T+2EalX9gk6AwusmmN7m7JIF4
IFY4OqrP221SYccAHUo3omkIE0B5rK7a2NXlLfi7BE2Ah/k20L7VnhMH/m55aMSEYV48GzmeWrRk
KTghYDc2UpogWtQ5qjQmZa5SDAR6IBrRPm9tVhV4sh1guoWM5Qx8OyLznktphofCImIl/P3CRRSt
Ac96YMSWFDKTv5AGQ+ow/1BJDkHJKcKfqz92hCO2m6lsLpJsCpJXanL4ECXt/0f64kaN2AyDdn9G
5C7Kg5H2UdQROZfjaQpVOW/wMayysKUFCu9lM8Op+yStywfqVFknx8VblJRzV3T2axwZ6XA0ylE1
Q1g7SZ598TzUVYzOhjQQrHx2NefuHZi5vbO2ryBRrtXeIZxRXkaiXVQvEsmxreIfJ/wl4ExgLcPL
dwvESGxS0raCKGQ97z5Pu6pLNIgXgctMnHQa0JcID1fqotbL/uwtde48C1z3C/r2OXJCX9H8VUcs
ZMgtNg6+BvZ29/95JvxTwotjg2njCM3nYG7nW8JWgrf/pSDulE4zJ2v4OUbTRUOx2VT9mhW4gwK7
a8VOxfjPH/9PzSofL2jwMFxpuoQuHbx/TcMJ1LcunUA+7+j2ToPapasae4/TUvXoUAWpSbU3BP8v
Un8V4vCPTZ4JiQmca9mOjSje/reuEGMUX8GAGY/NGRcYQAODlEoxZTUwjeNY9nY2n6emrpkr4ay0
YkkK1ItfluYw7KMVQ6bIz14TyonSI2irVKBeCGbCvNMNATR8SjM2AtykP8aaKO/pU07uNKNjN+JK
2YC98hyzcFNT/+e7jh3Jv74pmxEOJaznmJthHvNvvawDZIz8dYhfyO7DYexMORJU9YVShGF/7jGE
YF7QglA7DWxQD1GhXsJD8hZKctZ6drDyJoKWxCoIB+M4Pg5U8BX5627Ga5kuEoNre4IErGHGvUuv
MZmxgMfgnna2lGacEjalRNheWKpP3bkMVpSp/i/HQKCPY28g5F3OtJTUnQrGTr2JNzb4BBzyPrGA
F8RAp6QkIVh19tk8aLhWGjokdMHATg7DYYtJBTlIIZztnCnI0ZhNxdrYCZdQdugKZSZL/AvLo3D7
Q4VVwfIooKjQaw4Mo2MDL6Zis7+Vsb1AzeYgkZKLKFW8+mVne2lQ2JwT/BbebGhJ+Wd0nZCjtBJX
kgVK4zZV5pVqaOd2t15GmLJ1eQ61bXk+bLS/ZTT6maKLx9A8aOnw3o5CdqgAgaDsvLS+n2b2u/oE
5kGPqTbyIJklwZ5YSowP8VoqWkWfETLSHTVP3jGbjUVVwKiFHqFB/p1x2LVgMvldbxUxVNGdDzpI
oSBeDbNntVOEd6QAwaO9zzT6vF+w31qKhDJ0gbLo7pdALeMczxRiVYg+8p1DWRVFp+Ahwoydo8vp
2CBVIuM0P764JonL0zWgpVCIi2gTBzRtzh0FpKBSiLmuRd+8saK5Qep1mst4PMLJWFLjIlKaJZgd
EagA5DLAcWYGZjE9jvgtneYm7m4CDkJyS3Atp7BraFbzATu5xjScjFez47fUg+S+g5ZMDXOZI05q
xgaY2I4W7VVMYE8VkB3JbhUXZtVsquJuv5nCwBenOwej1azDhSU9YIHvVkOVgPvLhTn24Jo2/+mk
RxQCcf0S+R22f6GmJ9q+pwCWHbAi+xybn6Mc4FJ9WtJS0tXVVIQdfmKTZIjtP+zID44D6qkPjoTO
tNPSdy+r3DIgrd9ZIlgHCd/WapqEnhsONp8JUMpzamhXdLiFR55Q7oY1ES2V/UCQMsjecedF75PR
TCufxOSmjS2jOe2c3Fg/MIBYNcg0rhI2WHOByI0FPYLl0OuxNsKSvc1L1pcBqgQF8BBFj1hOVSN7
lVBo5F33EqfCZEG64LWTEvZHaqUdfUYMac3mPSkY9P/PIFPzTLcBHQxDx527phpQUUmckZ9rgqgZ
o+jx84GOqzeO1UexLSMz05L1gL2/kYjD0tUHr4aDHK/EoiBILWZ59ZMYl3+i4cokv2+E4bTNqajN
eAqfB+ooxuTAeZ1lKAu8Fr7TrD06jAUKAdPbZSzijKBRY92yNYcVAV9CIM9mlzVN5kZ10s6yOyuA
jUvVBBYLCk5fVUggNijDPCp0b+e95d2omKYq5Z2lDSGw4sPvd28djJ6vHDetOd7Wpg9ecWl0Y8QB
Wo2gWdbzVmeWUaNeCUFmtCgwwWCEea6tAgIR3t3RBDewNDrCQMGyRJA1n1Gyrrwgp84AiM7HMfbH
e4B8RdxQBi1cdwTQwozMo07RP3Z/qB3qtqvCWugMejL8QbQh7XFH5JBCD4O3tPF0yPoeDfCbJZPJ
m0hT1dNsNuZI0Q3TuVtRtRG526VW8UpTipCcCRbMNpdVJiKc3rTO1Qi2vV6xVlMtFcBa28QQuxMc
3czftsz+ir+eIMa4SBSztSFoTA39zGQnuvgpjgNxSDp7ComqdUc4lggeFa8nR4/BUhDzbVlCNP7Q
pcgV8gePOhyuTBTCRPXfWquB9QzZPVT/t5fjjqbaGHS/p/JYTyIrgvfF9wP0a5pSsV/PTofRhBFJ
MmZjf9qf16g55BbqUs7FtAEMtWAnmMKpSIUMK/vhAt6GNcfTbiQLctmqZVIfByeS4njBXAH12Z/q
EHWlC7iOsfWvWFFBP6JU+YfBnoNkLTf3kEQzv2F5qjWm1yxMluftJrP0AzMHRP5M82NZAlRld43k
nGueJ99DRXF0e1hA89XTeoVGM+JjlcbxUdAPQEAQrnVA9KqeJvsX3FmCtqZ60alXcLcm8+xLjCZc
7ZSPfbuMNNXNFaHD3d9X7HKcFUHG3OwKkfioAoRsNjWL4DuaCvv3MJ+uXidNAJ80mgpgpg4shQYk
dvnMqDfInWqA8FnVLztRidB4ZQkF1qyoOnvHoM2JCGVpqgjAmg+xO2w8Gw82GdMcXjwXsQvSwJcU
pJvrFXDd7Fu6je27c3VWB1Ezo873F9zb2xHoJ7gII1DIvatVQHs1n4lY0fzpvEIfFvNmDFlqFtmu
LCkwbGDb971CkZx3kYxmYKcyIgXv1rNqmvJe4ACKp+X+vfdBtN+M3yQWOMDq4Wga8g5Q719/X4RD
n2mo0lWZhNkpnrFSooyxMDT3j4nAZPYmJtiP0WXWxV81uisb9+KKrKwf5NAYfvHodoiwAFfdNpp/
YYjDYnkqIvgwDier1ve+O/ySWlb30Nopsu3+nHegPf6hGlzV3Yqp/HkVvWbVSvsf6s4rSW4ty7JT
SXv/eAUtyurlBxwuQngIhqD4gZFBElprzKbH0hPrdR1gFsPZGezXf2VWlpVMBgMugHvvOWfvtYkB
Fv0L7gubf+Z34qtRA5vGUKPZDNhcIiTRIri9bQ1chLu6plmhF37eOkfcvrHoX6Gl4zfWRir+n6NH
AG7B0Oj++FnrGQJ8GsBO88ZW8Ry9XV4isDBebqt1FNjohjlpqq4Zq0n5hPFC9Om02hZ9umYexZ27
tI04QDT8YW0UBUsbsKxL8VB2ERMmCfGKLxT6b9cT59UEag9wKCB/KJqo5k7Vxk9FZJjWNQaKQrsZ
IraZggfCGmMmUKfZqL7cd406zEUEibcndv5que/efhW/1JJAFx0RwUf/i2/lnM1iyaFk6lKjHu2T
f2l9dJKQuwHZ6KmujcdenEBWEWG2eCTC5WT09os5A8WoCsg8yD/oXRSyOmDCvK6rY79oq8bw+2No
jMKuNfacslhhTiLR1bGBJgDP//7tC//yXRhM0RWNUz5tcYUe1+sLq61Nkomjd0dj2XAtTNOQuleg
WqcTAv60ngX6qHPwlQXLuf3tl3H+/mksiNXdUvgQKKTP2YHMu/omwD5/JKRi6VqGQhJKC1to2yj7
hU1jreXfvrJCSOOrKp6mAoxFVQeMxlTAOq9tMVQFoJ996Zq4RLFcppZP3bO146qsMZGe/FOrOGlc
3DqdXYn1eNXI6Kg9/UelRNbwOyTU+S2qKhafhUGjwlFAGJ23O0wEJgDVfPl6rbBXNVt78gout+hi
dfih3lvcMsbigvnN53Te7VABtzk6mQEK6DSH1/T6TqlN7PWGzhSXuZE+g3BeBFvo2Xr53RS0ld5h
zG0t+XOamKIdrWh1rnyuOgD5wcapyEugDR2Q5BofjD5FSfI7XuZ5c8p0EEGoRN6YKJCZEZy9QuIV
ObRXs349ZLY9h+81o27L5ALqhw6rh/WcBc0i9yv7oPIJ0ZMZ+9jhkNMGI7qCm9GCBjBsCXrtre4H
B2lIMWORJSbYXZ84q2HBXz06pHv4Urt7+1M+fxyhbuiGrZoqdBRD/wX5yarZw6Z3rOMqtlyL5BIW
CcvwYoGwT4498phQWSpzZvBRv/0ijNeQVIPLa3zZtsVyBGP1F0gqO1svOtLTMcbMxlbTV01h10en
d1L/ORhHCZZOS5I7VcrM+s73miw5XtHCNkpgiuk3rWVMZULCYSWj6PDbIPkcSgrBHZprNkoPvNHu
OHES+zUxVqZUCATYalDUgA4Z7VmmUQhVxWa0HkarjO4aETSyJfjqa8e3CMYeDRn7MXr3L45pOHRC
azpD4t8t3TZuiYJf2Q2EEqENtLEuJWzVMH8KhE2VypA+kQWGgXvatjlUrQueiYVReghsx4ggKWm9
Vfdb+uRaY+cI8OKQ1nCfTAjm93JfSWXAOwi7Ltsni2EqsBuhzCHTOAzlrUU8aVJ6Mur8tr2sqxD+
7ZaiPpSf3/72lF/uIVIxWDdkAw0ZHrvzvcSyWaVRy0fHtdNdLm+fkwz13SVtQvw+RB4NqcMkctFL
Gwt1fG0pVkv6Enpx0TaT50RA6meGtPxpkQytbztjtFY8ySPsnwE5p236vxukns9RTYaogNvE3EUB
O3qOwNVIV6OJLdfX1Dalkb/giAu1fLdog+clbmgllqFHwoLP8i0cbMuyHfZoVuTfPR1n+4UFN9Ik
/cN0TFJ6zXOIZI94u7YYtV1bs8Som96mn2mBJ40nF+b/1+nAktEdGxrTZEukep0wcz8dmJiZIEuK
jex6HSiuh7lqOaoRNxdxbqxMsDbqb1q/50sqSwDWe8dWYNlZ2i9HtaSvBEZxKK+jMLZYaDLqMPPT
j+unFtjmO8tpxOTNV6DQ/S5V45fra7SRUMiJJruu4zt4venk6RSSSaqEVytBf2BBEOXVq3CPTDGE
e6FarMpvP02/vAC+ZqS6JuRbjv8sz69fgEkn0ST5rrmEa3taPfRTvbVufgEaVbEuGxTx0d5AcWu9
f/v64g3+PHi00UdyLhGUTkrMXzaEZBx0EouC6SpmcZkfbbuD5RU2pk+9z4uupWZnqmRK/eYmV89P
RZwEWUcduKCcDLnnzt53Ymi9NmdFfUUARVh1N5ZeFtOzk9XxfLEO0/NEKbT3rVKLqTbTGlH5rLL7
yFdj0Qqt4o4aprHA5s4bEhXo/uxqNRNr8zqtZ74hVnhmkxn3EL4gYQEi/7UEfhsj0S2emKoKRcTb
H+sZNI69mZtJszRWF0shwOcMzMizMikGWJ+Dxp2PV5Zqj1ffInf8XbjB+RkOIDSPkM62Q49A7Kqv
byAfvdMIPSK+ap0e1IiLqDtKLJecujqpQFIkvYGfawkjMSZ68186Ul160A5I5DrzN7eTcX478a1y
Q9niVTFEOy96hhSBNsqz+GqRo0YnU9tyhlx6T29/zL9ejjWSkRHiO0vmIHB2F8WRYTAtnY3LQHA9
v/zwIqc9R+V2EbT/5oJn6Y18xnS30PiwZtiGTHjs2SWbxh8FRaO6XM1MC2tgDLCnAugYxIBHBLv1
6VU4IYlUUNSbwJdu1A7BZ7ojtcuX6yuIGgn9u7VFtiZ8GIEs7DSLe3Q8mZcX8xHYA8S7RBkSNXJn
zF2b4tfltzI9MQTRgqgWfxJzk3Kx6HKeELfbSp0IfQYGpIKcBK6LlWy1mhldLxwDVpSJkX0bMt81
PLtbBL/5INpOMaRg+oGFD9frPlpKM4xW8IKaPhO5IlmP4enZUiJxgPxxLqpFWDga1Iq50gb/KPqj
aJn29Lkk3H2zlYsyjEQL4dWpCWvhImv5UQS5QS+sLzvxlnhSufLyOTSxKZrUqDNF+2blZ6B1Foar
VXK81C6pKDa/TIDbmp1dS3rQukMt1ZO5bzKSOJyLuJpJQFs6ArI8QHPBGDtg+twZAZlvd8uHtZZF
68IfQw6nZly7NWuHugCkNj+v02qaaSe7/6nRsDQk6eiI5uSJPS3nhjzFe5+4mknZLKjctea0VUd8
mFbVC8PNOoCDCyFCJ6NTZ3P5BJZ/tB7e9VyP9PsUV2gP54S2ms75id5Z+Z1zrB27UD/i8fMilEZN
kEatG/BxEyiSQQGNachFp9s1V4T9SlpcqSgR6nxX8lg55mWmloNzBamx6R5jQgvJpqGpbcyOtxyA
HIFuzneQGZuMIRx5dYEGn0TX6U7BT8w+I7GKrE1Ll9+str1cCtfXCrNZOCq4yqQAiD5A5t41FXCj
2rZIE6I4XP4n2mZtEsvGfnWi5zQvHKSRChEdH+allY71u9Vug8Qc0slbO7+rVAALteh2rr1PvwNH
/AUKACZ7l2SORL+pZYg9ePfnLpmfFsuRVmFD+pZh6iO/MYzn0HherNgMdLvuhbaJoj8zie27W/Ja
s1LdAbySpmdLn3GN3gI3EvZkA+M1o7fEGOYGjHE8K03qNcvwcW1LE3cn/NJQcYVdf8VMWDRJuVmp
yk2FGrGMC0YIFsOuebdOoFkNhZB/zmD69veWnbQSA4+lrbuaIutlFViPis5k6tF71OlKfL/c1p05
8sgmpwe3h2FVgcPtbbUptrjfxW24TMh9iSb7oZRUoAqbftEQLU2BhJQibszFORiramzIMJgJWpy9
EiQBjemVxbTCscwYaGC9xYdrdPQNU4wU6Exrv7+xEi0YkJStHOd8DNnW13e63GL2ZOKTXJ1FiwVv
BUgtj3piO7b0Hk5lr22dZelaB06r92p5cNoTo0o+ddTXj+mHEzkGposvebEML616+ouClrRYHheu
ymqk0qGGs/aQrxrIz2PLOQbjI8pGHiBcHVX7UGYq6ttCM/qMvvHSWV/GIqY9irsRaznGyP0K2plH
8hUYifPJOIG3jG5Ws6a+tNdXeJZD15zlUAgSqy9r8uxqdKtRVLHAA53FEbFQa+RQEZ39SgmN8GhE
hTnjuVsWyij3bRbRbCwM7rukCOUEfa0jkQXpOpKOA7tasA/D8vtOkJNamyb7idBqvl3Xx0WPbZkM
LwW991rMLl/Nj3v7tOo1fAos8qvzb1kp1dN5SLFrIXxikxW7wMqUW2bGP3yPJ6/s6l4NIODOz31n
ip9ed4l1wLuwSNblYWlnroSA1d62GhRrtDPclzmkvjQNwMZF0fzsVBLEbOR1lNrdJpdqwX1RFuP+
YoIBjKdTDxC9Jwq9cKm4f2Quncwy/7rZ8CqG3jAhjQdBjnGfn9eW9sI6C8qXQ+Dio16/IHmxzqrg
qOfoXYz7C4HKus3pVsuZZrBnMYdZOzRJcWJMNwueaVrMR7j0mDocNY4ZTEhW/2y7rCslrik2rU6M
PaUt6kdDLhitt2LARkXAFOlDufiXcTRO4piw/ElZ8B7jcvXl7IaIRZQoqwAq4ajEfZSwoIrNuMu5
+ciiEioWa0nloLbNlGMs2ZN8XWG5Yr5T4sv5VJOqEr4PmGiC/KaZIX1LY/xgS/RXuphU10lYieCN
DXFtni8wgIWmk8fQSgnsVnvuWG2JXXEYC0nEvxDAQ0vQD5w80XaSidqwwCJw8gM3+gkspJeDGJXR
ndZTewO0zw9yz6TV2DXbTpZJh922C7B+uW0d7RSMt54E1u2eBF9WgIuoUjs0hwSXz7mzCSpMACFz
ukyT5l2KJYAbYfFRrgvyenBcb/TFcaQkkzhbrENBAEd4m9dadCUbrfINRyJlD8bZQmRbz7jdcqha
hUWqqgmNC1QTYSAma0isOgsfy8hVg4MWofJinUXq33HDzI0Zjg8tQ88WauYS1lEvclhfpW4s3FgB
SUde48nxtgoeVoa3vv5Gzof8RshoogubLQ7rVZC0IK/wDAqrl8xWwKtqGIzyLC/70eJAk04UsnBZ
nZbDU70cD1d20TpuDJbh7kJnXMaN6+25WEsXZIK5HEiXdlKznGxROJvEufchBlyQV8hg+CRZ5OlO
XcRgbXjQI8kWMbXL3bxSC+LlmYuFlFogwnoNFWndIFiyLuw2r4oIW5Rv6l+y5csuTgSjNiamj2i9
EGHbvWbKYr6s9UHQ9I9+0OdGQRaBSKBLbUtokCgBxJR7kZFI8cmrbCxzUHpBWYp6DcKGCulN5zS9
WQe/U2MAgt1FPrkveC4XPiCTdHGojhellsLxgu+/aiBUFHfyEGkKUqeFrGcuFK/lQ1qfMQT6c915
th3NqXmxtkWkYGgTZRPgfAtNt4r7U1ubXTLBiNezGGFDkpkeMhpelHRaaggBG9cB3uBaU5DC81tf
9A+f/yiJe1FhS+bOWT/kNXqIHbqo9I3QOIXjTbPoVqDWg/3ZUoSMRenpGJyb+OPb5d15N8SxVYtE
BuZjhk3A6nk7cDbMsYiCPL3M0hIZ+ApoXak00zIzW1kzf+vCGqJHzCPM6JhxMCY7b/qlidZWdjGH
l3EaVvaXiUrBwk5QEglKNGIljVm+zaEssMy/feFTg+mnBhCNeApaW2dCx3yFEImzqBJJsrWa3x4e
8mEqbf2C9mdrBpcOoaeIxZmrd5a9x4hcK4g35i5s0nyjR5NGvKrJnlqr18mJttfKmY19EWhBN5R3
b7/IcyUs8leIVArlA+wT+dcM3gmJhWWVvbZfFWqLBm5c88vrWDRmZXssU2mHoaoMrRhqnW3ZD2Pb
l2W5L9IRBZ2rgjyQHuoikopgg1ILVbObcRto2VZf0t6rMEtT7FFRKuXoYY0arLEbclLVwm0GsJrx
wPK0GKfe/elt/sfL+J/Bt+Ju+dSbf/4Xf34pSngvQdie/fGf+2/FzefsW/Nf4l/966de/5t/PhYZ
//fmjxyjl7powJKe/9Sr38vV11fnfW4/v/rDNhfB9vfdt3p69w0fRnt6DbwP8ZP/r3/5j2+n3/I4
ld/++uOFLOZW/LYgKvI/1r+6+PrXH4poE/3Hz79//UvxSfz1x232v//Xrz//7XPT/vWH4fyJugEv
FKFTDrNDke0JAlz8DY2ZvKjb8K8/VPNPjcQ4chw0pA0ywoA//tEUhI6IS/9pGjTcZVXBRaUz2/vj
x+t49X399/f3j7zL7ooob5u//jjZrv77YbK4P01SL+lqEhuOcV0T/aqfGulRa0VxBoHQQ8KIHI1p
kZbspCDCLuOMk3JHW4S6ou/tvjpK+ejkbtIJtii5PHbuSWWtYTUftfI74qohcWWiHW7AofS+W2Wd
xX+GTR27bac4rYsJwnixm3aYXEh/4Yx3TgnzKyPJEuQYDD0eJPaUZ2CiobGJyiKeKCTRtXu6UyJK
MeVKvqcwDz/k2K4JfQvtJMbbgw0Ff2cAyEcvCF05KLj70qt4LkLVHZt6/JhlDkGc6lhrOnnoVjXB
AahqZYfpxky3bQs+cKcWsXEJNCr291nFUHeDSmaeL2s8CAS+TuCstwCOMx1FYxqR55tEkfboFEmP
cobMK1cPtJj/jt3a2kTB5AA0CCpDce2mmw+0jdnCwG1W0qVV+JhdkwEvJYFmZbEhOWD2XcWqf2NM
OFsn+WqJHmeRZgZM2A7d1rM+a+orqUx0lu5BSCnzQ9+BlXX9IcuGgwny8T5OQZ8jOc88yPTWjdyw
41MmRqYpkkLtA784/82y+Hq3spDMmxS3BpYhxdANhjiv7zYlLSEQQIX2Mk7RNwq5pV5RDTYY/LG9
pHli73567Nbb/dXt/aq5e7oetmK6u2yTND41Mcv46e6GZgoPVmCps7FBFw4A5KPPlNMjA7x5UdS4
3r99vdfdXXE9HiKZq9Gi53LaWau1K3EgM7SwPQTfo5dwCLlk0Bpv/MhPf/PWXvfr10uxjBCVykas
G2Jc8dNbawqnwdqp2Z40xfY2xwbyEhG7q7tvv6NfLiM2ekPnPzlnaPBGX18mAj0az0GEY5wonS0D
lwoH9Wz95ipoEl5/UzrHcggKDrNxlctxh7y+TjKMOtGTA+Y23296B/+4IY0eycHadNlrbVQ9deA6
jI+pLoESyC01+k5DUC23flyhbNxQEBtQKVLdwMMr404cb8cB9Anp5kDFP8akuIOgU4tkzN3YLFWf
+ImMTlUMcCKn60VJ5yDQz45MA6T+0I2z+V4fpHbazm0nuOYsknWAi8FQ8TLUeDE2c2t02mawhzn7
GCK1lIZN6MxTtsPAMVqYv3rJinaY4tKHQZNYI9q+TpjopLiY9hFtef0+l6o+JCSDCXRPrEWoZfjo
+qC+Mn2AVj7hTZ2Uqm7TswDjcM0QMoN/htU/XSZABg3G86aVHqTcmIJdrmRFQa6y2Wc3qCByxWvN
Ls4zpMaJ5V91xQgf3c+yRN4GMiTJXW+hBshdkzLCv8562Yy2BubQ9MYf5NJ8MjNUiRs7b2PjS500
ebqt1Kas9vQUmvxKLnL/Q6YybvPQlkbdB/Ip7ZcZj8i9QU7BOKNIV6L2bs4TMo4yyND1vTZVXf/I
bKSMD3aUFNFxTvISeEmag8yhL0MGbuXFOAkVkC6kAB+YQPTV9ZwQYPAcRJMev6voBABE1uowupkp
I9UrAme66YuR+jkvpbUr55a+C2CPKiNTfscV7QJTCekr0FZ04wuByOlxkAJaFGFfGr0LVLQpv+LP
TIgHidvA7g60ux3CR0wFUbiLMUSSntQaB/pFmiExPygte9RuLOkg7vVay9onOq2F/gDxJRyf05gD
+bYJ7HHc41Hq542CZrsHysXYEhC7X6X+B71nFHfJYApFlSlhBPjEdxEG6SFsB2grXmUZPUlhAaFk
7R4pdla9zKWqDsOG7wN3fG4jp95oduxI+KMKUadSCDAgiORyMzXskHztfeds8jqWWqwGmhZvtbKy
cayH2ZBd1k5l7YNw8ombccJgIgpqYKXinbdECdW5Tzgpyg5r2/LqY2ZCc5jvKpg/6gEKdEEsEHem
Rxt6CPBSA2SB3UNOKLkdge9vo6QzeNA4oLcbC21me0mvvw+2aUkrfqvLUkTOBOjqJ+jVwbWc09PY
YmmMyP3gDdPKgG9lusag1xdzbJU6bfIRVhDJC0wMOrKWQg/x4ZjsBXoU/oRTTiMcv3CaXBO3a3Ct
MUsLdrKt9NMBXaxxFbeRmu8ZBDmfosIKyl1YA8vzJHrB5a4icd28MLMKIo41I5W5FF0/dPOWJEHt
sOz8SHKRE9z2bVfDsg5HVToUWicL9oKci3rPKlmVyoJsMzozj3rP+6WzIrHF2Ow2WbJBr0DS4HHS
SfmQPOxfGrkzxI3zFfPKUyKr7A6gdxhlc34zSnE20/GsI9U5jOwerEP0lYj5CLreVIPqskI8q2YI
zPAABbT7oqrxJGsuM30fDTkkqd/Mh8+yl5mEKIgB6UCLmktnkH52nGAhaXFf+YMXjjSbcmTxCZKm
Gph7su1KyykJxJKG+UIF9on1RwpU1Ld24VznYNzba3xusrLH1SnbGwU/gnMDsMrpn97ers42YB0V
CkdZ9mHG2TruvLPaMAdhEEbkUnvhALrGGeUMd5vPfGBWpN9swGcySTAjXAvfJ7sW2z1H8bMtizNl
yfJgkS5Y9znyoTlzI3sYPF0tjOfJcKJ3pVZCB7DV4AbXBnKu0cG4nITlbyQpYg/+6QwvXghiUVFK
2CZlwQm98NNRACFho7VWHnmqPlnmgQ0n+KKzKo6E5qBouLZrXzd/czuc79caflOOlTItAOQgZM29
3q9jP1d0SdcHT6mGyWtz1th0LJLt21/nr1fhqIjUBGGyherzfHTdj1oUlj1gvmLo9W0ANHEPyXb+
zenj/3IVKPd8cpw8OJme6zirgtNPmkUTUUqtfF/jxbkYpMZ6efu9iLPmz98SHDbUUbrOFJ6bk+u9
/sQ09Ntjlaax1zFD3hoO3SKjTJWdUzjsE3YweqGEee100b9VoP/bwvpVvX5bfssf2vrbt/b4ufyf
UIILgc6/L8EvAFm/qtjFjy8VuG7/iZzTUBxKXh3Vo/avClyz/7Qc8VjT15KFxoonba3INYuKHGE4
DS8UQChFULWsFbnq/CnTBONBMNDBIZj+exX5qQj66UZRsScIXIq46YVs8fymt9qOs0wvo18LiVHe
1DRuDwgMyHabc1xMfpQe/IKerwd3AG8XTqAhPBgkaYRP8JGBAsgjM7R7S6my5FGUKwzS7Lwu9+i5
NHUTNEUJv7Vp2vIma2Un3lkQ+4K9PDTsmE4VheZlmINmuDTnBjgIvmDW+E9dlenTO78gH5lDAqlD
lzEnO/1Zn1JoWm5uBy0xe2am2PuQc/dHIDrEuxdJJ4vjhCSbrs+82wesS+TftnZUbOEBzSps+YBs
ZcYqTXxn1zDC3DqqmPU7bSqlPPN1Nz2FMGVTGmTzbLpwmgp+ZkpbLOQckr/HpqlVWxRrXbHv5akF
LNv3SVkdaQTqyX0FsVl/Un29y7ZTVbUA+kxOSpLsUVsNwyUR1OSjZQyi9E2sIuRwu27qqZo7KyAJ
e5qUx0hLJd/tMfCxxiZJdyOBI6y2fkewpauNU2jzmsPpFsDYU0otYboc9OPPEEv6W4XQOVYW6l1a
J22tDRvbkoqvuj9IV2ScEWwOS8bk3K71hkE5jhHTg57RZ55tWn25qY1ICXdNZRoGH0YUl6WrzAXA
74BIIWk78Eaf9EokpKl94Rz7NFMbJmoA2LalLXXB9zSzOhW6nGw3O0jbpb2hOemP28rOLPoBfRN1
ZKJYMEos3+mPQ6Dpyc5AmTG5uIS5nXATcy5JnIxL63lAX5H4R7najAFUhguDKO+nOhilGfouYItt
oEHFc0sfR89GkhqIWVYrd5sKbky/tZ3U/uonLMZboFJ57DFxbcPrChYiZK12TjdWpfnfRnuanjPg
ae226iBbH8gJmKpNnY1K5ukEiTZb3QDOxd/aHwNZlg5aWpMI5Ocwey4dyRqtvRmY3GIqSB9I5FjA
QfAnJCNArKyHXQRNavZybLXKhT0Ch/M0v5xH5PrMEFy56p16N+Sp/Y5cPeuI+K6sPKfAZ7vRAkA5
bgf0snPzoWnwNmVhepuGU2y6s19VH7s6sztcoxNJgMwb6sxFqFq1e2pCG0G1HgDqawZftY6TKou9
zbfr7KJk2vtZlS0j3mhK0H63I/JRPcOgctlkc+O/BwRKP40YxPIJiUcn0niwvZFY1w43cVw7vsvk
NAEcMOn+USc00rjH7YVWRIKhobqlzQzcxQZKPBpTzg6aal9qnxyQo+i/tBFCVdEXkXjczeZBllIi
OwcfyqOXttxku57x1URuKavHceiGpmcQT5ajl5W0lcCUFvqTQ8Jps9Vsvw42DfVFTQmiZdqubiQ7
8TpAcy++KocBh3ljaNxq1Nu7POraL4mSOV9LvbKmjYzQnilG3NIuHFBtMEYOFERj/ay+JzbFV4lz
VKdwQ1DV9JFq0UKdI0UmN3VomnepHPaFNwCPCNx4dgDBQQ9sGjfBHglLtdQ6sGC8sxKxJZNf18jC
KtqlwAv0XRzzClxHL2GzjGE730Td4BDR1IHNcKUmkQGlkBWBQlwNpYAUH7PODmiPRmKpWMtf9LRq
AbgouBw3Eai9GIdHMAReUTakpk+Mdju3Z/UgJLaw+N40FR9BJEXZLghN9UtlZMXsVoOufbAKhNaw
Ajv1ahqMmkIUEcA7XDWSqB478u+MeMLcp2UshZuSo6G6ZQipvEvVyPSi1G7fNXLTj5tAw9O7p1wE
6IccFf9ngXb20PmxRTKcnFb9BnmmrUCHAbngpXrmfyD7sPBp1TYNkZ0JUteNrhUwoaBQcs9pQyIB
rcDsgqW735IDeZuzU0VqhhTKD0kXjcInlPbahZWSJDar8Q0xFj12HcwAE6erxAiGW6Yd0I1JzizT
IHk3mvpVGlfVXWLn71K9iW6nzII5IV0Vdfjgt9wElEFX7USk7VCRBNlIoMPt/g7WxjaXq0vwSbRm
iMQgtJ31H4xYqJXAUE3FG8qquveN4lKvYVaJ7EanySIiWZpn9riEF+C/s3I7fkqm4RmSXbSVeREm
SVqoJLqvgTzuGb0+4yy48JEouk2YcCHfvFV8f584xpdhHh6tVjI3Ii+KRUQtDzhdeWQVqKhV7O9A
tu+jOf5SmMlTY2UdqrX2kkaK/o2qfjexmBxby5YuR1wQs9fJWfyBXtXomkTjMKlsggtENY8Vv0FJ
fCNw58kOUQrEMkTAKed+d/2uqw5hrd0kg6q4tWZuMpkI8bZklSM5ps8C9VadehwOOMPpNIOrYXhk
BKg+R/seKgwkpDkx2VdCaTMa8mfLmpPNZIH3c5ui2gVReuUPxWXbE9Oh9ZGrNxDGo+w+bZNrqZ9a
CamikXylMj4mUhbDH0T/aAnqlQmh2eMX3Q3SeIPutHvM+sL0FHhkB32Knwbkz0e+dlFjF+Y1tG51
A1V/2Nt5ELgwufNbfCj3Ye6gmzDMydg7Sb1Xc8k6SHryVDH68nyLnZfogcjDngHzwH9ET+0cIP0e
fWIDH2iewaKGWXKvdCqiB0O7H+sK/pI95J8MtebaWWXf+RLbCeb7iQYLWzWdrZsWyVgKZRIvGXbW
vH2Ae5F/N6ypuNbtQtknPYTOqZPNI/Cm4laum69qHGgXlZQDbiCpzp0kxCY8eo1DTnb1rSmU20aN
1XibswQfZDAVD2Y5IIEe5dTNmjx3J6eLCIMY+4CHKu1viiq0PASlCbtrS3SyHQ13CQ0YWK7hYz2G
7+WyJWuVo+rGMdV6G0Xle7/rCf0eghdG2J9kreJIY5qG/iAFcvFokoax86tE+0ry8FMsZ/NTmiHI
k2Wd88usklI2kN6rR/1WyYa91jvVpiKs8xCwW6QcJWA/6F87CdSrhYaOg+w2cgLpwcJo38FEBEU6
MR9SYv8aMmdyMbYTr58mJab3a2xQxk0KFhTXzHhslJqnGapGTDiKpl20unMhJWbjMkK4LwAtXkxS
WXhpw3AU4OaOIjG968xA/Wpo6Tt/mD9Mavg9QkJ3L0nD9EjIZfwJoTP+mAsgRAxuYFpAN0byWar7
qiBL+CIuZKMrtiyoqoKKD/HGF1+eSvkOU2SfHFWFdmEgshBG43sVFPNIlnsS6RpDlIruVtbpTfOu
blVaRBOTBCjShpnTjPaNKKk5AAx0Z7YWR4W59GZ9ZLIS81VA9GBjTaSmeOltLHg0WmN4Y7nnVAD+
khtjljpAgkkVZdklg9iOZPFUxcVRubY9ZMk96pe2Ar45SuNHgyxba9gOGSco7dKc5j6K94T8MmN6
rDN6Y+UdCHJ+7XVQRHKeE5ttp3Zzh1VaTeLPflUHVcacvPe/E9iHlBodE/nX2wbQxyc9IN5RDO3m
jTqaCiiynr7nvtNK813sMLnL5DpJdybp3WzhJthy+YYGqqQ9xbldfmAkUsrbXA0V+X0ZhUiXlo7A
3ypo/6eVqhZdqn9fqW7Cb8iWP/9crIp/sNSqiv2njYJAdxQo6I6savQulmmxov4JdsrUHRN0pyOa
JP+qVQ2FgpQ+nWWZeGXxD1PgrrUqta+BD0C2aF0Zf3t6LFhjr7savCLmx2L+pHEdg1/7uqsx4Q+U
oANy5KkL+6HI49tmnB0xO+SGgMJeTU7lTiBO2cP9Ahui9Zm1B2L6VL+v2bw3UaUlEG+d2KvtLzL1
WlRF22DMNkNt0dTWHeLiYeK4QMM4hrX6cYalfoOb/goGdw4HMNmo0pTvidhFFzZuoIoy6GnGq7Ru
DmWowKBxtrERp65THOugYIoNcjUsjo6RfeIxeUGvfNDb+nsjOUfcW5dyab0L1X7X6dswfQ6db8V4
1TvP7SwfDP+SiV4eR9cK0tJKu2liougrPd3IEM/9ac+c1a0048Upv+BT2vTgH80kd31l3mZRdger
04OKjpOalnX1nPb5BZR2TJ87zQ+uGqPZWDpn7PlhTo9qhCGEdivq0Zc4kZ9mc74YwMzZTknwXHaQ
nMchC11TNW7j+iNZ4hBSgUdOgqjQA3G+RIJKs3kD1GpvmV90EXr8jOdjz8eI7dN1ouOo3aicRWQB
7szBWhnfCDx6bGknepPkowhoHuvgM+NcoIibIH3wUQmC8j4oFQcXRSU0zQcGNm+NUPXsWj6GenmY
5QCxFhPLY9HEewY3L3E97lHdZG4/klg1DteWzAlwqt1As3d20n9N6t2YfCbiSHMTTnATahaSxz1V
3QNWvZ9y5UC22UaTbvWWg3tAYNqFqsvxfcBloTlvEu1S6+9q9Tl2CFImfaoc7tL2kvO8i5xAbNC5
m4aOQFUV1yii1A2DWajL9TsMBhtLufNzY4v9xIPCcBeY/UNtJ4SnGiIYJjfcMuZP0pR9HIuAABtz
ug8K+0rr2bGtyKbxMe+YCRFlTQ1RDvK7xuDTnZPkA42BdqMim9Nn5bsif9OxgntII45T/Cw32T7o
U8qYjJPj+xID9wXObFIiEk8IDl0q4ieMO5QcpjtkBJpOFnlaFw5AHiruK8wi8aZviltzOtL4+B5b
iM6c1Mtr7DAEAftd5BrJx6ysyYRCFGVneCIayverKXyoK7ypaut1xmdaARTvDtB+H8Fl5hlyf9eI
HkNhXzcojG2NPJgG6nH4NVTmna6k71u1eyDw8YLTCbIL5s8aJ6UYPVJkkKtcbpQyJZVYOgzacJwK
+cVJjY/hpHAffHDmQwPUym9nF9/chV48t/jpek5LRX4ZFBxTbPWqVwUb1yG2T9bvJrMHA+bfY+77
HgaIPqp2ijb6oCjc3503q8ZNN/ftZ0utX5y6uAxP30a7y0O5diNMJqOkU5qE1aU9xR9DyX/v2Dwe
nIG+N478TVGZu0Y28+ZUYYHwoy1K6SsmW1sYcnjvsjtnDrcyx+Sxk6pdZnCynxn47JRh5MQTfAQR
O3tBlVi30qSpxLjbF2GhzxsQ0JM3Qd3fjTQHRg4EntLXT0CtNvXIqiCnB8Zlbp7/H+rOYzlyZVvP
T5Q34M0UrnwVvekJgt0k4T0S7un11bmhUEgDRWio2bG9myCQudZvP7c2xBP2URQPxZztO9hvTpDn
bPynxuvmkcUXWPV29xT9JQ7umtqrp82T9FPJYFOUtAGTJs75ExvbjXrd5YmTFFDeXs9qzTfdp47l
OWjRPVs7aaXdPTepOGeGYhw42I1dt75iuPMpnZ8eusT+iFWgngkqsyBY096yLDRGVn2n7DtPiYfn
NWUGslbtkWH1li9WcnDKWUZW0m77uLdp80HUQcUa3yQ6QBCEIvtDv+WpcdxQNvHNmah5FsXZaYz1
xayU975cH4o8P+W2eSXR1Y+NkxQJrowp+xlT8bThm4fes36oys59UByHKLw8pf5MM8K5dPIjtZ9L
UJnLwyRN8aljKiz5hTtsMKYG0LLSez71eRdZnRUQZodUR8Rnhsf+igpowQ2WDF5rlGfbjLs90b+z
wylaj1fiG7JLVoE4FK4MnQw6UEEawPbb3IvP9VdW2uqQx4qFpta1nkVPf4nNSM6JrVxiEnI+Rllj
RrWW7I2Zb47MNW0feTHycBiT7EzM/XJKDNekRMNo9hZ1H9C6bReWieiwTQBQdasVcxnmBbjCdrF7
N+q2nl+a4LOT6S7Rhc959s9UkEepOYgdBRzliep2CkycuAt72d9FG21zULHyeVrzTar7syrAyzrR
RKv2NGSNfo6NMQkIqJNhz3n1wMXLNwNuVl+RTI2Rno7T31Sg4NpKY1UPq41SjKHE5LTV6quN4D+Y
t6m7Dfomw9V6EebSHpacBqp6ldQ+Jr/6/daDETRqRQlShxSfWa+ORTsuu9IJeNItssYOmGQpigNc
FtnVcqsCWkM+UYpRkYWk2BNu+l4mrL2Kfk6WVh6gu56zYq0vhp0X/2iGJkRZzPmRoFDE+ZXp+F2+
tAF55mjDOrpCZVaqu7lrrIiHzzQA7lLlBEQbicpbS6JnBLT4gJVmIk2qjH2jFWNottUYIQrjT4Px
BTHtq1tda1+6Wi47k25n1oh0zw75MusauYsOvDz+57OkcSK33zTbdXcb+bN+ny+bL5r1L5Sz5IhY
spND4JqvDM66L6zN2EtVdr7oLuuyg+WiQvg3GTM1cEWPN9Hq34GdvycrAUXp7t4O0IRUKy8qm7Se
DYchWS/3PXcTdqTr9R59yovWV4FqcJ/E2z8qY/8QPMiJ0e56HnuWlTtTd3YW+1q2RLFxXhaWc5L8
3cY8ZsN/tm0iIwrk9HPQkLo8D+lxq5zMa3q5K2OHa6q7kGV2dJfqlrjSp/CG1J59XYsrTMEu1skP
RGSNAYd0fEMNRcH3QSLrlWfP/PCMIc49IkKxP2E0ptOGjo9klJSPIFUm9VYKQS4oDiK4cFsZ/KKi
osLfFCM+IMRydkWiLVFfT0swpg3p02h96iwcuw3ed5vdMjQ2FCugPZO5T2y79kXWZIgcetU9dq1u
n5iUrb/sZYufKnFzmnqr8NNkVHZNu6WPWHm5F1NajaO7dzSg/0EBV6ZdV6sQG03TaIbweqo/bNxK
RAlup4md50lNWWlxTZl7mRbqeeqb/A9FAN1TgwA2TMXGjDQQn/5s1HODrh+80nPIYzf8uoMyAKoj
o6U1lX1eLt07bTubZ8y6xZI+ZZNPNki9b4kdfcm3Vb309CYdB2M0fys1RU44zuOjq4gvc665Ucsu
H+mSAOlfkoZppuoUcc0JXCTZuc5eFDkrB50fHXZDsR+RoNp0jCbmgQq0dr+4Hc3AYsL9Gmsjx1+q
B9aM7GhW7woSBBXFHa+ns29EX7LXW31PPFhyJOrvQxuGxYhQypjvKrikv9Gmhe9d5g+utRQoTckC
RtOZUoVM5Uz8aiFWObAvbvxSZeMlPUqDbq1nX60GccJ7vHpb7urvOmnRH4TOlEddn+far6qNQbFd
7a9tYh4WHaY2DqdB7mbQtguWhfyjh3U4LKrJVq3NFXZMeqOn761sjf1CmdIdIf9jWqPCgaiLwBbS
uGiN85S55s5cGjyoSRb0loP8hbh+RRzJUqx9M1uqHU9SeHoiLnHdXJ1+eaNfCkvVfKVK3OBVmpbl
xNQ+BN1Ub36+CmQ5RfxHN+aoVC0FP299zhQV0wXX4OqUB0U2L2z8r8gJonykIcRYOJ6aFy7XIzEr
oVJPNFb0SxmaSf4ppKoiH1KjJbPbkFSZLZzz4QGDQuJ3svYh1TNKchTdy/P4UmrNpVXTgzt88Q42
flnMbehayRuqOK+t4tvQCY3xTxkOTZOi7HcK1yu0qUIJlCfYf433bYa5kZPGw0ftTz7hX3exJu4B
TGDWmmVHSobbF03rFE9dNuNlK2GXTPLGPGrGmYQBZaKGCJ+gzfvXrdxcQpsLoP5ko7mlxL5ruwTW
20kUx2Vz6+D+6EjhxXeSIvYUmm7CpRXHxDYiRHRPq/qnyUxfR2RkTv0upoKDGyW0q4EzxPBnQ4Rt
Mp41m4eUM1W6GrmbYtktK2k3qvlbrxkGsymi7ehIeg1CjvzSqe+t2nXfrjp9ywHozGHeDtKSlrEy
49VHE4HQjwzLnp+YB8BGMBcnZZNTsExNElBwjiiHoZR7Q1SnekyOJEtcEzHIY63IBwp6VS8jXH9X
uvoImJ3ucMoFJnF2ATa6dPPQsS0hgQAVa0tv1xG3hX0hFIFKNy3J9mam6+9KzxExQHmQqQphQ/yL
ArA21lZYDWV3S/U7fKeWGTb7xDkNUuOjUGkbiLSkpK5BKY09to70KLKyfl2EQJNFpshDqUFbjKlu
v+ulXHeW0ve7MW4z4S3b4r53TrI9WJM1vebWWj7bJmIwxZzGSKLwupcFu+a7Zo4l0ZZdfinxeD3X
pcCt3JQGKkbUwSw3c3dQlax6n/EbvCQo/74Wuxz/Tnf39rhJcVSsVB0i2anjqzvZ8ibhUo8idco/
VkKZmz8VE7K7GsDdM93KvdJMO35AccXP9IknT6rMuJgmXJNQonFWvUh91f9slpEWd0pVrel96eJA
d9tlL0le9DWttl/MvtOoqSmWa2G2ymlTMxYymxfVsiv1OdY6ETRZLy61kayHqre7a1yQOuUblF5m
fl7qoxKMW2eduQS202YY7HCO2dfvFI/FvDTr6k9Kbzy7rpkilbT7HgR3Hd6la45ahBNbewNHWA70
WhuhUxUNrcX5YRtFdliSDJGgO/ba06IKRruaSTfQ6rXg0Uxc1A7wsoZpCuWhYYSdVScPuJ3SX0la
sEorD8Zuap82yatlp/FuM+F9tFhTo03a7In0N6ynwkVN4LmFcxwWxPtLg3uH1vMwn+tzylubuctB
pUdHHzYPvfkQFHSbesZovZBg+8C9O3jzVOCtNdHUSuMZkSrLTBGTHslao9Lp6TNywpbXm/rtVhMt
eRQAAAXhblvy6meV2XiFNDtkcTWFNet6KJHP0zpApZpbfKCaL3f4lCNKtsJc5wy3i+yRjgHXS52Z
Maz4pHLCZFHXPvqqurYmLRRSKMmLQyk9NCA1RlToSuYIbfbbeptO5cyOmf5uQCYk+niTVN5lGh9c
WYZEzEhPgznwem07OkocB2OpHxcyqonJpeiyKudzAyQ9FXbvuaxieouMfgXWcaZHh5JQ/sN5Qmcv
3WCdHq3tlf5Hby3BHoCVHKMIGpm+KNkIVKA3TcDEeiDEa2/2vYrfWk1Y/dT2orU/o3bbGiYvUhC9
Mq9YtVsb0aFFS81CmraYwTXsrvUsJ3AJPugidIEl3xDRCYOS/ORqHeWV/dMuGa0ylbgMy9yHdgej
51axgbF2uEuhWbKKvL2xXh14lN9CdzRPl7EIk2GMimT5Iv/pgUOOM39E56a33+tUh0r7EQtYYQvw
JI8ntKkNm8HY3Te1fHI4EApzZ20Kf31VclwK8TYmQzhUHdup254kctITHkU16tJ0N8SWG1L/vQRb
UdEUWYEcmnCWSp9EhnPWyyjJ88/OUolOaP8RZD8H97x7+N+CxnERo/KvG2PHLYQco6wLyq0qGZHf
UDBIENJAJny37/iE/EprhsdkUwmUGByOFno+1OGlaJYzGQpMmUXzBkYeuK3zhfp+8se6znaqUlwm
erel/Szhe6AFtova02AEK5bm7iWJFZ2Gg7HYd3mHXzse6MPUW8AXd/0bl8pZurF15cyew6QeThAs
m6f2jRvWrpbj7XT90kzPpF+XoUUk3Fey5byEVte8b83yq86jGW33bVTpyzxMHO1ajMaRctEAZOOr
zDLlbCTWWQ4CnYmiqjd4a/ey0Gt0Q8Bj72YciFq6npo2DiHiNG4l81exoJxK270Q8zR4tNC5fdu8
6fNmh+TS1/4sxpnHUM4ewYA9uvrW8cZyMc9kdefP91Y8NK5z6o/DeO2LbUdh1yO5+Xzmk/a2soCH
3eZedS3hedXVpoDPDAWLQB1VJDTUTfJaNDp9fbW0ToQ2McDX6YFoiMiJeUv7dHlQy8p8qQAbMyqA
o6TaNt8oU3tHg4SNaWfNdzn1cR5zvfNIC+e/bk4etM048jd54068iIGMbdv5cssalIuCCpYZ7sY4
yQ5mdq9UQnK3tLUSmqJ56GIXsNEEcnaKbKfFaNKteuzC1XBOFAX5qFfXP1xWKrN+RjjI4pxloYKl
akoezMraY5dS2xujAb2Uw4mcVZ1IccgjZ84fC2QpxyFOftQpLUJI4n+WmZEtgVLjmXQLPnvqmwHT
OCT7RUYJRuxHq+gKZo8G8VOjwuAOxaYdW7M1z2uJGrkRWka7gIudd5YANJS5+p2h+1xcD6UVt5io
rDddFrt5RQSm2W37wMWzqzvF3aubY95Gcne8mjMY2clNtapnx+w4r/Tvqd3+cyvxG8G1FPCKFn7J
aBPUefdq2gt0oMGJuo6RYrBU5Fowyu6NVN8Mp8ctWaipItc7iRtEVo9TWoal8iUA5Z6dxrwvPE53
hPzrPTYx43nV1mLnjNv0UsdD423OIm95rYtQbYpDH2/KxUzlGma580nQKINi1r91gGOg7Ry8khRY
T59LGDO39dtuTflJl/acw4AFbsx/KbW0OKVtHNTKbdLM5ZiTv49Ei6XLRsMwCWDTLqQixQjprrn7
Q/S7+H0tGVSAaGV3KNz4QPIq4qjMm2AvWmfBL//KEKz5Ew0MHRRYaJojhR0syICw74pjDZd0wFFs
VLbpD51UUdZMO6S4+yJXiaQwnI7sm9jXqz2hx7yEFrTFR9GNtYfv2TzVtGtSdyaNPcEGKQgCY1cz
DsOF6xJTwrRyD+btbyo6uokJzsqcu2qh3XLiz+TA5pcK86gUEBQxTqxooJaPlKcTAepncDv9QCrI
R78mygm3RH8sivkAr9juYYSpCIw3bDRVC7uuIuYi9kX9cZRy3M2aPJf3xy4qvhJ96I5TVo6huq7h
pOk8y/6vS+MI/E68YMox5zMxMRo6ZPtIL1sfEeoyBdR4JsdKHf5J4vJe8tj6QYsRTIlxlODJc1qL
aJIpN1Lizr7MsUWSZamowVJUw9/OMb/QvLnw8pP+Ag35wmvwQJljFrR68sP0o52hyo86CUknTESn
ZKJdV0nAgylvysJaxz0yLXGolIVCPLiBfULMB9jt2tc2Fsqm0i+EGTywNdysJHkXcgWCMCoScpAf
d7l2rBL4KDIWC6+s0nNpKEdXH2ZfUEvLGg92BvwJUk3Cgk5XXFXlzFSN6+n6JaW+strbxUtdXMa2
x3tsBxi8o/iu2zZ7q4zsbuRcrPzaFrZH27KGVY7GdFlHTttfDCW9TYb6COVNPXNfhCM9GAw37k23
rQX2eVkit/wRDsomXvxGaYSP7QcdZjbsdWV8WMb82Ryr5GDK+ab23bGfG2K6tPUqC9ijTvmOyQIA
Os/MXZeNiZ/zP7jZMiE03ULetJkG35m+Ev/6R+mVX0btvU3zDYSRjMTqPFOjfWatuo2x/CbsST87
g+F69Eq1oZaY820VyYlUK5Q39vY+JsTwOFD8VX2tRPlISpkHdOhnm3ukQXJfj0YebO6wo9DgOFMz
EvD4M1+dSRzp1sfJUShMts6z8trZfJh16udIFqpicAKzTIhmHJ75tXoMSpVPS2/rDbH7sN7px9bl
ZMZhklR9cTOa7URMOGXs6ZlEnNqvN24NO06/tTS5qDVbMDnooML0jiSm+05EZE1fNchnrwRO8oDZ
iKtcvEszs8JFS29IhdeAWgkA0rzZbpnKJzXrTRwQ4GMewFg+3K55JMCTu2dxDzVyBZnsuk0gmVrE
rjLdT50/UvJOz4QRiFF+Tyn3MzLF3oxK6+rSVZpYaUQ50aWLO59Qxqhka6QbyCvVT4IrFr+y/qZb
dSKL1WFzHFGslSIcG57C2l+sWlyMRZJ9avgO8kk52bcsi0lNczqu4xxdZ0uRiqKoYQ/+9mw1fPyE
mDlB2nVActbGa6Bszy6M70s3LOZza1N6KfREfdFxPKZeHNdYZ7C4NicW5qNRE05lunHlO5b8Mw+N
SfACxNxqmHNA1ukjtQo2GLYxBFqHokjdxCFpRLKnBefHrTknVQhdryZ3ho4QVFioaul26+41PHjx
cD7AECOmvacHHltMMYeONCP3P5lXGJBVZXUZCmkujhvxWMj+KMrkEaMIiLtxS0VZHPu02om7ys9w
xxN5CympTmKOFid5L9r0tvbFQUWwHLTlYodge7aXgDL5VNpOPKjlhCjDfs2b7hclDRmoNktovvEP
ELP7bHMcUoI1goDVpbETOh1EQhv3uUGL7LQ9VZrmIQKtHicUwY/pSKzLPdkI8CNjsiJp7dymQ0QD
820jxh6pKQPPthvXf2Pc3RTziTrUPQXMvlmVLHU9LHHZRESkESRcPzl962mjy3L3PYxpxIy/Hwnh
8imDzQ50j0e1nHaK60QZWFyX0PlmWJFLJnGj9ggBlWA2z7k6+XZzGus2SI0XqxhuOmd7knbXTBPB
gjLG1ue7MlkYn9iGiaQZCrycstDeBOEMvm4lLDb0zsbksUl+OmTvyNNeMJ6htHszyjWKzeKaGklE
sxA98eVyxlqzM5J/Ljs51UI+ictsdwNkDrLa8ldr71fvwk/lhmaRfVjjEunjv9SIFL39KPP+K14F
6SF39QE15dgsMbD5bVGF/XguC8ojsi9sV37L7plzJndjlFtDOObceyA0pfVZVZgj0ykLmO59BsKj
bfLbJymI0KssfqGpWMLsA+sVGD98i9f5sDns3YQlW8pTTuzuc58M3UNdgRaS+Twdhl64O8QeGvKn
PvurIE/b1ZI3WtxDhfx+mNUQ9r4pCHgy6GthqHdOBEkbd30BP+qarhf098Mx1ut5N040YzdVbbzV
mcYmtyCz9XINsNHtjSJc0vZm5LX6iTUtw2qyjqC6ZfI7GHZyUArO69xQmnep0rXD8EpJcZ877RMp
jhYqv+JVh4THD2k463Gxc0TM2vBQMBa8LAz3PpEjga4OsHzmR+fGe7tqnvNevNpjzMDtlp/x2lKd
qUCJ4Qj0Gk0+DopxT6Z4g0Zvds1qNJjR69irWBfqTKDotBBx8iYfNdfpgiIu/2m59QCT96ZNxoHM
6N/ZLFg1WmJJ0eWNJRu9tJ5Gxzm6MXhvu5g3F0U3RKV+UzI+lIHiyLCFFmvjD057FIKNBCvWES2D
EJlwhHZMu1en8KHgoWhhNzBvEYitj4/rvNyZ0+qhn8c9Zj36/ehCN+0/QjOf9Fkc6as+byXyWnPu
wQrmgt/iJvZJkT+UjWUzHybP1AIfK338MLhlOXY3bnKDrt976ge46YzaOH3uFv2hUtIAsf5laXQc
xQtkpIS+QUIax40CWij/msVvr0qBPnrlZVIHhCVAvxTIoJaT9u+YgmuhjkX6oqOhV9vAcfkX68KQ
SjyVl4r0aujy0RlHyJgt3uGd/CNdFJ5t0v7IOP2rKw1jtpUd+wWfJL/8fUyTijeny74W6g4/ZWRv
pKxY0EEIaqG5Eyqn3TcGxKuu4hClNeiBAh/mzvVqKDTcxSYGtKo602aHEk13+PAQhlv2/ThGxm/F
6M5nDJv1AFLSdPygRVx8tBsXVjodVWO5E42o2ms3UJq23LUmq0s8/lnb6pbHAzOAkz7T6kklPAJP
a4qfpL75Sqn9qY31YIzyNtYUNYFZxGn7qxlCiRLNfSFazpuHDtDXDnvihQNDduhNHX1vr/UajdVC
sXSuodg0DK7t0rguTIxjpT9M1XCw6DTwWSq/1LRyPMUSf1S5GsCN6i/Bo9htc+cIJZ54nSMf0kW9
xS7djEpyo2QpsIbxQxPDrZ76SNjrk+3+dWWUlcoVGrH17bEITUvPWGRQ3c+mP7IDFcq0x1H8Y0KT
IoTvUK3nypT42r2ZSb0QKYQeF6il0g45INuilk+rfHZsgpBoUKurx6V61goR4Hu5iwNoqqKDmAzz
tWd9i4tD4i6nbrWLMJ21e0KeCR9TZyd7G/B7q/EtJxrlHqe1eduGvbxhwwVZZshVxmGJsEDvEJNT
9lNYp1S0qU+RMCKdyvoWW3VGE/JsyiwUm4rKUE46LdjZ44ityBP5GmGj5TvkOiOJcPwo2/VY2sZ3
0o/HOjWe4NmDubMuYB1H1tbVu5cEpuyZXmP1DdFOlb2jdimw62ZHnf1OuoMDR9SrASlh2o6MUIB2
gYUG+uGuZEG60DXTWTrKt5ETH2Lor11b/Y3t6rS6048su28h4p0i4ySw0Bj4muz/jU7+KEwDTEr2
T47J1D1ZlPLiXtaSs5sP0FOlv8gcpu9XEeMUGvYPIRCv/V3VidbCH4tFu6qNdlqU9pbOhMxW/YS8
wa18VKJ+Irfm1KRAkc1SgkPl5QfD7kHp+q9Sph/zEOs7NsjTMqtv69T91hC89BRXAhhcvCh82ipA
FJ/z77RtlCc2nJIJMmfpWF/AyNRRZ4YMs7R7uGckac764Dipz2yxu0s2bPyHkP14Vqt05UcsNo9W
iJ25amf8vjegO7qDipTuUALPRYWeKcV846fqiuwWPqtnYh1ndL+lAmNbDi0xEcm5p6YoQOHs0to0
rhxyzcZ5Lw5ONymehWKGt3g5ZpQ0kgoGeItQRY1ay72ppqsgAk9Tn8dTvQ5W6Tea+LuNIwqp9IVC
5Z2aEfNtT3ka6lQznjJ6Ib2mhShLNL3hVVRPNdyD36Pd9UdSSElVQM/BHrhDjcz6bU2GH6PXNXP3
eSUnPiCBGeiu2rnJ9Ge0iBEzznULC7MipQXXywJ76v/U/XI2WBVS8u5w0RgtUg3LfHPHLIA3NQE6
hilcJ5zoa51+iT5/NRcjPZGXowWFVpp/daH8WnXPcap+zTOrFmaqTy3Lz9m6lBASyZ2Y+ksm52eD
JtKETM1H0xe0oKAu6jjcPjaCsIKZrEFP16ozkc5oG7KD4WgP/KZOwkWbBqv0kJdGgA/Ca2me90tk
ECVdc2t6k8PFTa/Ihca4yEOCOQ+51h4JTtt33fTklGV7UFq+KlONX8zRQi8hEcesKvJGdz5a+vJh
5p11pdnADiB1n7d29RK3OqnLdB0z+wUvOv0TWmSnfWQAinlzZYndKJhtEv0zbh57gfitdbdIECcN
OQmlVaVPHfA0qJxnpO6jisKR4pH3xCr/dFuq78Y5fx5E8W9CgRjbPzoTA1bDIwp+KBDzqI07Me+o
M1nNFgEDRGxRUrdNjlwTEU7pJ/mr1GTkyqcMSGAOCyNYe1ZbBZ6jzSkyVyJ9RXu4AhuNVaYda1Mq
R2cuzilmfOEo4Wvq+urNvJPuVQ3q/NilVvqSUZr81Cv8oK0xkBRAaPaPXdTbvpK6+CnssgjLdKqf
N/SQv3rqcLloY6Ti+/6t5iy9ZpWJZVozVQP2dR3fCxRbV9S11a52lBWRgcxPqxidw7p1euSk9XBG
556eKwLq/sYEnXCbs7rqMXpzFVozqsjn3gvbIZMXmvRjtpKv2EXeYuZfdgedpJF2A90ywvUIWwvR
B7ZnMij7S5mnxdXWK+WgDtPbUPMYFQKBmlAX9Rsh2thNNE3qR7V0EjjN4psMVJ/jNkwTEW2qESzS
CtJavdFN8r46E6I2622gSzZQs5qADHZju9a0gGQyOAP49pcut8SjdME+9S9cU51PVRyJUsolb4sH
IgK8RMZ7AQaxB0oSO0jmKuzo1tln00iLpP2EoC17mq02wHuNjkqrl2OPgDpYqJ307FJeG0v9yLLx
1Gj/iNonipq9A3KGlA2ibK5OXtDBnnj0gHuxkn04yoV0JI9ePdVK6BbdvMR6INZzD0+OGQvzivoj
ZujFVOxzKYIVJ6ye/91cFxiZmOXEBxJ20Q9tf5iW14iMJf7NQCaHNqCqcdbtSyd7ZVRYdU2rsfwY
zp1B0T4WNvbVLr8meXswNXjcNUFAqGXvOPnG+87ScaoQc5xjdVyYmPIahZZ4aBz2BA4+XKKGdmiq
6qGzjSnCLRjqpRJ/YMmtIr1hpqZG7J6AEyxb857Wu6nNTk22PuZ3PGnmlQhTPJPHdXDZaxcF0Hl6
LqV7xrfpegmBHsHmZMtB23JSO+z+s6/sL84OBMB9gWVCOG/Ag2mkby5Df5sWvjsr0VTfyQAUbUVb
sPwTjxeQSxWqxX1g6TPLJ+QbDfFi2VSczXhb00tSbNG0qO/b2J+GEblube6yNUG4nLvfrsYhCcYi
Pm11UfH4mcmFlB7webGdRDPvpnLdFcLa2IcLx8uoJ2PIIiqz3hZSqN34O9WgAUekrwJvayfTsz3+
ZIOCWsdgPjLMdfPlUn5x3/LxzEjimoV4sSZsalSvDvc5fDmWL7dpvaljKqvUf3b+j+QHxOgaDXU2
wz8uR89EROqZTNglHVl48gZgV8z+HCUzAZB6m16R13mczhiPbBt4FBNK4iYv65g0oUO/+E9FsWqg
ALoFidoe0QBc+kx5g+YmJtMoZ0TYZrWGRTlU/C3gav/fgwL+f/NVUFP2fzNWHJv++6v+350V//m/
/Le1Qnf/i4A9YjNJANBQct0d/f9trdCN/8JVca9xoXntHr6H6eF/xgDo/0VHBkEoxA5TAqLci2f+
VwwAySM6uV8APDoK9/+nGADyr/53Z4Vm00P7n3++iYGTxLn/I7tsWjKXeUCOSFkmdW+S9XIm0w7v
mNH1rr3HU1+O/pwo+YF6upR71ebFIL6H+tDeGOmqtufDoOpvqMe7w5w5yyPA2qdsskBHJHmtp2x9
FZWtv2iih+pr5MJlqudLhNNhOy8E4GTe0I4PumJ3l8GkmABMXWWhLpeBv4UmrKqP3BaD79HOCkQM
TqFXrcFORHe0j3RkuGCN49sD8asz6h8cNS5+SrM0m68YVBiQlvxnJPtukjr3FuB0xSK6xNrATJlX
Vu8EjUG1FlCaMZTURtctNI9hn+ZusrpTa6dOyBSSM0vlWLn0GC0q5GhVxUGTJKhh+nk+OE2t3fXD
SBAJqq3R8+LahTnXOS9r6trGBcXQvFnXbCAukAwlZCBAMlhSn2LBB0nliuI0j0m8ZodhXIzkOG+Z
ygSxpdiiWcnsLDn0euu+6IOMFWqzeE5GTVZ82t2DDZkjaC38pKdrsc9l19ZXNMekiSXDNt0WQAM0
YeP86iiVml8MlySrKywWf+48Lranm7VrfumS3B+wINJDXhRrrSuCGf5jFxtzLW23MEskR5iPFhxf
bzSIOLYCrDUZ0A7zysmSKkRokIMcJEcIc1UEhPWSFgQmYL4ja15QW5uwUV5OPxdD59Yl+gn6sGn9
xnQR/+nFMGyhkAqM2VKuYC+b1msLfNZ9+2R7L4qgLWgmh/VvdPFZzC72MRQxTu4nWbw06Eat3I3G
RJpdOMqWgTZtKzbReVV7f85MRu25qDLMFplZFv4itn8j6XxrsCybavp1bCifC7HuYPrIPpRnDdl4
siOxIX6jxDb5Ko0NvHydXNZUjHgulmxGm2doCyAM01lLg3Qau1F8RbUl+4uSO+RMt408Of+DvHNb
jhvJrvardPgeHUACSCQu7AjXmSwexZPEGwQlijifz3gnP4Vf7P9AtTxkUU2O5u63IyYcPda0UIUC
Mnfuvda35IDdUWtb59y2imSmLpjmee07iO4tzUZnYpD1Vq4QCYRHXq+sJ0hJqVyIkRxrxjZowdFv
eB1RJwWFdaZZzgnxCoI45dJxdwk6voh5UE+Pd3I0ejn4/ynIB8s9jbk/0yKZkuworkyUG+y1VgWH
axqvK7sK8EaB7v+qwqLBLl1ZzmNAw3nO8xr0z9XUjDdmkQtvWZhjni31AtpHmxkl4LmQvA4Ez1Cn
TkTW0dhpibd1t3aeM1xuAi/L9n4V1w0zqryk+zOW3rqzUrZmzD+hhrHcb7Idpi/j1EIefxQplewN
jQVxoxUtM5lcWN3EPG7s9BNf6YgEIB2X812RRY78v6rE2rI8LDJ1B8QXpa8LZrJWMEhikd4ilcf2
MDndVOCUcdNrvXHDlWyVdSb1DIUA03Fm2gx20ZWEUg/WMgiqcmnZeutcToUzJJvBMYtbhwbrd2BU
LikokzZ8DomvpW+AHseuBpNZPhUI47i8G/wV+dW6sykdZzi3qwgepg3RfmVgyRjWAmAcpC5Cu5W1
mbyhjjemOMEAycyCcqlKG9SfY00Vq3eO5f8Lnsb/pZCemaX099bHfds/hM1L5yNonZ/WR6yKYCd5
OqBaOQaM65/bsyX/pAtmGA7cLZfRtQnZ5+f2rP9pzMZGV2dX+mtP/7k943ycI66UY0H8cSUZu7/B
zTVm4+VLnNPsjrHJNNF1hfuSZur85y+gW4QYtXQERLEy+hqmpN/lNJlYewYAdSG427xaVLlWEPJl
kwEz5y/SadYKndN861W6wQzaD5nz+jEDWI5kKLAkKPtjNC0t1SmUQOLM3KGiQR4GxbDEVcZQr4oM
H4YOkljQJnVWZ7uQYv8bqkH8BRpleQhgrDXwsjXdcJzrwYR5p1PGpRSG/0mFCj3SlAheMdcqECCp
tkXphfkJ+39RGDiY9DyOlybkGXNhOGV2BH5hYBxX4O9DYiXVLquT4KQKU4uGs8WAdGUNVnhBhsiU
HfVicgLgBDUtLlr5iikoHVuKVibC+tScTU2szoZc106F6yNhA73PvCtid/0CQcaGS1DhPucsa7K9
2Py1Aci0WxNKEnpreB63WeNZNriamUXEeyqZ5paaeeVJz28f3TbSbNwzWeJAMOqRPygj74HjyYrJ
Dj5pBIcji+MCHCZjbIUJsUCYO5IMYpMmA3pAJ5fsrOVsrMhfm9tT0nB3JE0ZqNLbwAwuESa2QEVI
DNsVVth4F02FKWSNmQXFgQ8ncBeZebEfSgY4X+sWvz+QUXviZ+Z0jtCK2QDFKHgI7vIqlKG88pDp
ntRVhCKyGqaR/29HGAQKE1KKgmkovgUo7hZ6BlD6s+2Lfpd41fNKW5zZ5vhgycxZkaFtRQuzwWto
W8deUiV3TgxDCkUZKXMgCZKFr7e6vW4jzkZeaFE5grkK0W0M503iYrnHrSC7laqrhJMtI/iqV/BK
BuKV3W2UD9X+xXt+8YNm9RLMaxzQ0Hh9ABaBrOMfqJfFM7z4xetj5YHLYzK1q8IPw82McNkK3cto
zUg9RWwALKhHNsDPVJpWZwByZrSQZRkyid4s9lmUO5eFk8NjVkWA+t7Ibsb57sGGGVbvf1aLlebg
VeezOoh54HIpHU/g61fdakZPJ2eyXfl6SYsvikwvvvDCWgEuNiO085ErMWCFQByqXSHqezhVDITN
QjCbNMsaLSN6RLJqagIcOJQH/ZOkG/vkDra5LDQ3w8wbW1eolNhgmC9QEzlRlO85u2KSCbInGalT
s3dymhv4dGgBFxzh6zZe0el1v7ujTU5SMTX3KRrqEg5UNtJt9wzTWdaB4d0SiKt9HxFjXZYWKeyp
dHNn4ZXm3O6p52ZxUhE3sRg8z9+2aUyTloE4Yo/3b+NBCisOdX5ytlj+QUiyMp5R5C9+8sgYnK4P
RLuKUE5/ymmDf25LeRMHHMSJW2iObN1HFFgFIxrmKtpoceM8gLCuLxytN45kFzY3HoySVZx0415R
vs5qmXgzaqL74CefWZYvEGzzR5XESwnMWvzu9iEV3UVKUkgtw2BaifYOXA1OxqiYNnnLqBBiSkkO
t+Hww4s+/+g2/eLNYNRpKNSBYOatQ84mWXMYu8gkWPmDLY+yuFKEyVTkl01jca20zjgzU/qJXVin
G7J7GnyVebec3HwDQGha67H73Ut97cQaBXHp5B4eD7EVfxDCINhjD+6QYpfl5ij46jOj/vU7oaJs
SHMZ0PlX+E2nKqlXpNt4VwVtQvykYx0tawUZDV5NK1acJto1kQQTGLD4s+vX/a4LpfVZWCw9cSm0
s8rT6rWhunQnQ9xwWALarZ8JoC2BF/j/F5odJv2Jvy+lTv77v74+ZPnrWop/469ehwR5+D8FlGk/
V0k2/Q0p5xCCF/0N6895QRY66QQCZrz8R3/DNKFKOPShLWICICHCO/2dAupNfwMsxY/KSVLlIarl
w74soKoGLrOfktEyoFWv1lEX+49YYmYeNhlxp7rGJN+JGkzsTj5uGZdWoDPHWLt3VCXVOon8/LHl
JAtmoUiSm7Dpva8QThxrVdHSuUBpggIFI6I35wyk2b0/a3tEQhQLQ0gsyIT8xgwfKnC7oHcM3BG1
PuECH+IJWTNiIi9Z+tKgXau7Xv+UlK59kyVudB2RlXXtZR3opQyr5VXu9FYMPM0qTtK07a8Zk4Vn
WteODVa60D9pK3i3GzZlBt549WewwoAasbPH6nNjApKiY0oHZiXt1j8L6gkPvSNreYPNSlerCrff
sJ2Ktij2xqxbdK1hRJfSJshElN0iG6Vmir/4YfGY9MQwzTXOmt8QGFAJ2CxZdKkO0gb/K6srSeL6
PYdl8xS9YH5nBsZZYmd2sMaIaWRLBvDjRpmtg/mjbfyNCIDlE9OIlsJLBDudLmzbWNA27eSyHnQd
72aXmRyW0uDeTnRkghmLs0tdaSDiIj/MxB6HdcdkwptFDaMjrXzILK1kfstxUjJKTPqrLlLRWV3b
+rmpa9EMtB6BJxFPgPHZavAJYQQ2dG/r1L39Kayz8V4pL3WR5AtsmB6efY6yiMTWaZIzWgZY6F8Q
koKX0zEcL1qEcdHr9GrM4MuAC31cEnAKKc8byCVcWkrOKkkHcwD2W/EtybsY963rlZvRNeKnVCj5
GAYQyo4n8JTGMs40+R23dH6TmZ7ZUHB25BFSsaK8L9w2/VqNdaFt0noYq13dJPVpETEq21QMRiJC
O12YfH4UV5dhTcgiAuvQtFc2LKEnQUxpsQCEq6FC65wGd7cd19cWwRNXiZNEDNMiqEALaRYoNydb
fR4AxDHKrVsmQM/Lx2+Bdv53HkqFzkr49yvpf1YPX8OHP64e2sf//q+X6+nzv/djPbXtP1k50Q3g
g4HrK171jnHsEwNBhfOzq/zzcCr+NEDXO+yY5DbY5Gf/T++YUBcTvzz9aJutVLi/1ToGVft6c6Y1
S8/aIqoFPIej4A6/Xlr90fGTGj4z7l8j17ae76ffQ8ulX5lVjn082AZ4lYoidSk0oaPHN5vxdiK6
wDjqIg1ttS7T5KlKjfHK58k1NwL0yo6TYrQVAXGBnBIDwNZOj9YL+FfJWchnv4/GMl/QtvMf7cwv
j1St3WS4DJhX6dkeD36jL02mlndhVDILRvP16ClL/+QUmbHB3xShQza+QHSNllPaAIBVbQ8Pv8zM
+qioYv9hEKjyIA4xAA2d5JMyRlA+XgMxgChM0JG2e8LndlFEkVdVLSu6cPjnM3p4SdXhJm4z68L2
JE40rSaqyzP7S0o/ul5x68MaMr2829ZW15qLDvvodqwbtPgkk8QANXA9RUdFmU7W3qvpPSGYT/SQ
M2QVXZGaJLqt2Q9jsXJqL25OyZ8IAe3U4jTSCvQOYebYn3WydoYbYbdVdjR5UbJ3CIH47gUy2Vr4
SzGZqmCg/4d/62YIUGwDLnAD8yqNfECSeOrx031jhYiZTmOfaZP0lgUW6QoyKi+ViJjUBP0OJsvo
s6CALDUCQH9dW3ZPyLg4hEXomFVRo8Ky09YztO+0KbT2QpQ27X2XHwx91JpefZtX2iqtKlXopwMY
hThd4kYK/bNQY9tBGCNA2NKb84Wk2ptdNJlrnNIl5Pw2dW0VrvTW8hj5YXh97HvCD6A7NDhC8etV
R33ZunJJyDeMmTkImbQ12XXeWjMGeefZioyEGoNItyLxmP5y3yv3oW1tHDKQBsA+VZ3dnBRJY6Fu
GCo8fRsvaFKGj0OLPSMpRb1sW1Mkp41Fcu4naaUdj1ZqSuuLbXO4sCcPHkTeVp175+J4vFZlnJ9J
EgbbjR408SVbo+o+GRGxGke9V1T1ba8peetNbvQY6JmJDjDvintcxNjC6OribcJdhz1ocDEsDIAn
LlRBguyyLbSUviYc5uCm7p2YHPdWcbDqyfL9JmEm+suYlg0I2MRR3+pyjmFwCtEEe9CME9b3gkbp
srG12j1O+niiXLBt6Kgk3u0n0Rf4nohiQHs7hCJcVxnSAWbtADZVQKmwI0gM07yybHdjUj5dFmkr
bmzEPRq+knL8gu6Xa3eZAhtQYwfZdH06i2lVYxxTiqPMm4h6ooGF0aIMR69e0klyb6IZ67lGJIJ6
2LCRwPda4ZNV4vflsJ7wg00Puuqrfl2ZOCYWIGv84jiI4rLewd4MBpSbJjywzG+Kc2ZCOv6ViVzB
a85cgVjkI8/iojdKwzoH9NyCHRhN55EIvkQuNYoLSCV9VVy3FIDNUUFXF0R2O8uXAoYx6ZrIz24T
GoKDOiWCm2KRQF6FwU8GD6h/rV1u9Ki5bU+3GVc3DrREM0JWnKH2rpc9airomvT09n5h8fpH6Ke+
T7IwLwoxiGOX7gNqVr+Mnhw16O2mT2a4TuMKtGkO2bmohbUkzI/HAQ0m7ppKroYaz0eqt/gcRpLC
bwkDEZ8hWfv46ieV3wlH2F8Go20wqFf41mZ0cF8uChtRK4+KwySd7Fe69fzbPrqnQZrI1kMozWNp
tf4+JmVgBTejPJ9a6d5pLKwFE2veoU3QWOlR7hQ4xFRpNN4yndNHEDi7Lt5HIsUTRAJWl6WbMm1g
/4owIyxv9NDsbJwGOb3dIMQJ91B/fedIlC5CD0btc/+o1gTRMAhyqP3GK2E43edQS21vQ8oN4hvN
S/WOqd484TEYwcipwiED3VeeFLmMmEL6QPJRBTIK6+/T0nfXoShNSR6j0BEyd6s0youIOUrpAyMr
LpxemLHVweVKyw5ya19yR5HfFf1kyTMGRElmUJ9mOs9GWRENTS6Zpc2iIG7tPIJvIwakw/MsEXE1
c8XStEtE/ZGtIRgTbIrGCSzbQehr+rf8vahcOiBNmxFuJOoIGrCIdlJsDoskhnC6VRaRD1AJqtZz
upXv+0PbrltAYv0+tQMwiwuSJGFdXGjW5NH+Kyw3LddRbWjfbJJ+CMvu/aE8sdDHLinyjXsblXB8
NTrkva5s1Y4Q3lWVXYWli26Lszbnlz61RwntKW2qy4jzU3viMa3ud5FN8tDOHur6iXq+vtYGFxBC
Q0sLOXSFxh0+JDEhnoEEdQnjuhyXuTmIeyQcwXSt9X2acdhxMK13GjnC2xQcgXMusGcXIIqQfCwR
GjHx8gsijhYKk/YMwk04Py6VhspvW9Z8+Ai1YVrLVZ2qzv7cpRAQEJlWRDmf4+znbNWmPgeSApdO
vXGwdoaonctsMhd+xGJsiqCRR+Y0yvQk0FsfCSvLyEmfzq1LQ/B3Tls9C1HkogEZxMWkZ6m5HOhe
xZuSqEl5GQ0+vW8RduLer02noLM9FS5hQSqqz3oq753CCnne8I3cW4J+csWSYnUMi+mWWseJ3rE/
xVWsoeLHlKJn54SIQh5RvW6f65kTl7gXGsRE0dws+VYbHjJDMDz9l6TU0EalgDvP7E4br+zC8xDD
WSya1QgIE+qNiNLGQK7ZinsjrALodK5l5fc5HvzPidGEeIZnQjnaH8KnjlLNL8NLtwiyK2Pk2HWr
ESo16ktwOok4Zt3AB5+UiJo4pRpu9WTlfKnbXKWZu86jtMNqwrkNmRNPf+3tK5S1+jYCNjtt8OAy
AGg8JrfpMuSNCIdlUlqleexbevSNI50s1oxVcf4FPIsjwuch8O9b8Oz3kZyblhPpxxOtynz+TZNs
9iFQ8IZHo9nV9rWfkZOawqLCabahMvRw3Q8tYmFU6t6zDXr6ZKgJq1A4MopdT2Xu4t9y3RLptgho
+KWjnV00xeDco5hBWspATpjbtgl5VND1FtXa7plfYKrCbz27+XtO9aaRht19G+noA/s5PXYzKrft
QCNrnD9x6kPVIu1rRBMZmclnj2dbP02DtLK3Q2wnAYpI38ZZKQs2AjnheUCl1DV8RcgFLWlEtVt1
a9O3kYaF2mhtqLqCU2PoxV1GWue5YNJ/rRh6jMAFDdOGQ9SbeAclzLNtY7AB6znVcB2MkIyk6mBW
l4llYriN3epOB+9bkPnctu2KQ52jrROgzPE5OIomPjcMG+s3JAx3N4WjVh+PLqSOVAxDuBnokR57
ta4evKLOuiU8dnVf+h7cv5SHRl5pXZ2CFfRIQ1iM8dii8KC8l+CEdx6wNZ5mqLZPgHGHm6LtjG1H
akywgz9bfJp4VUdkkjWPaOggw5B8hSNfYFLvvFC/9HDwn4eqsZ6mKmKQjrYRbIssAvy1lI+ICTQd
RZwwrWaZZxYPDcACHn3lI8AB/h8ipKtRjok17dbJdyAKer7cMPiz9ugnB5SsTJCDxzQGwLVBGwAe
T2ChYLNN09o9KjtTfs61ONrnTWfW8CL0vlnGU646FAX68ADXA3m+6ZSwyRtKxmBh1IlMKa0h6pxw
9A9ONcMjVS2vKzob6Fyw/GZ561xQqLsPpKXlmwiGsb1oTFr+oBJaXhozsoZ+RaHbXQdT77S7qQHg
I7t58oZ2LdrRl295A4IZaeA01fA11iM3P0oZOjMTJ1erJPfFcGhF2X2bHzcDIo11j6YFhf/A6v6j
4fkqpvXluOWgp0zTiztsCA6fBoInax6yvuy1YVAa0JtOKVYllxcmppp4Guy5OcS5gM/ckMk2rOoK
D/b2xdn54u2gZ+7iveiki7l9DmiWaamh65x9D46ieUWJUWYg8YcB3NAinmz/Ksq8bJUk6PGDVAIu
7SiTL8ywyXcTVUX/wXc/GNTOnwC5FlMbBLVSEgv1+ruzV5dTHLJOF6nundVaam28eqyf3v+exkFD
/PmLmowDn5v2Ogkyry8zJfNJqMeBYQ9TUa+csk6LJQ5OFxlBD/TQ1fA/YL0ZuAsUcqwqRilpiAdk
Bl3TgwqKDwYJb7+35cynf2Uzy3Dk4dSqweTuJVaY04w3AXFJTvCZN/qX73/vX13FtJmC81DppE8d
zAGgH+SdE3CAQGc3HXE2sqhzvOyDceHBBI6ba1sGDGQ6J4xmHP3g5tqD4uQYKVQukqM7qzj+TA4u
0CsjomvyD57Zt9/JQcRjc/to00j+qtc/paloEjR406jKXF6REfvHWveKrv7gyZzfutfvhtItYc2U
ZnQP5oxpfvlWdoXesufxbuCVJRM912yKVm8EUqObRbaOzSb0jt7/uea/8uCSuJNp37tMuEi8PngZ
XEQV7K/p7MLN6icUueaFHQTdXg9aea1PffqNPWdY6hrP6QfP45vfkK/KrAEZOogsh9fk9bfNpV64
crRoJcRJz0qNJ4NuUZ2iSke+IO7f/6LG/OC9+qaWYNpocVfRezji8MEURViQ5a4ocDqTbQf0MhtD
lIzjjd2RALHk+g7JEIF9C1LCgx9dOd5ZWOAkff+DvPmR+RwsfgZ5aQI7tjq442OtR8LU7HQZNWou
TDISyVcGmFDyvDFNoRxO5IdP1i/We7qCqCSMeUFCQvP6XoceSYOx6lmMGtu+TXMSJY1lGLk2EtEM
9xhuF4U3eRFXrp+evf+F3/zONuIbuONIayly3qw7zCrnY3CQkkyD8l23pyBfhZqqn/zA4hzz/sUO
7q45jxt0nmh0vZLLuQcP1VjLVh8sQkoSjqj7Fhs73lklvyQ1g5BK0Rz84IIHa8N8QbYQFjx6vnzD
wwsWbtQwws5DCHAOLdHIxqr88ar65mtJ4Tjs1nNHGH3Tm/VOkWdRuJDToIcV68qNDMIE6sBZ5j38
bakPH21fBw8MrWouOF9uHvopebjkyRT9UgfobVn5prhPOLXeQcVZ0zSxmevSCgo6ZEkfrH8HTwoX
NcnBQ2hizcFpTHteP6W17VR9NM5hrlr/6NGFwRHXPiZCDh/8aL+4EMxMBFv8h5XdOtikghEqj4AN
txx5LXAeYDonGgMjpYAc9f4D+YtLSQm50TZnritW7tffqdf7UQ85CaCmKCJylfhSCeXpyp3/6f1L
PWtkXixx8/0je5LN3abhOtd3r6+FUduOalMGKED5RkZBAgM9z77pTqPSnsDgTo5/aea1dzYRywai
wgYDsVRDiv+3sxKZQIMckn79/sd6ewfm0Rryd0O3GBPLg5udMdctojqkSzxxtsOahKFetdHanf/p
9y9F7gD3mS+Pru/gBoRTEgxZ4AdLo+xu4E3fdGl7Q3jXze9fhhKSvcswZmHGwTeKwsgqsF1hAjYi
m/NnAlc2Uuh5sKH/CzePsfisauRJ5SF6/ZOGLXaELmZc29dkjQUwYs8U5ccynP/p/W/19pW3GPHP
k3eS0UnZPLgUXZYkrlAFLql1oh0NZ97voWunozRmjWHE4Z/aWtZ9e/+qB+cBnlmKcDYHpv88IM7h
zsToXPMIEfOXrHAuWdYcOM96u23P3brhOQ2C/m4Kq/YoUUx0GlWmH9Srv3g6HZ5PRYFuumwcB78l
J+ZeoRic9/+uEBfQHMR9nsy1QSpTPtD73/bt1fiqui0Rpbou1z3Y/CFIFK3rlBokn9lsodH7ls3N
P7EWvL0Q0z6Hyor4dHbBZ7HFC22VEfUKxMVIt3Mant8EZmf/0puA7gP11lwUK/wpB3evKfIhnGUK
y1JOHUg2a7wtB8inEA3H29+9dZLq2OLu8XXeljB90yjfNApuXR3NLPmbVA+P/5V3mwfBcni1ORui
Rzl4CxLb5ixcMipVVpDvabo+piYpCVHQPL7/fd4UDhK5DXUgtTenJU5Dr99smyzPKmpm36BlRBjP
+g6z10cr1S8ugioa9Ri1tnp7kcZJxzCPFFkOZpZdWXZQP/FGWZvf/ipqPksjAGOJQiP3+qukfV4y
DMJgF3emf8n+ku3Lpv3oZPn2kXbm+yXIGUbMzZTq9VWob0MEE40HtV4Kc2Xx3bot5gPKZxdZ6kf5
1r+8HJJuIlcpRexZLfXyMOaRme45jIW4XE+KZz9MR+VIwyCRzrB+//796lKStFjKLfp2b15WswTb
zXxAw1cQwwVK3JmRFHN8zstQOYv3L/bmkaAJgBYR44JJWM+bE1+cRmDPsF8sSCqwNhqdoLUe8PD9
5lWoGsm+JWJs1kziFnp996DSVp3FZbBh87jVtF1Xxah++8ZxFW4a3b95O2bPen2Vtog6TVaQoH2O
zv2unePdOSunzidqSav8oOnwpgjnaug4WIQo+CkdD97YoTVrkDSEEmBvC29NE/sQSrYS6nTHyD2S
/geayje/FNdzhUJSwk5BXXdwPT2KVMlU3V0895U1iap1cFW0++1fiuvgT+Rp0M03NZPH0SaPSiIe
A5Cp415PB46DCp4ArujfvZJipUMdharF4sx/IPAbm6lCI9/zRqVli/RswHS8iFTqVh9cyH5TyvBI
zJUZMVgIbPi/r5+L2gcEj5ltXvZYuzuIUaeh55HtgCDhBKsupMq+L/LzwmXeSWq5mawMf4yQeFQ4
wfDykSy6YEqCKi9DgbbXR8yWSBxqKOaQAdbEqbRnbdPZ92T7zpkboC7OHCOdiIca6R3QfhxvpIWv
fl96IP/RJSNcZHZrhTgGKHEWkO44/Acx3uWjuDYBJjHEvCu93gQQRKzjl9om52Ij5lPWzdBX3hmN
dWzFTHAQ99qYom76qVD+GRhHb0YW6iZ5LQRxrmo0DSfuYPSoAS3fwx6am5K+shLu96kbZLpgLe8F
BjI57IihyBW8htq4jxyNckc5Le3f3/7daTtwJKeDxsZ6+N7UZM0NUQvyvfWpYetYy5g+ffgcv307
1fNeyojR0untzn/+ouIhwKXAacr2QBQj7SQzGbyzzG2pIXvNOzPGYvqgdXb4ekK15qCFrmp2/Lji
sIeeVz00dugIKEfi+mlwU2ubZJ1//Hs3j6uwkNLlpENGz/qwjRwpwG42io8F/jVK8ZAya7K19Or9
qxzuQFyFMDmXDiALAS25g+XaS0LR1iRewExs831UA4Fa1MkcGpXKDw8av7hxnNB4QSn9KYQPywW4
0m2Y5622aHsNY2bKtuAzvfyxCPyWXvE6T/nPYXj9q5j7f07SuP2enz2k3+vDv2r+NN9yBKdIupr6
P57/2P+erx6ah1f/ZZ01YTNett+r8dP3uk2an0rp+X/5z/7hH9+f/5brsfj+7//2LW+zZv7bfHhL
r1SJ817792rGq4fsj9vwG3/V9z/GP5KH+o9t9ZA9PIbZQ/3mr/khbtSk8Sd1CWfQ+ZCEjvEf1rv5
jyy6/FTKtI/Z6F1+7L/kjQbWeFZ7AglRProU1f9QN4o/cdLP+wCtFyVmw97P+3Hxo5/BrfzbWZZ4
/TyxE2Pjg93Ei885mf7uwT7pkYYD/qGOV0aHjhdJREZCsHRJQyMjtS6TRcS0+Eabe1huIHAQBXmg
LjqEuDd6Uy70XqQkhOCc3VAKElIXGST/ja2987KI9AnbgQvLqLr4msErJCpsDG4JFYa90NLe3UW1
OHnxg/z1BV8O5w68FD++EA04FPXU7BTVBxtlCBjagdQXr3oEgSsG1OmFVZAOhtEoWNqzFNqra+e6
dhtrpY95cmpWtXXZqiLeBqzAC7cEwFX54Wke2zeDo42bJAIthWHwJpa+vfametw1GXmI73/w19vu
8+emb8fIgKONyYnjYNtVlaHb2oiRbTTTdIONnhe7T2/7iSF0mKIFnSUGy/evedDX/3FRm+eSLYZO
HmX063Wfobxr5ihRYXtG4iaOxtuib1JUDhDbcseCS+kTEiJqLJDK7TegQN0P6sLnreUffbcfH4E1
Eza4oORF7Pv6I0Db70en4yPAB3DWqLHAPllG9nkwTBKQ7MA5JdEJzfogpy1kPBhuoxiWoH60tZRj
sA9Cw4RJE38r0p66HDbUBzfpuV178Ak5PT9P/ij1OLK//oSTk2lpm5Gy7Zq3YXfadkBjkCkiZphX
/JkrvEyi8znYD6PasUjlSWI+mlBZZoQcMdOrUWw1P90m/NepBdTgZCvT/TIqwKPWHboMTuXaJnSv
qvavdfxvX+/X+/rzzZXUJgZVsJgznA4eKqLfsywVMlrVWm4spoH8qjzDVOrG0yxOmooPtnVj/gtf
3yuJw4vj8ry7U0ccXFDZneW2rhGtLMGb0+N0h130Dcunv8sRRK4TDmmnojW/tk3kLIo8HdZtYrhr
VUtJOEqXfPCB3t4APg+PFZMNKrM3p+vWVRWCDj6PWw2IOYKK8MegL3YssAgItbZePb9Rv7Vx/nO7
4v9vfJh3N8b/zB7zqnp4uQfyv/+xAxp/ItKnt05/w6Vrwyn9p/ec7Y9Roks94zDOY7/jaflr/7PE
nxJ3OV3vH3G880v5l/ecP2KerM9/kWEKtPn272yAz23tfzyxDlUh7SqWWxoVFFRvFA1gxsnBxekD
YznXv4Zd5FxYQw4oRRLqNOkIT7Dx5kceufI3HXEFqHxK7cYri5PS1Jn9wYF2mxHhXH4U0VQ5d6xe
4TchpnCoLJZujvdrfyrVhvlGhvCv+0bo8/3kJ90Kadulh0Bs65hpsh5aF6yugNKfyKklx47ESTDu
1X1lhPfloL4gzoxWhILs4brc6DIwN1kzBlu0kXtGs4A7h+ymkEZL0R599xDql/mEddVnn0v69K4c
u26NxN05FiJvtqZoxrWRGs460kA9NsbQfIPq+YmPkhLNQVxFTmqE28NEzayBsXIxinOSpcINTgYE
xzXhEbEblksaIpzgNZLo477ZN5WhbUa/zdYTMlX2sQpobG4+kuPprcKeNS+2020LlPQ6SopPpl88
erF2Z3XkKRHjZj9pg3GshjC49uIKuj9yTMiOyU6LiU4v0mI6njr1lyLit97a/5Plrs1Z5u/L3WVY
R7/APjG1/fluY36kaqSzQ+mA24Hw6p/vNtgnikndpohVtIueTT1/vdsmFey8O+gOMzf2JJuq4693
2zT+pPYxdCYa8wFxVjgdFLPvFbfUD6+2I6TeNGUwQ9LCReeCfGE+ur0410p6qkVAitDScOPjzrNu
GzyD5C8N1qotYn8ny3kf7B1E1SjP92oiqYCokE2WwuqEW+RUAB980HO6JIGysrag2kjbi83pIpfW
sBtw3yBGHYS1ZbC0Mht93Hd6q29AIyHnTuh3AToK16IuDag+BFG1GU5IV2rOwrZM4P1Jg9mNhIoN
uaDaGVkxtxqbFjmPoYb4W0ZP3gj3QDRGdhdro3GRt6Z2KSZZXbR9qB+Tl5ae2B2T7UWejZ25BDEU
3HWidPaYk+QC8W26sMfovIugSI5qJQfxifCYzQiJedPJnnwAs/osU/5nGevYwmmCcwOHNlmCJ4Fd
HYmErIaxPrKCo/jBMwRjrOHCzrMHT5b32VR+rarsGCA1WDt3j7/jJHcGAlSQmMP+w6Z4kbK+wnKb
dr1nXA8YDjRZbAli7Z2LTEVXQVVcZYAJwbA6Z8JP135oLMrRWGOs2cfJcNGrz1HorMyQsN8q2aoB
X1I9nHR9CRSjJaop1+7LRhJOK9LLpvav3JlLSQTLfTOUnxDN3qGuPQliZz923pc4n+76OjnyjGY7
5jXyFbH2WxI+i+xy9KuNA0gZvgTaSSf/UqMiHEyeDc077zqg0yhAkUt9MZMTv/w+jNMqJ6ABE9En
kZPSAYRp7+TuZkD9v1S+2DOJ4ZOE6jQw0ifk+CZaWXKb3LOighRaq3NRckWVryZ08DtfEVEW2Uu7
i1dNdA7Li47secuRo6y8hzTOHjNnWmnNpSaic4BMMDj2Mcwrf+aZXRCOu9KqzTR9IQcd69MtCdOz
zJLI6lG7SnXxAN5oF5vnlgHLdLKqresm21oDpag5zWcNiHalTZvaz29s7zqHk2slnyqD8LJ22LYi
2mraMgrCi1DzjzSyjitcK24vzuBknDGkPhOZ2pT57VTfeRlZshVbnOOtitTeWUW8zn15OnbTsZNa
92HlXwRevAXwQIAFlBQr50pAClZlUy/Baxxp8X3dGceIxHbkZy0dne11hMKAgGLRqW0pxKlr0b5T
bBVpEdzb4oEnaI+hdGN0+pdYfIkUsaH8TiUqPY/4365/ConE0OP+KuvMVa+I+43LhT6YR072OdOw
5GYknFhKW6uiOTH/H3tntlu3uW3pVzk4V1VAMWDfXJy6YLd69bJk3RBqLPZ9z6evj8reO5Ls2PAG
CqgDFBLYSeyYi1zkz/nPOcY3RmufGNVtTDRc21XOZJxaRQNb3/uNdEU//k4CDqaOJ1M59dqBBhQe
EYPE+nk60rE8NDq+lGQvhpkP7stT6QYbhbKR485r2/DBynC5aEVwOWPXNdZHLzKtG2nY1v2VWn/L
Z9VVEh/HoFtoiT919CyJ2BnNnd7Uvim2R6Ukl6ayTiVMGzvdNhCrxmQCVUU6IPicpjS8Lktxtubn
mtDcZ4a2JZXslo2MB1D6KKT54rBPvxwq7SDolwP+QtCim9IKd/IYksewKfLGm4th22qtp0UPs6pd
tMTluGGbbcZJ/BLUwxmzpjumjs+SiRikikePrB5Kls6b6pOml2ThFeGma8E7G9UW2ButXHUQvrSd
SogQQb9hMpEtplq3oiVeKOy6MwxxttDGhdPEXWvrEmAq6Wk25w2bPze0DP8trxldjah7OHm+gAIP
WRWC1yhYHEtcMH+XKeFS6Q4bEtuLMDhUhPxW9NFYxwOEejQmqAGx+w6+Ho3XemaObG2lwUNXExP4
k1l3ZlG1LPjVgxVEzRGXcXVquqx2WkM8MP8/V4TlSH8fTukorGzZwTzvIcTasDqijRrjauuH8wAO
jW6NGY1wALRI2y81HSJbKUncHMaWrSqweN3oqLvkr+Burzste+zL4axFynuoUdl7+CXFrZZKw7Gr
ZOg+qP3OKMSSKy1v5YtxViRQ6Pf0qDXSGdlUyu6YiCDibqNwje9pw4x7t5Y2ZgzHDrimFT9mWUMG
aZUve3ltcYftlindZZe31SaZS2bqC3ShapOleXcoyO8g1IpOyq4jKdw2yG2lFGY7KwfjwcpIvbLA
5Vqw5r06jO9Y8zNnNS9hn0Kpu8nE8iAn5n0dkbSkBvjQG+O2iQmLHPmyUvx7bl/3x7y4QOZOmnZM
MIOikYzR5tN+IFx7HIbnpVduomaAUDPWThDiOCF1CmsZwnNJvK/0KnisGgOQOQY1gqyg5O4LRsGo
gtuQgIoyk9EE91XIWHBIyEPjARn75q7pldoR82bCGqd7opjcifrU7QQlCXemNJ2S5dGQ4YXP/C4Z
W2SyyQFfmznx9EUivIip7EGHwbewwC+pRwiExPYyoiEWVMvOigr9kAVXVc+QYw/Lvdgrr8KMhWmR
8NMSigFRTQmBOE6oU/tJPdLoPYIYupGW4CEdg9WocjYU1v2ojo+jJV/QXvQR/b9E066Wr8IS/31E
jEnHS+lmrNViA48Q0Jw2iPsxEkymrmJMRh3BOlGF/YeuiWQnaV+6wjQqLN/ZtZKFk62MNYGRTF+a
Yak3aqvVPmCCZc0mIwPTygK/zKT+1EUmz/TcfSlq0tfQOgVH6HaKbZB9cYyj9BTrvL8HM6zuSRjk
Ba/WwzdV6AwiQLkbph7bXlZpJtHvcbenwHgpyK+lilqO9MIC3CFvodj5sCsCDV50q6dgdWZxE6tS
55tNT1Rz25lYeQCT981WBu5q9xJX2TQokgBM2Lo5OaqltptRLzaZIiiO2N9X09c6Vo8hxiknt4IL
xUDDqYTinvKChMrOvBE667zNGkJBkc2J47bBF1hOXYNdSTwL0yertHTyyMPek7X5zBzr63omeWcU
sImCvbhMiyD0lArkXlrsZ7oMZhQ0ALUG0OZKcV1P0XEpEomFrcvopDbVHr2HSYwtsk6nExTjrGK8
c+rMKbvAnMbquYpYEbdaql9iyL5kZMFVU/aVqF2a9DJ3Y1Tdd4IQ+gpZdWIiXC20rG5RYkBsJIQV
fqc4jdBuGF55U8Y3PtZdvqnzrN1EtXJXVIbhDa3w+r/y0lIkYVBQQykGppZuNzO9BAXcYRIU+l0t
sJ8LVQge1XySG/kJQo4rD/JLT32pVgS9xsXm//dOunn38l//ueJY/n6btekfu2/5Y/ahfbL+L/+Y
IJjmH3RHUaIg1WcggFvnn5sswZL/QCOgr+ChtY37YYJg/GGu0knaJMwO+Q1/dVAYLtDqZz6urSIa
2Ly/1UHR3mQ9f7VQ6PKBtpHX7i0ScdRgn3dZ6QjmSlmKdKPW7HWKSqoxl3cppJjuQoxNXMPQlp00
CV9NuCg3otGsexvhcgqMbZIAJIG82vrqVIR20cvzjlWAQoStP5mCreGRYbAZixqr8ExH3Ckl5Ule
JlLS1Ip1YB4fyoQFJFzTX4HOH81YZX0VyAlExHGZmsN9QWqcDXbmER8qCafws18NTOlePc8IK8f6
FTdP5oXkRVMw684CrB3Cd8a+RNB81AVQUNp+JtLHJDWpj3rQuK3SBWhAERaD8OtD+hziTSixx1Ji
YiqzyDTvOqsWOzcLVXztWZMQrmhI6fPcUV+SBKD4/LJ+kodpvqySCla60ibZFnxJ64IIUHWHiG9S
y+L4zKiks4lreTLHtvDVuNoPmLM3ilnLBMWS2SXgdWcxr9pDrwmxYRdRXW4ipdEeGKArbiN2IOGl
5qxKpFsxAFyQp6m+WQoBahr1IY5oyzorQ0T0/Qx8wrUS+asJG9uVSqIP0zyt7Fglw2ZMicRJw/E+
zOOT2jaLr+aqdjvn860mWQQ3Ygg8FVGf79rClB/LpuBtUM8MWsj6jh4ymPFOIS0ytWw6tHttyr6K
oz6/aPh7jvigdRDL+nxf1kL7JJf1o7jMgN7SCuGSbSi1JtoyXdxNCgWLl5dhQfYb89GgqdbEu1ET
rHMr473ElL/ew+8VbD0v6psO97pT6WDkYxpwbSVn95Ad8p2ZSr070AA5mO2oE5QCYr5o9PQFxWRM
sVAPvXwZ6URnnroRCcK2Q3Nhj0SQkBgxEuLuIRZIaUdpbNpgCcH2nQhFcy2NiF6sqzVU1BKz9V1A
ci/q9lkurqIQjLktT93I5MxYnFIzyD0KNeXYF/0VQqrJ0wagTUVhkJa8RKYjNuadPmZnlklLkhg/
B1D8ndyNxPzN1Rci+FpXaeZroVbV6zRTUnagEWxnqU5z0e3bOaCTGBnzfEcRrNb3g5CRTFQrpJY1
VOpa0bd3kzDCh5Vi49mcCMF0yVZdrmH6BPscEANebH2+EwNMxtOYd9fJ2BWgmdgkiiXUoEQwCly5
k2Ye5Ebj8UjMwTc0ypS0bDKozHF+r8w8sryMxKMhLomCI3xOynN55j1KbpoS+8VoCndlrk9sY2X8
9rNcdzz7CYQ7vkMh2QyQNLeV1l42zfQqBoNI17GUHKOzDN79feYuNIvdBV86Ad6QRKIoP88CAP7i
5AqDIW6FEcyE0buTpqZso4hEqJv8G5TuyWECW/iEqfh5svLki6x3CWwiGFyRLEel93kjZdAbAKm0
BiRegt78PgmFqwCEh5y0LyQVd986+hh+H1sSPjziygNhOGCkiITbFHJAFB+bUCAv76xSofXNDPba
JZm9FtFybPk6blSrdNux6r+IpnJYAl15Vpo0femCTL+n2aJfBG2k7utasrumu1gWgcC/kJLI6giq
FMwlI3hEzbcVhD0MtsyeLpNYe+46UAzJBB9EDqpNEQ2Wl6kSKS5hREBFFChnhXCl1y0m+EA3Kldl
fTz1Ne7fjNDCo2Wm0dfE6oJzRHbDifT38NQTBlh7slIEPnsU/Szv2WN4rQAyuIRzPsbHLjBQflLK
TFPxJM/KjhEt2/aWKNi+6ikbJtDPQXM9hZnktpZ4qS3TIagAb45VB+haq8k0TojeFIjr3Zf1V6oo
ahRtQKeWsS2Za/MC+lcMHKAazq0kB6CTK8mX3BB7u4L80hK7QVOukhJRwKVKxqOYkvNUihOMwcAw
8o0klWXsBST1LM3ynGnq5VRRdCJ+G4cdPWbZZaOgvA6G5glZrwO0HubLdc10aKmdFpVECwAqB74v
xUHWW+7iIoawWtdE2MGaIdGPeK9Yl87NTCi2xSROL7KWZv7YtvqFFc7Sfuria3Dts2M0c3mj6PQE
yx7ZNHWeSK6KMXpYLMJtPgghrUAYZhI2CHENbr3OGqG8Glry1GCY39OPzA5dnRge+7MX1il/qktG
AfhQnwCNsm3rrZyc9KhmiylZX7SwNPyiAPZoWqm7DNldyM7dLlUN6Ja+zjHIsroI5Yn7cZo6AioW
mw32EVr4/IDTOXbNMDThw2eiry/EgxpZ4VIyb6B8ZF6UW+N5J+VOI6e3aoYWroaMbzdg2n1TTU2/
5V15Y3ThbQB3n68ZbD0EnuthXO6XYUyvhzap3UAdhyM5a/lWHdqIyNU+8ntwpi41CG5wlVqdHRmh
KOUZlIiz1gLNKNWyyca/YlceT/Ouk4v5EDF03mb9SGSZynsM4gInyr6ZRqeReDH58mzpSc8B6g1f
XLg0RdLNjG5egfPBeRpIZ6lB+VH27eCnahLYJulFNHsC4kCJBNGbhZWqS4Obflr8pFfBkLC/iAeh
rq+iqW9jXkCtrCXqHg6fukIQIsxltjxLVeRFBr7wL0IWpgRYmoPsyinbrMe2rYrz2SrPMeb7MiVG
mhVfWLqxfZME4HQMnb0pFgqva6LEVwMZKcKg3kmdrG3GNtoCzTnJRn1JkijEm2E+KSXwJgVXR6Xr
SBpYbaDUFE0Iwp62kxDvQvYddI6wg5pruj1psGzmea0+DkPoJfJEdqaV6vbMbWGu6OV1Hxt2ujeL
3Vm7BIAXguigW/OuiGJvIg6uHZpnttyEkQzWdI1D/YJS9CoepMiPEI4zySlFF2iyShHF2469IUYJ
m3uelcsEylSXkXSNTd83yFc0pijpbZKdtVttrCJXC8goC8veukZ4wrUcrW+a1RenXqInMEzq89Qu
uV9ORnMpNBjYbFxr1Tkweboxptix3VaHUUb0PM9xwuiZwturegx4bPxKHCKnpgmBqrIjK9MztVUU
7ZT2bQ72ToGpZbB37sYRYhZxmDt1jpKBwKExtp7nuaXD9n9HhfV3+ipUAv+SV/3vvx1K/7+owtIZ
Ef/9funrt/zbR9XW+vv/3Cxp6h8aGFUdR8wnlpwqsR/SRIzzbKPegkj+NWxegXP/GEBJYOX45VUQ
LSLlw8fzG/OnPy0cf+2MsAHxNyNqkz/TYlK97tzez58quOFarPH4lPgPSWBKKBMullSNaNARCxQO
+OemdaoQIgGJj7IW5tpGM/Ll3Fi4/Xe6gSIIKaos1Bteurxg4mTpKhechCy5BijOr7M8gCZeaVd3
UKeMr2aZLjHEoLS8MxUBi1WPnleqSPctBYME8LDszAfwDuBt7aAxVXBeTaMVQBetdKZOTKNgGG4J
cCpTP8zqSGFCBFFbeE2zHka7w0IGC5k2QxSnJfOlRJb2sxDLLfOKUCKmG6J0mR7NIOkVv26L6NiJ
vTCesjEuInDpojzyZJMSuw6FzPZCE2HX7sI5igiXnpdGm/fVDEPs0STygjlKpCvglAvGKBHSYSHN
WCpSTXZmWF2RvElYqoJj1HddAEJdjIm5AAKhPQalZoo39GW1SSQUV1kUeBoaK2d0SJqkhPbG/ml4
mKd2am6bdCQQqWqmHBgoMarrdjHCuOVaVglcyDFmXZnPAP3I0aW1BNbDlOdTtSOMY4hOExmYJE6N
YPaThiacQFYnMWx1msgOy2mAKQx/cIXCNTdjkkKCkEGR3zD1k/PeLSl9gVzBwGnCnNkVoc20cihT
Sgx/trywwg6vxEjMYEWhEvWyCtGqiqJbIjBXTB3G4w5oXajk65YBmNtEkmr2J9eufIPcgRcBX6Zh
aJRRpILtyLcAZ5r4te5VQb6mVVRslthoUMcBQLsNxKp7LAw9cbRo5ehZUOJJRV8Re3WGaWBXdlmT
n4xoFPF8rig+S9UbZRtai07S0phL4baNSPRwykUFXtxb2eWIIcTtVKu+rPo+yQgsYVRhs+uSLunV
dbyuh9GrQf/cytVo3XdiXj0lOhCYpjLuxDARZltPFfWyVJr8WTZDk/QKpSfBTuaVfa/UcdycT8Q/
31fiJF7X4TC5xVBZX5dQDk9hKCO40iqGcU6trVECqEP9MRaulRXaP9RldpjjjHmtOmvdA+zE6jLD
ePEgq00yOXKkoosu+hUlli1EyI0mVbhAIyIf5fiQFqLgM0ZzFLgcuwACCNKIGpbhxMyBp/mVUVvp
dYPMJGkRb4asaz2zl/UjCAn+CDBDV6FZUNDR3pAzdXqF09Uc5rmUSc2iJc7DkWKQFPv0us1bMkPh
nCf4NOS6oppNifbxsiIVdfZ9GQLHFPthuidSmWlsHEsEs5sMek1/INQ3PctEaUo8BaJMfs99kIwv
K1zccvJ2DMSzYciz2s21UNC/hkk78/XOEyjHvsTY5cDxpwQrliwXzsgDa6GSoew1zi0avTqpeCM1
d7mk0Wuq6DohMIFeXQ36YF1MU9w8mRL88VWyj/jMnDq540+Ky1tLAD+8SWRh4EMAMeZmsvKi8Bpx
kERPBtZfuYQbJ/JFO3YR1JtEYkYohqJ8P0pDg6daUqhH5LHC4Jg2SWr4kVoi183bKG32METKZEtu
RCh5WI+C3M+XKCSxfrLGaLhT9NqcGAQO6DuVPkyiY12ZGFOCqWmXzm6CWs++GWMhJ0hI66ryOwUV
lLhdMCAu1/RPYcpadS1nh6bASVC4LS06OjHDYJW/cGWsL4r3L5JVYw60Axmf+qbmo5n3/kUS4fdI
NaMPbGxvONlRI4qlW5GO9vzuTfoD+ewPj6PQayR8C5cT7NQPx9FGaVoMZQhsTM71UxWN85PURIPz
86N81LrCkOFsNDqa6OXX1qH+SfO5YBfNdHwZ9jRYylbJk5g5UlZcsQmDJFel7YlAoOLq5wf9JHb9
86ir4RKnLASbN0XK+2uYjYVl8g2tFppCpv0+KZWdi2HnqcZCLagm8Qa5NTv/srZqj5Rkkh4qBGpf
fv45fmQXMGSkkdQFLI2fJZK4Zgw8u/hrwiJkfpqE5DmniErMudn9/Ejff5kyY0vOGFbGGzHj45dp
sm7GpbSwCw4L6wZSp+QjXpZ+obj+/nwQzYFgAoiksn/5TDsojDwZlhYPlG7xPLAbIwwrLILj3E3V
bz8FaI/oXKPtRikMW/3jCS1kM4SaTsy51gT4S2fphZzl0P/5VfvB+WC3gfSDcQzhkrpKSt9phjJd
E5l4JRZjkIDiJ1RXpnhgdhdymiGQ+fnBfvAV6dhg1id7zeWR1l9/d7CkjfQhpENiUzDcCyKhKkuY
xr+4D350RtShkrpSUxBDfTqjin4fmMnRshclKSNb7PsuPaRDQX5GUbawYX//nDAtiPiMDQNXDMX5
+3PSZ/hVPIRMmvW29+Wms7xAoMH+86OsH/r9iogrggRjIjBYETnIZ2MU3V9rpDtn2ZGG1KAdkF3o
PQ93Ayx+Xxbiy28fjm0BerU3O6v6WSlvdCaEuxZRd5YI8d3EJPQgZJZ8aHqrPFPmWf2FLv77JZI4
JnQJNM5ZjeXPFzFEwynSmUOHZEW6nXXhI1Ja1E4kVsx6U5BLkv/iiN/fJRxRYkeLH0sE8/XJCRLG
Ib2LgiPWcknsmEFiMa8IC7EFoMafX8wfnty6aCgEIJi69umu19SiHTIIjATR0OhL03GkCSr3N4QR
lD5jlPjWaEdl+cWz9qMT5ObnKQClA+Ti07ut0bOQFaSnJyBJw0ao4taTK1p1bcV09OcnuJ7A+5tz
fcGx5eONDacNhPmna0kvrgAjTbi1hHrwEAvGWme2w/bnR/n8CKxHARSGuZWfeBI+FQVFB3tyMqCm
NtkQPa2kzY0l5fSG5mw4z1Gt+f/G8QwsSyqOkXUB/vhgJ0GYYVpA00j/DEIwqulNH6vz/cCy0tuo
AfJfXMbv7xNqA+SleGJ4cTPH/HhAUtFpftK4saWxGFAIknppy5GR3qiQJ/YNgOjUmXXGTr+4U354
XFYVuu2rMcb4dKLdNEjN3Ke8AsZcvcmqWXIIqygvi0brnglPGK6FMv6V8fb7e0aGXQYnDdM8ZcHn
ukCNLWC1LUwDhCxIwtpMVJ4YThbuz7/E758C5GiYlRkLI8lHgvvxmqL7GN7AFwgRI2WnzeELaxBh
7xYIgn/jSHwlNFw4mLkGBbx/DwyJuDYLJYvWu9SiykP/YKtLq261QULT8fODrR/74xNHbUwjBGMk
GDj9s6F00sOml/SWgwXZRs4W8Nat8TyGCsIHpfptXyndVpEqQcUhDQzp00qSGGUTLPDs6K0wihKn
AGWNVlq/OKVPZpq1YF0PY63ktdWMvToH319A0J5TFhUGypdgGQO310d0hswR+9nVhbKwnGE2uaYJ
zMB7ZGjN4ta4BnpbESKjIm/DGjUmP5GaYx4uROMXN9L39yufbi0p8L6jCdA+fTqNnWbQKpy1Uem1
QyaR6M/0xn9xEb5/FHExMQfjbY/tnbXn4zUgYi+IzJ5Wb4T3+UiaZ3kRigp2RbOtrmejq+9jVVd+
Ex7Aa3etmTEO4Z5az+/jQUfBCPoB5htwUfSmkTYTt8lo+Rer27o8f7hlsVxzEJr3PGEyVs6PR1HZ
+nbJyHypkfBKwPBJaULF+PtrtwlkTTiL6iRXj0BVFIY9WNy+/eYjIyn8RQQr3yI32Ofby1iYzXb6
GnlT5c2xx6QS22ojoWovZsSxSwcA/udHXG+JT2eMzW9FaFBE44f9tPb0FlC0iGXeroE5F7dqUDLh
4N0RqrsF6o71i/fjd3co/iCdjc8KKuO4azLT++dHrpTOBBipwR3As08SfEyTf/rtl9R6FFZUivjV
QvTZ/k0yMoyuiAlNlqatrxSltNFSFZg68Yek/ebVSw30/xePxfebWYn1AN0fRAgC7akRP55bsXQB
kBBGcakVIpuRiGvVpS9Mts7MqL3R8uFJRcnOqPImKvX+V0dfS/iPXySPPq5leExErCifH5CuW7pR
mjPNJmeyIe4I3EoUJj2sYG260GvaaEbdJZd1248biObtljRPhIovP7+dPn2/1I8kia4fg4oOhMBn
L3wilQVhtQzdEqMw7apjgEov/Fe8ux8dBcgWCwHWlJX3+/FKg7ydlyq2VhYtoPe4jirXXFLpF5f0
0zq38mSIAF4rAEpUsHqfFoO4kEcWImaV1jJYoV/AOn7s2tjM4Av3TS/azPuQ2EO3NOtf0D0/PZXr
oSEVrtUOlTjbxPWjvduDanJYmdFSdYw9kTXw0hgIjlAwiviM0OjO/vxL+/5ovNZESkgQgkBnPtf+
Ot2xsJj0zulWJHrKVWeUmib47HRjNBP350d7uxPf3amcnMq8hwcFh5LCOrd+nHcnNyGpbWKpGhws
igLZpNJAtBWz29YYN4OYTN2eKANLdlup0eeb2uIDefqqR9noWPvqM7WxFjL5eoYi+mODespwmUp3
tWvIINcHvcwjPEIVIovLjHpn2GlGNWr7JJUqZq2BBMva7qiUS5Taopo8vp3ebxnX/nay92H+99/N
bqqJrNZ/PwO8ib/hN/2Pl2//seIXvv3H/wjBQzSP/5M54BvnYVVdvv0Rf44F8alhn6dJRSGxtnbW
rcv4re3+6z/xqSGDZPEAekihAY3tX2NBRfqDjYdJb0Ziokh3hjX2L58a3QdokdCweWSp2n9nTghE
6uN6KlMB8JnYMfJefFN5frxLs2HsBSQikzNL/S6Jj3WjnIVV+VRW6C8iOWM9wHqjEGMXmHv6kntj
6QlCszM1PUgKr/BFFL+iEzQcAYhDpEzfQkYVcx4eVQduH0YlM/Cl+LHt5AchkMhpi8uQUjKrnLYu
sA217bHQNOaQpuHIav2IoU2Wt8m1lZy36aap3FG158oPTE+H7r63KrdpN5q5R4xzDoUP88NJDp0o
OiKM6De16pElgZMk6BwZ31lvC52PaRTBhTcnDCx2SHOmyhNVt+ovrPQy7t24vAqSQ1zhIoL4765j
z5RexEZOzxoL8+wuu86uSXxzs/MgfK1vFfEKm4lok3zPj0rK+3c5Zn7ma3dC4M6Yfh4wjlTX9EqQ
CN0IkiOWTh06bfwtkq6K68a0b+rsrBS+MGYgU2Uh6c4JbUHB9WtncnWqk43YmAzYSGeZiP1CRIhS
JsoXd5dNx8aqt3p/SRgBQUd1bxxGCdVUhqaltKVN6xad7CBc6u/nZ+FBeJifxbefxbef1x+jx+71
zx+jR/m5e5Wf//nX8Jo8MgXeqM/Dq/qssRChOIfkrs9nQ+sHs29tarLojcRWrdSWNdlWehAI+6zK
H7KzpPVFWn1y+RVT02K4ORvn++xRJbQBd016M7rR1STu0s5jempLTrmLFm/K3REvcwMt65x8Kknz
x8gdGNSV5yTFT8s5qnRFvuTPMqQNP65sm/LcbLYGw5SF6Zydy/xQaH4keMD8v06OiUGiQdIxO8u+
5v/m5/R6QiJp95ZtPQyOem43Hr/PfCxVr8B5+LDJm21SMeA7x/ZlEy6liJuQcALD0ScfzNR8wXlG
AYod5lyuelOOtnozX0RPAT6U9iKPD0axn+RtcQgUt9pGveqYLeaA7CoUnsP2HDKDvMt6P9zwv5fR
l2m6mpQHrdhf6KKfCPfcqqHKyq4aBCx2JCPx1mACaM6lPwkIISPDzg3B7YfdiukonVg9NDj8lOki
6rfKQM4hjgS3Fsh7VJB2+gYi0tMUETOCacCpwo0WnJTgVCFusidf3Zfd0bx80GjDWpKrQmU4b7p9
FAH04aF2ZvmmFS7aoXfytYXfoNi5YPI3vkY38dnJ9V0z25uvfj25JcbRx5Nga8R+UA86heosix9H
l6DzB9Vpz0Qvahk/epZyRO2b3QjnQ4SCyJXJ7wq9dgbxwVsq2GfyMc1fg/jOjGQ7nT1VOI6O2j1O
QuC1zMFVERObxi5eIORbzt2K8I76za4lusYibK3okHUJYrUn4mCIato32CO7Y4GDtiIjlL1qwKSU
z2Z1XnUhPlK5xow9v+Ceqq/y+jWFAwt8N88mDxJLebVQJkRV74prhDcLzDnWraQVt8ULkD+Z8hZB
FOFNUKQ6C7XT+u/myzmyBT4a32hiTzvJzRSmPI5kPKRkVUbGN2sU7rrEz7RtVpGxciCly8jWEI2b
SLpTTY0z3RSinxZfCvGLmHnVcMD78Sij4G6j1jYEWLz7MTsoZK2Jpseu3C78PrsQ5xsm/mrlD6SU
noy7kfVQssvL/NIii0qEakLS3/oPxXl/ak9v/5n/9ueviCyvqs1atawLWl/+42+tddpv5YlImXbc
sTAuh+VuxrMbEsQkrjM61+xcXBsXtXqGk0aan7jtlRifz1NL/HXRnmlzxp10J4geHACEt55C3nkH
iB/3iZ2JT1KBs064QpLvhOEurAS2gAXOvV1LDCjIIFhv2ObmfSD7UbVrtNvcC0aP8MOUTnGy9DGL
tX7fiqyr1HHVFVe1oFvWc2OMNilmdvFk2jj/e9fK7cWSseCVSJutTUkmKZnodmBV99lIpKtb+ClS
RxuhnPWoH5OnfnTqtCVr9RSRKBd+KXknkpFIwjdlomFAmvOXM0LZcpU4e2eS74tGJdgZJv4gMMOd
vNjk2UGlYMqLN6fyBQgH/h3qSv1IW8or9hoPbdzdqdrkVaoFx0HzZWPxkjLws7F6DbXMqRKWWDoo
SV+itsXqJRObnT7xNv9Kmo7FBmgCmhbDeUhdyvQLsqS8oCdVSiUtbiGkhgl8ODihpawxrk6vSojj
dXSl1SHTRVfDkq0ImZuXjTeOr2N4NFuM3uMGLnZqx2LkJ9aFoPS5F2FQtBlku+ocX8ZaoXqCaaEF
XOjQW6DApHY4yNZ5Pl1LWLsk0/BSWfXEonYpOZgXVCSkjcOCrHbTC9MDTruzNJGOk5adG9n0Jc/0
F7nALaWeR8W/UaX+d6s/fy5Bc1cJwWPzzIX4q978S4UmUW7StlrbAWuDh97KP8tN8w/a9FAVVVVc
4yGQqf2r3NSMP1b2OA01Opkr7JwC+B/l5qpqo3ClkcEuhm3T76VFf9yBrb0CvBEYduj70Fanrv1Y
bJZQo6ckJhFxLBtl5V3FLiLJ2pvjuty+K8ov/txnvadxWR/q2rdDUSerHIUWMLo8Tun97iuNjWBR
+xYVDT1Jm8PJfjy36XEyhoJUsrDajE2e3SJ+MjdVPES/2Gu+Rcv/tfv78/jsMWnQAJ6h+l/39u92
f/0YzcS3Lx2v6jSMLiQ5Mj15MmPTTxQST+AvITOylXDsTzMOmW+hpNcGZWwoXaOCMJ7DxAgu6IQ0
httkGORwUWo1c1SpMfBKpkIu+TKpTkAraV+91mMNJarQoxoftsllJSsrj5wEfQmFY1MXr3SKFxID
5QTihGF00jUiQNb7Rq2Dp9CYh7th0ORbIvuKk4Vvv/PGIotuf/6dwKv9wbdCS5XAAG39VvRPe+K5
EgM2u0nnoFwVqddpqD8Wg0Zq2FxpeW4Lia7ewfKWHrN2pQWzR6LyrcpKxNO6KPXLgvRJtpMIoZtA
Eh7ZU3FYEeA2VYZtDVVOfmWRmLxfwlBLNlneK8/SJGvSJtTS7iboZKrLKMmyJ2IA68xfe9fT1gSI
fT/1JgV4rAfzlVbnMO4bWAa8JnSBvGZgTt1zghPrpkWZnXsCZzFCp+xxy05tLe9btYq08yjok9QX
cyNvd2KtMTkiuCvnxWpVOlWJLrNEp6Olzyjb1Qi0WB5PBkisonsUM5HNQqHPUrlre2b2J7LhKPna
VjEfAqk2022J8q3yooGmrR83k2G4EipDAz1T313TYAnDC6VIJtkJajOCS8AEZiuXsjZtRmPKB0dv
jFa22xZ2hodaCw1Khcm+o8aJ1dqJmlhM3USDBm4v6qLpNtYLtaenD45TdeZhIuGzW8ZUOQ5CYBmH
Ngja/8PemS3HrWRZ9leu1TuuwQE4hscCEBEMzoNEUnqBkRKJeZ7R1h/T39I/1gvK7EwxyGKYHsus
Xm7aHVKIQADux8/Ze22s0QZFbmw6sbqxSM4WvtbzTPuGDWXzJBaTo/3gC0M4mANG6t7q3I1v0sC2
xosgVJxgu8R2hQkoGfDcZzwV2PXUQoOToetYmoIhbbUNNnSnuEpEQuxDmSdouGQ0ZrjdeHOuNLNY
Sl/PrNHxRskW58pgaIPnfkHsujU63QoxSbVoG8lENmt/GR0j8i3MrTM5kzk2fCdlQLQx+mxkjwqI
YlNnWz2mTfhoQeKUbdN5MtECy7Wx+duC0CZyTgG0dF5YWs7OZFP1W7Otr1KhoQXEgkHo6qCUW1pD
lIRZH7x+/vKtHe6DBQnaFVEOIG5g0qwbw+/X74QSxpmdDdQV4SriL40zre3jU0oMsSuFkxwR54gP
FnsmtfbaJ0bKQijO2wua5NuWlTDIPi2AIHYGFTXpr81Z3JT2E16fhrCChbIJdTuH5kHdZ3WlP5dj
Ws7baRYc7JIg20JN1c9QE8NF+fx+HMRurCs07GSEZhQhQFTf9T21XHWmuiYCFbVNeV06s9zBbjA2
qEs5f4ZTLLwknKKTYoBViDlbo6dO8ty2zJVu1/aKemTHetvtXT8P+zXdGBpF7N30RN/er0JpC7wz
PfVsbtSaNyQjpAfwLLl35Iu/X4TBvyCCo4ENT5xW/tsLiSolMs4mgzIqx+FaZp3SbupgUF5yo7Ve
lKnEnzIlzAaJHI0a4H1zzG5tIJ0l7Kwn6sVPm3l8JJtEF9seMghHMMXIdrnSBrnfk5vcHvnI759d
qloYt2uWDpOrQzE7gilpDcH6iYelehZkoewC4vW2sVVEd/GiGLsjt2jtef/7ZcF7g54M8RqdcQ1N
Pu/r21ukWCmjITLVPVyLxn0dMApw48Yce+g6i+4z+C+iXS6y8Cpx0vR+HBsGZeMKU/z8g7x9Jihd
KF7WgblNLUPY1+FLGy2Ih7GTITq2lfEmQ67jqkM6f/n8Kr+0Xr9/3fUyqH0kbDtiaN6NdMjDY2PE
qeUp5eTczpj2hZfXuXkb98Sj9pjutx2m269zayhnc5uExLWqBZZ/ipg03UYmns8Nfx/dWnGV3X7+
6d4unOs9ID1iBdHSPrUppg7WkcpONFJs+XDNmAf7WkLKmTIR7Yp0+Br2abLBSSD8oE4jgN9De/fn
VxcwOJnLEoyHKu/tkxA3WhsavVmRCt2JELgNrZ8yhb/hzlHY+stUKhfpoI25Lyq13zTWMh4Zkrx9
Xf/x/Zkgqjz6rNuAZd9+Arz5mJcSnoGhSArgDRWGN1Ae9XRdVqj/kcfHJ9rcDpvPv/jB+rheV6IC
oPZn8sTO8YvW/tuGpdfkNTQVR36SjVfToqaqX7OQqGWXuIj0glLN2igtiDCZm/iQiyka4W/JOM38
UmZLtQUREE3+55/q7Urw60MhV1yPLwBvCEk5GFbxjKg6lI3eWwJaWZYRdnuSw/p7IuKXsyHCsvz5
9dZF9+2bwUIAGpb2PGU8M7+3N1+fFo1QczYxUeiOnyqK3GDppIfR2N1dXln2RpTRvA3AdRy5/+9f
/d+vzJzg7ZUXQU/XTiHR1lh3/FAG6SawpuzIynqwS/+6oYDKDRY5Jg4kzxzc0BENSCbrZvAypPkn
YRbTKGz01Kt7eAl9ZjXrVvfctwLqVI6TPYqt8KvTheqFMQvntM2hRiaNUTzJQdpH3j1Dff/sc04g
d9RB8gJR2V7//W/PYF/2Wjs7iDxgOV2HmMdvYmVqcf6pdHCovhufBlqHWaUbqN8uJd0KJ819mSg7
O0rJPjSTJD0rG4tmacgpkXY9nnWACDidayAKnfkjB0kZk+ZrKMjaw0S3/Ig0zEcS0xzmBS3VcwUp
c8eDv1wbofOQhGp4brFlBJtUsTH992psXUcZ+yjtmKx/lZETPRrKaoEtOox9G1WCRMLpoDbFtgBq
8kMhNYQu6Ghr+7GX+eQvOXYtP0hh1jTQwFjS7Ln6ZiAvu1IqCJsk0JpDDUWIiyOftek0IdYfLF/t
gvhKU0YyANtKaHuk405LMoFW4VBxNBqEdlrJu7F0RsgAsASE22DdDL1inol1R3Y6FNTtud7sihiD
w+k8T902R7ud0RaO7VdClrDA2JNZ38P3dEa35tw2AeNKoXPKrm5ekPlYmE9lLhe/ypT4tEhaiumQ
HGA/G/ruyyT18hHbdPtCElBNu0zmhfQlzi7GIZwA9jybBsbedh4kKePT+EzVhsZtoSD6ohpEtOP3
dbLmhBd/tN1EDdJwm9ga3iABquaqAOP70tvThNUjii45Gw/6F6SrgKEsa+YEELfGRa+IglNxqQF5
jsHYYyedNPrKOczD2A06PNaeNqldujGtshAAvFjD3LFa+GTsDLV9mVV6/Bjpi7i0RhoLntrO2MY6
NUorGth9U/u0sp3dYloFqYJV5fiTKObFC4TU9wW53diZ5x4Yz8hZ7icav+UefbemusMog/1Ut9Ax
lHHuBCywGaJDjSeKHzFrk3u7nPunZIDNw6CccZtGbfqTo8Rc+z3pFa9maoWPURp1hQ92QEz7OZsl
8wql0L80mNm/4fBWbxCFODdKRlow9PE1r6JMQqAaBTce5NLo4Fwylwmk3lK2nlLps7Xne1lA1mTG
3CS3GFZppaGfytQ2gx3nFk7wTan3DWJWGQ4EzA8cERkD2tquZWwRbqNkBIbW1WNZ+Qm8vCtwkeng
zjIuOYGm07RP7KhifgZfgu/SA1A41U3kpH48pMRTFUFN4PSCkKz2hAmXw8xTXDjSCqoR03DMiHKq
0PgRPTzVr0Y2RU92qVcNgomlt705hsGyydWePNZwoB/F7eybdJO2YW+fzo1pZPR5U2U/zFr0Kw6E
SWHHjv8cKMYyudZCBPYpX7+aLvtZhmKXRjMlWI+Ki7ZMNSWq3wXEThN3rXOId9kZknZnVPil4HHJ
Cv9fZxotM3x1LnZxy8OCb7EN9W2mlcy8lq7UHjm5j4lnE/Z5mfIOTi7UFDM/0cwBiEvTJYS4B4sa
aL5R2DzYfd7B9AtTuCn8UDaBSqFK65rXvOJnjLvzWilTcHkmuEG3TgzoHU0eao9hbEP/woZW1Ryq
EvMeGCXRNGbX0zPKgEw8kqcCadJS7F7Zp0ysv1dlx0BzmNv8ZzZj7VZQEjMfUGbL3Cmx4vDDE5ty
1ixhlG/ow1i3pdnEGUOngpcq60CNa1jMX4nLCh5zWSyQcLN+va/T+gLqTvtlnheNz00mCo6qSXGY
7sQhe01r2co3IUMKr05PIQoHkdSvQxHjsWZDlN0JwnXtoguNisHwwq3ZyCqzvLEaaroJ1WDcOjKb
pG+BzmEIzUkvcrW0H++qmY3GLQfB8MmYkx60iyaZD4XLkJ9jXJOMUWxiA1yCvtUzXa2Xa5DK2Z2q
jowKqwwAgZvCdqCfk0VheUKSaNx5PVK+aWMD/DrR8cVHHpgEcVmViT5taQeFJ2JZn/yC2vmnFEaY
eRNzlFPa7Knj51kjjAsxg6Ok0587DB45jilbuzMpudoMFlaYtsuNMmrFi4qV4oE/wXhtlYBs+GSq
i2923jB5JWk+jv2YQHes9JgGIn+2jdJXIzMsQACQxOUSfhLfitgxF5zzUvN7HXPvla1VHa7JWqdn
qDaOeTthdr9PimmwPM7308OQlVN1Orc8LCcGRKIU+3wjB8/u6AD4bTVn2QmCF5PGjGGgyBbjuLyy
hopLJwk4ytetPTL1H6Iw9uGwdIxiiX3Z9+MEQk80dVDmrgoHt4dUUaZVyPymSrWrnpV2PI8is73O
oqA1ga2UJpy+JGshPTRTDcqwYPZcLIs1soyrdKO8BtYAK4JojHkX12GuX4i6cIQrkjKRfhgblrLR
NTJ1vBkqwjourgJ4c2o/dMzQBOQbYr3aU94cU/dzxxxu0lL2W5HG5n2tzYDPcDZ1e+yI6YU2kXqP
TCJSabbqfd/viNDaZGPJ+LJHcnhiBGnNGL+5jUGrFG49hJD4a2ZwTtG+5FlWPYh6vG4GgHlUN6eM
Ssik/byEXT3lBzUsnhd7lexzlERveVBJZvCV8rjJRk9qKXnlBflGBFPOTYXcQTbpj1gmjI20JFmu
oC6I3J2stUQI+ioaXB4pxG2jyYrppr1BEPNiRf33psoqgIK1YmBwdVQmsa06M6ekZQPF5sgXWM9Y
b4twjuLrR6fdi6nh0JFST6JiMEucLOAqIoJsPdlVc+4Q8lGJ7qdq1XdGLJmSRSJt9nSX1B+VBJ4T
6xNt40EtQM0d+USq/v4jrc4fA08YwTucld4WpoQHS1Gkae85Dqvy6aDCXzohIF5/QntKC9ZBt7ea
5ZX4HtXNquBo0tr2xBjDi1F1hpeYeYcbpyiZMI+hSuOUF9lES5jSgb1qdRG9oNmLct/JuoExfWQ3
M2c9bSBd1ykgl1mKEv0cOzMZNgGe4cLTeo33IdSr7LlunECcLoVTj4wHLeWkV/m93EEoEJGHYQ7u
+lwQJjGWc/gl4HF/atVg0v0uhBdJu1b9li0hQz/I56jjYA0WRHyORjmBCrJwPlCFYFcPRp64k2W0
RHxmhrn5NYsBpnjQfZpvEaOkO12kufTyYqib1XQLHxE2MZVe11n1xqDLrpzBkzUWX4a9XFzTxIyY
TXP6Ch28Nt0K2RHIQ4oK6aOvyzOXaC/zXGXq9d0emuVpSOYk2zRlk5euBdBH8YtQgqCCcTqkng1K
KGDMGTOppwAqtxIam8FEvgw2WdjXD73TiHANiql0L+9oznoFWuvvodLDGw3Acm9QRg1gTK02fTUp
1gyYLoOx7SgfWYoWAN8utvASTEGSwiXMzLm7chZaIC4NouycLcxuvVqtEENMKSpVlwNtdUGlKoUX
lEqquKMTHRXvvz8imyZ5LpgIuf2SY/LbR7MJhd2rbTAgeLHLrZjzipQ7nb0ApC/LZWMeaaS+7fOu
zz5dCdqoyDeZHJIj8/Z6OWWOHBtI561WyDOcmPFDOXb5Vhgla/7nL977pUwyUeMatC2191rVvlSc
OAvKzktFCzdPUNx0yUKib2UpZzS3i43WZaqfJol6aSKE2n5++fe3lnM4Y1VaDwxLDX1dFX47jopZ
y9SANqfXEBhHyi1sK6zohm/2WBBMMz4W8vfB8RcLEDAQ1cLMiD7v7fWqabFHMjI7mit1+GhXswHF
rodoRMHy1WmSkcowyG4+/5JibW6+XW5Z1ZjNoWLEAmIcmq0YEDVDMpgIQJwYxZAzKQ9IX4bT2UHm
MzWcUMagTXwl6gPmpwXzEwUTQeRUzZ9FG68dKGMVQeK7RWjOavv26ysFIuQ4iPggZYK/F8sA4O9x
OBkMCb8qEpWnzqm6//zr6x88YzzO6KF5ddY0mYPeb2qQtWEVQ+vpWTv8LHgaDBQ+WL7IdaqKbtsp
XZp4xMCWwa4wp04iJInmp6jTAp1mTRcX/gJDq9hMYHm3tQDD4gVZ31842MgyT7MaDijGaEPBTyuh
fFP1lhJZq7Ivy1ylaL0Sw+sXNFApoNQLRw4lNO7O6lATWk1perIl452pnI3Jec6NDPi1VoS+zSgb
sQ6RrqYfMk1sdw7Jh4zmVHQioxpPwYas+0A/8kZ+0KaCNKMSZUJwAq/kwdSC4YGVCygmXp7n2qsq
gBx4epsQ1/X5z/JBI86iA4sjjyEJwv+DVUbhyl1SwRSMO4E/k8KWI4UwxaYvyxu4XazCVPRN7GrN
eOw7vn/tscyvQtxVPG6ix337HC7hKmKfYBGYWiR2jpxGJE2J7VU450+VxBmPFDwfXA9BvobLgOIC
yfrBPVWHBoBJk3dwp53lkh29jhnHTwGAs36KvZwBjXLk9r7/GRkKIkI2sQTxV+1g07D6kn9edWul
pzde1JG46fI8W/WR67x/uejlrNZs9n8L1/nBdURftm1jsIBbcxtf884n2x4KCUt5ozz2JHe7kpp8
T7Ny2Ojgia4/f4o+2KtQTAN+oK3JWPKwklTVIFrUAVXGMIEm6XvduRZ9BVVNVcvHzy/1wY8o13hb
Nkbu57v+rWqDQWeF5ptay3wX9SGQrjK0yo1N3rwLv7O9//ML2kxa+XKMrlDtvH1KeRNVpSlFR1gA
7H7gK/lJQCPhS22Z83ltjsmR62nr7vN2n8CFY0L/Y8i7ThIPXklSP8zWVHlmmpzzlZfWhd65LAOF
DxLP2olWOMsuHfv5S2VKBdFd7Rj3ClFvqQt3VU08zBdRtXUys7+M6PIqvpWEMONsOfW3wEZk4qvV
TLN9Lp1KRSbcQsv//J598DiuIS1AAagpHPLK3t6zvI9agLj0mELawqdNP6VXeR7TEqglIbKWDMPT
aVT0TVsk+j7TJoItPv8A73d4FjVyibFSMWVgw3v7AdD5wZAzEKtbLaapxs510inm6rULUpNOAno6
U0Wi8flFP3jZWUk1VWJRYcJ5uGZXDjm4beN0KBd5KBfGWad6lCx/ZmVc60ITBRaTW971dcBw8NVK
VEZaxlXM0lpuGoolD9lIdYQdcGhV/VV+km1prZYIlulfqYy/1WS8V4A1w3xEJa5/p7/cnFVtTWec
Y8c+rrraAzZuXf9Ko8m7et4kcaSBuM/nLewiRJ3hkDXHXNyHHrn1Q9mYqRyHwx1aJ6m9/e7Dgkg/
Tqfe60ISXGyjqE5syLP3najm3jPV0STtI8hVt0ri5BsPQeFKre+PHVPXyxy8oQx3mOGxN6OxeW/T
Dwk1HHJOqX1tkErBjPVrm+baHSkSreWCpcUjpFrGL4vCNL3YzeDM1xlOyR/U0Sizy9S2wyPv3AeP
PEqH1cSyVlmcGd7emxYfWW7pLboQJXgqjHDe662pn6rDhEw85pQIa/pYkuL76mEVoDBAopfHKO/Q
SQcN1c6mMOqh6i7JHi0vydEGLnv6xLVnsRlslmRQz6NhaH98/q598G2xCLKv6pTxfIKDFSacWJQT
xxk4a6fqdcTM9UrRSJQJaamczLLpnjmmlk+fX1R7f1UbegFeV/QdbHSH714JMHftl/HumWVje4rs
te6SwiaufIKmbbKh0q4noKJ2GOPArpv6TaK2izivtaJ7sCYt4cwM/brwZjXSmi3tRttA1NVnoDnS
YkxobcIGR4tGei7a+Zeok6xfugho0IRyktsFKrACTrkgXTEaY42MmLCdL/IlaI9stO/3dGQP7Ooq
6hje9cNWDHRjuypt+ojAcuWuMdJsQ2XVgl2Py/3n9/XdpX4dPREwrlgjUEAHhVkaJMRPlPbi5Vr3
ZalXc06D0x0onjzy6r57YNnGOVqv82zmKCCO3r4koOvnXIy0vOjux/4o6mBf0PfxVEVU2BtE4Nd6
1d7qWtFuP/+O78UgPKz2GltGGqwk73ndPX5bUOkV6DIIQmJtzEy9K1autD7TG28IrjxZ5sW8zgpk
gcrCgI+hin4JTLe8EVFNuE4XWvs0qdvLlgCUyP38k73btlY0BX103uFVkWwebCiqk+slX32Bum4G
F3jzzTMZpvoRwgLchsNVkxJ/5YMhVLaYBeCwe3MDZNrjhC+Jep1KhIDwySFoep1VZdrGYmj72FlZ
+ahOcpVqScDrPoHDIwNUvcR0MNP+m92R4SVhaxFtGreB0P3dmVL7maiuSWyiYiywlHByLzZjqqp3
ilIDTbHbrt7KGCqXS4lUL36g4QaghagapScIxYj2xlhrvUs/t2s8QAEL0ye6UNFmanPivMTQ2xcO
kJSCFi0db3JCIpqLsxGDp25hnumYpFsah3Haf2uFQAuq5Q0aJ8PKe5yk5by8kIsTm14ZZZF61uBi
Kk9DgJjI95u+HTjnqmq7H1NzMF08qsm8rxwlYHzHWq/41aj32K0Zllq3OUixFSjFA/Gq16P86tTT
8FPa5VKcRGQiOBCN9QrxYdPM7EDxVEHsnAOGZw1C5QLr2NA9B1mgfWeqBFoDGnVObdlP9OjlkNfX
XY4L3eWHClBAW0r4Iq0QfHKr1th6pFkbP+La0EooyXVP9FpgvDKG1s6WSUNCqjRp5WAndIqC3KCs
uGAYJJLTJUkLvMAostD16GF3xxBQRtSgDu0Nbc4aOL+oXnpXNWesPfC+OR5B26ZwJdzG4upG1dwV
MmzUXVWiRvaJx0PbCrZ+uYfRqH4tO4MYSmdaJQgLD4PtMuGhk4r0lHSivh2rq9CYxh+2Brp7UzjN
Sr4OYs2t6yr/qvS1KTdR2tmKF0GlrN2UMx00U0AZAdK4saCVjOw3OrEWkWK20MLiREWWhFmuK+xs
m9aVUH2QjjW2SWVykDqQ95QQ/TJPJAvbnfZqxF3TekFTcNJmQ64xS6JyaNgGBMiuQqZYZEatvECq
lzuuSXUjKPnT1XGUF+voIC+Val93VRVCSLRH/J5J3xt+EBUYjUQQWvouysbpuWLyq59HWuBs1d5s
jU0/N0TalYoJOjmJjeaxYZUj6zCyCTmO6v4CGVLxkES19qVnZl9u2mwKer9X1q7xqDXOLbjx6As0
GajzI/3YZ5XR4nML3VujJ+2Yj3DabXDStSCblDcMkacSjzOoHbuW0rcZP0ZgoQLFbwQtYOSnivZV
l4xfm2apf3AC6Pd5qusAckhbTf0o6p0fdFcJgGqHutsWxkLvuZMGN2YgexGy9GjZ9TZiMsxPPBPd
4xW0FhGq22ik3SLllcTVWTs/ZWnWj9lC69vtIt1A36KJ6kzMnfMyj0PIWmCC0HfV1oxSv+xtaLwD
TFtGzYZZEb+ETqrwOyKQVWL0kHCfZVSfl9T/ASxJpdQ0jz5xqB3Zo96vx2vzFwcx3mF8Fs5BWyQm
+jEjVxXzWwjJLeXZ3lUQL4/tR++3QotFH9HnSpvifw6W4450XNQcIQPjfmSE2vC4fM/EIvBjKvYp
z1J7rWX2cFYZ1bzLIrj9iA94ZsrMJk9qlYqR+3EyzchoNEQ5O6bK36pSUb6W/AzHUEof7Z5ktcMh
dgigQ1t7UO/BTmoHJr2q10WGVWxDwiW/Qo9ieJEwcjtjCJgsrmViAGXhCW5rRs37ok7jm7EI0/5s
VUPBbO5F88BIBAD551voBwUMp1zVorPJOJB9/u3WRg2aFThFRk/LE/25Y0zvlSDRvkEgP1KCvj8C
0S6j4EXMvJreGUC+vRSKijJT1uD4iNEvyW0o+ak67eSFtoh51U9OvSv72faYHIUXUTyVZwPT3iOn
w/dbOeGrK/FhLWWA3hw8opL8XzZNRp80J5XdOAeaa9fTN112xuXQV+LI0ebDyzEKQUy+wl8Ov/M0
0Ia0LZqhQzRgGVTz/HkyFmI/itXz5MTHsGgf3mQGL4DIqNdwAx0MCOIhQy890cAyp9E+QadbfSmF
wSgqMElDmxwyox2ijsi9s29bRlObCt39sR7GR9+aIy7lkkbgOz2Ft790STzYuMDTg/jUDN/0ZrGe
ZJK8IAaXjxroz4c/fYYtVkmoCWA8NJQ2B9/ZFhkRflSCHuOmdp8RlYSqLjdPrDm6O3Kl968LwCBw
j4g/Ob9ph5yiwJmVyGD+6jHfinFaomOZ3L4xzG/j6Fj9mRUN7Tf6Dlm4MxJJl9ZU4/h8CQJ2dl5s
47Yiwe0hhlR+1ykhAiFcKEu/G2QlvpqKIB90iuUllqjghoyQIHdrdcqyTZ2OJeGoS6U+L4VOOqSJ
8JBYw677WlRO9BSoWohai2Py2UhY38USD3a01YwB2M8M3PkaBPqM+3xqyTapRL3sJulksZ9kemhv
6iYpnmZLEJqQK3r1LFvqW+auo8F5zUAsQ8AQFpRYyVXNG1UlkjtLD4dXes/j7Grt0jBvG50mvBgQ
89Q3Qx6hCii0hVQVmmd5daRn+8HjBRQVsJolwDbqh+cRhg6dKfWao9CUfctzUzsnksoiXGdEj4XM
oziyRn5wPRYLWpqc8Bg//ZoP/Xb+AR0cLwiUqFwcAbdpJkESdZZV5Z7CkuZPkaEeWys/eM50TDJ0
r/jT8cscLFMrK14RvEOIcJflcmInI3JGLy+Ry7RPZUd8aVS2UPdNMW8tR28QHaM9t1LzsXLU+QTx
mr0Beqf7iZInzZFF7cMPxw4vOPZyXw75o0o92k4B9tCrxRQ/6BHkh6QbLHpXprkcOWC/61tw8rJX
9ihaDwash2yprs9JkVxBSrUDcCCu6/q86hfST9Wo5m9LMueRWx/5gr/Ag2/aZOtV1zHj6n1wLPtg
RelL4oUVyTccIgeDVD2bZnBWpGZkbCtDIyekb4FwbMkJ0R6iWsFMCU5MdUWHJNKP4niYz3kX2d/m
hE6WC04//VHZgZ4xAkzqB3Ra3Z2k+bZ4TWsQSLPkNcmtbWBYGzpy/YYcr7TeVVVSvqIUZjrYk4po
H6nW3uv5OdHDWII7RlWo81O+XaYHXtkpoLXn2Wbf3Me0ora0bkFqVKJwNmHQkDZg6Jjx1xiwKNNR
C6RKZ+C0Mdvzpnaak89X1w/KRz6PDXWSw7aqHnpbGlEFDlpqpFpFlcaUr0xmXIZG4ZEDPRblgy4o
h3gNbblk3oP7+XB81+BGdap2HKG3z/FJL9Syw5RvhTezVcBOMQuUnMy9kuhpofXT+YLNtEZdnodP
yYSKwc0CPdrHBNDCnyjN/FalqLBOa4O6m9N4K2qvt+bphpbR9BBnitp4SzxOoWu0xNyguooC1FSM
F8/SMF0MTynM8idHXvGSapPFKVyVxS2G3uTcmp3oGtYzwlpT6dpga5MQS4DqGNQPYqkQb6UWYjYP
LZH5mgV1Rpp6VIe8Gloij40Ef3XO37wWSPsYQrKvM8My8I6/fWDCzrKTIK4gOUaOKAE/4pJVlkAf
0cUsA/JDSzzQldNubUU65A1W05SfVrlt3Mcy0G/SwSjCm2BJW2MbMF/rz5Vgyp+KGW80ifQWHQqH
T99vrLZ2yjvLSmprw14aN/9wIv4Pquo/mA6vB4z/Glb1n1lXtrCqsr92ZfZ//8+b7Jp//p//halC
78CZQCKbZQf4J6JK/g3FUF/fUIbDWNnZK4uShhX0Kv1v+oAmRCs0IhobJa/3/0dUaX8Dr2SzxrXB
n/UnMTYreuv3CQaHSzrYtM0lf0XVZB/sjHFVK+wVDllZgbO4WNIML3MSArzGfj/Q0kg0+3zhOZRd
ft0YEBNIzJ1L6wJMq4HeoT3DnHSCR8Ubl/xKUczTcjAuARyeIay5RyF7qUbL1wFtIVpG65TIrt3Q
tCeCc6ZTaM+zGp42hnpbGvQ9lJT+q5HLn5gxyHVPc1cXrybaPkFDYNxliDl3ZZI8W8S1vVRMEtYQ
FU18nfBP76Ssi0sJBu50sC2m7InQ91MEQFll+nnfpbV0dS2bvqscUfxJzytPIdHmJirM57R9CtOq
vAqbhHZBZf6o6JdhYpeCvLY2Pw2dcdgW0oqudEHvx0hawgMqALIru5vkdj3JvKZrEPXO6V2oyvKH
FTGAhzMkfCyOxmWX9JK8Zb3o/aa2UINHuEFR/dkklhfWQ50DTJl7Zz2qKaPHdC32GFwQXKFW1w0N
Xx2PO3GYXY8CTgGb02SlzyldMNcKUOfxH4G8O03zNrxx8mrf1UTKowPHUDkgg0t3zpDTjOvPkrz0
SBXZ43I/sdKzdkzP7KTY2wgSmvy+7bp9aetMKwrogKVry+Uyjmu3muEyJUF0P4cD/wFFE0oR30E4
7yJRfZYhqXNaf81v/22qls2I9lXYjwQFbReHhdMoUPLuWrBJinVn5Q6rs+OZRAY6fCkDs0HimOci
UggBnPrrop6Lb1VicouBNJAUT0cL/IC+SJzz0KwE2v+90Ir0Xu9wqXPCv8yrdN8sWbOdCvX7hLj1
azBXd204qydTkCRXdXqhK+WpDJIXYzhryVbjbdtaCWkQLLM0hEJ5NxAvwhP8o0nb7BoMkjxZndvJ
IL004CPm9aD4I90RTx8YawoCznRR/ORBUGgFT8LnY6VbmoTVGZJj4iktUnQ0hs5tLc+nRsv3uoG0
LFapUKyawaDdhVfGsqAiTyNaV874CArX+kdB8j/L8n8w/QV9sfbD/uuV+UufP/918TSXzV/zXxcv
rKq/A13+/Sf8Y3mW8m90j78c0OtY+Re85R9LNP+GI8ovrCUCTAuP6L+WaM38e2X7ckzB4M5gbJ3z
/3OJXv8VJTZnBUjDCDhY2P9gmV5bOb8VCjqmVPD96+axCsEQKr4tFISW8ypJuryWijKzN1p3LKPH
RE+fEVg0O6cU0zar/4wvwHiTq6Lk4ZDGmWm1ab+9Kv8gBiUSSYy3HXwBekDgB7PTZI7z08GIL+eG
wUVh6rskz65DGVkoCAG1pU30NWFJ9tl0Fg8Xs7H99Tv+0XP93405BER71bKbbNooLW0DNMBnD+//
ut3cbW7vN/7//uvhpe1emuKvO7R1T78/wh/+kf8qNogoQsNHXU7QHdL+3woOynSxPs40DU11nc39
u+CgYgGlQ1+NZ5ef/19Ps679zZmGMoWEjF/PufEnTzMP7Nvn+aN78fsEtOl6vcnyRnhhznSrkfIk
FGa0ictqOYm72HDjcYh2pRwuZKbcJMZwD3fL70MAW9JITlUdm1fTI3dv5GXPsdCCGt477WVat9l3
254CsAIGWdhAyzEfhdqOAuRBb8iRjLOkPJ0FJQVyf+NKTZ0YwcrymtGzNpSo2M4ogs+VLGB8MM2e
muW3YwW5LCc77wZDYIqYoTT2nBQqz+ngeM1j4Y+OE5HU4MSg0YayqW8bjQommgQn7D6edjNBdm5m
ickTRbImWG6aAk4chfzWGYqHVaR1bcRgFKVNP2SJmy+4AJ/gxVwWIAJwpw8uailPhzpD1Hp0WerW
5VLG950T3ySKONdVlQavtiNgb9nkadufS7A73iD1cVWtLpyQEkoPqCiG2hNz3KoXepUTtpwEXhMm
wjMm7Tzvl/N5IVRZN2Ah54PdI2pVX9ooe2oD8zKMEDKEtsIwxFDQ/tPl3E7dyPbd2vuskv1GWHN4
XlQA1wQeCpjuZ3oVpl5QOHdpkO1LhyO5Fi67vCunl6atXxEHt14kQ+qolFxXHLFtim+msJ+qYNoH
KQYIzSe/K4GV7lKjbsbAuiri7JVJFqyZCtSLWeBM0BD8XpkL8SJ9xgwsSTLLx4wF3K4Nu3b//yg7
jx3XmTXLvkvPeUFvgOoCmiJlU1J6NyEyT54kgz7oGU/fS123B7eAAqqGP/7jUiIjPrP32uaqryHR
uval7gBggn/pdjYfYTj2NkA3fdnTYXpPs/Ht1Wu+QbEmjqvInrLUVFRBddWGDonazKWScGxU/iaE
eqkybwcZiU95dJNY1ktzvxJPdjd083yvbrGQkzZrOET6j77HtVq1PHFe+WeqLbklUIw1lJlg0Zg8
7I8qpy5c6hNSuTtP0+udNi0v/dCuG6LVfHtjtoA6WUw3ACHION8HXnUt8v4ZBHGMNw565Bjm3S9B
dltxK6isYSdRdIU9IcZjncVTS2x22h4abDJsPOVq4DSSsCXdTb/WD0Nt7DriB6aqPUmWWLX+MVGR
BjmJ5R0oJprrBWtVAm9O5g4vR3C/+OXO6+5xKu/m4ZgHhHxdCgxMpYs1w3rFLXSuF5AGPv4gTTOu
Ht1vOECN1b1uU0/Trnv5n98J/yUt+Xaz/GlaDtA0G/p//7d/3jTR1/D1L/8R/z++8MP4t1sf//Zj
Ofz/K/v2K/+7//Of1Ljntf37v//XH/IGh9uflormX3rD25D1v65d/s/YD//ptL/9hv843A3vHwbq
QnKycGkgPqNY+I9KJSAflbk9y0KULcg3blKof57tdvAPjnrgAzfvDl3mrQP9Z6Viu/9AOcUSB/8X
kkV2Sv+js52tyL8e7twd8O9uykS4x9Rp/3kMlqeCjC215Bs9mJJjP1aboARDOnvvhJN7WyTPxwDC
MLxRq9X3YrFJaVs+PQFjfjJLd1MadfYcOOu4AiPNipc5b2JylzcrWs05e2bvBUCWmXkCTQzFCt2G
cFwYXzzkCEi3QjxjHCdK0x4OE3rWzrZg3WYp00SiG2lhaLQwqr4PvdPcWcF3143HFdNUnSVFaC9Y
o+1eRE0KqsuHaYArc3HZZDNAP9dkyzm9/yBpl2v7TTMw6BH0XWreQVbAhEtdXbN5JgdUAVNNTLmZ
4UkQ/QLO7DxrQHOVFlUFF1i5fizGPPDWFjtpAEbWiGpFG2H3yTtwuD3cYlbl+Rgz6Im69LMh+jyb
j0b7OQwBvi3/3SU6EpLuaH2M9U/L6VJjItVGM4KGae29oIqmHoopBCxUt/qLLKtd3c8vY2H/URDh
cZ4VL406mkAqRUB2tA/MtezBN+RY0TRrOQWFtgflt8EEtR1B7B2RACBZymmA50drSY5zVi+vHn1d
7z97wdWTHT+n429wviHsWa5dnlm4aapxV9QZagwve5C5u+0yfc8EeifN6k5fPrMpDx5KjFavbPbk
s6GJ8awnCDkHExnJ8IliPdZnnxjsFqap/DDt9jiQTtt0TznGlYpDGHQmAdNVNqSRm2LlTbpmXxKy
6QXfygce06vTQBB11IKl7tV8vM3iYJxahynhvvaleEV8syEPCJAcwTaxn2ePNZLy2c7lt5Lj/Ndv
3xJ8es6yfnVFHqWJf0/W6X1nzptSPtxSLzTEMlQNUWAtKUsanJ+wS24Z7ZW6Y3ETosl/9uygf13G
+mUtix4hR13tRbPm2K3Jtx10wK0jAROLZWwCCzJfPYHae0FzGs/GWajywXTbk5toE9DgZnO7F7I8
uCSGHsJBjOhX91XuPLRB8to0fKRgsoviaJcA6YoSOK27m5vqcMu/ddNz6x4SYmAtBLJ6Zu9Z50OK
RU9hVi8+Y3rH+8nx0TbNqeCq6ausCS2iEZwTGtrtOkEjdUGm4i5ncPkkyj8qPaVr/mLS/mYNo6Fi
jM0J19b0qarvoH9wKdqsDEN3sxtxbWbGQuN7As4eLmPDv99YT7M2fBvJLXyYRZSdPdzADQlSkFx2
FCk9Vn4s1ivOsFqKF7nq9x038Zr6F13ZW2UCznI31hogWlgkqOZj6dflHYumUAbts3TTh5Y5ylIe
MH6bUeUYexJX3U26+NgwctmGJmle6HeXvdZrv4vwxMnx83v8rmdLjr+zEJ9VN2axWvP3JlXeLsv0
WLKDDkxguqMmZFQDoPtjKHxkqm39h7lsKFCTGvwf50ZcW8ZzZk/TUS0+uGoVjFutvRFCMm0+zB08
8Vzz8a8H3b3ZO0+d1TwW/nwugm6Xl3n9W5Bv9gqCj3k6mSqhNJNnx4JnGGiILsCX948FGxSnz46p
3u+nTDuPhR51sM+BEn4q9peboeJ2dsxvA9RHmQynbtWeksHPN17+YaPvBls3xIs/EVFRoh7WCGGM
cSXPka1BsJZpnMqvBNVN2tTeppnMa42XVYIXz93lfbRPxE6zXxsnwqmHNJ7cNPuZkxk9q2No8Mq7
NVj3C7YrPaHus7zuZiRV+udMtPUdSaQorGq/iQVzqNgr9GDX1zymEuFpWPQOoEZQfnm/RlgYqCqS
AQ+pJd8r03/ODARheQBlTZNK/zNJ39oQOgoeW6FHp8mNpXwzPfmee+SaJMl7Vx21LvAfpfhp+5L3
GbABNvJw5SXL9xMvR7vQ2UaadxX60YYHMQa7wfrTdOjNeTUYHlrytJbNoUqnTzevsijxk32ZWsei
hy/NY9g2PLLWl8g4uMEBWoJmAvBjMaNmhLPWLPYtNjtcEgVsAtiWvr6DoMa8hl+NetCTVcrU0y52
jmq8uPQaD+Xj/GiA6UcLeWf66q6t8sfMcZ/oBCnsdPQ4J5YDF68Vn2Tv4ZofF5DDZTTBap+6J2He
9U5EuQrr+mjqKlL+g2+nHxVIg3SuN4nw2cPd2fYTikQeMGBwevrJtDMymdbiydulaALoda4BYFUf
imZ316fvySA/tZ6XWh4nak6nlOFYdVihvTioyijzOqhO6UVOw84D5eWwYxYeBiT5ApXhZrlcQ07B
E04myC2ptcY1NWLoJw1eWrfcZsHgXdw2hQjOIho99C29yJjRW0532lw8mPzdB1sRcVKlqdrj6NxU
3qVO552XBRsKwksJYaaZ+JbX4Mdeu20qzcj3O0A3zoCqrix34yROSy4PI4ratKXMYKizcZppOgAR
gGOOEDNq7eKj0ZrnZK6/bQjPC1HlzGSTCFrmpuIJ1pS7bYZmehprA0ma/2MuhRuZqf0zuMHbYFBg
z+lwtHnzw7QHrKKqzt2upqGdgKEQQ+3wqOB13+ie4ir5gIvKgbcoK64YdNtz+W6k63Lj2PAugowI
fU3R4vLD6NOzXAjvDrCCYA7eMq2Kc697d6yKbITkAX2CsUUxuGXsjHJO0N61qhQ7m6MqG9TW4IbH
CrkZlHVqwfEnyw5O46YZ2w1izNfBnQ5eZfPht8jilIDborNTFQrEjG+cmgboeX4ggyMPdYJudhIL
CnE6rP2KI8Hle9QkIf7BE8YDqoNmtMSBS8zcFKzfaNV2qgoidxHXpgP8omt/J6sLcdBEwSoejEo+
tVb1sGojGNLlEYFAvFhJ9WHZRViO7lMhhw9d/62w9YzNL1aj49yfjPQrdcYNqfOHWR83izbvPVmS
DMBag9dGp6yrz1l7ngC/mvgiXg3e6AS0PqlYc3t01rc6qGPJ4r/I9wEj4tpAp59NkRa8WowA/PmL
5p3maNkSYSH4jdMCf6oDDe7Z0aI7z3kJr61Z9jOgqyatPvNbgTeAXX3rSgetlrNpLBQs0JYw46Ev
mH1Y+ewvDVUyYBAhqrqnfPbdWKCJbZL8V/d5lcYCBNB8JxjCh143XfLsgAnwtJQrZKFKvyyLhMZu
/+lGSZa4blPJNHuSrLe6ReeVtPsWHwzdpIhA59KPNg9uYVK+Ld91K/ezGuuwg69u+ObRFO6hTEvy
/dSyddzmxc/7ePDlo9GfzY7HIDMfRvHrQbRFCstpqx9Jhj9aqr7HrQGDpPJhFw0MzL3xVaYG9ccQ
JwIxq9Ulce3MW/gNr/bUHQSl00UrBfKPPjE2fcHBaWW0qJadFXE6VQta6FUSxUe2N99F7jf+dqDj
rfqj5ZzHatE5dKxfN1EvzcyPAOZigxPFewxyK9mDEaalIGW8kWiGpurBabtv3DxsMBa+ExdZnMi1
x7IOPpcVl4qhEU1vXJn0HOYG3aiMEofGoaK5P5b6TB+AB9jJn0b1grUmDDo+0KY/gNCJMmVaodf4
Z73sj0bXvQIz3RP9+AZL97XwzHMpjBP3xGY2qWtg30hLj4SZnQll3ZsaDg5Djacb7XjT2tPMmb2E
mutVrFfsbZblJgex2cZtnp2kq4O1J6pDgTqWDNKqZnzOe7UPNPLzBvG88pETZB/dQElBruq7qTbh
yAzgsdxpePGrhVp31LN4ztUuR9gZ6qkTtfnw1UNRItZF/0Pp2n24wMYiwuv0C/wJm8NjqneqMHHO
ut1aR1y6DvCDGlOh5pkrvb48wY4S+9Rcd4ihrT1iFOdQ5mkkhuSpdFV6X0Ix3kw9BvtOMSgLs6aa
vau2Yg1cVI4fD0H11sZAFgXoAZTSbWrpXcIwzTVcP3LrYOuN5W0pw4eR1drb4jfJvWbS6k2WCaNn
WLZrYh1UZ7HmGp3nRdMuvg/bmyeHJ7JFFr7ttNkgXIY0e7NW+8an7WumMfa9THvD+MAQpfaST80N
7nP8RSEBPqyizOK65p7agvJEF8doBpgIm08EIXHbNMciSB69zoJ91LSXjGHmpq7r+25KChQYPyJ3
4rIbzMi1WytGPqyxi6u/DAB69yJP+x/DUf3ehyC8wbICv5vSTVqW2sysqnZ+o/V3gweFhNUYlQFi
OSnG4M4duMi6VAt9fFBHZ7KfTa3MIsJ5b6Jufe/UdYTb6Gsye2vb1NCFhG2yy5LQjFTvVqE3ddaB
+mfXGsQUIJFBid7WIVpGny9pC84CAYe6DrI4CK976HVyCCj/MkEAbjH9QPAKZ1uNodulIEJv+9ry
rlbu1RsltSYvizkSO1RRPQJIpvtrsD8o4K7XpVb9rkG8Hg8DX1uiancDorzfrqDkianBwjXo/Wfb
me9zZzxarblfe++ukTIeICphyehPhfiVtv/BLnSPXPC3FnlU1MXfDs6d6JMv1Eh7s/rjB6/pbLxa
Rv/Ulfazs1TZMVmzP5rnfjld/9lU/YenjY/kMIIdsM0ruV9QT5T71aa8CrqIUY1QMi/DoTfbyGK7
KsRPRRN/ytxGRH5iQMGZANQ6PVRvyHPY+nI+XgqJfFRvne6k24aY7lCuJVOF9qJp4E3hTZkt+GOr
/GwN5PCpPjWhcIZr40k3dlh3g73oz6rss4uX11ZIoMSmgjiiUqhBuv4KuJwo2YooGVpCMX5nC/Fn
Xq1aDhp3ibDz70xC0Jo0fSvB+DZ1eUmc/tKaReSUFFOt+pkE+HEuXnbKRoJNIYvkwHW9uBRt6xyv
vh7pJYpuTTyW7bQdCptUXm/9Aqpx9LpkAsGS/grKHCPN0cRP96i0foIBCDjfLE2/B29G1e++8ra6
mzEy90gzknVcd/57l1d8QLo/hGguWeVDEffMiHH0p8iHe5Ele0e5oXW7SExXxqUPioYtBc1qimlH
HYno2HW9w5NvHGvDOukzxpFyfHHMCopm5aGr8iCNGVFhzJEQbAmEtcFtwKHNSVW4676DBeelzIdG
y3xTOZYBYTPeMHra7BZzwXDIRpdSyvvClMCvHo+j4CYc2sNoMdJYEg2c2FggZQrKu5QSdZ0S495q
rcuAYHOwtFemgvj8tJbJqZP7Okmn0DXSvh3vvGbNKEWXw1SuPV1rPgxvVETjXSDNPzZ33aCpyJgp
/Qh9ZJY2pc5lWm+iJ6tdjENmreIye7fiRLMyMJQA3hBIzWmZRrPjzg85sem3acaTJQkTQ7q4vgN5
P84tSo2FNU84TJgPx7z/vnleguUnX+yoqIZnlOKXSVh/m9oeODFneeMjaO3Gsbv1JU3cmTCUtGLQ
JLl5b64SfR25gLuUlTohE7nW649YpE78s4cNnseneuUbVLwkADkhZSzWcp0QiE01nEHoz6HltteS
b14jh3FuSITRxbao3GanA0mIYGK4kT3cPnNVRv4sN0g2Y/xTrwCEIBMzlhlnx2HjkRAVoBrigGiR
rXx9b0v/0EF0wTfSk5TSzvbR7ZvHbizEHUEDa+yJegskymQjsRyVxaVM5PYSkm9QPMuu7SJcKIgQ
ZywhWlv4S8QoKBTV8ge9RuywFL3PR+SitylF7dl0Ivt58ADqT1uj0tOtnqSFjMXCYz9MqXvhkC/e
fJPBXk4vwHn9Ma7DzadK/QJGgO0NMTsMpdfL6PTLy1qJ9Usr9fS3qBl2jhdoTntwa38scxA71Kts
Iwqn2fiEFJJ3IcgI69ATusepfHUM+ugm2aQtyzF/dJ5GD+7csOwL0BS7yTr0i/1rCWYfxarFlSMe
lqbeWrnaTklKQxZIdc7G9k2z9EOldY8zL3E4yewRSk0Sponzi+Vud6tRLBdEDr7e/KThfGpQD9lO
vzO68tm3/lgIu1mUxYE9Pgb1tEaVtM7eOP+Ys+QWlc1h6oqT8Kpyj4z9MScOSJrGTl8YTWGILPfT
wKNf3j6XrBSPXaWfIcUvWx3WJEk/lngrk48+X+7MAW/So3TrfaO6Q4I2/8pgyoVxFxblrs0Xh0gO
aXyqfoV1kzt1zBYoasmIs/vlLJLv1npaRxulpHMBxf6+YklCWs9YjpHeAgzWn/KLWBB7cCtpQ6ZF
Ws32hth3ShH1zszj6Hn63jCYgHiWcfQabr+SAILFkE9TotG/CedD06sRU5JbhC4FOlN62LH+I/o/
5L7u57qgjLRcbHOdKTbGUHkMVuQpd5771IsczrKBK5a057hO8R81xtF3GfYIBkC9nu9Tfd1oFHtm
xU4O9MkBKdF+JZSJqLM1HFb/DTEMWIzED2eN0KOMy6aFNxnWw0evXXuG0mtK2qUZu1w8K1TeldRw
FwyR7SHWDhVa0khPl/m9to1fzUt/b2+VO4EIquVO6/T3oeQAnmr12Nb8vAgF2Ix29YE56LH3nIOb
6aHmCCJTdlPwVvDsLIn+MFbNZ2HrzmaakhhEzyEYOI7n4am5HRXac+MGUaMcaHqUzMtwniZ7B/CL
wznY1cufxSg/+yCLVPLuMpQYp+28+n9zOhyN4WcxVlGlso276jvXG48F6F1AmvVIftJTtvw1q6/S
f1/hXCfZD0f2Keim2BhNuBkfvXhhoqFXYtcyake4A/psvvSls+17WgbDuNiBRqoV1Den7k9V+tvC
9iyM6txhYWhSfecThpesaxdi3I1qB3QRnCJsPGGCNY9wlTfPLbY0uXyAdno0s8/MhGNbVgdtui8N
JsiFO+67yt4LlErSce+d+sm3vkqC8syVpV5jPlYlDX1nazgRJ+DIXXHtRXFK6NlCCobYcFHTWzc0
HBNqqY0Prpq/Kzv9aQxuQTDP96VvRrlMH9gXHxUnnqzFofQVi4kqq4+dbr7BawS29ianS80WJJlf
DUts2/R3YZcgi01nvtXzdYbRFFSvzbrw4RLr5arqXmmjfgSbd9CWx2JiFbH07s4FBFAW/tEW053e
NQyE02iy3gW4R9HOz6X5WWKByCfvcertXY5zEywQKSyn1Pmwhb+v2wmAbOC9jA6YeOrnO7sQQCjL
UzNck2Bsng2R3SjiewkX12gWusQg8pInkScn03LhfGk7y1y3OeF4Ch8RmbBc+v5mqO8lAhYFjrVg
5W8/16MiXMyszq6I0+FzNI8rw97hoLHj9zpUOCBlJ/3Ijsfo7uijbONUtWel89ExnMyOhX/ohTpo
6ZH0GK73GAW2L+K6fi3VtXSrraN/alzh+V3bHJfU2+fUD9nybE/5eRZxqa9cIAnPDoGcVigK+FOE
h5c8Mre2EJb2XqifxFoi1rQPJUIcubz59rpJzT6cyv7MfLmZb2NnhRqTFnK2tnqd3oO2iUsDyY61
z5DwdORsFmywGvJJc5syicma8KcIp8LBk85VUiwlbxz/YeLVsS5PTn1yyrNL8antm4FR0dYSRti0
f5f61erf2GkLk/uv9R5lxS81mnMiGIewtC4ndwu7Mwsr7bUzchbXLDqmCmKubca+2q2ttW+A4UP4
Zrlz6Uye25Q99vxh5Q+qh653w2nbJCK0d3W988W4YTw8WBwsgjPK3NoBBZPe+wQB1ilI3nsseiZb
CnYfPuHABOpopiajtCJxnkwWzDW4pGu//YV1PHLIjPuC3ovaCS6YOuAJC1kTEB6chxnfYCmhruaV
7sW+heFrZZuBsiIh0o7Ntm2NLGsybp7SwGLkVwd77enNyrvWYF5bjnc9JOJ9rbXXIUu+Zrf5tDR6
22F8wxAi3/KprI9Y8qkIjaI9r0H3USzvSlc9ltT+T1OKu65SG2ssGPRA6Brb2M+iQfe3lXZFoRje
5uPBuu46T+Mshuy4XhOdH3r91AkPgj9ta208yka8oN+/rp59t0riPZZ+t5hYpUE4Eupn6s8Fewip
eieucsxLhIpWLb9y/ZrruApeV+NV5hcLpA0Veqg0GTc8oqtVbhP0I9Z0b/R/Zks7iKY7mP5XMIjH
nCGsKe4TdGu+18WQmgiKGmLqBGJoDll5WMc4S97N+VQ7Twy5L11lUX4PamMSXo3shRlUL4cnVebZ
Rhusj8CZozL4gCl714KPhYmHvToRoSd9TpPqkJfqDH37p06/bWbH0ciYMjAXiZnVE1vp1RfGBRaj
KCwJkOjuJp1/ZK+LTT07e4JVimuddMWHC79+W6zmPa/XEOesSWKV7cAPh4H2QZvNG+WxBOrxvqt6
kxWKEFPrIa3AGuuu+Jv0ktbMJOkrVUexEAdUpHvZI7QNlnqPjAZcd87DLNEUEpzJZHH19pOn3QI+
oaa0nfYNifFSK9a4Ggrisgj8kw9o83lS9per85LXwfJoMBxagu53HORhzeG1r0U6sPVi4B8wnUSV
zEpkWR6CINe/Bkdz9z3Y7qPb0VHC6JLO18qePSSWDvAowFJYPW518IL1jHREough/6tOUnRLfiYf
NCd5VCPNx+hkL4EJh45BZIv1G3ZUivh4n1eG9UBuWhLATPDEdc4kz5Y2z2ElrK8gU+ias3Sl41zs
q+RIQge7zvsGnxIHly6SN/rCgEcoUKcc+fTOnwPtWMnRcGJ3TYutx+Q9somSbb3lLV34NuRsL7Hd
vc24MzHSfaHH3BauzR7bNl9TXdGBmdu+nEkjJ+l2kgcWxNsU0zhisENr6ndDoF9wGYZlrmELNpfl
mCtUNmNA3nHR6VGpNH0X8CTdQ/k6YQubULnU5GnWhVNu9dZbEc6Qd/Zmjq2dxyZDkl3f2yZYA6Lg
Rroky9Q4VdJnqBCtCUY1Y3YJSj7QI+iqu9kt4761hqNmOW7MEsc6jTY/U8/SgRHtUCQJ1hbhbJOk
bXa9Xj86MEkeG6AmuDsQRLWpKXeYnoe4cIX54vXtuZgriFoz/FmozV1otLQ2U4u0q2qYVKhMH54k
Q5eYgb5xP5d6hsBndYe9pUpW1SOBakgmTLE+yEmyIrfRt27Ru2d7HYddWFkGgq72z+iPRnGpE6zl
mzJtrI+58uTvdJvxpqaBjn1m0FQWsvtVBJ+FQarGv7yDZHEl1nhVZEbEVtExXKlIkAhaTZ6hqBsI
GVY01p7Cr0f/ktpTyH5iidlk/kztCuQsK837zvVep4AJGY7cPWF1+PfG2vpg485eumlHlGZKi2Gv
cHpgQQIxoZMerUTwjuCaOrccZnSC5t+slvawr93ZuZP9bH11KTvvFLnDX4rYuYJlQGWvI/PLZiJw
STFAtg6z4ei42UjpAWxj1u36ztWYOTXJnu9i4GxcnGNNcMMwGe3VCUhzwH5TcuUu3qY1FKP+VJts
SrtZP2QQcDnj5/FiECnwjtmUKFij74NfPAgEMNu6Nu3Mm7hdS2cnFnmzRhkNza7NNMa+pPb0HrI8
v6MNLtfyb2d7xdM4JO3jVC89+xOS28SsPoekrsjNU+XfIG9EF/XMidjETq3FhSzq/KEfCQDTFNXb
TXnNlwx225r8gtqggrYsZ/PDqEfzKgHlfwz0NQdAytXZnBU53p1jXir6B4qclqKq4YIxIys3jA3G
CxsW30w+r46fyuW9Npq7PMcZ4MwZPAOJTMz2a/wGAbxxghdbl4jec+GvGovExfZ/WngkMQttvYtc
xC1XvamDb/R8xi5Xmoe4rXPOiefoW0Af2pEBNXUU9+m1n7TlzZtQcZqd6d4jruu3LgRbZpWt4546
8PgX8l+8aGoHhDCYLUIr0BhILHImxC5xp+9yTp1uJzRMZnC39U1ndbV+7Hqf+9NMjUdjIHmV+gzo
YBKwzaUBW6NGaA2DOfhPYWoN/RlFiN0xE17T+5H5b0yfOd0X7sLPN/gaS2nDm7cBoLCzY7AMTi1S
BHiVaeWYs+8KK3VS0iL0Nz9JVLeVJBruQTX7n1MxkD6rF5WSEbeY9mgWqH5gtfyA0CWrPV+Tn6qz
zbCq2TlhSzJigZaqZkKRBJcgZWjSAceLhtzz+VqEczB65x4wfcWtWRuo91rAHzWeWDrFBguQjU3v
nvkOuQq925bGhWiqUYNIngB1Ydi/KdCQxJrm46jD9d3cMdpg/J07U4TtL/LNBvHomvsPXpuuuyWZ
85PeQdduZhRDqed6ex9r1GNSLuIBvMmvNL3qklNLovmYk1/REooWJjL1z20j7pcAGgXoDzS1nb4d
PYs9bqIYEremuRFTm77PhUem9Oy8YfaWV3uol3vTHBTHtWnF/Fgmn3WS7JkhDSdZJMb77SjcOgFt
lNnW68usT3wJPBOPaWE6u7Vr+b2L4CmyO/0Ahn99dkeXoctSGVSFaGgE44kHvTPHBwZVcEOgdwkS
YvQpcKNszjvAK5rtgC0fqpeMRULiz/Cyy2o+JcU6HP25x6UqU3A3vuH/tQUkixxN8LZpWfryDrFT
kTQ8IR7U9ScnAfXMPO67GVmY9367C9TEInkomMaUi6ovHpl7dZj3VPigROxD1hX63l1MHuHZ2q0B
wpk+8A+ehxm+9z25aXR5lLTaD21tj2d2lvbWkMt6tlayHDTAz1vEszVhnQFmp6R2z6Y/j1diZRYs
YLJ49ZucgVOL8Rjc2byMF4sliQzJS0iod6bifhkIf8TQi+vGzB7XqrOuK9/tCNUFCKSWmt6+zJZX
kfvlA0Fd4x38q+St0VadgVvxbjBnIFEGp7ZalmaP/wABtT1vjamDwU3V+BI44zu0Hj9u59tstFnL
8dWfLeLdG5liQpPuwDRJeUO77+TibJylMM95brP4Txt9S/nDGom0lJ1vs6dU7EevAIxRZVVMgVgk
n5ZiBsglXSxThfpk0MN8ppmX7ySxAD1hMOuXGYIRUaRGvLSdmsKBRTpwEnxncbtUJY04MKEKrDmq
jNoTMa7nOqJgGLg0KETqom+3K0H0FcO8MhwAxDB8+TTTwiDzmRwDcsXbJYnSJii+jJqvjiyB4WhV
uA/DQtzkF3KZkeGmSE4GWSV/azDedytTP4m0BvCShpCHyFU9aLwNoRv6kQe02Afm7H1XRYAyk53k
FQ2HxV/UebtSZUQ5zYapXXQz4+duCrinI4keXbq4B53kaTALVkr3vA7JlaeN1lz0skTqlIjHAV0j
JaY/NXHemmI/UH+E/LX+W1niBJQI69bQFxNfS0q25xT1/U09z1RwuZrFODA1QsR28fTSuO+A9B5y
M8nRe47g9Wyvz9+Iri2RfElhRi352L9zJcXVLhWYLXdiNF3clOsJ8TtHxK8sdDL+PEF9rCbjzvdb
eV/Ya/LdLx4fXeOOtEelJn/WoVG/RVk2x0ABwY69VGNRYE23BeySfiLAcK4aJ/mWQIfyaE6TgPYf
ONmDttZ1TJj3cJpHpuRzNhh7tUz9x5CqNEqBG28Mq2wfIUaKM2OsJiZxlyo6Wz5K+gfeRNA5DDnQ
eDyPyYI1ocircwDeBQuhgkZlmjcgkuPpm1FH+KeapYvXlakFEGWksWW2quj/sncmyZEjaZa+S++R
gkkxbHphBpsHzqTTNxDSSccMKABVTDfqc/TF+rPIyqrIEOkqyV0tSiQ2ES4ebm4EdHj/e9+Dp4SJ
tRqD7m5Kwv2UY3yXbEkHL6itI5C/ECfSVF/aXtZRls/z3dTg5uky/zFmPLmdfCd/TwNS0BheF3XS
hm7AnXibzkiXn208yedehbiz8oaJqz+pV7PnoYK2YXZodMo/EWDFnzg+OF6CYgh+KjDn7lq2ubNT
xAXvJjNmPJ0VfvjSeVruG68kGlpZ7cZodP9AISkbwzSU7EJ+xUoKiA0rW1DjXlrm4LrUeK54Z4xz
Sib9s0v4MlPHTtg/k5YpO4T1DUEQawVnb3xY8pxai8GD1pZIL6/XE6SqDRRf643F5FMzVDwwFQ5X
LurCZhyNeVtnU36JQYr6QKJz3oVRLOOHF87hQ5BcypjJR3oKxX1cpSREu7D/aieX3Sk+t8WyQ86G
QaQ4AnTxsvWt226+GLjrkSpdXTNvOYkB02GnVvABcdRWJ7fGya+6UHCdjMGoMTJxoCdREOTvOaCI
X4wk3Hd2jniHVbGk36Lxxa+QbtVXXdXpvkTOYHjOhH4i7WAaHOxzL/Ilif2oLOtmZbptt7aDW61m
t0+K7NVEAaRvc7GSexo2AgD/Oq4R97rxBnfqlkPpl8g0CUJMxszTpjFNC/z8xXKOA/1qNPyKk/Kn
2Qj5Yv7+1x391BXxzx9+/X/37//hyf+Pf/v/mv7/7Pn/37vv5vpRffd//V/9N0wG2P9pqnH1f/9P
mWT/XE5/+x1/jwZ4f8PGH8Du/kc0/N+SAfbfaAUCYnSLg5FFxOj/78kAYf2NZBpl9hCr4HP8Yef/
RzIg/JtLTORWlcvAgDjBv5T6+it55BY8ANwUChLtHkkD8gx/znyZbj6VxMvFqhDs5tjouI3qN126
p3joFF3r/e5PkYn7v8cj/1xQf/sa/pya/CPqEHq4lWAjw6j6axAha5JmzANi2rq1X1yrwIyJtmzk
z4xZn+yQQ5rUkp3BeQu1+GU63WOeyc+5anuYbs620+I75ZBcKEwXbf+jcWau6thaN24f/BdFDGQ3
/vJhoSABTSVj59EcbGIw/OevR8+MVhF8bTbVEaWPOh4O2W2BjwTvAV1nVs2xM833KlD2MwzW5aHI
ih31wSPXIIpjG2q5y6RmFujE2RpjFQvexGwI+ER/LZ30XWT4bXFEzeveaZ2fTCceOtdh4kTIydF4
t5bgjgozBRzJ2fYji1mnfGcz6GR4qdFqIuFXXG7ibE+IkMWZQeHnZKvrxBGNi8/NxmpYLAhWbXDh
oienR/in35Suhc5pd0vIKLuzp+Q8yhx6NAfndec3P6sl0NEA2mjAlkoErPaoXEtZmR9aNRgPkIS9
Lb0OBIxqBGJ9uz23UETWpTY3oaGuPp6gbVxxcsKAPTvftBMW3z3uA7D3xhQpm1mI0MbG5KqFBJk9
9UGHq7Sq31Llhgc/8H8srnwSOMwbNm1qxUoGRxy9d9ijip3fLssZfGx4gBHyak1YL8yJdbad+ILM
kBWQZBPzly6TW7NpewxrxjEc2pdkrszHZZDjplpoTbGMwbiEs3nMYWC+MRDNd/Hs7PgZhvu2afRd
Yt5a4oZaXDJO6lWaf40Aou5LILtnURP2j2pUtV2GArAqqrTYMeTaYQgg+ahaUxxEiEq0ou3RPQVz
6WNaXdInYMM2Gm1P2SETCMXlA5AJGGGFiMVb6L5kRcWUpQgP4WJ/4D2nZJfurfWMuLhe7LraWKVz
j27SbbRaaohYWP+ytGsgLTBBGooGCVjerkUFw8u01FhP5mFa10H8O/fS5AuN7qOfVcl4r6zydeal
ai+9qnlYCCJEVUIkEo8Vd8gA/kmLeWqdWC5pOHrMtiLwf9X+kn3YgfE6wsu5c5hunZfU6ne2pLQ8
xefpL035o/V686mg2RLHso9YQ5drH0kncS+d5rRr/2GTEHk6rmtfMtaK5TXEDvmzndhbuX6njAGS
m1fOLw4GFSSosRbxmi4DiSi9uxSWxLPK/JwvR1SHqsP/JNsmv8YxptqiDMWnTz4D8/ks1qaeoDlP
6T31lvjYBZV2OU1aSGd58tKa0yOOypyXNCm3nZrJqcT7LMWMJb1uhIupCA91kuadJN13XUXjHdej
x9LFZyq0FDu7dpurYYbL+2z747teYvehnG/WrY4OstU8pPHOxku54iLa170+dR4TyErM4wWR1dWM
pgLcM368U7dGvZVj6E9a/O48MF9rWXYbU6UNN4r5ko3+i4uQ7jq9ew7rkbwjPMeNKG5TCUIP6mGo
IN4yx9g6XeDuTA836zj6bbuCgNJv+szNokJP7dcwoWsnHVC3OO5fq1lljE8oC00yGXKQlTjCkpHI
j1vrj8Wu5NUCeL33O+8td+z8hXtb/9A7Or42vZVcWIZgKg69tSluvRa9JQgiqBC8aoNcT/As+Dkb
db7LeFYfZCuZE2Q1UIe8GNZ+Q8t17IkZnZY+UhCfFkw9+YHUhxctb9RvBDVrlc1+cidcCFRuBvZ6
tFXzo5Xpz7ma+C61elTQWncpWeRTJaCpUlV/p5Lx2bDdt0mYrwCOKxCpsUwuRdmm+8JFgKL/bbAe
e2iCR1Ha1oF4SR+VLJLf1lTj/OUF3kuLwsEVZzaUAmr3gNYPeWId0FV5EgednXzGR3Pk46/YO77k
ve4rkvhMSJy96dTIA8SBgdnGRSa4+7byTrYC1pEztTJqWqnffdVZ2baMtYu7EMBqQQWoMp+buZn4
Zrv6tyt1tV8UColJHAdiEqWctNpgcsvKL1vNdpS1QXNy5djsp9At0L/82P8UVtJsHSOjzTIMU3tF
gTgDJOV0RxQ0a12XNBfGTSIudMvJh7grC65o5bxPJtcAF++YzirR9q8F4Aip00DHz72vLSZdKdXj
zSzHa9xO6VEtff2Q5NpiHtAdrCDMC3zkElaw6OatYTZLpNPJ3iaew32zotY+qkKUYEXZ8H3TxZyA
+6o86nyMMJ0JbL24MJwQR/GQ2vmlID31u23c4b5DWAm3Vs0xnLcGgq7BTd7OGWXYLkMWDH6aUQ/J
rvCs4/T3iCr22nR9CLkpdD+gtzUnW7tcw1s01ZOdUmJ7ldqTO07liHSNRTRiqYbqTuax+2nMeG7h
Pi37yR2e7LaOj+kM/jABzbORyEAbGervtErKaw8AeOP5o3WbahzJ9hQbOBDqvmeIsu1F9dZxP0d+
IA7LbtCk+zkD9p/AzonqKcgvpWkmzFIHj2WC7DrOrZDmWsNmfDAZuMvoI8CGItvbz9CY3kWDWC7M
Za3LcBtW7V3aL9m1GPHGDUV8DtiBiEWOZDVurcOrcmCj1OxxUdmV4xNXN7k1VIZnLBiW/hqHxaOq
XAJenR2fDRU6bw5nD+IIdX0ngtbdz5op3FB0xKHUiMtBGWbKWNgPzm3pWIfCteLf2ifcErBjnIwe
X6blyo4ZUk6pXeAcyII2p9Yqw1daieXIkm1M4LB6Pbfd0czlMD1yR8WeHyQmipvjBvsZlDD8MCct
qWmFpbUsaR5hjp0ubotIa3u/EeBdPHrNEm7LarqfRU97T2n1PjPY5NJRlLUKSjuMeg/zF4RAkqt/
KKOSZqvU9MR17ATDe23IHws9Uft2wfHdu2N8Sqe4OyfDlL8lRrZsezKQ64Lt79QNk8L2Ed7KyABK
HjEuSIInWXwCD95/G9NNdR2rpNnYVTNexmT2do5Iu0cX858adRrVdfI09lZ9GFDp1otr2rvQudkR
iQsivgszchCY9wHLz0YnqqUcpslPjWU4dwQTPKpHHffsekF/rMNZ7Rbh3zPbYdYDyjp3g+JbuG28
FQaaop/WDM8xhmiScKtElcwxu5kX0JqbSDtAqsehrfdDnllXaypx/4jsnLqME+vOfx4Zu5I+YgTu
DvZX3YzNscd76InKeZWICQ/JsNxkwQZ9svvqEsWwHldyPIyU/Zq0Q8dp/uAzUtlQS6sfmEv1bGxL
EFzZSfPXQbN59k7SsDq27Un5NzvkCKogzL3v2GFe1k+d/ZplSfgWAENeiXwO12RKcfzJvPbuU7se
70eCH9lqSLCjLABkSGWMGrEuy+VJhKgLTZb/wBHLAdIm4uUgRyEdl93Voghkkxhlztrd3MdW9ez2
pBhtqzYZNORi52hxtI05e2LycWkpo4XW0G2Ub5RnB9Nm3iOGkSAqD7mFvanpPFLP5rAV0sfChFOs
8rNwI3x2siHNf8tOL+izzlehvY8qVs9zIx8W7mMXbDe/mJh/kIdInwE+499ObOYs1bPkoH2ssvRH
6U7KQ08nlRBaRYRGl61D6h98PBvyc+z7BML5MB7yLG7XGCDluiyF3mexEttqnquoyW0AGe0k75Zq
eeqaOtiSyIcTRVkvcEBme5lL0ex0k0O7iyxN+Yhaj2+2Ygd1tbzh/+Ivw8uylexJcg0cN+cAa2kx
p1guzSRft2xg+OUwUiPe4/Ote/nsQQ87F0RjdwJ/DCgR2m3b4YB1orpQG18dEgnPYNEtJb1k6jiM
Bva9mZWwIlwQlKMa8NwvCggJk5hcjsEWJU48jpP8wpCHN30GRJU7PgmefFiBev2jxQujpTKvVuiC
CmFiikLo//Sl0e+nLpvu3Ap+1FiqbZIHy6kmrIFL1OjS88wwpqbqk4/SgZcqDYJpvoWFhzWy8UD8
kLY8y86p7tOsrFaWwgYB0kIdUSg1vrGibN5Ub5BAz5YzDd8BfuvmbSnrT5qUxwhIiE8wEvV0RRhr
+ASIeGuDcsonG3QbqMXA5kGdRIeXqgs0/ovGXTcoctEMhxenIF4WsmiJ3us23Ifa2M81kOeVb2om
Z1U+Sh49rplLrH4nhSk21AuyHGeNl60XxUTeHow56nrzve1/jwkN5EMVBADTsgmm7xDeTakd/kJD
AoPbUVINMLtdhVC9GRkl03aiDGGXCfexryhXQYp86IrwkwnPU6nS5Og2N2l44SqpZv8pwzW9t5ls
/ZhqL9vRgXyFU/yiwqBBriOxW7bz1bytdH5I8CXNSbaBJ9UbakoxaLshN9oVR/3mHFbWIZhluc5t
n/mG3Xz1eqmeiuQWoa+FuXOT4g5NzIvYWRb8SYJ4UKWBvmR8slaHRz7Tuze/lnOCdmg1d1zY7cfO
h4/hldQGVNP8KBrsGkHuQwO3C27KQeIxsirIfipG/bQGcN2cgIKqkCl9t3Bf4vMNW3O8fU0BL6zE
7BLZmQJeR6ix2sBuAQdZVFseoI2X5pDeJo7A5nQe7TLf9tzF1378GM5FcRmpel+VIe4Lz/ZeGr/c
u4nihx57yzlbuL0uZojfm3VxgZ3z5DSp8cqZmwmM480HsurxL59YwJp8hz7Cl40WWfRvXaGPfoEh
TUKNXfth40QNd/TIEKM85h6C/9p1pPnSM5DbMUE1LrCb7QOT8X5L1+KN/FKl34szy1+L0+XbLic4
+D864h+ckv+CMGL/p4CpVfbN4wrX4J+ZUrff9G8IKZBPYELMAPaXAxfthp/8O2bEdv4GeAT06q3B
xnewfPyHmOjxS7YlfKiz9CxgYf5f/8CMoDPaPFlUEwbkkYXrhf8SZoQq8L8IZlS6Udh6q95wRICD
78ZM+xNFemDiVGSxDZ0stgu2fmbZW2tqmVfpxb9lLALCcT6RU6STThvBQZTJ3TC2GYzHeClPbZn5
u9qtf7YmMROa9NL10ggiC7OBGgK3w5ZYENFFw5XuzYc60fOe9E35hMxFIJvQ0y2NfGxpYF4FuUED
jImjhUwhFpVeG5Fg4z9ibNjNAx0tknRZVGv31g6SYoYGaRuGzjYs8dxzIZYaqw86SuVbmEV9UT1M
HED2EHnepdujguVpNOi+iOKkv6vLhSvm6EZdnJpnqsRxfztJvzV9OjLG7j2z/Pa+JSt/gCE+rhKf
rMpMLDYUwc9SqEvaBOYmafzfOhy5bA0mOcecmUDgtE9lSpXGHIYXuxz4+On87vNXlq71oZqijxgX
n0Yr/pGLcowMd6iuNnYHiEEpwcVCOzd+bppu6WPTu2aMSfd1zmLQ08P9l+h2/moFLEPzUjVfs0sc
bMzHbp8K199xPzhb0kijyqBOjQWNgy18ejzIGfCV0pufgavN3Cb94FBVhg5WXNAOhqcFtSk+NnTd
kNkPYZK8tIX7FRZZx1Gvb7bYSjy8zaRf4yX8EMZyR6Z7WBMgtrcDjkxMLwXXGrYYrHLitnGMNGUv
eASV1d1PzlBcDHRK9sAQjJRThoe5bRC7+txfox+F+HD1weFGjY+PE+HQZCPw3UKASYAR1qrslHXW
zxCs9YYmE3JRaAjWwqliZv61GKlBVpO8Ux6E3U/LLBcy6225T8cW03MryO6UtI9zChrYJryPnFDB
Lfc5W8Y5gQfvlm1UFFzSJu2wMffnETNXa3nnFBJqUldvHpofTxH2VaRh8qh5Z72ArcehL7B8Vime
wRZRI3H3A8w6sn1Mja3OWvbEWtqNKTDSQHLCc95oOG0rJv8hb5zbv6qpFAGXf5K/lJS0p9SIh2dY
4oeYN4WsNVFFvnVsNuxZ/mJhK2U+mGtYbAhdaY9dhPtesO/pIKaNPXF+5QaPnoHiA7ZL9xvX1HLr
moBcMUHPat3Yhjpb5uQce9G6nBlAqW4aLIqb6uZsU/QTktK5ua9GwA/OkF3y2PEeStXjsaDf5Gss
5mtYqQ2Zp12TOU1Ul4YVycAeIlPkJqns0tuQUK1e3AbLS8V4i8hUkt9XUrZ4wcV8HIEMreOBIThV
TNOuWDSXCa1JCS1CTfcutxq/t/XTkiQ20CHqgTfI3gRJ+lvsRO1VrgGThA630jkmf2+Q0WkDfPWD
LsVRxxam/wXfVTmOu5Srxor4D7zXIWe+73/4XuufhqHlvpUV2dpG8LywxAPKmWn1xRyJcqmtDqud
txgPmd1jqxhyVhYuMOt0pJ+4y7wXj3d66VNEITvYhUUVH5LB3wCjxRcVhI9eYw2YnXxjjaGgjrjV
+1tigCyVOdp91hs42YM4PLb4EbH9JJa4NjLGfJSyDsDMpVEI6K/PtJN4LemkzDPIqYe/JWfLSsKp
GLLip+g857IwqJxZGC6mj/W2x4TJnzvAF0NqAhZb8cCaUy1W7qD13UAg7ExwR+3TKSM+3OIM4toS
AaFpr2kgyhesA/TwWQHiR6yIMBoSeST0JXUMjtw5Tm+diUH4O5OdA+s1ScbNAFIX9c4lpZiW7sbN
HU72w+z32apumlugYijRynrS/ozdx2pTpNZdFVbv86wP6bI8F6z4SecfJ2luuCmurXDYuNpnM5pv
WFs0DEh6U0qS1utXlDB9enh+MW3ysbNzzHRXu/a1nIL7JMyOgvLvdtC8jM1DVQTdpp3xoWBpGMm1
QC9WGlSHcaeGt9FNn9BtiLXPDy6esl8onyUnewO4CX+3KQTH6Tck1xBayFqT+SO1qd0v5A9ukZ9D
Hlxm7jv48hTTEUy66YOfOuZd2DTOGTREf4OJzM3asbWK5gk0TDg1WLVZcZ9lEnw11VShfIgXMCnj
TrThQLBoBHRfjza5IdEOp8EauLYMEN9grf/m4Qr2IRB+OxKtzMi/mtWGa0MOxsWdGdCoyXhj9I5L
iM6mO6sk35X0fPJ+QqNzGOjPtbqAeQf+b/Vjsi9VkV1s4rTFinFjtUtnNB5/bINHmgqTDyqrrFcv
wMeyIgeidnQ90zkbc1W+TI5VHEMOw5fFMa0fiiDEpGbnM4VeuE763PvsCjyRPfLeDg8kG78z4TLs
lS327Dasx4XJxoNDe963ddk+j3UdXmfflHd9n7NQpLc6N7r16l0hq5bH7fbfPDv5bjoMpRmmiU6H
KDAqSL37IidmZvQcsD2B2hMMxxS62zsOCBcE2XQTylPeyxIpu8N+tunpKixIhv5aFvwqLEp0Ckyp
rs4MRbKfI4v9FrDEU0O8Gdew+ozrBKM+RVa4zAq6RYbFOiR4XrZ+E3Ybw/OqT8oIwgsP1k8KquMV
PyJo90yLzUOblfhkOhE8ppX2ryW4pvXcL94es+E1DtL3KrbVAeTzey2qWzq6413Q5qrrGIOMc2E+
j/lkHlQRlnuNKQaE9tS8VVUjaM9ZqAZVaXsxxsGB25Yt8WHRY3CeUhMNlVaXNfgsY4tEqYiBp8mG
YvjlnDRVtxsXTDLak3d5CDENY725ZoUYvZXL7Wado3znMB72CoPVGxNp5s03OyuoZXLL2RA375Qy
MaKRwXSMFT7GKOhhegBpTKLcwcWuQ1Fu6LJ4KJSfbru+ougNrhISbEgspKyznbbG6rWybDIfij1r
GIGBZAN9fD0tcruQwkKoQZzWukufICAiyutodMXFUDOxcJW++DSJ+LZ4apvqJ5PLp7IwV5lJwk8R
/eqTzZR68X1ixZBSAqJVWDgIQREq3aTm/LwshXjTeNeqOZt3YdnkvwJmJECtdH3s63S4b/rgzpsb
xmqFwMFbZeozX+LxuvSWQU0SruiNkEENICC5V91QvPmGK14c3OF3nmSKRGcLuX1JlgmiYvNc8i2e
wwTcdiZMPFKDD211mJnx2iN6jwihowPwjtQQT19FHAC2CIytsyCZKqroMIhWvxIHALxNJFmEckuB
07ULbQgcJAw9urIyDwQDD6mQ8tGfloNbzGBTkoOnnZQzgLvpvWANZ+Vo58GPbJreRiHJy5okoAVH
uSlh+jQ4vJmcdIP5ZuaD1zSnzbCv4JbnBJxnuFwkWPXDqAnzxLBDRBYerdlksDHG0YhtZkdz0GMg
PXxBJQNwA6rnL1P7UZ+ap6KeMcY79ExWRvBTNzHRFSgJQ9C8DEH1O5jtLaY05oi8rfUYXCEJILn2
xqUepp0TqCMy0iZtyJzVzVOOndgCoYjsbQF3sR+TMam+h7H0Itiw07HVWpxlwYAb511+6oHeXPuR
nEFJRSza2x+BA45Kic/RyE/7i5F4AD5NoAuJ+W70bL1ThQnWdW1+Wqx1fKSs3DeJ+1Zn8JN6i1Vs
wRrKXgy1wmp2WIhNRJ8ZNgdsgwlKmiSqZlIgUaR9ElGXWV58FTh7SKLWvUT13DNJxc65pIzZx6uB
f77AE8ziiKr+oIR7RfnJVnhA7R0OKWi9WQ3B33KSxwrb+wdNbeV2KXJARab+dlKiRDX9TFgAEh1Z
nYYlFPvjHZPpeUPjZr0OF+HQHO5enUA/TLigyJzl1oeflXLL4Sn9zrMMd+1k5p9wJa5TPbCA+bw7
w/AGgrp+CaEsAvQDH5LuAEzeIm8rdgWUcPAAa7+Q05Ux25dXW3LjOJ0ie8NW6phYVesCA3onvO/U
wu02D6CSTCm2Y4uqOlOCh2rJmA02Xuwcs7r5jjWDgWWe7UvoJC+93Z2ymIrRTPefeY7Nl1wV2Uw5
4yy3iout8uQjhAqRAkjt84W+OIh3MaVvm3L2qg8aSnrMYl22HYJlUzjZuOHYaa+HogSi0fvb0a88
AwEmqPZz5+7BWl48fxmfiJ4+eAHWU79uHxpxA9qmP/xSXbwb94C+nU/sgi1+uWwDm3JvAEZmf6OG
wQR937EFX0g9ywPrUXZKHeh7Qa+8yKxMDzJleaZ5TuzDtl7IgRNyw7LrvMXdZEYVFS4fdeuod4Ym
kaMgBDlGlA8gnTisbhrwU6kUr1Wl7DU3H8xvzr4U6brWXbjv2IB2peCtHkOiH/o2ahyTl6EldDEF
84NdZp+eS7GrWQXFjvjxx9AwCsCqE4jiQ42En+Xk+IRtbHMrBEfoXrIWkUiiAxQTm0V+/2x68Hnb
orw3WCjj2PRXtnL2lvExVAZSN+L66Hr7zAb9WRnEbr3yQ01UsnZ2Xh4Cd+Qka5RsKAnDQ2ykxT4b
hfMMORtNXXTB1nOA6/U450ilkbKSlrn2HPuXzrqDA9jtZFM6c3WXctqEfqFBzWhu1Xb3FNKZs8G7
EFIcLn8GYxzugyHw9vRilNxwAKS1ucXiGi73jlG9IDESf3DlhXn1EPH3OTpZ+0qnLJRfYwBYgspc
rDPucaeFGfqGWU5Y47Vxyazyeq5CFDcgVGbFQblyX2gZLIkPWT3nL9s4qL7ssfz79dnwGV51PYNu
5Ve83YzSSGEtCwn4ISUenN2S7lTUwmakIPQ+k7gwWytr8L5y5lCiHmgdHYfvkKQPwzYTAqWZzedK
eC/k8eSeXo7qM26s7hnHs71pl6z+7ioHkoE711t/cototuNqXTl4PkP8whGNcDGLjlNsGyhjP1qs
j+/SqfSH7QcwtzPxndvaPJDnVIg6frs1cq6G2HgSnD+BQWjTvM3fQJP6E9tOM6byaAZzs41Lp9gw
u1g+i1Qau9agIFowfY5XcWnIR340+JPLUK4Tip7W5uxNw1prSlzNevCfcPW0qxyb1gM5C+dROT5J
m86Yqr0ayO/PeqJZyJg7WBpC3ztDK++5gAfnpjZHzES4ZmlIJY07F+W6CGirn3McrO3UcwJpGG0b
KaWvNSDFbel72SHIDPMZwEl2iUsbEJ3hF5cc9tZc4WOioa4/5nEC97EzquFHO/BjUFM4H1yzMQ+z
KQB3kjbwgt9CMf9GjJa8OiMraz1Ba9O1DQgLa4wY8IIxj2KouzJnKk0kY4ZP12/ljiNMDRuNCa1P
ovdRp8sPx6wuyajbq1nKYOM0BQ9mclPBG2V9tXEHV93K2f4pVq9ITtTwMdfN1JdPUzl9ysKAMAsr
6KnsnRuwj2qFKEzid/iR4AABhY2RzbX6dp3no6dGtanqZkbo6xFdCJT41xmyN5is5N3OAgakmQ/t
kwvOJTR8hS/IgC3XMKV6jyFI7RNPDSxQkq/NzUBgSsJbsfkZixmoON/OifMm0pmLB0nJ8gnrxbsB
exEvtoVMNFRROxDETLz5aJCzjszedziKDpbLnYrc51wFt1BnTnSnMBzMxZPFIAQQ+XRoxzIJV+MN
ABcDTI4snC3RNCNaqMEM9pS1lG+OttJ9nVWEaXJrOXU826dYpdldkbgMsaHrvgWlede1Eg5ZL2PW
5XaZbsu06UUqqbONIWTcryTh3NFcBh7CZb4KvxDc6er0oWna6mgucETcBLtjytSDSVGYu7wP6htt
hn5pa1qOQJjtfayNjvK78eTljrEzwXTczXAWccGvW6Z8jlMAPZim+FnWzW+G8UEUa84J63wssG2H
4Jq7xc6hxYCqQigkj2n2xqGzuPP+ITGvPFyJa5sOxzUNwRLiksVFEuM+048MgLDAi5WpYITYHG5v
fY7rDr9cDnOpNX3O2wW0T5jneN4NOT2VtMac+ym2txp6+WGxS3hz3EPePSh2pXKWfVen3akaicdw
9L33TOtapH75LEXPfUlmKCeMAQ+eKDl4YoYnZ9M6J9uN2T2n3jwqNcMNKbP5rpk5SHIJtfGkqSrK
7SSmNbrbYxhR1JQ3/lYQeoysavgwbf+Lapr3Ms044TL/reAZY7Az9jLEGeJP0Hjb1EKS6GNYCfkA
JaQsSgwqbvpzsqkJi+E5ZtClj8nYRIOwKAKZ8sV6cKfmBoZctuT4g1XdhuHOsRiC9Vb7EGYKhVnd
QUe5mIu8G0NOwvQugS9RnIhQWfCQ2yxbUm+8Sr/ySHN3TMVDNRjq1kj+g4vZMRw5hOOmYbUZdk2Q
Nb+RL5CDjae68hPOrW3yFYObyILS29apC10MuNtqZAV/s8zwqAb30RQYdcg3/4ZlF2IzrepX8tI+
GUfI8t6CA7R1pk8qEuJtPBaPBI9vWZx4fIOIUlyV3ZrM50ryjgOxB89K3yVKyijdRyNgsFsdG4NA
mcEXGZYh4bFmizayZtJoY8rzMPKk/cn3nI5rvRyunrK8SJh+dXQ66uQCcQakQwgx18a61fPTvFiU
2CXzD7ejopybxW+r60lgmPEuk355LmebJMkY7EbE532W1+1pkrWxGWR6hJClLzOdVXvMLawpQFtO
Rei/+94Yf9lom9TFvpBZap8TryT3kmFtOWFB++RqbpFERifoC6rPaVoB3CnmdcPxFxL3wPS8I2hY
cZzOUkhkhqhpRtRm0SHX5kRy9WgwWPZVdmdmC0tON1tOf8Gu1mx7wmhgDPzCR4MrNEGLWQ5p9Uki
pOjXTZU30Iegc9rrmRJTjz988W8SNJYH4nTZAm9dGNwKxljE66Ut5ZenQvfa5IlRHOMgB+SGAzV4
twYsFUB2reYX0fQwiFq7yz5VXk9Hu6dkejAsbNgTVRAbSXH3Kwl0RrHL9FMlEMN4Vt5MUlU3q0Ce
HgPDYWxKnzN2qzNLBjKb6bpnk6vJU+23ydqdHHOH5dfkXVXhNUn66mmsi/S0VBnzTINEzsZIYzMa
4kGjELuEu+sit7aakCqoyv9H3ZksyY1rW/Zfas5rINiAHFQNvPfoW0kRE5oUESLYE+zJr6/FzFf2
1GQprYY1uzczJY+gE8DBOXuvzTWPjAJ9KWpoaVhD/DPBKjtPp+iMIbbd97g2POW+1trL6agsF4xJ
EWvCL5/VewdBdTOhXO3E/NEnafG5xldy1bnRBX9Vc+H0pTrUGKA2/gwkJ5whr0ULYshllZaGug62
M2TbI/7fV7xD9509pOelRuAVz2P8gBkVUBvXGoz7tDbLJXuOiOyAH9OpQ8SkS1J/sbmOKeKcdk/g
30WTufnFkHHRs1Fb9CYddgQKz3s7guI2SYYaeUFvO+2iYOel5sE2Pi03fW9PInwjUW1CrWuBOlo4
/jbp4hF3u4DfJ2aDhOmxWyBoElx/X/TzXeGl7BrOWqpk/s3cNePerUYW8VjlI5WcPDrJos/EpT9z
u3nmHZXbBj925YiXNfsCctxTHyznpgzvSz063+l5Gb4xD46UMCwgXWb5vkdNpTeR1zwF8wTBW4j3
eIRYkRNwAn/XSU8VySn7PMIlN6n6Bu/1h7twGIO7cW4b5jmuj750xCRG537BGbshR2DbE7rxSr8d
YfaEbDKCWL6rKEY2rbTKnd+vkvvM9k49jJrKJ3lZu/jJoL89NFZ3jtqIwVDInZndHjjLgGlwyIyN
PtwJbudK92dTBf5dV4z9toiK/uAPMaDlNQ4lmJoMfbDyv4RW5bPDCARtqEA4wgvrS5rDsVrcGdGj
DZ7sITN9/oU5WrlbKGa5HpeIlZLvoHq2JrfeoAR5aLdq9BcyPwwUW3FW22eQfXi0ov5YV+V7wHvO
AY940dosBqqrTJieZGVlTlHFhbpbTHikCfAU2owA3IYiqEqCdw7CHD0VTkVCRvIgKq9Tx5vBUZV4
8UXbPLp4I6/XL7NTkGu8xnHxrOUPJFAkvHiLC2aKBuWYY2lA/kSmACw8sM7LbZHW5bFuW/J1B+A6
0AzPrZ8mm6rI3vASPPtTeTHqZZNbGXNNj8a2RmXaAcbE/Nx8CpgOIf3FioxI3hycMGLUaqw75WJU
Z224xa2cioE7d3ICJzlvAPzN0MeD8ZXy/L4j0vsmIa7hkxKrtMdJo507etVDifeR0oRoNxrp6R5D
pr4a0ds+mJk4RJsx1T2CaUguXaVghYarbD8kGDu2t3kiCHgGvJg/tZSNYM6icDcVoXUOujB9BLHe
HngN+27l0k1bDCvzoUAauWMXdJBZ+XB9fUMuqiXfODslQrWR075hkLkSuVKQBui1TfLoBJZ/6RTe
wfKb7KrW4LvGWlPd5u2neFl7cfApsY18SLs725BQD3OR1M+NDq5haToIjKhmUOojn8fJAWfXk197
33f2zRQAso7tGxmL6q30ekwzaIa2GM2wZCguhl0tqvMcheVN4CfeZTRz/Nei2bhF/BDxg1/Ebbid
s3WY1UI+2YkMDf6wlO5lmDfELKBmoWPzuYMwxVRLcZo53XU1We6F8c14quEaWFNXPnFHBCA1yicL
lPWm9qq70m4B/WFd38Rh6wGrR43Uz4ytNLAKt4FN5jgRnd6CYMqUwpYDJ+LCZE1vfo9YZlOWXXTv
V1C5aqsUx4YOcOZb71aP5L/kb2OymUJtSg1D77Ixf2GfXObDZtV/MseFIPyp6/uPbkSQWZVc2Nuc
C0JVfQniaaYIoC8rc6e90+RLT42+CKNx37XRHo0642wayNvKyCejyfDu0ktj/BAHdzou9/GSEqzk
59V+kVgfUgFFPRshUdjJJrHZXqNmVToVMTSdPtopn7cs65hONMi/BstpEdLk3NT6+3Dws4ukra6S
AV6j8ZPrBCICk9GCFCVE8NZhHAsGwcp9HhidnOLRSm8jU1o7kBk0cq2soUdaOsFFN9FhDrksTcn8
UjDAiFmlZ54QolAAeQokI1cUZ5vIgnjZdQboMrI5jYQtH22d9u9zCumoneLuIQuXmgoWa+A+rSb6
pyQi7r2ygm8+2umEjku9enQHL21cVfQ3/EOLuXnilaHN7YCYpRYJqsZ9DCqdMr2e6pPbVT4Y9XLF
S/bpjUnsjnqpzbZQWlIa4lCthaET3EFSONWFfWcwtVz2M8eXhjy/C7HF8CW2IiBfw+2QrWfuCR3o
y7hud8RUxRtf9YwvfAaPRUlwo1thilC2jC8j1VzYS2kdS023MgteWmyZ/FSagxY/FKSWHqwvOy1M
Red6xBACe+4U6+a9xdbewqHoJnNMu/xB+RBghku6bVstETYYlnjC3Nf2cbHXX2y+ICRZ1KL5tYeu
GGjIl7ymuxyYRwtc1yYhS9KxWm5r9II7f6EPnx5GSavVyGOHr9wf7JtuCsYDDPtqK8ORpIzmYoT7
gtsK/UUtz7Rr6a4NezEPuwKDUso6Kk22r2FOTKNYlz9T4Vzvyy4j8rJwaCsk1KU1O/WCjtAU8lxD
E08scrNSbBSslDRgVBjjN2haFiXQHoMZBxgw+MYOB9iI9T8cMAc5Zy4HNBusC03iIoPogk4/48Io
P9qUneelcu1bidGCd6aAWVWpiaQbdOR7/NhiS9f0buDqfMyyfLrRHeDAse5PqcesiB4Tz1CI52W0
jrqayjt01WSx9gHblRvoWwkFa1eHKIQR1cw72fUgETAjnTJ6jNf2KF+VShCFVHZ2Zm242VUSF+YO
ib277aDIka7acw+oONHQl36bfI8ZrahulzIBYcqIlHPcfQYmyOaV6PwLpwVqgbJattxrwqNuiBFo
mRCisM+hvNXLTrXiIyjd+TZRyOWSqe25SibzzgUKTP9a+Z+XomcB50z5aKyTfXJE3b9pcNGllvPi
cGGBwX8MJZhqbhtlQDvCGetdb4CZ0oXeZmyLe6+yT5EyO9dHV2kHyTu3mH1jqqMiNeUUJ+0FoA2z
D7JpwZjTQ+lpI5INfIdUJIcm2Zdwts9OgrlkGHdp1UvI9U24teV0hjt4V0E3QuLwMZvwoIEEj4Ov
2WqTZbsI51oRLxFgmS7IQntEhYKPCWsaMQfJcO377sETtPnhGSrbsu9b7njcdYKHDDij5cKTySda
tBE+AQApQNigynEBCu/4JqzbmmvDi2O3XLu7qAmOPT7qy8RtE3kz0v1ZZzJM5/udQsRVf3e45DFQ
LKbgNAyi3Vrz7J6zFCu9pxkDTGGCq6Wbn5mLX7Yx03xpc6ylzkopy4P4CjX0YzhGBU5pDwk04ngC
DRCwEuNtUcmABnTyy5j7fkW0nkj9O59gA5WYh8VKPoHbPE5tfAwa/y5x1YNMCmez0AGE7otbP7bD
x1gahlfd4O/tFJhLQuTtZekaqBGC7wvpsRbfSQZDhWxbqvlsV+Asha0hMHlOkD4jPMVYOGgdpwfG
0n14UwS0wBfjIIMVcJlidV+1eB1A4RR1T3vG5tRDTh7DgSdoBO+9D4pZe4KOtDKVdjf4VuGekXkI
c0OaxX8KV+57pcFnNUMsnid88umOW78XIv1MWc5eFQUPXo7dqhQ+auFuqe6RmccXVJNEBYfO2tES
7EsDit8PDWYdplCwIdNvV3W5xHWekVli3GKv1i4nqEpSI2YKIvRmN16r8m0r7FtVoQ1HjlOjqgY8
G0arfn7dYh0k+K6Mz0rHzbVGwAiJDLzYBCmiSGYNQrH7PGQBNwQHsVLVFMTU5xzNASOIFMgh4q4P
Adp0GWUCZzGY906LKBWFN1CscIC856c4XNtaYKT30NfrO8E2NHUwl3nhMO83F3Ve3YgJdEhWPa/d
0EOLnu1M+Ha4dUZIVMJhVBCCaQL2kITP8zQ1UNqtmyaTbAo+DQeAvdgGmuYBmRnDzWU/0XvfVHl8
cOPlNiAncfHXQfGwoLi1nQfbmrEeASvwRP5E3lZ9FF4FRDVamBmTB6KAt2FIIF15wwW+4QynfYbT
2bqp204fLR32FvwN3A26mr8V1gQeV2GDIHU23jqaPlvamatBUa+WZiGXodUgEdRcPVBP+peqFz2n
T2ldQZzyjrn8a0mRJFS7RsKdT+NtH06P5Csy5RLmmATTtFeRMFsMXgArJW372oqZiA9uyJIakT7Z
vdgqJ4GWszjyMCfTBXWJuazryjo2WdWBwy/wuTp58RLjX94qENhXZULFZ+rxC1aH8ZS6gqieqK12
IgYt2S/NcmR0F9wkrfkYmCzgsovHPVCf5M4aWvY09mcApWLfhtFbUfbUdDoGgde2J2sIx0MxrJWr
S1VGuya6CsX4yhi2PSHW5PhUlrOznCHEeiNi8jR8GvXLGN/1dGeJSrC9XdYzfIkqV9wgpkNMLevp
iQhG+4LPek6cBFk1QtQjpkhBHlNpIjCqhFR6KfsDRExx8NWQPVHpT9uZRjIGNCe8a3TS3JsKhfsM
44NvFUdZ3Ijx0hNyuQYWEy9bH2LEPgwi7+z6NaVR2AMks3v8nKQI3Tu5Jy+5Do3XtcQ8splQu0An
nlW3C3w8c/TB5vuizbp3vDo11+k0Cp68Qd5RRqL2LjucwBSMHRNTYCy4nGbdgE3MULjlO7BkYmcx
ImZ2wUB0Z/HTQ0ZC6D6D0/pe1VKb1zoC+LXN0fl+l4Px2NTQdG10ODtEKXku4lwAKfZl67QV9VHd
XjedHpJDN68aEEwocYAFwYnvMlkt97UsadKQnUgxVsE/0dvY6HpFJgIQo9xIKGSSpRBk7aQ+6tTG
7GunVgfWc7Prw+Wt9jA8eQs0nqZQKDjchKoN9317AuQHUjK4kyUmcsV9JemX8L737XaHtFVcug3D
sr2blOB2Mne0Q26TqEMsun27MJsuI0c+1VWYrzmBCVFq2dXohvW9PRCsBif0a2XcW+CuDs4URsZF
IM0FAn/rBG2J9VoRGyRjmmja5W/2aSlCqbGvCfwA91zh2w3sO8Li59NQVXunJC01oBGvhi+amhY8
7t6Bnt12w6Xg20lS87UK488px7jQut3RDbiK/PA89fleSLp81IZ7WHN+t7EHKzv0nI6QdHwnvjAx
wFPMCgmXnNm6XIC/7NJOu0eqoACC9OhcxqnHZ05MzJkgDa+ynQ91JSJyj0Z1sDVWQwLC8j3WMnFB
fI73YDTT0E2lI/trq1LIDEMdDZ+W1FKreSH92mUp96MZ7MyucSICGhyyfTqKW42ApImu7LzuvlCA
3WO+IgYGVQhIyLgdjuSo4fQpqpSTrU8//CLBM+nXD5XjEkDgzbdaio/Kg1dTW2ccPlcirQj2mW5M
PWzbsUHO515ZVfMYld43wj44okuXe2MTOuSyBJF1mFKrfvYlg+IN4uybLE1weBk8Hrh+AAkU3h7f
IYc2unlf7vpgyoOveaMYEzhYZLfNUoIetJriZeqo7HScgBpqSNDjkpefnbH09lJCL6tK+7Yfm34E
e6q9K3+kEb3hch+/aGCsGzev/E8ZnJpNNpX5ma4J4LaE4L6IM1GN3W2hhXwuspzCXidIfwwIG1Ky
AC0PdnRwLEu+0HR9EEyGLlTO8uCCYL0XvWehaU+q8LmoeU2yai4uZB2kp8krw21UOMsX0odpezBA
/kBOUV27xZw+JehmGVJY1rmUhudR218HT77VIdVvAHLwFr76S5/37jXXlfmzkDI6IaFu7mekQMcW
Tcs3nzvCua+NuRWidu/GxJeXksCUq5aHe8uuzCSjyaELZHyTWVOOZ5Vm2TcoOqiCkWmEkw2/vKfp
58xNf1XKRd8U1lzs46LZzX6c7pvGDgEZh+JzOqlvqR66y2Gk++znqLqB4ts3qTeH4Nfd+6KLs/GU
4UN9jct22qmk0o+s1y0zUzxDiS/OqKOvsmL8Tr7Reeni7nKGl4/EZEhx+vc1TCLPnT7GEj1Yks8l
Tab5UEV9s/P6+d1SQ7dvk7q6D/uawJCsSzix7PxeDTOtRhEAVq1w63JNm/3HtOIvBk9IuJGoiGhT
GR6w1nvt3CwjrQxue9sF/btig0Pj4S09eVRrpNqgaVK1i10fEyXlTQ1lYm876bcqthgrjC50WN1+
tBhNOwhpeIsqq1eP3MAkOPEYAyLmaybs9Ws6MHAcrYRlExATUhfzc2U5C9LHxNuGnneWVlDd0A9y
L+mxsR2va39OlxcidkDgizls0S+WjwAbOApaFP6ndvRfdR+GV8U69Aimsnwuct8l+hH42jLwpZYZ
OhSlYvbvZPiofDKzB1l8opVKT3gphTw43Rpf0wOKPDpRl+xKx1oOYytQ3Rc6V6eu8mi/TE5bAmcY
ipMzDB7TdVzzo1rUC3cP5sedf7ad/rIzMI+Yn7r9yRdedGkDszyqziIKh4ss3Q87Os+FS2b0as00
YQrwWgVYIrqA/gSBVtlKTSgDBatJ7kEv4YGYOIH8VAd30dLZ6E4ANrMqFoZSS/QkwX28lUGIMVkj
tKRkyE/LQkLjqFBgC4qur6gC0UZKGsCKRju1H5nRBgHV3gMAAQHG/jwQfwDjPETfO9JpZO8mxo++
CcWR34jHgnH+NrbicNv6fvuQt+FF6BClC/DqulL6LVmAQjGeTK8Yj3LBg3e3T5FPQJQrufM4cBlO
4NqwpKOT2A5T9oYX5BMBlN9wUWcI50xPSns4nToLCuC0ePahaiEl2sH8adLWLXJsGtNgv/pEAies
CJsOQdBE1AfbRKxyYhOe/bK8KXP3MQwxio2qBRaUFe12wNtDu9179ikkjmUZif1gqgfJUX0/tll7
LEjS29uaPATH8kkWDdBGAXTPx2dZ1vfoDzxSLkPgFGKdyc50ZAVm35W5ecNUYT8a8oHMXy9IWXoP
DjIOSHaEqleaak1KulCEijEx74JgDYNox52ASGgJrrAJ5sCwd6DO26I7o+pMTtTbbD3+EnzCYEV4
Vm1o6VWWORnSnbahnxFvEkH90pblnbyGbG3d8V4GMV4DNLjdX6h5p3xDUKNOSea+xISWbocquxZW
Im763rK32rik3efEbRWcP4dQYLWoPKoadCLMeLuePQdR7uSYbBcvuKX6gXsuwBTskHZ9N0rj3LYB
snsnJoFia+GF/4SQfDw1Qz1dUX41zNist2XQa3/IdsgbgSrRGuqdOS3oLa31VlxgrFyc8Yq8iPlv
NNJK3kLz/F8cJ0K5f+R1/fJ//9dt/VE+ds3HR3f9tf7/gOG1ZnL/39O9z03+tXz/itPuLx/f+f1/
/o/1D/ztu7O8/4Shy+wh9OFkochyier+23hHgsp/WCaEddt4nVZn3g/OO+8/DhYURwWurfij6r8D
vj37Py4mOf4paDCaA/yr/5Nr/tPT/+9v40eqFg6+H6Ba+PaUj+VNkiuIlQ+j+y+2O5vbTtuCQt0a
KV9821sOYc3mli4F7utSFbsfnsx/ffyPH2f/jA37+/P4yVeL30oQU2va+A82v4ygU3r6fF7L3s9M
NuIoqGWMdwsq1KHzh+7IPkweokPtHmbQgBpuEtxW3epct+V80Y0Td9Sa9niOE9ACBgCQfzVA/fkH
5fn++ly89VLie05ok32+Prcffs6QdbCUKY6vRDWvBkXZhXYMAaSzMRd//qTfvwFcj6HPpynMyo78
5ZPsvrXF0nIADJjKjuM0gfJIA5SAJCO+qgnF+58/7/dvACOn4sUBGxcQ5/7LN85kMSkaSfStzEbE
AekC0yJD2uOg7rvuR7zgiWMF//K9/8Mv6fs8R9e2IaIB2f35ceZpXrS5mzTb0sGKZOUF53CbET2F
+PDkVNb3P/+Ocn2N/kbIrctvfc14txh3sbCUGwrxC52ua5vYyZPMoEQoNUCdJBuetZ1hG6hE2X5J
pU0nkRfIeoS7Y4eM8Rv/0eSB964ERRmT6Jr6Pp4bRso5BAu1n6XApMXvsEy71E6s5za0mzc9luKV
IBiS2mq5BI9cS2xz+vMv80/PjhfEUbyPvnTF+qr+8Co2CfgTT9dmO6EluyobMuYLaApXRZxV5LNI
f//nz/v91Q98QUGxviA4F+xflqiXVsgeNLMATyTmEk+bwiaRin1jWrP980etX8PPX1OgBNAbnMVg
U3znl6+Jeoj07ILQgXFOYXyQa3AKAjRjf/4U+2cYH28DWywAfceVbohKXvzy9nleYIF84WOED3o+
XePpbFoe36bBATsFPx3VeDTtSu0tey+vumNfI1LpZOT/Cxfwt7UXcO2xfZfF5waO5/zyaGPlN1bv
4fe3BoQGASKDbU1lAt4Z4HGbTPD74tA+//nXXxf0Tw+ZD3WkpOpzHCVDT/z8/hAZMJiksSgJc2KA
HVY/XFMLPwEXIAQSVJeD6KCIJZgh//zJ//TgyfVgE/VU6AQi+OX3tediFRnx+2qXSgoCFc33FBRR
ZBXyqrGYtY8ht5YURdhlP1SEHKaY94JITv+y//zTg+cdA5bJQ7dtd31DflhDdh8ReF2l9TYruMuj
XbgiEYU5FgOMbRyTSrGIoPmXdfv7c3cD3xcu260QHO6r4/2Hz/RLslJLQ3teeXmNbZxsoQWX3QXd
U67ZqmqZhpIHqoe4/Jdv/B+eu+fK9TT3+O5tYf/ywneRBWKMMEuQySpFgtvUl11PKrlD1tgnnF0o
sDMU71x99D7xG5xevVvs+kbGxz+/Ab/tJQE/yOrph78eUPz88oNMaZCBxia8dMS7vuFGj/56oHuQ
jkGx+fNH/baX8FGO7aP6dsFtQjr4+XHnI+rdzlNYbssgO5k8j/aewyDq//VTeItYTjTkFOVX+Msv
NNtau/3E/MsI0cDcKpIHyP/+v7yuvz82JKqgZlzQ6pSGv1ZlHVbPIIaNtq1rhdtU41ljCkeoL7G/
//IL/b4yOFM8WlsKXmlIQfnzY4tSM+ie6/MWmI3o9+gvrUOXBD6RQf6AT6ePBuJA2uz6z8/x98XB
gQak1rUlulZAtT9/bGIaqy0lU6NW0YqcUXKTex2Ra2yPSCA70lDAyQKN6v5tNwRez1/9036oONYE
xW4AcIL38pffePH8zkHviEfQUu0FNOhVyGRkf5ckokYbivXyWDEAQT3WT5jWSAL6MvhVeAlyvuc7
cAsHuwcOfibkS4r+hbwLOosSztGFlcb+vE+UT9FhwnL+wK3hfTG9a0EtcmN9rdsiRuWbSbdF8d7A
JkVRh2BntstPrL9uZFoX6OlIE4b0qtj1vOsyazCeq7KTF7XTxPd0X/ButAzTmF0EGh1ZJeki0N+v
0oepRxNct4P4anDOUZXYRGtAgIBhhM6gDR86pKdy73Ql12A6GxXdNkZbwWZyO/MpTEpsnxVBEagX
qoQmCOeJJgy4pv2wpJHxTmCdrLcombxPVOw12kNpG+QMS3uX9XiVtkYl6qSMcKF04/bf4xkWuMGh
flwl4PJfMGITmxMkwnyL8iZ4djF1L7tCx+FudPDmImrBRLybem/CZTlGgvwgI1Hzoz+7M1IT8KHn
dgKWViHMYBQ/MecpIghsm7hARos5t1nzBxkXIFywPXvEosRcdG/X2nDnrUd9rUolnxuSDGHqJQP+
Hzr4drL1SiebYa+PSHzAOgXXlqT5vsERtOYN5HGQnPqhthRzXHAU+MtRHMA6Uv3zKGsuB5p+SL3p
u8R9aUeB4pSQHgIq57YeUOMg2H0tGO62ECGqluvLFKZ7DVkwOizKRWWRMJwGWqINaMEyaHkSskxd
+Fsj+o24XFwXBFDXgbTqWpARYaBijK01lLidZftJsTVUq5/GZBwIl0tTuIQ+c6FoU4yVw/9Glv05
BO4KljRsrJeceTIK4SnGs+CQjoeAVWXOVVf0PYgBkU6fm5pZBqSi0BAqPIvxhWQA3qImTKevqvZU
vRnLztxpr519crS6mvweFKAxFk/XLDezFiEJSKRrBru0n/Ij4bvYp3A3D5D+dTIhaehifRbV3Pl3
tYe9b+smrX1H1wwPWzZ0KYGLEfE+oNmTEYBpnn0fkCAxwLSH/DNz1fHOX0SPZZqxaQDpJYtvMPQC
wZx5o8fDDN6D+JdFkmiobPt5EZZBVBbI+qwxHwGWbcluKoYRx2voY1/fjZ3yv43lgCquCZDM4nkg
WldzPUP12PRtu5m9MnlXQ28vGzpbmDKcxsg7e6wC+MGMzeN9kOvZ7LSysOq1AYnAfYwkk9VJe321
1RGEiTJafOfBU3B1Xe0tuAtH+/tMF3/NpEGnv+/6nDb1opamAtHqEBIXerZ1qbvALnejG6F1m0pB
PGmhE/zQcihZ69pL3CuM5wP6PFRkLUQXH/BNV+RMKftYWN0OWquIt6Vn4eQvrdxD3tLV87fU8Ujv
aiyT3HVWgJ2w61vUN0lb4GTy4ZjhaofiiAGZoOldWclxT7wCvXL0aeE77VJ+2Egn1tOqLrovGGSI
41AzEEKpW5xqIaKHdVW7x1U4jVG2HYYXy63Dz+3CUoJcl1SornwLkAucVL1OPovwIww6TfZBz+jT
TDaoeo0xFzMOBiDevVHSOmiJ+XhM6IphE8NTZfGiyvYqyzsP/WEvMFvMfuODzh3ZE1CiIo1vWl09
kxuDCDUVwntH0NC9dtyIq+M4tB5yYBb2zkb35JH5PHBX6NQ8IefLqv7BL5MSt1hXTv1hHFJ4onmg
hng7jpMYzro10S2waXwcQ023d+spjcMaAQCbtE1izBF5hNPtpjx2PsuxCZ7qORKMJmfZv4aLMkyH
uhHVFjp2l6FrJX34A4XX7AuJVG0T696g/m8gwuGKzRBb4PVnPdavepirNz+VdDC9tpI9+z45JJCB
Uc5OAwEIl1yZ9a0ITE76qV/i5WBj9t4Xz2rgOFu1fO2hdMZb3YY48TsDNW4o45k4HtpY1+itSFXV
XOLJq/S91tmq2Z2C73ydY/mAkNKzd5Hrux3NWZfA4baL5TtuNYIm8aM3f2FHnlvCmF4XrcRCh9Se
su1Ewqy4qOiBdVtwcCEpMgDpvnADzOCoqMVDhdWgSyhrVVSnaEhI3E4YYuZb/ikdTxM2E8bqYCy2
dh15bwP8WAImZhbDhqiLCLZtLaGIQH7kfg6dNVbnAA6Jx1FmAX2dBGwoMxBzuhnNBDXK2BWdc8aG
gCaidCmvUp9Rw54mWZLzA2mMWYNa0DK3SCMs9PpVdmuyCYSvaZIcH9scRc8z3Zd2O5UQpTeB5+Sf
ObpwEvl43PfwK3NkKXW0fKNbDISAN3R+LHpB9OpUNBzisz0wLFr8CoO9qYTLeBr8ZsO/9SGYDEVm
nG3WFSSyz4TNnAucRdgpikx9C1SUoVewR6yRkQsxlDeuIWSD71ZeVb6WsHLz9VegM9J8ArlTaaZW
KoOxo5nrQoacWZTx0AWbrq2w/vlLzXpyc4EmdFbO92LAZ7+VGlsfXZSlIKIM2+yL8KWVAj6sgjc7
jFFZMxCuXwe7N/CQ4tl9cJdV+Uc+aHpFhdWAIogG+00ZJT58jHY7JSijNqIdou+k8VWKKBP6ewe/
Waq7hvs0iXWOU3u7sYBQmwS98+4sI7mz5QJuvp+920hP5I8tmdPc5RgVrq1qSgkXc3McOtZ0FyQW
0egeE7DVDC+6fTiU2aFIyarLBEACXLoVGZfoc6Ef4fM3UFUxFzIo+6jqZHnxPO0+WRUmSqkQhNIp
bRt0lCjQkJnOBY45gBo74Nmef+06hKOccFqMn8fF5r7JgxPoopWct3Ya9J8JGF6+Tn3YkvmO8OYp
gtXIvio5biA55PM+cnOUOcZT6RfXi+hZ4MluD0yfUWJ3WCjgsQ5Uu5s+TlhYIgPf19QkcKGyoQO1
C9b/ZsvRO3/HWYuCvrAd2EwphB06GgyGHxdYRc7OFPPy2VQ+KVft5M03aWVCHNEZgrZtzysU0nLF
7/OAd5SsETAb6smM9VBuJLm/q8tPe5XeYnNsw0MKc3ra0RmLviKARx/L7ObJD20S2FD9SEQkadU+
F3pt70RQMr/w0qonXcMU5JyLFVnDqKV29hQweKUoNOHOFYmvNiavEji2Y8BoTUjTaagMdR3tUztH
ShkSIq4vRB5UZ8NAMDla6CfBtOZSfiF/kwPRxz1ITjNEMLWKZPWV1MJpNsrL5DfaBFDabIHycJ+E
RfrNBFOLIa6ZHSop37Np/ZI8dOnOYkKckOfhg+jRep/cVlbxRgqvfewi/iDgNz0+24uXnnoxQARp
3RSkEAKEB+494XtNkt6TrTpifADmimlTAiGgCKvVQnYD4VEvUT4AyOEgQHno5JaMT0k4lvdtUoGH
yVXBgDMV2rk1ukWyHWEFZnw8xuzvwRCPzwkZssh19Ey11qU9HiZJIUD6lxdad00aU6j5yDPPAwEa
KYR4K3t3gd5gs+3m+n6Gt6f4nuRwUTf1LDaqJyYQJxA+yOOEnn4g1XeMDKgCN0AKFdYLoXEQv6kO
VP0uMO5xAbElKRVR0i7zpo4H4Jux72N7zQmkzQK5dzlJ4LPbM2AQGhF8M30/3E2zpkaPBkKL0PW0
+MKFbOdbyx+HYUsgX2jdu57NDDpa9Mg0G9rNB55spiuEJaoNqC+kLG5s6J1P2HJKkp9HoHbeWGlS
SAlE2sMdTqY1AZ2Bg+pN/9I0Cim6GATPNGIz/TABaeyDi39uU6cEQO4YMTJCrwo78bH59FrtYpyL
K1eixOndyazkXcJ08HWgGAIYGmVckO0G/cQWjzxrD3uEuk5NS+yGGla2ycIEfdMogWLcsptp9Yyt
jThC0MS9m0QzYfaJqRxMiz1jjHzuZnc3GtNdI+Vlzh+HDcdo1g6bzOG8pzbnv8ZK4K0uduRpHz6O
GMwUyDVKKuOCr3BqluaUZqjpD6xelM5JnZuLwR+mp1XTfRXAFEcVRsF/zuyaCfYQOOpsgGzgRs1x
YPbDhEeUwcjnwRboY3pWJvFhnZleI0K0N5LeljksMAoQk6W1PMBw6xpucZzU+xpH9D3EMTSRnZ+p
p9n3LTC7VQAOLQAnykSXeUq79Qq2nK1FWYD2OgXkjbmUjW1JXPsuJiT+o7M7KnwiS0kacYrif3N3
Js1xI2m2/S+9bsjgGBzAojcBRASDsyiSorSBiUoJ8+CYgV//DphpVWSQTZpq18/KrIZUZSIAOHz4
vnvP/e0Rv/gzi5E1XqbtUn+zy7RnO+gQtY04IOkav1JVXXzu28J86Mnqc3wXILAG5U4Q+pI0QFrg
qrR8OFGl99k2ZskFrG2mugrCtl6+tl1jTWdGM9GQatPJJMWzxCiom9TE/Rzp2MnSzBzpJka9ROTg
0J5u2fJCxkmKYkc+F6Ydb1pwQ2jT3NxrswFhgHcvrvJGgCUC/DEADocLEtR6a5+2VU92MlECeCiX
kpBar40qgWhTjmwqXeZjvBVVeZvZscTS09GeV7nwLqa0RDBZVyMmW9VIKCNpnX8bnWb6PEah9otl
IUQeNeq6djAHdAs+PC8Dlwsb14slWqeUMUxHsWWbhG2qJaEBeZ6q3b2hANp6TomfngDOhETudvrL
Q7g3711ENzJoXS0hpqwW1BWI5yWXuTd1XlhVkqvD5sj0J7WCGoZcjBmiUKTXhkLezHlZYeqwyN9B
djBkkbljQSQ2l+qhlu46cJYnMQjyiv2ylf1Y+IhxtmvAsHDT8bRjWvCXWCSt32kzW79QhDdEKDvO
cMLejcPcNHrJvbE4NtqAiOkCFwBZu3WMMmlmr4CbaW5RopeqROrcAThGtyGt35Y5gWIw25ovYqGj
YuI5Gy1tP5doewi5FIYVDG0DFbGh2rppqmiB8yYKdpETIJ1DpaZspZuhKNkNqSKGukqQvO9ZZPFa
dWM2VBwgcdJi6Gy0swntIXcYxSnTUDJwcNZcVk52c/XPzsABF4DoHy8zkzTCqeu68zaZNZJNCu17
TqnZpXtfGSzwCCXN00gpkw0Ci2jna2PdqNMs7edox+Gx/tHgk0Ji3ixYBuquinK/r4vIvbQAgn/B
jevMW1wXAGJoCOh/YS+xcDHoOonhlliaL7YG3nhvd6P10PIVT4eiU9avmfDZG0VGTuR7OQpKTlMR
oIkqFTY+QzvEpA7lErsIeDLtLGMS5i9nlXsHYrjw9ollYa81q545JeYzQDsjRM7gxCIJgdkcXKJJ
soTHjOj9YBKzIZDnxootadmbj45MaV4YldWWB4caMEGkNSz9Niux3pA5Cx2hrHKHZnaIxQAdqyfg
KI4U3jZtmtLWyT1Z+H0qYY40uPUvaYHFyFTRt9l71S3tfei0zRVMWUrUkOjjkDoQCY27QlGnWXEo
zV/JzEZzs7DZS6FA65hnlwjMqYyy7IG+DyfTZCQIYfXBUgMMK0OnCNLXmTpFb8pWEosb58uNTdCJ
YndYQLrgT93uCnGK/ZgImjWbups1FsOyT79iASmhKi0IUQNZhOC3omjGFN5Ao8z2gnLfb3pn7vnC
1h4qnJcUjyxx03krChkHa2ESdSPMbHg8Kg3Ri/Bv20i3JRmVXYXni3kpdEjyscJr1eTsbKLUcNUp
tZSUFFOSQjdkBRq9r1oLtDShBqPpg8DFwpANaM19r4ZIQJVlADH/ZeLeyt3Ya5YvBofcrQ7aNMp8
t0ejZA7xSM6HMTyy/vbdznOM+GLKwsg+IOZ0ykNa5TY7IEfigo2jtY6TSiC/ENGmh/8mjkLoZafx
cqklXteDWm5GN+ou/7skbHWRxUizNy8NgjBZtE8ADUTF7v2a9RuFYwaESW/ZNqRhyLVq/7yho5o2
XMZK0S/XLIoFPSwdzexRb1YWKE174uyNyYDNkbcHH9Z+0OAQa6PuqHDtmgSc6XS1pak7RzVzfCMj
2scU1LDVkSfm6uTnjmne7BtLpVtdy8ODMFTyRJMJkpLcFBJM5j9tTTgOWRyWTkvLom3wxHF+9hA0
220RZtu1v+B2PU1UT3IOrc7L3J7Kq/ef96uOznoplyYBrjEa0sfNI6NvpEamWU0T33TPCAXAphb3
9eE/uIqHCsZ0VgXGmqX3/K22dtwK5bDdN6PVGt1VMDCqrPlA5fH6XtiNehwqCK9b9RdHY8c1h9DJ
FDsdZenTrjRDMkKtsDbNP349tMHWJ2Y6loSVedRxLWNCnckorXxiDQSeZm4EUBx1wm5OPrjUq87R
2kcRpk1306b19pTX92wkzFlI6UOtLWxdRqfL0o6+FhGMIbBCg1PtvC1Bxs4HLeVXfSMualKrFvST
ab9ZR/dnFrCdBCsCxW5Ocv3ALn1Mldw3dvmoQjEHUE0gO2REXb4/TJ5kD0dfHw+VhpEJ/UUgWXg5
TnQtXGuLfH3mYIx4r/IxJ2sdf/3BqOavotbNc20yqJWByd80ddOfVfRodEDJbg0YOqo/eBLirUcB
XFjwFdqOaxhHDU+7LejeNDwK9LOgvCckkFM0FX7Yw2Ecp+UX0sDhvNBMYMULtKdF64bDYDX5iWeB
QMhijnPScp0zvWjUo66W8EaGOYUEE+Hh+w/v1eiH9/70baFBpgG/yuOef2MiH7GEdX3lO8Y03eYe
vqTZ1LOTP78Ken2+MNf2dDqLL69ihwSgArysfKsw3AuMyQ+rkP/zf3ARR6x3sdLqnaOu/tDzXek9
dlHXxGs8CpVfD0vlfjTa1tH0YrTxxFykS9KV5FYgWnl5L705NUMBwYL+aA8lcRwovDLBnLPZ1jYt
LYGN8Fb/UAudrNeBbC9tD/3PgOIRxGlanhS2kZy57aTdVfbg/nj/IYi3XqhH9qfB10jSkHP0Qg0s
VuAR08qvC/u3DuL8G7L+Gzku1ZnpsSXLW3jDCzL4dOOMTn/hgpDfCqeHFBbNhO2gQd0bmOa/vv+7
1ssePzXPQ3WBWArNj34kdWm8fraoueO0qUWxiyqgde0Aissr8NMvavgV5WWxE7P31/vXfeNtWeuQ
WCWb1Dvdo7mBo4hruIJBQWoNtf+QnGYVUnsddfTK71/q9S6AESHsVflpw8ahh/ZyZFDlHbRFEU+N
mp/2Kqk7QZHP5rbI6SN3cHr9IUo8wvVK59L2FkTk3qJ98D0b6yg/etAWyh4iqFESskwf9dBzaKM9
u1SQo5YR+ogwjW2O2mfj6G3D+XZOD2KevFObXMgfIMi6u8zAi+9I2AdeVNe/87Zpt64TG9dFk9Nv
Mgolv8SE12xik8N1IGpBX6+znK+TThCaaMKm8qXSP9KjvjFgbOSvhOW65OGaxy+uQAhFrl9f8uIi
0tGixL0J2UNvbTCHNwCTtK+CRsuF5tHBff89rq/p6Anajlg3BOghbfNYohNbelfrlFX8Qlj944jZ
bK+jg71Bu6PDKMHj//713vhiyf8g9RfuI3PLk2Ly2Wpd0ns19NgooJsocYO0rb+aS8v8YFF640Nw
eJ4muwKwJ7gjXg5OZB1JKjxeHVAF9UUvTcWMFSU4XGvxwe5QvDEGHQyqvDwEhOiqj8bgBJaWGQZi
dtOJmBD2IucwMvdnmNvoY+EjB8CqCyr7cOsV9M99A+ZZJOE5O5XwzBjUHz9hmsg6IjfxtPGyjlYG
SmxR1g8F9CtNpHurRdtVo/b44NN7PW4Q6qDcZQ/JNIBG6OUT9oyItrbWoA3Jp+Rr2XCmG2BGQRY0
tUuYR9Xm/XHz+o1yPRtdFQpUdOjG0ZRqweJC4sX1rDW1t7VoRlCOD3cx1I0/HjxcyvHQhfMfDNWj
W0uoi+aEjeW+0/fNwV5FSWCSpoOdUFx9/65efw1cwyOgmS/QYME+GjseXC04g4yYASPczi6ktSeZ
UvvgKm++K9K7GaYoqyx5dEMuzpVsGrmhkC7j6pFtzkoqQX4HAxXjZTacvH9Xb76rZ9db//zZN+5M
Sk/cRnFXxMZ9URIXNuLydBdPxUfK3bcuZbLWsdCauKDk0f6k8dpw1AS3FtWNu7EsR/ggV5ozMDzW
Bwe0ty7FQmdz7PQghMr1KT+7qwgayCTAI9M37awDvJsQM2ghLiu904L3H6B4/caQxK/J3bZDbcnS
1zPPs2sVdkn7uENYUApDPCpZIY61Uve6loaZgglpoIYVVs9yttDrbkG3rtv9axmr0E/tWkFbVbDY
OvTmNEi6WgWYK8QHn+Trwbv+SAaVQMfm2ebRRKN37BvrnklWThnQKRGGu4hC8+79Z/H6sbsGG2lp
sKFCw3qsdKR0j157AM+AaY5EhrDID0rJJbAyW31wqfWpvlwLMb+A4GdDzZ6X0srLp14lvcxxIxCV
mCxlFtBXce4nlx7kLDoIqHruiMgf3PmjXewbb9uiUce66FrIZL2j64bevMwWm2lCQkYZbkpwg1T5
RXeCf5Z4JbO64eW3pwz15RL77nA2Z061x1sN69BBJw5gYkjuJvg1uj04t0IRNfSnLwH9s5T8SuoT
1JqPfmHkdVOtd6gPGpBRXzQ9qi56nSpCHBEE8v6lXr8Ej4MZYwrpPy/BWatfz4a+KjKdA32S+bnm
ed8NIwMOSPd6Ckbd0nCdNxTa5/ijctLrsewh62c8C2ZJnbLSy6umNQ0bVSNSxnnb3rmjOd+4zUIw
3fs396p0t6qCTYIVdIeRJo79J7Ud2hUsHOTvFF5Pl6lA0tZT/0Rx5kLO7mr6iQP83oNGvXbj5TTL
3/8Bb9wnZRm2y5Zj65yC1z9/9nQzLLqeUQgyAJnlgOP05O5gmv/y/lVef7OkuFEMYPMFIObJNfb8
KkyUqNHajljN0ByItR4+44koHuyc9eb9K711Px6GFIGXh5VaHk2Us4LDNGoDwg/dg+9aF8Ojo3v1
7ftXEW/dkId1AeU+5R7DORoeS1Vj0sn71J+0pt+mRkfzJOtIcnXmMAUTjIdYgm8LLIjv6Ing+kxy
/CmyLtxhajBAmGJVRqYJIwmHyX8wqBhW6ynMtdYTxMt3iqyFSu/Y0spN4vaqXVOOS+zyAUeGle8O
2WFjyLDc1TJHf4dJ4oPrv3oHPBdGDVMzXifexNHkwAzZQMrHvpqmQ3YXa1524bSA1T94B29cxmKT
RCli9XCw63x5m5k25i2rMnx0NA3kTXZxvE8JeIfpmlPjl1lGGFDqIpkRiNW2Rbz8sEQMpwFd3lYD
k7httNy5i+nGBE8/7Y+8pBfJT+TP1e/u2Ef63ID6f85xSlfx2VsKfnQ//nGXXv4ofv3Pf53+KH4k
P1nu/m05ffo7/vGcOuQ2sqIxMtx1Kudk+y/PqeN+ooGBi8zTbbTvznruLCvoKv/zX8L9ZFNk52hB
i4XVba2f0X9++iPnEw4WfFSUrlksiR/7E88pPROGzLMFn8Mh2ntMQZTPXKb9Y9OB0WVd79Ui3S3I
C4aNhM30w00ss92MlmWBWqvKVT1Lqe2mEnqGTqct1QA0VSN2LNdndMSWTvCXXxRtPW10TQCMgFcf
XpR57JzjskHxXHiSpHUQrh0fX66Rspaj6R/7Yb6DJ7OgnqhVjwOyJTEHBG9UbtnonsZhXNzM1FJo
NKEGZrxHbo5j387BCxWIsFF4hBPcJRrlCQEw+GrDTRLZ5n3ReOQAlSRsnkNJrR7wGHgA9kLJDyTg
4MrNq5JMrWyw7L0mey/d0ykV1y1FIu8kNovpXrorWTX2YLhuVLYqmwtFL3r1rDvDCq+6rCKx0nYM
Mf2KhDfRbFTFdIeyTD9hGwL3Cr94duB/Aqk1yll8jTJlPDroa8EHYJJHoCWbcaNA6qNOjagRIjU2
pnQLiU2/n2ncfc1aTC3QjjLvEV2KIq9jtIlAc8hWJCclVyiV+ikeiZyS4SOZ70Tm0UzPHjycxuOh
TBEUbZY+5uW0MMweaqfVAEXEHOA3i6Ej1ldsWOeN04kq8lGJad89WCqEfiShbe2iZXBBwTTOj0oz
4IAX4P4ejMKMf4YITN1NJevwyhgrkJrhbDRmEC9e910ovG+bhXM5Y4dq6nJOmHj6oLlyxSIM7hAA
GUx7P646unTJoCXfG2uNF9QKu0UeQ4nh16D6iRQ+U4ecOCSE17atnTwMlDnzLeQhA17ZDDcLCv1Y
7qwuQ1vXaMDj/CGMG5Rp/WB9li0nk33cxeOpNVtjh8G5WKaPKv9HiyJfDzvyp4xUduC25a1f17O9
BGI6qfPPTXa2ESMp5yVu+LCNVULx0Tn5aN9kU0dfTTIUqbAPUvBe14Znl8r7JI8a4aQ79PnXmrOk
6NFGzXftRtu24JwCMLbDec1/vRbYPf42Cf3R/P5/jRWwblH+d1YAaqCqfJnRu/4Nf8/bhvuJU4hO
XAyuc7qEq3n+n4xe8clZmwFUKjjwrU3Ef83atvdpJQuw/6AizJl1ddT/M2vbzidbpzjm0Rxij408
5I9m7fVd/3vS5qhJsc1dr0/3G7uYd7zdMWCJruU9cm9148xZ2oc6ku1eQ/p43i2zd5qIojxbt/t7
auHO3mxmZDkORgEYSIsDdQc2zmlZQhB/9giv//4Jz6ECL49xTz/MpUPCD6M6QFHn6Ic5YaqlY04W
L8UjdVZ2PXF8KOH5oWyQfFtDfP/+BV8/CTakDjUxx8ZQ6qxIh+dfhaWPTdJOUJGdOux9vXGb08bU
uvv3r/KyNk1dRbfZ8FL3YMGlLHbcAlpUS+YWPpRgcSdzP4WLCRxXJfC4SVW9S01DfQ1zYlltve6/
vH/po9rqem2qVhJ3GW339U6P7jAkO3gAEhRtzUVm3yOy94iiI9DYsmysFk1ulnsAvyO2mbTYELtU
Yg+LCYMtLF1esiuUV51Zut8++FUvJ76/fxUbE7YmNHc4FB9NfA7JKJ4ZRmEQTqa2s3k1J0j2WyCp
WonwFNTeDXGxV4gS2rN6hj4W49c8kXLQv2ZlxgAU3mcEZWj+GtNBSfTBz+NLe/GBrA+NKim1DL4U
6kPrnz+bLF32AkvUlCFtWM/dEZQIDDy1mh9T1U8nzpwJrABalWwkJem9ECniGcIo9uEkq7O6BS/1
/u95eaB/elprqd+D7YF2jkPvy58jF4nAdpWq24g+SUcDCLPtVnm/FJX8Dkk03xFR8tGh5KiE9vdl
ASjj93U4mzAgXl4WjXyOtVol27VbRsDHYAb9POWkvJlgtptmBndXkrYU16DuGtsd95rilS4cKPzU
8Nr9XNvZFktjfaqFsXan08r+4E298WQY3mu1w2a2oIPw8idOrOyKDOpkG0KR+Nx04crAJzfYisKJ
QvrQ+k5TeB+8juNJwxQ6m13DZqZaIQ7Hygyjr83eC5N0Wzkh0FgTkt0CbOCDrsgbV2GHTEmbLTaF
9GNuSYlixktQZmynrA1xbnYpRLHeLG7+cGxh211T4VFEeCu85Oj4XyZMHVmaAmOSZAlWRmwdSsQD
IFw5FO+XPiHvRivk9ftXfdIJPF+C+KrW9jq3RuHepO3z8sURQu3Z1LgJUy0WLTzRYlv7bYkpLnfV
rOJdMQIOJu8kt/Vg1Jq52YZlhWelWUZj9GE8Ef+gsV6C2/Wa7kumKY6ylYk6dvXO2n5rG5BKG2uu
bxo8omrjWMt0k6Z2dL4WXK7SMRWfFY0JAIAdHeiNmsP2PFpMMflpb8/5BrF/eAFDsJr2PTezb/XU
qC55jGRtk8zKB1ia9Q76AmHJDQEeTxD8HrFqLLr7uJ7kJTs79pdDbFSnjJMUl5JDjcHPLPgzfpZk
1bgxeif/0uJPBIglVGQE5djXA0kQgyw/T9i2Tmqk9+7eFIQZkUA95N87m1bs1jPn/H7yjCT0ibDS
OFB1LB4+FjzU+6QPSbVvFKUi2atDW8PgHZNQ3ecW0eiIRMs2eP91vvoMn97matrnw6ACeNQszFFB
04c0bLJTCwIMkjzcY+uXW6nWTLglHy6BNJfb9y/6ag1ZL4qr3qBw40r3uHg+huSZmxF2osJsJKD+
guiiErIhQSHyT6cZZkGdSZA75F+0BV+OVnCGGTspj0vxQZyJGb1GGMeZD5zUOmWIzzuU8bn//v29
8VDRzJpShz1JyeYVBiGKiG1dMhmIyususnnCHkWiliVC3EIO2xXZNfqfP1OaJRb7QjaGKLOO5tPK
QkWL04sbTRJrh2QJi2filjtTATp7//aO93p8NCyu7EjkWs1lX/TymbKZw5swVIyZJUoCXI/qZIwI
edXTEQ3i1LQfXO/1ciZQblATYUW32GbbR6to7tiq6jGAB4XEeu0Vrvcb0rNn+tKaiB12y37c61Uj
8LATNnGjh84ErDmzTcdfarfay1UBHoCa069VhAc9oIM6H9oSm+0Hn9MbI9tdO+HsF6ngPNWDnm8/
CDOsR21NM0Hi7p33/eoIJ0bOlzV0y/ffwluXYmuKb0JIJmPzaGQPRAthS8M5I2JsNyOOgEOqaS5K
ajF98ALeGM/UsdevdZXeITZ6+cJJlG/howPHxyocnuMeaTcg6LGWuW0CsLJDcEjF5c86qWxi4KAj
r6EXTW17FZO9vGpFoDtm/sUJeicrqdRbZHDiTcJ1RwLu+8/y9YjmMIFakxIy2U3oXV9eKp4WJ6cG
JakcrXnAZNJt1dI3eytF2UMlO/+AvLH+9JdrKFVjVHKIiMFxmfrRgA5jM6Myhi6pksretdrcnXss
rB+MkLfuioqBxZWY2Sm8vLwrlaDURmZoB4mEOknMXb8n7rO/NKWHkCdTHwHG+Ee+vi9mBcnUx/sy
2Pi+vGKeeR5HslIPgMgB7k6TiSzKUlgD8iGsjCRbVmZMpvdMOGg7qSXa9OMathG2Yh42rluneNRd
YtRb8Fh5MBGmfgsCIy0xoZCa4I+I0/2qndg9DIp8WW/pFuj5tiqpRNX5zySs5j0hJ+PvtkiqqwjT
q7FTTs+CnZvx2O+qkXUVJIAdRVu0wMkltpXm+5Tq7FY0xyquqxrQLbnNbf5NpXDgNpYerTkaetP/
iqsVU4U3GAPoaBrjY1ix6/I9jJkdp+tUnXFe039aTT1NPq++uGv7Xt1lvO3fhD6HlzCVMP0Mw0IA
hNsAbad0qJUwTZVDKKbbCiulQjhVj3ZldeGp5+T2+hDD+drWKP75Fi66cNdmCXaxuYibS0trJkLF
wMnifsqWnHNglzhnZo/rY+OhRP1ldArvYRyReizrThXbCYvqLUeG4Sv2kDnCNDyK6Jz45CnCOz1P
j+HQwFxua9dC6i0XjDUDjImvUDLKetctJkc67C9FvssS4hF9kueWbJ9Mjs2OiaQAQoGhLpeYXvLi
JzhP7QYjK3EGlQpXWsVK7djgCyOhAp0rf4WdoP1z9YD9lgYFw82cJVG/I8wtuoFyHta+gef1ChV6
fc+OrSPNLEzAMUNLLV1yQRT4blVoUIvHTDMjyqDwQmC2QKeADNN2BNOSX0BanFnqznm+TGF/6KXb
3eUV5gxIGJJ68MrwP+0MTGibbHG9Gw9mlLdXtLHOCHYvqYAid5792vNwy3hJ25IlhOH2jDc4CZ9N
J6T6Gf9TSRCa5ozru+X/CNSOrI40NPtLMpc78BE4Jm9TnSJugEvRdS8AMFUHAgfjv4zK8LI9MUwh
kOMRfE1GQvchMUt8WoOpR58HuRi3XIi8xqltqvtxKpcbxnWCDTGuh1+qQni5z0hnoSpesMhtbDdU
V7JJPlRhv6xHrvMym4e17+hSSFiLoC8/crAzIgcxaAQq1rHslLIKWIKNC9gR45YtB2RofRwDJxwb
qhQfKVFel0W4PA0SmhdA5DjgHrXCSlg3ygDbHhANGZcbQdB60OSr7XrGQFB0dr3rrTois4vYubpt
vCvPqpwrgxceuHY/ntcEO3ywy3y9Fq92EE6z7FDYhR2XaDutcEetIP1SuRwqMFhl15oLcAT+ev75
/aXqSPb79PjXJiw3v3oyaCO9fPzwOM3ecjqT+EWzPOutmBicjtxRAxDyF9KT2x+x7ZBJneJnFg0+
Ws4dlT+vLRKMhjHCrpmJCi3w7v0f9nqTQHMdOSqnXmwprwQkSQ6nQaSlE+gNQRJ6P3rjxpTEZFUu
+XdhJst7xO/j9v2rHlkC1scBnQsBPorcFZ51vMjpXt8s2TDKIEc+elonTPgRVGd4yn2/W0yWFall
zrWTdM4BAHlbYPJO2u8aqOWHtgvVByOBQtjxGkjtGJ4sEgOT1h4ippfvB3fxhCPYjNhBDP2pFeeL
vcskp8GNMkNoM3iQE2PfoK8jWjPlKGLUDB/81TpmQsbwX8NM+RTqV+kcpgwDv188pfWZi23pW9Ww
v/RDO2vqAydl5rrSC6fTqHa9PmhQwpM4HZn2fdbr+okhM/CipVCDtyla0ZwYaRzRr4J5XhGwJVhG
Q4NJ0h9nW36N7aiUvj7PBC/gzjfJKez65BIrP3netLvwpREQT8IPFTT5s5pbi4VFtB22xJgsLSz9
zXhXWcrEy6rVWuLXxMwfBCymB7M2sUeaI9CloFGFS+vJBmzzU0WVRabX3OvuaU6BinUt0VyBM8KZ
kHJbOzNxjCvbrNs7uYxk74nFVFc9867ph50URLekMyyTZJLNbetQQdjSSSvEyega2hJwsr6ANSLL
ayCT0LMmYodBOcd6fq/6iDi0CXrgHnkTdS7CLEBiK5ygJmGNHYSjaV7BEmavuuuJntVfaeWSVMa6
mBe/imHWu1vS1nTzbiGK2UCXQ3DQSiuF0mlCS+lPWbjbw4Jt/3L1RAznykk9y8/McAH9l0+VdUjH
TjX7OSY+boeTshGfUfz0Ow1So4IECN6dBBC3gYqFsh+HZ97GVyvtR+JOTMdbPZpww8qY3gNvM1p5
JH1DwHCV1EJh6SXAc9eYevszDsPxMwt19BOgC63dJUvsRza9Ej85gDQDLwABI3ReWShLzNnfOEv2
1KzSJkzp1yUqPLjzmICCa8ECBBYQkL3tEd21SbJWs2B8x91t2xJpiipwzvfdXLkk8hJjfFup0QGr
2eTTrk4AfPiVYwK30tswy7adNvX6bikZpvRXM6KMY9RuV2T0ukRs2Wkx4+2nkbcpja4FzTa3+kZL
PYJJqiYpZoryyLt3VR1V3xWij3ljTWl32lBkSoGfjzY7PW2of8Fcr+KT2qr70cfBiJEykRlUqrxv
MO6pnNyHdGm8NRAqcg3cr+slnVlrT4htj4HwoMGDbTTP4b6Gf0/czoLxMGA8TvU50do6WFvCYXcc
Z7RHOa6BTaVXtE7QLAjbSFPN4ofInsYTrfDcaJuE3qQHBECaD0s5y29910NX7vpwdaFntBiCuQVp
sOmI0NHXA6yGSXWm4c7oKqfvIymslGYId39YtAWgZeQx6DYIhKq9aqZ1kxMR8lVpE6GhbeaVAdoE
8GFD3ep3PVQg4GeMr9NpsdJfNp3hz1ELM2NT58nwCJIX+PpIUsW3THnaLR4TQEdsMDWyGkz4VMTY
Fl868nC6YJRD/i1LXUmD1utvbULof5NRNlw0UQ3IRWtroD6F1S53hldHj3nnONqm11fRZJp1FhTK
JjaiDZ9cXxCUCHp/myuBhoUanJp9zthds3HlBBeHZrVjb0ZnAgu8tp+2hoXXNzDCFRln9rm4ytlf
wwcCy1AQJpiY34cizhyyvtV86g4j7LDexlV70DRFMl8PoYX+lJu4PyGvEFc0Zh1JMg4wgWG3cMi8
Dic1PkxFKQkEgiJ6lxEcd9oqaO2BkRM8wtK+RBdiCGHmiswRs6/y0c2DemwNjLdZ4Si6NbNpn7DQ
IEoaqxH8B3pxPTnUvaM04GpFclmQjjkinl890aabu2LbSJIZglLI8HNdV9U9sEvUcImHQX1rGEP7
F/AQpjY3SrWrgQkz2lIFIDmm48HiEG5SwgS1KdPvx07zwMrxgTaA5CH0+4lhxfd6aBBC6i14o/1q
qud9leiVQmCY0dSK3CrLrhyrK2VAZMI07xfPi36bs8rkyVj12lfeNNE+lWFCj1ZEDAPliHIglSi3
k5VhIbwH+NXdBkRcChXcJYBzk4OxjLde1su7ISxZvqK+yv9KxKIDy9BI2ej0SH1WuPviQPRlea5m
krZ9CE3oFdremkJcKNDqgkmhogvISGhgWrnV9BhJoxo2Blvoh1Co5bGJtXA4iauSBbUbTMIAeJn9
+QRoic4TrkR9g7d0drYhnYbRaUDVuN26USOlWzwUDRrEk7g0CSTSoXYRMBUmowUqm8T7zVTQPvi7
UPhHzfX/T8VTOmf//70Hf0JKct/8aF+op9a/5R/1lGt+EjQBEChRTkPc+Ew95XqfTOyuQG1W1fsq
HP5XH144n/C7IAWk5MFmECvIv/rwwvgE/ZdaEpBrZBToy/+oD78WMv5dwKGriUYXVj9i0rXcx895
uckDLN2zKZNyN80jaXZEmlg2DOlOJ/hLa8k7llPAhK5zCoMTR5N4VPIU5odxGFBRkh0OvaMszB2I
m5tnz/H6dSP+acP74qexJbWwx9OOl2gSvaP9Z+K0o9FZQ7RfRhF+g+dK+VErCHmh5m1meyaoiJw4
nKsHp1r0/LymLkO7wU7AQIba/GVJ5noLe6691ciR4wOsWivATlOd1GJcrpF/ivORiPXkOq2Wrt6w
VlmDv5AU/ZjIVO+CvgrDX4bwKOOkcVOg8cpCca5ZVnN4/1ZXLcbLtwDhgSYCDnjI/YZ17BxrY5A0
cTRhhNE1eTuVPdXhMISeESrhnJAOnXxJhLYcXC0j307rk29ErcHBof5ELncBvO1C64z0CtWT2KNS
df/CzM2BPqo/OqW8PCAyXlYc8sq85sXwH+bRoTWGbTvAO1pFm8t0nZJUfYd/dotzWJ7CZB+vhmZ2
76aYcvbSDNbV4tXuIV2cimioLurxExvToQur5EzCqfzg5HZsZ1yd4/gsXE8HBA8oWl9//bOmuawm
mbtTau/quu2+VJ2agrWr4Y8iL06I9hru9Tm7snIVnrbIkc9thB3n779LZDLHLxNxOH0aNI78DjSJ
R59U2VaIH4kM2KFc0PILUsAjDkSFW29JjH2IUqsO6CqC62JbSvIwkjFXp8rlRHdUapOAqCpxlqnF
2LbOqJ9rdr/X1Tj6Js7gTQuv7WZEPWFvmP5XKBZsu9I2rokHHPeTxS6iTr+z7RJ+U+npfbX2EUFi
ZfdYRxK/cIZ9PrKuN9p4Cy+rvlCA8DbWbCwcL0Wf3MYY/jVkikBA9xQBf9CuJKg6x3G5CzWD87cc
hjKQBK7ewTzJ90TcnCcGxabNSHbrzishwsDNJLedOg5svwhGqA+rxP3aE4NKxlOItrpAG0bS91B7
O2/Qt55Ibx0HKWKLFkVs4GH8HGWRf3fJVDphz07kguhkwGpGobFZqNDBTMzZ6+QrHKYG5/ULGqTw
SRS2/STn+Y5dE1K2SkkJHzyV3OtpN2/CSI4nqPXVd0821qWG0fUsqt153xl9uK3DJjnE9lSdaJZq
f4QuXPEiKc9dl9OamofitCc/EJQZ+Y6VnTcH4nYuYYAWmOWVfU7MYbqvZC5vBNv9oB60ejvLId6j
GinP8Y/Fv7wOXCY4lOEgtPqLaXfoupvhoTTMZkdRg85PPy8PWEFq8smkd5UrrwkA8LJPX1pcFN0Y
fnPd8XohOIxiWm+bt9VI2KfrDrfJiNUtAGnq3aaj5v6O8jqNzybNk5cmYlAfRKDYOLCMtvh9KWrO
Gc9+JiTgMuJQnMPrZjcs53qAHSTk3m6qZD9N3Ze5qCuYhipENBupDT2tHGk2m+Q4Tr0gwqbbU5Gh
VJQXlbZFLDAFNKLjnRKTOIRjm/wS7Uzkl17m22p0v80LXWoyML7lsaf90mIwD8XUxtfYY74Tlg30
qeIhLxDltgCVwj1Q8580FbYweMgezEeC3ebuUSjD8Cevtn3XMUk4HgygQRFhRvTwiUjt1BaUdhsk
DCTCLYyzYdH+H2fntRw5kmbpJ0IbtLgFAiEZQZ1k5g2MmSShAXcIh3j6/dDbY9tds9szs1ZXVZVJ
hgAc7uc/5zuPmSweq8SBLN37O7tzx1NVsjfjbkz2tMANn2XlPDhGsh44BN5qqj/3IAH9L+Y2fzRF
3RqIU0S6xHf2RV6X0RjkfGOUC0aAr/GPUk2YYRQzIaQiAWNX62+sNXoA8SYzf3LESgHble7eSFpF
g3dF8XS7dtC5wNmduomKdWYcXzyqe6zK6RBxTU73YinXPY2Bw8tSdVRRkWt5kJYTw9s2Yvikaic6
hya/3FisO0d2YGhBCiOuGN78q27m4DfIcI7nKnPfNcatvwSOYgDedn4HfpOm9rGikg7HcZAdnX59
Qrxdb7Ph1wcEe/fel82fRSxvKa0+Ieudc9cLIz2anpPsNTg1Pzpr7Z+zLDmvSbWe27pOHsvZWwE/
A/ZpA/dorIoi4WRBiO8MkyLtAFhqiIcoD/BlZ+N3yT36i5iMhnAEYPa+SucUpITu7asBaplF+Htp
YawZ6Vochs4KqMUtZvEG3c46FfXE7VbZZxhV47furNOttSkgcDgU0MuVVBADUrcsHoK+1yJyh++F
WO66ZPKg67KM+RayGdZ2cEpureIaUNYFob+8Yb1y33KsdKD5EagvtBbbe9BaP/uAkEqnZU+a8OXN
TlM62Cgeg90xNWfDk/bO86fgZWpAEbPuGk+9OVAwa/Y94/mMLZQ+J9SP4jIROwLi90B4rX3r5W8t
4iCtYxTNCirXx/WxsFH4hlRpZmg3RncoVsAkzGe6s25R+Eo2s4EOGNQRngEELWApWw1v9SiRo3bb
GOZUG7J4x2SSv+plo3+LdJ2uxIZ+l2uQX0jPiZOdaM7LXIAWa9LAPBlT8R248hmyFcT2YHxf/76j
Qmlr9lldy2u6FM2pbIBptlSiXqVnjGHTqeS+cGvQVcOPwm45qRnuM4+p7GxZsxFTSTmfqiDY62Yr
zm43wcHt773FseJpsW4iDwxO2K2DHaXrTp6AfsopxziWaFIX+ozPidIfG6ogwxzAGJbtiYR/1w3a
o3JIlWEZSiJrzmfU2nxDeia/myUB697jQoEDUB3TJYVCqsRbh0j3geYuXnMTtG9uAwgILLpXKd51
tsZDFa7YUy4clZl6YZE5ukSCuEFtM2ZQl50gxXiP9uDTg7zKal9X+ARpogeK4Hf2PW2ehGUlGWeo
5qRxtUaVl5Yd3yt4teciq73P2dTops1fUSxnMkRAshSd0V1ZFd+LXY/Xxnbra5F4+dGH7x15QzIB
CZ5z56vp8+rbS0FeSCVTeJ9DETY1soQCwPYwF4HoY0w4NeYAqadAfDVReKce9wb0zXRg+WJaDMnZ
T2ewaCptx26vjU3vX7pcNVrcwNhsqG9fdDuGQakZh0HNLbDeEWuq9Qz9EJ4zemvVYMiSMsMRlcOr
dsaBJo4KK2RFzY1V/2l4OFVXqYrJu7g1rP3I8KFLf9aWR0Frjt9Kj3QuoPYI+7OzD2Kuh/JZ0A12
Z+D4Yn0KGspdXWcYboNnte4xlUyVmVuZenrS9Vm6e3OyuulxbBYJ7y6feW/EAqzLir/gaqDUfqOv
BXkUZNn0bLbsr25c5iMHmE4ceuxdd07Qzzevnvk8TAaFjOpGOEdswKh33cwboIbNpX+zmQ69jp0o
D6hm1YbRZ9GlXIJyzzr40EvGtp3XWnFDwVYfZmrtPW5YkZVx44yMWqlWHEKvdDdhJ7PjcV0qQNl9
uogIx+h8SIwaN7+2RU92EMNpWKeLIO3CtfWAUIPrK149ouXaAxlhei5HN32AXQ+6ZZnqmFVGvxCz
sK5QtYy7amqTnx5Qyi4eqPukW9UDRR1nWc7aFHRFf01nAZUxGURy1vCVnUu8lTrIHuh3onGnZ0vZ
8myOIyhCU1demOWGeezscfnNJ8A+bWwYYVqqcJ/gYibnDPmWx1g9sXuaKR9dG/VbACw7jytc0qhL
aM2mtNV6a2EZ/WKvbcX8kfW3ZnkrTsm0CdjAtt6XhUbpRV7e289ePT13SdBz7mp+1BJ7HfSMNzqU
FzC1c+iaxa3UHCjvmR+tuDRCtqLkyBxzjs2yf1JSWXdtgwMBZvQajbmcAP3pZYHuJZsnZtt5cSzo
1RIcYsFgHmkQTiIsb9Wu0CpFm5jDQDaiA7Q419mQFLHtjaq+E9VK3IXugOFolKOhXbNk6M3HHLW8
gC/alZ9TYCMEs7387FJNXnQfTRV1tj51wqzet/Kr1qWBAW9GTjrEFfCfXXI4VSrPQgHMtAk73hN/
zE/sWz2qBwTR32Jdxpm516wOriUdPSyEnWGMXgFthDT+fkzT1P/2g355z+zKPdme7O+IDS6fVVH8
nEvVn1sDVTXMWtFGOdbdX1iFOQCvXYkqtA7mR5FU9WkxZXplAmEe80S9prJzXq2+oxZ1TK99M4t3
gyo59GN2CztXjO2HNmRuwjm60l8bn2Ut6t1sGgCiEpAKGzdDUrSo+PqsRf2gV1px4/6tr2I2C7pQ
efkp3mpIZZpB8wmQTIe9jet/1yXVzbDNz0qoQ12W+lmf9ayIobJbV2Y4XZw5criXRl3TuWU7mNAQ
K9IwoVM5C+feF585ndd4JvFz9lYb1hTBBWHpN9MvErj6TveHR+ze/JWmJMKjM/Z+K+nRJnDZ+FDz
bW4abx7r+6UVR8qA2Y54PFIzT3ZhWwDn9ZXSImA49Z1P6/kc+NpOQnkD1xtooS20r0qN833ZQ6uR
NNzrSTN857MxIyF6yg+Oo2sPKOnagEKKm6Q9DjZtLXFVTbD9MXTLQ2pAjTwh7/dXPvNv0M4wcYLF
odMOPAZltWQf8TL4kCam3soYuAfDY6DXjxOh7h3JybdUSuowejrSNav7SHuaV7SC+8uhLvslwTdd
FqVxnWuvefXNFcCA7ZTLe5pzV0L2sZNwlEG9x5wx/2ZFWQ+qL3cjs3rCSRO/r2IuXYgJWrbLGbUf
/eyUsgDT1sD+i7YxH+HILgsufsth4wVZEpw1GhK7nQhGaPGjmqB8OqAHQXqu6q5t6+zIlq6kGj0F
wT/M0wu81lM1D3fbCJApsMHFXtWQzIXLYa7o2uZVrHR7ZbPHKKPIerroK1uznqHZ5m9TPQIUbmwg
ZPg2YLpm9sIiL1nNg8VwbnNhmxvrxIp700phZY/ZLigUU0wxD3sMOvrOpuXqQx+7H6JyvZtbJsXv
rV72UjMGjh1ZZmxZe/Tv4pkIXfkzyZR0DnpVwCLqrOIPU4n+LZspDMmh7v5gY6td2mA07gg1Tx/j
ChF0XShI1a2cBy6vrMxOApy9HfcNcrZcW/OPPqWANo1F+Pu6cz0V6TwMTjYwgTtIjgRFAqO95IVZ
fP1duvgfibgvLUak+t/GX/97Ou/hq93ipf1ff9T2av60ArUhzQa6XP/x6rZU6r/8S/z3/tPH8atb
nr56oLP/0Uu6/cn/7v/8R6T1ZRHkXP+0I4VD/DQCis0/67Uectz/W+Hd581WyfqXnBV/5X8rvJbx
N0b2rNBEEg1wKZuL5B85K/1vFGLiyd0QCJQzbCb9f6RjPf1vACIMRFyyJ8BlN+TVf+Ssgr9hctt8
8GQJyMr5/zN9d9Pj/o+Iiq0S+sgWwzWxzgUuqet/VcRGu5wywtLaDkOD8yNvUqkit7eJuRSTsWHb
Yfq+LgtpVtKetLoxczVUGuqr3r6lE+/7v7AV/L0Q6y8vyLU36iJWWBCWf20tnFKSHIPrQeiXCr/y
mrnaEwIZm3qbJ/YH5SWziooBu06UCJ+6AOJt7VsCTuKjJoSv/j9eDyYHl+QBDZUb7u1fPyDsrMvk
O4u20zUHZUEb0i3TOVE7LgIN3M1YyfWXJ9BtOAFrCOGNNhuPnKpdAfjbpFPpny6u/4vsvX0h//L5
MN/0zQ1/j8fbYVf+r69H7zQI8YQCdllTQ6CU7SqoIXAnyPXu6BJtrRoGiXsX21XHKtoyaAuSdDj8
+1ex/ZZ/fRUMBAzGD569uXK9v3hz+s4kbyt8azcMSr7Z2P2AXZedj9rjLSaVphzOn13NyQDENpP3
X8EX//Ov54QPSw0zMPeH+1ci3MDpHpGCAXLT4/2LFukwvbIxEJg7fXTNK5vtco40pwVkT5GMKv8L
w+l/MuOQOLI3J461eWj55y/fwkRhdQv1eY3xrdgffuERnJb+2NLx3Q20yuTKx62UL4BXSbkvcL5H
T7yoFR9EyPSm/6lynU3hv/9S/tO9w6tCtofWhX+ZV+dvY4R/kredOUUmZOYeT1lpvpc4xU06kQaX
2pOaeshdKhf5exYZ00A5bdfHaFbVtTeQP0h+bFv7f/+CTFaTv1woACsIF/jwVljlAAluJqJ/eklr
x+hmwGO56xrN44yud4Ye4YZGuR6phVCPrAOpsZt8K32c9aV+5tCKijtvZS2RL6r0tzUBvWbOpHM8
cSgFsUPoMY4RzSvupmyhlx4vpNSMZ1Yne4jVaCIKoETAZXPHwfjh9wuJr6IYzfww9X427Vzg+ioc
RzNTu9rMXRlVbqD9nJG6v3XF1j+apF/3p4zF1w1XB2c9Tl6bwiGllQEVUrkrbPaF3lS9ARnEeFAE
sqAezmsHdV3GgWIu15eOwerJ+Qwy/qrbYbPViRwnyEOKYyBh950bTDoKuLQmkzDD6D3XAZYOwNKL
M0cDTFs/bCxa1EMTWBkC4zAkHOyc5LMIkuCRHrcBAazKGiL/9LFAD9RMj8IbH5lGB8nv7uw+h2XU
pj4vfbDdId2XKl0eKpG0z+NsMQ1vXX3cXr7ZU9fVIgdw0W5yaY6TZMEDoXqyl2NRZ/txMAe0tYpp
djTQS1yGUAo6eg3TqRt2TCZQJfCx6x+zNio8pezEaCth8SgB5KqxvCTQj9pwKwrtd4qH/xJaVu8/
zOABnEOmwbvdA2Gm874flTnuMnI8fZTA4KebIIGhFlWrYb/kKs9z5iMZJTBw6kHAU00B64OyolHG
aWfmD0ljYDWW7mx/Mc8Mws1PFXUdcXrNnbHqzqZ9tsAtFJ+61p2bxM21h1UlFCZRWYnpx5MD8pYt
ZtjXc0UrQVo3gckXknbigb0mvRVFsiacywRWWkYWZsYJA8oo1LresULNZmS/a9UwncZRGMtdmq9/
cLcEP1G+8BRgRua0lxg5pjTg9FEOhgjDNB1MrrtBoWZzNodnIsbVHnsClto+blet+MmEHyHdK5EA
VOBwAXejqz9lWo8pKWy90flI84TbfvAd7hQ9/UL7anYMmnJ9t8j5fvaHpd7Rk+D3u4rQ61bOZClv
V6QmY9E2oEwirY9qxaYeMBQVwURhSlF5CVJYk3BgES8mlT1tHUop5z0+8NmN/Mrao7hZ1ilbWhp7
oMcEx7ZLtudQYR28VfDssUXt3dvIDud0qLQry6UfanpWHzRHvVZZDbnCr8RJOPnA1x8ow48sZhG3
yRiowpvKJ8z9xltNdZNzdij8KA+z0TRTJCrzyG1w0CfsNQoaR0gFKAlE/QdDqSu8+/WDVY7zj9T6
Dz33gMGaTV0/9VMh1l3FueBJzZwTD07qu3t90N4BnC5Hy0nGw1JP61nrsjzkT1xbHBYDtreafiAi
IY5TWyF1SKwLDXaVBGQDpThGwU+iRYjFtdc4xuIqhDGSpydPLu9JMGiMSsxVT449tZDEpn62ydzE
0py2+g97A0Edpbkcln4ajtiJjvidLyo3QLyeZDLqUdVQNWOrSnanpDc1Fvi5fzCTzL/kcwmflS+d
A+Emzgy6Oe0mWkK0a0kct49Wt8hfBeoEH7XXzfGqyfq5ZRojE4nTHIdxxPehbmQSdCN2y/7RLr3+
mALevWttT/0qgtr68FITZ8tYI9hK9yEY7VNQeac8WB9YHe50MP1Dar+UJSmWpa+XN0mvZZhua0VW
GR88mQ5ZwYqnO5hBJz3fp7St7KjbODo1fTWiw7BXe+gB9Z9AMw+6ysQ7LRXrjVrQdYr1zrZ5u7Ye
qvlVWQGt7jOgZ6aj/fjgBaPPJeqnBy1ASFzQXmwnP08iSY5LYvhn1P6wn3IvLIzlhOUnysBEh4xF
rSJeDPINd8xlneStdpXzEKC9VOynzMW8rH69VI+6at/apLWfXVF164tBV+6NZt7mjzVpH00yp/eY
tRsmF6aZXwe/nMZPzDRGc0HZCrKbR6+T+V5Z1kTFj9nyDPSVKA2UJZPcgMhgG24wQ3cP3IljnuXO
phXZC6MdUp1u+cXnPKKAjrrATlXON2koU+07epi8XasZ6o02MVkfyFHAH9Anyt5WZXj7Zi5XHoAq
e03dICO1scnnItd6vFwI5QcyKlOxd0qR94SBpvVoDZl+zIwc3ZARa/1dJ6Nb7wrdmnaaYHCGeEDb
h97Qtcp7nvx9Co0mLhhe74U2E+VwU6EHO+HCtsUi3jzRtTvT/rNkub/zspqSFWT1b3f0CEBqa7a8
avQpUnqTAUQ7uFx+DxktSu7eqkRmQDxX4mZ0WIsjqx3Y18hq3XfMQLChYIJPz6rQ1xNdoOP7uBrG
FK6SDtBIeVNxyUe0QrpSBseMRuRrzhKcvclv5U76MS/pgL3RyaanrnHWdSfJU1/HgNN2S8ttuetx
fQbARzVzOE7EtenJSFqK87R+nDU2+dQJ+SEHDtHeWstI3tfEz5g5SpW6BDHY4e2cwUHopFGjuvUF
qObdwv4wZELXfRadbQ1h2Y1vLUWj0GlK65EgcB1law72oDBkdxkMU9PB3XeVceAhmO82H2CycOCx
Kncl2D3k2ryrkhLtilblSXvYxL1+b/e6nh6ERh2ORHL7KpA0oz6TI5LCGgChGddmvwwOj0Cm3ZPL
HiukWsyumVe4DloMpUKm5oV4b04s3gtXPvZXvTfaU1fVD6m3PZQxxR8CBWZjb+AdwC+TDRTnzCOh
ei0Xytu3iRLzo8OYYY9CxvMJ/k2wVZJp+zkt3FvriDtT/qpGszkUfVa/DvSdXDJTi+3SHnFua0nc
uurClGtPB1CHNc17aVT6EYyET2ZSXlNt7E16vyyjva+MWsQV/PlxduIJl89+Xtcn+oHSXZ4p/SRQ
dHZpOppP5ZoipvvlwVyLD9cqmO5oWy72wg1m3sBu6m9uKiHPuGxD6xP1VKlx0vtSj5XT69lZDoVH
LYqJG5QWHEln6hbGDnp2qJOfkei55ghj7VNGb8L0oDfQlj4DBxxEGjP/nYNvgw2bfl9Vhq7ejISu
obio1kTu52wi641Xo179fde7U8VAQHM7LFc+Iz7crJjx97zpRb4zwJnWbVtJ3mpPpRW64q2xpURr
L4qSWyO1q+JrbZoWiNTIQPwJDkJR0XDnVRTS5TlNn6LKsqjUsuopsb13Hm/9GHIV/Agwzr+1M4WZ
/uBWd26R6vtRmv29A+PoRfQeu+pkYKTm5pSC5Al12sIGeVy58r7HZPCJHbmI6kD+loNZf84C+zGm
8C0r4jcnV3nBI0Hb4AoF0Q49xNywSiYcITNTq6pduO7ph4yhDvnnAdn8C0p3xtua8xhfFYL34MzD
m52ROWPP0D4HWwJtXc1bXtgNC8pohHQpOdyfJCMm02Q+Zkxe+qxPs/lD2DkyazapeHaYr3BmrC6q
HiY8tUkT11OXMR2fsVKltnGYmhSHrK7fWfaq37NCO49/t7rQ1Fq+B6OGO59IFbPxOiFOLsz50XU0
IyyC7sfANC5iq6lirOLiqPOSd0avtyevsYZL0XSMMIBF3HeTkjHY6iMV2PmBJUr72XnTjeWAgZbu
FNQC5RxKdktRcupJapG9sbpe5oFW20onm+rbIq/Z+g6/x9kIdiQUQqptYN9v0mBm0lPZ4N6NcAl8
iEa8iqKwLzyzbjJZ2OO5+hTqqeM/FX6T7rXtC3FF6x0Ke7VHVPv8LZHJg6Gx1tMejbehzZ4sd/Li
xXReeB5le9CT6aPAWwuoyStRoO3+o9KbOU6mTB4CikY//dJuzlnGnAHzM4fxNdFZBlYeCRQy2tJv
LlUFWZcftIRF73dfLXZePDtj/crkEbBBMD6AITBufp+5H1SrbrPa1rjvM6v6zb7reyzMuLVzljd/
vVjI7hTeqv6S9ePJqXJva4Fqf6Zt9uoYA6GLsbhWKZNJY2CiVPvgw/KW0mcQ6IC7yfIsQCV8/5Jx
Sr6zKeMOizZdrnrBhA0//WVd1YT9nTOnTdFl7rmxUtZ6VxXlb6NgsoDRd8r1+qVrxpfOl+1DQCDu
BT4Z/53x0Rnl+8O0aWGa8+pqZfm9EmLed10p71gLqyP7nCRcvHE99Kt2Wiz9B+dF0nsdX9DIrVSL
YvtmdnQuvq9pauLVsF4z0neO2V5pVwPSXdlHrMwmFblOeycN+6ecKavziy69NmlWAbOc2XmJ/o37
Z4hpP7FoNGf7pXc0STNuw0DfJw4fi/fZ2Ej+nSXe5EyRHBiVQJp+5E+2yWCGTxPjyRRuphoEuQp3
vZXHs0FcwRL2xdWCl7YhUBMsdrUPhJ48uAbbYHciRtMk8tmskh8QWOqjA0SC4T1Z52TsyBfKpIr9
cYEFjLlhrwY2K4FVt7HqyuG+0durU+MZM1c73QN5lZe1+7Z49+3k/XI147MM6hfy6DzVbLI2rabt
UlUYEfkIam9JpMamWtSvzJvy2DHsT7HS5hUktzltulPgr1PYERmLyllCvtPZsDZnJm07X66PiWqP
FsjgsXJOuS8vjjOa4z7tLA6e1iguZVEZu2AqjzY5/TKUvdJprSWfWWtd8xBMfkBrZeO+di3h3qYy
u4NK5MUPUhn3PEudfVvj1Ehl2lVXXCOHDvcrrnPGxlqiZaEn6+R78ef6WFk0Yi5ZRx+cEsxG+oH8
kAxoqFsf0e2aU0VwczAGppVjnj6YgOnGAa+LUS7cFEHkWFDcwEY70cw0Xl/a+5XRlJcOjxLxgHhy
3p3nuloPOZHeM6Z4ZiYZ1yPegaeexsFHt11/ra37Y0q8Y+o1L0um7l19YJFqNuwOUGOrw2zuuKt/
T2o/Bj34ba7LQymWuNcGyrdkZE7reJhJ5hhzf+JQcQe/kY2GnmeP8IWiXlEw585OBAnikQ7hLq1u
w3ysZPW6tPM1k108DaDi7C9r0T40s+XM17O31q6Sc0gn6nsnL0/dXIeZVsdw5Fhe8EQx/4kgI2I2
yw8JEzTOEsMnE+OfEIkjWDAcITngKmeKV+uiFetVCTQkFirtSerse8LAW1V6Y86XZp/BqkAtdrJ0
tBfEkxLnsWZVQLIqn95Go6gJO+dj6Rf7qp2d5U74uA1OtKhY5hGZNp8xVRmDOKRaMlCNTIGA1+Dr
LYqqYDxFcP5FisWVtOnUYw9btrdQCEJnXURwlXZbDVdcfPaYh62YmBOblLzafrjYdEe+O4sjxZsn
RZvcp5PozHcMw7hxdfqueSpqTskVq+g1JyBnUv53NBK3vsGSMtOdxxhrOFH87PPrNGyBgkMEDN6v
POHIN3jjL4pQzZ0m+x+2M35yFUTbHnpep1eVk8tKrKTeJU1qfcyBxmfg1FN9QpQx2DuyoyDuXswf
MLPOuj6JAyLJGBaJGuPaGZJvFNd+R51iE9o9TbRhn0HkrevucXAXd79ARGTDnKBt5wwWZRVQg5xN
99zZ5rHE3nsv0D1xiGixnunNR2WkzUsw57jCZUGHMYIYDS2p9sp0zv5lsvUp9N9rns0s7dlzNzFo
S+WcxeRpuO38fPjlpsVTIcYNxckbN0R/7vrA2vuG+2g3uHf8KQ8i0ytOCplR85rjkNs1LtXiAwc6
JA+SVvuFMEoYlMYDoSeJn2AQ34EorxNbwycyAPQlDXZvvnRucBqbYN03LU6DxcebMEyrPLbe1uNe
53FOPD8sKLk4pxW1vqAUyiMl1RxV3QFVRkNuNv16MwOQ/ojmwTtXw6hhPAMhaqV/NC4yRgscmQv3
ISdUlUZJt0LV1TkKS20MLoXrv1NWelqcseMJMh0Lw/hJ4B48epp3c2jR7XTJ3Q7gqdU89I4QJ34g
U6BiMftw6MfLoNFZSzfhg2Na+bPbaNT1afVbOrLXsZa8J0mHYDpW2l41w4OgR+5mq1HelaKO4B8c
WdaDB0JkfA8W2kVokMk6EwhcdwGHRMRITZ5St1P4iUv88ESg4E+b+btcO3Kg/vBid1gpu2weT6s2
LFdjwqeFQnUwBMqt4elUxugLOdkpRYDrBmuMcJ91t0XLtI/MNzOAoOTWceEwPm6VFVdkytgqFzjn
yx4hNcGsGgWls4Skd94KVaudahxvilZvtGJzMH+1Hh2QtsNpmcHyafWcJyp4icVaeIOC2vReLHYn
uKmI+e+BYbxWPg4Kbi3W5FU9EUZg9cuxBWWZbx/1wQcX1KLx0nRzEWy5dkGuaRFxfRHSUjddaaJ0
4NNhsW6znxZG8rs5mdojgicJ1s11miDj3lNYVZ7dQrWHnkRn6Esbm5yzyluCJnko00q74zo02C5X
Ni3jZjq/dov3DEeZPksa7djxrNVHjrNlCLp9zYhw1xcTgQh9qv3j6GXj0ZztXzRVfk06xfYbO+ZS
BVXx1g8DZ1H6VJNGTGd6sxE/PftYlaK80/Ra+2lAPd1Tm/Gz8rJ7K7Vi1Yz3GXJcNApc65iK8RJw
cmFf3h4ERmRnMnEG1lDpR49PzbAx2g0N+/qloGeeWcBGydBA4y20sk+1c1Yjxcdd0FKO4SDhwD/B
JIGjZeU4U7jc6YVK0iO+rxtRrS9pDvPe40mL0I+HjI6pW17Wv/3Czk5JzvrDUfzOtTEiJHnV4O7j
MII2VF42gT5ahPvhLDaSsONdmjy/Qfs6ygAjn9mnAeCFwCoRSAL9bi0JQTAIQZ5Mw8xvrrW/dntl
T2rfEN/kPMSRdlmDN7l091MX/LDE5NKlhnnqktBc2kZqTQ+0FGJmYABzaAr7g0eOfE0C9bbMjGl9
XWuwqEwYXC0ACnwe6REzBMUDCXboWvPw2uvuH9XQvKmPSfVb7zId67Lu7lzTVzFGOXc7FGyjmMSI
x62HOSm3vpkO1CGC6rUe1yDuXR7KlJdeLOw1h6pRp8EtPNCDdEmracmOipZSLBrTq23Kn5nvvVCr
ajFAyTjpF+vjorpY2Y114IZlA9QbOKfdSZ5r1zvapJLeRakVD0PbDsQOq4Mc119YQ4K4FuUn6YbQ
bpdlCzfUew3Y8tUmhoxE3iaxIyhrdmf9JiGMhjMqxq5zqWozOkPbMxb3ItfwjFjAT1p64R3cVQt+
BJytdiaZV+LNtv5Qwr9AU7iftdWIzEG5Ua30bk/AlQ+vCs6Zof0sUqOKMZds0I7kx1j3BEi7RE9f
W+Xc44zyYzliBzfwE7/6HZVlMpuZFQJn6fYld9xeOtV0ANY8RI5f+HFDX3c0Jp0Vt5k1PA61CRMl
UF+d8oyoKfI8Gi1i3lKwPyqaSr4URILYTJjfpXSLHdElgud2sSP4p9gmNfql7vLXlqpVpamHMUnu
aHMmfmv52g1TwJdM7e4ibO/VzNYT5pgz38HOSagbrKfSe+6r4dsy8iMIVo3DymjvekoOGBuBl8Ht
OEHim9dfhPtF2KwpVkrm3mHiOHPYDkt2NVPV72c/qc+T6zQn7G/ebUomaDD50zJnfQyfG7o09RbH
xJVsLpkcEbffpWhnzKDmg2j64AwrojwGKYECb+BTmDBNkswc+mXntYrFzCpgYcCteNXSwXpgG2z/
sMee2xDh4sweedpZ7GouXaF1cmc7WhA7ilM7Ix55MeeOhYA/zRYkuyt1lgWSC9Vrsdkjq5QNrM9K
KXzs5DMJFETNzYa5qN08GDB82twc4hHP4hGp6MzJpNyvs0LE5AuNseSAjTF9zFPzus0pfPdmCo5K
k0Wf94zhlea6bDdoUKCxMm12TL28VCMYB6fjwaizKdkBWz7PVNYeDRs1DlHmOaGm5Et1JD1STbFL
nqmbZpTafNJy6l28hX4LUmuR0RIFVZXALbyZJfQeuc/Q2luJlrxjR4aAVunVPbdN+mQV1l5pundc
+JXnSStBi/Xpg2u3ijEyJxpyeH7kKSvDLqfNV6PVSVcjpbIXcx7Hdax2lWY/NkJnK8PGk/R5dx5o
HWuH4mMwlntSB0wu3JqlsWMHz1F6Vvkn888tlpNdbH1BnZsavLYd84mDYwV/vMFU0ThWez3l2YsN
zqPAPFiPKW0lJ6/zi7iAxsIlQIKd3vq1+6hSJzkoy72C47j+L+bOpDluJN2yf6Wt1400OByDY9G9
CMRIUhxEKShpA9OIeZ7x6/uAmdVPEWQyTL16VlZZVpapBAJw+PB9954b2EiEOeAUH7OKpioT1ffU
0PrNrPAQD9GQvEN8/Z48tNzLh/QhD7LwOuI8TYqRZhzqOgCKRaQftf1PfV7Ha45TpHDnSfVAgbq+
Ldyp2U1AiFaphkTErFrnHRMZ3w4pDesO8wjZLRXwp0TjBAoJEDXA2N0qTkm3JMnvHe76gLXaRtXH
vtCU6hdZrY7XE+yzSgw3ZLeNjE3D67ALrag6zL4VriXkiO8xuopwHcQTJMrZ3xe9ntwVZkYaRyqb
D0bHji3s44/sTKQ39Kq8EwQ3bGfyFNjWkLBF1S73NNBJWO6Y3TprKNdM/MkKpWWJidGZDzWz0Eos
X2I3O/kut5C8gzOvilXeoClu4kxsFFLxG6TNibF17KyhKw1FYY2zD6tJ5kPtWbt2SqmgaKzhZ0Eh
h9nBiMabpOF4vCpS2T0im+nYQPoIJVcG0g5xlemTCfJ7at37ObaDfJvFLV0tSmj9Y0uK9SOMtjJl
37hUOK3aziiIaKn9IUZomHsxlk4N91wQ6J4wA+pdfmYEESdKemfLal58mqs6+q5rmvsFKU/1pGx2
JiC7gFsTSKNZ+Bd6oEsFFQeXI60uj+zax0/NhPKGOHZ0jZ4WJxWR067u9+/aPuc87Vido9YU6Or0
R0O9YrhLqBX/qDhXlGzjSYLfDgrewHVTJzld4liy/Y4milkUiXz6iRJJ6IODfqTnwGRYe2uKI31b
5ZZLUaqJiPIKUTl9pprTU/fRLIS006QN15lPBxglzABwysmn+gjvgm+lsMIwuE5jkYdUfsuw2Bjh
IO56pOVf3KyGcytGErsXndUUe5GhCbnVBmrs16B8k8+SbWWxz6pKfctTG0uYPgfFUwfTq0MFEIY/
Ssgr34OiFyFqPJDhfCR27Hpu7gConmoO+lMz/zBpfDFekqz6mYtIPtA4S7+kWsioBNZdiG3S9Fl8
kPXcQRZIKkOu2e+V3wNy5vVVFtSKMk2E+2xVDyoBkBAkixRML4A+6Mzsv3oNiMOVXbW9Ds+/VXud
A4LZiNvSyh5VMZk7eIrZYQyaZWotk/bejdm4rmcKiF+FgbCCVnwnqVLXiUUofUAxGCk6tdTrFM+h
RY4krrsojEEwdWWjqUNIG88BbmaOH4dwcKc9zQqfDWPoo+gRra8Gz7IcSHCq7BgvPNPq0arM1vRy
M6ed20yq6g5unvZiM6fIh8oQZYhH3XNQ1GqdiYM+FQnwrXaeWvTA0FYQhDUaH3UJJAFBcb4YXVQ0
5IeuXLZuTm0W0MFE5vuwU0k599LG8Wp0oF+QKKgYAa7bK9gKGZqGIEYXjj61gy2WZzQzRGNSmggq
5VIimZrGmwxhvc8hvtbrILJJnjJSu269eRyr+D2SsoSb1e36tndnUxFiRJlXGnE1rsauHIO1lsky
XGFYnlIMBon9HjMsn5eeDs2tmoD5e9Eg4s/JUPdPoUNTXO8t8AphEAH5abBYslOrBa0qBO1hR6PU
bK9MnSyKjS5DJAY+GAxc5U4YonOuLfdYQqv4nEecYWCWFVWwnauk+FWWkYTgRkzsZwvTasj3n8mH
bGEhr/iHHY/82PpDndEJ9ECHpopDgEgbjs7+MmIpyBmrDMbo0zjnot2mdVsl25gR8UEQl3vthFqN
2muwZLPB+FPUa9upbM7fgeO4N/S8owX5puz5XVzWmYEUJkJYYeG8fcw5Md0mLmGmqxhQyuT1euFq
mzgv1A/RSiTaEidPuLBvaqbLgUARepda1CCECbEDz8mkH/oSEs66pG5Odz1yG9hkUAS+1V08DBvo
g3DZKNYa/W4ki4IAqmCRVsN7ZB+ca03PSNWLJvOUz3gnZ6Ibvkeqb4wNWMDaWmODFc7CTKKdrEGt
oTIs0Nqt8YmisGBH6VeMAUHmX5pSLFslQ+y6zLy58YGiiYZJIbflHU4Q5vTJTOBkDI7QxlUz9jSf
+jEhwm6uGvNHziniKgZpssbUFlkYUDDBe22ZiquE0xU+E2ug08S/DV9t5oMFXA2ysaUnrKk6Rn0v
IF3MLriUsXImOp1kFnyOiCoCotHo+bwznbJ7b5px/K2pnPGpomTRrAh5zOZNYLd4L5yZTSr9xbTr
NrMo5Nci0cHvDH4bb2y9SFFxtaVmMQvBOuE5plRIE9OyATKL2P4cBmzJtij1dT6C2uXPqI5+ZUg4
0ycKuDqNFk7jNoQAYcMdyRS9FZrEiNVzAGWsuR0zOfKhCtm/5tfxl4RMIyp6scG7R13CWJRM1ndh
M9m8RqHqD/hy02StpxlXwJRNq64pqWQiTxcPWqA52RUsBJWCV2oLHBJVYfYrAGu2OMwVVTmMTBG7
XwpgesdYcmuNLqFBdd8yQhOdv/KtmRZ64hZrB/caeSduYLPBrDSwRW7AaVMSTUoMSE8GozdnDZ5L
ep+UI1LeerMuVctE6Kdu8k11yqfJG0PdQSI04bFGjmNdAb6lAg4/k86/21oSFkkzTcnGJpvN2iea
HTzYsQX8RXM5NwGR4DftR97nY1yrwV+rWFATjKs8lav/BZN6KpvJnWh7Jf7RBCoWbFvHHMMteyRi
BMDS9p91CIThFhuLb/LkhPw+qJEf6wip8fINk5OG3Tfgst9WQJ4RB6BiAQgkstgBNmDQ0zuHVAx5
OfkFLfDNlBsTggbNzQtEe6bNhlS6GK+pVrCPaJOCt+3Uy3EDaAAAqtIJP759L+fKYW5lQR6YTCwu
kIZziARuSCelowynHI2E6+myTTB8ZZVjeHpeLQLDehYuSNC6tWilFgmLnBHgo3q+jT9yEbyZs/K7
AeD//KuZ4L+hT2CRIf+7T+DQpF+b/7H9WRfYLn4+uxcOP/73/1z+0D8sGPsvw0JXjFFAKWLoCA//
j1VAc/6ybROrgMvf5VSN6P8/VgHb+EuikyeWBWQH9NYlBfkfq4At+FumDpkbhLXU4Wz8EQrmdPwg
WEDyDIkG8iDQCgOy+amUN6abJ8wuJ8EIO95DE7vigC3nAxKsiC7o5GNwiZAqIgb8IkXXY7jMaw/d
bXsV0cDeinpYq9IOH9Wkwl0pmh9qcOAnam3yMArnAr1/EaD/l0D975uVBJkghoZCAhbi9GZrWLJV
s5Cz6aV27wVS7FvS8ZoLAmd5xvJ4fiY8fWLJXcwaNNJOLzNQFouLRao8+qI5YjYTjlcWtfpQ4k0d
wM2VdFBi92AYJejUweyq92FfZ+gYnFgc2gjEKngLmW3jUCqEh0xoaZiSO+i6XUzjJJo7dmWT9pM4
yfZWr7L2Nq4AXJYsqogZTYpnoW1oWCJn67FUflBTJ9LwAsR+xhRbZPpSFu799iOCPJNqW1hkPwFO
EwdiVGX/xU0y9Iq/Dev7vx/y7wk5z2nip8+e52/YdMvIn6Q+d/bs2yGFZwWw1qtQSlmgNbZ57aQf
m8Dpb+2xrqa1Bbd0Rx87hmCTjvY+CoxMZweOHCvt4VR5fA3JgbrxLQKsXN/kdomjEtI43F+0l4jI
5CWe5TNO9Oyu+XoMU1dSMEkuH9/vSnVIS7Racrx2A52BhmPfUG3yyKZ+tmBMOnt+EFSItrJmq21C
37xLLWfyhDvgYS+EDyKw1Mvrop6mHxhk2ffAHRw47Gl3MaSG2cYi5+m2E31oKWlQudJL1azSYQYX
IiYMqW+/hOfbPf855hKitZgB4NifvQSsG41q+DjwEgfaIxu29KATqfi9JeUAXG1khVe6UfofUcNZ
yIe7mUIvCuetE3cBzz+oYNgNUp+OICjbI+ITiJ6dnwx0efwmfA9kbyT+oetGr55Z2Mapx7dsOS7S
gUGO8RcaRagkUj+FywpjSlEhsStq9Z1IfqUdXaEciT4xyz08KU5yufK6qZ3SNTlE5QM+iXbja2VX
eY42IVMdnPCDkw/+p04Sa9rbYfYe/nP5tdO5+diaY2MNSajDhxqEozdmSvscGl29n4RqfjRpCXZw
TGkVdUVWT2s0zu47iTrtfnCd8q5A4BmRyyqih7dfwrMP5fwl4GKydf6zTBJnNhGKWDVlYGo/8Ovr
nwgdkr0T81gkm6zIG4PaTjYDCt4VeRBUfUXgbp2uM9/HA7EinqbxTnB29mbd30dO7JgbBW79AyJD
Tu8psUl3NBdx3tjINq2VGoL4nTuVNCiq2SeKZxDl9K7z4VmFeU1NrYx4Ubrp95CVO1T1gu6C3yRs
/NLO5A+B1KZjFT6f2rC85Vp3THuKiNskAdtQNEH4Lq8XO+3CzHhsSU1QnBym2pN6DMaxARuAxCKY
6H2bgzbd0EZeCeyqKAp8gKUylPoGSmfiJY2RXWtB1ryDWG7h2E+N8nbWgEXCzQ2vimGgtoFxlF0u
xIXqJqRZU5KrGMl7tGt3RECN5ILlXbivkgejq+AQEMe01csp2Oal7zzZAE0halACeawVgG6K1Nq1
ZvjtwFEPMmsm1NGmpHNjZjJ9b8yuGi98f6e+l2X9ISCM9ccGEqzDBDhbGMA0J1iXWqSnKWMrIo7j
JiHc9rai8QOwTNKBstLmWzGH+gXkvni59HFpPEmE1pDEZryIFQ9myklDbHiNURYwb8rxc6ykc11b
xnWj+vRgtl21s6w+47sL6X7S7jQodL9jt21uwC4Mq4Gj04VEIsNg/jz7FjBAEiWOYUvH4Lvc9m9O
IDGaxajSSXjuEMkNJ41+F5dNTRQjvqAZXNhWlhz9AP7iXsBow5cfpB+DwgeEgygasHmv7zCIyLVo
M7UVUbuzWxNATuIHN4OeovRIc/mdPRR914Yz1dvfsrVguc7vn7sn2o4MXB3j1+n9T52Z1UnI+uBr
Znxj40BD5yaMKd/7iXhMZymIBtNVtJ2zttqXWenWXocSz0PzP9n0ekZIksxlgoO5HzPAA04gt7WZ
0KeKsMysS7sUN3zqCFzrSoUsdSJ0wH2M0TqnXXmQxDW8t/BeA9OMGE46GFhmEBCxgbjWqFJp1Jpo
uromx12PHQfHUhXP+zph+jAlIAADNslj6sfiUxYJg/YmDqje0+xZvjeTpvCc2kLaz93eEAP+kRNp
+9WZUnctpsZe+88Tej+FKArffrRi2TmePVqHcW8bOhZLdlNnRLQY2ICYOEh5ThPNHzh++nvM5+Na
uiQ5ZLOgCJfz68aJNn6npmw3LEJfxDDqAG6QYawpfxNmbX1ja7Z5weooX3nxy+nYAsZuWNB+loH9
28AFqTbRa9LZGGAyeqoqqa4hqVAJMMU2j0EjpuQi0rDEatmFduDVVfW56pPhykVMhdAYlBFVPum1
WO29nCPoAck7sjWBvYu6wVao0PxYTbNF6kjrUJUop3tKguCy6BB+TvoivkWKE+4yp8v2NEa0P378
VCtYnvCT4rl10GWc/kAtinxF9is/UCQGwRDYb/B9iIORwkBCG+Te1FnibERBiU8319RKexQ1G5us
01XeoTYJOvuHzhJz6Zs7MzQyi3JneG5Z1PCtK/38yFEqZEC6nQFRyM343nQQbmlT3XnC6Q8JuY/7
CLrrqlWfCNHYcDq5GrvBvXCEfzE4OYcRzkIGAJROKZ9jwn57/VEUt2NlurpXlsN3dJf2vsehtKWl
MF+YIl+ONC6Fyo3DhKETsXk+xYzNsiWiOoGpbkzv+8xxj/ywika5AzxudOQXFlO8M21ulfeNkTdI
TWRwJKkkQK0zosDpLUu7RpEDwtpxU/GNssKSHRLgSUrNHjPjov2YF2kfEQwABhC40M63+3J+UEUa
f9CruPS9pKi/Erfd0irUo+rKCdxRbUwZX4iPs155tEoubNHFBs/XejbwOGv2epRXcJjZe6zzEQeE
CYT4ZgjV/LHDcbkBUlPRIzbkYY6DuMXBY97R7XUg6HWDpGI2hI9N7FioorI+Bvehh+V3v3anx2iu
r8E0FB+WLDE22iU5TmSJqPprZc7qyMJt0ewMiCoWacKO16Ikagd9ZG4qGy08TXXTw705IxyN6kdS
oNqvBjXzn0U1OeiJ0UmlOOmuJZ7LbwPrEHvd0k7eBX0+IpVukXXgyCsAc4fJQcxtWq2yKk2sVaU+
2G03fiqxsKUbt/jICa8XuzJsip0p4jsJfGdjhaBy/h7Hf1R3+ddqyknN5c3qzH/Dusuyrf73uss2
mqLfCy7LP/1PwYUN+V8GDmWc0gzNv6kMONr/skn+gLmwlDlIuv9/pRYNti6nWfZWpo6eBqQD5YB/
ai2aQWouY5gqC0QhpgNm0f8QKf45MwOz4DEHP4t//v/JGXoZ+r8tiQ7TjcRiQ1STMAjUPU97qBTy
RstozOMkq+nKDSjby1xyVpfx6B7yprbuQpnPd4mN3tp3VHerRb08JJBV0f1p83fYdtmH357baze1
nBnPbmqJXRNMh5xpuLmzhSIOwkAfNOdoGtD1WpOPB0hpcW3SLGFNUMhftCLfchpTmxR+EYDu0iC/
IMkuzBxnW9zl6VAisxZ6qiR48nkL/Nuc7M+ENuRQU6i41Ez8Qdisk2m+FMf2nO92+nvhMhsSxjKb
E+pxZ/sSFE0Ic43eP2pE+CBERrilqKgApXDsVeK3Cv1ye025dfaMZh5+jmUdrn3fcg52nMSeZCu7
hbKHzDkLgKKijTlQvvb3OVSnXUsVH51rP16TFz9uk7Iyt0IPm49ZW9JubbKYGj3UdHSQRnBhT/O8
cJ7/MgUsAMmyWtAfZ9UBa8Kc0xN5d9Ty/LrsNAwFqBlEdEO7eUUcJToTooQmaw2Z3as4OJMvsjY7
LOFjtQ+DbmPq/tagCGPkzlWWFds4dvbj0p7HfFNq/k4zJs/WLhxtXr52oSv4BpKq3lLQPLtrww8K
SWVAHUOQXXvwOjSXyqq58HBevQrwEYRlVO6pqZ6O8mz0md2jXB0RwVqeg39uNTXOeGFbcb7pZQzz
ZbOhIFCHbRdywdPLBLIqQg6+4RNw++ihE6kd7OpyZENOI7N5qBuz0rdSxdFxquFqrV1jQDSjdAhg
NqaaatPWSOg3fioBCsw4nzIcc/S5LtznK0+Dmhh1ZzZjBnS7s28gSeu0kU7mH+lRsyXVCKYCfneR
FLFMHWcDknGIoQFahLXUbE+fBgJ1HR6Q5h8V5bl9T7LHdWUQCaPnVuvFgjpW2cTNJubIuJvzUXlT
WxmPbpXkn9GTTGstt9hGYNfeThDZcdG6+yU56j5ubcztYd96U2fLG5cO/rab+3kdl7bYTl2Wr4uk
1R+yaR6vDPJTL+Cez0/jz6/ZVAtO2zVJcjp/fnkWGUY38/x0Px0QRvBL7Hr6xjKU7NCdIGEt0n7b
jaVcxVVSv8sx8q6KIjXfa7Gwrzo90Dxaj5eKtGf1CTpSfP0WPk1FFOqSCXj6vEGFmKqL2+ApIGHi
eowEhQBNl9dkaRXXU70IeA23ftdkTbd+exVhjTx908uV2dVTahXQLc2zK7cSUiFyiuApU9lNDpTo
0dHinyRZawfygxvv7au9GFdcDarRcrShysj1zn7nUCRADvjK3DSpPbdw5jUbR0RPRPWuSwSUKyOq
5P7ti551SpaHaxPYJR0HOL8wnrsGvy1PZP1wS4Wrjj4In9swQtGFNy73aDMWn5zQxUJn5k8S2t3O
6lH7vn315SedfEpcnfmEOGzOEmyul0fy29VjMSdNG5XMXwHCQGmnX0IdrRcRGsOFh2u+8nTZvhuU
makzkk91dimORcJKrcg9an2NniSsGnsX5GL41qOZ3yPsu3HQPO3FUEEinKcHvxP7uR4tHBjOr17P
YKBIuwBObnzpyJzfa5X5mc2Vs5014JuTkcCbTnNtm5oEC5pudCtNqjsix7kU25ZBjK9fX1udfJr1
Sd+UtDWQRBnmRnSacx2hy9xMUD05arOnNmZ7ITbeYxnBOJUBDR2KKPs6FZbrtZSRD0U9BFukw4j0
AWJ6woQvRN7JJcLVK8/MoSavTMlOkqLw2fhvHGuUmKOdI41Wd2uAc9jARQYyWmXz1WxDNOkzmOtv
j4lXRiQdKtJTgYbpXPyshgGlXS9laSMhpy91gzaVKpqTa/uMufSAetrygrkq10vK151fDd2FD+KV
b14x1bCFQnwqXmSgt4ApJNVcxkko8cRlRktQVb+nGExtlIr34e1fe9Z1t5YPUBnLLgG6/tIBXGa/
3z6BOkpi251Cjs/RnN+rToc+GEl93dggaAwkJTDL68Eb1CQ9Ciw4YNphurpwEy92y9yElBxthU7F
kziE05sYUYEPIKi0I4F85rpuneImKwVei6X/5zuyRimcyhtjiqZ9QJVl24WkNzU6ePG37+S1p69g
krClIUlPuGcvn1gDc7SK0jmOjUh3JvvTlRsXxW08We/bGd7H25d7ZYDT+aNAyvZSElx4tmOIJ1wh
OfmyxxqQw6qUub+NVUFSgZzsXYpR6HZw7R9vX/PFLoWfRaQt20JY4EvT6/RZD5DfZ1MM6ohJ395M
Uf61HhN1YeU6S2RchpWhs5Yg5OCdMqzOPt0WUV+WtAM0bq1EvDpX/QZ0w3QYBtt+7zvkQQs0HWQ5
VCxqdRPtQiAORPW57W1WdVQzNBI+3/7h5yWy5Z5Mtj8u0DxOrBwXT385duu8NYqG/QWBQhsstv1N
3A8zumU/3bfWhIUV5c3Gj6poXYHIvmrg+u2qNpwuvPbX7oTkNL5wimVs4M73zUVBiEZAcuwTNveQ
eRsgrluU/R0HWP8LZcd+Q3hqvitovu6tMEuuctRbK3Sxfwane35NNt079A5U7fjvMhn+9vXHI8XE
0a+iJ0uLq2I9tQk9M0GQyyJcHXEYs+trV3UWhE8tTA55YVV87u2cLsAmp1KABoru93KAPL2+iZgr
oEbYP/nEdHiwAUCZFwVBDJBXPbaow34gvempilIYhsmc7yrfrR6VyNVT7JsjFIu+wUjllneJaQSP
HXkOpDel9VVDACRmsya7j2juroHpkjNm++h0prHeVzSdvCTDpxZDY0ZzC4glTmtMCuQKXFhPXk4p
UM2ZUdiwPydzn/1EXAXgnoSePcF6HtdASoydig1injE67RoIVhee6cvvm9M1u1VJJ5uT+IvzKm1H
/DkhrzTroxX0/mYnSQ+8sEy9PJM57MwM0j1tCs58TmcfEy1BcMGuLJ4me4JcVFlXRoYMFNQtZqB4
kutqHruNbuTaXWYNeK+i5scQGfr3OEmjg2oJC85VEx0NS/oX7u3lro5jOmQMJnGOQC+2WkWWaosN
KHkyIkwSOa3WdVEX8kEvtX/Cuv61+LSsjmfjdylCL6cCrkYx+nT81hIZr1EY+RMs6fx+qIvyWzfF
EByyEhtCo6IHgU5/C/fJuTTDvlwzkYxwZpJ8OMuyebahHFA5NXDO0qeIENrHwGKCQK+Olxfzr4GV
p/iGT0ACKnOKH60P4s5Z4DC4lcQfD/DlxGbw8w1kV7q+DMjf5pBqsEhoRJrwpAlakcTfZXhsEUSC
pceHgJ3m7Wn8ZUGGCRBhO9szTB60Os4WTYuc6Tg3svwpkvP41KJo2DXgha7bRfdK0ET/UImBDz2r
6aFjZrrt9PC+h6J7ICtw3uu+xekm5ISch5l2FZUjG5sYFxoMDDjd6jkK0rZ2FpGk6zjzdbAM3XhN
bG39UFZDdOHnvNwCMInz5Cz4ekuC8dnTCzAd+SJrwqdmHNIPFOjrrW4Gat1XtbvrjaZez2R8XNpw
Lc/odNxSOaCVJXmM/NU9e4ZZAbgg9HGcslYm90QmOlC/aBrH1hdlf6vpUGF5jKfreIZ0Bu/2koTo
5SRFCieFQnrvz0Xgs8HbtIY+uHGWPrE8tmtzQmg8EFl94dm+nAi4CkIaxibaAuf8/DxlYEexrCZP
pk4wD0bCHvAE3kWDUKkLS/qrl2LjSv+S9qCtn08Eoe2MAwKGpxS7JfJUHxl4LD/GcD4vXOmVrZXN
+dxEN8H0y6Zdnn5vbqRBi52S7GkIAmcrqA8APKmavTNIYsaRBO+6pvukOYBtkAm1910yToiJBuza
thlt3Ny9FBb28m1iFqRosAgp2Fu96Pslo1abIByeBr9xdxl1PG92tUuH9Zdfik3dC4KtjeKMNfXs
ETvCRyIghuwJi1Z00zvYS0s15tuGkN09ACRrrY1oc96ebV6s3sg9aGCgC5WKluN5R7tmUCHjUdMT
BuCfHemk207N5qaEy7OBSpZeWLpeHse4HhgDNs4KDwLO4dOXC5BMtXpSzE9dloKIsd1+Q1mVOnhQ
5VfBHJDwMuP2DuXY3eTdHFCiMbMLZ8IXr1M9L2Z8mUua4Yt7wFkZFMo3jafBMSDQO6A0E7r3Fz7O
F0snnQmksVSPEdgZ9ElOfyn1oCrXNYg5vcHUrDXCuiEGe1gXeIM2mtMNG99q/L0RjY9/8krZadJ6
4tmiDV+KyTTLTy+coF6sO9IePgaWfYM6/gHG5bDKQgHTO/v19rXOFqu/LwaYXCjX4aVKsYyv3xbH
yZzaDPpe9zGbLdQ6TmuRtGLXyY5ESoeEDHfapeDD1hVgdFQMwrxD65VvEkezDkVrEKhFANMO0Zi9
AsmOiDLsm12CfsPLVJTQW8iJUQxhD6l2IZg2UbzDMql2ldWAJmia8cLKYZ6uHPwgmMsQtVmtqMvw
17PZJ+ID1GZ/7o5TqWVXGSmKm4DB8s5PQd+oKjI27jT0ZLhWFNkD6ibSkM2eZjGQEit1jq1jRBvd
xO5J5EW/UTYrapKRqqc7ab7rqqG+ZWyDIxottWmbIXnU2M1uVFU569kEZhIvAjW6Gr+I6hl3VU4w
ihE7FWxLM/4OHsKEBDJWBaUvJ7kyzda/VgHJOnNoiQ1GrXJLiq+ztgWVxrff9eln8/eTsSy6mrT9
lqLV2fyE8RTinHK649DEsOrsVq7KgUu9fZWzjfdyGbZ8jFwO1zqtnWdlxG8jCglkBszE149Trwx+
Px44Z8zNNayv/tM8Jf0qwx20rWrN2vsRpiRGRrTTRrR15LWnN01WZ9u6s1s87cRwv313L5+BSeGY
XQWj16QCcPZtKV+rp8weuLklQNQkus6jBeZeWgJPZ+W/nwGdaJRQNITYBJ896pywChEhpzki5OzW
8M1x/fW4bbrUTO/oYPNbBbDXjZRt6fFcqi+6QSzarGGJTy2gN7NFljlQfJGSAZ3c0ngYLjyJZfr6
rx3WcovU0pZ6A/JGCtv22XdCNDGCDaWJIzgUa80xTXlaNEBCFlaPjT0f935lhbtOC36ohs/k7fdw
uh35++psrWiV0Q9fulGn0w4AzpBknMA4LhmeV51DdEoUULXEMNVeeBkv38XSxKdsx6yqC85Ap5fy
23KuS+SER04W2dbshA/MH2+xxHD3LmOPfuHBLqqC8yfLeZotneSvVHPOLijpA4+s+5KivW9+njJT
HnTIa3euIObNoqSwjqdsXjr9kmjvmQD1OvO3c5ck90kCmOftJ/3az6fAgCUMervDinn680M90SIe
jjxGA3A/SuLWauQ0tJJJa6K8dfIL13vlzTLiKYg7i+SLXuPp9QxyOQKAS/LIBO9fs0tkDBWjuMU/
l1160qdL9PMoMpbeq86EI9nbnX1msJ0VAXqM4a4pHMJWQrikg/ZAGou9mc3BuQ31Un/SkVsDoU3F
npRNA3iCOVG1qQGX8Bbib3LXFPBRNEsAbR3FpQXp1XvkGxNoeC2JGuX0edhgIMrZN8Vx6A3zvSnz
8d3QEBs/4SjeLkhFHPEF5N9+ju/ffvPLkz77wpmFoZ4o17Xo7Jy9CY3zU2DigmCuM4ztkACnrqHS
HP74KlQzUHviV+R/XljRHBAZM/GbR9VC+Y0V1dQmRO3951dROPDQu1LXeZFt4oxh7IZBah0bg2US
3sGH2uwvFYVfGbomu3eoGpJSGCWx01cltLoQapgsVHihfQh0DcIOAWXXdpzrD/8fv8dEdmMLJiZH
nr2bKUEpJGcu1eZ41CF64ouVWXdhxX9l7FHA5b0s+c1Le/j0B3EQC+2uHs0jzDRtN2Nn3mVFbD0M
00D6ZVGON4VO71rCPrjwvtAlvhx9OHsU23Oqi2g9zsZ9XNht3JMNcxTd6IabJabbhy7dBl/TlFG/
CllU4AaJErxzBN2CmEf1njJWdQUDQn1nX1y9I5fJfRJhUOceDGz/q5Y32kMgrfIOVzGWGy13ti0A
gYp+uxP5gBjj+VsGMNwiK05Pvs7sOUGgT1GmPCOxqRLQvy1vXNgtW0lyIYsAOtmSvDW0hMKS1CM1
okCv815ZG+W4OfxEi8MpoYElWJe5HJ9DQazvfuQ739yqryX+fgmgHOPNJG/I4DM8mVPXXKdWh2Jf
OI1dXdfAEVIvUrX+lSw754dmtqW1Gedx2EdxprVegh43hZ6eNI+T2UaPEm6ySVev8O992bwLiwTc
VSunXD/Urel8J2uIbkxUNsOGDSP4w3gOqB/HoiHZLPGL+Nq1kgHehRv1s0eAV3uDS7uEU0blnEAz
PXc+TyT+QMCoDfCyoAyQA02SvbIPcXXeNFCWGwJpZHpbsRPbYSRgC4PJe25XHRLNpzZRVKQqeuKg
MKphASWOfv51ztALtfTKgkM+GDw/n9CLH3AZF8f3Yp13GmIQKvp5hMmUHabCLhtgyhduHEsYM0XN
ComPItobMKweex4/Zt4k74+ko9q/XFhz+0jGxd1yTjkwq4oMVl9e/4BSqAJABeViW9Ggfa4agqs/
Ek43konh2+3HspqHZNeKtvukRmURDziS6oFh2fmRACW/kWNT0XcuHRJ+RQGVZDW3wGE8BYAeRnuF
6hN7N7GfpenPB7OfSxrU0Mru66zdAWI1jf0Uw05ZkTAsAaaM9fSphwvneHoWiKs0IGUGb7gF8sKI
ieZcpYZffYYQU3JYFi3ZFpnA5ueAIohWGdqYX0MxUl0T+NPala7P8kmVdfLeD+fZXdVxZN4sIOlk
DfLDSdamPao7g8hHD/Jk+InsPLDko4JcBHop7jxq2Q0ntnkufr09k51WPZ7XYFZ6xAG00vSli3A6
x2gzGCpqmgjrWFs+jsWE4M2tRg0SAYMf8o0fbHCa/iOB/dfC9vPB9Gx1o/dOYZ922dI4O9tlpU5T
jqFv+UdbDda7KvKrJzfXiL/orfoX0YY+upAu3sC2lZDGOhCwqenvg8wwH5QV5aRzg6qcKs5+fJLq
KilkdGFlPH8yNBaZxR3amCZ2Ukr9p08Gf4sh4Qu1x8SCmJcEDSzcPnY8c24CqIOmeM925FL1+bWL
WizI1BCoKlLrO72ozr4MFkDWs9t18NVj0CA0xpghaAJG3jp9/uPt138+zS8/khohDcvlJWAqPr1e
XxrdNGpVf/TnalfjB96N8QTYuRD1HnHQhQXNOD/dc7nl4LY0JimCUmY8vVwFpnOSvdUfhxnklGnP
7TpF33oXQkzYx6wMXmM12Qa3Sb1us9jfh5zxIGNKgzTDuFovgQSeE6buhhvHFErf0dOKLN6EEcGp
ru9M5N9M04XV8JWXgoJh2b08d9jONQxm2jQuzKfhmBhwT/vMVPciNPDIaLnYGxWR9OEgL6n9Xnkz
8FUl6c4s/C7S6NNHRfllSNsqH45uVVd70PMabgeIruhQB7ClWMb+eCQsqkJ2nP+XvTPpkVrpuvV/
uXO/ct9Ms2+qp8gCJhYFnAj3vSPsX/895pW+SyWI0rnjO0E60oHMdBOxY++11rPoYQLz6nEfs7yH
VNnpixD+E8jChoGogPVcRyfhTu07n7Z8+19ffx6EMPJCulDLKR59wtWv62epaFPpC67cgWwaSZh9
RJbpv/5N/B6aSVTvdAF/Npt+6WWM+G1Vpht9KftGrUdvKk698p/YDvozR/T3Xt4/3DL6cNyryOSW
WdcjM8o14uoSW1/mtC3WiE701kMWfZyM+juNp+qdt+kP15AmGeIaqjS6f9d6xkqPSkHznS4qdOUO
0XIFn1xYH//1NWR3CPhddEOWafrbO1XCe4/LwsN93Htfsac+RPb4Q0z6R6DH8p2z/pVEM1wEOoh9
HZYjRsxYb5YS/5cbJgik1DUCkksRkPQN24EA6MCYt2PaufspqOVBUXGRBjwmx3FMYrzhjoZmUgpS
xhJnXQO02RCc/unv1+D6ZEHDjUgBDqg063lWfy5rv3ytKMmJDZ+s4WKIcdzVYQptzzAJuFriw//+
Ub+1H5bPIqxkEU6ZJmPIq/eQAZ23uMCGy0AJvkK8bTw3Mk5vFKbErdNV6BYcjSY0gsaFT2o6aber
9/Fc50uIwbj/f/k6rAu07BkKMRB9e0dyUANm5cqRfgBpXrPN1otaQ90V0tUrnHJY5cbKQYyPds+O
tbshhrTZDEQUHZKhVO/op66iAZYHhKvjkYrOE78UD1dXB+tQIYIeO/SE4vpsjlguPE0pG6FJIHKS
uB5XFjS0J0Kk6iIZ73QSg0ALgSbEkzLXbd1ug7kv9hHj3HVoZPZ9N+ch8aSecTd0ZX6ac7vY5Tb9
NKSAejOQm7XqyX99Ry20fNG3C6CzLOy0FJbfg33i7XUdomIcDWShFzuf03VVRc5d5nLEAgFqkuET
ERzGHOHspu7l73fU+dPDvFh/WafYW+gHvv1kc3RaduhqvLB01BvOdfMzMlXKYx2YH5wxhV7Rut5O
ec2072ydwd+KPidpbJMrWdcvQLeDLUB6KI/CTPb0go0lT9vbtorBd+iQ8u8OJKIaHrnEQyvdnd9A
7658It0AcVcfw3yA18PLxviJnDxLtsPZqokdcwI5b2vfVWvYsPmDYdvdviGN6J267vdl00WdZTPd
ZxBGPtzVqZrkUQS0KpkuXjilO+iRioNn4r1zf3+/yi4LBg3SxbpAjXX1KVNbkcZMzthFeNWwNlpC
E1EilUeIdu+5Rv/wg8gzQh7BPG8p4a+G7ZikOTH3pnkZUHZCqxibXY5d85299E8/yKMaXuTbLM/e
svn9sgYKRrScxDPrgvolXAHSbFZzHT2EhTVs//6E/r6NopheOJU+N4ox2tU7njlk5ZphQ/d9tA5m
ZpGBYRWP9eSdfJp/76y3v7+HDLpJGWGCH9Hg+21pp7NrtXHnXDKflCVDkPZbTH57a1r09wgeMw9T
BWA3N+f3eix/+Jlo81BV/0wmoJn+9oLORjtwhpfOJVIieO6E+9WSpvndSKJhQx6yemcl/8P9W3zT
hOMgBlnOXG8/rnNhpwORci5mYVobs12ALCGxc7bhDx//fgN5IvjH3q5uhIpTBtE8ctjOryf2lk+g
xpTGwUWG4tw1dRluE8Lgb/qKZhUOETd4JkWH/Ak3M8IPlitB1pd+34TrWfnlKbJjVObVRBE69C5F
L2cgcI5OEeYgSzXxR5zrzRSKoyM+tgGWjUPnkiS9cUB3ETsa1TW98QIOX9OGJLz0pZYORPhK+XQp
FmSaa1BWsImCHFyFxCifApUFT2gh2bvsmthHJo2Xvic0FUZkRbeXUhWRunGou6B6CuKiB1aeSA/z
SjM+EYVd+WtBprK/sulLdRuIV/YnfOiORhU0WZ+k2zwpT2f4yO0eANRYGPnnFAL7sA8xH/Sw+Twv
31Skp0EaS/huQndgPog/aEH29ckmIJFtKwazf/RSxPn0XKbRPrhsYc8Dhfp3ZtKEqOhiJqcxIE2G
FLco4vwOu2/doN46mU1FOSXlSN4zgn94JsRfI75E7h+tJT0teI1u3gN1raKaKUPigbOwMlqu68xX
+nFqTBpz3pzUSw9HZOch7y20jVX22Rom45XVgQYcxjAoLnnuH6wMlOfarn2Carwqk3oV2WnxBbUQ
vZil7+mtK5ISPpO1IgkpJpoQXVcCuS9n50Qf1M7dR9q3hOHCLTE+mKYWIA0EMBZyIj90QIa+WIGh
2n0nS6vmIrktTTeig/x9iO4zXeeoU/TWh7nnfiznpInv40iMpBbWibxHdZH8OyfPUpzw1OORR7W4
yBav5xkWvecaT818KQmI7AOAU2WWhbteOsZu4j1bMbiyNoGZvvNq/74BeHTvF4ktviaTk/zbV7tJ
vCrXkrz0RiM+nczMp0Z81y3x+3q1uGBpvC4TUXRuV8ty7c6xgffauFCeEQMa+d3eVrAtQq9Zwrrd
9yrh3xcsPo/6F+PncoBzr9ZHVcUyIAjTuNQhIua4Inty7Jy7Dtvh7r316rflio9i3IUFKlq2gquP
smLsoroNjEvSBfIsI2vektHsbEzyzRHSOoCLUlK50z7p73u3L/8RtShIAicOPPVr4z2j2lIbvF09
l68D4hzxHPPV68kPk76BMsE2Lu3sT8BOm+Sha+PphEEgWDUk1+949eUKPod3av2aJidPN1Tc5L2e
wJ8eLFSg7MKcMpnbXBUxVmnA0bOFeFGGAWzJnWlUxkP8Ti/gDzeaPZhDD1IgbBHXxjC61G2igt6/
QO/F8QOWj8Bi2977NZShv9/pP/wgKNcE8VkYcPC+XZVKsedPRkXK9iUlZ+lIRjv8B4kC/e+fcqWy
WhYCRBq0UQBrmEw3F0v7r7VSAXkqHDM8Pq5NpKs5JN1ZF0W3YwmetjYEN5r60t7OQpFBTF7cxpeT
8c748MoE8PNLoKUh0AFlOBWbf3VyS5s2yxzRypdYjgj7u6CENeAZE3jJxK0E4oVlm7RjkFhQhuuP
M9ba+sRbEH60IwO/yN8vyrIIXT3USJjxoODbJ+32uuwmUNoEMlthcwza2V7juBLNzp5rr9pIIyaH
qCZo3zx1jYjEv/5ohnTs5SRcLBb1a7O8sEOtS9bNi2H5A9whyG3o1qN1lxWfs875ATHa2P791y5d
kbe/lvwBgiMxHqJexlr89gmAlGP68+JXb/Tk/MgRBi82h665SBcY7UbEzUi+oB311dr3EkCfVbkE
qf79S/z+tGNoRsmIDhY5I/LJt1/Cr4YoSRB5XVLTlRu3T7uTa2BF+Pun/KFp8/ZjrjpEMwm6dGX4
mCaqmVT5AQAJlo5z0NjWQ2AU+X2mw/YjUNN2a4/9vOHEQrhtlsi7uvWxAg5Tcz81afjOEexKybq8
AbyIbI0MnUnTwQH29vcD6rLmITGNi2H71Y7/Lb91TaYvhZT1DejWaJvhT9okSdGuSzHkNHRn/cWw
G407OU03llDincPnny4Wbe9lnUPzaTITf/udYLHFsxj14ndx4IzgT9nGS51rkBKx7iaCYbLSGvd9
qH6gJ47ua1dBj89S1nxNcpEbduD0iDP61wsj57efUyD23IjF6+3XqmJh+0yYGAONDvn7fUOsC768
d96Kn/39q9eCk+NSrHAwQGRytaHIAr+jTmpMBUaRPkNtNf6xExsUXdJYOeGSkkhBySh5IwZnLonO
LIc9kXYDCG/ppEAJ3C56iBj3PhqoRYJNVxNUbaXaTLY9TLV3uk1/+rpED3BhMLvQrf6ZmvPLmdeS
ceCXQONenCkL7+aZ8RwZiOKO1Z1shRmBjBMY3VMn4UnCCHA2chqLk2sG2Srz4eVWjVnvTR9Xsze0
6TqaE6JtNEKFd170Pz1V9JzJAWGaZvoIQt/ePvjqyShtHV7qaW6BVBQ+/VC7uXMx2b8KHY/fpW7d
z5XI+00HffM8eJ1GBYr1cUnPwL7rVfRx6Be9J1z/vWpkwUVIxdiKdlfwmwNrTgdC2nSE9TIDNFbM
nxHSOCvhGjHxrNC2/r4Y/SaIXShBFHI/u7X+QiR6eyUSw2lkNMzxpSZn+pjZ0GRqtyNsUCX+thn6
Yp1WBShNOQH2FF6xHwAw3aMdUPiY/XDvkG251hZJ3OaIbbArpTwVdCSeGhDkq5wq5uPYhP3ei5SJ
KsJcYgxBn0TBYKyFKPLL33/P70s44zIn/JnThxDjuvtej7IyCVXJXjIEFAeyN8MThPSvf/+Q5Zq8
fSsXsRf1JuFqGK6urxloUUsbysxepLYJSxWwwel9DpvWCqf3Su3fN0YEQIxGeBRYCBDivr0/dpqU
kyHi7AVStb9qBhN4IRxecs1AoJq8HweDuuqmqlt40I42T0GsR9qKg7UiXtfZirnw7/FewjspSDgP
RCq2nRPFe48R2Qdhzu866//wBNPzR6IWIb5Fpn/1btG+zUVdzukLpaOP6Jks/E8FAAYwgmoExYPk
pLlHX1G/eAPb8cqMsvw4th3hU9KdgNskLkh2XckbFU/xs6cCUkZLLy2eljxVuqDenF1GGUePCorW
raFZi0gHo3GxLe1aPuG0ILpeZg1B9fbgxDdpFDcFOKGeJBw46slXepwL3lIkPCYQjw8W19iHb5fo
dcA/cQqzsug5co/Fh9YNG7LE+gkgut9reIVRZ2Ok4gW2CJ/XI1xXKx8+m40okdvk/fiepe1Pl5My
jD0A4ehSjL99ADpi0XK2xvTFKy25i7yiXWLq61eVVeBLrDx9Z8/50+ctUznWRXSUSMvffp4R28zE
XCPFCuT7G6epk01IXtLaddtoa09av3MY/0Pxz1hzGQJis2AFulawV9oI5tpKe/I8OpvmzRRGL3II
pudRjbLZBgz9b7H54wQuchA3q9QEPYOXNI+Nd+req/jnpQCKaHAvMFSOkyzCV4sh/6IX9Y0xvtBc
aY8g1NznKiSWr4b47GMnOlGDeA/4B8xVFYpvjUS/nURo2Ilra4+kPYqtOfGqRdpS1M0VhCW/hfOk
5i+cfIp3MoV+W4YQObJFoEjgfGZ5S6TXr6emEHG5ztOeZATiOYOEFlc2rxQcpZ+r3f9PX/s/Sxb9
X9LXSAr8lrA1/JJ4z1/4bwBb9B+0vvj2F0U3uPFoCTz8bwqb4f2HExOhIuzgNH6Wvtb/xrB51n8o
YRkjMe/Gg48R9H9T2FwS72kScQpeItzwVfn/JoTt7UvM3oSFm6HoosMx+a9rLU7WeHGLAM4kP6jR
2UFb6XxxMy86lRyqbrJsgN32y7V5+O/u92vs22+fSC+IgxvDXvZeLs1VTw0YZt13VYfOq0S+6Egv
QNWvlIUeR7dtvSPqaH78+0deVXH8LlpQODRpQ3Fsx4TGhf71BagaL6liM6NE9OcCJ8o4Ual0Ok6d
1WzPAYHOdbD1Az9Of2a6fRrcynBXk3D/0WCoX1Vtj9VaOI5+Ybqpwt3fv97bA/zy7SLLQktBRiTH
2t/2QafC396LpWCkbUu+ZdnRnIrnzr/3rIq9ac5VuCm9isH93z/46hzHJ7N+8QyhgeVJQwp/tWUk
A9uFbA3iAkbPqNYVatW9yB0q3bqSg3lMKnOAZuvb7f0g6tY6N8lAGz13O/K+W9GQOzVBL8mfPCvr
311k3y5bP78dbgH6k6hlAQRcd31d0pQL5VcVdJNK2ysDk9ZD63YQF9ssxSHfFElwMFojLDceeVP+
3g5k9U/FZNbEmWR0XwavTx6LocyMW9klwthMENvr9/YCanUen/9b5hGY4TPeshcrN+ExDn6Kt48X
iiI/0h4XI/Vi75iIuKUHZKfnLMvNQ2C234kdpfHpRu1FCuW+NmUqYM2SPnrfhmV+M6XC++z3cuG8
lmP3aBCDuk6nHNHkELaNfyQN3fvkJAYMNFrsFnaF0bO+DmSAEhymFsJMNmVyT4cnlxsdGv38oKYo
14/kCVmvM2Fv7qG2aTDmq3poywzknA0kx4gqx3lMo2K2t07bO0m5wmCc2ssApoqaVS9aPe5yy0KC
L/F76T0g9BLspcgYQfcsbsJbjb0f9B8QV9QWN0qHrwEtmnzTJo3RHdGl9rtx8lAOUPCkGUGJRuCt
UETUEMRSnjlckVV7bMGO2ffTWMbTcUZVR2+PhjiRpqQ1p2s/GI12W/ZKfxWB9Bl3l1i76e2BJbqZ
Em9WQJuzbMuCw78410sA7GiOsCDiurCJmZvEBkCfxxGF9OVbohxdQsjITjJXtqn5E5OVLdZG5gu1
JnUAhLTZulzKvprjZt9EGtxyNdvgTJEwp3o/Gab5mhbhcAtU97VPbZGuOfLgUYKYuOCsRHOqY6qj
XT+XMn8eu747h51y4A1kMp3uB4ZKsOpRN18Qh3QhYVFR+D2f5kAxPXLkmuGv1uuC+IFXc2ppTQR1
iiVMuLl+8N2epXqOTe9sjP2SCW5I21uZDB2hZlSh+S1sZQbIK4ri21CECAUmYuMhzY2gvw2vDDdd
RZ7jPKh+3MK2HI7ubAgeQ3sgYK4nU24Vp4N8nBGvfGe2B1h+SvwVc6PSJ7TRsh5xL/XtibhsRbZs
6kX6eXDHCia1U8loV0hGWyIqmwcSwSExNHZPyACLy3iIHel/qL260kcPfWxBpq1Qj9g9kglklljg
zG2UeNuyHatj49X13sh66wRMAOyvQaiQb1SLft017G+1H7e7zszS7xNWrWaBeLFaMaDR1hYNWrNN
inI4T7N/VnU/f6f6NjkX9cRqJPb4zQPgemu2qfkc9GYBjyyyQSyPs+4PvWqduz72CijcQ/cCotTZ
OH28MECtYlNpV65l11c7rx/5/UT3Ttz4UGxFJ/FSZkY17qJMMiQtcTVBJKt7a6eLntMJYeUs5aqz
vs0iRM/cJ7H9Ar0QooSVlcpZV2PaHlrPG6BLsVXscMP+8HtBSyd1o38ao/Gmdc/fp8fa5cVzVeMN
WXHMTU5Wq4013RQcdaVTbz3CRD6krjHlqwah80tWIYlOOPuIrWrsgJWG220DWckEx20RAeHrOpaw
WU3zCY2Y98GdU+810VN532rCTvwGXqcYyuDYJH11U1W+b6yQhVXn2rNZWKB7OSMY1CztdxhDvHbH
JKDeTY1l/KhCcvZAk83bwaprvS4ZQZ2UO0lnFVZD9k/Vzcl6jslpXk/SGJmuQmZ9AFgbRnsdVEih
knZ+MjP4HFYaumc0w+lap50hbyc0S9E5b34mWOTWuBp6lKydbbZbDABdtC5NNi9k4vdZZARsbH2v
PtVOwMMa+8K5tTsZ7LqhEQ8h8MZ9mmXwQYlE7baj19uPmUBJy5VxDkGHRALbi7d0Y6sErGUSJStZ
GfMOuTIhHngRq91At/WQShFkawzeyWkaEPuYTe71N/SI3KNTmtM+lZUNRtgYuzUwz+EDm3/+GoJ+
uE2tdtwVxHPGj701Az9dJrYjrAu7eSpIomoPxjwMj5ODInJtJrF/9sikzc4jdpktCTnzg1ESu++Z
KpkhY+csZ5JAHp7i+YsjOpfQZ4L7dnMULBsQIX7hYwYvxHgseNLrY6KiOcKSbxkxKkAAeRvVwRhD
LNvxbmfuXRfQUY+Ur7ZYCVDLks6DgSQdNgby4pPOvYcxVEfUbs9VHNo32ThNO2X0ezvD8RpY30jl
fqrN6Edn1U9WFW39zH6dhLhvZ0TLc/KQGL179NquuXedFqx73oUA4QbBmioBENT+bU9c964Dax/i
Uzhjfqr4h2GNujGQGtJ65o+xivSuoUkCJyNKD+ME55mUOufIPhdsDBCMP2J6JCgVRLPn8Qu2TOH7
19Ft9HnkXw/Ye4DZQeUEggOA5FKlAE42vWkc6G1phk1t6MNvcPoyObXeBNSzzaP6PKTWmK1aM6/X
bWXTAHCz4WvazDsYpGZy6xfZoDaWIc1dkCgSR1dcy1h8BY1HKyOMabLUiRCkImDoOiap71BoOUWO
GTgWZngLGhRjdURs9nNlsp7aaW1xcbNiC9NniJ/KBsemK5xYrXj+SBWNrFicirKzqXR772Zs4nmH
iUN3ewoNtY5a7cm1kyh9t5ANSaCIBtXeOFOtt1hg5xrkipmOG9w8TbfFQDoeAPN50D0aivfJcfFh
E5nhy/WkA2biZj/PT/SV0XhkBrODNXpB73MzkAW5tRkMwEI0Z4xwubDHHcE8/scxt5qbdDIndGIG
+tRVO5b+4gGtH2bWnl3qGFO5HTuRfw9FD589DkmVbBmCbRxES4ueIkmfMQOZ5OOrAmrk5BQ+KU3K
cB8DA99TnkbZP7UljI/NUCfDlgSj8thJIQQ2SLIy6dN2BO1k9kfNqOeTtN1iOC0qDaQuPbM8hJ8O
OTLNOBEKhJ3q4JbgAqDOR5syadr7qihKeWAjwbwMZ/jzYBf1k5t67YkIk/CRkMMSBo9F8AUTooCk
q1tmsuJiT6pYDdLurS9M6L0zY4PoIAhz+Sclh/ajGNpu2zJN/caV9T73VmyeuXE8Mfy8uN0UrY03
KsmxG/lNBWvD14RaTAZs6qlsX8k10tuZk9w6cwb0O3bWAtetYU3w2lMA5K7hqMMgcusLqNgElU4W
naymYrqEDaM7Zcopy13mjgzWMkI15wqFyeRojQGtG/c4/bONqqtxG6P3eEkD6r659sMTdp4G6T6x
j3o1RM60cw1voLSyMnVDGOM5Eel4KuLWX8Wzzx+mCl4nk9lcWPO6DfFwjFG/7F3aFd6WZUsR1uyc
1ZRXT0PuqXk9CWc8Kq3FtjHq8EF5vfWcSa88F73V3E0BTImpLlzC//My2mWqKoGX+JwuTX00pjH7
wsEURGqE5AaljLGnsW7E26BwIU86zKrNmjiJxnM4D3FibL6XthvfFNZondvW6D6C1LIO6eQ2J3z8
EN9VJR4aMOYi7e6DOS5v6mlpulL+n0RgHMu0zT75caW+YsetPg7UOXvUO49mluyp36aVKWn7MDYk
dCoY85uWyQEy66JbSUbOO6uxhtvZKIKNN9spe1mudlVeeEBao36bmsyWs6aonx3FCb0KnXw/oTpd
2yHw6wQ14V5N9U2Q1/SYRD/cRVlQrpUP+tsOIFoiCAtXaKi6eyfL4qPygTI6g5rOU1f3pxqz8DPV
lrVpPcaN8IoAIoH4rLnvDYTwRspgMyF2xckNOCx06vmsylIhDfNeZS0LShBMJAop7rbIkE5nsfOj
cduK/MdsLrZJ7MbnxgALJgkxXpVysu+NYqqeLcyPt0Vp+uCPRRJsEZdRSE+GXuECV7swAG4/1YGP
lW2aDkvWxqY2hulcuGX3LOfsn0jBwipUlG0YBUbVStoipONlq1UyqHhfizTf5yZip7Uhy4i4cvIq
ZfEdfmW8o+wuzzhnKhZmaN690zhfMiee1qKuBetO190FmllOlROmOZt4eJictStchCNPNOf00U+5
xUm273D+Pg5hbz8HrkwPuhnLXa4aSfVRNtHtkHYzUJEWkmva8Bw4bbozWXe/RRSFPwJy4FbDaLHP
xLF9LLrYuCWAE7Vw54YfIzfm5NT3uTobGAW3cswv4SxYcz1kwHFegriM7PaFJvbG6OP0RFIJBFtg
TBysrJFdP2/MAhKYEjdoZ2E1oA1gSKjnm3hJi1a9+MA90StJmChM5bjbDZG6wEst19Ok86OezIfO
RcfjgO7hBFNOu7wI9pJ579ZJ+qJeNzWPyOhX04YYGZaXYhp3pUpYjjJOMBZ7y3OSJM7BoIo6hpQW
HOeAGuW+iYBiUE9EP3gTe0EkX8zEeCBif94ZdvjDR3dy4m4zoGBrOTKB34NDm7Zt099NuVZn1gIO
bsooPlCqzYfM7fO1tG32Up3c2IMHm7XEYlSsY4ZKMGPzaT8aVc5cge1d8HofaHzFO+riz0Wg5B7f
hvNSpEF020zYHr2KuYpXzsMuUAPrSBa9dlH4AdAdwd1x2q7r2gLbYuXVzreng8ELtCqV69yQ0pl+
R7mnXlQRcgm00JqQfBBpE8mteZoXxVoFWfAhnup6N/ZBAaajMClqPBkfvBk0tyfnXec6GPMQD04r
NrBi24w1zGT8VcMx1L52IdwOUBWzfuQWNrOsVjBEeJGINuEuCIoPMy9f4x7NLTkM35upT8/8xeI+
6GD6HONm8G5dUSPol23rfhJD5Z58MjjujNybvmaG1T4oq9ZgA9XUHLCJf3Vr0+/XPvHDtyOe56+5
a9YPfmqmp8Y13FtMfM6DC5NxbVacLJSVmI+cJb1TzNxkX5dDfUJiUBcrYUjrCOVgOBllqG77pNWP
lczbuyaJ+M8CrCQIYedDX2iUmJOrvmByt14L1Rcb2JpDu/dKVKYQ5LPpEGVlhvuYftcRf17HHxwC
OqdR24ay7mMdzOZ38FbzNgKz9N3hCd8rL9S7NqgW0ZC0cmjzZbf2jKHe65zzzzYi5JJVAZFgj8Qi
iGDZaZ00q7YrnI9MZtWwjSuPonPuo5dqzq1kHRSm92M0uqGHKNg0j12dpxdn5pMQto7DYwzz74Qy
jjYo2Rbf4kZHhwyz1aeqUtVJlB5y5bw8uRPoOwMh8DMV+wcw1NALUg6zK9+ZH1XomC/Sp5SVtR4O
pmnKV1Sl2Y8a1DotAZ8yq+33BNV1J+bD0U3fYi4gKrR+Dhm1PppBW25THppDlJrmRqWZWOk6Hdfl
0Nv7ahLGk63KRz3h8Xa94XGobOtb3mmxdopK3Waj+ozrCJyntEy8Fcxn6lcyo0ijY0Vq15izRb/h
gOTJlZno+FAMRv1Jt16zIbHcOAsAEsA1JBLTwSRxxOowmuTGMh1LU/9EIAT2E9RdtHGoYt0duGee
d0ZrmESJJD70UzvFTzWZ39lhdKLe2M0tQ6caK+GPQPnztrFUeluL6kPhxLr6JnvtjgiEbeZjj6II
ADZXdDTuMeh58RZXBnQo3ZrWyRrahup8mEF8tCws7hYwu5aXht4TKHm/Nl+tqPanHWn3w5eIwivb
jehP9nFPJvcqC2b7TBqa+zhmmBVWwLzonE2ua0T2StTYN8FTT2mWHPBYC2ziY051DJ/RD88ejg5F
7kk2hYeojKP+WM70Wm6IZKGRVhGpaq+sxiPdq7UsA7diyAHLUrnYs/NN8LFVNDywnJbZV4SO2Li6
DALpanlovU9KchS6k9mY+//Qf8vqlu8xMrHkgvcsnsgb8GjvyGnhtJf5bW3du34eOywsY5fuYERl
30fLKZ5tDgRQ8PLhCaaIjs+Bq/JLX7T5hdMTU9DYLNwvc5v5wx7GhDffmWNlJ/vEq+XW85R7N/CW
cTJPbUxljZZJsZ04sN6KatLdsaCTONG0iLuH1o7j8hTYQ9+sqtJONoZbEqif1ySbR6Fcyk0EuuW+
DGVCqTmKR+nFATqegQ4xj1aikUyXdY5Bno7rhtmY731EMImbo0pa1nRp2Xm+FXZN3xCpX99sCbRW
8apnVl7dWaaGmU2MNlTzmbZkdnBAsUEWtW3+/3Keua9dETE9mbtGP4zzyOvtC98dnwg86O173RHa
tGIwKct1RhfvOa55PHfWaE4wu1Wn2m02Y71fE1PgjusgJvBmJceWYqKP6VTXKoaYUomlMZLahr71
0w6MqrCC4YVxhzqMWPS9J78y4K/FntGsHS+GvckhkeOyR0D1LVW5vBWC8cPaGXQhyZNn8LTueCDM
dUL1CcdeZAoU4QBpd2WFmTRBtqb00EmCLuPVjNx82OSauP11TwW2iapEBY+zk8Aqg3qZ+EfyIRz6
GbWjHoQHy6Gcy6ZfFf6cocdMe7NjWWEUsWJv0c+pRFS2SWbfFSt/nNhARhfz8XEGfdpvYrtgzdBV
/V26LcEzAwfuz6qN5UPnOOX3PsiHi28rrFRj3d27nWl1K7sKyI3yZh2v0rLQas8s33MPng+v+Chz
AgDIvW9p58rWrdRqVF530zVA7yVl1QN5I0TDD4yJL3ln5MtcGbDvBm5C5LCZVt5Hz5zMfN1GOmBf
HmTwdW4Y9Rr0yNmhdUnkRFgHY/GSQKBdEmS7IPmHbGSa9cANh+zQKZdyn85zWezovnTRjWCv3UeE
EkIrhhuqd3xr5+s4RpBeHSMOedonL9liHOPJcwioObV6Tj7Zc9U+h8Lp76w2E3t6DDwuhMMH4aan
dhSHnlDV7My4F/VMVYsk3FQO0plN4ha8xmSCOva+0CZFlQEI6sFrgsI5Qx/gV/fItfKjgQ0RU9XY
BGzaMfqmTUAfflpLq4jOGsiYfR+i1jBXfUYwZz713mlIeqc4mT4V4pZzGg+2Sqn1N743mF8Sbyk5
E7NQH9xewpCW1cAbYXJo530bCuM4dSPLvMoDyomJsLywSmTEk9KjKuqkT3h+FOu2OMzw+e66sI/s
ezxMpk0zwqKsqie/yIHHufwEpKfzuEY2zhHQ/vmsm6GQP3RGavPW5Yh3x5jcJvVgZL4ZdhZx1Rp6
2pcOuXm3apRvVau46/MPtHHDr0nTZ18QEEoNw9PJLzYFZ82LmjmX2aQPQKyfNumpB4AM0FOP9yGv
XspxINAv1pR1atNFNFaOZqJKDtU/H62gIG1lixig91apiHGN2I4w79y29F7jkX4zWE1ezkH03Dpp
aVPuA+XV+SoZKbn5xKgwNo4bE96CT6zeZWTOo6BvjOKG6SWmw4icoDv4Efy0ITfNvepbg8lmbPhb
E4yes0ma2pA87VbcH018gGpfWpWj96Y35+wWqLcGFBOjm28rlQO5LUag3tucn/M/1J3JctzIlm3/
pcaFa47G0Zi9egMgGjLYiaQkSprASEpC37eOr68FKateRojFqBy+4TXdJCIQ3p6z99qTz6KVO1uS
DZq70vNY79iAhw01jjnccbkpyushnaZrYCgud0Snd5YvtlVUrwopLyTvzjLUleRuNN9jLIk4mhYT
+kzVLcAjW7dqPk29UxPFVFS0N5SWuuPDr/6VKqB2XIolsUy/pP31UnWTdzumbqt2cLhdspXZH+nX
enX0mKWjYVyMCJK3NpMN51mMKh0HqJNwF3X7By+hZnLptlNZbRMv+tF5BtFPVcR5rkos7zIeKRXB
OHF7/BjhMm/aoSVsvII6Tnm7YZvzy8aarsMGec+u7kpvL3Fyx35Pcb+8GEm1m/exnUeVH5XlNfGp
ZXiVuV5hfx+cLlYfUpQj0W1r90xeWcwL+fDz2DADKZKQXps55JlWY08TkbuzmV+iNAmXDVjAuuMH
KtqfbaVFPY0zLftcm41QV5BijPAr4R9Lg5JzJgbb7PS2fxaJyJbPRrieDFx9cnDjZiPJLC71iebR
ClMVswNm21rvvSGwK0I6N1R/yGK1O2o+I2qomCt/n8SXhPAmXC0xUGR9UDjsEi8WRp9lAVjdFsMH
ivFpd19g7vqET6dytl3jmfNOkKgsA7eRg7wbNBKxizJCJjSKK8S4xsOAT2DXUhZ8cvJseY0SEd7I
pdK5+kp51SbR8mRJEk7CqusenGgh5lm5kpxZLDJmb7sXyBCzu8YAamHUusCbFi7ONQc5nmTUJGLQ
j3Uekb31r1nhRAwfD3eeiOPmAx3s/Idet+PPbomIn8XgFpLEPDYgGurUu5qGwr3CAmKjlssmWJca
QcTBFIXqyRFzctGl9Ra/K/6xLF6cb7PlhV874XifNI69G6dnKDhZ3GxSLZI/CkBLlg960biBStNf
ghsBzWEB+IfDIbnWImCDaJgjztskVdpfsBjIC65ULdDRJa1e6ri2WcCHiRQ1JUwMXUMTP5uLlV5o
+cztH/HRFdDo+SDRbWDr1LyDIlLaj+YM2ptXG1tb9b1LbPgS4jWZpaXR/wj1fZHHy2MMEUvQviqF
5UctxS1QufNFTnXw2ei7OMDznN0xg8iNgRHCgdKJu+F1wnBGzZAOFO3uMb3uEcwbQUYJpaEhnZBa
GnHL3Y1e42Xbyiniu4VaawRrqqOpKiMFWVSvx8g3mrB4XGQe/6SLzWKnj9zW4kKINKCcXJtBW8RG
sJotJtBCmbXlTFsepr5eWUyo3Qn+HCp+Vj0jaz0JL5U35RDX3OGrvej5ZmiG9tpYSKYDo0lPTA+f
kCSX7D0y1NLAQfcpt6Qzt09q0n+6iZXe1sP4CfuOYiussq2imnVN21TdzXWczYFmtclD1U9y47SE
K/hUPDE+hJ089DPyCNvUho+xstxnlU/VNXEV8gOFVAb+MjXlTshWbGbZMDY8oBY+OJxkQXWYexFn
KyO8zMlqNYOQJI2dY9cQ2b2CwJSXwuy0A/22wB3bug20NGn38TJ1OMJ54MYiidf2J27GQTbLRzET
PYWGpPLpVbuOz3pqXRi8M5rUXPI/4A1Qk1/LqbpZwtq75HKcf6bbUGz6bDAosJUxHfrQhf1gTZ53
lZZD9W1ORvbZSWE2n2rXuU2WVH316gZ2rEtvKaU4/1Tq2kQ1FwqAn1QtxQozEwn05YkiFk6N/Epq
7OSqNOxoFwmj3Uxa/VNzjPFClnWfb1ZxUPDv8aQrfuoQ2pTmURMdrN7Y8todRVJYy3ktCqtDmlCQ
6qBGBbk7nUNmHKtyEHW4sBBWX+8qqMVreyKaa1kvRUlkqd+lDSs1Jgh5tYTD+DpJgzYbPs+7dDI4
Vb6vyTmWR/16rERJgugL3wwxLyePLYcE2arq6WOXmoOdP1dWuMmpd7OkFi4XAwKCz/H9YAWdKlhQ
Ff52hpOI4MAQOlawtJ3tEexA07kfrbWSmVaCHpRg8fLRDvXtLp6n4eMc9vRudc7TyCDc9IJeP7c9
/FiwSWNlixeVd97I5SkRXFydbka5a/RSu7Q1quXcC22crc92XIzlay2t9GeRreaMasSpdyFFyflA
pXr/6njA+HYDqlOdndkriwuZV+V9SklDCxpiyG9HvR4+udxwp6DoOdbeVy3a6D1wtLq/iME8Dds+
nZTaZlPoNBu9l7TmUi5FzYun0A5vbK1ebbFMOspkntA/EsNN47RJe+1ShCrT6ChNTR049rhcSrO0
H2YzzZla3BNepnlir4tnl/orR6udSeRTiVzdMq1NGmkLx0KtCDvqb9inNihcCBFRXaku7VxwU5tB
z7Jutk19ILWEwGmOY+ZT2SdNucG1pf0oShd+QznPcAnpUyVf7bw05D5JR7ffoilXr9BhEwH8YB4a
PxvnTmzTcUYJ0MSLvelr6s/cHStyYDRqYlogUnNoLnNSNzPuMRnlYs9p2ytvydhg3GVKc1RD2Mh9
MicUzj1y3bmFaUm5B2qNSK4CZ1ysZOSBSKApzikG6BluMgOpDInD+dAeLGwm3g5T1nJZe0r8Jf79
R9rSjxWChuL/HKXz/sqbfa1qUiDITvy//7vw3/2P6va5+NGd/qmjv0yU7V+fbvPcPx/9D6RGSa/u
hx+tevjRMWb/K/V2/X/+b//xL7XoR1X/+I9/e60G+K/8Nazy5d+FpOtM/J+Vp3s+Qtn9UKf/xV/Z
v8a/EPtiAPVgQsEwx4Pw39pT4182HU1KgqsBGDPw+pyyYmv/j3+zPFJ+EVizDKySSbH6kbtq+Ouf
8A0jdRNo9rHuyH8iPT3xUaLvwz+Jg0yn4sUlFdn68aKDk7GfFyeakfzEnF60MPusNUN661RafDWY
BSygRDpBGNX9jSe6jmY7q0slE+eMAPOEmff7k1CQw5Xj8iZY+I8/SR8WZeoa5eynTZZxVWnNbF8D
fn8Zlkl8HujPk4rg3lhZHMF5xJa6b9F4fe07DQxjxC34HnadddGPI62VxtaTBw2/0BnX3fGG9OtD
oi5cVZpg3hxkYccfcrQ7evsmr6sZh3SnpZq5bwkuD6NgKuImKNywPhPWfoIs//1I20aZaqJLpVtz
KvFvCncMDWviZgSQcokRM1bxo6YLTDy2qnYR0LmNFg5fEqRzm8rghG32M9V3EPdoJxSV3Yl255TJ
9vc2+Y/Wg//fMryZhe9NZlQhzycy8l//xe/JrHv/Wt2WGC2woq25MxwMfuvIdfNfmC+gFBAIRr8E
dc7/m8o26nPks3hMQCHh4GJg/9dUJuebkznHG3jsLAL803+tYn+JuN/L8l7H3t8UsAwQ/Mf8IToR
jBI8ocdjcwBSMAzczYPSwFRU2Vq5cctWnJmnv/zEp4+xBVJgFBFUtU79VPlkmCMxE1HgJPrwYBud
+Nyg+RR+YjUYyahRPnBR4kRrlrmB2bIkAUNFqk6Z2GaxT91ZaUGyOLRN0IQiXuYsJVDCtRyTbSPX
rmRpFx/jTOXFVSZtel0r6+kWO1JM/6/MORpVHBOqrWmgc/LB/Wlfi1DXHycuRZ/HLJuHvZqcJt3E
Re89JhVOVTrZUmzozKZXTaazGVtd5t65g8mV+2/D5ayyfkUJ4ESGawCOjzWdZfX4R1BhVnJOQvdB
zAM+bO/WWdxHqyQuA+/Cf28ybzxonfYnP8PRg07cLwviUn3qeFATDU+qrm4boGA2cFdvMrc6Jits
4Ye+zc98v+MFkIGFdJ8MmRVv+FZ4QJQkw4h+jjLVyqIZK2/a0s+vuGw4xG2MRe1zVHX897/ryS71
+6m4fFaWKj4MnBzHb7XBAB8iGaEQbg5eUHljgoxoFVOowvjQZIR++J1jZytHfNnETV/tZ2XV0Dd1
98xy/Is39bf3bqxQM+ha/MKr7wob/PFH6YqSXYceKMXaStabcYjlDeQlY/YTc25M7ltiLAnytrxb
N4qmeWOhEQUBm8rkIhpzr9iJfhDX6Fj60DfDVj0h7g0frCYb7rUB7s0Bjb8OxCaLqtBHO6qpvZUO
qt41lKsAYbhaXrKkcw6OW4SQs2aOBLCYHAzpSjnyZV1uxE6gEB59s7VsmvNVqh7qaNTLYDZQcVJm
ldqhiQja4NaN+APpi5jpJnXpt4a6dfN7n/gfcbjHHgJ+PV4Z9rTV6UkACseg41dGB5iqkRpw4NXu
wFnXbj4ryGwvpL+pM8PzxNT8+1mYwcgC8wDLc2k4fhan686O0mTNKwRrXXu9awcuHeBrU6sTUrpF
H1DQ1+i9GOKW/JUan1rTQh2qlgvkziV17EkbrqUZVweFMnlbmXjlZ3QM6ZlBvV4iTwcSQNKVFkvI
Fkac40/qOhkCJEpzgSq1aV+gkhuDDgnLBj1x/ZBba833zDQ69UjwQ3BT5KDpGqsJzV1voH9zfHM/
z7PGAq3YpSK8I1DG/UGvpxy/qbqN8B2k2tz4jYjzi0IRe+ZPdhbCtpLd8GxyHPvU56aMglHDINAs
SVb4Ewgg6U+EJX5K6BCyIGhmWly8/7FP9rV1+ABMwjEnuOGw+Jw4O0TD6F8sftKpTh9rV5FRXo3r
099/zB8rG5EYRI0AOJJ4osCmHb8cRZHJzhcXgpIsk69Ki7Wdp7fPfVWX9/hVp8B1zkMc1s9+MgiY
GC4LG9wWFz3s8UNl5JgkUAP9FFgRbX8JFYF80muoMKXVUH+1OMKiU2rziVZG1c0elU6nJclodNTj
+9//jdcsKWpRHgVSoxNfdfxRLDUunC8qjTWWIyQBPMsuSqD/vv+UExvYrwkqgTETQ8Zeufa8jx9T
yBybmKw1H4CWuMztrNpm2arlic0QskASWda3caKmFBo1aUSZOxeshUX8Wld1clvlLk3lwQ1nrsmx
cQaJ8OYr4BAHAUqHNeWe7KkKGbwZm5ioGkJlN/TOtEtOO9E/f4qNDZQ2l85RkS3t+A3UEWYvwj40
P6LO8gHFCx2o2jCf3n/Rb8x1prjBrMG+yPHzZK475GLpy8x71s242Gl2l+2bXi8IzjGX29nOogvT
osa4FE54+f6T11/wZExzBMWQzD1OmCz4x9+P1sso056BZKUdCsekipmxjDftPkVKs9H6uboRGBe+
OIqaPrM6Su/f/wQnd6Zfg8xGSArznSst0TIng6yLGjFY7rrjTNROE63EC5VaQKUQT98VfW5f1lRa
9t2AmDXk3HFYDZiXmW6jz8URdtDzSd1QHA/ZbkFOnllp3lj5mWHrroiH2uF+f/yCBr0CHpu46B+d
Vr/LbHu4jzoOE0HuLeO1m9MR2b3/Qt4aDKuPlYWNA9wfe81czolZmjqiHReFYlN0y5U1adVLiVkN
tRwl/ITL543qXPXl/Se/sapS5ODMYeiCLJxTfKcH06+QNMARPpCglLe4r/R6QtEeUUhGLGYTMNI1
4cd//FQGIFgoAWBzTfw5fsOzEbVjvoqUMq356U5Z/01NYUiKdiU6bAzEXyXBPC7F/v3H/srEPBn6
OBuRBtucVde74PFzwd6j6YJ6E/TYJOhaplV3AVnY0Pe2XTZIyqoQWbVNlu625zx2qIfUHA9kq2g/
Va+wy08IoaOLZhTiZ2KEaXRRZNHq48oKAx2GjNJ6k3hqeUkKczEuPJIr6V9GY10ETm41+ZabGS4O
PXddNApWQdzNzOnnQrdQXlKlL5SFmgvBFWI8u61odKpO7lSVFBdmxNlz00A1/wRRyhxAZxrObToN
ltobyGaQ/xFjSHHaGbBozZgcsbHPmddSjEzt9Myef1IN+jWDuRKbK2eMgz8U0eM3aXpaPkixMINx
uV2F0TRtLdgyhILQ/tvRsxyCtMjEhmYIbWBCOq8tJMY3nkeHRaEUvHQVXpo0Nr3bphfG3YhlWJyZ
x29sF6zeFKxAI2LfPV3IlSHp1o3A3Q1R2t/Jo58CRdrAt/cH1RvLqQvyg1WM14Hl/ORcgmF1Vvzw
nLtiiGZj4SLtNiY7QuXSC/q4YaWuCVMzbcgP7hwkmXPOLf7m91zzzalkUnZcjfh/Pzb2UzYkCtuu
b6ea/kU3kCSknhGdAwO+sSxyn6LW6RB+hwjs5Ityi0NvC44ET2ppXrdRoQVeaBU7JYcx9nGkeJcV
qZh7SeTlzm3m5IPRLd5lnWQEaxSqLT/HFWt1Csw28PQYaZNKcz14/9f4cyVlfkP2WOs4LCynwQXK
wzqAeJNxWTrsDiTQb8tapE91NUW3i/L0SxWlT3Mv7DO76gk6fZ0R9KKJ/V3LRL8gxce/Ap3qkRsP
x4ZctHKPV1beVfY07d2aKKhqqRDSRaPzk7IPYsEo6g59L6prm74hDlwbDd37L+LPQcHHsbi78DY4
mP/6uH+7S0hHV0lSNpyVNHfcoEXFR1eSH/P+U04gH7+/NR04wlR46RYr68m37ox6clbz64xVZ2tm
E93mVs1oJjpR7gk+1bGVTA8Tl/6viy5CfF/pRORRDTu9S4C773Ja9Vvs6F7BtUcW8I/S+MVwFmdf
NmA4BtToZ2bsusof7wIrHHG9fa5lbObt8Wem2grup6dEMJEjbrEH1L7e9TZnakW0zvsv6M/9FVzB
anyHO4gX7LRpGBVQEnTF+1lCbifD0uZJkObmp0Zh7koqrADIweyX9x/65lh017UAPi60wz/OVwWl
txYNG6qBWBwQiowmfShRrkSe6kukaRKmT1JZgN8WNwuyhUwts3OB9WZz4vmJtOsz0ap/Lh5rTYZU
BeCtJlPkZOctzWoeJi5TpBh1YqdNNRtW51gwmFtQQj6++fDMmeoXPPvkZ4aCvsIHqQixMp8cMjBR
UyDwePUGYWEPwzSj8EF3o5wD4RhVvx/JACL817RQFlSGZmYow4Q3XUTJauRAspVijSC/tg2gUsz5
xjWsZO/AVp6/eMgDuiC34z698xoEM3jYiyIJlMRvf2arfWNFWyGKVLLQD0GuO1l2Cw0lK65IjSqQ
Pt2PaUpP2VUeFpux3VdY8G+AFqzWesPqzgzeP+t66wpC7eNXNX1t9R/PFDutvMRUDmw2c4gfkqWT
PxK87VnQE8aWBkIbE+2+9/LuugXPIH8Ic1o+Zq2b4oKWZrM9M6z/vI3zcWgQ417k5sQ2dPxxlMxg
5Y46xSOrTD5OTQq7lHcW+sOijV/qvEk6P8Oz/anBkhtgueeARviaOIMKOoEs/Vr06BhaFMxYQvC8
nIysRNUit/GXBF2kL18hBKQ2llRDv0lwMyx7jkFhuS3tzLrKUQvme5RHUXKoMmM+F/ryxirP77qW
s1GGwEc5mVZKI5McKW1EOdtqfAYIzksVnbuevLFg2gaXVTpqKxj4dBFD1KN6VJQsmI4Xgetq0pgZ
kzqFD5RsPrODv/kwdlMKEOir7VPyclkgs7BcqXExHSs/aVP3uS+LL5Mx65/fH09vvDyKnrw19Bxs
3KesrMzJEgllk5mFJvkyLodxm4k8OVORfmuLtIlIkDRv6ThwTzseteiuR2UN69LnoVRu62X6vOBU
XQiJNPVnuzBi49LJDG+jcoRYpKCnNW6f6LsxDaT+jn3+7A465TVXOj8Lgm4xY9kJ3Va88JG/mgaC
Sjkif/znL4fyh8ntkE63aZxc0ak0SleZI8eZ2SVbuvdIMhS1dWZxe2NboGhI+RBCLMpNeXJ0zQsa
wRBJCdUpySzuWFH3idHpn0BkONeca7tzm8K6Yp1sClCcVgzvSn+jqX/8YzRxpnUcjtfRRaReJsbl
q2EgQTSXbtiDckF5V4TzNfyajIpX31/GkAK3fTZjxEwm09jUWbJcDtQgfZm5xYXdudGucVt4fFyZ
LyvNvLa8vuyuCRhoz5zA3xqvq9KRQSQgEf0SKP3tSIeyfSbYG1Ab+pOGa2qbXGg4w8+ssm8+hQog
E54eqinWE83fnhKjhh7kiobD+APhe8GZ5CCUPfOUt2b5Cu2SHAiY5Ke7GhLxxJpCzmBdFXqbdrZr
AsU9M93keoE17P2x/NbDkEeRFIFcjCylk1E2L1JgvFGgOOIivk6mpL2sOupLgKi9M9eAt94e83wV
SVA9YrM6fnudmTVT2TC+FukSl6a33WXeF9b9+1/ojVOlTXAZ+gYunWvX5vgpWaycFi2T5o+J0wdc
AtpdtfR0lruHuSOzckzO7b1/fi+aNswZghFsg+vfyaiQtKVqc1iZj9xy/cya6zvZa/OZEf7nDwUn
kBhgA+fhepM9WXR0vdSpeLCdjeCRdkJbYZXFojtbYimj/fvv8K1vRM42fWDBYsAl6fgdQqJoYw3F
VMC9TmwaV2v8qOmWMwvcG6dQqnog6FZ1JDy3U4pvpmIFV42IsHDstNcWpw0M3iI6LHYDYCAFZ9Wl
eQu3JUpvtc6t8SjhCPLk4qFza0lTT9VwkTo427LURqXXDq/ZVHqPMyKpG8tY0s9ctELvzMnvjR/C
RqtNA4COFBXak4NfTqpWUngMsK6P1ytkRd/F6bEU5WZofH3/h/hzMFNMgL4IL5ezunu6JFsIaONC
p4CCNLz2TYyV10qzi6A023ndCdvoMXEn3CDvP/aNTsfxc0++I46BYUbQS5k3osopW/M5ret8x0dZ
NsQ/uvtyEp/Gbibp1VG9feeN2XOReXjfFfp1PMiYWhQEhef3P9fvKuTxHsUHo9tFcY1ONk2d45FZ
2Iq2M7jmwBZxU9935JRon0S95PmBqotMH5dyNPKAaASU2CBY26CFcpMitO7T+l7WY+kF0BjEbWnX
OYiQeMDyQI3XfaQJiIqUHz7ndj1Z4vO68Fb+FJrdGIxjZGuclz25BUBeKVB3i24ASqhWBBHubdI2
8DRwsO68NjuM3kJ2AEQTo/HBn6OjxIWtpxsckKYIqICJHzna6geK5tx5oRcO99SwAKeVRDK/jpVO
LkE/SHwktJuszA9nc5YBnxKnWTMxvK9zh1oou+7a2+0ro5x8VCPqybRTQhq8VneSIAqxe/GejPqK
0mKjAsNz0dVkSza9zgYoqJWdRPCy03jy2lkzJTdFSmnK13Aof3acOmH+DQ1wNDsk7LzB8YLBdKq9
bsuZja5XImYxbvHBLDiYBl1/6TW9RB871CXntVhY+IswN2wEESiIHjTN+kijOOIsM7bRlkRwRwaF
NxsDbusIaycOTfOr05TW9w67s4HGfbQOUbhywXI5jvuyLrXNjE3D8akethmMXVzvq+VqeW1AlTzZ
FCqshTc8hSWpRDFOnfvR4Ozqtzi0vECHF13sZJnGtK3SlkSdApWB5+t66FKGoSnkt3NcT+QvrXZK
HHqxuY9b+ITFlM5fOnQcX2ZV3JuoDC/bxG5BCYRF+6PpMDZnY1M9hZ62fFjylLRkfBryuwtuhDBu
ylzVBws5eBs4llmnGxOgDVoGVTp60FiAETadZuIP6qKo/6iPg9P7udPpn6mMmMshlbFrbnMnHfVN
ETtkUcuyUHvXsIF64MqF82SMvcRYQ2zsB4e5ey9apHU4IVztqU+U+5rWrUUzFj/bIznaSge60wGQ
EOFk2UG91NO3Tqde7hMeLj7lTVrcyN7OsRUbMyTkrMW2exgsZ2CcwdLB5+61ke2PeCQf1ZQbhp+P
kX492Siifajv/e2okvyFmMjpNrec/gWGTJVeOpOeXjY5J8KlnG0Gp653j1WaEnDftEkiycpWgOYy
c9aJUa9aZyvtwQA6aFZ1vLMxtOFDM5cIrDcyNby5YQjbQ3lDjBWkTwRuo6YOn6150dgcCwstyoIp
MA4EXlQ/Lup4P2tzZiNfXuSjHFcfVOrZdURbdugifC1um+9nN5q/l6aGoqTp9Gyz4ATCjq6XiDPn
rK8/50VaVpscjhHQOHqYL4OTgQSpy6QdgjqCQBN0hWnZ+5kmUYGS2ivbLZl6qrhKRMOi0hBkU1xo
o8zWSajMp6ztKtKpdYWdMqTpvqrJxp+Z7pQf9YG7pz8YchoCp++mg7niwjeLEU+xnxJl96PycHD7
jtDCL3YZVdelctMJLVXofRNVOX6xKjfnd1sohqManyfHp/DWZMxfQdST8IbiDjD9WvGiTvmRZL7l
y7AWKwY08dBkrLLycP2vVoW4X/rPogHw44+x7O4WXaoVXiKNrw6g7A8JS/YA2y4ZHigRLPeeihD8
lMhIiEFvFhOUmSUbyGmmssZD41oJBlZMHw02stK7K7sqf+07PR6BCSzTVtapZW+iRJvulzaRL82Y
d3diqtrYr8EEvEzNkEPkItRFUDonBYsqKegCwHjZz6GV4kmlgjgeYJPRPXIvECIgwTsbfsckecW1
C767qnASb8hVyR/gIVBz1OcRN06adM5hrpe+3ViNNdwQgRLaG2nhLLoKtQEYkkiT/GNkTo27p+Jl
fdSNHgG83WTpAxl52G0amyp7GGLjMajzPyVq6B8tY5yXC6yURk3BgNntI7nqn0Rchr8WoIIlPW1u
W8cm4iuKxcL4wND7s5qleupxoGWPkBvyL6zcnnstLK7Nfl7X1Wtvhxny2kHDDjDCPFJovHISHZul
2GEJBZxFMuv42Aoadlsur7RcGjVE2pXWqBBT5hLrqe9O0KX8bhxacH16Be+kzufxOgn76Rp+YXyj
NaF47vRuHvwIe+d3uNARqKuakvSlJyHIB6ZV2mDPvNj7BgivgHGRE5YZs2nnBzkWTZB5qW5vIHsY
t33esm/1ErPhBdAFGICpGWZ3dLaBVCE8QkOGExUzbkwFE7IfhgZinYBfVZtqAesOJ0wZle8VRkeP
JXG8Zx6AT7m3sy7exW6vV1sHKs+nyV1aYx92xr5NsVXkZhQfIkLjOKy0NDxxCa0OITepDdrqOJs3
FUNQXUTuot3ibIGu0Ekrel3IsOs2izUZt3rYQt+mv1VddKFEIwAOaHq1FsucqLKBt6Ch4K0NT9HO
7jaMNLIzE7e1S98h5n6ENje4L3ZVFp9zG7PEtRdVyzYrEnzoAtPkF4zIVh0MtjXTiS0scW8UC3Vq
conMeN/3Jq1LFofIvgQvbnxLTA/AkmazcfhKV86HWddp084i5O8BxIgNvwodcd3Wc6VtaiCnd5HC
GhvgFerF3lDtFF0M+uh9ITIhQliRIJYflG2zwDTtfMPSLFo/pBgc3uYlCMvC6AtvU+QGoIdOltbd
PGE4p98J+Qk9+7DSEGDjE5mSLYO7CXUJqTPCt4rRF3/Q6v+bRx3DIJGj1yG/3HfZOtNXqppWTucr
dB49d0lhm7Rpbvlm0xTPnAmR5IJmgt87jpYYfV3ieQcpVKAm5MxHygPW9MS3gSyBidNcVt5w8Iya
Omhq3Nrd4N1pad8/1GEc3+IxjO7iWHfUoeyYvYZC8stxQJ8f2pIEJH8eCQHEKofuEZRup75x+OMG
UssMeAbssTbyhZ5ko1/jWREBZ5XuPlK58TWD6cWihYkeM+xgO7c5buXAs4aJnncsNkPdeHDabO15
MGh/ikVBzrC0xoRNyR6KIb+Myp2RTGLcmabSL2TaTvijDA0ZTEsoy86hg908ZHpINAY8CLncMz/i
OoAyGwJhZh4CnYg09+u02iEPBOaU+VVuWSPQw2RQ6RVWyhZFSy7ydtPhxskuMymsm6EsKlBEDnCB
QNOppvkGOoT2Rg5N2LDdFbACG5l75qYZmhIoo6YGd+8YZVIfZjfNOCeItI12GmTZdO+NrYU8alC9
72nD/ClvtfSxSgxv3gL2wWALLcGSvhOV7SdRYfILrEWOsET0bI2H7LF6ksCQZmozjF72hHbKMvzQ
q8RniRX3o6zmwjgYzhwfqtnRl40EUbfrM09xzGaofGixz4JICvGZAYee0oM7DtNNSQWNe+SM4AAg
kzmUGwLvE3C/M2SIbWd3jgmop/HGS0b7TEyg6xQb0yPR21dSc66zWejF1sm7wrnOK+iaPueqYTVO
aR5GiqnzHnTgT+6uUmP4fRz7yNktcx7Bf8ilUV6AkUL3XGKV/jk6achn47Byk5dK3MrQWNaHI3fY
xJNrvLJ7zp+ZTHIOTCTl95U5SSomdfGh1uM4vITI3H4VtVfeoeXOwm0hpmZfTWOGusEo1mN1rY9z
APnF3kZAtRJu8nl8a1lDz925Fqq4bpdBg2UoQh3caU9ap2NXabfBsTkU+PVxKu7yTjndrgU/SRgN
6jXJDBvgiVhZpA+btFDpsK3Dcg5aanO29LMhB8FjwXwDtNE1tzrXnXnLCYViPxnjldhmSMZoRkxx
Vm9hjIbjJtLHpvFDvSkA+sampS6kqfgr/x5BgTGjAfVPJTli+RwVmyDqR0gldGQ640wJ9K2rPY1x
B2A4UHVcRce3S2h0Am49yTT8VvG+xvz2w8nKMEhKK4rP3LH/LO9yk3X1VeaFcglrxvGzpBlyqjV7
th+ss0BbvA5Yatr9LDVYzIYojDN35zeEZRIvDqotpEyrkvakTGU2aA1qi6KOZcNNEv0IsnDRFhKh
3Xz+HsbF9NGWkBsNvWg+kf5a3zXKs7aDNLg/aUxwf5obDfsv8Kp9tjg0oN+/3b9V7LDRm1NcRTFC
DNfxG0FECeerq1EVR3zKeYwB2XlzCjRjdLUPfY02Yiirc8E36296UlHgZo/SSpCxsAaEHD/VidiV
GMk81ayGK3CTkwu2hbBtGnxA0xxoSwkpN0vQrFiJ97/xn8+murYqSR2BM4uOwvGzjQgymFvy7BYj
NE2wyb3oxqL72hnlM6fR8MNccEHvAB+cqfq+0QXnyQ7Za0jNEHw5J4Mhy/M1pXZi9ClZI9Lvvw+x
RVlDxSgIXT1k2rvyMoyi6gUFa3aICV065PUc/rDtOT5T2vzzhydSmuhqWmh0wWkfHr+GOdE8wr4l
xgxtGg5cgoqDKcJmC7rKJJFH5V/onqdn5vqf8w+pLJIdWrcIWf9IPNNa3cuXBamnGaXmAesL14WF
0xD+wPiaf8j37//Wb8w/3vfqk8YJ55rUXY6/pSZwCDc10slOq6pdRdjwNrJCkGQzZ052NmgKG2e2
2C9p21K1zLSBjQXpZwwmC9//gqj3oM8DYiYr8eJgMizOxu9/yDdeCpvhmuNhUcomZeP4M044hOvY
gNCmjzUwANBVIDiu49TciUb//v6z3mgVo9e21nmHQgZV8VqF/ls3ZdJEXsylgxtrrKprORsCf8zs
9bDUp2R0yfZwpBH0nhU9gXHSor0ZE+HkC9cltfrMZ1kLmserAD8M9fs1/ohIJe/ks6DJk3a0alFA
usDaLsGJRhzVFuN2yvFrbsLedXZuZiNQKv+TujNZkxPZsvW71Jz86JtBTRzw3sMjPCIUzYQv1CSt
AUYP71RPUS92f/Kccysl5U3dM6xppiR3cDCzvfda/2L7MYPZ0DlmYcxwvyqKigv8F1/o5xa8q65i
KTACgCJQZX5/c1LDJedkxu8A0F0PMa2biNs5btRL7uIdr2h3i6TexZV0OaQvc1D0htwCch72TZYN
bwOdwbCv21+lzf/8hKzfi7EUEirsMD9qsxt9As3b8YSAncT1vbQqZroZJ1XsKvtikb8SKv68RCKF
ZRaB3QRZLFPX7+9Dpwyq5IFkqF6O7svMCGuTdgSUk7W4FggxeVpxlvdodCwXTOvf/wp/8SOgEcJR
wCNhM1784Udg5ang8yyxL2UFWWIAXzRS8/3i4fuLW8qjx7uAo8YkI/CHS6TOyhZt1SgmFJBPOdJr
wHWLtm3LpT24hT3/yr7z8zGHfY4hGW8KymaOAt/f05ymBTInNtpeNvHVAjUdlFnp+GaHRO3v7+Bf
fJTDHA6T6OqAU40flvZB6I3WrbadpOiXYOnaLJxQ1WwWGf0y32v9t354h3GiAnVg4WP498cC/Kf1
JHZwqg2JytFhSsTJ7sv6JTEFiJkF9solGeJp3ETK2J6Fp6j7cdF/1wdy5JFkqn7d0U/unao6mg2S
TNkrS0j/JtravYn9M8+d8VggmP3FpvCXtwdnPVLhNeNTW5/+P33lgdiXIo55m+hkZd9Kwv62LdkJ
D6m6LIe//yV+nukwsOa3JhaPRjbIrB9/Chx2eeGWCQc46CPXps/JDekqOX0lw6ds8bYNxVtpa1lz
zCYzZr5EjMvwIfUk78JmaYi2cwXKscBgmKE/1AmZI784D/2hnPjuJ0RP4bIKrxMeZI0/DjkNWH9R
oS7A3hkZzi9xOsWaP2L78AiNT2mTx8owFzubyIsRCrbuzc/ojVq0xbkTBZNjqQBGertBB8Iav5U1
MHZaLpK+tcu7DIalbZU7OwPAF0zjHFe+KIFEbnSMTPVm6qNyPArLaC69SNs8JMhvCttYTQCA9xFw
7klBrn3XMrPQf/Gi/LHb/XDpmIrWuTh3wPwJ3BJFguKVuFcS4vtlNypSmYJCdfN3OhFGFSzQ7rKQ
bqKTB/lsFvWWrZVOGHLC+YIhCBW5TCtl5WvYzmPbO5nxDtVmejTSbP7iAAWTm8wzF2KNO376Daew
/j0T8ILI0zTnIgRynLTMGdPk8e8fvJ8WUbqZFDqg47BQAG344ZArAdPnnIITXyGAg9kUSIa6mcdf
iCh/Pl6hK6BqMwgPdzlN2j883twpN4VKh4S0j+pzJnoPuGY5t0lQCLPZpYurLM9zE5U0viEp7lHi
tURA9nUVDDWzTjp2lke+7dTh46bvEenh4E7Z8gvJ0893A7Mc0lommCTXWj+qemwa39rEgA9sFEFA
McEaG5Wy8xdbyl99iscySJQjhxoEXN+vK3RIrIyXlZZS4sR0yBEV+MOSpfUvntqfllzU/TqgD/Ln
qCG4899/jsJ/11sBynysgfxaqa1tIvom4Sy6stpl8WSfhnV25LeTufI30tza/v3T9dP5gG/A/cTQ
jUpK/Un4M6rlYMiFb2DqlbJtTRXQMg61c+dM8UBDr5sI6tA80D61c//3H/3Tvs1He+ilqN5Q0TKd
//7iJ4bwPYRxJq2jXPwRt8qFiSNIYQCBD1OUi18UbX/xo661sbParqAk/Mg7iXjL0d3SegHDox6m
wvw649D/xS/6Bwbk+3VotXxTEa2ezvVg/v1VRdTnXQGv3E9tYb3kNK3zbeKZ9PYbTg1JmLV5nDOu
hMIEmLMvh3CZr91cY8Id6TTJE2214VqlAN4UoD7Em87MjR0i8fr9UJbFi+HY0+cIrCLrQNXSbW/1
cbkhdNPvCsfpnK0+pg5Re0sFAmzgm75PteYpYZ/ngxksvFM2L48yRr5UW0GJRAJgf63mWgFOj3KS
6X+pKI8pYsHom1sYcthjt4EWJsbJ8ELGtJHYjMiJiyBXkAsEnQkDKqQNLcwAuFFsbtnoJ8owdqoX
PcKUHTT0WR8AMI8VOZ1aNJ8mPSfhhOkIyN9J4Ab3u3YCCQuCTJQgleL2dUGypQVEqVhTkCVJNXBH
QWDvunzxOFEsRnVVlMjpAhJmGGO1vCwPMWIsLBBTET1l4PU/2tquERKo2di+kdyWHCwHnOKGmnD5
Zx70v0VE+f/DH/3v46awbP1fPsXKWPonO2mFOP3nf+x7VBX//V+00779wWU6fP3P/+Ds8a8ATl3/
jdKDRHhMAy4F2Z/AKfZv+Av579Qn1MrQ1v4HnOL+Rm+BbQ/zqsv/WFsa/wKnWOCRgBYhTF5zEx30
Q/8GOIWu2Hpa/9MLu1qRLc1ZuRbrJ4H2+f6FrWjYAnaFG9i6yjunak0Wj0m0dHumqdbe0AuSFzqh
bt2WoaUe3Q1WQqqgWOAHOomxdSqGwDkd6SDLxXPEII58goW+n5OhYR5HdROVlbFlJwTLp8XGpTb0
bl9b9ofhptm9Q4DL0SaAHRlK5W6swn6bR+vr4OxEH300rQ4Jtnb7E0SI5Z6+iKQPHxkgykuiRFJF
Ceu0JeUhdifvyEE5vp/iin53Z+m7JYsOHUaEDYroe0vx3rO5ZPJbL8gUp7OiTQRt6Z0CLBUUQtRr
pJgrinGZbMUIVUU2TJXLpQoiN3K2RREJInja/DbZMYfE3svcp5gyOlQpJkNJDfRpGtxob1iZqQUG
CVHjBm43qlYExepTreikKuAMfqpd5F+A3mXJlhMPLzmYOoLdmJHSO7CMvds3LpfjxAQ1kKINzszx
lKeeP7HezrobmWokRtirnaWG5UTwy0Yg9zylhBgEkiYQuEyVd5zpXhzMczqKIGb8OK0jxurVS9DB
ALgCAjzX7wvz1y0emhhWIlltLUBsJ38048GMkJ8vfRv2LlOSWc1iL1S4UHCIUaqcUR0TwzAUYvad
JYWP2vHTmanNHN1pOK/5vYYwaVO7ELTn3tFfiAbrcSTOgpiFdN6rUfnFmI1vVbGQtrDYYVGZ8+/0
FGn/J0ovfTQd8jIuy0mrH7R4j1lcAKKwYPXJFf5BGDazOZjqDAL7+XUmt+U0cbT9IPrxpFkENNZT
58dpa+wWiUrHnc1HDutkLw3WFykJ9VOUt4mhs+5En6s8vubNsgOnvIf0e2s8hwsgrzGUdAfue7JB
v0GCNjdNtTTrGUT4Nrj0AKPbRFWgBXrMudSWw0knInHXg6q+Z0cIXIQKk9WEc7SH+tqf4xoEkKsp
kizV5jN+x/1SGurH5Ckmh86kielWA3neElBSHjg2eQwZGVlvil6fP816zz9nqDlkBp3ITrSOTajm
8gGQOIqFsXafZtkKwhLQepcD8gSNEJ19Z+bDndfgJuBIQMa66SBktZMZ/C3Kpwlsv9PoB6avcZjp
qRoSBjI9M9Neo0S79NzXdCwaqUYHuy3iAzF77iuRJcZlHGCkwYOtB1/t6mdy3t+cnknAtCJIcLDE
+EYG2wmI0oGYCLI3M7PXehQVWBap7bzMcAOBa9XHIP08UBveMbWMD73OoDBfp11VR8L2ZJA34cjh
C4Q/9tO54Xut0GC/n1WWilalyVeZ6Fgp54gybEDcFiq6skpTA72o7EuUtvFNWMp4tlpKdmy15TlP
PPsNv9EjahXHb6vsMU3Ko1Ib6iamw0IOY0nrsBuS21gATnK0ujxwZLhWgJarhKvOu3kT5TolP5yn
BHLv5Ngntx/lRawSd++xaoQXojxpYbKi6DDz3y3yTje6goMkJ7dua7lxdY2keu7V0d7R2JwOxuI4
txR3FzFornusWft5Bs0YYrJwLrIjgTMlo56xLDqGPBzHGtSsu7crfL/EBkq33BVY3hjiD2TaGBei
IA5ZO37B4AJA1cPojC5kI/p4ifCzDEHpJGerfkgUsKle24RLDyM3ToXjT3Qpz1FjBcyOv0mXliaX
c4S1LXyvHOOAsUr93JRMd1UUiKIW6YNHSAQxrTmz4shdtpNtVF+tKXaQluTjvSXSbA8YqH6yCEVM
yymA1kZ4UYOwrRefZpO4z4bBLQlCx3IowqXU3maS9A7SdU4UU2t8C+AeLFjegdG8SqfOTp+S9ZCz
KUtIn9ISzI8xDQDRC/VRJXuOoVvnU3PMCNuc56ks+efdVAkZ4PAb5NnkV32bcP/LCwzylGigItqb
1mL7xvwVstS4g+QpINzLaZ8ay8sw9Dq7gxUHZM/0L5YngsGoBtJnxxYEKFzA+6xBZBD3MZbyrgaH
2aVht1h+A9DjmEQMI51CrIhwsUHWeTczmO+MWLnX0AbcRzLN/VorrwJiFizvU65VfDESM6H23ytR
/TYaU8qENZlDW5fpqxWjkzNTwUWy+pD2QvKWIwBi9jw8RtsNV1sBzJvMMqBkD5lkG3f0iA3oYMZy
QUIzfRpi2e0LrDJwe/OdlWTIF3qQ1Yle90c65SFATYax59ltbXINZEYygVtru2gmRiSRLbHIbMFx
Vu3XNjs5qvXr0M7EJHf1o2gb91hSXaDLYt/E+0HGV5O2O+j7EWt4MwZFVj6ULdk2mtUdY6Pciaot
9oQqqMcO5M1Tp90NejYG/TKgmypWwquZqWGFRfvcZm+Li5ZzViPH2WRVdzM6hZxCFD5B0ynA1fIk
4CHU9o5Uvfs+x50IUbM+sEeY+4IlxK9i3dsiqAQZxyXYO9zEkQRoik7FUuKMv43YwXAF9UJPhgU/
Td84z0aW7oB5h9JsQeMybt5UydWLxddGdwLZkg/TJ9GXgnuBHKh7Q9fFn82mEZcjiDB7SaNXqQzj
LXbZ+KJMtXwbLeVu8ZLp3Kk1U9XBlu9J1QwR2vyGcDgOYmmYsdzQwEn3YomJMBhr1HlksbF+91uW
9ZdRdtu503ZzqpyWOiPw6TUWbJjZq9cVd7ZVMIltQ3OqdlaW8bIlxo0OGByEl6maH8vMeojzz55A
KeMV29jz3kWjBFp+8aI0cIxDXvWves/mOrTB0FVXDFd7KQbsOjDoEolASZ0z1kWju2E7UY+SFMVY
Y/CYOs3BzuIXEzMjUib7JkFo75ORaYfbGPcVfctyqEJlMNSwG4Y2TOudQbRFZRdHM32dJRBe1Wt2
oyg/8qm4qq0eFLX+SB31WqvJ0TL7u7Yzr00l7zsemAUe76ZrvCpo8RyFmPcaQgKJ3GCKfiAGSAUe
PKdBNDAdA1IS3xVJvF9qJD4MDn3VHajIRPlOGnCO+Nd9B7yuh23L4+J2bA9DBdKFyIp6wtyEEJid
rII+3EZhZMTWIZO2vh9JlspL9W2RZDiCk1v8aIruJWmQe5OktqBXomUjJ/MRv4fh5+rch46Rylvd
8G/Zso6/pErzniRDFup6wY7d5NbJ6qty5/UdUXLl7NtJE23TJrmIWfmWeM4FFigPF9JsQzZf58S7
kBrB4JuklC7Z5h1HMEnsopE2rW+sX8uRzSsHNv4NlWw5GaQrGEWZkvm10Dp+x2wQrzxoa65z/VLk
413v2l/KXn0UlDF3TN2+cTqrjxV2qlfYWA9C7fhWqKtGsv9s5dEU2oM7tDxK+hBdtXa8yUS70Rvd
NSwGbUW4Drkf257skt3MB+1VNa4+mFVlj5h/J/LSvvWoSXXhbqO5Ky9LwakHd4ffm+ioVDMRF3fI
AZfXtXcV5Ffxrgh54526d0XxFY1wWJk4WStFqIcBjWFoWw6CoUGHj9wwWj0bUTtidDWtUKrxCbg/
vGJkxo+d4iYq5rN5fkbN53zGSOMSGTLmpC1kSbB22hFdg2qypQugeChZzCvZBxqdAdoIRrFyjcsN
8PkUCKV9JbFiDlHGc8SIkwN+wprc4ly/o1ICEF3lb30U3ehFpm9Rk5wddvquHjzitDiF20khT4RS
1Vt25Aa5DN+RqAwGWeisPxA063vS6TFYRrpyqFykjBsNGA25Hlj+nGyUp5i6QdFN9n0gHuKke8Vw
Sqs8w/FTCSooqz9WY908TsnSXgeCdDa0X8WTMqNZth0puk0suB1MWL0Du6U8YfmOtyn9JZCVihci
9iTT1Mu9d5fk2G0X65XfsqbvltGs/EFkLaxJwv+QSlYBven+WBfMPKWpf8DB8b7OvB8DSrPsVhIK
GGYyI1TZ6WCvqclb4uYG6KaYqAzLLY+i6tGgxk7fHDhba89mEiOFQ1rMQ+o1X/RokNu8nU8liKli
U+aa99z07MODp9i+qXbOEWgM4UOkAYYuCZ8bRwyz3/OtPqEiAzk2Ssu5YlqHaDJqDtmO8HR7exSb
odYiZe/qWuSP3fwyku4dxKgwC+5q0V8zr0bpmU9vySKKMpDYMPCmyVleYA9E1yZH1tYUzrybWSnD
rlaWC9ZLL9CWWhKpuBjvNIX0bW9341FbhYK+a7ISF1KH5NHE6C9zxJCDPQZEuQ/bvmzlsfU85egN
VMVQQJ4dLVdfxkHXfKvt8b9y3P6EUZm5x4LHldVd7DSXhjVKud6vEtwIKmrDBTCpVE+R7NtAK0tE
dU7UXgognsGEf+sqPR1Tn5M1vw9GN/pEKOiXxuh2qVbeJu+lKBNF33QCn0dVfWiJiMLckQo7eaTv
9RXTSAbTF69szR1jEq/eRDPBwDUOtx3xFQaxu1bk261m3iPbf5OeYj1Xg9b404KMsuM9e5n1VYpt
2USYIMzcRUndbDDRWBdSLZ6yxlpNGaZ1YPIqeFrFW0d0bh01E8GghMjaBQHIestRfm5U96SvbyTE
nk+5VucPvaESDQINNUDPdE8u9e8l2sdgNIiQqRxrulCdT/dy0Lyw68vXwWqj3YCC61wPeReUtBtZ
juLx5DDYOWdjlK0xo1YEm2/J0CLOyx1YebwgCWf9VsEPwg6yJN6EHFQ370atiV6JbZB7Er5tso4j
a+tVbDnq6Dh7h8LQd5xE24y2t0EB1h0VjWuJBrs7DgzVDxHA+wcj9uY90TnRzlNyoK6lXKxXXXrz
AwBW/cZBzfpsgFS/m9Q+JZxhMcarZE1nJUrMr0qJd8IQwyE2ahlKZkcPwv6SSPgM9T2otC8x8y0h
D7q8JVXnu/aesOnPM3v6USw4d7yqFnvPaeXWo1nOsXPMlLMnLeWh0CtrE9Np/YQKj7w0GZdfeCIn
GgmNshfoYc9KnwamkhHWLIz4lRufnSbDyb+ZkTkBEQLw4uZe8QS7g4U1Q6BNbvOTDm4GokY0fUqE
5r2WY0fdMurybRqIVJ4jI3tvTNSki0folm8OzURChSOq/dxrQV45uLl7WXytvIwHoWPM2bIsaQs4
+p7U3FBJKgeFsmssydvKE90QktedusSICS5xFVXbdQ3JQb45mcpt4lC7Zoc18atpxgS/A/br3+JJ
0rlN1Km6leS63udc466oODb60NTyM4nVI36UUmpX/F7qITUEGtLZlSKhOE+0iz7VxgvJIuJuKlaa
AdqXNVatMJPGJ5tsfOynclwCg4/E6yTtOzXVik9KrZkHoSnLTbQtlalG5u6hMdyKAWUCXCwZ0QNs
RuKV780lt75FfcJckCMxm5hbZf5IQh9tcitziNGz0h3J4cT4Spm4hJa7+mdImfpGnSJlm8uYElrq
dWhJxQhmjTTzRK8omTLk5KNTdcckVsj6VJ25zU829j3Fp4T3Psfeci/IK3qucmoLUcr2pBNXcoLM
RoVQSI/gxdSStq85Lpp3OVNVaxjcdkQHfVhJdRh6r/LVviIZTikFXJMYRVmvDr5BZM2FOJHpACjp
OGUUTJlyKhPjqWlIAJf6vAGIt+0oR/q4jR5A9dZ7c/XaypKYj75tqNwXbKNe0wSzu+wa81IL/Olp
wQ4Z6Q9cxQGq76tJklM6m8RVuknQ25IAJ4wLOMvs4VWOg585RNl4I2GbMFdTl/SGu5ij6212nTaw
IC5Y2bLCXwDCsK1X0sjIESnYYsa01AP8GyIkD9BXp085Gc2QLwNdjFucV0+mSmCxjAYGRPux+EaQ
l+0PINHt1L5ZS1s9URkOu8SKV+p0xV5nj/7gWpjTeoNoGpSxy8lObPvo9bntE225ddX4y0gwmUHE
ydlM8701W6OPBqPyZx0/TmoWn+heYMqjsbjJIuCBnjvvrIk8Bsv1TqVKiKxIrJNrWF/cdj3TDWkS
lGDhOMGr6AMoPU32hAfce4afleq3Wefw7cBau7EDh049T76GpXDvIJZESUK/Q6djmZiI043iKtYF
z0JXjtMmmyF5a+bGtjnnqZb7YdR5kGY6gM42FB5WHhf74NQUxaYizWuqo6CHjzrH1s1iNpPRQhFj
4tMJ+qpPznVxtYtHGZ8S2Loxc+OkpdlVZ7DyCLDO3vKQfsB9MTbrM1nhLuMj57sqnqlPXLJI1Jkn
o2S2ZXxrYRaTpWjCcOQMo3LydaewMKqQDvwjqVGhC7Nbb63T5MXvjruXcCUWieTI8Z4WZe2PuSeN
qEcPKQCIu03j1KfFHbIAs95zVFs3qWjxpmmYjXbK1dCNXV9NH2qSX+KMq+70iXKAXLl5erdTseHs
sJ0Khw1e3GXRuUng77RpdByL5sZp9S4ntQ2ujZ2FZeS+ydQag2Ve1/X4NhAvhLKfuMGawOd5rpIN
nuQgHXEE6uaCcl/ZlRnDtBzN48ajjNlUjTQP7PyfMqhTBHO7ASEg5wx477QEcaEfNGp/6sSgIjBo
Q5HnMbzi3GhN2EFxefFEihBk15F2jbkxG4clqKnuK6XM913cHW2vKmkeQgzsSGTDSseaPfizW+1H
pzzbqtjPxj3dR47+47QlyDkwI+xsMyng6OsAUivslgVmbxT59aZDhesXYzntm7neQJihi4XWg3Bm
5350i22bd7xv6Ao6YhM39CHWCMHDEINRU8YbhtCdLZns2x/j6FLsNREbuveV6M+dsUbIFiTeNhFN
e3PpLqTIqA9NOw8kVdUsr3LIoW658SdsRmZQmXq6ryPkZhC/6g210Eeh97w6CU94pVxIuN/pxYSV
ahgCTK4RqgtmpMeEtCbE1G9N80lz0fR53hWXv08+8daROH0GImAXQJ844QzzMUrP3pq9OICZHInv
gTjljRrexpda+4bK4YMD+rhpNdmE2OLv89KIDrE1napC8tLLfjlNTEqdSL0nD/CSWbRdWeg/l+p0
pQo5iHF8aafmrM4vnt7eiBRfbbNkro0txwIwDS9Zmu0SShW75kchw8gvouaY9h2b7qQ8K/olVWrm
Gmj+1f4EJJPQSsRdMKF0FfasOM95eVBSd182S3xq+HOTPexFPG+rYac0Z5MuFUcg8+h65S4qnuk6
bPLoWY53g8164iyPmt7T5++2qbcb6IrWHTbfmfgnWiyTSqSHcC8MVDZJf8rkCwvRhhMHtiCGGng+
nOaWch6dzDGYbWzPi3FPbCsGT1/T36z5c94+M2yh1KMYZDdocTNWy3RqOr906m3rvraqwoxdQzzR
Mepgj+jKu06h44ZuJi9Z0agmXyYAbr5bFadF7Z1NnXrTU2sSZ9HHJH4R2Fr5he4+DYzOt+Wk30yn
ny+ybahCdFw6S/fNnKBtgRA29f5aUOBtPTzNR7Nm0sDpJVASVztV0fhU1+2dzJRDI9P1eS75sRJP
UDJ2YOucajmb2OVW8HGQ9eTBqRShDK1xb7gP2WISYwhkruYaqO5mOz7pWv+OOxqFvdL0zsUQWD5H
M967nTWfaWaZxYNRdN/YgOh9OJxjzKQ/IyfEYpmv63g3u9co66YdXhek+TltDxZe5hmvqMUHspaX
9gE4gKOUd8QVEAVLtFGbGPY1XTzYtbAOsUU9mjm9YZuiRko2jmnRgiWKX7vOnM8kVm45WTOtg1tV
E9Rr2Q4Iqeqs6/ekeOIe2uUpQd3tOHlblCFjqE3OU4IE1vWMk5qp17r+NDYD/W3xlBOo3A5doHdE
DJSqdhwzczsK5mvl8kfLVJ/jYzrGIxFRbrSlEZ7tyyUmzyFp7TtTJVg27+pLqpLVhswsUZNbTRuX
JgvqEq/0HgRubyoZ0rvLhYOYQr9dNfDRRIKOkofAvlp9zWrOlKPFNE0HOSsucXQiu7jfF8McU4VE
EmtY1TxonvOapXF6aFsiILQmxRKLBvGYOgB3uAs+03/n4klyPtMK99pWGoJZqeZ+rvhrG0sv1J26
FDKw9PFWNk4ZNlgHblOUqLvaSU5ke4dG4hL5abXhEJdUdXWZBVVlHkjsPAwSJ4+ZRH5ttp/oZD91
HdJT8pqWTwpHwg0DhcKfvIGgcpfTEqY0lZOG23d3Mafop9kuHfbujIOpI25T5n2I0dxp+oAt3E13
cPRe5kK5o7fwnFv5HlvTXqvdhyWLzaBTe1pY3kC73zouiftgcM7rW4a3yJo3SWcQvim7ZyHFfYUi
xDeWzqQbnGJ5Bypz0VrS3SxzHEL8tb8nnKk3C/Ge+6XKPydzxJHRYvMacg5aKHY+wGY5i3xwkCPR
g+ANU+cL8O5nl9JRoR+/A+xG2wNi1ZbiHsO6tA4CsSFOVzPxm1o+RhCIkXC5S3Fsu1zsvDYhU4vZ
XrKCbdgWY/VxcRPSt5nLVwLmgTrzAGYViccQFpyoCtQ4PysOWmqKA4YKgsC8oz1kR3pu0Xashnk3
SCzHAOQKPzaNXbUsfmI3/JkZDZ/dj4e0koq/FIv6HAtXI0jTvgO+y1EHS6m/lixYsnHql+AnBoav
GFDXGZx8YNtNN0kNHAsIr72T5fitBiW56WHa+VFuaNuljQkkzDVISrPV3OWFcU2zsTvw1ZJN07ni
0DW1OMbSYAkiOz6I+qbfGK3h7G2te4+Spd7SwdCDNXk5UFqxnRTtkffxvknp3dDYSjhq6Vool45h
70JrLFLz6RWeAYa6cR4p3Rp5Ggs1+2oTunzAUN0cl4rwomnoTVp6s75NAX/h+lOtMF36FIdaMh7k
ZLUHxcarROpbToR8s571Mg3cQ0YuMWanwJimFgMe8gc1pRvbAwINm1j9Ct3xRREc8JDP77QBEYJu
jIVvE6YddG79GjNDutepPwKX7tTNncwypI+U+boslGCE2H0xSL0MmmpQAWms+CYve5z75ml2orcC
IPvWbBbvzDkRkkvHLDzFfed77SpIVO1LRUWMRbg5KWBdDljpsmeQsO657Wvr0PQ0uJGG0XKe1Xt9
HS4vdQFEVS93qddVBFub/X7SG/Wsy9j7PI+t8lLl5fSaquUCzKmfaYSSIOkI+a4ppU3ts9zVdnKd
E/2mAMmgS8sXcIGxPk7SGOmGMsJAeEqMnMSNrXlf89oIEm8oQ0dv8HF3gpNQmntoFjg/CA7nmOkz
lhGzgKPh6KN9i1NTD4RTP9twTnBuu8gNcD+H7eQu+7j05qduAtTlgs99xt56EZqavjNVafbYyhti
vaaLsLmH5FjsBtKTDw74ST9rMqyqSFsiJyUmBNcnXSmwLMIIUR2KQ9LNWtBgITlUSbZF7JWvbbBL
FRXNFdLKR2S1RYgWghWtXfTWHxNOEjgl2sCrm6OnnudY/ehoJySKtlXQj3YGac3NyNuDQH/SN31v
GFjcrcdWBYxWFUW1x+Fv/EMo+m/psf7XKa1WAfv/W2l16D6K9Hud1foX/hlQ5f4GjAuMKC4Pgg1B
af0roMr+bXXmOEAtgfL/EUP1Pzor5zfVs3QcKZjnENOuqt/2H1lzhkWsFUkfnExw9dCmMP8dndUq
ovqzyAoCH54XXNB8PwvF6w+qyMoSLFWg+pgrdeMpc9QPmyM5onTd2C86nfLE0pJfsTSR0v7wsfBF
HQuANlNA7Fi6/oO+VjdF3pgaLfU66mgV1yMR0QeBN9MJvCjzyNoe2sw+V9Fc13dZ5lZUyCN2e5gX
ZikJXVWs5khLt2i2xsDoJIxaR5v8gTDs5UDJheuXe/tVi2mPo/+i9+5D1/CqbUbLW31DM68a+9pr
GBepLWjgwDKymhVADhNj+DwyTjUvb7oBAVG/xHE/f1VQq0sfW1AaxLnq4ep12uF1yLNk2I54qnUw
RMnY3GezWj/aWZZHwTDWi31E+cZewLsZGYdi8cxXS+mXeIePP5n5auSHsqivdLmwxcSFzD9LITDJ
nD3TBz6t4BT0QE4xgmBcPNOfJ+z1lAwDZoCgc4om3+hNY44HwvomcWu9NMLPHA/ejm5FTzaopl2h
RrmwYoAkvgmhXmFpJC3xm/F4QaRWbpPGHiAhG6PzKkrRmhjIW7O6j2idCQRm1aQ8tjj2jbAbjb7A
2Y9jAFdFNrGfkC38Nmql/QJ5OApLvbFNLNiifnNrt7mqpTt+7lsTRqsFOjEKEFFzodWYcsSGUaCL
z2rVCjjykhwYABYJvQlXwU/id4rQtT26Iv47rAuPCaWoAelAIXA2yxxzAo1043GIcsfawjgwqPfp
jWIINztUI7jbYNjknuzvYe8Mw2MrXD4zsoV8o/SnBJTzDNajNWhwx6zxhOZ21V2OjYLyrRLpk2Oi
Zt9mcUuC7txG2ReVotPdTKm0VuhToYPBMTrIR3JZTJXyXZQ5I2GkI6q3kf+HujNZrhvJtuyvPMtx
QYa+MXtZAwC3Z3clNqImMJKi0LfuaP+pRvUJ78dqgYqMlJgVioqqSaVZWlhKFG8LuB8/Z++1Y72J
zl3GUP2rC9NMM44oGTMUJWa8qA3Ktb6st9IUPREC2HvETanWzaMK6lfc5IrJdz/AZxFboKE6JfDg
wK685qnnNtt2EWL/DTSrqLvJhWbkN1CiZI4CopwYo9KjTbKdlAbXF5ozVZzZ6RQYrvVcV/0YjjoF
wI3akh1wVzZ6UlxYXPZchXa+/mvILZBKmDZ+/0t30dJhj7eJHiY2RR6Z7HcHs0aXuyQvBkUDToQJ
4AhweiEIoYr7A8xex/5CPziewzkubbFtADkoDx3EDnu3JANXs5EuzSPoFtvYKO1IePw89rzryhD8
MG4ooMFi0SfsB9GKx9miLAkjG1sTd0ptUZc4KOB7RjgVs3qT31f6bnW5OpOW35HGzK2iNhMpumZf
F9m9Q+GV34w0N8pbiSBJbLoS+zP7pcsFmXlemoaZnYlbEvOU9NDOGcfhdjZc50WHs+Fwaik6FdZK
bX+VQkm/FfScPnL2bKzHpHIXNGe1JrdM74+EwHVbJV7cewPUhrcdLWHexm3qXNW9pl62c7FPYhI/
YHpMqk5+d9tlnA9m0880Zwef50DrxQSZFmVAyu1+u8TWnTHnBEHHfFeE9/lGS6dYgtO6AbBS3LQW
B/u+dFPVR8sxnQwYGvcDzpoOJoGSOmfKqdvKKL8hER8loZWTtVMLqR0QsZBGXqXM4+bUuEpYjQtG
aub4qYKwEBapXn/VCfLzwUPY56Iu91ST3daJrYch8zhrVugNGYDeN279WvJFXzqtbMPE1PYKWcC7
GWrVwan650qW18h9kUFJoF5qpHxSMsTio3Dm0Fu/GW9ufabc7REKXohF6G5M5a6RarIVCVoYNx2d
y0FEkuuBs06HDHROtY23SmwRn185VcXKioYYDUQfp1deltzjE9mkJqeLIgZT76w4wxynyGct1ig3
8/vKnE9rRkOgavGxX9zdit47SoLtOzDOhKW326KLLhZSR33TZDPAv4Tcd9UPQLnaYXHmCjHkyZAF
C1ifMdxyRspkbtfYLI96wxKaLWgFdMN6WJz51ijoAvW4Yr455H9YzkxhTJuDEJQvzQJapqssOjct
5mfE2rWvYZsPPAYAftzTZGUMvnhuaNR9GOvGV931DopW7KtUpz8qyvkxyomxDaKEryUZVWQharVt
NOWCHPBbA5s5ez0aGzgi/jJ1q1bQLVv8vmmW5Ixkk36rDoZ7RpikWNTx7aUZ28c4Jy6xj6yzCgEn
AKUgMXT3yM6cs5pBiexFeiE9az+4GO3wGFzpKWjXfgLsH5vZLm7mjIAAfT4A1PrM0omaxcq3naza
6WwJNiUlr9KD0njP2SCwMQI7y+jMDDYEK5W10Oc+Gs+eOzHaZ53ZWGNx1rpFycJYqkCYJJIylIEz
WAG5sAwpjVNCApqQ66WLtZKX2qHdNJy/dkTtWXu6TNkd8izEx/0Uu3zI3QgOkL7UZyJcSKeAd977
DDZxFCV6nx876OO3lXS0J9oT8RdPaRo7sB3CojfajB0rm+frTgAGRJPufnYYCRwZZ1VPSSQ6bVsm
DEzwt2E0xMbhQyWMmdHTJIhJcSs5kRkNZuaWfppoeiXzk2xMaF4sprIRqJEQf7fpZRLnBetgvMSh
Og3icUqktu/UxPnSoLkjLrBIzzmVIltCPgxbe5rt617znlSL8BkXRBNTg7Qu8h3Kotp+tnJPahec
rRBCu30cE8pNYcDJBpnRrrFBLTHDtIMY1Nx1q8XTN69N9dBDH8KJf1bSB8ttliAnCccO2g6Rcthr
SF5pdLZ6Sgq3YQ8hEUJIbnS1mPnCKd8e1KyQV4CsYb1VjFzcbaXm6jku5TSGilrxpvUxopWd4WIk
T9emvGo6Z9cP+NLF0CXXpaKJXaSPaF/UId8v6qgeXdyrAd1OY9MJKcMipvEV2BPib33K3sTrxRqd
x5QBs711dhqLTMq5X4zQFkreXnLaTIMiGZzWr3P0LFaXt5/adl72MOEAzBDjoh3UdAIArQngMzN9
wBdMjvPOEJn2uW00o2D1Q6sYVCZDTb8q+mQfc1j8LHobsHjZS+ZBg4IovWxT9d4ZvR1QSqjSNH32
kdmVB7VU6ap3CssLNk6LkexoXjKCco6xXtaf3Ml5SNl4QiEGDfPnIPY5GMqrFNAISSf2DhS8trNi
HSEeOU7abSfw97GdErseVbQx22ncebg9zgz1VqlXX+9lq2dMeetii0rRYuWjj9ew9Z3QSXS7qjc8
CptioBWyus/RxJ4H6uoznZCRTam1T9Kyvk0qcXCosFlvW4wPPWpw/ONZ6eBL9epYu8S7rh6BUy1X
CUCBEq9eho47jsrypcWsSmq6GKqDy7n7aqHfSZsw2jl5R9MgWXrBrW3I3PkolQ7TbGxn0Y5RMtr1
OlOeZ8hTn9VOdBxOvKY4OJrhRXsHWUQ4NXSjPKWEPkF27Uk4JQgrmv2vbJ8CDbOU484ZkQsAp+qO
rm2jqx5HlPhMGs8sPdDp2G8serQNuiU36fr9og3FblDgfQWNSDtOzQ4uJ5FOR/yfyjbTF3knDUMZ
gjxT5n0m1OyEdkBuS300Hj0ONfWrWUc2fFRpe/1psBd5nQtvvG9UEP/bprRtDF6m0gw+HRX5yR1a
99LoHObEfTF85PTIEG9RHLS/0cCBzJ1icjQK+En+zHijInxGTLejqq0cLMbA3+xS5ZKGYKR/iR1M
MKKz0eKqM4rr1uyacdsrBUbNYVS9XVPFbu/bk8ukDBBW0BrD/NyMepNtvTwhHKSz9enaHhUXlkjs
pt3ehkI1+lMW185JLNa5kAugLzQsdbfrhs45Jvgib3Fi0M4qSnhrUC+PVUk3WdRuttI+XxqkHC2m
eW24sGpPIVMI7cxZmTDPZlbF6LEzio2eYqaAtReDo0cSsV1MEeWBMbCoQ3lElainM/oVwBCx+WZ+
g3vG1x8TXmejrsk4ktM5TnIGT22Z7hCK6mHElbmHS/Ekhnr+mNqyIJ92zIQVUnYB1ZZNcQljVTnQ
v4kv+gRJST+k95A20xOrunZiHmRdDWmnIT63zZ3ntsiveyu6NFnFr62xcjY6em72/Di9s0a8NE67
oIpgznyJbFiEIjPMF0b7zQMIaXHBfHg4wxXLdxiV7jKjaA/qbOQXllVWd93Uii2OEQTbaix2Cqqy
faTrkMhYg5owZzzKvFu1obeBiLjMpc4WTRpSvaE3T1FP99DvnZHFqZ0+LsNk76xKpcSgv5p0YVJE
oj8R3NRtkGMP6Dc0DWolm/1u0tvhsBpQ5YWaoLBYOxtHt7Il4DgbXnBbjvXW6CpsJkCAGp40pRhs
POadZMoRgAsh3wyiijN2FnPX9pbU2cSRvnKCZHaCFT7f5VKLb6LJtrfIN/XLoq2c+5iszW+ZRwaf
L4E7Xpdqd81hEcRty6vdIBREdD8UqzqvRd8ySaX3TlFGWchctVZPEFTQKmSuybfVpCCSu+Wj7IgM
kRVV/K4YlfzGdurB8xUzxnCKR4QFLLY80jVx8CfHvhhpkDLZWzZ6m0mAu0X6ta1RS5bwErYIQMyO
MYuSyG3VosUOagvzCUcmqz6RieSAm+cYeaHIyjnMooz81sYX1ABqvyZgy3y2gSAAlp2XYyGEjXCg
x7s/pL05r1pl+BExhwma2B2CpE1WI7SfCLt8MOK8fYSoQBMeEcBHjeC+jTXH0YGZQXok7MrggiTT
+LYnftoL7GqCecQIy/tmsRTdqqrzWsYTu+4QU+8muhiMgG8eWxOjeP1hjkGL0kpujJcOSWJoSDY4
yoCCsybSQ86iMm9OyaLnB9Glw1bpEiTmQBfiTYtQFfpohsA5FrJmJMgkIU9hKeqSCaPZMWtXrF48
sLmVBzGi90fXIved0qK3BfLW6MFEBu4nclvyy8Io0ltY2PkV8gGyTRq58OnjsuVrOUZZlzMZQue4
iWy0ipx1OgqFTs2zrwwTxHYo+tR4mXsjfypKpeSLnZ3nlICnY2M1zS6rqvqAVDS1No7X0TsXeZ7C
by3j8Sy7CC9SkTjldOgHzfq0OKM+7BvkXQ9y4EsP1hxS0ilUos45Oacc+CimTvncAq2nxeyh+mR6
t9PbpCUTSObpGaJni38v1+0vhRYXfUB/poRovDRMIaBBymLv4LbVtgU6gGe0CmN7kVvj4gTuvEzG
IYGv+ARBr31SlXK5QzC3CkpqZKXcRtSlfHrA7C9Hs5qZvOd5aZ7yfB63YMyThwQMODN3mavLvqPi
/EZxhn6gJqC19hXM3auNI+5hXnCLTUapPdKJUmOopSOTu9SIHtrSuWX/RnOkjqL+OvaoCkEBo6bj
yprFU05EzXFEILTq09ZellUM/P9SbaoX9oUhOYyK4pwZZA4NrE+7u0vzniGanhhEybS0V/ZL0i5d
INNmOCru0m4STR1vU6k4GyVeVUcysmIPs5dbHEmNKzV8S1b8hPKCLoKlRAiDkB8SCvwwjY1RHHrD
rR4GWy+tbbJotNIUCcIHqkQygeV2kKH5njTA/U4pvED6+0lKTyIBUR9IAii+TCYcfoR3NW2HxKto
PLkl0KhVkaw1rH953CLPspRnfpuq3xqoNTAXNY/w8qMTuM1o5OyQ5U2+4djGgzQWe1SoxC3Iy6Jx
EFZEWKI3piiZyWkCHpTZ8s+4KQ2uXm9Ag4IUEnvq97/P3ppM1too0QmXPLhufIzjKmZ0nMFRPjA0
UEuQmGPHdg3MHJtMEyBI1pZ9IfQpR+vN4Lq+Lgm15V3AuFdnP1nspTwV3jCin2vmkR4TM0ll2SJK
zNGmT2UsbuzF4+Ofval5rEyLz6oB8zIFqEz4r5aVenmiQa3Wd4ZeCX1VmBjFXafNfP+dbFy5l6jg
MFBkxcwLnMbWyC+F5entMxF99FvKiHbqb30bmlV8SLokIo4eRpcWYLnAGYdVyzRx45UgLvfqqOBt
ta0+mwAQtM2jYhk8gA4SlLndWyPHaCiYTxj5LbEdhcp3AP6aN2cjQ6ODWo9tvhFWrNm72VraVXrY
Aave92iHpkAKlLeB5Huizdo0FQ52jehUn66aVp5w3MKuKxzSkgixgz5/p+p9MZ1ZL+NsJ4A/5pcK
eB17l3BSz/E/TGZmoQrK+vxKY+0pL9DB9A9U/kLeV/YUdXeaUJkljrWDoUAd4kgywDWdNuhcuPiX
hMHyQruxtoorvLe8KtzavX2g5wchsirxNbCni+oq6wRLysBrmE7ulCCuzGyDHp1rG5EZjEpT9ZvU
rnmLYBV4+brejxMVUhfv0h4FFOLR8kKxYbN13WTep5NLjEkPWrS0tG1eOUt5y2BrtP3/piL9oLcG
2bTmtnTQHMw4Rhpal821OaL4Pbi1sB5/GKPcfJ9D/EfVM9xOKyn+/rf3JAoVbzrWJxdCmm5zH74j
UWQjbiiVoTUyH6O9riYj1dB2D+RpwK8gcRIqN1azXz/nG4Hsh5EIz6Wu4e+2BbiPEcx79gfVNIMY
qifG/UrzSKtuUIOIq+G143wX6v1iHc1ZwPV0B6UC4d9DZdjOdFkQV2J8LcYyawJvYH6bwehnzqiS
l2m01peWUduIjG61o7TYe3R/ZgRXcXKR7p1pK8Mnp9USEs5b7YgjW2M8aePe+xP213uwCG/Pcw0b
hIq7Wuzff6aLojca+8e6EsTJqUILdIiTvEUuZE03SNfHS8MZ3zSk7e2vP9l/+TZB8BkgRVz6CcY6
d2Io9AMUquVWQxQ9L/6Q6VSWCEoPtIiT18RqOEF4jJuyP/kutZXB8/N3SdUK5sBap28aEPafn7Kr
UtGvhg8WiSK6WswBvyOOexS5i9X4bQRsHKGFc61YQ3Os3M7DBzyJGE2vK5StIutR8wlL0Ps/eWHv
+Vh8BYAVIJYy/WO65rz7KKoWGFfLjk7yiz7hDiqnG5zW1IsdlvY/w6K956usTwYWlV4mnAfupnd3
kQd5v66F1vuEBXC6widrMJ+fiK769ff7/k0x5mOo5mg0RFXM5+8hV4TVZxn3FORyVdBaV2kWFZuu
TgaCi8uaveHXT/f+QubpdK4j3WAcStPfe8eHqGYtRYDLIta8bTzplDJoIGZhXf6inEUfwu/ahWJj
oIsMos0Jf/0CyPt9d3lpXFNMcHWTzEQwi28//+GKTkeC1bEXMlpZZNvj7ywWBYe1KW3GjUp8Tc1h
DmgZ8VtuLdyfj9FSID634rano+d0Kt1BPGaeL5kgXgm4DRFUCsTmG6lDdvENF8ViEEkD35I5RQNd
Nsn6EbTxmHLIWPRlPxnZ6HAiTlDPRCzRSPfVWlf3TdwokIt6ydr/fQZjDZDGQoYGaxFqGsyTdJgu
OHEob7OgVCbxxQWfnp4qKln9iqmD3YQKmL553xVSlTfFOPElAirX6jsOF2yojGkYBeIkZdOVg8oD
uxWgLV9gqkMbo6br1jtG/LfGnp9vcrK2Ty0YkTM2Ef4Wb5NlIUEw4OKQ3aBpu1FdUWcyS6gG9KHk
xdedTHfSkHyVrGvxU9ygpd6mmeYey07QCTYlEIMMb8Y31cCfGPAZp9QAESOFY09+QPRQeWgkfKTH
yf3SyeXsKLNkM9VNXoJVRIygdFrvxUXakXu/K5yBIkS6CokGiTXP/atVmJTRtZf0yqcJlr88zPXA
di96yFqYyRHiQO5303JbGy6PY6S0kjb60pLKbXqUVJh9Eqqo3HD5oGjUpDtlyvgsIyY3yz4SsSIP
spzYoMlMRqP6vR6x2txLj1NtKtM2NSS9VDRPwCCkNqrlaXLG0vZl2tK/7r0Zv8zw9gh9avIkPcMY
FHBibFecQpp6ewZ5bx+Cw5t2mHkTEq7UvNiFIh89cDkk4kZOXvMolkwyqIGJS6sZ12uKlelBNzqu
mkxlsDErY3sVSSQpm6jJI0b4ivtE3PelyCrGCjZC0ivNNjlBFlhUleP3Km2CwVrzxQ6mTx53GZq0
Nr9pmA7Pc7zqLyGLmOBIywrpGecmHIy/vlnfKQ7WqEGbE7bjsezCi34DB/9wq3rI9BtDq8g2Eik1
fcwA8cx7ZJ1yzUhRA61NrjJCF/U/ed73iy/iJZNt1uH5objp76sJfeSAGLkjw+3CY32PlTVvBKrI
9CfQLgQhP+10yAjoaGmaR2QbzNn34GMaq+Ygs7rzTUNx7hNPK18zFajFPsk8i1igCquvj6YO01m0
aPVnyU3x7S9+xJ5n2jabGdBHNrW3zfiHj3jxZh0XDDEZ6uhON/VMGU+vyTlrOpgU37Dmr0il+Qx+
/azvqwreMVIYl//iBHHc92+coVvi4WKnNWK62cnQON+waq2z7QL6xxCnhAv9+hn/ZZ/jfSKW8FS0
UKhXAB39VMeM3LtTmTPzXRKUrBMGwga8nvHqzR1Lya+f6/3lo6sWewx5YEhzSA16XzNVKFQ8OWXk
1HkcRUgMaXLlDMhhqZ5//UT/cn/wpiw+SdfSEJto7xNLkz6uzM5E6wafLH+2cA0Cu08K/sIbasD7
nQtL/U298evn5c5/d+Xqqm4S3Q5TyqA2NY13+zibXmWLSANLpEq89CoZHbOpdrVPNkDVbHSTkTtK
4embBUDlq6WAqw0g2ogn1Nep3Cju3H7V6wyaMMIU65QzQpzDJvKKs1MOxl1TOeWFN9HexOAxZPce
g+enMl0V/XXkutBiaO+x1Q4znUzEeCPcnGFA8OWu+hzk70e8RRY41dGbnwxrEOAYMqXNLlidASS1
dv08ykhpdwSnTQeEGJVLTonDdjWn+GQ/155bShkkZouMGxs6FvOd83a+TvsqiVcN5rBOdkoHKhRN
sf7V0yXLkABZ0hzHNRGGeVo1KHvUNaza4CYQNCKcTGvG0mv/wEOzyjb+1l1SDM4VCA4ZPN+Yw8wj
xEWTVleqBOCXO7HGBHcZpUrqlU06+Ua4skEq1JclZ15dAMIxq6TW2TjxxsXgCtCQuCbKlAUkBY6S
Ybhshw4HfLqYLGQVBstrgRYAs/baCUriDsc6Q9uvmazWFlvqqdfCKiVvBE0OTeeZIgFG1bSz8sJs
A4NstE9aNQBZMshXtSHMsfHPrgqyk4hq9UJY+DywvpsybLqmN/d1U820OBUregCQUznbGSTmfsKv
/1k06XhvuVQWoavY2LdAAlmnqsMwE8xJ5qabynMFYTnryiSR3u2ZVLuYz+o1TXvOTGkG7jQO3Qnj
PUq0ZrRO3/cEi/Zgx7oWKfnF96YQKY6VeGyScf2qPJeaoIlT6rHv/55RkBuf1NRy3IsUl59JEJ2d
f55gCIaOaxNIAUzEs2EKCeVRYUBzC4Yyp3tkqtHyBQ1MzslMwSEyNEpL25wyd2fhS9+OszfKbeFN
URmoS99Hl1lFB3rblVK0GxQfZXmZjth8YPjZAL8s1DxKgMaQi/m71mXpZl5yVcm42dmlS8u6mNk6
6X+Tmu133CMlI7j1y806fJBBY3e1d6pnwhHe7vy/JAS9rUv+95/r77zUeCTSOJFv1Lh//ukP2X0/
/ZL4728PEr/WKwfvpz9s3uh35/61mz/ifiu+P8Fv//L/9Ie/MfRu5way3kvdV3J9tJjAzR/xeixg
Kyzvj5Win56q/7h86uR//Y//3e99F4wqtvFBhV6NdN+Cv0nvXv+HYnT9EScowhw4/OCaQAfyu2RU
cz9wxgX8b6o6HFZ+7XfJ6PojlfaaCo2eLUS3/opiVPt5wwWyDJWCQHDTMQ0bfbS6nrl/2ObbiPSy
vLYMNOqIrwrTprivtigU/ZS1OcgijTp/+CLxTvhRXd321TyGDW4ILKZpAXetEDvGmYQC5vmfRW28
bRb/PPC/vTi6RVBEwdBaDJ/eCUvHglN1ZQ0GEJgR5goz5r3Vqae+mJ+TluwoirEvCkwWTsHLTdMg
oKvWs0dR3890Rw9OsXMKSwm7xr3TtI4uIUwbEGOXXrwUF7DvoDwxIfOr0r1ZlkiEzHwKWFgDnbvO
yLZoQ80iYNTFjplzaBNTstMFRbGL91NpmCNxkDw1S1J8r0n+0s30b6eq1rl0/vheOb524nX+8fbS
1l/47SbRP6i6rQKWXut6YEwrXX58FfLvf1P0D3z1ZO9xHNTfbqHf7xHT+0B8jsbVixDP0TgJ/H6P
8CNKdJOzjENy6dvt8xfwlTq36A/lOJxr8s15Cs/kJagubYqfb5Is4gw9dyb6+pWxy/i+FhwBlLrZ
9NhX9RDxpnUSxLyy70gNCX5LGi4bzDh9FfkIPqCjH4RSP79lqMDW0/RZ9dCp4JyzuvAe0RU6N6lq
eJ9APTAAHlvlyUyc6OWvL9H/dlfVqmH/46uK7bZ/qt6p9ddf+X5d6fYH3OEcEx06lLoLfvkfl5Wu
fvBY+HSPC4iusLqmOlc0H5K//82yP5joGbiitO/kU66GtUm8/siAssqxxLMsOnDrw/2Vq2o9Wfxz
dXNUzjomqy6HWZsLn2PBz1eVGVkF7C6rCR2H2Lawof9V+2oFuIZyQ+ZhDTzmoWiS4babpi90siOK
BGrnLbL4QtvAo8T1n1uyPCGvL5vNQtwXpp1acZWNPsSy2vRpO3g3VQzx5TRNmjKHnbCn+x8+8Zvv
L/jHtr7xdpr48Y1gMUNbozOGcNiOaBj+/EZc+oPOAgg4tFEeevslbpN+5y74UI4tM2L4mewVX1NG
1IS6qe1r2qx1WtyO9GZToD4FtvTUMJmwLS3zD3p8d5LZ0Y0dmaURLHVfnCYOqGsycSw/qrFE46SZ
np1C6pvddYxc6ogPXbeI9wrc5nYvdIkEFd3kmsY1xsRizWRjfI56hGY0R5iPuyiTE/rD2agjux3L
e0Aik0M/jLg5KiamRH5cy+KlIdqa+ODYmd7q3QhnLPlPzKlSOSDLmdi9CTy0M2tD8gfjsXQecgJp
FQOT9EAXm7wKAiChKndxc5MAuWFDaXIadcIhxWYr4mhs/Zwv+QIokXu23QLFaSVKtd/kQl8pC4Cj
gNWUtib2theTvdC7Y3eBXGR2jxYCm2anCX3RGXAUzVc3ddpju3iUup1bImICmnkgl7h7zLAXmQBY
Y4MPSWnbDkGURpyGRyzjvu36+NHiKHEDO83ot8Wkp0NYuu5w5S5Or6328DW/V1kUG2Sfw2y5KaMJ
ieYMjJBppZZdl+lguHSlq+VrJLtOAm8YjW/MCTzBmyjGW0BGgxJgC9BfY/QYCYTVDjXMrGRXzC0y
/bqeKv2iHe1VwlXU3AEjrxh8CwSxxslUfBcqga9ErRnjRxKvJNHSSGWh/rakvKolFjOU64tDf9IY
dCM04A9cuILNI0ii2q1Dl5NRvNU607qvMGi+pCN2bUhngzetBDlSB3QiG9ewPeIqnbKa4Al0yRxv
vKqbrheEuDJUKjVD7QQW07xQFNdDXldknDGQfS/fxoaTqe9FdPChQ3o1jUtVVdcQQRTJvjmMyRMu
ysTZsBN6jzNJ0PwMUfMKL6CbuokhVkEIyizzky6HHVsmWZxKPutsMROuMN+ICjoyi0p/eMvIDmdl
ms7FgQsPn9gIxQ1d0TrkL1IF6kqxROODa5rdiD7e7W+8VhN1oAxSPkR0XFGeAEq4NXSRfc6K2iGz
hvPSF5MA24nNSkFM01RdrwfkrdnJYVYm/ARAeZpvSttrLz26GTSJSTXvywZo3Q6RfPGtsmZ5WTp5
fWvriOjoHQ/cBx6y5oK796RG3fhcJoiRrdLMlh2qXfiarvsoYUYLNARzdDvLlm8ZQi90orqRL0WD
suTg9XCsuLHhA6LGzmxUlCokpo3jVNrz3GeDtlNE6372+n4A/5dMiJi8pimhGHoDGQOQyx0MAjlt
9ywCxBNoVoTtBFQeI+x80Iz5MHc0Ff1WtBOrk6Y43zh/EAU98HmHbmLXKVo7R2pMngFghmrXIXpR
WLSrIAFZvYIWWoGdxYMBs+nMQjzrVi4eLJIyDd8o1OgYM7HKdwj6iDXvDVMS6kCwigAUr+m3Usm5
i2d77PsQ3iZRzdJBXISW1oEGEOl1tYkmEjAYssakLCJi3Wg8H3JvUWOSbixJPsZA22cmV5SLBpZj
Jx9y1lQPgW+KED0hc7sKQBRC9JCgo/GhO2W5Qf3oHemsgQlJCOglA3hUZpTHBVmu09QCTmhg2XxM
PPq9AWJq6GWacKsK1QCNaj+xJAnBZgvHET9NhOy1Nowen489kXhL8zbVbuJIM+NtUqZtRSCphlvG
zptsCUk9Nx3yMLUy3Xqom67QeCGmVToz4hOiHGeiB+cO4l1XjE+o5ZJb12DKHVSkdXzVe3IpN0jI
huHCZiUvv9ppgv+Ym9sG2BJJmEIaJCMSWnVvOSpMsJhmZDYE/Uav5lM86rA3R1ednsiA1y7TSTY9
ifSj+WKhYkPE665mZPAw8PCYR6m05qX+yUNqeBrbYr5LZgMaJzaj6lyjh7x2EjrgejSJb51b68/j
UE3dNs8NYt65ewEUR0Iw0xFgzjzuMIPbX0Z4FDZYyayenSqJr1HdskfUI4G19Jfopedr8t+F20jx
hKA9dzZVT644Yj1MHti8G+QDqXTkXWo6medPqHW42AcCV/aRopBGiOSub7fuPMgvbaJmhO8CoQEa
k+TpBLjSyl8Sy4L+X4F6I9IU4XIGVbowb9OI1Ey/KIHSHGU/G2Qycn/c2AYJtr4VKyje2nHGLgvf
HP87pcyQ4G6YKs5Ro5ABAi5yQwbOxvmFTtvhZuykvJ1KNQFvJsfoBps3ec65kRQ6Hfuq+y0v7S8d
o/6w4fBTk+LfryymXv1VWfz6ksjXSsjX9KfWBBPUf9TG3gdK4u/TdJg4jPFpdXw/cnkfaE+9ReFg
IfWQFXAY+602Np0PukNFTbOcIzl93n/WxvyIKhpMItOYtaA2nb9SHK/198/Fsa1RFXPuA/+FVMR6
15fo1ZF+YdfafqOXXdjbVLDQFK4BS1IWRLLfxlaBx8nC0S9Rz2zYypA6VnMeqmpv3zoMcsO2MvvL
BfsjQaBDoMv4GQj6Z7eMO8RGpRmUtnXNKGkMcxbvTIIiWAOq07x7yO3RIxTc1Q95Q03tZg2iGnKe
x02Dh5chaRq1YGbK+ltiFU1o1kBrJ0QJQYod9E4p6yr1c905NOTPUZhZNlp7t9pSoZrXENRX8g4h
3Zma3ChKjdBbpd+SayNesBX+K3FiIRypkh0IF+ej2fbm/0WD4f+lW/fTzbN7rdeMCvG+8ff/YUtP
szib/PF9c/lf/7N6eql/6lKsv/H9NOl8YBRGs8xxCSsy2Tl+v2P4ySrE4URJlBETwjVI4x93jPHB
YQjDb2kUOS6H0N9PkyY/0letA+MgtBZrj+8vHCc5of58y0CJpVPCkRUXNpMXXX8XmOckUMSiASZI
q5+Za2DlOZ2tEOnwNgmycNhfzpBP1MqPP7kBx6BNFZa7dIcXe94ueMMpNU738aAjOgx2xk5uBnyE
n6fOP/bs3GG2HT+TeHwcNrT/471lH8F4QwcTV/digyVmDyZn426X7oJl3W+QBdp7vbxXqQ4DAyIS
u2mwkCJxOVgfm9QfeGFzMG2H0NU20xZsZ/zFCvvg3PMqzn0Qbbyw2CUHe5Ps0jD361NyNsbAni/6
E7OL3r/v/eRCvdLPxUHl7QBJ3+rH5sLe6bsmtB5PSljwIEqoPpj77ogD4TndRpt+fz8GyifqMX99
hsg3nWssyMZFtIXekjq++nF41C/7oPfPUSA22jW7nOXfH8/3955/eVr/MAfdRXEQmy9mQIyT3110
F7U/H/OCV3WCkeJ/3t7exv7zFDYXyOU34Oj4y/y+RdfpgBly/BNx9kg7nDBd8AT6/X2yraBe8NiO
/yX1b/ms/OwgQ8nfTaHzgsLdJ07I9Z+7RyPMPzLs8qsLwuqvAPUE6Z2mV/gfgnSXSTyV8Rg6RBUY
5/Zl2akHphMnMwvpzhKQArqX+XF8YZ3TmzhodmLf+9q1XADJiA20NP0agFyPzwO4qXs9OjfdZ8K1
QzdMLwhO2Cb3pGb5VogIGgA3WIutVoT0TR3wMDekrxeAVn1FBPm5eTZHYhP8/n9Rd165laNptp1K
D6BZoDevdMcbeSleCCkk0Xv3k3PqUdyJ3XUycaszo7oru4D70kAlKoDMkHgO3Wf2XvuruSggLb+M
sL0bN+MGn/tPpCg43Q9VymmDNfpDgNWXKAH8hXM9CXf9mk4Gjc9Gc7N+k7vOS0WhCSvpCWgRFRnu
UfziQfcjJmDKz5OdAJG+u1bJ7q0Tu+R7FDh4XRMPbhgHw0He0Qweu7flx9y7oDHop1lIOmzT9Qy9
rg+VVZk3LTEMx14OpumFLM2bVvMuc7EfbuyX5pQc1ZP20B3nzfhkWlfpw/moV9mXbZw3jit7pMxw
EeZnODIXhjheJp3mOZDB0xzrG1EwhO8B5Zk/d8hChGs2m/lo7UDJQ+9XkkB3/AWRiXLS+t1II2a6
4zfvEOIpgOGBmmoex3fc9MZxuIBM7OrdvOzpE+pkq/nRPrlmu+xIBTl+R3f8SP+Dusu9Xo97jr/1
5IfWl3gE1MIFCpW8SqisHm/GY81LCeT5Nn+Yp/KQbJxdZIcFG9EAe1AocYExKCHPwPjZ87dtX9n4
CbB4r/SiOqQHWd1hcmEGS+RgvXLVtTj6XxRc7J7x5kt4Uh/kn1nossx3sflu9RNGBYZEtmf85INh
VQ6TcAyvy5Zq2IvzA50y347e8XCIz9olegIH6t/uYFl7Wl4S8rxkt//guIA/VV7zCs4qsrzpNbrL
rvFBfJp20H5JH/DPYJdBJ++1kGQFY1PFLy3E5eWRoYCyXU5VqHvhEizBxOJwt/oX3IKHD1A4J26b
9JB95mdzz1LRfK983NJfEU1TIM+e/VZ8lCRVbNW3K0uEd7rKG/r4qt5r19SB27+b1Ld12Q2ecqed
1Df72DAGwd9F5/5T3inryb4Eq2dt7FcszyeExB5Drw/1utPuNzSk5+RbO9tXgKPB8qDtz+0u29Yh
gyQ5vrfyHYJz/Vnv+EDduendZJv7PJaD9/dkm3Wes5Pdh2RbX/eYdL2XoHET97z4gXGnJsFP1Vd9
Mp0/1SN/cmVff63e3zQe5jXbQ3cJh2D05zB5hxLogiBzFU8EgCa32AOC+XhWQ8U7V273DGhGv6x7
PoKbTh58t+PoD4F9wYvBf0Kl5Dbu5Jk+1DqH/waXjukWZ2M/+xwQ/3s5giNxYdEgSHC0nV55+cl8
y6F87Idvw3D5Y/H9Zm1+O4rz8LwoXn8oNqzmny3GmSynXBLd+mN7ZA6mcpEnEPW+M3Xf+yCdlc5d
PVpXTB383xCUO/54hM5X8JjhVQXl2HCjCwZGGi9lMy4h8N/ONV1jUxihVNAy4z/2DPmk/4xl5vTA
KIL4amzepBNQNt/RfSaJsZtsuCp9a6MELDC196fMzfYP3vZb2lVoig8EtYRPZ/AQdGIQG413IlV2
+Dz21kk557O3XFO+ojFs/dbXNrd/ED7gaPWkH7xjOXxiqRCnP5JHQCahs8FZZnv2K97A83wElY53
nEgEEGs/lsiTPm8UxcG/JcDrlyi4c3w4q/RtBDVcpnirQx3ifVhwyBLTYYx7dthIW23aOj7MFk+v
9ya6t9/Kpn+p8/of1Jf/myrHm6r3v68cr+//5z/6r/7f3Pes7v9UP97+3v+rH1UVxRp9C8tgHP0y
/+b3jkv7G2sAdgrybdn523rh7/UjKwe6bzxdDuusW434nx2XIVNaauww6N4U9hz/GjvolyWXxcRR
J9f5JmC+7SJYflNe/mETrODoEwvTWrdvWulx6Q2V1mqQQTgTWsI7Ph8YRuZ6PwQ9ephNpstZCbek
E64xM95TZTEGWN5VjLiR87ZmonpphShmzwAFga2qSnKTIYETPeoagH2ngaxMessS/uF7/y/WEb9I
524fw+DLYPXHPgIe0S9VsKwDu4ZJbtO0rVrYaBP6GhnviKvFQ+Rjq2vva2xt21ly8p2MhM77579f
+zXp7rcDQClrkkzB6vEfgrL1FnU0cxE0P0V27DI5Pw0zqWXu0A6ZG0UaauE+nqI9ySbS1gKSTfyi
9FCYcb+rGl5KKzDv21Ceo+wv65S3F9UR/WbuWhy+dt/tNBYyekDoN4yBqpGe2OozCNZN5y0jqVU/
6Z2CnZ8EiTU0UDPtf/+qS3rgf/5RFRqePzXpfNTb3ofEO0On8/hVkF/FlkyUWwuYLM2b+7zPHFKH
ZQSr69o4ZpgALD3PNv4mkCPsEryRwDSWEmAFvMJ2khdnmot3q4tM1DhCc3qq5Hgm4iM2Rtb2c5Zx
xf3FIcu/DhYQddgoHUhvpl1ClMFN+MfLfNb0iQASJrIDhtuzoogv7JBrIPEBA0fNp0NZz7yMHPGg
Cn3dWuUsExUwGB9LOZWXSRNV4ddVXfoKkIBN1LF1OQOYGw86DfwTIkL7Z9wzLgjIcUvpcbqyfdLX
CmEOoM09M7sx1MxKvtqM8LOo0on/zdpQKgfTrxqi5ESatx+5GLqT4mhMIlRt+a41R7pvlbLYW6kz
hlHUqOdGukmBkBMHFtxET+ny/tCI3rrAz7AD9FnVg2VMzieJhk/QfdbnemyrlxqR1bNkFbx+QA25
ZgwnPI175wanWK54FAumiehkwDCXAgx/Zp6bpelP9VpVlw4/JK69SXvRiKM+kjsjaF/ye2taezTE
6czOkuCaMGdY+4CJ/gYZkqIb7hBm/coPc61pmU+WJR2JRsOp0q/pWWT9ZSqcUHQGzRDDWmeU39QG
uJCbMX71YRSSh1IxYwz0wpHvFMbTlSuqCWKTgLFdCjs7xQSY+uZERHrkUBPPJvIk98azcO28ebHJ
EQkncxqurcXUPJfHfZu3CnbYsg7+4vr69fGDWpctKC4GYo1Jk/4tB/MPT9HGJA28xs3rkUkyU1oI
KJcQuKZ2oyJQoTNBzY9GgJcxRrnLLOfdaTGtl0FSpZKmaMLKI1rJVHwFeaNvajFljVOn2+l296sW
U6OFUcPxL476l9GBzFGjvNAN9rgIfuXbZOOPN0VlTxoRGwACykaSfaxwlG4zxHoVzsBWcAVZbPe+
FMxjmwLgTiDHCyBC4MZv//xAfn2g3I6DWR+yVYfNvPnrs1NoUp2wfEu8SUztI+bemPjPNvWTcVFC
gI4o6/A7/dU5+8ffysvCshDrKKz9EQH/+dPLihmr0jhL6PXVZAogWrWvutXFP3EJa/SRZVzNhFqt
1VOOC3uDLrUEICLQ671NLaSnAXzyGxEn/VFisc3sQ7EPZgt7Dg/F+hcPMPYjvzx04XtQETjABzG3
MTv65QHWsRSpiG+iSQS34RmjdeHgAcg28B6ZOZLVQaqC0oG7wtCH0nCYiLdOVFLkRQGjp+9TxZMq
9b3RwcIRDwA5VV2swOxUjAwGSZPAvLuPSpO2LBHT/TQNnVcY1YuGO9rTlVbx0EpGDybW3J1JJCka
K/0Jfwzs79WOAMLeXOIsi5wHsKqOX88xylEFZrqX4O04IwZVZvB6iBQV8GwbB9eCSFRM/3rJtIN9
ggvAfnzpVW0iST5xrobCurkj2R7BfWQyYpLX5EfqWMu+Nlk7sszogt6Jo5DI5271WClSy8+t+dAv
tbyV2iTagP9DdpqyaXGg2Ll9m+hvWG+MBDItP3zNFPMVM/ZKbhChoK4Oou+IEVCXPMskEXxWu6th
tP3dIFXTpx6nACzKNT/LjRqDwdOndV8mI+vwrCGiLa4lhjai1U6JobIYIuevUbXm1Yzamu1SbJyN
fiRwL9PUfRxVUQDdQtuJrIgCUdOqiFrFWJ2Xyb43u3VPJtW0KTUnvpTNRPNvynFTuiSO0S43llFv
Aa7qH31rKsEQm+yZpRGIjpFpUx2OWpNuqgZSamfT7S+61G9Fb5NOlOZp5FdV17zDEWrgoBDAIq/Z
riRt6Uyeq+nbaUTuzGDvSI6CfxKR/CKDUtTa5NmMM4nZBINwMhlO9kKl2JbqzSpQ9edCMuqjvvbD
ht2jQ8OMDK8yW/BME0v9whcxYfbaNHKejdo+DXb3tC5FdOrrwb7Y0+pgf6+KkzVBj4kw3G56S76i
e/2RsKi8Xzq25VLW33J+pkn1k7YwA1ZWHZe8usmUlZi1LHqNc62+m0E6X7A8oQShFnqK2kV5vo3v
d3WcsfuM852mrfZGWRIU3Xa+PJKVInlIrJt7OAP5QVQst1g1v1TSjbEr6fO1M5vlStxTupcqUv7W
knK2qG348BC1GsLTLJ81GuqIaSyRJULS4gpzGPUTBUFCrhh+cA7nh8KAP0xO1R47gHqdJoQKRtnX
e15z1mubG0yuVJMlqVlGfhljiwLV+LVIi7TBES4QbQhtIoSrKtT92jo9aCpB0FHGBhYq31etD2oF
MsZKQ4jKbPEn5TGqltRL47U9jTLVadiptXQ3cMPczQTUfFR1fEIaTkCT3tU/qcXk22DrdgXZJlmP
egkbnmWLx055fK5a9SHDj70vwQ60gB4x86soUYI1rTMDjx4LvnJkAVlwAs6VlOjvKPvsF7Ae5Zb0
BfWJFLXm0vRq/UqpmgSrli3HHi4GlTEs9GwDjpIOfSZNIaj6NJlDo7VultxMYXCUO0n0Soi7GSJv
Sb86q9NKf0jK6pT2EPPTGn4mlDh1wzXWfkii/Wm1RDTZnWqT1rMsUKIcc6Pk8XKw4ng4pEW6Xnq1
Mw6WwWbTttYXLTW/SZ5rw8zsN7wanTCW1RKzPMOeAspj6QiGxwW27hEg7PuUmhjK2GLKjei2VDO5
9Ww5sCNuchiHAm1Fym6R86n5wjEK39ALpQ1TKR8uZObEP5e8HgMgO0AGEIvXpFpN62aMb5hnUqGg
Bg+k+xJJi6KhTs9JYsrcefkMprydqocEgCqPBXhGm4LagfpajrfROuLSMcEPTMqQMk5ZBCqJ2D60
TV2dsOTn5F4VIHyGSRSfKU4Ur+/W8sWuwFfPnal/jNEyPmCS48FPJE3U4wtziIQ5ZWbbbbmhGWU4
jRPMFrAPtryWZPq93VTmfhKVzjjPQoUfV4BxmEuIGw9qLnJCnEy9fltauB7EHszdXuE5BrpFVyXu
gNu935Ak4KpFKgg1kMtLWuRqFjSGEjkBkdzqEqSohMQTObV0dzLueV8Y481lqMkKXIu1Vi5T1qcw
yG6/CQ6BeYLIEOswyLgNlht2oWwX2QCQrEAq4zUyq3ddCqPvc8RZCAPGlM9THWkl42vIWcSByWD9
4AtCB2udAPAE2o/V4AWcZXj/MOWL61wtve3hHmEEL1bljOnT9lfUorvM4OE7lmZZerNQxJVYbJUH
MUl8BobLuEMChldfC+cJnp4v400kTyEdC67XgYBfCsR0Q3pPuhGosWClq84zv7xo7+U8ybKPSFSx
dtXNFlOzTjFCpt6kNAWpixGmi1ixm5HReDl8To1Mmk/ZK+cmg/v026HmDq5hRpTpZiGO7rGRS4aL
VaGcS9h2W6WLlTPyJQQ0CMw0mrfO9peBV1XEW+aolFWPWPz26VMxO0Gp58s9QEIIrLZa12DBV0ao
arxQAhFiK65kq1BgDJY53QupZNi51sQlUk7q71kLec5VxMLYUMcLooQZDSWKpnxON310+0FyVXRb
8kAcaEp9TJKEVrxhC+I44MSvriV3zZsDNBTpdm0392rjwF9QgOxAXZwyLtg60XeElPFB+mrlbPRN
xtRMRS+IExOdUMTpxM3LAk9ci46OaCykOQ4WMMBbAuKNS02diEJecfC8AKisD4WQYXhbONCfAXfy
1Ymc3NOmU/tPvbYcNOik8SHZtBXCMBZhvBeRIr8oDgG2LhAH0RApoxPpy0jke7Wl7IS71A4NlUjj
uoHmc8vQstVyT+xL25H5aiDldLAkV/hs/dnSZyJ3gV6RyAGovp+WJUzk6k7uVv29AMBLNGAHtaVC
r7QiUHHgBO9jaZ3PgLBw0fXTyihWWNGjVuSdCIBc/KyTQUGqQje1R9iybFHd5BdLy5q7sVD10+rc
bFZFdSNKax2hP0oazI5z69R6x/F1KonQtiLrQ+lb9t5aM9db8mqbgzIsKNiitPjsLaqOVt3kiexk
R23BsWk0Y7lFfV19V0sNSz0aCLJPkvHGjjOJ7jKHDnRv1Tbj2zqwbB+0RklQhim8QXCGs3MoWzww
5FItm67VtkxVdC48qwEpB0G/2JpDEi28QbX0oLa8pq0BEmBW6A4OpUbp+LYVhKFuYyrRVhaVdSD9
SnzhP+x9vVAVcs5kQWripNxnNy6I19P5b2t9jU96zp3tkY/xHKn6CzXmg5XEdyTypZ7UNhiPFlnZ
FONwr2vW5BraEjL86T7iWsM8a5Fhl3DFXxp4vO5ilNKdNOP7FnDZSCyV7uB+Op6D/tCTTGMJei0a
+V286AfVEJcYYuyhrrP60per2DJFsH9oSaWSpnOLMZtz7ZKhOQjgEiqBYhBINy9dfOqLPDqbYuzv
qqTNniZJe2lqWd9qvV2ftWokfzeqnzujYZ8oJQ1pYmTZ+cUypFsn6p9jIuHeRiE5Xq/H3WeX6qm/
rnbPdTCw9l3N2aYwtPWNKjUhJmqdd+Yw3A1JJYNtqG1GhOzVN/Wo6px97TOtjCdHXU7rkNQER3XB
v6d1XM9AvwwXpOiZ5iWGMK2jewOrUVF2pot8kXOWhJWgY9OU7qM3h3t7ZKeUKy/VxDO9lZv7Lhof
cil7TBKSHPL0HU7l02+96v/vGff/TID0v2oSTv/830/Cz3U3fsXvf56B8zd+n4Fryt9uhg3MkYqN
M9W8jd9+n4Hrf6OnhTkh4+hg/kyL+/cZuKX8DYo1T14bj4hx8zz9XUNhWH9DVnETXqCk+Jc1FL/5
xv9TyW7SVKPHsGQEHsg10Hrwi/44B0mzYWmGhscN0aoSeO/FMH8YSm3edYtsXrVOYhurzBq7U4sQ
UxTMtLAXu9T160JFt7g0EDSxf/j6/ouBtvLnhh97mEY9B4vDwFyCXcv+5aBYKsB17KXIYxTmPCet
bLxUoz3EblnqIwbQwgH1p1up8jkl1kRaODhKYklLpP5IXa368y+O5zZg+OOXdDsehuw3jD2jCNX+
RZplGDM3mWqzNB8tBdh1u+qInOQBbLpB7U892o1sAnW9GQAod+VPfYqxv0RLDKjJXLp6hCXZwzNl
GEnyVUw81HuarTS1Im3q7HepEwqk+IustmKJ6+qP9oR//PoM5XZaWaEYio6h/Zevz1bqTulso+V1
sq5TqFT19DwOUwZRrl3SD8yyAAxKLSpvSY0MLxggpPq7mYKx9IdI7f7i68O8/+cZISfUsnCc66wn
ZE7nb8q7P15lKrAwPdOcgUd9m+aBsYKN8ZtFTu/sUoyW1y2G1m3ggQ0G+QVazIzDuWmvwTHzZmEU
v5pESq3Vt9Gl7EStOXGyW7gNq8w86Y1pDy1kpX7IGgMyoL4ysFOqWX4fG8u5b7u8ODPPhjMiQTcl
TF6dkmJrR1k8wygFZOhTLhivU+9MzSkdBgsofoPN4BYIZOqoB5DRPphklJJ/iKJcDqecvdG5WxJN
7JgJm1pYkyn8LqIK4AfeVjPZFjI8EVJhirUlNcVguwnOJQdvYNDaPBgD75stgYnSlyOMFB2f1C/9
voFP8WS0Zuf4duOIO8sq6MFyI9Xyfd7mIxQV3Zo+7b5Uf5bjCJWBZQQeDlMyo6cobZTt2FkM3iMH
sR/jfp0qQIla6xad3VUDvPGqlvbAB+etvGIz8BXoxpXPWglEloz7n+ReaI6lq2dNW26s2yXhaXK/
aKdWAtXrZskwPloFHzSMZ7HsVbtLBDGas/Mla6pEXOmk2zETfUem4lZUmjEHbT8uXFWGGU17VuWh
qNu28UADxMDJnfGOkIHpWkVxQwslvfcDCYa4Mreq5FxFYk/+CiI6jDSYMK12aDFbAC+pXIhkmJ27
nsg6prj0sTnwnG4jJQKQ9Dy2W7XjdetKFb4BLPPHtuqnnYXu2zJ/OqN2sTGKu0oUcUyjTLHMLELY
Drlgt81T59ycJmA7K+UH5ACXms8J1eZnTTeWc70y+lqC7JZ1mWKk3svSPB0W8IAhcFkbH00vqNJi
iM5+RiNwTyQHaEXwABvTXKYPOgZsEW3l00X8sFq1/FHaWKNcXVScDbx9PBfq3P4AkDeHE6CVN6Pv
L6neSEcpb4pnvM9YR4AZ3BeSRorUnGnGhwoFK97ZZMydLKbvnwPIaap9ZERxQG6vdJ2lNL6CCbB2
Gu0joUAmS6kxAt/MXC0PY2jqLqxD27NGcbQQ9j2i408DcHlvVWO+a7O2L+gmrsXYv1SVcozWqSM7
s0jDupt0BD6CmDewh9ohFyNQzKj4mJy4vJijIwe53c3Pg4KJq82ouEiGuXZKJWmkZTShE5vsgpKI
KAa/xMv6A+5Ove8g67XhJNdjxgBgZKbY8UG/ikwpf+ij1C7kXC/QmtIoE9FBT+ehdZXSIOUpldUY
tQg8aPK2BjFNO3LcC1QFmCF6bxExI35pEQishNzEeUi+1mhsccvHTlgLczR8Z7H1T8Wek5jBVtLV
p1ZfYB3g8cmqOzh71ncsOjRJTapgDagGYr+5TNpXW8M0uTHrQpRHpdUssRnWkhHEmBSKumUux9vT
c9oiGy6LDQ4OlgnVZ9DaVlZ/yk4jla9qOsc0gjW53JYnzRKTHqnM2px1jp1bw8Y0Osf6MFlh2R+x
sgyI9oeIJYodRDFP5pd4YHa7VaeuMY6zsYL8iVL0nVuwArdFjKKAhqcQZ0uHvdjRlt6DkYtTzkVK
ye4dlTxOi+ukECn1EokSp4zUsFKigWvMxXzSJFsfnyG7mvlmtaw+eY+ZOTO6Yq64fkpAnNFEidFs
2m295LFihsZa2TUBzXSxqK2cGsRRtvLM3rQtdlF/EKMinhVcMSbRzLUyn6l7um4bMU/soIWrifoi
6VlfHCSH8BWOFnW9VxN1M993Gil4Y9jwKM+qDYO8JbszRQ5MmFOkDNwtpdA+jMKBhsS+lffePZ2Q
bZ0rcldJ4Ys6qf5KIbcRb6pnVSS2Q8pF4lU5QX6HvsK2awB2Gp0KnWE7AIB1lOS1rTiaY9RUtrLv
SdqMz9ncNjQUuL0i1+raWn6yMwldQSzpXXWe5jVVH6XZsQuf4BfJ2PPIMvQXRwJniuhwWtA+ChEj
VGVsJ1U/mIZrGdT7hvyOj8pgrX9h4lVKm1ZXE86nUGTkfWgr+ou9lhjVsau07bqBzps6QZvEVRsC
4Y/1hUTOCYMLCvG5dfDexDXmGMaXdHlBxl6ASGrRp4RioPGx52g7mPmQnBnDTM2XrlGrnMZ5mYr9
rPE4OeuYH4xQsbmhkZqZolPVgPtXy761yO7jzp9waAy7BMFF7KuRWZ4nVQzAckUtoxvN9ak52LVE
Cj2OMWGVT9LE7ODVZEAXXRa1bm4eJWtddPRYzUyLWGeJzuu+0etiODlZ3zknMP2MTGBm9JHjmhrv
Y9QaXemYj6Sr3CjdXKbozmNGGQQbA4Qamw1w70xswdnr6rYGYaXv8hofJXm35JaHdMGYZEhH41ao
Ja24BbJERNy2TKWlR3udtOgiJU6cfDInneJzw0YPzR5TzAdrNJVny5ZPsnZYLbwlEC9sg4lsGcks
9KK3rp4/y1IjoYGotKaaAqGYiINHNZiq2IOcEkwOeckpUjezUV1JZtlp9KT7aSe5je7M+EPR7SAm
UNaMGJGXLUmsJfR8ukRN2bTwOa3VUElkHkjehlMnR9luNrWbKXDc0Az77ZxsmHIGEfF0Tql/qyhe
Cz2yL0BaUCfT1q8Tw8x0EDo4oOlSJ+2jiKytU/avTd68ogpY77AV3a/AoSHVA0ICoKDt4aKitOUZ
uNe6fE+4525eo1erzY9a1r9Ak2SYRyilURsepgzITcRXinXdmXq/j5L5FZwa8ZEDSrN+ITUAZrTq
5PWO7Jk7a1idAz7FIdR7vTmohA6kyKg7+z7DtLpMRrmdWjX67mrrs5iJDEnIrye2e9kAL+gLcsaJ
D5fxAxqh5cRtkHXNoSzUbtPWlMROWplPSc/hFFJXXQeJ9VNLphEnlCuGJVNOgGnLStDQmsMMLjgo
ShkFwzL1h0g2d1le+NJUb/NeuZMXxHRrvZ9VGZZax4IboIToGX8WOG4ZhMaXdiUoStYuSAXaEBvb
/APMILbHmekzsDcF6blEWmIb7aOJqG0YW4/4gj+b2fphje1psr5tWW8PGndzaJaI17qe5OBsGi6M
a+tgzWfNLetSC3tZZWGT5QiUSDJASCDUjdK2gIEQmWzVOeadHbUPkjmL3ZIpr4Ks7Gu06EU4i7x3
2yp+0hv9sCjlQoyFkwbTUN2Z4Gi5jiFR4ATNiay0CVorLCIL2SN2YvKltH+pdT1y0Rt8ArJl7Feh
PrJnrfV5nN5yBWXNlc0RKYM8IksQRFIlZeFjLohPLfWb1yn6W1RnzdHoypvp09i2dZe9EIF5ShGL
r472VKkZZt9Ufx3MlBzf3FvnGo3ACBZRNAnqDe25zxIUDurKpYKprxzVYtt3eXtcI2JR9QRdoEiL
k0q2R61ot9or26eCBFyjU4ZHiffOVRrmx5rw1UcqQfhMui9I95onbT22kcXIjoVPFSF+rdU5BEN7
sC1uGalul5OBYslNOZJjgUvy0Mfy4qZJo5Dr62hkTZtG5NKo6Q+J2vI5iuIE6Z7o5zp5StWyeSOI
5ZabNO6WgotszTNkivZ6aPSUHLlMDSQz/h4SjXJqYtS/VHg45WQ23292pfNoz1epUcWGkrl80ich
uVIEmIKILdKXi0HCFGxXt9xOCl8VTyq0Ot/myeOyaMSHrcfUvY6RfwI8bjeJQipVV1fDewnPxxvs
cfErAozuRAnZlWnCI0wdvo02u1fQ1biqNGeB1EZXuSheJqs3Rg8TrLXJykF3tXKMQ5kQs3umHLPb
CvaletKcQcfrhxGVlZexFfPYoO4wnm9yW96lgqyI2tYm0lpvbv6KspsQp2vfgZX2S5n8ZO7xDjwW
mfKTmry07c01iPVJlH7ULJR3vEARwljz2YpN6S02AGt3xqgFOqFtsH9Rm6gzWFt86Qho+3g8JMKu
d6shBmT1actMG/d7zw7Oq9bmuc1thZeRKu4SoM/kh471DHOx7S6kRuSveqxAw0saJMf6Kl8WWT6i
B5rCtJWUjV6J9EHtEb8ZlHdBJ2nzhUFqycnIlg1o7ikAKe3g8I3U54TUswdOIe/GjDCi7Uq95MYy
juAs07GQruo5agRLH7t+0OVOLd2eQ35ZlZ7BIEE6WDmGKdkk7NO/0rqnfSGLGZDN0h2sEcV/HqEh
IskF/fDt3NRJEp3avIrudJvnrtKoAWDFt6LjxlrUovokaOvDIVvC6824/WwKs70I3sMeUZ95qJop
GshoiLy6t3Dt2nP2SGIORS3ZHaFsZ+UR0iMBB/0Yv6i19ayTFz+60FtfcxKf74eyIMEuTVWkIwUZ
gG67zBlPPxZww/0C556LJ9aL7Cvh+iK6WqdUJLtMmkZxjudEAwhBrtIq0ZdVKFfsCr6nhQSPZTI+
+sjogrY3Z8A2FXHJ4ZyS17JTpk5+4/HSko7ajo3XtD1rwNaop60+GYeOpyA5fFaGJKntX1fCnKoV
Ng7BXRFxJTD1aY7GKYzE+DIb7eKnosXk4YxrMI3kXVPXoXczy7syqrmm+7m4q0VNGeRYh2xRiBGL
zY5dT1LxHG1rca5KY015Kqo9nHEjKGto7F2h3QLjmHtYgx5O/VRLrg2oJexkxM4JWQgeVbrtjk36
qklsZQiYkFjX8T3OmaWH9bj2YMDn7oMMmfooKlF4Sl3bnrIwMYLBV40nCO7nXk2PyVTmlUugysSK
u0awYS3CdRITGwRrDbp+mrMoTvAcmWjZht665TfpRerfMH9BVIj1mg7xUSxrd3N2L6dEDEe1Sih9
ySoQFXuTZMj5V9PgSU6lW+7UadDbrNguDNeE+rpZCCF8QL9AapjTaLfdlQaIuupOeeyUIzvhTN+r
0Nm4BeTsLTPUd12KjL1sWu2HqHru+77/xI3uUfg/iTzG02gqSJnc0rDXXYOH/jGJsBayQ64MJdAo
58dH5MXG6IPWqbtDFY1WkBXUzrjaEy4VaqFRDmaToYEJNsJXCnauLKmmTcX6P5iN38Yx4o1vQ/FM
hzxFx3mvS5voqkW6Fduclzw+wZ4lfa5iXJWh3e8cnjKd6BJCkmeXxDpyCPIU0Jv5odTSAjfENqjJ
uYUhoST8xJFHHbotjCi931kOafTTtzaOJ7xw6VHozpUV7qtWc9T0DA9NwqgnHq9JO28ZsbE4VBri
xixCSGwn8pCxHCc9PoAgeev0/AEp00+s9o+GmIfNCk3N7fp4WzIQ0G0Bx8c2qe3rmp4/G0PdGCiE
Kw33OZtLR0h+XeZv0qz5Tsmib5Yv1sjbLo+G2i3UeDvJjoUPHS+OPV5XzN55XH7PiIKXJQ8tHjLQ
DIJJ6115MR9xxX/FsUPUY/d/qTuPJcmRM+u+UGHMoYFtICIyK7WsFBtYSgiHQ8MBx9PPQZP2/11N
DttmOQtywWZnRkYg3D9x77l4VWgGk8gBO+hmGVl1VDOumX/mmXPqLaSQQpncUX2eNunyjhvwLJXq
xmfgki/gYKfsu2JzFMTZ7RhYV86wHJfCnGZYrApb307zdD1VzUdBnFBSkarekK5eya/Kmh4y0775
0/2k47ue3CI2sSgyxhxXRyTPlmm5lH133xvoXxH10R6cH14Xgro6Lq9OtUm/yYe4TSbrWyPiXQ85
lJT6Ni/XHgEkpRH/MGhD8guiQhMB1nVBe0mvWZ8XttHXHYhCm5gWoP47gzrBJE3Uk7UBwB2oK3go
3aOrzOKveB3I+Eam2qIqIujhumD+UO1SbiVcF4HVopQdnPKc1f3QPwkddb8YtXbLTs1DfyvWzixH
P/ab4HkwDpNNf21cay+nseDzWSWjEEQM5YkrCNo4Qf0SPBDt5WJMQu5uCGnTNpDdFiM0xWrIZB5q
LqGN8DZITqmidilfLfbtJWd8FLyM8SjdPW56eLWVzuU7jdmwNbQoeQ5VtXiPwZIvD3aXcuAt1uDQ
fLQyw6nSSP85KpBtHHXnSSYVLj3KdaDFfMZYG1VHCvm3PWMKKu4rJgc68UM9XFb5qG6HFaX5kR5k
YRNriLPZzwQCXC0uD93ObnzRXQRjV6Hartsc1UDtOFfRUIKPiZq+939ucuPXGO4rA9W1jrdeVefq
RmZ6rk/nrAi5/Xo1QNrI03uyJThli0zqk3YV44qZEtXahajj8YpxW/3cZqjk6Pe68sWVEWUPjFAp
L0tgxuoRVmn5pI1vtZcpcMTvjA4Vl8GY0aGQdBbWJJG6eYpDjo+QSzazQKuz9r8l8Wldz1cfKR89
FQc85btab0k9Z2o1DFZRnwXlaL8wf0zVd1TkqAeUS9yRkLPHZcIoQ/Jw1oM51uC+s9MumoMNr1tY
JB7ZYar2jSXWN5cPVu9WdFUSe2KGS9yZI5I/M3+WXxoPPVuMic55VzPxfxRNiCOusZxsOtppn10z
Ocg+AYxQkQakXZ36s0DENhVR29Kj2t14HtdUw7tVSu39nGNJmDsncCE3hRztW0oTtfndVZ2AbMHK
4C9xNdCyheFj7PVWcfSqHvXn2pPshbdgaa5qEJtv8TQKcVKVnm1oWdig76aBCEKkWJX6SSECfySM
ppyNEWotEm1kDjLIKvLubex6bO/r6KYfDOAxTbUiW3heZPjsENB6x/gGrzvbB7MzvO00rqPlycRY
qYNXdej1V05i5m1ERu5jxiBC7yxSpnIOMWsLzBsW9d6NK+bDekZHchznmXWWz7j4sQgXzlLtjB5R
ngNj+QXsaJZDxooI+0vpxsLyfFmn5in1wnw4ifqyeu/EEoW7ODDtnJRZTjhD38BiG1PX7zGbIZq6
ZbPRIiFGeIcZWKcBzlVhzah4406/ECRp+Qc3zOfXBbDBhzfOBvuiO3PvTtrjhAYPu+6XtVwfamYu
ccI3LmN6lkYkd7mKCaU3t/6n5HDqktC488O8usY+twSazaR1R5wfmSAD5YvkR4N5K+w9WLzG9Sue
nKY/G8d8iyxjQwIWuGJZTaz94nPp8T+3fyg6h4ObhaVDfzdMT5xzmUlclIc3jPX7etdkCiFEzWx0
PxXoTLBae/ERoKqPy5dW+Y5AW/u2E2N8vZKrGn6vLNuDE3ed8vexSDPodMoVz3aR8xz1gwyJ9LOL
stqTer1+gnzh9JnV6CMVImhUX/hlwEmLbrXEY01SWHMAeZVNiTuQpspQLKcOYuyiiCJhg/dZx1b/
poS3UkCVW5oj5SxWWzk76iZbUCAmaLZ44kQ025cZ07Pb3O8wGEeDXVr70pmrSzdvmicFJa/gNIC3
migiPudLqxH5YxXJ+o44BJr8evBv3NouX7JaNu/h0hQ3lW1mfTSAeVMaU5eUDy1DbM608jB/TZMt
T4HWA+8fHSWWzswd+CQ6/rssUky3Iit6bKA5ezMii7khmqW6jdzRcpNMuF2PNtBjVFXWuX6q4NKk
p8Ck7Fe5zt1Dm7r4vQvfR2uEB4zFgOOhsNqVPLa/iLhy+othNN6jQKb6jHJrexWxQ/zuqsVn66zY
hofVaR8Hq45fiPrNLqUMIFlaFrKoxLbibORuBqTFxw52B1VgUTzbIpb0ZV2U3evWar/Wmoi4Xagi
FP2VdMObAcjHbb5oz0vqzGbmRsQ5wXbtDN5gR8JCRcCXTX/q2y3yPc/2nXe7Bn2+8yPNglk6E5sG
+BTM1iZpOfezQvDl2CL4jMfQfLGloC9kmQ7DCCRTSp8m0PecFAE9zV6paFhOIi8XPQuidA3ZZ2Tu
etSu07XnVjt717k1eN1Ja6M4S8KuxdOC8vKpWhp1wq92zU6nucu2uSWWu52XYT8PbqMOYOjGL1/C
DAdBlHcDeU7E9uxLr6vwZE9QE3aIa4ZnLp3IP6EBkddVOsrv1TZEbBbtMm3E4ByxleUWKWsnXW95
lPGEF91zxXRiMvwwnFBNx8y1UWTvFkLegYMjfNz42r+1Coef1Kcba06O/mPJ9U5tE8FSZSG/5Rno
0NFvhUW2yq7EqXRrxTr60iXjA2wXxBns2R4p61DZW65MPIX6LgCSPe/zxfMflmEWr24M3gyrwhyV
NGFLFBybguCAxI4yP9qXYJwe17LKHgyhnYw0JuLoaJYmouGdgdkTXorZ8LfZ4EtZLbf1QXvOrHZc
iV1+DMOcZFLGVvEE5irwX9qozfF7o3TEzOIG8l6x2VR70rMKFoeR2AdmXp8VQC1erhvjWfdlUN3M
aYMKugFwGO3mxdfBpWVyFXJn0LYmKdtBTf4ti4y7iDBx+2LonXk4RMEgRs77ublqkTcGSeTiATup
zNJc952U82FhKPGRrr6ekQAOa/BzdCzG3OsstcY4UwTFaUu4wbqvPIUIwhta+WbxebRY1ePmcSTs
7FKRTsv/OWSKuHPZzGHDTYmtPrFRvJOXG7UduUQ9qqjD0HjFi9VOBQZwIesHlM6l82sOwuE7ZgV2
P0K1uq87y0r3gNui77hU8hrHhj6H6OcVxxy5YbgjIdd6Q/sunos4UBOZ5316U3o0CJDXJgmswZBi
0bKJ201+Wb8zxg/vWKwTyw6aPgZ7V3aZRPRem+hapW64XzuRlwfQbK11Q1D3mp1s3yBDKsTqfBAh
0qxnpanG8WCMW3ytZnI+Z9ONw66YYqb76Ha9Vx4c6qWylfSCwC5b0uOUX757WjV6v6QOs23l0L5h
3QuLh3IKI7WDMk71Yeae+8nyIv+qzF2NLX0uzVVMDkFFt5NhNCHbLh9oEYR4YduAWtGitCmxUxuo
4W01tz9dwrRfotYvuCBExi0dm3kbz4pxaJN5XBm8qbxfWMggUeQydCEAJbrV6m0ewpp57DTVLmHM
ocMavvInJkiLF8ikgIM+J6udupuEX3C7lpP7LJWeVuYvDaNJNMuq2LjrGctuZxnqGxarUPfoDNR3
NroAT6YGPh2lsH/LOosA4aVLmwZrSk9tODnpFu3sg79mzxR3P40/2/bBqZqgPaAeVJcjYRr3aiwz
Om2FQQPyOF47fr7WX7AGS8r4LlrvLZsp7Ub/MzQyntwiyWIBk4Hb5o2cxuIV+8lGHdebr2cG9Hgx
rtNESmssxMAIZrEJd69HRkfxmo2XojBtdJxo6p3DONgdajonzT7jdWHov0Jt+3DatnmccwKtUJVm
bnuwvaV1Uahn0U9L5NF0ykaon7HBG8IG4blTkoVRl5sD1LCcNT6KQ15qteg14SaZH+1qOxRcP42c
Q0zCc50QFxTdj6SSxlyrrNN27dwasCgDQTmJJAL9lkhb8dwIXbxRcjntHjR2de9H7N6AG2g8+ksx
o9ibHcNUcjY2w7nSc62nWthoilJF3m1PHhC3G9jfHHJgQZ49PE+1kO/k2499XPvnDSp80M5d6r9O
HgXdCSr+7hqcnHwoepWPO09Aik9Yo7NrDAqhH0th6X3HN4eMnIaIk13BpP3SEMKKmILkQ+qgunRQ
OnA4nEUtAygSfJYxTIZ17T4XZ1kuiBab5CFzl+mXt6wOuYRLOnwyzvVv8GSsHAb5XFxzdMRXakYu
fGSqU70NYOqsM5egXsZnVF23OlPD+2SjNcGo76QvVjVQt4cSrOIu8GpzlWofsqESpXXnEGzbXLRM
XblM8ACf4bdmPqTdrn2W4FcvgzqsbxzcWl7STf32PQjmm9YbzTV36RDtwrVQ9/62Q8TMxzqdTqNr
PxR5yDaow0JeB0X9RxZmzwBi7Iq+PgZV6BcHxUETXMolDosdMd+jfwqKm6iroO/MK9va/oHgxCr9
yejJ9fddrKvnjKbMTVpO7pu65jOJTU2713jTco7NbjtF8mBitlg6zZsJdTckcd2V6b4oQ30/kgiU
cW2gPvgp7VZUB4I65HRcjYLuGXvOJ11UaSW99oMbj563wA8Q8OmiSVr9PTK2FXo+AuQZJ05eA5aM
2+XTYw/QH0Q7luVRWdX6HPRGXc5BANiD8hGqDbpdykBpRXN9yaRvuuPzZX9nVIwzJcJ+crNYDsKj
iHxRHqApz18ch+iJHd5IcRsPaduedb7iKifmFh8drNv1qVCWk54UhBAMiTPVhDI03WBlhyzWKxUc
PfMj6fQtQYyNWKjkswmIhjLecjmMSFd2jpn6z1xO9HordgYgRR61QS3H9oE1MPrXWaUOVJZ4rQlP
X0dS0jiigKoikkUT1HNE3lv4yZ6L3GGlG5ms2lma03MHBXGEDuJa1S+OTMmYBm3Y98gu+MJQAugd
PSPwpTTb6lK8T621DSOXK7vJGMc4yyrZXMJTpIpp09G6LOzYZcY5h2565Bxmo4V2rN0boAJPhCdg
keTEaM8mVSuswn4xTQknP5iiTvTdvBP5EFAWxSBTrzXekrsgHTtIAzP2EVLWA8IRMmtJ94wqSv9K
uClxSqKPOhhIuYstnnFRtwu9znFOcxmrcy78/q01GakgwzxuHZ4o2+DQiwj5QzB5VCyFCHAKqqFW
zWmIgM/coEizyqRZm43e5NNs077m4WetUt7XwMmzD0sE6Ump8+gbBOL8awbi0O+yOoptfhCXPUkm
qNp+9uPCe1cES/aQF8a8IoNwnwu/zZ6ymWHBLlLkJXFq2cN1EK3jU9n5ctymWz7ScfJAGeb70Obg
UTaL3lqK8a3uZ3qpbgxmLs22ZnRc+RVkpblpp/RQ41ilSDbhGAJW9berXDnjfWBv16WeFxKu2Oyx
WDLo8hhNxV75jJcPps9MpwYuyG2Qoxf2OJBebK/rtvKI+rNcLdbb0rvLpS5rbzjtcl088q6hsRZy
ukq9CUtsq8uxPaChR2fB9Vk8kOLV3xAQD5C5Wiz7wKNRPkUpBS2DMHymqN20FJeBN8/AjUgrxirE
+MhJpFyLU6RzE5wUkdbP+Cejb1mhpdpl9orPR6ft+GIRb87PCEO75nKiZD7xJzn4qIsK6R7Q28nn
kAQuwCiVO61nbVbh1wmjovwke8W97FGsfNr16j6zaEIgOIpmeR1r9DS7xuQ9+UrWfKdMmKO4EMWj
NczaQuQzMpskAtx7aUqc6RBYvfwoqzrmQ6LPvMfuUdAt2cyNdySq9D73eNb9qvM0v2EAV7+4vm2x
uqLJCo6YfefvNM376qDKmO8XFlZQ0Hz5S49iVVtfA3KyKywZiom5Yr7rTenMCchcYd9XNgW1cW37
Y84sbNxIdh5MYOIcnQWm2X2qx/ydChPZgBXxHgXwGd4KtjYvVWyYMPg9f+U0VLzGUuLIjerN1SX8
sa0RgSkKMckugcRiJmsD6AMmiRMON5A0ZoRxhEc/ePbmHh8QF0/5CK12Ti+IK6Yr6Fg1nRUGOyNO
0AwKMzmY1Y58SMEZQvQq55Ubpi5nS7gVNpOfP2mXyypbRFwc2wrWws6KFA+rjOVnlULLp2Dy3Yuw
XiTzZMKHvWTlVQcoPa31RU99+uBEjXkNSLfDD+T5wXvP2kL9LGauByXLEEARCtiZjL2Z7OsOP7A4
mHbhM7THsPupxjm3LmMrq361cFuvCxlYYme0w7SjG21SvgnDZQBqCkAP7L6W4nYBJEyN6NBkko9Y
4M6svHn66FJRgakOpqiDIFWJaF+XKeWEKVcEA9OSLo9TOhq1n0If3rBYF66bap2RVc00EGVAlsXq
17l7mBZ7euqLiHPRRdiE+1P5I6w2t8g+tOXY1/kaBBl3oeRHOAbPBLQxGbLyMD5jI9bgM1+pJi8n
ZtZleS0jvw+PkhqoTpoltvCrUWvfWva0tUVWS2kIY91n+z9SvpKptwY9H4Gab0ZWSQWFAAM9knrs
6nJA+tYknZLxcE5OAlvDZTHiIp8KrQ8CRenwPGXa/yixkT25EQlYuIiW8rNAp/ZI2hLNMRHnMWgw
gQ8LtpfDFnteYywhTLuqbbRd6T2z7u1BnWqU41YbDM1eQOksCVFf2Nr1/UQg0+oUgN8widczhqCS
6FYm6eM3F9NClPiyhcwWI05sNhbs0eIe0HNVzMsDLSrTfeKh8ou2Ust1A8w43NeeXchEi4IKDGd8
z/AtpyLe5VYYvep16WcElRm70HXyxYvtLw3wRVQk4XrZ4YHg6y4RsiV6akUM4z0NLvp5e30dlf21
R6waW3vjOjv6clUdO1bG+nwKxwo5mzflAwqZyr+q7YqotUCXJ/m4yDevsNTTAJwS1C+LPD7ShS38
0TZLjwuZhNOPgPExYgVQ7VPC6Ve9j75pIatlXnkLvRxNzCgKlk/NxopnvY1pS8AHmX9OYdeJ08DP
y2d3xn6+Z1OAXq0NnS48DK2DCK9dW8KzUBcNf+z9413EtCoxNk6hXbZykO3TgdLlSiDju8yw/vCR
rJ6vDyg9ZX6gckMKg34bYz3TkOU5q3Af/gQo7DRnawUxZJ/zuOS0av4UE6g4M+Wkm+W9APDNIs23
SGiBrq+rVxxSPsupkm1RUsYoQhK7ld61sIjmSxBcEyPFd2p9xhMgxC6nEbjL2lJ+lavXPferRtcy
enJtyT4m+ubYNyVnlRdM9T1eLWDZy7qMbGZnbV8x20Dn1KHb+1X6eBmSaOrCJ7tnyUbGOC1ZyBx1
Rx+FXKNCRFQf1tJTxWFQJZqdjtTP6lwMEoV16npWQDqZtcy8r4CdknweXevElORgcVXT1e3IZqZo
KhjNvBdO1q1nlZpAjIue7xq9t7JnyP0dWoRSYqDqFpLNTpEQ20D96oJIdr9auZbSmW8vZ68FkKJ0
Hee6zwMAQNos6oWSuH0tEDXXCBhKe74deafxbUXILBLMBAWrnZzcUMjWrfeVZoHvXRArGry6E5LW
HcPS+LsrKRy5TVnwP1qewfsh46V8XL12us2AkG4dGiUpS8ws/JZd69hQfWr3DYQ0EIpqQHOLOLEO
oKN4Fo99bnVPshur9zJlRL+fgCh5SaExgCIfZLKFh7S1L+eWhut0ZfMh+dDTEK2ntgIQcyyw7SQU
QLedqdkEiTDNMsBVZTztZezNCywrTo5NNkDO6o4WOvzVj5P4agNPB/uZMcE1vpb5wVKu0Rc5vf7K
yaKAvaFZD9DHlRJFH5WFOcoJFgN3VuzixINL7AFIWgmFHmyGm6LxnQN5T02aGNfkNkN65r3JZAri
InQwMKxquShj3h4AK4eRtPDguIyY3hK0uGY6wwkzXW5R6+qu5MffoD9ZLeTyC8lheEfnde+jHKhO
UpitTkK1xYPTplHF5M2KFtnBzAjTaT/1OiD+nJVfBbJxVbjg+tbcyTlzH8e+Qc2v0OYypc2bKjui
7RAH7pnsp0S5lbM0L1jncIYwNvCsiDJ0bRzevKopxc5Ze7b37jyp/FBo9nwHGPHEYOjaBXDBc06n
3girhzybyVHspW55ivUkoifDu+/9rFHvpglGLPeu47RqEhtTxMamhdGT9HXXNafGhCgXRNHPjyzL
ug+AUMwaynbcZKxdXFo7CEn2r21U8cZispiO6BlzSMxeQWEYhyPT8Z670T9Z05LAuAqhBXMz3SuW
4H21oHvKtfXWOgHXHytpTvgyC8Kz0iXE9KoTVlifDrmYXuvZMI8gPgHgBDslicpPiegmaBxLvDGu
xItV9ejitaMNKwU3BHZVMiWY94vtufmFH6LoSFTHMb2LnbKm3MUxkm92VZwULnqf/CY2a/6rp/Af
ThiFhe9McoS3D9ZAU+UVUzMio83QOIXSWdRpQXImDwsJF++MLuhlGrsn6S+XZvhoxISyhe9uTZ1F
N5ohdsDtu4+2kQu5IAI9r95WLXvl+w3T+bA0PCWZxrWtOijZO0KMmBfLkuZ5XwwR6FbX8bvvrLc8
73LJlig9Vga3OyoSllvYHPK8QyzlSrUXI0gId/BBMTXKx3Gv4TN5t6zpprdMNg3bfB3yJmVeu3J7
ta5+gjNib/M+14L9GivMO3Is/fxQd0vdJ4vbZeiR7N7Jzx0NsI3neVq4NQc/vSp7u78JwSVAuihE
nB8r9mC0bs1akGIbdBtkdQ2RR5aldPlZxnZJUNYm+zaroi+ypZ8t+1J6bCx7PRc92Md+jS/qqLKz
c7oCjlKMEJn6aTxjfZhltG10MQ4jxHTgxtuD9Yag5ao05C6NSX0gIyBnWmvRQk27cAnQR4JHCcL7
JvTH63GKt8EJQTYvTb8s33bnl1+rlYlXVjQxqWVOr84rEkXSXdQs0E/xpP9i40qGAhyEaTqYLBMc
HmMTQEDn31sPno0kYkfUc7gmeHK9L5vu1xwpYPh+EGiUcWmlXQRGhf9dHRjvFXyR5oKBE3tgMDek
uxEWUYeOfWdU77uHHgkf1IZWAKNEjEJcNToonCRRkTkeAxlpAlSe1QiBcvXmX4xiGNlEbto575Ld
kH+eFrGndnygsf1UIj5Vp5mdstgbHKA9SbYwKr4buy5VXwqB0pygbEL7a62uy+Wrx/C7TOWAa6yP
PZ45xoKkh2bcdXNVeQ9QucNwF9bttqJAYkYOZOGL7DA1Ok33ET2BheoFY0/yQxeLF+V96W8bZnp2
7KZBtgcIRHv1A1MDO9plHRM0ktBiZ29BeVFHLciAH6y2C7FMBEGgfkpfoj6IYGnj5b/UjEdutZaV
tftBMRLMDAagLqhufs+oat8DV4GKCfr8/IeFYsex2+3Crfp62BMMz/olY1SGu9DImx9hGcUW+jFA
eDi160NsVRwToE+Q8xdzWz3TkxTrcWwjxrw/qnkQeg1bLksINbSGgUfTNRau88G0hAkVGuaWtr3T
9spZoW0CMmwHbkbdB+3VWHU2i+4qX2l/835w9z8INlnxAzkls7mRgbCQVe+hOkIKy7mTxbeKlXu1
T6XXk7+bTbCdUp+sn33jt4qFrPLsd6p0yDMGJfJb6pGvc16lQ5DufxhnIO+mGtHjZfNantrSQRuj
5h7tYuWbgTy+OYzPf+TpQPDHiMLaUXw1UKNyE1HgVAzBWmAXjz/6FL+C308hGDlgjcY3n/lITZSM
aD3aww89c7Snk5aHmuHhiEGCbSYVqCn5aY1Wx3nukdT+IDWTvfLAM4J7IX4dojLkpBde+U6eR/+W
1x5Sp44TPPnBdKagU/IkLPBsK6aWGr03oAo0QVY1LQkd60rrK+ODbeAjibjL3iLdTcHe6afhtRqC
8Dlgd2MTne1a9s6t3WLY1fPC05qDwzyiKaYpHXL0kEnUtAPy2rzIgCm48bsVM9lEKq2uiR9s8A/W
jnpDys4mnEE/DQWcnPqcjJxFJTErpuE0YD7sJ4Rqpad1NOTfTMmqF+WA3Dk6yEd/Em3kxjxArW23
EYZHBFmWoRTrrO4Fd0d8JqRPY9ZF/nQspoKdiIXIQ8EZ6NyHHyhIB8tnf3Rwm8zdcm276mYdium5
7tL8vkULUOxSO7OeR0JGnyuvr25YJ8vHqPP09w8yL3MKsMEcgKwggGVmRvkAZy7U+x8ZqgkJpAys
i2OWS5MWDFZFSnRwMgkXOKDVjZv6wJOki9tC8ErH4dwn5TxNZBSivfa3DV8WNJsgmEal3P0gP9ed
IqJPj0M9o/0L2Sb3iXSn5uuH6zZitdEoHd0O8xXNLUyLxDLEQG5eMVJml0H59xODQfDybd08NPPY
13/jRv6DJfebeRp1NwPk0Lbh2+Fq/wueNJSGAyBbDIJIt18SSYYHF7ayZieZJmG1nCc20Ke5a6tz
jWjjLnPwmm6GpNVNVCbkh3IroQ4CdeyFlj1ikqoTWY7ocVMyF1J0z1RN/oMVifjenmmOd3qsvPu/
MYH/TjnFwxxhtycID8ypTQWwWfL/7GFum3F01MyYeYxjsGko7xww/N4QfRX4TAAN8+ka/EtulO6Y
wvQ3gDGDmGGdF1//zUv5F388GenQ5pxgCzHhr/qLH51WdWo5uhaAQmgD930HtZKDDs0Jq2QPhKjB
zBaD9VsRcZXEfcdHKxhmZuoN8LckqKl8/o6Muv35v3/MIQGCLlmRHmVA4P0lEk87BEXPM0x0EaDr
ZuepuIZbon1uOYedryn01L2OwAsc+n5u81NQVUgqKNK8S8blSEUrWqZ/5uH8j1Z451+M51HoxL4H
YEG4gqXAXz60vEtX19IWJLKs0csnQFLn3mIi+smDNn3NY0ifNdFbwvQeRhxLGSKXKulpV0g9CA1U
wNZY+zCPNj+B5wgi6Af0aaoKB24cTwreU89n/h7D1qPDGIvqxjBfDZGf2SCN5nw15pqrrbwzqaou
3GYBaEeoUX+ROjZ2hiKy+19/83hsH/9fPopIQE72fRG628Lm9ydVFaNyvCbz9jY4lPUi1pKgN6MW
3SSqV2qzQspOJQENhExIfRb494YQoVLHNAXrsYvHG6zBJ4lozdPfvLZ/85hgJ4d36QGwCEiF//21
idVCO2C5DHx6VUEE6yc0s0ErmttcipCvvZFluhNhVTLPqr3ZoVXshdnDpCi/rdYKHxgNKrX7m5f1
r9+oeDufEPZQp8FO2J6jP0FMXQaGKurWaV8t4HyhceU2tITcWjTEC3tl6OT67ABSd6OGlchAKQMQ
kqGRG6ijKOHMP17R/4q18n8uoynmbf2fOSmgK0gBevuNk7L9G/9MLvX+i7WA4EQTEEkwBXKAzF9b
IK7NP3E8AXeZ4wVMyZa2+c+sGd8j7hRMCiczu6kNYfL/OCkE4uKAdaMIYJdHpFL0v8qasX8//UPU
WnA/HEEHSyeKoeIv3ymB4B/ZhhZU7ugDD+5aivGIuBDawjQHubWT4dCjd2dhdJOmK6dc4fjLiYPe
LfqbGxUszJ++3n+8FFfwTvkemVO+6/8Fh6q9bkY2DsZ7qnoDKyEk5KXv70yUOX/ztfi737RhZP/0
rQibjs0rq6RELco/9LRHLKf6kiW5Iw5/ehT45P8FWvJv3mBQ7zFgdzjCMZfs77+rCm3cW8oWSRYH
8QnTyjlhnoBeosDIg9Bw2huPczZwDDLxdUb9QOP48p9fxL/7e//8Gv7yzq5IZstA8BryEMug63Yx
Ff2k70L8ZX/z1v6OlPnHh8gg1g9wLpC0bP/leWLwqWb4fILdnZkwjblM8zD4Ww4z+Bg3fqaWeTj5
z3/e9nH9/3vhH7+TGZPP18GOBOm1v7/FPpokz8/580o+RXK/cLweHIvl2dAM1pUlYSymebGe/uff
6vy7T5YiJQRpGAA6+uvZarLO1HKCwasc3TxF9jRd4Ctay8Og5yA9Ni7HagK3xEGwEIE+8YASip+9
6SPNzFuQqsRQBc2WEogtIJHX62YXKK37YVytm3qjw163vWQTXyqq/DvX61kH/Oc/4t89GVtofbRx
ruE1bffHn74JlYShE0UuE1dPOsxxZSpPyyVn7rouqXz+z7+MGuVfPymPsHuoIts7BqTp91/HRCpe
yAiNIfiMyIJQRS7QBNK8vvX+mAgAVWvp7TxcOckM9uGCVa+jd2PLcp3qIg1C2ANNCqB1GXK5I2y2
vbAtLwih6LHuQ3VXu+Mpszu33nc9S1yQDOPywOKXkQ/ve/OoF2Tpjyu0M+RW2aSKpMQLhIAm87Q+
hcfefTsMs5kz2FFNDpGSC3d0rWt/z4TdsJmFDLALW+BOpyAueqZzZafbvUBaWNz0DTC/0xbzQb6B
YOj4rVqur3WzQHJUKAX9yz6aeqRI0A3ue197UIuYdoKBqVG3DDIF1uZiGdoLMD3MGVcr+rBxQ8Fx
6GwUI0PURXf2EumTPpz8juyTAUEX/xmnPa7mcTo4zmzJPRYS+TyKLr5BrJFSxvVe++gD7QovUa81
t75EzHJimqkJKfpW3Adjmy0JEGnnOuyH7oW3yc82Ncz0Gdku2Q4sE4t+r9YU7TXmSP9rhuhcoUcB
KsBspBo+As+ESGKm4Jm5JusPdBbBWeuP6wcGntUgnGncZ1/W6xXxe9mXDaryVjd9yLPWpfJVulET
7fsaCB3OBzPejnJBfKWa1v9lhpidrG4Cc1/2Ndipdm3EPTVXlh2itNH3kDyiuxXSMHtsutB5t5QR
TdTAyP2URVeFpZflC0I0ETGxNNEwwmLoww6PQxxuuT5ahx/IKNPyZGXr9j1itSjQG1vyggBTxO8g
T1lrrkaE+trPBueMZRCmA8VBdcediaMSr6pDsdkQPr/+WtJM6JPA+m/2zmQ5biXN0q/SVntcAxyA
O2DW1YsYGRxFRlCUuIFJlIR5dMzvVE/RL9YflFnZYkhN9q1dm3XmJu+gRABw+PD/53wHKeMlKaaO
cxl7vWBfPKMeTPYcgJJHbNcI0bzQ0R1bLXSvlDpU80hWtLKpEPtOdbHEm7sHBzZhuVO9Jq16qYWh
7ooTvL+YtuvIj9DV6VjcDphCMWJaBFGvnMaV1ADzerwPTbMQkDIjuhYVkxndtcCWI7T9Mnuxf0aH
zj9jRJGC0tH0l3TRaliCRtnREjra/gwgJbGXCJzkZzBp0qr20WYlm4icnih8zW2PT44scyJN2ejo
L9nPoNPaAe0AEIAWcD8ncJd7Xxi3YR4F7oXgbAL7QIZyuKF11xCZICox7B3knePOyyvAObUdMBTQ
LEGao8Wr/OLKRT6ZPJa14nwC4oA0xUKCct1PpFJMNwHFCeOG6s00PY2e7fdbKEGgf6uCSs33QEfJ
eMBmy39XSg2SZCFBGPhXwUdGSXTI9C0ViLz7SPELZIRoRRrdmZzAMa7woVw5EFA17q+wQ11QG/YT
WC9MqzMFdhhfA8Bps2V0Rmuzq/J8Q00NRSNikKa9ZQj4Tyb5C4AWampmlD7dNMEHF/jzYRxpnS4V
Q0awJBgYKVXkHCn7YYDsVEEHU1WN/aGngkPjhrIANST6tiBBat/oLkh+gCnZWyYzCJNm6VpPrmFH
H1QVDl9RCM3EauVVjCYQW3RQP5cSFnlLmGyXFuYNbu0a5a2wKMJcBdR/1UUpY9mTxtUTE0MrsqkF
vkuzsJRzl6dGN6GDNbFYZWycqFtah4A+Sr+Jw1ieMtxHPX7KWbEKog2kesBaMtyILs3z/eBUDMJO
UPrZACnrOEZaY3uqCbOJLvLEQgGFrgJfLeWr2AaEN6ZPk2vOwQqUgEfedduBiu7tLtxjl0zzGwdR
uLjQU6vLI4o4eieApuTHtJP9CR+cf21YDelKStLUHVPK19iwsIzCPRx3ZNhglgtt3NwmQrFo7qtH
XdrB0Yk4UFJX60GzzpYkf2nMiy9BlAW7EYIGdc1ietBRpR8X1el1j+pmIwev/xgYtES8cOHIE8vc
CPJ1BmPEw1ePt0mSfSmdABRGTUYKCfPVvNFtQ+6azmgvAyXaod0H5EYBa0NlT5GiyEHypBFemEgl
LPNqQh+IbT9F5ojBbMAXk1AIB2zskWYcte4F3q94B57H/0Rf01jRMrnvKzoFF7ntXae+H9yYTau2
ZWTgu4mIhEN4fUmI73NAQiu656F59JBQrhBEDxdQbPsvbp9QcXeanhUXTS+jwENh6ES93iFHiHbo
Ry4CVT/Vc0T4t1ON3hedk0qlyiy/6CBmHNImyD77yGovhtIBft8yRRH24e0JC2D+UIt3oXLGFyi8
T2kaZBdNGW0nuo+04TiSpl7QVzsgaMkN1utqRatbA3WtbKItrODZGRwLjvpQkrwIrvar5Q8HarXB
RVqIFw8fFw2J3HqmHWasWyQ+K6WTdA9/aaExJAjWqgD32TjIp0DP1clmfluzm8TLMc3EXvYlWUOq
+5FEaAsNP7rSun4ZVQAQqMYGX7gHaMHJ3hDJEzWkD0hYwFXkrMfp8qzSLGu3oFsE+Oip85fWDU6q
rOgPSMPMXexGl6hzTwJqEXRbmmeoZOvdQEvvInGwg0/pIouOa6L9jB5DAbsAvB1EX3wKYpvGOn7E
CZeUsG8BK+CqqyeUfg0EDhSVPaGUxA09O/iFjoXogQ15Zlu7myYY0XirsPqATUnu2roPDuxZT7ar
rNshdllbRF3cEQ182cT+RV4J4OK6/BoN4pY2/aVoZuRyiaUhsuFNKEMFv62k+9Ppa4yCKHuVbxAz
v0wgUMamZMNG97rqi+gHe0Lvq5pnaBP+HKwj6Y9r03Dmq2SWGkZWJ6Y1/l6aWQr2goMDDun5wMrL
wkkbHwTVBOFn6+TpAdrQdHQH+65L1Hez48+0xSQuXI0rpzR/YALcsR1r7yrDbNd94e1pseo1FLKX
wCNfwJm9etXYuJOGsP80uto4OHN0n841e0o4blRFRExzw/awSMk529laNbu8oLHtUaJWut52cnRX
xWJFGLTA0N7SoKmDQ+wOAkWU12/jYrovnYaodJU/h7r3jnjZLlOPTpmB/yiPFAaGwLtZ+Hitqr44
fs8pxdBHoycv1J9IuY8+4do8TR3t1r5urrCxiE0VhV/yhAWMggPeljq4zTNjK+OqBq9fR1cLUNkI
2NZ0rfWia9rA9QAnQWFC2Ucp+2E7yDyOI2OyRpgQQ04U/Mt96AT7MEkA9E3Eo38qJ0xu5jT9ADdE
ZEsxbXSXz7Tbv1a5TRWJHthGy3hdVsiRYjU9O2YED1h229nw22ubujhA5BI/OJMa9lisQxkWv0dv
jGMC6yej2ReN3Y+L7mtAFlTDr8nHxoB+GPot21B81vOmZXP4KXThFWDyiCb0IDUin7GdADPXQQJX
PW2Y3DpjvscsEh4nePJP0SAFsDI3hqPX52HuU+EiEWLVD8L8rtqItloiu8VkxVCr0YxJunAB9kaS
EvHdH9oiG9wNGxBZHKxIC0L/6Jt0n/waif3ejN3aP1Szam+TfgocXMFEr6Qgy4M11iMb3oCOLgVL
LEe5QGakODRiPNCUg8w3Ij5az3OXMHI0ovQVMQE2rDvIOXSsMx1vE9tufvAYM/pkbWFudDSBH5o8
pDpQkJ2BBHkFRGAOnYHGCFXeZ78bHRIEisntDxX5creaYg6P0TCDU2LmAFKySIkHIHn4NuhiJbdm
O+kU/ILtfSHKxZqPAcUmwaB2QcM4liS5gbtEHgnCrPY25EfgWSMOhq2twFw/4+4Ae7rpiSL7yNn2
WOXgDdeABflh5lBnBJ4AOCThNaz4373TI55G2hP9qDAiws2ANg0iVRtVuw/LGuCaxJ9wsOy+fIbu
P8GigBrT+m4rEJob+mnwVdNsxqngKSk8ecEKWzVt8soL5XWc2chSZtE3/G10uYz0XmnF4a2j5a6m
+CMiEgYqsbrqZHkjq5fXplC5Ihn2hEQGQfOsK53wrKYcdWdgdPW6mvBaRFPtO1v6xhFLQpgCHFHo
+Z4VDTaJPsaqLvC7TB2uNaf+HggVP+dD0d8TGTg8e6VTH7IOzB1ju6jtrcp896ltCNZaZwVAu1Rb
ZctuGrbauhqoia0EFsJ2Hc+d9bWPYv/JoWG6aMCXeJY2NcJ5A4FRPurKkMmqYWD2q8zOhgdH1eW3
tM/Rm6sQ7ADqgZpg5ZJd/9qZm57zSEcdf+v72in2RmmV3xEWOM8m+IyTLRe/cwnNAXF471YBtgG/
6Taqg5cPgWLKKj7FYviGlg7hxVzoSK9a2VsPTqba+zBw8xhSYN89ZAN7ghWVH6Pfo5FOWSUHidEk
0uDYY9ubvwa5W95PBoE369pFjRuUon7pM3O+S20HxRtfWYVIj6iME848hAqtjFyCaGlKJRvEghmp
p7iPEsr4EllsO88hsA7gcc+yCBb9Gm6OFzC4SrLQBlBiuSG9WFEAQRR4he87GyLxymmVxmRaISf0
ZswarC4K9T92jKnYa1FljyO7doUlNi++GV3nAAoKm/qhhw1LV2cu8B+CMYI9mmWF+Q1mHBBYIHQD
BiIRSmc7xGU542mZ2HLO8zC169mdpusYpeCwqdzR+Jz1HiZka8ZsvW4yaqpARWieEPBiwDzN08zj
IbcTpyYXjmO6jQbkrus28+wdR1uWi2hIQnIFReY+2ESxERPEFv4xm2hKrCztoeOY2yqyVoQJ5u1F
JM2i3hqiqQ59h2hmNyF0HVZJKy1MPVNooRxO2nE3yzYBVtULH/IXpHtMoFIkH43Sh4OtEie6V+xL
Ec64QwP2ch50talrD49CaefIdfxmOfoYTTp/92zdkUFcBmTzUVUxHrwIW/8KpR6WRUHQXrpzK/Rg
0mjQPymf22QHXdT3uACwR8YDFdOLpWuZ702a1ff4LXyE4aM2g23z0x7QRoIScZ8uvWI1aKbzgJWb
81hPnJOPUneopPcUxFCQ1qpkhQKcGIhuh7AvpZD/r1r/nwq8v9W0fNtcUuF9l+rjUuR9XdOiay3x
hiOyzYrRfECQSfQSVZ+cT6ckONo2k4uWSmGy5WSMGxb5wK7rsesswqwbDYLC2r39i34rwfKDQFEK
16eeR8vyrOcT+66GywujV9jT5x6ZMvvxEh1FB/WW/Zf54W9fjv4j5V4hKNJZ1lmBG/9wI7sRgh1w
5hQ8JkkaoFHiC+nZPzzXt98p9i6P81Wx17cpLwMz9YWjLFM4rx+3Iwpa/KYbb9oZ3cmXugwa7yO5
buXWiSJjehaIFzM8iVmODLKVf7+STsmF3TD1E0c57tmzLcy8pH5I52Bi8l55rB+rqZXm3ihIhfqb
z1XR56QXzggB/OO5Z00KRJ8pyT9camymeVfndrqxsV5tLExCF3WRhdu3r/eHUvByU8JE06AkmrfX
D1bhGTHdpXIvVLPoN6Lxig+eKdgwxnfe4W+XIpSWqqGNth2Ku/8z2fOXqrNtD6qJooxLhZ5E7Mtu
pnA5DsAMcq9+3tXf6jf+3wU3/L/WlRQmDYl/zVSbL+2X//a9aON2uv2Sf//3f3vo8i/F//yPV23J
n3/kn21J/y+ePEUwW+D9sAhL/M+2pDD/ElJYBO55DmBlTE//aks6Hv/IkbQ6LJ+upbeMEUpfbfTv
/+bYf0mL4p5PF1Hydvky/sd/f6Vn0Gd//SvqH/HJ689c0FNhaNBHEhSl2XYuzZdfhkiWQbZOIhOj
Bg2Q6rPos5xeFWurgYXSqGtIUcIzLbh0c0w7e0VjX+F8N0bbzE9eQU/gtqH5rb6ysWsxIEgnQJ4a
JsCHsoZjJ6YJ7fpf2OMQ7SrJLqrv1GzDL5hMEKIXbZKPCLy7sAmjU5oFnXFDecXxMdTkWVleF9JO
zIeSuq/7oS9LSx3qQbRHrxsInaGe9QFnj54PcZc6T2XTGtVmzCuXxTcc8juFOdcD+KnYq0EoRSX2
lSq51VHXswvcVoFKm8HEQGGN5qM52VlwW3vmVO0dP4MBbIc+qt3Kncgd4BFZSz0uKj47kBwxn2V9
P6Ig461zTvdJIpxkW7EL6WyQRzP6HQ5AlDgoOVsFNnvP8FiQcBOHxi4M8XACj9RDeJOx8bqB2ZMf
YboRttDUmsRynEJilcZ91K24hfi5xd//QPoXSb8TLCDiKJl9d1OTSG+bD0bj7JwkRZBFkQp9qmmH
SyWCTmSf3TgYyz7RIahwUcSNirdZ2MQWpS4DSE/Izut7PLXTR0hGmzDw8VU1sXa4bCjvs8UsPctc
OaumlajIanDl+DidlGJMYDzkTGTIshytv9CtyNY+TJ21z3C/jlpnfpoomGGQWePTCqtLgd6pAYsR
tVeJocl1Y6uUPcJi5EBVedkNOWxEUXF2sS8BoncIRLH5+jEHgh791ovpFhacP3yvSMBAnN5h8EZi
EUxD2m7wGbtXJkIl1IRN2KwVRHd2/DkJGUgnR2ymgOdNNG/hWBO2Y2TR3jWYiDf2LPSR+hNmtgZm
9Z7EcBhkNfpSng0j9GZGwYH4b47IvCS2DYuNm7gmXm8WT+AuArfFOqSLsp3rKsII7LQGiCYrbS8a
GgekDwlIQpgVwFtZsVc+NV1TtxDZ+PWrUFT5na1hvOGr6VOUM0oWt2VsLD919Lp550V9cyrqOP7m
idht0eUl/dMQwZvatJU9nTq0k+xTiYPGn13XrXEBP9vFH0nN6hsxU9FjY2EoZLOAXWgfjFDwyQyY
qh+1DilP5EGT3BfG4jgGGW/c14WbwDMcHQq4npaZyePts8/0bCD8+knJCxAcba5ANaCxLkIj/sbx
op2u2wgu0cqPbXlvYSt89Nm/NWtW1mAfsS9KVyFgqU9iiiekOV5o4HEz6uQuywws1G6buz/yyICo
RA6ngaA+W9C4leqH61A59inOkvIBTWsHhkBpcUgLnzopPT39ZLBRaq9V3U0XPc0fMG3o1m7AZ+HC
AwOQUPnIu8bcYnBfcAG5NO9oKwb+LsEW0a9oYFXdpaidMV1xGNPfqsEYvpd2M2eHoiXs7YNbYdJb
zZY5ESrIhr6GNaK1XufEcn0uFei2VdDPYcEEZzTWGmlR+uKFuTPuGquqENXFhnokQiBXOMMLzvYJ
xZZ8i+w4fbSkMQWbNu/yJ6IPemvdcMh4aYqp+OCRFJZwLK3puyHisMtd3kUBTBWrNp5D9ydTxM+q
kwIwQR0BA3m2gyQW/aDRwikkpV32SYKf0JctdX6OgvTIr4uwHL1dReAIp3pJm2arp8D0di21CGyk
2q4p9SQD70jK0Xu0heHTNKZ8pXeu1ee3y7fq7yK3FxekPsDcC60x+QBsCLwQ9LrgPsiMvIEAUNQf
6rYOP0kY4XRpHN8PL7hoP64n0wmCg45sapAuL6zd9LY/xdta2GW0cThYf8lNjEIo6JjVNjWfsLOu
Ii/JdmqAO7PG7wga0w5rfS9nC8Mt2VuSskXkWv7aQaHMkbLKjEtQsxX7nELPLyoIvcdSdO33GZ7T
TabEQJadH6bPOunJPbNKifWIB85vl4MBphQmY3rUvuV11HmdqtnMvoU91SbF4Eg3x032CNnTbJVQ
wGg2lH+S5UDWx1Ts/CLId3bpoRBPI7/4yFuDwOiGZfDN6xM6XBm053Dd2Eyla8WvpMlWNFeQ7Vhq
8hE6w6oFU4QJWafmQ0j0wbj1cnwapKo63QEqocBNKKb+YfY1adk0UjXkx6YPnzLQK3dIDmkAYoUC
PEIGAZZtcyznO0cPUCk8O0TcW0AZ+5aF4XAZq4QeezdpUmeIEsQbi9GjvTcMSTWaFVXhqR3tz5Zs
Q1JxWl+DRRpQWMCs8Z2nLpusB8OEZYcdM2a4qr5SF4NVACyuCHGsN6YAC7OLDAntckC8H69NcH9f
TOVwMNfOglH2ilx+KCbFEjN3taOvQSvgo7UJj/wAE3XO143liW5ThkJ/7JxI3M/8DWPHmmXGK1g9
1iMLU5leun0nWNWaft7GUWwbW79J4bkWue5M+uhUUHdlSOLOhrNcx78IV/fT7PVdvsXPZtz61Mpx
YeSQKNd5XQ3TRuXSA8mZweVC10g1HsdiC4jb0N0L/x9Bthw5xecQOPiHqjNjewulR/B9RbN1mY9p
VK8BQRHeF3hufPRnIvWWWPPG20L1oK0gKPNcBcEEESzUfgUpZcr43uhApV9nGjG3NdZo+sxl7bSs
D7zFTZUU7b1FD2K6zDGX7xMs+TV5JJLkFeAxkuU2EAn2kkQglI5ChCUWiIcFjejWwMXpjqwCNVMd
yzlwLAl6vnpygf727DW0/VimvjXvbSVmKqdY2TjHDyOitGbSkbN1iGQlar3iSmtKGXis4GQV80VZ
VMjfJR+N3uAOd08yhg26osbPTnBMIv9D4ttxv2XbGDvXo5DhuHWVFN0WNoQHuQZjMg7kuRdfO2Mk
KtH3AvpbaRg+L9ke9WXqUmpkNc8ALKWeNh4QODTQLzyKi9RXJqxsVpoQ+iCIMLjncNqEZPySonwg
7QumZjN7y6c0WdWmYjFIrq3JASuH19o1F1zqhNxjotgGwdB+IFkmfR5UThtXEEQNFKHLyXjIPfCR
ZG0xWvEKQQkJO9decBB4mCFWlynRsiykUX1V51NMK1x7LjjsuTMkmU1TKP17q8uCOqMEhu3miq+0
Kz72PQCALT1L02xWriQQ+qPZAIv4OkIETW9KfAz1aQR46bLeC6/4NvZ0U7cu6H77c1fmrXjn2L0c
6n859FOBtMTy7F1OK1QY5NmhP0iEIaukge3EP75xmpRqA0Dyl18OSH8q5ZwpupbLeGSMmeSxMyPL
Rar566HDb6pCs9tLN7QkJ6BPcTYeLdUyPbJnTIDMW6K6ltQREyyh7PUQB9Q0e+Pm9P8Pre10+Ibm
VfHq/s+H1o9fyKVsu1dS2uVP/OPMypv5S/CZe2CAcAoQXfefZ1ZcA3+hhlcE/kjU8NSi/nVmBcD3
l6mEck2TahgSJ5s/9c9DKzvWv4SLCNenFIHu1PHF3zm1LqrcX4YpBwjP8iVKWuQn6HPd88pbMgiV
8kk2x94dJUwUgmpqw3T2EPOKi9ZrqxVLgH2tdSoOKMSTq6ZIxRdmdIEfsiy3sCDrG/a6813o+BXb
CXu+Mxmwe+05hGIkc/v1l6f7hxH/+pT9jx/s87jg4vAf6ZydsskHiSs3SvUxmAJIeySZbPuyMjel
0P6O+Jj3IvzEIv/83x/yPy/Io/HlIn3m2PL6C0u023lzZupjT5TaR6f272SONGzENgMXw3sCVlZe
0oNLLnxFTETaDeOqcPolNFTBrjb6m7QNwXlmAynpyu+u+wFZRIMxbm2i6loRfKN2DuCGfULx7mBH
Yrp4+5G9rj8ud8Dk4FNLJ61yqXuelck4pkvgrnl7TKBBwYWjwTEBP0YKpbPtlKmjmTT6wGp8fPu6
Z+mHPy8skIOai7JWoAg/e1fGmPT5XIztsSTO+3Iy4FmLsIqv8q7tSJ93MJlBKz7gqkKBOJG+QkaA
3njsi97RjP7pl3B96jLMk4qq99lLZBa0qyCruyPhV/oiyUr7Gkxsf41orL2YXEd/6Lza2rXabA4K
sPjOQdjIjiHq3vslf3gZniNNl+I7SwN649fDiWk6RfdUzccUKSNZ3BmStKEbHimPJns1ZeOpwVML
K9ZcsgIKcBaulW7z2CVEvKdfj1HduyebOntibRA3uB37jxSeslszfLdwbf3+sWEPkYwaVPY2+/6z
F2jnykISkoqjVw/xjYoAtEVVHqKWiPVNZA/z2h4bcujBix+hWTWXSJgYYtNcWMtKPrJ/l/OOfxzv
0dC6d0YMSv3tQfa6MLuMMZswUN4rpGtaZedeMM65tROSIXZ02HftkwqyFiAWG0JD+p4G/0+Pg64J
n5BirnRM5+xDyny2YIBDxbGvlwBnDIgFEdElbD3Onlks1olh5Ke+aGmPIoE1H4Q7jApv45RkW79q
IIJFVkzMBLpy9Fy0P115ZcS+9dTbtf3t7Qfz+8y+/EKsxTS3f9b+Xw807TYuO2XLPmbUG/cIouZd
ROzXnm56TUJVIq7qbJ4OseEV7FGgNr99efXbQKeuSjcALw/GCJfl5fX1OyerOvjp/tG2evdzNskx
uETegPakLBzz2AbhtADnRqAKLDvpuKpxoToblWQ2rnpTu8+5j9uf7ZrlH6ygoo04Alx7JDFNvVA+
zFZq1O5VmltKr2U6cUyLpDeC4DIj9RI3IKoQmYVeCArF6264vN0RGopa6dCEkgMNuUawdIc5pRiD
Iwu4RdsJDvS6LIhop9DjnHq/doHLhC52B7IA0m91afnfFJmGAQUdzrZrz0v1SbkRn4LPlv97ilAV
Kd4gRc2WbKJvHwJuN4GsDGDXXdQn/Q7hsg8oc8irfdh7FpySfq5Idxc52m5INMSXUW6c6dPUyOc3
U0fzfBcieb0y1cAx0wwa/LC5aVlA7MskJZ9daXotMZQil2JoRaOuWaTYXYh/1Wpsi/qmAPvXtw11
HLRliXGo3IGAMhMcx66GDnxX6cJr14MY2MkXmjP85u3xcGbb4UNFtE9PiMGAs4RJ5WziC8G1DUnS
qSPJOv6W4gBk1U7Gu94ACAu4JP8AAqEBdO+6R4EC5tsYZc47g/K3+cy3bOzPdMMEEcA4CF6PSQJY
ImjBrToa2C73YuaIWhhIlwmbKi/gub7XEPttcuJ6bPpw2iIVk/8wF/zSElAVInIwnt6R3NrhIouy
dAP5Qu08sKmrt5/vH27NAXTCRK1oQmCRen1rzLEJfe7ZPyJHpMASUblPDSrYoxYUy4Wf7d6+3h9u
jWWMjSP7IraN9vJ7frm1AmB1iDLPP6YzmPcZRSwfbfq9MDE2v32lP92Zb2OA4FGSUXZ+xKmdyHIC
AqeOA+70gzn44SasUEz2LAibAXngP/pvrzo7v3Zy/jRSXQ5TJGgsXjf26K9vLa9SU8XYyY5kMy7x
co297eMsPVoAq9eFZEWL206twITM2zqrnQs/Baz79k0v2//X2062/g6OOconCCTBz73+EQF1Mt2U
hotGDPwX2C508Ie0rs1mk8WBF2xIx3KYygJn1qCdMn9Y0/8AwtYUyn6cW3fRjoJBdd/7Yct3+mo/
TLXOZM0l4sYVrrDPBppt4yZOUI4dQWbK9egHB6rAKM9qaSEYhEgFEYc8BDsAsm2okt35NJCVGMl3
BuDvG3P2cwg6sBMsie6YEV8/IWa/Wpaxl56oZhgvQajjT27pO3d1ZLffOh4GictTGwO9SbLxi8BB
l6Nzj6E04C03rE++9tOPUZu1MKrc8CO6YXpbE4kq1g16XZOqLTe4gbqmyHoyTSr5NOZ4zFXm2CEV
jIrz9tsv/feRvjSYTekuhWh6nWffVNdU7VjpLjgaEUiSSlL76WZp7TRQnd1oN+99w3+6Hs+NcY6l
k+722X6mszNp5gj4jz45tVmpAd6m6QNc3ruGvLl3Bs4f3pdN85zZkHFD4/WcPiCsQYtIe8ax8Jzs
WNptfAclOiJyR5JB3U3hIQJFi+pXNBscI8OGSjs5Sp140czMN2FLmidtj36fISm68GnYwcL2dUqu
UghTIZq0d8AING8zkE9XsEHqTzYqwHdu40/PjOHGuHdQ9bLlfD3qcrYOJvK/kG0ekG1UnM99Mn/T
lNwy5z0n5u9zLE+M9pekrU0hwLRfX4tgXFEP2jWO9hC2ECzs5wi/Pl1A+51i1e/nIyZY1ECKoWBz
Me/sox46DQvF9cMTqaPtcz2V5M4ATIei74yDsZ7gBRlrzNU65qDdk7Ecoul4HixqvavcMtrq9u0v
4Q9zMD+ITcKyUUClcy5RIgTAinPwoadMNupCGSXox2lxi0B4vDATjAotmRDXnQOLBfepd8expLp+
+0c4v810WPYt32HLz96F09rrxz+QFuLpLIpOKP+HA/F4w9aNQVb97auQZQDMgioR5xfz7KMvdKNl
Wo/xaSbwdxOxAdvQg/8vDFuXkwsHOU5yTJpnQynH5ucjEU9OrZ7rVYFq253sQ1vW/cbqpu9v39KZ
z3TZ63H2ZAml6oVlUrjLk/1lczAVUhheUyUnVuxNgQ0gvIaCJ0G/gui09g3ej1sHaaDa0O3Ok/tZ
CDjHTWVNH4Z6oMs4++30mInK/9B7RvlVFJVzAIRXq3oP6EhDLhKFEdNJUc3F2799+X5fL29ULJZy
nAAzguDrbJsqrd4gTYAURW3qy0TGLL1KP5aZc2W62Qs64veAB79/5MsF8Zfy0MAdnC9jbhJBrdV2
coLJGbOpQNsQZETfVUHvvzN3/elS1BwXJ/4iVjnf/mYFRDEbm+VpqCZ/FZHCsBlwUa0mC9ns24/x
T5cCMoPGkOlLMrO8HgGNSKTrahZn9r84KohoJvMkNQ6RQBn+9qXU7zsSKLosmrws5mPbP7vWGNEp
t522PKVO3d17shGfQoKGvkrA/Z87C1Cl3aOGCblXZ52aBTYoiHJA58g4xjVLY/mxJwt7lyYNGM6h
CcsXwM8wCEMDTc26UkkjNpjIkEX389CSN55CpmJI2vMWJaf+UKR0YPmOHChTBGA2nwmBA/uLmICe
jE2Sy7onXSW8TKjlJ0RLW8MdNXt1SKIJEEkoe1hOyAjojmMu5GSHbtreKFhUOI9wTqx/Eu/XEGLF
dGWGnoeUto29e/QYJuFFIijaXUMuI7mBsgKtlDuVQrQaRc9mNSJNoekPeaym34kveUyGHxYgRpat
utslCDiA9pe+1EgGqgxa4DSVt41B03RjSfIS4Sj2fbPKYSVCT018fW2jjqBR2o7jbWrVj60RBMk2
U9N0lbWV+fz2y7WXiense1SMWWqvHlE/0lzKHL9MJcLOnDq1muqEMyKixcxYHdZl0ifjagSXHWws
EzMrp3FPYjkYvfQrbrXJWtdZ09yXPe2OPfQA9TSzZ283OLzMnfBq0i/6YMQSxK7oUEBl/5gBCabB
XsS3GPLLai1pLd729dBl25YUXPwaif9CE49SrsiHgQwXR6XfEfDG6FQJtV4AM601QvqR03f04HTs
3n4SP885Z0+C4yTPYlE6Qp1aPrlfnkSCrLxFEdCc8L37L27Rsgw3uktykngqCGxlHmMGmqMOywBM
1MrEzDu0LdyuQdDRt/JyR3pPdln5daMZQYb9dQhVBF5YYWTelLgmJcp383MLkY7U8NopbrgvMsQc
YC8EWc8x/urUSClkg0i3UErnbnHb8hagWMdSHt6+4d9nYjSzHILoaknEX+cnTOh+CTBRvzqZozB2
FnqAy8jqX/jd1TbyJnWl0vy9U/Tv09aiC17KVh71Troir58xAuWm9cHznixK14gmmmAnckdBvBqm
49u39/vugqPdUkq0pelxvbOB3WB/hTSR1KfQgk4sLd1t/XGc3xk1v1fhuMpSs7SWh8h1Xt8QVWS3
daOl9+mkQJVN7y7qjHobBsRBRe30gNeDUGTiFrZv390fzq80p0CN8eKWYvf5pDwBDIlJrtYnzd4D
ocJs3iji0m4m5TBUZ8P6ABwbCzoz4CaVqXdLwdT/nkSRuiAnJXhnVf/jz+G7sTm0/nzmZ88Buzdb
yEy2p7Gyxr0T5yfRNPkqAEkJ8jRijJvedO+VVrFrXGXv0Y/093mQmpdEdBbv7G7/8OqhjQh0orbL
ccY52/LJxGkKBw/vaQD8h0hiiDZm0fvvrIviDx8Q20lUrwxkCE/nB6469CyAm3CFY0DLN7isppc2
Ldk5++TrbBPQBM2KdQ84fOnoS2xy3rRF/xzF69rskJ5kiCcztI8pBGjP6BrvgIgK5UAUxPNLR3Y4
NHdp2MOaXOpIQhoQ+mo0DYSPXsBfbKDcVulFA9zzJYhbUttbI/fXM1rL8p2Nzc9N0q9zI5UIhhoP
c4GCeGCtXg/zzvII1o2n8eTTZtuLXrN0psiwDqTf7FqKOfvC1vqaN/I4F33ySFxftS8FfKmI1tgu
D5OJukVNAHtQ9Lsy0tblgBhmkw7m+M6p4mev6fy3Us0ifgTZqIk6+fVv9SdLwoF3x1NoquljVgO2
mrIOnzUGZX/baEIHCWC/IEctXVuMlQdjHo0DcMXyEi+dfycivyWCuWt3b3+y53Pf8gyXb4NPVtjS
M8/qKVUP9t2VxXSqiyhcVXUMGRsRM8ktU/RfuBTjkRQSsBFsRs9eV0hssSwATJ+wNfrryiRrdbCD
fN/ZUfPOBHj+ESx3hUfAFoovTjKGXz9tszUJqs7ldFqWRxLwIn2ahsAjm6vub4os9W4QD9bvjMfl
Az5/xZ5Nt9Gk74Hu/Oyill93sHd7Llo7YCLFSK6lM5K3jA56Y9bRe3Xm36Y37vJ/sXdmy20j6bZ+
lRP7Hg4gE2PEuSIJkBSpWbJk3yBkW8Y8z3j680HlPm1R3ubu+93V0VHVZYkgkJnI/P+1vsWotzi6
C3q98vSoihYlbRsSVx+yxpk8yQ4FS2oQkSjQ1/pGEBu6JQuC6vpoUBTptce+LrrHUmbO5ZAH9Zkh
/od7zqOlzE9tidu+yCF+36l0pUOQFbXcB2qWkFbgJqM7FySJDZnmVdhLXSKvpzP3/E9rADILHjWq
AP5zOq/sWpeJKO35wSDV4TA7Rr5K9AhM0Ri0tB8r4kEKnyNpnaeeOifqQ0P/bUNBqTx0Q3uJYU87
GLWu3nal0pJKVs5HtvvFpiKf9czS/IepRneMVgSiC4Oiy8m7fwYwQsxpMT/UYZR9jotOLLsrggD6
pjwz1ZahdjIU2WWwgZYMDWrKJ0WMQhtZgPVUe9Ctbt7Tqpj2EMKER6QEcrmpVzloFKMLOqk9s39b
nvL7T2a6CcT8Kr1u9cPOHT2JSgHamR/MflIv2hqevB8rL39ftD5+PWBzrFs2exy6Sm91pN82xdOY
ZpxzU/UhL6GA9/wjcW1QoB29SDDBl+NFXWX9VUZ+3Jkdjlwe0sn3ezuwL7tFSW7xySI29bhXM3Ai
D3Bip01rK/pdZvggP0PAAHB29Ihk1Bn32kve4AlftUU3LshSSyMhQc0sl0YmntfSRrjLxAzLR9GE
xm6k/1+vi2DmN+mxc0VKVY1hmJzGn6MwMhJ9FRL8bNjs90Q3fTGMOb2xa+QLHsMg0Na6bcmfOuHN
BwdByXzRAhMeUTbE9jNganubm5Bw14RJ6k8I1GijBk2hXKWOVSDMRLdSnRnrbxWTd/cJOtYC/sPc
ghGH88v71cBO+6UdZyaPcaNWBzgXareJjWI8YnbGEgaSqRLXCq2LbJWDJr3NrDxGTQijkwCDqIFQ
Ms5ZYYCTkoGyItorh5CgVy9K1qFaBmoO0GZOI6j8+RJkmvcAuujJZ8UBMC/aCZKHYvKrSA4GtwQ6
yXNEC6vC8YN2pZFvGq0p+jQ72il2fwV+Iv7y9yH64eDG4EQBQ7lY4s/AurS8LX4bo8USPz3Itnq0
ZAjvoMy6nWbExE5B/c8DVqDF65iFXXXFsSbeBUPaDquqM6Eo6FjZqlWBNj9cI7ldmO9z2u8Cki1d
MMmQlLA1oWlEGD5dAtqi32w5CZYYWxnCbzrNqdbF8Bp7/UwBZe3nVn2dDNrCxzZnvfU0VdPPnNg/
TAumoqDPiyCDFx/z//23pYlR9klgwy3rl3hi3i4oWGUQXix49i2jhLhmw252cIPhBBHmVp1Zdz4U
sw1HxR9m8cWRRtqI295fgd4lXdPZUU8IWzLskiKrXLLjkl2rtsZmDoxurwxJsy1swcs4lQWWdzO+
hXoxbf/+5N/Qge+GPqCef7pU6DAWDdb7K+nVMZI5KLXHKRvaL5Y22MjmWuLQMN6gxAd2b9BEGkUp
nmd15mAUWAmR7ZYQPUkHaXubSagkKsnc/zyk//UY/hftgt8e0gePodukRf96wj59+5lfgk1UmUgD
eFQg4jg1L83fX+xT+Yn5uwAxJaJLGgNM41/sU938tJTu2X7xPzBhfjcZGp+ogdNDZku9yL2E8R/J
NdU3ydW/h5TFNglcpMrJEd0mu/XTrTM5W1ZvEkiynko1+yz9zv4mbYKNmWMObwwnUPRhPXHWswG6
OPSlUw2N89qYdQmgKcqH7w0oIMqeTl3swgmpvysZcFeqjjtl0wKb+t4EeYgNw5qVK+As/fSWr0kF
tGwqsUWCkBHDq0U1xJsW2222zO2G1tCqE3Krl04jtjlu6sfAbrXCxZjRht6QVT7LgF76L6KMWbZ6
JCyQumbdIkRv7seCN9w4yg3bZqJj/KpgbWhI1QDwMJKOS9C9n1x3QaMg+zZkowEJ8MnZgnDPpROP
am4Q5ldrp0GreSELoz4kgcyQ91SD87VObBJ1fCMmS7kv2JLsx2QMiB7Dovij1poR/pDfaC8xC/Fl
7LfDsSJp9mhpBWqytu+wADRTTrEJAzfujFrTFMstJyxWB4lg19laXZ/VKww1jXDHOm+f4yCAHEo9
sw92FZYE8jnneHwWs17dyXxs6Cp0qopIe0pgnWGBy9wGkMVzFhg660RgfOalPXxNKqe69s2ox5g3
mphtiN8JFa9Ex5KvK5wNkliGqO+goVHbhcy2KzlvIC8CPdYW9mcnaA6krhGpBicn1yLPIUquKhX8
nM/ZeMO+8OCXBPkQrhA6+o6ryCtzXenRvolrUDv6ZoqEh6b8xQZ4qWpHzsir3p6fZlhkO1HM7dUc
I2wP8AIaAKsEuxoQDt9mRTzaQPXXRgb4EKMqpLM1wZmXmtFukc9ej133oPrORaiQo9O8xuVwUwWf
UzN61TH1xQFx1V1+zPpolc/2dde261TBWRb5e/oz6nrQ5dYPm+cqSXsAalfVMG1rvbpl+q3MAVGt
5MSPfWCticIdrIsCyjYOTUrGpvAyIl2QnIXbNimPs53VW4F4KrayY6vamELRw7b2PvYd8hODVjzw
Qpf3ZjoX31Gl7eXIELSHcdyEVkoacyG1B7+3UmCxmtsPqnWfIL1gl0a+67xSoG+7vTYpz7R+4JJV
3U+R1Je0rm840JUH1KgAoIZmeGgmG/JqgliyuwiDvr6y+p6gEeihfQVd6ViLaGPr3Y3ZAOKS8wYu
6ZOjvajT1aTb68TZUHBbD+oTW2RX86enNNFdNv47EPH0ApYkpxUq5pVEeuRGokWF1ayVjo2ySvqQ
WjC0v5p6f+vPLRlkBDGDsS/xEVYl9tJs3AzxVWoaCJdQLVvBdQMyi8WSfcfoJS3wcNs8gMwAN0dw
sxIfcInCDFe8KjaOdhNvnIbcLTXfkVrTuTrXopf1jtCN+055DGmrdf6B9CKiTp6FSR/Dqb5bOMHU
6BD5qceUXTvjDsfs99DEvhKEZDqwDSQMtf8SstlfDLVWeD842gOinGIb6sRZKM4Lo+7Qkz5F8iAx
pug/NkpyOzh6t47q6sGq0n6tDiMwokySx1nekgHksYEnNtIc5MrIn822JcQIgeJEVlgyktSLeWTf
muWmz+etrrQj4ZbVpuebmXCBCPddd+Qdmv7wSs4pEYJ6J8RtVIOF4eBVsatPbiLddkEvHses2i1j
2l4qVr5ByBujNPO0yEgOI2kfdyMfQ4HwC81vDSNSfznF5pWckyc86NuixxJrCWXbJN3emO17NOnr
vhk84QAnRYMfRRdOOnsFjEeC5LNV3yARTqNvTgirVAP1gkma4BNZpQBIWeQdr7LMi6SvTW/2mcXN
Mz7KryQZ7aw8i+9z+ijEJG70TN6WVnQNIs2I1GOQ2NuyTx/GwrrCwacbq2TCvLYuq/reivs7oQx7
3W6J4LtRAHKSQXw3LD6iKrnI25ceqezKabr6PiW2sFd+ovV9nGR9J4YLZ6i9vsbxWeJtIU+JbMZc
tNuRxJpVVA7jIZiPFnicWmFd1uLoeo6rI52gI2jJna4zMQcCYqrbsMSDbypHI5tdJ71KBWzB+jiE
NNHYGUZgRjOIL4GF8BTTMZp99opUB2AmAiBaOX0N1KkqoUqV5CvmWPqJ+5QeSew/m9HYEw29iwbL
P+S5U79kBvFIam/vrBJvfo8jdwb0vE76/lEf4HqFFV0HgI5B4haJiXVy2I5xvYV9cyQlY2ug2YSl
OLfXWI+Pjf+9TtWjhs/Qzguv7TM3WRAt8ejWXUYapID72n2rIuOoTuYNRi64YbNH3ByompT1+Nss
9sQwX1sjTt1gNTc3KiHIg0pmHDl6kiRVsh9IJoVDYyp6+CLnlvOFAisHx2JznfgYu1Ic4JM6vERl
c8Td9Y0O588s0g7dlGCC12diL3RagZFXwf/B+Vh7VgZXIHe7wHwY0M89EX4TwOc4KnkKGKG8zrpl
+QXA89jVxhd7rgWz7XtlEeyjtt/muvOGho5/QibLBR2GFS0NTNi2jcNW95C5BSsIxs8408hRjtSb
iZbpZppvHNBAePIaNWZyFQSpk1PLG2yS4w7iEKtg9BKZ9YsABQbV53q2xaVox13FYq5pGAJbU8de
HxwDRwFzMDi7wFJdpSf0SI2ea8XiISXHYKi0WyXl10+fVbVtlPVI6eMKZS4vfyQyrtJ6BuYF3qUL
0IAg4MYAKDanu0k+N5hnD/U87s3BuByt+idposdEmyEfV2LVYulEcAPJlNdqcgOQ71qrn3TiFViY
HudRHAKiaGd7cghMvLED62mMkz1Jn17mI4wev9la1GBYGA+VWrpUh9dKEG4rGV3EqHrijgBpQaEZ
+JLX6Rx5yWcjfzMfXBrHT44jv9OlYR2bdnXdXEHiAxDI9CnafTLZDGNpeNLpfgRIldaGEV3CbLoo
2uAmLg2rWukJgKpJezADzp9m2Mv9EFW0reH02Y1xDKS/lyRVEojH8rHW5lq5jPl+prrBGb7ttF69
CWpe+wi0Iw3T0I/CT03e3eYmgLakxxnr7viSmWQtwuzSp/s0DrwqMdZV8lXGNkDr/EsZiBVg0zvb
rNZy+kqDHPr2EsNG67aJ3RhgWJ58MXIat+RNx2MEoILdYHhMMetGSFNUm/hR7UdnBjvOY/uk145p
wc42C2h7k0VmGGsOr2uU1p4R5Z6RaUSKInpVxht0thurj1wJia5FVDHrxWezWLLhvszlUxg3E/BG
VHWRglM5FPg0dS+Y8H4mxSpNsSvPSnE1ZJ1lU9hoBY/NvLBDcnX0rAl2kaj2sVA3U88XnQ6RbT3X
lXE/CNV/MkreyWG8Y2cCJkFbkWSyTk3FJeuEHt/3Tm+mTUZHowx+9EKnRbOQNgElYsFcXrCjnDy8
mhRYCmKsIOCZJkOUyL9JnR85G7lIEHTPrm9JiKpvgYmbm54cG6CG5MsCBwHnKC8B2n7uq1dFD6Bz
X/fqIStb1/HzjZMCK4t1Ly2/2ePomuHR6l/Gwp0cm6AsgyEGCtXk+PHqwwJMsuumDC+Mtjg0aho8
o/gMbqdBzq9dC7cLMmlhYGgc5xTeQxG4MEXCVdLl5ipfBKdN+iwrIq+U/CYisCSvRPs5Gqpqj25k
vYSN1fxmRIKEG+YawDGrlfc4ptkUbfKk2g1Wu8Yuug5pfmyL2HixGsAWzooUunxcLDrWjwZ3/KSo
D3ReoJyXMNiqsOWljHZGWC02bxzSIGybbxEG+lHIH23XD7eky/OS5X0CenEK/AvdetXt6WtVX8iJ
nXeCCr4/xDaNUc3YRVNn3OZjt1bnA/CKVyTpgJyVzViHnF/Y5eQOBwVVMH+ZGIDYdgKYm6VWblXH
7rKVEQC3m8VzEwpvqOIHoui81Mj24fhtSMddGsvLOKy3xLltm9TY9vUr6ixkbXJj+t/xHF+3cvAC
enox4vu4o0RR5IfASj20IKs4zD2tvwP3SkAo1+qs2AETpmt8NnmJwIC8FU62EZ22LkR+GWdi1dnW
Tg8Sb+5/yoijAy0f5G6XfaAebdbBKz3rtgjvNt1Q32hxsY6zmMA/iZ4kJJim0ZTbyQxftE5ZVcAM
NkZNoBsRtlGL7x+usaPQ0vDRR2KzLi3jCAH+60iewy6Ird1Ylf4+MYMWNoly7VgdOxl83Vr8nFp3
AE/hTKprkhg31lJjQ91Vv0iAvZVl3+S447LkQotrEkRUC9mPJQkcgtl1QeLmxg7yS1nSPEVrQYtu
8viDP+cA0hzQASE3QOqQpibqlR98nkjgGyI3kmSNg9G4DAD7wqhxKyz62x6A+SrCOreKu+FraLNU
i7zezez8Mg7AgfoCoIXZTeqWWwvAzmh0CO7MQfACzuBogZrOQcPFuSWM+otUcNbj4HIUNVOrjaJd
ZHTNDroa0hgjvc+m2K/cJbaN1yo4CH3UNnOGrLisVd2zEvKQitKvL8AatAfI8MjsgkJ5VRy7diNN
OSZJ9b1q/C08C4NHP26dQSJdIAQYrl5wiKWvr0CH4Gov4aqDrB2PCtnjVp3m2x5ruYlsphvlwZhV
CPHOJmnsy06vn/Jp2mVkaU42hVCQtoQRBspaOM1LFvRbqxLKppxG4Q4xrVJq1wOq0yab93Eg+7tK
knoqxGaMFkb6LgVUQ/LgdrKPrU9FzQKaLth26rlq7qPytmy2JDaYLrQLYkT35tT9nKP98uw6b7ZL
fkmsR2xKRB1P84ptzPg5BEQNvxHK4ZeoqkgXjohN/+kL3Re7acDUssKbhlKEQqydEWE/dzacmFKF
+kQyO7upmehcNpQFeSkJjvnrxW8OKlO0Gfcg17KNo5MUcYUtSq1ZLLTxsp1MJrIi0SDCKg0QCbAd
fSagbgx2gTH6aHsKU4vWxFmW1302lsqmmFPt6ENPZjPBxI3IOdBKxR21ybpB6siOX487KNLgO8TX
WLMCc98QlUlCWyP1kPhuatQrKWPtlr0Qx9tp7jlREqsUPsdZxO+zAzCRiVk6v9qF/1uMpBhJU+y/
947fv+T/5/KljvLid/v42w/9qkaKT4sGamlrUvgz7aXm+KsaKT4t9j4SlWgiIud1aDH+qxopPy1i
UsKZFpE6yiLq3/9GnuGVoICIkOkXKO0EcfY35NmbCPu3WiQXSnObppuJsJjmxml5m7TcXJgDhz7L
Yq7k5hhtHXsaOTk36MmmxtkSJ+76aKmuld7YalW01+O29FSBaSMWbpcPuEjYkhljWB0Jhv4sMbrC
KyP0UUF6TW+ogiHTy3pvpmQgA9NON03VF6DwgSlj1XhNxaCvRI9erTSXoFHV+mmVbP16J9vZTv5E
wiKH9dFmJ9hp972p7hQQWqsKZNaqz/gzRsPWsdvn1VcQtMMKWTtVAt1/yHrxT1bgfzTMURnw3/+7
/Mz3Aip9FITt2xP49z/9z9B/29digeY1p7/q3W/mYf66uqUO/u4f3Dfu3m33Wk93r0si6r/GwfIn
/6f/8he972Eqofd9LxBPLr8tiIr83Xhe5OF/mQT9S/rtpf7x4Uf+mQJSMgU0LAn4/RnrVND//xRQ
P2GIVymJwy1Ac25Rqv81BWz109JqI6MM2/5SkqdJ9WsKWPonKTk0op90DPQH/L5/fXVOVUs21t+m
wPtmF70dhj4jH2fjIlLkCt83eOBMdnPSqJo7Wc1wrQF0mQn+pF+8KsbMsY8a70Xb65pAIakoUtP2
qPQYVp9+u2G/ruqdY23pI/17Iv5zGSguaIHrqMg/+AxzDi7oPjiRMOIgdvvjqDv7glKfv+qjwf8a
zbOoVjHt+OeuMgUH+9qJJjc2E4olXVn517x6LH3vBwiX1noYNBdmggh4pU44hflBPQ9uzlzze3kA
jkGxUC8Q9pIZx3OUy3f6rSsax6CgcixOLmi2GdBePm0jH0p5AZjq0AfCcNvED+8agLmu0sXmnujz
ZBVXunYIeuTKNXsZML+hb9dnOtYnDcR/Lm1BTKBcJKiFm/r+0jqVW6dB6XANHC4HazJHQmaC2B1D
2XtEXd0i1kA23Ihmg5BR20WzgStP62DS/P0mvVc3/LoQ/NPOYsvBJXDSOU44v0xa9UYMcoC+65mf
v05A924MAsM84rWxJ/hIDHDcT/5/JJz69dkYxzGG0boUp/KGGpGfBkOd52NK2GxjPwYgqrtY9RLo
z/HKJqsiJdClO2cU+9PtxxygGZpuMa/wQL6//dQDfXWwS+nmQUCmhTI65B9z9t41hCcTnDBk9V7N
7WFVD51+N3QTJ4FuzG6txHeKM3fhTUDy+9SS6McWoCeFesygOGvfX4w52/josU25AlUQpXdLIY4h
1kiHXxVqYcH4bvMivqhj8vnWszmmL6U2a3JtloQz/300vBlP318LZn7UJov7jPlzyjoYdDOfiSh3
XLTZ05JZ3lQeggP/MugS1BPwy/0vkU6pOhjK9CrS/emxx9X40Buql+KGoEvTT+WXRYp2HOMI8ZOj
hLtqbv0zC9LHcfu2LuL9wbRmOvrJE2zJegoinLouGBlCn3grU6sxR8qcdXApAFxe6Z2u309TGezO
3KNFXvDuHrG9USW2sUVXi1b+RJVTVDOYOOTonj2rqqeJcgrXBeEy8QrrvPolyhrxBD9q/pk44bgb
Czs8jPoYecQ6t2fCgU8cj0whrsCmo8IYQsj+gfWBPCVWRwKXPbiTNKpwedGGnEisC4+tTOe7PHPy
6UKwQl/PEwKavdNXTUdUEr5qBEXafNuklPAOeaVo/ZPmE4GeB4biNeANy/VcdHXvSXXSjoohAWcW
IhvbbZMXkCx1K01pWUwj0Utn7vDy8N7dYd3Cj4eLnhxpVsnTRDz4DKYRaQnxP0ZLcl03IGfJqe4S
UhURM1NITyZyIthIxN9HWOo7WxtxkPz9KpaV7/QiLEQe/MWbib95Py1ZkglvKsbOE2Y5chpsq4L8
GBWds9Naj3lGOf3vH/iHh8nLdTHXWzxW9hsnnyjpAuNPczDi6tPwBe1+Qecr1R+Emub2piIIYV2i
NztWc1EendJQLyZjpp4lWus2L7IfjRjTz8hwKLtOUOrLwgxcqzcOoTbR3wqzJtsZ1L36VWhkhU6C
Dog8UyrW979/jxPi0zIo+R4mOyPevWjQ1ZOXG61gsBSJ3yMJ44SxQfDYumbRNc86UvBDAaxjR5ID
VluSD3blHJCkAkH8Hnj+7aTXpeeEAQFTvjDvEJnVlI4MxEoYSK79RPabkhV08/crPtGxv10xebLI
LpjT+LzEqaKIaBVlauvBs+Fh/CRFAPcOWWA0ldPpNvRDsRNMmH0HQ+LOUobvDtFlxwU5t0HhaUYU
lCfliCSdrblttteikGRM0xFHMYZO/WkuYKTqyA+u47F9tAIl2RPOcanIOLYAFPGKVZW+vxop1Z/Z
A30cxMs0wmqCYgRS3NuL8LctkGhRbMW51nt+p07HhqQytydV5Jqd3LT3pR6fGcMfPw8hHvs45C2S
hOVTlbDRAfmJfWP0xDjmzziAfrDpiJpNVQ/f1CBqz0V1/uHzEONzROQ9wGFUF+8naV32WWsAxPKi
xtAfbXRPr2jZrYNhVJQThso4s+CeSOuXkbI049FaYanBVHOqPbOSOLcDNZgoaBXGupMWkJGqyO6H
KKkA4PfWlRLy3qk6uLn6YEE97jpi7SgEqdpNZ7XBg2x1AgTb0TzzXjo9KLxdGUdlcGuLw/p01g1o
MpQm8kfPSWWy9SdH+7yEiK6c1OyuxtZ2XNob2mtLm28lRd6cEav+6eOBIbKTY/Yz908Wr6LKAH42
xeTNajI+qkqpfUU+t1X0jOZsSx1oMyrtD5o15UUYK9aZL/9GGHu/WjMGUEBiMUcDyu7l/UCw7TZH
mW8MXlOwZ8FR4BgPtV4SZkQEGGrQuXlw+ty6aQNrH9E929cqoZVyMgiuj21JvbIrfWVlxmm7RRgS
PP59hflwdwAuoNDEJoAfA4j8sp35bR6aaRcNmVpJz2QrsKv1WFwXQUFrSFTV82BIgtmy6i5kVnl5
2qj3f//0j/tdFNL8xTsViSApsye7pagBiiod+koxhUflTiG58XEAwTFcxQ2zCvo7tb51gB6gdRvQ
FDFt9KLeaRoqKwyiTfsfb/25IMvhjMObDnTN6ak28OdOpR6rs04MdNLxTuGUUov2csT8hzypPXZK
ru//fhv+8BBolpps+ClOMRgoaP3+EMAT+7CbNd1LAmBGq9jptZ8t6ubtlJnWVu+H7Dt5mhpQwpj/
r1CQWP/9ApZKwvs9hcF3pTYAsBZWHjfg/RWMSxAX9k0y5nxJHFhCYk+8TqIhyveTUKuLulDjbA8k
tQo3CX/kGCo9XALZIh/e5HGVL4PXz4ozc3cpl3y4LnMRDrPN4aqM0/FhTqLVRIc2Jal8CuRphVWV
fkYO8kXt59DFZFBAhObG5Ju8MDO5jfqmMXBetOZ+zFWA2G0v7Gnn0Op2vDyZOD1IhFTWppxD4z6K
hjhaKVE3+9tmEHSs8lAZh3P3d3mC71YBCHJUXjjJUpwEcXJyf2tsslqptdRDEvSCu6VagpQqrig5
hH0IDczPA92E/N20SAAde9wURW6payvRDWTcsPXb7RAFzbWW85PYhiwJcXKaqvjMlX4cipQ28ZHj
z0RITGnp/UCwCrNNI9qxnkLxZ5Okk7FvO/WpEqlzKaIp3cEKnL4ZZbGdTBF5fx+GH16abHDYoOEN
M6h6mW+2g98WI52YET+JIsujuaLcJXnQ35hg55AKcHigzVCdMSO+bZ/ePxYwGzYGDbgsiLZPPa8U
GBpTC6VF7l/efSsVSSQkZ96NEuvq0ZcKHE9fNyA01sTy2YGjusmYFHuRshBZSptdFbMF1yoIm4PM
jHK7UHsVN0+phmT48J9DqyRUd2rYX8HUP3c+X85zJ1fPq54GCzbXRWR98qxCOmikE0aqlzPCr2Tt
OA8aXr9DEWjB52zkzJuOSpitfTjXR2cy/LUWEH9ajqVF9YgUAK8ykyA/s2c9MSOxEzGwmgJ1cAim
oXJ/avGsKZkU5Yweh/yAlA4g7z2CM+gKPUbkehRPox6qxR7RBDwXXfQmoviuNo/tLK2L1qAfviLL
mHw6/N31pTOJwEdDq0zDYaicHhlfDXL5WAqco38ffX+8cGgnLLQmZQ9Uze/HPiNBEIWp0NO0Sf9b
VQ4hcW7Smc5Nbpn+l7ytEPr4hIJSPpSdrbmxpg1fuyaPguVVjYTDUHrcClFDYwtreWDtOn/EWzIi
DAUPrdHhDi1dUc9d+MfVm7eVMLnjLC74zk7eH0PZWuGkacC5Kmz8q0Bq7YuRIDNJZXCbk9qLy9NW
vuo18QwBIKIHu0hjFJNjfhW3TOwz9/EPl7McTW0Ca3CkcSvf38dW9pw62PN7pjWQ5eVLWp9ijC4K
02gu/cakTdmE1oVdDM5FgZDwKtXm7JK/2VtiCs4hzT4uvZIV1wRDhyEYfO7JK2RKixjZ9sgOJyq2
qfSnZK1m5XCH7stfyhDiIIOk9tq2QtNn1t0jAul0g3ykd2eo9mvkwPNNQXIvCus+PbNt/8MKxAkI
ooHtGLzlOJO+v1cizwOrVqvZq/1e0S8Lytcrx/Sj8kZB+UD+hITC9aRMSrs1UBSqnq0g7PoakTwQ
0ZXPFBpCo1Vol5TrqSX7hlmaeJBRd68V4CrZxSxyWWxKq1qUJIYfFl6K3U7fR5xazt3qPzx4GgvL
bpLiCAvAyZchLpVsEdRDHpJAmvshNCsSYGxvjAPFpw3fzJdSsI8Y+uBB4Z7cyDo2d5IW8xY1s3Fm
fcRfcLo+8iJTMWOqhsQFflpmN3l6IXmKmheiu97Hap5f5S1PA728CjCklRrppkTN5ngeXJ/oAipK
jXpjZ2PuhVWv7tp2qEBMsFZwMglImCxCWaurBEHBGlQYjKhUdsqDZZAG22Rh/LUSFQEBcfstKsb4
S5pZ5uczc+vjms8RFqcy7y2mF87G9+OljpNJSWrT8QQT7DrUEnlpElbjOfh5X3oSk1dBUpWuUKOJ
xobvvEbB8I0HUW7mZgrvWvU8GvZPl8QBCwIj3SDq1ic1CiycZK/Tb0E709XH2mzKY8R4xZ6FSFKg
AN+Smdo9O7yVrlgXJkR/vbEi6MR0Z77K9aySnvj327SsMO/fjJTpQBjxIDFI8oDe3yXa+tWoapbv
oTswnyaa+ETPG8Ule/reDZVCedQbKztz1PvDeKPky1ijL7Zk05z6TYn0IAmCdGcGT6BvKXyKHXBs
4NZNNm61MMsO+FqK56iO40PZqObPQSYvJKGQk2nmRrFN7La+VFIHOYiQ+cEQjUkcwJCsklnTicpB
lbstsl5zFdg1+zkv/YeiF/EDL5pjo8y1deYuam9Fg9/vI3R2Nq68V+is0Wc/rbonaU3ejNmrLqGN
iDvlOJvoRWkbPMSOmMaN0pco/Vs6EsGGRRi9suyEsx+ztgGRMnHkXKVo5Ge8bnIoP+dEeQQbkSMv
ccemV8XVpEqFeGS1H+uvo5aObk87YovjE0wLnF49QCRiPhhJOD372JJoveTJ52JEtB90kCuq0sD3
qFRaW7qdk7J7j2WFkMlnmiSrlv1xx95NH24S0E/Un0OLpCUz1MevRm4TODonkUZVkyjzCxgJwQCx
sdfIh8lQG6OmVOaNro2Kg6rGKBZpvJ6me19XhytLpEq9ngzp33LrFuZyXCevdRfJ2FOSsePk2gdB
f+jZ5fg7gTq93mSibRq+oNIle3YIyS2FnPpnJMTgrCa+3CYbJiR5tAcGe11pKWaFoqmuCHAH8pOW
xN2vi1FpxnU3OIsS0TIqbR3jyeCsICflgDKnQiejExgEidDktKQMqMQLX3XyddcVvOzBKxHekZtd
vWuMqt836dzWnrRjdK5+YOmuijnp2mnQ+l1oBT02N5lT+BawhCsizipQpFu4OqW2lUmT3nHzWA7r
ZLlRfhKoa2bjEqRVmNaPrEI7f+508qElxYBkOV+AdLRQF6vj+4ldVia5pSzpbqZF2gXU1dxTrJr5
gsDiUs6kva3wRZeexkv8Qi9ksuf8qJ05rn+otfEBYim2LY1vjs36yX5L1esZFfBMWltctvs08YOL
nEAvN7Wjq6Ab8r0MzHsyRiKqqUF9ICzb2E1ErZParTpugMKJOlDUvP590Ts9Pf1zVexxbEB3pC8s
R7vfTk9lxepfzQGpq1guX9NkJDils+qbHirSMym+hff3z/uwd2GFWyzulPUcnF72KXWgTPowN+ve
gkI4Osd48JOLGjj1F7sH7RIZFXMj0PMrcjGDfTNDDF+pYb8cs7QITUqiwXbt43D+DIwlu0O1E98b
RBxDGbXMSzXrWCPgNcNT7UGx6GqjqefWN+7QyYsCepqqmYK9huBVwTvz/T1DrG6UgkgVt9TAjbqF
bi2ol7QiDtmu205fmVOIfRfvQwNFQs73FeOPELduVh1vMLThcgxsvAzJgI54Q0q5SfszjYovCK8H
UqSwBLRhnqD8zhv1JUgS9t19jhlgRRhvXmwitWw/Q8Q5QOoIsq1vDUZ4UTUNUU1RUoTjbZgtwkCC
p0yCgksrfw7NeWDha5sy31K8s8mVK9Uo3hED2DZuQWZd6hIdXMz7wE7z9sYhHahGXGobF8v52tkI
tdYMNwf1hvB47rNvZRlHpRenIpldn5PEN6uDyL8bmxhvmAkVCiOl/v8IO5NmOY11i/4iIugTpkD1
p1evCSFZEiQ9JJCQv/6t8uhafmENbsQN29Kp4kDyNXuvPWG0C6Vj/GtliOBLnGjaH0zNaCyrC35f
DO2mHxwQzfyeIcz0vZy6kN/kUpS0U2XrtNfOdB1MZlz2HontXvBERjIi8siWiDKq1ehvPpBZ9+hv
VdVypIWOPi3hfcGE0qUrLp6PLzANWdv6h4ZkTZViEWww80AFQfG3keWbrI2M9NkZZNNdifH298dq
aklh7bQZTtrW+aPrcrTvAC7u19p9y/s7K39XHsnIa974f3EARS9BEC9DOleyBcRKtB37xgrznN16
Z+Zi4zvfmzvrnPeGXsKrAlL4Aga1z9pqoWp7QU2u3RLbfpUhhHW/RNKKXxQp0GCnnL7Go1YbtIc5
sWLvOzwn+oCuu3mx+pmQLwvHzOPW6XlKpcd37HXYqXOzVdDz8l5Y04F0y3A7KDKz3CP/lrSnoGQw
nCwklDfvxNQi7w9yUV636K4gdaaie4egeiRhdyPN7j2S20W9CNF36wkhrp4Oe19aP+qK3vVSEH89
Hnaj/PCAy3T8YBVAwY7x2HWYqVp3Ukem5c2GbQo6KutaOd36Ydj7Q7P7GNR8ty4RSPQqBj4sw1iP
L0iW/6YZ7N0HwLUz7q+Ii5AJ9N9kmtnVcgJmMM2JnHBLnYaq0usDWYEO/7Kul4mpHrln0PpkVB17
MzRvHa/ZNfM6uWcwIeruRTmEzyVVtFhNam+O2+H04dZ19SKKxw5cJ8YYs8m3bmmlj9w4yrcHV3lm
eGeZIURbx7OpL8Raoqt2jd6t09YFGIX8aBGsx7CmVQ9mFzlerjVq+dbesDUn49YkQDrhumaagX77
s8Z7RBSvtkv/2g7o7VKmo9F4jteGtFxHWoiKXTk6S3KHxfvI/IZ6STUDWfPMrYdNpdX+jlOybIAH
WOMujmE0IaRS0LfPrZWPHOp0LTR5GHu166swbZ0cN6YU0wO/SKTOXLHtstQWIuU8khDRO9bILxwo
657Bld2KbDX3VYxmC/q+0e7E2ytSKiuKRYCrcXhvPg5OUGMMKyhlj44/ETVj7vgFnNU+gsN8VEMD
g7RxglT6e/yuVYvvXDsYuu9mJfWPYFqIXR/7FeAVnBxPHV3dtOW5zUkDIHvQ91RCrun0xSfAPUix
0JE1uKrB6RLLaXD68DpF2z7bsaMvtlsty0HrSX6s9RL91MjaPvr11I0pGfQAuUj0LIIbTj5C5JdW
R8Gh2LuOknlZVZf6EutO4om2+p73tp4xdfTqI1FtxXRCvKER9W6WMdmKdTw6NYRUlQenKeb6peSO
mdM7Y3cmSp0vekTsQsW4uYScHSqx4TaK6+avihy5FqwYBg2kDljNX20CXK/az6n4Gh+cKtu2u+6/
9Kvyq9XWqHjcRXJO9EFJtcJifZoPYxA250kVgsDQZuFRZ5Kt46xYZ3tOgyaaX+1xmT8YNeXkfpKk
Xj3GY6WGAyRK3/0Qe8r/xdUNultLg+UeFEXSR2v3iRFFi2YetFbqp+dN0GOJfomagyfm2b5YlkGa
TyTvFL4VQWxBVg8C7Z42UGDjaaMiXg8AxAv8akMb3I3DnXfBcbpdLOLGlktNjMQ7xRwA80kIRflx
wzq1cFNiBjw2loPmvSARr85GMVOkRbbC/jruvGcCZmkYGdYyJNjM82aRtFO0ET0b9EFWw9vE+zPb
uOXyYonszO8ibuBSFf7Vm9y2u1pUp2kQt6Rgzp0Z5tMOq1An4WC776ELKfkutySv8qXR8XTFrGDm
c0dtSsU2L+8HUi9vrJ8x2dQ8o4c9rJyXumzDz+ss+u1U2zaG7b1X2zvhqZKIS0g75nmujcabZYRb
QVjzOWJL34R4v0fQouzzcENmMwhNaj+wo0iiRhtlRuXM0BtD0Wre0dL9VC4LOeSeIej0xn2gcsw9
zfymV5EbUpKEjhJUeA1U8m3DhuRs3hC9sjvY+uPmDPHPsoruJm53ZEQJLmGAXqpJ1SNc2OFvwekz
XLY12G5mXfWSRffTK5lMwVtwpiLAArhjpCekUDJ8ixdm37tGUgfubdyLY1VHOYZL/pF3blYfMF88
Vc51crsRm5Qum4/74DXVTTP33i9TJMjwqUFutZlmM32Vc0OtEzV+F1zy0KD+sO4+ynjpsHQILivY
VMtBvtx6JFBKSqzbLnpatbUSS5mZxkBqmdrQueFbBe4P9WDbHoYhYjdrGgySAxGXDMg2BszXvN54
EYL8h1jK62ZPPWXCN2RH85qGQWPH79um1PZTy9qsvC3FEn5HuxaTfkLcLIkp09QRZDsWU4u9dpy/
ETeMiS1YPH4aXb7BfdyK4bCu8bSmUW8UrBmj1Zx6gGj2ZCUP+g1bmJkPjbG2H8sm7G+EBr0WPC18
rhH8bsrpwoBp8Zr1RBJdvSR2b3uv+W5cXIpMuZH0sYFyHq3KxpEcFrX1CN2ZebmIt9XiZ8R2eyZ1
tl2Pm9/j1ZFRIzJ4PuSrwn2NrjOJs9a56hquje20xQfJ9DVhvlkvZ+2rsngEaYHkwGWq1abO0MeS
tENULRdmMtulJxJzfjNbN1iJMKP/U3Tl5hyp+Sz71ViT6CEc5mF+bL1yfvVjFlEHcny5UykpqI46
U1IOK5VXdzuHKXpcZHN85b1KKisy1bbLNpSw67mzO7EeOTVCAsAaQLGpiGMoCQIfdHTO9R4V6R0G
8TqOnp4SPj+x3oEel3TkIAdeoDXj9WbwhywPhsi/iC7HXSutyWIhGBFavEyRmb8x+LQf+1BZFnmm
vQ3iKTKqfynacMlP9hCWrDUdD+uZCpx2TTwIl7TVpRUfZW9t5hQ1cmYAocBRnfLBD9uDxVq0uvAF
w/ytx+J+QYCWm0e4C7p8xk8cTMj6HMs+1bvr/GLo5OnrNjS2BVcTE8ra+K17EPPGghJCXffRl/Ys
zp10wpZnVHrfarqOJVUWGoIM/qyZnrQFHCPtB78Yz9DSJjyDoyP6jIe9x6QNmbgtFqyerScJ/imb
b4XTig9NHHWY7cMltBMX/pH7EhOQmPN7IVsan/MmvhBwWUQvw9BV03HIa86hCA7WepYj3s/PNquy
4hzornyel9Ydb5zgzGGwbW5POmrj+uppf0DdxooQ69026upY4/0KQK+YRT9UPg/qA15qRS08+LK5
yLaQ+cFl0/ACiJUKoxymCGsckeDstWVU6geIYX55G2WpK+TQ6JtOvSJcoyEN1spGAjREJgneeOOW
R9EikcSiuQIfRhMmR78/Aippbo5Lo5mtwR6CFhODfnCdnCaCdzABlIW215zpixd9m8u+Dw75bvc/
qhyDF0VjO1zyzsFrgSsj9M+2XQf4qkYXQoyPYOxAw5KDXOnKFujCaBcm6ZuNEAx/1nySTYQ1zJm2
Mt9tWVv0IbIsruhNSXvfhopLaI28sjG4kjBko3AaMRR3loWnrI8O2tnBE5CRN/4s/JXF19aAh3yq
rNA7565pv3ubpivdNKC0Yz732FY74nt+bhP126WXzdKfgrITNPqgNItEA3EZDpaVFy24kxWaAwm4
S3+MBCQMX43KT9c6J/u07WazXGtz18UGrT+9vz8NOh1bDJ5ppYvhI/vK8Z3DHS2zwAxVQxjvpj3O
5mizscbRiiV2JCuFq8uXQVopbz7N/SblYSa76D0GrOKXrslwuo3LWCvWjZ53nRuB6dX2h0FerSrW
GvBCc0dpRChAQk4uN2sErdUDz/PyUmiC045za3ffnErV8jRI365unL3zq6aVCA9z1QY/xk47VpHZ
xrPfxavf3uRcdGfm3F1KfQKEX/fQCL/FOO+e5EblnbTNtB2LvtLR+3hG65dFZmBfoWxahQMTfdX/
CrdddQelnHw6SWsomsMS+eb9WizDemGjlD+0ZL6FaeU6QCZLZLDq6Dgj/exUyCY6hKQ9rYmMjaiO
EtSZTYBvV35boCPgpXamKc42lz8DtpEv3YqoRGYSuf4PScDGx8Vv15AN8rC9Y25Xvk1jb//FXVHX
h5IKqUt0kA/mQik/l0/FMHYSi+/a/FCkZZ39XTResocW9YEAxLFnvtBqe82pLezMdfsZkXRb3sFI
zui4JywPeIIJ75rFQ2k6N3oQOOnaBBMTDADpxswMJsFOJA1dXdzVKZSpz0QRxEPK6wBfIix3OGwb
Y7s3H03XlpkVO2HP45KPFpALN29fqILqh86HpftQCis8x9Rx7qO3L2Khem5j+WJpd3azfrXWLXGl
q99GWzIw8PxC7aeeV4v4wJanmw5kjdUYMwornnFCb6P3PNR7AE5iIfMZ5Gkszzwx8RcPHeghR07O
S4Ci5U6ArAMm6CSSA/rJy6n4UBYj5YDbFAMlZiuuZbxPd0ppX/gw55SdHyivnf7ql5MU2YSChOOJ
Rd45EpuJGAszBcKguvpPqjc9Hl6JMglEu2f00VdxebP30v6mZxFZ6UKlc0V5ZOvrvvVYjBk6yIf7
WAqIh5bOfhgjtwnfYlKED40TatQqg8upH4hBzbfAztf+hGU1ZyNlCr/PCIfSt1yEZjr4/eI0x7Jr
7mNfZJShwPyyagHBnqClBL2fJFINFtSCuZnZMynh1T7Wl2Gv4+YWDLHNnDzuFibOMs9fJ5Vb0RFL
dHCZtJjmrMrz9WtpGDAcRzb+e7awChifyz5u+vcQXy1YjY2IJWKWSjBsR4DNazLSX6a4421FkUXZ
0LH0zTp8wzQ2RbOS/DyInJR6i4r5MlVd7l7E7uPutfaOd8roqHI8b+Z+ZlrN2HeUHzTMl6hegqlM
gPjYHzd62f0wa0ofUEPDYI5DVTs6UUOdfyPChHNwa+mn2DmgvM+sKK/e8ZIJwzO7Z3c5c1tBZCQJ
utpuViA9+5mrLL6XVkfiRgjcf0+ncdiqZ2e7U2oII3D+ah2m8mljYxJ9zYdclocu6LaOZE0gD6Lu
vepiNn1vEtXcXCu/q53EYXGi0sk422epwbukW084GbbxAulAXHK3puDG4lR3TA+yJUL/kkmBPdiE
pdzvW8aAlHY1cjb0AWwiwBGRV5J8oFzeTcG2zE/zYlC9I6yZM+32loSzsWpYFlEZjRcx0Q4/d41d
f9z6uvrmrXXQJsrz7eLKgWvidIpbj6UwFguqx7oKX+N82NOO7ZCT9HVjPbv2MuaAjZypeRvcWb8b
LFOpgzvV9aVvOf+zSWJRJ4mvceNkINYwGbuleVxqiOZQubbmwW4nOvZ8XAf/GvAnvsysSmUylNr/
HjPqKw5tlXfDo+8xDjkCHy/2tLTp7ROoNJArduaS2y2ON9+8DnWMHl10GFRSxSj+s25FNd24I2Hf
OFa4ii+emtrPzl6yiux4OH0YFBUxOvm8L/riFH3/WJdWG32ciOlA4hGW07Xp6gEHPzVsm8LCZwgY
hsW6cOmZ7ZzUOmB62VTf/FxFKDBF+VH1i46+707DUGNjDrad5WuHnfj72m32hKDdiZ7KmL824aO5
0Ql4HJ8HbyQZq24TWK9o//zpxMxIHlhN55RrW6PtR8cAZc+kW1CBe8LyXjumPA51cRH/RAW3uIdC
t5V9rkDKYaaHwvVSQlRUDCi4krSEeqHSNQucMajft6k1LoMuUZa8yeB/zji291EnFt9oT5e+lrTa
YPREws5bgeaQov2JxMZcomZxvjMVRMDS5BHmM9s4mUWntSdVr7rPu6lrl35pl/mLKQf3SzVtYZmF
KBmHbFuUVadLDsOE1h5XB1WWpdS1tJUvsyFUvxhya/FKtDv8nCDS1vTm8VoKD+S/zfDojcC+6mhC
3jKmEbF/tRfjNvciN9rS2Ira8tHriJfPdDMVVmZJepuE37W+BDlvrkz00YCynAQSk2y06e/UziTj
Gs3j1l6HcrQfZ6+X77Q30IopEKQ0On28pzMYt9PkTlGdCRlRW+4Bpv8Hd1i3PIPqQP9IP1O+FKTW
u8kAem9KGGCIR2zDcryymA7VsfTsTj9hGhfTE7zzAHDAsq80M85Yz98Wq4ZssUd6OvUlGvFmsK2v
bchzg9RSFydqw25mFjIMj6hS9/iSI0itqBWsPTjGK0G+mWqaaeSZn1f/Pq2AocJYzwSnEaG1eLa7
+k6/Nf0O8lRse/iJ6eUAfsHrycqsZTuOZ74xwS1QSUhmzXFYrdexsUjdqnLPhp/rOgsghaYO4wtI
q2rNisjOGT5IFVkPUq1TfQy01nuSc5SZGwm4409vCFZqbDyqIzVEu7gna+9dGIlWTFbI8zCW9oWK
Es7rbNzpWVMvOWfdugLpuhNTfYNciNTXUaGZeQK+opvrFvTDZ7+uyLUZyJRMy24uwQA0I/w5bype
1xwnRmpPtqJZAPm637B3zt1JFV6QThNvcxgaA7Ktfezv4IuWyLUH8BD9J2OHvJTIhKncTAV9xF45
NHzDWQHHz3wmZl9iM0afRLfdxfE5s6espRXcmVWq/VBTB3/v67b8bvdL8ZVkCbWf4c/mqG/CVv5g
uLdcfL044jjZpKYmfTwC2CrjanmHUQj0AqVeKFPNb4ZhbwnPN2IPNN1noLYCgRtMF7dyxKexts2P
Wk7zdFFD0IOzrFu7OvI8D+GpkMzGWT7NEJ/GutbkEMb3uScjYV2SUO5yPomtcuiJxUj2wVd2tXv+
QLfoA8GrnMU51l3dRW/kLlng4DaxrT9Dd4/XDHxE7GWO9hGqVtx/3osZqUHS2pPMvSnelH+sQtE8
qpqE5lfWwfW3Pi55kwSkqJNRTrZ3IzW4odJ4k5fcrSAnLgE/ZnRyWno3mBgdTEOMIaHKdzUlwCrK
5qkUoe6Phh3013XDSfGCMwiIvSVWYhYpHZcsHDlqJ1JrQO0xV9OY58c8D89BubY/BlcFJWb2oZt/
gHJaEPRoECCJmYoVFnBk08eDtYT6Qdtfx48lg6rXvAPxwE4MfUcas/b45I+j3B+Aai3xeaO0yngx
8R7QTNb87yTHRx9V7izDwfaqeyof7NSrXGbW+Z4sXBDjDQy8jGglu/m1BaaqU40cczgGQReaWyXj
sjQp83A/R5w06bPsWY5l8HmHH3TP1Z7tjmv9AitA/zRYi2oyiTrRftcZ7pkng6mv4tGNh7OUJMk8
dBMhwuxMGdCnoql7gm+a2nKzstvHN9V1PKZtJ5mbynIAKtbPlRtnlczdCiTWNhC4NNXcuHnkQaax
JBcgcfJV44JFHQ0Wrx29K8Q5MIjSDjsr4ZieMnAvHtnTrY3O1EYlKbKqZ92d5vhXq896MjA5ghYM
1gf2bf0z6pCZ4Illmuvbsg6enbbot+WJpO34GZtYSIlRkKCWAlOclgP/QCUVLuG/IqxLUOTM5p9J
XrI+6ZHjKhlaU+uMkznPabNcjjJmyTZ+PBQcb0XJjjmh9/cuVqODPsUo6oXpQkDGk5zbCTL0rmZ9
4irxktlzpwOiFuGt47GK7nzAsBjUJV+3dUkbf2ewSVoduha9yAWprw+nJGNWaFWshZDAZz173yUz
IWnJx9XZxjadAinpLKa2f8Xd6LRHzzKr+LY5oXo/cuB9pmBaYGftBHSyIJq9x9INepU20WY+7iDz
nCv637JmhQDmAeWrZ1sHbyDI4RItQ9lmEAIj5xxIAJ2MFbhWQznfH6e5JsKncYEFntq2iU6qZBOX
2s3UxKcZ3TLtUy/vgE2Vbx9VK/q/gFJp9qcsKUnYykV+1uiJp7SjqSvYVYupyjwd+bd1HAybV4v5
WFLgxKZ8E6qEOUNOp3+jOMVXp9Yg/EnnM27pHO19QIPR6OiK4QrJSN5X7NcEIQzMoKsC6cvmLNWB
LVJ0H4O6znNDtbgTl4eMmRViiaiAofL0aKPVJhpOO8DBmnjYj2WTE3y98Z+8ti2p0anom7q86L4p
H0ixhW8WyHj6udU+MNx1bazmSr3WMKbAfn+sOX+XI5HtUXVuV+Y1TNJYm2al0bp7LoWNLqnne4Yn
gWQVEljDzo+dgZweWBcyF+z23P1VFTUM4EQ0W/COVIFcAtGckStAtTVnRy5sz0HZMK9OJ2vP7Syk
RwXiuEcMXpyw8WihoBQcxmXjirdbkF/VNtjkdo+h/RU8yB02tutt/ZNU7f/RPQAuubs9gDrj7fzN
j1DUNi2as8SHPmeGpJihZPMaLFfbkit+wb74Udj5xmbaEQr+FUGsWx/SXS/Gu+5hlCekfrvXxZgQ
yPjUpN06lx8GnlnK9qL44thNcPBVH7fAKxv14b+FJ/cP9w9VGtgJELGxG7geEpTwN9FG0+5NuLId
OfbYPWEJufJSChGzxgG/16iGpUlHkHhPaFz9B8mI+F3siAEYlQhtlMM2mP//289mKWUiv+7NcQ1c
9bwESNLy2Xdc+JixDSqMN9aGGlzuXXWC3ajzbArDPTy1QnveETMDyAbptiHMuqGzA5TtEaN8mmok
cVoR2sFmKNzljRdd8ap0q99XwtXmyZFVVCVUqbqmdCeFj2VQvuTsL0Iofa1gJEeowrBOx3IFGZm4
LHtYqLCUCQ7kRLfDU9Hs5ScJ5BpP9gj3abNW5OD7OOsPEjO2l3Zm/uEhX0oZ4HafEL0uLyw2poMd
VVuBjGUFsleoWYDaRkoK9a20udT8kkL5SmFixm9llYdRZs9s3YDrutU3A3Cw3xNKbKv7zJAZJ7jy
A0ukZdDXP1owua8FIYX2ywKTis038rn1rSym1ZwcH5kVJ3Tefw02EE5k02vrK0oV1OR3fv7C6NrX
PUPVxmKA7dW5c2zXcfxShTAs/qSw9/91y/Frv6eY34EQdxvjP3VC5FnAN7vDgWUD6JIzNkpq7EcX
l8t/8GYi47Uw6/cprr+s4QjKOW/FsSvMI+xj1sutvz5ryWf+7wfhN8g+dIH7Heiz88ZR9Lcd/J8f
q2RE4jIq3I6IToYnXmb2x7is5hOYPfOuZ1V/GrkbQNHFU5GsS+59DEIi7DxEuqnrlmuduLr1/iCP
+118y4fi0eAaEetq26BE/vmhZncA8I0p/2g1Q3Gd4n659wdjdYFXbBJNq3kJUNj8yXVwf/L+eSoE
WPdC1Gi4XyNSX/75Y0NiDtQA1u2oBobYclJUnrU/PaGdRz6Cv5mNGT3zOwsE/HX010/8Nd1zE3Xm
XITCPsKNi1+C2lYHM9XUSv/9q/r/Ph04D87ae0q9/fsN5CB+rtl6OkdO2Gddd0qRedWOj4PbLGv6
3z/rX65Kqj3iRmBjkaXN7fE7IaBkqVx6S8Ghbc3+90WNfoHbdleHebXlD3enVhtl7x6kP+yPXW8z
AW8GwTY6N4f//ij//toCTBH2TlSStvhX3NsM8kr7drkdc6nnt5qGPSmVjGMiFmGd/vfP+vdr4Z70
Bt0IWSZm49+PZmaRC2oKQs88MdCOC+Sg8DE9doA9ISwcPHX5eYno8xeKgT/87H9pL1Hkk+j1txAS
p7747XxQW5SzZeKeX6RfvumWgX/krq2XgPJSBycQBHj/97d13d/vd7zzTLBdLFa4HEi++uf9PtC4
WJF08wOGPKQqpMwEQEFXuz/MXktN78llvQDxs1fEfvUIFb9z+hNjKxp7WiL7QhY5FYlmpLd8t626
VqljGeaRNYUA9wszfwBmVIkEFTc0e5LIA3UNzDoCTTA9e5T//kLO79cwiGGWCBER7YDyGdPnP7/Q
XG/cRWNJ2460+Tv9jumSDpfie47/7jYWgf4yRiOqynbnTGsFOQBBHTPDmO6GWF6/QbJ40AbVWNiP
y2J5XzdRVH/I9/r/PuS98MCfyP/Qdv/2IdGDty1r7dPS98I57o1c9g92bwmZ2vPmqCtmt2X+9odL
83u5xqXhFr0nZUK+ifCx//OnIleyJx/Cz2nol/HCvGegMvODN2q0/GBYkD96Yb6ep51lSaK7e8Oo
hVecWT7/yd73txn5f8/Z8A4OI+7jb5sodp/7I/8/MuPCcmVvs2465Y6NnK5HDXjrlXIfg7ow4mEI
3VbeDD1f/cQTkTsnHHeVuEz0TniHBUuLJMYF72U4F+P1AYErOws0Y5NzWweHgc3eKP6JPSmOcatW
wRP7FHDuoRep8aJdjrOkL0q7PLtqyB9iiWAD1rFiWDxsrpweW0QN4lr7nHPEDtdu/hAYxmqZ0kx1
EuNreAiSeZzLWsGDDk4DasDjanqsB8T26nMAOmb/UkBUr577qWOMu6nd3IZVxuHN8yffe3JnhEsy
qOzwoeBWa1J/KfHf9dZCY4z8Nvwg8HTnmY7bQL8gZSu3lKElTogJ4+vpD7fH70dByOvWvhs0sPBT
Ev/uuCQtp2PKuNn39Ec7hykQwwFk2omtrLjHjzIZweuXjoEdrRidSs9CANhEOo1zuTQ3e4s0Gp/R
ntY/lAK/H/+cwy5ZMmF8Rz8gl//NEIat0wa2Vuwn05C7NM/FgBG15mkt7s7UP9jPeJFy6/3vrQls
A+8JQBFaG+oP8Zvtp98rq1XhXJxQqonxLvhy+ue8H+tfrWcN+8HDBIF0q0IN9rrESn+MyUqKrgtj
weJ5XzGgnOqlCOyvRbTQb28B4qJXpm7lU9zeacNFXKz+rUaD5Hzpobpv78dSjuRLUyZvh2FQxLcH
EZuNLNA25b4i5Wt9zHum7BhX/r7gPdCvJ2PnxZouXP3qIDZdNKe81pZb8MeC2vm4yGLbz0r5jfkg
HOTeRLlAyQRimgfOOa4J+PAtLGzZfR36OXby6Ofc50xRCkcAriuYylHYdfNuHeCytV/dtnBOthPm
4bVxdlS3mLJyG4I4PiWM9RBMqP099YxkewpYl1NbEZWWt4TmkpIDeZyuQB0Wz1rzD4ol/Slk2t6k
REz0f22evXZHNEdThA55GN/Hk4sBZRyt5dfQt4Kcm1g3f/HuYOLTxt7SfmY5447pXErn/b7JKk8p
h7zp01AHxaWgfWoB5Abrm9cPIYVJnvd3hHq+/fA4WTnieyzxqVcvy/vI62J90SwLvYyttPp8f2XF
yYiitCQsQDtgiv0yIsc1arxfTuPaDGDlvP8kbsd/5zX1JH4QRoX83CrHEKj1kud1hZNbFwUBGw45
2w43ywMcZvJIO6W3ECQ9XtID8ppmRHCVL0dftB3r1GljrsjKhy4Gqc8CwjeSNrS0uq3h33r92PMp
AtvjZcoVx68SVcTC07Ca1HaW7ku0Mf1NBOhN5lnhkH/lBWn6e9lWWtWp30RwcCukNuSfVbv7EbMs
DmPXzOvVdyZ5EatlogM6Pij0iHBZ6JdLNUTnBrpRmwVlpH5u1cqasXUK+sgReoOVIHhj24BQbda3
kRdQedxgRBJiQv/bn5lLiO5WLkNx07ASxyuTdYEBS4qSWAmvlN/nqqsGrMUa5pvjyLZN68np2VnA
jDYpZza/hrILSJPf171zM7aVxYsrEbsz1wmaOiNAlxWiBTN6SL1Qte9spM1B4nSbvEVr7WMXGMPg
p6lcxvs4USJiXvp8f27541XWc6xGz0zGEb6Aln4hiGP6RvcfxvfJ1M4d0Krvfm0CEh8dl15H4DBP
B9/fmnT320GwDy4JeYUREadu11I+6TJ3i0M1kR0QOjUBeiSNI6+z2u59HFb7pUM28AMNyXghtlmy
BXbr2j8OHnyUS+fxGwRY0qCxxBcTDZlFH2tS8Pt7lLAf9B6kG8S8pdcO4e8cqAFlDn5Yim9YCtfV
GsuPjGOX6bGYh+3NdhoBw7IdnAcknBYA9lmM3QODS/iQwgiRv2nXlPGtWlUVZChZuEmjybhfOsdm
oqYkhsGEgRqXu0OmiIeMnOktmyhjIdLX28bKCjLdxIo7r1+spin3874x2kK4VrmA3gsmHVh28CUk
TZDPXI3A3HOU4oJTKL7Ld0Tuq4dukLs+QLmUHpNoq3tFpT9+9hmSCdKug+BNrls4pR4Q5Zu5u+UT
mxLBy0SNViQZt1p/0mz/+2sUrRDqkf5/bpfedOm+W53JuqEqtstaRQ1BQoG9kV1i/CI1rGLaFJtW
BcMpLg88FYwE9ODCknE6+aWpMbic43YkiOBvy0weFwS5uI0ZPhYVOkAgbTDT044dYsdd0XBv89dH
H7SUsmANlFef+gmsEHyzYGsOBqXPkSArEvUEwX046tzYzo9dWUmDutKt9tfZb6f4QH6D/9INBSuO
zi/7N5WHgZtNdneXgxi00el9gzMnLRAayfze9f/6P+rOY0lupM2y79J7/w1aLLoXQCBU6kymIDew
ZJJ0aDi0A08/J6r/sSmyxkjrZe9KsTIDATg+ce+5qqRuT+Z689XJdMbtbfFIeCLrizs1h97lvcKE
L5GXIFEqdozwcSFapHrjwlgsYIyrWmXclra1X1NGoYSRhG4i+Adt7CsfAW5GzPCHl7nUSLrNAXsg
kvcfllJz/DTZmH6pa7/34wkkEcdPECJsHBdCZKe12J43SF51pJ3eeqJua4rYm3H/nyCDXfTr5G3l
8eYSoQHIuCJHc7OEFWnDIaQoswy/umLXpF8KzY6Uc1zr7NGVQ/mtXzbzoTLaLjt6DcRNDqxLJpPU
qem+muxVVBT0UIHO8BYEPkpP8jpip/Zqlg2u/Bn9Xpuw4PR2xsqqR1amVq+9yqx51wcNKnSOKXbM
DgxCeB5r6Gz3XWPIvQgRKsVEk4KIX0dKpQjhtmnshbLrS7632ViHasbWt9g68PaZM2bevmjNoIuz
wWq/43AjWGKCtW6idW2nFHVN5QVIEP0Ey9IZLL0m2zGdcIJtVq4vM+y2+whYvRqMfK1LZviqXf84
ezDjP6khsDX66mk277W1Bd5z6nHrxXh9eamBbmK2Fc5pF/kucKRdUaTy0Sow7+D4nvWhp3oYOMix
ZkUhIjauyMjo01fTJu+ruTduwwG9z45LO32x11KQmFJKMfv7nFOCP7OYIcw7Kaqk9zVeUENbxsDb
tOvT05yLKr/Kasd8Npc1rE+M7fF7Ma4fP0p0WQ1eiy41HgKjdhJ/CsHfoT3KeiRfZtFEpupeRzcn
jCtrEK/tTT9raxbegK/Qs5YXR0dYszyrpHwsOZU/0HoXORcR2MVhGfBsINdt8v2a6+nFz4z0wzU3
wrCIbNNJVtbqvaRR3PZdXrfffRkg6ut5MmtSstBbYVFo64nsuWZtOJxKZmHLkvsGGg/eXfgu3HGL
Z4ycU7Qsnb7yaXnYAZvbvByF6MHwjLTA9MQAvG6tCjzPM3jelI2t0J2/H6fWexrLopZ7D7i8jirP
HvjzRlg9+9u6DLx+QlKU2xIeJ/Cf5lSRaJjy4E18a2MDb7trXe9apbAjYyPA4LBPNwePpM4DrH2B
tpA6i2IsQPGqcd0eMO8pIIMDyXUkkWin3vVlvbJd90IyWkzAid90L7tLjJuynEOhS7/nPh8Y6m+G
j5ZzDLgPQqmezLqwJPKzaXie1VptVIyuE9fWZUKU8ZzlsVwVS/C6GAnudhidNdEWdrrbc6fwBEmb
lq8ut3W+Zp3TvQO0wmlgamN27wRL5SUO8tW83RDQcfRsptK7hgS+7LoZm6mPyJNLv7izdL93HCdu
NC9E4l4162zdY35jwYPZeSy9K9EQF7grFGF/5wCQvL8raw7razgYSl2QpoVKeB/kTmItpkOGADqg
AJ3crJNw5NC6EWzeb7Q9jw7A4tz1npxWCgw+GfDOc9DwJe0urTTikSyY69g2EJLtraJ3r6mSt3UX
lgbROXbRBm9C6szgcEL4EDWAYIJjJssMx++ab4JyA/hPsgrUvE3ks64Jb7OUPmJnWuYWxAR3ddtd
6Xq6JeCD2MqEqnrcjhTo6TDtsnbC5w/qwdwVFpqGBH0koQazrigUJQFXxZtCOOLuq7ntTF5bQpAP
YjnjDQhpUZ9rBprvmzFZjIGnLv9IPb7rGDfNNF63JrLYq662K+8OxJE3/xjcdJ6TEtn+fGqKzXkQ
Re64ByqqgVMfQRuJkCuKj0vklhN+NjOnOeosJ2aD/4uDp2kAcnOfD1nACmK2GiPxGVrUSSEEbjbH
LUZ5nTsyLB4rbyEWz+P0mk9LUMnsk4/58mJ/VLZM8rIwiAXaUJHc1J32qj1uELm8mbNUtONkApK4
krKUuvarLJ0PLPFa+ViBw8YO0M22ObH08YZ1711CnVEU6ipgNZuZ2CyRXppU/R3aFIT7YrmHx0pm
J+bb9kGOA7J1H77dEtsLuyuirZiXvjqZ0z4gdsTbvmVIAygv8/rNWGVOFtrv+/V/zpCo9FGvmIHv
2SHUjJ8nKCSsuMgD5HRAoNbeAn34ojDsAeDXmOxVrv8E470Mzn5uiwP2BHBDAgAdELZ+mYyHNN8V
UUfToSBy82WwcxJUS1E8Ltk47dlWpFMcNssbXJnphnr3Tz7x/9+PZwAATIzREZPKXz7uFHhMmHu2
Eka+IFqaWiKImcY6/fPiZMNLaA7yRzW26KXafLgWtvjx+8v968+/bGyYjyDeBpmCUf0yPfnbwIrx
6dr3mKMOjGtaArM9wRSGeuyE6GlMoHZ0yRa080WDh4ae2rLb/f4X+HUscZmCsJ+h2DGZSlvOLxdA
UU0YQN1X8GCox5FYy7PIlfEa8tHJAprmzy7v4j9M3v+BSrj8VEZB4ME81pWU+T9/bIkVz+rTDLS8
KF/Y2OTneSE+3EKamu+MAlODLILgqjCBaVTIvB9BSdR/mP/849JDvXP/giX4Dhuh8PLv/3bpg2DB
HMw3c8goQ9uz6wFxuzKWaV5igIfddtVBimoes87pv9WhNO5AqIzD/veX/6/B8d/vf4oqICagCtjD
egzJfrkScFia1jSRhfuq0V6SZ47/1ejVsn3r3W6ZH1GtWH7cM01xL5a48YdFIZ7vSYeU481YDGZ1
UzmLJe7LJmyHH8uoKjy/xPXKK+n45XakAlhnIthGgC+z2qokTZWvObsz5EhO5nHeip5gj7JDFROL
0ayMq00HE/LyLmuXvXIMLz0WsKvqZ9wWTvuGLDywboNiwmfhZulE9E2Pgi0iIrTfjpU/LU5cegxB
9lMbOhWOcQyGkRZE/Sz4g932lb37aibTZNXfcIoaY7T0aAZjBSfsE9N3snwdICnVVVnr1P3DkPwf
e0nfZK8ML8a1QeG4vv3LFTdQzq5+uWAkg+K80whj9mkbbDu3s/KXAh3ItVu1+kwYUBu1FNd3wOPd
Q6kuq/NpzePWUO3x93eB+Y/bgD0Y+7cA0KXPkA3Q288340humRRg5/bhEIB1WjCWifPYoIt7Gdca
DEBAoCmeo8ruYmkTH5lMPoXRbc+4jEekAQ36ogmk6E+o2lbjgHjHJABwZubxDSv18BLgkpfHNWVe
lCyN6D77pDog8dTafVOTG3iUrn73Koa+Ks66QPZbwcXt9rI2tvToWDgJoqmzAL9qq0GbARYDwUud
rpSGkqlfUuWpQiw4lbN/hTtjac4MP1znYbELrfaVA0z2KRg92Z2oOkeDHU6bOXt87YuIRlEE1yW4
Q2cHud59tbqtr1D3drpnVj6lxAiaPmkY6+hMNLrwOvp9S6AT5i6cb3TIM5On2BxHF8mFaY3F/Uqd
6p/pfth3w5neimQl0nO686y+YYDYdP2jU6DMx7RgzuvJg/vjvUwmmCwpChvtFPIM71nyRb0sc2u/
D8Kd1NWgmb4kWQaeDd2rlWb7ZmO7gix6QIybEby87SvUZfntMvYL/fGwBZ+c2VnduFRyexx4sIi3
hhni7QpKg4yUSMFQzXfrJaedm4iRY3AV0uIP7MJYE4bzrTsXITHcYc/AHBxkn/AtbOkOS+Fa7gc3
mN5VJR1iOSCsnLUpUcJOWTHsJ00wbUwRx0fIpsxDwLSA50Qf4BCgmtamSAYo8vndXEC0ObdGzW3u
oieaCdxU7fIB3hStfsQNAIoZuOoIiYc9mLCvZU8yFvihQfCzpFcdEK0G670qB0NFufCHNzoy6mCU
LwjhhtLK9J0cws57JOKvOqNlMpGLB16V4dLJpwOap9bcp2ZJNmYjtOleYfzjQ+cw4fJb+AXpG852
kOdhGTg9BAbgU3Vvpt+dbMT+VK0LerEFSON5qLQ/nFfRo2QSXrO81OUw+RGDYGP6w0vs10oJniFl
r3vJurlkpdi/7DgBnCsjyzcJTAsWntRh/7D1hLpQzWynhhvtf7jGvfw8yoQLw4vvw/R/eV9Ri07T
bPHz7FrYT+CKP8D2IDtFcPI1c/vl6+/PpH/scPl5HgE+IUoOZAsgV38+knwRqgomDOY338Um4/f6
LpPhvsf2+LmoAcnAsJqrqymcSWzLF8eMxtDSB1btwWfLk++lbzT0x57DGteHKAsqmnCoJl3ydBci
lIsph9rrUs3NdYYLGntp7rz+/jP8unW/fAQ+gWUFbF7MwPjlVKU9S7OpBLInNZQXLAbm3scGtfP8
jZGrtOCfGUwBrye8CIff/2jrsvb8+4sdOQ45DIQcsfgPQa/9soxt2wlZ5JR6+ybHYIN6sYSHOywN
hrHUcKfwtrFm3EOojVG6Dp5E6iGWYnvTY+dOO2sE+h1TMwJyGmix8eXZExnJAe+CM7St7cOrPO41
b2MugbGTHibGzRNm+8Cd0DLLzhQ3KvdDKDmMn+bo95/uH/c+OwCuLaIRjiATrtzP94Zo5lQ27aww
I6/FzmPc80MW4FuJtiMoUpii+EOZal+2cT9fTsCCMOsRoVEwUjL//BMlaEFoQ7I7LKvB0DuVpMsE
Uw2UDqMlLwKnX/Irn2lEfbBk7xElS11l7zKb65YYY16usdMauEqAcYSsdby+fmmGyhkRIOQ4BWjH
sB37mY2jaWNX/SLqST9Lq8vlCSURs/qc7OKKptg4Yt6raVnJTDuVSDg+FM1hslyWx5y+w8tfl/rf
AWD3//0Z/zvb6uP/Ro/98rf/dae+N09j//37ePOu/ldEi9HG/SZabPr+kSMz+P5X2Nnp23/+B+cZ
f/s+jPyl8y8TqRTSHJoETp+LimH5fvk3pvEv8hEo1Dly0ZcEl8yffweLeeG/DJd3PbR2uhGWudyQ
A2zH7D//w3X/BTveR/GFBMtGF/E/Chb7pXOhQ7RsDnvfDW1I72h5Lk/G37qGrma7pitG/0XodmR3
tTaeR20pFhkqdzO8f7DYP0i2z6vYU2FZwnmZyhd8AwQV/+2i/fvG+Hu82C9HzOV38Th7OWWAArOs
/qvS/dvv0nd51aVSZcnMnO6OydUmdwxdsiw2jSLzbhtCHYIY8+dixWgusQWICXyswj53p3nAC7YY
g39Zx+ZBHldZqwbiARcEwYz2POuEjtVkmq1N340srBty35CYxpk1t4Tr2pi+73LqqTmuCrO3//Dp
fm7P+HBIbQjY4nsLLpf6VwlRr+u5AebOSiHbjIOoCvbRWWeF35a+EM6OmpNPZXsYcWPMZz2Z36Ea
/1SXX6YP/+/U4Zfw0IUZocEtF3g047+8Axli1noYWRuaVVgZpw5pBUsU5bKHooQM3Fvmqpaz12kx
f9lgIRELvnX2p6WzlH2y+3YY/3DwBpdX1s+/EfMSx6RVuKir+Muf7z9U2G2bQkDYkYjjGU+sstsi
xl7s1nvYPvMYj67oPbS+VmrRyRfrczMw+DiPuUu2KTjHtOe9sEmW3GLAqLsSYWzfNE3gceKtawi+
LIDe6wM0+Nr0cJPKFOHuLk3B2bDxzCgpF7WME+o1J2CfP7mjE2VZYD4D5DfmY2CMLNADMCTi02Lg
ZmbUnjXNNaY8IhP6ytDuWWDIx66+yfdqWlra1RLyQ9JjB9XAOFsEuqvn58vOxjrt7Y1VtB60Jm+Q
7D3aCkihr0FMuLyA/LsOjHm3d+dePNG1SJGYSJ1qKkdvma7cmtlptGWMoZ94ZZT2npCk0dyNOD6r
D6rhsn61EAHkR0kHBTIEBKrPqKsfQbpvQ62wo4jmszc7Dc4BNdTzLgwZt+9gRskqcp1lfa1J9UDj
g/6mYHfYW8B7/Y0MdJqLetmlDTazyMMKPkX+JOV6RJkkm/2M18o7VkG2YeAEB3GRUeTgvuwBR/4f
3p3Qdy+16N/vGpMQRATptGlIPA0qoZ/vGoGNXNeLbcbpPJTjK0UmYA04IpkXe6HWEjaPq9aTNkE0
3ZXpZI3XCgk+yFS7W4I98BrRvCjy5abjKNtwg3UBi+24LGbjxlYx+8URogQbWa+D63F2kfctO+YK
uFMK+G9jjMNJ+NCUpkXsvZlv6K13GDvFNZmjVlJP/kL88lr0GE/ZkiAAHtze5NBynCnxpbN1ydhK
WGD1JMbyYNZ5XR7yPug+B4z3QQNadj48roCag50k2NWJt0618rioPGOMRpHS35bpIvtngVF8z53m
O6zMqm2JJvIPsthuHDyotoXRnKhoyyL8GDkPvkzHZW4Pcq5nKmR6K0rlAerqTrLjYI054GQ902dt
JXMW4sF2YWfLRwXahPDmMPAbghEQX8aWcC8PS1C57nVdsKRDAbWZXwt7Rd9iecy+Hky1kfjEmQ+2
TICaV7xQRhf1iBamlR9mGiUc5BY2yKSRJYwaKT14lfifxnegIezB+8mvikdWMcAkKoTn58VehiUp
w5rIparAuhtZGZnENxpl4HuG58PdDelclwl7x3Q9VbmHKIuVN5l1jkXbH82A5aYIUg24Izn5nY8c
AH43KpKF77pN26H+pDVNcsL4vUtf9TKXF9gUicQ89ibLFtnjByCTPuzUHsliNifdOsFb4m0N9tmu
Fbg+V7G6xh7bY/KpBQmPO+0041cQnnLYhcs8VLFIZ64BXUrBI7zM1RsE2vHCpKsxzOJFWtqo6yqe
NHZ+nd77cAVXUDBB9aylCJAn1Cx68NnM2aM2m657NJuejWo+m/DMtsLPP1h01GU85jMauZU3Nk53
RYMfrwEMrrbD0I18ApJaHDhjB2JyY0p1AJ4H8s6DewfcL+tgbnRlOHVQZ6cJTpopEayYxdoYeweY
YpeUxFVUMXOaUlwL4bc/wmJRcMj8jJ04pp6sOlZjmPMW7+p124Vt6N2zoGf0ArtWGXEIC8lIjNTJ
ET6llfgqQ2GlO9Mvuy+G4VASg2poqyTH44/FMi2QGnfBaiw4fBYrAPWS0QybrarUU+DjJ2PV6Jjf
ATqzYx2CGa7gpKWyEoiRihealsWTgDDVI0TRpkGfZIvhOLY98Em2GeR9BTUIwj2DKqF2ZuBCUGaM
WuFcHMz1S50ztSVzvgrefLalWTxaVf61hGXzEK5h7ieLgS6e64+oaWfC/yx3VZjrV8xIwRaXvg7r
eMb1kMVD6aevqbSo9rFa4VUxpBoSr1pUk3CYm2NcuQsxpKnTeE2MI370Y9cerXvLg5rMxCwPH+2x
t5gxZhoHn8P9ACtorVJnp3CD4xIEGKTONIbwby9nD/MUrHzWPYjhXu5SLfsgrkeLTE+le0RVCDDN
2wzwFjvNEtNt3BsL/FRQVOBRzXXZBKRtVAj7olYd+8e5ewvDVRN63Pog0lj8UjfNNpqzszuMwosI
EU+ZilHdbgTFWp11Z5TZEbTANEYuklAGZG4n78cMjc1B10NHjOAIOGbXS97HR5C6efO6WHNnXtEO
e/IClL5Y0OZ1o9W+BB3cG+0cZNdryMg10tOFUV1g2BsjCzoBeIysbA/d6uEinBkrHpGoimU3CH+1
AeyUUBt7XY5fDbX0eje7/FEE5K7gXBTzcgOdocr3KAHxkM8k07ENNsvBjwoMpTrSqyrz3bh4xQgy
JGBx3vZd/VjM6fABxMD7PmWpHRzYAHfXXsbA/AoKWu+dYKOOTVy3gb6gGLiUuFcZj0R2gVwCoWHI
4hM6zIZotqlwEbYM8r5Uweqz9wSrwA+ewedv0OuIaq8niKw1ke4/mE4KB0GbyTtbQHF91HBvzUM7
Xx6suqqaTyu+AL5H10zteComB5qhVPqbZkHkACVcvengCdkYUK83hLsKW5QN61vkP+pt1MCSJnfF
/1NYqhwRKHH9oIn5KSucebLBd/izKg6a+RpHnh/K176CdBQ12goebUPaQFtTw+Gz5QU6nMsG0j4Z
Hp5/9G/5WIDNEpW8UVqFkGzaAm2iq2X4TNm5MjGds/bDraFAnzLM55CuMOuX9/gfyzweFsExMQpt
fxWmAmqa83WiVk7FOxZGZCB5MHV3W22obyaddX9It672rvRcKitGahe68RZivTqJMiCcCIaPcW8p
6qxobMLpcyla+wt7xfAbckPfj0GDizLq+24j8Q0dCZrsYSo17JeGRJWacSprZ5kV7BkmTJDoUQrE
y5VZ+D5Wl825If3IO4cFQNaknzv0JFYdUlXrapxJaFmndEWKA00WxULFHthh6/tm46AFyauh1xrs
jD/N5nxBOY4mJBimkyYP8uBBIk57W+51oefHKp+NhgNMZc9pjWAqguSVFvvAaODdkHu0zVGTomLc
Of2qv2bg4ccIGpD9rnFxkr/grwH+1pouNBoCQ9to1ZD67UBXGB3Kgt4d9+tsr14StACdY8Oe8jfU
44u7H/2w+Mjb1C6vcn8LrMTh5frJQLPcJtqbeobjiMkqSm8oWLGQYa8icqJaGMGq6OeDxPEPEiDT
aC5rPzc+BB6v8ehtXfWkWhPqfDPZLIBa+sIr3M+e2s/aUR/DiB7lNEGUyBiEec5XFhzuN0sN80e/
GqwgcoChWGGwvoIDRSL+ZtszNADeqVAl0REXL3VX9Evkd+BOdtQujnMeFwnoUk/Seh4o7UUUjILX
vL/xpfM5mIHHVWs370vjrQdtc3wzUTH8/MIBWOEYQp16pefBtFqry95+0sL14o1kOP4gpSl0Ag4l
RtLNjNDeCBnUHKFepQ8OAqE3j/9k3a8rq9TEyPoWlY0Jz5FRbP7OQiKtCQPzMK1SmODeQOGnjQSz
Y71dC9K775p8GhT4wlLh+02LhWlOUOEhHsH+iNi3Oheqo6TGCOQagCvkOeJOnRR1SE9H+GkFDsXJ
JKvyh9VrX0Uw4sFhdfDbnJgmwX4rDSudI3iQ+gvvplCAkMx8HStvHPOdb5GVGqfIWP2DOzMmjCz8
9NftOgO5dUZ0TuxRwf92MLKCBOUnYWw17OUMw7NdrYxPGb/SfnqKA8chvc/ipwHWNQb9Y5gJSohb
31AD5irYbesKCQ+OY8Crels38dxQit1yguZEI2x5/66CDIHmgK925elNs7NJaCR4cNNdP7mZuES5
wiWMhtkfQLQgzeXR86fiBxCuMSPFwqxgOiHuguGQhSqNbK6qES1kAD8sGwsB2Hx6ukavbCZQGq3r
AoUp6zY3s49g3VoU4cMIDthC1+L6jNPLUF3PoQGM012QHqHNudsujEWaWFBqF5evMTJ8sQqCo/Qc
qLuWCx7nc/FsTyhV+soePi0AJlgVGeUdMJFjVqzZvqzghu4cEZgfyHsz2sa8O8ka4z3qDojFdpWf
MHWQ9NR8wsjjx8bWvNShmHYcD94pgLxxaqbsiEuhvXVJJj02GcJo6UgV83SLg9Ws6rIak7vFQeoG
jMi/4S4Vu20q20iF64DFX/W3qim7hxmoEJJx7Ox9Z71lORLz4VJ85ItOQKeUhGfxEMNoxYXEoT2W
aLFQX+OjtwjOHGac8nRzsTRZBK2mLZ9AHt7AbL3JYAgfgiAb3mcdEOLTlJXegYhgoiLDi5pQrXfg
JarDPFV7O+BeCUf5zXI4lt1aBFG74MvYeUQem80GJyg1l/3qwpZEJMfJtJ2o9u4CvfZRAZBmt1BE
f5m0wbu+8B8Q3DF4YPZ6HpwNI07PCnOyJrIcL7iRDhUzMUa2vG+b+uAC8z6BSPdP4Dz2bRhKqG1G
dbdRYR2DziDnwetuB3ATURA0UOcHygMVtEbEfBxd0To8D00dXE390jzyDHrHTJDds5lbF6d9lX2H
QvZkwa+I1qKtjqqrzowhwUPNuLNHuCTXagjLK1Y7UNIFFIahgKwhJteMtwItlwzzy1r86BVGCG3O
wmzu20Z5YMdH76Znb29vTrk3h/I8yyakVM6tMWGYWcNq9N29qfw+srRlUpYvj16wdbe1RM2UE+xL
UHn1XBm+jGkerstpyBIb0RzFYNVdYUvQD64rwmRAbt3t8AuOV24/LLt1KYtz21PqATFyXmQ22vfI
HZ5Zb+JQoKTRUT+iCtX2lFGxjbz+XC5/vJD1R5pwsB4yXu1Rzq1zmKZQw1zW2ZCwOH0MqCQetOc2
p3FumrMt52EP9zC7SbtQR04LapjY9SnCUkBhpvvPhFPSRDODAHkI25+mM99uyo72oZfl8aKj6gGq
ndKsSz97HfSPC46rtIMHj574ytvE980OxO3odvZuTtPrBTWXCrozuVjPCP2MK7gPcxKgM7bHkUF9
h8Da7YgZaBujvVqLUl2X6FN7XmVxWmQXygzvsMy/8CWmLGBay7CWd5dbR8Uw0U8hzklACUN7dqvl
UJkLLnkJKKDPdEutlZFawkCXkwtJ8nwoBx0kjrbvhtSAO4049ram9sXZKE2aLlN8xmh/TgN0FM1s
9PtidQFJmJubaM6rMhBX/gjMmdYajShLUPZQQ/qyuot/GFfAw7ioE2xEfmz1ptjPhuW/LcbAumrO
zAjHBG29zg/4MNLEcWbmCTwgN5SvNfstdz0AHIsaVX7D2hImnTC/dEt1cIaKdTJaHPcNGcaxnN3u
nA3mcugVjyWHkk20D222XX1gyudrJE0Mk/1KTL0t0Vivz8syhsxgvOwIsHKLJq/wI4MSw7/MkLpg
8q5Gr3pupo3/KvfXGxmu2VGnIjwAZWr3HdO+GCaSD18HmgQEMI+pQ0UeSz3WX/vVxKDShR+V4LyG
LDQncgigjOSjPHbOMuqohLYRIabD+wH2Jl/c6WVavJcVCAB7Z8qefO5PomE/Exu9mV85avF0DOjy
pTIrnEzdhE1IEV9zkhBJSLWA1bXjPlJJN/hJvmafVpfsY58BQRny7Eiw4yuYtJe055nLyvJa5MyG
QOhkJ8wyXxE4JEHp4FQfqq8ir/NrVAm3JRuxY+l1dDzb5RH2hHXeMhQXzAWZ1U7trkUqfFPb4EPy
lB7RAye7c5tuTjj7V7BLl5ZisezbzqqfvFy0B6TA2c5apD6McP9jjN93KVPwiOCTzxbUsX3vGoJn
TvEb+s4RPrOIRKOWcz/nt+OIJ6IOq+LV9cLgSoaw2sy1/p7m/pfZz8iGh+5wHIvFmXEPOcNO5+Me
E8yDu1XvI2uZPprY0qJ19J96S+pna6nwNpkgDOmPJ+YXXt8dBpcTLOw4Y0ZGUBGCIWLsAL8AWYbp
x5o/A+SHn3+FU3S8UPuvnY3mRkF02bNvWG4QL5OIlAsR04xYjNmnFfYOQ6Fy8ncmGtejQSILwhvi
hDQu7YLZx8WdkB3B3z9jriXuPhtImMjqZXit7YIoEsN3HwFknnhEOvJa8JdTbX0B6m0nmytI/gBA
M+/WsHxNaWgAHbpNXA2wCctRWrBzugmUbaHsBI4VTAjcebscrHmyqi19r8OwB2Zgg8guwE6gjlj9
e0zD/Y5Wj1ZN1fpgLTa/9oh9nQD3k8t2MCKd4lO/9caxT638LQeYF9NSpaS/9TO5Dk1/SsmfOahq
IJasENMZT0WA5N/V5B6hWL3HhXIMJK7ieequO1Glt30938OXAIseNjuyGYbI0apL4Ci++rSHUYj3
6okY8SspudNqjzclR7Nv4O5R6mSZ6p5Wiz0C5dhVlvc6msqNUqk0zc+Ik48be2Tk9OWp9IK3norr
inVJSjQas8BiExtsyMK75/84xpS8kat7EE7jJM5Ygc5sspnnBrVLAhNTFJhPHmBB3mQXIEl5XCbF
eNiZ5JlpA4VinSfKt0fEWDgjtwCCKrBgcnKbcNs3nThNzmB98t0CAYoO3eYxVeVNOaofAMw79lkl
5C8jBXMiAwveFqA1Q79jdq85NRt1XGS6s/3iFC55yNbAc59xyz8MA7HR9Dvn2p++lGpyYPTI4pE3
/PgFk95AaIXNtd+yJyPP9JUqjK/p+NYak/OFDIjnzvF5JIuy3ym7Y8qV5WPzyczgAS+eSDB+ocri
hXe3UsQyJx+Wu7AjzdIVI86yjJSJiWl/xipzD4DwYcQRF7tDYWSRqNMmIkCO6GJ3TH9sVSuuTGNR
jGb8M3pr/S684hJUVrObI4mhPoUE5fDnGmm/C7aRqP+gOOJq+z7qLzplEOZO32Q/vEzt8orL6zA0
4bM2oJYoQDA3OcsKBrgG9hmjw4y7IOae7bEWt2hvpuqMbdhZb1TJY/1dwaXPbkkVWiACDTkjJ+4H
lnTgVvLLHH8Fl1+NwIKBE203U94ENpDSTDbd3l+nnLfSBN7lQBGNBQmkGpGGdyGDRXunHCsTT4RQ
l+KA6C3b7nJ0N8FXZZV2Aamga0TzBVuYNOioiHTCXuQ7xBHh97CdVzQgoXvuBQP2HRR8aX1yUIs3
t8CCyBRrmHobz71n44cRYdg4R+xfg7y1FtMzoW2MXXUdAN97E2vQMziAqNYckImxJQE3WuftFUFy
wxDL0g/00TNnwoIiEaDL/e5T3zUJgiXPv8VXUs6PowpVQGfXIprOI5KDDBhYurSWm47ZQfFgjQhe
fmBXnTfk+5dmjCwX9tl86Y3fzcvjlpGqTMzyxvswdYqhuhp4BMzXFD59f6yHpeuPAXKp5dYI2tTD
M0Ur9cI+ZmYq5xXOfAC6Us64dHwSdLjpIWglzJlcw9vDSmg7NlAIT1wOti3Yvgl9AdGvPqCs98ZA
tnnwcZ9PL0urFwRwXVAqeILMGwGmQYGdX+2stc1705dIakmaSEdTRG6vMVTgqrRmpiHI+DK1K3tk
E/y+k+8eZ5cS8cnSRuNS0xGfc5wW5fqvbB/6NSB0zEB7yZSTV/9XD96Q/3XiTvBH8FZpW/4f6s5s
uXFj3dLv0teGA0jMHd3nApxJzbN0g5BUKsxTIpEYnr4/bnufdpX3sfeJ6Jt2OCrKLpUokmAi819r
fWu7kN7D854MHVsjSLINoE+P0NJLG8A3/RYuhH83HGw4nwD5LtU1iVC8acR4MQPuOWLH/mmSgzft
wHjr6sIs2s7BBFh0L7BgB7SKFHNnOkFjPMCZ87/XYZ/Wt11qM89WRdpcmsGYkrsN5sD5ZtAwMETn
Upb05FIw6e5Hs02Kbcx0t4u4ROdwz44bZAU1UUW4c85q2MFSOmYragpGWGblanNtZyO7y9kAL3Tq
Oliq0egSP1q5QVW9MdMUXxQ0ZuPO5wCaXxldkHZbj7vesXbK5q0cOtyrceIpbx0a7RaCXmxz/J/t
mzYf3tPZoBjRifWTy+d6szCEv7YcXX5Q0rPqcPydXEzOp1qezwdxzF0m8SZufrV1MWXdMwcScePH
1hGS+DuD/lcFN3UD5UA8kIu8SEURrJKBWpvaLHnmocmKXRAqk9pjQi6zzj+AQTKukyoxbgasgMlm
mlOLIz14hW9F08eXOMCKhOik7X4wwOADXWeLf1dxC76Oi7Z8Sp3WuGAicT0whXxNCd9ux6YIPqqJ
pHTdh01G2YJNh6fCeqGLpnrDI9QiujjZq+vN+gNBl8h8EeY72IXTnUwIiNDgZNpAFRa/izKnzrfA
AjXBT8EzdZMv1Uu4mYtH58a8Ed6Hxo+07QHwdWJ+w5Wy6sLgODrEtbBEJCvfzJsjk0xz3zYcBB2Y
9tNkXdvy05vCo2fkvO15mF/Aj8ZinDFHRwbu9n4ri80yy13AwrDN2N2vCFv0XGmcysiERd04fgst
64QHZW+Q797OZIBwdoQ34Ou9vdmXRMyM9wbvx8qnsOLGFOFwS6t1cgGtr+N/1kOxlURtymgxof68
UhRGmnKuyhwXHMBnuQfo5ie73uA0SY8c4N6KdohHPAfpUeQAfzk1qfQ2NhrpgEmz8VqcF4Rqn9O2
c2IZR/72/CZXjLNcNhu2pWGHJ17rN/vEZt+5Dvw2sddzX1rfLBh29DSeaapbt2HsuoHFlaAToHPe
Jniaxx1FRygJA06uM2Q4D59LXikyzwy1CIZ5zBWPrd1OBX0DlXtHVDD8nLMxr3ghOCpsyIlW0wpS
WPkEpYBKEZs9rXsCWckxcQpTWkxtzi3+zi97qM4ze8EPQqPgbckb6maTkeNporhNUX+6WDovbt+l
31FEkJmXBT1qRQrRS7bCN1z6CBaOliCMFLROroFpDZ7eIECJERQos0vBG2cdZ/hM5xwOInqRBV+q
0r6zzvg8QXz3OjwLpk9p21bpxYTMSeTb3DMODEnhYd55EsVcM9OCIjBFlYUfYavcCn7M4C3Fm07L
OVxpVGoC9Swc6Xp2RF9e93aQTUcLpuyXkgiGDFvLAsnLqPMSG2DTxmuziimMyQKoLD5UWIsVvJTz
Cfu9YtM70luJhY06vWLJ3Pp5mrSR7INUsi902SFdDVVMknmhYZDG0Uz0qGcUVBBYK+AdP9WuQMBH
n2UQ6Y6edQWCJKv4cCZc2fnkLzBWQi8H9rEM3WPGgTkjr0zDE7xPp927NItQlGXExqcBjYo30daz
ecCMEA5PnH4Y9XuBg2Amu8L7TjoCbopBcRelLST4nnyflBheU/ZOz4nKXf+iUAXeZ3+mGjT6JZhw
BDaupdewcUZrZSfkXBBCaKvN4hyEeeh440vQVdbjLynS6DhWcIcDVv+DU0GUX8XzHFOEx5gL6ufU
vPySEHOnMTpQm9iv+utxyaaVD96mjmK7H779QkNEUi5E/DYMemy1rW2hP1Vji2t/cXxeQD4zy3YZ
06w9/D/2DH5O//M/zYb/cZl94kRqvqv/L5yFWFv+ylmYLT8ZC/n634yF2AedEKfcudeNvQnkl38a
C91fyYGwfOPn87Cd/YME9rux0PF/DXBcE8w6J0ZwKOA5/N1Y6Li/4lLg8AwUysWgRgHxf/wvXtjk
q/ndvPebjfP//vcfzXzBv/Do2KTB+Cl8x6JpwfvJo4OBBdNuJkQEzSV9Id9IFzxYDQxUtLNxqu2A
LofFIvngc6DUQGTW1mj4N0Qs40NKn9emBeEYOVbSE6xW7X1KF3vbD81BxYN1XU1NeCqQDS8YZuvL
JFANrPI+by6hFOPaB0N0SZvUxnV9cWiT0FuwePX6OGVLQK9BgtxutNznCZyMJ9c2hh3m5uJIO6Ji
3tksr5OfW+tJu0F/aMJmPiXadk9wSu4JJkH852/vSC+waazh9hJwSOSLit1pgzhJDV/b3mKOqanP
quXah+kVrFCskp0/071TotCfz4sZg8Q5tCKZUmfQCVS0qMrK6ZYkB3Ku51EeEjYCxYbtnc0AlP4A
RvklWuMWhrf+HLmrEPtxvmSfceRpMvTbkHkXFeH5EfloJrlbqo1hS31J8k+T70cOimrL8g+jFn6F
yzdg8MZsnQqdsk9fzHo2PoSx4BDE7BnpqsSYZmXzceqrc60YXqHXRVrigx5Jf6+UjWbaYJJ65e4B
PDab2/t+sBMWcF3u8WYBY04Eg6QaGSNmok1J/LzXTV0f0iaGAFszr1PkA/cBm6rHUfbLapBucpnY
i3/qU5d9vVP0et+kfQ/6AZ7JqfEbazVwhDmQ2TVQQM0spKGi2YWNma9nkLdDxP4aq8piIH93JYog
1IZ+PbjudxzX3knLYYQa0Cy3i3bcW1GzWffQfA/NYIe7oDPkDiRAf6Lz5Yw5K7wjB5CSSDDNEz5j
JrY9tXwU9Aet495iPC4ssetoLFxxlGSCG2BE6mzDeoCrWYq105WovBm1UC4epHbyd5gULTLhS301
Vu2uV4X/Mfo+X8WCzktX0tg5+c+hqLrtqDxgymBxIdV3JICS0bms+9hdmSbDqNLHueLHoD6LyvUP
VbBU3JkZZrYhRiBqTTg8afMJ0zi5HY8mgpF9mMGcOE43pUd3jiKmvEmb3HlpSnQfqYyElqJE1Kc4
BLcRmXCAzn4FDndOn1svaZkuO3po9Cd0JvjViS06SCCCNH47WQcMFJwBzDpLd0kpY35xFfEsP9sI
2iCRw303XoUzXjCbg/BmaAZ+O/NeaiySwqJicfTO1WPTm5CYIHp04A+Ou+4DB8+3wqCnlBmofWVJ
fSoTYuQw+6jHhqFzHVKeuelLBEV2dTicWuLQjBSQkrVnXXbdmT5SV+2enSy6GheaOzH3Sxnjksof
nroxRLyJIX9B0x9eDCLjjxz+KEDTzrjtmwpYw9TsqYuz1sKQ5oqj0EsT9OZmdLDy8FEdLuhAKW+r
dHry49DfDy6FVt559oUHVNrXk0NKO2OyNBMM2RpZUdzEtBOifKgAC/I4DVcdfJJhEzY5YY4aktYT
8JhpbwfjcK1s7X91U2qd5mCAHwDVGki8UBlnbqgGK4AA6qJyTBgCI9S4S1w2HMTBBfXdGn9WfZUS
1zilaeXGkVnQguDQRxYPyweduPNl2jbLtw6kM1jYCim7bft0NTmwTnsA+5jDyvDLwp+Fe63vdkYx
q2NdVuNJFJhlwVxtSdY8FobjMlkcc+lHLgyM8Ujvtg6vswZxdmV0Q/Hc8VG/QrY181UObuYWrtdl
kFDqZAeJOHArS/FLTl0MVLxvuEI5gjzAQnbag4nJdJfSmNKS25823G/QeirjKPxkXE9zppgCstyV
HZFQyO2iBKRuPJWD8k4LRJ8HxvTbKhwDAuhYEHzZiLUSXLpUYuBb8eI15CvceRrHDk6LdLhI2OJT
ZUScVrTKIailP+2OjuCQ49vBptaDCiq2jpwC/SilsGZV+j3TuBLPVCbz5TLzcr3RWbVrKqAUoVN/
eoV8Lfvq4If6xS/LK1Cd956R0RGYskXderUHiY8QzrAi/dee1dB3cOrzJY0OyYULEwVlyZZ7MwNy
OdiKJsZkSqx9u7BSEka8msPBfjEQkTew8KtjGtQCEStuHwpUjLesqwK4PSgJHZVBK7wruE6gXr2K
EieXnq8AhFwHigVKavlNyU5ulaAQi4URg146Mpb1p6vFcBwOyhm9XG5/Uji/oDsFtza0o60wxo96
NOJn1beUixYUZRECWrhthzU2nQznexAOLGbp4EAK4N5o2EF4R+4wgQyLmXrQRXBb0iodYam5GIqk
pHaUGzCOGmOs9k4Wmvet9ov3ioroPCqDxF8xH4GdMtKgCnRiYrUbSux2BZQXClB2gTejlJH7BLTv
Ny9D2+B7zq2BFhG/8Q4WrvYP4DdU2Hs1m+dF2Qgnc+9+a1DyrsOyMm+h3AArwp0QXFNFQt7Q648i
yOcj8YH4iYO4m5/OkKAbsPif1kiBhoy5iXnNdJv4ln1PHMrfUZjdbJNeUbTkt/4hLDCDB8pNX7uZ
sSBDdtvAaZS0h9qNp3rDWOngw3tfsy4H/OK6Oy5ME9o/VaMunP7rYjZnzKil1d6C3PHfa1HeaHDK
esu2arFQDzgQ8RbDslH+XN+Myzw80cT43Dd8oqagp80RohAB/SmJCD6X+NeYaVjVYD8KDsn7pNMu
Byi2nn5UOGYH94lNBAK/Ua7dsvVeKAflPtja8hSbXXzpibK9SmWumUv00wHBuFunRnc+oweMUylq
4u4dTsYnP2PpRBYGA+4rOvCvki62TkkaGNswmRWsAmLzrsSymVTxxZJ69i4tDcqiR4ElEEULczPl
SMs2HNKdQTH7vtHV5RjkHP1oIU+O2kEZMnRqMiyfFw/hxSmohEzx91KhEm/GmIm3ClzclSIwpohM
Migvy/O/1dhc9kEdzlcNJ+fdQpvlkbOufMh1MHALoaEv0hb2odEyuxvdGeQzIKDRxsaH3cWA4eEE
yGgwfAvIFSvs0daIU7oKdvD/E/hdgXFPYzcLF3NOfFCj1z4tMu9epU0y7QJkYfxFHnqw7tO4nmhu
aH0olyV9DqsFlUtmeikx82eOgHadGaseRNkOJlfw6JCUJ/39vVGefU8kIqD0nYKClNt+Fbmqrd5D
u1Xm2izzble4KryS/6jBtKvgCWAX6Tb+1DgSAdxZVHaxI0mbe8fp5Q4Ur7vtdLHcuTmXShcA4FIj
RsvhzC+aZR6w10owj1U0lDruBK+bN/waWerZYS+5nahSg1rnp5tzsO8rALu1DuBYHoaZOymFjsUe
Jbvd8E50+wmE22M9UfKqq7eO7GhEZ1mxws75hU8pv6hDdmLVQj6EZK9VvfqIpDRTZheY2u8JySkc
5oZ+z5V7lRdK3vRwyQ7sU26l020B/V0x7f8STbgJ5vquM0PcE8sddJ9PuxA7ozH9/dgs4sJlszQG
I6Wt/g0dJBajPuswLRXFisjRIG+RIwANHGTice+ZACSxEBZI7uzpR5Mi6nQnIP18TBgSWDbHmS1a
qPKckjevv4N3esZAZc3YHnJC+cZt4yvXvzWK7NNnB3srDNIkvkW24MyaOqPT5uTWSPqO+Vw54nqi
k2mZ7Oo+Rh6EFQRya+hUcGTykWzGZVyuQyqkTAZZkgELDeTeKVg8HLm4yKFeJsZ4O5oD+GQSQAb+
E4lINPAlMZqwtOZLtBlj34d5tg/ahdNCykAKWRC12EhK4wbzm0cIa1DLlVPq7AtyPMXvGYV8GWCy
M4tHr8DTuTeOkBI4FgOTerKIPJ0DSTgyrropm3Zl2fu8nqUBBWnokHv0IPGH4B1it9TiEx5jIvjE
kDLmqBnlEqw/3Hvt7pQrAZ8wSKbLSjmrecxePCR+oqj1ZBzODmj22t5OxsO0woxMGgyVwrppZ26u
+Fvu8NnX63p4qasE75Q/3FfZAlZnWKo9jDC5DQJqifBoUbKuRlRLqjZHRpK3RLUuSqe78TriGcRb
u2eTUPZdV8ygLEWOujWL9JLAQboBeluv/LysdjL3kwMIpXgHP3HZzGzBr6m4EpepNaHsVZ6zcxl8
Y97xu9u84vJeBBidoaf4fpqnS+1mt76rrQtHjcZhhHZxGTP9iUwAd/nGSyEpbLH4V3d4dL8NsB1Q
Ik0sNJYhGkCYScqOezDqC5ePHaiKnggu2l/26IuRj2yShHc4u4tnQnSIXSrWibMZcWg8SIq1OD5U
0C74BpV/kWQOvxRZckuFTT1h+a9hMMlwWacWK4KxWN4qwcm9Sp36JbGd8MoyHK42fFr6wiWOR+t9
a7zIBosWJSm8Wzgmjsg+y5H+Sg6spb0vQBzcdFr6HCPz5GYZYwwYXV3due6itqk0l1XHPHZV1d70
ITX9ZjlYvmY1m233rW2r5tlldE7T1cQ6FCWMGJzmnHGlv9N+mnDV7JrcK+51NwPi9l2sqmcoA1O8
4jLLgcNpn83PgO5/XIy+qzaydTD7T0Z3UEPMYM+cG+7POe9v2mH/5PzhnJ8LSmU8TdcVyK97rOvs
CQXgqpeKC+PUjxAiSI60lwOZtZUt5/khWFwG2jhBGejP86qHlvXdUmjSnjHnB5D408MvjVt1C7ZI
bEyulZ4/XT1tvrG9d2HIEQ8030GajqdfBj9fcgYdbkTiUO9NwkoRs+/pqs29K4JKMTp1mLBbyG45
duZX1mTNN//90dxDU/Hvz9O2f28m98NX7b6aq/fqq//5W53Dxf8532MK9XvYeP2u3n/4DxChmZpv
hy853331Q6n+OcA6f+W/+4e/x3gf5vbrf/+Pz4Y01/m7JVlT/5DwPZOd/uvB3eOnfK9/ygSf/8Zv
ozvH/FUQ/zZJf59HZMGZRfBbJliIXy3bR99FDXZg6JjkJX8f3bniV/4E5D7VTvzhD6M751dcjASI
XQF9x7b5fv985v/G6O7HpL/PMYtThgjPiWCiwSSXfwzXkanpcoHjEKCuCI+0FDlHxmXyb5Kf//JR
HChNtBqR9XV/Gg/6WRtUWQsC04iz2WC6Uaj9pKr54w8v++9P7oc5JD/sH5OCvCIEif0AVgxELCpf
f3wynApb2/ZSjTetGTD0mHiSEfH28Aazoz/U/aNR98upKSyMf3/90P+gPv382GAF8LabkAWCn4sK
6rFtulHUGiZwY8Vv9KoGC/5rlE88IottyosKVK/DfYmJx9oPwuRJWdJ6rRn8xGv28Eg7Bn32WGAN
H1ZuJc2mvqoGk03g3/ysf343qHgB18SDQO76EwDBCbSGEGtqYku2uutpm4a1iZNg+hvICOPln94O
F4GO0TPvOE7SnyEcGLKC8Qx5WKuyUOxQbTG510JV3XgZNEAMhqgd9JK/pGGSsXT+9RvypycZsHUT
HsAk/qU+4qes+6BwK3Z2Hqz93vDWkOf8E2d6uf3rRzmzIn5410kjWSLgbT8TJQjx/3jFdcQ+48Tq
AAz6ef+qPQ7u2rXbJ5rDXv76kc7f6adH8mkfIQYLrYUZ40/UCsIrRDRwz62zzuJYAUacA6ZmqhpM
k3EqC5c6oL9+xH/xCuJSMe0zXg0/ont+e/+Q0M+GwRnAYsFc59i/B7ZFWsprjL9BWv3pImFBRAr0
KUwKkDWsn1AjLhhrSf2mvbaJu9zlHmYEBp2cf6fMBl7RPdn00P92H/tBv/jjOvF3j/nTOlGRsZ2d
hccUAdW7oiKkYBXdZ1t53jMJciw7yGPHv341//yYLEk815AuHZM1/Zxy/sOr6ScTvoqcTnIOovFR
54u6sexlOhI6YuMFVJ1DpMYyEf/Nh/DP141nYpA1WZq4QBmy/Pi4CVOaIO8oAAczWt5pV6bvwBa8
iOXXHyJNn9/1Xz/RP30kWAH5x+IcC2QCLN+PD4jNIe7LznXXliLKYIVt164Hs8rhPQe5cfjrByMe
/hPmQDhnAiAPFDpUtZAp/umFtZquBf5V6HXvMRvf0W6S18c2N9TynCts8zsielUMC2wR9U4oJuER
2RJO1yX0oL1ryc56n8rJxO6XgIuWx75l2gRu2J+NLdNqfDsNLjGyAlOLSQLEmNNsLOnG3qZG3NA7
ljXoKbPfE50ahrNgoSWIdyYOQyZXlZyr9lqS1HFOs/at+jgunDSeA/gW3RoC1Kpf7AM0+pCwVkX1
GKmCBNtdnoaT+nCyDt/hHMxjczGivXh7WFChdcw9hGZLVhxBIYO3Lw3MbffAGJJkTOiCropcyjJq
Opmbpl4lJtrxetYFV7vGPbzL0M2XKK7AwUZ22Q7FJZkAlHNGQLhIE8PNb8aO9HK0+CLQN1BBUnvb
Cb99odjcwLa55G67hfbjYIr1KS6JSmkCkbeAOF8HpmPZey8x+6fYJEfOwCUpKBbnQD0nn6yODo6d
ViRiTldx3OM6xeEsirGP5OI7j8okQR21zbzwEhLOXWhCicXZ5BcA113Ywj3NE4rPLuQgY0U0vpOG
TQQ07hNuhGAvSIcC10VGYeJFBegtaI3R3JmzFb4xGVQDPptZowyZUHNINDjlFFj3I7cL69bpqM+G
JjlXYrdgrmspciaKmRAyL9RIZ3q4iG06aW1cjOnEed0wKBZ48JtqqkGyJ3YfcZtIRjwBCielbeWk
NiGKe8WNsPp6OegOljmEEyAsh1iCN1wP4L+Ycee19ZznBiS2mFKAU9/zvpOKWIy2v8A4HT4wL2uo
icvjwQbjq7unAIu3CRBfYQydIF4XVyQ1aW9k4BIfcIYprgRaqct1o1rv/pyDwiwFrrk5sa6z2aha
ZnDrWvYCaUXW7jvJYDZMHd40UGkYVoKXTinnK8bvO6+IdOtzx1ZZZStRmZ0RkT3snqjGNR6YreMF
sm0QxVHDSAwLeqFx1ukkBzhLX80IrIXL5jtXPkxzr2k1OPM+jp+KQXdtdI4KEuT1Jjo9l1bwsSBz
lB2BWyF2TFq1t/VAHH1jED/s1jC2qUUACD/YpAaa5Lkpa3KFU2EgYSW9sOm5p3jkg8QHmcksbzRZ
e+HNzI+DYk6ZgNIaFy0LyYrVOMbWNxJREjR/G8xEOwfbJjRbxooQqkCVCvySm1HvUGKDu0POzRoU
Bedl3rti3mfEfZ1tTwS93c52QA0EMvwyXLdsrCDjpWWLCxezf/tQGXRf3HETzLMtMlw6MM22u6s5
Dgm/0FBavQ7JaL4YusuvA6g5zm7IJsxhMJmK7EDR7TjBCzRE8Chs2zzy0TVfmc3NCUdXQ9zDtlnC
t0LMQbLtMGEaJOsCS4ZvzAWq9MamvQaNUJOA4vtUZtEjGLWx26W7TjsVPe7mKJ8tMPv9je0Psj/R
HT3caztx04PZkD3HvaNgniLrF9yUt8FcCsQT0v3UBhAiyy9aWLj4tsTci5suyfz+bvQb4YBTUZIe
wQq0DC7JOivkt7worOnB6DJs4Xw26xJdrXeCr8RjgLUFkYyfWAwx8ehhNia6icdxMVYlg/jyBp/Z
cEU1H8YyjdWMfHW6ECR1MvvNl9xm0Oq8JTmceR63JnBpiad2WW5JkdovU6DsdBPmmrxLHGt60qmM
f83KrDgxNh2/wE4u31Mag126XNv8Go1ikTe0yBjvcSeCNxBO/gM22gIUSYZ8EoGC7r9CGspuTGfQ
1jr2XPlFqYLASMTvwQTaKu+2i1uH8lA2S7HLudGodaDPDQVF2fgeE9vA3LkL+YK9NdZod80AVj8J
bL0iwpzQeCsySpmZDo5eNDoNc/zEVGF3hFbW0CmN+fchs1g+o0rPDR7zrPQ2qMwj7YR13rwCcke2
r3ISVPuKA0i31uIMfyJzZnz2hjm4q7H0q+dwbuTDYns4Zut0QlzvpS2+pgLtZiu6xlZHiiA0Nv6U
DrMhafiUx+Rp98SEY3mgUsp7H0kJEQVLp+EFtCuB18ohZ4BvcZ6uSKEvt1A5DUkncgJ0JnG91Iiw
2ZnLpjLjzIos8m3NiiKh5guaY/5u0zeeRVCiGbh1zMf7dek6DEUxpUtzV5pYD+iFylGkcDpIgD0q
TFYWTWXvgWeZn3QH2GysmLybkW2MSG+WB+ZnN7vFcDn6iBIrGrYcZKTaVpsm7xPeRWZn2O7n9GV2
ef5Mr4FiM0EeTTAEE8HGdUoEEDGGUfUNOYJOrlVP/GmvCfiaURw6HXduv4X8pJbM+JAQA6lWMRqM
gDodU29TzHb9pgSq8dXMJA6OvsO948GctWNEVajLy3ocLAuyf9BuajO3471Ps8dXykg7X9XgKRN4
L2776VFC0m+LISer1POKfs+DXBprjF5cCozsSNN1qDgbl9qmeDeh/7TcdOfrOBjRzjo/RC4J5zl1
Ged75bOgIaDf1nHocoIl8FJEAaIeJSuKrTKZCctNtxbxVWLcFvFR4rdNdjNJGlrow2us9z6hBBmp
JzNhohQF+QCxGME7OIL4pTEV061ibMhSxETQHpeRADLvrEVx56KG5t0wag+tCcosF7AUeo5UNlHA
4cl+QmABS7qVYSbvkvzsw+PM0g4rbHvNuKtHdPlV24IFXrsupKANlE1KJ3qhyAgEcXdOaVTzRlop
pRoOW52PjMXwLuCmTOM8yvgS6WD0+q2sC6INil2X2qglYLm0SARRRhZIn8Yph5T4AdOnX60GElSv
ZaApkiiGJcZbQEP2sOnjmdhxTHiIG3c7mAsxbdHv4U7IhzlgXTnEdTlAre9ZNddhtrTm1ZgQDlhn
bcG7WiiV3kEDA5U74iI+w2rlDIpiyNqNDdTD2y6lqz/yQBdsVZGZaHGDOIAfBpRGzpLkGfXKSRfA
I3OFHkj2uUiucmB0416RNSjXPbWWNiDu1jpkdSvYO7YFYZ6zAvVapg7xo7SqCMaNdH7exQkgmyPw
cwasIUBxEEpnYY8ILpFoQ6T2ddcOtbMzRy/x9r5NqcHGzjs2vpnVZ88jsJ93KcY82GBwDPy1ozP/
e1zlLYwSO4bzpo1RfNesjfdeOYRHc2xJRE59K580sdQnJRIoHbgEuJ5TSLc7Ffbu2fPkk4NMGs9r
V84wyycG8AP3dn9oP6YGKavOtH7sZUs/AJ6Odu83iictAdx5MCACSV3RCEUf600YrJfKwd45FV59
W086J2Fu0/QdYaTsnvtCky11Mf6TI/EWTMCDRWWdoVv/ySB3qiN7phxjU1KeQTaQ5MJZpZfsSV3G
GrhGetG1GwfBL+WTBiV27dfeiPveCfyTqDgYRSn53csFPAnlH/jLfCRaQuor7XMEjiTbtzhSyuzp
fXB1Gx4hIFMxYMWed08Ps1PsWsutL7EgLS+SnV2+sSdEXXw8IRs5waCbMfTSjQcU0fo5nmODnVBT
VVe8nR3yZo4sjeCWiluPkO1bSpILuUSX1b3SuXkvxFw/9vlYKXj+Kv6iG6ND6Mzm4SaMkcgQCAvQ
dXM1B4RVVD+tQjklT+HSUeCEM7oJV2ytp0+dVvWVY0/nswZvrI4oO+r7jaaojo0v6U/AJmjCrFoK
djxQKMXG3z0HdFvPsBFM/Ek8G87gIr6gOpGIW3JefJ039cFlyk/KmI3q7cIKKbkkdJNvwzCL72dn
4CYC8BCczOyIjpDr0H63+N9wsJOp+yC6Qk7eS215PeYxR4HJDzF8df0y5rzuIYUeomq3fhNDMymH
xQBxPpH5WqeEPiD3Td74inzULlFYd+4lCGy7Xut+bO5R2Q0W5zYjiQjXbYRkFHOHP8Y2kchoYil6
hKGSfgRh3U77soohOCD4ArkAR/LazzYONzVOwT2gJC8gwtIMb0p6Lr9NRns39pOLAgtM7yngQigO
jmi4g5tnb6KKc4ud/4CFmHECI0gZqOzR4rNDdRr8mSYCcBpiaV5qFnbA5qYfQaHDZB5rrkk2Xo7z
vQK60ESDJZOjSgP2KmkrG7Wq+TUBKdJS6g7fnQXVFJxYN5osckPcrAz9VV9VtLPipgjG9WhIkhza
4BAbadxrE1HYSlBgk7lmBtnG9AEIsOquGnIKZ/6266c7iYwUI4RaNpa6huXZHQP3FQukQ8TSzaEj
xBYiiNQYEqFPURwfCfYCJ9xAqEY54Kg6ykaKjm7xm7EhxGQ2vmp8KQ+0MsXlGX5QXw3SIovPQDBk
iZEmu49usc6bXEvay5pR7hk0MMAoQOCZu5uJJhi1TQxSeCyRapg3Oh+VXJllLz7PGN/XMVuap7rI
0Rdnbv34OEuj/UoBdUAyhzmDjyXkABZUAYu3VRrg2aQBY5BqPJF/9yY3veNoNaRbhLnirXMz/YW8
NNVbKkK4CclSGu5u6mEiMmB0MHY1boHNYVSm951A/9xc17PtgGbTyxzSzjeUBGw4lvpYqGZRbTlu
51803pHXSHNUf4romvQY1wlJG2ZENiHSZClWmTPnX5kxMkysagob8O+LZSZc6BTeyic1BwEA9OCF
rWDpD0MJTrs3CROC3OFImQaeeBdw+C60nNSrTszs7L9i4aDXLld3KNeuEwWgp3O2tVZurgvXLV2i
SdTjbT3Vxh9sBIb6rHrNnFYNj58jb5KZtjQCcmNEX2dw5fuFf2+4tfEIM657j+Ny4R5uZ8nDUJ3P
K3ncDOOKbJ93P7FdSldhleFaAUQT2rtQ01bG3LlgLjFz7PhGDiB9IWDWPsa+yJjYA7xQ5JFFQNi0
Xyyyi9qB2kW76KIOHEPZSEohC55Hwf5i146qeih4o6tVXrnunnY0p8OYEsLVNlWiTnJJ2L5TE3pC
dqDNRszUdZA9L5Zx1WGPM1aJaO270StoqMkUiX4S3G53VxQjpTelYy+sHm6F+SJZloRuysFpQEB0
CVtNyoXlLfTHEJ6W4CJgS86KuzGoDjvj6LSb7Aa3b68dwxCvoTqr6aLlQ7lmBYayFQwDA6SWKcnF
UM2NsYsJe+MwcFILtIpTuxwcpO9Iiqw48LzXKFlijXqO4WAaG+dZy6Zp8R6M+HvwyRD0H203v56G
wO02jKkobOhCNaXrrqrCQzYTzV5L+ogGTNKTflJ+zjDGUdp6J6ufQuahDRZ2BS1uzbHmNJbsdYgc
im3bKLbDdCbAG9kMr4y6G9WeqnGWfIXLGTRAf3gZpzaBO53RTU1w2ednqO3/Q915LUmOnFn6VfYF
QHOH9tsAQmVEal03sCwFrRwaTz8fyB3b7qYNaca52psi20ogMwNw/OKc7xjJF6QOLlNhnFYXjffK
OOl6TkisVC43lj0OXGFagMaQqQjZ4GRBjTJPqP6gKVqa+L8D8J/uNkWDW54n4sOgwgNvzndbCLfa
9Rhv0Oe07bQedNqjOLFjBzs4mZxxGPPxjYfMxvQcuh33yl7YzAk+BOOo7FBWiQfxzZh7fzeTdOQG
FqtEEtZwAB5l1rnuzm1JJqN6iUw/NMtpfuUJXh2glkxFaBWd7KRplgB1441RO+00Gy+PQKRfJLRa
pOyMy8JR0a8/7N51bkzpzhx1Xex+OPbivevM1D9ioNJ5MNqJ2kh5k/OL+TDKit6OU9Ts1CXLwZvM
4efkzc7fS/L2U1WuREDYxITvprH/yvsJ9qidc58eRzxJj2wxhHfra7t57a0yQurFvvqhQMTzweQi
ykNyu3tK5rYjp6mTXdKiltve8Mbs6xonr0S56TQpZlWfPuLHSj5DtssSFpVdk6VEA8z14kAah6V3
GH3wwFYmomewYToJSg9I+e3qdzUEuwiWn2ctoAslYT0ME/RoTadcY716IMthaEK9wlsKLa/zzFPa
o/TauRyzAN+spnLCNaowSTGUrB7M1eSJGIDN/K6AQo2wtBFV7WZiu9KAfDZ49mSAj+WrkWf169Ky
rcGa0M8vMLZtlGyWR33QO7Sbp9Ejc5KHCMMCqqKsudZzx3FuYz/iVBjZITDZw3mIjLw1qXWYb17x
MJGHbKKgIv7YSfkjIOSqR3/wZrWT2i3BVMko/0oKfE6HkYdwQXqMZy2YG9d/F6XCKIqfnZf3UMcj
F66zhWq9K937BU6VfSrshkwm7STxuzIY3wTDUiMuYWrHUK1LPfsn2wQtw4LToNhliCZ0WNVF9pkS
10sp2WV+EqI7QLBZm2vunziaxw8fEUeMfsypqLQFw6VdjDKZMLK5wtTsRG3zTopr/YvQdPmcVX4f
7d0hmfgwGVBB2+naV07M8c4EQgMimJYSQDoH9G+r6PLvJlgLXvjEHsfHpaTB2dvLKD8iZ0vVGAYN
j2MEKHkLakUghMxV6+7JZ1xtchzB0eGztUzCG4UdRWeHIS/zrLLGOJYueYPg1bBi4GFV+6AKA8kL
zX/0uBCruyC4m7MHNWfsdJWqTJyD+agOthzLO0TTZXfIDBlB47Ij/9XLcLjudGe1ftC5W58p+sL0
D7UbQcphOL/FmXrD4h/on6IrTvyhDABS9t0N3MD6Axhm3RJ+Yya/hQL9fyCrDGX7rIrmxWaryoeW
Oca3CPRqRWakbdWHhuFevPcmcHRwURRqmzXzf0zKGolX9OPyXaBBicJmlPlrOta63EuzYiPUzWPp
wRIFkzXOectbn/Nhhj0s8x+sk7sNbFtk1RcS/JWquPOiT4/ZH7F8qbDa72NjQ/3vW6I8ISrkCjTS
6IjiXE/G9Mtyhv6nhLhBJIed6OEm7dm47DpjMtQBGa68ty1vzINcTojtHRKJ57BtlUMzw2TiVnNC
GJyIuEo8G1X0FXJR9y4kYuQNimmeLQKQAE422v5BtDLBkm0bMZM1XL96zwSBn2EkFv8+cxvnaWGa
80MMfL7o6T0DLl5NN2Q7SLaO2EJhtzjSa363lVsavCIX43bmVYH/trPMEwvrorkxW+IpyR1socA0
DXVoz1j2l8LSzck0GCWY1MaLgrIrkDVjMsi/I0jPZp4kkD+7hChWhFmEoHo7S6U5ISD4ielVnMUb
g6nviV2jN/Mp/tBO9acaa/mN4Rbtz8whu4MTlL0A5+VETl9JDrM82EsODaRiHN5S1EbgZBZmZCYo
Mi/9RFPObUJXNtUBelGeX3wm/T3pxMu3mbAr2jmLKhdP0oDIiwn9Jv5nEWsw1Fn0S9KY9i+zWtMx
zJpuvitaXLM7gbmW1Ou03tKhsWw8WclAXRHZcDnIBgXdhVWR2wJ3fZQikWdVueAad9fszAbNuZ+s
fsTwNVkjE42J6eHe1T5TAMR5q7mnamhIMTR5Y/KlYMENBKCeF7i5cRSYEUP5nUu16F4aV6dOOKg1
lue+85070rHEg9zuaoorXrVh2zeYJ72CQGF2RSXyR9SH+PlBMbIOIn7XuLeMEk4K+hFoBlO+8CwX
ujbFXhJmzGZMG5F/TBJWkKiRo4iDqYI2vG+6grG3Ig6bPZVf6+wYZcwtri4PKwWkyYvxNmf2aYQ1
E7YVlMlYfZa+CzQGz5XEB05D+UglYtR7Ck3qLm8ZQWnhYdmid51oa5oBihPuB7n+2GEAKB4mkh2m
PRMQl+Ftssh1l0PQROjeIpDZF5gqynDNGQAEvLLXOqy8yf0l6cloqaM8lQHutJl9xsRUK4iKUv0G
7+r6x97jN3a61t4Z/xbN+Ej7eSvhRJhhhHyIY6tZdBeU5mgVx4rthg5HFY0XOiV3OPeJadwzHikZ
miXEcIOVtaI6UFiLf9nr5hJP2fZteYS0zocu6dCWgiqFlS3R+JPcrPXywmNbAkK3kdmehpVD4dB4
IrpPC8u+EzUIozH1jTWYGct4AUlbDY66aM5Z567UQIEsoOiEDo8cM3iQPtgxosZYONyW6MkpIoXd
q002ZpFkfL7zYoveVNDA4q2wZu9AJ8ygZvRN27ih/vXIWxpTkbwIZtb9jxRSi39orCXh9i7ReDPC
4ar5fd1Urj5S5bMxrBlslpcpESw2Ca1De45iv7bxHtGPHSwaiMvSNvY7L0tyzawGL05Qpa7oDizq
i+yEd2q4l67DokNKUpuecHJPVHEcW7hUYm/8YNvPoHhlw4WJ0Cx8uQCVzQEuFbye7UPqlJ4PNmGw
DtT5swxcUZTcHZXRPyFISr91dQpieS2YyIKe7qYrQ3zK1MFR5XPZw+VCzbLEt3ZsN0AllZUYB0zF
CYlPsnJz7D3QUndom2nOLegYOa6jvsHvl6ki4iwybeoRXJDYmZKSEBnCkMtPySFPa+GjYWGCP7qf
usG/wXIgFT2u0JrRg8iIRDlz5eJTjYa4jG3HuKHJRfab7UT+MadI5nYIY4cfyhka/ZP2BZ0VQOXU
sT9rDqsSC4TNVucbknxd/iYAiLXWWtgGaGfyIBqwP7Vebph+1cNeuwOrwcirio4eBq3AzptxkrEQ
Z0+4g+7qj79RKyccbZ1mtIrLJY5eWDYkPb3UpL9wg3F6GJhZY+CNEQJfQBt4legxfSNoVbQ6AR4h
6FYGbnVmxSr190IjS9oTGW8/V35G3ctcaTjPyoPL7IiseFs5Ndt9xv69uRRo/IlVW3HnBzCerfV5
SaVFTlHi8/LNWpGzK/ILsTCVd5sElB5bxhBnapwwnYW+EGqDPwQqcrCMczM56sGnyCv3Ht42F9pJ
kkUgQAYHOi2cZUqrL6X6YX1rYpnqc+0mqMKRDDAapT43G9r2yCdctM0GhMkej8Y2iC7iFDV5xEx1
XEtmXbrDLc5jO9Q9oi+XlwpxB8Z6kCkxogGjDHe6maZhRj9R5uoQNbzK2ATZOIMxx9MszH2CJ60w
VF2bbP/W4cwvFZtin4QsXe0chiH84BaJbL4jXnQ7pLET3PhO0uAVknFPJ1OzDg/Y0/g8eY3b/cS8
rp4NlMb0ggb7wABwSmMHxWI7Zzuaem9v9O3ABLGKyGCAuttoRrUCY4LVSUgMOdnkDDrA0HYXp9L+
dDGckeNtUn2zHuWQZupGsr6+XZcelmnmFRL+E4HogZuXrTriticf224BzHI8FgsuNoZKN/agocMj
1IRMyzC6Xl/hsaTZKQFfCsddtkBzA3JSxHxu88L9gSNW/ZBtP607bIzmpJiskTFxS8+AgQsPJQMn
1QiPwEOm+MlDnM9F89uvCMXLCWgt76aCIf95ZCKK3ntm6r/vMfTfM1oitJP5iQH23WAeF++QygzV
20LbWjMGXzvvXBhxKh6JWcudM8FMvX3kXQ6bJ9UIA0AJ+Yz1+8FhZ7sZuMyrjC1K+JW5ljha7AyT
+1mnttoTFNk2HyavxOoBNEhr4P1C1BEwsmDKZ8Hy/w+Uy/8jKuCPguP//+KKbARW/7M2+ekXAc7/
57VKf9Z/VjTzt/4vWuBvSIw3YRpi400KvClb/6FPNvy/UfiZKJc5V5Vr+pv26r9Di8Tf2KKia0Zw
pZBd2ejd/pstoPgtJO6+rdwtE9L5X+iTEXfxT6BPJmpUuPir/qLuKmXeC0YXdIs6rIU4uTr+Nzk5
f5E5/uMKm1gNj5FtW2r7/T8I8zrca5qenrEIJ9fqnUSc/S+v8BfppmqGCUIxVyixjPE9eH33n1yB
s8gTJoDvf5JqyjXu3Axn9A7woOHYJ+DW/+YKf88o+3/6U99EcoLCSjkE+bFHdf4pw4yhLXJaCmcS
he35Nhka8UzKjP+exrYhL0K32PM8Bp4M5/zqtrLTaG8STnsrndhpQ9+CRnto56F8xxNlsyeIxcLa
So6iPLVY7OUxooOcr8KgDICluCHb/3DjP/zja/2j6vPPSki+A+4eCYEUCaFv+8rbhIR/+KBbuskW
xqXc8T69iv6nr/Kb7d1RE/n6r6/0ZwnkP65kqg29YZNuz//585UMm4GWKAy5M5fmJfJ1dsFv8lgl
5Rr+JxeylOvSp2Eu/cuF1oLuFB6jubMHNyxRGxK8/Zaq6eNfX+aff3LkxTgKAT9WGfOfHkJQgLW/
bI5IwZaeXq0OALfCZXJPJE7/m2v9WSe7/ewAzRMou/2iOFz+8sCnHjZzkVbWDnY7OeqHlsZgblaG
S5fEO/zr70v+WTv694vxTWEVYIrJ/8rtG//DLcHaF90R70Cmr2xA3DdgfrF3UQaJLP6Xt/lbb/zy
akHF+TcXZjDOP/2n58n1/C3C17VN1MDOX+/GiTI1bipt7VrTGV48OWYuEL2VpAmknMO1mtRsBUif
vZ+wJ4qbuK/WJ4s41z2L1tYObTAiNQO7Jb3PahaZAVNJQkoAbTAXoncwPpoJhNjIQLgMTNOoyKMe
mtdFmdwtzpD1LxGl5Ge0dpsqElXarvNLKiy0QVEaSt78zGLLAdVdarnTEgIFZ9eboWu+Zg2LkNrf
6rHWncbvRQMS/wBTb3p1G3/2At1Kd49n3H9yhnLqnuLesxGhtjZyZ6Q+wrrEzUQqoe2pW4ZZ5CqA
fmxZIRAgfiMQ+tg7Mk/SJ2uIf40DoD8K8Ig4jpiUNLYgC/VWyKZJPpOagyPPmYAVHQcf6v4NI872
uV2nDYbXOPqwNEb3M13i/sEBbn6mw69OJZTcvd2z4t8lcNRrJsqjqY/j4Fq3lj11Y9CyCBVAxPyN
zT2SmhH2SL/EYUb19D1LDdAJYKQaRD4LKc/3zdp2sKTMtrxF7Tt+Rf5QX9jPWKGMVuMB5kT9ILUJ
RRcB/BXzJVNo4ggw1wNWYdjhiPreVFibD+PYi+E5BiWKgZHOzNy5eVfPt53RxdMldjuQVoGMutll
0YkU7tiZybCBHj1vCa2snp5JDmbj1aV+/qlWdZNx6p2cegbW6mvrkXmZep4qTvKjjJHalQlU+AGl
JnZmRA2ujK6GVm0flCRjX5sUJPYNH6l56Fr0NTM5zkRLxwu1v4ZHgJwmq14mnp29QeE+M5XkELkO
8BNqcqgSz7n2MRjnlXHHW2OuwGfUMLD5dzOwFvXi6uQBc7sXtKT/+ge0LFTvPevO2wGy2L4zDJip
vaXTs9lESf009ItAdYzMZriU/CjvVeK3Z6yDvEKqapmWl5w7aFuPZy1TqIQACfJn0KL76qW302I/
mPF60X3lbjKTaTk5Xc0dvUvN2j/ES81mD7UnBJBeeMUNC25wEQ5Yy8KkpzeFeT9hjcp+jMJy5T6a
o944LY4qpmfATNlXV9OvXIAwUCZXa0VTrOrCRR6hnBc3J6jz2gN22+JmGVOHLVbcb/j+sqYP7aED
nQYy2zzaAL9mhH99YZXM9D1crlq4Q1jXklSvXG3dvQk43WI+c8DFoJ4TG18oDg30Pq4w+y8TS/LB
NobpZCyTfpiFcj8T225+m3KyT5kozUOKzhgWnh6+oNJPeydOCWyYZxRNobQLpZGUt8OEGTQiZ23x
jVd26qCdqqlEK5DFQ/ITyqj/5MH2v8ZWBtOoSUzzREPhH7VlTYwWGzbeKsnQ85EFU7E/Gp2bzmxW
xA+cwgdgBf0H/Y3/xQMsybOYEfPCYekfxiHjKyIoBoSAbsub1AUn/gXg02ISg3xwj7KCqKXKhscb
NiYJWXsXuMYUsLkboJyvRQemeXmvqyb5Ivavukok5D9YGTG+Y3KIToGiFlKlXSZiOs4GwMCA9Vr6
uqQ6tnZlBxDIIdlaQ4G37XQv0BD8Bnbph3ljTeoJYYR2j4J8YecimAGa94lHYNReWk26sM8Gd3d1
7FQwWTHiRQQlrMr2REAYDTujxRksIZ7hW7B6kGjKwcH7HLYCtzERQ2ljh/B00MoPHNkHKPCsNhHC
zS983VWYRNoDdNSPjvWBDk0FA4FANhkhCAth8WWLcbEyD0RsYlCd7XSZjceqBZduRpNsj97GG8U/
XSx0p6a+KVsUCAES23UPTCG1d6PojKeE1pFtjarS1zUqnddqmJ39Aor4RjUyiUPAe3HY+v3y5jeA
Pq9ovQTYEhIxXlqNODggsKd6IBQ9OaKlhnU0SJ+lmeIWObj5Cpla1IlvvRbIUoKKwK5LoWPtnaDo
+fIMH2LS+xzxv3LZnS3N9EykRLbeFCIl697rV9N+8Hq7K+FvtVN7sBHHpo+uIHBFYJa7gdhSy2/g
jWQV+qnT2g8TBeW1ZR71GGcA9k4Sm150QoeThPFoxnfSrtynqhlMcvdQv5rYFaIRhWMKHqki8W0m
DtrVfLB3LB2WaodtgMQ0ZrlRca+YaK8NWIK5ujLVmC+IHeJTjUAmvmULxW5hhhJ7Xkyjfi6bEbFJ
NfVpcYkdRi7oGGt2ovFkqv1s4hK5oQUu4oDX4oL4sIdRGgyRZkcKvCfrydcC0+Q+IR0BLJRB7XyC
VajbE2Y+0z3xbtDAeqEX3WlVd8eUAPv3MjZZdGfuMk8klI/9CeVl+Y4gaf1YOQC8A8Lp6tAZPoJV
Ttvx3BaANwPbhUa4I/lcHmOhhwcELaN3xarPLNFGcy4PpAmwZKgXZT3Z/Vrx45ynYwML5ivuU40S
donSZyvvBI1BBBopM6P9OvhQexZqC2IANmkvfDWKEvaN2PWdxOEE8xi+HpMVGCHjXM86azFKeYW7
OOEflHVUPdm17TV7fAPiuUwcozp2ig+b9bJWHiEmS/wEWoUTB/+8/Uo6yxPHtCTluZyj7uTEKPDe
BVl7JkEm0HuQ1rZ3bQMO9wq/lxQlwlj0cOntuYr2jYHiOegr5KO7VTA2ZN7mE7GFtyhAhyeOsiv5
GysFFhrPovxmEMzJw4acFAlHN+UF+oMU5pXMMbzA+iAX0DAQeZQTM5OQLYE42SAB8iv7CJgiqW8Z
eSh1JrdEQNLxmC2qdtEPkLY7HP0R5BfKHeqlKXubepkCzyXHYj4NLvyCJz2jJiP9oIXejeGO7UEk
+Cc04SsfqxJI2vy4r48jHt2cE1bn8hSjLHbOMRPc6qbL8yz024kEHKvs8viJ2mXAVFXVORp+qFZh
aVTxAdLgSgXV4G3HzT4+C5KBZZpmN36MGJrkH8JiYuvUEtJ5l9go3qOJXG8GcmSYSNbAMY88q6YB
5l0BJeTE4tXaF76jVxjJLjlxshDd7xaTB6oPeFarod6dOAN5CfQVTQR6GdJb8gw8XYSJ4XEspzbf
k7CYqxPysf4uUZX4LNu5yTlGhmYPzH+5tOaanGpvZC/O4GJeDpPb2cXH1GQbyrIGlklc0CKvZo9w
FMmXPV4FfhvzVuU28QnzoIrvGS9ZCoQNGlWBmt6gwZNLttjkPmTgeh/mxat9NPBjjAZSVA18wlVl
vNBc7zOKoU0kVrPu2b9NFBWG+DRm2/cDhi7d42yZFevSsnPRhUqfEYSf1fuo6jPvSGi3CZ1MgAnz
I8MKkiVZZwj4rq+PmCdUebZXI/pemuggJeI645POalgZwDWL8exVie/tWNuVaIP0kH3vy2piqZp4
ZXJrelXUfge5KvGkeCXBQKJIdfmMsoxTpSeEFD6fSii/5tIjD8yXZeikjdqbVr0weR2Z881mZ70M
AFs2Q5FYbpbFiM6kHtRkldiR4V95c5CxnKgYzbjdtr8rGwGcX7F/nLP8vOT5ZWCWTKQgwHqYL0kX
Lqs2zhAVcpSXhFAAIY7u51QUL0136KnuCSlTiMcRWiJXsfryfnX6buQpU3jaKC3XNYQmDDte56v3
OJlZa+3IbUKk2mbVnvbDuRvEQnNll8Pvgoy5V55C/+gRsHHpVGMeDL8zfkv8adz4oibViDwY+MBd
403n1ZglnQiZeOzPlir+4aIpP7br2iBHs3JrRq/mRwCHM1kRVWdpcZBE7s1wOjJnfGuUzfq9Vqi5
8rkv9toxOnYQa6dD9qHNi7CyJtt7pAzKgEgt8xjpOVrPKRzfmOnrxjbm1BHHciJ8A+PGOGVnCMNQ
L3XWxtWVgDO2WngXmo9Us9nAysRKCj37UFfE8qzTpU5MazlzXhJl0w7Q1+BTIsaUKBR+8JoAcJuv
JVadORHmTdxubRkKEa5KDMrBLUbvlMU9ZBrRuN2pyeJkekISjniW3PrsYcmK9nvrdeMtNn0HPRnx
alGthnlntnlUXwcjnT7E2I8sW6p5GkzwLG5vwBbsZw+gDcyia22qxLvpoyYrX/rKX7NNCmO54TDy
YaOsr3QeUJqMBB8W1qPBwf7N74BM7Zl9r9ClRH8ZncL+mksz1kFsl6K6XaeJ/C0z7XXyZDnI0Xdp
nljVzhqM5WKM8TLtW1vMd3DbK7I+NovEaJTsSEFIOruUFOkfLPiH+4EQzf7Mas7/ZDuGHHqMNkWP
ag7rgvYGlUmyfjqSyh1tkoZUY6VEvsGXzzCjShNaDi/kIhgJui12aDXR/PQjRB94LaaCFa116GLz
DMfWXEiPmrL80AqZpDuxxFV3zNQGgekcqgnF8mwpcv5TqfGQ5iMpfXNWPDVyjvdCtB7cOAjMu6kS
PqrHJP6WMYh7ASTOeV7rTrxpSTdbrUSKIdAwWBu7HaoEeFWfpm48Jniyvfhmqu8SVolFiLhuk7Mn
0/iu3Cb9DZ+ZHYQ5q/mo7GS5c8eFxr13NespdPJYC920v19q24RC5crutbadhfgepAur9M31wKMH
h7wA8R2Uk/sDubxxm4/tgAaBpIRHStT6cxil3VGKdTS5K6q7wLaimPzuJcanNPYER+4ag7R3y7Gd
ozvO3TVP8+LKPS1DFIrZgS+9fSQ+Rb5MdvEcVeRvVDapdywyKQCjzAO1NhJA9MGBg61WTfj5IjeZ
ziyXUP/mxCW8d3oAEca/Zt9x0+SsRDWrcJpc64cvvHw/6bY+TytkZhTS3QSLTNOcRJ6tPrdl9qkm
XrpGqdGx/bI6g7dIgcZw3ntEDcBj7Wv8TZwIb4bBNsykyfxwE/S1Z+hY6TM5FtaLaNvxmKQlqvMx
dvNHI/XnT0PH5ZPbEiTnYHS7FAa63ElHiEMt6cm72od4Pi5W/qQjllui9aFiekV933epOrm5Ynnn
09bvOjrBMnQxmH0bBnTlbN4795RB1mHsI1tnOKy5leoDL6lNH+Hj7JxmvoAgbavotXVn/7iiwQld
JCe/o40/47Ym/Mm0W09xMmdnPaOYQG5JSAq7PILFhsl9g1uVPSZSAi3jacNMnaYlG7fSYUs8Mqd/
HorJPWKmIcp0dscS8DaSrFNtRswykNgGbTR07q4eiHMDJcz7x1vqKEVoj20vLBNYtrYWuD6nRWU0
8HjvwUvBj3/ERAmyMGr1FbMAZryG8BesjenRmTjYHLk0JCGa21/qVFm+FUtm5sec82PZSaeID1az
qHDiB0HqFQ6CayUVmoix186vuMvRwVdN9Q3ZLSIqP3uKOmmNt806OOFWVr/6C+rlEhbYQEHrDfmP
1VfN+6INezwQ0ilQd2xxNDxuBFhDgKsbNmp+wa9radzL1XWzYNpmh0GbzVgHkf57GFHpD5ZrFUvn
q05tsh01c9NQI7hyDhjENaoEXeChXnKhQiVbLwsSHXG4JJscrG/HH2PkgiO13QdbZnEbdA2NFYvA
abwOI08OjHgTIV1tP3SV4/9yF2ZWlNEIx3szWT9UFdkfUbdMT4zHaC0VtsGLX0jkYoBTB39XIQ/C
ODGY2CdWFjp7BPPpM0khGUxj0pSVrKL00LBxyshH5SbYk4KE3Mr3ktZB9Su9q8Oiswh8S8ePrl4A
CzasoaiLufNQTJOW+xwhlW7ejCt1flYehWzEuavZcB3yvNoN3VUUTbpXpfGzX4YIAT79+a9ocA25
N6JSBpWckoOD9OgyaQ9RYU8WfXIi07D78uwSp5NX22E7EIZwWnrJpafOQnNtCIIhTaOR9zO2euih
Ythyy6dQlPgNUdD30R10KoXEtSWaPBAwaJzbJu1e6mb48nw9olXdjnvEztcVMAWHLKI9feMck8ec
2++0RH1BzJtNpX70NMjaNa0AVAhyAzhsEU/eMrNf9krVtFP45pIzNAhM9Npp3TcXJ8bN5FdYlADP
jmSOFv3PhjITpZzyy3BsuDV2Ekxc6DO3QvCK+IZxSo5Am8r4e1G7fA7rPBHqKkSZ1+EK7QiLiRqm
+bbya6ICtQZAhUoZRRT62FZdk4mgu0PjCuRvZkKGvEDcj40QR5EC1AvFhGH5/ZyMqt7pweIIwW2P
tSdT7ejdWVZRH/yx9zZnCP0HyXDO9N0cpjQ9ojgczmZSdOoY0QZ84YB0j0kz5uQH2T55rRN5GBGh
7OJAg7FMx7RV9zygjzkpZcgR0KY4OKujs9KDjZar2xIPKspndUBtZxEWhPFsF6MbROgWa9iXox1o
ApfIS1Vl9I7scVCocH2M1DUf3pvLoNZjp5R11pNVe9guxsw+u6QK9wcxoRIKASdSQVmjSZJhmkQT
LsPCZnhowcC5jeLF/8nQ81dtlo9RkkOh7mbfvF8cbJWHNZmiYh9DfX7GcjEcU8QC6F63sJCoI0YN
liJm9sojFZ38+EWVV4IEM4eHIom3sTli4zDGRfEVN34pCBsd5jcbyUtLzlGeXaRVYT/PCEgqz4Wp
YnHc1CiE2U4dglDwwMOm1BxIYyvikkTJzMACjpeyZJMJRHKMXgCJ6z700hj9UOIA1kDyJCJAvwoa
X4e/sDvmFTYRI+1Na6fKeFGnpGQTcJdIVy27WDtzy+5hSX9IBugjgbCE0mU2hqoQy9TinaxlyYwj
m2sMxgj8MG9QQ9H6xsVwhPG65o8AePyXxi0FgXnc49fB25KVifAQORFCgAdQxDN9IcgswWL4AGyL
9Bnm+gPrAX5k0AS7dvoqk46gkNZq26+RAd76s6cJg7RKCXyuOA3nU+WZ0CC7xjQfJQZEUA15JV+M
rfA9xbYlu5Oq4Xf2fVXtcVyU91hQuudB5g6zdcq4X2tqJYe5gqsOpIMQ2gBkCE5WgQznWvBzRyml
XabUUhwcZ0hv7bGP1iOiC/2IxXSAWOmQgeJrtd73kUgfqOqmu8rqMPV4cga7gBeHP+XO0c9qGYQm
5s3JrYCtboxCuMqoakVdTvbFwj0DDZIAx8ryRahzW6a3Hl8Y+N2eSf3TgCCrD1Ju4rdyRaaD9yQx
KBJkXL7pYclJmmmHAtAnJk6mlTGT1d1gxNkbloGOtoOJP96VIgpX1+6ucQ9wZvFgT/AG9tkV1fPX
aNUAWoXht4hyDP1aoPVkB8e765ddZtlDgeMl3KDe/RGskg/B3MVyUfpdUgLwWpvnflntiZSQ3DKv
qTOo30VPK4skdYAWmMA/nI54yxcEgLiX6CHWxqec71Vxmqu8ywPCZ5NzVeb4rjUglyNBH+1n6SzO
bTQYQKiReD0LC3p1mxUj2W+/VNMYj6XRkY2pfqbejjhxtPCsRElfm6lEwQWT5IlAOZfiVycn1Qbj
jMhvV1URmUU5IIZ3KKGN3hNNRpcmNPcz22f1yrjwHqLBSyQdjlf8oqB8J/pNPsV63ff9PJxL7P6X
Mln6U1e73q3twWq/ELMieKtFtooPvJWbjAkis7PzkFUVawU+6juwXtW4r1C64VKM8tHEvLQa8UV4
NrvEslpRUUcRQ0A+cVL42Lvnxb2oMD81FcujcCB/L+KL3BKk5oXN1i6BHnwSbBef2u31G/c+d56r
mlwHPk/3N1aCMgN1uAW8cKfa+1RvCDPeLeZLV2bV/ehV1IQ5s0l+VPRxh5mhKWgEr+C9UCHTx9aW
AvK8kXL0PiQ61gtI6G65x4I4YK6drdYMqkTe4OKd0rCcasysOTuL77lsq/SgNcrG96Zhr7EDYpOk
R91YvHZ1SpgYnFSPRVBp119tSw+cqGzOHytWeHxnPjieB9k7/mNK9G11U2SYosKy8ozXtWvEvYjj
td0JQAsXJyeYBYP+KmjvTNek5FHufFs2q/duQVzF+mP0LmTjqnCv3EvRgYpKHNTSD9XN3Ev7O7Un
PyHHkY0+sQ97xVGCpxbiPfbXruy89WiWvt+HGRGI5ktLUYb03pISpt2yDlxvMLbUICcGrCRcf8uX
MTiuC3c03uoIwm7m8UpFz10s3/ng5C1Mjiz/ljeQTMwyNY3niSB51i5jnqBLJsL0eep9WGkwiLsw
x0BZBE6mp2zbT43nvlTE4K5x05A7RIrQS4ZHsUBxOs+v/WIB01hi67owx35k3559q/pWnxC6/xdp
57XkNpak4RdaRsCbW4CgKZYvqVTSDUKqkuC9x9Pvh5qdEQkyiOjZid7umejeTh4clyfzN0m51yFr
RTu/TOVfYq9KThSb1DETd9BLB3/y8CUVh8Kwuhz0G/SyjqZW2EukuZqH3lmu9EH7UmcuzqTg3MHM
uy2I1w2QB7DEMYwuSo6pFwtOVOvanxUgmXhfdzns0CThlLRlM672oO2r7FdOk2f4utJS0X+u3IRs
BclMqvnwg6n4Qw7vvrZtmIDK7gO4z11vkjODlY+w9pBxKE3h/2absTVX/lPtTvJAQRBV37FaS/aw
T/2dAlUGmYEwHl+DSlb+9FUfvQS50Uh7oHrJvSRroPSoewiFFRZBX8LN6XLhFvN5MbiP0G0Rnn1/
YJmHLDAEyrm390kyiMFNSDuaF6rPFCAIJTU/Fc2o78UI1y1elab2FECTQ9KmqJNH9MuqF5mnv2Jp
ALKDG7fWUA/3RHzLO0lKEVnJvO8wn3lct71LMRJ6hAxtVhY/mrIVJbvxqqC1PfwPJ1nroO4PuGYG
jS0qXl+BZW+CR9ziZXw5IPBk3yCXdPcxIGbe5l4Uf0sFAAuWIFb1l1rV0D/QdBx5FS1f0RUIshtj
ZPOtRwRtMFnH5VxFI5EnhY2DPRxF8uLkljJf/MRvX4lrRRFr5T0amvLQpmr5KGpkJ0iZgFMtBv8u
UyHHyfTm1zAO2xuNKgpId5UWA/Iq5WqAGASNCrVUkL2gR8FY6/0z2EtapLpQSk9h2kgfipCb/toP
5Ba0bGVI3wMSQSqiAzAKyBu1vqvYNPtSDZtbWnL6DzFvjINsKOq9huxVsYYD7kbbDjJxwrswgDGq
hMJTm0ntVgLQGLMTB+Ur2mgcs23DqaTXmLVOvlk9Tc2kEndSo/DmClKzLpwRjQIHvY3xD/eWiJpI
Xhp4xoXxz6opy7s4oXee9REqFZ27gqutUQ8E6L8K9c7CezNvngupkB4r2BybIGn7e8EUpDexrMVb
KICqU+T8qwra/C7Y80pNnKCgwxhLHUJGVTawShToj20nYBkit6vQuKFH1H+jbpRuSJ8Rt0iGHHKr
7Ht3uooigtBM6g2l1NznHW/8ABDrsI5pVvN8ET0q/fHQ4/HsghD4YCu5TptX5mNYNlSrYpcf5Gky
Im2i8CAHTUhZJ66NdcKZ8q0RyPAFs0LEw1UN3HpdX0r+uB4J4G3QYZN5g3Uq7lluzKG8I1OPI9vv
kNuIOzd5CcWq+yGnAZZtFEorUnvPLOVHP3DzCs9j9NiQONF2vUmyO5mRZKxoYZU8DwAhaHaGRfhb
kNzxu1SptFAEpLLLHeXL4WsxCrVw59Mf5FsoSe7uO7lR0Jw3A/m3zDbcupDKyjUSQKhbpasofvY8
gyJEnefic4faN9D6agVtJFj56cZf0RQ1E2hhthfIxtcEzxrV0dpGL5wK52QeaknSrBHyGdO9a3or
bHEbPV9tSCvQPYjpIO7S2BvjL0MwQrdfJd2tRHIHAy3ikNtk3GsHYIKNuI3HJH1UDTKdwRVlWEap
iKoMU+uSvEwTt3ErMusHyp6G96Od2LArnp1TF4wOw9pLWg9/1GqVouvXK/Kr1Lefgv4VlO1ipZJ/
SKNCFdooWL0mbAG6OCMC8JySEGUrTbJ8Gr5jXLeONuRbzgvsUXo9CpCeraNnv0np2jMVB9iR41ea
8ZhCwb51Q6qJsrejO+p9yVcB+6prwntP/HRl00UP6AnJerjBQZgXLW989sU4KR/ZK1LodT+u4HoM
vV++ly3kaoTI6vaHCpsKjbbCTx5hgJn9OqIRhicJhmuYtUdC+gwJki7nkCYHl2PsnneM9tDUffmE
VRKkVElI6WO0EP5MF+KXa9RRi45YjsbClBtuwqxSdMeX1GSX+IoZgghQs2c6bNSB4esguuKpirsf
uGvam1rTmoeuaIFDommEwFGpTnJsqE4AukHdPUIDQWmyRzlUpDuMEX35ABQv6/eyFlDxMkohe1zV
aUTjp2WrgAMIeHAU5YNXKip7o0u3IUnOQXT98adbRt1LCVuA/jxaa7dIqo2Vk8OuQsdMJ8va5Eh3
Gmhax+2eQrb0qpF+f0PuD8Kzq8q0IRTEE5vMRU2Rbedmjz0lAAcP2NYgTxuUmy4KyskPEflbSFbw
/hD6ULptRQZOhQOVrcLSm5C2GFacDyGcVXdDriAi3dKllWZnQIfSJ7oS/vACziAu38h9IJCuksLf
IWUZ/anQ4l1t4ai0/mOZp4K0MxLD+yW0iqlbpZIZiTN1etFK1Yyecj1IHWySywhwk5BxcyDsuC3H
WvqqixASXCpcDt9a+A4GEPoOmux1L615yJDvc2d3vGFHlWoEbdWYAzlpQ5d+UUXb18ywE0LkZKXZ
Rc3NH1Hxuw0DSbmFv1Iw6yDovsqwHF4VWdDXkS75HwgamuWuVPocglmDXjqPRZESFb+49zH/qfpv
OBUF4OtNrcR9CGyeh66bKuevplEaH94wStE+xchAvQPGWKYO+Xsf2WqeiXcDlAzq3EY3vNWpEv4C
oyD/LFAtQmcqSo0fEB5DlF0K6Fo0/D3jw6ePYXK404mhltrphb0CfM2hhezdvvLD5CGsEWpwUAWh
nmjqWIrvotAwn6hlAg+RPCN4aZNSyO8jF5AEGxC5A/ivXd4+JPDjbnyx7d8FbtTfclb4yNxE2I9Q
F5amFR4a/ZuUi8rLgGEwooUlZi+7KS/T6R5SY8KEFBwDziCpGN4CV4ME7CaGiIaRZNZvJY/JQ9j7
EaSValLFbTii0Y5o6TevMUOczmivpXiQ1B4V/1wpPLwmFFnFzHR0KYJHCLa8yk2v/ILQ1Q4QFhEe
sn0u1foGQQgMZGiv9091tGqy7f/U/Zg2+M9iJx9EMsI+tbj6goYdZW40NoLnqEmNrYiO3e3Qe91P
KawLirGC8P06jPQcZ6wbiObqpqiRPwmT5vgxfDXrRLSmGqxZpep5CMA0sGVNfVzQWL2AyKUrOSkB
qzilKMpMvFvIQ3c11CENexyAhNVzYEJxyu7p7ebKgjDvKRb/E49rIg1gAsZXUfsyZgMCuJXjmkRp
d6RmKAjulyhzn/7xNzN1AUVoXWY8gjGDTLN3Vn0TEULOn3L9S4pTg7mAyj6HSxuCIggywDMVFoQ0
gzDjuglcxi8UmtTduliRV0dbATwtuq8LOGLjDERsCAjHc4+buiGqn6LkR/jltNBllDngFg5TdZWq
XhcIPA4wPntPjJsAh4DrH0+c5voUtcwnkyR8Iw3g5tpECDlZcdDBSsFDOKiKR7uldiiIN2m5DaAM
Bnee57Q0frUFlPb5Kp/w0QrEBhUNY2EOcpc8WpomoDk8fZ7h7e3atN7IjXN9ZJ+48tORmQKlcODY
kASwsZzpJEMBz7oiIHvO152NX+S2XffrlQX92QqczCa9XJs2ZUeb5qxdOxgDrZGBtEgJrdxGsc1y
HX0NCXmBSnC+I/hZIlUAYOK6psyXa27EiAhr/CzRfOib19pYkN+Wz3HoBODLShLGnf8nr3y0hPDU
pEhtmJ1VONO423W7lmzJphRkkZr+Z9y6HdjVureBzqz/NWpAmLa3xnVibdj5wg4Sp699MhsTKh9q
jv4pmv3JLjpeZ2KXxxANRQSThj3GmaK3Rt0EeTbtpdqI9+5ulRw0q2EGvvrWy8fSR/8Uh78Wftp3
Rx+lFcI2Q0eLBMq30PeTnlALSvc/HjIbATQKqghO7N1NvnsH2mIhVmzdD9afzsLpbmH6xemsOP0l
CHHCuJFFmFAaJ/3pL6mouut9iRCMUjV2IcKdzb6FKNmVA6AACVWRVY6WbvtTql4ryilUpPdBqN9d
3xxnxwwsFig/3DGSZmCjPd0QR59DzBJoAybSmIOsPmT+pOddPw+hVtndSnyUinBNK+r+esxP7sVs
5Ox5QdREQTXY+LMNqcUmWF5fpLUSYmFVfMs70sdK6Z6qVXaLlYJDF/mehu4kWIKrICyxx96Q7UqO
btNi3FWed4c+zfPCr7owH/wqTDdgqExMmOnvH32Kspq0oaGJobT0K8uVg0DSrqLvY7XZnaE1CACi
0ZY2X00869GoorMk/5IUcYEkc3FC8AVB0Z1rWTJmE6KjezN4PWjsIgHBq+LViHZPV+DBY4i7iMId
eLL36yM/ywKmNXAUcrYlkKIE/5ESsmThq1TIIDp3NGubssOwdeHIPzv1ZsFmc4/OENj5jmAt8Cry
PBrhOu/P6yM6u1cIws7SVTj4ssRknk4l+NohbFJZB1ujotmEE2YEaDuWF86ys2xAhwOpTwYHE8/S
1GY72NNXdb2qZZdnnvE4pMIfzVAppiXVV7Qcstd/OiZTEcjVSAg0RSOLOh1TnsgYlqk6Ap0B+FRy
bE9uX1nFC3na+fojDN4zAmLTGqywacxHuyCrPamtR9O1dPG1RscKrAVOhgVo9+ZNz1X7+qDOlx75
pwhJa6KEwQ6bDarD4A/BY4/yK1EtJWjQpWidqE+eIoy22nRciHdhxsipFJaEKPDX+e4KEIpJIhER
ZwW1CZzg475+xmzMUlLvcH1kZ5FIeVkTDMrkI5rabFNBQwdZH2qIPVX6E/8kXowtogoFoq0oPgsL
K/HsUuWSlxCZIi+FtAsF8nTWhLIvEUSa3sWNXSkvovqng2GUCvSMdSdp3/C2dq6Pb5qZkzN8iqjo
LBETirA632KYvSWRJxARc0sEgkqnUX+7iK794yi8SlTWO1sZLuRsXNQlBwlkvGyV/X2ff1dLlyLO
whV4YaaIYTBXyMKS3s/OfdqfuaF4Orn86hbDHEspb/T4G0ab14cinqVjZLkKSQ/9NxNJQXX22Gpr
eTDQzuZ5Uq3EW1yb6nWhF/0+7uUQOR/1D4o7iG96FCfzNt0haE9Hr6uRFQzdfmF1nu07gxeYRnEd
h122gzad0ke7vKuK2Ox1UcWziJqNDsB8aySK/EXG73tPzYTKldKkCwkp++t80cDem2jMYLFZp7NP
XQD0a2WEE6z1en1Yr+/Whzv+22b6Y7OxNvu9ZfGXu81mw3+z9ta2tvbbrfW85U///o8G0+KX9Wxt
+dt7/vrMP8c/60x/nz/Z0x82/1lPf7Jta20/Pa13/HHYEWs9/Yn/s/lj+kemf3T6H+uPw+vT6+Hj
kK9z/tfhwB8fh+n/hd95WNit5ytOVgRY9KpuwkiiqHP69ZWGOiiNQjArtWlF5bskjBs3unW1L9eX
3Pksy4qssXdg3oLJnZOVvUEtxrKWgNKx6lqEdetAPSQAl/LAzs0/14NdGhSbVBE0RVeIOxtUIqPF
JpoU06I4f4QkvYdbDIC2u22l1e56qPNlJCscqZLAwDRY69O4j1ZvBDOtHb1Ut5I4WqOUWxW41Fa0
mKTKSet3eurX452fdbLK1Y1GAZosXFXT0I/iIZkp53KIQ/TYKuVBcJN4TdM9u+mxCFk4Vs8PckKZ
CFtCK9ZUsrLTUJN2p6JWKIaFrRHtRSrnVtDiPNoPWgacRwg0nNyG9gCw5FUHV7Jw3k77/vRUl1VW
ynQc6pJytmL6dkBs1G2QLWsRH1/BBi0WzJLO6wyk2MchZh8zF1E1FGnV0zQTJ9ff1bBWh6zZl6An
7WIAuiCL6UeEXYaNf8SD3AiFfX06L6zUaefxAjEksoDPJ+LRdCax6/pKyy9A9RNJSXw5My0jzRne
YgxK/nksQDgy/oBcYdKcCw7efqAITrob1+gnrm4E8y5JSDeq/2ec6fI5GhM+HFCBReLQL1534h2y
gsg/GnYRL9yWl1aIKUqqjN0V94cwy2swdY+8RgTIUGTiU5F776G+WhjLhe0Gn5X7XuRZLHI+no6l
8yMAozHPQ7xRcqvCLkOVekzm1GJhtYtTgj5b7ieRZmuxhzlu+BgGW40CsS14HFl4/u96hbO1ih1C
SZ2v+VmB4cbn+fq6+DQ/Ow+tcgFQ3EVqaDZIZMSHGlQaD2/xS+A90DhXhF1RPXbSVqAtrQS3WXsj
9Nsc/ic6YeUtWJnG3Kio92Y/F37L5Q/+97fMPoMS1gEuHXwGfsuQbb36PhN+uAiCyOot7F5N3QY9
euUHfHyBFzhatBmGhdzgwrIiNdIkQJqUrOT5lYgmk5xpJZ8jL5FWlZucCwsI0vWBXtj4mqhwYyBv
Q9llXuxoQFsjPEAPBGbZHylTNwDhf0NIdQp0/P9xqEkkZ7JJk0j+JyWf4/1YeF2h5JGsWbRXv7XB
8JRX6gG45Dv2D0sGlefTR4qskdHhyEjpdt4rwGuhKBDQYRXLq21RGO9yJEHmN7//0yERhhehJFDH
F0Flng5pQJ04H7CetPS6vfUR0oLe4QTZ4PAMX6gQff7k090xHS2TXzoADx029mksU0GjMm99gxtv
EH52Qd29QmxercM0Tm6U0gRLmdNJ23uSvOq+ofRYhJtJJ6/ErCEyvily3Ye0z0dusFUQdYNNZTvY
6ytPeYiZGPfeLfPudyyAUr+F1wPXRNeyKllnicoLoB5p0m3oTcd/Blxe4JiOgfqK4pzxVBpycMMy
6jG/abv2S+6XkMR6WUup4+VpvMXDugfr5QflVx27oi8IEYcQivJ6H6Z989vVw3oPIagPFw7N8w1E
Mi+bYCx0HWahMJsdSS3bSg0j00qz77JywJPv+uxf+vfzmKU6xnSSm8zSu9yEnOplkNuGMftVg3UY
O/31eojz7akg4vM3xPQTju6wVbhq4b0QQoB6RY/aCjvd1pt1DaHieqTPDHG2vrAyZInxdsVy05zd
Yq3qp0Ifo/CMR47141/1cPkBtLM1OGRc23aDyMQ6sX93G5iCsuO+wFPfdgcw8NZrvhasPx+G7W30
9XCzdPtd+ND0KSj9ydPVJ0uziwFvIerCFV5QjYypuoTwj7w0/Asf+iTE9PePPnQ9tl0HzdCANox4
eYLCqB1mQrcbUZ1wqkzov1z/3J/NqtnnpqAkktmyOHU6Z6cBsxQsd2OkJswCdM/l/CaPIvzkkPJH
TgSSxgGU1Re0OZ4VNHQNH+JSlh4yWFw6lBhRCp+u/57zd5FGExLRAdgMlJ3UWd3OLMcwDiZlQjFV
nhXFg9xcol1Q7cLRfzNGceH5cP5c+ezjSVgx0+xRhdnnVvN4kDFOMRAJ+xWAEgmNjyKo7LG4D8O9
Li0kaOeDmypcBt00Sefq+cy/jyaX96YMOBDZ+ZUx7mTZfQKkYolNe6eQeMqj+4+TaQVJJ+aWDh61
PGO2aQV80WqxMg3qXCLCx44qdxt9RMkm/YeBKFiYYGb0z5aowFl3uoaEgPEaWVjYvZF8M/K63Un4
Nzl6p6lPpe8K2+trZH6pfoZTGJnAZpwuodNwvocYbWFCqBTCkb1YRPCL8WJDwJLOzPVQ8+04heJB
Oz3U1UkZaxYKkc3W9IWysOElbieoR9q2exRRYdNV/zDN+gw1bUNRoUnO5JyOquk6va0qQhlhDde/
3/p4r10fzaUPpyrY0fLk4ak8f/G4/koAPZ4WNko3IvL21YeOaMlaGvXf1wOdvSSnwVB555vRk8eq
eXpLH630QgVRk5cdKpTYoSpCc2hBCputC15X3wp1eR9JeOlF+UZ0jY+F2POXwxRbp5LHS5leDSpA
p7FFKCYUBMYCserBgcrhZHW8F0G8a0V512n+3oSXkazkdZKoW1znlq77+S7/jC/CPOE4pVI/72mX
KE7IhSwUNo6yMCBy4G8yQvqYVPmOEk4Pd70RneuDvjSzLJx/x5wXMJtVy6JsxcL2/bXZ6D8EDf1j
zCIXLudL20FnRBLKlbwEPouIR9Oa6G280pHcQm7G3Apd/16I6k4dy90kmHt9RGcPwOkz0maj+85x
iX39fOuVZqyMKirmGQShlAsK3fm1h4oUvp3riD6Y0RRAwV4pdYOJ8LbXw8+LPfPos2vRQF7LQ0sM
SmYDRT5JMvoSiFR1YJhu/WBF1trKD4OLlO1YA4e6Hvzi9qEDTfmei0lDIPR0CWMUPOomwDMIF+Gj
poaQHssepGPxEz3Am9CVt00U3Ta+6VkcGz+uR780yZTcaf9zZ5CIzfZuapQDZCeAaDwi7rqqf869
EX0X4a0Yl94tl5btUaj5hTgM+eR3iGWAAnZ6nYH2BI44afeWirvwTRU+2XGe8zmhJpKr9N0o4Amz
5SQNNS7LFaFojDjg7753ivp+/cN9QozmMXhRApvhdJXO1AWTGgEtqnQIXht71AKF4jAOH020i2PZ
Sqs33EQPmvd1yPdu/1KIHyHq2xSBcLFNxp2ebpXBVkcn97a4PHfyQqZzPqsS3VqDR6JoUO0yZ7Na
0d1VsjbALbpYS2jX49pkD9J7aD5f/wgX42ikHKg7UiOVZ0u3N1u5hQad23gSWyr+GyHme7F8o6Ta
P76bGRFD4rBHQlaUZ+e8v8pLtwvgaA8jrOHxWVfeBjRLkp/XB3S+cMDokBxixUKCJs3DmL2qAHeP
oIJ3CMvR6MUGxwWleD3Kpc/GTqBQIFJbk/TZ8qyaFfIhfp3bbd7HB5RsVncYAGtrqfNf0cmoFjLR
843Hy2rqDdL/pBAyzwREVwBMiQeMXdK17utmq+LmqGX6wil66dtNSTx1ZVmj9zmfIuhAUZxWud3r
u8RFU/Pt+lebp+/0q7jrqRmZKjWws26NHvntoCVtDrp7jW2lO9Vv/QMVJgsysNL8vh7t8mj+Rpv+
/tHtJ4puAAmYaEGnOqPg3WrYvV0PcX7tTC9ecjQeI5BY5ru0MNHSGlGuQB9Svl/FhiNm383+WZde
pRHBHrX5Fbhwav4/QckNT8cFPwe5lfrTMndXNRCKtyjorfpkG2iB3WB2kC89GC4sPzwxwDIgcCny
2p8dRqCmQ7OFhWvnFbrpIxIMmNIpC4vv7GnL6kCkV6THr0ylxTmKy8UtbfAa0t0YfQ0t67FtxvZt
xOZ6CL8BpPrSZq8qr+zIfaIK/I7M5QGwU2nK6wKV9uvf+KzFPP8x0ulHrjrfNdwp9zbNp9XIMY/s
uxes4ZQbVm18SxEvbaPCwcbGibu7vh8WjrELn5zGpm7SwJJ455ryaXypDxU/zPrCTjzjC+81nAea
trKjCsH860OdjqrTWxAINxrMoG9MA9Dq7AbIcpTJVgoiQBnSXTbmvSygUXgsdO9dhWcRFZG+0DKX
po83D0nCT/NKUcDIzM8ZpEBSo9OxhkxvpR+45a4D5/07QrGASIGTbyg9WqnT7L52FJWelurJZ/0C
ppYNK01wGY2caZ6pKjjoqJBiShtBzwr7gvv0EVNHf6063h3aQ68YYvOau0++7CJrtfCxL60rMNto
xVP55SSc37cevPOVnFX4Ad3ltyh33Bj7yP6WvWX7aOM612f2cjBZZsdK09NujrHGybNRgprvvHqh
SLIz7WQLG3Y/Oqmd7cKFO2ox2uy89WPdGzWToRUOrdWbleU/xKikWtrDd+WQLj3bLiTdbIyjwU07
6Oh41824gPvM4IankgqyhVMcyrRrfYtU2MJtfwYwZcmcxJrSgaNYmhiyVRtidTeN86s/RNvmrXjT
gDWvNv3DUu536SQ8CTfLLiAvaao+Da1+a5zhp37A3O4m42UOiNZ7qbfl16dkaU9Ot8ZsT57EnL2g
UvyjOhy04Kc/JTt/DWB0Pdj+rWltENkt1rWjbPrtd98RNun2dWGdTofZWWzIADq3KTjAOZili81V
NZTEFt/Nj+jnxr1DUtJqNlys4022X5zOC0eeOpEP/h1vtlLVoBHoHRFPueN9/4BAApjk+g1D5i3i
u0gYr2s7vjPsdOGKu5AunMSdLdm6Q0hjVRAX13V8jKxfz+pWoF26tFwvjw9JbOqy1OTnJ1wsSrkv
mi0n3I20bX4nd/LaB6af2KZdOu3PYP/Tv0EYIVm6NKfvdj6Pf+PO1pCZylDuQszOyrfoJyUNz3Jv
y1+lI9rY2MTW16clDPrFgCpqWnhoKMzm7JZUazQ6pGnhYJt0q+nCoU6LhUP0DPv/ufePYswWS4vs
kIaqHeeMrdjmbeU8iPvBfnh+wyhv06/pd91L+7vg62/UO753a9/yNlv/EKyVe/PLV2NhaqcVcvaF
TZwZgMqSb84LdV2ALF8o0coQsy/58Byn22Fp9Uxn2TyEKJLt0QGbLE1myd6oGhEcbRW2rIKaOT7U
EoJy7p3XLl2FFwNJU4uap/c57nGF+mMWYbljAx0ZboIdOnnfFUt9ooOcdRZQgVvB0tfjYyMsfMSL
VwcpJs9r9McgDcz2oa8UTVENSL/02KLu8kePtMPRHlboAS8M8uIYjyJNf//o4ggEoDlJT6TCQSEp
s9H4MhdGczEEHX+KibR5tfkeQCalRT+e+SrarxhqWC7CssHeWMpcLoaBE8bzE7CYPs8lypRCdTuw
8rzVrZY+S8VuDOwh3V2/CqRL1xBlLHYzWkV04mcfLAI7Wbm6xtX3DifRBgO31R0cXvfGLWKQ6Lzc
+NY9LKede6fvlxo+l3YX7w4gJAIlIVOaLX1z8PO+0FmRutE8Dpqxa2q4novOJ5cH+TeOPHvBJaOY
FE1PnOFGgrIu27lkrWy022PrGZKsM6owJB1GSdcSvow5OPhThguntTQl9mcbHbG6qYCBMP/8idGk
AXC8jIWj3VU/jWePR9dt4Bjr4V3flDv/JxbO8o/S8b4Iu9jO39EIav+bpcuLQ5pwegbMmdPdESE7
KvkDvyAZ913/pKPoo6mOgdzF9VV1ce0exZkd4UNSGEPmE8dN5I3fIBWua18RQU8R515oC1264ikJ
/GdIs6MliFQ5NBpCIY1wh1XEplNRSCgwZxXb11J7j8scAb+F5O1ifnocdbZrILPLY1sSdUTfokSI
Rfo94NVU8F7MUBTeZ75DD6Ou0W1HY6Vyrn/eC7ewzjKSwbQI3Bfz8ndJzp+GqctCQjHx08fa/ecT
SK97Mp+hNECrarZQEtpOvJtWPBhF3xo0a9S/h/ELTqHXB3LpO1L+EsBUczHArZvNXi55ooxJHead
0Ok2WMJDYFPvhI/aaZ3cRgx6iQV76So6iTibOV0aGhOBcZyjHfjctvTYPeIujSNHtSuXiLCX5ul4
dLNnBfLfDYoVxAqK2gIiiovywjxdOEBPRjNLAKW2GusEpwww0XvsRa1VtUZja2GSLpxbJ0Fmp3SS
99qkuF3ZwlZ7wv3PQZY/drr1y7DVPxZiXbiOQNiLIuiRqXk9h2JDQIqFMoNTKb4zKyuUMiwuot4q
t9rd+H0hmHR+IJPVGTJXOS92IGKnx2EfaKBA1biypa35IDjjwd2YNnKv4U9c3bckEdfjXVwOR+Fm
S68Aid2pSVrZcSuvUX61RWNpqqb5nl0xJyOarbjIVdJRlpLKBg3cPSlbP7OQMgUuvDVwIrZqR36a
niS4C98Gf9Qv18cnLg1wthoRFSg0/G4rnlvZVFq6/9VuBNt9NNbCS/ZR2v7v6wEvPLtORjtbmFDm
hR6DNwif5iNGOoj7STISVa6VyguovkuRQHiaAMslBfvBaeRHaaXc95z2wGwwzjmUNV1zSqAfGeYo
7kI+dsYx5vWDPu/fSLM1Ka2kYlxJRNLuQiSNb7St6jw8Pgi5le96y9vG1g2OZ2jDIM+0cJhcaCmf
xp4t0LEsdanGpsPOnlCut0zbfYi2rfMHUH2xMM5LC/V4mLOFWkRYbHV+XtnKj/TWf6h3q7vV05IB
4dKszdZj3SRgGTPGY3KLoYCdJHQ219Uk+NwvfLtLyR3zBo1NgIpFJ2c2oFqvpUCMimlA4waVZY9a
lWJFTr8vd9/9TfZm3klf/OfhgArhTfQrGhYOl0s1rJMfMBusX4AEMzt+gAH6GYnYIrsH+j1k7whm
pwnduXdFeR+rezrHslpalfSKAPL1/ShdntW/H2G2IctkbHpTmD7CXbgfnrSteDC2/UHbCx+Yu1ql
429aC0GbjXiDG/dG36a2v+0fTOtV32vO9R9z6TA6mhBtlvMXSdkI+DhRhzVR2NGelOzheoDPqs78
sNXgxEFq5XkGEf30UIjKoBgDYVLZpixBCrNFbfTeJ4eZ0H9bZResm934KGyX9s6lwq9+HHg21elK
VHWsbhhabI97gbeuYCOkiQgEZ3yQW/72+kinfX9toLNpXQlZGpUJ8WpRQgKUcpNrSch5p+bCnE3/
oiuB9NmcGSvUtSODOcM7Whftyj0oSAzSIKc5riob2X+/PrCLN9bRl5z3eYF4hYgqMLIf3k1VWL+5
Qdi1o03SC1K2sYylc2JphFNKcnSRZNlKRCufETbhDjeWUqHvs0lwq1lZefIHyZ/rA5xui2sfdJbH
Q6yLVLWeVkpjwdzty19e/Xg9xMWM+vgbzu5GlJIxDBOJEd4KNjDxL/Fh9SO0tHv5v2iLHq/7ueZK
VcuVUot8vLqx1f41gQS9RGI7E3j4vH//buo5iTzWlNr71xfboMNqSzfpOtmCI6pZEdG+2pRWt5O+
Kc/XP+JnNed8opB5gYaIssocIqoWcYSbI0MzX7Qb/SB/M6keV9ZjSy1GsYRNbn/j5LRjSrvCTliL
3/+LchPf9u8PmM1iV0BBwOSNxBuD2OIWAURf3vbhwga/eCjTAoSqDMxSntMRqzrTVyO1QLsPBTzj
kNlUFlb8xSclBzKlVFkRoQHOlrxv9rHQGAxE29IXs8MPrEfF++BxtY4dcPB7b3196i5nTUcBZ1+u
CQ30kyezBdxAkDvvrG/fMWl4GXbZbokFdHmZHMWa9vvR8VEVlPJKl1io3rsOqtxOZAl2byn7mo69
hQ+Ybz26j+/5s+fUNK+iWxn+yMInvjCJSOCgYkYfAAPsz2rb0Y+IotKNi8mHCFHf2qLtum6xeFvI
Zy6kEhA5JyEpADLcsbNpVPQIG0oTRw0PB6+Vti2jN6C4I6LfefPgpwuTeGlIILJoyBsgcs/gRUWs
aGOJb6etxcL4otXF14EpXWjYXjiMgTD9DTK7trEPTbMMnibeRaWFtBK6igrPFW13fUFe+HKmQMl4
QjFP8OLZbV2ErhgioM8tTbFvU7Q61rGRCfU8zR6KEotMVymKLwEOpAuBL9xtANomQR52H2SY2eKs
W99tUP4vsRPfe4bTmI94UorhXRH9qGo7ip6uj/NCdn8SbvZaUTyGjwMG4xzYCAgtr3InLEpKcGuR
mbwe7MICmfTswIPpE3DjM/s+WvOeYqL+O3X4xmLfJpEdx0sImAtJ1kmE2XD0OFZzHwFPu8xF2B2R
XYXPSnKXVf3CWr/03Y6HMktb/Y5jMwoJpAlPFaZ+qZc7Y3FATwkHiP+iEnwyqtmaz7Vy6OHn0IFF
5/Qh8SNkhVeF95SP5pOQ1tLC2C5sMTbYhLzGG3y6ZE7PxyFpFIh+hGvNpzTZl8HHYg390uej+Mop
oXAwgYY9DdEWSLwM0kivN3vEFqPD2gBnn+GlTRdygkupyNQt+E+k2bfrXV+Mx5xIw9bdJn/GTX34
NdK30B31WXnxHvOt4lEYu77QL50ex0FnX9CVcIji7AWWEO4w8QiFR71Fa309+M9+u/CCurSp/sai
Bnf6KQ30//G/JlbdvwTdjbHUSr70JgYjPmUBgFMF8/PRfrxrsS53UUBg1z5khi04yR3muuRyKg8K
7kbMcCxzTY5fLPQHLi3D47jS6cAG1LOpmRI38EroDBgsxGthtRDkUuLB6OhMg4VBzmauMNPVfjFS
H+PEQPGuX6NRiauKhYeaVL/h4mf0t2n+NC6JZVwe23+izt9oyYhdAx5ILJDsA7vhb1IpObhuvl1f
hktRZiC5LovNHE8QgAZeuY1ykvA4u5GNJcbipdUO/3jCpINIh5BzOlFY17aVpzAYXfiTxTvsI8Ys
stoSiigf8tf1MV16beJE+jfa7IiXfBTjo4BoMEi0Hz7kXt3qpTT+6Nlwj7XoqbaKGfet3tfDHmZQ
5Qi4utt93GIVECbauitrw6mj/OP6D7vUHwWXb0BWNsgc6GmffoYgk9Mh0Qb2SSQ5bf2t4cnd+NI6
DM1NV7yjjWoVbYMrAEQvob1DDkixUPjfVM330XiM/RJzTeWGXhGmfe46x5Xo+g+8eBQe/8DZhurL
DDEnkx+o3fWb8LHbejvYn1ssodyd8pLs0xufs2oLBPh64Esn1HHcWRba+bpUuCGdgCz6VitI2e6u
//svrb/jf/8U/+iAmtz7IkXhBMQU0pJBCtbtWvdvcJpxW3yJ/pe079qRXFeW/SIB8uZVpkxXtbcz
L0JP9zRFee++/gb73LNGxRKKmDnYBntjAR2VVDKZTGZGCN5K1zbVEo3zdmieSrGKcSRwlfycoDmg
ai+G83LZorU0ZonB+bjZ2fNQlVgxKd3ECViZNlriQ0fsMspa0QFzDSBDwAQbeFH5+zKB0gtkqWHK
rL4MBKqq1b5WWmhf7UH5YDZXOpoIKlGpY822JSj3tRpHq+zQgBcO/XOaPBkp7sjXpugusnpq4bQy
oA8OKkC0uZ86hY4OFjrNCuK6j403+7fQzbYCfK2gvA4DG5W+wdUfRI+Va85hIXnHMxgm89DbdYpK
ra7PVBsrCsUT6C7g3a3pX+bcFLykrHn8EobbyeBBD+Wkgn9AQmkufOxpt59nr7ImV4bGjq4Jcox1
T1nYxW1hCGE1g/ztkFMLSWzMyRnxEfejY6bFUOOUweStRbdFWrhQeRMkU6I15RxGjUKNQO4JfRDy
Pe1+JN22HgWkRGvp6HI9OWeBsAy0vhM4Cx3Th95WQbQM+XGrfqqjPkD/kODzrZ5hSzxuf6MtoLXD
FHjao69fpRvrTYOYLghwZ2/a41VxAzm5y3udLRJXGgO1gszGFGyMq/JnNJ7DDNqEQDRT6fcUD7/y
VBdArJXyTzA4q4pZkRNHglfK2+bB9oagPyh4tshdfRceIeDmy758QP+TIIyt+gf45HRwfjICV27P
DSSEUriGLAcj9q80zHZKYV7bkSEyj/n4+RL+weE2nWIUdlWnwIky+txUz7Rz9uaU+o0KTvnpFRoU
W7XvIGYwBGRo3LKlnj2lz5e/45qxmEBgE5tIWdF9dBpgNAp5wQGSAZ6e3Q3JTWo9ybJgPVe/4xKD
RZ/Fearhctb0OTAs1RsPGKF+kDwamHuIpMz3YOi8yjbpdvyhfIaCfbFqnI2WHLAJoI+NN663U2In
GVI7Y242YQ/us6IpoSYVCmpI/GZAVQfHHbrRUaRCjyzfskCS0pTUTpagHEHDY9xYX8Pczn9pjIIx
SBT3cLtFEzq4jrkvBSrzsMBgv4SR4ndayBCptDYYoni67A985PpGMdFTCzpOAH4XchffCkm9Rkca
EQw5KR9tmW/DcnoaJRx5fT3kntLY28uA/DdigCjdMBcEgQrm1E6dY+7yqZcUKNJbxVNetjcRtTzF
FD1SnOWqjLEcpyi4KTFfj7dQ9jMWdqXqWGeFlEbe4S1zWU82CB8/Xr3AuxddAM+dAfcEJD+4uKCt
FlinSBEaaULIY+CVYlv7oJ7cbo+Nn7pghby8cN8rs4wfMOkEiP2QhUmDpo5QUA4jD1qH31T0NVpF
Y88MNPw/DUay/2T41+Htzb92guvbjbsfmeHbuw/dPeoYaDCCMjCCD/cOctx40kjd123w6O3uPz8P
IupVPk/jfy73BaCknJCaYF0kq489isbLba6URaCS5MEyBuUv02r0brM6OD45VA8wbsl9hnHQuzY2
C+rVsYonB6NIdmgVoQilyDYuf4mzmxrDAg8L0BBA0R7FmRbFGMXtGwWdwGQzK2D6yaH3N7+Eab9r
kpcuHaHMd4Qk8SFKe2gEoq/uaRq3ZgbZ20TeS91NHf62rL0x7AU/7MwX2Q+zkY2DJ9bA/+YWYa6n
Ial0DETOOXTU0T0bg0bFyRsIzxHFzK6TqaCmZ5o1FBmpZHbtrihU4y5KVSmQad2Fu4zaJLrCUC9S
QZC/aD6Es9T7ASpdvV/3UylvFGmUDrZMc91TkrSVQH0woJxTZZX21lkUelLgPI87/7JpZ2EDQg8O
/N8EByL7ulxFTGWPO0MLAZuhORp16aoYXpOoYIutLB/43UB/hbcxjAfys5hVgjuTlg+JZ3XdzoCo
H6Km4K65YgdMwEstC+yoQnBfqJtJp6U17JjD/iWK5E0DFmk5FQ0bsuU4jxVoJEdvPCbDNe7wSEPJ
au0KsSKyQ1cL36AfGSQNGJq6cadhQ5gGuFVMYY6zZh2ji8UZjNovmFVOQ1Q1tnkXaxbmClvHV7qr
GR04li3KRc8iC2QplihcIjU5szL3MVB63Ftq0Ol0o9dOkOOwZMFOX7UH+wjNZvhW4Kw8taeUM2Wy
S5pCtS/ZS1AA0yFKHrZUcCby1zHEE1ygGccnJG50vKecwmi1GuptG6VeqNea20BEGuQIV5ODRhID
C1lWrd91X5c31PnBz06TPx7CJWkQ+lOVAVpfXtyNV9A+3MiVdWUPFaZ62w3YvQTH5NlKgqvDwVQW
HN8GC+5309Li8Co7Ncc4UURRZe7Q5CHnbjINh1KVBI0QKzigrELnHmiQUCPnk3k9NPA8y3withPX
gKJ8Jx+Tv53oh3+fgHAOmJUQkErB+eiNFMFCIeW+a1JPH9DhAQbFNPyKxvrx8uc6qzMDE3pOyDeR
ajAeCc5HQIoxQOVypHANeh8N6kZH2/lYyx+KQu7HhJ0z8iskYEEAXvlUF1E/nLkLdgEbl0B4RGXi
LP52nZOmfYRR6UHuK7cdrA8nt4z3SusUtM0Y0Ies8un5ss3r2wJE3xjWgMvwfUFtWIcTsbAtHApW
vf6YDftSua/BcqNld4lor69EFQ3uiZ0u423xjLArDdV+xOUz9kqQ7h5Bgzn75RCC5GDu5Z1CieiF
eBWP0T+BCRcUTPxhk9RzrzQm5N+cKL1S2x+EqhuCbagLLitnOwLxBF8NiQqCC8ZvuKOAggxCRXM6
7JqqGzjKRxtWWyLZT5c/1po5ODgRUkBZCloeLlQio5gjZHWxl8Y/FeOzB5OV9llGb/+CAmIuSBSY
TEH1NFJSKitRRyEATOR9O38yugky3tH+8zLM2pqhvxj1Pw3XL8SSU5g4bXGAhg71YgStrUSN7Cqr
dEx1OzQuBPe8s6ZVRP9vzkoERtxbz7LJGCzrhUUTMD5Eg/wyZpbTu6BUUu7HSYZM5QSVTDQbS6r8
q8kHa5NDvfI5pWTGfohl664e0zLz+hmXuC1eZGXIJspN+NmE9fg0RyT9sKzG2Fl2DiHPqbetH3pc
KO9/v16YkUMXioq7N5SZTter6pDxDXIIIg598sMI3VJOsXNCR5AErvnYEoZLL3I1TMANDhjI/m2m
cUda2TOSxJ/Dl8v2rALhKDZM0BGdkyWg40UtZx35ZZdZIPHKR11/VTAh+gD+Q+1jNiOk2JcRz+M7
ElzGWI0HWJBY4gg7XcLaQEV2ypPEi6H5rSm+EnkzWnZzfNmNpeZ+1ZWug95dUaF7xdWBq6PhDWFP
xwDiKe5cRXkoldDFJThPtMTwi0byiSXiflvzcgwYYpDIBtmjAr7HUxyzGR0jq9FR0aPIS8oIvLr3
jv2s10EyBzVoqVsaVOGVRrYgPJFSsDQ+1rIX9e9ledCZ3mowduBNEniUDtSTPBmrDqk/zDzh0ghy
SG7VzaSvDIpau5cU21B3XAVnuODDMt+/BMF+wiLz6cYKQbkBRPkBpRM992gBXoPpbfg1/hCRq6+c
0niwkOE/0JXHMBeXmDhzNVZpASwbgXGCoHdz26o6qmB+I1I9WfOb71IbohcLXFy8J3gKJ9SpcJEh
5Q4Ehj5JjL1diKaW12EY3Sq73hv86TUTvdHsETCkmD0TegVGYrq26H1iZd0YLwpThEB9+ywBb5xY
QxgdYw88s32Qy710jdD5a8ybFr1hch4MmKoRFCxWYsz/UC2D1pa99HAbTwptqQIPK2YHB+0YV4OX
oaA42dkuHDJBUiyC4tzCnsEpje6zGF7+UtqRC61f8Gi9RaIK/srHOjGJ201UlltDy4ED8VyfNE1g
tXTXzbpgS63BYLoDJTdUBJCMchmNjHZ/vYbmM1YOA1VKfRMWJaTK683lnbsSG3QwEZmYmEf/Hgw7
3bhgiCviuGsSr4hfB7PGbeLxMsCKHUynA/P4jKsczGCnAGVYJpFZdIlnRsMXbbNNoWHkLRTNd684
N9MNgoAlcgs0cXKOJhuNHUkmQVUjLY4gIoeug3zV5Z+QCXEpFY3ArKCZeENBVstufCAYPDUK1NOG
WYBQzQPB60FGuSvrLd/sYB+E8CwRncLKEgINxxYGqR3wRnG2VaENBV8Dctlktq9kA4zMthGojSBF
W9k/oOBXUNwFtQgulZxNnTEkkiPlqScX5pbdl+OsdIcsatx8+Pts/QSK/ZTFaUF1KUZ4B5RWO08Y
mwYtU2nMk1+jMURAobni34CCTegUxbnMv2LQvqAwGlBGJe3tybqdFNFztgiCs2Yyop6UISDqcnQe
ZlLHuPYT8nB5H61/nj+GcBs1AmeBMjtAsQfMqiJ062CQftAk0VG+6tqIOigvo7SFnrnTbzPUljzn
kCHGQ6H+yPRfeifczWoUVFNyrUm26M69dv9lUe7/4/FNXpOtRSkJC9x/ywaU5nVUeEVPLJeo1Y8w
tDeEEsyWJpvLq7mKCgYUVjrEbZhPiYaUGA2hFYaaivQKvNxl+luF3CkEnTNN8TpbAHfWGsCKX4yu
8H/xuPxIHXKrkSrgkV71pnrC+LSBxmzZI9PjYNyiVQEMnYEjGoI4m9/icblNrSslepcj4CrhvNWi
jV7dT9rToG9bWAsVk6KZvJnmm67Zm6JseNWTFjZz+8IMpawjGbDxSgbPMQ1XHqW7KSXXijFARj4T
9F+shskFHrdD9NFBtCqYreqRKGC2aqKNiefYy56zug8XKMyzFrFrLmPSYRwv9SbHCUaj/Tk0HZSZ
SQy9MCFpwSoYqmEQfUYGD9bAU7C0Bet5o6Ps1hoShu262i0r6yNnTy00fIp3Refq0zGvqavJe9nY
RvF7aJpeT976QhB/VlcXfXuICahMnOkN9SrkjLqyxZ2FNr8zG8NyXUPc1CaCs2HV5AUO5zWaXeFd
woHJkqpgelb1JFBb5PNP+k8PIXA9lIxQCQNNCZfIkQqZaTl28E9pclytcCo3c4q/T+PQVw1JbQPk
9eBD4kBQixszORpSlO/B0oULihIbh661X/7eK1E/ZAyyoIoG2+apo1jot4sgX5B6SWzmT6Y8pfs6
JN0xAjfMi5Elr5fh1i7yJoQG8IaEki18kzslop6iPkyn1EulxO/bPYpVRf/DRHF/uuqk1K2s63Tw
m3BzGZf9We6aychIWO6FbwauxVMziyE3+47IOJwkerTbUt8mzSS7cmE0dzb4g9KXsStq1xKKP7HL
wxKYzcrh1ZVN+WKUDDNJp8A0kuJCrfEZJbATFe9S444P7FaPxm7jDm3dmUj4mv3Bc0D0IEGAwEDl
lLdUNnJwqWKBDes91r7GqfCq8LYx/7ani9kFwkxcOvGEf8YQ2jUdup6jEeeShEG8vazepMNBLe47
U5CHnXnM9woukNgKL+KmnBlFh6ETnPNKuZ1r5xC3mJbWcs13VDCOKz0e6otqqzqJPzbNZ2n8ZVH1
f/DBYw8KexnvdtyCdrU9z63DFrQeXEcCgX0VtLZnkK/LLsrHSR6HOx9sSUo1PYaLEvuAra7HGzCl
XIY47z36/mp/bOF2H97r5qFRMJIt35v3yj7qXfUeQRlPFjvzsbV86TkkGC2mvuTbwWVsfgdy5vH8
VslollrENv7Yv07ovq7GHeRnIQoPESi6UacbWdtdRlzdCbjUgd4GNy0IS546Dl5WVTzhYUGz4lMH
MbupfEW4eKui4iRzgLMdh1cYVI8ttKbzz7rZRDs1NuCgybyr4/eSPklD0JS3hoiVd9Ug3FE12AMR
yW9Zr8VOSDvSFCRWsRNSaW/WX7bTfzhovoe4iWB3i5C4PVenIZ3CGkiDijLkRs9etcaCGEYicIpz
KhHmkAuTuONHrlKUtkIFJlX2NYiqXA2NcX0eP5eN/lAn3ZHKYB6PntTyBdRkd6hTojI6B4P9Q0eh
dCrrYEax2arivd5H+3/wn8Vv41LvLjUqU6/w20C33zhBqV/LkV9LgvSIbesz72EVbdvGJR03zVMv
JZUzgAbMQDIx/ky7r7735ngPXdCp9IbPywadd22z1V5gcZ81ytgBpQMLQq5v6ja/jXrwgNg+aX3y
5Phy7KFsVPz6a0bOb1hco1HHASc6f2fSp1gZ7IRtkPG2UG4bzDZdNmzVXc0/ANyXSjSpnJIKABVE
cWPtOLV4cNU2fSuIn6sheoHD/vliA1pq0WdmBxyD/qTZ7BrKvZL8umzLajRZYDBbFxiSLpEpZRgT
itRx8jaWxEvw3BF3D3YtaDtYXTc0HOpQAoSIos4dbQPpq8yagIWWoQhQDfrbvVEWoKx6+AKFO9ii
Gs3tGhJLL8KWNWMwEyHPwjTsnR1udNFD6+oxswDjTjiZpIOmdACj8nVoB1YT1MPGUZ7Qw9nUIMH8
cflrCVaQF+3JLQkdd9N3cvDWFdsRClPaExGKyaw6hYMqAOsawm7irMLAqDZHGju3s4O16d9kUC7I
McTh3ekud5s7zJM8dv775P41tyzbun+A+SILOhKTLi8A3Ej2dlYSaLW212Fr7S8vI9ugZ0FwAcMF
QQODASU0deEiXeXSCGM/r5cBzuoo3+nHAoELfZWmZYneAWFWv/ROdqt6Nzgvug7S0tdIxamiXNmF
6HQTfDY+8I1Rj/GZBKBGidMsBxv5VPgJjVz0h/ua9dlRYxPlD53ZB4nzA43GntS9FnL+1I+lW8Ug
RtOH58sLseqwi3XgQqXUycSAGFDq9VAksuzHstzU6UMtbS/DrH1Q6IWgkw9EeSAM4Rw2K9usL1pc
6zA+TaceZJ6z4H58VqFiX3QBcbb1DErsIrKQL9+AwsrVQCy9oc/zttskn1AsQ8fAZZOEgJyTmgWR
iZwDMD52X/k+vOoPaOAbMYj5JbvQ6fpruhPOQM5lHZKYNRpOsYb96whiHOtesd5QALts1ppDLJeR
y8DCGO6gVbBqSn+PNuzAW/P4s/3rkVxmDEbFQCsLuR+Hj2DmUDR4ZYMxWeVZuHCAKmmORQV15lV8
GFmA8NHKVksZkp4AqTLqZuTRqXwnvrfBJBYfmiKGIoCo6L12ti0ROZ+QVeIMqQpEs9roxOtU7HHM
N+XH4TOBUMjlT7WWfizBOIewna5XpwFgUvGUdP7YP2s/LiOcDQZ8byrUgzCNziSF+BbpFuLc9dSh
WGfUzZMFEqjdOKkbq5rfnEJJ3GSwMZ3e1JNPUY++ss30bShAKVvFgUM/0GJ1NLJho41zK8gh1iKp
CXkONJui6g4BrNOsyFE7PZILlKnsXnJzNNoRM3Sl9D023dYShO21ZV5icctck0KWsgZYZTWga1b1
5vpDH/7yfZst9BKE23ZIiYg9sbob1AvBV6b4RdrfZBL0xzV1c/mjrsViPB+gAoV6EPremb2LjBJp
nx01ZMTRp/gG1HGi/P0ywOrHWQCwELMAkGObOFYGAIIGy0HVPA2CQ2jgLvRAyf963BkLxzo9wYID
EhCN75TpbH2S6ainXjH+LIePahCs1trXX/59zpgq6nSLhBpupHPkEa3xI+upHTPBVl5bsiUK++eL
JYMoghZmMbMi3vfGNpQDXem91MYN9/Hyx1m1x2AlA3Yan1HtpENW2HaBk3jSY69qNloXblRLEDfW
XAyjHv8L8p19Lc0xQhAuyABhyla2tY0w03LZDLbsfGi3DBz4rGnfBpsEt2C1PBRjjGNKA8k8KMhy
tJ09xP+yVRYoNteph55dogwq7FDJJlO+QG8iOG3PZ1OZ+2JWgz3qgbyar393oAEnxQQEE1TIub5H
bQGCSnTcJrJvQ1u1fsUOTdptSSjoQH0Dt8x/Wcj/fgDfjBhLUlyjc5SVUyOvtt3QfC6at7HfX4ZZ
d7s/MFzAJjJVCjTwongCXlMbZ0P6iJHwyxirm8iBwjjKCg4TGz/1iXDSGrWPUaDJ1RejfjQoGgL3
RRPEotrl2ikP/pL/gPiYoEKELI5QDkMVUR2uh+F5knZ6+1ZnO12odsCOlzNPX4BxoUEvHDBZQ70M
DIIumhsfQZfpMt40sKYd3dfX2XODYxCY7k4rBeu5uosXyNxFfSjiPJ0sIMcOZBWywiup4BhXRRDc
No7RlOuQERDabZf5DUZfpRvJQ8f1tRVUfrUvvQDkq+Rx8PNn/Uh80X12tQK++JS8+0MZ1YxmCT5j
/1QeyU3xovglutgef0s/mzvl/qrzMTRzLSJ6FTgQP9ZZqKPeTDZQVZDfNcm2So52d8Tgip78TE1B
P9samK2CwgVFHYsN4p1ui5k4etqxYDwmxYaqqtdZxr6Dwm+jOB7F831bl4IX9NWwZmOABQzl6K7E
pOcpptaGlIYpUlOMGIaa7JaYt9So20q3YbU3bJeGv5Eru3EF1eijlfjtuL0cC1Yv+MtfwDxvcQRJ
dt0rFDPOaIW8UUd/Jr4xbMr0OiLXNfwrfghx4f0XTNTN2AMYG7zjrDacqG0xp45LTYgyk+5l+R0t
76T6EJmNF5roJABTT00ER+F3Es5HCAfEcQo4xKA2zs8+p7adZ7kJWIgrSZ9lMjd4SnGGA16KQTPT
QMTdtuZ0W1kl9BLjWMOFRB1wSbVnGb+stbd9NySCnb0W79ljIMj1wGoJLc/T5e9ikBLVKsm8sH5o
tNcUk1o0LAQLvpYELEFY6Fx8YzWfpzYLI2gPSYEdXZn2LdKleBCs71qMWqJwXzWdZquXZJiCe4Zr
VZpriRjURXZwvhrKSibnChCM5H6A/l4JDLRX/72MOZINjLWgCURlG5NPNhJbLqqyjjNPIvVLbIHs
UJFuNHM82Ga3bdR2d3k/rC7cHzg+tiYZjY05pBi3MLrtqIz3oP76h7QCrSRoJEHbFyYqODeDeIrR
kwwQTfmhSSAvj9B8/OOyGWcDzLibgfsB00B4NQTbLd/amplp3ctVlXmDN2+co+6RK/Ib6jev4AT8
hZKP9mBjxPYTrQvstRS6ifle1Cex4iEnP4E7ijuzIeg7xOSK3Eyh7pplUt5HhaT9UnEn79xhNAYR
5+LqDkaPDs4M3D4w3HO6uSoUzXNIl6K6EGruFN5U9ldZiZqgVl3kDwh/URjxAKwPTojjt+m8Gm1s
uJRc/nrnUp7M6dkchYa2J/g+5yIFGUKCoQ3UkinGrt3sS7qlh/FQbvIDrqb0aAUDDvo5MG+iK5F7
rjYroJMGrS2M4BF6UaeLqKDMBW5w7OwiAr+ji/TimFxXw2OyT3xwf4lobtcy4EWo4susRgJ+YdJi
O0wpBNLIB3gr3cT5zMu7SvRWtOoeiwDPXY0UfbIHSmHZSKDgGc9HOka+Og6Cl+e1KqsNcmlcVPHa
wQRZT1dQ1tJQ63VsPj1Du7eEE8w4hnnkdlYAAe9yTly7i3ZKeqfV7SZuRXOOK8nTCTx3xMi9CrZb
MMl7jb6R8D41ouLkQ1bU0+RbMT0iWzTuJD9B446apsmKJKFA07SHFjWHuQ1qNMdZ0Uun4XRHFe4Y
tv9wvp2AcqePMWHeqVWxwlF5WxI0VArvmCpbpUt2cTczotlFJqWwS5LuQ2PT2IEWEV+Xr43wLZEC
mktu/all0iaOgoi+RnGHafUApR104bsGPQzmh0x+TNWT3QsFcFfX3DQwjcn0DEFTc+pgGk2yioL/
xOvKlyz5avp3Y94Mpb3N6id99uF8vl2Iguva0zvrJsdzCHthh54Pj2oUKcibsVOv5N/6jwrt/jsQ
jnjJk+F1B2VfBQNEPwNBLFyJD7jLyyg5QLwKJzP3HaIYKmCSimNk3EAv7j38qQbzB2jbiw35nd+Y
m+zWgWfv43tRFF6JFgDGzCPIbFDx54OwPOlhpZgN0sHRjbUXs7iO281l41Ztw/0GHZKoa56xb6eS
rI2a1WGnqtrWGj/UdDMRsLbnoITfXoZaOY1BzvoHitsxFRhAbIyiYMcofir5crdzILJpCQxaORtP
ULiPBZnB1sHhnnl2sh3V28YWicSvfpSFGczMRfo8xEahlhQAseqZ5Jn2m4gKZkHWDkAH8zR4pkBH
KRvcPcWIolqqaZ+CE4LK4HZDtFaCDFoyoU+VozaApHKTUih0yKK3n7UL4AkylzJJWlqiixbIUXXf
4W08Qz/LL1QIMR5CoWKBlzpRjWsVEkoI6O5E6w6Kn5yxigPSXK3HawlKNWnzVKBBHXpgSetiCNmN
s86VJlwi/MvOuPIVMcH4B5S3U7bjKWH91Pl8V5h3svJljh+XIVYOwRMILotBA/Csga2EtSJC5sSF
OJe5J0cb83eCC9138yR3UCyR+Be7pm+NQZGBpJXDk9FVV3E4uTF675tywkJqfqt91embqTzK4G4w
j9kYBYqN5hvblZPYtY1oT3tzM2U1eIWf1VD2MvWDqpaLTkq3N/K7EUMSsUQFv3slIJz8bD5JoX2k
GA1+NsgDXLXYDMqLg6bJPPiH7wDlUTQWYgwErYWnm4noUVg2E1raJ3PWX6jjZD8J3LB2M12LkM0a
iOwtqOQKLEbk/H2uDlJqMMngHgTOXcTZU/QhrbK8JRRtW+ljIR/yVGDduSPj74Pwj0EY4ELnrMv6
ktZhjL/f4LXWqYgXy8nGkd8ur+FKiyHj1v4ulzCJ2rNLMLo+jMLAyF1KH+rWG5KNDNUQ4puEuE14
a8x+1buWc2y96skA8Zfnqa5RbmZRaFwz19RVTIDAZPWsY7qNSiWeVJhbFb+LxDyCk2c7daqoXfr8
WDRAlwMVADbRiOFZzjXbNFeqtK1QiZtc40ne9r78kl2FR+saUqCta11nn6DcOqRXliAurSR9QIba
J+uyx1QE3yg9y3InlTICMF4XHBU8jm19NxVqD/mPtG1v6raae4x3a819MaY5bs6ZUmu+Qmlxp6A0
dYverYZ6Rek0pq8NoRoMTd2jQ97sIMoqqSkp3LZKoqfQ6pqnYS7w2TQ5sXdqGP/9Ucz6PpFZ6GzM
C/nFqetnYaGqasRirGVuHMiRVSKhjbXPtETgzuKpwjt+mQBhhJBdeJiHRzk+OEnjOqI52vNgDlvA
OAU6QZTl8F+ntnRhX5uJOqCqP9+g6VqudmEU5INr2F4k7OdlaexpPD8Bc7hbYoWjo84VgNWVn6nX
w7TNqsBOAoXsTH0zauBPuM2oX4Q7WxNR6jFDeGw8DeIsZgTIoHQ5NbTqMigjxTUKGDpBQa20uiB1
UsWzJNt2KzU7TnWKK1UahzvkxaIe1DMKB/BhyKi24e6KV0rwl3HrrIQphgNqBOt4r/4M30E7eJTw
sOB4EIz1i7ce7wq7YXBz9yq71W+i33/fLnSCz5dWJGV0apnNPxXpFzEPId324auRbS+H09Uo9sfK
7/xvkUMaSdnHRg8Uu3kAt4hSp66uPF/GWN0bKk4dE8QbBm5Npx+ya6y4KbUeZXUUMtTOuI4cbWuG
M1KqwrWlUBC4zvNu+CykOGw2AYXJJO5q1lSaRBRGUVXntufUqqtG75cNOhcdhG8s9iA/iI2BRhu2
YltUN829PLrSs+NNwbD9TK8N/7qNXKbG96rsXLIvMd3ppqU3ubnHWH4zdOYKspe1b7j8Nez2vviG
sm6g44tFBLk61njRdHYkEtxl1vbiEoJb0zJywlCZAdGlfjfuVbQ8zv7Q4mVxI9mQJdldXuCV9ye2
wDjeUTVFmOOrRiOoYfQcXaQeKTdNeyfPb2q8s5vbKfKs9ret7VP9ZykN6MwCYYH83hiCstWaD2Hf
I49BhzvuAtyBEVYmiTsN9mYOhG3xtN+rgo23imCxBmAQ02ESiUOQ57JMVJO1yGqNq2TXMhXKkrHv
zgdQG6sILhGdDSRwEayuJLkKEwzMDAbaAg7Z9KA4Oym5Jm1QmD5xEkzGotEN/xY8H64dUQtg/tRI
rJ60fQ9gDKs50lbRfsXtjTI9N+WV8vc9/Njpf4zkt2I84ZAsmZElKUAE/l7O6pUUUUFMEVnEb7Eq
T82JDXNFmuaa822aH3AJCc1fcrtDo7MAbW1DL23idluHtr0mkZlN6L2yoGQFQcofl3fYWkzGpCv4
CUGMjSZ0zjfK0qjrqmUzr5Dm8s2a/qa9CvHfYp6CaCQgKTIb1buMubaIrEKHB1Z0vZ9NDo9SpFGH
NeJlyWPbepntSfJzobiTczUkT5exVpYQrKYW1EXAdMMU609jot71SiGZwGod1Hwh6fBUtua8SS06
CaIv+0vcLgObhI6yPe50lsLX7Ikc4s5rI1RBy9BVJnpDijsMM91ISnlVajeRrG1sA+nxZftWnkWY
zPt/sHy7tDJ2OPwMxA86OrsiT11ntHxCX7RJ3UmSedWUTzWJDn3U+Eh4vRA93d7UQLFkztFi+azH
0U7vwNCkfFz+YWfLAZ4aMAr+xy/P+a5uZQpFNQis5BN6QsC4SXV08KT6EaQsV6CHCYxB94uhEazH
2ffmYFm4XZyBfaIao14BNmGcoi2yNcUKMnP/fzOOC9oaLVqQlAMFWakNM8ZnjW407W0K39PkEKLV
6zLeWV2Cs4q7VYCAJakii+HpQRT64ODMnVdZpGyyimLooERHez+u79wny9NIziYmA5drR3ncGsQf
umtNebtsy3nJnBmzgOE+0TSDKz1jMPr1/GZ1Lk4F2ZVu6FX7au7b+/LBJK7yWyS3dF7BZLDYlzLY
bFSodHLZJyVWgyFgrCEtXmpddelV/WWZvqXeYjzRStF2/T6J8pez6Mphski48EbSNpo1lcBUxk0S
f40GnninVye+aaNW4CJnQRVQNnTG2MAh2kf45LqIWgsyydBZMOzrOr/uoutav23LF22+x8vH5U+4
5ihLLM6sTpXmqSuApeN5MjKDMvT1onQlEbO3yCYueFNFp4UZMe2ILg0KTDFUxSc11U2ct66Za2BG
E3UECizjo+k8kK6qCVvF8rYgv63+mc6x64gGv9b8AqyhaOBAaxNL/E79os5TeZAsFG4MC5X09MYc
rmajd8P2oJbby99qLSAuobhvhY7qsehMQCXxPizeZRCwk9//NwjuM+VFqVd4zIF8j4IjFnK35Uc1
ig661S/zZ8n4irLT6EkWKsznaKcHsZzXvtIYCrqRbPNWcVAhvmzUqu+hSoQqKbhWzkbzzLa0wQfP
JENG9WWOYwJiytGvh+kgp7k7oRcKfBgCzFUbMQuBVisc6GeaLI4eKaQewhqT7bWfsIOk9abIT0W9
4+s4GorA4EsE0RL3wUgBrmjQQtZ4ih72IMGMv/NzqGFMAudjf+gkJ2JBCYIeSPMUcP2eEdcOetw0
Mxax6t+b8oBnRdCqbMck6GtfywNF1C24uq8WeMzwRbzNypwM6gg8dd4Vg6upGIH+YSnXeSkqx65a
Bt/AnQ33QvCvniLVKh0Q2bGEw7VzwyRDXpNduaPX9VX6DPV4CTd+chcG4W+n2yW/RDWh1cMMWh//
wXO7WmuiRnYYfL8pbjrQq8Ru/gvi51vqNzswZl3eC+f+AqllRl8KhXIN7ENcuqNmaKxtaQzpZwX6
TsGAUdHZn9T9P6CAKRWFPtgF0rnTJc30xFCnOW0wdbQbjSNeMuvRl0QicSs61hiXgAo4u/WwZjDO
+adBmces1xq82EsuDXBLdJutctBu1Ctngy6wYttoUD2PKze6svbU1xvvQP1K0Fd57qn4FZBJRr+n
BnoJnjAQWXicKR3+dlr70exLipuVm6i4K0V8d+fx/xSI2xIDhC3wRANzR+2DgHEIIn/Nr8sf7vvH
nm7zUwxuM5i9bLdSAmPk+/aIOsLe3mjbHssK4vtdtwFfm1cGyTZ3kSP4cWDs5a0d6Nfqw+XfsZJZ
ghtHRZ0LLzFYWD4H0qc5HOTR/n+kXWeT3Lay/UWsYg5fmSZvmNn8hSXtSgwgwQTGX/8O1/daMxi+
YdlXZVXJVnmbABrdjQ7n1E74Un3qnoRG+3t9hQnOX4ZH18mrdpC2w8LA13XXLqLlc6HcVYw1q4/l
SSj7HJzCNWyghexj0KLXvvBR3Q3r24ucO89zcZz6Ao9ZjIQW4pJhX6NG3H7m6UJ4t7SPfBTUFLJc
1iNkvBQb82DY2SNoJtDGsn+1tvGJHaTD4/+0KL7LuLcawuRJoDxsEm2jiCthKbK7NtgXx6TJl9Zl
yHIjQCc7sngn5RXho1vY8RNdGQvqcN1keqkOPL5XL4I7vhmm89mgfivtW1Al+KmvPuEuePlm8Jv1
s+lRO1ylNgBylgYhrlPSnHzudRXqYaDWkzp2XuBEe/UO3XTvmYfX1a4/tmuGO4iOu5W4iTd3v/sH
+V52Ry/+GUBRl/BBFveC8xuYeE+UgOFbwpfGU9xon/jIjVDfAk5W8rN+K16EVXJ3ig5gdFotvb2u
R0K4neAsn6UNmkamkxi2uhesTKRGdoMnrSX71162zU/yLjya6yW09ml/eVtoTKw9UDfgwPLPzEIo
B5FJJmjgYnGVsmyHubAFRLw5E3AugrM4oZKI/ThARCe066II1zFuS9nQhdz3nIuCcxKRO0NFEzOZ
lzfGUFDdzUFH4SRK9mtUkNSoM6M/5JF2jJBQ9NDluTSpNHdJ0aY8DYECpBXe+VKkOgQmSG+nBx+m
y9LwbrT0Vdt60biJIgXzLXZGFizPXGhzJpGHrwpKTcS47vQ8yl/CvPT6Mv5oabAf9TZaiKKmY7nS
DOA7YWJzQhnkvZPcmCQGGCOSAZq+IyE76hm4+oRSf+q74NiIrZvrS2Qis5cAyZa/hXK6UqPfvcpE
BIpGOD60RefqmflpJqNjGR+DYTgkjP0Bo/V2PgiPel7foWNlJRrPYhogX9huqWaAvmsJu3ZWg8++
ijvnkoJVM8jwVRIb/aCp7vquQGt1+XzbrczuOGKsiXFqas/k4hLVjJvG7HFRsv5DZyqgMUMHYEi6
+DD269oQFlIwsxcGfZHIo0/NNSIXwDKxGjEzjVWl2TtTqG9K5WM2/qatsitQlf8XazsTxvmz0tJD
o2whLKgzz6RkTeqNaAFUe1ezjWRGCzHB7ImdieOMQRVWMSoF2MoxCOyu7bxEA6RQvEQsP3tiZ2I4
79UIuii0Ae5IzyxbUH6ggCOIP6TktTV3hvB1ewtn7/6ZsGnNZ6/FFoV1K66xhXkq2wji3JJ9hT3d
oEFqQTOWJHGuqBaAyCpO72Cd/s6J1wiyTeonCpzI2yuaPyXQWQC8ETDxKndKMmBUjUSy8N5WVBsF
wTvgK9pRTda3xcz6OBiw/4rhTqnEbdOMAp6hYBhvDvJYWg9dqHi3pczrwh8p3PHQWBVrs8Fi9HqP
PjBfMd5acCGxlY7JUvP9trD5EzJRjkK3BQIH7u5qPR2tAMOGDjMxu9rglaTXNvBTgKqwhEw/u67v
Tn20301P3Uu1K/VeUgIduyfHiV3pR6V8NYAFO+ZHQkErteRT56wSkrVohQDwB9jW+G1URh3tlHi8
00qzSXVXNRgpKR6H9q1SF7qE5zYR7fdTT5IFggK+VYaqCHwxa4w8QShp67YKEV3KCRgwC+0hDRP2
dPvM5tTQRA865u5FtAnwLXEtzXM1Y+gNV6rEy+Twbgh7/7aImc1DxRyLkUHvhyY/7qxyLQRMaBID
mEB4jNsDkG0ko3B1pJ7NeEHdZ3I6Exw9Mi0AYEUxlk+WVTk8WV7goKIkQFPXp1UIrtQWgJEe/Bgp
aENBjVTsBhQwxiPVlqDB5W9IQi5AAaSmgWYnJCVQnuXuQJKb2QBiISAHIru11ZIkejfCAU1erBNH
O5UJecIAVueJSphvhFjJPlluAlxaCfJTofXiU1xk41040NojVGC+mcQaMjmmsO+Uqr1rmNRRG4TQ
0IhCIeVnb2b1G0l7xdFqqXjDmIMJcjmpEJwAkxo/RUHQjnVpGndVagUAGMowH9SG/a+40TPlzkoM
dWOCUFKw01HU0S3NwPiipJG8KcZewPzgmG5GMTIyl1lEC3YqiZJ9GdSDaktWU4q21jJ5cId+0A1X
FFT0zhE9t+QVBpjUwg7GTI28RCoUILGJRo13RBd1XioC1QtPyfZ32/RWbUdGAn4/K2ksxQm6kW7A
J9DvEknI9nWadU8mGYsXQL0/y4ryAFHtus+pEdmDOI4tKrAAmM4iOUvtKpAVP2679KMBiyVAXYr0
2KBAug5rayJdlduJkgks3Y6Zx1XhqTrpWmfIRH2FxkzF0xMx2Ugplb1UQpJOV3pji0sjeLSt6o1Q
teVWa1tzM1iy3KLogI5r1goN+yRBI4VbNUUNGV9dmNuK6XHulWplKNsu6mWHkTwDIDZmkXWwulak
sJkyFCe1ihPErQQ+Ooj0l4kgEJPhluX3bYAB6dLQG9tUa/GjHxLU+ZoUABmuCpyA2pGSIPHRc5MU
Tlm04akZa2ae0rRvBkyZUvmVdixbF2pfSI4+ZsTvJGn4Eo2QuFklFYUHSJ32ebBwXK5EAz1fjaUK
mXKlRa+qQEpzqwKC8wlBd7YeWFPLgR1qevxc9FrR2aYMJ7CmUsP2vVwYdAuSd1V1B/x3j5ZilNu5
ZQYa0IjZ0No5tYzRbuIC2R2ly1u/oRRt21lIAqdOKd0KmSiui4BU676UNMesAApvV2mhogRNZAOs
j2HwpLXgt2p7kR0ahfV+BHu9rSOKtk2BWRihwPgEZIckcQ2RhWuWdsmxMoNxo3QoptpjH0tePrFw
qv0Y2lVhtUDZ1bQudIvUaDdtRQSKiKyX3HJUpN9KPEHQ122MIKqV+8DWwz7YK0AjPolG3v2yxib2
QCpKHocuZ+swBHGalKYJbmBijjtCk8DNQk15LGsJROYZcuC2gjX7WtmChXDE6PFHmFmY+TCyInyX
kwR1rCIuzO4hoDTbVgGQwG0TMwCPaldbJ0ymheBSoMN7N9SYsRGJYq3GTg7oejSEeh9JqQE3D/Q3
L2NEf2yLVGzczhRSac/EtDhqmHnayYKe/M41hIh2B/ILxVHVuvPMkII0VCdm251YB0qMJCnZVh+N
AUArWeIRTTKGJXM94+wwrSzhtQrUM1Hk4Rg6QCNpZp3BLDRUdIUxd3rACRkYEEVa14dvf9bKX2pa
UTT6kafGJtufQ5i7ND9oYv/ztpu6nq5Esej8Y7iIrBbFog7J5HlT0NC1TxnN3MT46NGZOzbh77z8
LENtHwUIOhkDFc7S23bWeZ1/ABdlpJKQmrSfkvddsk1o4zYldSlah6pMtYVAWmM20dPTyM1QygXR
5uvCBky+ifddEz+ioWAwHg0v3ItSEMoEs2TwXXr1k4DiKQLXg0Lrj0L6GsMRcwioUTNA/bkpSNis
ol8IRWaVAfkKA4EvXn98Ol8FdkKfGlMbHSvvtaD5iauybemWolq9sNKrOcfpqM9ETZ9y9mrJhWY0
WFPVjlCA8tTyxKT0kNu0wRs3tC96vOqjbbNE4DwTs4IIdXpDywqGHfiKIfrq1AClPASRcIHa2L1g
cm89jqJpgxDVKSpyFIYftxc6F3qh91pF7gKFEgw8X64zCgVhTBuIjDE90KklCGCAoylsMGTOlgYB
ZyJJoOWayKuDchUjlVyY19KoVgtlQOilfDKMzhpL3Ylz+nEuYNrfs0ODGZTL3ISAhpUAuRPU7I52
wVuaEOCX07R0b+/ddNv424DeOgtjIt/1Ou42qFoC762NOK72VHUvUfIaLhEFzG7ZHxE8KEQ0CAMa
byGiV3pX78G1V63+p0Xw4T0NRrXTZUhoqp9mu26M539RnwZvBKpfIFSD8ZC+s2dnx6KMgjYQIuEF
EUcZBtDh68samLHSG5WLfRuxxzGKbOAFLnUzzN0nRQMvB7B80AfJt+QSJR3EQpRrp60lO8h+ipmH
cE2IRq9OnxaRmmfdA/yUCnZ3PGUwxHOpfkLWD4LMUKDTP6jLZDu9r16lO0RRm/yrZPawUNyc03bg
klgYisZcCm7UpTjalE2tTK6RSE9l7qXjT8HY9UuWcE4KUJAkNDTDPiCzcSmlifCsFRXoR0Lv68oZ
MJJcKggh/nnzHeatzuRwd1crLNbFRMRqAPIk5sa6HtN9jkA1peJCW8HcpdLRx2xi2AQ3l0dT7YWq
0wBIhkKqqOxTc9wPZMmSz5kGDMfDT01JATybL3dtaEUVoQJUQWiM0G51arhlHwfAWkPZ/fYFvh6d
gatCFwzuFfrRQDXK7RxeGqWgTZ3zude/4c2jZ96OrUpPdUbgdsSOfgp8wzOeUXsH95Rdbek/r5Rc
fACn951VkTQ1pg9Iazvut5T+IktN2nMp9jMhaOG/3FGrK1EbGSFEWCPsL71D5rGfwIlapb6+yT+D
p/qhe60+lkbx5wrPkIshNqB3IBPHZ7dBmd5UVEB9q67sj3FtZHb8EUlOuDnhbSuvM+Istp1MysH7
lXOR3IEq4Th2JMBSRafdSOuwcfWHltmWJznCu75Wj8lWvhMexPVS9fYawPZblXDTLdWa6CP5zKZW
DBHQyGpHXfV7+RmJssSNV8EaPQUrGfhjdnyqVt3u5bYGz95HyPyv1Onvz/zDIKVNaSWg1BP6ByJi
ekJemJCYFPB6Q/8I4MLm0WzxNg4hoNoDC6XdJb/pS+yjriZ93V7JrAsAl8nfS5ms6dlSKNVrEqvY
wKyyyR17o/vYE9BU6Wsra8tWS0BHs2bmTBxnZsIojFs2QFyIRj2MvdsqQHfT7mlhVUsHxCkk3seF
IbUQw9zsDnxyTum9tZktboKT6P+o1/HrgsC56Pt8GzmLoup93LYGBCqfaObNDqPoyJ3dvNVPITBG
lpY3Jw1pVLwrVPR6Afro8tBULZcSo4R6DKnL3uqV/I5WlgPg0bbakn7MeVND0mFRpgAfj5hLUXVS
l9aYhcyJNuFRObUuuhzZPnkzN9FRVb1mZ/rsR7KyFnzE7MU+l8vpZUx1hYSohjrSJ/GiF+rGvY2k
Qn9Eb7bmyHfqRyLY4io6ZAtByvVsGUwK2LuAMYrUm4pm3MsV63FcgkcSiH5NguHZmhKk5DU2DK4A
fJVNlHdY/lii3AX8iQx21VST01iK9XPeGZIbZFK/zpWRHoqqEJcoBub0+vzbOL1mo1lRDLXALtAW
oLX9JheWAJGvUS6+16+DgRcvO/RpcqpcikmsdKaBuGZUkf5TTlL53snRmmStU1B0FmS/ikJ8bLVo
IVsxv7i/BfNjYVB3s46HCUoxkfzOiHwqpauFezqrzuhh/c/i+HGwSEfmb0ixuG5b7KWvGukXuEnx
GTzQ4a892FJ/pED3V5ZKwHP2HLnzv8XKlzrFxjySCl2rnZGKL6yQ12FQr0YD/W+GGtoEYAhmqT/U
hfp+e71z5vZcLmcoUqVC14+ILc2EhzL9WQpbo3i+LWJ2R0F5h3AOs1RAkrtcGi2H3jQC7GiGZgLk
L7V7Hb3kS7AOs7pxJoVT/CYWVJIP07nFX2axaZba4WejJpQuRTxOgGeKRwq3jKTsRDBMwIDfYxEO
AJuMO/EBo2+fpW9tmjUYOm7v2+yK8MREXI/8CbbuUuCoU4ThOTxGK78I3Z6I/u2fP3v0+kSlLWK8
E8gGlz+/whyB0ctYUFPlaDwGi2v52I5L+GnzUgygT1h40yGVdiml6yJYwg6rGOpj3oH796H6x1Cj
kz1C2QvvEmQugDB1KSKUTNayDs6uHL7f4ncB5oKSrv43enwmhtMwc8zwcycPDnIxTSV2FqxV/UXM
Fp4es9flTAy3YVYqIjU/+dNhWGfFnhibRnAXyUumj+Xjx7M9U7m3R2fFdExDSJEN8IvtxeojNVxL
2pi9Jy0NOM47TDwbwXdpwW/yzO1CqrVqV0bMaX6YjVe2Xr8FlpWySrcxaAVbwPa0LhhaFskrJg2+
XuQfudNWn4WuEq0SSa8mudtuZdwLR7znDnnjsAPzmMPem/XtGzV7dBiiwi80imNw4VKeKjZ6r9Qx
ptqlfTxqjpaQTVJ9EaFYqJfPBuXGH0n88Wko75jwwzi+AbB1PrjjteJVGl4jII9SoP/kG5Y8gnW9
Dpf6eebjrjPRnFlSKqkzxAaLtD5RELVeo5N0zA4ktOm6d1BYJIITHcRd7orGgkGc1dkzyZyPbFGb
CBklzCGRk3fHjO2VBjStd1my78ulSau5XmYJDHIG4jsQ8V2ByYtJVHdViXXWhlsfxG2AItl29IYH
Y1WsUXI8KIWd3cvH2yo0Ww8xMHIO8DB0gcq8Dik5LYk2QmeZ277C9tvBKdy8RwdrPT4siJrdzz+i
eCVKOtMKgxErLN4aT1+Vd9pP8is/DPegMBp81dceAI30Eb5Hi0xG8870TDSvREOn5M20ytaVbOAP
rtKdcUfX78+Bk+8WFWdeZ8/EcZojtSNLq+9N9S1bWj8AdugAjCdHOaZ26Bj79JAtkhxOXufK+JzJ
5NxrKsKrU0xXYuL2vhJ2RHyoOlvQ0fXk3T7HWQ87ZTIxhPoNncVZHRTOsiTAMcZW6tYgxOysn4vc
l7PByJkQzpSCeYo1VgKDI2iBLfVHVClvr2Juu6beJkme8JVASnm5CsDIZJkZ4nKPqNYwwHSMYXrI
ewsAHvWKGtVCj/KcqT4Xx2lEyBSM6QFvCW+4wE7V0G+qg1D4gLi4vazZJN+5IE4N5KpPwljGxvW+
sgGDW7nW7N7td51kVzu0EGofzU5YAwbosV+630tbOp3pmfsreitFRh2i1ZX2iR6B3B5d4lmeel8V
jvWo+ukq3Ixe4AF99faqlyRPKnsmWTQrpjQZdtcyf2TRNjWehhTND+sm8W8LmtP9893l1NJqOq1j
DII0NGGCaiaPVjLAAm8LmXUFQJDG3NzU33E9AV5njcmmGLakXigAcijdhelrpW7SwG6SnRgdgTze
F0Aq2CfyE6FOEC2k++Y29PwLJlN+vqFBFxndlMVk2X06nNBBYKOXBUVX20riheXO7SlaeSaccxR+
TD5jaogkG80eoWE83MvCV5n5ylLZdEkEp5lCVQMrZBIx5NIjBfyJogc+awtn4eAmo8Hb4POlcHpI
WpoVDYUcZq2s9EcjeJXshflvRTugz9qNBsDz3PftQhg441ehJooM+BAZIQQ/lDT2XYq3CqRKVWlL
0s+2qe0ss1Xp1AdowmsW7sCMKbsQJ1/qRpvH6L6R8PxRwgrdkqWLAcF1i0FZPO4WNnTGC1yI4ozZ
iNei2enTS6vNvIqRbVgvMaMsrYZTjaoVDGUAfI3TZvej9DpIJ3M80X/xZMRCQIAFnFZMM/PzImWn
Wno+BQR9d0ITDpiC6BIc8Vya7FwGPyEiCSygrIBfHszUtYTQtcLMxlzpOzNyW55I4+PRHeMeJLTD
44Lizx/U3+vjSaQHWe4trYNsUX1LCq8j27RY5/HLWHp19Bxqa6achnLTFcDgflT0BQsyY60uVs5p
JFEiVS177G4Wqk4kflVWBGIG8HHm4ktetN7txS5J45XSSqOUTK+uxnqQlF8qqMZM2tpgxkUz521R
c+8u5DwRuoGsz5pQtC/vmpIUcmsGWJk2IFwuhb2I0m7HwocS/W/AGXjPKXpNmXREteveBF2ISd5u
f8KM6bz4As4T5JkpWBLBapO+zT3T7CQ0uFUANZRKzb0tanZjzxbLPWfBHpc1IsViQUu7i4TQL1Rt
q1itTcDXFGVft6XNLwzNJ/CwCsaCuWMUwzECVCkWppUbFXw9OZoWV7dFzC/ojwjOtqRxWwZCDxES
+kJ7A6REI/Kte9KuEvJyW9RczgPn9EfWtNwzjy3JEQAFJARfwxaFs+Ag+fXB/EIl5gFQS9pWXaeP
S171mkwLoCB4VUAxAXeJBkMuhraknkhtDJnsqfESF/Coa7TBCqEdOyjzesoqc3sv88HtvdXv8Bd7
6O5OeQDBwMLiJ83g/O7Fh3AGoCRQyy7Fh2j3qfNCdkB7yXRHZq65R1u6M6x/ELcobeGJPiubaCG0
n3W/Z7vAKxI6fuNKwykP6brqHFHZscBRZZAMHAu9XFrqvNr+2XNOp/K+IhaI0rDnfuEC3GD1VvdO
u05c6ygdmRfZxrAKnIX9nX7o1f6aQOyZ6DvBe8MdNHa37GSA6Dq9rts1hqpyfeqHBiDm0B5SrbY1
DOTJeujpceikkmznMnEb7ROzCpvbnzJ7pc6+hDvpKJL6emyndxQm5bqDCo4KU8WUdOV2SxCS18DN
k3qfyeIONjZBeiMNWLW6pfsDqjLtQ/LA1voTHlLE1m2QufjNl+A+Jpjb/d+WyZ2yKHcW0yOIFgx0
LeiYtmHErSqAure/om4ReHGmfHuxUs54FAmNTa2AuEF47SPNbspNZawzsAtJ6pOlPwBSw47LhTXO
Rl4T3ik4xFBu4MdIhFHWm7yC0KAh9oB0valPHEMPUv6PeQe+D/KPpOlLzmyjppXAm1IhKUThKQZ8
BUYxRGPBDMxeTKD/aqCdABInH+LFZs2IJmYA+GYIhc3CT2rTj8Tava0Z87v2txg+yiN1L4zEgJg+
9RPBpcEDqd3OWqg5L0nhLzyw6SJgZGPHyFobfjPrIaEA4PzHXKDfB/NnMdxtNjHRMEiAbHEQ5rCN
WMefQkvLV0qSX1KrRAsKd5UbQWMXQNVAuoJxd7Cf8oUb9A0MLFYazQ5rdK5YIzP2QtS/CbUiewQc
Gzbe3a9C0o6vrCsGlyWD6qAZ5RgqykcnhS+KWZE7QR/GFWnFxA5DY2mslDe0+EJJxEiHirl0DN3x
EObgFKkFGfjtaBB8YsVrRxeiOd5X8T+fi+ZoVkdqFkmqDYAcIrwY8lOfPqbZSjPdIlyCVeBvBC+M
i+fUhKpjgbF9O0hdMcScvBL6mKVfuHdXMfIkRgKwOEqXJhi++dE3uWatKIMTywatmq0aLxr5UJRn
gaLLUtsT+bnsdnXri8FBRqbk9mW8irogG32dE26nBSpd9JtfWhZqtHlaKsDylqV3ibhpAIQjTF2p
vw0NWHBeVXcOJl88q3sOSO0H1sFUFjI133Cd5775r08AzQ26MS0DFc/LTxD0XDf7FkoNmCdPKlwS
lHYJFA0AMMqxUwj3TUTsNnHrQHcw9ePQ3O/BwtN4AgCR1Qe5cOpoXVrHcQgQaHdTz3prPNH+1AH6
SowcUSBOqUV+Z6poXQ3sPME81XoAPgYG1m1a/1Bp6BLhwIqPTP1VVyfLvFetVTKIqxC57s7w0+zU
GGhpXAKWv3rx8kvntDmOjWCkKZaOaSQ30lPMRuNuD3ak3veNqzSFOyRHrVkKh2YuEQ79z45zh570
PYaTOohtAZLSOT1iD/UElwBlC0GXtZQfm37cjQPmLf7YdcSsQ4jLB3Q6DQPYDLakB4sqGm6APqFj
3MwsFrzMzNU9XyIf2ccFa3WBtpqt9Toy4qMtC+jaxDjX7ftzRdnw1wni7TAhH+gAgL1U3mAYAp00
kDOMvZNaGYYLTzT9ZWlbqXk0AHxALHdE7D68dhVBe54vK19ol7A7TbflDPUNsFYWyqHrVzXaqQWh
WHAZVyBc/AdygViAjAJ627D5WojNN7fJCJ1XM4jDncdkSfMrHZBZT2XPCB/G+CMvMJGW2UzEUBGK
CUNMbdF6bACZLZb3Zot5OONOrvUft/fxKmP8/Zkq5k4xUoRaPt9i2xqtiAgK+xiOsisYjkWe42hT
Rg74qYF5Duoz42hWXoSkiFW+NoXd9F9qvtT8Oqs1Z1/B3UcgovQGCfAVIgMBTvCFiTybgu5pYbFT
VHB1Ic7EcPdPNPMmSQNghHeVpRzpKIk2GTpt12sjJv0ti9lNjhlREsjEMWgWeU0TIHJuks6rldhc
MMBXxb7vvdfBB4qqrYj2cc4At6I1FlTqNTsFiobsR9VGUQFmEGcgdXEb683I30Wcv1VMv39ofe6J
1ntX7Un6dHtjvk391cacfQm3/7meoxuixpfULZ5m5bqpVZuScmcCMS6QHQFIlArYKeR7sT6Koh+O
d/3wrILPIEzWTQl4xWSw5WZbGYkDxrxMQ9InVuwe76ssfTN00IDni21OUyR5/c0q5qYmzi5g911a
AIGknWF1gwb0h7dAXhnGu6BENgBiVz1VnaAdHda6IIBqpCUg2lltxZGBrANcfJgDu5Qcmq2et2ib
wLxvl9sNq3M3E9ovlYG68/bB8NH0XxryRxJ3LqEZBKpSQRI48hxTACth5DOt3+jNUiZ0SRJ3NeQM
hxYQSAoV4F3Ac480sJX0QV0qAlzBd3Fr4r2SSjHvPkSwgnEZuKZqjzL+mG6LZnSz+LEREk+GqQwl
ZxTuJHElK9sw3gHSO2peUutNKV4Mc8S/fHTDgYjUrpp7aoEYDiOCMvoRXwfr8fYZzJtIA+YRmMNA
Nvq+xmePQB28noYxmW1dCO6QLHaNyngMJQNTer3iExnsMOLohIPhZpb1QYLPqhKANAoak9EC4hFb
SiNfdV587+DZB3H6N0bIWWPsSrMpcN7zoXAkkdmRta8jGSgOhTPGu1p86JhuG/E/d+8asAeBvYL9
QOqOU5MMQJldnMFQUBZ5mBs4BG3qsbRYwJibWyLkYO4YTLRoUPpuyzjbc5ACTBM+cAi9JiRIDEYd
MkZR4QK9G/zsQS34+H+DFSCWQJxRwcNmBGPsFCzqCwueC9RB2qyC1hVQxsBN4QKNVAmGJAJqhJ1U
9Y8+BA+QJb0oTAeDLCgfcu0UhN0GI1l7S2wd4Ck86p10H6toSmnJUjPVjMmDEgLde3o0IKc2XeKz
XckTiaZFikuaELm+l8GmB0ou9qlYBVj8ipSgaJ/FL2GY0F00jLEjdOK9CWTpheDrqikGCgi2kgmD
EsEXmiA4BTSaXAqA5KvZrC8yLzKt0pWVStxLQY4RDy207JR2nQME0FOUZpmjdyOKDjGKwErQZAAY
CY4Ld3RmZy5OiYu2GmKl4FKDXjZMdqi2aquNqB/y0bCt8B7kjZWYbUHH22QLxmHGFVzInf7+7ESC
UqktmkA7YpZsUqPz45F6OcsWtHD6fM7XTSPXUEO4HcDPcBuekkiX4ml5BBlDKXQs9vFvNvBMAudp
pFYdYpFiIZl1FxqvvbKpszXpXpX+Mcu3enZQ5X2XLyxr7h12sS7OnARECSPVxLo041kaXwMBI2Xi
VqAPVfw7ZSsh9kU1XvCps0c21bzhvaHFFreXGkN6QR+wUlWHxQjUdSawCQBjIbswbdjVkZ2J4Ta0
EqtoMCYxPZini24FxrKAekp/zFHFHJqFtNvclcSY3J9VcTuJ55DMhAKmgSAPmvlCAoh8Pw5/pZGF
lJCXUcQMoHv/woywnXWr29pze0tRiLu8BWmSpRJDO7AN1Gavs8T7VskPbWr+m8v29xpB9nMpZkwJ
CJQm81cANYfdJ/rbuGRIZi/amQguqMxjMRKbHqdGRmR6u9JphQVTtbRXnD8hORO1KoCEJopWSo8s
QA+2kLz2bh/JpMW8+qEhVAemgQZYLN5Eh2UP5i5wMdl1pXgxwLMD8yCVzBbiHRDoFq7U3PvhwjFN
iz4zg6FqFlqd4GRKadsOv7VIXlO2LvPe0ZMEocm9ODZO2SNaA0u2YAB+sV6Z/QnI4Y32Zal3ovKV
G1+C4qryg8WoW+e5q3Y7wfhhAlIOyLkLHmxmdy6+l7MBSL3h3Zvje6MSqRFZZ2jDL5t2Q7IKMONi
W9ghS5YS8NMV5I7kQihnEcJMNmMmQGg2ehSptY6CoDamHgCp0Nyn2qLybAJJ57YezEVSsHIYe5uy
fFOXz+XRqHmvUL2HImhdZdfbJDWh044VueZdatzTofqt6tmx0oXNguDpqlwt949gkzMKYQtGY+zy
9Lp9arp3Sf4dAuKrMJ/yCj3fGN0dHwtjVza93Sxxms3csYv4hNvpSG5qJDYhWtcyJ2vfu5E4LV24
yFez33wUxO+srpdtMEBKAoveEmCBDy/5MMK4u4r5ozJtKaIgzgJgDoNOOSOJ3JGC3nk4FQlzSezn
7A0MdqWV2uP4trD7MwERtgClAATq0zADZytrSousGBCi5c1zP+xSZaOkfqugwDSuw+GrDnaZ6hC6
cOhzabkLsZNSnBkCMo6KYFG86DoLSUbiEQSEcRp7TBDwNHdR0nPy4EebrKSosvP0gDe8I6AdcgBY
tHDMZBdTHoA/SZCeZOauXvq+6eCvdBJVQ3h+sBJfEW3miWKUkYBd0dXOTYYYRM2tbTUPgbGpyfsw
LqjIFXXVt4qcyeMUUcjDNI9rbEeC7ikkU0AYZUeSXxSbVNjGxXNrnjR0+HXrqAfltnoYUB5Owl9J
D87xRx2NBwtaMW3/rfVzKquPeia1yXQ82httxk2Vjr4Ek9fEz7LgkOZlAA5Xkz6VA75owSPNBXsY
UPh783l+E7AyacCFhHABAVeh7dOg8PXgEKAgluG5VHxZ0eciH+7/IxXNByBXtSyAoFxqpAAnVBkM
0F5j+o6RJVujb4CRso3yWTc3JYDaDOMkqEv9V7yiycChhN8FuI8lyXDBnJdvxc7sSsE07FDcaMng
dPIe6FSK9FK1xzxfCDWv3qggOAEogwXGOcwV4snMuV/wOmJwQAAu15v/09/8evj07k6hu1SVu9Lm
SQwmTDBADbRsPIe5rQyFQmmiMYudF80++L5t7+3Vyna89UIwa/HJqEmQNe2gAdyHqUHm8szkQE5z
OSxixz24B//t8Ncv3z/4Bxti8Q9+ef/5jT+s7I2Nf/zv33/9pWcDgX6/d9z14+P69+Pa3T2+PL58
vawXbtR0Y85vFD4VUKr6NJkKO3sFCJqVTFODvAF+k1M7vg/Ij+9f62jh6l4jzU+CFFDMYEoegwc8
+Z7Y5RnJBmy+u3Nd3/X/j7QrW44bV7JfxAjuyyvXKlWVpNJuvTAs2eK+E9y+fg5177RZKA4R7bEd
6u7oCCcTSCQSuZwDpR2TEcet7TAoQ8AgBhgdFVkGKi6qJSPLqgj4TYl5OLwc7NO7671+yuarw9ji
q7Dke90WkijPyOeB4BshJB1OJ2yb5bBUWdsYFFgFEVhXMy4VpUpUGEXcREiCHE62/XZyf5sezMHa
MZ6w380mtAEs5VCKCF1WhEkBOaf394+npyewg5tPg/kwmYU14d/xXxDtHB1r9/hVWo9fj705//4a
TdQb53+ct03yu3R8/UUAfTJ0WZPgVS9PT43RU6B9AVDTno/L/m6P5TUtG7rvLIuh/vdftiWMSkn1
Ws4PSjULs2H9pvvg4WRCkr2zGaK+B2uuRMlokQGNJ8g8abg0fmiCsTUAlWbDLeAEuPv52M+OAOpB
P3v+8zdruZA5X6iLeAbMsQNpqhYyM1My8SMxkYQ0X6BtYkXWb+/Vuz/eH48OYxOvks7z+UBj5D/K
UhcIqTox5BMIhgcsTNd98n5Ytyynsnrel1LkS/W0QBDLOprVs0GCYsCD3nuw1GeWmVy1WtDqUDap
Rmkt8N+C3mx375m3LAnfedgr6wAVNcJdjO9fsQNKcZFzCbp05p06aOYbMEwd2/XuP0vn89tVWrv5
DDCu3vXjvxBLHf9E8rNsEiB2to/EfCPW20vj9LgORgxGNk5ngy/HfTBxU8pmi98p/vUVDQfgSkHh
Gs2AOX5j/RkX0zfExNZ6UKGeDhjDSZT/s7XzNWqfvn/g4MyHZ75RcY3Oh3X+gZ/4dcQ/vw8TjhN+
2fMx3j5PKh2AftvBn+WieXe4yq8If/FV39/m2v+5veevmL8Ff3AjzL9YXyDNJk2vi4j5ewUsBgBH
oSsYRYFMsQxys//EFghj5l9wkQ/mK7S/tW5mN2mfXVZQcxXTIDenGIAVQKmdx0VOnQCpbkKpA+y0
1ZGxNomKgqlBTMA2O1IaPGwvszZHYhdKUsIor9zGOReHuoTLrzDvAjMw8Qy2OvM3/m0yB/wM5sjN
gb4m1PaO99bD/sHbOw7U//o6/8Ky7N35IL2cD7uzfX55OZx3xPwCX6r5i4U+Rydj5vh4XhTEN5g2
AsDppRNSkj7LUWpKLDHnAVBTjAlYSiYB2KZIGflEA7rIFO0DUEoynOzKlgCDThHxSgZzBlrgLwXr
PphsgMCYAJEbdUg8XIDpWkxvYNWJb5K8Fhgh3OwKqE1RBWBLSGCYg5v6jnoXd4mRSFJSd9BTwrhh
WFqt7PW6pSFFodWOZjCKRVfxD/LbS2nUqhZGnoCwkody033fm7Jxq6rHIfciNHq1NyivbpvcVYsk
dvFCHuUIK05VYsJBXm6Y05v/BW6B3fSRfgT7Yh8/lGbtJU+j3X+wZj/mTaJXFRQ+wGxRwDkDKNXL
TVSlKq39wkissjxH/c8gRlmSlS5kyPh+Yy52joiJkPUdZFSJjxYVgHCTHYDQne0lXDPHhSb0S1VE
Yb9XK0jJUulJ7CWHtDbf9YkpSIzoW7oyRXmm1J5LuACIQQGLsvw6iLsCkRuonQuusTkSJDehUvAi
Oqmi+EX0+emHbqTGPpJIv4vlES3kpIUVlWKbWEE7+WaFdNZrDlyo+9wXAaTN962S7vwmIWgR7Yf2
JgdqaoRklyqBgDgsf5G4C3ob3WDDrzSP5d+hX0duIw/jYPZgvP3QulrZ5/2YHMZAJ4PlB/X0AG4M
AXTmfPLDb6rZB4SNixJnkx054GGj/t8VjFnktZUBxIyCUQVZQ38otTIBbqcua9TU0kYu8jh1Eh3s
yb4sa3TnSEUGBHXdRzsLiIO2d/+qgoNkAd4RAIbRQFuCeb/Zpy+MLMpKwKhqRmqJZ/ICpAFHEs3Q
5vfTTeEWmBJ7anbbEq9uQkogFdsqBVrRwTKYWkZzllAh0FizCFcGTQmgYthWDkA1AjuyBAl0tmbB
gXIg4q1YZkQVV8dzlgMiWzzy4M+vrnSu6ioSCSiz6WqFlq3kNpeISbqa1a+1JgcYGyh+ayL4UGn2
iBIA0YZcKEhPEnDPlW6+K45SbJUHfxdgvtlTSjP3hMfgdXuf1pZxKZbaJ0wnCXJYQqzQ3EydxUm/
xuKE5Bnjerr24FhGBEUwwVk5kNpeGqDGa11bhTLsoauRrw7DsDvhmPdfEeGaHS8TPQACfTl86KBB
uc1BaAUW0S4pHZ/43E0BGOB7tCA0ARgSpuy5juQEQF0c+SgNjoUIsmK6QFICgzCyQ2ATpvMUedZV
cY+4wSJ6b0cc3NPAuM+ughL0QiLVhf6GecIPbO6Xi9Gj1b0HvUs249bUgiPmTkdEs8G4Zi1IDFkr
G6zomoKENIiK0YRJnZMZrzbtfDSPgZWhy9/r4a4tnDhheLa1/b0QMy/qwsF0fV8N8Yjs+ugZj0Fq
ilbxoB3SO/8exI1fOcDbIhPM4yAwZVHBXpUF4NsgGuMHMx6hotOZQ1lK0FyWQEPhUXkEFB9wOeMP
+fyh3KKxFUg8e6AskR1AsaxoL2HqLvaYeNQrJnPxCdQpShQQOejjvMj5D1U/xayJlOuMFqUjtYsx
H3VKZECA8ilFZuubkdmZsg2kRx6NpB8qI767frtT8qjtDKM07OIQFhruyanAO9IGp58ngxH2Bhw0
Z84bX4kZWy+YB/mx7ZCu882UaOpwoIldSmURqtZv8T7fRzoQgDB5AjLQ2ZCs9iFx//1ddbF78xFa
2G44dlOXRrOLRxGZ5xyQmDEOIcs+qHgZ1DJqm8065WKyV7t4V5QMHdaP+Z9DMIceCx2qMkyraYQO
VR64hoTxieFVRUpAcLe3Z1UOBlrmJy5Qk+nWeKUTyrDLICcTzpOC157+s53JhFiMGCvXIfDd/8ih
DFAFF8VoCGEGsP97THM2/StHWJZ29ZCdLW0hg7K0RPVFlHIhYwoeYj8x28zJNQxQ9bt2Oon1OcpB
Cfhz/IvI5UIsZW4qSN+5CMQsVihbBFiXJbrCK/8ksbaKtYS00YUFMpoE6vkoBJZ3dTCYUmJvmwNL
BmV2YzH5mdhCRh08TDpI48Hewkwkrp4eZDdQAUG1WaQrUASJDSCuY8EqI8CK2Ua089HdkOaWxj9j
8kSOXur0sfFREBfQMp0+cawg8KrQ933HoASGQeO5RkIjCRdNlTVdAbMnlStp5y4D6GrgDpXlg9mJ
N3qTH45pwThr13laGCiKb5jjgpXObLiXh7pVQrUegWdlobJu+/vyY0KOuDINpPaCO8UqT/wDmO9Y
UzZrj4ULsdSmxhwYcgVVTy3V01wQbrmBCZSmwSJv1WN1YFE+r3mUpZLUG1tTk2ms54bnaGasOiFJ
ozd23Tnbhjp/88VL/nIpab6N2sj0sJ2lKPVbDryP6aSjEQeEN83g+tnbtrDVkGShEw3jJXDVMFUi
pDUgqh5sjLdY8Z12ixAI5WgP0bX4Bt4pO3x4lG7AdxrbfW0BAHL7K1Yv8eVXUFFJMZCy9UOYz3T3
jm6E07QDQ8uj4fwWQa4OxhsPPQDkcBgYfnXNJ+C0ztNTMzCyRlntVApJofMIBdMaw+E1SNosjdXo
9n/Y6B8hlI32E5jc6xG6tW5nKzvAH1rcz+zY277Zef2OsGbCViOwpVaUmRJUvsRGgEDRE1LX94an
4Fy8DZMlqCa43RkBw+oaSnh9IHRHpZTuRuyRAzCqOd6LcgTPxzbe9awX57oIvAhkvMewU5RCRV/H
fTT3j8oZuuhSawB4ZdMx9Fhz3ego/l8hdJ/WoIPfb5ogpC2ffACsRRIrwctQg85s9HjDjXGGG4ir
QEkvHFVy47N2Y7bYK+cB9hcRbKMABaA5QLMRNUMD+IJWKxz5wSbdjw58qsl+7F8YR3ZVG0CrqSI6
4CX0J1x6fCLFoIz0cXaINXy2cBEY13Lh8k3xMdpPVnkerIaRr1sNuEH/8o9M6ijpuYixygC2Nrjy
V3IAH5w9ecUxva32mLR3lT1ry2bLul7OPwIpy0uVtla1DgIxi/uQPUfHZD84pcU/bC/mqsv/o9d3
08MiJFbKKFT7GmI6V3MJyPxcBep0P/5/UqjERpyHYKys5tX7nOzg7B/FAo9cab8thbFk3xfOQhc9
EH0wGkJKfPS9wgpfG7tzIpd1F6/GOQtboOMcIshtEA+QI58FXP3toXaQkHxLvf68rRDD0L9BfBYK
TaKWgcYVglR+N2HUr9774vO2iDWXjaAJXRqo56M0RpPaEUxH8e0UZZaQ/ii5GyR97aJzRvXB11zd
8BLxS+PdQvu3yNXoiAJ/NNBD5vMLUIfLI6yExMdUV4qwe+5SjEAX6O8qZJ8L1rldeb7MMSGP+sSM
3kbfESBXSRsRfTtWoxKnkCp0Yb8W/FtfDKbmC47e+aHZcMRr+swOpuRje3VXPPuFdCq46JKE5/QI
0gswTuT6rcDK66zEhfCCyOrgJ1LFtGNHe2/T9jrWsUF4nXBfw/DAhSdwE27rsWKIF2IoPVrQ4kS1
ATFScAxikJbtFJ8Rx68u1UITKnkziZwOKACMKg0iwA0a3iyDp/+fEvMXLE4TB355JP2hBOou4F79
CrvWVMr3bSFrMRd6W5EGRyIcE1p0+WJqdGB4i5ASBzJolZFwD1Mzl8w8v0VKF/IGxZ4apyyeB/Ls
syD0V1zghfTZXhY6JpzUxSgBzj3XsdcY2iPfVYcRPe2BpALSIrXjIYMhNt621it3/4VY6kaO0jhA
XhVKT9JD4x9T5TQIP6T6XZoYodK1ISIlrKHHUgajiorayKV+WdNXKoiSY/BT8wAKJNVtpoKbmQ8Z
/ul6HdG6jWZ9gLngVStdZXBaUrX5qKISmDemTE4lMDUqNJFKe74FxsZ93jOKT2uKGbMsMFHiFNBE
KZjiU9Oy1BIrxZS38JwAJ7b5sb1JDBHf/SoL21AIWCL8AiJKhXi1/CYR1W5GhqdYCZQw0YVOAlFE
zzv4heevWEjxBaNF8kvH+DLGnL700sq+gPNwaCSzrU3tnTupj4ld7LZVu3Yel0Ipsx+5Uuv7AUIr
rQdJNVCVWDH6ymsVInQ0EyODrqODgAphqrYNQsxLQ4STP3VuamVu7OV745juGxWdhvlOyl+A926d
e9M4gsToqOy3lbz29ZdfQDnhTObUnI/wBVpnltxeEZ1O6vAaefnXYtCUM1fxgPA0n+rLDcTxyjqD
RFCQPCvGQRpcjX8izG6FlRMGHl0QRoIZSNbQMHYphm9Eo8rSDLkGM3tIXoTODECEbiFhb0Y3YF2z
U1MKrPjUOYGbPRrMd//KabiQP3/fwk6rdBIbAyEICB/QgW+nrvxDuB1d8FY+66dfmvfz1/ayrlwM
M3HwPwrTkTbhpzoDf3Vq+e8KgNd5K3npDkC0d5QTGVzhK0ZLKkPktVtGoRSQWXgiw2kq9OR0zI9c
rQywmNrmHuP76rZ7jDVbPaolCiOTZ7wLVmJXviUpzHfFirEiFYkmG5Ty5xoe5QYUblSFxA9gRTOw
EiiuHkC1fdtPXLMXeJ9jnP81RZfSqPOfaEo8cRIwE/KoSky5/Dnk6ZMY/NAnEczsX9vLumI5uoh+
JDg4MCICgPTScuK4DP2qwkYaRWAN/M9hJKZaPm4LWfFomHSHp0GvuSigDf9SyCAMbaEZBC8mFWUG
EzG6dkYIqDOsck2MChJQkOKgfn/VE6dEehZrXI/kKUq4EQIWnZUWWDnnOpDBcIXyGP+4el+MoZEJ
VdeincN3k+ktBLNBHO1LvDIEVxVFlFszltl/06Jfvp3BqgL6GGTCJRDf0nX0cOIyIwzA0Q7k/mYy
eRlY2pnP+/cDpo8SUwtRWzBDpZQtTe+IbfQAN6gEHakXFAM4gI2iDAUWyJ5DDTSamn7f95z8kvnN
zBuH2cRdXErg+OwkBCJ8prahR/pUEuwOQcmxqXtyRHm/vq2EMSCHUovke8z9wGNP4+SKICw4qGLG
v4tjoR8GgA/uCQw4sgQhQ0wjT7JQWSpqtTWwsQz1K+NBoDjJ+vgRcaNyLho/ewwBz/BaJjoBLEcC
ekXIOJd6oB7KPBfBfz4YHdjWVPWtq8LKE5MxxGWsgMfHbrqKOxURWHQmPm0Ca6z57ifi1Rh08oFQ
7Ik6IeKpey277/O6nQ6ayPf+vcHx0l08GHpn9YYEmJ4hD4u9poTjS0nq0NWizgiATNeKNtoCVC+M
JBCi+3oBLL6AjHEPkJGQu0vRYPiWVJN/LtoGhLC+BgTfrONiW85qQb1pwOqOSbQszA95mRQ32EYp
cCQjGX+LlVhk5tQn2VNExBIFBQU4OHnTRF9NW6Wiy2l1jrS4phEMc1YBeQviuPoQtan86kI9/hAC
zOHWAZEHzJqn0lEOG5QZW9VnMRqs+QfwZKEIAh5zBfX2y6MbGRHsB2zmAHBpME33YmQNjM3e9g+r
QtBCNndrImykH36ylkZlr6MlhdPPXeOmxFYkhogVF47E6h8RVLxhZDkWJ0YjVjO8J4pqxwBlq/Me
7S+svkyWMpRH5QtSlD0HZZpxJ9Q3DYJtkfFwWLkhdKQlcSOBdlK5AtqPulHsEHvjPkpyN1MKN/PU
R4xSObIveNtbc51SQ72U5wXcfzOfFJ0IjSAmxNAbkuDZZMngehO51pti3ovaEqhI2e8YMMvbIq/h
nMEkpSC2AF8jmCah4aXNdVlVhUGL64J7RMUmP74VljaBOlTGOMxtd5hpkJXbxKlscp99hI6O6FUM
0C+//Rlrtwl6QIGSMY/CYQbg8isUP9DkPIOvlxJXDSQglTHDtjWjXIqgbnqp94dCbyHC8F2Qo4qn
0fpAYVUzMbae29K52kfH2jT2rDwpSzXqUJd5iiHiHnIDCanLdMTsOCO8Z0mgAuJ2FIg8fl+UcK9N
dDuIjGziWgSKSAzhGLiy0eNIp/paPNuKvB0Rchci9651mvYjDwNU1So9RxuEMTWpm/kG4D7lTAUM
WRv6kWi3iZj9qgMQe2B6pDmUUd9VDE+zpvoyCqHOfxr4Qx/IiEJ68szhJaCyOFHWrGYpYP6ARbAP
jpmkEKsBxfFefEnE3KvAL62M5U0uMloUWX6GcppDwQMHiUNR0y+jXR/s8xTFgdZu+VMY/vug98Kl
Uas2CFrQJT4q0MXg260a2aNsp8WLzFd2zqkM/7nm1ICdAN5e0ECCS5kSVgUFqEkM+M8e3DVNZJah
Jck7o5ZMgKH1MetGWNuwpThqwxohkcecg7gxQxtXZ4/8l9+ZXfqy7bBWqr8g4EMZCY0DyLsoNABt
Zyh12JcdXoEOcbSd8fgbzUGfcJ01mggi8A7yu/5g7Mq33rBZFZ61Ww8xPrK2ogx2YHoORiUDUUB3
iBYXTGOjtVtHA6AALoNtFRlS6GfnmAe8Go24GWJgIejhvSo/qCxEubXdWmhC50ayqZ4qoH/BsZSK
6vUYskDnh3DCBImAfiE/ftxWiSWOOmPRKFdpk0KcJH2m2meOQL/0BzOMX7flfOdq6XfEUi/K6OMq
0wVufoRFP40nHqlGczoiZ4ZL4Kg56FToTP1Wd6MPhtgZl+NKLK5PXOdoe70C9wJSVlL7REBNDjdB
pliG8kDERwE4KUFkh4XbjuyWtbXzPfdVK3OiQBQNSlUjFMI+KGSsaZGX6LaSDgUhj6QHuphQ33bo
HuIMRjvsmqvElLkKFUFMgN7bS6eMgL6XtB78IFwvA9JYulcS4pt6lPP7Uq/eMOvNapJalYgy/twj
Jc8MdZcSVdLKDSgT4TFB24xGLyGagLAVCe9i4nPg6ZUrP/WygWSMosDK/WZgoACUzUjsSlcXL7Y4
T9QeBes8VPYFOWl+5W3bzMopN4AvA2ciIADUZEozYBpzukxQxeOTJHOUiQ9ttW4GdPtrv7clrVQ/
5+kIAw0XmE4QZDrBG2XdyKndiCbT1uudwOR+AmMxN4HaY7EeOSsH8FLW7AkW9zbg8mMxrCELkNXZ
bQZWlNBVbeKKrnhnhSbIQz94xl6tJLAvZVJmKRTVKPY4bFbhhE+8V5h4vdnzqLF0Cm9b8wY9+IwV
vd68S4lU5MfxwtDFZEKnHlqHP/mXJLBac9yPZmMbjv8oWOkN2Wv2ttTrs3AplMp/9o1YyMU4q2k8
TtxBLq1exVwcqkNjbG2LWgk8L2TRgKNF1ilqO0AWl5uNw0MxS7Pkx/wQ2/fauQFSxrbA1QXVcOBQ
pUdNlJ5T1+Uun2H8cqsmI0gicffJT9XA2rerawjQGIASxyNPA/grIOQvjRP1IVIMQN4EjpJqQZgm
2mUrOTLrBr/aKUrOrO3iEIxxzUkNsIQAcNrcakViVrknlTVe/pnVsyopV+k6CMONg8QZXCSPOZRL
YWE71WI6QCnSoM+pksTIlHl1eMHDAdjQcv4rSpPRK+oufuZrkjFa6teWVMEbHdHYHBDRWc92SKKc
DFxhBVNZmwDsbu+VtqnsSMEo6jSBwHfbUNaWFjOTCuZeMfsKnJNLbafW7wI5gbZVNpodhr6aG+Lv
hOAESqBtSdduEwu7EEVj70xFJisYyCmREZhpUZUOhIbhm9KqViL6rwkBXCanfo6luB8Bx/MXwtET
jG2dE7EILC71rKu2GCu/KC0AnPj7dJQyVybBm5YF+xjPIgCfxbI1Kf1LYRg3fDWW7vYHXEUXlPJU
8SxvlKDjA6wz6GfvO/QfB4pwxxUAlutSs5w0DZilHCO8WLMl2BHURT4CowuUTD2u9LLnZ0vGHwDu
cf6zECX2GDDCtVXdFnLEy7X1wVDTxRLk6H5vn3K7yIEOWt1ziauLzl8sowS2TYAsoP5AQ4ppHEmI
pCA+K0rEoFHmBZpZ4XFZCztFPugpAwN4VTMZfZVYQ/g5erDXV8pMEQZYDeGDaFdN4DLiqjg1x6wY
b43MQNUs8k9lypwUuvLfs7koQE6ZsW0B8E1dwVIlYjR1rBCHZndwFKaQ7nhWxLSq3ELG/P8XXjVO
cskHvGRpDbH20XbJwY8iDLPhujXUvQZsNIljXblrIjHRKs6J4ZmNiwrSuqyv9Ilg7rwXnjggAAY/
tGnf9E9ZL5pAXty2lTVHvhRG3U4FEX20lUalpSWxFQIbHTCQGUDdeOlnyoWm3x8ihZH7WNs29H3i
OhTAf6PS5lmGEah1ZpGcMLmD0N5MLVi2epXhTK6hTGAeoDNDgwZmDIAdQJ3siVRjU6lxaYk9Km/S
YwBIB/A1gYdcscXgE92zZfab020lY80kri0qSkoYFERAYwCxgDIaPsZjpsRZ54cB92/kZNEzr70Q
9SbQHnIMnRXx0/Y2rnkxXVIwVQGCXZDsUp5bJcCSbjisqRCKj0B9viGZ6ITKYNWoVm2LWr2iFrJo
aBB9CDsZ/E24opJfIaK1zAeRvaKoz3UQgRKv2IvtUJl8adyBsvZlW/jaTQxEBrQD4uELllXqbOQk
7BrC43o00g6e9MFA4IHxeBNkqFbOAjdnCaPOxjR1yhALENZJn0bgiW1qp/FrVTkDGgS39Zr/qou3
/GyrC72oeKqemiSptVmU8CKmP0Hl+hd/P0rRwGNCnR8V1kuLDPg20EsDf39jZI9C2H0AH97+GxEo
LYDXikcwTYkoeYCSFRWMvgdLkorhP+T+tiV8J6GuVgkvyv+KoJNUeclnfJogxNXuChAfHYd94o33
1Zvsqo+q+bP8EkA9XjiNo3tcb7L6hlf9FsBFMHqNkg2itMs1nPy26+MW16rGg4YSUJiNYefdblvH
Nec/Qy/+rxAqTKi7FBRkPYRIxnOl7bPUFifdwkGwsuEu+9wWtmp1C2HUaUJCeKwUAJBaIkafBJSi
ZIFhd6trpqHihOSpOhd7LteMy/MIJe4SBJ2BoJpV7EdWkD4LMQtFeV0O+sjgFJDfoPcm6xscVpQH
LV0Pe4/HO8BJujC3BaEhjKO6ukOg4ZLhaBE00o8Bjo+TtFHg/gy+dlr1Jo5spf2tlInJ50/Sv8W5
FuEY4OqQTpcwJoYuncsFNKYwlHINJg+CpLYBJjNhtDCurdwfAUCavhQwVpOepToEqP1PDUpU2k3I
ujJYMigrCFW5aPIYMkbVNeKzpNwyka3XLsClGtS5KXnCl6SBiL47hrElN/uS2HLD2HuWItSBUZAv
EIkEKbXUuFmVuGgEMbO2drbP5drFg6YhhPBoXsUze/6MRdCpgSAQIC7zuazcVgcs93PSY8BO/cyN
r21JqwotJM3LupAUGwS4yCIklT4oVtHjlale2jACvutc2WzECylUPFSJYzKWPZYNZDxnRefMvsK1
HQq2KifPndDaoQFSzQ5M9pGKcUJA/eZF5IKD/rauBtbHsBZ3Pt8LlVP0s+SyND9Xbrg743E8d7Zg
JrIpAFfP4/f+brRzJ37WX3XG9bUaOC2XgTrLo6w04hhjsQfdeOnr7C6aCjetkBIqwptBlk04L2/q
RTvMWETOa05rIZqeHQvxxiWyCKWD6DQMHxUS+L0zhNaIBh/hcdumVmTh7YLHC65I9GzS78GZzVwq
ajQxBMCUztrPvtCxuZbSe8DiiVm+ZW1VIQ4E1aB9QR823U2QVn1sqGg6sfSQu5UFhKVKi8QMoDKQ
Rky6/tcYqs7Ig54N7M3bmq6cngvR1OlJ5bptQG+L5mXhFJdOWr3kPkPEirVCBChDAROKFOU3rOHC
WnMV9EQD1yAlUp1jYnOyExuu3x1a6d92lqOcA3AuUGyiFwnpEMq1dWMiKJGGZezUnTjehMVL3D9t
L9eqLgsRcziy0CXl1CDxI4jIIycmp0pGC93gTMPO6PbbklZugwtlKAc61b0xJCU2pk3cLLoZMU4R
nLv4Y1vKfF6pcBSIeAin8RrBCAf9kE3BJdaIyYQ7JzXRjmBY+U9ggR1F5gTr2lMWCBF4NGO+lDdQ
d7tcuSRS1bQIZ9s+jTfBw3gbeeMntw/2GaQxKUpWwsKlNDoPrxVGyYccX1rpMfTiY3kM3eikH0En
502e4tUeC6dkVSBQVFH9Qioer9hL9TRg+IWTBvUMJQZAP4CJesYxWjup2KD/SlDpKCcRI2MQCCTw
3H03HNFMmfn2tjWsb9JCBhXl6Nyk9T4wPazxDNb22zQ31V+1M7r+a/jOuX/x3BJxYtGVAOenAOr7
cs0ExMLdJFWlpUi1j8Q0sMsRBWeMgGftIC2k0OlorSQSX/aI34n81spWJh7y+LWdvO2lW7sxllKo
lZP9jHCYmoCTmwmpgEs3HNIY1DivhnSbT+dtYWumAMB3EVl2gBOjOHm5cDrR6iyp6tIKx1pEyktt
zH4qQ0ebdIWxemt2jUw62FsgCcOFlF4cwYMHSXVc+EDUa6b2MPLGXywdSkt41gNlC3VWShtFB4KM
6OPVHVbS3N6AmnXhichoxYVxlsMPXcr22+u35sXRsAiWLgBbGFfwdy0C4D6Yn1ozTUzbVehbfFDS
wFRGjKQrjNcJS5h4uVmVVBGSCnMkDLYuQqxxuGmm2B0Fh2jutl7zStHefKkXdQEC9E7XEx+iuuGW
H0sTlU/Tj50sA69ya4X1PYdQfFvkmikuRc72s7gQ6z7p0MqHuDjPCwCZGm+tKp4kOWQ1NKydL9gI
kvMKqnDgMb2U0014ooAUAHbYCqaYvFToNpbNXtsLQH9hNdGtr+M/wugkDTjVxkITIawMwl2f5sdw
JDuj9feRnINSaPotquDQ0DmeNcey5qsWWtLtRSEf92qcwIsUim6S6nkIRHOKTrnPquhet4MhVlpK
oqyS+G2cdrOKvVj+BABdbfKNYhXJeNTKwcl4yY758G7Qf/Cqbxf6M+5SL25Es1X7O7F8CgaAFYFr
lScd4w5aNSgMSaEgi1gRnWqXG51jCFwqNZzNQQ12TQOHHbVf1VQznM7qqUT+FejdmDpBfuJSjNDw
YStxcKEqwC79x1a6q3Nv+hWMr39xPkTEIpimQzM2ndXpjarjqgn+M0HdcZwZYGbe2vFjW8qqNgg6
AF2MBvmregSaxLKwkiGFV5MzvsVK0vjBHxI7S4ubFlM12+KuR+ln61nIo6xnKqYJrgxhMB63olnz
v6bwvRjQk0NkF9Ug9MONTz7/rDW1paYV4xG6ekgWwikvlwxclyZBB4fKpwddecx4/zEJJ1fDym7r
uWqLC0mUcyslAY19Opa1SHap6o3xO9EYV/mqMgDFQWiM/JhKx0Dl0HcykB7Rahr+qiVbB5Fe43Eh
i0Z4fcf+yKGjIFCMpWKfYsei0RHcwGliEwWde8V3Uoc7liyEu9WVW4ijjleZRJlSJ1CLbxJzKgsL
5HOZ8TeuYiGEskKjNToxqufHWP9Y9bu0eYgDRqTA0oOyNa5IAz2KoYegQIHCHcXQUjXGcVoTAqg+
vP3hkXmJnogOMnQDSgWEFNUx05y6Ooaas23JqykGVNbg8ECng8682Q4X93RUouqgDTyCLP2TjE9B
qIHuFuVS+ZbAL2F6QYwf9ewvakJ4V/6ROvuthVQ8cEdDCyEVVXyQEVqqwcqdrJwfKIRGDwFjSChy
z2u7kFChewC+AH5cHsTnRMLjK5KCDwKaz3hqC8ZGrbhZzAvLM4wHuA5BF3wprB8x3NY28Aec8Auk
RbY6JnsuH21dAQJ5/Lm9ZStWcSGMsm5tAGFG2ENYhqa4oUasg9ZpRt/D6uotFKLMOy3BoSZ0SM2A
0QntY89i+pA0oA3jfm3rshJQXehCOdK+4fimxB8rEodnUimu1o67DFS+tW6cRiI9B32OaXaW+bGW
kDIOAGobXZ/N+4Uaq4p+jqy4G1k1tfnbqaD7QjfqZOk6CYSyhm4BV+wzvTL7ltW8xdKDOkYkArNi
GkCPeJAOXTuYQ2NAERYD/EqMfaHJ/P8XZynMDYS9A8RMmqe2R711h1qcz5OptAB2YdjE+rphIFfB
+BSKa1RE32ZCphgNvHc5FrbUHCpMSW5b3Xcp/Xpr/hFBX3ppyTX5wEGE4ko7sKQ4sgVwmgP3fMvf
9T+Co2SJT2h/OZWe7yS1mXxkXwnrI9ZuXqzqn4+gnIbS1HpezcldIzQJEBOE46AACx/YLGY5JCbw
BlAZVVli113VH6mU9wiNjmuFAlLTCrys0jnLfpQD4GwA0TownAhjIzXKiQB6P2mqOe2qYtq+Hz0d
Qx7bG7nuPv4oM3/BwjALrivKxpgl4EGr96A5dvrYy8BBHpR2LHh9vtsWyFo9ynFEqCIOUwaBU2UD
jmqa7iNQd5DI7iVGE/b60f6jGuU9+tzI6oyHpIb3RoKsnmDmAgsa6mrMQkElY2GClP+o5LxpSTRH
YyNaeG01eq3zdyC9Y9j+PY/tEbPpg7e9giyjoHwJJquA1SBDL0l4If47M1XJWjfKe2DQXlUVIFpa
rRH+5MZ+x2f5a1sq7rYaa3HTcunoqlOrAuJlmo27BMgRp7t6vMMseSrxKP6d1NzOxRslZwllLB4d
Z0S1OmREhSOGoev7yOFLU9jlh2gP/yGLVnXHPcGH5K29rexsa1fuUgRZB/hN0JF8ncNG5ANqb5Sh
+sCOMn4vIR+mcZ9aymqDWVXwH0lXuexaiPiMEEga68RU68Ism785VwsJlNctMBxP+Pkuq3XAIHSf
SuAGDeN+Wb0vFzJoH6tXTVxLs21kPyrMFgQAvj4PaWtrEtqcGcJWXRLAoBDpArzCoGuE/0Paly3H
rfPcPpGqNFAidauhJ7fHxHbsG1XiJJoHapae/izl4ovM1mlW9l/7ZleSaoggAIIgsJamDJRbHDOJ
qv5oaHitYd7YnLv4vlIkrrvpWitJQkhS7QS8FmSJFs2Tanqm6tuVLCJtG8Df1QgRyQj1uJwHrGYA
CMXQYyaq9Qvd16oW8BRuCeiMnAHJC92OL2n+VgKLQTbJJ/sCIUBNFUdu3WKVTfnTMj6KTuJMm2fW
SotCgJozG1jY4K1wh+IlHJ5szW+Uh6CD43p5k/h42vu/GcgF6NVcBKSIsKAwOeBJ2w1mdwg/QhK5
vewpSmKLYvEMMJr63GmLLaI+qSz79S2evvXpyZQ9q8kkCS5mgMJ+oM0iaVDQp3wTY3hNaxxr/Bhl
vQ2b0c9A2dFWGVrXxI4VwOW3GIqDN6vsVWl1J7R+tOZDI+vG3vSulRjRu/QYYCRLQXCm3y0be3O2
Akl/yKZpr0QIztWyXuvocnMc2Jeo/T2R4/VzQrYEwXXMhFtGGEBTOijG1TT01G5vBL//b0IE/8Hk
Kxv6RU96b3mFAbDdeG+E3/5PQsTTPa/rpEWdAPdSnEOJ7s+K6dD4n8efl/Tr736Ix3ndY+akWaql
Gn2OyHsM/vFR0vpwCdomyBAcBRAdPEuXlVAAbR2G3DHv3/WH5J49aHfcS17VY+NlLThCmvNzCI54
7vAbZXddm5vOulqncBHgDA3AmM1E2qLYrtm/xD136/KcxmfNHiVXgq2n6k9KXZxgdSdQYj1KKYew
sPoe6JMXtIMHAJxg/JpG9U5NDK8bVL+1bY/zfGda+dv1xUo1vnjJ6gOioCw0nJTIQHfaWduBMAKQ
R/7wG3iYg2cdF8zkAHi5xYu6ewx/NKeX6/I3k4+VsoU40raalc3L9Tkc3kn1rBjzoa+tXaZpeNK0
mFOkmOq/LnL5yYv8cCVSiCtl1AcDW/KdtnI4JivswO/hLIoMgVASX5gQX6gFPsRxWZo+Hdno5SD7
+GeYV8FdhOjS1jNRcfzDVO0dHZ+K7Id0yECXuIN4IE8GrUp7xjKSc+OWe+0pdtCw9oB8tAY09K25
LzS3etV3wVPyar2qznDQ7zrX9p6Nfe7lsoKARKnimc0Lpkxd+Gfzvmbdg908kVhy7myLWLCVF54/
VGM/e0SbGQNXF4+Y5g4YBYc0eNZl3RzbSv0rQ7CNztIDMGhCRpxNz3EOOOWR7NIxcKqqfCuIrEVl
08vQmwKQK4qOdpFMitdmrecG8g+KgSJulY7d7fo69nh1ipKjKnvR2C4WodUCUBkg6LLEgZ/cKpp8
zCcUfZ+aF/RKw0TiM0bsAB35QO7Ad/YfPHolTjg16mBO7YliebH6RqYT48eodHMmyRe0zcCxEiMc
DABbKdhQYlXKgT1Ovnobn4zSy16r99rRjskeFKgPphv41xe3aY4rqcIJYaYZ3twKSG2NM1ob1fE1
UiQrW8LERUTE/B6oLbFbaKX/bPFDnelWHuJ9I8M4rXrQUr/pckcfvSbcE+AuzOnrf1jTSqAQ9etO
V1JDwZoyNulnC9mxG3RAIpnUqZfYxkYWCXIDPFsvDH0LQeXntWlBrtSG1oDjph9BCZlYzb6tykaS
uGxu0mpBQsyYWZUm44wGxM5OH+cicuMQPHGjZPp50wBXUoSooSNANGEHKVa2Z8ZpIA+5emfKBl8u
QRyWU2UlRlAZQOTKdLSXbso59DDHnak1EJ7ueOWP5Utfuiy+wRhdHNz0zROwBwxzZ/+nyztdZi6p
helEEWpkIElEBmt5ccNTmDGezendksXgTatfyRC0aaAFh5h49FgKBJHh5fkP2n5vZ18LfnLic9mg
/ubmrcQJWm2UsFXrAEsi5Js5fWj6V8u+kVb6NswdAIbgcrIowRufiI/Epswsi2Xvmml0e/4jCiQ2
uGnpKwGC1gYSkbgCRqNbt/s0P+XGr7CQuOzWaYV6FNDYlwMSriu4rG0qEQsRzo2pLJ6qqD3ZJvrM
5i4xTy3G5u5ClaR7nTT54XpY2toiQEQwNCVi5OMCCl4fi9G0ixFhyXqi9BFtj6N+k8pKNlsaNHTw
mQPeEA3EYg/YoLdKxSNjcS/dA7vrMTRnTymM/fXFbFgCGisxjA1zQJ1NfM9oEA5ByAbsHBXT7q4a
Abo+q7gsA72sLGNYEnO90Ja2tK2LbY+xGoGNoQS6RTRnAFvN2giPJ8qZxfGvNMpuJxpVnq2qha8W
KMcC7rv+fX2dF+rEB+AHFhIz9CZh2z5bSzmNeoXO/9pFMT108I9LP5iGH4HS/DPb1h9J1ATlsI3u
I3HKnYy8TFrCa9cmwWuR9T1gA3AitwZBEwJQjNWaO7VJJ+/6Ai9yRUGs4HFJWZWBoUEsB2oiAUEK
9QCB4URF4IT97rqsC6MRZAlBqqhrDNQpUGbcUDQAY0NllI7b2/U/JYpNiVWN18wEctyY3VloEBqG
m1rG4nHhx59XIfYfsk5F1bKFxsLid1yjGTbSnVIN71veS6LhxRmySEJVAt0uKLZhSOyz8QGpLTID
gv4wnpyGTPUq68yT1Jk0dzRyx6h2UZtLtmjTHFYihVRDjQaqZj1Ekh74NaUGeqjuS1pwTzUVty0z
SRjZ1OVKnGB9cVf3aHmGuMycHGCRWP0jbybXKJ6uW96mHPSjAEyGAQ6VCMsCN1ihTVMHQOAsu7Wj
yDP73FcwBmkVss67TQ2uRAlLyq3U7s2+RcRo3IJ9t8ZDnI7ovAH8kBX9l90CCTmwvtAYhzbtzwbS
6QyIbAVM0TQ6BhL07zTKTlxfMJ/hWjUZJUfY5dVrsci/AsWREROYI0WvwoNxwh7VipwsYIA2oXos
um9txO8xHexokXUutQKTzbZkuZvebYCdaJnLBqCysIuApimDjGMXMwVP2txwgvlHYMoGPDZtZSVF
2MAy18uuTSBlsDW8ivGzGiW7Du/oSH4kif3m+Ybe+oXrDfOf5E+yvKqPsaYawGkNWUrr633mYYDF
STALDqbDGnOCoTeGhiOFkNrUI5AagA+HI/XiVNU7C1wLw4L0OgW70cLMqWYknqW0kqaHzfj1V46I
IDFFyoALUl+jNRT8m8Z7U/gDEL17tk8CDArWH0DR8q87+rI5ny6bi4GuRApPmiPTCxOsNzARbJgN
P0+dHnRI/D1ByU+1JPsnkyaUBnAxW3IkKJIMjh58CZUnywbd0peo8EMiGZGQKVPIWwersEihQpbV
c9TgvanYtTPSgpcCwFyj5qWDDCdKJnE5zlfGmVbKgh0MidqU7Fqz9xIbPSWzBgj37BiM+XMWj/dW
V/28voWbWcJqCxfrXYnVCi3uGagW3bAGPjfPvIhIe7M3Nw5JHfAKCUjHxClIvQDMEY0n5AnKOepf
av6tbW6M0NP0Q1I6dXHIyW6eMwyGPDKg8FuqO5o3tDsirwb6iXt9wZvuuPoYQc91DJ7cKcOCe+sp
7ya/Sm9USiVCNrW6EiJoFWXHxARnETC20pNRjz6f/rkzYnE98GJiIsEmGlLmz/tGsVVZ28+IZVCh
1v9sSACoBIdxS3KD29TXStASwFcGkhIjqBJMO7gDXsLLPgEI94tmSWLXpRACljgVhE+AFAJ+kRBI
6kzTM2ovgYQA476P9yXa9ktbRnxzuS2fxQgRRKFxaKQG9h7Xxt4vwAHrTzEAaK5b2OWR9lmKEDsU
3NbavsViwIDi5Qmon2OHBz8G8/2/yKEAjQUSE9D1BTlsREEls5D7kNba94F5mnGDc4wB0KCWLnsB
uQxPWJSOWxmMDQUlsVivM4zkjmSs3Q5mEE1fjAR0D16kEMdM0LqPsUwZndrmZq0kCpuVR4aVhqhX
uaU132Fuw2nt8PG6BjfNjqFMiiLIQr8s2HZPx5LWExalGHhuKQbymhIa7IPUls1tXOapC3wPEGIB
z4VAKIJXoe9zHrWJ1G4CZg09OvTgpCcYXuJvoAK4vqjL2vYCFYRaC7D3DHATis7UNaWestxC2ji5
2red+mV09MfSrW4szwYUiTd8A0n5D62SyDW2TGQtV9gwrYlTNllm7VLnKztl5/mh8ef7fvcIEFX8
WecU+w5/TEE27Xw1fdS0XjFYAjJX0wfmyyF50VwwFXu2W55Lr/WHV+Pndc1cPpAKmhE9piwxm2Es
X3gf7aOv1Sv1I5cB6BVfcFP5g9c684k5+lPhnKK9AWBEyblweRJ+3prF5lfBdFY5Xt1HfECsner6
VbO+asmR5A+TgZNCYtwb6e5nYcIREat6WCozhOmZp5Fbw/RDUO+oDM9Fu6D6Ugf+LGNg3DTzlekJ
DjUNfVIAbgRXpKx3jC52ZupbyA374EBlJ+CWLoFJBF5okG+gtVI4M0KVBX0J4hkM5TqjYjijDSJY
vO/PYe919U3+et14Nm5jBONQf+UJ5g3MJVIlFPKK9Lkl4D28y6t33P5ARXWrTM447lgHJDDJYbLl
VKjKARwcNwdw0Am3sLEalSjNwDmP7C9IjkqMYe7Q1yLbSauDrj6zf26lgY+A4xEtprpugBtu+aCV
idpxM6fAK60XlIehfqflyxhI/PASk/izDLFwxE290ttawclV119mMCN13fc+jd9JHjr1pD1oFUE5
PfNUNuy5Ffrp/EpVQ+KLl/0awlcIBpRkcYTPwEqXrr/K/MGD4jEfy50G5L1Yf5mHEFeZs6LE+7oH
OPSYSR6nt5xlpek/0Wql6bTUzNwuoAWrt31eVc5MXmftbCYPdJTgsW5Z0VqUEPhKjPNx2mCpKuqO
dVU7IfWM7ifwlpBsp82B9v8l+KwlCpGuNEEU3syQmE5fE77HJGYICimFVl7bPzc09CPVBf3V7rqT
Lr/6+UL6yXhFfPSxRkIyL1JH+gyCeofIci6ZIoUAx3LNbJoKAppijpwQWFjKAB7IIj73RukbRvBS
ACBnLsyn6wvbCnZrdQphQGmCqgKQGYKdFTiDdUPS1qEtdavoV5Ic43+vyix6RI0ET/4YbxdTy7nl
SZOpMM0w/z1gRDgzncL2cu35+qq28q+1GMFIdA5kD7p4QDsnh6CZbklLfFXnktvFsimXVvF3NcJB
aMZtqDYYrV5eB4thOZSMHSAJaGIdrq/n/xNS/koSzMPgwZSECiTVQJpF37Vvxq/WDCKyvTEA43m3
XOFNd4489HxK0q/N8wncT0C8xMw18DGEcMbGRitngpbyITOHX3lKxr2VzsmxqCjrnC4P+ielIs3r
3BPu9XVXnohZDX6d5P/cdbcEVm3BAsGr6wJB8vkIMTKri2kdNSBCJl6UfK3S2cUtgRCfxpKi/R+P
vtjblSzhuApGEw1fDVZN686LhxkyIWxOnnlqubX9lhuTh2XetGa657r1RivA8KqN24/DWe1/A8d9
B/M/ZuqHrYFWR7P3xqjskzh44nVy0zalm9n68bqZbJk9WDmBYbvACWC0QdCPZocAuG0bgB2+FHHt
x6oFvlXZ2//m8bLSjBDzlahKU5ZCM4r6ayyOQ72rlJsyVx1VduOQSRLc2AaybBLlkMTs0C2pX1Rf
QfMe8sgvq1Ryam8G4NWqBN2FKJOhnxO2VWS7tv6idGAOmVwgei0ci67SvWrxy/Xd2syj1+YsODVy
JABsWHBqk+4T86h0vorBm8Ryg9rru0d7QhVLhoe5nSKt1ikEfJsD06ul0KlRPdIONmveZM1rNqNp
Xwt3YIcEGAcKk48Tc2r7lE47yaK3bJQsBHp4DMYYs9hHxI0poA04x1wT04F15A5W55DoMCd3CCZV
/c7CBiNaT9oIiMuvg32y1FfayaabLxsW/0SSv18hqJ6kU1cNOr6C3t9bb5Mb7WsvOYIjU3WI2yJH
dAZPPZbuR+VEzm88D6q71FN2mW9789t1jWyewCuFCBui8RnNrB0+ZVSs1NGHd5RKQFKFWetO5UeT
NB4opWRz+Js31vU2CKE0C0M7ajRIrT3qFDuA2Px6t+/A7vkzwmW1wKqXS6vl1KELrrOjcgDl4fV1
ywxBCLCxjqHGLMIXpJhL5TCEyCsrWe+0sVyeLsP4/zZa7EwtUWZPMhNS1H2T+91B32M8+vij9vIf
pmP8nNzQr17BFsq8+Ficeh8kqO7wZjx9oBtxVx5BjealntwJJYsXq15d0xqsXz6rAk1s45gZeOgp
seZDkEaaO1dkQrk60tMHMDiBnZMOaHBpujhqnCSPu19ESwBAmQaT/UMldoImK82+VductU5Y2ASQ
ZmPQYpYo5WfMvAfc6anZPKGVqttNUdJEO31Ibag7TzF6xNWZulHEg9DPWcZPYWK2h5z2YIuiHMVf
rmiPo9pZX1DkiFETppQAh6hir3kzBKe0DieQxA5B58GnUFg3hvmuoHa2T2pq7hmfY58riu4MrCvO
edJQDzXs2pvyun2uFRMXTssO41MG8t/7ktT0OxD12G2OFrbOaSjTE2+Ocrw5tRXlr0Y0pjszoKpX
oC/IGWOFoH7cGG9xm3YPJSw69+wxRCNkORfe3ObRVyXpLSeLcvbQZv1EnRSdKijHTIGBJj9mFi7I
e60PFRq7iXhYtCg/ghoBz4aVajjcjsYD6J+Co6lkdEB05u2ps+36hc399BUtmfyBjWN036hhemJ9
qh25SjU/G3r1d8z1/hGlIfWtb3X72BcRfjFgdb6rJooNnyetPdZ46TqFKVEf1WAIAYuiF+y5V/v2
NuKTVaGlXy1+BjNVdkFkdYEbom3ioAECOMd5m9Xk1CWTZjl61NrFDnUy0jl1EJhozQzSDiPg6qBP
Dkt07Wkam/CRBOBeWqgmgrsG/HkPqAJEBrBkWf5O6zBoAHYfVjEUXyvMSTm1D+CHIQ9qkLanKDeU
W9tqs9atVJb4tRVMv42K2K6SToOsN+lPOfGa6y6uvbrGkhllyFSFj+i38RMSzXcQC6WnwPsonHiv
35fH2Hsdbuhx2kWOIotOf0oF16QLWU4eNaXdLwGS7X90qNgdoi9D4c6PhaO/zT7zk8ceULBneh/c
Ybw9cmSTNJv5iK2BmhFs5ACtFORPGfyYhClW35bEaSd+a5GZ+UE3fAfj/Edad2daYNPMcjpeD8yX
AMA4HNdppHA4jq2dDlbZY+nKR9sBY/oc4crLAg4wkN4xDaemX6zaUxNfj95DPjpmSSVPsosIUfvr
TxAOxdGIgCcM9gCX8txTI3OXkqeJjA91J6snLLcXURIKYEBmILaG642Q98XcAF73mKODVWt2gdGk
bsns7ykwpna10eP0szCHZygocKsZcJAVDSW5siwkJZut9a6/QlA5beuSqXhBBO4uvwuUcU+U45zv
OeZrrm/uZkq9Wq6g2N6iloJnysbtgNXnGFP2HcgMv01Veeti5vSzzI82k1wMSRhL5x1ax8Xbo5Kl
tjmSpHHb4cbAoToxD+ajUb9tQ9wRvX68TWQQQFuLNAFaAzxuZLqoNQiRo530LpsgU61/FCAcHMxX
qzYd1r2aspak7fWhpGkBOhJN5GJFA+hC6gIr3CzoauHoGuONmd0CicNj6L+jZBeD6Er7Z6B+eKiJ
W7CBR2+0m4ivPr0dh1Xfou0ap5xjdslN1MZ+hTrHdWPZylLADguU1KUVFa+Bn/UIjvec9wHuCuV8
qFMc1Mqt3v6+LmOrsraWIdzxUEQwbEOHjJBWfKfVbX/kaSgbkNjyr7UUwcuDaTI6rkFKP9ROlS6D
2CnwAL16DCX3yG2DMFDdQu8B3lBtQVRsFVWiKBBlDrU/D7hJ4LxEGuTypjyavLUAl547Uc08Uhky
d9vaMQsKsxdGaNQAhKQ6AQRAYS7vQKVybsbHNLgtZDhhWxu2EiEizYRdwQGIBxG8mJwIddchk4EZ
bZ19iBj/U6EQDWfNTjs+4C6eKmfSTp4xpd9M1XhOlOxdCxBEMuJUrewpdXvnAE2+YBguj5yC8sBU
qvLKQtio6kNgOKm27+0d0YEW5VrziGl9h+ayAYOtDUOXDIjqVBzy1p+L6jrJ6Sal0HEVc23jyYQ9
grLOksE2bcr4A7mnovsa3RCf3XjM+WyXFdaVWeEN1/d6Xx2q6td1P94sE5orKYIjJy0DuPoAKTGo
STTcX8oyfeLBeN8Q5mpB3buYQfZIP3hDbX61QXXkXf+Czai/+oBFDStVBhUQ7sscGVubTt8sdOiP
c/yhGNVB7dBzLUVI2wwpK3GCkZq51g99gPUW0b7FBPD42sYvfSer/G6VB9Djh7Iryl0quFmEVeVR
DnAj5IFzl/6cVfYz1yffpKljNOG5Jx89r524Q9dYZ8QngiFElmMatuDANrOtKAHw0s+KabdxDM7H
Vpa2SD5OHCovqNXGYQCVD7PD45uZ7bsSsOCNm6iJV/8z0uJy6lkUr4fgFwbvoWDHoNlognBRRcEm
pyo0rwYMGSkKSVV/M/qsxAiGPBJtAH4hxCT9a1vddzNgg8iOZQzkjodkRnn/n/lwhIUJlju1WsCj
HhLVfHZbFmYOQ3d4uRBzXXeR7UjwV4OCzYaRVRGtWTRIn1PzDkDXTpUYEiGb+kMX7DIBgSZt8Qwi
IMaKMUzXuAH6k5r0dUjuwikBLvP3Od7jAHQaXGuvr2vTF5lqsz80Y6Bg+OwkWdV1VqCXiD3mjnG2
H5o9WdD2tN11OZv6Q9uyCSBtFSDewkalSCznMoUcE+3tMzlGKJt2Supfl7IZyFZShF3KGaogyQwF
crM6F82U7cJWeaMtmx1d7x7LMLEkErfWtT7TBf3lWjAo2ZI2mInq1GnphdNNFP26vqzN8xXjTAw4
5EsNR0yV1VDLYoVBSpZGb/j/vVazQ00rPwnm28I00F72WIBEEtWaUvKcc2EgOpC0LUwZL9CjSGeF
BeJRitb9PKZur7wTjnpB6ROVuxqTKPKyR2oRREFsggI3mBrFJ5hwiEHGugjScOHQLLfTRzcuImcO
z4Gxi5RvYfDcFLuxeMXb3Wi5ZXwDVg1m7SW6XoLUp2ut8B2CDbUYzlQ7wCK7VgL6dT3YZZj+x2D1
gKzzljMnKM40BhOKzwsQ3sdnW5Fo/OJoED5gMfLVadzMSpVNOj6AaBGqaQzIiioA30xUEAs19XOk
+LVuStR/4TmC0OWjVkIDo+rMZIDQdoz8pDrVYw5j2in9QRnfrmt4UxQwZoF7tFA/mYtLrUQ1gd3p
3NZS1waeqBLuK93PMC2v914QSIohy09d7CVoMdFLqFMNGN6fRbG0pCSs9RQIDvdze8z717mVtHxu
iwC39sIPjYZZQUSigl2b63MKmgUOjFxv0n5nMgSay0fsZXfsv0KEgl5UR8FcA0gWz+VUbRwSqA3Q
sMLuW97bmW+xhBzCdFa/FCP4JLKqGgCmAlpanw5NcUqz2PxnaC7hg4SEgkf6XMVExap1j6JtJCIo
z3pmcEP7L0H0aMdHbu/izvYsehubbi1FK1wEXO4sXtWR0xA0Xgtq19uUzDTHByCncFvNzRXfIEdL
vUUKVZpgHlU8tGbQwR35BzGP1y34Mh7/Wf5f6cJ+KBOZzInDhEt1H7V3Mw0cPf7BJm8YXtHNl9W7
ppaofNvO/ooUNG4PKe+LGgs2gvcsfZqq25z8vr6sTce0/4oQ0rcSzxkAqYWIOX5X6w8Wn3J238/7
nqqSREe2mOXvVyGA5KXKshL6M5LpruzeFVvd6aAxvL6erUCKUWCGqbeFuUgswgx1Smo7UrBL1U1Y
73LtHgBkXYyCuHkzBPvrwraWtBYmKE/LTGvsNQgbgsG3wseETF7d/7guZOswXgsR9BbA7nAWQwhF
sNH72xxYPnjOUgOZgW+uBg2HGPlFrxFajj5vEGuLcJ5A+oQmPMspP8Z+cCYz90wNwOO6z6IvALf0
tDJEX5Xb4UnKuI/G73Un+YzN5f79isumxKiPlQpfUSTnfPg+micj+xLIbr9bUqhhmQtJM0AsxPcC
20bkREdshpanO5J6NrtTRo+p7vWt29IokhoLkAt4l7jAzbSqPmqGvMncJhyd3n5rlMwZEkkx/LL3
BoFpGbDHPW8BExPHtadBS1R7kaKpSuJ2GUe9x8hKdkh1PpQOvA5dauWc1X6Ysu6WsRmYJwnGQ29H
ayFiMHBZ478GBZzdTp+UoY0aThKhJBtm+i+1yYAXUQfhqPulWah810xTWfmE5W177ntjVPdZbo44
D2pSEY8YRahKfHprs3CJwH3eoNCkyBOXIctVOgyIuFzTvSLwc80ZCWhQJslVdnFX8XwB6SlOlgWp
AAXJzw5QVZrBFQpF8jrsdugy/p1VJpGEwU0hgPPH8wkkmbYQ04OOoDlSY0g1y+YmDtG9WESSY2NT
XzbDyykqIHgPE85Jq486Ps9x5satnnrj+F5rgBsZzckbuWyUfms5wEU0KLMBF4AW8M86A398yacJ
0SmdUEwpH/tM0jO7KWChfSEobOOxWVgMw2CxkmVYjNmajt4dk/bjupNuCzB1UwVFG0XK+HkFdpiM
oU2izJ0H+tPOVJfV0STZ9MtyH3wUPYEW/sNdxzKFXS8BFoVGtiRzxybYa7Fv67hH5J5ioQXxJcS7
FVfOGIQC17dE8vbq/gpe/n516vZV2E91lmLygxff+566JNQlbrNlbuu1CQeU1oBiF+PCmRvqb8DB
8YzRx711N5mS03Y5f0T3tNGoh84OkDqAGu7zUgISUYaLfubWVAvACfYxot0GyVfdJw/oYrBcUmRn
NTW96/axuTyC2Koi8qAhUBCbg9avDXqInXoLGKPc8NKE/shKAz3GP6+L2jwvllkhTGJjAE8MQDwC
jenUINAp3L4bYt3VBuPchrKKydaKwCP9PzHCvS9rSFe2FuIcujowHzKMbk5LJ7bD+6ST0YjKZAlJ
BUmBDQMqycztizeW3RTpbVbddcW364rbTM4Rt5dZT4ahCbHuG+bx1Bg4q1zLTH51TeICb84BPLXT
WcTJQXCWFplX8h+xtMy67doLF9BCbY7WKSECqkGeFxbI4d2+WuD6zxRUEtZdFB9141fJD6b5qOhf
6T+3lS4BBX0OSCvQ5Yub7mdnIHE5IZGDVVp19KCjjFz85OO+YemeDLvryt0MIaCgRXhHLeiio7kk
fUS5DlG8NVq30fDcE4Iy4/8mRP+8nkSlBWwfQoCn/zIE6leay0QsKrmIHzir8DK75Jci2qoyUXuc
FZwkk9L94mF8rAag3hP7wIZ3XstmILYuIkDR+Z80YUGGiqvVUCIqdtqMRFrtfBS6nHD4Dirf16C3
7zTz9boKLztRFptYaI9gDkvzgGATACxS8liByDKqHoc5d7UqfqasfCnUyRmCzDPxCtAWGHEJjG+G
PXl6R7yOVT4F0Pr1b9nW9d9PEUJM0CdTlnEcOzbokTjwYuy7lvud2fqANLouakPRGFxHizviJV73
xW1tADnN8wCWE47Mq5p9gnlY82DR3AvZuzJIUnqZNGFb445h3Dsv4Hdp4FjzMw+/LVx8doorE9pv
ZXwTG+GTLoBtaD6lFImDED6bqjZnfehwfKPrGdWWTvlptk8M7BPXlbhxtlJkcbhAAB0DBVkhP8FE
sRLXeZ+5qfmtqL9awwF9dgU5aBm6fHXcnitJlW5Lj2DQBloXTnM8XQsLY3m3IAohambzw8jdqBhv
dP/YJX7fNpK+jA1bRHM46o4UmEIYhxDWpipWDSRGnKpNx25G5BXO2KWwEUy5BSl9sMg/YxvoSL1x
BlHM/QLZSqTtmsNyDFIFh1Ey6PsOnYEtCskD/Oz6nm3ZxkqM2KxbN3pltouYANeipLmt8IZU6btR
l8T/rROOgvhBV020x2oAwfscm7ltdm01D8iQq1p37RBdSk5b6PxmysijMjbxI4sn4yPgVrubijLd
RYmFXnkSyYGGtg76pU2EocQDri0gGX7+FsDY6XnLNHwLyJsZeoGH1p2DJXd3DGOnqAhoqGLb/Pt1
XW+a60rsckau0uioy/Kxj3Tk76PyyEs4YmS9lBHbK/b8wGniDEX5H1xyvVJB66qSa3QaIDIe32P1
fdB3GdqX6u5kqm5oNwCp+g+hbS1QCG0zOp/j0oLAEuweXfbK5+c8CB29TNwhf9eiw3WVXs5WLG6y
0qlwbzCDEQ2EhZG5lf5rBBJmDwDCY2ifqX2k5N5un7t8x80MyAbHIZBckTdjAgOroo6skRkiNlY3
tHMZljCjFmM4SnNoMYvWMwD7hc7QSN52theKmgJ66zBADBKBz8aThmPQA5Y8cw2rUt2WxI0/DFPs
tznJnU4LPkgI0Ls0GvQTHmu/KIFmeANtLdfgmY1DPPpnmmNoHp0txID/oJVTrPTZQ8UTsyDQfMB8
alY3BFC7zY4pGM7KZQTYl8MTn6WJFb0yMcK2igGbqBX3HRCJFA5Uv659RPByo5J4Q554Ra3f8mhX
aZ7u0qMVf62SM4K0kj+p1EkeRk/xtGR/3QA38lpoYXl9RPmMmeKdXDEaBSU1aGHEaxS4de9xNByv
i9gK0boOVkAM4JnowRBM3E6DqAbdFqJVGtPUm3pA0DvAVT7q9cxjzCHa7Zd/l2j84T3EgztKMoKt
9RzvFKwIIDGuk/subFAnU+f0lqM72wvCtpFkX1srRKsNcFFR38Ddawmcq8A44TGqGzkO16oobEcL
lfc5m0+xpt9nUSCRtRn81+pcPmYljHRtqiOtRk4NZJCSf++7Z2v2Bw0vxcAVvc0j5PNv1/W5aSSI
DzAE+AoR+xNzVQnTpMYOZoPtBHlzHoDwcl3ElgqXDroF1wDAf9YSq1arQoteOmOWFMMzzRnEtUCd
V/S9PTxel7IV8cClh2o0cDYBsCiYIiuNGjDli8+HxQOgok884l8mFvth191FYS05vTb1RpHcEVSk
cWsUxKltOLS5DadHJynQ8qzSPlsze7m+puVHhBsdCnZ/hQj2UCWoBUQ9hJjmCFAVjoGT1OP69+tS
ts0OfRh46EXchCF83iBAeWtFklq44ZP8sR40N7GrYzxEByUAW0tKDl1l3wzmL2rLcBX/P6Jxp0Py
hQIoE9IdyywiO4ht5P+d4bXxm6ZYaIb9f6Rd2W7kOLL9IgGSSG2v2nJxOr27yn4hyuWyJGrfl6+/
RwZmOpOpm0LXDNDz0INxJMVgMBgR5xzV70LmDG26SbX3Ph82gfIXrS2wRM/kyiDqA2meYBhlE03q
SwnFtlpyWbuDbJGzOuIyByNx/06NzE504vl0mGq5D2GkkyzAkwoOXTPJSzQslfdguRo2EyqkGbce
BsMCYDz6XNnZtR8geGmOvpuUpPgBgQQAcrYxpreAHem4aerAa6sHVX42yRcaldftLh2O03ULfltX
wLOlBEFa47kvkY2pD+51C0v5KgF7KkKWash4ZZ1/2SpQAlJjFsohgOEQxVM6jAMDJrFtY+4k0doQ
2/yDxY1EIQqsyAYKYagTnZvTJoYAFyKEKVA8sXoHpL5Ozd9zKfKur2vpy50aEnLUutCyAOMQiUOL
7KmdsmeSTSu3zFJQQfcTE2U68gLwMJ+vJaIsAdoQ2VrY/DTRbyjvASm8voql3Tk1Ma/yxO81uUnK
9Du1719wexlRZuP96rSB05T3pbISvxY352RBgpNbsSVDQhWbM8Z7BYPFYP8AvJDbw1pCtWZIcOtB
4mrbxfhynO0VwPKS26p+NMKVnGppf9BGQI9MNTCeJla5Bj6Zk85MnNnEBKWR9FYU5bYPsofre7Tk
aToEscH1reIf8dHLQlmbqIHQYMac3shMae2gUfjLdStLNTsDNcJZI4KqOkBc564gN9zI2h71pKiV
3tuSbFRwKEmR7Ixg8eyH8NDXH6Q3XbAY+lYbzNxRnllAaBLctys/ZSkYQl8EhIYmqOXAPXT+U0ih
96ivpwj5U0PtLOoGO4b+d0VzOx9zCPKBEiwqbWsGPGKwN5/WOA6XRp5m1kFcN8gk8dGFjxGiAahw
E4WGFCutoCEGWCnQlond0i8jkXaUxKoNRvl90HY7piqOZlYrX+HCh8GOiZoN6DtAD6cZupDPFs2g
NBA2jh3VGHaDguRSx8v0cVqjzbp8FAqGhAjdRCoIjiYYKg7ks/Knn+me7shtxR3NAw4qs9dm47/f
WWdB+tyiCEXhTU15AuDtLPZK3/Pt4PK78TZ47LbQv74dHHxOJ3uQ/ehFGW1jX6w8t767V9fsC5dE
xhUmRzrshzvpznoKXpNd+crd+GA+j4E3bTGlnznls3qc1pqgFyFDWLlwayhAWkCaIsSQk5nYevwj
zAq/WRPYmDfs2vKE41OxCHCOHsubFDhpW9uozz3W0DeDvv1roDR2CvHKurdW7pLLGVphccJlMmBd
MZs9Vt50B5lvLbt0oj+jNWtKq3e9O+zVG9O3XPJ8PV4sflTFQkUQfGgYuBLWW/R1LE8UH5UlKBLx
TZW/srWW7+JphMISuhroPlli+Vstg07qZhulpXfbXrP+4Kl010DnZovakv8XC/rHmHg+Ogv4aU2H
sZD8mdKdlH4FdO0MXAguz5t1YkM4A0YIdJNOYINKB0bdTj9wAxSoKfErdV9DkaP4rUo/r69r5SMa
gveHfLJGhcGmFamZWyX8VutG8CFYueQhA+7c6+YW/eJkiYJfpDLLBiPn8EfyELL7snPAcfS/mRBc
PrR4OBlBhJ0yP0wMO6EuagTb6zaWz9U832tg2gCtCuEywu2v0V7DOjTrFlKmU3k7I8tbeyBbluy0
6NmQgHeWQRmEKuUdTVwOXoFmrXZ4cSnPDnPyK+bNPUkVrYwUqBfhVwzVDnwIKnTa1coz4l/hcJe2
gEsyVw89q1ub1lx0mhO7wpsXgEtdKWrYHfmTqjtqvMXwLwTCV4LI5QMX64MZ0JeraCxApuB8ffUs
QZMx2JEoeCop1qHoaDCz3FXZOIDiNkUrX3GlmuzRxb++xfMaxIhNZ+DzLNOFC1+4gpEUQwRHhe24
NPfI9dxEbpx+IO96buyCtfv3so3yvdT/mAOP7/lSByhx5qMax04CAKPxpwB/ecBsWj8WSMarrHLD
3E+zfgdql+vrXNrLf9aJr31uWI/kelQDGM547ZZE3wVR5Rsqe+wwfnbd1GUKNy9yBnhD7wqjlWIx
K2nroc0i2DJr9Nc6MgFHPgHIkLijDjaEYvDmf1/V5BgryRa/1Z3MlX7f8oc++Q1CDleiup8lPX6D
ZHD2XBlSfwP9PMnlE/SiMxlF5l4Kpg36xeO+iNTqLh2qTWOa/cpg1P/zMdC1BfYczKjfk5snh1cJ
ExAVEvwQWecOa0BTteXGb6nxY82HanyOZ3+PjwSJ2WEtfM0h8MK3v0HB4GUlaJCf73lJeITeZI4Q
GYxHIpUe2EtXMo9Ft9JksFKZs8SILBxddbSstNdLfOboHXMnMfm05uLNipWl6wQVKEB+MeMKgJxw
nXBpIBLEkOY0Q9u3er4NW7wLxo8Vv53/jPi9UN9HEJrxfheQDiMBCs/kyKLUDiF2YOZrZkgQy23Q
sQmbVn8dVd10mNl/DEX+s66Nh5IyNGdS8sIaSlYi02JYxGCZrBCMoQIBJoTfLpFwKVUpQhN4mBhh
j5ExbZsJnCJ948YseqBt6mlD6gXJSrawmKaD4BZPMLgt7IvbGqd9R9DideLivtKHTVTRj2SM7bR5
nJTGVYLwDzA2Nrdeuh66FsVbw3EDQfl7V2sxcjQVDEVv13dnPrDi5mBPoH6JMjyyQMGZR6Muy2aE
M0cDFCG7B7AJblAltBkbjiBVhcTuWuF1ybdPLQo5UwGIzTgCvOgUfCoh0gN5ZDl5i7TG0aS1Ru+S
h5/aEjxckZppUHvYipFIWyDGNIrX4l8rsyMunxoRUqYKAnBgvYKREeGX89KG2LRk7VmI1613fbeW
HkKnpgQHypOmDTGBFDt1o4Kg1bPA7BG9M8iBq3jijQGI69qVkL9sEogPFGwQib450U8CLe+LKO50
rE5mJSxxp4rV3WjJGP+zjkzHmEB6F0vTyuT9t/LPhV+ig4wmxJy3i/DFhLW6pCaITXQT/aDOCFqj
7JDfEjtxbiRvdNjOOgwuKPLc9LZwJ5s9/ywduhv20TP7WX7SlZR1KeYbINDXQK8CbpWLhmZaaWOo
ICATOtiyYR6jYDVfW3RWy5ABSQUMC42J83slz9JJ0xLw/rAH+qj4+T7wOssdHNXXNgFY/4redpKV
K2ApT5s3Fb0kU8a7TjggeYGyQV43yF90Yyzu07HrU6gGoePuRkmBanPQaI91DdDqSjaztFhAFoES
QTUMRSFhsVWRIpWQwX2Sjncx8RsgU/u/uUUxgIA7FAxVUJkUklC5Gfos0vrYAfm2NB2D8CWyXnTT
v34mF1eC9hG2DEwnF9C5yRjGBFcpDogZPbVt98qr0Db7ybtuZjHjAWTYQNsIHoKX07l7NBZjgTwA
tJhYt1oI0vmbPvPHalO197Lm5YpH8EjSQbP3fN3w4vpO7ArxOhyUNuzDaY6hmW/FfEfKx3yVUXfp
HjpdneCIPIimIJ0Bs6FBZ+4+489sdGtFFLx4RWb4UdEqbpllK3jTZbugWNHQk8CdLPiI1mclqRus
bopSJ0rNm87Q3XGS7hhYrjNF8nX96/r3XAoliCD/sUiFtwpr0qgjQB47JA8ckx8tkLpdt7CY4pya
EFwFrzsKUnmYME0GYkecLC8M7oP+R6E7mbpVwdfEmhWjS/fE3MbFiCyquxf3BNMKrZ64Bjfpcs/U
3jC15Qxx75KuOUbVsG9oepD7cXd9qStWxY9Jcb/HXQer5nA3FRiyv1fD10q6r+m2Kp2SrnjL0lk4
WaQoFQ46gTaWCMz1/ClPbkJC7XZNhG/JI09tCOctH6pcD1TYAPOHPavPUMz7RdzJ8v3YeNPflOZO
zQkHb0xNiCHIMGeEvxL0BbLBWwUeLlXkAbjGPQ63B8ZEJEwhcdCUNRIJp8XscuQrahe8gSFI/x1B
DN23IO/3NORmfDSGppqcsQqkuzSTgQnp46A/hFCCAr21iZny696zsJ3zTK4qQ5EJoDRxBMDMrKho
8HxHBWrHgn1tDLbZ/fvRGnSf5koMXuxIHy4kdKtkqnLSoUjY96V2kMxSvQ9S7SYulWEby+1+7NTe
RQ53O2C02w55Pv3FMjEbR2baOwQ5sfpaGUZdpAneysx8Muk94IvKWttVWfBaNLb+sSGEHNIVU2ah
XO40cNU4njwKniNA5e2YjlvWDc9qY9ghCFAjpXRiYjlxCoHzTLEhRb4dgSAZiGo38ruBeuD1TV54
b5z9MuE8mUZcsnoumlaBZ5HXvsUZ2gf15rqVhagO5wbxHub+TJQjZlc7SZP1LqlRpcCrUq2+4uo5
rF6u//3FVcw5BggxMTMlglJqTa7ZWCMfTqGkUdpNldhj6ZqZtPK1lo4EGM9mj4UYM+L4+Tp6leOY
xnhhELZXpT9ltzGTlRfFmon5U558KhlQf1BjwERrPlldZAPwLK/hTddszP/7iY08hhAsNfFqMfOv
Mvbi/G4oHv9mR/75UvOOnZioFLOF3CaWUZDQLrUfZv7OUqev1jLlRc862REhU8a8XxjoGuxkmE8G
9Vy3cqct/X0yz6BjlAzZpXin6flMnWTAcyecwBEzLUglr3+ppXwERUsQbsg4GBicFJYQTCVrtABL
yPUbq9kOtWdCdcB4o5BI0bXN0KNWuDKFfNn9R9Q9tTkHrNPtCTVd6awMjvwE3dVxAxIcm77lG+s4
jTZ/rQ+WS1c6CktOR+YhSuD/IAUpDuYlOkkbCrI5oKAOib6RUA7I1prbCwmPfmrjwutkJjfNvKzS
VWQUN90pvWXRC2Z50cBv1x43i3F9ZnvQ4RsAPYsPRM5CQ6kHPHxbp3PllyGyOxvNNccEEX10MO9k
d7Slm8ZPNv1KQrn4NQEng9AGMCzEFJwGI1aB3hJEPCiJ0XBfDO9mtFJlWMxLoNb5XxuCk+RZTFtM
PeHttjHsaBt46hs7tL61Aen5I+Q7V2qPy0sCX8FcDQU7+by5Jz6ZljQKwwlLMhXkG7/79HZsVkxg
iAZ/RKicYOIFEHWAZFBIEEfiGz5UYwysGlSNo/Jl5of60OS4ewWtQIFxSqa+J3Vm7VjEJRBG82bP
UyX1OMbdtiyXw13Aq+aNDkz+VfKcbWUlmHwuaQHqWnpONnkXQOQ3UNu9rENoBVIz2fQWj5hK04MB
9303ULnAILoJZvuRt7dNBKXxsdYLqLS36m09GtJdBTbGBuwJ47QplTL4pXIludXTtnhgRT0cKI+a
+0SqWtQ7wwLTiXFqDaC/qQM3kNUPc4oBZspozVTQxBTNc9tGEfKNLjrm3YT6xQCeBDCDgya3srPQ
wJz2BOzva6PHdIMP1z8iWQl2ilYqnsXwyrTb1qTbsBjyAg3PsjpEhMy/DGpkHbD5rlq2WWaPNMQw
vZX3fqlrlS9nvQVeZCWFKtrYywedpVHgyFNIXoJkMve9Xg+VLQ8ZiTxGk7GwaSrTg1rIbBv0FqZ/
ilqua7vFR/T7NCGuVk3S26DoqbTt2iRyWkMD7SfXIRaaTpb+M21CDLLIsvTMkTy9T8xkd7iBqCcp
IWmdCKCExI4aY6QuSQLaeaMcKz/IpFpuorXj3gDI9GebVOofmkfyfW8k3MsrJUK1ggGD6kpZnvxI
Y70vAYLJk8+MacOeA/j4ypWu20HyfHKqfkxv8X9vb0PTzJwmMcgtk0blDzKJcGcOKr9VI610q3yK
CrtEs/GHVar6Q58FFrettiKFXVAz6X2WBkGygdCJusvVunmIOSl94AmsxuGEjHsJcgPvRhfKHqzV
maNFLNv0CpUrvIa05N5MgvqYsJIXQAfOCTRw6k9BnGaPeTbpucuLsNi1eVm+BVQPLfBusvCN56E+
2AoEJJObSCmsFx6Dz55PSbFnrUyeM4gnsh3t4wjTnOr0AJB45qfxqDkSk4wHDTIEu0ZBMrbpKAZD
vLItmQLRd3T9HMrjsdskNdhuk6IbO3tILHboNSnd6kxqtyyCsottDGX+0WTcAMt+hBErPWTaUwDN
rczNjC55zjkdnlSMw71bBSbxg2TWCOAFz54z0pW/tAQ1bVvN9Ma0Q3CD/+j6sn7SWg2qeVlBCDBx
NL0x+wFTP203+Ele989qOaoQRJOq/Gvo+sFTMEbzrOozy3diYlTBhkQ5UEJpZIVPJGYgh4m0sIce
A6mf1VGV/Jy1yHHkXE5AMM+G/pVUQb9jSVrBaq/rN32hsmNAGhzgXNYGnKIRnIRp0d30fSy/jTlR
bDUuKX66ZrIUaI3cOKYVSqq2Ai/bQQsGwo2dXsXjJiqmak8rKb4f+QTBFRBIlLvYCKEJo7Wqx7QJ
ugF1ow0HCVn9p6rQ/qUwrHYHzQhMczO0oO4yFMiyYCxDt6jy6ldgsvCIaNi6EnhtP4xULf2JEgnF
iWwIoTFQQGFxGsfgJuoi1A2sUWebkvL0aUC49mVeg1MChoJdboEb2iRmfEuLnD9KbAy3ekg0HIcY
ukumHjZeQIC4TMap8zHHF7+lVi3ZkNFovXSMjW0vG5j+0wPoX1cV1BdAZa/WpY8h9MCnowGGKFr2
XsQz6kE2Q+s3ha5XlmOmVJtszFTWlt1jVrBx1bBOQlTEKsxEaQXG3O0ODDFea0QNcYzAiD1diZNn
kxMU6bN6kCaEMK0CXWRNpwLKTHX8BRihFdhDXjavZW5BK5hUxZtBWbPtwiT2R5rUbySQmm0J6m+n
ktrGq4yqcEHU3b8AtFI8mvIEqteeQr/DMOL8AROAxiForPoGOOppp8ATATaTwjUU9NJVevpOEW5u
qUQMZRS5Vpl6JRhGau1V+dcYCKSQpzaE65rHKunA/oY3bb3n7Y/KeorZw/XUeCn5PjHxnTmfZAQW
A3OtUsGESn+GoK9uq38/z4N8A0JcKHBgNWJTAeD4eJRT5G+pso/AHpJCH3UN8beYRp0aETajI0kP
8nkY0R/SX+UxOE5bydHd1u87u3WKX/L2+ldbTO5PDQo7EyeaGYD2BSUVR0EIup+2990N5q7uyebF
cuXDWi66lFMBxSaDp8RAm1TslMumBIrFBonbmGKepL83pYdWuw3Mu0lfeX+vWRIexyWCR5iFsyV5
AzWqoDJtqj9M8SZf011dfJWhtwaGC5CvEDRhzrNRDm4pvUthij3wO0jFaJiX2DcQBvXIJ1t5LC8e
139siX6uKgUrMw5bneKa9DhRv1tDYS0eJRCPoXuGUiM4jc6XUw3A1yoMzfWmuNWs3G7SlTUslmD+
MaAJhfska3LdDOcST/eS9b4e3uRso5MV3178UpiYglI8mIuxNefLMOQIlNnt/MAzNn3gS2Vs87Vq
nbq0lNM3gnpuhNBkqPoYbwTNxoy0X/1sdne9F5iOvuH3ugsVJrCp/Wz2um1tiq/MwXXxQhV726N8
562c5bkyeO29IlScwkgawWTDuNORxynyZcw0Kcabav2QMZaK8wVFHYi/0TUSkSV3wSA6PEVHD/Li
YVu1WZgr80iqVG/KmZ21qlaO8uxwFws7sSAc5aAt1MCaB1KtdnwvlM8ZY27JoLaAUiaPfltJck+b
NcqOxVMNdnKgyzBzo4HE4Hxra16TWuHfW6s60KjGqc62ULRrnOAu+ljZu9nlxSWeGhMCf1kbvB0k
GItNVHCjndb5LW4YUFRF4XaIfjD6ycuvFaOzc14zKhz0vOJoMaUwGkKdblt9pns0Lxz6W3a5N2yy
lxVz8xouzeHhAR5lzIuKdQiwM5cBA1TVUR+qA3GT3UfkBLcQp03tyFHvmV/v0Ooyj8HdmsrokgNh
uPC/loWva1VTGLDZRavEL3bJV3CQf1evfGOsDNNdClwh0Tk1JHzRzIojVoUwRDXbespf/QnidKkd
2NTWP9Nb7TH8wNPvGGS2fqxezJVzslixwAwNAPxQC8VIndA7qA2pUmmBDb3NH5s7854WtrkpUYF2
LCdwgHW7H2/6nQ553h9/s7cnloU4qFlhboWzKwGPptl3SJGVDXjjDHB0mqE9+lA0cEEl+ME30Nha
Q7AvdfTBQv7PuoXIF0lEwmUP6+Vrj/fZ9k4x7OS1d4u9tIn8duUzL2UWGOOB4vFMeo6K2nlgiOoQ
aNt5Vj1nR2gw9LrfFJu+vmVrDcylG+zUkBD3QIo3Wt08Qi5Vz231kwS7do39cyl4n5oQLkkO9fYw
mkPrZOyGFOMxCvmLvBnDHDNNNFgsQMF4/rVyCxU8dR62tfqbftwYlmdpK+XipUv4pGUmIjBmZQJZ
6dCYkibz0JvJvolikMBGYPFV3euOvmQKLALAXGLMwboYX8qLyQyDHrMjYZjZKYaJ9NFOck/ha5f5
Umw+NSTsPVhSK5o2s6G6KQ6o28X7DHUjz2jq+t6oDOZAaR4qkLr+PshK7eqQjE70iDgtjdauwiWH
RzcOr56ZJhaot/MtTBoy5ZOKR4IR+zLY75XwMZAheAxWCmWlkLzkj6emhDiSFWqJOA5TM2AnIg89
MOTXd3DZgo5pY9xBOiC054shSZIafK6GN/WmyI+kW3mILnoIOtT/+fviXZMBuVgN+Ptl9slb7gYZ
ClKW4ZFoTSJjCSyHdgIyrpmwhYI67XwpcETMbFQwZXY6uKI0JAqSrwWpXaAs2EwGZrkNWw1AnxDn
BwCSjqPZ76a6RfGxszlJUV2S7ai3tq1ybJmF2uLKt1i6d09/oODETZe3Uzt/i1b6Yer3ob5PQy/M
QdK3L4stWZuwXPz0J99DCGYo6+IeitCEiDHwUUcQuy1GR823AWpw151oKTKfLmz+JSfVhsziIHwd
sTAORAR5aaSjLK9EgEU/BfmugUwJXTDRT3sp09BGwkAhVw9hrKDpvjrdtPy9/jEhuOoIqg3UmfG9
WqBLnDB12mPmB57hla5+1+4kN/uKntsncyVcLxYdZl7h/yxNuBK6yQilYt6nLLKjY3OvSjbq4/an
fFBnDh08ktakNxcj2D8WRRqyKEusHOOZGPkDajmpn2vDz5KfSX2Q0jVo2WKj72R14iA461kThxZ8
I9lNB3JDXJRBj5ZTeNGu/i3/Vm3jMG41ZGaP00rLasVlLCF4Mkuv+hIKBMjni23OowOIg7Z/4/j/
3Tox96mJOg6c4UNaervJSY8CcWYnRrLi/Gv7JQSOsosrCoExFG8GCHUDOQdJkzKG1NhTzxP3+pIu
ghT4lU4h5YIt3SpxI2QzWyKIWbLWj40bjOuDNt8OUtlr8xxsWyt30MXBE0wKgUpjPSR5AzC7WxXa
cc1HHW3ynkDc+OP60i4TY8GQEKe0zBojQ8HaRg0N52zI7KI3XN2o9kETcBuNVddoPgiqYn2feVyN
7IRkK7HyEuok/AjhxqVxp5r9/IHrlNmJuqF9alPzz6T9LvWPMbxtBsQfuqnblcxzDl9n781vu2BO
g2wPynIXbEJkDGMU8kGSofBtAG1pK2cHlT81JmCQH3zt4F/4rGBO+NZlDt4bCfTOThBOP7Kx9Dqq
74sW3JQzi6NifV3f20UfAk4X9HSYOceD+vwKijAeZpl1ATbM1nQxwZQXx0ne8HEty1hc1izNhuGB
GTYn2AmjKUdKCTtl+jQfiq7cDErgmuWtuUZCt2gKSbVM8I+Kmsv5kooqDfWKlyB3kBVHDrboK6W5
P7Jf0Rp2ack1MGT+DUMAd6kIXYJk7dC04Bx3lMZrNFdXHrr4TtYhy64c6mbltF8kC3CMU2PCNatE
cQFNWRjLujrbdFyRbcmkzU5tydpQy5op4WbFuGBJUwWmSH80xt+JdA9etZV4ueR4FjxBhSYFBahO
2CWlBpN6zuEQBd4fMdQBUUi2C9zh1l+t5sSScJ9xUM/NMpc4UU1jS8hXFXbsurfr52gp/J8uR/Bv
XnZUzjMY0Whkl+SxhiS0om0U5TkdS7se7spy5XJb/IAndHRCPMRlA8XVEXR0Q3ikuV/Iuyh5Vte0
TxdcHDwlmmwAFY4CpujiQwHJg2LmKTHol2p4XeUW2q7LMUlh/O5WtUoWju5M5oyaE+j15EsShHrI
62nmPEq1zhnxDLFM85nqwxZaWjdpoCsrl8p8KQuxfWZfAYJo5q+Gjs55qJjwxGoJwTeERIrX61BR
D1YsLBylWbAEjJgYmUKLTNilrK6R4KNt6YTSexEcUwC9ebIyW7dmQ4gMFNmoAT1mrAJlq8x8xwzF
QTEH/7qHL/jb2UqEoNBHsUaCAp5QoTlPMKpQ7iLypGCM+H+xA9CtsCdBB1a/CauB9Jidy3egl295
4QRrc8ja0uYDRocuGP7LMsRp85kIoSQViMOmCpVQtHrHIrZDqlguU4YohFJOHuZe2paWx8Awugv7
od8NIIXfBxHJthT6X5AC0Q2kfKYaupjxqjdTGHIf1to/QJTIkV2FZXZvAiuUenHFQXkYDVNg2Jg8
gIxSg1NnbFvwwkKJI68JgMsFZgekafjB+kl+4wGUXDESP74PQWKwB0w4gdSScj49YmohwCSwon+y
KJ7ujURN8egxu2xTFEXW2zoUPLkzDVXLNhVrjO6Ap4RU+pCxV0JAlAzz1Ypq9YdUlYQAypCHb8Vo
KpCxD1iaOWajdlswLGd+zyu+1ulciilo5EPnZh5jBKuKsMMFboRUAT8jwzhmo20qZHIF3Q7loaBe
aj5e96el03FqTT23FvA2GrkKa0bZg9wbEo8NBkPA3HbdzNLxODUjhJI6nuA5GNBwFPKppBDYfuza
3+UagHYpCzYxNgB5GKRrFlKP89VUTAvRwwJBY13+LoirphtC7+KQO6S4kdCKyO+s8l7XVyowq2bn
1Z9UKvomDBKkxqAvJJ/A99h5+ghkpK13nqYBN0DvaslrIkdak8j6xpUKEdqCPqeKyAkOX12c4YU8
eiNZtEFRwYh+0/x9whAVdCaC7gV6v3s9GD2MfdtBrO0GCNXF2gOotnZTCGwO+rXXd3jhcjr7KcI3
aCozAcEtfgoFU5ZNcs2VtAIqUE0A2pd4p+bpSoq0kFNg4bicZv0kcLMIEZfpLIto2qdOkuuANwHG
ZWIyRUvZsZXyL5CZbuuxfsL43uf1hV7WHmaZMMxlmTowqAYQDue7bQSaUQ9Wmzr6+KIVsh8q6avV
Z5DMSp6sGjpOJsofUucodWUr4XAfgUu60aKnRn2iLb9lyvNgFA6AWbvrP+xyB5AqYkKWALpkaqYl
XHSa1kYZJlsyzGgVm3r4JaH535s6mpupDZnalRO9aE3FacNzBQrhIq8E+kQ8jCsFU5VD7o6ZYWs6
1B1G0LUE0MNZO9nfJFLnno5U2ATsSUN3Q79APk4py6kZpanj8ydgqO2js715uHG/LBdt/uvfcUlH
7dSzRHluLVXiXlK61OnyacfkBGzGZmo4jUSbW1nvhh4cxzG/4VNt5Ps4lNiNbCRRBN2XOvxiI5El
aKnrCqha0+5eVke+5amp5DaV4gSghZY1b2GsDa9dAFp3m2NicB/2nbYfZTm5lzmSrSzIV8pWSzEK
GTgAjwRAGQOyZudey4OpbsJugBaI1HXAVrW3sllrCPv0DZ2l2EOJ+xl8gvdaspnKmNjK0H5d/64X
dwDQxhBswviCjMsNafP5L2BTMKVGaEh2CFI7FvgWWCMgtlfSlXNwkbl826EIiEglIO8ye+5JNAbf
eR2qEexUxXNCUqcqVjAoF3emYEA4aHrcjFOazwaGJ/iFojyEg3f9W62tQQhujTYSHjcwgU6Yr7XM
nugasdOKCbFcmyscwXP+THWo2zR4la2VfVj+TGC6V+WZ6YwKNwIbVL2zLEQFk9e20ftV9ajq/z59
AaYJ2kez8gsUNoRYDCWwSSKRnOIBkf4gJNxYtfGqK2uKQReuiw60+k2HiWodEKFiTtbzQddKRISx
n2wdrMsQmm3DTQpxi+v7vnC5oNeNaKoCxSSDVUGwVCs9OLvNmexKxXQ9svyfXe5WiptO+05+oa3P
WjsMt6Qc7ARakjK5S6JdGGxl4qj4d9d/zcUOIssHDhCaHxrOEW6V85MkJ3ySEJOQwmsptIS27Zg5
qxfJQrjFziHxgNAohOgx23FuRUosvPvCKXFc//buef7P48a2nb3zNNrb0N5uVx6El5s5k9ko3zBi
hEQxDrVhZ5ABehJOgBEnkOEP2ruqvg5r2tAX5wtpwqkZwf3xqiJlncNMOgDTTo+j9a8bLt8WUA4A
4QhYkcRApyVjpKQg4XBy0gI+8ZJNLtTNNsnksWzlLC8tBkOXeHrIyHpwnM/3SNcnBldAzhNbvLlv
sgj8902arvjbwiU1i87q4FGhEO4GlOrcDPQKCK3kMnWCedK7JOCNAd/RHUg5bJaHXoFWKh8/hi71
kxoyM9rTdX+/HEfDFz21L+wZDySt05sqBf2y5Xcl+iGjNNpECY8T+6rqyB8lCtlbPPOHtVLzQj4F
0NLcakY+hftZ+MJ5DrGPKauRVQLWHnW3KphN8HBhw80UrzFbL52AE1vfPe+TGzLqIauNHm7qkKmB
LJnp5MMNiW7MtSLC4pogIgyWZujxgb/wfDvjUEcLRsebABKxtiLnEOLz2/GYNO/ZGunqsuuc2BKi
yNDRuo0N2EJNCe/lP7KC9zKwLLlDjY8JfZiI+jm0XYbn6z6zsEZUSDCsgmMIXjKRtxlN5ag2aJ5B
GucryCSgXZBUQZWZ7w1rbWBl0Raqf3APFLvxn/PvKfVVmvG2yBxLrW2FblR1IxcaplcwMLnWuF7w
Eejjgfof6SLwoeLTsmjGUgUmBbbqja7cgvkAdVrFntqV73fZqEZQOTUknLmCjJWeDDDUpjdxeDsV
m4F8qqY3oJZvgFcsu0FrUFZf83xn1l4brzze53N1/rCAeQpCIdy6MmTC529+chYyzQI0awRki2k9
ZGagJx/pTj8TsRtPWV04KvmM/zWb7bzkE5vCvUoQTdWUwuZEE9/ivpKyrUH2GmBS151zbXFCUCnK
RuPFAKlLQjjgPtBlMUa7jX8rGnMb2gGF50fm23Wb84+/8kFFkhPkEiOoL7G4zEApfN/U7kTfgeJB
Ac4ZeLX799ZOH73C9o2D3EH2Fc9QM488AmH0uALSqrLjcvDB/wgtiXblm4LZ42KF81sULymURTGz
TITtm+ImnJRWCTHsnSn9Bqgb9nMK6nbw9bwyTL8fk7oDwE2ypM0YJ9ZNJQV17sZVqPwfZ9e1Gzmu
bb9IgHJ4VarsbLe7XwR3sEQqU6LS198lX5zTVSyhhD6YwbwM4F2kGDb3XuFNyWH3Y0uVvsvkyCJ3
Ux/bn0WpqD85k6K9BF3s3ZiNVjjkFnmx4x5+WOD/sedpmoaNVdTVgyzZ5sEcwcEp+pqBalHpqQt9
wijySmOUf5ChJT9MhVrE6yvJ/IYKfhGBx1CosqsOQ935dZay0a2J3Wkbs5f05z6l3LlPnaKkfjvR
tgBRdhgiP4ZSRrdz4txUQCyk9rvKbanwSxRAWcDBGuMhmKTOn6qM4BTYxkZcBlEk6VrgjLIybFgq
U8sbG5TOPaY0aH8XXQ1OWlzng7GTLL2zn1QnaYgbEWUYdnqUg7lFuiZP9zI09zF9PK5hDKUNG5ro
TnsfkSxud2ZWx9vWMUeEcIb8ewJX8/t+SivdI2VjGWFhZ403qfYY+RXoMMAHV2N3ykHng4fZFIN3
keXZYG1yTY+CSAWc2Cv62DrSsrZKD/UO1K1h1oVU38DFAiRGpo+/20k20FyvTDgaV+AEsoekj5R2
N1K57X29sBwgcKUxey57x7xX1WogwQAbvJM6StHgGkk2KCGoOVLnmlCK+t5pBqn2zKl6wxsnaOWA
Ra79RA3NtB8zp4fQf5tQ/GCjadpAn+DuEUK3HZUmYF+qe2vSC/4ylUPJIbNRFXXgWGDv7dqqlX/K
Ch83cpQA/GOMNEYRm1GrPzDK7O+JDrodrBnifiNP4K1vkfhpr+j2kNqjedk+dn2lMZ+XJnlxWouB
BqpKxa++MvrfXWLW7yUYxCcdJQ8Q7WLrwKU0h09c3FmW3zudnbsJyNY7J6ukl9Rp8idn6EBmhNGZ
5Wt5Uh90HlMADzNLfa7AygyjWh2nALqOMJifhdPfSoXVD5ChyUw3cvpma9POlt0G9thQ/Jm66MPI
yfCrrKXG9tCfnzYAkICqoFlwrvTp4JhwGKVWnaCdDoNoWxqLj3yi6dakkvZWKxws6cyOyj+oFzc6
lB0tKNImZT7Bu763PuLEUCd4pUTlI2FGtWG2odaBkljWfe0U6uiidzFRtyMOajpcjq0Yut1Zjzqn
FtEPGwxJjh4CliZWN0701OTg3/RGAhI1+MvFKcvbqHfxAOlbd5JjdAyhapGdIMo2ymGBLfvTHJU0
Bo+8U6qVqt3V4YzShWbYgJnOr1i86i5vu6hX+45zRYKRA6gkAJmCImuqHpVPNn1EufT24Xz1apij
zSpKKNKiZynmfwkxiiaLEE1yPqD26/VrClfX6EwhgpD1RYne1iVFX9zcTL/INtuF0/aPtpH21Rvx
fnYuSH6u7KNIGSYrujBXV+tXEehvNWu+JM7yhg7HDKkzlE8KGAeiRwrhsKZ8oyOFV8bg5s226tcq
NmshhY+X5T3KhCoKKvH4IwPaBpitEhsCdAvlo7MNz4lWLter978wRmF2VT61XYF+qTsMd7YaamqJ
9/Lm9hq5pmPOQWyAHIBcB2NRTDR7MzEls0MQ81XdvHd+CjuIvt8om3RXbJptvV2Jd5XYCvGEfLMG
L1tWK8TrQuVZee/eVe8JUOjGVx+O/VE9Wj7kNfyVoFcpgxBUSFOg/JYmkPRDLSxO/bg2PMb8yTl0
3KO65ZrWfSIxt4bwedr4cr0yxUvbEIZyeDM44KzYphBciVMzBZpdcq3oVOf3dvOvBZWvwf39+0I+
FHddR3mOvy+NpqdrkHKA3sp0yoyVWVwbx7w/zrZcbWqxAVI6Di/oSeXKFtoyK8fjtdb/5VAsob3O
dC5R5AGSi6KXFfs/yON07La/gMJPPosDPEPCPKxe65UJXA0rPOxI5JBp6BHWUb3x6TH/lD2kLEjP
D/33b6Of78ATzo2VRParpHCRqc+Dxb+znBKuBPE5yWUuyei3S+4Eq5C98UvdjBv7VH+2/ssDfN3H
+wR7IfaZS1/lgxmsbIl5Km9FFw7Q2mmAo4qwJUbDnZKgfGuhEwbB7UDaqN+SlS1wzdr6GqvxVZAD
6k3EKZY5UZAjYqz0WH/Wb6qHvuHB3Cmb4al8H/YMSr31IZXdtTV7XVJC4Nk9z4KeIKo74vFm02mY
+gHDHKCVbRowJndjesc0Txt3leHT6K5ew4gsDhZUEhyqpoI2iFiTaNKo45WEweZ5wAM5KLhbb4qD
8QSe7HEMYQLz2G+RUQdreKils/U8sHC2mk3d1h0Sd3iK3LWyOyovOtyramPlDF86CM7DCAcaviWS
TxVhZPW71c+N9j+3F+diXnEeQTjSJCuK1AhOEC7K0rWr7qtQf2hdNz5C1cd0bfe12RabR21nPKzt
i4UphPsn0DWQXEJVSZRAUIcqMSYG4+W6eVXQ1K59iJMMztvtAS7c7IiCy2CGk81Cl5dHqUZnS04o
+LiZHhRoQoLDD4hPsnKcLnwnVJCgowZDU1iniJwxOWKWxgugy6ER70BDJlkhOXypvV2cIShHgyMG
K1NDATtHRMp3Sm00SNwT7zD4thdvnXsNZEzqRyFEB0NySIP2kD/qXhwMHuzB3x76jXFnIisEr+yh
ucdZc4gC/e5u2kBIbqe6sf+6pll9NdPCT5zn6OzSSmzSQhwoS2D0c5f2h9QMtOhftwNC4Bui5e/I
+EfUEuhiRXFYXyR4ycA39klfI/nP20mcZRMleRC5DDh5iLMsdXJM8r5MvFb7VNhz3+77BA8VPyEr
A7la+/NAzgIJcxU7EfZFXCXgE02QAd4T64eeBfIa1f3Li1gc0FcuBLakBYytcH5kE2rEWskxIN98
G1wrAPkv0O5+VD7AZ168aY9k33n5LnHpnfGYPTm73EcGsJFeymANtXG1RyC1OquKz0w5LGKRAa9B
OTZnRZ94ivrZEp93ayjOhUm9CCAcZXlLFXOESa1nWPdTFMJDvAKKfQ3gtbBG0IKd9QPm2qZtCLlZ
GuGlbbRzlPqURZDwUbdgpnkz0X7tSl3YUeehTCFHUwYHAk0DQg3Tg15ueLPv7JWEbGk0eLlqqApD
+g6tz8tNm5WJ3vNWw0fRf8387uIQNTAVBqYnXVnyS5//PNL89c6Oh0I1UVSCERhKdwAQFUCD6Gtp
3tXbAyvsPISw2p0CihJlpWO+QsgukcaFLJVfBU28GVVXwrk5/b59uVw/6YSIwpKLHeBAswERmRSS
N8lxda/2ikN8rJFq6b8M21sjUFx3EYSQwvprpQlXhI6QfF9Ipwr9c++P4w2e/A6ldGN0lRyst3Fz
e6ALKxFtA6x3IL+BwhM7yW3fd6neGAlsATwpfdXNgLIV3M5XZ1U4qxADXGgNS9HAqXW5QDQJuoXF
AHFplG3vYtdy7b11nz8NkHPoQ/pp+rFbeq2bHou7Ty3o3TtAg137Lnc/oIn28/Z4r18M0F04/zHC
arVZ3hhtaSXe6M1qLE7i66Pb+tNR95KfbRCFhTvUXulHHsQQSzdaue8XjrKL8MJKBpA4sltoTHiZ
9sfWXZTO3Jo+lc0aLP0akiCMU1jANC3VupkQaAw0SEs0dyxUA8jdeflTu1W20+a18/Qwc7VA99s7
Z+Ps+RadshWli8XhajaudOCmUHIW6j3woXJKq3LQZ4BllQZ3C9+EhlOzcj4snECADigovCgKFDhF
+0ZONJWYEycePG0U6YXkryuLZuEwvQgw/4CzI47FQGSRFgHaXw0OOcfNduQQB/YOOh138j30EDww
lgNntypZsbQ/z4d2tXdIrdYdIjdBmbndu/7JN9N94yZwOD1JP+pjQ3Cvr2XwaxMqbJJOhVhPriBq
lYZN/tBWn7cn9HpZAMMHnCfWKGAfV+keSXpHa1gMZD5V260TtXdzUyTsoipybam1w9vhricRFeMZ
ZIwF6JjWVw5+9vm6nDLHrsHdiaBcBoRJ/cjXCpsL5wpiaEj+cNV9sdIul4jV1lLVyaiyQGjhHgSK
etOFSOG7bbyxHA8dxCDoId1Lvdxfa+ctx8ZbCKBSKJVD8v4yNmRXB4XYqOCmWwpTx2fYhniQ8g8a
2H15klf7zh/oOk2nOBwmtzmsCZ18YVouD3iM/W98seQkU1Jp+oD4HNJm1s6EYqhn+7BV3vTBbvJg
Aqh4z7c/6XWBAPX485jC849Au58n+lzVgn/XDlXHvfUule5PCCr8GjB4H25QQfStOq0VCK7JsjMM
BAfaf2yVhSO8Ukte2SP0iUryDfoaMtnV3XaIN5DIc0vpoeOpX7duYcqohK7c1tePeowatzXEUGb3
IAgVXX5peezQAJogv0ihjER3edAHToALDAV1V9vQz/jFOnU23Jssf/jFPb5mOrJwl1/+AOFkII6Z
a5GFHwBViFDaTiDBHe3P9vj+2w7H/eDHh+EAIlkAuk3pFof0RQc82JP3d+3k1RFEsdYW/+JRcjYj
wtfAU2yYHEpQ4xgDsyk9i4UEGXu8ptN/fQUAMm+pgIlDbdRA7/xy5pts4hHn0ezbdq/A9BISon31
wNUmrPqP22t73q7idsI5ZcJ0EhqItojOT2sDgGodoeySO49pIQ+PfdYcpjFl27JrIII19j+1ZhwO
KXqIt2Nfn/w4Q2R45smzYbgj2pb3sTZIzMZ0QrjCi6wiaJSV0c2Jhzg6CO3NNQWwDkFDuJzImNZm
VpgUkD+DB5aEFMxqD2lFvrXW6HVAc1no+P4Pg0L7DhsXCSiGdhmSapwkVYt6OKkfqF257RpzZHFf
zg3C/0QQtkWWTVXKO0RINJy7oKBi9lq//4BlqN/mAYO0FXXf0hfUpGPvN2Tkq5UhLq0ZgLiQBM03
AFS9Loeo24OUgr6DJh5BNjun0/p9/NC7q1XoxQVyFkgYKUR6s0wlCGQ8Z0dADCYXnvbVgexy75v6
Sw1tx12T4lm8X84HJ+w9aExPRmMiJmhkL/Je9vTvHPP5x74nHnN7N/9ZeLdXzNJ0opQhg5XkILcT
V0xnqTn9EkQwagOEvKBI/MF5ABlJpoCO9Ojp+7cDXj844f4h4+vh9kahHaYNlx8QHWCe5XldesUY
Dvp9P6eZqHlPndelrsxPjgH7jk8bbheWYfnQUl9ZQFc50hwfdUh4xIGrDaT4ZXy4b2nw40S9I1f3
PZhY9WMS/14Zo4q/cbH1L2JA3fUyxmgZkWEyxGgc/VFVuZtz3RvkX3CxOjpU3Wqk+NHG43fKAULk
yq5K17pjV4eP8AuErAGI6tbMbPyCclbVGCK3ae6qpD2Y7eAbgGaMZA3wuPhhkXuCXm0Dh4X3yeWg
60xL+aToJaBW8QSTCqNn73yKUWCSx759SoyueqxlychD1ZhlICLDiuOjEuvp1qrKTgt5pst7iDjA
LfX297i6OjEZ+mzKCtIB3AhF6rKd2Xpjy1CVN3L5oMi/ILy4bQaQhaBaFNwOdZ00zbHQu4WZDnJU
ULEvZ0GVNJRvoFft5fZd1L8O0NaWk60CFFNe3kvlq8kP3Njn3Wtirry4lz75eWThIdwVKiMJy0pP
Hk9WfVKKnapInqHdWcmrMm1XxjkvIHGJGzCcdXC1QfxNpFng4o7zUS5Lr3L0o16qT2P34nRVEMdg
8FP0B7X+JMvp0ZbsfaNE32+HXxorJKfBJwGpD/jaeQOePXQIbw1eA6/lwYf3bTQSVwVe2KG2lzD5
nRH10Mb6yiK6Ri3jy8K6CNBhAL9NdGEvY0rDqCVRjBEPqfEyqPIe7gT+oEBeKDXjo6n07pg6e7nS
PCP6naPAdHvI12UzxDcx18CO/T9A4DK+FiWK1bUmuh/Ncb7bm50NtG1t463Vb20nsFHbiELYPeTU
G4wwLdc++VUXeP4BwCLNzQXNANXk8gcwh0QNlw3Ap+lOyYFjNmD+Ln0mBAUkaZuNgASeQLi7Peyl
Lz23vCE6C/srXPqXQSfC4jqZDzK0UOkxBeDfHQCgPDm584xKyB3cwj+61GlXtHKWjgzUxxEPzGTU
/IWxKhor0LZsgUivNRdWLq5ljvdk6F24lqyUjuYRCDtJxdkE+PaXMI9IpIgq0CisUi69zvjlNHyD
RNlvywbyIWxnsTV5++smNy69GTyNBhSCwrftckI5DHB56uSo9zP2PKCEbasgDMlpoNg1VDsfOkf2
Oh6FsUJXbt6FOb2ILHxKqTRp3UuI3EQPPbCSbcGQPsahZq0mGQsXMEIBPAc5DIAmxKaANE5AuuU4
H9pJ28Pj0MUNc0yk2NcqFqS5DoxpEpZQHIPW9tSbm0ZeI/wsDhZuanhiQBUVekuX01xMqGclBQY7
ST9a49RIjVu1Tw1dS+AW9geSVGAHVOD3wP8S8mFu51GDPYl0SuF7ZoPGDjarWSu/pKLdSvmwy6Jh
c3tLXpck5iVk40IFQAnFra9M4Oz01SvLKoAtLr0Uwszllhh7Jd6wbKsDvmBvk8nPrW+GdCycUKWv
UoGyc79FR4tLK0fy4thBnrZxIM+oNCGV45ozJACMlh5N/Dzd6NqLZZxsFnlpcnAyI7w97MUv+jea
qNLeDWNNaI3zvyg7r5W/1Q1y5UGHgtjKkbd0IKggqWBidWQRYsM/yvDs5Xwq4aQBsyGJeNThT4VS
wRU0fRoc9nh7XEspC3qaKCfjIWABciacdY08yAQMCGCpndGNFfjoNGGKwqFenYrco1UQkaeoeCM2
QQ3o5XZwfeHwO48tXORp1ysyg0uMpxSxN8EhRknaleW6kPCrkBIHfRXuWHBrFobXNVWV2NHsCyfZ
gU25Z8gjskCyuz2SpfsZ8kIQQJ7VHeZOwOWON7gO/DmQ0V7DnHJD4gQWVnoeP+Z27PidMWSbhJcn
AJgRXIv9ZtSpm8RQtM1j41XCZQMKRj6ubJGFtYQPCxYg/oOPK27VrGr0fATnySvThpseku3oaCfp
VPiOCmC+azEtPRhSRNe6fPNohVtNR3UFSnOOAR6iWCo1CbDUpQKqEMwxVXbXm7WvojZrgaaT2R95
47fd2gdYOPQvQgofmvDC6buZnWTZoKpXrw6TPXnIA3D5HyyNuWUy66VocBHKVHmTOY7XR+pKN/pa
8Xz26Jz/BVIPtR/xQZ2PSNIox2ZiGnyHMsWF0SxQVb87rT3oID/DjjXU9A+HmG5lsI3OGUjpxZbk
D8w2t6nRgl6BQq9JDpFtbpJZCrRaVSBc2nWouAHHq0IsD5Suy6XaNZzGo4NdV6CG2tM9T99p5Fqa
HzXxK9WrnU7elUaD63f/AgOvkFLmMlldOeeWNia2I8r5DioCVzg/bABIwU1IfIgmwR1Eh2stpAFB
gGrYytNoORLaS8D0QR7pK7U/u7AUq6kzPj9Nqa5ubSXZNl0WmNladWzphrBgezebXaL9Ip4Ag6xJ
1GB55dkJFOCaLUl/k7IM9VXu7cJKn3EbQAg7Ol4/4qVfjMSgLa0rr4QRmhokYNWHhsxaJG5S99rZ
o/UNpCdlmydWdWysBqVrkykHvag6r1aceOUGWdrrEL9DURA6zyDDCxuvbCvFnFII2ZvJNxMGatGn
OuxIE0zZQ5I/ryL+FqYZtb+/4YQ7g7ZElckcLolONhTVymBib/pqMW7huYOcasaqoUqF7ELIrEqp
AlU24hXOcxBIjlH5m0ufahtY+ruhbupik60d1tfV1bkgdRZyHvnZOiWUl52VIuToKT77FrvS088U
ooJH2+WHxC3ch33yR3rgnuXnKwfXwqRehJ4vkrPQY1KxxqFd5dHiew1RHDVz2Xjfa2uNlYUL6SLO
nNOdxYnySC4bjjiSmsGDRgJLffCkoYGjHjwSpWTl/ltKEc9nVLiUey0hA+kxo1n7PrHBnarnnjzJ
kl9GJez9wpUcwFjamXg3agrsv8HZEe/biaKcWmhIEqGIbIHsxYaBbZq6AR0WZ5C5Z61aa0GMamw4
5i17kyumPkiGM2r71spR0+4rBdzEFILsLh+tEdZtsI97VMdStkAB1zRYu6havan6Qre2JEqHj1QZ
ShO4mVgLkinGvRKDuHBoYCvV+2DL6SArmB0Y+YMhsX0ml1JA5nNAK9RI8nIuK7+dVm62atOnoy/n
jkT8LqGF5TVDZN8ZUk3hcKvY1YMW6/JLrSrZuyHnEE6SFBsIB6eRYxSqiQLTzKRs6Y7nvYaHFzQU
fMVKGH6Dze86K9IMN5Ol+APkNYhNqSZ71mqtr/yRw5aOU1h0w14Ah6cuww4UzYQ4MUMjqdV93Jew
0WmrHo3XvAE7a9PkEqBxOMgmV1cy3U+bSd46tQoaT5txFXZ21eCgvDcUNc56NBP3PSSouVfH1P4N
cx7o/3LL+UzjStnlmkM2KHONvpNFUGRHQ7SECPDYYd5KTLIbN2AK+bXFuSenrRl5XNbzP3U18pMJ
OU4ws1Ia8ZBEPOEuY9T4zNHo/1BIO9peGjfsF29gQ1+Scopcox7RKLEl5zMzML1PVmnFd0wZZDgy
jlmpQX0CCJ12glouS+kOtycu6d6xYRMSwWkA3Z1d3nK6n6BPvONjre7kdrA/6qHqCfjsCfRhWYMV
JrFBK/bg92r5qTBKO1CljoAfkPHioJVddAKvRmLwR1dAnUhVWTrlHGvXHUu1fFfZGEH2B6qWusfG
qQar04Lx1WM10ORgslEDRqya6gkCyjVcpCwQrIxgSCF/Q5O+uZOMSXnW2UDQMqm7KXdVrVSVh8ro
iirgvcLjk9Qy7Tj0ahNoeMX97Jyx3qBRWMA1CisjX0k0Fl84DkqBEEnEaa59PWjPDh3GWqyevML9
L5tepG6S+qT231Nyp6VuQbda+ckmf9SOpr0m37AUGs9yFCnh5zqbhwnnatm1Tt2kSLVaYhybrrsz
4t+pmrtGWm1UhBt7uDmq/aGGu1GTwVwMCqi3D6WFIxCIVQXQbvSIUZ0XjsACxBHoCEOXlsMlVPU2
xpH3OnalDFn0YiXWwuk++71BIMZQIZoi1kgVKTMapZVQI+Wuad5VuQlz3u0YvUQaWfmoS8NCdQ6A
dRV96iv9kWrscWzWcQU6mI56bK2Xe0UeOIxqp9qAoLZMuD/FSgp+NDf7NeGxhesS1X1lxqCgSHhV
lkT5uWN0Als/I+M7yUjgSOzUSjJ0D0z39vdbCyXcmJCnU4EsRKh6qLd2DbE+fMt2SL34n1WgUWBF
YxU9cVvBDSS+XbRhdBgshwuPdkUQ5dAEVKXyWRr6gFp5ANHAYBjKldR84SlyEXMe/dnWtGJqJh1F
zAwKAAXT8Ap5vj1/C8n/eboogoYi+DzrX6oRFRjh0CMH6ZO5kb0iNLawHM+jiO/dIqEcFtEcOhHc
wf0tvRHwakgBlzkIqVixvuniNR2VhYGBsAH5QOxrHWAGIUFttbEh0CTAjWlQr5E5cppolxHl3zND
MEMcBQrXBkpSYi21RVvFhuUxMkOIgzNjC3I/krcXa63stfR0BrAAb0HsZuSI4kE1mkOlVTGpvAL7
9b0eUguNhXGCSEvbZTDr680YvyKBGzKEvXrw0dwR+c4PEKi6GgpbMXC1sWIdkqZztklsJoGDxOig
sl4LoNHaoQDbmGnkp21fPgyZaYMsxDpYPd1ebosL+ux1ol0uaGKgxK3NC4FZKKf1FFWeNNFWvsnC
OXux2uYfcbZrShQjld5BEB1qPeqwVfhvpj8a5JdpBLeHs3j6gHCIIg6KWpC9v4zEKW8tpcRjq0Ol
CuIJvka2UK92orfbcRb3z1kcYUS0cTg6JBiRNu8X6J7Ylez1Cg0hyvHdiPR9laYreO2lVgjWNQpU
EM2ZDzwhptORwpA5qzzIRLgQCnGTrAiy6UcCzwcl+QG9UjXzc13xbw91ad+ehxX2bdoUuQp1h8rj
Rh9U+Ys2jpuMrwSZf7tYf4NvAEjaQHUAhSQEaTPgpjoZJYIO3dFYS+7TmK/M31oI4ehWSoY0IEaI
HN7u7hglj2pLVq6HhbnCwQZMPQrTaAPaQmmB1TK8y+H45dly9VQ00kccZWEeVf9DBeM8jFBS4CRj
ZmsjDLCzVXZfQpsqIScK/LMTaN233NzcXgJL+1eeHdMgo2dCI1X4OnmNnlVuoBbajolflu09nayg
HfS92ka+lY/h/xDOxt+0UIlFW0wIRyezNrmCR3eEHp8yZYFRm75aMXTpk1MlrRRil7YyEDb/jSas
i7obBomOiMak+6kHh0X93aSn1ggT4AKKtWtjqfgEUQLTAK7DAf9HWCF6StQp6eE7zsw/ugVhlc3Q
f2b0xekjv+a/B30NQLT07YCtM9FRUGxUT8WA2oBubQyDKALba6OMKhBP9QFSTdQbE0D7uMl/3v58
S5sAwBpn1kGcHzHC58uToZzZBej8lzBOGcz7ODY2Kp60K5nm0sjwpoO2HQ76a9CtPY4WwV6DHFQT
dNOhiZjrDEHC8KJbY7oth/pve0BMyrQI9fMpQ1JrsfdSlt2SvI5m4lbRdlzrEl7NHl6M5/5TwuyN
FWR9oRQIm9VW983yNTfBQra3tz/RAnTvMoqw6GnT641sMoBB3pyj/jj4ThjttFP/vT0AlLHvnkZ3
zd7qauULA5vn+CwJiGSFWE4DxaOYbmXUi1hzGvtTbUK7xvQLZeNoK8fIckAwFOFJA5KwLQRUuEkG
I+Mwx3zv7yDfdUwfpr3mkW8rczmfthd31zwwdE90pJxo24nS8BUd017XEcciR5Lvo+E+s6mrKt8g
XMUhg6aj6uNp6KvgNFjZAouLBQYXeAkBb3J1bRbDlNKKInTS7AuwTmUHTTq6WRngPFHXA/wbRVgs
HbVSAw+GFGQXHkzPEFUIyb76hvJIbHrsMO7qZzTOe1d/WuPZrI1P+ISdXoySObvooaRErQ1IYq7a
/mte8PX5/o5uvh/O1mVdkMmYDMQYoCNUzHIK/5zcCBHmhXoWAUprFZEkRMBndCOUGzpjJYv/aoFd
fyKknDBDmg2lhFMjjxx1KuZXNrLQDXnKfCOsvWlrvoXoy3vdyXwnYQKTPjtsjq+j22xXfsC1zsjX
GP/+AGGNDAaxSzPGDxj8U+Q7v8iB7f6kR3NH7zRQQc3C3ZfB7XW5uL9xh/5nzMLiKA206sq8B+Xe
pi8Uno4QpeibI0wI0LiFYB+Kq+MTJBg/5C7d3Q69Olxh0YDYNrRmjdjmKelcFCWdexqaG/JYfDNO
YDFKqNG6SkDCf9f7wUTDNGwmbc6YIREQXKd9Q+35SxNjbtZrXu289E0dEFodu8byikF+ZMPPqX2r
bIpm8j8LVs/xgfeAlizYqZaIFMJzsVeZgpHnFJXkULZGeat3kvEbqmzo/Nil8np7rq/ydgSErCMa
iIBEQMRZWNqmMxVm7WDAQFBC1f3Ylb9vB5j/gLh35seiBv3ruWYgBEhVvUYvFO9FK5o2BpweKkkO
43jN3nspDGKYUN5GdRPPuMtTAH0dZZbJx1mWuEpauWZxP8XjyoWwdFSfBxG2IWIPpNIRJNF+ESvM
ym0Gr0rOXhr+dnvW5r8kztp5JGH3Qe1xjDuOWasGsIcgHZjQyVOhcqq1329HWps4Ya/BptLMGJx7
vNb5iOOtlT5bVnA7xFdL/Xo0cwdMBmYKgmGXH0c3Y6OR5uOrtmbOcWD6+VH6Y+z7F3QyN7eDLZ1b
yPyRtsLhA6meEEtV67ohkJT0iujDIjCsrDxSVW4tu73zoUlhvUauXp7A/wYUdVPtjFdwlEBAwI4D
cwDNxWzDnKxxXa6bB/PR8Hdg4lMjHYiqjPUcZ88676Whvvqb2V63AV8cKs3UZ+HtmVxeg38HNmdm
ZxdrVRoKU4t5DaahWQS67hfZs7YGpV46gM6HJdSUjAIOM7xGFI2953TTVStFg7W/P///s1FY4EgP
8CqFUtzg0TZGEW4tTVxccXN6CuAKYLtXWEDaZKjLKkjgrGfWgmE/vDFZdx0Q3aUdGb/J6OTe/jKL
55AO/ArM1oFdFQHJMaj8kV4ioqMcSdR5BQ2LuHd7rsDZeWUVLM7fWSxhFaio9BsGw/wlrHcl8zHX
3m4P5horNy/sswjCCijssUCDEBFQhxjpvmLPZfzEdK+oN5wec7g7U2BKQ1i7uIrpFWug2eWNZXy5
T2lfxjiXKyTqoZLLI6xAKVHAhsmtbnzVicQcl1G7BPMpQsETzgNPmWXm92acgtABm87khFcrGuqK
Hv8vO+/8zpx35tmalbXMhkotZgSQYperqsvzkNNnfQ0QsbTDz+MIt4xSKn3HbRwpEdYrQV89zT9q
pfUMcyWBXdoi54GES4bYkckrUDm9UoUTgPMBbRY9e271e275RUm2jb0C2V88lNHkhbsCmoJXrjmW
Gvd1E2n4pt0zVYOm37fOyq22FkL4SFqOPjXJdDwKqHWXghUQFfSuACXh9vZYmjrrbCTCN8L13Nlk
QhjA1NqDYfWQ55CUPR2I6TcG3dtOloCsFx/0ulxrbC4m4ufBhe/Ws0oZVQvT+JQ5rnEPAZrvjdsW
W/mgPeY+C9QnXD/btVrG4vF2NmThCu+hOQF+2DxkrXRlNWTpc5lsoGM11SvrcvFw+xvpC4N1ttEo
bTo7ZoiUtIbLYNXTquHtz7eySsSj2tJKC7wNRMh0vK6rUEW/Uc9XNG3XhiGc0c6gVCYM9FKvU96g
Y64Oz7cHsfhBZqVJvE1wwYnJdUFpMRg1xasoi13ZgDOKTyF8HD3QYXs70hcmSkwV8VBHxQU3Aqqc
wlDSTKGZZpZIOsBlirRD131mEeRy7yQY97Zl0GtbK/8+RqfKeFDWlsM1mWF+Dc33+Oxtiv6WsPIK
PU0mUtbwX3t0Qn1TPk3bMnX1XRscR98CIMU9Mo83nvSvtJ+vuIAO2DoAEwBnXx74UNMsqBRV+IC0
+WCJFJrDj6Ry7gfjRUublYNr6USZeyhIxMGJubL+huQ2WJsTqpNAiECL65DTn4Nmu0bpJcWhS/2m
/XP7oy4GhE4NCtbQr77qOEgVkrwqalEOtcvD2HxvwFizh7vE7oHyj18mAN1jFMxvB13aeEi7QAYB
jsEBq/9ySi1U7qxC6RBUh6otjAy7w7iq0bYYBOIn6KuB9niFnXbsgVONoerK9CZsomlXJ/KmiVfp
fnMb4WpXAFaF4cAJDqCly8GwXp2lgOeyAMlOI7ufYJiQsOYO7IMgb/UwqZMHICueRtpA8v7jf5hJ
mFsBtgRZBk0sz1c9d2QGbJcXp/9H2ncsOY4z3T4RI2hBcksjSirvq3rDqKqeBr33T38POu43TUH8
hZiZRfemIpRMIJFIpDnnOC/vMtkrjaBhYmsdUQXFkCybAld5LylpCTLVEnKgdpK45gRcdnhkETPK
lpdcC+FcC0kXDKoWEAKc/nuZ9A928Xh5pUQStNNt0jTMeM05bK4Gfagy3RmZIKzZjFXROWagPo00
JOGnnFJ5junY4CXdWm9yeWv3V7P6JPUvSfQALo3oRrpBFnwRvT234sSVVP6FEyHCygyW9xjTBWXD
164xncryhGRALJzgzXwthzNz2sjjBOCP1FVqUgSxOj8M01uz2Pdk+c5RDXPM9Ovyjm0a3p/1/N3C
uwoASJFqZVoiME0N2SWMWal/TP8xpzm8+1otzixytVVpE0KtwQ6AJ+4sxKlNRxOhqop2iVnnSpfS
bEeUIyGmwkstm2YnJ18YtqtkQb/JeasEpw9b1JUgfVZAATFCkIGcPp0/lxAbdhNWj+AdB2ktuHcM
Ffe3qAl/43Sh3ISBDVSD0Matc8toJzRpVeYEs0E+doV5Owg5jZgL4AyQVbQYHitmNs6Y2UKjHCc7
ZCLM+rZmz+lqcWK08uaJhu7MGmmko6kV3mi8T/Rdragg/NnYQjQSooCNJhRdBzru6cqSoVdylLDx
pgAczFgGif4eyT8MEXb/htWfiGGfsdpAVDgw+2VCTNf1+7Cb7jod6OGF7F0+XBvH+UQMF9V0/VIP
MRD03axNbkCh65hArHqYTPumKUN0DYle8htxhslaQG0LxXj8z8lLFEmuE0zvugmpX3W19KP+F6b0
A2l8gkk5U/llx2PwL3RcyWRrsFpKSZdGo+5U5rK8Znlq0gfH0arYSbq7y4I29wzRIaIZIJ6hQ+lU
UNU2OY2ZoHEGdqoV7dBMfawX0QC6SAynjzY11BxliJm6oCb3SbvLIoGRsy89O2SYpEeVA9j1qAyc
atKFNWh4LQJ3ONpOgW7ZBtkeBxS3Ticqrm5qg6ZcA2jqDMuQu1AwiY0jxURN0ej1ZK9NvZuJXsnb
QoDijPgFCRkelbjNtcIcDAu5Bta5qr7MGujuqeDm3zpLikxAyYIQGh2F3KJROqkSBWOPqydKEEao
CCQ6INd0TCoMttsBtdWxYxHKw5ZmCvghAImF0A9FotOdSsDxscQVEAujDiMedpPXnmkP4y7WFoF6
W45vLYnzSMtikgWNsniIY8yg6vXrYrAPFABEuGkO//wgqQZSzmDIA0ESPy+H7tEws1MkT6uJ+KOc
BE1C/LmxBXnnLStX0ZGLIh5G0oHWfrp2GBGxszLGw99G13k8BzpW0boipjMnu8sKba3dWhJ374NB
dwnnCQoV0m6Z0CZrYobCH0St01vX71oMZwyKpGK2h6W5C2O5M0c7KEsRy9G2JgyCDUfJ0HkHDmov
EyVR5DHy4tc8IWX3Zvb+KELu3rJqZJz/lsK5uDhVtDpiucG+ui/7w4xpKBEqgrqlCVhk8Z5nM5Bn
7JIVqE5BoWZAEwce52d1HT/Ox2cJ3BXT3tg1QA4zj6jn3qlOcUt30tWDDJjM/O2yYWwpuv4I9pGr
uwms63Y/so/o5tvJeJUAbSq37n+TwV1LzTQ2uHEhw9J3On0flcmJRPAZW74PBXkM7bAxZZ0/sVOm
ppNp4U6Kk+WryqPrQQPlpJbsMobIVlsOpnhF6LpbsQRQ5i2Wk8EINx+JGWWTjODFg8yh8hT5NsG1
UeelAwBXl2BySUUhSbCUWx5jLZLbrqFSM1rJ8Bh1bt7qIEBTx/x7qBQ/t63dYOaCa1ikIbdzemMm
WkiwqnOJYahOnz7DSmoP6I1/Lwf5Q7YZJ2Bs3+aGLKK33N7QP4vLnUAQEqdTVmFxFxNkg3KFpIlh
yQOgQqTPqQw/5FK5AZuGoBVp80xiyp11cmEAi28OBYu9OlcS88jjFR4v2pQ6C6D0wl+XT8RWtdtE
s7UJfCSM1KM97vTY6VNdTmCGw9lXyY2cEnfOCBAW7KCWkqs8/eis/GBM1DfovKdG/31Z/KYVsT4L
ZO8IAx47lU5A6tRgeg5PiPK7S3MYTrxT6YCL9TOX/jGKDwIeAP/+LYy7evAnwEC1JlJDavhYkdd0
SQ92S3eG9G9i+7UkblGNsu4S0kCtGRMnuHavzMJEdGru+6m8w7yo10SdYy1CILtNo1lpyB1KzAQA
R2CE3Cip9mrWuInRY3ATGMd2djPNsxulyj3FSISayPuw757yityZMSgCpS4L6rR3lEEEu7y5xUQG
fAmMWcFE+ukWp/OQNWPPjg+yplm0swEwrnshShizID2yeVBXkjjtRxPoJUoE7fXphw5E9WyfoQKA
XoOQFmDvEZju5n21ksZ5pHIGxbbG9Io1EDHP7yEqnwoV2axICud8ojE1JCNjlmQ48ejrBib6M8m5
fAo3netKFfb31dWrYSYwUma2RX33rtndddQTbwhfwybydRL7cfRZFIXgvb1VSWe0Pf8zDJ5hI8Go
NkaRIRWduTstjg+YTHcVzO8NZrdHDI/UfuItdfg4AGExkirfop+Ywr7PosNl9QVrzAMCAhachFOO
Dwll1dMj1bXaOKgA7HFZzFZICrYPPE+Aj4SOf+55Z2ZtZdgpXl4U1LFjQvbJkgWXRWxr8kcEyxit
NnJomhiwyvBw7UCPiRldEz16DZdFIGbTzaw04bx2qXWlhRFxHLSZHpq2ulGGR6Ww0LQimiDdqrCh
jRXIsjo4A9AlxS0ayHhbSYtsRIUUsOlAQQC9WOsY2iuwLKZl14d3BoYv9cHpe7+NdpeXUyidW88I
8XKrN1BURYar1B9IdIwAO1NhNM/P+i+CL2kcDN4MKnreRv+y9E13tlKdW+XWHOu+YS/1Mm7w7HOB
TEoxGUzzlwJcJyLw7K086clKc7cjpVEV5XhrutFyawx+hWZ8YwiAYshAtDTpMVO9KRGUgjcNiTUp
swOB6RBmzyt7lexslO0SMqswOhQNGItRPwRAWwBAJIGP27yGMEIPhjBgz2AA5lTUMBv5HKp4sxsR
GMkRp0q9HmR4YSz6O64tgUvZUgyvdoYxCggpgGqcSptLqhuSDgBbvBFap0mzn11tD65KSeyAQ+bl
sqVsFVpQb8OoPiDBDYDqcaZCS/ATywbEoZNPD9q0uu7auvSMjk6HIZlJ0BPtu4vr1pmsvvS0yaIY
WFmeclKJWOe3XBCcOmrimDIH+gz3KWreaROiLMDfZ/ZR72vAUJo3mfCVtWGuqL+xpzerfGtIo56u
cJfQAdibA1KZ8aNVfFbDQzmB/RnkSQSVYb+VwG1nCmzofFchEwk69FxrmDbnu4MlS43iMoTMJHeV
9im2gMxFDuUY/kc57DtWx8JUAXIlF0jsz6bb9U9zsTOXu0Z/u2w1Im3YiVlJqZLRIMAnxYnIQExt
gawO2BcyqrLPl+WcWwRbNZgnOo4x6cYbZx0DW0XumDbZ0zg8FPJdrQsupPPDfSqC812RUS02QGMQ
Sphf1DwojUcB8aj/WkS1iPM7XMNYKrjcMNvDBve4NevazpBm1rg9VQ+0sR9lqxdkzjclgL0AqM8a
DjLf1KEpSRTGIcoCgFfrkjdd+8cuFxogPwqQBLwskQA+3fU+quZ2+l0CMF9abacBTCgN74pYhJa0
ZV1rOVzgqk4F+t1GJOBI7tEMmPrmC81QktIF+mytFwpgKEEhe2Wg0sbp0yFwqwjyY419p5Z/ZaMI
6+03j+lpBQBPOSRXMBZqaIitOI9GJLOSpwEheHWNuY7DDxXYg17thz/aYPZzR3Zeb9SjtjN8TM0t
zluOTufhSD088Bw8YdGj+Rn6FNVujEoLzH6jAwifhk3UQf7KssTc/dlgxquYC0SuvVE57fQs96ET
mbmDFnanKW9s+5dOkodO63dp8iAP7R4VoOde1TxZaVxCgSNFatGLZeMsYuIe0+kariPGa3e6IQ1g
elugyyKaJtlVuPRXTawEWm3sZhzLeRGVd7fEgREQpxJJUlg0twQAiU/T0YSdNe1SfcxmmFpOvgB4
wi2zrAWS0qzoo5v0oIctpByTd7o+mM4ymeOR1nTw7X7JLCclc1k4XW+h4U1OhvYlRH7r3igH3fAu
e8Ot70UhiRDkW9E7wnenhcsQItGO5Znx1HHCVPakZTpacXk9Sd3PIhYy/8hYb958UYIxQOz2G82X
OyCzGZkTtVgMKzVAvW5lb9T6a5s0nrnMXlPbyDDlwDMbA7QWinaH/fiJcKBiAMYYippAbIZZnBpD
roxSDADL1s07chNTDAb1R1XuAzlK/ST9ZQL+Q8J0FG68QykPgiDszDUw4QgNQNOC6RREWqfCLSXR
tLGG8ApVjDgxHlOMBl/ezbO7jRPBe7lkSuQSRJ8YnU53Zqjs5SzzyqjyL4s5j3Y4OVy0oxVUWrIe
cpLsWotexijC4MZDq4Io60gi5FXkdwlzFZelnrnw30I1nGIApzPQ7dP1K2oglbdt17oEuXiSg3cv
6QOzBJ2jFQluPZEo9VRUb5B5pjpERRZBgQPA8PPoNIN9h3hCkFg9e1b91gpclagRymyW7FRUmk32
gAkftEUiXE5eu2JXDKB0MF+a/IvxQ/2bNfwjjSm+CrIamrZ6lkCxULkhiBer5GBHaCwwBCXJM7fC
acXZOmgjZTObodVM8wD1Yyeuftlye5yit0FS3P+mFGf1ZVTWalZCKanz48y+Sc2vLhzvWpHZM6s+
8x6ItP+3VZzV49HdpWqMDtZhjm2vpmHqhHn30JnjO1XH234eY3T06MtVRhJdtHObwoHgAfhMG9QB
PKbPgHyEDK6A1jXw6JYqAGZ/o+BgA+ysbJ+y6hf9x5VRtoV/BPL5sIpqYzXVEFgqwVh/9p1np2+Y
BRJY5DkVHSeHO9YU2GOh3IKAofNwBKgf70N0G7iToztG8CndzF57t/iI2p6ka1Fv6Ka/XOnInfPB
xmvULJlsNQ2MLNmh3R04hqLB1HNMA05H7t4Bhv6QFz3kpJ8Y4DuC7MzyjcfKn3fFY105Eep+gXwl
utvPJxA4sexGWp12OrJKTsXEvpZ+FnnSHsTfN+Or/lceFPuZgTe6za8EaSOBU9tcV3hpeGrAT5zl
G5ByxMM0hGBLvbEVIDGD0N1sBKHLeZqBqbeSwu2eBJAcTWGWkzSB0d6hJOTmpjsurSc3XoUKHJ2D
GtAzuJDs4flf+JyVbG5HCww6xZUE2bTTr2YMeERyfQ2I+aCJyf6yqE1fuhLF7WKeFXJSUYgqpDFA
v0KgzgnKqZZbksyBu3i5LE60d+zvK6OZqrDqswLiFPujUh7Q3+mMIme2eb+uVOKuISOz5yaa2eoh
Boyrh7zbU/MoxIzcVAUw1eh7AOgWxptPVWk7rYusFEm1ubjKJK+pviNd0KmyHQqxBzJePGi7MDgZ
dTdUuaUiqjO6N8Xqj+NYNd64fCxSe2PYKuBfqvdCeU6L8unyPm0GDivB3K0XtwV+kwUOsbZrbRAQ
o3M56kJQyFOHgGsgIcY/HbRg520lkbv/csOKZ2KxUEUGCfGkmrvE+pjC4UEB+nCuy4KlZXZ9dt3+
EcdfQFEhRwA0xLWedBLamujnMC8iLkiRDO7yKZoms/MEKunYNbwMQpTOZNHk+6a1rxTh/NScdYbe
txDS95UXD5gBClXLR/ke4VcpCobOiwS/dwnWboHeSAPrzqnR122NsbMZy1Yn+3IJ4vI+CT/C9lqn
zx1Kg+H8phqHPrmvokMbfVy2yfPyPSecO9jj2JV4M0K4nvmpcaWrN5S8Gcl+BlVA9hTV14rhWIPg
ttkMjTDIC9QHDMmgn/5U46WuzLaMIRQv6rcpUgIrib1RVf3K0J0WMKKVCULRXNr9G2VXcjllpzay
0KsAuUt8vcwxwJAIBR7m7E/lq4l2eGV+LaLeLa1XA+/q/yic8zt9m2nmwl5DXTo4kn5TFrem8T0n
iRebx94M6tCjzT40Hy7L3bTllc6c15HoQu1ogFgJg6GJ9VD3xDHCeqeYr5cFbfrulSDO2ciGPDZd
BEGRGR1mPCbBk7PTU1EdRqDPb/e+uu2SzkimymBi0Lvu1OP0FiFrJoW1owCm+rJK26fjj058cjBK
dVqlNYQl6i+l8ifNDekhRJG+lmx3Hndyv5taZ8AZEQje1hLTQZiAYpkezs2VeU47kyKW7zDdQAfw
+kzU0xMpsEA8qjUlmjNAWDM0B11mwCzFTlrMpww9PhlI4bS/qrw/CL6ISTxz7vafL+J8YtXk0jI3
A95S1UNk+uNwN2QYWo+OxlwBuTaQWt0hnW+LhgS0s/wT81ArwVzg1maVbhQWlmKpPxqqBR1RUcgl
d2TW3TI3/UpiPRoPXT4fB2vCfLJ8MKL8oMlPWhYdbSN8rsnXaH0UrerK6GRT+ugIqgFkVtUo6Erl
rzZrwN2XAvNckZ2hLVC3tBCV1ubj5SXcDAtXinBhIaZmUmM2oEg23A/dgSbfQJQHWrNHp1mwW9sO
9s9mcQ62CavBDtnbswYfoPrUgghLrh6U7g5D9ZJkOqr5fFm37cP/RyCz59WpxCxTRvQR1lHpQBpO
bUDPg4trmvzLYv6PA/lHDu9EC73UhoGdi/zOMv3acmmZO0DhH5tDih60vveGxRkV0eDDxiWNgU7g
VqIzD9ytZ7Mqld1mnSojAK7i6zaMA8CyElg8ni998pUirTUl7lBcT5gT7wcnHAXOdeNBCvngc0Pe
FxNBJg+mLpFBazX2MqR1B+IB5Ld2qXylx6oX1paXG7NrlvcANm8y4DC3j4akeVl0J6P0d3kHzo34
9Du460QFfH0f1fiOqFsw3x0DujqZItnTi+YuLJPYKVRThOF5blyQieoEcnUANzgbhRoXNaWpoSEc
s28zfU/rZyHD43lsDhEWg+UAjyimaDm7GpZWsaaZIM1GQEEy0ADVcL+3gNygRKpnh9dtNIuwDrbU
UkAWi8YFVgrkOycl1YRB6VBrmm8Bcu4A+5ROf13ervNwGTfISgZ3LidiU5VSHQ+qyLVAxJeAnfqy
BJEW3MrFcw2aPbY5eeQOyNHPt3X2flkE+8jTq+dUCc7memQGbEmCCLO4k8zeyUIftKNd+49zyKdi
uABmxH4o7Ji5U32jTT/L8S3MHyxR/XR7R9iUDvqRcLlzUvKZjKC7wI706uh0dJeK5s+3V+tvATwc
exjP1iynEFDNT00T5OZrFD6pg6jH4PyKwWqpRMGEtoXqEI/dRgE1pNtstcKBArgC8OZwvEsVGj9J
0hdv1JDSn4tedc+gtosMEDykoeAVoW4uJUbEZOQKULvlS9FLgiEe4KB3brMrb+sgPNAfBnVaIDYc
/OzVcMHKdHu1/NSeTG98txwUBdwGVTLBATjvQ4T2qCBaGD9n9wPfaa3V2gJ49rjDE8pTj5MX/yDg
Lq/2oZNfp6VT+PYzINwvH4lt1f/IVE/vW0sa9Ki2I5AkxtdkeFZFRevNU73SiQu6mk5KlCTE70fa
dVPtif1iJ95lFUQimIqrkCGP7VHSLYggFlB2D9QC9EQrKK9tngUMkZkq6IOR8OEOG8OSkUkCGXnd
uLT4xPNyKhOntXaXddmSw5hsMfwEglkcilNd5LSfYOWgMu8HkgXAGBqestCKRrDW4J3phNEMw7ws
cusiRq6WdXkASgBPhFOR6NBIta6RGAJCiZj2FyXAGiph9ubgYHr97bK0LXtjJAio48kGAQrXqTSU
SWtUfeFU9KkMcovg2SOi5ttUCFTGKKlhjAD4SacizEVOtJzgClbUySswpGYA11dxcu1b7wSZuN/7
zt8ohJHToCEDfThn+9VWCYr7Hcz7YO+7d/VG86bSmYDti7YDUGp/W4dxt9wS56W4IXfz/Xz30bjz
3t5jkN3pXBH66Nbqrj+HO831uMgL+I06l23ihI4aeX69vH+/MSUuacwd6LjMNTXsIAKNJrfhTRnI
951n7s3b/Nh/SN5wrG6IkwUDtMyvC78L95c/YOuErFXkzLVT2xr1MMjXATGTZddWfBuW4CLDS+uy
oI0iA2sfsdAthmwa299TO0LbIOqW49C5ODXvEsLhdC48AoD5mIRBlpO93neAVI5lv87+Qkrbk8te
VPn+PTDFLzfsCi1+GPwFej/3EbMBGi0yjZ1rPpGg9MFJfIfio+7SWxRv59FTvMyLA3Dm9M4yO/o7
DZaj9S1/R6/WLvYur4jKzOf8Y9i5MuAocFZPV6SLTUqAZIsVCYxdGYTBIXdBZGHuFEBZt4lDfd1r
r7W/lAPNnCJIAvJCBKnhLWePwdC/P4Hb/gkzm01sFHCQyRE5dpUcrCa4rOaWhWHomWE2oX0UzUOn
WuatrtQyCAVcufrZN79s9HTHCygYf/1zMWhNgjOE28X4AeemikQf5VKHJ1Rp5Pb1IZcdjAQ5uagD
eGvF0HOCliQ2CYiW0VN1JrPO53YxUaaIfljD4Fhh5szk4bIyWz53LYRzPCQypbpjQnTcWvH9Mj5l
wyueuuiGF40Ybvm4tSjOCEsaKtmiQ5QVXhM784texHXGVp4387UEzsZAEkcqaYCEUX/P4/0U3+Ex
olQvLY588l6Ogthi68mIG9/EjcXa585O1dQ2ZWLYSOeUzwXY1CRVc5roZ1R96+aPuDhc3qnN5VtJ
45UL0eqOpCN6aeZ9nX1JlaBUtLl4aG/HCUX1zeSrYikw5Uc6IJwwhreOXmvybVohoWd/YE4imd16
/L6sz6Z5r2J3zkEWgzznFovdk0H3a1RWcCX7wBbY/TcxzGmsgszGzO18rCAmMw66Ddh8UDG2oof8
1t6soz/uFC21RiWaJx3oCt+GCjSKL5eV2PJs69/njs6SKlU+qPh9pd1Xw68R9Mr2HAy5qLa25Q0w
846wCIkmENxzcmZFAUmgDBuQJ08ZI8dQ9wOuqLHFi1sQDmxt/1oUZ85SVGR6WGNfKg358yX1tOit
tkQ3n0gKZ2QSuC8oUHA7UOgcc2UAOMEbkUrn8u5sCwFQIIBK0CSpcvfO0qs26WymivozrF0M5Lhd
JGqK3TQB8kcIlwJpKLogaQQhcZc5ixZ7REUTWKo4kQgVaFOSaWrIdqIGDx7z0xOjViinAI0dkYve
OXp4B9DDUPYx8nl51TbK8MgZsLZSJBAwPfw74bo6mVM6x2qMgpg7mODUNMzXBISjuraAeAVjUQvi
tjk3AtTGd6SV3i8L3zqwa9mc9Vlzp2HoAm0GarGg9bm5X2xF0Fa+5U81eFO4OBRxMGhyuow0WqIC
9sL66dBL3fbF4OktVZGplYwgxCCx3zVh6qlW81boY/8vwi2kI2AwLBjC4/dU+mCqobnEuC3MBJED
ZhnGyroOLRHdxZataEhhsclvxdZMTsk+k2wdty4updBXWY/+APZa6lZ2vbu8YVtnbCXIYjWilbHU
czlGFXsbanKrjI7ShN1TkVejjCxajhNxWdq2bf7Ri8/ooAYEYDsgjLlgfXHSWHYyjDtbEy55IGU5
SVwAPj7yzOkOML+iOGkrrECmG7ijyHTbyHqfqqoVSgjcfQt5NST6dfuxqqKd1tfXUYrZUuVnF04C
bbe8/jqRwAk07X7Su4J5fWNE83oXAeXMiIu9Wqv3yYDyfC04fZvLC1gnPNCQAUXOjHMxWagstd4i
YZak/TE04gMgCp2k6Xe9OjsTRq6H+T6Jck+Jfl7e2C0zWgvmvCgaLWqk7yB4wkB3H6OhH8Qe0+Gy
kK1DwYAdMW2MSAojbKcbKFd2kxKC21oygyUMALljkS9jES0i2xY+2kXHCOOaATcJ5qNOxaRgstV7
mQUF9B5gjy7myd04zfaD0h6GtNvHxvxEqo8UgxoLLQDYpRxBkizoGt7UFSRujF0YeKd8MluSVFVC
Y3nnMoJqdF4nYOnKG78SXX9bhwIjU/+Tw+e0AZPYWuiegsUUyaMWJ36tVD+WUPYGDNNU9c85FrVi
bvlvCzegrGNaC83rnGvTlzwblKnq3DDWEg/3Ur4HjBsj1g7vNa28mcYhAgeCBNwSRS0Fy7p1JDHs
oCOzDbQJFIhO93ae8jZpZjxlNeMrGe+H/K9ldKd2N42Cs7+1rhZmxNhAGutH5rSMlUmiqYqsDLHe
qvaQJB9t/J1WH738HT5ePhYbpVtAp+hAjTXQkI0oiFMKRLf9DA+DFUW5oB92M+qV406J7hRjZyk7
zEYignpTRa/CzfT8Wi532U9pqkkYXUJeQN/9nNwHad82O+vHo/RqNX7c+s2rwMts7h4wS2GwMibL
+LIEwTyQ1Ko9os5scS3jGkDbmvIpJy/RJLCTreNnrSRx/iwzxtKKmSSEWI6tOpX8iRlGPRTEMpvF
77UczkzoZGLil8kpOnRBK/vBQZ7oqD10qLZ49X0dusbzZWsRaPb7Clld+OGY/P81jJGM6MK7pnwr
U9mxc5FVbm7WKlHHpVmW1sSMVjkhLxkQV9krzyC50jXHulN+0KfFTYL6Hqy8o7N8XFZw6ypaJwjV
0yPeZaEEEIQRVtl+0eEw0Btq7y6L+D/yfn+SkNyJG+QMcK8SZAy7THXU1/oYetPBOrRe+FQ+K6MH
yllXdgyPfmbuFWZL3H/zolxryZ29LDElTcqwuouq3qeLvKvyxWUThYt1P9TN4bLC5y4GOOYqJgdR
F9PQqst3TYHBrpX6BTP602B7zSjvJdnemTIILAxjJ/XayxKPmN0Hi4X6PFRUUI9kypzcyEw66HTZ
F2BejAfRKlCSWUCehnlo+jVGlqOikfGygmenAhKACIuaDzhhdRConhpNNtCp1oYQ8GMYC4gOtXI1
FX5fiEKLs44rTgxnmzbpJVlqsIzya6X69EX7kj9mD/BOmJGZg8sqnZ0DThZno1MRKZ1BIWswD81E
nbi+sy3/soxz//VbCEZJQe6JpC1fEmibJV6aFsiOhTGBVbmvHEptxTU7ZQ46O02dwhhTLytTCoiK
brpFDh2QR8poHNu8fxi6ZRZ80ZnXYR9kqPgHLmsDwPSnG6nF4agDsj1zG/UXUACd3LoNZem+t0fg
DE6eQH1mFrxh4jzoaBtCvy3sk5M2tICkZUAglRJqDni1ru1QM/2oLuuPISbJDvP1dx1dzFuECDfw
vKaXLCLK6S3bxSQU2kAJ3O3Zg3jMoryKJ9AaZL3tDPohrn4k1jsxBU5va2UxxoLsFXv8Io91qutY
NloPhqXM1a3RV6fsgK47L0KnVqZ90El3Ly/tlvWupXEnZRnUIUkaSOsWxavRwJyZ9/UkSM3+Ns+z
/UMVAPkSVLGRLTnVKTSsaBrCKANoAIE3t4Zck1EqzPXnXpmTIO6n9hOkdkV0BeB6uIY4SYHNqhTK
cjDNpHnGw7VfnE4y9U8LzRpeKmnoy6/1PD3K9VxEfrpIIPtsO9I+N5HS+pj2bVAZKrrZpwvJX1TS
Gb6OXslnudOlX2FTmvusN+QXIwzrfdbNuZdE+nIdxXoO4MUQJVSaW9l9T5tJ1PmwveQ2yrassoZ5
qNPFUCN0wpp2jMXIx+9xItO9ZQ4vZdKVghzK5m2iW7YNEEaWquTHVxPARTcjw2ApwxFcQV/tDBTn
q8V26AT8R181jwM4RCtFYMEsmOJ3W7fxMgZmAEAD+TeVpXdmSHLYFOlelv5pqo40ue4kJ5Ve5Gav
iBApzuul8EUGmmhUnBo0ovGv8b7sqxyI7Tgx3Us+eOhxllMvjP0udczkXcOEH6SSW6sSeP6t63It
lwteEzXCeJQFPa22C2Jz2o+ziKtsyxkwJAyWZgD1B4/Z03Rjp2YFdhA0wXje1ON+rnPG91SSRXA1
b5nlWhTnCdKSYr4DYAKuhSTtSMneMjJHzjOBcYg04lw5TcCJ10QQE4L+tZrup/Tdzks3nH9GvSix
ffY4ZIaB7ghbs/EG1gl30himW1uwh/0EFhr70cZgnm08NOFTLwP8QQTndt7NBXHonsG7CVVPHemh
04ONkSREhBq7pMEZ0CmOXT2pC3bOl+qHNnwFay+GJjBUNJdubu219Fdb3UYmGjSRYBmuZP1ng2xO
Xj1ly74gXlyIngpbS7/+Ps5eSd1qqUHhhWPwUaFRfN415oPWfnWxII4879VgK4EaMxKrKC0Cuvl0
JbTGapXIwEo0agTI8CCbgVnn1BFI69OHmsxepGhO2hV+VjZOn/2otKsydLP629CO6fRaWJND0AhP
HiYquO82I6n1p3Fm3quVBjBPLEKdX81yjsX3AQDUJJ5mPyf5jiTekO7R15HR3CtE7FJbBgm3aAMY
CgkLonEWkk5IYahDgTOmgq5WNe8L4xvTfB5yXE5vabup/Hn5et++AnR0TQAbBGrzNpkMaGrvTRy3
fvZt60GjXtG/FeZzNHz29gOar3UExa2otWvLl6ASCyRyNrp+lkEcMxX9Ixlg4cao208KGurb9I40
uiCu2BJDfifVQK2IMSzufNc1kIIA35S5SyS7ABxzQt0dReidW7fZWggLC1cP+bSt7AIcgtBF+eg6
x+gCM99p0fNo7PPwThWhCrOf4y/PtTjOROoajXbxDHEEyCAWQUHpdkK6yRa9xLacAUBo0AsHEAi0
nnJHtJ8lnOASl5eWDhg5OTTLY1Snvq58Ar/jshFuWD3r+Wd97wCmP0v0gvsyyWMdouLkidAGIweN
Q8s7qjip5oI67LK0jf06kcbt15ioNJMmSEuTw1KXoJGNQAmCTgAVLS4/NBBTIulzWeSGHZ6I5PYs
AddoYQwQqTaaL3e9N5Y3ssgwNjbsRAjnvZcxScKGRep0zJ06OwKlE8vqWI031IJzpW7uGM4TCpxo
pQAy4anN5+gRynT0xbtp9hRPhzG+7QoNdG6egU6r4jlOdDcafrbFz5hch8seU6zeqBNHk3dW7wLH
FF3hTZh5Su+DCsudst6Jhh0CtFR3yuhuFOWJNpdm9bnc0uC66Qs1xu83qPLaQPxWmsCsv0bJ8k2R
QxUtDTO/lTtoLNBrLSzoC+uv0vBa6Q3D0ECMddLoIM9+E+8q7dpWfLW878gxnwtMMD3axnuWR0El
utG3bjOAK/5vo1SZKyu2chaOsoyvsbHMSJzSG2NwMfrptMOBFBgNHd/7ZgoM477IvXEStdBvOCuI
B88Z0XRUifmmWgkv9XZikX5Y30/2s7oAV7kE4oogntg8X3/E8LSP0hKibyiGmKJ9j5vRo9W+qEXd
uyIhnEM0dCmagAWOpZR+tGi06WOfyP/CNzEwc0aJZILwhjtXSj+NWcqwXCPylYWHJfNGwMeamTel
V2X5Nr3+c7/ESpQMJBJcJ/z2yJ0Mag7MaqCB1JesvWE9LaKIZmvVViL4ranUEb0DFUQ09U1GP2ri
Y5Tz32hBbDRvy8g18ammudSWTpNGXB/Lftbf5OS6ERHBbWqBpCTKHRbCM753LBpUpVlMaDFMTyAw
mdNrQJVe1uK8Zsw6OlcyOCc1G0pN2xYy7OZ9+aEDDQ4TzcZfavyjHx4yXIuGsJ9wWy08G0Fnhgc5
nzWsq67XS6CPu0ZzoPRXjBSI9nlZrS13CIzGv0Vwt22oyNb/I+26diTHlewXCZAX+SqTrqqybJfp
F6HNlERZypuv36PC7nQmU0iiZ4E796WAPkkqGAxGnDiRQyQu85owGJQd3jSWnxTHmQZ6I0lnyFYj
HB46RVlsdoCiBEQNbTew75hscn05azfJ6XKEj5RCUKnRVGBUbHJZ5prO60Ryl2o3hqxBZc13nkIJ
F4nmVHWocUAN5S9NOWTNJx/x7t5eX9BacgShv4a2BOiyoLNj2dWT+2pOBmhLdTC7CdEdBg24iwhE
2PU3TmVDFKLGw5gfIWiynazwLnaix7j6fv0nrAVkp79AMBGO0REY24tfYJB9P/2zNPsY0HU9VNHP
ElxxVbbixVELEfTCWliIBZi/aYi01p7O8ThoFp48NfO62M3YNwdaROFhNGd3pG8GMsgtnuKSIPDL
m17govMSZxzzaDGG5HynnVyZ6hACOZgh07x2P/LA+Gn48e+FuuSyfZ260e/YLd/aO3Ijk/tYORro
3EFzKQa2gv349R4/+chp3Vahg3tkcZEEzbTttpc1Lq98RXDcNMdCEh5j7MVCO88dSHMxyGXZFfNa
srHVbYwqowothkX5wktk2cuV83EKKBZQbb2oNT6GMBszAX2JY/jHfu5uE0PCgl7bu5OFfb2gT/au
V6OImDnFm1yJPOIgBTy60tYgGYiQdXB4ZxUFQmIvxgw1GnoGfRtqSS19xXc5UL6CXA4yC7CE5e8n
C0ltZc6NFPaHVr/bpuw8o0pu2oEF5TL2sU8k+7bi+c/gBFfJFKS6FEjuYYTa77SCphKkADIFDe0H
gr2UDZOUoQnesrY6RCEF0HTbr5MfGJ3gmvVuTH1Lf0y7z+sea+X9Y6JKCa+HuBYvILFe4UAtqmrb
KPVuoHi7RfH5pdxOh3qPwsKeeso35pn30S1muh2V71DADvg2ufXhcNwmiCSP50vLOf8pwjaramgX
naNgzG5TISl2aNEVUpSb6wu+PGsAgVIt1CChWouhxeemY805qs4j1quDrGB2fqUwvNKfHGV/HefS
iQAHjbRIDUEtCBOiznGSOSpVzoCjaZ+pEyAbNVdvOvQqevsxd9BsKFOFM5aDde6UzxGF7UP+N9HC
EIjG/XfmGe9N8Jzs2bYLXn5Rd35nT7/yJmAeSLzM5aAr+uyWu9mhfI42c2AEyNBtZcXcy3N6/pME
U87UodSmfNnsMKiLXU8PTftBLb9oJaazkvw7RQIV7Hy7IYDNh2IxY6tuzb2dF+oOpS22cdowutOM
BJqwFBRlntflbzO2o6dYI/HW7mj6cv27a6sG9u+HR8Pn+S9RJy0aBhu/ZPBqpGSC2KNB+zNT3YfJ
527lMxydG2XnSHZgdatNTPwhGjRobJHJGNa0NnKVYXZGdddgfkumPxLnY7T8qpZ4w1XLPkFaNuDE
+eZWotaFA6R04D5oy0pluyqmdZTmLkZPhflotpJweHVLTxCFs0TMEIN9DSAazrYcgll3ICpzH/L/
UHyHFSGFjMItXvkIqM6XZo5xMU4ZgFTHY7Znaeh36CMXida6+wzNJ5W9jPSIIUPXbWb92/0LawrG
G0ZqEtnFsj7NR0ukWysPNg0KGqiDJN216mL/LFAk3WhRjUnSJZAUM7Cyu2F+0Kb364tZef2dbaIp
BACaonCni2PMpVlGjZdBjsJrOzcBDRmGjHzrE1eZ9r1s9LNsZcb5p1OZo/aThpX1+uwrmNIwjt/D
mUkiXxmKeY4S0iK3+GIgzLiJk+duQGPHJHk+r1o7rg0wEgny1aJ6DMSbynCmwKgst5gTlxBkaNA8
gizo9S+1anYnQMKFkdKiDbXlII8oXZnKr6i6o0Yw127Vb64jrbgMG9214FjrGqaEiBxZJewyOjsR
gvYhsIr7nvmt89yXR9BZ0tJ38r+3cojvYB6JhcIc6nKCv0hiI+pJypBES24d7SGz3vO/j0BR9TyB
EPaO2YadDBNqa2nx0OoPdf+tKr15utc7SUJwpdR6jiT4pLFCGqdcOBT1O/RtPWjPZG7/GnnDBp1/
R7caPNONfxwQA983ByNxPz/V75nEUi4VjcylyAu3iLgJHBoxvTIRJEbHDhwoTXONzjW35KD+qDIX
0rfb7KaIvfkwfoL0rEvO24qJnuEKd03Vobjq9MAl4UOmPieVRwgonxEklXbXTXTNbZ1BCUaDQQHE
4Tb2mWSfrfJu/wNFiJJPaAe606pXLbmLQhnjcuWkn0EKRpQpplkQqPx4qNsM2vusbmt6W8g4Ksu/
IsSFZyiCAfVT2swTwcKo9nvqfxiKH9KnKn7KoAWtS07e6ooWCQ8kMJcOANELQ4U5HgaU9Exk5HsU
WxlEsKBi30m+1oofxoSOPziCH06HXjfSFjjRfK9bfshfelnsuvwT4rbB4OFBvpoFxQC+aElc6iFm
G4U6Rmeon4Ysn7wOgFYMSNIgay2mGQyCbJEzY05spBmBnerPsyXrTViFQBp5YdRAdUScTJXGmjVg
0YuX+l3yJxtj1a6fmrXvveSp/w9AuOvjFvofc5Ej7Zo/qrin9PTeyZ5iWXi/9rlPYQSzqpOqR9SC
dcTNfi5el74uWZPrmqc5hRAsKo6aKB5TrISUrwr7oGVAFFS6oM+cVRJvuvpVoMtCFgFZyFQJqyGp
OWiNCqKCxW7NlntNXkk+iwxBWEyKwLUsFzZciysBeUFuSSLy1Q9ysoTl7ydvgLrlKJZRsDuU+Bsz
X4xp9JLhP5xxiHFgJi6yfDqO4TlGFM5FlY5gVpTjvaL4pLw18s/r5rsWl5xCLOZ9soysjprU5IDg
07Elbkd9E1xiflcpu45XfuHIBFHXfDH6TPVlBh6qReI9uvTXonqByls8bSq78fUST/DJV+xb+OcK
44Our2/VqE/ghPW1Fo2dYamZkvp20HbMeXUMf6p3XDb7ZdUeToCEy3PoSdWzGUDd+N1GHwbqFTIt
8NW1gAGzzPRbGG7CNUaWASWqg8q3wV8G/o3FezMCDfw5SSQRlwRI7F+ruqHL8wqOX512ff6CF0zG
vR7sWlvSqrO6aX9WJKqGRJB3aDXwvT07flMgDIWBngE1JCaw6qEhyWoSzCGCpxZOkYrRRgkGhcPE
DXSoRm5NfLXDsNf/4tNOYARL09ok0eIIMLr6qCjvleJft+TV8AzdAPjEX7KPX/SAk6NaJnZShAvB
sZrzoFLiG5JAiIDpOy0ebtThOBYFOLB6UbkFlYkNrnAPTDDUUeBDGyxSA2LRNCkM5pB2his6ajf5
FiUAX1VcMKS2xuiGAR5po6Q691VNFsOPU8jFk5ysF56iq5IGkPq22LOnl2IfNa72Rr3K55/IJG3j
o/aofTc8KO8rrvL7+navWY2BAI5aNkppSBico7dGTo25wGEbyX2ZZi5ExgcFVL79dZi1EwD+6BI/
LKJ8pnCm47Y35obgBGAKih7+00/3kyMjO6ylBvEa+xfEErIrdT51GFsPkI57oP6ijf8udD5MZ0st
TwNxqnhK6LbJJId77Qo+RRXSgNEEAa1uQW2KG9aWLjffru/d6idy8MLF2VahEyXsXa1j9sHMcSDa
UbE7z3SSZmtg6mnlVU5qt57VqTSXnMI11wiiOwhuOANL2CqYBYiuRmuPeEqAd+O0RzQe9OQFTPc+
rCV+a800vnjuKBxroNIJfstOycSMfADhEfNpUz4EVYfwUn+9volrKMafTRQzb2B+NSlZNrEqf+TO
viIfXbe5DrHuuU4wBEuohj6s+AwMzd7HjeYOtQUS7kPWPswoQTShXyqBqgfXUZcvceE+kD4CExGt
bOivOf9SozFrKG4CNGzNAqJlZIC4RMMVaJ6wlmwtCPj7vOHsTmlDZOWnXNte/wGrpgJXjVo8BJhB
rjv/AVmmEKPL8ANMxIaZEVTwItBFcpXsVS8kkeLqUVhK4ChhoYwljihQc6PrKe2QXqqZPydFEClt
5cboo+SW5fwHw/yqt/8v2PJjThzzXBbQ0K1AZlD5w2T67fAtlSlUru4d1Q34RHSyXLRfKVHsZEUG
29eqYluliuuQH8gUoBkC8zuhz3r9S62ayh80KvjHyq5asGexoImZzzH5mOv3iM6PKKHcqAVB8IOW
O1PW7bF+v52gCqeiLkhlZvNyvu/V2Iueit5b8klHGsxH5rF99EK3ZNMP/uDHQXgs97Kn66qDPvkB
+vl3zKJK0SMNPyBHD8MSh/eytP4KTQJhwwmEcAgdBWMxxgQ7O260jfUcv8SxD2mZQ7XlNxjFOcee
c/CiD/UdOjp+LfE760aEEdFoWcRzQ0z15zlPDDsGuJl8GrPizoMLPS1afLNkXV4yJGEnURsf42Y5
EZ2KHswGQmSewR77HuSJj+umeumuQSjE+wnRAiQQqBgvzJzaqYpB4qBgNGBiPGISB9crieu81IME
ixCDteE0VRV8MjGJZXdomsgNhF6k9yeM9Ip9fW/4xc20yXziQybAj/3Rc8sCfCa/2Po/Dh4JJAyH
Fds5/xGL+Z64GeZwqzbVCadym3SLAf2kN6Hf3LF9uad3xK1+p//c6m56z33ydH2XL0/GOfTyFU6g
tZnEdVpj/RjU6I6q4Rqyp/3XFp5fT+cQghM1qpr0RMPqcEHgYjC/f8e03Y9f1oHczztY0GN7y77n
j+VLe5x/Yox6ZHpaEP64vs5Luz3/EcvfT9bpzMj4qAZ+RJ1jnM9Dom40Y5fntyUmgF1HutS1EExK
iOajTC0MWweU42YfFWbZjC7/mX+77V+VT7Izn9oU9ffrmKtfEQ3uDnTyofj0ldI/WV1ajMUiLo5U
g4YZxh31ePzrOsIXzebiK55AiF+RMbVQZkCUIMDfVy7Ltxgz6Dr3L4nj/lLd+NN+eatdjF+pg3xb
+WCHkdjtNuynfexuEpm49wIn/pxFxwf5IhA8cHeef890SBxucAMeD/I5w6Ewg4l8lpZMQfBSkNjE
eFTo4+L/ka9Bz8A5jpXl3cRUitB+KstN1aVoYutpPbtOYdmR79CY3DE1j48Y5tOVfl3m1XEYMKGJ
QQzukOV6Dl3XWsO86Krq0Jtqh9mzrpDqVk+Waag6qNm7EToe1W3JOd2idYU3bjMMTQjR6EQBWZux
SUcehFnPGVWS2ssaiLRi0FaFzc40RdbudxkhYKmOAREDFQxK6BidLzic0gj9GFgwmurUYBqK0DOb
RtkP7QJYofNY1wdza00d5gr3mPNx3c4uvT7gMcTZhGwZngRiJh5smYGlPMo9puvVpnXS6J1MBpQ+
wvrvCdiAomBBgTAC2YaLsJlCSb2AnBUa3/vJdbSC7aFlRjCdVirnc2mtYMajJrq01xv6hWhRwg2l
HDIMsoon3twYds0eaUrJr9oop8OEZmmJP7hUGDHBeUUkjiyGroE0Kri7kbWozvAKt5ZXvND7cjf6
luZ3mctc6Aqnt20QbtLbaEt8K8gC+KW3YivLRq18yrPfIPhBLe3aIRrwG/rk1rJeY+cjhV7LX5vL
GYZwPKdUjbqSAGMu7sPuvo43CXu+DnHpW8+28msM0olvrUfMBlNmQJjztNG0bDfFjf/3EGicN6mJ
/5AqFi5hZzCLCqqbhackzobZzsNQpJJVrKS1EN6cYAj+u28xgKZVgFFhfmmQPOTfyK2616NAO9Bt
7Gogoso+ztrOnUIKRtgwJ7aoBcgMPINlvm4voWB/tXme3wLnixJMLIIsfqksCPWt8wzZrxpK3taT
6dtuvhn8xu89cu8cCk82UFFb/uFrwILdKZnD6BjXhUces4fe1xA/flg3+gPzyN4JMsDTV+21v4MA
k8RWVpEh0mVDZwYXkkjHtq2+bVkFZLvE0PfiBQLKULm2Rh+d8+r487phrlwGaNoE9xbdNvCVoqYD
3AvmutdtgZzd/QStaw3DztTIG22fhNsptLdoOL+OuOY08E2RTEBGHJLHxvn10yVxSXmJfrcCkaA6
HvLkB4ZKXcdY8cZY1R+MxW5PT7RRKxBeA4ZSuOyzb97UCDIZsgO3PKUFE3FUJGTA0YPSki4msRur
JZAPHwsv/KYe+LO9mIW+qYiLMP+vWXr0DEpYUDzo4VgrkBbJrRvFTtw8frbryYupq9k3yEBV81+X
/nGfgREDFQLknC4UODKrhxZsj8Yezu8rAyIc4LL309bkyt9/KrSUQesAPCIbYobCOYt0u3KKtM+h
ncbdiUF8YGYQFxiCxqz++iW0dK/9C/WV2juxipCbpTq3gJrsysUUjfup4x/XDW/FuGEROkqBNkFq
VXzSQtgFcR0HxNBHfh4aDynYLXEqk25a8/VQpzdUZMjQpI5VnRt4x6gyRNmUe/Ow6eYnlt0oyWuk
7y3TJwyUvOpmRk9OcuTZQ5W9XF/jikgCRbMIvhWary0Dsfk5OBRpnDQOzdzTH4fJxfCOW7IP0m26
bdx4cqcNfVTwrIVwW+d+U7YyQv1i6sKpA2sJHXU44egWEF9CKobo9Sy1MDIU3QF5hyPBNtcXuPYR
CYQgNCjL2yhZC5e11VllaOOlAb2yV5A4Zv1RGi6uPCGxhyh74iWpqehyE143JusnO9dsPFWtm3Tw
qVtsend8ZHfzI0R1K2XzQ99Vu+vr0lfc4kJPQQaJgMqOTPz5h5u5VbZWhYWh0cftDuCUYxxHxlxM
wujc3L3vfX1Lj3xnHMNdPaFlIPdSz7FcdGFsZD9m7YI9+zH6+Y9J57zmWYMfY3WuRl0ktEMv8lO3
fUg2eF2q784T8yI8kph3/C3ZiOXfvrChk40Q7yBSMC0tgN2/p5/TwdeioHLNh+7jF/k9b8cdhhzu
hlvbcZNHcJQx5Mfj/vWfsMLBgwGc/ITFzE+cUVdBhaxevkUZ0GfjvXcrz7iztjA6bwyUu0f9kUtq
WCulC9R68OyjoHrohiqe2w6X/RDV4JFo7RZD6aaguUMa7L5pgvRhlICtnKHl0U4wd8SEJt9F72uU
lvVcczjCdIe8qTvPO6bLiIwrrsDCDGOIYC+zOlDKPd9DYpUV40SDCU2a16WBYVqS22ntM0HLzACR
gyCcgCrPOUQYFjEkqZ3ca47NNn4zBze81TtXfX5I3+MA4kbIT8h0qNeOxhmoEMnrSpwXJAfo4DXb
aKe5BPHvrvngb86dvtPvrcStN/FdfqPB+0kijZVUJQV3HfM2MdkNChuifLpDZ4y1z0nutX64re6S
PTlAoGT8qT8gLHwsXplv7dlH+saek60sI7zioGzwiqFPbaP1G/873+280mojDmPEhsVdGB9ZdefQ
z0GX+MEVs8EsTxTC4XmR8xGbDsElLtoUmsYYNPuqme+2rFi8YvvINaAvCbk6tAuJaYei6dopNYsC
g9grF+qGenFvdJL4bC1uBw0Qlo+BAYs++/lO6Vlo2kO/PPa0rZa/DGRbOm+mvVetpxDyV4r91xVc
C3NA8b4kGJm5qGwKEQfaudQZoRmqclAn00BZ0ArXkSmiXeycALI8jU6cYsU1CpV1gFhhC+1ZzDYs
/kMtHyAQd0IhBUmwJfl3DqJqyMaMI9imiY6AxYCSAZd4jQsz/kIABqYjghEopi7bjnPWQ5Uf4yyp
X1Q+oU9aRj1V8nZb2S34PbQVLIJFKsZani8kLGuO6BksnaZqwWsc3WF6i/46GIJqJHiziFIWdVeI
Yp+DKE0ZW/VSTyxi4xGVWd8qwO6IJO/8taWcogjBwJQNYZeEC4qR7m1V3WqsuzecZnv91l2FMbBf
SCybSEAKp6YfkY60ZzAe+sy6bUfjzsHIPj3v/gMM5InQ0gp2G5i6Asw0K7pdW2jkbmrDhRt3KsNV
UkkEcZEmWOQ8cRYd2wEVGH7m/MPoZVUgl2kvekvWZqDolp2nLeTv/CZLnkYFhVa0OV/fvgunI0AK
PiAhvHLG1kGRlWEAuBow/iMKWz8dkafINma9tZjkNlr+xbNADbmyrzlP1NAwkEEMxZ25tLnVoqxE
MJZhSBGQDTywUr61Z/LUh7nkZrhkFy14uOfxnAf1AG/6802NQ6MLu4WnMoTVtssCDiUcui0Tr3S+
pemrpj3G8TuNJOXBtVWCP4weNaSPMb1AQMVdMrC8RorJqA8YbQZNbLdhN81I3bKXUH1XXBNKHIgu
oDgJzj0VraZIM2hLAQpX/z43wtsuSzu8Fz872j5et5Y1KB3XoErQOWtAOu58L82ibAarh7VYdg9d
H413dySe2lveVGDbRdN/8FRopYZwJzj4i1qggDfo0O4LdRyIWrcDiA24xEFNRvb8XPtWYMDgbscT
FLQpIeakNJ1gPaielFrq+KkTOcvEnEemZZCIQn/zVMhEodcR0WxlQOMFcpoCYuXUfVZXZClgW/9k
07jVQWueoxojpUm6aWwZxU6GJ7xMmrFpSycGHs/Zp4oJrk0xHhY9gwZykHYtkwdb8cmLEPO/yxNu
sQnRdZWl2FBSDBuuvID3uilZcN0WV0EQ81Foky+BpbCHGCpDSbmsYUz1fQX5/N4KbE2m4LZq8Sco
ws5FeVenyUJoGGN9o9bhe4f2XWP+FbFaUv5ZWw/KTHCKuF8Iqk7nZ8uYpySZkwmeuH/KBupFiuLG
Mue7csMgJ7doWeB6QaVJcEtmYkIXRMGrLVE1P1bfVPYWorZUhM1jxUCwk/iLVTgIhUOHxLacC47Z
hFn2qsmXW3PmBye9zYzf9VAF9j8cWlO98XzdIi4eAQth33EQBCCwwS4Ki6vVoVObHhFHSukvJSOB
UTDJG3jNHBCeQcAKXQ9QoxMsG4cIzRANfC0er3u1K/xumL4jk+tCyElyT67ZA+InBwn1pdgppvGZ
VmlT4aB2nzg76Cm5mbprdOlwprU9O0URLg/bZHlBKyyozcz8tzJb9iEcjfqh1Pvpm6bMzg45Zb5F
6T5DStJpbhKOCqFb1Am91+nQP9t5oA/9/u+/JLaY4sUKIQiobZ2fhS7jcwGBJaQ1KAbEMP4wVt+u
I6x+SMheLyNcTccW+dN6ZBV0qhcEVqXs0Ks5lG9HQ6tiN+FW+KONIYX695BfGvW4OiGcL7Zdh61h
hI0FJ8yy/H1Q3+bUeOSoInpILm+uQ63ZDooxSI7gNoNmiOAbnaovwigBVFph7jO3zE/a5gckuf+6
UwpHDiVy7B/UO/EuEpwWa42inEco8YBx8VFihrprTDIR+sskF0BObVQAoQxyULGNk6BUuzAbIAoR
2NAytmIXCrllZXhmvG1kQcGa6wJPBXEH5hVBr05wJpoS1c5sgavC63aPbuL9zLrbMBt3E/xyWHeH
1KwlBiKDFF5MfWlPYREBEtKabmva7kh+tSHUf8MAPLqC/QfnjMeyBUV2vJiRGT8/ZP009WakwDm3
UEXuHPW9UPmh5CirOfpdOzFfyZ3gul2unrolj0IQ95uQhzqHjKt5tBKK+BHzF10TE0ymvLgxS6TK
MdnnOtRq3A/nsVwGAMR/51i6k6RW2eEMhMi+G+mA8YvAjTZJ+mt0XMU4VuGzo28wJ/E68NrZQ+YS
wTg6xRYq/jluDALknJoLyalxXK3IH+o23YSdTOhgLaQ7gfmi757kVRoyRXq32KdaR0HUvirIO1fl
Jp5m8GQlV9HaZ8P0RXyvhcKNeR3nS4osRUv0bAmQxxAk9ZD8ptXgeEo7xu5E0+31DVw976eOUrCS
iPYEvBt8Lbszjqx+wlhz0KrLYZtZ0Uafs49xtt7r/D6x4/9wvWP0KKJJKKdjnP3ybU82NekwBgGE
C+QsnMmFcrRbJgmueqj12pL34eoi8dZHigcn71ILj5TKNA8ziEx22xLtMNnZ0N05baWrrmkO1N7G
fdIQ1x709Gi2Vvykx3p3Q7o6luRpLj8unnM4jPglSKEQMaSxjAEtyIgCMLWMBoPtTmHpRy2ULWTC
lpcWCyCCnDtanXFriEBGP1idQZHfDJvbwv4+5pGbFTs8VcGj+eszeA61rPnkO0IclhujCShtqt2G
BrREGCULIS4P+jmIcC31ltVU2kIAysMgan5SpXdTSxIIrWEsTXu4gmCTcGXnC2Gkr9UxAkkg5bVv
Z/0ud7KNociSJCsw4J/iEkCjF6IGMfU8abhhuaYiSd84P1Bx3zohjlzEI4kjkeCInZuGgkzRgL41
z84nN+bKplHGILRkrS2rMGiBWvwvbhpR8l+h/aQ0lY1dm0IIipOSQLO8LNy2C//+GKNrE4HqolyO
6UNiF01U1TjDGS2gRsQxeCggDrS+70jJfFJ/tzFtlGiVB3L/dRd5GSksRQ685JDEBf9d1E+xWRMn
IQMqybIXXtevOsfFpqIyrxaNa2EAVB7R4Drmip/QQIvBDOOFx4RBFuem2BtRknUzw3gMR930xs9s
GrYzwhOMIdxcR1r+pfMMIQzxD5JoJSEro2YcgdSSbxAwxq0TKKEVzON3S8dtHlSy6o4MULhwsrYM
wZ8FILokXGdATHBMho2tv6GpNMC8ZMf2rq9wdS8h0mJTjBu9vFA7x+yssUlLdJyBXRE/jvrkq6Hb
O5IgaM1OQAP7Xxwk2c+/WV1ylYc2FpZoGFQ0vpl09sIEUr/vOX0j0uHdFx4eJA4MoEWyFfQiQsV0
XWmEej/yApN+u3BTdh8VxgY0KtsXXXTQk1TiGy8WJ6Atfz9x8rhaE7urgNZXe0X7ltQHa4gfZ2hy
l2XiGkRWyZKtTjgART73CauBlzXjJneMB2436NvLAtYmx7GUvs0vjOR8fUT4eATTdhyHlVifhjGf
40vdfFbO71F5um6Ll4GygCNYf0tClnBkdr2W6t+bNIndOimUG6jk3ep5vvAHRzvAGJQSDXV5HrR6
/6m0XFb7kK1WP/+aDSOTpi2rrZWNTnzu6F6HlvvRoZJX1upn/GpScqBDjJfBORDV7VynEz5jzO/y
ajOmjxoa6Oz6LZYplqwa6AnSkns5MdBBcWgxj0Ci+murYh83BWg5BcarpMSNwLO6/iFXdxDJDB0t
ZdBdFeMrE7LkLeuX71gBiWl+DomfdtbvEFpK7nEZ1PL3k5UldQrHYgCKO9oz0YePxJow19Pe15ZM
kOPiLl+s82RVQpTVJEpR6C020YzoIwj0oPl1P03SSFa0fgpOcARvkpgR1Ati3nhFFBizXyDm0mPu
F7AN0O1a4uVoB0aHp0w5R7aVgldJnXjsyhpbWRmm2+q0dLO6c1M0rg0Fqv7XTeTLBs6u1q/dxOWK
bhFonFgCWpXjRqAa0Kxk/Cfjmqfq0T0Zo32bs/ewQEiuN91nYmEcCi1uY4IWoaTxkyr0czsDGUHG
HF7wrvweW/BxveIUfOi+dr1wNRCTCSRls9gOrHKj2H5GA94MEgewtuN4ylq4n1S8esSQTSkzyxiL
Gl9aLQdXLZwAwvT+jAAbV4rkQXn5zMOGn4IJZpX1Skn6sWq8vLoxMFjL9kx2O+Q+io/MdjP6FjNZ
nvGS7iNgCh85r+YWna3ARJtVwe7zFhvJ/TZ5Tg3X7nyzvIvUXZoETe2G7d1EdtpwiNsnhwW1fcMi
Wffp2gk+2QKxhV9RJiM2Mvycxoq+D2nz29bTLdS0JaH44k1FU0KhBtkeeykXirQujUelwUrAJE63
He3iQyPz4/Xjs3Z1nEIIbo9Ghh12+rKxCfq9zJsGl/+sPGjpa6j++P9BCW7Ppi2B9gwORg1Bgjh/
RKFuw50bSym8RiZCtv6B/uycYKNtE4d5RrAsOCJPHf1I0d3pr+djfRnlwo9FshivFmFB6UgJaxSc
urQxXQQZeKGEN9woJJ9o7c5F/uZfGGEtNcvKsJqbBr1Fd2P9YivNe1Mcy6yFSPzoxsioyVzqEh5d
2t0fROG0zYZZqEkLxK4Yvbjc0X+wOOM4cffAFG+evK6XNcGt2qEOthu6oFGMF4sXLeLQthuxl2rU
3iaQ3VBArs/aI9VeWkPCLrikNS8f7gRMiGJ4FhWRxbA+xo1ghJ5qnCtexWsv5Jsec7O0HoO6Xkv6
WNU7CBdBCDWTCSSuXs6nv2Gx4JN4IyrmbKQ1FoyZETT8PppPUK/N28BUcIPxIBxql5j3jfNx/RBK
cYUDzx0HbQsNcOsZMnPItfaPGBJY6RuOFmEly12OV39v+ujIlrwQV8/kya4Lx6XIeyUpJiDzLsjU
/jDb47aXvWhWXeZSPEeCaeEBLqZ9sq3KMKulEqFVR59Vv2nBQTXa7l2yh0s8fXE+TkCEwH6gdevQ
sW1Qy4MiNEKcN0q3tXKbm8eegez4RvVt0x5J+aulkk1cdQYn0EKor1SpqfQU0EbWepiwi7ENL0ps
cLdWPZvuuAIi/PXVrsUzaHlBKQylB9A4BWdg8SJRoxmICn+Z+ruWglC5CfmAgcmV27U7UgbXAdcD
jD+I4u3aEz1rpgKIvbNt9cAuH6Z0dsMewgdxC7Il8p/cVVEMv467urUo0YKwAKEH8JzOTWeu83xm
PeLBTHvlKAPQrHcH1u278MMYvjfVvLuOt7qxJ3iCB6gglJkMvVV7Fp23xgzGzKAGvERmnvb3UYWm
NhBzWab512FlyxQcQD72o6EusDpVXpXwZ5+hQNwa06Y0vmt9Hgw6lz1EVk8+0vG4JjElEx3V5zvb
xRgA0s7YWaZPG10fv2kzv2Ma3xIyHxPtG9OmXTnQf9JJ4YjfMECQKm9qSl3ShNvSliXjVn0EuhZV
lNCQiRZrP+bIpg7jzmtvrsZtpndPY2zsr2/y6nX2L8RFlqrneOjMMSAgXDxYRwTFSbol5sYYJSHi
auR/AiT6u85ycjo6uLrs0GPhiBMJ6c1FHSBOJedj/Sv+37ZBa/P8K+okK5m6fMW+3fX2IxneWk3m
bNbP/sl6BFMp7HZWpxbrcdA31WuGO0DQN80OLGw9iCy1TqBHeFY1slnGUmDh9Beh0vFYA3Cvoik9
jNzZCLi56yH/XI/uZO+M6ljJyESyLV3+fnJbkb5MSaIAtNB9ByOTwmjrNL3Ega+CfHVqLC0iVHxF
GEWWj2T5bkVKdiPjW3OyAwyWldxMqyZ/AiP4lUq3J5LYgIHUgdvxn3WJkUwlwfDTTRiOErBVsz8B
E2IJEPCdsp4AhvH07pQdeW96U/SjKWeJt5QBLd705AvZkVYj9gYQKx6SAboYEHwkUK2SSC/KvtHF
JQv/nyYwBNXBuzrKn2N12kAQ9Pm6W1qHAW8N7RGYYiS21lW8jPNmhlvCZAt3MCbkR59HDBb6/6EI
jqJAYS9CSr32xtbaaTR+mSq2TQr6t5WAJYrH1JH/W4zgKjrmZFFHKHws3pNzvDXDIrDYrsUzpcLk
G9mrSLZ3goMgdTiYXQm4qDxiLALXezT9pZKtW72cT9a0/IgTc0MSIKb2iK3LwbL1a53Gicvm/AfL
yBy0aopHepUPRmBkc/dy/autvwxwVYGcZiPWE1keZqfE7TBApbVuA6u+mbughe6bUR55eaAtKDRu
B+mVaJStedm4i2j6D65I+yj+h7TraI5bZ7a/iFUkwbgFw2SNsmRtWLJsM+fMX/8duupdczB8g/K9
G3uhqmk20Gg0OpzjT+XYxdB5kmSaAI/YG3gByJxzuyWCuSXHTmiSRIIIjFTaArQo9C0GxynopWPw
uo6tqwFoy+dBMPE0Yw6CnmWFmAClx1IFfTcU7etUJZvbu7ZqlYvFYw6BqoVtLdbYNDM/Veh4CPNn
nUvasRqpLoQwpg/aTUMYR+iB1CZIO3Y1vGAlE3TLy0CVApDUfhI4wTFv6ZiDkPRimrUyRGYewCr1
ZO/l2d92icz+Y6EVc2FpxEMtyoDPLasE3Z+nzMs3rXYKuX1Nq3cIBjXAy0VAFc+Gv+jp6T2FCBXw
Uvt7KY18SwbGYTdkNDeUt9v2sHoLL2QxW1UBQ7rRTNgDIBjwdhqkyiaNTQJLlP5Nohtjg/+oxWxR
nWB+LSsgSsLcIPFHK1IehzQDXEbrf++qZEf8yekLj8fPsW7yf+Qy+6aI8dBFMZZTho/HPO2g+S/+
0HPS3KueeKEdE2GQ2Ow9MmtnAG8zeSyUEJ03qN+rblGZjh+4t/eNZyNMnDG1XWtKKZRKfKdDmaAr
NqT+UDQeAiVPDhNoSMkMmy5CLbls6DA//coQpYn4qc15LXb/z4XyfxslsaX6zBBSLzQgywRgf78L
MCiJcdagBRyER5P4aTJ/DeJzrjQc33ENx/P7ZP8RzLh7YBMn2pRCcFgDeTz6VXum7xqDSBsEJMA2
3aTFU9eNFF15dh8WtOg8VwZDnUyAytnpj+izuh9TkVf3u21SEvuAyhpdqbsEe9xEL013UI2HJg/2
UfKqaR9xpXFCiXWnraFVCLPnGPBjbgYijUVRJbjzKvDAhUCTzwcakppm0m7IPsE4Rs3A+hdGjJkI
4NMhi4KnxmX0MsSeDJ54OG2kb6geOCDeq8nPkttoOH/61XW+kMN4AKHFXAlaNnEflbsi26UgGBS+
kmqbdg8jBo1l3LU/qvalTB5GxbNv67i6iQvZjF9QjFJutPlOJ+U2ATaQF7/WqGy2htsCk6jt/+OS
Mn5BK2opkhqI89OfZXinFFZpnDMemNPqbbtQivEKtRlpSUEgpYunnaq2P6T2r1l65jP5jwiUsy5t
IxEjs8hCiABolB3Arwlk5pxLSo4jXb0dwIsrAzofXeDsnIVhdnITpT4SwEN+EhRy0lLxVav0x9tm
sO7cFnIYG2yCIm49Ah9D+jeUSECnE4UukWij+o5Y2UK71TwatCLnVP/u5biy/YVcxv5ktAHW7QS5
YNUDRGC59yZC8Xi0vWygWVw5gflZZ8FXETUUg7A0a+ujro8B5ztW75HFZzB2SUCUQvpm9mVJuy+U
4jAP8qRgZJSFiSNqNaRZiGKMMzXVosfrq7La9IcKw6kiPO4Kt+7fMCqyvb2tHLVYkL24jr2MzG9K
v3L9IARmum2OaJfmhJ6rTmQ+EABEn6EKmE1UlEGL9B5GWgKsqv6JDpAiT+1QtNXmpRJ5sH6rN8FC
GrNXZqvHjT5gr8T+Q65etO4gm6+9F6Al/JAV7tjw4Od5Apkdi2tPUHJ0PFoluGd9zcqEk1TJtMrv
UuKomkN46aBV//VHQxaRQw0CTC3IAQ69odARmYYpap5vW8Z6C8JCBhNUeDXaSLIBSomJ+GCGIJqu
k7yjeSrPuHvDHZh0zmJTA0uznyxdmV5qb9oJhof8YXgOKynADEwSOXlCPCvrFJP2Y57SyPR4WGWS
vHI9Yj4c8y/o4sV8A3MNJ57QiKkOFrSEoFxc+xsRtSI1yYutHIno2oj3QdcAJC22CvhiIep3Q2P+
myTQ8iMY/6ggH4hSKj5Cyh96UABoKGimGS89t+qGl2LYk9SkAklj7Dwurspw6/o49a+aoGEi7b2O
XsR8q5a7cnq8bQzrl8w/59ecd2CRpvFmlNWghC1E4rQXUCdKCuXOL+OS4/p4cpgYTjfEqIh0nFyk
bbfEy51SByGLwsu6r7sjfU67zxNvLLpdoik5+qOgjq69dMBvrFO7bTqqj440PIjc0e3VTUPnP0Y8
RRnlF/ZB7Pf64MUKNi2JrQRjKXl7TFFMHILnITj12dZEs6sA/pKMB5S06icWgue/L/bNByBdkqPy
b416uRGGftPzOINWL5CFBPbsBamK2AlLORhIKkxuoXkYv9/m3Jms1VtxxpQyfk8EsA0TehSZQ97D
NLLgUS0dDGBSEWGo4oTgbv8X1r4QxayaN8idmGWzqPJBkXqq1SJN/cj9b1KYlUv9AFPQ87NeCI8m
Kswh2gYzHo726s1k4tzA1uehcUZI0KPpiNTYHklCdSI8jsDMEH1K6rOZOBFQ4UvCueqlNYtAqRGt
iWjFnCejLm2uSLo4BQADelgzGp/Ux/Fee67v5HvPFQEfV9ERUdzO/4Uo7vZ6rh3qhVw2lJGrGNzs
v7NO087QHeDXxdG97B9ayR6jh9uyrsEWcTEuhTGXY5hpcYfIF5fjxqS+o/sUw5DWRLX7dJ+CecKc
6JtIk5fSBXgeeOA9S+BUA9bOw/ILWJfcNCTUFJjPNLhtdBhHpKGeDUwYSZ+3dV2tFC4lMU5ZTc1M
7n1IkqMDXHI7tjYRD6qKFgWyrTS3TDWr5OWHrtHWmBVmDqFhdL7cCVjhmuanCXH9kwgGMJ+i2hG8
NS/e46HBQL0V2p8Y3eKVswnPmJhzI09xKHYRPLZJA9d71u6jt9rWndBB2W3jY0MfItBUgCl4pz6W
tvDRUG23qd+BlUrBNblFnGTahhXttuRb5YKt7RDyHkZrrh3gsxrQv4BxCwqgy2OWaOMUR2mEO2y4
88IB6Kk8xJFZR/bltQw1mH2vsrRJxBGXR+ZRFRydQrrxuB3vq++7pRRmn6tEDZVpvqJSOHRjoHpy
Aj6hEvwgLXonEsE1JacUX8Db25uuOorObete91Z/YkfmrSAUA3prU4hXSmEfT/qhT34JUvJWjzy6
N95yMn6x6sQ8ywyYlD7eq9LL2D013q/bynBEsM+CqE3aTPehjBxPlhxi0opMLnBw7NtiVuOZxZ6Z
jPebDDNQQcuORVNcAS9y3MWtsavkM/BbeulHJB1yyRa1dHdbLk89xuWBSaSTxABifcwOo27WSQ+q
/HZbxvrB/8ce2FBNNaK6SAvsUtijca8D/GcvvBtGDzhn+XtkPNVGuL0tcf0g/5HIHAAMX1eJ4kFi
VZ48EVFgqlW8MGBVBsZDgfyJOPSqISkD/5/Uz4dMboO73OyRHjGVvP26rcnq2kmAMgXLIBhf2bUT
0QGEgetZSqnZo0BH8eSBeFUWiF1qZx/Vuv8mj1m51J/GOOrhAuPysVLOXuzG4zEyvqXew6D9NdLi
fB8tlJuNcxFK62IYxaIGYWM3oQl5V8WAKYw5nbqr3mghZP77Qkjsdz1K3hDiAWIHA+6WGAKgMDHO
aPTgmB1vs5j7Q/OzSI5FiMrR6myiZcVppu/j8ETkg9BwakurB1eWDPX3SP5Val5v6rFIPNzlum+r
Y7+XDDssc45C6zHZQgpjDpkiF0IyP42NU3CuttMW1atdeioylL0pCrc5DW2yA/r8KXXFlCYnw5E5
+3fNuTRbyeIbGCtpWkVQqhhHoPs6Ax/Df0VP34/3Z1kFoVUJWgR1o1uTNb4ZTmuR/aRajcvj8F0d
EFp+A2NEyI0OKYi20c0+0sxOezAzDId6022j7+VX8EDA9OigDCY5t0/jesS20J2xqCSTR60uITfK
qSHMCOSHZiv/8H60BNhKVHRlWn5HlfRcoElZd7gQuauHZyF/tvjF4fEUJY7NEPLVp5OZIkr0jn3k
YO+BUUKNx/bgPcp33kT977cV58llLvZIqwtVy7DnUU9DpBCU0yQ4Na8IxJHyO0pfaKfH6P0eCLQL
q++RdwDmSwxw7qnkPN/mj70K+v4s4u+rfyFGVmuPROa8iD4IegL9J0GYbUoBFcmvKRAR+YvI2/I6
Zled0UIqc7Mr2VQFHfhdQB/7Q/AUO4m3XpDQ0XjWkDcMa/f2jl3T9Fwe099B6UJLv0hNoZ3zp6MF
sk4dTzf9Hf9hWFC/U2vaON/E740lPgrHbNO8KJGVPAhHHl0Axyv+ntpYfERDZAKPBbspJZyVXnJz
xQIfA72tK08K45FyQCZ2wWw34C6hnlZaYvuzbZV/cxUvNnC23oUuSZXNbQqQIkZfteTUrV0GX2rs
jEgRRjzOx9mRXNqoCn4loCcQcCzMGaFLYfFQFoFY5o2VICfdfRf7nZefchldq2LDWb2V0vosC0gn
SGb8ZpBgZE3xMAUeZPlDtEnaH5Oioc/ks/FVZHgLKmm9ZRIAbUjxz0YLbR0TA6Za21OlnITIcIXk
fvDj59tbuvIiv/woZrWVOvW8TiwbC8hhThvXjpBa5rgD3hPR3qdya4h3hNcudx1CQibIbgmY4bEY
bJJdrMwxJ3LdWKkhPsSp9pSgQe62Xtde4FIEoxYJYmEYy6pBuxBxgGjZSxsxtoXC343CPsDg9W1x
1yfjUhxzX9XAVhWCGuIIHud9V1hBUtMJKJ63xaxa62LhGGvttUIaWg8Lp8XS1q/dPBJtiYiWMNgF
D3RvVSXAgenAip95Mpgnu993QdQVMAwJKBhqqVGlcQYeAtiq+aGpGRiKQMgCBCWzcBo4yxuEGI1V
Sb+A1F0nAOdS3BA5LrWjaWQFGkikt7dXcc38AMSFIwjYWjxkmCenPg1aaajYLLzOrKYid0lfcYK3
2bxYt7IUIV8edaEEzWMZQi0hBL5GcE4AqulrlBQvt1VZM4ilHGaTAFaIVS0gJwOBlFGfsxq4KBkN
cqcROC9mnigmJC5lwOHWCkTFcmYHBi0qGaCkaHg9JuHXba1k3g4xF02VxRp6iBos3xaBZwOg31Oz
UxzTks/FYbBSG8zDIBidNuAfDR5fIusFjwH79keseZDl0jIeJK1a4Ic2s2W2mZNmTj/lbt+aVJUO
gm8LvJQOb3mZg1B2mKzJDYjDm+BZkMFaG6FtDikEd4piR+UC8a9aKKIC8GJiqshgy+hSX05EaNsG
ySp3IsdCORn+58QzmtVFXEhhHJZporYit11jgWq0N7qtIKg09A5DnTqFce/ziucrhWaQ3C/kMfFz
VpaF7nXQKkeY/gup9PSd2OIDeQOrqN/RwreEV2DrbOU7EFO63sl/um00a04TrhJwGxg8R/aCMdyO
qOBWHqGvgIA69kGMjTiMB06xejoWQhjL9EctEH4vqgdcKRGwRJh1u63GShkc6whcCJDBa3j/sYih
U5xU0+BhHTPhXOb3mf+twnjN8BUqP6rurEV7rTj5wiYWn28LXl2/hdxZ9UXs58nSFAfzwa8n35bq
gKo6AqP08baU64fJpXbMLglVl3YTZuXQY3Gn5D+VEYQvKdUUQJyhzlQnTq5xnkKrp22hF7NlQ16U
ZlbMdlHvzehb2J38+pvKu7JXpKBTVMaIKxq45n7py9XrxEKcGhlSCjRGRDpxkx5Iica5k0LOZbCS
GICIhShmo/w4kXs96xtrAJ/bk4TX4xbMVhvhpNxXaFbY+SDIM79J97c3bsWdAAgMrA668jv5yChY
1EJL/D5qrKY4GRjY0yp7agOqSLnV+07790gIgOpfiGOUbEif6EiiYT3lYyo8StFW4sIt8VRibHHQ
0KBVAjHAqtRHpImFyk67U5vYHdhlvNCRul+N4lbGQTQeKvS9Zvd1eK59u4VjCziru/KUnfWd87rg
nVGB5HtpP1ItqsLUx9DX9u/IucXO5p+K9Rgeu2OzDR5bFzxP3jY+Znca3QcvNQ8pfuUSvPgA5phg
kLBI1BgfMHiuN7hFYAfmtw6EZYFu3bYkrq7MfVuVYpiEKkQR3y6jrQgONKr8CNyf8fErcqM3VB3C
nX8PbOtjS8PnYvPJo1blKcvcjQbg6vXSxM63qd0rtuKjJzF1Qv+DRK+3leVJYm7FRM/HBlVm3PWj
1XmHMtmPyWM9Pnkh7+KYTwQT9y43kAXwAX8yUQAHBWuWj5Xy0fCS2ivlIlUCQjHAgkHbhxCeUaVW
ChnJOfRkjcNZ9c5mjUZ8tyTuBJ6zwYZyBPQaE7fLR1k5pjKo1TAwByoWcPIwb4bAr+siGZTGMhti
V/Bvw4D8xCbCSL8MsA0DLHax5ZvaNi0OfncSggPYekb1oJG7Xn3X+ocQwx3y6MNPbWLPjvLOmWra
i4d4ctECrU94ABHArOwiwzu03khDY3C6GkndTLDq4bULCqdpPuV2k6BErgMvs4gPY3XWG9EdAsvE
u8mXacjzgCuWI4OAETQiMkIBkDhcegQkTPIcKPCIA+AB/crKzVMcY0rVKdW/hrsG7f1SFONs816Z
mkSeRYXHEBw3KCWgLhcKtuHbWrG/fSLWthOs82gixb8g82Y8nT/1bZISCMOIGR3SyRUFjTbSu9Af
8/YuKhr3tryVm3kW9I88xrG1aOoP8RTF40l4FfXSJvKzX2su5gRvy+HpxXg1ycDcTa3NeqkeTevU
NeSvXAVCQrApdGNnTDwIsRWBREJT0ExKMFMPMgYiyIEBRhajtaTKEf1iF04fY3MSsvIcSg4PhH1l
FQnQJQygdQHtBqQzl9aYZno5mb7ZWrLqWWPxMnoTEgRun3GsY959xotdyGFMsZBIoNSi3lqZeR7i
UyI9h93r7Y1acZQXIhgDJBMxQ1Ji3RpPsWTSW5rCCdFWlQDWJ5hq4a40lj5engjqcgEWSwnatwbd
o10RPGYRJ2ZY1WMhZbaPRcDeSYaghSKkxPBvpElpzqvF8fRgPH4kBKZcTJBQpj+L0iEjUl7Ilt7e
Do4QtuFLUXPi44C01gCChEbd9YYCz8tps+KsFTtBbqRlpwPdvkXaXD0HnWwDzMm+rcdajhm5/n92
nTCJp6qKy0bVIWPMplOoHdFsY/Uz1vFI7CLMjujDoVmA5k1g+TWT7pRSBi4bkL90GVV7EV05T02s
cbJh8xZdnafFRzHnNuuirDEFrG7avhj5Uzne+f4hqQ+df5Jip2sfbi/CqptYiJv3YWGTkSd2KEjP
Nhn2QEkyqRC+JfLGiznAA7z9ZM5w25lGXZjzGUZ3YFuVhzR7vq0JTwJzbeSlb2L0DhJ6BXCMG7mR
OHa/ln+9sBfmwtDCZMLgC9YqUcVnI4oiaky9QVtzvB86wTFjwwX0Mm3qR9PnDa9zhTPOI/AnSTXA
C2iJ4jNGDjHyY5XtOZ3uUfEcItPqhUMG8Lnba7pqjMh64epH6eGq+FBXhuYrQtBZ87gtYA9C8J73
qNwNLU0+tUex+Xlb3po1EjBRqkg3Ax2Aba4zBqUuBhPyWrP7lVb584BcWCtltki4CzqfbvagLWUx
C9o3howRhbCzpCP60CugvxyLT/3kPb3Ij9VXzoMG4KnGuGbDU5JIyiCu+xLvwlf9Kb4bf5YmLQ76
aBEHNLKv6oNv317PVatZKKky03CAAk78OoFUvE6d/leXUvWk7FDiBXgPrzzI0ZAl8TakIhezAbLG
KrQz4NkArD6OHg1lc1uptftnqRPjtgM1SuImgpyUmDstUQ5BH1r9yEsQ8cQwjriVgoqkQAXGhLto
Gf0+QnaNl7xf6cIE8fgfg1dnp7Zwv6Mx6mM7CxG2qElsqvfoOTtKdnbI35WnSKM8/JfVO28pkPHD
M71SB4bKDjR2r/6nTrWPxq6p4ISbDjPnVPhZHOTnrqLmQ/L637ZtNp+FqvCbSRVWkEzIV2+8ygQQ
I+LLbRlc9RgX3Y2xJIizbWgnAuTvD8xJHsK9OpONQaX8fdoP97GtFlTeGJyLey0PfLGXjEPBra0F
QwnZKI+XKZXOCgAWKVAOcx99DTTb8CDqf3cqXLowDSyZsgqyTLC3qVeUt2MamkUjoR+0CPG2P6fJ
Hti0CbHltLbD6GksATaxbdtNOQKN5A7QYJzlnl/y1x9gIsMwU/ag8Hm5p9Mw+WaSKWjXxtRV3CV2
WqjWKGLOAVwoVhTtRuART56TFg5Hsj6v5i3RzMnJDd8IQfOAJkTt4OsoTYJY1tjG/S6MT4J5TvNj
Vb7nZFPpr6ZKOzmkQu4Q8ackfWp4o6hUBHy5WcXU9EWHNE7Yn4zS205dbOnFM7IksvCe5pVtomuq
LjraVB+g5LOa5uxPGVUwJiUHqFPuOqV2Z+Cu+lhPMQo1Hwa6kIRGsYbRleRtNDlFulPLfS5kTtnv
MhBNRDstm2iT7iZjo42bqnuKh5NHzioQx/zIB/j4Dz88+GlINUQVaW6b030SnYHdpcnuWFlFsR2y
c5TuotEVMe3RZK8p8K+8baRvDfM1Lx5Ig4xAdkjGh2SkuhSDUWOrl09G46YAMi66I7jqIv9By49C
9xLobybq/tMxrg45WJHKeKfnj2m8yepPr39G3SQzn/Rum2uY1NrEBGPhgEXsfKqFX7ViBc25n9xO
l53Qo0r6Ltbfcj3EeARIGQQn1k6BATTllyx6EvJPMta26fUYR7QazcdyjaipKftasM3wS85VQJV/
E8e7NDoLRWi1KKTIXbRNDRfmh/62F6/cpp47Nb+a0orMo+idkcbq6hcj/t5XPQ3KI1jAsSAHdXIy
c7DizvUVpxbrndCWR9CsblT5nBBgV+fGxojfwXHnpqGTmry600p1TQOUPGBfwKaIspDIONpUBS2G
GrSoURaWtNN3ldvYrRPS5Ig+J5GK96BbfqkcWNgTBoN4gPZr4jXkokDjIoFg5Yris0xA4FXJEB8d
E1u2eiu2snMlUo++PWlH3872XygcvdVOyQl0VloxUQZYSGYOppaPml7hUvvdJeQ58h70rG9+SVOE
rtaj7uinwqmP4zbY6XZhRxiPo6Lt27ybYMU/XHwGs/5BV+eN3+MzQIZggX/B8mxtA2fcu/n7S0Zx
w9n6Mabv5o/bnuk6CrpUn7nmuiI2RlFHvWzw7SD9KGSnLgraEp5+8/cz/u9CP+amE+O0L3UV9auU
pneKRQ6BG0NPNLtugCt4qLetxUsprRSyLnVjbrg0AAlrY2BN09eSBrvMLRVaOcg/2p/N6S7ZqBaP
LYGnJRM1Y7A4yerZjHVzT9SNN9wRHgLU2i26WEmTRYwIxsLQ4goyIs3/LqrbScx2xYxS3n+i4mSb
yfDZ9DLV4yCmMxjIiNHEPuwe4pj3wrwutJioJYHeElmo+dSyWCp66yVaKmS9ZXz4Iy3xIHczF+RY
kavZ0kjr82jrG2EXbcrtr8HSP4q9cIw4TePz+bwwrPkbQFIkYV4B38E2O1RJURs5idBflxwV6ZfR
/rx9QNaVXAhgrAgl9D71m7C3mkFDV1tOSzR6RqLxmLVox2kLE4U91CwAlhWNCt7aAYDakM3vg61f
RACBUqkMyAtzKs990e9ig1Cpr54MFfOoaOvkeVL59oHGFMdljGOaiVyYc5sEAvSHmaXTzXaRHd95
9vd4M9jTIyINitIXrV2DdlbvNlZv7wEI/XR73a6+A/uizKSahMiiqLHBXi8EYyLKIOXSxgo0LyUa
S3ta6yd5fLwt6OrMzQaAlgwZhFW4Vtl8v5lMSQFy2x7JUJkKGG8rBIfI7m0h16eOkcL4SbkjACav
IaUKqVHRCTEzKAM32dZ7ynfEAshIjoIir1mdpxvjNcGYkep+CeMW8ocmei5Ut5es25pdXTyMYox5
I4ss1GILxYRIFHdJXKZvphoZZyktYvCS5mN+0tsI025tNHASzGsmoiLaAAKypqKhhjHVOEL/Ujcl
Peq0GxHQtaL82lcHmbzf1vB61Pi3in/kMC/wSQGIVTHOLgIBtw1yHm0DlqpvApi3j8ZT9lgc1FO8
U62a16l6/V6eJYP6HS6SoLgpMvvn65PZm2HcW8kOR2+ni/Stop1DNvUuchA+t5zN5ApkdrP1yzas
WgjUTs0xRMp+Y1rqg/7Ru8Mm2Bt33DzRnJG5cr8LDZkbT1DHrNcDCCxVd7BzC+CREq0QQrugr/Ap
ZydXjfWPtN/5o8WjvM0ALTKKkDbY0tnYdF95QuvRka354TxttHONiDWwGiDe0nHLCyhWTyMeaaA9
E3Hvsj0Uo5TnmTxhUiZM0XLcbfs5vajyAMrWzRXYkZKiGABmYas7GvhACtBW9YiC21/tBgD2jnAs
98V37153KuSp7tJ73214kFrrtrO4zZnj2BpT62sG5KLi96U8SHbigpL4u/w8WapVntvvnM2cj92V
6SzkMcdSBTl9EwR5b+kyWoyahqI/2Ao3tS3avUhbPMs55nMd68/HcXGVM8YKNNW4FOXZnWo77aP/
nGiuucFTsX0saL01vlJ36u1oT/YD6PpsDEvbT3/dBnP5CezsLRGUYZ5l7q102pXih9A+GKFlGm8Z
KGhvr+9qYIQsizGnOvCiY3xP1KllGNU4KxMKXtlU3A2DuLktYt1UdQPchuDGVMGxfhlsDJmON+p8
+qcWzbOI7Ns7Vz2QlI7fGuo/q/tmU6FR0q041/HqzbGQyzzaIq+KSdhArhnKO6WYwF/lAYB4dILg
67aK66v4R8PZJyw8TheN6tT4kGSYb2H4qoTO7d9f82gzKOAcK2mIkphDp9dF4Pd+CZP01U2NzId3
bw6PfbaRsuQu5fV8rGmzlMYcuVQrpqBOIG0031rfzRte4xNPAGMQmh6qgzQL0IwnRfrRdNvbyzUb
LeszkPTVUOJR0a2jMydYkkeQQnVVDw6M73htkM6uQxeTLabPu0lXNfkjyWBKEflAcBHEkBSCFgJo
MgHSzuB7Tf0fPiaIfZmgwzRp7Kwz3/owI5aYNa/gj+ioauR3XsKbRbtO18JxgMdMMcG3iZI/27Y7
+kpJugzfE/8CE49pN+gsAubF8Q6dSsiKNCInMbJ2xGYCZw1gRCbaaBj3oYREMYKy7i3fa+1RPxYk
xaSNk/NQ2K4uVVUE5LoKlluwqEAOs6NqWACsXAA7dlw1L4OXgOlCjuyMFDwyuOviEiTpeCpoIHcD
LbXOHGVAOQXgvgIlPdICe2JEKKH5pePVwYfX9T8mUDcGKbHkPLuXuNM9V9aE0TANnBpwk/Oisv0B
OkbeA78C7XKpHWRgkxCfFxtdryMKqkDwmYmdJaDnMfs1lEmuBy2YkAsMGWHEDTOtcZPimaIXGcdn
rSljgrNEnMGCUPhkFhKcsImQyHoGUN6Cqur9qHPc+29s84tjPk/SIUsPSwerM14Hl163rcQ4rjyw
Hg9qjQedpx70VG1cYYzOgSic01pR957cHyVB2BtGtRPk/KUsp1Mh+5jfyMBaXAf3GYkVEMl3+1xu
toDek6kvko7zqdfncv5UQwerkgLjugIJ66sO3YxxkIPNVHMLKd2KQQKUFdEuOtMK0b9XRh6o1r78
SbUjybfMjgc4vbLzmjR3HGHESgXRIXOF1IWnSOIIurhc2vudTv3qEVNfnKt+XQiys5jAIKDLYI5p
mqRlWow+iJNxeLxa3Ggymmozjnv/3YzDbDxA9ucSEe5EDCcwVlwnyoT2DtAYD67qCnffBzv9RO8s
QHLKmm7Gr+rtsbOA9Ho4xueKJq9PwnOwLz50mzd1u+ItcMegUoTZNUx84PnGmGBUZhKJoXA+xE7W
vuhjNVG9GbYTwAGrCj7Rqx6lojKoyuWtXF1sENTN0sEGzybjQWVZklCFbCUyP8cBydlCOiTB9LdN
S2gJR8LkHzHzFbCIbdSsMk2thZgwb4DaqN01Qfjt9n09mwW7n7IBnnnYJ17CKrOfRllMcSpgP7Xq
UfHuuuwdnRHN8GjU74qybT3OpXXdQwyVlvLmcGuhUjOC43gMoxwcRnZe3cVotk0wx2D3014RPkxC
m/5F4AUl18mhWaqJHBTe+GglZu/KuCvMEqDSORIMQrMxHkQnt+RvqE9rtmKnu24Tf/24va5rFrKU
yOhJwM6eFj5oxYtUPI8k38v+cJL0v0YzgWLoVANcJvoy0ePKuBatNGdowDQHTOboVM24K6vaRlsI
xxDXnCgsRMK5NwE/hyoWs21mHw+gnca2nYPj4HY71Ekt6SM/Kl/AZfjryves1UIaY/eiJHrSmEFa
gyKXsNU24UY6gNnjLqEFmKL+9h02SzM15AxwWQJwnFnDPkIYZUglThnQv0n9M+YJuK5zMBKYqF7X
C7UVU0gAznKya95lIMyJAgXYmGTHRzAKWp9AQOO9ZNdMEBgtuiwjV4GGXSbUlyNQIXZaDSclPkvq
nshOn/DsYjZj1n0gzJcxj4RGbsRsl3bhqZXsVUOfW8hhn43Ts/ZD3pl30158im3LoLU9N+0Iof33
hwtTMhoco45RPzbU9uIxyD3SwmmllZ0BgR5ssJQb5Fw/nrFtSzFzmLXwVWPm60FVdPAaZ4w0djZC
wtwynmUgEm70E9L0r9q2PJi7ieM7fg9SXK/qH/2Y06YWQp8VKfSTNx8DBE/n7NjDbbnkCTNlP4sj
qmU2CuaAZTlHtHwT9k6LLsLP0R6puis5d/517ZdZB+Y4agIKWaKGz2lqR93qT0DFOWh24chPRW7X
7uCYtrItj+E5frMAknh7r9cuKEWZxyBEWBnyGJebgIRXbsY5LCzUDm2ySesELcgPcWBn3s+qt7kv
8BWLxpwJylV48ZB5nPRSXtJVlWLGTTGjCVh6C2DwHnQH96GBxGUU0lLg3IgrpxQDdWAuMoAri9wX
E7cJI9JAlTjkaOIGIFVjfHU+YlUi//XDH1cfcMUNJLoRA6OMf6lXRqTCC0IRm2hUwn7qZVRdO5UH
aL1mK7om4k4iWMB5lu1STBTovpYCIdrSXowP/djYOgUK1r0ZUpQcB6u1pz3yz8LJcJFdv20pa272
QjZzXsuoGsu2hGzZqn+lr9UxuSeHtKQGjNQsgNdEgFf+Ir7dFjv/KnNYL6QyBoOMJQwmgdQ6PQzd
ay5zEh0rB0BHOkWD9YMxDOMElysqAwU9NwL8vlA5Bdq+jJhGxrNUH0GUKPubsebIWwuWLgQyt1UB
9KWmKGaBB23THKWjfpgOpiP8rO3RDiUqohng9hKuqoiL6n+kXVlv2zq3/UUCNFN8lSxPcRJnbvoi
NGmreRap4dffpeDiq00LJtqDg4MUCJAtkpube1zLsMFGDT9UeEWyPrD6ToVuknLYMzpsggLdQPS3
QT4QaLqBRjaYzP/bDnJcCPurlwYOPIIy4dx6XtR9irgUPny3JWF/lyvm6vq6FjUSy9IM5IOQ5RUj
P5MZUWnhP7BggBnafM3iXazedoClYF7DX3QMyk9HHRFh/CNjGw7nSub6Lmnn6RcIh5laoE2tCxN3
IpiUvUGYfm/W1uf1dV7aTGSvMRqkg7fia0zvXEVzxQrCAUN6Hkuf1MLFiHoHzDDzXlH3pvnruqxZ
F86v27ks4djSPlHKfLbPI/tBzA0wTZPhoMW3VNZ+LFuU8Oo1U5Qzs4SgDh10zl0SvNDA65PHsjgM
umToaSGYRSUeIOaqSQAzhJrA+Q5SNTDztC6AXRM7uzJ6Uw3LS/LRs0m00gtrMw6fapg9BVSmovN2
nW+nhqzeHw0V7HVjoMEVfXKlB1REX8HPlnc7Este8XmzRDHznJoFqB4TJCrCKzdSANAOdH59ECx3
leNpYP7QYuAblOvr+rG0oBNJYgXSaqY4jnIMpWfGtM3NYJ3SxJ96+/G6mKUFgW3Z1DGbCfBesVM1
S7U6YWOAm93k94SGH0MT32KQcY1+HImHsOSHzsDfmN8lBCUIcfNsR8szI4QsPaluGAuP02hvCMBF
kaVZY2J7qxpHjYAVvdZdOtzp2hPoTA9hawEV/KNJU8nSl2L40+8Rt7irgXHeMnzPZAVvJdd8s9H2
4NveJ2l0bHPHzzT0FSErYxEzcofir60NfCXMICJZoSP2EF+Lnutj2ndh5RUtdXOwQmleAu9Xj71c
Qe7i/fpBL+gTOFyQcSaAXaeoM53fzMkOmzGvwENVTAOm0zZj9mPikqdIJkMw0lZQphkNogq9K4U7
BZtixFz8KGN1XFDZs5UIVz2sq0HVWqzEBKVz967Ed1G2ihL/+n7JpAhOWFRR1pkMa7FHrwgPmbFD
mlV3nq9LWd4xZCIMlORQLhDsiaNNCYEaVuA8j1zN3FLQgo1UYkqWl/I/IeKwSzSwXp2a+eiV28K8
z8k2Gb2BSfrjLt8ZqDPy9GhXmCtIYoBTFyRIBoINU1ogifbdrjLqAzOrzOUZGm21YKP3sk7/pe2b
Cx1gWkEwoItKDci3tKE5nhvHAZPoiMbnvNjQTnu5fkoLzocDJ8ueTT4EfSG9ngTQ4BVJwOZWQxds
/XacyKYMPq5LuPQG5mwe/EbQ5Fj6RXMheBGY3hiInogTA8mBR8CQifocbDXTk6bF1aNGQhmCzaVa
zG+1A0MMk2BhOP/cIlh2a7EJAboXx+puUOhNTY2HpLFveRTJMB0u16djHgN5PeBx2qohNnBOcK06
asIX7+IVp++m4Qds35vfmer97UZCEHL6yO6BTOWiShIHIMNsS3jDFfs22O9BswvZa6Pvp0JyqS51
4kyQ+HiAgpVYWY/3WWu+oQXWHYbN9ZVcBhMANwSQypzMw6C6WPxqTT6VXWfDoxlupu5oFxslemvC
bd3fVPpN2EqSlUsndCpu1pYTHS+Bv8waBnFZNWJUZTeNzSaIvyvDtktkA/+LsigeI4MCwxpoluey
+IQBAdxqPLzqa+ckW9OaHkqj8ZWGuZUhYx++NBJzx4OKjC8QKPBz/pqTlVlKl4Tl/Cr1fe4Ssu6d
l0A2d7N0l+DS4HlFERGMrIIdLxPujGWfInIof1njY50cohGMzZI05ZLOzXBa8J9QCLTEMEzT6rxA
rwCkaA92EKPG8HBd5y5tOIISGHBEkV9WSNgqptZVUdVJ5ZUF8DJe9OAzNO+NZJeDbiGV5XWXtOBU
mBArII8cMZbhWXLAIxujL5I8WJigIequleUCllSAIDdFiAH3UxW7Obre6QsrwsbVdeJmzYYCLN0C
tff13VuUAk4lIFjAn8OLca5oUVNaKAlnlUeVh5Filo4+KujEvC5kSdPgLvxPiLBrTt0rsLQQMuFy
lrs2/py0vQo2netiFg8H/QPwTZGeBhze+VqKqmpJGkOMk1o3uaooW2QwWtcMh+8EJM16GOT+P0ic
Qe9g7lTVEAu/kRUVlhrgOQryn/Nz3hKvVnZKX6EDZXNd1OIe/k8UejTOF8fNomuTsoQ6jNs23dWA
gqAWXEiJmEV9OBEjmDk7sGrGeogJMt/m7yx6rOLX6ytZPCZUfQiKZ4RckBvRJDIbwCNWnq4/8GTd
WXuVBugX9+xYYhoWFwPjg4ZUgMxczFRGZlD1Ro7F9GiEqkbDS7L82wAwqOsLWjyaEzHz70+MdZb3
jp3MYlKg6WUJiNf8UQOsTvkPphRuz/+WM2/siZzYJpmupZCDYbSdwZzXYgr/5fhPRAg3FYnqsEBx
B8y/4aMFCkJ6Pw2SfMvy8f9ZhfDstCZltTUrcqul6wjcUummBk56ZJYul4bvs7qe5z7wOPxZjxhG
NDTr29qEMFZg4sfqW+RvgdZnfbeZs+pI7vPJBLEGw9BKybfpRP/bfopeg02SgNch5MO8Mgxjm5ug
lVUXJFpu6edqoWc8Tp0KMrIGc3ARCCWpS0yJbZXouCXY1toue0AvQogWrmjnc2dt6XsiSyAt6gZY
cdCIhoyLI3a4GOoYRRpAI72++gwKtx59nj2A9cIjoFm7fmkX8sNQjRNZgqpHWh8PhEOWvtHWbB/f
lXflCypqWzK5pjvAeTiyLfnr2HkWCmxibNaM1ypsY2SSFjnICuZVfTZqP8t/EZkFn7/7QuVPRMwO
2YmVSMKsM5wA67KLV6f4GLQfKfW48+Rg7k2V4Tcs5KPOFzQr54m0IOoytLRiQRXw24H09l7cNC65
VTbxim6Mn9fPbFk9/uyeYGgJBxNjbyKmbUAEbcRsFQGNDv53b32U1ut1WZdUKAj9To9q/piTlaXd
0FptBGHquM191UN/sweWuju+b7bpjr4oLvW53+2VDQbTH+MVZsuvf4HsIAUFbcOQA6EfWxs1YKDH
9MjwBuKXjWa869Ut1yWZzkUrcqI2gllGr2HahCak6YX5AYJNDKzrJibUtd31Vck0RoScIgCcQvci
9rUL/SZ4Bp4DQdvTlGwHtirtbYnBnCzaBiqRbOe8gCv3QuwynbQhsiobctEf/8ppsqPDs4X23dIG
rzjFMCJKQ3Uj8UAkZyjCUpXB1EZhCqGsb9a5/lCh+zunG71973OwVPWf1zdXcohi24k6pXWqzual
ADrsSHKglFePmUIkq5JtpWBidKWzJp5DjFp+WolXdXtMuyIHuI3m5nkXVJ//bVmCkQmzKlIGA/KC
8ZZ0d2X5rNdP10XMn3xNOwTTwuusQioJIqb+aRg/jFHi9SxWmU7MyUULshOENngFEJwM3es0AlWX
Jm6lRQ8husdG27qJi/sqC1dJbstu3MUY2rkl+yJqPLFkjaMDaDeGaHD2vho5OyRZeAN+931mxvuG
qt4E+OdSs31LOgSzrP/w8gnCIxR6Z//sRHQRsJwZHR6jRMH4r/qpJtEmAuykNgWrvElup1KGubZ4
BeBAOOCxRmpXLNkbU2oOWTLfOKv37br3C810eynL8uJTdCJGP1+YyZyGJiP2FIA/69xxvKaP73ms
r3LjV0TbzXXtXChD4TE6qfIK+2gj8ovNHAXR4LsSufH3/MHe1bfNFtju+g4v0D4ZXO092cm6AxbP
70SusEy76QyuRpCrAYKtywGByjYYrmjUydXLt5RLLvryrv4pZgvukWklU6srKGYH5auC5mHnrS1X
U7s2ZG/rkgU7zSMLb6umFAUArqCXg55uonDVlw9s2iLT4lPFBauwO7TOP6ztVOT8SSdXwczDqs5i
5Ara7Hfu3Cjs99C9pFHgReD2u64uS6c2B7waurMtHbWzc1EN492QsdmYpWsSuFH8XXcOwViudR2o
sjLCiEXTdipOUJK8JEbFgIyBTBWKAeYum2fNnQcHXUYTPTglUHN+MduWLHIpIjmVKupKlHWkMuYj
REfTsOElPHY0rNj69vpmLhmUUznCY2eUJEk75Ja8sv+eqp4aHdNR4nstPT5zzhyEjyioOSJ7Ason
GC6tYbNKjEfxKnjEGy55BGQihPetKJXKKbsGT3YVHNAM4detLHhb3CgTxRIV0RvGeQQFR6Knjgsg
Q3oGsES16L1VBzeRsbEvXtz/CUHS7Vy1kZyKnXaAQSLj+H3qnmMa7WIkYYePVnlKYu3BSWUUmYtb
h4ZQlDsJxSyL4H0UaDZwghank47fG3o0q9V1BVtU5JO/LxzNoBYjV2anLbZtYD7F9+BwAtF4qfjB
KMtHLMvCSA56hTC9ZghnZEc87mMNa0FNNHOJ3h7Hnm0bM97UAMS6vq5lffifLFM4KkaGTE8tyFIr
ePrVGy0zL5EV6SQLEp97Fe4MiRGAogmfY0zDdUA4xF7iSHJDF3orUXgEvh9yE+g6AZX3ud6hHKyD
Aw73Z3yYQUweVsNnubcTN1jnu+It3Az7YjOu0l3gZntZE/CiOT+RLdjXQmm70TGwxnGeqAkxwx/l
MYbLBiBz0QGA6Nm2RxBz/fQWnmLw44Dp1sL4MgZhBPOaFVYSYcYNTdeZH/OVyR/QftiUK4W+Xhe0
FBCiid3E9s4oORddv+lYFHZuUzQDWsw3x3yjZNM6SEMUPTD5bv5CxfzOQl4rGe1DYslaAJbWiV4i
tBvb6HDGz/ODtSe1L/oEDTUmq0HKnumFr/UpdVkKwjrcI+CVRoC0v77mhasxjwYClwWVCth8QZuK
KHA6tBpDawmgl0J2CAokM1j5H8UIimNrxTiVBC4HuiwbPXdNFrq9bMLuEqfR0s8WI2jKlNIpDOeH
2LrP77L7bk3d2D8W66FzpxBQS0iktR/8tgGbmgy0YME0Y7gPgxZoc8Bkp9hHqhesGAMNtb8sYBlg
hD76Eag+189qoSdXxwDHXEMgKP3C5z/XED5ZrZ0zFOLs0TzmHL1fkNbdOJpT7JVxRPZgUI5Iu5Eb
Da6cp0/Jj0TP0CVm89SNQzAwJaEkmlxSWgxfzJT1qHTpYp29GnU1Hwysm1ufVv2UhukqrUJo7wh6
Svr3dhzr/yNMeJ8YqtxqZUPYEA7ojwKqiafbDfBFo/Hj+lYvPO6QhEIxAjfss2hzihq5GNpCX5sR
0I1ZhOgmi8GEoI3Krh5ja91kVHPbof3VDeXzddkLRvZMi2dVO3HPC27XdjxXCqzxqOmezh+69lFP
D1GzK2SFHJksQaMyXmvT0EJWOPSHgtluAw5pk7c+T6Jjwumm0rnkEC/eSQf96zBXKIIhrw7Lc768
POscmgY5cFTT3/bo0/jZbvdZuL6+iRf3cZYCWsOZiGnuCBIWZpEWtPYjqF2yMDJ8s7LDlTnGtn9d
yuJaTqQIColm1ohXwA3G0Jizypmz0QsvB/OTlaeS9Vwc1Nd6TA1WGlhdFxOaZZbHhsYhySZo3dPn
1vEg/wFAwJDeK5FstEombf79iQpOaN2D+QHHy9B0Ny2vf2UE16ziWrd2UBpx7d6O3ZxS2TOxvJ9/
Vik8gSwFIi1QzkFeMz5VuebGYPsrpk0GGIfrB3dxv7GdX9NqsNYolosTayYB9FoRF6A6AW+M3REf
WQ131IEsCkA8dWrR6w3wcyPbXhe7tK/azHILgF0M/4sja3VshqnWQPe74Y6i0tg8hdouzD+iasTN
kzEsXYbDX6v8I06wJGXR6VzlEEci1U+tO1IkbqluA+No9S9xvAZ4ZpGu/tsShYuHGVvbzDLIDLuv
EBz0ou5g3QGWVSUPTrO5Lu3SZftaIhp6VBCJAhFVEDcM6PdxLDhINH6xVM/oNq2ySzE4khgHTQeR
LhIozopIcRwu3XBBsHj1+zqwlQqCeVAc1OZ74vwoq5daAYFYNq1APermhrIbu9RldrWh4EkrLQx3
5AAVi0qXUrYOgJWuFsbaRkLy+q7Miz5LIQvfNj/aJ9e3q1vUzhVo9wQwPz14LOxviWzG6+Lhn2Vg
OA5d0RaagsRh6qZp7KAZIUOJugYZ90Jx26jnLrcz5o+suEPJsZe0HSyQ0p8LFewSz8mkDmEFHEdS
viRDvwGWxqoqwNQeI6VkWR43ARBdv1dqfJNYv410ujW1l0xVXIPwVWGNK9OYDg2IHK5v+LIanuyG
YLhUO2QDB7aMZwyN2ypvOttyvsnGT9OK3aL3w+qW5HvOdtflLh40et9NFHDRNiU2wQMOf4gSbd6P
odhaBJOgTriF2yJb3kXe/uuw0ZMF647eLLHmTieWa6aDS82b0Qt4hp5/FBwJ8dCXisZr/dmMyhUn
6cMImqPrS1x6yLW5Hez/RQs2zOzRykdnG8Zsvo/regfSxX+5LiciBBtS9HrKqhSHR7thPTQmTEjq
VqYMh3XZZJzIEUxGbxdANRuxlLpxu1W6bTfsd7xVvPzQbItt4XhH/clxae9mHtv+Nf6mcITzfT6x
CVUB3OIswCLjdFi1mIbJ7NbvRxkU5uLDerJG4YaSoGWknR9WJ95Z09opH0FVlqaHhCFVv2Xpw3Xt
WL4Af7RDvHcdNZpy3tJMW7X9rW0f7OHndRESBRQJ9ZIk6GmlwRdSQBxi3Et9yMW/D2xeC42HyDxY
gvYZLToxnGleQnHfNU81/RefA5A3aOJFDy+mr84P3s55SbIWNqJT00MPsFBDS56s6tkG2nxjZzd8
aCXB0/wXL56fE4mCDtS5rdZUh0R73KElelSOtbK1yp9BJ8mFLZ7+iSDh9HuqAltjhKDIuWdg6jPB
Ezm0kqh7cTXARDEw7QQ0M/GhS/tJSUwDLOysx/OWZ8NOHbPSjdRv6lh73aRKzmvJBwY6FMZEMacz
jwOen5fJyiAoc2AVR862Nd8cbWXTdSfjIZnP4OKMHAyaz7RxAAYUtk4pgzx0bGxdaGerBgBzSVbj
7W7RVbUtoga0Buvr12hxG/8IFBEVI5Re47yHwLrcOPpd0/hd+UvFCLOsyCwTJGS0QsWpw6GeV6bU
cO1XIzgk0g9d8+gkGdj6ClXFTURdFyPuGGsBMaWwiTkZQ+AqdnD5QPjuqXt7bwMRyQaazTZ2wT69
s2779V2yfz8GK+qxb0/tDVtlN9amXhcuttyrPJn9vcTBhp0/+SYx112pfdMYNnrAp/tvih/ujW13
Uz5kb8ZtBeiU5C3eTf5DqrrWsb4JV2MI51zynF6mqeZPAM4kUmEgJLxAUUubqjByylpvjDxzbwDO
OlqhSRhUMH6CFJwBmpRIMj51CUUmyNTPb82YBbwBCWLrfYQTuJeGN/U4HtVv9eq98AA7BeTZZhXt
zRvs+tbaXVfty5q4INw4F95TI6G04FjwvtyamxLlEi/dKEDt7o/WBmHsIbtz1o5sn2f1ulC/k30W
XKMQAA9BlUKssp1WtW+55T4F84jXfh7qZ/PecZWVfUuA06oD2f36kvWlV+v0jAUr1Y11r44YFvKM
e209ua/kflh/PNoumzHl9+pRvaeesTEBRZK+PbE1PHTZAMRiMHD6CYI7xYuu6e0An6DfGqDPW3X+
4+QOa8X7unrFOv9WbcjeAC7J9bUv+nHAKUAMjzmpGXTs/LgHbo5tyLHvxE2gWq0fAY2IfzMAU0TW
sVfdJCOA20FVla8DObry4s6fSBdPvc1oTRxID3TTNbmvUxk4/ZIEYNHhDmPWA+lmYX2VksVQ56H1
MrSQTxVqZVKc9iXVNQGIMFOYYHhXrGQCNbVPYhUi2sbVVvUWRrr7gObcfBavlfsr3IXPI7ggMND7
6sggGJce2FPZgt6YrWZMWgDZNOVeCOTMYhUhdaDIuqEX9cTUoCFoI8FAlpjpBAAquCCRXvUM5k6f
6Eab6xI/gGfpWQ+ZazVe7HGvfEeCpHdBISOzSkve0al4QVH6Oo5ze5j3GHhAn8O39DZpXAOpXu6q
ruOlPwwEGvn9T8ntWIoVgTGDFaNODUib+X0+CTSSjidB3YNCiWqvBGXQ9JdNDjx9TvXXBGMi6Z7L
OsIX37xTkYLDSWKjj3gCkUD9Tx/4VnPJfQG6s2qXbnvAu4HL4Q6dANwDm/HT8PqF6R69mDJ4gwWl
BjnPDAmOFC3iVcHzCJo2B1UXxkkG+6UEXlR+X5kb5BQdBwaivndknunCASOx/dULgMod2H/Pd1rX
R6ewtbrx1Drnm4FmqKsFCbB2+yyReG8LJsEB/usXOj7yPWLPIObMYm6qbeMB7W7tVOOPyVQl3tTi
ak5ECIcIEkO42hZEaG2NiZVp1fX3XIYXuXD3MROKDjakFDDpKm6ZXbPEiCsImdDIVYapz7CcdJ0H
739/CyBonpZDzICpZOF9DLXcaBXWNRjd3g9wD1EMxMiFEbih4hbazsluq+jpusylMwIMK64duq0w
HyqoQ4gqXJJy1nitk6+LoNohaS9Rg6U8F5b1R4bgZk1WZBdZChlp1Xi56iP8xrRj5XbGuulW0+iG
0yrqMEwjKTMuKQf6HYBoigk3BCzik0SLKqYOKsbGeBcEv+LhqWS/r2/fomqgW1PDmVn2RW4e4Fsj
2l8A+9pVzzWKe6HxSbIEL+zrdTnLS/kjRzDLURFbed5BDqpuqXFnsjut866LuARqxBmBzN1GWhww
sACGPLcMChpRhkCdtS8vH6YkqLZBWr42k8E8kPOE2zGcpg1qqcWh1KJdQ4132o/ZClNcsjF5c3Fb
MRI7c7wTvPTCyWlmYQRaOjQez4YQNBCUtK99GYVHkg3V52gWg+4lfUVyF/1O6Yq3hXMXpZGNR1NJ
aw8Grdjij5ebIkUbj1vDLzkMTtsTt6F2WLrxNB1DGrbgqa+GDSBS6wOw2rsXTLfbgJ4FmQ9o0UIr
PtZ92D5Eip0+OXTq/G7Uu506jOQ1pr1WrSIzZg9xkGrQ4sYd9CEBB52e3IPwDHmroBodV6+BZV6m
Y/m7jxREToBZU/0QDStHragRPtca0/c6YwCJu36elxMgjgFMXwAoODN+sSMOSPdKN41OA5K+wlY8
p3zBPvvlAB4EOm1bR3ON0djDofoIrd9q3T05o+5GevKGV2OVW6BlzUEq2HxPZyzgtt9WpYaSGpck
5xf0GsQ+KqwqoMhROxd0LkMLj1pbOGi9i2/63gQP+bAfyNv1rVh4Y8+kzOp24l3Ek1MwS4UU2lb9
nYkBzsiNnNRoXdWOp51atOljqtJNSILcq4b+eF38gjZTtF7gkZ+xJqB35+JNTUvUQoHt6xLVLUfu
mf2T4fhjK5GzkMQ4kyPcGiVwjHHI8bQ7DSZ9pjXQD1cTgrz+iXNZO/DCwcFYYLIbySD10k0FGlUZ
qg4MEnAADpnWbFSlOARh+A/vO9QXE/4AEsClEPxCawjBa5BMjRcxcl+pfDXSLHItU9ogt+CAAsAd
pUB0+jsE+YfzM5pqrecE3THekPBwTbQ6WPPRrlc14fVTE8IbnkLg8+kZGNdspy18nRXh83/TE8HI
F+gK4F3aYE/BtwksOxcAClmOVldJBnRRH4H8C8AHG5ZbbDpkIe0MvYWegJtzBdiBxrqtTAfknJJ4
f0kf0UeBvmAAJ8xBxfmeRsFQZcl87ZoSOVDjKamAP0jXvH8ZwnH993t3Kku8Y0GEAHuELIXuabOx
ou5WBYQQUSQB0tLeaSiaIUpBDhQN6udrAuiEZU8h9CSOdOdh1BEPWEqr/QbYduROtlW8XF/Xgn9G
NQSegOHV8fqILWLFkMZTPr+ENA/RW9A/5r0s+7dwlc9EzEs+sY68M2s6UrwTPfrfwdu1psDg6nj7
D6YetEfAPIMrhkZFYefC2NHKcb7KZvPR5ID/D54S5df13brkOZrfvBMhghrkYWS1yawGNfkqJqkp
RmG/FepO014MsEI66DcFMV53x+iGynRjDjaE1BqEI5DD4KWBNlthhVOkZEWaYYWT3WKEedu3oNUI
71JkeKNVC07A64tdetUwJYFudyRE8MLPvz85t5zXSjc2s8qDezBIzI02DN/RKHJThvxgmoWnTubO
MvrX62KXNBIdhej41oH1CVN5LrYKQiW1W6wyGdpNp5d3hvUPUR3e6z8iBEOY8SQ37FlVLDV+4Gr+
mGAyr4un1fWVLCk+TgvcksjIYWZbOC8k5NKJsALBIybPp3Ja69W0o/koEbPAD23ghUT8CwwHdD6I
O1YTpJl1s2w8FgEr3M0oDsxtAFy6UvO0sdY8suy1w+vhyWEVv6uyLF1leg1u4kbBR7qxGnfgTlaj
VgdiZVcToOyjlVm1GmX0mihJj5aSGbcKsrp+X2bBvd4l0eAGqjocAk4Aj58E+dsw6aBFqWlQv3UB
zX0n0vLO7ewuPvRtMz1Qs6+e24ROe84NYER31eS4SAaRyC0n4PkgC1QlCTrvjdwCN3THPw0rC7kP
5KdyqxSgrQmHKDhiTrvGO6mTfp2ZQ+FZlck3Rj1gXFBvwf0Mtp1jw414reKN3SlFsEtLRd8RxfIn
opWYlXKC1dRXAIaGUbqnujptTEsxD1aNENKNMlbmPtNqZwIragFer8E0tuPUTq9jY2u525OkOgJD
v67dbIg6zHUmReY7VsSfh2zQNqzO03cljDWggMY2GqngNgWSm7nUQwUqGDgUMHRgEBGjap0qbZER
eHwqmvEPcVBXd5ig7XYmUrSvaNcLErcBxeiqUgbnTnNYUrhDMsqwAZfeKjr3QCBlARtxgaHGx6Tu
qjmgQ2KJs98NZoxMyx+C39fvkUyOYHSbssgrg8Bv0fRsTe0aAzrBa5I5+55OkfffZAnWJ8zrsc0I
cjEWDT5sxFFuiE6itskcty/J43VhS6bu9BiFhWWo4lW9hWPEQg5DSh7Tgm2ui1gy4g5oLZDDApIq
JqjOrWmPmBGwY9i7wtHAtAaApLIKEZxUa4AFfJSAPQ0SZ1fZsoLxkm8G8OKZnAncDxe4yZT2Cjdm
H7DQDoC/LJXQ1THwlmRbFAMl12FJP05lCUm6HOyiOeHYxorUzAUAVb5WbPW5y+rmsaWKIYkZlsSd
qr3weoyGRsFthS1VEP8APLmxU7/Sn4NItq6lszsVJJxdCTDRjJkQlIIsGHjvPgdJh0pfJwP1nTg9
5k3ljm0tyWpdnBxSNGj1xlgLQWAEHNRzjeEo5AzMtjIPnezHqkJDaJ2tgWH4BK5kNPrKoNEvHkmI
m9/i+bHX4fMKFw4AGZnpDGDWIiwCRXz7aXSDZyvq33qHsxjDVNHlOseU4kgJ6iEaZgKczONJ9a3g
ittrzZFKw7yLGz2LMWcsN2g+hsiEIyOxnSN4VDIvcArLd+o0eRyy9Fvf9cyPDXbIg+ouTey3EvNK
Lp/s2yDMDVftptodgpru0hb9gtctwNJ5ovSN3D8wjufC7Pl55lalxVMNkjS8um4PA5BOd1bnaek+
p8/XRV3cDKwegnDj5xIkug/ORRWYoo/aNEGOo2fabcLCwENzV+9pYxr0XtAqnay6cVllgUjA52F8
3rLIDLd6LhIIn0WUhDz34satfeJikp24/P1bucldALX/LDdoCKwzD+p8mLy99XPcyiA7ls6cWNDd
L18ZW3z+CQzTUZpp4BOaCaCRTE/chCVv13d26ZacyhAOMcwVFHgtyAicCbkQ3N6d3kYfJG9ls/RL
6oIxCJAqA/iQamJSm3O9Rm891AVMzm5Py8ktOhu1q6LRPLiUkZvY/yRynu2d+3ZBYyn4ydEAnupC
y3NvGNaU7cHcgv+/j5buVTL0n0vPab6gJ7KEJ9eMbZ7YJmSNgE3Ko23BE7eNEcrcddPKMB5G+DCN
4l8/vUtidUGqYOTsIEzKdsgQruXpPIg5kORW18r2exA4463TxWhYCGzrV9APeJnDjoG5LrPVYBeq
Gn9AFrxAok3XwK2iDOqOarzhKFK3DkgjDKaBTE+h2mfUhrbfxyGqqV2fIL2DCYU5xx6HL1FhIpOO
eC5axwG3vl9f3sUFwNw+ZiChMyjN69SeVeokUNQAwhPnYYnVqcYbGduHFub870XolkZVtDfgpRAB
P9WhZwNNRzxGFUMWvgZFiIL0+nUhF6qPdZhzsyMs19xEIehhE5OyAhJy7mkZatH9s4GO0dB6VEwD
lTkJNusXWctZMD/bShVrQY80/mUL0fU0gmTXYEB2M9ZotQ92GgiwMRbgf2qr0Afi1kPoG3syukrm
6o6b7JMd6HT8fIuZr91wM/rFBq6O/6Qf6qfCk023XmQazj+OzNnMkxM1tLJXlBl2bkKneG08MbrD
R0bmpie3BZe0SS3ZtpOdEFNefQhbpMw7gUywrru90qi/tL52HpkSZ+/Xj/jihcIRW4hYdBRAZxhM
QVXjIOd0zEyoqvNkB78VbZVPRza8/r0U8KJ85XtBkSdWukarB6JiaeWeGg4PifFhlsNtVThA0psk
KruQkALcM8pYSF+jqnuRV65NcNoUBKKatl4NbM8N3PgtRcRs3miWN0y+bYOHon9PyA3C8b9fJwqg
eCYs6DDi0HM1oQy9dhVHrg1YIV5ENsTZqZqOopcMuvSye09QSMFsV/lE7HxWSPuhiXztRvedFfdY
7JbrcV3cBb66+n19bTKtFNY2YhFlnc73M3zszF2lbYJUYtQu+wOFVQnOi2mVdtX2kEGevsX+tOOr
9LvuRfcHzTtO22PgokRmHkBV7MsmEaUbOi//5IZbE4XC6BDNfpPn6Ru//wBCzgaYMvtjvhlQSZeo
yvJ2IrBAoIZrJ9pWvTIw8M3gVmTW76E46uxGSuSxKAJU4jNJL4GHL9xtRssk7hv43qo1blJUWDEQ
7adVLTm1yzr2fGrAdofiYyQeXdHnW6dnLNXZl2bEpTuO5kdYfOYsO+gtLPKY/Ww04mlmMs9bbtGo
5oZpLCnEXd76+RNOfHrh9NJM7bTGmJUTOMg+EPPfVKr0a4v2HM5uomwCy3xSGydzVQwdDVasvJMk
e8w1ZvuYFlYkW3JhVefPQcodtg5dRgjkzndEdYo+NWa/PzF+dZrfG8gDTlub/UcxghEIWFKjKA4x
KViyk1UV3LIEJ2BJ4vvlA8bYA7iDbaxLbK5nfZbGbZ3mXpiSZM0B3ZjQ5JCM4zNlb1GR3TYZ82o1
fmO2si6yaWfp364bn8s20nlHTz5BSGmgohuFuYlPIOEqenYqN4nc7Pfo1/69rrhv/Sp8wkxou6M7
juZhyYN84QfNwufXCwSyBOQIgoLzsM0RbMBH7kzANr9C2dyh3DTxz1w2OyeTJBhAUMmB9GP2xpvO
WtH0G9ps/o+081hyHEm69RPBDFpsAZBMLSuzMmsDK9XQWuPp/w9170yTIIyw7rGZ2vQinRHw8PBw
P34OJNH5Tdj214XXb3zYszx1XheX5KzhTat3uS7BHzsEGcjCkc4ZbLpeo1u1zOZd/nZrYUidL2SE
OxnSPzsMY6giGJaxe6UbxW8DrCviVmdh9RkD1Bf1BdAXkrh8c5ZTY6ilQHFGpGuX3wzje2vuq+nO
hFQIqmjJcA3v5fK6Vn3y2OYcBY6uDD/0IEO3sCnzzM3RSCLMFN875UHx9qXsTvpjUDojUUj4oEKf
9C1jvW6TMm1zbeVbZaPVu5NG3EyFQMkB5qHTX2Nl9cxszK/p81vfomX/2xueIRkVPLuXye3op+8k
KO+rRy2+VXLXM+2gvGnbXdF/JuEu3wIjrsVAlecD2R5f/YwGwxpySj5Jm9JT+j3VH4VuwEdjOrSt
N27Sc/ASbkztn/4fgAX9jB3FsDw/qHQs1bvEnaH9pA57yU3uOtnurrT9R29Le+MxtK0Hxl8PbQfu
O3c+g53ipAifDrfSLr7OHkxY3eyr5mMkwejep4NnPxeudx/s3i/7zdp54EUFu/2foZTl062N63rQ
1J7UjZcrnjOFT+a/4FLi3icHnuXsyEgXF1AdmnkbljhDNqICqpX3Ri5dCVK9ERjPCrLsPP+nVsho
K/DpRWDs4yT3E6vB5+oM2cipl8THDnqcmwqwq6tUjfjctXJ7k46NqDtjGmRfL+/lGpmMrqFJwXub
H0GF8dTrIQHwGC3kFxTBQRZvumoXWPcZ05rlwU8Y8E4A0N3oBR0L9adn7gL1E4IOr30KtzhHz3Hk
814c/ZJlChL5oR8NeGH8jsj65FY/ALMgZPm7PcTw210Hd9pTsDN37ZX+sEUIt3bWKFHNtJkGAJPl
i1ErJyQ+TWwL0K5IGtgxN/TfrWmjrrHmuSQ0My0I2AjpLMT0STlKEO6i5SsdqkHam3WwGz1lt/FR
z7BBbCXDWnAwMLyun8k9+pre0U+YQxnoo26X9oH2l9BVbWyPnhx5eytsvR0Ua81LQmHVIOIJoQpg
11C2uNZW7xVkdjhDs47QWf2aJE6oqBizs1dQabb28GPQXa3aC3vgwspGGru2v8e120U+J0VNa3gx
Rc2p31vKtyxFeXqLvGOtknFsY3FkY7EtyoBJcUfz3YnysHwlg0iP8n2ZObpyfflLri1IoxdPDVM2
FP53ejpRcgknveV0CuW1332K3iHdiv5r6zk2sUgMy0IBE6RhouRtKHh3k74DtwAVNnAJEwKyDd9c
XdHRKV8EVqUExGhWs7lOdtTUug8GbTeG00ZusbqqIzMLT2jLUi+bkq8EORSUpvR67Uz4qtdfwNAU
xsaaVvP749C18AnZD+VJ7bFGmbJJPibfAIz6RnofFF8bE9YVqn+/xfIaZrWNu3st3z0u4y8cBDE9
Q/Az7sLkS50/6M3jMN2L0WP4etkP17bz2MzCSVKzL+tCZIFe/OrXqp2gnam6CL5MKliHdGNRa7ci
nFQAM2RYD1RrkReq3ZDJfjeQxH+k8OEFtvwZ3XgvYJG9jS+35o2QjBH4ZdKfMyWwSgNNkkhYErVb
MwIu/Kxv0bWtXS1HJv4EyKMkVx6VquzL+Qv1X6f+l1y7EjMFWwwxay+RYyuLYyWHcqy0PQtpaMDL
bW2PnXvZBda2au77zzcL3+ZMCS4uaORoEhmRcqfRPk4nV1cOl22sffg/jWKeZTyolmoN1gBtYS3r
JKIj3ZrDxJBRGrS2DMBgKA4NLD5Rv+EBqxfUsc1FAqRnsaRzYRJifXQosrvGZ0ivuxXTfU9T3H9g
GgN6mcvrXDm1KKAzRATCGiGjZbohNH5UBRl9ARD/dgcxqJX+BgRoT9UPxbu6bOtPj3TRF8AYZQeu
EO1cdixMYr8NK3Dio6M63SuQ9TS1x9Lu38Pb5lrZpzeTk71Y8Bcxd/BkXVuHlkEeV7ejnVo7W6WA
tTrh8c9ZEk3ouRdnlcDaszvzoDvZF38X33tXyKQHt8pN+Cq+XF7/psHF0fD7sSxy8GTQvdrmdYhC
uv+MCDamhnfPSa6Lw68Ni3O4v7Djunx6a0996ikd5G/OjAG0BSYhh5to/zTRf8lQP9niolp7uZ5s
6eL6CaBsMNMSe43b3Cl3U+dYdmzndvaoOuL3/MG3v0LM9MAnDlCoJ5zuNxa8En1OfsDiDMGkkOs1
XAv8gPq+lvf4mL7/6d98pdHkGaARmBwWNjDhK35Nx4VyGtywAMPpsp3usuYnbQbWfSaen6l8PVc3
O3uMwbToaFz9MiO6zdpHQVXL8pnQl/Z0++wYofVouk8ptLb1lTrcWcZrI17r5ovfZmgLJq5R79Mt
abnz8z7/VAumC+KaBpTw9KeKoTUWU8pPTepd2L9I6SdVFoiUXH34fflTnH0JoLyzxiDvC+YYzgqn
gJOA8gY61Do5atPlBNobgO+WkuHZXTBbsYDx6uDJ5zbR6Xo02Sr0LAT7gjDzdFPn9dtgycg8Zfrb
P18OXTUZjmtU5ijMnBrqlMaD7ZQHkxj431OKzpPsO5dNnKU2rGXmAgclADhJ0hbfJmsEJaE0SbOw
+ByV12aChJbOBVRqWfiubVEpru0cfQmqOppEU0Geb8CjbEDJijGetIq2c1i9a5J/ZwbVu+UXG+Ck
FTcwURGgrc38PqC5xQcyFVT5rJE+2ji1zhi1D4OvPl/et3UTQFSAdDCEsoRZyblYBaqWZejj+dc0
nRg67oqfl22c5U48GWcpOd7koHHO+Av9APJxNOUyusY/TIpxxmeFNqP4j1VcZjMMRNJYpZFLEeD0
o/htFPdQ17Fb6m1eWveparhSvVXgWPn0J1YWOTSdlF6RQqxAHHKYwgpuZfVXmqUbb+DVPQM7NNPn
UsldssI3oRZZeYcZX/8IkaNKPLus3XqLOvZPf+3kkps37b92OKGnm1boTa5FPXaSrHaF8jAN35T8
ZgqYydNRfrMecp5cpZP8c0qfU7sL15ZLCwy3N9tVm50pwG3ZWaBAzV03QBShvDC4thEhVnbUQs9Z
A1U4Y5KXWWk2eGEzNNDc81aBQZZhTIiEPOXdGzZO7ZahxTWqh0IgKSOGaiVJX5n3l68Be+S3Y1V8
i41g62WyEvmYM4Zv3GKGjBLzIri2Qhq3kkKQqIv4XSwZofHb1kYd22b6716h0uCp8r/YS0ZAwLQR
cM2zQltsSIIZRm0Gg6Du9B1EioFrZbAob4FOV04bAAZGNP/gTs8qq2HXV6VpEDroMNyYaRbYukQn
Q2E44B/HKIsbnYkW2JGoty120RrFoutjVjRSig6RHLSeFRjcq39O38eL4cjOwjkCUVD1LuyIhZ5x
CCXfkY3Ujetpf3k5551gMrljO/PGHt1QgxdQwUxZjzdlbhxPjtLva2OHwn2h3yAhOxQBmqtuHZNB
TbehsnEGVr8b1OJ4CNmFtpwRyqx8rsWyTCuSd5IQ7+RR3UlyvvEqOMvI5lX+bcZcRC9PbaVESDDj
B+SG3rdeKV9VMXcbWbrKiy1nXLU2X8RzaZn25+LWD4dyEHpzYlG4hVjkt6L6Iwx/+13tBqSEl7/g
ysXM5Ck9rFljmlnJhUNKQi0CuGRpSpg9CalyZ5TfL1tY/UZHFhauWIpj5acWFoyoczK/syepeVHj
ZMMVVxeCxrTIiByfSl3sWhNmY9qhFgDTg/8sGsOrEm68Idad3UIyQycth29hsVd5yH9Ocw1nH7wX
b4am5l8MKhtqYZuvGTOz3bOh3hu/RQZbs7Q5XN7HtXgPbwHThXOKw9zp6VHL1Lr0tHHMnMh8jCg8
Zf3PsN154rQRdNcCvTIL3bBMU4bY9NROpaW9JIegOiPFuJ/Mwh1y3faQ67as5NAxWB+mW1fZClkY
BRxeZQxcyygPi4uPl0x9lvXzTB/86F9RhL7WEd35ZiTKbdFo91lb686kBl/0yngJ+6G3tTiQriu1
F2+8tLzW1ErZF00J5FpS3i7v+mx5kbiQ6NPdg0qZfsRyuK0qNJRIRx6rVQ+lQO0w+uiXeySTPKCJ
o/WlDTb8eO0zz+MycPcArOMrnG4/71Qt1Cs/c6hq2l77A3n5rJhgKN34zKsLO7KzSDDN0ggEMxco
0nZvzfDUZdeiNsCMcFVY91KxL/qNuY61MABNChQB8+lhrPN0XSHOK3h9wAsAJe65HytALlVX0say
tszM23t0IalNE9US2laObj31Rm43k++a1pfLTrF2ROanxkzzPAvFLr6RGdYpXH5h5kjDgxfcp5Vq
m8YVLEBNtgu2tAlXV3RkbPGhArHK6zSJiDqqaJflrRwealTUL69o7c45XtHiAMa1XzMewYpGmm0G
FOgS7I35XRO+yd2/cfC/16MuLlMkncU+8THlS5+FeTXEz5X8pdxS1Fo9RkdWFtFSt/oYhVisWOa1
VXwdi0eGbrp+IyavHiJemvgBqTFl04W3+czyhik5uK8gvNz+Fpk1w5pR53YhhHvm3h1z3MoP1hwC
6R8+l0UZ4gxHFEa5nFYGDkFytbPgWIngwzCN58secd7rJ+lhaod6wNxPVJfjw4AN6OMo3HZlWdta
oNi9TqGOWT67H6JrOff2Wq9CisrMmxbFjgQKUcvu4wEGhBHpk7K3S+0vrSz/xZbzjqEYAocUog+L
OMLF7/VRQCUhawy3ARznS3/FRX3Ipbdsgo/4vkjdyzuxtt+wm6g0NoEYchOcfuTCEBoATwmnvUyj
q1JMVDiKguE+VxL935hi33k2WiIjDYtjqBJZvMxicXk13VsjWKJB/KIb/evlFZ1XubEBbRSjkaRK
DGUtNhF0iZ5CisrzINMORhy8dU14X3e/R++X0vfXZtDAQtKKDsCZVykcdppcFa4gi3antVsU4OZa
ND325zmzOwrZjYSEGxK/GRN/svHWxlrH2EgdNtGu04zxVfUGydujWZFpNk2LNnULyeq+45k9dCmS
j9ic2SWCQ0og5S8m8rfvQyuFMxQLYiWmTuAI2o8BOC2ryo0f6ThZL51eJQUFB8l8jbzIeh4Y3nO6
1Ks/S/4KE1TAXz6SEuHCJoARbe8LatfQWRLT1pbqcQieMytpOH2jVw9OFJW56ciKGO/VaVKKXauX
CVTmlVE8FV45pRB9JjAatkVjOMagFfuSlnbqN4iF1mqe0UwJ2sKizdKXD1bVSJOt60P2S0A87WMU
Y9oCoQHg0y58lbfUoFKzz+rSbx01KmT9Ju4MxZUNX3zty26I7lt11J+kILWGXdMVPWQ5g5w8xjKS
3AChfd0OVD05qAmq0nYpiN672plxeyM3dervol4xHqFZqK4DvzL28MWQE3imz3kvIVETXWuMjLc+
Kn3q9G2XHKSqyfepahbZPrKamoZiqPa3oDiH754YRK3TD0KxCzS5SDZOy1qMP3achRdXUz9VXUT0
TWmM1d5D670YVJTM+MvGcZmvpGUSSD2eki8lUvqZC0N1JKqBNFcvx+Exy68CYxeJ+7F8M0048aNb
z7hWhKvLNteCzrHJRR4zQGZqZALllgrQeiGXUOUFxbNfTJ+X7azuIa1FutoA5LhSTg+fVZdTlyXY
gXPhqmfEJi+jt0jRX4q23/hc581Tog4MTv+xtWxuD2OGuuFcZ570K8n8IY7PjRo6o/ldLXbTtKvj
56jaGiVaeVrMo6CU0JFV4rZYTt6CwPEr4NRUAK17v3zK+/tq+OkH30fIYLT9WO+N8Aun25YoHhSN
nctuGH80yY/L23yeKJz+ikWTj2lf02sCfkWHKq/ovVZj7Gbi4HgzC/TXIHTCLRakcwfCoqIBVOBd
T21/kQBlWhwNYdBkTsxIb1EKezU0r3tvy8xKZRc73MY01nQaPMsehdd3epFMOYlWr7+qFkKECDFe
NYF1oyv0zVI57p1A4WnXhNV1mJflzoSiasO1ztNXCZABGBBGT0HLLVtmkxlbRTiXecO6vidfCQ5e
arZuMwoNunMjpV4tkDeiwtoG05+DJp7+GY2TRVAoOquwQhFsi6/TC6/SpHb8svd2bSH9vuw8Kwdn
3mOdz4gQI9DLRQbiSaDGpZjlpSXMfL/jYLSVCp8RPoX0ezc+jPLdOG1NV62t79ioehoZxNRL/ErF
ZQdtuook/aMJ2n2OEsi/WdzcSaFFwOT6sqoiMk3p5WpNvYGWc5o+VNaXlLQ5hRsWLqVdWt+n3hZ8
+zzqsaGMirCdDMpR2jtdWwrXitVWHI46/V3VsRMx0eFBUL1F2LS6h0d2FsfeQw1shM6DKF7f5MmP
Jt1J/UaePn+G07vpdCkL36giqwVnw1Ka6nkSc3sYt2antjZr4QimXBtakLGIGHw7d9J1HJrPRnJr
MoZkX3aG1TB5tF+LM5UWZkSniMVk5qNg/BJq3Z6Ga4VE2JPuesmz60beMLm2Ok7UPC8BCxnieKeu
YCllO/QmFWy5Ud0gfRzDhwxKS2X4x/UPcsa/7SxnWvugVkYxwE4gZbdof+4aRCamxHcv7+Caxx2b
WXr2kHRqK2KmFQB2MJ0VpJVbpPXGalZqoSxHIj5AsszYwfJ12Jd9EUKQmDlF2ENL7Peeui87P1Gu
tdaUUNOponDHoBqFObMUHuB46nYK2ljfzD7tbuUarKrdV6CYLi9/zYFmkAFkHqQa1ElPv6YAzYxu
CeAArUjpECOZ+sr2esmACrNWUSPTx/pRC/2e+W36CWRyBN3d5Z+w+gWOdmZx5g2lUnmksDOm173m
nvSrNlTXyDeecGsLPd7/xbGXsnoqRo/vbPRfraawpRx+hPKZQfFAnEiBPxi9/RfrMil38eqek7iF
Rb8I4yKQKbCHoento1LUbnKASzRwE23jK67FtJkvHBAHFzpJ9+lXbOqkgY0SU22roEyWP4WZ7lxe
zeqdSstv9mLLhJplsZzAiyN0auiylENr+zOJ8pUsXjXdXml2kvUk64HdtBsTYGuxhu0DoE1phVR0
YVMQLHEsBkrrEH/CR4m80TRep6q607Nm42udP6oRK6BJMGMGsbbMiIzYKqsplDPapqk9Ce7U+bak
f1byfdbfZNXb5d1cXdiRtUWN0kj7ZkpTrAUUrc3soIgN5cPazsONHTwHT5uzCAP/APqCKFqy/gpT
ldTZvK5RE11Ta/aKlbohENamFpzIkNx+/Gr1iTOWw72XGHsvGjc8Z22t/ACK2OCAZu85dc40hcFq
YAIHPoJ676U/WzNwU+DaohVufMO1Mw71NkkK/W8wBQt3AcxvZsCYZtDMY2f2+xn62Txp5p0SXfdD
aBvwMV3+jmteQ+fHNOkEkk0vez+m7g9SnYS5M5jfJ4kE8ykFv11LgW0Mrl9vsZ2tpO1sJI+T+YPS
uVtspVzmBbNK0HLKrVnelqNq3jAAEvT2oHJ7KJRCDk1j1lv8dSvhBSFjhRoivK2UOBf7qg9dPuTz
k0SLtIMwmfsi3EJLrJpgXaCSIdk40/Lo9DQejdHg+E3+dSlTHaJ7e/lbrfihxDgpbCTzOTjPm9ux
RINQ4wZO0yu59BG6vqtCGVb9Ldz7miVqA6YhgQBhtHS5X3mUQJOtE/mjHl5y382tGy1/9uUNf199
S6KoAJ0SfNIMVy6SFy3scMCYXcszz1aUHuTCa2nZQ/ZNGx/DGOmIR10/TGWzv7yVGkd2mUMzrTl7
PEH5bJxVMo1W9ZEidBrhu6DKtxmlq8zfah+v+MQ81UQBCUJO5rqX2wiqWtbAkjqGHNjVeMjzpyF6
1lPKnIe+fqj1W1neT6Hq9KSf0ieltsurXDncSAUDTeLAQWu9HNo1sl6LpomUIW14r3puELzUI8jS
nBLBz6DbGn1a8RrMUXFhBABYjbi4xEe/NhNoMnnXIe+QwPsJ6K8Ln7V4CyW0EkVUGuIgWZHNmQn1
TwPy5HUjgusYqpOvWnovJHu6I05m7cp+i3R+dQuPTC1yu6wYLGNQMDUKdyJzhnLa7pLkxpfZw/iO
s3j5i614zMnKFh6jhEogWtW8hWK5jwPv1u/7q8smzseq6Wsf7978G46q72lopaHaYmOwvpcQUElO
DrmqOd40zJVOe6o3DDMnxVUTXc3a8nr41lsvevM0gturhS8bv2bewMVJPPk180k9+jWRDBJZVPk1
MEy11S2cY7ZhISRV+3ah31peZcsidejbINttdt7Xwg/ceYpCOgiGFAKdU+OCDuGKWY90Wk35M1Yk
xA36BwHia1OKD6OV21NWuUP1jdo/tXgv3foU898/WzwSLPNwGFFiGSA6TRz7UCAlbREAVJQOJrDE
zto3Ue9sNVXg1KEKnHrfVb36UMWnja1fczbmeiFUpQ4DcnGx+lxpkSk2WX3Xf+0z3fXkyh3NeXKx
fPcsKGxzY1cMMa4x7HwNUsE+23l6c1elm9P1a6Hj+KcsjpnmafAkNGxEZtHzCHai9VsJ7sXS/zc7
fmxoccAa+hnz+5UMywBuH78rqNWLhV3nX/SudYXsUHa1PRPuBlvVtbX3B1zaMJbMJSh6x4vwaIlN
3EFMPreOc7iHd5r+SxGfU2kXMeIYR4/B+JBuXbDr+/q3zTm8HZ2uSeVktSU2yzCfyp0cjkri6lHa
H6okHD6paPYvl71q/otLlz5e5SLDC6awSDsJi6CXI+E2LujKoRM6OIp4HyVbdFQr9/jRnpJGnK7P
k8oxguSaR3EGiUdeXxXkjob1+/Ka1u6bv9fE4PSplW6qWqhzWdM4tE7ulVdSCy1Z+JpaLHPaotde
e/H8IV0HYaCoqAwttjCRJT1vYfRwtAAOickRxWdNTezC+GLqP0jIkhxtTfUj9x7bbON8rPsL/a7/
Z1pb7Gc9CFpsjphuymHfy/u0bd0Udp3wX3TYZl4U/vHRIC9dguqNauBlJ2Mpzd8Db4+ituzfy1D1
SspNErnG5EzdxuJWw/2xzcVpMKYpyaQcmzpY3NjYJ6LqMNJsRntBu9XBqHs7XXBD6ftl91krnZ2s
dfFBw84U2kTCbpZ2TmVdV82DphPcoU28o78sCo3rJfsg37ey7W1Stq1+U14L6JbNvCV/iAGPYoCE
fkBspTx+krx6a/voOex7pw/eE2ELybZ6Go8szb/kyFIzdAnEiVjKvcQtgsBVqKsWQra7vJ9rC+Jd
wpcEvQ1j0GI7c6kbhFCmqJIIOTNGEVTupk8czVT1Wyy1G8SJq9boGMzC0Trix4uwbZZVKgmIwTgC
NYjBU3iRB04qlM+AhDeyv7X9o8jxX1ML/1QKOQFWhKlAoIYbK41mJ9TH3ULXDpe38I/MxjJMH5ta
7KGhZUHXpZjKs9ta/iZbTzqU7uVdUPyM4SWdvonSu+Rdyd3XPH4B9GZtEaOuxdSjH/BnaPHIV7Kh
1OvG5Ae0+a80vRHNu5nCzJSf0nBrnHbetgtrXZK1dKWn1pbvM5M+GX/FwXucQeOnd5DV4zhFsO/U
ZGN7Vz8kA8pMMFA2OiOfEyJdiOvO40Nm2rVVt29tEbhl9y+e6Sqo5P+aWWRNihkkoaRihizytsnV
/YSJcNCuqlTeYKJZ2UMKwODCdIXnHePwp0cbYsz//7lUQSM9G8t814sps8++8RQ1gghnx0DNqKur
jXxiJUkFOsoDGhkxBDSW1JYZ9KtBmga5o+Wh8EKh2nJbmbBy+TzM7r5wEQ0OLd6ThEiQRYvjMJUK
auMKD2P6rXrriiHtVQAm30xkZRP4O6Rqo6z5hzhnaRHSVxA3cL5BlT270JH/l3kn6FXJNH4I2ZpC
rTZpOyYmIHFqNdo42hUTk7tQVu1YE64VMFiG4e+0Jjw0E1oLfv8Qgoby9H436cYXMZfQYUsOiRUD
yYndIrOcWN4aJF6JhIheImD2B19AWeH0J48D/DRDIeVAkWrI8MhGIjuJfqXN8+WPseZrs/Yg/2CD
P2PaMrpMCONOpSbZHDSI07zg2u+/yOAoVAazOcf/m7lF1M2lahKNaTbnv+UoVErWQ9Q9Bt5b1qPy
9G+eAcw3wV8AnaKkgMU73cW0KMOhFnVQBL2LyENlNXaE3l4tv4emXWvXU36fb9U/177cPMOFJiYh
iZLXqU1fbrUhSHpEMyq3URInS35n45de3CqCrgT1P7Ni/7GzCEhMffR6KXGMNPOqAw+ioyWl2tLk
JMUWCchaUjVH1pmfWZF54Sz2cfSHqlJDbBnS06A+CQN4vM4Gjts2HfOFezoDebEHhcNYw8Hsfl92
mrXXHM6Jad0CkUap9HRLkZGJ9HQc/jhpI/6My2+Gtpc7wPSQhdCAaQ/JsHEu1kLhscmFo6L9MmS1
zlfUkQuZJus1VYSNaLv6AY9WtYiDga6MvdZhQiiDu3LmYWL2oavCey1OvnabSPe1jPx4F63Fe0PW
k7owG3bRKPtfVfBoQISdBP4jNbCbQmlfBd/cWxQqG/WjRiBn4xvO7riMwUcbulTwsnKrGQuL1Qb1
dVzuymiw++JFaH95/rsZ3OXFq2TuKuVLoW7klOvO+/c+W4uDEgqynI0mlhlYdoUK0EMDf5kePVZ6
/lYXyX7sX0YlOAg+FL3R66i8S90WmHJz8xe1kFjRx7wv2Py4/JV4z23Zu43lpNFj92cuN5t4i32t
t+gqV2MReG7YbFW6scurdhx9cchUrAaSmzWvRv3k9fso23DktTuEcZr/WFnOHMSR1+aChhVN5U5v
uV33k3Qla99kyOP6jSLmSvYws6nR+0F5a+ZKPI0FoTFmdNcIRZb5JmTxQS/eR0t4rcTMFnKdQW7Z
TrQt6Y8No8unugqBnNA3GO1yN+/eNO824kEZaNRL7ww/tPXMvXxc5oC6OC2g7QxGA0DcnasmADi0
fLkiY0ml5wJUjlxdj5sacCvecWJkcTC0VE+9RsHINDw1vNITi14oOdiWSMnWYha+HwqI9xnFbMf8
EVS9U4M42pQmX4mmTHMiZccblVn4patnJfR6jDTjhImjJu9WvjOn3YjMRVRsfZzVfQPTwPVOMeWs
c2zJiPbmIqYK73Hqfpf9q+G/as0/fwWwoL+tzDfUUdI6xXSUEgErgkGhFD4gc6d7u7L99JXS6b0N
h1u7YxkdY9Z31uZTIPQ8NVeZtJTk2ZyRPlb+D4ZwoVp917VnY7qS+l3fHoQtv1j7ZLRHDDqfDExQ
MTk1qeV0ypM5GUy0Bo5HwKTGLvcfKvOuVMON9a2d4Jn5kH4/KRnDLae2IHfMZc/EVg61Xh4js/EW
5B/mMNha83NSdhUR+PIRXvMS3AN8DQkTaKnFho6lnvhRj0XNgDKz8RxB9e+kyXORgf3fTC3f9/Qc
YgTuZlNCj55UfCXIXxVtsqfc3OpjrK+KJ5QFzTI9wUUqVvuyVwy+ljtjUyW/Ms/Pf5iFJHz0cl28
1obswSCYJ/5trwXJXTJNxp0+ykzrgvQIruE3NWJErpioeO4yCMuhNwzKzhWVtNvI31buJKSDZOQZ
Yaqh3bTY/UIbhrodjZwMNcGR93r9pCEkCwGXreRIJVWfl7/2mi/PBCww3ZPzq8skw9cRXyxgt0bC
u7TjHHjF50A6rotPZhhs+PLq2mj7InIxg9CXzQ1BrfJWmdc2lZX0dZCDcScbxX3F/ILbT2hQJXl4
xeI3GFPXQsQMGZOhmQGXTbHl9Ax5BWjFPm4Kp8g/ZfVethJX058L+RnGbTcYbmp1R//u8r6urPXE
5uyPR1FQNRhCUc26cFC0s6dkctPx+1yw05LEbpKRf91WvjgH1sXde2Jy4eLD2PuDoc4mq52Y73P1
kE6HuWEpGVeF1NhhcW3596rlNiXDw8+F9f5vlmzxXoU2iox94brc80g5J21BL+Ie8tu6eTEbmljT
jsZt5o8bsWOtOGIAdZnBNBQAzqJwkChlSFm3cLRK997NTBxfDF+VXqdwkCVH6ZLms9eV+EpWU+2v
Umut79YQdLu6a5XIHujkXatZrX0Qx/ltepOaL2YUa/FByNW+d/WyC4Jd1enxVw19IzfVldoFhiT9
5U8KVSxJ8tHdvLyBaxk/X/C/O7hM1+KwjAtPwlEjMXAU+Sq3Hsbuui0dIYWNa0gp/L8X4hWtrFT/
NVTqlv35JXXuQX/bX1w2OVis1PT5gv50zfCmGn4tIscXnTF8C5SrASY0P9qwuZJjnSxZPj0nfUj2
j3hFAY3hc9D9RvJKbf+6vK2z311a1eK6LroumQaRXQ0ClStUtkVpr9FetdIraBqq2Vl3ly2uBFVo
wCAuUND1YfpwsY9CL1n9pEyFM1k3o+mKCNFb1Y/QOxib32zNFFUbKMZV9LnPCC6sKlW90e8LZxC+
oWquTaA04p0ipzbSt87lZa3coaC95sEC9KaZelssS2009LrrASWvlI5fdkemv4uin115ddnOWsBm
6IOXGeGatMdYRDKpE3WvS6TCUVsNOtzMUNvEVhOVsai6gWFjrEXAUoMlZne6YDa9m0boY7ilP6Qb
JdjV7T36JXOYPwrjQI5VsVNEyAGD4bmefubhR0PPcYzpukxbRNer+2sp8LvMAHNjWT83NcWvopZl
JxOj4p4hqC4jAR+5ZXwICOtufM21kyfp9BzBtFDXXm5y5wdoA4xwlTOA9pD7+V2SKbZnGhtmVnaQ
9YCvBzvCzfAn5h3tINppJqOrcUE/lS3zbFF+pX9qxT+UrZmXtXMOj9xMhsK7Vl5ybHVZFuRqCN8r
CnRe9l6M0LzVN9VAI244pHlwTfTfcNTZ45ehZc6RebqJikGN79Q9TKGqihKpOfQV/hLjA9m6LaH/
hJpHN8T72PrM83dfeY+yDYajlTF89vRvw8u5kaFoY7FRMKwy0FG27lQLbmQ9ad53GSm/skdR78Yq
D8xohRY0y0+V8RH6n1P+UG857crU+OlPWUSFoYFhp9X5KYKAQDHnspfASKWuJn6PjNpRqis5vfMn
F4YuX0AZG/XNrfmONVempKJCUEvqAf/B6WcwFE/xVcRLgWhZu0h7DALdFvPPjY+9djsCWQQcTIGD
+ZbFx5aNRk49HSsdjRaEvuXvXnowZ0eu9tF4U0FkpBubk6rnLvYnFMzoUOYrzlrLmjBUqYH0jyMA
OhoNR2ueRMMNASK1MD/lLsyle6N5D/1/TtB5angR+uS2FAUtDWqnaQ9ydDskvwfoHi7v6XmWfGpj
saWNMuZSWmLDQmJv+ujTa1JW08t2lQHoVd84NfNfOz2tJ9aWz01trMK2G7CWmjuBNxw9PMbpveh6
kjtntG4H4XB5eX8i9iWLC8csTPg+QgaNoQj2Blu+SUHo3DW31i6xYVbYo/KpOC/j/g0KpRv4i2xj
48V1/iQ4XfEiu9KsyQuKmBULcbPzEZ1tsv3lJZ6H99nCzHfDnaVApXt69LpWmDkyotox8/c2uDas
26Z8D5Id3AP/m6F5qUf3iDYIZZ56GCrGfTD8UoeHbIAP3W31rSN3fg2fLmmONkeW9K5PA0YNakfM
f+a9jWZOUhp2nm8My61/G0CVIJu4hJf37xgxo5PoMfTYtWSn5v9R92XLldvItr/S4Xf4kCBAkDdO
9wOHPWmWSlLJLwxNRYIzCc5ffxfLdtcWi6197PNyb4RfHFIpiSmRyFy5VuJabP/5lK2frh8WFicY
jYV0skzsvgnkFaNEYgww80Cw864A9jrknupPvbW/u9qfd/wPm4sTbfEoskFKoVyZV48JBddSluYV
sJppthOqZIDGhAC8g/siGZ9kyyDVorLqzEwFiJ9ySYwX2k7qtR0Kcl5Dg/tc64fyN9ZE6W1HYnYh
JSSIHMvuJIJ31XhxCVrqqm2sb2kPzop21MYX5AkjNLcPzAuNSAZePVR0H4Fp4tUq7eRCdGF3IVBj
2EvNHB7iprlQoDylzliwwatsQ7521lju0T7Od5NQ7D3SqtilfZJVEAHnfmwMd1opsm1S8TtjIPaO
FZT7NZHXhS3JiVVcPWEgfsHhQsoEic6P25HkVNQtzdFHrj+xyhkJWnwMhyXnw0kNip9vOOz8I1Pz
pxzv/Lq3LUJAXQ3ixL1JYieyUKt8IgDd6OIsiUpHY356quluzS3jrYS6CFgJwMqw2KYV4GYkZzgI
I164tUJdK08gJ9Pua55vozDejRnIZxvt8fPTsTavECOYYYVAN6NE/HGwedeJdrTQnx8onHBx04Gv
CFAf9RIH9oUGlsrPzf0coyDSPTK38F9BJDjRBphLtJsehI3Kuo+RXP3cyNqJPzaycF2ituyp6GbO
geI9B8ls4nXpDZJtENs4o8EpXqIVECrGBL8PCXfE9j/Rp0sw9KH3oQT/3VyFCZ57yylr2zMCJ+m/
tMRAY7YzM7PaY4NW7ZfPx7o6oQASztahn7vExaeElbFVNAqNM28I11w5PTbVX87iYYBHNhaLVmXc
qJOhxqJFUJCdtn1IPREjbHii7Rs7xZqxPiIAfZDMAoppiVm0jKQIeY+TnhuGo4FPhr0MvDgRBK1d
O5Dn+9PIkrU06ZnGoCKr3KpQD4CebfLa9v/OyvwwsYh6zHIieUswDlVKP7KIU42Na3Zvn1tZPb8z
qbINkTWOlqKP59c2GlvKGGvT6Q9N4lIzxhaIPatEGHWyDr56sI6MLZyw0RgTLRIYs7u7ADRKIMDs
wSeeFh4X+6g5kXVY2whw+LPgBrgB0Af5cWho4C5FoLd4PNFyG4ramdH/eXLiAK3FOcdWFsFhrMW8
4AoHCGnGIGkQ6EAk7To+RXKzAiGY46l/hwTLHTcGk6hNhZAgD31SbtkwOcjXuNz4WmmOTc6n4l6M
vt2dcoZrs3hsdzGL+RjpaBxCHJcHQCkMxAlwdSWn1JNOWVnMIhFpPhUJbq9q9DlvQZy5iYL3z7f6
+hQa8HNo0pufnvNHHF3MYWWzJB9hpI3vwmmr9fcT3yZowA3CbSY3RL3U0f3fwMTO4cAPq4tNzwgt
VD3AaqCeJThm9Nhj3Rnp9kZyl5xUbFqdyCNri+AjFRIdUAasEfIkjVeW2M50MsKZ1/yn8PTIyCLW
ABYrDgMbRuLyJmivqH05gB2lLQ5j5ClUciEZjk7WpDzF/77mrI4jq8UClpGdplODyErUAWjukZOS
0WXbo2gsxmehss3nG2YtpDo+2ovYBipOoDeacLTDKd8hh7lF1cOpDfQ0I/3ditzJhytNb7zPra6t
4LHVxW1pJ0Fo9+1slT7Z7TfaHOgpjtVTPmsxjxKtC4rqMNE2oFca7TFySrTlASx0pvTbvzEc5BKh
tAE0C3qPPx66XKRZ07FOgaqO+5puHXrGn2p5qnt0dUj23PuLKx+FrIWZsiniUW9hhuO9hhZ7+7ot
2TcjLLbZMGw/H9LKNpx7IuZ7BWfppzYPsK+AuimpkaezdldgbwQPxCV0PpzPrayEGB+sLPxGPrIC
xHjAH6b1rgQDVX0qLFvZ3jAA0StgwwQSvovtPZqjHJMABniikPsXIA9nm6L9MtUcNGrkNVKZo6zg
LwNbANDCMwVN74BvgRrv436wwWqPBH1Toy0QUZMWoIjIbkQZOUjvNuclj28+n8aVjfHB3tJXhSgx
BQT2COhHWidWxS7N9pNKToxrJYP7cWDzdB/dLnlkAmIZwZBe7UsG4XC3MbeJ8hP7AXlOWuWAH+yG
GNnkFuwnFh6BpzAnK57jeKjLdDYeRrwvKb5gHC9SQLmotUtOta2tVJU+DHNZlcvCFq+jef0SMvoB
dO5YbDvAWZ8rKIlBVN1v4U0ivb8r8OQ5cST+g3GQtKN0RjkYpT7OcTKJaexpC0YZBCO8SBxibVL5
mLM7BXlRcEWC3t2JyQmzqwdlpob/w+piy5Iypb0mutoV7UYPvZy6eBxuNOjygoo4Q4UiPvEAXV/I
HwYXe7YPjDwjE4ZZg3HPurIHEOmceMCsTqUOKToB9D9wc2wxqJGJoAxLaOrpmmwuBzsaPCiPQIwW
QiTeYOdolTBpC8YLGjucTaaDNoFTShorLm5+eIAxAZ0ZPys+gYUzqXWbKbfWyJtVVqBBQVP65+d/
zQYYljlwVvDYcDsft0ybdKoZbRORJSA6jj7yDRfJCR+ztl46jgVI7O1Z6Wdxn2YmyBATEKa64Syg
ElKXTpdR8fz5QNZunWMji71PUsgzTd0IcYIqdIfka0q3WuDZ0Aw+JWG5UhdjgPv/GM9ibzQgRqiD
FOMx0Y5uggv7RvLHqLxDl4iNLvW+9NPkIkpfDG07tTswAk2GIyVocp8+H/Ka7z7+jsU5aCTa6dMa
30Gy0C2NB6BToJgAUKf912tfGDHXkTKAygX4zRZ3YQLeHh5VFCM2uDsWm5ES4Jw2nw9nhS/1o5VF
aBfZZZSyFFZinnm68obxxYLSt3YWVduAn3Ui2wT0XCYXunCH9okn34LpRZ3qHZ1nbRG9fxjrYreO
pab1TQvtU0P6AtoTwMa3FXeaSDhmjfxr8ze8GQgf0MsG5iM0tS0uRkijBSkRsIdGitJLFUdxStBn
3vBTr0hj5bCDcxt5DBBNQKlkSZiaxlU0E6khpHEmr/IHjzso97mJk1wmDipUTuX3vjy06Kb6Vu/G
jTyPH99LP7uil9LTt7iUH1M3Otd2p+q7qx7ix4cZc874KDgw636mQsSHVdZdEkTAc+0T40S+Y81B
UEBp4c9Bqf4T8fhk9GMK9MGsaftQQdZwiHfNeOCTr9PqrztVEAH+MLXwRXK09WEyMJxG+RqKLgk9
VdNcW8ljCwsXlFVN2icTLBTZCJIsoCpPlcJWb8BjEwvvEg8D2Fk6mJDxntdnEfP77DnSdjHzW3II
1Ln+13kqIf0K1CaYfG3TQsb34y5o6zwbY33eBWyjWX4lz+1TJr6XX5enG6gNZPNAGyxAePLRRsAi
vIBi7ILCqQ5qo7Zo41Svcvs4eu2mdDIvcMH4OTgQFVO7wicn4oo1l31sfrEzSJHxdJyHKMva1eCn
EeELdpDT37GDN8tM6G+BUmbhsC2z12IlMUzQhkvTY/GLWVxxeve5x147tvPL6E8rC4etUdJDfBNW
4lhzTLIzAZRU7alrYf7W5ZIZgCqD8RPEmD/pRPVA7omuQL3BtrJLom1r4NKtB3RGtZNj8OIssa8z
2Gdo0Ep9+9RJW8FLMjT8IpUNMP6s07aIkNLRDCO9GJVLhyvFem8QNyJ65MMrzb+QCrQYnjIPFg6F
cQUu+M8neOUuAqM0UvW4clF9WIKZtV43k7qLmu8EHJMEVTlzautbK3011I60Tkz1yu78YG5x5M1o
zDSAzsFQ2sebgFgXBhmcukNMz4fd5yP77tIXqzrzCwDqMkN5kfr4eBAji3V1ACUDtz+AlWXTu4FX
QOvDSbz2UGy72J2cwn+xvMrht52Ljm43dkLvFVJy55Amc6CweWLwa3N99EHLO4jYKesnhg+CEimV
76OIPLi6COIJXXhR1uPfeBBjAtjMGT53Xixjqg59AkzksAckk+0QN2MeRv2qvkY7O3Ge+swphJOc
opD8zmn987z/MLs4s7TuUBIA5NB9yPxBg6KU027RL+YEe3Ytz6cdNFTOoArh2L79G1K/mfNs75/V
LkBrgBNu1MtlAc7dzeieohBYi/4wH+AURFMXdvwS+Bk2UkOtEh8W3JNNeR56zWtbQQQ7OA99vXZK
Z3Rwd+9PYYNXbtIPZunHfRiEaCOaDJgNlYE2w86xHj/f6d8hgT/P+I+BLXyxoaGRtRKwMLx2nrFj
vrwsLuOv6l66wR1H3cUJ79jXEmEYMAjeIfIT59v/8hMWi56VCVSow6yBtLpyWr950c+ZV9xfZxev
T+UFOAAfAxcrTTzL4d54Zrkn7M8+8rMpWNy6Ng1D1FYxBWR3MVxl3yy32IF4xtq/fi22WgwkpUN+
Y3fWnb0VN6Pz9rn5tQfbhzWe/d5ReAkQO40B2oQbvbqyXHPbvegeNDad8OZVd4E09g23HpxTpIsr
tyO6BnQIGKE5G5jRhYezkxIMVFPSuG3gq3LDqUR2PHUH00NhVGsuSHhASUoD10jjar/JyB9OFd9W
7y40LqC68l31c/nyHktRmqLHvE8NHqUGNLa1ue3Gclm1NYx9YYPp3gnB6ZDll5N1WZ56N65dKLN6
HcYPyh8gyD9OPBnoVABWDSfPz6zYC+N9bofIBz98vsCnzCzOMDowNKo0rG9A4MKq4hzEVa9gc73V
m+AEoIquPCMomhstdJkCofmTNlWUR43O571kXwWQkYfcw43lp/vhi/VF3xq77my4JRf5tzv+hnzN
BlfJRnmjM7jq8dSpWveYR5+yGHYdK9GHBLObjDi2Hd6OeNLFm8yF9vTgDrVLnW6rbaaD2H8+32tv
gzlbBMJS8LICEbs4z8OoaxFYcjAJzehOYtgSakMFAEs7ZJMTyfEKCdbnpjF8qvoTzmTNYSM1jt5P
HC10Ri5eCSmpjaoacaxA0xVo711w+/ng1o7tzPiBFgRTwyNk8fe1kdt9OF+QaB0DSXxYFiLcDHqY
xpBsCCv/c2tr2+nY2iLkisNKgS8a1tKm2ee1uWmU4Y9W5yaSOWP09Lm11bnD0AAFRH8F8IAfz6MS
eti3fdHA5UgPpd7zQUtPvDzWEv1gkARQHRXk7xnUjzbCuBjRmFc2bjGzw4EyYZqpqmrLT4LiDPj5
Q9CDMJjJ3dynMinw2OkpknSGCwmdU4d1zTEA+IhO5BlP/VMNh3ZZaHRtDe1tYvnl0LiQcDvLxnQ7
BMNOT+kmz9MNNM70wnQzzdim7bjPqY524tKpeXyO/klQYBX7tu3hxX+L8+cERS2OTqI8SS9GafVo
Xk0BajjV0LB6wtDdhvjYQN8EwrWPs5gwGpFQw5fr1VfRn+u2QxtoFm7b6JqXoCU+M7WThDCzv1je
0sc259k8uibNgNeapmAzVAlkvyCLbhCQw/hg99hoxdUAdU40FtotUGybkxSoa+H3sfHF1ozSgA7x
CONtT+4bFR9M64vSGz8G6dEQVA4bXz4/C6tRwbHF5dHLLa6GZh5uCUwecihR/pQg4WeiIyY0nb7y
0FagoRnNYHjWNk6qbSWZGWv68ewks+PqVX38NYtoAfWTNNQGfI2IlWcP5w2QbQn36OBPQeKL4LrK
v2okc/LksUrfiXV3YjZWYJloz4ErgkMHQfQyY8ATva4i2mL+6Zca0RCLHvC6pXTPTQdibOByEvGp
Gu7qmh/ZXISlTOp6OUDeDvTJd1G3seRhJKZjG5tuKJ0iPOGZVlwt2HHwlEYVcG5+Whwp8AVFudAA
y8gU2mOJfVfVlit56ljyt648VfCc12txmD5YWxymOtBrM5QzzDUPsWmg1OoGgfAK8zbplZOoC2ac
uJXXLSI3LEAjDhTPYnyAR7I8UYgthUx9VSOVxR7jLHPazLjr229pAMLt5BR+Yc3do0sPARW8K+pk
yzJ5zOKuMTlweNCUUPySgi4ZlDIO5JO0fk9Tn0ygnIB0YPjM28Kpk31l7D7fuiuX2ocvWOyiaOwN
EtqYaUMUX3NVogO5ofWJq2R18xwNczG5TPYkLGbYpOzCfRhKF+QPtSldVGA2DfvrRIEMQ0K5DFKc
uLiWXc4ibkQ2TFhKyHz5gk6uJR91Kb80hbUZY+xa/ZRo7fz9P23XHxaXXcEI2/S4a2fEJvC8oH+E
DGboJlB4/TtrBfwOxoen0XeffHTFELQK9kUMMC+47mMI1YLeUTtRCFxxKpi7HyYWbj2gRtnTGXuq
xfkOCUXHHDYz7CAPvQFqd5R8/XxIqzvDBt8AKB9QKV7mcYxBArRZVBhS7nTE2KjgqpZbK3WN/CQh
7+pWP7K12Opdbo+16mFLTIV2PTblhS3Nm3ayt2UHdLRByR1lUjk6MrHOoNLxOkC+x694dGhT8CmB
dTq7/3z4axcXBIF/jH9xMmzIfHa2xDcFWfxgFOo3EFtfpmnyGvQPGQpnSRB4PQm2UAV0JpbjsR++
UjM8dZeshHofPmPhb4uCt7E1w8RVftnZ/KArhjz+g2hPeJt1OxzQnLmJ1lr2Ik0qL1DfgR0Zupa2
FWGyL9BsdRJdtxaeYEA/DC3WGvzzgzRazGtnvUK9a2uODVKigbgPo3xnpE+QaYaU5eAYY+Nl6lHR
7rrl9mOJGdbz5DIeNQ8E+yfumNXDdfRRi8UuUPgetAgfpYHeSZwzxInK2mbiIVDmBsDyE+5i1Ssd
mVssKiGkJTXFZLcjct+NN3ReATzN5zt4fUWxmoDfoa9hWXbqwQJWDzHgfui6jES5CUAqzwG+SvQT
d8j65P0wNP/8yPkVMRrOx1gB6J+/MT5dC3nTWhuee+34agT9iaU6Naw5XDiyVkP2TQLejQNhGHi5
OpqttkSvL+1T4h6rcQfYX/+Yv+XVUWSQquQZYOuRfFLImqeal0FkuOGPVeQJKzkbTmmff6dUXN5W
AMqDIRWhBxiEFo+FBK24xXfw/5QNu6EaoIwcbXJZOikrLhNjgMRaubH4W9t+4/k7TSoHL0FHy23P
bLPt59tnbY8ef8tiVSdOqyTPcN+oPs7BomlACKoyIo/JKNl9bmptSY9NLZa05AVYmBlMJX24T9Eh
HMp2H08ZOMpO0TCcGNWyjXVsy4EOgGa7XCcXBWRvRlCFmOLm8wGtRo9HI1qyEWDXpIUIYCYg6baV
7JEU6LLgjU9Cw0kb6iZQpOa9uR0Eapld7AuJehtjjoS+4OffsnY64dVnJnhw5/3U321pfUtANIl1
DGdm+xp0LcJVNj/vmxepD3d9Pp26s9ZCB7B7AZFgIZNmLEuLPaKUOrLgTY3RuLdrNPUrCB7BaF55
lUFHLwx17/NRrq/rD5P0o1cIygDY9BQmhVUJN4QElV/LfnCijv9e4Pqv1+H/hO/F9e/HUf3rv/H/
r0WJtuYwahb/+6+r8j3/x3X6/Pqu/nv+h//+xY//7F/b9+LyOfv5lz78G/zxP4x7z83zh//x80Y2
4037Xo+37woJ5e9/H585/+b/9If/eP/+V76M5fs/f3kt2ryZ/1ooi/yXP360f/vnL3R+Gf/X8d//
44fzAP75iyvbt+e3f7y9p/94eG7k63Ne/PSv359V889fdPor4yDDQowPzTOIe+O09+9//oQBkGcj
44WC2JyCzou6if75C9N/neWpgF1ALRxUF3Mboyraf/8IfY34faA40exr/fLnR35Yqx9r94+8za4L
mTcKf/hjOgC0IOAwmxkIwAtsCICgZ1d0dHs0JaFhP4DXydagGNXeSHYTNM8BEjGi8VS+GxH6oEHV
BNhsd7XJyltbXlEj9IOIetwA8jQrN7PeO7FRw6u/5NWDUT7w8T7q70G/E1XXbVN58dYG7jcetmYA
Le4bs3i1xGU4nIvgluu/Jzj+0nb8UmT479OdeCFf60IV35rlb/2/uBVnCPN/3ooXRd685+9h/XEH
zv/o9x1ItV+/IwuQ6LZAK4LEwb93oPUroPsgg5hBxGBsm5Pgf25B41cIaxmgkdQA77dB5Xy8BS2A
ZdHoOuPZKNIsf2ULAmuEPfbjlsceRIoaTYQgN5rFJE1z3qNHe5BwQnlrpImbGp02+8ZaQ3qqa5hy
omgYKmdoygFt27KhfgslLhRS4y41kR2FiOcu1Wls+uU4KL/LSqr5eWiZ50o1avJjOSIBPqWj9oXR
KUH9y6zFW2JYPYhMssxOzzkF40+f8izzKppWLmtY/S4YLsUtI7bYQDyQe4Du1RUSwxHkZKqw765Y
zmI8vMYgQwZEj8f7dOCaE8gKnDRtVU3R1mqBUym6SU0u60vjPstIV6EnvR24q01TjB560MSN6NBG
gii0QMeohLo3WGVLl2EGiCsCFugOKwsSu2mGOwnEldDuIDovS0gWESC0DGLcQGWQvZtVWhBXByfe
gVVExi6JCpl5kyWtp2ZoEOiiw7FA32wsROnlPWGZ03NensNpJQdLK8v2Mh0bam1FVUQ7o04zIAMQ
8mg7NtLwSzoZ4UFqLQihVJqKxBWJkV0m5mTWboTpfkJ1ij8qZdDGGduxOBPT0I1OCamtwW3suKz8
EmSkek/LEVWrEVWDUsvMAnOD54wGzDN3ClZ19xUxU+pEIRrqnZAHg3DsQEFuoxUWBlGyMfmWtJxd
DHxIrsKOGS88b412m2UWbxyraG1UXdvMri9GCHQcqOxojOVt9Z2d6SmiVHu4KVhntX4+DdmeIhsK
was+MokjSa2u82LYVHZrozQQRsm5hfrFY6WD3c6kjcb9NtCMg2hbQPpTaROMJW3I6GTcvhUJSR+w
wdPIgcpVMPgWSTqkxQJUQkHsz0tQ5dVJXV8meIZcT009nUFHyBo8WxbgX2HYfNaeiFJ/yMCNie3P
9dBP+94MIYVVVbEfIlMDMjUSPoPQqgWJs+r1e2aS7lkiXYFoaWiA5knBW1U4ILNvTHfkoeBOCWZg
NN+Xon7StClFLaZph4swIdDaDIGTnMDUmDS3SdgEFz1ek7BhMznrY0dZ79JCpvssN1NA2UBAbjtR
O00ZGg7a5BrxC4ikLAGScAd7qGCuNUUidpCVYwNa3wpSOxFRsMDBfms6Ge7GSysn6I7QK9ZcIaVY
EJRrepDEV4Mm30ExERX7SSu7C5uo8MDhgXaCEiSkTUh2Z16RjHV2KJhR7lUhsmrDMz3O59SrkQPB
38UAvLbGxRj0mhfa1XAjektxx+4rgo0pQd7ngoQGGlgSakf7Ce1LAP8EdTK5tEK+/EuTiaZ24EA7
8/fH51+6lv7jnfMhYppjqbumfn9vLp7L/y9uJ1T7//PtdPcOMjqk9n4Pur5HVnOzzB83k/ErLiUg
38A+BU57oCeObibgCZAYAYATUayF+PXPi8n8FVS5eBNq+AEkcgRC3z9jI/orcHsoa8w0ebjnEGr9
hdgIiOmPeTjcTFhqYKhRHf7epfW9lfboZpJSSVuE8P0mCJkOeOgRv0sLfiAQhXg2Cr19pHWP1sF4
lnIeh98MG244Qu8R8BZBcC57yV6CqpzAgSGtfRqN0WMEgcwNbyd2jktAZqDfEOKrHhdqW6ZBHp1x
YefXNm3S875Q8lsfMu2GpBKqLlNDLnmQ1Lc4+dWlHse9k8i+vdZ01lwM4F59UBNBDaKPYr/n7VxT
EsRPGqn82qYEDBEV88pGC/eNPmYlCFxq5UzaUN1YfGR3rC6nrUGS+KUQVuuISPZQCETL51BCcKMf
++lsQAVgNzQRPZ8iffILNWUbbsJPFqq/oFy7Dqnuh4O4TfVAuhPV7+AvLRdBieGMDaTMIJkePNtW
JB0IiPhD0AYOk2PkTiV9C/oM3x5KX6atW6biAKoqkI4lzSbWcfsZZnSgRnplhvf9WNwSjn7ACAwH
1y1u4Q10IELb0SBe+ZjX3Xie51aIr2+bd6sv2VZCUmWnT4BnpwgRHIggji96HGl3rM2qPRnZl2LK
+6cksA03CxnZ9mhw6iPjMqaMbye9zm+CrKAX4BIu73v0X/jCbM2dKEj3JZRIutRmGbYgQk/7Q1T1
ptskqn1ojIFLCF+laB/BxX5ltxGgbpmvxxmYbOYerTTIDJdY4BDNRRO8tlEXbbPKaG4Mo7SdPA3J
tgxaCAeV7IqTgHm0aK6Far6SDgw3UWW4/UgRUAxsn2fIe7MKTAJRewmU/UNYwluPg+aGSfsiDHnL
E3Q6DElyoQW0PFhjrIF7cYo2BosLv+DTWdMNZxWJ0GbCoZ9Rv6CDIAdqKEx8yIjdd9SKakeFbXRO
KkVKp6lKfITS69ajuVl4IrH2eGy2D62IkzM9svqzwMLsOGEPaRsTfDdyzIyN1pUZEEK1F8vc76s3
WlmoXdlTj7R2OOxFdQhQfpphesqvwNyzrc3esxq0C9IoCA5FCwBV3iUXNdqDXWkDbmQiNWnFBpuj
IutVR3SzKSoWUEdFwvI6XW+vx545zAy3kLu23VGMW6mNxOFj2qEJBXjAmvga6zZpBKhxQ5FYBQC3
rYphV1FZHWhnv9e1vieD1aJu25zpHMoNgzEiM9OI4SJCHdOvebjpkPD2uz4+62ibeBMiFa80wBTY
s+TMKKV+6NIKXJNE2/BaBxmakRt7WRrGpSrKS9VZ7GZAJAWluOpVkfpeQBjjClQpNznVJJAjqF+P
XYZmDp1NvhDkeSjr5FyZMr6ttRhdnaOheQIU2JQN0h1SE0GyMEfL1RjyHDgI9fPUMPMMyQi2TUZN
OB0nbtIE4VXTYERlHD3RNNO24MvsH1p0/m7aomrvWsovIJ2FuYqIl5f5QQDtgx6Lb3Em9zWL5AVE
lRlkribqlelVo+zKs0YJ2SALNJtG37/mYyCBQdWMBz5kldfWljyzK7IxJKA3DSNf7UpqYA+BFJhW
R1+CqfbMRhbbfATTk47T5FmFFOdSyvKBjbjs46J+TaP4hue8vZaoAUQ2uyCGvkfE/1AIUJZKIFQ8
0ZR3QSTf8lE8i7a65F1aXgoZRY6ZAuOQFcEOklbxgZcNw1Y36z1Jk+6hIll2AX594kQC5R46VZB5
H1DrMDq7Ppdhpjn9kE7f6rhIvNxIe79IzfAskUJt2wTEZo7StBG9vHHgljojh6bU041Cr4UTRynO
U1X2LqP5tK1HS3OiPuabIbLhDdEY7PVS9DuZojDXqyTyzay4nHpmOqbZ5RuwEuteCK2LsxGx25nd
keh2FIL+JgvGUbwHbO0S2uD1lQrkgYXJTUCrMoeEsC3xb6eLFFDjwLZAz5nrZvQG3TBzp3d2/DXk
crwUtarf7STj7wOW7ZBM9o3exQjsrH544TGxnscSWdZ6Fn/Aa0h4KUhswioEv5Xs/a7i+r62wvQu
E/KtaXThsaIyPNLo+UMBrtPbkmbpgxoBHqPmtI9qLXHCkOY3pOh06Y6xDbWMeDK/kgEdkLmd+fPL
DyLn90HGCq+PJwL8UBRcdlXy2kdAlCqJFHQF4gxPi9Iwwtmu6HMZSTBXt4QqSBxFZoihBpHmSCM0
NkMCcgiH5lV1m0+mSZDOTYm1VSNhe4sM5Mnoyvwc4UdigbohF1+YRixQjEEX7EkQQnd4FuXXDWm7
vW0ngCAWBareLIa0G5UZKuJG2NXnRjxnF/WgpvdljkuqkxRuQGZt99JqFqiNgrwLdnpSlQ8Qredf
mF6AUxhNWxMeC2lu2rumCMhz1cr2tqO0viOGld/SMlJ3CEUsh0I+103NVjnAqqGRRYdSQazBaRU2
H65MLqaLrlLtIUrScsuDKbkvmP5QVBJbrM2KM7scDHSj1MMz5iPCBWxWxfs4leiWGaP2W4hfGr1U
KuNejEPYOXFI4SG7MJbwlcZ1km8LkPq6g8q7W2g9+ZXF0Uhna9IDI8ZdHHeOirXLqg5uSSJwExcB
SBbwPGnt9N4c0+CbrHsTuWayU2rcpvzNsnKPaGLbMOjPyOlFo5suEAkUxCWLncQOoM6eFpDOTABd
6eJ+z/Tu2eoIWL4yOAog+Un5MoeLZwYegddZqBrkDaYAXIKRaB2IszxDDo94Ixip5+17wat2awuc
0R7UjdRuui2ZQn7P9Lb3EEYYF1oKd6wlQ7jJBfSZKbjHoUCubrpYN+9rHKcMzn+o7mIIovtI19vX
UZiD26SGnJpscc0EKa38dkrw8Iljax9xEyRaBqK/sCnrTQPlqndTqJcxFdN9CuIyTE5Wb0utZW98
hOYdYi+FG7TO3Bakczeq0s94MaV3PIGSqAyq2qsHc9sXUH4Skf4iYu0Br/zWqxUHB69ds10YzwpD
RTA8pYHcQUNvS3EuOQHbslVsaSDgJW0QqE6UaQ8SawwoGJ774K5M8/cuHhGlTH2NH5chmmxlbzhx
GodvlUqeBbHqKzprCZcDPwfVSn7LS+gaMADaroEnpU9V3XVnOemK+9BMjauZy2NnpmOONpoBaOx+
YFu8nsH4nNuB3ylkDqbEMO77MAVPopFX1jcjSw0cVV6ZW1oinC2K0OMg+Yv01EnM7moMD1rSFl6e
bXkv8FZl/5e7M1uOVEnz/Kv0Awxl7MstQewKLaldN5hSygQHHHB2/OnnF1nVU3XarGesLqfvzslT
WZJC4P59/9U/EKoqtoWRV/dZ0+Un3djdYaH3MY6AEe7McBolfQuyRW0xGomVpeP2Gr6NGhCSTq/B
q+fk0e2sFUiP1+DhF5NFpFDo99fWjH408a5AC3OMC8fYulcXrpnxZ3ZiFB/zWh4cY9gGVvoItiRC
rTBTLD5vxaDVHuJ6KmKsoemxgNX5Xbo9/cEyPwfCGU5dJpzziDk27lZ/OZSYdI4kAo9HPQb2qwot
coAZhEVMkk5UbTzhl2YsVR/GoRZiOwZdtW7Yjfp4qjzMFGN/JeLNIotoYU6tEzs5NkVXuySqBVNQ
8pa6BsOZTedJ/Oc5F83afnSLYCf3hn0m6uZtHiqX52MVs8S1wlBsmgNNP2Ft5Rs+ZSux+xqlJS9a
HY9l55psHjlFIkAC89ae50jGKoiMp6gzVg28EaAHMNc6BE72nEPbq2GOK1LAwbn0+Dp3iuLo0BHE
KfjdSvaWGM2nOittmy8kpjnWRQXvdk1n5IMzwxfSW8ptnjdqm7ZO8ISHy7wCTln5YykcuTfCNNhl
ZCol5uoq8g59w+E3L4kuaEOH9E+hrlXc5fpUzcQL+04h7zj/s12RMcj1Q2dudSXFXWooAcztdZ92
sfBCG0XZ/LaNXn+WjZfFQ+bPu6VRTxPIXRbPlIltdM2g4Q5MczZex42dKufWyA+eXv0b6XEnOWUn
b91u7E5F3VZPNmsABxNLHRcIFVIO38BcZe4Hn854xNDrJzmg56bpjXnXtoF3k/bje+uYHqV+g1Fu
olF4B8+a9HGUKUdebfr13ToK+7Dk40D/d3aVbheMKo4xnSwu55MafL2vDGkmYdcY59kIMyxhvt6N
fWieU26+rUw751gXuToUnmts80LVWMKDUb71a+sdizbUyRj2ETeItSbkWK4H/ogL1exYWvb9XFqv
/jzpMmFh/WGq6Kfk+Y3tFUhymqmuGCRBXoOqNj5wGMuXYi3KrzlKcnDXuzzMnE3ezEbsl4Zxnqim
7R917vyYO/cU9oW3HXzrnoXhY4y+nSU7kh67n8Y5OgpcraRaiViY84+GjS+enDk6RbkToDN1xZHn
o9wMwzy88Y2+p1PtbYqheTVmEcWlKoZPv3R/zUWOlln4G11RFC31LgqdC0S0ERcpDYPQ4L8dOjJj
w2z9jTvaLAzR5G2DQr4uYRvcLO74EvWGvS3HNqMkIL3ovET0PY/ytnPcmhOoCg96XUIyDMLcuwQD
Z9WaekkRGOZzawtWLpYKxKp2nZhLkCYr0+VSE0xhMPX2unBu3LHei9qqzyDYRGSXu0XX3mOnpbGj
Cl3vleW9T2kevnEQlodZlB+1Wfv5JvKK3N0UwjJezHrV29ZuvD2/+iZJ7d47DGn5NE9siBxt5L0W
0cCuwEIf20xIP5o0xTToZvWAdd4yq33TZmmxVeYE3Wg2aWKlfrHnL6qtjpZHUeivNcwwUhiDm8d1
MSbF1KJ2DcBtSxW8OKKOmjjwSFB2o2L8WUyWCSk9oNvk1dk67bLLAJLjyV6M2yCYoh92BFuw6dLw
oq7C3nG4iFJWdx6ozZk6D3+n1tHf+YNLlFoXxnOg2mRx2I6cfr2ka4DE2WPAVMNtpKKvYgx9hp+a
Bs6rv8Kwz45QdlL6KkrWUD2PHv1qRoPZQnmKK6h/HwZ/PrBU8rx6/DpUFNFPNfnTQblZyE/IhUQm
V2pZ7mnyVn1nLdWHpgFgEzhTcBgmFlCWF3MzSpgLJW5to8uOC/ty0PL/YYdiTzkuGfAr0UqAK/a2
yORe+FbSeisDDyFSDCB89am3PsXQUeu92h+FR0VWPYtNoZ0uaacx3UTgSlt+ew4TMfBvOMlhG4aq
jJtKP1hj/aiI6lEtD5nhrQRuFh6HsGu1hLy4N9y3cWqkj6X907DnaU/EyLrDlCp+LhkoETDXqZqC
j6CfzgPjurKsaj93XMZNaT1yV/R3I4UcJxk0wBS1zY41u+c0tfUxSOuD7SNW9dx0N3UDwudoS6FS
LOdoPRBYAqEyo0m2LA6crK4J3fX9jRq8ac/jdlVlumJfpem6i+Z2Tfyif8WlPN71ZW1CtIRvkcup
UjfFvkxHvSnK9FIyjx/aFCx71ZkdO7J/nmWxc7rippHdd0t7BGU3HpsqP9d+XYQ+1b16c6y6e5B9
8DSkBNV5VcMcO0fDvnbD6Ra3lb3RnnEYXdUfWdG7Mg6aFVEuNpnKzZBLFf4Q43lct6O0H6JOBJyl
hvWT9e0nuZclw7y0j23l9LHd66RUaRpnQDAuY/RWli3vE1IwSmjMJRbK8zb5EtHiwvWMY9U8Wj7/
0OSmONsyuytbK3aiDPqkk4B/QmS4W31qSSqZQtgWzxSK35p9Zh7CbqTrVwHxRFPHSu+vS6InmX8J
s6wJeCsG7zNzSPwv8/qxtZfPwfFVDGnWxehg+IwyjSqshZ6zClCMbuiOyset3NZpBEJh/LB9dSJs
kHXTd8tN42SHrALRM0tbkLTM9Lou6uBf3SOZZ77TLejfuTK8mAzW0bQmxWAp8m3L81zXr2NnFQfD
N8XO9zpxY4WSx2bczpwot2TRQr7xnCCXW3jKc5lG+3UIHxg8zK0/0qg8OSMlggFki4pOy+pwjDQs
mCMvaMwI+JswrvBXuOZfjmiI+ClX6LEsxLI5tWjxzHC9U8iZVcjLyTwl9mqsjSSPhh8ecUi+JlyT
I3v4IQdYM1G9OXahyIGXErYBaq+zbkyjffBrf985hv87TJmTKXApW/3ezYwTglbDUEvXwWM1tJCe
otsjoX0bPDv7iKIpQweakt9Z3bRT/hVwKcajw+cWMJK9WZIPfgIs8Oks1NY0PTRLcbaHfue2VYcS
mxzJYXH2mSs2bb5USRbU9ZNbyny/uMu5z/qQi2Odd3p1PlXpn+hDvLHSD1qRKVxaxK9KNgJCkSfQ
nQArcRhaXcuM7nn1cPZGP0g60mbPOvcflolfVzR327TPGZ2k3KeD1lvUdly1ZQGHqOutne6EL5+E
Hx2tEravqdj7qqqA1qT/gZ3ejpDJ+Lnzm6Rg6yZfLTdWuefsjNzvbkZqNm/C/sNU05vhDkmUFQ5d
4Oo7UPW0a/uBciN2wa2tC5nkcxvlsTvXP6++LiZ6sqAd3B5lvbwvGio0H5Y66dQvnKNby19uAaHj
oKy+xn55swssEYMPfedLGouKLisuYs71jaVs70lnHO4GCqWpdF+Nsfhs7Mk5RNNllIQBqTb7KhtJ
+aIyl5t57ZdkLJZqB/7N2NJT8jfdWMI8zyOXydKvm7XsVKxb/1ZK/5Ijg4zyUvPptVzTs613tueb
7wKuIVxIBx/btD84q6So51ffbHuef7XcI/TYzla3t8vfq34ZzfepsRPB3ajLqk6kU/5avXoXthUD
5FAX977uq4Tujx4JlJyAsPLXvqiMY2b4mufxJuA0fzINAtowCFXf+Wj7NPU45imwO/0AnOlQYkUr
V252ZB+1Rk2DrpnezLxZwqgfgyK9HQx/3k+2EpcqgL1s++V5TpnQKSfNs4yzfzQwIy8QhVAGb7Rr
HUZd9NtGG/nZLYvqwse/7IzRO6Sjyzfa5PVTFy2cVK0/vo3GmxdNO3tdtl0VUNNBhd6GPs8iWV2r
e3TlFUwL7VNmkTPDm7hnJPnyDbFNy+xsdvZmHCfq+5pb8krSHevRdwQPYzeKjrzKPBtNRsF5xiem
i620WwAOf2tUNhk6VpO4Zq5PvvbCTSoqZ6cDcz8uqXXOF2/cNlbrvq4MSljMZmrEZ6jUPu+7uNGm
vmRpEx6WFLMw61TFoN32D/ZUGEcBY4AFqqpBb30CvaPQ/dXT5bmCrljL8oUbL9sFrbu8l7zsLCDE
J8yPa+YdfMFDSG3xVV1XHq1CbAduXC9jgQ3eWwJ5uY52Af0Gp2zO14uGKdq1k4VkoowHEWzMFUQF
WJyoD/Y7Od6PgbNbo+KxGwt6repMfpBrfy5SA+xr/jEOHrapdOZW7vrnmqlJrMzNXaemjfSC4LRM
0BZ12AH3i+BrqVx/4zNKrGZv7ItAeefO56YCBOvO7lpvsSvSm9YAIKiAFyFS7lkBzDrceqJpYurS
fZObsYZjJsh9Ruyv7XWEaQ8a6wr/tZdFd925NCcNbjJzqEygc0jQ+wsA6e+mrUnPShUHr8Xkt9W9
1d8NNENtq9ww4tXlmkQnkx3WcKBWb9VPAYnjh8GQ6mAYlsji1mLuca1wxlwwE2/cNdGlV9MI219E
vNc1VY+wGmm1UVYRPAcL9/Q8RtGmYZw6TtfubpoK/TxPZDDWl9S6Fr9zB2VbUw3hvlhZnS1Vrglf
LrovwN5/GqYiGWIKe4PyCGRWNFaD8WMI+HSb8caQfkLnkjhGvZO/IqW0kynimJ8WNe4mVxVHe4kI
uVn4Eqs1PQ7cy7/45artVIdzEQfhlMWyLMxXo+rNb7q+8RumaZX/ahT2iYhSc0QsOCA1H+SX17vm
TV4F5mcntL/362F+a4JleSnBnlFROs1uKNvqlPuA+0rQwZmBdb3bRGFdgIS8fdExaI4chHdpJJ6l
HtKbpYzqh5zt5udk9qpDbxKRVBUZbbKOTv4yFI1HYlUx6dtayfKCcbbcWUuvNgXG7Ms6j+3bGFCK
Nhsy3YFO9Uy11ZA4fWpfarraE6nrz0x1966AP8hNsKTeU8Yx74vglgeCFENCv1t+YWbzyNjXnkch
vXe7oYOIkT6bX5aoKE6jdC1wptS9W9GzZGCRs3mKGu2e8dLpx6VgHvEra2HuqHFJD4ud0SrOPFw1
mb8fqjCMDbL0X2d36b4nr6ftLA1pVEz9dTt3pt5NuqCy3hm5FmeqHdGt/HDLsDnaCOLfattbbwgt
b86N0Ol3ZwOdgAHVmeWDI3YuT7Wsv+cAINsV9KS0un8eDMvkuDEy/T2KBrGGsNI9UKlzbmio6Evj
M1iGlM3IHw62NMeHPnOzJNQLnFwtMM2WRbHx+6g792m/cIVdLUL9fH15MGQjRsLlPjEXMeMpO70X
6TQfTPS2ZysbA5KIvJoJIai+Wj6Ak66hXoEYBsTaWsPjoEH50bHhb/+Xy4vcyRD0VhdTEMspqs+p
7j1wTZ1tnSwLk8rIqNrq3O7+jwbh35Jj/P8mtLAowkae+d9LLY599Yki9T8un39Rsv7j7/1dcWG4
f0MhEbiUf/wR3JnXGJO/y1H5T8iTPYfALM465C7XXNF/iC4892+uFeDlAucmE+FfBan8JwSCdBN6
NG74dkip/b8huvirFtDDXWUilEaLeK2CYKv9L26YrpkbWw+ZQTBXkQJBfC5de13UzTAeGkERc1bs
Q2I6t03b/j9dKFdR9D+FiH++OFkDV0/7tTPB/q/OSnKuImnP4KN0JGOrbNSyK7s+z2Lom2hHu6Rt
b4wlx9DWt+mxV2aFd5fQwOvV5c8xUg2oOaMOb3oG4hy8mDqa656C2NAvq/Mw84emZ75NK2R9nufK
PPNJw5kSLwKxXPIuWXL5mmejWZLUbNxY9ma6zTpveO1MW6xxWMjhIFdhfwtrmhfQQGfKd2LiLHcN
DGrbsFpbUItuvUnTPHqQqxQfg3ZzQlAM6CX4+3l5uRK7vlF5n4bJ+x4XsAbQy8Dt+fXm1ZuOqp3f
K/kXl9Cbo3/E1/5b797/TCkUWc4WSu3//g29oJD/bmpxfU2r/7hF7P3rX5VR//j7/9RGXaO1SdwN
AlJlrn2Af39R0fMixyVglXwFDAxhxNf8T3GU/TcnIPSRFmabVAFe1n+Ko8y/hfwhPdhomtyrbOrf
eE159f/yrgREFUTUaeLsRIxh40G7vsj/Io0yV1/ZbE8VzezNFEIu5dZNsdq/RHuLfPOtwE+fFyw2
DMgfVt++5blx9P3Z/9SGse7rvPv2MkRISDHvLTWUdRzALB8c8vgYdlHRRu9OZtg7WZJHmVoP1ton
jqfueYnfWg85TCq8+VszVlyHTqZ7YtIorzOX/rapfjsOyX5t1afbyozE4zAEzZ3OucWP/VrKxzL3
SjIAUQteTTWM+XGEsvRHo7ot80hShnLf+MVdtrBeWstA30Nj79bQ0JecKfciZA3UR67ZJjeRPg71
MzaSFyX1ZUBdY815tgflhzI2doVPva6AZhybmryPoC9Jbm38Ow/G6BJk696sy6OMGJqH9Dh21fOQ
OdG+d+2NEO6XM/ABph2VO5nMiru+Ub+iCMRPoipmct4Y1kADnBpvgNe+c2F9q9A4tB4q5cKUr8Fk
brldrScEyc5uzMi6mImIdiwUDePI1Cs7Y1ct82uHjmjN9BOFwb+c3JhuoP+eyiZ41zI4eRIG1Cns
75qQ68LC8LSsxkMt0rOJO/J+8kb32LrDFmlGAyTtuY9GWESnzqYboNJXJ9rP3sdHEKa/pGWYiUpz
CKVeXXS2xlYl8yfHR9vguD0O6NGz46FTibfY9XcggdL8uQh+5Hb1lHc/iIxlpK9S1hyhgJQXinqq
qH8i1f2TCmxMYQUsDJqkouPblNYAXI/EbuM0uo09WriYhLrbvrOHuwAeLJlWZlwh2YJSy2+TviXk
1x6zA1lwPkwHzbcN1qBQkY8AsRFthFlZ+2VG8LtYrh2jtFdbG3VAbNSIk001AszP+ccqQAnhWKjn
m4N7JuEtDHp4NkKySQZ8EBk/MGGk2o7JXBx4A0iEk1RJbJpW/hQIYGdL94ey7Q6pCG8DkOMRHXJs
2dN+VR7Y4Jge5iJjTVsIyxNkOneS831k0TftBvVeHSbuwOrZ6TrcTLJL+bGm1H+3w/49IOZEELLh
JmnV97hKoxT8ugke8Cu+ztwBaAnc2OnH85o6e57xpDOVvXGD4sl3nZWXo1I/4cwRFjXaTzLPcN+N
HIFx0FB8roxHwMCJoiZjXOw4Kge0a8giqOGQ915zV+XpOwmPcRohQKt3hX4dSzuJKMeOUsnWOtpJ
bwT5rZfrh75y10MaWuld0R2YVZD5jvq41mJLLjOKO9n8Mjq38mJ+IVva4DaOE31kgYkabkgsjwgN
Id69SXBCZWBl/FaA6szS3XL5J+Vgs0e4y3rwOXcOxGbP9w6L675Z2gybrar2zmQ9osTYjpEZL3l+
qBff3Jpd8NvVziWym+y2LPSnt6bBbd560P3NbVhmXNnQ/hs/6xJ3Jk+IVyGdUAzZzsEsTHB4yXg/
amXES4GGjoUWAVc5p1B/vF/REiVlRmCXOwEszeOXQqQ0UrG0aztv70eq2RBbg8pDWiH/1H6tdu4k
4dhfU0t+TR2Zvnl+n/NtHMq1gSRYPqMhrxGeVPRoTOYdTozEtYxzms+b4Qq0RiMB8h3vDEQOD621
N6Llw1Iw7KGtqSZ3wgEwi6ApYsURmFUOTd79/BoW+qaYFcI9bdbxqln4U4DyJd+bVw2qLtYfoKj8
WkvSQuvCivlTca4bex/6yxyvxB9vqhIgD36UpWxO8FqQEVCilHKCj1XK82Jm4raTNVZAT5JWPKzv
lggSb1husgop2uouX1FmxqXbQAzR4oe2ychzqmIrEPOu8Q7Z0N+LETjDQae6acfpyUwn4l70pvU/
staq4xzfwSXw94E23pY8ADpe9EFBa+Vm/xmqcD+o6WmhvS1cFxyL0cSyvryv43SB10LhVsWNyFSi
cyO6ZMGMh8KtjRMQaaLFVSBIClIyqFlsvbquv5A4URs0g+Z2cv4UGrUSHQIPAQqYxJci6bw71uxv
a3KGc6pqO0HG9tUvixP72cucrcXFgab/oHY0SroGLJm7TuQTF1+fbmyfpoVwXtWmCwPlxuRCPRRL
9omZ4TyZw0H40BRWYx0DtPB7mI/5rahyADUiNbYU5rWoy9QddHTcLD8rDxkJbNN7EAHvB8E7dCPU
j4BOC/V2GMwp2th9gGBH3BJRcW8Z/Rng/HfWqnVj+hhW64iw24LHGsBdJCzx7gZW66sVkPqijQgI
NPPnLBisvfL9rxWmfRddRcjmVY6cudyq4x+NsjWg4y2vwmUnbY3n6ipmHmvL+DP+J4UXiG13feAi
N29fYNpoX0zL8d4zjSnWQqpb/yqYZmQ3bjOJiLqZUP9nc5j/Tq8S68Ff63v1R3dNDFO/d6IheKut
JZexf5VoW32vd/Iq225turmiq5Rbae38jK7y7orrhLGiREOG9httK2TdVQ4eBPX4moVIxDtluCfF
GQsxBvTWX9fe6LoAZyarcFZft2LzuiD3dlH9KHVq39GZKKDUwqSw63WDytk7jGJodySEdJQR5E3/
OwqbaGOOGB9cqIRP3y1omoSxPblSAmvJzj5rZ/00onT4LqMy46iR6ikagR44Lzh9FzQH/jonCpLy
wcx0vp1Nifx4memT6EPXOlKyFsDAqKu2BYnHxZzz9oxiAQGJp8w7foT8lPFyc7x3UHeeFOpi9v5C
Ak6Fuv3TC1n3lwm5mImjdIup6E7a+XhX1JUlt62QAA5e13UP8xIZp74l8mBBZbq3dA5cWvjufHt1
DcUGzSybSIvsZIBRRHEhoJ9mQ4QN51PebMdK+G9rhfy2msyIske72rsj9PHs2QYrj93sh2wFkC5s
o0QXmps7i6LBuFBhWMRjZzI2iJHpjt3Mey+VjTKbM5LgIGHofYaL6szf8aERb1Gjocbqd06a+Nxo
Uf85WQuY7yC/8JdtjNVP4HLOAdUEEd/GsR6m4VlUC8aqOfHC+aOQ1dlYQaH8aj7iGyjuxlF6SFQz
ZLZZyxGFK5nPF5sWEtzUrmwcQ+ZNk8Nbzdo5uVhg4rnDldQXCQhO8xA0zXhuK80Pnxdnq5crNGfF
EVZhMfZ5izbjElTPazq99Clxt07pIFbRuYSJxOVV19muaaJzk1n1TsH+3xlRc2lkeMAR8YwXxg42
7qQelnnelpP/EOXn2eYF1KlRb2g6ivu6Nm/dnoJsGbU7GS73SpFx2V2spmQOndNEUaHOR1k1pBMY
zTOtlbRJWkhf1yPSxrg1g11btWJPoOMP0vjcGL8TRD8ImxTpC1EQTTKpIDHZhy1lvqR+eyt1wA3Q
cSrWw9b25sPilzIm0yZ6WDLUXb6d7t3S3NJk8OL4nboJ8LfGLaIxfuH1+gbp/8b1fS78FlJm8A52
+FvRlnoX2CX8e9PzNvC//WSPv1oMuT+AFoGk1qTzhy/0Kfo0Rk9Lmd0gS9mh0+m30dLPgMVow9J8
Z7T5jHoF5ZNG11/2r7SI5BvBmFj1UcK6d2+jz0hMNh3ZqLs0nE/BEECnqVT8imaXiN6ouKjheu0M
L1aujBsnLC+1J/R2nFOkZ9nF658ddBqQjdPFHMob+rlOjh7rjW4AB+2qfIw8hPzRcFoVy0fQ1Elt
RafKWrk5zQE8+Fc1ImiZl+UD4klA6+uzVRkxcxo9TiGP1DhENGd3Ob0uEnoSUO/kTozl3GpGhlKi
RkXQ+j2XT0cYZcb/hUGJ1tL51qau/du+4su7+q7XqPuDmm8zGnaZh52uFEhWulWh5fifj+nhe3Ix
5f7fMIMzNuXpL9be//OX/gEUWH+7Gqgc0pBMgCLMfv8CFGD+sfljYmktfEx/sfderU2O+cf2S44Y
WNh/uqgsgIKA2E+aI9juaR75d5CCKyLwX6ACgEPXA9ciig2JBjEvf4UKqiItpPbLmquuz++X3llP
ZEHKY+62QQzgWyZNleQ1YuZsbUxMFH31Enjtd9ZUH9PqnOxx+GR2jrYewnGcvu3AEz050CfYNqFx
nYesyYn+6EltD2T6tHRBRL7m/Dm2bQdhCoNrqPkuK1gInTp9mYMpyXzm1qpL7+vAkIc8XI3NzJ6z
XlVyZmbd2eNyL81VbKbpKkc1rEvYCfuxI8U8tE6A/tmpM/LnRQy/7D8XFU6s29peNcvglCbp2FMj
YkFgMCOMsZ+nP61oPkCP0DTu0bZcvmFh442S2RlvkJMMcjxaLVq4KSpvUvzQm9Fvf9imLfd1UY3Q
Fxk2psF6YHW2j6RonBGrvtlO09wKYNGR2anWKc0dK67aNWqanSpBDNpFbP3Wz3eY4e+l4RgnarDR
E6+HYjK8PSH89T4q5DYs+33QBBbqpn7CR8Mma/svQ2/Guos2HftgXOD1pHFmxvfiPGbZcqvaiVe8
+WFG61aN7YGdnGGsOwoaCevWOYZmdjOZzjYU483M9bYoZO8SLkEWoKJF+1SVUMG1Cp6jXtYbkTov
axA1G1CCCnuAtUcO/Uw4yY4dyzgM2q4vq+tW2wJZIq5SWFyHb2aGaO8gXwK9b69DS1nn9HOrlgGq
18c6Tx8l+EktPU3NtXY22HqTundYe4iuK7DKBTKQm3WskFGWR4P1H2/AQXn+RVThTpTFvsYTjeOi
RMVb9udWZee5TbFtFQ5x7qzezHvNGwmHAXk/wxAbEzM47AwD8i8Rpj3S1nSrp5LJWrFejyLYp8X4
NbngZdfhzOpXrgmuWjq09q5CVMXLsTdtdHWBzg+FIi3eZJyrzPUDl9seMVq/W8f6BmXqi9GX99If
7xgvk7KfnrBJxKlbJZiMgRiYquxh2PaFtRdtoelJ58qb3fCnquR+CUtQ4NqGXbRqDDUzZYQF5ZVz
YB5Sa/ixTPbRdPwbp1mo7y7neFrZX8oRAWDrOsWO5+clrYNbZkF2odH/YYVEUpVzc2MIlW3rTh3K
xWk3KVvvqstsI/4MtGNEahBClcJmDnSzx7Yud2TvboM1fZ2RZfFRDD8VUHer8y/XNl7WulYnJ3OT
dXK/dBB8dv1wzmx0MCYOZowiT/aVbBp9Qch6elwC68aBM3OQKJWrOth/OKn1aowT+8K37rq63Qfl
8hAZTFrhGt001fKcq+IhU/ZWNM6jsrOHFm5L1DwtjJv2lfSK/PrJLsjJSEtrB8i+901dbNwqenUa
KE+sgm6ffuorVaYd9dAhomzT4TK07UEXAPlmEUGKmgfS967GFvQMbfMdDNWxCL/tigvV7JvH2WIW
TpF1MxJmSdeNZGXWHBBXz4N3ZeuquasROLjkZ3TTkQJIuWuXF8fMzmnWJCQasDF0PFN2bT/xLzTS
jMF2JXt31vY7j2jK0m3fysCV20Lhubc4bJRhnFhOdin6ojtVWPXR77yd34xPCi4RbdrdZCHdYNvc
lw2SrMEc4EYskzT5iHFSt/lzaMzMxGKjyuiV2z0J7eYy4d1Owkkc5Hkuk8h/iernPHxmSNSbFbq4
tXLI7tl5mMTAwa+ZENjO5WK/lF23H6I06cP1q2GaHlwE6tFKWYzoo+LQw7BuLZTQV5bIW8StWSwd
D33NfCv8s+MHFwkc1yCHJilSNTg8dALL8uwF9X3g8bIhMeEtwUyD0HbwEd05R28c30Xg/XArDa6C
V9Tx7213fB2vfG3qAB2lWRfFEjE0cN1tvjrFptXTd9847d7JpBM7TfEwLtOHvLK+cx9df3/hczfX
DxH1cnwl5Bi+Jz9njAOxK7uHRpk7qcGAbI8jN1in13nk33qXOj2T8DkGyog1pgYAwqszm/U9RwGN
KMb/5u68luvGuTZ9RZwiCILhdCflaFsOJyy5bTOTIAnGq58Hlr5/3Pp67Oo5nKqu7rJb2ptEWFhY
6w3zx8A2nqclexr85muQBtcICf21+t59WlefCOcXfeKiGxVvu2q0YJXxye3Hc28c3H0y9hekg+xm
2rYQBr1TpQFScHaQgQYgJzs5taBBlsugy786gQNTLuNCv4Uz1D5zs3rRX9UEaIrqFOWdHjeyoA4P
WVCZY1Lou2X2rymMAFdJ4x+ziCD5ePVIlBcjyXSeHoswmK7bLv2yzO6nqKguN78+61vAIxxssMHi
8C+0I67aUd/lEhX7rXE0SBUoAjGRYRemzcdGFN0J0dX7XK5Ptet8nwSO6vFsLvxVPJo1QIA/CM+T
OHyYw/KGe9N9XXXPVIEfvQ14eQRsEyUS6JdQf8ywXMFuy3dRGZ63MzIFjoUS1AsUrJAy8IhWxUyR
gy6Z9y0svHum8wOBq78uS31eStLsKYmANunxMZw1vhKOu7HdCRlrAAx2XL4vqXhnkqLdG8eiZPUt
R0e5q/RPpLd77Om212Ygp/baU+6sD1VP8Wgeou7kt+W9iPzLWkcPeVsqli4i/vFEVXDzgVnkc/p1
WCKsS2LnTvrlX4MXXcIjTHdrsxU3ZDMlwQZrZ2rVABBUsTfbACVjXo9t1uc7nbePua4/Ccm9rdHe
ed96UACwNDgi7XGMxAQejZTLjNdeVdHmGH44sTxvt65CRVn+qNvl6PTR1RRl20Wta/bW7J75/oQB
RiqoSXujuMn15wA4yLhxCwIespbThVHubWnis8ygvhybbdmFYiM8DKe5Xk+VxZSArrxQKeVGUW5f
8iD6ugrE+MMUy9BRuXdriKgQ+Mk2YZ4CgV170EJgnQumpHwePD+7kutyRQsq23vx9Ij5+bYzRX0m
deSx7geWcyOv4W77yNZqlMtHsC5LW09nzU/8S62eYb9XB5PPN7hyu8cpoIxQyuGshgzEvRjoaLcV
H1RUX6xd81c3cfPp4/wGAQ6xF/Vs9r3JzwPZzCdhMp9iVfneyd1rD4j7GYFsPCaTD4R7AZKTtkAs
gdFRTgGneOp9+ktRBdTFKP+6q5F9WXEt8QtxueKms8+S9ONscT7b2skzCAge9R+oRTXk/lOmuMeB
XgEDlQGg9X3Je0fIZba3DX5zQoNVByyrT8NqbolzV5OcronkWDZ6+U0YNc8hqAsu7T4kVws+ylfy
LVMcRhemoWMMl94yb0Dm4GTcDTDyV+kfKxV9MN76GIz553lbb7w6R4OneA7HEM/eEE41aJ7p6GXg
zpUZ5GFFS3QfdJpUIIG45DZWFSQNv2s5BkfiIhjhcr2bOXHBMllwNSj/xN0N03zneBJRl04+mMXi
4qhBzAhZG5+6abSY8Aim8F09LwC4zVXtyUvK/7iijvKbDn1xFS7zu01HHwY/OvZO9GPe/HgfWLxW
pU+wLk9ZoOFuq7oFHyTZWk54BAJLUyTC+XNuymU/tfBNB7cl6Kzz59Wk+xEfUSjI8/Xa4/RFMO13
Rk+HPFgt1yt5nFe0YLoRaGPcF8/lMl4LQdEeBf/5sHnzbQBiYz/AyNrLzJYc0+a8dEFNl934wOrj
/p1430zXfkiS5qJYqc7W8qipFO99wGqgKRJq8937BomYY7nKq8FbPzkhOGFHwgKjePHeS/prOFHv
IcjdReX2ODQUhue0Zlrn9xgJ/IRVfR0AsBoX6kLqLJeyqM5XNV/5mbxIQWvsJlOQcYXquBYkVKDQ
7qcKbiRI8++AJm/qhmR40xV46yK+S5WpwSNO4Let1p8F5a3gTRERUgewB7hZlMm5ciiH6PjCDOmP
RKJ+qkJ5pLjzVDjU55MBrY2unj+WEbAPjG2+jE55VH184figLNzI1Ge1KcfLMgtuYY1UR0ZvRyw6
pWVxQ3GfnksMdSSzWDWijguTysWI+9yPwgkEhGuBujHEBzdTlp857+M2H8/XkbafJqxi5G7cI2ZF
86UEIr+p5UPS+RCvKVR1efw8jSSuWEiQ4MbDIQzVpR6tdHs1OKccsgVpCixwlVNkNDFLdTCgzyni
nyIfpqw7r5+GSsMNc9V95oNmXIeC5hYWG6iXf5SmhlycP0Vdc5UnkTwmrQwpuZTPmC4UjH4Y7fEF
OS19PNuWGGngpHa9bPpTgSwmpB3gll1f3U9bjoptlqCQM3f5Q58VX4WXbVf+qC5rJVEL7wiJi3TO
/DbtsemBM5IEXEXD1L2VWX2fZerZKCpuKACB6PWhufTtyQGp2tpvnEHlhDgTYiwDRJd8y/AhcHx6
pzu6UfvJA67HxS+l455REStU3JA9r1+CCbGNOv/Adv0Lvbs7GtjcL/raIyvvv8W46oAYy94FzV+r
rD4Gsq9PvaxPPrk1N1gImutSzkfjVPWpLDfxBfe2BravhjEvvJWFCFd8BZR4jVL8s8gw4ksEv1Xn
gUvNJXtnbAcGOb5tt1XRAYCOewhWhwtETLW+EBh15QcdXNP3/1Rk8D/IFSoouI1AgCFv3m8Qz7mG
UGjtQzh7IQ3adA9J8VvUHre12CeQfBJ5kfjmHtFmYjO2uwmNuWwqHwN5FzdFt++o3aCvC1RxHS60
XqnxdpeBu9BJjxQcX+ggVFevYpcGHW6Cn5o0g+ztKYLiCHwwcLycE91/MO6nZe6SC0/7p4ZL7lbL
i6AZQf1G3cdlQoUk6banLgzIYuA+Eb2Teb0FPNSfkhA/O9gmbRyexU1NAXR+aMoEdLHJb7e2vcoH
9wbU2I0hBcuC5gMUx/e1Vu8gvz+JWZwPWWZ2Sgwgt7FRy9b3lBGQ4oiH+xCIOJmJRxbkzdWx8j4n
rRG7ccDKVtfjp6K4pdP6oa8Vak3ZUEIHWr/1Gx2TgaupTwaWzPYaTzem1CP8JpWJfbIF3l7pZV/1
sJxc2VwiXgAxFDGqXco+3kl0D4yHYUfyl/Q+zgTEaese8mnNzqa0+nRVB/ENnfabaQLWueD24k7J
XdZP1YWKksuG7+nrVe7Rtfk+hN21xkUpcKGS2h6Fqygnj7BTQ+ATQf5pq6Ho3yv9DN5uv4BiOYT4
qxtNTkK3dz8OIIcBX17UBtjBGFIfbh+XET/DJkdwTi3Zu1WGzhWSpOZg1Fqeumki1w/d2zX037dl
RJmXkmvND+xWcCDn5WZTSiye2m9q81Iqq9sthCK0dsb5bOz1uRuIWw0dUyTTedAP78ET9KdmfVaF
eg67MLwolx9FtVwUVBLqxr3r9Ljdqi0EoOJ8EzzRRx8GBt3DT023teejKb+1CW8RTet0u6IotgME
SLcxo9TWKUB5eeEdKyseqeNEnMISbRf6vlyzgEUEgb+f29E5E9T4JLV0vGLYKHGTez/6bMab1Vgg
jWeSMw8q9c2kIudSDWFxFRiJPpCgDDB7ZXnwE2fbD6P6f9CK/P8TiWbV6f/vMDTuU9+b6rn59ndh
LvtLryhRIcB7WowXlp8KPKigPPyKEg29/4XDjsvVTShrJq7+D0o0QjMylPitIieJlflPAOlrUVnF
FKmFQLA/8KN/iz6zBeNfcJrIcgVg3+zngKjEkuINSLTFaDx2oUrfdMvYgRkZI1Qsdj4oRig93pBK
J7oG+Ng6KCwNM3T7mTZN95RECETe/jJw9y9f+quAqvh7cVvxLKGvsDhABlNgh+S9eRaAeMUQ+6G4
oWwUeAVb080g83NtwN6mxpftRpbtkOaH2RThWJ2lKwW9j/QFI7K1KAcqY+qyvXAi5ATP4imX0cPg
NPl28fvn/K8hw9fUI0fDugPTRRVZON8vcL1pccNkUbK6cRCpougYj85yQ2dKzh9bv8lX4FII5kDd
9NJ+N8E77Q/DwEn78d8/BshjZs61a+jtzMm1a+E6V9ikpNwhvvZyAr7qybooYWMGbQix0iwBoKMm
1fFV4U6VuURlo42+/v45hNUU/XUJvYAWEfmNsKvnWd6MR1IYpL2QAb2syyjJxGXQGkgygUE70r3S
ebp5701ezlCjutXxdk2Do/ZFAV91vyTof/3BsuafHidiHdGmCTyaMjHb7dfpWWKVJnMhw0tde2Hz
MKYyW8muLPQAQEY8NP4p3eYyhV/ogP+EJzEh3jDtRElZ4KEdONbPfz9Cf8d3KvhkFBYkeG7bB8LH
440oayXRfIArGl6MuIjCZ21hUqRnhUlVjURNSjcAU+OqWgcPXJaqix/K9A55zu+fwqLR/zZPBJ8I
jWJs+EIpJPYTfx8YI52th+q8XSRrnDWwEulF5P21clHshoZN3xheved2lOdvQ6hKCM1kPgbzmKoF
oTYJBeu5K364PgKt+2Zti2Ldz47TtkhAwC1I1yN88nW9Sk3oBM+ozUao5UVKgOmeTNiVzzV4NvuO
MYrlz9zY+beBy2+iw+/f1Eod/vqmdOdYikHso0iOPo8fvlFiTrxiLmdZDSeoTvg1tiO4xFHkVPO2
eqEjkC7Z9BBoaE7nddaJfUAJ4aEu+iHYZ1G4fZ7rMgm+o/UZ3HiDWyFOAiuFi1dQStSxZo1a/iRC
uN0yzY3z7/a1fXic0CMPODJRX8U0Gn9dv4Lq7Ax3rj/BtY6mh3JeihDbxBxCktoW4z0BiN2WO+i0
efsDvU+0aOG4KNDR/3OK/VMwttvkl11tH8MLPdfl/PHw1RFvHsM3SFZ0W9qd8sXLL5dSiodxll60
L9KpS60m2BwKMMFo6F5XuSnSK7pAQPVifOIWlPeQ2PtR0Sqb2z/N7t/12AkzAZLJnIo8nfJpvL7Z
4KiTjQUYb33KPDWNl3qYZ3jdVYcOgggzFPHoRqwY03X0QVFZyMaOhFDl6akq/AoRKh8VHzpn6arf
VW1VqrsF2ajyLpQYIv3BvuLns7wZRavFjK8992Ak8t88K91BKnAmwid9COsPhhJOdqSkC9IM2QNd
XtYo6sE9AwwPHS2ZKbMHq6BvpsdOfAxXWWNUksgawmM9z6d1UBnee2JEBTFBxMb3u62hoFE40OWT
LXwuyaSXy6XW0yOZb8ftK48oW6dqCi5zZM19eO56cQpAl2EKhbJf0u5dKGeLcdE+3xA2Lb8F8HQz
CJH+bkHZ9fJmJCIFXZGru/3Hf3NKpMT+XmMfd1oEGjgP7lDBnKtAKKt7yeR1F/mm8uvQdf7ktvOP
XwxcPwDnH3lY0Px9P5moTWuuAuMJ1dtyPsRqQAqTSkV2cuumGy/93E0qkhthzN3vX/kfwhB8A5Yq
JBjlq8Au5F8ShbAhG0eGdwT2Rr3jHSD58GO89PX3DXpb/DlcQxTfuAuW4lC7XkgzJ+mr8g/b5R9e
n1BvxcB/AhqiN4dPKxG+caLZnKrcpduJnCX8GEchkwpISqTzA1Ub5NlkCYX496//T9+syHl9ewwz
9m/OG9Eteo4ibU5CCuCOaIbVyY+BPb3PB7BJQM8jAeNaR3H/hwP3p5jsm8VGciwZdA5cqB1vDoC2
LMdmoZB0CtWIJE8aDIvNHcHt9Bo3E4oAhaBY6NElSEWYVGfD5ICK5m6VDFet6zI4/34sQowCSWr9
gHTgzSwUA9fkJpsH4kDbqOsS26XvVVTH153nOBq48QK9L0Jd6A+z/yb1IFaS3UNe8WC4wDh7exJu
unGBO3MSKr+iALAuTfS+197wftZg8RHP6XS171Ov3cDCB05x/P1rv03pf34/aBmJLYOloFnzhV+3
QL6JvPc2PZzK1VQApNOmm45TGQI/9ouNjoRbutxbC0TJUACPlHPXLkN51c5mo1BIHLqbKAHMtIq7
Ho+udZiC0+8f8b9XqR0en38o7fKfN0849tGonSTjCXMENA9lGUTrp20RDpqEiRg+OTNarwf6XP0f
puafxoZrDkJ3cJJwtA/erAm/zkIENbb+pOXcvR9TQxe3YDMl+0DUQXVo/Gb5WCI2g4xNUQVXCLI3
14FIvQf03reRxpRoVXat2jJ79kY6Z384vN5m0nbyrJ8ATxbATAJx9PfJ09m0bf6cdCeTb+Vfk8yK
Hp3XhkohjUiQnLnyis85E/+IfGtxUaVRM+2lqLfuD0P134EUVqIHyRIfXh7n7SkKfmPSWtc96PQg
c1jLcHGQOWg956LxWoEv76xspa8rhllfpl6SHQvfTeXj75fKG982m3mQUSIKSg5vV8vbsBLrYlVd
7HSnMWg3XA7KESVD/BOSYoc8G0DjcEimr2031+HOoRb2uSnJg05rVTU35RJuiDhtZfNhRj/lTx5r
torw5nyNQ9RnLHsUwife7X+frKyt0UNWW3ciGwnkMZui6toBMXzbuRbTMKv6w2iK5oPTwt45KMf0
KAhBqD8T7Vx/7/MOgNYfhssu4F+jMLmZUD5KDux+pu/thcNRBbCjfIZRDgyvA/1eV9PaXkg1lFwW
6kE0DmIXaTfZ/1dNlYRM1ZmuCk9+3seIo3l9b7h3/P6x3oZEUg9uQgwQlQQIHj8H8pdTWSuEcoEp
T6faFNDgHc90+tIRW1rtTZYGt0vGJRo1rgzlNSBEzZ88VcXb/JX+E7xgly0vPEkh4c25CJZ3BjZA
LVE4nUBuPNpQbqkpCH7zvdmtbqjsD+YeiBx/DbrGPGVpqWnXNVWhLkyNquZ1OtS5BtjkVmuBediy
fUZ/BDTI70fKLplf5y+iIAVmkeAoYTmChvz7kgppm7ZDsgI21U4QnTgdvQwITzYMN0BWq3dYFkzL
+e+/8x+CDpMT2bhDwh1IWxL79cQwlVyccCZpGtH3iG4nd8uDD0lROurOz4aZhp5AOuAdZEe/Ow/7
Jqluul75cAe9OqGx9ofHebtaImYK03YluU3CqH57gC7u1Gpgut0pminxAyVo+w9JPIALU8Ka9WwL
+s9jFeRfo7labiipww/Cl4XrOw5nRcQ1xBACJhKMbt8uIUQhDB3XoylBDdBcqN3TOHqoS/zhufEB
+PvcgV4Nwp/RKgAw+rY6BHpyAJYYVCd/DjQ93rCebX9IgFaH1jOs4aNZFr18MzJtymcQ9FF230i9
9J+RYjDOzsPBGqG/f/1U3CUDrsZgZaUn35bOfBrmjoSgc6Lj21L4x29zZIM7HnpQd15SRcHlOA5Y
GMIB4G7zVLVbOD1u84guFejCdivMafH9pn33+wfz3oaqiIIq2aJLjhIL2LhvzmIk/LYp9CGIo+ja
A2GQLCUqn+hHlnO5W8JJ+eett2bwHaZwqcvnxvVmwtaa1sFwGrXirwpXU9Eo0Nm65fcWda6FUeZa
5/PsX64+12OF/ttSLOcoixbuN6j7HV+F7Oji1H9IvP4rq4lwusL0wYWBH6B89iarWbc4p3jrxsct
4uNPtGKRvXBMk/THMpp7+KVJIoGMovrRNle/H0xw139ffD5jiGMEeGeOSpJe981oJl6P5HVcF2er
7qDt3S3lsDFY8ews/KegToC3w+LE8wQHS05+OF2UpDQAzNataO4CZP/N5/lnzaiQAzWnDIwI60SM
mS2SjcgXLxG8pyV1i3NXm3QZzwBNg/k6x4am3p6WZmmLHzLUTvUeBcVNfS46ckqogXIK3oELC4Bx
oB3fIeiOE1DhAW3dpiSBcYE+3vYkV76hPcRl5TM1w1bESXysEUp32dwlTl8VaJAexaZ9HsYrPzLX
rdvBma7GrorPIBSV/Pq69iXFLc58+9WJ2nL+FDVdMkSHOoztYhLUBsb4mMeVXTrInnAwakTJ+MGl
AL62QtZKhyE/S6E4slio4DfB8lhPYTAvBz240/oF0cPVfBRtugqIBQGnGokIimN81OIGHdzTZHKc
YtmneNLWAXpMjU8zKfM6XqPuGmkLJJlTDsVOlQkjdxgnBOWrvS6DIbjtVZ7Zv6NEIdQ5brgxYODS
N1uIChKDvVR3COgEwA/BM6Wee1Z0ZuWY14GfJAW8I19pZecnpzqBMKrHDrt3xcQN8Pb1afOOhSRO
2wbFJjwVywinGx2IYQZRu4FG3Z6SlRgPgRizDAeqeaMGdmfStyjVXbKMqrm9gq9OjVHl8QTQJoFq
pUHDjgjtjpeiHSULL6MqytAvsnAZc9S4CgY2g0IyUrXq6X7vp8wUNHe3FFnmpgx08QNNtIJ50q97
v50R3UTBpa4ZkgTlc+bk9U/tuk0MUIgzA28f4ILTPnmpV6nHaJDV9oTSZ48+JjKNPwJaA8OHKtpm
/ZxPDbJmWiw1PHLKIfgiHSDGWBBDPscZczmWsILNHlF7jql9AFD42Uc404HIn9vUaelWO1v9WBLJ
RdW46kPgUXg9QRGc5sPYZOuI6VJV8MjVy5Nje762z2GbNGA4+wJFGv2gvdkp4zO4N2IAAjNuOBge
xBJG7ArTujZO+yal+AnoL+2C2xguWSwvvHm1qRr2mggsXLp+E5vqxmvjRGLiBQsLS6e6qtorNDAC
6NIokc+W6l5MAVza3DV07dN42pbrbnIM2BtSjq0rDh2sm+ks7ZUkKmSCLFPtkUoO1fsZsj3t8l6A
4MxNSwSyyvUlfgC4frfyy9YiVWz2BXuJi9vSBhueRIWe5nq85MLPOyL/hBLWekCLRU2PbqVTYnyj
unJ70pFpGOt5q1gHHl4P/BicAub5lPkKKbL7SOQbS7Dy2Fr6JJC70vIIJbQMnNsKzH3+uOnEHiF5
AxLpvEhSw2ILVdmw2BTauPynBPXJcA6gA4sfL7tMmsn+kk8BiH3rbXEx5e82CYw53pHl6PJ5rIuM
51RZvrJXCDF20nM/6W1Ya3vWatEXsvgkHBzWkNYHOvhlIvShXQqLqorP4WjnyWMzeTVl75ITD71o
dDq97y7sQhAoS5rafbEoTexMaSQAm89LE0weEIPJnnYIOTrRfiyogz/EHWpNT9ob3fJMdGSr6IJn
VMnXnS/btXhHBJziR7HKjf8TltL6tGVc2drrpOMe38Gv+jlPm9K0Y3b8tEtor5eJA//lhfEICuMJ
zI+Y45txNR39v8rX41+hgZ32EXB2HgqEOGcag/h2N4u7i7pWI4soZj3qIyRH5Xxre9E5N6LvmxKW
fDhG/YMZ4qo4D/QSZBhGoPWGCNO4OVelGdMpO0RVIevzKaVtdgtuXNDLSpLSFAjjOc4MIFDnSfoE
bNXjgeHj0Gx43RIS4a//6WkwfjAC8D/x0uVDvoVtAI0t63tsLry1t/toNuO2XnVxZ/hD0qa25zOm
oT0qoykS65UJ8x6MUkyytB6WBnmcC3gTap1OKAbX8SNk3oFfpfWyMKdcD+yFakZdigGtFap11T5p
aHuMBJbNBLRDAHFfy3HK82sWbNNd9Av4xZ0QCOdTY57bKLpE6hNjsb0/F3R991mArjc0hcF4HHOS
swiVQSjJQ0Un4OVgI7lQy3SWaYkAJqX2XmT3Vbck81dEqux5/Zor+SKx4fr1LC/hMpFgNmiV2s21
YmBQWxsk2yF6PX6LrLWJwush4SUqZWv2wrfp0kviBZLfnldTIzt+LTSBDeL1iFhMsnM3Yc/iosvt
odrMgz0/myTNma4KDLEdKj+0W//11Gsl4u7jnv5uknv/6dWB2rZxM0SONQao0sywS1xGHZytermd
Vs3885MNQLB5F6MYykemarU33iaKHMayqFySGFPPGModgKEzT/s+KNiyQGOyIX1c3WSr+g8FunpO
sJ/dsu1OYLBKTXT2B8TvcIWAXS4v/Je8lP74wgv36Rw36wEp/TKSl7ivpZyDxnQ9AWJx/JZfCGl7
cYa4RnHb3rsY37GUxMvRV4a1XTfkNXbr5Y0fOMtx8sqfrbyXbwhLt/Eh1q4UzpBAydEIiQ6ozZSl
exZLBB6obgStPZ5qeD6d+VB6vaOrp74fbbCKk9xxiy+Zh6YceoRbiCUubiILwiM1taRtnXtxO9Ye
hLAzNRm7zGUr7LE8NKCw9KmVDZyj23UqBZPulrF9CzLqioHULGn/XLuT3MS911U1cNCt6WQv7tJG
wZ5B521SrgNwanb49Aa7PpfcDxaqmH6OVJOF9vszWOvJl9wJhq56ek0LRF7m5qse1mj8sDpSshn9
JDO22VJRVtn7Nfqq4pRnIVL/B6l9mxNKi5Aw+yDzJT3U3Nq6PEGJhkZ+DpS+ZDpec4/c61t+vhO+
fck6i8mI3yHZH0yPfdSlTOYU102yY63YD0z6euR1FIKtbCLQBM5CaoUPw+CBW9sRMFrfX9FAgT0L
osuFO5Wgb4wC72qXm/2IsCbZbS96bVoeTcnB8JNrNtRsEafLWj5GtDmSR4dWFl0/3bQv67kZWjt1
aezaXfQKCNFZHfCZspbkATKffn4daAg+sqR8R8tPdW1T/EDwq0f4mww/3UK7QuxrFlWPn+gBAcbS
u6qqdMgRHHLz0q2PkOrC9Ja8H6xmODl98ynOkqj7HsZ8334EnuwbnEYG3XxCkNelr98VFs8KyKru
UfoWC4jZg6orBTK/98k8DwXtyvIj/mQd1LWlzjcwLllHqR4DkWGIx/u23Lb1I3KYssZVvs+2HlJR
X3qkYVPHzMibzGAgMSBWqNocAdgW4i+Ac9y0s+rDkiIDUCHC2NcdLpFgZ8YF9y7cNuNdN071cuwW
GqW4hwEYAehbViyoez5XUX7LTIU2T26yyfT7DsdGrIIZmxLalZmittCPEaActzrFcOuVufPjEtes
Mz21iSDY5al6EIKiqzkv48F+v5sG0YJwvNPaP/kVyqnnSbmWyFfXnjfWd3qYche91M5Ew3YZhauB
mEUilwER24a+zJM9omV+J070txMUXXRTtMX5MrQuz5Z1DciEfBcvaCMjLi6zxulv+qWxgW9meduI
V7Qc4MlL1vwasjWSb8BiyG2cikgcBDbG05KMBZjTqFiL52HQKgOclwxdKo6G61D9rqhXDRZOlVWq
0JAcVPyx8MqImZ1HFGoNulabqNcbI6o52CknBI4M4VEr7WKkmc8m+hhtgnUT5Ek/eFT0RK6w1htt
ulq3vb22yZdDDnUPux29Yl15BfnyIw00URTFBwD0pjoAJ7CXMi4gAyHj5W6q+sZ+lj+4oB76RrF7
i2aR23KfJIs/nFi0MUc6C4Vkcvt5PSni4ue5gE7oejVqac96uVIWwQ9G2puuh88UoxkQ1sb8EK9e
go0qzYukyG9fwwUgjIYTYdTaRn0Sv6RHMrOlE5/110M9gDZ95J6YQDXCd6FArhXvBntf6cPJhvZ1
cGyOWUS1PYBBtrNTiVchkT1D6yExX5I1gIR0CNryZ06a1HZYXgu1btByzcJn1wa8aB5DzoxhcnnD
GF0YxtRrtAWLFLWjUZEuR7/oy/Mg0NkancWgypZjO7pN9yCNhCVo8pFhI2qwapSblB7nqtAIxfzn
GG+CYiFGrir4OS4v1xhnGFLRobMSDGhOD9GE/6rvGCKbu8Wssv2WxRu/JVtAXOfeS1jOyVu5IL0k
ziaNKdn0jrSAnAaTe+JZ/RLyTFbF5DOvhytaKTkTUiIm8lMstKaigg9QtLGG9Uvmk5vExjyJ4Daj
7EVQx7hHvaTraQJ5sL1o6TjaC8UKghvMibSlBrEs9qSLUG/ggIgGYRMtt/O2vj1WuWMlIvSaYESw
IiQ0b2eKAV7mAyskit+5fmfw8GnC2E2/j+lgsMmZ1q483/LMSdA0KxzIKLuY9QOP1c86f92nlChE
j0hDVEbfKRO477s26ZYv2SwtDipLmcYzv55yfeFNabI+6aREbHkLNomAhzZye09qtSF6M1hvrPwS
OXHRobZTtlv5tHSF4372klqgSz5lXu7QIIFlCyNRjAOCK92Mw9AjSjJbUOzQec6jc3o3WCwjV7uu
JSrLi/8skmrxLpzGdMXXwniCjtjWhmeNRKi/uTTVNgUXm5mc6V1NVzm5m9Lc7suhSQsGfelI8H4k
24S0/AEvwwa8K7XygDtLVWp1vrZELMzYa+028sAx6Sf5jb2aJWcu6nRNQ42MkSN5DAOgCpKeuaiu
VdYN2Gi9LJzXLJs0wGY9L0WCl/uKA1yaxeSPGbfKNNYk8KHk8g6SGR+tyNtnGv4zZKGXi3rK+7Zw
ouz6X15yKO9lVy3rRrlxpnrE8sB8hdLQy5W7TDabar7mua9bIlSTTas7t7ZZuCNRmvlM2UB/7aY1
D+kS+nbeT5uM9AynFcw1tp0eTQg8gGYvYoUdMjO9piM2tc6LzkaLodwwczCUyIq7FsNKzL5qB/Xk
y3BCgSDA/muxIYOarr0HOVwQ+PrY1+jhYoNcJ/Yyg/AmF9yuFB0p6AhFFnAkwsh8OuibhD1T5qNI
fxCXKkLXplcRH8tuybFc5FY2V+/ZUgGaKEAdexeDTAXaCRrAWs+3TKCeb9OyjTb0AV25uZRPgg52
GejLZfiOHfs4fCeXGIuvWdR1Ba5csdX9GfrVFF8NrBj0hUxIU6HkvAh6H52AzbX3qXydbcNla7Zm
/aLn2pa/lqbVwfcCGFRenCVDPfFzPg7PxBo3XWz8bvXkwm18KR6F4FFa/GYaEI4wuR1th6PBmZlA
2pMxkBt1ueIP0xD1wa2RiT0JFgFhniriSwxjx0WUJ7Jhgurh5iiJlTD+FJImO6F6uBr3He10Jix4
OYdGV9Y8TvWSzveutLcNJLpt+Iqxu9qelOOxKSDGQdXbDv85pG3RiWFvS7sGSqEogwSzNwb92aqQ
bZgpmkbau24UOrEMTue2zHc9klEnOwi/tqDRBXoY+DK60y0i/KGccNUOFBruzeXyCh6kCFzBTHXg
UmMsvokqjnfeCD8SU5iXGkANc80/FyLmEu10C/snaQQSuvtYmNVcRGaa3I+bRqbvBNASgf8w1x7D
FlXkWO9TX6BL9nqmuo3+WTyd/zd7Z7IcN7Zl2V8pyzlk6C6AO8gcuAPesHWSTorkBEZKFPq+x9/U
t9SP1QJD8YqNUsqYpFWZ1bNnighJJEA4cHHuOXuvjdBz8nzbL6dn34Q40y2+JjDXnhVMHdcamvxy
0Si5l8sEUFFhZYaaEAuiv4MJFh6vwOWtWWOEIXeEbFSawWtb0TMuhhrVi/esSca0y71RGr4CQrDs
8nk4/SltRFCwVBo0IBIWh/pnL48+LJVD28IQbNc/N4tB7zdsKbLOymakUfngjMKNqn7kBibixpq2
No5ihzJ5mnyWk7oRw9IdCgiBrHeRXg58LlprWAv2qC4cYlmSPl7+kTsF50QzrxLkJE1JCCITa0a+
9B1IKFgK/CzK+dzx7C//QUKFYAsQ2REBN9V6+qtTEyW9bZxx3QlYTVv6fS9zlAYqtZc2zhdmqA/g
FUCrDKP+9XWi8I8wt8ci4/8fQ7zfxX3/1/wH25fi4il7aT5+q+VsvtHTZAsats1/vP5x8FK4T+3T
u//w8hZC3lX3Uk/XL02Xtn+zX5e/+V/9w58Z3sepfPn3f/tWdHm7fLcgKt7hpgWDlX9p7JZv//PL
lvP/939bFw2/cx19excJvnzNT+eBo39h8EepZ2kGMn+0UP9yHjj2F5TRlsCUamuOzYj6J/UWtwJf
gCsB+IwtbXRz/4LZiC+EiC9AXJ35Dr1L5x+xbPg+bweUwrJRjAthGEK1VUTAywTrzRheIdqD6bVM
NkOBx4zQ+771aFPWJ0rL22ctqZpccgv0i5rWg6coVuimhamgbY+L56Ruyoc31+7w11j7nfvgw8QU
4wEiV1NQECJ5wRGxjO3fnNCMtsRMemKLUNVrx7BxjH0Nud0NtXI45PTMtr0VgbjQ6apVNGy+5rqt
Qm+t5+Pvz8T6OD9jZCYdYXFpEHJwyT8O3qmw0yasWqpjUphWYJ8WOkNf7PMp0E6Ren0Hqzquxxr5
5tpBMLodYW2dOmGPYbf31bMZZ91BAD4knMkw7nUfPk1Vj9lmxkUG7yTddGHLpgbnlDxvbTBhjTWR
+zOr15Vov/ls84kw6bszckOcc7oPIQa3CVS/sFvoY0bmrIo6qg9NNyrXdljkF3pmi1OJwR/maclM
IUUU8sMYTWubJZ1/mlJjnaOQtHFcpYu6q9kO6lyA8sq67WCY31iQmL4UySMnYuwUEU7f+3bOyXPB
rVQ2xPkEdgBSIj0FQWTepbzpN5GRjU+JZobk/V6kJPetK9X4ZivJgxXjYw7L2wHd+aZiVLrW8+ic
iXsKJgHzYgox4yrw6eYQLtHRR9HEWY1eaKVC5feGpm7O50rMrkHAygbCMbEcQ06VIPNm3xBTSK6s
ZuzRbjGBGM2JtqIOMVZLsCIOBUSRtodTSXsZp1n8Lasc7H5YH9VLv1OGq0Ej+3dVGD5uSTYEL/kc
kHOYkbm7KvpER+ktoIzYIRXJU4rLND3h1j1TtDDyd7XUmLTMZ5ZV7FAUgMrr70qh3ls2H18ZVGA1
QugHipU9K1N9YjThD0u3HomhaL0kBaooqfqheaYqOuCixhXSWHh0CYwdrfSbdIh7kRqjAFkM+3Ia
gaTTdzjPsYNvOxGBmJ5IkBX4mDEDh7d65GCrNluFESfbxX7WyBc0nnk/bppRU0kZE5mLQJ7BAUCU
oy1B3SZhRfhFWO6UcvoeZ4HllQOAVlDAhO0og0pfNHzR4nJXTPk9Y2ONzEe/3bHXpfxL4pZ+hrih
sOmIdkH/oTD9mW0irAidvDTmQk+xezrVXm1V1UvG8hpIBwZGXCugi2v1QH9oGjed48vNwg4+BH4w
7aa5k7ea0PlIK8aKc6kqEWN5zI8+9f9lYSUjfAzkw2tnsstTrW6sQ57m/RnRHfVyJ9eD6ZHYiu+9
06kI3Y7UH6AVzRCeLh4dl+HI4AL+DIAxddNTpKrJlUIUqyKWe3BOTMU+pzFLEwbIhuWfWrIvw8ui
h9i8jjKLN/SKnpc+L1ZTOa5GExnYQlwdtSvCNgCtMv+ZCsSuI6djDuWC53OSS5RXowiSe0I79yLO
jmpE9GvLjmnd+hiTUWRSqc9DA1h8VvmrYXlimIO4nuKZogRhwEZHnkroRUVsnlnoT8y3yMer5+RQ
k9GChiCz1X2vUkOvg2QSjxnmwhcVWeOVdDr1qPRBfm74WUtosG9X35WCjWmhJ9VGITkBZNjUr2q1
DGnhYPKvxlHfMRz06Uyoxd73o9C103beGkMK9gQ/ZbRzJJzjCUoTmeFqcztFltw6st/pGtRAfYjs
H0nL68NVtaF5KPK+ugnzpiXZsM8YPdcle8251BYgZo+FVdrk2sTmAhcQ+UTKZ5GzgzT6NZbLdlfr
9cBEyRqT65w7jDWN2/WQjQJBVtIoYEP6MMo3nVDiPWYFP7mbySF2jjEKSGc7ak6Ny5Ucyrp8mR3G
IeQBx5p/EZmgtaVsJg7dxpZncG/SespLcY5YV64zyjLrzqadc/Rt0rMn0lLoy+UHRww1iv0AN6iZ
mNr9pM9eRON3WNcEsHwbUnTdpmYb+xhOBu1VyF+mBpW7KGVp8MaKBxfMxODFXaOtHTUy90ZpM4vM
O9ztVTOCOZP+eNL5hCWvsJpqx6VL76+qniEOuStUqSu1HsdDIIJHY/RlviZxfWadyP2zKgGOiUjW
Z+MWdbqxhAXG3yZb3KDks+zVTDF7oKiEBGer48FuQ3nGjipkv5SHSu3RANSOUPk0uB78JemkYj/4
DW3RngVDhTdH/y7pbkKnHnZoeLKbYMrSG9rfB573YR9y/c87syMLdfbV+jwQduBFjaJ5AWvueojT
dEdkeMaHmAdPAqLRdqyJgNf7ObumIQlkpSJDFPKD7ZxJQvjKwVDBHSM8PdLxMB5o3CzBdyNbkZtI
qcx1q03BJih67HaIFq2Epc+p1ZVRm+W5HZrWV0ar1biyusWMyyUGnZ3Sqc5t0RyrNgt6l0Ry/5p/
q7ZDHWbMXxJ5NhRlcmXkCLBspmYdgWW1dYU6CXtI2ipLC7vKHS8AnnuZWxW48d40thpRvKnHUDa9
VvLA050yuRVFJoId6ZYsA/3YHrNpSVDtCaKKWZmnhfqaEFHoScLCeF76oSCQbui644Qc4BDE9XyV
9wUsl9lQt6iR57NMK5W7psyAgCPywN4DKLv2xYk2zIMH0616SGe2+dCZCCtqi2HB6sod0esViwNZ
Y00dVw9BpZLJlqnlYXLS/iJWagl+yOy2LMtk6mo8dwEKss3EawP6JhtJgOmc+2rSuvPcj8EQYJO+
ry2ZXHchNWGhEpEXzLV/OidOe6PqzBXXVqcuLupUMfYh0g/SIuMOIEVoNyQsOmb5ICH9nPmortU8
RoJh0tuolpY9D4ODiUbnVafERXgANaem5E821WZUIxAeBBLcWlpOZE+S69aVwdYZw3w6ZV9jNOMh
wYGZOBEhM9IefdUaUVnBu99qnZp21MzTRKuyxpeNF4d0JaP5zig7AKFueZVN2qypxP4B276zGUrR
rDXNgHmFQOF8kdd+DxNSGN3XZ1CfU26WMLdoUJsCbDjsBbQGxODFPltvJ5jUnZ4S2mlU2uhOxB2f
jJEsH14XiCACIxgjb38gipdgIAhhF6VWZQYVHOGaiO3Jwpo0hURb7qzC81V0RAQ4Iqk+mQejM8/V
ItWPdZvReCPP5Zh2jQnyjisLdF3GjtHe+ASSfydMhaUAbRDLjNOOh3nExn8blhOwUxmHbPaRKPKs
Qf0iZMCpueHpHo3bBiVnuAD1xsPra7kCYwmXtqnkjzwM5JksnOZ73qiSmDaDff+R7C2urTYUKi1P
zP00Y22tX5DZLawOtLHxCAgmmA4A7+h/ONoAt5a4OZU254FhViZXyIzkmTDa8oGMg+bcl1oPEaYy
x8Prb1JpcEPGwuBXi4BsoIXDUD6EsEh6t+iEQ65jLPgBCnNifaNZSbj6WFrfQqSBPywjMfdjmvNl
Jsw5wGfBSCb1qI0HFcDIg5NM5T1tCe5Pacez5mqtxR9ZffmAqkg99FT+23KsODgoRVhGXSW1VYNw
BzxPnw2nddHPAI9VFib6GvyuY3bBQWJp/OvyI7GRl6ao/tqq/LdtzP8v3HPbbFT/8z23l/6Pm6e0
f0I28jZtZvmivzfd9hcGVxgnsf0aWE8XAfNPu79Uv2hsetE0S36RS27Mv7bd5hf2nQ6OVSTPWHQN
41/bbs34stzkqFJVBzE2m8G/Gw4/d7X0Kmhd0Kr41S532cW+0XRjw8FCwZZ7cZyoVAMc5+0uV88x
qAvG4ps+lBdlQAOosjpPbbEiRvqJFRBXi4wMFZvD+9PWm1WJlWqT1EeMgV+TnG6/xejj8OYa/uKs
0HZ/Oi3IMYtaWeg4TjHivD8tMkSIkp0tsYl7/9hhSLlJRqV40mtrJtpel/smF+kprD8goCr5sF4n
S574pl5eCT1imbOa8NZDC+eWeZ+Dcn7xr1I26wrpHUgYpocCOugpcyiWmhwy9mXg2D4ZUo1o9pps
RzePtJxdQBo9+pDGrhvLmEnmDQvtirE1m2OpJadlAezbDoJhj/dlhNU9huWalMWC1BHbfq5bGbs6
dOnOzafeij38fLUHcx4/WRSoxtcwUshMFyKZ7vO4QV8HbUk9D4HTGG41Z8pVTHP6KtMy8b2MclD9
jGb1EsxL5aMTryMTpmevV8w+TXzjHk3dYmekbLPWPj+H7aYCPeouZl1pV1WmW3ByRt66dWHPZ6Ou
AUXBpfEYtTR6IOilyUCsMrSQNcW7/FoOgfmUZGI68VNMc6mTD49sV4ggLhsDcw3ZKjHwO9BTTvld
yVNQWoLZJadUmiJ1+QCIAA+D9jLVDWJr0QCfQ3UHC5ujFjkZSnBwQ3tClWO5s+X8UKFaHQN05vEK
QZbB9nGe4MCNOgw/lYL7HIh2fJGXGWGsafy9sMIR4hGyGdgxsmBxtgHgQr9VUvU2oBbwXZtQwSf8
Y6rh6r0Md20+lvfq1N6PSQV0kECJXUoINDgxdDVtM9SuH+sPmYkG3sWMTxC9UC58oaAA6IkBg6Ll
iG2i0M6A5XmbaATesK88r+GfgZOX5mNfh49JOMyw5ZTIpp4PmlMbNQUpZ2AbCZmEp1FRYxtRecLO
JqfbnBOt3irnk9VdBA3pQlBegMCA8my4KHaygyJCKA4t6enKX2qlJIe8EThRc5ztjPDIFvmKmNDy
bwUUnZYbyHG+zjP5sSGgpdVYTscZ2dRGX/bYrYEreJXlDgAwqH3FCtUH1uG6pRMQh0Js6jS+6e0o
gWAr1sGSuoBqLfUyI/9hDd2ChNV7L0Dy9QKViOyWpnuqc4R8qEHvBx28YmGQRc54eZVrtIsWfUwR
k2Cjh92jhQ2ZDSsD2lwzniurxq8cWoB2dKls7IZWVcWmHVk0QUtgmac9hEJoGiFmwVw2tTv49g6o
zRUUV/5+rJGjVMkXWjVswwuIt4wiD6VoIV5Tu6wwqoAQ1ghq9GridK7nFrnIOlNss1/h4FcA5Grj
jmlA9FhIVb2vTZKAA30YqC+Zv28TC2KmmepXBeKrdenEheu0WuTpozpctia9szSz7nBV4BIqRuNZ
XyaEq15rjHu2sYIbyK9xUU9OQgpmzqSJ7Z7Fbk7XDnUHlImEFpN7dYLWJ5a8UqBUbmukeE4r0dP0
mPr17Cjk69ZO6JGQiSey7My1kevy2qaJsUIUo3n1BNsuomhepnoNwZeovtdEJSgQ8/JG3ukLsldx
wJC6uTr33oilwnCNtPKPpswU4c4YwoMLFRjhxpwEmVJGZDRuhx3ERDjpOqXttwc6AdWJrKrm6xQY
/s04TYN5ILKl9VAgAFdUoufEnHt0alOC+noYD0ROWzdMCUTsGoRzHpIotGI30CZtNzMYukFK6R/b
3p53ZgKrkq1x4yamnZw4atm4MavGxqI9tM4mGop07RLSSseMzCnNjC1MAVoPcCKXW/I9x8ueuums
GIGtrquUXQN/nG/FMCI1LpnarvBa+yf0esfDFBMaxppR9C+iW56wsaHaz03eGXLM/R9MZcvk4AeQ
vepshKAeA/i+AaPdaGepzfTtD66cV8fbx7cvyC767rDiedt9ePsauBJRLUVi0ymhgQHB/yrS4W4u
ELCU6LX2vTYfscfzfOUEFPvdqoITCtBLOSaRtRAmKc6LmCKTlOBSFtI1RZatEFEfjXSZ1DcdHFG8
vOAiT5aP6fevae2DIey1eCDx0tYs7GvqJx8mdLYGxZ/J6bPR3soqPCGF9hwp3ZODhBg1sX+0ZIH4
kzQssqq26B5NOk9EY42V11nJlhFXtsMeff77E/tcPRjYdwBVQDUB+PEasPemdW8qNNRbXFAbGxLs
eizzuzSEI4zmEccx5FnE1X/Z1P7bCt+3s6b/+H9oIgW98s1H82kkdcEwqn4KuncTqdev+bs6XohX
FL62iiEdhJKFp/BndcxICjKNDvOEm8uhPMaz9PdQSnzhs3UogXXoOapj81U/YVia+mWBZCH/F4Tp
YFT+R1mMn6pjQYKEaqEN4Phojj4MpexUhfrE7bup87mCoizEDaVpS1BNnvyBU/Tpnl2MUQJ7pUVq
BRX5Mo56c88WllGKJYJngxl0X2XtVVwm29DRjya9DAg6f92w/2nh//lwXPIFQwZKjOkSl+nd4dAz
ONOAH2NjdcbR9B3PoHhECBunvKjS8zlOg82bT/4XRf3na8kR+YRVS6ctDLPl/RF7xtP11HFEjBNI
rZvKG/vK89Ncrn5/oI/mPQFWBMsoPje89LDSPq6q+BXqOAd0uakCv9kZdZJ4EXNwqrAyWPIxwuRU
2E17pK1bbghY34fTcMN3euzN8j6brG1eWAgE7QHK92TVl6rplx7ZN/vFE3INQaL6g0Puo8lVcJYW
Ozmbj8O2uUIfnLUxYRToHwLCzpX2nHEfiLXmYAdyIn5yXPWh2rs9ubrkOCOmokM/eL+/ZJ9X8uUE
JFtAS8UODgHh/YczBmGnF6Q0bGKNft8aET3QBdPXN5LEv8gm1jKUwV5qytrp8GBl9pnuy5MxEE+q
OpByNCJeUOdvmO//5BFdfvR3r0jsioihlpmwjQP441w4QiwZCjvLNr6eiI6AJItM0cBgl9Z2ubpG
fDBTn5bkmg4kFhH3WJrGH7ajlvPxRbcgshYAE4sKfCGoEO8vT4xbg4aWjDbZ0AU/FGz/j0jUBDk8
y8RDofuGKWmZg5D5mz1guDn6w4yihvZrzjBwgHFRzlw33WGassxV1GXCYjrS3Bg2IpVl/NItgxiH
J8SVZXEsmNGAhEzuR5+mtOEcyUAIFS+wBjPyxkzvhy3bIVv3kMtGpVdIZQYkXlCQeb7Zq89W2aKg
DIxUe3Ywil/kRC6nK0KK5ANKo/Zrw//I3fPV54lyo7wAHDrbbm7g/1yNUzUeiCvPdIoKf9o0ZUyp
1dXZxPGbxtUKNT+l0Mgv7MV8RcZl079Es9GFq8Hq/GptIx1+apTWv6uTfNqzDCUGwudx3uZtOm1o
GyhbNbKL8WvTQYrYTr46WSfoZVHsmXGyR31loEQtrfwCfW8BIAQmSsbBjoZILWuxUaRngLqWboTa
/tAnNrWrRHP8i7RpC6rUpj4rE4b6K7Mk13OF0prnOernvtimXZGeGbXd/kCggqJZKeTXXDJdYvar
ZPe5bfkX+SyHc80mS6PXUn1PNF6Cb7E0exdhVwzdnu5lsq6FFCcQWlEgwy6bdnnqa/oGTG3PeB49
FBxVyT6dhoocFlth320Rnpq65wTEuywkxjNJQg+Vfao3zyU6zcugE+W0RxdYoiwKqBw9p7FV0wMH
M89r34jDdsO1RCiXwRJtT7JKrfcyiEp+SOEQJOYC+aumPQ54LdmXvE5cHz05CNowssGXi2TdV2VF
VnWVZM6lDuIk2OmTrvpuT4LZKebKgpQGkqZqbFvtrRmIWCWkoRmfdFjh3YpJbF+dJDVxy7Bf2yk4
n5tAiV0VvvZqTJL4yk/MUq67KVOOQQE8clVXSzOlYtPndUlPESpmhxEcA2YL875NNtrGr21xBSvO
D/dO0A2IC6L0R21P5ovT+sDgm4q9W+Lb0W5WEQ4ARyWMkMb+j7rvS09MzgHl8rhGkn1LmvI5eib7
+yzzmxLt060N5ulUATazAwBJyC2aPzxBTk3OcTkuRGlGfRHU/c0A0YTWrW9dTbIP99TduicS0iZM
KN07psDjeiIH9zS0dQJxO1NsHQMKDM5MwMw6hOxwlsUtivXiyY/zrwqd/LWOdWmXltaylfFtjLT2
sxo4bMfRNLopCPP1rBUOfatWQYDgUCfHzlASihpxrSfzqujHE4e53OmACH9HCGfnplFd7+MC/mux
mAaYEl+QNGl4it5dMhU50/SiPMkkA+04A0ar1kj5w3bezZpzo9iJg0YPkjTK7E2Rp8qlWhgLYzgI
vbFptT0C7mzfFk55no5MMw326wk79O5et9CP55V+0AechZqq79FVQj1AS3LEIlruYzzmp2OcPFf4
986RY84/xliLbjPWzfvazsJ9HTWZi+/mKghTYonx7wfEfkhU+pGTrxuuiVvaLTKFLCbnI+7qbRP0
GFEik0cs77v5asT3W7qlacF4GbL0qylUY4mruNRpvLlNWaAhxELlkI2YZFRtzJ3cutSuCeAhL4rB
oDzqNm005Bs0nsgOgOYfpNxVWX2REjp1nWTx2jajBzPRSfAhWfrUEolNvFY8i6/oVpMLAoaS08jK
eg8NU3WCQ7hzi0hnKj4U9t6YhjP6ZuMmJy3uIs+iKwIu6FNZMxUkPYea5IcGnWqfTt0PiCLGyUju
JuSOAd5vPJZfu5pIy5UewIaxSo0uWpCCOIbnKyTalaBsvjOgxvis19WlltRl7ppoybekQHY/2oBr
jdQmVrClTHXK9JyyYgXEIWIMgQk+DDyVkJgzc7TkVZ7J6USz2mqx78UndmwbdyGLxTYICn2r1Eg8
tZYYZJsEhgSc2CWRI4R3FzPavma+lkoQ7BwFpHNXMH/XjXGBY0szOsNBbrLNMszHDAXvfYpS4iTN
R/ls1e34iDBn9qQtGDJHSmGctegoeHlivqHbQPhPmRnigFuIQMo4ao/FlMwbhN3DJWhTFD22EXuY
nJnjmsG0H5i3EH6k4thE2N7vAvrcmxZ7iqfFMx5KI3yow8DYJvg5JWbaqbnglWx+Y/ZV4CQhwVDN
0oYYLZ0pzojSswrDeRtFGVG8RvXc5/MJltmnpLQFVsEYCzw/AjGW/nPD8uQ5WX4tG8TwamocjE5f
p2FYP+HNirdBpau4jAvY43XgaT3qqDm0LgkwvMmbUT+tSv1bYDAG7PW58sI8Fi5uB/IZNW3dKESm
VT39B4FMnaZV9TwRT3RZ+6Pc+wwgZ9mDqbO/Rdrkb3MwnB6e+GKVWkO+5nI+ZhNRxTPmxDXWCwIE
7PgaBxymLXQcJTYlbyFRMLBqohfMltoeE0+4iWQor8hJH1dmhM9ondINcYOiJeRCYvxYqSULVWoS
Z0RIAjMvqT1PetU9hXpIE2wSzXgxI97dhCP3+irQa/OeasO6mHm6CHLReWR2I7r720iB6eNKpz+W
9N/WNXb4Y586XYWgqjsQG4RXNwSngL7Pkpd1EM2oV8IUOGPUP8paiS5zrU4wZpLsEZ2i8dHOhimU
D/i6LbK86ZWR8sRM+o4nIdqnoYFMIlXy6iURZCIz9hXt/Tyh+NIUkiyi0g9st8gwtq3KLtH8Nbcv
Q8KoN+gAa3PLgBDNTkUtERnUdFGJbIaGpoPXmB1qUq/JtqxIGJ1q/VKEojgojDVp9y2udB8HpeqW
ZK5XuxkkMICQKoqORRTPAGabgTlAU1rxHV4ziDWIGZofTdchD4OMgazMSBzIHLVoymNazdR66PwQ
b+WdK+aUVahUtDM8d+ZFBFDcPCGC1PZPiiwmT8rKanHuOFH83UqdNPACGRr7xmqNs6wOnV0ZmO21
nDISJCPez19j1oB1Y7b5zdgVnpGZ4ymgV7NeWSoRDE6j+g9TMprbLPOH0yZOh93AsOg8mlrzmZYz
FeZKNLl8nMrB+ZFm1bjlLp+vBjvwd/juoeuVTWVsmZEwpuS5x1Dm95Nc1UlqI2XIZxKlyLQPPGdK
pkOMn7W/jqQzhW4XqRmvQEu4gd0afFs4Nuuxs2UJppUkBfTf/Guns8gUbZycJbYTj1u1zMd7bUDO
qFadCKXrt61qgDYIKWpDIw+z29ROx28k0PYvZedMN1rSI+5s07LeOxq0ARDyYJZcvVbV56jBmrOi
TCpukNin6ACYM6XrQnYTyVPkh6yIQSFeDzhScV2l3BDEyRfKRVuNU77GPUGynj5gg9FCAHKhLu8b
vnfo0b/IXIsgjyuNPcJJVITtNXxqZZtOaUu4Kh1X7AAUS/bCQFipaj/elRMiG4qqjowputujQOVI
JuEel31gUnfizVln/thbd2lEdHpXz5jcXjVFjJ0sz3lVGvHRxpvsVX/UF+Hkr+xXXRIr/CJSil4V
S3hYHecIlzNM75hnxPvpVd8kSRUGj7nInpJXAdSrFspeZFGVviikzEUsNSyyqWwRUE1VPXGiKGqA
9fiwcyIdqRXSvou+XvRXRirFafCqymIrXt3Mi1QrflVtaYuAS5fJQOJ6t6vUiV3IIvMaF8GXvUi/
2qiM0HktejAMavNWd/LQ7QMJb2MRjpWLhCwEc7yieAjPk0Vg5i9Ss4AIvY2/yM/kIkTDpLRo0hZ5
muMgVJsXydrrDvv/NwiPv5esg91+04r41CA8POVP2f/6n29n569f8bM9aNtfmEnrjmUaNAEcOGD/
pz1ofKFVQVuAPu4ryZQR8c/2oPximTawZBXQ6YJ41Wh+/WwP8v3QqxPpahoI4KFOmf9keq4vTbm3
zQkm+0tTgl9ofrMGfegL5PSeG1OOple1YbiRtPdudHsadvNMGpfujPqFkvXtvmcrYYBeYHYjS8s6
F/hJzgxFhfyAUmaNBrf3UE2KbdsGVcMUGQmtZOHb4nWqoJWiTLHtMd+/udK/aMgtDdSPZ+9oSw4t
uimxnP/7rgbzVIHoR5IKBM7tkIV+dCplphOZFkyR2+bioYiZ8k1TzOTcJv3zZIppgxqlJsSKhojY
QgnLN70abZjDmN5owhZGy5acNHmJmczqHpuwuMb6VN2zi+WtHPGK8FNbdSF5oj/UgUGtWSPHbWWE
/Wko1cn1eeO6MIUsr83D4kLts2hXFEoDq4P8j6Rz9E0FzOm0Brnzh57oR0wsHViLUcaCJ6QdhlNy
uWBverBsBbPAQQ7pdQO/QHmStzgMAbQ70bgpS3+T2nXq4pij59H3dwobXjyP5bfffy6fPxbUHSqN
UtOmwf2JKilqNUMVT8fEYQh1JMK7QfPfkY3qS5zxU2Qk95U6Y4zt6v7594f+2BVmXA/i3gbGBpMQ
BeOHeVQRlqA1RwfnRW9oK6XG9KQO6Q/iru5MPZv3nEC0+v0hP7aFOaQjAJPR+hTW0uR7f80RNvtd
W9mt5wwgRHXLuc+q+hqr5p8O9PmyciB6z44lhIbt6EOPNS9Z3sVstZ4Z83plKjgXW5Ij2w2bWtMd
kduxDXf0kxj4zT/t7y4/JK1LnjHop9YnA4fPTRWUZYfo3m+LbVZWpedYmFGdJiABTa2PZe77qzFt
3Eab75adxh+u8q9++OVCkzjARfh0lRtyxRO/r1uvEP696hdPY2XdxwaVckWa3tBq9MGtP/hWFo3O
+8WR+5dGvLbonkD8fXiaIgRxao7YBUV/I/ZRFKA9S5zy9p/eP1TZLOYavVPAjB+h2h3G+gbXc+3Z
DJndSSLanSZiT/OE0fTvD/WpTW9JjgXHTmWuhA/n9c/frA8w1oakYoyxDORPUXLcVpp4wRyHKl9V
y9Uc1x5VCv0ENu5623z9w+E/P52kACAJ43Vo8y4UHy5oY87MywwO35KXiX3wTB3rR1ttH42g22k+
DR2msThQLBct5Y2qyMchllh8ZyRD0YjlJ2CkjhEgWif2w+/P7fNT/P7UPjxc9EDD3g84NVvIEz2X
B2m2z3w0u98f5hcrNMdhusP4j+WJpfr9amEpKGNiHPHwfMcbG9sQwYF36bLDg5vnNUq8CdXw3BlQ
rlCFE3E0Os4fHqXPtzWnsGjvuLGxhtlLTfDmJoioTeOiGxdwYkW2Mt1OdyiN6g8/6aeJAzMPnZgA
uUzpQJZ/eDfjk2aAr/YcJbZvg8k+tml7l/O2JSz4D8OfX91WPEDMAFkeCRn6sOgTgiDVSnS1Z8xl
vZsD+x7berPSu9DcYvcRq8gh8+33H+SvfjxjqewWED1z2g+fo4QyZUE7qD34XcdA4rsgFue5NW0a
asb33x/rV4+tjuHR1uCfqjrU1vefGAilWadxWHvQcVOXdsq4Fk5BxNxE3ygs42FbtlG/GlrnvgjQ
qdOb+cOn+cv71nBUflqilYBwfng+usFXVFDGtVdb5rmkujjFyBtvkGO549S9THwsxFbG8OmiYkvd
eh31tfKHa/7Lk0BUyvqv8h5Q5YcPmlZ2UelhXntiLO4NQ72eNP180tpjqZV3lHYI66x5VYkfZiiR
aBRPf/gclvXp/QvBAXfvsEhR3Djc1e8/h55wesgUQe1Bv2W+0StnMlGLbeLHodeKfNOYDaOeKNlY
QLVXo2x9hb26CF0YkV7b0lXMJ/xuph2v4GIhSoV079ZFrrq/P9HPNyeqOtWgLkV9qgJOfX+eqpPb
BDSoGi8u8zbqDOckls7WZmCOxwf3yO+P9nnp5FXC2Jd9p8k9+hE12wy6BYg71TySKPrvSRLdCKMw
fvTKn8rbV3T9++vPQ774RwEB60LTP6wpcexryZiYEBEqfa+k5f2MDH095c1hDChpIx8AQlBP+abK
sOkHunSFVIcdFg8XohgteBvZZxxiYMsT+7G1nH7XDkhQyzzTd62gmNDC8Kru+XzMFE8oktjaLduJ
2RLSNVsdvwV0aX5/9T5+VuCYUfnws/Boc1d9XI0HaJagZKrZ69hAeUJkzhXwHrFyZtN3oyH/07r8
cfX/63hYRNl5spFUlz9/s/qHQMJ7IhRQFbIxOC1iVVw1gW/94Q78uCQvRzGXSDfiMoitspcn6c1R
UjPSMvpes6fDgXPJgX+ex+ixNUt4PqpHqnP2hwN+fDQ5IAx71AcUNQZ7n+WE3hxwLIeQzJ8Eohe+
2nsIHTrx3NWTXmvftP9N3Znsxo2l2/pVLs6cCW6Sm83gDk4EIxiNFGosyZYnhNwk+77n09+PzqqC
FVIpbp4zKqCARMGwGSQ3d/P/a30rpfgLBAa3A3FmF677RniwXJg9sb5sEg2H2fH1hWVsL3xae9yk
VV5TgK03WqE/+K2F4m9o9INGgy+W8aM9/xma9qdcjW5MO7/y2QHNRfZFE1pMDmZYXJgrzz9KfhYH
BeYoIM9ySeh4/bPGPGhByNTTxgHH7JIPZOypEztrp5zK/ccj+I27m2vZUv11AEK/qC/egd+ffTIp
XZsq0cgcCHO+nvNgHeila4AvXQWcEjYzDnzXnMULqHgyf6ZmzaETzlRhbBkeFOWHS8q+d4YDTn9k
OiwX7LPE2VvpKiPkWsm4iSkZb6n3ZhiHGlqt1vxCS/NL3KFVCKI03F54FssS8PsUhUSIRZKTIKYH
gjDk2RJBzYb5HGIiUKrkTxrEKIAddM4ZQN4c8a0dz1dD3hVHk3CALV672kKHXrU/Pv4Zv2jo5z9D
w/kF6F1lwjx/JV1K+RKjYL8hJUX/IUv/OemjmwEHnudb7c9k6MwHTAZEdjbCCe7ruJx2aTq7meaE
d4pd7ylr21ddnxS7sYa5A1dyEYIoWKxxENX4uubizlLq8AZZiISePIu9AyRkU6hp/iwh4+0KCDZf
23LWPB9wo9eFHSnGdV4h2c+adQPcFB5aBsC3z07FkHsVbbe1NtGJoAuk7dFRfEMqbh0EpbAXOrsj
1sKCH9lhIojpueea9lQN+ng/pfg77SHBNWs28lQVEhpTnxY3WUNFNUThskFqQYu/r1PfDZD3XqcJ
PQdIbZQjTJWM+nEQyWNiFbH0aODq84WP8c0GjuIQtYgleIxKAY3Ds+GoTLhVgbBhK8z1BxkYjzzU
b4VVfu0alMHR0h2dmx29wU0wKd8vjIU3I5JVGU0UCiDmR6j/r79O6u62kZDQBdK7kz9spNOPmvDz
XTarT7J2xgubce3tzMP1bNUUAvUa4SZnswFEwtwOzbTHQB74T50oyYKILAkgXPW/R7TRIjfF+LXW
UmW8N8E2fcbWGD8ATLKOAVDZP/u4ZyDGo3JsM1ziKzBlOFXxpNBH85fZLFGn8Z5iOsl7+HfWaAv5
v7JRvVIvBL1dvLAfP8K3swnhexIlJwZq1JTnwTapnCanHhBBGXWQr62yjm5rJ7Jv7HJk7Jihv7d7
7G+tZuHT+fjSbASWF/T6W2ZdsZdcQc7OOov26xcYCr8NkPe0Gz9E07RNYgQNiIezvVbYCADKEr8d
IEcwCT0Eqz1NCZmtzEzJbnyZ5T9GO4o+BzlK62GMon3eSHyLviQibIZld6TFO32xTZprWtn/Ce1R
nOLQbo5aItKTPQhOTpWfSwMRn010cQfQeKtEU3ELe+c5F+KkWqnYwaE2jqVdLGjm7HF2shc9x7kL
84N4FKien9FPWF/pMZXrsijSa6iC4z5FNrMrpVbdwo201uxYnHuADOVpMLTGJpa6w4BTZoa+V5y0
3oV2rD0UqlXAx1X0zcx6u8tlh2exVYUX++RdpfTVVnpeVv0qYpn5EmbF8EjdBhoUggg8PFMRrcsq
DmLS3KkvbEp9yUrLaHVeRU3a3CwanhRJel8c/Xigx2k1/fyiJJ3ywj5bPDSDLl/kWNHrhXXNqi0a
nBtxK8rnkW4tdoRhvEviLt3aELCgNtDsTX17usO8Wax7gplWSqNZ1MljWoohEUG0nzs0h4reqw5R
ynKWmzJvC91tqrw61QHV5G0CBW4dTvF4LUsFFmmoEmMYl2FKdrcCAgv9WcuzoGX0kLVtTXhPoJbP
c5/CZqsyIOVCV5yTiER5DeEERkId5V9tvQqPEvnXNiV42XUCE2gNfvdVb1oLG5rMsRjLcZ49s5eR
NB1JvlmF6B52GKWsTY7QaTPpZJJPSRzvtKhKfqhB393S3gMcmjjAocUAxyQbY8IiEM9bcTTQQ5jj
ta1iWGjUjKE2IYcIS4FlTEWKQY5m6La9A8xUb8h7Fmkof47tVMLcM9UAtAQnXnqsBK05XoRuCkMv
QhKv7X3MBhOZtNSQzMWjqwkjYe+OogpKt21XO5W+3yZOQmUdQCLHHkP+up1VkWfYUXdCvhcdwjiw
d2mNNkRVNMJMop7M3VUwpNNhtqbgzjLZtID3dq4SnebcHEefRJyIq0rit2nLWn2qHT1HW1PKTTFM
QEPgFgP5jfLuMNZJ5Va56dB0dPrtWNvWV0h5dNVzY6zWxpyE6zHBdh3B2mJ5zYliV3pUIRoQ+ZWa
OdphAICzhru9ESBXsX6YCh+ZiO5jbSwJh7ecp6nvnQ0W9vG+Vpbwobmwq2sSG/1t0SP96CeLJ9KK
U5sH4Mop1V37JMWPVTMcikRYp6KoSZEIbOGaTguyGMBAu6qRTZiI6aRyaKehOkkzrj/xmTx3Vq27
JpoXV+FM4ZG/ZO2dNoGZb0fKbpZt5M5QTB9ArlubMfCdL6OIx3viiObvZcrLhFlsb0smzfuE+vJ1
p5atm6eJfYKEYF5blt9f191sfSP5IP8OmJRX52fxl1ImGsJy3unQJOYmHRvj5EcjWiyOasVRlE44
7iwsN26T1Rz9CBVor30DCLUb6XiraZSzacjtdieQFK9h9ldHG2H1jZKAD0AqeNtl2niPKSo6+mNc
bHsK+1sNfCwSNVvZpINjrkck/8eK0/ABxdXLYI5kwS0M7rWqtPouNeWdSR7UyShrZ6NFZnwbcUS9
zQPy+CCw0rRfabMy37TFrF8DX40DDGcFm8U4kSh7TLJ7s5Xs9Gszkj1Bw+nwmCvVBnHj/CkaYnGy
YsYvl6ipm2IINUlp0d26rjFk/1oFUSXR7uqhJ3EgibRi2Pistc8pvrMT2dLls9bV8bHRQ/PHMOao
bip4zLpVRl6GyGyT5WQ+r6I6UbFj8SC+FKrBbxRjn5+ATezgkfeHKkUcFNrBTe/YBMmXsjoYlBNP
UZLadwpMV0yjXXXf2fb8da6b6LM5GdNd7oSf8qFQfpqzZTD3IJyghiZO0Eah3sR9vo7h19xafhOK
vQJqc4IjQp+9K5vFDwjfwLop45jA+7nP7XuKKeVhzhJta042f5mtmPXYW/2Iylh1MCzmMPDHXZ7X
wV2UGiNhCa3TuTzhQXJEFLlwqdLGo4tKUVkN1WT2XmcGiE0T9BOrivbuuE6qHi7ILMqtX+b5HQkH
PWKfyizWdVw/pljq1oDwzZti8IufsVDGz2nogJXvmn7Y9mL0P+sKyFLY/EW4HZq++BJTHbfWJriA
YhOOEo2yUyfIj8PWwSyh/pi7YmFftds2kfNKRzEGmciX1008xp9hV6de5FtYyVLgpzhfowF2otN/
tRIleUnUDIlOOQbbLNdRzAJb1VoUm1oTMYsr87Ni9Hnl4lyzyzX/fLaTwcx8o6b7wdHTO/qjxZ9z
rpNmKK1crHhew6M56tNtqfRURQKkqjiQiwyUUakfRBhXgEPy7tib9GSS0kNeP2wAxhgvg6O1J5T/
46PvO+W8HYEwnPzC0H+qavSttHrrJmhl/QPEOvvEDir04whzpqQ7C3WgFCO7mqS0rcd51mhcFlI9
4XVN9uQbaxQe2/GBgqkFTChJjyyp6TPESwf/dB2u2rzJmMyydU26lpr0R847zVofFQHIKDimdXxn
yj5fOX3lXCkjH2uPo3lP1dHWN6bPAccjN4o2dzmwB5VjDtQ+1TxIPK0b0oH8OsZzFj2hbHmeIiNU
tyzSecARZ9lcGD0vqCn4OsPQOUwjPki2/btsrCuOHJx5PGQtt+mgwES3JGCwVahVrHI6mVw20r2a
pd3K6SPwTADNEIEAWebXLsjpAuQnYSn3RQ/RFDlKVsEJjw42v/Ga7Upzy0SawlS1njK57GPq1Dma
upmu1LgH1hVEW5bu+Di281HtMoyeZgXkh920zNTGszq21EraI3AK0x1q7IwJVClWHPOaVadZn3Of
dKCQ3lSnWIIFWfvTZ0ztpMznVQmzdYPncpMpBKRCVYeh4ecEaRTDFzPusCsjqoKNVXJBmYRPPKHk
W0auMR591domNrR04iPYXdvOPpH9iEJRa7Cr2ua+W4pGdRWOn00ziw5NGjAD1UB9VTVtj4XFp1Ig
tR9S1G1iUAn4aUZkfGOBAnS0k72q6x7sVAIdiXDelMUuKkfgtkH8wMcMJzSYT0mZ22tHLZNNM+m3
rQm9K8GQcGf7Ag6IHKE4jVNE8G4U5jcJMOPbJQo029Z1GZ4maB1HScPwDpFW4c2Ye07zFN+wtnW4
B1Ho7kLEc15Wsx0dTKcBR2Bma4eJ7k6OHb1UUCtXcRNV94MOE8QW2XfSVSaQ8hSwXLMz7atx+QO1
Jpx6bYBvgXAPXTxUDEK8o8beNGNS7zgDIS7qq/EQDqOkHhZ0j/w7x56v69DTbVuq9qJ9CbIXUKpy
CyphcAtG7aFLJnZkcNy8ykgN9sl+fKV10mTGKnmHgV9tIj87jTIXJ8VgbAJmWimdlu/8Bq5c2Dj5
ysdvxl8fvuumAkAU7t0pBMCE3k8Me5Xo0UcFI8dVCnz/vo9EtNfbRL0NMF14vaZyyCkADJuuUIcx
c2mYjkyfYrqyZi2D+GdMj+YAky92ivgeJy2yDlz8zdrqtQJ5GUm010v8GwkimYXjuFAY9TMHN8RW
VnWkR0LKpkMyh7UCPcDH082CzHcw/MnWCftwE5D4kawH3HRurOjzTxP/7OBmwHn4dwIfwLACGukW
nb/O0LHr4mtspcGnXknKPepnkFOBP9iBS8miv2tKzrnrWJ2HE9QW5GKFNm7hj0HWCzCMOGvQ09lD
l8bKVaob+B+62WQDUOD55mF/KdHXuJ0x4znH5IfO1xjvMbLIl7HPcPBU0thSydJ56WrtapFqoWqz
B8LDXW0qU28wpH1FKUo5BLMeb0WSx/dRiu5MVMJ5BhGTf84IKFrRE468YlnzRQjBVQXUHa1mhMYm
LOHCRt7LTtBgFdwreGVvVDNv2WLP0a4ptJxKriw3Y6pUpzFz1nkvMXK3KpSoRtoeWMBo3dMLmtqZ
eMwJOq0gi8VfN23ib4ZIt3bw29uNOaXl94nh5aqBJbe+rVhbwrVaevvthGej8iflVmYBMnOlK69+
iWlaA1tAMmcI4oRfqFASCtM1a1sc/Lgt6YyF9rqkzr3igGNvmzmHlxChVKpSy20GyaZOH0NcH/7w
oiZBvU01Xg625UPlTCdae+JpLpUfVh4HT/2gR9/6VlW3cxdk3zslQ96BqR6JdZvfD2kXHBpZhFfE
KDC3o+h3AQLpK2kMsAGG3BGfHDI6xnU5y9WkLD8JFMcm6NMru61FCXOizted0/vrWumrq97WIEiy
p2uJZdtVZVJtcs3qDmQ4G94oHf8gZj31iI4pXZGT6hDYJR/rkuaiBflw7JiswCbUnF+UBvmoQ/t8
Hc41OhGKrjvZwoJHXhxZ9EMKxMqrpAraB/IVzSWiTAyg4bOw2iRD6tWURK7BNdmrWoeLZQ6tN+s1
29tA73iKemHshxErf6BP5qqI9P6zoSWAFkulIkioSRm/eS03VNjgkGcO612tuX34AA08POC5KCAw
hGwYMfXTvilZT1e9XbO7W1jmafwQDJG/94UKFp6SBBWI6RPpGuZh6oPajWwnILakMLq9r4t+m+sZ
JhVlQfSrTEkE0GWgVdS5XPPQCo/KABBW9u6bmDwbXE3QUkoM9h1rVNwI66pO2lM3clxk2Vn3jt5/
D+jU42rznx0NbfiUEh6xQrB3GyzyaiojxqowU3NNzN6VYyE4M9tm2M5+7Gx0pdjPM2xuxVC+jHWM
cDn8mQtQY4OxHOKGgpz0eDY347yQowx8Y3Vb7o0ORAX5xPNDT2jjinxiSBwLeJKkh02s0rzirLJu
+gRC0xBUlEGmmS/WiYnYs5RtoQIYKGGOhLQqViG2Oq8ak+HKjikwakYh1/4CxEz9CSianruqhbEU
XJN1LfREruFhXul5Em2w5uMrCQX+gEmldRKN1zkoEGbA9N7HOUaCFXypsWzZ746eZqqPvISXNoif
eFBPk0x2g1F70wihEKvpdcWKbGz6OigrN8IiRCTHqDtsUebJkavOQmFsG8p4q6dxcxAam6AZXLTF
TDmsKkPCFo2IGrm153q8M6IKcXnZ58q9IfG0VUGsnQhMwb7nmJA7RP4Z6ogoVgYRcOsmoHjiNAQ6
TEYbrH3SkLx4dIzvfE/YM5Zpf2KwYJHRtXZVUiyC7KZ5OZFv6PbMWz81oZuLXv/cC/3BnjVSBrOs
PElEfStUXp9xGEYugYkJei8xHxHlYk3gbe4iRP1r0uQ4mRHfx05Ih0wjAs7zke581Zr5McV2tkk5
tbOKAiCBMfuD4kSyrpzoURuVDjFm2K/hRf7o/HjLbMeQMzhcU97UbqXWa2DtHVA7lmHf6XZnnyLy
lVxRdvEObVx2ChSxX1gqqJRTP1zlZIywPqQRyYNTwfKdyFMbtto1YXHpSSXvzG2rYKsO+hc7EAGc
DvYO2AHltTnWGR/XYO5MGRtfLFIedqJr1j2N8lPP1gBhYTt+IwuzvC9iMHRY8KyNP4v5QJmZ/oGp
Uy2To1XiR6qaHebU7KRUsX+95FJ8swpA5AgrgZjAUoVCzoF+6up1UOUKK0WomtFjS5HHpIyDUP27
nC0WqFSYcHo4IOsE6hpsiAOoc6XahS8WNZEjOVnxncU7OAZDlR9zVZ+WqBOr+emYU8jlwpi2xNS2
O6JrgxvLwtEkWZN/jHGsfCprPfnTL7PpakyD8rnJ9OQe9T32MUulomVVNOwJ6BZe61sdDf9GcxOK
NYSJhQyeIpCuXlc2n6JWfwm0ZnoQQJW90Un6x2Y2CoyCXauCPIvCne+z8QliNb6yMEptaNWXR0iT
frrhvDOSY0bCJLbBgPN5a6yxZA71Wg+L2dW49DU8oIgOWt3t42pMqTvGSLcaYHsTVCFkgT3xjIkJ
Er2fwtuOhLVPWd3XuzqS7GrsBMTppsKqQAuC89F4Dy8Ksy4gNgrtwIHkSzBHFCpQVDobkn94TR1b
hviotUwvmm2l35yadWq2BvBDo5TOQ2Vi1az0rFzPaWY85ZMefFbY2ljF5GzspCq0FcU5xbUJeAIj
OLJMkEbjrMsW71YEet9rrTH4xBx/T0VvrRociWn5szX5lFB9ZKMmt5VZeaNexwiO7X0QsYDZNjQZ
EaprIRgmnZN+bTOKDw3pxDQhFLJgUJWpISEgeLNW89wZG8rau5BmwxqPYO4qNiBbNI5bp0rapwjc
Lp9u973uKNbU6dC4RWh2axUpcFlUVAR9/GlVGMlDwq2vrElCWxZK4YXEJW7ID23dtE/afUgV25Us
sj9VnyW6lZm2NWYpf06jcNayG3W3Y6Nn9nAJ48HpjxEE0atFALqnXq8A2NSkW+P5bVZGn4Hfc/J0
HfL3DnqFxIJHR6WPEmzzqcMWv6J81V+XARMFdljxkHSEIKidbm7A+eQhu9yAg1Fjw8g1G7IlEK2a
DKbRvqsoa139OnBPYT48BmEurnQSf12jAZ6oTkW4s+NUsuwO9jFqzINm2GkIgGk7YSMGcaWy59cK
rfskDJF5vUGeH8XqVFkhgI49vSer0Ri6caPp0Aih11gveRwlX2rRNk/U1WA+Dvh4YzfWwuKY9WPz
w6dLcMxpqu3xNBOXxo7nipiV8tYJktgDHghuM4fNk0/h08cNlzfwhUUXsXjkbdMC3IHO6HW7ZaAZ
lYSqVm1A9RjEgAAnk8J5zBNq0ml5k8MD/yT5VY/0XH6yPLFp0TLVQqqnp/LlFxuSWEmTbAOO+qma
PgpcUoemmOGKRXlIfU06F37zOx14yTyPkESHtgdq4ew3G1SY/EFPUG8WsQFFGIhQOOohh4AygYiG
UKtZZhytK36EBCKsGpoGxzhrjOvSzgEMaYg+2RzVF5QBb/tm0kKJLXQ4APwqcdZ61ElFCmYrqDYa
Je8GpQn9qDswoixHVWi4hp9A44U8fEmQtHTEXnfMJAKXJfWaLiQwhLN2qyVnRnQbVZu5EOnBIRMI
DAZAH9cPrYcy1l9Qxj9O6InXdh33HBHYqEsaBqu2svPbdC5TVIvyhdJDck0j0j4NkVHsrQrY1bzQ
LbNZK5DPqkuTqhY0E+DTuTQ7/qwR366oaFvs1EqmATXQvvt1dfJzSL2iFJs8HBwvm5HtSdrz2Ofz
7Lsy4Rqw0gRaIRFOrAtzwbHbNB8ox4R7tZ/75zoRs1v7sOWVuIF/5QiCMKPs2cZ6ABUkFub3mW8H
Gz8FcGMOpp8ffxRvlHcWABscIgZMQ9N8q9x1pgLF6IBctFTk5A715DlQWU5U4hMPlyPVoMq0wofO
ViKmm+RHJEwA5bEke+PjX2Kcv1qEFRqgD0Q+tHDe5ID3/AkhVWqxaSfdvCN72KZXoQ+3v67yt8xO
/7vwjVc8JHI++N9/QD6HoJn/71mh/50HJJEjmvz5KzFk/+P//tfyF/5hdTK1P0DMsso7mJ8X3hGv
7h8kJFP/Ax0AehxAYUiSAHb+y+ok7D8QU5qIVBYXxTLf/svqxB8J/jVen4aEBcPD37I6vRnCMEht
/g0M1IILOb+Inb8pxOaspxwPmpk8SBzIUqUpTrF7M5XF98Jpv9mRfddV8N1CLSkPTd8tQVPsNH97
YLd/zUGvQjnO9UGYN3gKumEuQlKqOuczNRVuywai4Xa6qh47uz/YOdkucfwwKs0xihUOQ9SUVkVe
kB+VDReUDL/cKL9Pjcv1LZ7yItBAyn6uk3PAD4gGeRT8Db5Vl804DSNY1zdlJsMRuMTcZitdEXPC
lGmpJcfsinRoMB/DdkhzIqkyqEurgG5DyRYyDl2z6kgBANiPNqcsi7/0dX/rS7wpf+af2vrnz/b6
pfxP+IpYb/79V7R6qb+B221efUb8jX98RtL5AyYuknlUoYjZ8bf96zPij1A+2xpZUFLYwOsQOf4T
KKb/AYFXYNPB9YQ4dtm1/BMohs+QDQr2HcJppI16+W85Bs8HMD/K4V8D98dXRANikf/89hlBgmwI
BzHIAJbiiuJS0Lox5a3NTJAXgoBuRPmjWzaUypYiWbpu2GuQumzIul1lnOMOYTs1f8q5hzYQ1o76
0rHBHbYhaM9oK3xbrmoc5Y+FzOPrGky7/tcX8LcG1P/f1P6fNuwWqNO/H3ZXL83/Wb2EL9nLq5G3
/KV/elW1PxAEs/GVuAhRTi6WjX+i7NQ/GI0MSh0YGZ6H5a3/Y+Rp1h8YL5GXsd1a/s7yR/8YeZr6
B4YmTK6Le+yvyeaM7PwR6fl85WcDaaPxtdmaE+jEmvF64Ml6oCkjZOlRqS/WUh8gWtRmuf3tobwz
QfMJvdo6/nUVPLdYHKTUzrnNWgYWFGVZ6aWQlpkOgbsAOiVvDnnOGtd15lZlcMFd9+6dUUJXF08v
zOzlz3/7pOYinOfJMEsvM7RiM9WkRCgLRvTjO3sjQlQ11hzWPiYB5PpIll9fBpBlGNlQV71Zsc2D
IbTxORppacxqMT01zP6nALrxYY4NNGNUYBV1NC7c6TJ5nT1ezUAtzSaSGYQO95kseShmh2MpFKtm
VoxbBU4S51bcSOvU7+WTHbX23TRoxv0sIouiRlVtrE6lfCfyjlZTZQ0XHsrbR88cK3gWuoPEjy3I
62fSOwoKldzKvSFIaiwFikGXtW7XHz/65V/5fdFlx2NimhQq/7FNc0k0+/0FK5FK9u4Q0BJGg0PG
bJEeVJO6Jr2W+sINvRm/i9kcETyfIxZgY6Fb/n4pQ7YaYGOOmUaWV0eM2ONnzHbgku0if1THUfkh
gppYu797g5R72MzwbgWaz1/n099GsF/FJombDtSIyLBuaK3rd1bboXDi3H7hTPnmWeKj51Sn80iX
5fH8jQUarU3RisqLeJ0HeD/JJrWn+NimlX3hrt4Mjl+XAnnP3MX+9NeO8ve7Kp3EGJuh8pS2QaCK
ZbJRrPrm40e3TFuvxgYX4V1xHkJiCgrg7Iwc5xoK7bgs0XM4KWnZY7LT2rG/gStVX6edtP7uBIeE
VWMOYCNBIp40z2aBiCmeGuhYLT2/W02PrmYjBphM+TIble/IHMrVxzf4zlOk9M4lmbTZxuvLiP39
KUbaMOdIOih8mAEUsdiH0keZ8H9yFUxhuPFMlRPD66tYXa5lJvolTwApoKDRNRuBo/R/chUeIJpz
sKryfERYUQsJNjVKAm4qfzPFw7dRWM2Fi7w5qRBmwHqKfx/3Ants++wV+W3VV4xK7sWAhTIIoEga
HB/i7MRTRkX4ii5OsiNXOURE3UX0lJHaFojULswl7705i7IN94mRgWny9TPV8j4lPZs3R1e5XDep
o2/nXPoXBuRyZDz/AtDEMzSEioOHxen1ZRCOmnYjuF1QDpwpWloxcdhvtGz4NGX9Q1iVKNF0faVj
tQuiau+X4utIbw6rFxzWQmCyc+jg/v3xZDGZ8fzxyULieP2jDMiVPg600pv07kHxNWVrVNOlzcZ7
DxgyKBM1o5adxzI3/PZpwACNsB9wEToouacoi3zNMIIL4+m958umwubMSV2Tt/n6Kk1jJwX9gdLz
61zddUkZPdAcqw5jY8W7j5/aUlg7m8yYnTm7IG6Bb3zuip14GWA2u9LrCxKfUP5kG1uVuVsiFFt3
Y7JwJQkkrNWpvHCTbz8aHI9C4msHe7HYEJef9tuz9M3AByxXlJ6Jvu457iSAPFpsXtk1JXXiSB47
ayh+ogSQ10OWpIfUIM/I9GV0YeQsL+3VM8Alq1tYRFWJ0x5X/+sfoqimXrTAlDwtqP5UiUnflFOf
bvzW11cJjpoLH+mbBZ+njC3Y5PaZl9i/v75c49uEH0MH82IjA3yLwSagycLwPREzCHgoK9CtZhQG
Hz9+1W/GLtd12M8sCJrl0z0zOrXSHOoY96I38JuuCUclPcsJ5IXV8Z2r4PYkntVi4Bu6c/aFKE6T
DgBpci+EVutSZh/cKu6fP76VNx4+lYMFnlIQF9Q4l6P362c4aArxFMmYe7Wffg/K6GY0MRNEUaSs
Hch3btLnt6GuYN6bN9Ra5WrwTS/soGDqSU5XCk0K2aV0xJ1Li+ebb3f5ZbhpHIuDFwWss29XVoRP
dVAoPFKdB7QIcoALgYw7i6CcffwU3ny7Z5c6ewidH/XIxWcGkjZ2+1nUNb5NnUhrLRZgZAPGksb3
hLPTvjCE333JGHvZAJGMS1Ls68cf9LM2qB0WMLum6UwMXEg1OZR/dx+y3J+zeOLY+izlxtdXSfRS
R5+9DNimE56OIdTVZ//p44f43q1Q3ucQh5mX6uXZQ1QVWUUqzSGvFnblzuglV8UwiAsP7L1XxeGU
mioFU/AKZ7di6nWAeCVmVLB2opcyki+hP0h3Qtl4jbzFPAxB22PzUICJ/P0bXCqHsBb4LllOXj9F
3O1RBwsz88LciJ4gFdI9rQe5u3CV8yrT8kVSquI18dEL1T777kdAO9YIg9dLO6V9rGx7Ip027XZE
9yrHCX/P2saMsA+zMPRaxUpPFvHGm4xo2jXtS/LjFLNLJ+KDBrN0Y3u2XaLlnEerM75kBlE0CTkh
Vxzse8/UGublpKrQFKPsHZGpHHQa9KRnjp2rKLK708lc2SASI/A+7dVjDortCIW3dZGtRBud8Jk1
BMEIUw/bkAQto5elY3Iqs9l0p5mtzMcP550FhomQVYZaiKVTeHn9CmYgfZgPoszTsso8wnwa0CZ1
kH8DBG51YIQvH1/vndHGaKY8sdQQWV6XMf/byqqNA316M848pW8UT+qkwtQ9TNK4sPE8dHTatR6W
aJZP9YXBttzJ2VJqsNVmXsZLSFXq7OjgAH5cchxTb4bS7coGc8PczbVLpzP+ZDLiN4GV1y6asGpV
lKW4kGjwzsf86vJnn1nHF1YqXZN6xGOO66xAgj+a9Xhh5/LO61wKvli0eWuwlc5eZ4KopSTsiqs4
htyN7Dp3cYCCSWAM26INbC8Mn7cPlZUEfAXoOV1AUzhbuGdlZEdNcrRX6NAn8rj4MjBlPtt2bK6d
DrUIsdLGjYI6gnTQ3t5/PJjebleoXDNxLaFwcETOz2kom9W+MNXSi6vkRhowDtISSQxq+/HI+FJP
6GkvzJa/5qTXw2iplhOHDqCCBpB6Nmd1MGAbpBylV4isgoZNYA4KY03rQxJ9CrhHRhsFVxArCaqa
AyU94F1EGF2LSu4rlQAvRPjZN86xDsHPOfmbnyh36J2nlZCWV+HUKFcIJxTttsNQjSgiaoLqfgqi
8OHjZ/eLZ3d+I7w6dtYOfX42Kq+/RKFXQxAFfuFZFhrze2piw08jqsvhOGL4/skxbnRupqbrfFcL
OuRxtOPQ2WFFo2FKQqPzeUxne91ZI+uCiUjouW5Eb7nUDZUXImXhXghyS2tIznYtl1AsgpCteWrv
1USxcE6iZCcLK/ARiI2kGokthvbmKZdtt0dkU3ztAguPX2mXZYlvrrFvOKe5Gvwa+1knBpWUqGIg
YQy158+PH82yRTh/MpzIITBwXsVkdDZTZHJO8hmurQfS3j82bMlWY2DqTzp1zQvD6Z0RTNohjQ+d
OhR4o7NLEZWqQ+CBgqZQpfGD8UoMjg2VM38gsQOwbmM7F6bBt5VbGAbLuYrrETVD9+T1e6/UqAlt
PJseqIcO19fgHyaQ0S4fenBwNB+cTAKdlXwyzKt1rcU3jYVb+eNH/Pa+lx+x1PIpvwHxOpunMqDU
idb46Huc5YiR4ps5dNVs78UYkPCUWYE4qr49//j4su/dPNsc7OuLwoX28tnNm6YfBgiGM6+NLOI9
ykJFf2kr4CXq2B2HtkX5GNtfIW406MzIpIurePY+/hFv50wNkoaz1JXYb7H1ef0CHCWsybOfWQJz
HZSxbkWL8qzdQLiN1xhycMpSto+PcdgO5Bsk1oXrG2+G9+vrn81gfjup2A91LBBR9wKDxr6Xxtxc
WOfff9K/3eXZ5rVo2BRXPkaLDnbSXdXO8d2IynYT9YPixlKWR0y41lYhlxn1Z6GsItKrLoz19+6U
HgXtcUqUzP9nX1fbUKfHCLKMMj28bXoDJg+RiruP3+f7V6EH/uuNsl1//T7DIBm6smYXa/mG6rYi
025xEtkXvpi3lS0QaEjkJfCuZbcml1nrt52T3hP7Z9gVm+U4K1eZMYSfCHVrXWynynUrI9DK3djf
4huT1zn5k/+PtPNokhPp1vAfukTgzRYoqtpKatnRhtBoRpjEe/j196HjW0zRfMXV3E2vpMgizcmT
57yGBH4Sf9t6Brt9kky8IsFSY38rVq5e+tvZzfWP26TYvQk2z1Fa9pRdIjyMi8QHCVCpf3um3wZm
RnmFHBgWxZkt6iKOR63uFaag0Kvss6bVxeNSgzFP9figVPA2j2Ik6BWATxSahNs4ESJTj55Blp/n
JcEPvilgAVlOfKqS5ntnFUcvvaPhNuFQUrnakqZkODkLPQSvVvpJFN7xiE/vHGj5BxO5Ox41WC43
IFAk4td7qe1AMiegQM8yOoWfc1heZ6mNTT+urY7Sehn+dlrKdILeI//mGrG2WltjmJuYbjMe2DUI
SiM6nwJtBs+x2/mshuORleDO92lU1BmM9JBCwCbEFrhfx+NMjyxOigWP5z4+2Ub5Axg5FqRLXga3
9+VOUqhqJMGYVgG0WEX8rudTikpVhKUkzpQLhpU//aureDxCGCij4p0kJ+DqsCRQEvGYSvU9xAUf
vw+/wXNWKqPHkiaqL/o0SMwCnf8q0DJ0UZvQjzP5KONYo9F1crPq6a7wJV7CbzsoChBU4PeaOAvc
ji+Ihw9eGBpBPH5fIr117blzoKvZ1kEo3h2WFiKXL9kmlbHrGULxR4GNjMmhJjfjWUO9mEd3InAY
Tp+QdTLvI2uRqZKZR3qOO9GZBiatRNAuwJWczW03ROWC0tAkzvOImZRUpTVY7rg7+LxXUOxmWkFi
Ga+ydUB+t08RyYKZV4axOHcC2mdGfy6wihgNkM6xLmOzJPeA7JcfmCdpvqP0MpSQybkzskZg4DJA
uMjgNt3elTvRkvcJEWwtra7aktdTDgccdu2SivPKdL7TCmS04XkqGJ7av92yBemxhpMV6Ew5Ybv/
62ywKVPz9aLTk3Mhpzzjow7rHOF8vf1RO8tJ0FqFI/kknef89Uflai3rdmunKDyFOei7uoHUbqe/
P3WkfcR+SmIckq3MUSvP+pxXwM3Bj4uzPSjOR1uzk8+wII7eYTurBIGTEthq8W3zpLz+IPyFB1Sv
tfTsROg/0MWZAitp5nu7L/4Df/uvLoe7Q9EgonmDuTnQgeuheqnM8Rvo0nOcDwu3DIJVy6ypd2af
6gf352tE35wHx1KgQfMsp6WwBb4jV1H2/eDgcqor4yfMUHXPQQDsbFSYRDXYEV0auZERLJljBC6R
AQULXWAYlI4Pmh2HH+JE10Fq2PVfmhUZ+I1Nxt/NDI2gmGAXQZkSyCfTBNHwfXswBcy5uQiHdwJt
U1yYgKy3WP4cAE529h69RVB0vNUAx29BQ71sirrF1+k80bHxzaHCfNfoxcFdue7g65mjsryq6fIw
Wi/NzQ5X8hC/rwHtjLJehqA0KrzFDLs/o2FWnk3MjAOMN+WDG+zt1uBSWMXPANLQ3duKKWtz3A15
FidnykYiSMC9gv6nTGFZw6fbB3jnYbBWmVW6TCtIAa2/6104SSmixBZ8gr4ppfPY23qgaJ1635e1
hhaACvq7rLt3xkhNdETywTOj5kho8e1KAhsG+0UqogE42+bSA087gKbYhDdUWgKjzLqTMRnlwUq+
YVJwwULcpIQPSng13918at8j64S0fHxGWEMhBYBGd2pS7OWkJZzoOIewX+e2e4QsWNzFYRO9m53i
exRWxuMyDhpe8nPzoM1LfT5Yg/W23ewxorVN6YGQwwndXIoK1WQg8ViP9I0U3iH4MUGjjNoLhimq
OxfF9FyoGFrn6YCmnrpY+L2hIro0yXIKW4Skb/+cvc1HKdjm3iSsw7W43hGGOY16jYP9OWpN4w8o
hXIAb1n14wle4e2h3qYhKxkH9AgVaMoPWyVLAxqxqXWGOMtsb0q/LUzunlr8jBiwaxY6tsgRQg8U
QI4Kh3v7nrcLrAdwruB/to0ptUcxYNZqcVZTRzrhxYIPGjVV6i7DeOmW6lGfpSek1HJ3rmb1bMda
8/H2x+/MM28aW7ZtLlAi2DYHG3sowTD0yMIhX2h0HdB3mFHDI3fwbw+1E8RULhpQiADymevNBtOS
NDbn11tNVdt7KTbteyDz8L9sGz0MY6hhjKE5fXvQnVONZiuAMZrYskxl83ofWSZGkangKp2hBcJ/
Vxqftsu/SPXQOSeXZAgOuLPFIGkFvJ6l1tMzOdHzMqVI93WpNPtp1Y3YlqHro8lScme2yDr0CTl1
EUY1/5Dr1s6N/A7qTvXl9pfvrayFCj/lJPIvytPXXx5rUWZiZZeel2x+FrZeP6Y2ZMrYwQfr9kh7
c8wVsVrJkJXwdLweSccmsDKzHCJebaaLa+YoG1t638YHMWF9MW0iFMY0dIhWqhAq3ZsvIv2SUEgq
SL40VK5DHTELPWn/TlX5HeHqyBBib7vSHwQjBaIVF+1NCQe1MTk2wEFhqCWHAaxXsuSkxjtBz+sg
tnB2RPBEP9iue4v2qtUM5oEP3LIn0sxx6nFySDKLMoH3bEaB6ZDPaoN21I5/Baxsp5NXANxJQCSg
5zY3kewkSjzKIRtEUj7G0FyTpnsm73wMDfU0xNYlNeo75EMDVLERiLJe5Lp2p7J9tpPWLyIq7mPz
rIfTZ6v6j1n8f81K38J41wKLTk2LGweHl+0LzUJmaibHS88ZFU9PAPr0zKmCH60ko2/mwgjGtKme
F0Mt7/jE6NSHy3C2EAUCChQdlQ7+y895RWphOKBvsT91SyokGs5SOszVKYH68jDlzY+sr8T7sbCi
CwcQPQ0gt54wuwk5QqsIogJ/zljQ1Lt93N7WipkbQ16hsIDmaLNdHzcslSZZHYk1CJXpd/SrHbeo
5BrlQyxHISADC4gd82upxsNlXvC/vD383ml36E3gu8CJfwXx/7PmOMA9RF2OpXFG/Nc1pcZmlbz4
fHuU3Y/ksWDC9sLZars5wxKfaNQnGIVOCewOu/6CH7viUxvGrZgj7yHGJrvpqOfPLXJfB3O8+5G8
KV+bwqs7y/UcA2BV82F1qbQjrDRaPPW8MYvyg8xj97RbNLzXGhggyPVX/KN8a2l9VI8j2wrLAdRU
tEkO8i5O/L5znE+353P3g1ZRduZyhVFvohl2nkvviPU2kBQbzeIZlnmf/Tba/bUuqjMO0AoKDJuQ
UgsnBQ8mQ6COnPp+NBHBMCW1/Bf3zep1Rm+ZQjZI2etpqyctU3HyTM96D2s1CuXUl3AQvLs9YzuL
w9YiQUc0n5qhvLnVqskQWUE78rzSVkEqoeViiyIMRHXUW9y51xiJ76AvgR3Q1snEGBo9TjEFPM+m
vTyi9aR7qP/Yd1opoKyLqjzYdjt7AdIMdu0863jdbTP9fNUZEzJfNsHU8eEOIIy2ysvcnr/9UTj5
lFx5TWyJiLyE+1wmFTrnfZO7SI+ZSBJxg/yLUTACw+KORXqT5VikWmO2zl1hzvWDmTiDz6MlPyhd
7O4F6mZwk9gJNHWudxz3z6JqcZ+e+1SJAr3LoShHxar2XkWn2x+0k3asJfFX6AKjWeu0/iMmSI0S
1qVsIONmUGuqHPvvHs0wFx75e7mp+vuytfWDWLu3UtzrIKFWdBwb/nrIBrfPObcp0lldLvlTKy2n
GIWeg0rJa39kk2+A4+SNTTJOpWT7yB9wwRslLOvOuONGAB1qhAU920ra8YJKVfwO3atyOSWqJRo0
OGL8dxcy7vG+0XM7dZs4XB4sSdbR5Jm0Eh8YWRVfG1QNP4nF+csIl+UkTZ3xRaHRJruy1SU6BskN
sqnKDAjBrRGD1O97o1Lx6zHr7mMkjz32Kco4jOdpNlOSckuZEb7j4fXTAvEaiMSBBCZHulPcE8tq
5UOoNg5SQ0M+fDObJIVW1OSIVtXG0FsulhT16BXKYEJZBwQKd79U/5B5ViMuWur5Xa4MKt1GzfgJ
8MWYXC2n4F9YZf6uqedALWBeolvfo45S4gnxfrSBTID+VLPvVYfyEb9vni4mztctkpnGILzWzs1v
WSXLL52J3aBrI878FS369s9loYvrhTn4Ls+Oq/aHKaYz/7PoXSMz9BMUZaN3ncpI8ftVB/MPTaTa
KtPfGaCtRiHQWjPH2K2FJSZ3tszyQwPc7NLnSpX67dIrj8xZv9w3VRp9rnF6upspxL7PcSk69TNS
AVa5qE/1qPSBbMz5xUmsRMYRQZ3wtK0Uio2WWS9fUcO1KfuHUvy7hh1rJ4O6HDgC/uCos3nZyvIo
46rGrq7qAh9dwMrE7rUVg0LaEmhhM7goVonzmNuff/8IwxuCBL1ahlB7vj5PxZAvVESm5Iwsbxfg
PG+/ILdMDTefRzQGVflPfBvCg7ixd4lAG4F4TaFxveWvB816FWltdGzPxYgYKLM83Gn5VJ5RTPpJ
/0Y+iBk7EZFK5Or+wx2yMoKvh2vC3lIKs+XNhwin5wij9Ksq+WuBqHPwYXvJN0PRRKD8SUd920u3
1aVpBZ7NZ9Nu8k8hFlVn2W4Uvwav4SV6bbkKveaT1sIVH8PIfGjUqj1FCyDKaJCPeBs78fnq12yC
pYz6khQib3pmCSmQxak3zEimIwLocFik/C5L5V+399PuXGvgQ9ZG4koLup7rruOwWw23Qdtnzkk3
4srvq9kIFgsV99tD7ZUnVxMHyJOQZQAMrtvsH9fPaKf9pAL9PVsLAK0onYCbRHp5SpIm9kwUlk51
DqDNojjnVZOGJ1gZSndlWhSBWo2a12WWg97idJCy7Ozuq5+1rso/fhYxNbK5O8iUF5FdANrLQZSm
q6o0jlhyS3369jzsPD+o0dKpgIJu8QDZTgO2Tib+BOw0SBE+tpAVddDiO5JZ8inFb+XUtXp9lhsh
XdSqPzpcbySCiF3AkumJriRE2sibfAMQDDLUFpL2JGeCPkd5Kh3bw1rxEe/3vxfLPOlzEpii+RKO
6R0QiEfSLezBHZTSMQpQym+WGt5lZv7OkvECz/pPau/MByFgJ22gQ0U/HWwpXI1tGjlAKYrqtSkx
mtjbNxikn0Rfjr+f4CGowTzAlQILp22eFAIsvVxIEWX52R7dvlexQ7OFcvAtO+yelaMLDNnmxSlT
DL3eYHKGGGqVKGHQSMCPx9rJT6boBCYmU3i34gEfHSlFf67IQuQmY2RvzUY+523y6/bGe7vRqaOB
JGXLreTwbS4m92rUoOQbBtacogCbAuaZFhGd6hgj9Upt6qf/13jbd/YY9u1shTUFrlgtH4XRlpda
0tQzD8byR12joHp7vB3IEuXfFepmUsWgYr/Z2qqUpcCBLCdIG/VOaL0moWHZOKmLJUXq6fOMoWM5
z0g166GrtMJyY12tWPgkeWfXiMInjrSg14nGiI/DxlH8exve6YFQo1YtZCjQIVg3/T8CTTo1yNHW
thO0VosxSSR7gKoQ5ioMNNosxSNRfqHVr1OnHyVAQMI1KmwldJ226Ys5A5QM24fKKj7OGOLcnrqd
rUE1V6dvBIyF+uAmJllVPSsh8Qh9+fhxXDQUwRpJ/iBCZ/psY4x1sFJvQiDZC2UJTONgmaxUieuZ
iLo6jeN6QZsX0VdsQGTbW+J0eLJ1bJSmFIHUJkRiWih/TNXSHazDm2VYB4cEQp2Xdhls/uvBlynX
+iFukzN86NjNtei9ORZfFIHHXtVXvwx9eH97cncHfK24rjJCXIDXAybSYtdjhW/HOFThORNF99Gc
gf47s2yf9NpA9s/ujoi4byIogGLAL0R6Jnk9EteDYriwFPHAV8q9ya05ZigcI0V8MJdv9s06CvcY
8QSptDdADEdMliNFfFodKdVdZMjCW6QsPsXt3J/wMPtdBS08JXmOg5Sm70Lo3toJ1WjnooVLJpri
0OfmSzQE4dAe4f7WBbl6TW5G2cSRYsJ3NouROx8NC0sueJkUG2z8RorZtcbe8ga1Mt5H7XhUm96Z
TqLzShrC/Q7a6+ZCmky9HdRkpk+KI8FZWoQVdHgPnkxMo56EcUgre3s1kfGtJCUO49oO3Z4FKYok
NQ3r+BxWqnqBdqS9VNGk3VcRO7W1E5TB5z47I8IYPigYXPlhgrlv6qTSp9tn5I09JisLvF0n+QEp
joLJ5o2BSZTRSDaMqBCvHheITOqpUvs3D0NA+0R2lzLtnVNPQRpp3ky9xJ/LOfUQ69FcJ0w9kmT8
bGkQ+qOQ8QtZ2SFzfJoT+04kZedOsvxhbNP3Xe6800A/uUltNS71hAcKIuap7br2d7OLzRdtHonV
lNa4U2N4IMvzz8LQoucEANDd7Xnb2zF0PNdeBg1mAtr1Ma/7aggtVcRnpIp0dzSK9iRM+TNomMFH
zeSI1PT2wbR+FCKesH54AJM5XY83WbmULp0VneOh/stKMtVPZ117j7M6UvOh8WJoszgBVYkfCcAd
paUwC9Dikh6G1Ur29rfvxFXuUVBTNGAJcdvTUmh2V8KSjs5OhRGTpI0Rsi/t4oXqyIM4M/XAzpaj
J+NObFhrtvC1V8wMwJTrCeDREuVKx6ombfehQMH5kxP1+UeFHuUnJdZrr+gp57lZZYUHS/0KN96E
JYbmEU4CR01f32wowsWizEmCMqZVPkTKErsCBV7AAxl9NIvSSCcSWH7Tt8lCKjoPP2SWdaeZ9U9e
uH/VRuiJEW+xLB9+mbGgpZTB7paGH9SpLxFUK79t+ieQ2ylaNfUPyyjbU58X3SnCOOr2wq2b5M2H
kBLDDKb/8kbNru9L05gd5nAq8HZxrM4K0O01DoqCu6PwgGCdaOrCALxeKaqgPCyjMEIepx58drTq
ScN8ZEi+swmp2aK7CsOZJH+b5PZC4Fozoh5DN37x4HSioC8y5Q65MEw9lgIxcGoqB1th99OAiyNa
BURf2yoRCRkN88HSonOrOz/rTlFORpTkBznhaxXrzTK9et1TNWbPbSawbEI9tWl5wpJPq3d6bSou
ijV4fg6RcV9EWubzoBcnUEfSZ6mqO69uMvkEZCz5CCZm9MZh0qnk6ca7Yel0vzMQ1SVoW0FmCvse
/7wFA78icyfR81dCoj74F/vMJkug9Azbd5tmpmmShJ0kszbYV7qmik4MesW//s0gdDPIzAnB21pg
JcqwsWsGkc22O2spJjJmU1QHsW5vxUmXQXyvGBCW/Xoza1iCjbQjWPEFym8xW43Xr+nB7W95W6Ih
UVx79jR/V9HLbaqa98LRQ6sjpEZy+sVp4+we1M30jGcGOiY82H3FwnfJtsboFFZT5w1UdFwBAPcy
TthZlAL9KVEcGj/vJSqAmFZf5hXXT3Z0/f1qVJl5BIU34ELpfwBpQRgc0okn50t9LxttijEZFwzY
Zh3txwyaEx4+aVq1RzO0DrQ5FNDvAdetEstAjdZ48I9H3LKUOOKJTgpm1NbeYY3xWEeSfVnkXA+M
VMvfFdW4ql2Hv6hs5r9CPSLVWIbpQ2WUyofby7WzKWzip8F7/vU9uclTI6cdm9YupaDK5tpHoUhx
4xBY/++Osna/SLmBjcDx3ZZj21IB2L0gnWNm6uRiwdPcxRjdHWzwt3GUUUzIL4RRztK2EqvLsykK
ZQkD3qmq31TzfEnCYcBDMJkuaq6Mnlyo08GgxIE3y8mw3EBcrJSboWlfL2ebzFpjTJTvsx41nkR5
rBCA/7mMVItPKLiP5wpMpONWTtloXp+32YsRWniQNHQ6FXeUF27iypJfQPvMHwCrSNzE8jszdZyP
0aCL71MJIvLkAPBLzho+QJ/iWFN/2jQPFJzjklL31Embv/eZkk9+rduz5KK+nut3UzMh4OrQjkIt
ORRq72fakn5KV0dEGFWJM7tJHoeRa2kAl/xWSZ3JT4wyCn3U6JCltyW1SS+pmUVPw9wlj03eh39M
o4To6eRUP5KonzNXpJCoXBWc3oehr/TPCs5Fv4pOLf5Mqwi1+CWSjZGeizGwnZ2Ex4GU/Cn0znlO
UIgx/bbAiBS4lGpN7HJzIg2zxgqkgQnjdhlE/DO1a05AKdrkhzQ6Csaa0oR6rVr2X8xlhnoL8PyL
Ui7V4jY4sYhzGqsFdkpdDxcXTN3PSVf6d2ZSOKC/DLO5zFBoP+RAwQ03V1TpUWn0JDxp8ahf4l6j
AadKcvY9luzxa1Hp7YdMVxZceOT2g01TAQn6/FH0OeZBjd3LhVsvFVWXYgxXJy3jgehifcooWn2o
0zTE9wdqpN8UDm7z9PScC6Zq9P4EelKS39htJeMDJzC51EcnSajgOJOBj0vojAG80ui7UixD7feK
0j+nQyzmc2NUku79T9alSLbUKm2jxIrhfla680ESZoEjRGF8RsqvyF0UA0Ocap3uJYIDhsmiLUBr
KrlkUxnC+OeznZnShzHJ8y+3T/yaw17HOMAcEGXpjFAMegNXjhrHmkKRhkHUVqUXxkXu9aWinq3W
/Pz7I6H8Q+ZEu5UiwiabJqWo1SbKKY2i0vBQtfGvDur3s+y0yUHOufdNCOGpskH2Tmtpm8ykURQP
U8xIvAmCOsqbh6UKDa/tpW+3v+k15dtMH/AyYExU+17p7tcxRdiVbUtsyqCKWsR/NIyyJIvWJfFA
u3B5zH6st7QuQTb6cTTAyxL5UTh9lad/+yP4AfBKeByqm8A2VhqeHWPoBHlkLkE2mVhyTjiSlXrx
WZ37B4iZGD6F9ugZYYulgU05pXfKh0bq/o6c76k0PnRd+Edimw/4K5u/+mqJLm2qVZfbs7WzLlSQ
EDfgCUsdydmsy1Rbiy5jGhJ00mosGNt/ZW3enwDEhu7tkXZuGB02GIgakOjks5unsh2FYGw0/GSx
JMOFOTfoLfUWrrLFJMM8z7TJ1Wlt//6+o9K+aiCtKk08na83QxTieMow1KStSP42dMrsRmo6Xvi3
5r+YSlgVFI44uFQuNofJUjrdiQuGwtxZdvsE/xEgEDUifN1y8FW7e1zhwLK/wfRDj73+LMcQ/Yh2
gBMMzUjfvwQNcEKPtD21i+qcMtUY7kYu3JNkKINf21VxV5M9HFzf69xt9zjaIzzuEA3lZG/m1kRP
YlYs3QmWVMmwZ1NzDLomO0gWmpeIiTaf6olnSWYUR6u6O/IK+l5ffqv07fXnG3Iep1JGvRxvvOGE
P2vtYpFq30sDepS4vUSf5zLFvBbv6YNFfpvzgXnCoRP1S4rJFH6uR7Yj5BuaCLpfD7wWAfiKPAIr
qoNR9k6lsrIGsGxnN21NKMZa9Dg/4zeLj1Hit6kZ/oBd8ggQyjrovu5+D68OwBRQBTgk19+jk/jU
2Ec4gQ5w5pkWVcnOTY5gSOusvNkpVIhAcZGngP29HsWgee6QZDBKgQbO0GhtoClT9iRXafNUUHI9
iDU7aSUVMvYFIA2KAtrmKA4onEwV8TaQirh+58yIbERVV53KEvMtfRlwkus0tOrxMH5XNONRk3dv
exJNeRuwV2hxbILqWCkhKBqGb6dM/tmaYYo9cp4EUHDyD7OjNzAZG92XLPPT7Rh7MPA2LCCjS05V
MzAaWXKg6lH2VU0t/HpU9CfitIz9WouzP0UeHuA294I7TAy0E4Fy8AjfPMs6c8JJSh1YYJpnCBU0
pW9rWXaRu7rx5i4uP6Jf9PP2x77eodtdRW+aCjrhx6Tbcr2rejzFQjRknGAysj9n08xPk8UPcfNM
C3tvKHQ1wBy7uG/QOHUjCbPVsDMIzzPmfuiwzDRMrK+G1NTvW6Mzn9UFZ6Wc3RGoXCeXWndGbxjq
PKCNqt5lFNSAmKFFCQat4L+uJk9FHr3c/qjdnbsymMGKUc3aKiy1nV7OTcdE0sxJCzdHzulOk2Zx
18vG4C/h3HhqH4oHXBIzL+dZc3d7/NdKxmZSqeiyGvRJ6dFtUSJxs1g8rrhZurLpnnBazp6Sye6f
GkvPvUUryid+SI79JO5zbedgwhPX43uJZ5tfKEL2TWFld3k/2RfSSZxj8aDxusUeH1r0qDAZHWHN
RzqAW0SK8THPzacEc7sT5Hn5s2EPk9tWreU76MSd5KjFZhP/cXdidM9c8GRDpQ5tKUWjgTwliyf6
U6/RKtHREKKzrsddfbbzpXjS+2T+piiROJqft5EM8bxVCmptgUHkuN5zcp/Vktywi4xudcyysTeT
k1g7iF8753hFctOHQhN45U5ejxLnRhKqdk32iMT4KcL6GWyykvoRTuhuMovMV/MuD0qKNcHt9X+F
dmzXn9cHeoeE6vVdfj10mSjDOBhcrSAKcyzatXp4gAWr9p5tTnKIhGQ1f5/UTvNtvZksbzGE+JLh
lgbfZJqxp+z1P7Cs6z92FTLteGxK8qON/Rlm2bi0fkEMQnmRZKX/iLzp+D7GAO63SRQrDJ5+BBLm
bF8Yn9dfIGZhI8a+Tl6haBcpyjrPUnF+bOK69PFhxMDd0AD9U+YLJKc/QpHt3N28PQBCQKFYa3mb
UBgpGMXPTUlqlgO5ndVQd7uqzS6GEh5E+1dAxZu1giVC9q4gMb4NgNksi35ZTDz7rL79pPXl8FDj
jvgFRKLAJKbuHLekm/8nHEf1G8SPsXHb3vkhNVQQKCMn8zvcxdOfIZikxten6SmlkJq7sZGkf6iS
gqjbjDrg10wYXew2JbqB3hyG6jcRpsoRA2wnEaHowsSxYmgK6Nr1qmFBbSEfxqopyRAFiW20XiRH
8sHB2qmwcl9gKcbWRi2aZ8z1MDieJ3m7NCSpzThiGtImduOCJp2QYCXbzLwqTpKLOhbh9yIX0ccW
C9z7McyS7JJIWUL/Brgib7ly7rD8mpzk48H527lJ12IfxCgI0yDQNtundCwpDa3MCcbO9GvJ+T6l
zSqnlp+KyLhUpXgYyuzZCanvRPpLPsp/imF5qub8PmoqXIjG01glniEXHwcK+lWnecKaLpJSnlSj
8iQHOnLEEeg1bpPeaVwVNY6DSd77hNUmidBFZZR64vUcJzhFC1D1dsBDD/BmD8Amr3rda3XjUXG6
zrdWsOPtedu5NymS0i1BxE0jem3XtUfyOy5mO+icH1mWLw9IqeZ3RQUU2B5Q/m1kgQto3QicNgFx
3x58py2LsNdKEaU9QMzdwoKzUAmtCmRPkNICdq20flDCFr+15pMc2bTUlSKQ+uwjfs4vsSn90uEz
qEl7JO26O+8WbAleRiCxtt0DBWHfSNRYVi+R84yl3FqtX7g8iyQ6OSFehFb49+0P3zu0QLB5CL3m
ftvNuvrCwqxjpStlROgkty2vjDm5t0fZK6aQkNBmp2VJFXxL2SoTGc2Inruui+bv8ATX04uSUEWv
5G4SRXOZMroyct6an+xwgiSXWPrZVKL6vCxrczYpxgvtamy2EYN7QIJMC7KK6uxkxtkzqte/35RE
2wOAzIr7sdd6x/UBaBdNKtpKs4N6UMUDbTw1gNbXunGkNmdnSaWnSJKmg1O3uxakwrAqUaYhObke
lHL3AhF0sQOKMCnFytp0tbI2DvKDvXNGTRJPP0o4VI42l6u5NFWj4VMfZIpdBjAuTCqgoxPUS5l+
NoykfUyWxHnIi8H+2GR1djD8eoy3Nx7wewAzkJ9XO5jrjwTZXzuZxPCNWHvomYmwwoDrC70BJ76H
M/Hr9tbbndQVxWXzOMZzZjOpUpWApBqoadixrrhzaOmXDuK+//8aZZv0YwBvTdTA7UDSmvaxbwsI
yI7UHczd7regg6BQ5wNxvaUfUYuZKZu07EqlR3W9Vyzs35GC+BffAjQF1RRyV8BU1yuUGULL9X5g
GyZxRLA1PxZoqh0E3L1dyCsTwha8Jhqym0FUu+hQHyXSTXGhvsvsJXleHBItabaxsM4slAemFh45
psEnh375wTfupeekljRE6VrRcd2cbzAHcTXUGTOZ4xZvpL1CnkUAhDI2XlJej6dO6w1vkq35ID3Y
C/EraRFJH04fPYLr2RWqWpt0iQm4SxS/b1CN9mtTfFOa5qPd2y+xhffe7fXcO3H/HHFz4PXMBr4h
E3IRKPXpFfzMLHW5wHTxlnGRDrboW12tlbW+IpzQyjRA+WwWtm76pBc9F0o2SsW3vCmn2q1Q/T3V
LUzwmEv2ccFT+1LM0pfY7Jz7Eck3f9Js4fV2/1etWPHBWu+cGgBxxBwO/2pOsVnrxpHsnveKHURI
KV2KQh/u/w956c66Xo2y+e5liJsoWuPMPKFAlUShHqCyZdIua9v3IpoTVOWOng+7X0ZgU9aqjUEP
6HovGaU0Ss4adbRyGckSl9kz12f87f2z1+IFKkNjmao4XcEtlyC0NFHqeg/sRIktlJ3qUb+TZDql
AAXMs93xXZ3ppN90TUylix+TvLiJbGBnzzNkMu6NdFhsF9efKsKgpwh/9QOVZ9eRysH2wdlZrZsX
Bnqfysy5j+pSqVytcaAm98tcU/ihLL8alTk5zvQ9fzG7rtcmouXkL+QS0YvmZO3321+9987g/Ymb
COhqmNlbWwgTZWelBONI8UgdPhi9E3t0X2t/ipX41EaK/aVJuzmY27DxW33W7kut0H/QWhzeKUaY
3cdCkrylB0Vx+4ftRE5wpivQk18FKGsTQBCe1HHbQvUiXkwspi2Az0MX8nigvuTlIqcvhoNnMBja
V1tuhs+3R38rTIEWPPARpD6AkBr4mV3vuZx36kKfIgx4RQ2N56TR+BSHxlB5iQPPrJgwgvaF3UYv
Sr3qMYilGxNXCbP3KvWE2E2Glk61XfCA9SWawKcU8/o4SMskWyMAMcUVdqYf/OydeA+DljfjSv1D
aGY9Sf8AnViTakjpuNaXHHV8ol34UxrN7uxkMaoFAzIMFmWuQG5D84DCsXNEX/GGr8U42rSbsOCk
WTqYi20FyoyKl+vYlda6hl7lB0H+bfihJQuqcSVG4Y6wBVHJmdVgBT9YQdg6mS9LIn6J0yb1DH2y
zhMPDjd3QvFyezPsDLo2OEDx8EQkW97cLOyTqhIKJhR6qLa1u9jO/L50lK+hqTaPZbUUPxtrMg/C
+Stc5jqDpAMBKBEqDqRvgHXXa1kU2lQB2QCc2pMr+aEsMLgL7U6z3AUB8v65rYbqk9yMSeRVrVF+
SsJW60ilw14jc7JWRCFOuAMk2EJ76OLWninLxlHrV5E52qeZOljr9TFATq/VjFwGUBIqL2EFncvN
2mRKMUsvU/XRbua6RnymTyM37hu59dt+0n70nIMONFUBOUJuwvIvpxDjD4s69LfEKjtIxqhLlm6j
p83gd0u73DWwaOogbTkqfiGPdubpAhEFV5Gkhfskk1+oMsiyi857Z2MZHIr8Ehpl7XgJNaXHIemy
3o9MKYfzLhmLSwHLqFaUyjJ4Rh2VmW8bWgVYNZ9M4fOazD5Mwuox656Tr8KQ2uokh+GUeRZMkm9z
OOgfJjupK5fO7pQ9oCI22T7qhqM1tEqQ8XrPfdNZTARSh3x64tenj0OTN7on5kIAk+1lDaRgnxYH
G24nu6ByC/+RxAnHLMAo12uPC0dC5S+2AsSRo3uq3O3LbFADsSNFQzYTVcFaqcLnxgHXM02m84yy
RhWUJk3j1gYtoFvV77/aVFQHqFyQj1ND2L7a4t7GhrzVzCBzwuyiibo/Y1Zan24ftbdJHKPAMUVv
DewcT+jrD68yPU4w2DIDbNmyS0Nq6yOy4eMUMvFSLI/0QY+G24StVnPajohiBtCtTK+Vq+bkDECl
ZWt1F0j+l7nzWJIcOfP8q9D6POBAi7HhHIAIRKrSilUXWHV3NhzaocXb7LPsi+0PuSQnAxGT2OzT
HmhWzawsBxwuPvEXw+vzJ2rkZNx0MLE2oB9+/npJrjTKosx2OBmyOU0dPe9cKuPO0XF5CzDKmjqR
1qOptCWONq1tINnf2qEd6dnBiNrpw2DEBjBHhfFwt31wQHgESzLtMevW59+cWUh5UPzglEZOZAud
yGPpFfksbVy0MyWY8xa5MzOvb5PMGV6r7E0xxyOpAdZP3xII6mYqU2txrGy0QmvxmluOl+h2cHR1
z8v8yhut2jjYIICWWHn858NQuCniMqmsMBdKfJ8lqX4zANsKq9qpdu7QK0NBYcWdmExxVUHeHPhm
L1ArKAWc6kSp0Ehb6gB7Ce8gq2WvAHd1qFXB7KkiTwPg/K1EK5K2GT0zLK2kCokR6BOO+njSOBR3
FuOVyxNnL5qe3J9UHrdak3Qvm04sphliaAypNYsQ9xOx9VZdkuyb1mjqiULpshMmXCnEMY3sAhP6
8uqVuUELqBrhOUbDBjqllCfqEQ2zSXKJ5o55N+RZg87hYH4cY/231DOST5kBVBPDjyScFs9DMMvS
7hbEKA52bnZh7GZ5uKD1QWcmi5HAjL68fOpdmaOn0iSpG0BhKjjnn4PkOCLlWOjyYFjPYcfZEAYm
yL+bpojEzcuDXTnzPDR9UXzkYwBRXh/mWYxIY9RzUUYyQwyujXsCQuukzMqAoB0GF7NSjK+mVyAr
BJwK9CzSi8Rt5+ONuRzZwqCeowVobKNB8S3cItl5qysr+okVRqTOZwf+fj6Kkw5pLfOEUezZ/Gh7
+XyM86VDzp3j/OUJvIx1OQhWVjxtO+Q1tlBgPHby0kgdSrNzo72LvDZGcSDZy38u+fd8pZV+ioQI
wAEcX87fqC6cyUKSUw/RVVTuFM+NPrZZLOkHIimS+YmpVEe3ltMtNlnTY1E1c1hO5nTboM3wzoHQ
eu/ZdKStpK4WVFvyPKgJYrG9SITfO2Jpg0VT7PdWLubwtRNEQYSa8ipjS0a9zUI6o646W7o6Uie0
NnIZ/ea6TfxnBqGkD7GL2WHfnE+PVi9Fj0iuHmI8PQBJrNofdlyXn19+lcvNgu4aOghrBE63ZEub
M4s4S2H+U9BftIgqbi+CpevI3cDKoAKc7Pn3Xck7zwfc5BrKSMSaTrYT6lLp7ua8qcJsFsXjWGXJ
nXgQkCq1fghoKzuorPSkx8kkQnSFxu8FdkaEto73MbWRBHGBF4eEAe5NKwv99uV5udxuPCbtv7WG
v7axNo9pJEsNSNJx8IHK6qDuCQTlqPY+AAxj50NfoXQwFgwKSunwZlAdPP/S+NJ4YObwiE5iLQvg
+DUHraq0gAbyFEalpF2BPPOtKqv2gNTPfBgyUwnssi53zpjLjc+DoFu/1tjJsi8Wg0feDKPGCace
WcMxQjvcmL29OuYVyCTD8J70ZCAkAa85f9+4XPI2AjhA6ycmd4EVdhNHovdrtyaztiTKK7M+BjlW
U/cSxPntSJF75/tee1ViVMqIkG2hwa/74tklUaWClBfYRShix8QlUFSBofbmq09SAn2S6hVBQmqh
boIrVbpatbr+hEk3OodoHuebFJ/648trdf1XzoNSRoEtjXrPqq6xXT9q30ywlPSVO+gAunS16UZb
nMdROJRCdA1G2ZgVdzoxwE7oc22TPMlYo55CTrOtvqMd2kV5bTKJi3Tuu9aKjm2U42etlXtDXTun
gGIRelO8BA61WTNo5huKnPleYz+VhyGlrahpSYr1b8elbpmvT2SeUjT6dCCWib43X05DybhVptEJ
bX2ubvU+yf18EO5O6HD1rTjfV+94DuBt6DBoM27gykRVqXTcgH6WpASTlDdJMX4xpjp///JCeYJu
XKyUtRtKDEb4uE27M5qEaiRcO5y7qkTmu/cCx0qmg0DSP4hjQ/otDJkb9D/tm5HwIIR8gi752Ih3
S543B0HF0FcgdJCUYOWR9+YYzCpkkqEtNB8p7+FNj93Ig+jJZOeuRXM5suWDaw/joV9W7OcYz7cO
CU0ASEytfE+rzRvZRJjwYixgtOPk25XrI8Hu2tWE609qnfTZSO+rCXGDf5Na08VJ06ClWECklMrS
3iEF1cOlGd1vL0/WtW+zcvBXv3vQuNvWsVH3hpwXKnFKk+thnmdRSMkCLAz8DfrHhraD/722izkR
V/9IulnGFs8stVrkVkJ1vvX02m+6wvhqdZb2ro5SI6gN3T4hdGYFHjCunW185SykGYCkmUcGCGhi
cxZOceWZrZNwSg1W/dBPaEpredvevDyfVw4L8HrccA7NQkCNm3APkO6U2bCqwyHvcLnLLXmTGNXD
ZE3tzq66zDaoYj4baXN3F4WBxHMes6vi2AoMvRxxAAAjriwghRwFq9NGVZo/M4lQNwgJ15htK3Cv
QCfp6jblELbK6VR6UqGbk+7BqZ9Q4JsdzD2y6ooiCEXWsYkVEppIAkQ1dydY0GMFxDiIvJ7ELZ+j
UI+N+HYxBvXGpY4M3D+Z7nRwq1DjZH5TTMgnk+p1B03tzFs1NRDYKYb80CnJ77Ib9TcAIjRIElZ1
o3WavOuy4fuSQ0LzNFBQQ1T07yYEIx6ULrKDTgO5F6dRCSNqEaeX18qlgBG6XJgTM414yK01g/Pr
uRtKL+mKwgmNWMx6qBlSkUGsGO6vuaRH6CeVavsu1C80L5Jxfoevgtn4kVW39+5oyvZQI7h/Y88V
iC30jeq/Z5067dXyrq1o2jd0kdc+qbVtSIpaxNKUFDGzpkemSFXKYKxG/a5TrD0k5dWhOI1WSBUC
de7m+hNKk8SWljsEwll9qD39EwzP9KatgLHsTP2102BVyP3nUOvPn0dGRd5njrDtULEt543nCBm2
UZU9mPDxwsmL5I+SjOFz4hJ+9mXj+DHVuNPSaR/SWFkOHQpKtznsj52A7Uq6CPl27bUTMGqQMTbP
RaWeyR2YAlPY/miJUGI2u3jOD81b3gkFGKSqkbyYsAxF+t7op5tBF2/GFWLeZ8n7WSq3tlZ+rawu
mA31besowbg0e7ogT1fodoMSQMOB507nMN/k6ZQ5nKXNKfC6ihLRRe3H+d6z4uHYJR2FeBxzwkJv
5U2MN4MvlwoClEBwSRfLACouLY7zZIxHBZnzY1bM6Y2S5+Zbr0+XB3u0wc2bdDZSe9G+/ZuO3MBY
ESuFo57NNygMj0fAQiZt+sbdOd2u4OpW6jMR5lpZ4b028dC81HPsZIy16rL9Nsu28tHjGQ6papa3
9By6QDEG/aToxfJeeCUYRy8hhy8KC8N5QtM/sUgpttE84rrCwWSzGLAJneY09exQrOCZtinQI9Jj
82RFZuGn+YLwqaskEFDRtFNz+7EZygGOep75BKjoKTZqHzYwXnemaf24Fx+fmgDAOPgu4MXP946n
ABvKueTDVkQPhE7lJzuL60/dgKirVNVHO3HkTQE7ODQWVA1fnpRrG5dkgw4lul7IcGwG18chS+00
skMynvmgJfAvCJa8nZTmSlhEfR889TrtyIdtgoVei8aWGi69wgonUyvqx4dyzr+YcDyOaee9HioF
qw5tRsCcNEPRmj2f0ZXm0SeNY4e9iJxjNBnJodZRFH556q70oxgGFRuT2hpg36fl/+zQK1phaMpI
n6TMst5HoygPqBx/W/TaO8z8+cc4o8zRNNadEVfo77pvXMU6iH76+vKDXM4u1mqroxsdT4fTbvO6
jd5qdpyPejjN+XdyLj2wFHjTMSbqYN7Kbme9Xl4rDAfC+8mr8VIZprYGHNLsUg/NRVF6H4hX7w95
Ie51uzJf3c84G+upKvBsikmjmtYpMupZkTo9lHn2RySrvaLi1fnDIIWqL2EmTZrz5ZJXUWY1NijP
eYba6vaeejRmWR2dpiO1cua9BP/aBALYAV0C3hNw4iaoxTl0XtHGWjg5svMr9O3eEf6Vx9bSpuPL
S+PaUCCTUOekSgfRc/35s/kr1QLxCYSzgD6U6rFPwNyonYtDlBNlO0Ndm0V7fS16TzAst7OIFC28
c3T/yXpM851RSXnXRLU8xuAM7yNZ1jvLcF3V58cmLgPk9qDF4XSiDXr+ahzXcyaSildbVCpbI9Wp
Y4I5JZlhVxwjtS4OCmTGw5R7ezvg8tBkaJ1SNwRe2kVbXMfU64nexrkW4sfdnCq8yPwS2uTOhF4f
haMFLiRqfdvqxYInfa25iYbpqGYGXU+hBJmEPRumayuEVh4pHDJFBKXrZ322QmTfSCAFfLZVHR2G
2LzgMCjnoDbrZueFrq0QvBSo4pHwgK7arPvCRPqramotVNM299N4sg+N6PVDXPeD38E93knprsQf
YI2hxkOQh0BOcfL83WovpflfRmqYjIkbFI2SPSgu4kKmGlt+hkL9sWAVCd9AlhpMQ6TfqLW63ILH
qIOmdPaA8JdTzeNQHkZxhtAfuM7545RqpQ08LH5prQupSa2TcOQCC0FMfH5521/O9PlI65M8+6hR
SyILl0ENSdzs41y5PQjMDL8roRZHKGI/Xx7ucqVawKrQQkRchrhs67HVIsBQFCUvtkqDnLw6Go+5
VtY7JNUr06dZ3DyUDcnzCFHPX8ptS2AvlbcgTteWt4mVx2EJoPaW/HOvU3rlhQCyouNEVLaeLpsb
tQWW2umVtYSLhVoz+sZ9ADIn3cmarnwlRqFd5tIBXuOizQtFqtU7tr6EVitqSvP5myiL3mpDa7M4
5j3o1OU7UXsDPwIPA1I/V935aLKPmDJj0sNeN+oQJZUc1Z5W+fLyUnj61ufHMkVJuPVPYFvrQqbc
K+siztVGDfu+jYxgVKfox1LqlnGoR+SV/EFpo+ww5tFCPItt9n0K6FmGcVOJ/o6/gjRWj6RQeQ+B
Nl/8Xi20T5qD++NB57A4gESNP6TpXI63UbnIr7g82OiiSS+ZP6he8wdwU/kFP6hU8yPZL9/SJWpG
v2t6CKliUHSaE+mY5++EO9r1odDSWgPHpLCUsgYA9uRUX9R81Hr84dYy3rR2WQ4vT9GVD0GmjJ4a
aBBUQ7dlChWn69KwBzWc2qI7NVOikp0K8f3lUa5AWFdEDfp2qzIMfiWbaogglocth0p8NCl0e5NR
vC3LpUGfEO2J9MGSs5KuE+clh6hl8/rQP5w5SFPdOsVVZH5MbFV+7pYsgoQJsGpn8V9e38A5CH8Q
cCLiutAoH9Us0acym0Njssv7lZt6MEZRvG06BVQEdBBo3G35DnOMPX3ay/lnZJr81N0I2+1t/RxL
RXqJHv3dBs+JGx3A6cFwy2Hn/a6MQs6GjyiII4gUW2sAQjxTGVM2d9enI8KvC2L15mTv2N9cmUV6
7ajdEh9wiW8VA6oGd0q29RIivd28NbCN7kEprsxBVS+D0m2Vo1LM/cGQw55KwhX66orHWfUBAQKx
kNcZeHbJ1HljDPWs02A3e9JjMRX5t4a8oLnLFX2p/VbJ64d2UuPyXskaGMTCGPHaiNW5UvzUUFz7
2C1m91NKMTyQrYvoZEZz/cWj4iqCRiowwSScOISrak/xvWbpJ7+uSv1tF0GyPAy1lu6VzK59NXra
BGsAahE/2aQCWR11sdHgQlIvdX8o6rkKPQMO2st7c2+UTSCkWbXj1mq3hHHVJfc28LAgsQt3ZwVe
3pd8H76QBdoARNM23BrdbFSQ/GIFZmXtV01i+GZWLkHMAbSTCl97Ie59C3lV4BnATs+XQl6OKY4m
KUPFpnrIU2juqTuph9dPG6gZ2A7Uy4Fyb6YtBhzqJLM7h6QhFOysYjwoRrQX3F/eyivkn2zpCd5g
bVOmRm2KSe9NwP2zIb4u1tCdALvlpwrVnqCABb/zVlco+9TX6GhzFNEwugDpjIudNz0NvbAAOn2f
d/pQBVqyfIuNCH1ulok/SVkGk2KVf4/YWu8I5wAtt1L5tSmX9hbjkwEvIoDMyqAi0ZZUYGJGvb4x
m1qlXZ7+bnaq+MJOLndOn8upWjcKBykhBW3v7RVjt9Lp1dqcwsbUxjCF73Df67nxObImHQfQ3t6J
M6+AHtZWEFkfUQwfaAuEBRyQt2KdqrmW3vsiTeI7daq+9UbZhpOufrEnIw0RFYEPgzbhDbF+gWqt
3NNdu/YcVLrXaHft9HKXn6/3eo5SW526EcBjKf8O7CeH50S77H0l4+YPRaEaQpN5LMqjUY/zh1Jz
GgdDKudnaY7FntrE5T4nqVq12QgowCJvA7spT6wB6Nqq7U0Tzmic/sFCGO5QzLm+c6Rc7nPgJtQS
VoIyhaZt5cJJBX4/OUMNwxj/wF6nP7TAP3YC/WvTS9mYkIVuDs3F7d2JhZFnD3Y+hlSWP6O8EwX5
QHtzXlB5mfKHpbPuJmc0A0Ufbq0u/ZU8fw9IdSV3JEcjm1nzGeZ0iz7UZ8sZ8lmM4ZiheWRplYl9
nR6/y02j9imqVTdJ4hnhVPZF0I1zexelmC5USdwFRTKYO4fElYlHuBUJJnrtyAtsUbCZpOYwKNYQ
FoltfJSwaA5jX8U7tKcrKwn2O9Ei1zk9wac5eXaja7ULvL5lFORpahTz4/ZTt4Dk91XFaHfe6Km3
eZ4orIAC6pX0psAVbEVSFqQp8kZqHQ3ICeceW4oAwIuLm8foLtNhqkxl8S0FVtqpHnL8t7UcX/PA
GhT48G00mt3Bg511T58p+mm1TVLg/Zt3+a20I6O4cbyOalra1QZg1qQ9Wq2DAL9Ry+QnyMDBO8WJ
xQACe4bFbw2pZQhnuE7qV4DtS5+yf6n5YE5lHZhtFd0YHX1u9IV0/S1s+uUhcVrno2pOuBurdVe2
h8iZ1dhH/leUATru/VHTUQMMtMjyJj+t1AENjkFvH+ZU5kGKRgx6PEVW/mytErf2VlW07wmlvDdJ
hUfbzVzM9m85/j360cVZpwIjDAcuiFKcPvxWNOZ0yF2rHx4Mr2jpTRgCQUIB/gxsBV3cly/eC+Aw
YR7EYxANq1Au5916ETxbGKosFRPxMmgqILCOOlfhdxEN9QkNIu8tlGHcBjrhfsgjK//hKll8a1aj
88ak/+ojIE0/KkFpW5pDc98Ujj77aaZ6XxuOxRuAqekDncP0lRHJ+sQeALkV7g9xYotQb6RUIJf3
dTiapROIZXEII8dlJ5C7aNwxzKqdQDuXVyWtcM4nZhwRJ2CN1aE2qjrGkGmHkp6qi8RH9rFEAIrU
FcO9MenEwY1XrtJgV/19rtU/9KLocfvTQc0G8wh63o+FOeV+Jw0Mvboap7obSQcNmnza2u+SHgtS
JJvE8NUR1fh7PlT4SpV2cZsOKscfDmT2a1NI3g7EADNI3WBt4G0CrhwAmRgI8sNK2OKtM9fJg5EL
74Pe2c2tplCItzrs+nC0aKqPMF/nj6lTrd2AGcxJaqZSD5a2Mj4snrknr749ENdH44KgkEagDhVo
M/HlnFJ7kPh9T9hNQx00RJhV8Z4JxTa9YhR6GYwCbp7C03bdO7WKtQwdh1DMTf4WNlr7Bk7YEPRJ
ab2RUWm/Qco2Owq0efe23BoyPz8e16GxoEHHksVLnrwJMaJCR8wPs5Ywt4qvhV2xPAx1LP0mU/tP
E/ZPb6MWqrHZRt9lZiPwnE3jzj28vQ4s7nm65y7XDZSZi6ge+15LHx1jCIfFqIKksdu7uhHKqZ8I
Ll8+Ya4OtXawuAwMAEXr5352wCCpqiSdi3bbkrmPbTYbt3OVfLMLuYfzv8CRri9l046GMg2rAGjg
+UjIjVeFdIohrCOsXFWBvY+TZcYne27w8srQf5mQ/jtEY958ztRyOZrGq7HyPAP55Ro5emQZMFPP
n8GO19kevD5cXIAFRlJ0wVJ3e0fglTlds1iMcEgCkUrajAIVyIMTGvXQa8sMnGAbBXCK+/uCusTO
ZX5tKDhHFvO6QlqeYBjPPp9ogfM5ld0Dr8jVg4Zw4V1VzfXdNO4J7G135Dp10E7ZF1TRDTTkz6du
sYxpFDGNeOGoJeAe+i+9a2U3jYETrbEY7UfcTbvQnVA4e3mJPmHnn+/IdWh0nShBIz51KaIPudJo
Rtn0YZzMPeZjhuZbske+wEOiWxNLWfnc/fUnLOmpaajLye5BkvVaI+9n4cmbSBfOge1mhYZRZHjl
mcvnOirTnaTs2rcgCV9RiNCz+NP5DA20NSKBEHeojkAVbFTuT00shyNYWGtnStZdeT4j2oohJizg
iKDauNlLpBpzj614HXqdxPbdXFAfHaNp52x4gqdthrG4W1Ww9WvIuA1L6yzOoiGpZKg1dW0dsrmd
fzVUVoEfz457N2HUA+kDK863+dS2jT+bNujY1LBGz8d8WFZ+ZrRWEsrS1g+5MI0GnXXTOSbgZ3Gc
0XBjPUWVSuyXarPxKJOyrvzWslrubxwd7mgeKW/GyFQfoQsrsHVyEf8w6OFwy+d1T+lexVvXn72x
BWSUNkkb5Hbp/j4UmfpomX33RZpGHB/SoR3KY48VBjKJg+W+dfE8RpjcEtP3RBFW5LfSTL/CssTg
TreHQYReZDkthHmt/2ANGn6usZGt8kDo+6uiWD4XWQSmiWSMqp9RBHgbL19G3UjC1Kx1x1fQ2osD
SoQuuFtbtu/NCF7MK0MtADU019YYYWU4gs0/X3C52+VW01oytArBsTpjFd2mZrkzynqhbxYBXZLV
WZ5way2YnI+CYMsMOLmQIajW5lB4enRAODgDlUN3WzpKdAD7uHf/P/WUzkddISRrzckk+8IN7nzU
tsohyKGfsrIszMGXSJHOh9JMFPMwC8V8L3Ute5fLoh2DhTVqorLYqL9ZjtCO7jJDzEjsOfqBPtAy
Hmc7md/WfVZZJ7PqWhGaOpK6URPZGS0tkpvjhDD/fGt7TfJxhqmKIbKAxnxM6i7S/RIDiWPkCRT+
DAoMU6CkxoRj0SomdaA2jMCAU3QxtODY7voQj5EkQ75CU5G7N2rMSrEhm/APL+dRO43SiGy/rR1K
SjM71lxZ6rOKtRfjmP1nhW1v+eaIQnLAQax1O1/zInDGKwKGFuS0p27UhZtmWXdqocg2o1rD50yV
lG5r0ffL+2SRWQGtosp8XW2MkodwB/d9XWSUjssWY5wlRx3rVl2G6tHolwR8HMRivy/Yq4GZqGkd
pDWu2GyxJSdFXNrumEqJvCyyVN03YHDe257rN/HJhL3xMJZzVbzfuSvW1Xi2bug4Ay4gZccVDkrh
ZrUK0Rtd1jdJ2GHGDD1nMPvlYBpK/T6aPQUTIFfgNiVdD9p+Dm+sOQyT9JCEZVKACNnp19HDPebp
qf79t+k/4sfq/f8dv/2v/+S/f6vkDLpTdJv//K938rH81DWPj92bn/I/11/91189/8X/epP81lRt
9Ue3/Vtnv8S//4/xDz+7n2f/cSxBJ84f+sdm/vhI+tE9DcCTrn/z//WHf3l8+lc+z/Lxb7/8VvUo
Q/GvxUlV/vKPH93+/rdfVkm5f3/+z//jZ29/FvzabZv/bP8S/EyK//2/Ln7t8Wfb/e0XxfH+CjCK
45BwmzVJUeKXv4yPTz9ytb/SokKPGlgxFxCn0C9/KVHPFX/7ReO3KEYTT7oA6Ih9+C0Iov/4ETQ/
FgANEhJnvCB++ecDnn2p//5yf6FU9B7/m6792y+X+4X8iy4Swl/rU1wcsuU0jGUpBdIuSdadylgv
3mXya4ZFpd/EujgJG/HLztCS7wDBf3dHPX7vqBOOGUt7UGttCWQ2RBwNlXejdnPlx82cGr5MXP24
mqIjUqTOATIVN2Iwf8PFo31MIlQ2sgUk7LO5/8ernb3Keh+c7Q1exaUtRsEZxRIYTudnqkCwPGkM
OsSLwdqMsy+OJMnV6xHFfXsS/dt5nk+injs90IUkqkrlZARVXA03FDmSd5W+yFOuTfZDrUzGnapS
cpNuOQHazof+U+Nm8uO0yG9qvieM8CRDefbowKhXZBYkMJ6dP58/uu5mSR2Ddw1bnSv/qJnNZ8Ru
pu+VWaOB48HbDuxJVj+r2Sw/ynr8gg2m+qaMMTBJirIwAtMo0/eDWsivab3k3PKtF3W+bffEMl4x
PgpEuG9L0X0H+GbcFqoYfoIO1QkB5qL80Ll9FSjqTLUJcbLbxkNB2PcE0Z5fdeCGzbyU4SySb6qd
R/GBjmHEHTJbwvONhDrp64+T//GQODtYXjx0/j88TtYd/j8fJ0H/68/nh8/6t/95iph/XQ2x10ho
Zauga/7fp4j5V5YO7CkKllyY3A7/OkV0469YKFFloKHA/w918fkpAm6WhNigOcRWMV5ziGzDdTIC
ZIZIN0F70UHZbryq7rqs7boBt0uaaI2hxYdE6MtOUrDNP9ZRVjc3rj6iQWLD8z0CwHqktVoMJ/7a
b1aHIFTkRmaAeov6yvrEdqRNDUgqlSNHOx9OioT7NdVVBolQpIdEMV6tT8s5BVQB+ajVZQXE7/lL
ue6Ym7mu96eqUmKItpbyUAxji31kJ+Rp8DyJ47ja0izW2u+j1xisoH+tsCuH5pVPR2UV5XLA06vy
zebgoZQcrcKZPTmlblOOx5XbiYxq59NdG4WCKYuDvguFtc2n08bCVRYV79ysRf00TXtxjIT36n7V
euY/G2Xz2VopWi1alXI0qSj3aVyJu4i+/8HQ0Cp69bTZtAmR8jYIN0mtzz9bafQydp2oO+lq5NG6
6ZxPlGTKnVrdlWkjBkA6wiMNgne0eaGe8m6SS7M7Sbcz7+dqinCJaPfIrNvKB6udCACiNecDULst
RwTtKHclCnWnWC+b21ozO19Sn7yl5eHc4UDqBOgXeAecnff0Mq+9Hxc2vDFycEKgzSyqqUJiUXbd
qe8pfEBak8eRvOb48rda/5XndysT91SzoNjIw9JePP9WzqIiuFfo8lRGWhWgHIk52ZTYAZoGzStL
JOtQ9NtXsgUlVmpx50NFUB3UVk7yVGuFc7fovXNbVHbztnas8vblt7qcO3izyJxyH5gr7Wsz1DAo
vcSIrToVbAqYq6ZGgyfOdkoke6NsUnCjxie0K3J5QhDQuKnMzLqf4mLvXa59oefvsjkEu3IQ5lIk
jEJ97lBCoAkqDLBDZdH3PG6vDrVCV9b2Det9s6WSIp2LOo4ZaonnG0voI4qRVgJzCCDgn/hCz4Za
992z2uUQiS5qqQqfIopJt9DTKdwl+uPLg+y9z6YoZ/c0HjHQqU4yBecDDtJBnkHR6J4Pe6n1ekhv
9xECrGAhSEBXcOn5+7DcyehVtzqlrdWc4g4yVaLiNpG4xW+chvmfWXoURtbEZJV/2HwpAX0vhVFQ
nXInUUJl7X5mipO9+iOtmAP60gRQJA1bXnU9KE4Js7M8ZaL72k9DdpSeOYav/EhQBAneKGi67ENi
pPOZq7pUx/FWzU+di3WmDSf9dwNHkjCSDf5vL491sWOfxnpqpz7pZhjnY4kFFqpXafmppvzzPYoJ
1NXISveAWRdFa2JQGC1oXxJ4UqfdCutXZDOFKLv8pLqZeKvYXgLzqsVlIMPJcWnK/p1mi+kN9t/1
w+ok9S6jkPSt78slDTTFpYpiiOWN0yuCgGNK77kB2k8l9JgdrP7Fql2fk0lfKRU0nC64eYglWEmX
5Kc+7r0fTRdZbzW7qk9KbDoHFRnN197ZsB2oI5J/gltHVWzzrU1k7Mo2dvKTrilfZxX15xwbjdeu
WgYBaI0YEvwsunmbQbIFxHqm1vkpi/ImdIp6OCKW2u9M3SXJdWVuuBQHVm3wFa9yvpYoQRuq0ivZ
CTdG8VPmwpgPtmKU1AxNl/JYm8ohkNAXg3Ippr8bhvBONTJYn7madF/orfzkarH+MM6181AYTIRf
K8OY+cXQLkfqEVU4ykqrUOUe5IfX7gMQNsBNVkns1Yt7PTifnb46fBNEQ03aITnm4kUPrqZBBnxn
Z69n3tmZCPV9bRYD+QUkRQJ2PooSe2rvUno9RY2Mvs8Sxno1znE4D3Zy3wxN8xCN86ODPMWnl1/v
kpO+jozfDjudtiNNkvORDemUAF279OQIkU7IUqbGJ2uZrZ+VbOYkGHvHweLCNqYPc6pm1aGWc52h
XJrFy8NaHhR+1LXej2xy6x+xsOcpyCy0tPfsWy63H7kF8R3aRbTU+d/5Y4Kl1MaJgvEJMKIBOj/9
YYkSp+yumIN5Mfqd0+/a90AxyAHaRXh+YT2Yr3WoRl3SU9bDEUD/uQOfQ1IQ2F0SnexMmj+whrdP
crbLLy9/kcuDF8E1j1AMtgo90QtSPLa+cyv69DRFdnXsRGcHWEBkp5dHeepJbVYcaQe4MaJ1F32d
zYpDHNEekyZPT3XaNKWfq4iQ2uilfmzbybxzKIDdzbMmvixUb4IKL5jbsR4i8zCU3XSLVZv32mt6
ZQDQwaQGwVq8kPFOUEvUKmknp7ZQMxY/8ppN0u8toyuTC1RBJXjHTQV9sM1qb5Z5WnoUJE4I6E5H
ipTyqKXgx16e3L1RNuedlkRzL7kuTuPsFMeM+9zXy2xXzP4iZmPKyBmJA+gDUBReF/GzoymiqAfQ
1hSneSjeuaVqfBJJ3GAeJKw6R+PcxodQzGVlYCqsax/0SFf+Di7DK0MXdOhtgtDc+kdP/11nU/0h
JyfZ86m9NhMQKKgrcYCij7WZ765KFA1jVnFKUQy4KRZ3eW/mRnp8eb6vTQQ7haVsUhZg/ZxPRFYv
WpziC3JKsmK8s7waGXiP2gCR+7Dzaddtsd02gG3AmsBqoKS+eSEx5i2EjE6cqK78MaXOuzYx0V3u
nC9SRmHq6r++/GqXUFOqA5RU0FOnSo9UweaKFq42LM1UipPS1dmpwHYu9pMo7g41Kfw7TVvGk9LY
3f2UIjy0WHEJxMEQ7/mU1reXH+VylteTkMYDrBEQBluwFQqQKrJpiTjJIV8+226qHQQwBiq3drFz
GFye9udDbWa5WoxOpAND6YTVIUL62Y2FRNxpSrz4we5RV3r51fbG225Ysx3UOmI8StdZaFfS+D3J
simgDYN0E/i9net+XZDnq4ivusZ2touvEyfS+YJNiXU6T63EyRCRdlNnqsl+dWiXYf44aG8U+sbB
6CD8HkWd+z1PI+2Pl1/42rJiikEEctes4pvrxn12dggjU2ocTsQprvX6QwNW96tDoyvoo8i4H/nK
x9op8lM+m9mdF9fRsXcFmnlyuH35Qa4tKoM25GrnQn1qy+4VU+V4cd6I0zRqik9/Qg36oW+QXwGn
8yeGYgiE8SiUkn6ev3I0DY0WV7E4IXiQBQsSiH42z26Q63JP0OjaeoIEAtYWV+j1lj0fqqtSFBVz
Jz7VqhB3hpjGY9FAj07nBC6gyNOd9XR5zMJTW/t/q/I8B+Fmv2RDo3h1YsSnbBHVfdkM2h+qU+6x
KS7PPkbhbagy6/BBthK09ZTKrsXB76RW0fBNwvTw+9jQQt0ZRDCRlx0wvXp1yZfdgYgFDUriMR0q
/vlUxtReCDXL+EQXWn5aqn78IDRj3DkAroRDBkR94nuKbsA0tlGXorhoySvp/yHtvJbktrm1fUOb
VczhlN1NTtCMsmT7hGVJNnMOIHn1/4PZB7+azRrWeH+u+hwOhAYILCys9YY4XAuz/Jiv+fIz1sz+
gSZk9KyL1nnApTW5mJXeUFPKKuxfnfkDTIRSCvUf0XtvlTuYNRuHBr+sRZOfXc86aVcCSFay1DzC
3+dkcN+qZFW4QfsWV4vc+KS6ldX51mK0/9SZZlzUcjHvME7Mnho9ju+NKk+O7r69XWYbAG3BV9M9
2vKbS1UTSqq0cdg1nvGPqlbTqbQn8OWvn9MbBKQqJ08XGxdYJIZ5Bl9PfhHG0ttDEocjXakftd7g
ON4BUvPK1XpsRru+X7wuufdiyINN2TQf13mZjzLF/V8BcRFIOfIUUAivfwV7wRsjR0HwbMnWPyqB
fwA4xfE8JEWPdOrgUgL2ciwSsuwZQzigWKlX//H6UuysOCWHF1w7jTE25vVvmBxCFuARJShVJ/+o
uKp1cb28O9j8O9GKBp6EYkIsZMNtUgx57BK7EgqWrMM3ZZj7pzQpg6q1ZuKX9/n1Ke0NZsCNIjLK
K3AbRIwUd4x8GpRgznIggDz2LuQTFoLGlftI1D9yAdlbQgn+IlyZMIK2GX/iZbAQipHJGR6cFC0X
JyV18gMR+N1R6JxC+38hZ24C8FihZWCPnRI4Y134DYJFQRbNR+Ual8+9SRtAe8vnL//jetncYDHK
1SN8ZyXI4KU+DY0YHtth8cKpr80fjiGiu951pxAvkCNpqp3QfzXyZovQXknWrmV+U2dlH+LFLS9e
L6MOHspI5bXiEahO+vZFlc0k4CS81Li3N4OmmTH0GZXvAFzhHKoTUT9TRB++viF3MhA2I40PJsgX
fAG2/JYJpRKbbnV4mmulXZzmbo1PVu3pPk7FR/CMvaG4x6jmSdfKG7z6FHVaIZLOC5Jkcr+6ol0f
RWyuD/gXL+fXZ3XDiCGIkuTAMaDixvvQlL/lt2npQ612K7Jdgd0ZczDjlAq+LMoQgkln9aehiSpY
MzX9ZWdusZ5mGHo/a8RxcClX89Cx8+mM+2/8oR8NJfYR3u00HxCjcgK01jwlleWelxGVrINfvRMd
0JpA5RwZLp5zW7sSlZdN5EQp9td50TybhegR4dOMDkyoW4KgYwOMCapojrp8SosVxKOnJunPXKnz
T3puRR+SxdFTf8CoEvcpvnvj20h6VRBY4jH+8Pqv3fmcgH15eKKLpiPPJI/rb0s81nmceXQ4g1Ht
uvHs6MqSkBzU3nPklvblPwwmkQsyIaAytPmeqgA12Q3SKRKPn/fcFv29rs/iqZ3X6OAr7M7rt6E2
t06be6OtaCN2kVOlXTykKxDLVYqL0wFn/b/NapPdLZOIIlyH3CDBlOsLEhfqnUO35l2bjOJgqJ0Q
Le21WDxiNA/YTfDEH9ea5gVn5sEa1pOSuOvFE1DrXp/Q/ih47Ui1A0mOud4TBcMvWcfaUb4ffa/q
Fb9JqiNNpJ33I3P5/6Nsli13rVXFbglrvaltv+G8Ses7Usx3MITwYRoMPMzQ1rRO6oibI+gtYKz/
YZokgZaMnLTyNsmRcAoNuDlen0pXKj6yfYuPDrh1+g+jkHoB3scSBI7P9WKuq5drad6w5zUsPvm3
hBUt44P0Z/eTkRxIU2x64FsPCnfJsE8pKzdw9Dz2s6jJEa7Glf71ueweKp7asgcin2ryV/weLCjj
8OIkWKTtaD4niVJ8E4prhX0THRXdjobahIq6w1IAiDX2oflQPiLh7oWDKdZTNjfl+fVZ7eQF8B50
2mHweOghbYYynaiznZFDBRkAsxWnaE+TKBu0SPspNNS5OYElLN9+YyMc8XJn82Kj6Xq9lLo9Jf9r
0jupMUTUIesf5qVKz54YnMt/mJ+0I4aPRQNri/mIqh5tiinjq4nJemiXNH0ogK/doThg+Knudo9T
lTTfXx907xKEdwUUCxdWnr6bGDKhtVBNuQ1DZBLNRbbELvMQo1HuaPE8o/tqpAcRf39EHPHwXcbd
e6v523SeM7kLR6DJcvu5FMIIdFdpLhZA2ycnMY5slneOnDTaJqmTfSeQttdfcMqttVEHDjZya9V5
TIf6bNXiyPFlZ1ZsSTwZgSxirLX1ojQJhos6MQoUg+kiYuz4jNmClOpoypfWG48us70iAgNKSSN0
TcgkNwlrBnGvm1jkgMs1K+lR6v1HPU6rOrDHyv1zLIiVZmNUH+Ies60mla01gXbFY5XH+r1C7nJw
G+1EAnwP4UjSV8cOcyt5aKjIhKD5j3x3HaXoLYzdSVWjNkDl9798UlJ0ahU4Q7B79etPaoLW7HJM
DoIGCPTHCSlj34wn96BcuLdxENAmU4fuzW22ufhspRZqz+UObYHtOapZeU7HPnn7vQN7j3oT1UJZ
m9xsz3hc+yzKGKUBOh9kzvj3itTuQRTbmwq8K6xrqe7fIkZyLJyaAvp1kPbZejEWtFA7HB/+w1So
2PMX8sY2XN3rz+J6q54WBY4Phtfhh6pjQyDcZDz4LHv7DFiKpNiRuHOmr0dBZbbo7KRH5b9f3Duh
xNpDpCTlR6707vx6cNwbCsgVKCHZxkNv4nqoFaUbVJqQJ++cyj7bsZ1eFF4iQZWo5sEX2huKHo/0
xQP5AYv7eqg80SZnnVHcB7rQnNdiKO8azSnPkDqPErq9ejz9JFI66l1QCLdSe5qWQdsA7wGF0LpP
cwVyUa1cqFb/4SgDlsKx87XyUPlrK5WY0et/iaH98faVpfqDHC5AB5BZm48YiTTKc5qCRK+xwoHN
pbyXm9WlayEhvT7UTv4qUyHILI5kOW9BP9bsDnmJgmDQN7ryGNeWjrupzuMp0rQnK9XhOIuqvUBx
mT66bX+knbJ39Og3gHak+U29ZhNFYm/IIaihZl7g5es7eBycJmLlQfC9rSBKORSuHopcWC3xJLve
PzXu10s6tWjOY0XhuwX21NyozvikRVx4Dbo0l67O6q+jMKcgrUbYj9kK9fL1tb6ZLL+CeAlcBgST
1Jy+/hVrq+kzGnV2MLhq+WjaafGAtt/31wfZXrUwuKmag4MBACxT6W3EhFrauO00hRBW66eefPo0
DFX7Pdb0+FNFaeyoSLw9my8DSv4bosFAMLfvLPxVc3raUAXsru0vWV7AJhkm1a+6vr+8Pje5G36v
ulG5IwlD1AnUKMdi28P2EpiverVO9LDN5V9qh79WFTensovbu9x247t57ee/Xx9zO72XMV2uYRIX
Bt6excRZqk6fWE+z6PTzGs9I3CS1ewICthzcENtPR4GI5F1yxlF0YLxN0mK5mRIbld2GEREeE3Vp
VFWr2NCAyvMVu/IOSBHbsy/Ho9wMwgVxaf6+OXw68jHlNI1tOFdGjzaxvt5PcdaS16b5fNESbIxp
89r3M1fKI21g7LpeX9vtgXj5AdQAkPSUp3J7JSK6W7gRvOgQKx8H7imx1y/VuTyiHd/uGyRgKZ7D
RH3RAdkcPHdEAAb1qCb03DSuTk2lTz9ne5Kw+LpK711tNM4lWMfw9endbh2GhYwjGTvcKFtgD2bX
oMxoG4T5VPyF21h26pr2y6o5RzyanXWkmgEpCKkBQGvb9NpoXKG02lKHUP+s+7KF0brEynL35unA
JXhRoKUpBMFgE75iodrN1NUhoEzxXRiRck+/ojqrlZIfpssyebg+6kDviJXyg2F3sG02Vm1keGOV
lGFTwR84wS5O24/mSMnxAooF3+1KwGO75Mnsxr6YGvg1Gt/1vezXUQePxPqDg1tMp0WNlvKcCN0M
m8ZAFWooGudB7fN+9vOkbn5YtRP/yhNQi1QMy2h4XO0e0Txsq0f7VNLR+0UZJ/0iym5GaaRcLpOq
d+/zTHSGr2BSgwRp0VVlKJxljYFgoLZzpzSr8U0delGHvbV0EPFsdP4jzfirNXjCAno2yktjt+rf
Keoh/yiLqS5nZxCQF93OU38krbJoF9y6ozsTo+72ojd1ueIv7lAb1s0Y/h7OKOlBeL3dRqw5Qqts
IvgVdOY3H1jL8cNesipMFKicptNrPijJI6LNbZRzaVlClZderaa+hdOq9aKmQFTLsI1HGOjagM6u
bYTC1OJTr0RHglR7k+LhQBWQljzVbLnRfqv2zFnX5BUvv1CpJ+9EJyAOivzQbH5nUjxOEH9DD1Kq
DW3PhpZna5lYdTjaOVo0q3HKcvOuH8rMF0jPnV8/iTtz4mRRuaLcQ0a8Ba3ApXYsMrU67GZ1/WgM
9RIIT30r3lY+uLAJI2+i4Ac1Rf6K31bOjBCR01qtDvGFNd8JaLTfjFo90ua/DZKMwlsdrRaEdm5i
V7FU6CUNJhyEVY0CqFGUuNE+D+fSOKIT7y0b3UeQaUieyDfS9YQy1WrzXFHrcGq60VcBBtLAH4+E
vvZGYXcDlaAcCxNqc4srFLetYi7gbwihnfRmHWAiKEdtwL0NR7cDFK5E2eFUcz0Xb4bPWzVeFYq8
df9Ill67jItnX3Jvyk+d00YH78q9WVFeRKPY4L0HAPt6vGLUyrzV1yoc8T4LXEdJTiWuUW9OCCjZ
yGoC7EV23AtE+rctN48NnjaiqMIa0NGl6gsA/XbtHIyys+Vk34Y8izhElWjzhYDgxp2GN1yYiAn1
P7MqLyvLBhJ1eLM2F4eIh6SU5qI7BW9B5mC/zagphrRUMq5mqveD72Yu6GXjO53jH11S/FsW02My
Vp/rxXts0u6NXduXsek9YmchNVC36ZXookJQbKhDb4xR69amxk+c6miKe6tJZQyaMo0QajWbAKsT
FvvIrBmlRtqkGwiweDZ8TN3uKOzd5qsIuuASxSPKodnnbNYSP3dbgSVRhwBikiBqR8t3e2MMo6LP
no011k81wI878KDxp7YwjwwGd44A6RxDA6mmtLalaGBt7zTtmNahU3vLqVN0K6BB+lZNYfnRKKhR
wod9TX64mSQMxFK1JuhLyWD1H7JVAf2d4jrGO5ykwa9y9a0G8y8jSqsrnsbUjCzjeovmWlkp6JdW
YdEv7SOag7PfxLX51GkoSPqkQboP3KE9cjK7eZTLcanOIhLLtuE0bu5Ma477SokSQtiMcXo0psrX
uKvyB7fTzZ9oeqY+6Z7xYUir7kEnPf82Av85eJLLMTZpJgB3kmYeB/LnyDD72/FMzVJoo+qVoTZ4
ykM2Z8WTqVL+7q0BYmmmT09ABY7ABzsbCfCevB3QdePYbE4MTPihEwjLhR2QsjusaTxcI+PhIF3f
HYVHD6wlCGqQ4TZTI1q7VqmXoYq12sc1aYazQrnh8noqIu+Z7QLKErvcq3zH7XZNHKcaq0KUYdQO
6G2sjf4e8idKZ8hPnqMGMmbWJopft2N8fn3knbgj9dUkJhsZQChr1/MbylHPjK4tw7JB8FfldYp2
FyLsq64eqRvegADZqrBAEGNgo9Ir2faB+K+gikRThopt/+Sd8c5Shqch9c5Z0X3Qh+nOFqVHRuHe
t7DTcyW7tEZ81zX199fnvPNNKVNTAqUwKeFhm+KOXrVxNXBpQa/uiIDohPhDnq9v3zlwdymxyOcr
riabEGRkcIqKeIVwaGop2bJhBbHdH4GAdzIYFpMXhwQ/U9jZjKLOXav1JchmE4NPv6oK5V4BjIZC
SexjrvfWPjmfUNLr2KlkF9zDm6Uzolkbh8ZBB7Nr0J1vq+5PcxLrgcnuTjyRLyiYXNy4Hh/qelOW
TixSQ8vz0PLy+a9k1vsLHr+dX8+Z91C0k/aQTbF2xBC9MfCQk2NmFP4QZAAWvJlcsnpZlcDmCAGq
1gLbjrwIS3g8d05hD2GWxeISlYv+cdVK7QxTgTY0rsOB6E37pFhucYp5sGK21zoHKchNI45fxlWG
PoSsdZAKbL7yoiD0C/41D2ujnvxMiRxe3RVGDab3zjWz5yhK00BX4/dOUr7LKvFctq7uZ9b8680n
B7MBSqNkl2TN2/Z41lUmosyw1hR70B7G3msR7R+ng2i4cz7lI9OmzycraltkSzMN82hVShaaLei4
AtOah2iwfr4+lZ3AR3lXfmqpp0gl+XqP9VXhNuZiZ2G0Ts15TpL15PUwp0ZvPBhp54jS35ES+jTh
EPnY7GZjBpS7ZksW2vOan+KU+NY7MV+PzH/9vsb50WPwpvnCdoFEhZsSlXr+YduO6CuRF1MKF85d
EexHwRNNpzJW0s9iiK2w8ebirMxpd+4L1/PnZUkeuwUr8NVOy4Odu/cp0dKRLGOLZG+LRZGZ0qxF
ZRZq6tRd1rpUTgo4zzfKS8j5SkV+MLE04LlIr7+l6yRxkdRqBh+3joOxxIvRA2ZzRhRKPQhNtxOC
xEiWJW9qHsBbfUJ1SUzhREBAYGYp92Y0/+iFqd6/vjd3kjpG4R3A1gTDCeLxekKL2mbZoBvwmHFF
+j51nv1nm1m4F2tK97EpE+1JK02X+6TTH5wKJx/Nzd/aLSSt4jdQxAK4T2a3PSC8hwod0WdCoL3G
mD1M0hbD6v3BdI5y571FdaiYmQA72blbnMEoMGTrsZoI9RaRr3rBr4o08+0vDwBspDpY90iq0hYA
7zWGVbVeV4RJHhl3Vimm5wIC2MFe3JsLyQ3kT1B5UD02CZUZ5yzpKqAaNfUXNOjjMIpK5aDncBu8
kDf5bZBN0p/oS5rkC4PkaVb5febmYZPayYnG7hEVZ3co6ZWCti3vxW3TuIrXsXa6qQinWO2hMbVR
EAFy9Md5GQ5mdRsomRVQEmK/DBfbYLECJVkQUuMDYZH40DeDXvhJXaqnYuyaxC8qxNpfP2i3iQYj
csdQXSC/By13fc6yqEu9LmNELMmNJ4e6/8lahHPu3Fo/SQmRYMqMtxdOGFSi/2T1jNrjJs3I84zC
GmKToT2l4mGqjdR3oBFwKSxHLZudzQgNgg1PTIR0pG/qW+4sprWqvDxc0lI8FaVu/523jvL2kiCc
DtkGk/5HkO82M3L6skZR02AYSxfPel/3fw5VXB5ExZ2PxYniViPZtXlvbjY9WS4XDISHMKuL+JQ0
rXaP2J82nyD/ak9iSu3z1DnuAZRsd1QMuSnLSAmtrYck3L3RXtolD2M4VEFrGu1JG+bs2Y5yNahj
5IPRN7XC1/fl3ndjjrSApHXgjVgG5VBdVknycGi06S71hshvnfStMlpEeIzEuM0k8Ig0e7P7WUpT
6+shD8Xaxu/mJipKv7am+iAiytv3+nF7PYyMML9VB5Yhsc0ZNbrQGtzs3ibvcsD0lj9RP8kDnELs
sMBUTTktZeI+GEN05P678wW5vRzEI0lE5Ca9Hr+v9CVK2igL18ocniekqE6zGbenecIKderN7l4p
y/jb619wJ2Wnj4hSL+UJNK+gTV6PmvZLmTVti+KCNaXthYvGe06bzuFp1hv/Ctftfk6d6jzSnpsQ
3s3mu0RR9NCGi/ekojJ9sKN2wjgdqRcspEm2tIUZlcROfVaaLISALU4wA4tLhVTxuU2M5OCc7mxe
hCak/gabl9fKZr1LN1r0YuaRwMYe/Cxp80uVjUdttr0JObJYYgIFhGe7SZHQHe5U3DvJ3/ME3jGq
40GlZi52EeKt0jWcE3RSOClSr5ba6Ta81WqktRZDJa33V2y71YOaJkfkoL1dCjSC5g13INL+m/fI
OCcQJVw9Cw03SoE2t/OlqZb4nZksyimJbfsePOLRS2HvU1GyRMGGmjDFg80iZlFZj/hUZ1DgI+FT
YxOf5qluv75+FnbudXpTXLISX0+xchNnEOCKTL3kAeRYqXifx3H3ocoiVDjGCqfoITKsg4izNy22
BEIN5HtUXmRE+i3iZJiVDVPc8ZDXaje0FLMPlEU90s/by9IlMhS1aSmtTR/xephCUcvJzKcs9IpJ
PKiJmO9FqWHZ0oz5hziGWEwiU9zXw5D+3fcr9R8U5OvT64u7cw5YWpTA0HF6UQS7/hEQyoDirjFx
xl3Nb56SpX6rIq/QRdMR5H9nWTlsFieAScss7XqoUYxidsslDatarf72UpPd2XvV+fUJ7Y1CNkYn
B394CSa9HiXTBQDjJUfSRNH+aktQgwYmKG8Ph+B1UJm32fswPraDoKsX51WShnMeKyfKTBO2BPbi
l7oxHMxn7wOBAgAmLdHhN9CnchWV3TVOEmqJ8mcbz9E5FfoHBUPN/7ATqK9KzDtyau62iMzt10yL
g3xK7djxqV569YJefeKDzjuiEex+I+k7qUlO3k3V0UQXBPo/KtgLOsw+/KAqMJXYvby+E3YSBySS
AMXiC4dQ+FY+N+usqdQrNw1pSiFuAKo/SgMH853+AtlgvojFxj83Ao2x+qKAeQCeQ7EOeC43wYu3
D+042WYApIvvxvV2RGbdGeKe84XeY/0+nbIeRkga+WCgnTMm3NFby8ZyPODmstQHX0LfBBVM1DqE
maosnBynDDxVjL5rDvHB/r/5gCSQpJU4lkh5LlSTrmdl2sjM8uBOQ80TP1tlnM6q1kX+69/v5bde
ZX5yFPgDlKGoe3F7XY9CcZqSZtqmoUItofGXtAegoCDKViS98clNvfzZFhjL6manhE6mjalfdnr5
5OiI4cU9NucnT5tw7enj3i9atEk7Q0AeAU6IS5OinLs0sU5JO67KyTHa5YOypPZBIndzfOUcgAZw
c/Fe4wVwPYcS/cNOH1gpE+3//ty2lUmW7NpF6s8ktAfB4uVFdr1kBgW7FyQ4dxda9tfDmamZZ+Cx
0Q/RdZQI4qXNLm5Eye5BpXYSPfSOqE2/6GZw79Hc/urWJX72alGjryJtft1Icx+gFle/EttQwnrR
59LvY6t+wnxlek5yE7tvnMmf6lU4oEtHDNLgrZ4qYzXvhyFzw2pSu7tSmMZ9Gyl/A/k9Yn3f7j2m
KFHEZMcv8nnXU0w1tdJo0yM5VBfW85L3mZ+bTXpwjm5cXqk3SvVm8g1Uz1jTzRa3MyPWChSVw0hP
PX9c9UBt9E9JO4DK9r71o/4I2+sDenGFb5ZmwKv43jOxVY6q7oRnx4e5mr5EE5V2oQrV70QXtMVo
+AuiMrUxH5Q+bteEihQVI2nPQcq8JSxBT/YUk85XYFbTMvlVbZbYb46jcrC/bqMZ48gHAGgGKIjb
An6cI+wA2d3F+nY1PqdOVv2oKUOXNI6L8tMKGvBgwL2JSc4BnTagSRg6XX/svHfmbuRqCCJvUu69
jHeXMSfFWxM+ki/ZeveoT9ExsDenxvJSdwK1Bl+j6cQ9BkDpWerB/Ze5AFwgQZfVgO07wDbqYW1K
5pINS/IUq63wmzJPD55PtwGHVw0cJ6ocZFuck+sVs/qhMFOw9EGMndp0bvQCQ5mkF0buD1V3BJTY
Gw2JGE4IkCGKb3LD/JYqJ65eT7mAJDG0TXu228Sf3PqfCmzGweLt7DyZO1LWQ/hL9tOvBxqMeKhx
c7KDKo6XR9EWPPgNh5fOZImv7WIfRZn98WhSSeidZMtdj5ea1lC25HRBCdHlLzEiPom73eIPiFFe
RK1Z316/7HY2uuSkgcUkSwBGvAk3a14NGlpXduDqg/4YJVZ2oUI1B6+Psvu5SLyASLqEt+2rF3q5
h6SXnJUBcCYBjnHXG8vsW4t9RNDfW0BuPsK0BHndGKAYi4scn7HC9qDW/LCurfF+mgHoru+sLmsO
Nv3t6klJPZTY6CtLNN7maw2pVddGlBpBpy+2n3QdH0ooxuWtqyebUDB1KL1SCtkC42oc+maG0QO3
9X6sdq6d8Dz3gk4di4Oq4d58pB4ZuTjXODDG6903YKBL/NH1oPOUAmC+hbd9XERvDnvMB9wnaTif
CRzH9SiLEasijg2dJmyW+Wk+al+VXhu/vHnViHWoW1OJpMi7VaP3kGVM6kjoAa4xUYBKCmZnjaV+
7nUrOhhqZ9lAFaCKRd+Sa3ALL1hNBIJrd9bJ8tv7fjKtx7F0jsTxdgfh4wC+xxiHMHu9anMbqcj2
MohdVAu9BRztUqEc9bRuC4Ay75DtXgqPtLa2tfdqKtA9LUsNz8mq+9IlA4gMrpYh+aiYPCM+aJHo
ez9XmxzKVlQ1qt/AMI7vu7goUuqSIqnpyFrTUWC8nT77kbxfXi5UQ7eBUY3LQaRwOQIztvN/CvCG
dL/V9qBPehs9KNKT8lP3oYx9w4rxyqXsC6tSWWS6ea67IL0eF++mpMXfrCy6g5O9OxzMRvqyyL/S
0rn+pmqGHTKoDTXgwKz3VWPqQWqjVxRPZeLPOJ8dxOGbRWTlZLohG8/UELaRZIpSszMr0wrMycbr
B8+xi7qabwb3MApKETBfILvxAtlEESwtEWUb8a/sl/SXOQ3OqesXEwb98FNRrPLgpbs3J0oikKds
gyLPFjUwN2nWt51qBXNjFieU2ZtL7BnFQaS/+VLMiQ4RQgCghmU5/vpLtTD30kYxzcBL7DicPXoO
5rSK+75xQEyayZE05csiXb2oJAeV1EYy2fEKcjcXs2hmxZioQAYmoMzlsraj1mJiWOIOoU7jHOD1
uPyiC6IkDxy5FmLjkmkPrdvnq18Wc0xtwUy1+TyIGtWmaVC9KZywqvwXx+3c8r3ZgRrfRc30yDXS
4o+IC+H0ee509avTI8J5mTT5ZKssbap8Bc3pgwV9kcW9mSBZDttQOg1trerTkS7YiEhqkLURjdlm
nYYI05C+6E5ra0LQMc2mSaj064i692uhW37bxeIbDhxWdk4U1/w64dD7tQDSpPluIgbtUtQavpuW
2tYDDqMDoOtCNMtR31Cm5dtfzlsQrDoFdvhJm1t/zPhymdaaATFv/l6Bq7gslWKfjQZ+IFpJ7rsZ
Ms9BVeI2MLMhEJOiUykBc8AsrnfgOLur6sQ8+eI1KZ7rZfIePeQ2Ht3CxfCsxTfCz+1anK24UXCW
588IqK3Wz2adRT8mwx4PXqo7545aEZAziNI0F7ZKAzGSDpOZQcz3qsR8XpBe8tVi6d+aKzBr/nBk
RihV38I5qEAO+MoMCGEM5vLOFI1NYdDR3x5DaF0g840iEUn3FvToFRiPu0thBuNqZOcFCw68WtMj
dvlODAEdJsOiNCsBbH39BTNqSGo6u0Yw933snpBTU0DOKurnYV6MdwKj30+vp0A7n4hvA4EKvU4I
UFuAypw7i1YYpKcKXVkfZAenevC6g8XbOQ6urgMYlRQALk457d/eYqIyR7UdVT0wpZi3pzHOBX01
DW9s0hU/JeZjIGgP316fnAyAm1OIzgF7Q4V6zFt9s5o2nwuJzYV8SJtjf1zm4ksmZueiNYtLfTAa
L7UbqR8jd/n39YHlH3w7sOw8wetgbTe1gVZzkCo3JpJkfewvw1SOzzly9PfLaGsHZ+y2FEnhndQV
s2xopLIze722aeOVzH7VAkk68rslGpoTems9s54bJT9H1C9/JmZmncFiuxc6/uPFzpzMPGGyPFwQ
kOseAMKs56ErMXmkJfFQxAlOL86AuK9C99Eb6/Sx5Wj4yaJj1LMUnXoQuna2ITcm6FuiBUiILZfM
Q4pL5dNogWd19p0y59kpogF1fv2z7I6CVgikQon42Yqs9KWpUo0atECxu/ddHzkfhijTDjad3Mub
bw8jjuAL4Z0LYMtfrHsKw7M6akGqrITadPrhNaWOtth0v/RUIf7DlMh2Hbqr1Dm2iO8qNRI8nhst
GLA98dXBcO7zFTuq10d5odNuJ0WiwUuJACitlK43WYUTUId/sRqolVVZJ7jm3Z/YiFFepark/lDy
MvlWJ3qWnmYD0TbqsrPog2Ki4OvH2ajCd3S1/t/WmKPG7xD5/Mdw+vVvEXVT7s94YZoXeA5delI6
0ypOHfjpNETdjhurwO+2QV7bs/+2ysbz8L5dEDHj/6Ax14Z038WBGHffFKfov0oRub9wUc/+0Xjd
f5lMV3ydBwU7ZWsxzD8xashnH7689d2Me3gBcFsGzVeh4oFa1V2ggIUZq/OpRNj2k5tPqnvCwIQ2
E6TN+nORivzPuGvn+GSYpT6hmVWv3Ulr3LmSTJhi8Pnhi3X5H7d2nMTtK1xWoyKzfTsG/OurtVv9
OPg0N9sNjCixlU8PKpY+9PWX8dyiWQGRqYHG++Giz0Xjz0raYAc1H6k03dIc2GXIR0CI4Yi6N6FG
tcYu79d2DRKeee2JF+16T0Gi4sIty7S7n7tsUk65kWTjuRhj+xtWI80PvRbl45hW0XhaCkG12cyr
+uebV0FKT9PIku9R1F2vV2Ge2yar4SNBnW71kwfT8UwjVvP1pj1qZNzGdmSNpO0HWCXi+/YxoTV9
7HVWsgZdpIkL2rhmoKiuAHs5HS347bXJULI0wSUmc7rNqRvVQRnc2lrQ2Ix4UWtt1HzUVhPPXdOM
lQ+Ic2G6Ey8GYlWvL+dtoCQLQbCNpivJN53X6+W0BqtIInNegkV460NeR/96llAPkoLbhUTOgn4J
JgXQH/HBvR7ExhFocvWCQSg4k5kOIxKgtdtT0rSOSIi3E3pJjeV9LGXMthMaqYsILWuWIK2n7hSP
pvc+EUnx663LRmLooP5M5xFE0jbN0dJpqY2lmoNuMp9Qm7Bz3+uJAm/+Oki38OjD8QZHA5Qyrxcu
W0ZlajRVBCp4S7pjwIIqdTnSSLu9x2iegvIFX0biiwPt9Sjuiq88XnYi8ODhP5VZUn7oSq940CLL
CNraNQ4A9TuvF9kNp1kkwe6crc1uX9PWWC0rFoEw0Wq3puSx7KbS14z5mwJZxXer1jy1yPD41up8
jsvsY2YP78burTr2lgMHSGLbDJmR3PyObphWXpH6AFMsE3eiQXS3Qk3izR+RUaA30cdjxrxur5c3
1wGdxIYYAkCMYI47pz8XMRKgr+/ImzNGpCYRoUDA64uq46ZEUDtzgUfkhEhUJKanrEAHlJhhhcOc
FqfXh7o5Ymjf0//gvn+huGzLH8M8NPE6FWXQDk5/6pIq/dDPqTg4Yv/bV7tORYhNqLWggQ7ZnC78
9cI1K77us+b1QVSL3LtrvWFRLqWprfnFiJb5L9NqEQFR69iofXvw7G9T6mYqwVPYqGe0fRSdk3ou
tPNklZnuI8itmH46GG3qa5rQksvsNZZ+4bEwm5fEmtsvs7fWyUlE6ZwhNIIszh3uopTw29Kb2yAu
epQpLKTKL1URLcbdKpImP8093SefLLHofNphWXxKI/oAz01Z4pW0rIWTnUpLj/9ol8lVTo07Je7Z
qxr3HRjg2Lyz4xYov9PVnt/kQv+ijmMb+0h2KrxaoiyeLpPdlfklisv0o40KSEm7O3aH04v3wzka
1Vj1DZ23pI/+UvdP02lRcTa0xW78PNLLP1q7K77A2yk+Tm5s/2qjUfkMIpiWXKs02men1bTvozG6
kDObyihPWP21ld/2tWVDytDFk1loOmwNa/beV5zCyPdyJ7NOy8KuC3q82REdd5S1flciIQamZa0h
tk2pMsYgHlyqN23jeukzxZpSRYvQmT5z1emajzOG+rWd3CI95Y0x5YgOrWXpr6lVRn5qIHQUtnaT
lNA59Sg7g8XQPpmiS42LKPS+uSuTbvxmWInxN5WzAXkkKdqSdvb0bCtKUvhujI3A1yht+sc0WfX1
0pqeSCRDtDbCgclWJ1fN7XPmzqXrm1Zs/ut1kW1RVLMWcL1mEhv4CC7/j70z2Y4bydL0q+SJdUOF
eehTWQsA7k5SnFyiJFIbHJIiAcNgMMzDO/VT9Iv1B2ZEBcnIDFXsepGLGCTSHe6ADdf++w/G1ThR
loWFmPSvNrYr7Z5zSxrsGCntsay1sSZ1wyBgzVjNHpTYzYI+9JZcO+ka2B8hpq9aQmW4LndFVzTc
NF9jb88GbSFvT3UAN2Og2PeFoJVf1k6mIlK2axo86fowps2SgXf5nOymtejOQYlXa6+60boZx6Ac
OK3pWU99kE5B5Jqz6RLAN2TP0qrtc9OZxDVsDYxctNIX1yVn1k9+2pRlVAaeHOO+8elc6rmhHtt1
It9s8EoWwUHrkjpin52IHBis8azOCuehgIgFnYAGCN+nClZ7l+bp8qzawvlsTqPrEblgAk4uvbtM
8eQBB0SEKdN5IRoro5yp/WE9gdnYVVHSp/r16GrYVLiQpCKzygBt5ylL5rDy/RmyYS7Us1k7yXf0
xs2d9FEYh93kW8eOrp8VmQFQEzY8RnvRuVfemJ43QiU3k2q0Z7+cuyJqxqGTEW7M3tNkz+0d+dSm
cWiD0l725mhV1cfStfs+nETePiJQdCQJlpmf7c0hK0TY+mN+KRE15JFnL/69aprxSQAzH7k7CSY/
DJ050vFEfqqDbPAi7CY0GU5k694TSjHcLMukq0ONiTp/6wVjH1uVYdXRgLt7Eq6qyG/oobBE61AK
jFBirPHQBeChu4UAWyceloRxUZROcsvLBFTaYXLDIp3yLBJO4+3gWruc3h3N+9TjdT6cOnnhh5bR
9delpTDsI0PYYzB22ZbqIAKeQSe9TIUWCoCPwWQmzWlCWsC4ZyIFV25q+8QHzgt0JNuo2zTsXBMe
h8AM0wvpD0w3nJowcucRTjlHLcP66Nfu8smqcj2acgth/qQv9lmzBgaD1sj86awzJ4WyHaCkj/Bb
TquQLziRIum53UfNccUxcftZxoUsHZKWRt3+nGRJdXSzpnN5hLVByJ/bGycOnc/rOnAR/3l0izmJ
4RfW7DqbEBIt6CWc40Gcr9gU3zSk5ax711NOcybJoWyiTozYby9dsAaRGIvsfMt1YmzYkzvva1V5
436d+1oexiFXEkRf+vKkwD0Wpp6ooNnPdXdb0srsogwix8FPUpt1VkniFqpucs79ocWSoTQb41KH
WOpGU5VjLNh0GP1VJKIeyLhl8ZREbYozYszTngSibDIOjjuyVDb4O920RV4+ZqY2pQdH+HO678dc
ikM5rTqQCUdg6yCcKeA4qzJWpDwV6jsXmOndZJxkkJ8HxmeicYox5AGNPxqnab/bk9WO4WxrSxFl
pVfeWm7vaod2GD39hAhoMwsdnmTBwxHKjOagmp3QGhK/DpE497eVL3TsSnIdWyvp2est+fVEIK5V
bx59syhPrQGeVSimpp5Dy8KFY5d7qehOEtZhPTbTwdNCdI3UciQDQHGcXe0OB5RKnXqe0nSyA+yy
DM1clk+lGFoboECkdxCN2o81Xs4JFFejpZ+jPI7ty6qW6yRYtZGsKFmxfLeJM4denmOfkGu25FFj
9n9azokT1oAHh6Hx9GhNKSGHrLseJ83R9ytHvzw0SQPsKJTUyC3A9YVQwHQLsIWLM1zbYk7zEJJt
etc5WjVETjuiO6I3n5/pg6N+1MDw4D3O4ORhbuscyDk2ayouc8mhOVmWxghT5dYiXhZPOx8qLH+B
X53szrJ792JdmkkcWC2tOVaayVaWGTk3arQrN+rbxihOkyafr50h7+6qOinryKo9sbCgOriig2So
JF6hxxVhPU3OGDNpymCXVmN/v9KHPWA3v/h0hERx0rTsH3Hucaa9L5zCXXeimFLjNJNa9t3TR1vF
VuaYedwbqRuquTK2yrHed0JhnWZbRWNEclHVOfcyB7YRdVdHYtVSFZm9r1+uJarzB3uZaxUNRe/e
qNaxnrLARejuduWk78reJytC8mWHMDfYqUPdb1ki+trtroq2bZ76ht3ugMEoRFmrSxawIJbe7imd
Bp+tSad3IxN9+cY5oXoaV8OkMGjaxb4pRm167NsfWbk38mr9QUq7fzeXq6SWU3SJ5qSHFGfC3vJD
bfTcJua5OfBASI09NoPfP/ZDOX6rMZ8rwwbp/lcxe+MP4AwKO+UaagoXs6Ows3EOLT9vlckxGxYt
O4xlhi1sQDTeGCKkQgbXOv0wRRjhzFm0zivSRj0Q403bmt435Tv9beGLbrjE5kM+YgBQuJHfGV4b
VonWXnpzJ56dXpq3pmUrjq92kjyzuLE/d6YNSkvEcpWGvI/8NNjS+FLolfd5bBYd/mGlZUMEBaps
4pmlTouZjWVwSgHlzruiNuZTd2U4IV7YRk+BOgvHoQzhuJ/23pFovaIM50xliKhxJzzqdWml8aT1
8k4lhfNUYKdH+ZyPwRfNMTMLJw+neuqSQLuS7SIv8smYd2I0imUnjbbaQk3EcF9VdfO4ND1K2CpJ
1HozIQQ2zrx5Ut9yyuqT2uryuzmw7HMvLQyPWFMM/8IxoVHJlykWDAJkXXzhzhXj2YhN0tes1kSJ
oKzW1CXnN0OLR52eRuyx+KsQqJvdKS+E4x2UYdDqwGQldThy9aYA4Oiq/Eqf3KX+0glWj6hrLXuN
i1mHas6S0B+zuWlVJANv6cOKMXsp21Y/LqXmkj+jT6xz1GFyCRXNE86sGUnKoT/kwRIWAQaoIbQE
Jz0xA8IfCYWcWxFCcVHDruj99Cux0sGPmq47rGVvztawh3v8uWhcsrJ6V9e+V+QUrVTTZfZpMtlS
QyFAsOfWTtbQzOh8hHOd1nWoJTxX5qVM5ZnTG3NGkMxoXVb0D8xD5w7iee7lACJnFkkc5HPlIbGd
t+NHbhl9RIyMGqIWw13tbCKlTuDQ4mc3uVeONgvhos1fyflexpMAdGDZVaBHhKbqbgNFhyRi9pzA
1ByaHu6g9m6yCnnSoKc6N9u+X+LCyukwrWVQ7BNh1h1WnpbzvGWxU5hO0ndO66Gef0B099RZZVtp
G3aalwDpmmkVFci8bi2rZkoVvceOUrfD3F2ZJHtXJ2k7lEHUTo4oYmNe56/S6of7BAp4GhXDmHWR
OfXqXgSiTSMY4t6jzFfCkQcpVxe/X55fJAi7d0Jb69tvvQ5dAKpq5d+X9YDhKXaQ4NRV5aTnRDM0
2k7vXSPfWZ3KiH9km7bCGVlOGpdurqextqYjt2cVm0NqWqzVYTQrFGPE7+WC9CJ8fQ4uCQysNe5A
oybNa2u6xERGTtdj57lfNA8fqchcqrWNlT2Z93DwJuvGU6B+3O5ZO2nMpb8B+U/tSBdW+dnXJvZe
sGeXHmviA4rjP42zKDK+BVo/MHvkpGOjnzRdaZl3JaFDw6XWdcqPsDaTF9mSNvVpUCzZZUVt4ZJd
IG0ZcmLt77Dq6q9bw0udcF5rJ48CjQI2YiVAVbw65pBE0u0xRCpNGDih3yw5pX5eFp9xaSutcBhl
QMJuN3RT6GLWLqPKD7rp0DMq/IMIyMuJ/DQD8DGlFSwfqaZIZPGU4Z+WjdIhDUt8maMy99rPpVEM
z7JgBY2nYmk+TbrtHKuh4KCQp5wkP+ZJV7LWIP4i70/VfXauKa2d4T60aiRstipw1hczE3POproN
ceyy73GQ6LK4cB11Pc9kFZ1olA2HooDBsqtHPfm+FDyQuKUcLCK/b/SjGhoKTWvS63w3DqPWbrfG
G460t+og7ouh70J/DRorzKXFjestM1XUoHo9UPPMjDcgZPhDcJQd42MhWJ/OsrHtayqWVH3zNL0X
pwX6yjtfx5wkXte0XeMqkMkIf2DBkJaKqz/0A80VzMcTknr7xZufKixOzrrR4Zw7rgTwhUh4MezS
VVMlrGp+NdIirNOLDmn9tZ8p92hqPku80aSVvlv8JjHD0aXipkuTFx6QisgCrjUUKgoyP1ChuU76
oz+2WDKaau5/NDki2ROEvMm+ntcgiV3Zycehs1o9/l9WNtaKLMJpX2xn57owKTYbbdZ/FkDzx1Yv
HXPc0LCyAxoy3kvPAbXsqgOvA7Qr6eGM7Dxu/jgnIyd/7Q6VHpz4nxHx/wCuYc6l+5vCEKUV/dd3
OGw5kOTY6w4QnsyLyKhyLfZg9UWYYP9lOaO3XYaWBQZ6cHHffz1z7Zw1cfplb5NCEwoqp8MKXecn
aOEfILyXqyCPQdRC3/oFoX3Vpi/zSk6D3dBvUNq6Yztfw9Wo/7Ix13YV/tli06GrvGeQppU3eUYv
F9omsxs6HKz3oie9ce20Xx2z/+Nx/t/pU339D1iw+6//5M+PtVpacnf7d3/8ryv1JD/37dNTf3Gv
/nN76X//6tsX/teFeCT7rn7u3//Wmxfx/r9eP77v79/8YUfubr8ch6d2+fSEfqp/uQCfdPvN/+kP
//b08i43i3r6+y+PKEX77d1SUctffv3R6Y+//7KxzP/j9dv/+rPL+4qXxXUlpHi8f/+Kp/uu//sv
mmt8gBS/MfwMF3YEbii//G16+u1HiHPwutuMtzbrLVB4WVNd//0Xw/lAt4tSxAZKxmV9YzV09fDr
jzZ2B81BFzYCYyf45bfP9uYh/f7Q/iaH6roWsu/+/ssLl+Y1xMuCQRIeTHroh4gl33PBaW3kWS+M
JjZ7oME199G1l7aphYmG/DqqBosWs6dwNQ1tjAmDEJecLnaMxI2bovJUOPW6/1TI/MweF60B0VLX
hpzNgzfXvh0uVe2fQr4JYpIbdLK/Co4GYWFYLJHgsMZB5r1+lQtoi2GWp/Z560/Dee6PyzdVUzvt
MnusvrqDYX6RTTUciJdbz4JGzB+TWdUN8CqVN4GrntrVsrpWRt8M+5fH+ZcG9r8crm+G+J8O//8P
B/ZmsfivB/ZhuP9xXw7q6fXI3l7y+8iGlwxjEMoZFGVIYa9HNqy4zQ0Q6aHtggT+PrLdDzTRWV4Z
uwgdeNnrkY0cYUvMgs23BSBZf2Vk88HecEPojGzkZBqeTBdkq+94Qa5i5izWOMScpL8lrbmGNYbG
8TSDhgPv/Gw5397u7TwyQRYh1GDoRBLw+wRXeLwcmAqzj9vEdkNUvH6/Q8Y+fU8JGDpbpw6dD80R
A5VF6mU/IJEqeaJayzjVi7XXQ9cQekbc+WDetWbJ6Uom2qecUlgPg9baY8w3hGhRxHdPUJYM/jji
WCJL96AVdnkK4aI9UDTq+zJpMG1DLnmGpk+elaVp3mSQOVQ046grghEW5lzpp8uyzl3kOkk/xIvj
0VtxlywNK44WQUj0W3GcsswHBgjG/PhqGP26Br1ec16CrN7fKzRWW6qcTlv1vVxISzAAlOD0MShw
8122lfriTqyGO1eDvWI2vqQ7PY8e1vlS+87/2enetEsAC032AWBsntE6WXMrhtmsy9ArXGrUoKvT
L7mqqLILITrM5QUCkKClq9KXuk6Hw+71z2m2cCyoXeNHN455vh+GwOUAli/Uv7nToI5yT2a9p8Xj
EQL6URd0OabF0s5rmGVkua3FBsV29RMQ7A3VW0pKChXpmmAlEf/5ffoDJ5chzJmBMy8Gu7T73rt/
rCSVKlivHX2X1Q/JkjNCB6igIviGRFu8uXN1jueQdjBApHtj4MzQW/DsykKP+kl3Dpwd6GN1NMH0
Qv/q9EkZwsqhQ9DN5e4nH/afTAAyeNnMXJsajT3lba+wTL1JFWbZx1ImHMVWPzkZ5+BWtPQSIAx0
VB+clKxZz2Ip1h5FFYY3ZdGOf7W3zV0LttsGOLnxmN9bLed503AH8j7GI4JeBSm2sU/fCvzB7qKu
t+aTgFb8DvIkKP2aJmdoR03SbZG7G2VS/+S+vK/zXj4NLHVQaW+LUd+WqVd1Xl86qyictI/Xnmfj
aImFR0Dn/WyovK+PWXmoHzb3Mw85CpSht5ehXSc9s0aFQVulOTfrUp3SlDWnKHOmKUyyqTomsPzM
A8C0dZZzPu6T+kEfVge7o6ke9jleAFk4jTK5mIa2+ZmQ5Y+r8YvQDENOamp68NttenUbBkkOrQ/E
A7lMv03d6bx3J/1s8K8mrJD/QdP894b9C5TrV7Nyq3TflKIn96L/v//n9Xb98oJf92vP+ODCcybc
haIRgPq/d2vP/gDxgRKUaYP2BQ75f+/Wpv6BGY2WDk4KuxsP7vfd2v+AIhdJ5OY3jG0zKuC/UIdu
FIzXWwIbNGapW9Y6yx3/eXe+W/3W0ohgo68/jgxYUePtLTDBO60XYSdhagb1xZyYaR8ybpbDiPau
+Mkcej+F/vERiN+C4h5wm7afvxqiZt4UNRi9t0uBO/dtY1mRnRH1C373V1n0m5clxuVbYATXek8q
oiGkJRUQ6K4CHo11xSTMZFn95Pv88ZbyjfAStxx8SW1MlN5+n8wv9docbHunUURctWR9dFB66rQL
cx3Qc29WZX+CE4F26eKU+o3mmin2r4bfP9npt1Xn7VMll52CCKIgVoZE4L39CDS36VXkJoTTLY9K
uZ17US5JEM9lVx1ml1avpSfaz1jaLzm7by8Lo44dCCcknef5nssXmFXSlHrr7HSp8jSsM5Hpp5pd
0vxcM1MFu2A22vS0bw3yX7OgkV6Y6A6+eYEq6qu01+wvatWnhZCX0jmXygWi0Ue3uS9EH8CoqNNU
4FcSWB8bYwVeVjmubmx5kkNMYK1zEYosWV3oGTLFippZ1R9aP7NvdH9T/whnNr2w9XJh/8izjkOT
j0Zk2sNxTL5klshveVj5J6+07Ae/aIpxvyAw7U+q3KA77zaB+yldAvF99WbHPfbgT9UXG8zWCgMH
p4cTf9Dcu9RZEvvSKumJfynsBWvnOl9HdEqFYUaGSysBBnM1fvNoTsmdMduBukS+b35OXU920YKq
/8vqroNxwM/Atpl2xMsCBNs0rqSZDPcg0cYjcJtOLEQ1WR/rURDDmsw0nCJEbCCkjT4aih726F1A
OeiWHX7+tLO9HL5jOOS9Q66wX5YqqhgU1l7mmiIAThVaE2/mvRVH0t5UYUUGahZDFklPZbv6DfTg
yqLx7TnVXvgeO7s9LOsUlsngXPqZmG9SWk4BPFmikkOaUP65N0GZjQia8B8RYzlFhBC2rVCnGXZM
lzw/6KJIjHBx12WOXCbKcJhK9aRB9/q8FlCtw3HOYXaYSDGfGzyLMqge80z8uizGa9mOD3UuliYs
c9LioSw4VNK2PzePSZ9U0Yqc9qTVptHbJRxBjmXvZedB5wa3bTpmT9BpYIZYmr4xVvzVosM9NgfV
lf3BszX/Y1Us3vgx1wL7rlFaeW02Vq1CQTvqDOjV43Q+W+bFPAc+dIbVCI4jipc2hhkPJGnMKZh3
UYsqJqWk2yX90tAWl7q9RqNvT5ezkQ1NZFezNOKgHoQIHVPLvqpizI6qLEptJ2wVDCckPbkiKrsy
3dE3nvOv1chNk2FK9Jt7Rlu3bRCNNbY8m+08Wc/x3CaGVJlV8El4QTNEGXhwHtUI4g7d3KKUNRff
aeIhkVYZr4O2rnGX1W59Yk9l+gCY4CJ3C8ocFJTOCO3YsbfDJqjzR+XVeLqAS+gENzkjYLhZuZp1
lUPxS6IFE/x+V8xdfQlJvZ8jgUvFp2VY6ju/X81HHAQEhXKjJUfsiv2rrMg9SNWOSr80g8cYp43W
PXmwx68DAQs8Au/Ij4sw+nSXJ3rZxqao8m7vO5rz1ca963trzvI5kD29zaApx+8dte+DAbO9YXEx
4JQ4mDeRY2CT7njCsdRJrsayXXT6ofQTImRkwxDlZT0bIWt5SZ6dPk9p2NYF88Tw8uDaBWTuY5Pg
+W9JlVgAoHKA65RWTk3/TEjzUu9zrB1cn1NAXAxLz/8jZZrjzKSYCyEuGmhZ9VrZsTkhqYxGEax3
jeZqWDWUvbx30hpavZn1db6X1QBYGFgaarJ6NDWa6jlBELHwrYwggaFdjHCVXaCFrbaW6ZWl8A+L
rKIa/dj1FQEEw2hhtapNOkwARYAWDQUhpgyF3gj9YjGaDAdgM0VnuCStPYfu6M/389BqXlzUntJ3
OuAOYYmepa2cQO003TV5a00xoWp6dmYnlNSRguuydSZ8ee+ndnW9MnohzqBQtEKrrdcrd9GkEaHH
Sx5RN+SbQHAc7spU029gepQJM4J0awx4PMxjWt2ETdPlykhxEtJbPzIl1hIxAbFFEE+ddG4IIOu9
E1lbeRtL1x/rs2noGZlz0bpfBrxT81Dp0odWRbT8z7RHLxXQ602NLQ3S/cZfBZ2mSHlHLwVyIBF6
s8cqB6JkI7vD9+fBzsaONW4tAvcj2/BsnjZ5RZU9G3rXwtPYWoSAZe7wk9rifTmPFyrb6wYbbp5k
L8Xk61pprWEYul3u7ATcu2v6pGs8Edy+H63Svsjy/unP64h/ejlgJofosI1fu509X5Vmfs3yC/HM
2WnN4BzL7ljDjD7L11J9sj0Gyp9f7Q8yr02Q/eLViB3fi7j/7eXaVq4tC5q9G9d0OGa+kFmYOYMH
z6wN1iF06DO10ZTl+bTL8QSUX2BgaEncj0zDXR/Q94sb21ULzL7OvtAH2cGDSa00idgg5BNx2MZy
sAKaaPGkHMIrWQphvlAgF8UNFLLsV3XDv49EIOUcFf41iHlx3xJK8w6ef3nNbyim/oEqcQMwKcbx
ON7kCr/j85yXkIQAa3A4MTec6jd83v7go+XcrNsxWgP0+/1YZH9gQeJHnLI2N0XT/ivHIt7nTQEN
yA9GxifDPGyznX1XQNN8NWxqSBk7bhfEMCr0U33RfiazeVGvv15bXi6DpInkFhpFBDO8HfBlN9Bb
rTPJMaSBBwGSkZzkiCuG0AUnvKnGzIZhVnj7ebLWOEuH6Zu7dvZT5WbJvdK8k8FeCJoxVR4gxJ/N
BoaQdpCEriCcmbXPdo8Ke6VivhE51sfelJeHwZw4CBRKfm+GTr+psZN46pRzTFOvccPF0scY86zm
Yz6a2VVXOckZ7dsscuvWs0Jz6exLfyNCexWsQxgBvvHDrQYHYp3XXi+jxQ4DwPk5VWYHqaavSF5f
hdV/zjVJmLCjyudFkTwBW0XRptDNUftqUFn9WHNoiOHEYn5sZzQCqaV6iHGzbVNm0C2HZeQgmSj7
0an31tjRN6+NZZdY6Xrrugm6QL+sL2pq3+9J1XjgjxNUPpy6CcxevBSOClqP0zoozB9lPaaHpgj2
9JWvVTIZX2jnqh8W6NhXS6PG2Xgr+olnkhM2r4odmLhMnNbmvDl1W9cqgZmX6hY2O0ziZR6mMIMx
+/gyXf69crBycML/k5WjpmH21Lb3/RtAZXvRb0uH+QG1B4beSFhYBwC0f186TLp+oI9YJLOw4PDB
xP1t6XA/oCEk2I4tFMXXZvH0W2fP/UC/gqMcf+mwe2Ov/BcQFeP9pklCAKuHTboV7imgKu8A2dGf
OgqCYo4H1+q+5KNa77JiPgx2qcO6b43iup6C7qIuO+0BHo97zd5kt6GNKvlx8OR83g3NchkkdvVJ
M9fmwGBkvvx7dPXL1jTGC+3PRtc1jeu+/tsn8Vi/Hl4vr/pteDkfTCgs1Dwm4+vtzuR92NzBNsHY
5g700nr7bXj5H/hVykO0froD0PdqfHkfCCegqYyHHdsWK+FfGV9sZG/3JkIUN1QJCbmPuArPnLeb
hhRjijtRVyGRcbWdWocptrvKE1CvsLXEkZwiiM732WJ6n319gLRZyJ2y8oym1Krj1uiKE09wOsl6
n+5Grvnnbpk9LJDNzrKsCaJONh+NAQ2x0MbgKqVpeNaUS797dd//BxgVZBJUtsxQ0DisfN/X1ZMi
WCsxRIVbCYG32jJ0cZWIa4cyOsJlFDphbkz/GPZvqBKvO2CsGW+2dUBOCgM06wRU0B99mbqv6lm0
ApA6AYd2idKL2ArKZxJEvwd69VfNBt9f6F1bYAjmVfikeO1su/ze5nD7/Cq4+fMb+H4cbNfg2+ib
Y/Bmh7z9/NWX6QeL+rgX6Q7ylx+2UzfFEPvUTx7TH+KIuAx4JvF2QHsAGC+y+VeXcTOF/ltV2LX6
QxBjb/WxroJviXCI1Gxvx3b40hK86hVYDuSrcaz8+frPv+cf1tPtA+Co8Y/Qezy53n5Ptx6NQOWw
eoOiPi9hJl+svQkDYURvBGb9MxntHw58L18YVSj7AU1lUprfXg+Wp9WtcpPQsQ5HdSMeMhLFkPv7
a5iU3pUMaKq1jn2Enf4MOvn5z78u5JQ/jtKXONvNJYIS+X0qnCVnzV45a+9EoM5QcVyW2mrubDd/
Tge1HqHwHaGwy0M1KswwvPIB6d0zodvnyuzzMKtUFxcLrqm1vmZ71Bf29WD7l42AROhV577mXq55
8axTyUnhQ89bQDCXSYNuOsByNQpKvgpN73VhGCqkN/FjLDURtTr/Ai88rlZhhXIVnx2j+V4k7k3n
28e6dY6+zpVtj2awNYGXOvmDp7wubNaWTipXAyVCXMfH8AOXMBrp3Uz4BkK5N472kD4knMDDYNDv
sHAKwnH7kVOYzmc9mfsdGdxtWGZ+e+J2sxllOZcqOwnMiQgg5iy4Hu229mMCKbpQjdW5yM1j3vny
H9/MzO2LBbb4R7vZ1jyhkWqgTdjyek1xIYruFrk+3woi9XoB0Tya5smPNdwfdgjHLxtrAk103DvN
6+S3PpiSGPVNENXYyoRaBW/cKUaLb9QFBzOp8xDKzINbepeUx5dO3tcnRVevF2UxBPvF8W/cxJ2B
f/L1wlf2GHkZojfHSsVeClRp7DyXhiO3YjugwtZw1lo966iK6qFYrK+mMM048LrbpMrKXQVajXhO
Ll+255p48hysxA8JX86uhiDZQSg1okH5HY3WSo9HZWs7O2ut0O4QA83bTX65jbMNFpP7OAlkfbp8
8VLLRF/KTVjgeu6lIYPDkulB5AvvkvSb4OC0y3LA+dPH9UM82BKdmFX0aq/jvhqmqKt2nYaBwNRZ
60ldO8e6dJ2Ptc9QoOZxPk7chgy/iX2LwnGXr8FykaR0rBvNKmKnwOAAwA1YW7LFNU357E/q1sy8
05fPTs9bHnTpncpqHSMYmffTaD67iXaDQZnaw2eqEWzxJccme3aXdN0jGzPxpF4QCRre+DSIsQdO
XZqTYiyPlUvTy69ncycsPncRiHUfJN0tBFw9dnK3iIURzGGJp1VsQCoNg0ykeyuXy4FzA6NG9rer
wwDQHPGspTbRzUt7289esZt9GLSTBtbOeUni2DyzvQYC95rAOAYGkiMx8sm0vOHViTzfJo0+8sbT
wC8lir/epjuKPFAlDlfhSBxCaGcJbz3QR1+q4tkZmWTlWj2g/7zMJuPCTKarRg9uqoFEPADZ4qKx
GPDktwUHkZhdOEz2cU2Igm+62cfez72UEp8HWQoPHkZwaSzWEUOPLjTd9MEKuDFLbXCNpL0lcf3c
1tStpnGnFk988zptiPWJB2YAC6FLzLSbXLjLReZlS2gXxGE44zZFvfUR+AXUzvdv9HXFtKfSbijj
53D7GyuFs9iVDzJlymIFc9NlhrbbFt++94q46drbvDKPrVCblzaTQ24DX08Q9WF9Di9RQzRhTg7S
D1SIls2SsXrtfKZEP5/NFXFyG1SNpEnvgXbt7BLy/JpEGKTkKAR5NE7Hh9Qx9r/Q6e/gSO8zRVX5
AD7EN6hQi4SCJDWtAVJvx7p6rNbstLB98tMVM77L29vWy3AYG27bqr2FU78ZYxNE5bkti7LHOPEz
PnftZ8+lwF/kZZ5qyrupSn09gPQKehsDDP+6rU+g6DErkKvE2CCYkT9qN/NSMLi04CwoSrX3CVn4
hPFY+XX0EvjGepIvhzJInnR0srE5W9pOs3lVopvHsqgsYN8muQc55Ay+lX1JsC2NzWycWx6qEjQ0
jnGwkD/vcGKeroyeZwkIN1/7Fosg0Hyxo+9mnW6oCP57DG3Cbrsl5KFoJ6lAYVW22v0yp9m15Vcm
xsB1fTKYLPiFU9+6QtpMGwCQcxsnn72RruYnYxXJNqCX9uPoLay0VqGR5ZqRTk8+psMrjUE7qWw+
Mpre5ZDi/7Brl5GVvrKObQacsM7DGPUFoQJhgv/ht7bMsqtCk+XOaZ17jA+K2DaqLua85ccod/Rb
8ATnI7YxiuxsXd0Zmj8ffJksF1pJbwotcPbQpVrxSejavfH/2DuT3TayNc+/SqJW3YswYh6WzYgg
KZKyJk/SJiCn0zHPc7xNL3tRT3FfrH9HmS6LlFIso7uAe4ECbuIiU5YPI/idc77hP9Qg4l3osXx/
iYzUISweyVdHRfWHsda/MTKDJq9og5uGbJYho0mAPnLmT3CmPKaK9tqqB/kLXZev08T1LA6nqiSC
NS5ssDH0rYfmy9O1SN56M4+NiuF7UrmtLO7FNGj28E8gkdgG3t7EYWGxDSoODA1ZEU/NjWavK53k
tu14xUAmfigLTvCnMyKNzfdyWxV3UpF8DbMq2FUhI5FODJs54sWdkn3IhpK5i2nBduI8npZedRlZ
fe8r9brS+sumtH7Xo+y+sNJ9CumLMRdZQjvBNgT0Sf9kkFUIcWw4lSNu3ce0WUo5A/AMnXLFYGLe
T7WcHubJolAJ7MYrZStYsekuVFQWk3bI1whk9143GdM11iEMAsZ22hWoILpklF/sQjymKrcsyn7M
0np56GMHXHH0NUYAaZU28XchyeAqtdi0IsF4ShfgYX2ZzfQrTowVd1YLAoi5wZl+tej8P+/ekZY+
NSGZDlAVgvY+ThS1nFKvmJbIz3B29E1L+jCyEodm8n2MG9VdYhSyAXjEZ9Z9agseLUx7AV0ZYTaE
uREYkOOFp7mAZ6KEQPGt4SqKLa/rop2mDzdBClW5UqCKh0Usr+Qm88hHLs2OJptVf0mwF7HSoljl
Ovf5omukbKiQyU0NmaReJ81yF45pskI8QHGjtr0IOvl3AJUSHBnpM92UO6NqmL3b1bqeDPqC4Uel
7b8larZVQovRK2E9ZMH3qkk6N8rjHQIPpGnZML03pC7d5TN7uQg4uDXLvBhF7j7GbBoRc0bC1Lzg
1Ek0oXWRcUK2XXo126AAVg1kFhfcKllj5rAlx3ZxR3vOV3mVTq6Eca/fS+oZVf9TEAV4GLAMNKep
sRGeO7XxLCsL4ERsS56pkoSg+kGSppgXixV+TypOTy7W72+n/k/GHSdfLDYCKBvTgCCktJPSQ+21
oquDTPIK8ab4cnRcDUhttcgJ/bZd7nvbYtLErZJn+mYI7PcincTk3F7lIExd2EYk8GAiXZEzySMp
kPiWG5KBWUu/Yr2RejlnCATvizkevBa60UWpZt/rqvmiVWQ6/UJdk2g3k80577QwYuIYr2hx7atR
nCGcqN+oOqmjSDelhcwhJwlvZXYn6gepz5x6XkXMY8jaKFqecrqhqRx3Ue0PdssWkbif0rSRtgqj
fnoNxvtq4U9SSH2ZEqX9UIKWj5E6EMjSkDt5CbjG/7wZqbnCkYthnGXJn6YIPSCnbYAHjBUHK1xt
2FncCo4zSyKxaz1Kla+9OaaeSLe0uP4C/bfzSZ6DXYic+MPT1/dLLdsPZc7/TskVR2j1/xymffNH
KXgO7elfJT7Nf5A7/jl4GqoA0P59Q/fusQAvd+h//8e/Px713MSv/ei5MQ2yBPLzyeRVtNZ+tnSV
dzJNWeDuwrGXQST9rh89N/0dBbImM6FFFQ5pT1ogP3q62juc1R2EyJneYl7GWr/Q033J1sADA3Fl
Hdk1JDZBtx6fuM0MhreCdefFs7Y25yR2/BZDvrVcRrAiJuN3tCbqO6A63SFT4GgyR2nxd53LPbOj
Amq/ocN666z5plhq5h5Gri+P0GKjQzeOxWEx5QQwRlnXAESDqL9Sp+ag5Y5+nUqq81hgEH4dzsAp
pDhW3BCcS33ZzsjD1DbpKTzGVroJ6jZ6UPJZXufSMBd+Z9TDJ9TL6RXIPQliFuTbqfuL6PRLMf+v
Rr8A/PdWvH5oGFx+e/z22/zbh/LrY3jcKBa/+zNodYEnFHNMpgYnI0xGlOQEsCeFxr/wpv0RtMo7
EPjAx2k/Msh8Qn3+CFpQn7Aj2AY0ihmBm78Ss6ftQQcMu0kzGsgCDosvoAJMV8OpDlGZi8ax3wwD
OdA4TeccYmwR+c+uLKTNhU4iVyU0NxlCkejePW8PDuqy9G2KZrWlOJfWMkyzn0HObFb22ET3aaRL
Et5RUm168pxMir8MBORK6abpajaKeF5D+iNXMSt5aH1TwBvWc9wn0QqpjthtI1mdDpWm91cYg8+Z
z103fdURUdjhMCFh7Drl3Sdmosz5KAtlYNXQhrlXMqW9X0hXrpFJCMN9ay6YAQXwNW7Q2aB92GNL
3LkcKnMj+Hk5eB6ZO+EiQK2hv0hI3K8T9jC5x1BN7wXu1fQdhoYS+Mm5btw60ItDXuD/Dvu16IHo
LUEEekfn8VwZScHvozXWoavSjKAkieJPMV95ApTN7D/VaqaPLtyVmLmPVMwHfMoSDe3URr9QE5hW
M3nRskIbaFjo8Bv1uMpBOKUrIUdiuGUaDRM9p3IWgKIeNivT6g/5Yi+SVzKbeB8hYULjbTTAkunS
mKI3lQVrrSiQ1womPbBdvctoZ8ZQydC4kFL1PWBV9Wsa2oCcrDkF5PRsC73S7T+JRpGwQiUjteGU
VmUwuMdhgjhWp1pzI1G5tM62nVAPcZB1Xb+9iiJ6wUfRKJZh9kK+hhANadTxMnMR2J3Tt7jTtMV4
gV/SbTsoqld2eru3wUshUBYEeyUpe5dtmxymALL6259BBPzpR4D7hE433pWMNU5yuDCpwGLmFZ5m
RtReZlOjbeM2VknEosrvY1P13l7vZKbx9GY5ZHhw9qI4O44fudO1KdURB3erfKIduhidl3XoPxWF
pWzeXkqcdafPZpmMV7lRxSsWg9fnm72uoiBubbwPqyFVvmU9LgBurcbtF2keEImYIwlBKZjtxkLz
NDEAwxntdckw/Q/k9+N0rWWJdgA1FdnuVJTDVT3w4TfB4nQOxcMQw57pjM5lqF/HXj1jlQCoM6o/
gxqqbhvAdIcIeQpoz2Xzp+PFL91j/7nE7F/utnsbqHPRZo/tb5/+8e9N+EfxR/sbtVT3j/8tkDvt
UbIm/pYf957+jum6yLgga0MZECzDH9Ad8DngzW0qGAXHwCeW4Y97z34HjgZat8bYCnCPTR73496z
32lwD7hJmZ4i9E3B+wvJ2skGZFoEcYsprQzjxaZIFkH87Eaal6apJlC+XqsjZ6JDPHSL1kQqYNNn
vyqCLtaiPIQ0CQ9DwcXseC25RetjaDFB7Aqjp7sYJr5JX8l3ovbTmb0njq5n58rTY+HDJpJknSxB
fB/PHwuUu4ODJo+F9iKGf85+sD8V+TR6yqyn67wBDz8Nw4WZBhKS89WX2ZqoneRretXlQ659H8Jb
iQsIKhRzgGBeITPksFdT1R10Lfej5My59KJ85tWQHQmEK8q3aNQff16Qq7mBUJPj9TP13NLWsquN
AKitcRE9imD2JH7Jf/stPbn2Hr0lhvZEmBCOteDIPF0Qz758zHeMrJ9zx6sSLkq7Lm/CevieqU52
Y07N5RhEdD+ksbyMYjrGk6b4+mw6lwPpOdhs2sdV4sWxfRPpHSoYsCK1FonDsL6shk+TlI7rWFFm
ZltIJc4LM3cjB2pLrfwwGyb9qaq8GxvzZhraye90Gs4z4ze3N+0IED5q3wYsvCCnB4aA1ew2DRzD
PKz8tqyyz624HachPmNm9UQAPHkl4n4QISqwdKf2B+CgwjFOO8eL7H7yGis3XG1Ov0F8iVexgg9q
34Zf8g7igNIGBzlwdhlc+VVVheaZ++OFuDZgGDAxzDW5GIHoiYPjeQzPZWrpTC0dD2WocoXQZ4vL
xCS6yKB3kWjCqCSTHT9WvTRSwGC3XefOOpBPo/6MxOI5y4YXJ8XJxzk5KRzIvcjFoWXiSFUK4qwO
vUGjn6D1n5oRE9MzsXm6gVmNuCRdBp2EGNFJ1w5JNQR/BsfGhRQ+qDN2g49E2nBmBzwpcpx+3cIt
gZMCPzYOwuN3nOvVnKHS7HiZlCFD2DrINKvtzrCXzYxS6q6KNEQGFGM3WwBlSTItjBBaVGzcqLTa
jTnlt5UmpGayYUsO8Q2dGnrbzmWfKcEluiihK2n9OijUwcdJYyPpEpZvcyutnIEmdTy4deR8bAzl
ihRU39O9q72FPtKqDiNGADGuGADIoXzkHXMmz1bi/gJdlhwJt7LxcsnaqHIaoR+DGKM+tQ0K7MGj
JCff0mK8x5a7Pth04iUnXGCXyuTuDsdJGn8cYiGfbNYK+tp0B1ks8tOCuaczFOe4pa/GMe1GkKEK
WjNPgLbncRxNWT2aaYZoTIYQD9yVMsFpiLyn3HaG9AGZn3KvyJFJqyCSVrTXZ1SzPaQXd5jRfn07
rF50oQkrzjrSP1IyDWj48fdtORVg+CCwPYtUacUIx0R0qqT5+7uDhBv9dAa0nXwmll9dFE9QpLmp
+igwjxeVlxFmO9QUrwivh65zYLEj/a839eUSN9bKTpHBCpP7t5/01ZPMFI5kFBBYQTwd/s8O92KE
RTmgxeO1Rn/R0izy7Zn8EbbYqhwgO0ht/2CViwR4wHqY5TTe54OxpesYnXn8J4ew003G7iIJ0gSP
8Ak08+yTBJ2xlFUfgodpRt2dc9QvA5nxbATjyZVr5vkLOauLYXizC5pkYoDZ2b5qSe+Rupp2tkl+
3JeriRnQ9u2X9MLGQpyxhKUgiIpj9pS8nsZIK3P4ILSc32tWnV1lMza9HWQYc03HTGHvCF1WHIIh
Wi4moy+Ej5LVYMS9n+RUD2nI9aTI8NzVpkEY2blvc82AghTlNOdvY7VBBrRNHOy/cJyS4BG7VmG6
mt2vgiG5rO3R9sEL3U/x7GEjgKRA+mhiSrKSZqKDOVg6JlswFAHcq7BwMV5JVp1Uo2hiRo+UkPIq
WuZ1WyoLwnhXNYhIl/IcteAQyVQsdjz0oRM340WH4ZR4VOOWx2gWck6d0ezSz5BGX7skLMo5Ul1N
0XhDx6FOq60q+sCyvTFxBk/rJfpvSEx08UeAGH854f13GfJvOEM+C+QXFOrTMuR/+P5vHz/+z+MS
hL/hZwnC7fYkjU41QUbMLfejBDGgThsI/GBhCPcVqN/P1pv9DqQhvWQauTbtCNHm/VGCWGCAcX8V
QDOyJAPU7i+UIOKOPToexBkFCVjgQAmZU8wcia06hrA1gawNazWeN7MdnLnnRW7y1hInZT/HpOKA
Vgmwf+SCr2C3VswgB+fu2bdw/edf+Bwx+SL6n56EPiVy9HTgTw3UO9pCYSfLgRdk4xpf60NZonJo
OJ84vy7eXuolcJq16Is+eWhTKp6SLhwDGri8zIGHyMo+UjrgQgIEIHt1ANSoQKRXG/blHGLmnu7i
fH7fzfp2DrWteLvOOG9kyTzz+C/uOfGRBDacQpKj57RtpSS6ggHMBGUtkkiLsm00hj64hH0ovtjG
/oj13RnvzXNLnuRvuhrOUNKAmOVy+LmYWZY26FT0btEnAIXCFWL0Z0qE18L1+VOKWHt2m3U2GKOm
5imrLHETiH6Rnp65ll6DkdLupjmAygCuIKeBlFjzUKKhwpcblNeLXDwUtr6VWMtQtUsz1y8Hs9+3
HcKLXXnN3X9u/dfKZwuRURoQ3EhozB0/Y6MbvcrYEem+4aHSm6uly725zbZp4RzsIN7NYbxLDOd2
dLJtndsfo7Y7c5Go2itbVgC3BUEAEN/pQNkJZjvUhhzwYI6d9ZLcq01+qJibo8r0EcyDV8bhSu5H
Xwu1HVapqCsi3GqD5+4VIE4Aj0KEKeldXhAKh8zp9ynApUFOt0M1ol1aXr+9IcXNdnrEsA9tVaSW
bMuT5kbdVIWJcj1f2Wxedi13rgSgWaV1Ojp36Gru6YlcFnJ7JqF97WSDaqiZZCkaEn0njY48sNhw
Y0E0FuNXlGavq3LwGzO6ffvpnpqVp4+HCBxaGkDCuRZOIkILbQy/Ono3KSyotLoudFxscqAEVVeu
5QSe44CYexiu5VQ6iCMGppbPaPkALvMwFtlNVSybZTFWUrx4kxXemOno5x06mBLCPxrwSHkGXJQA
GiuzrVPVVyBVPKju3kjsyZO2k5UBadkP6N2fKbThwLzy3dFMo5smOAcAGY7DfYlsO5U6y/EKxfkQ
Wfm1Og17pkGXZht4GSJyTI7Slaqh/B53F5NZhasufaQT4MMW3yWavpLK+H6aoPfrAWzvzh2nq5rw
A5vsVvOw1gMDASbcGQLImFaDvjUq8hnN7mg0t8uS3M4NcdkgzplKoMN7t4V6CUNhO1E4TrDZwjbc
FLmBshKFJG9SBv0TqJysLRuiHb9aLc5TtbFteKMh/z1yxvdGXV8F+UNtTYw42gvEfQ+zKq37Kbqd
R4CRFIMecmA94PAEUFZ+cKzBD1rDdWqklu3QFwvqeXnNLj9gKu9awJJDNPU7M7uv526fW/a3UZPW
bYv1Q4ySRJTslkndgc1cBTDlZU3dFnO/NuTmUdXjXZwU10Mc5q4UNVd0wi7tEJEUM9oY+IFh4oo2
WHCHROqjVJFtV830Xh3Ztrr9KVfiWyBOV3GdGV61pB8G/DZXTZFdJ46+hXrtS2Hk92F3ZdvSRZ/G
32xgPVxGmzKM/awa/NhSP8cJ36hpf0rEvWDoK1zBfIyGzZ4+38bQLtPGZjgU+OIgKc3vEe9WnLvi
XeMHzkTI1+sH2qnAPAr+k2Z8m0IdqfIgZ541bS2zukVX/NBgq5Iv1p00jvssltZNIR3E31XSVA2X
9spJo50VBX7bZQdEgnf5KERejXnTS/oHBC39IYx2QolNwEFzafkYaMalaRB40nKhxcNlF/YuQiGH
ypk2BWrKqPNuoa/fiFNHiuVNqGiXdhZtAKTCSDe2KNOv9B6l6ILunFY5hUub6+uMUzQShuKfFcoe
XJsto7zMuaNV8rHNsL3BVocDkwAZlfyQ1PKmQrwLsU4UYdqLFoUGOdAR4Y12UjeuizTZmUboj8hA
aCUYs3b2qqC7yAaUY0dkEzpeLECmOOxvA0Z7dt1c2XxxpT57mEZ4YZ17xcjvYGQTWGOHaKrye1vk
iNbLSO2ozUXf6jvxVUcZ/26SWNnSJ5z4LkZ99EEfbuUQV4U63LSlhOH3tB4iy161YIGKob/oxvCW
5HiXzovnLMFTDIAG2DHv/D6j9lCrwL+jxbPU8M6MIl/HwlxcrKb6wVZ6wOvJzgD1G/JaG/HViAqq
ie9bAFl6zsCROBnQrUdy8mOuTmdOqNcOeWzXaFlgjYYq38nhuzTIydud6nia3VxZWPqEBRQ5Qz1z
7avisjg95CmEqYjJYG2kQI/PwSTQs6pGIAcIaPo9Yhc3ZgiIrLzOjNlrFX0Xz/m2LwBRzGXv11Jx
nRbhF3GnykbwORqIpJaOGAIPn/GZOiBXg9PG7L19Fb3sJ5FmMjoH/IImKeK+4jR/noBBziryALFO
SUGfG9+zbDU7y++joW8TVdtN/L/kKDtgsF8XNEeAxG6spKBlWZ5rUr7ssYiPgqDcU6IE2kbkUc8+
impkY6ZljBnmMbqNO/uDXixf+3TedPToTIvKV+v2xVg/4p3q1haHBYyCt1/Hq7Hx7COcvI1pyKW8
ZZDsGdr03qpxoojK6jFprQ9vr/NacAicBVNTIHfEyEkQDlkdS2qniZFKdl/J+iUYTmDIxrZbnKc9
UgyBb1kzHfLErbXoy9xc4XKz1jiFnKC5kORh3TjOoWziXd6zbaP+jH/ga2kz9zcjlKe5K7TE46/D
DOcmQ2qHKUoZ0kAZ/AiJ7FaS/CRFaDwb1gL93ks4E4S0n1BvX739jl6p/wTPEVEfg5EKvevj9aXE
0qJ6kh0vVx6mNvLtQP09Jg/KinPl3yt1D8M/GE+IP5CWnWIfpQpFiTSrEaxNLlC/xb9X9RI6jJWK
ZEOlcyL/Cdf7WzKg+gLVxfROgMQYVwpJVOMUwJuZMM27mCVh4fgpF0dvMDNqwrVIdBsFcxirBrjM
D0XVKeD/vWZXq2BMtyIiULxx9ZpGujb6sz6grKhujTnbmmZ2QGRx1y7NRduFX2h6AfuWN30++PU4
+ImZexO/k0+Db5EFNWF4aZv5IY+lTzTO7qY08pO6vVLmBK0g5xCnXH6RseuawY1DA93EeNfm8Hia
5CZPxpVFk7M2EzqexQNQ609yVh8aPrT4/W5CxYpWeFdp247bBqvNFZ06f9S546boi8jGetYDUbzH
VM6vsu5iKMLLKUlcpe+u9DnwB7LAedF3CjwFmzJb7JLe4edtcyVzYmIptRXJEjgjHFDCL6Eu0d4U
pIxkF0bp98FOtxq1st5Pt7WzXPfFBA01GdZmRYoYtxcKebDItCwu224YuN2ybRBJfiRL+NPiB6SE
G267HSYrv+tqt1/C6b04v+dG3wXqQ1wHt0uV+WS8+xZ5uiqoQKmTigSDfcCVDj+cSzMqHpQ+3ASQ
2Ooy+CS3pOCmfaAN4c6DATeIny2d21ZEgRPfhGSfNVmvVQK87ZzDbOmrrIl2I1pm4h0OXX0l5+Gt
Q/NfUZ2N+L14ITHkRpUnYztM2qXk8M8o3WEz8X3i/ZVJv8/tD80wU+kZru706w55VLhIwOEZxQTp
TVpmHkjI28Vy/KYjf8oyT+juiURGT5xPNo68KzPQLltpAh5rfQyoRwKnu7KK+f0QD3s95cJP+E6J
tRDxdDnND4YJ/jq/WqzkNmlIutsHRhpuPebXomdkB6RVxrhRKm035sNFNYMl5xbqMAfBj+ZmmWM3
LMd9QXFaGulNQcGaOBA+pIbXxi9HyLnuliq6E70QESPmBFmDY2oYOZ6IQXHFQii8mC2oAO2y0eWc
eB19R+8uTE7XLiA+AUWqDR44keGK76bBAtDEDMiKpDur5AVJlJ2YnxhTulUaMrnxA1v649uH3cvL
T4AG6CdqkC6R7bFOSk/GyUnPszMQDKU7UQ+oer9fyCpFGBSJvo3T8M6ylk2sz5s2IA3UnDNl6YsD
l49A0xIpHAxJhWTk8YFbyrXcyNrEjAP28FB0QJp1cGvZds479+3HpdLlLzvKjkQzxrTQOofkJcAX
x4vB6pPwnQhtTzeSnQQJj0le16BxFt1a8uJpC2k88lk3CID4wOo2Sa18qqPpoa6j22rG/oUO7C6o
pMMQjWsKmZU0jV9NPXbx7zJdvaTk5GxQEq6meSBTR/fqgEHNbliw7utskeaIl0uRxjRp08fGVpkp
CpgNY74ojENc0exa0HxCa2namBXEuBFZShSft0HQ72Ek7UpLu4S7uTM0+kdWfEv9cduydfJmfO+Y
RNQ8BlDdxxUSdiT/s47yQlh4MWA9WPOL20fh58ReopVpLu8LZYamKirQjDNKUzvYaQWn4JIf9Ma8
HLvoS6HFN1JaXndNXqzsKfAbg6Ki4rzEF4EzllhlGjKrAYCl4A6TxVUxSj7n8NPTdzMVdSHdSVy2
yKdFt70aApySs62ud1+lJvpjnkxIf7a2NYvq2jb7i4HtK9GKgJd0myaYNkpDcFeahqtofANhLR3y
NPzcaVSEVI7FUFRwswafk2AXxtivxMkuQFStMyjqDK6riGJNLaiBy2ENOGJy2zC8rTsZOs9aS7nr
OvsA6vguZU1aZjdK0K3lJTvUsrZDtufSpp7OJMcX+6KFZ6YV+nZilEuY7WaKfSyBt0Cpt70xrLsq
2lU4VqRNeCuOWQjBH/HBAQrdu0PDeEmvJO/pL3eSLbOhdJVBubI6qtk623Yql+IiKL/8AJCpC9z5
Tq0McQXDudWcb5YJornHVkeJmEB3EX6iABBsfG1SxjTfgVVWq7biy9UD5A+kFCLu9F6zZ8/oDACf
xWOa2ndx0yPYKAAi6dbqyoMovBMO5YVCqpK7r1GT4Z6VozadSsu8Y75+AynxE94Rt61q39Yczr7T
5xxYdn4dtsFHUWJHeMO4EwQgqenXCieaiqG6ZKbwoELfzLgpS8Ptx9G3K2rrUvKLyrqQqZOhQD+Y
4MtFvp0pTowUULtAZw32paLtaPnvMgvOdUt2Ui/T+9RC5gYjdgb2Nco0mp3cO8UA7xsVwJ4RyV7c
9E0RnsmdXzk5hHsCYxZyQhBgonf4rEzoaG9hHy9bnu2MZEe8TC5eU2xBYLEp3Ym3j6qXywm5BnJ+
JJ+AWeG9cLScHJvRpEFN9aSs34v8JKJqtoviUUR6NY1nlnvlIkBfBjgasgcC4P3EwHr2eDMQNzBm
o+WVHPoZBXYTo06ULjL8KZwclfRBnqO70U4PcZSD7+zdyflLrv2/YBb4/0I6ER/nn41PIjrjf88n
gVv4GDd/HI0GxW/8GA3a71BaEQh6ZOswXxHf7Y/RIPM/MeJDQEVTCadngsuK+o4/SSjLRJdN65lC
68doUEVwmeKQSEeoGbrdLymLnUaySX7B1Q56RFR1gPSPI7nJwkUxAhWr3KEOfMyAnXUXChnXMKwv
rKTEGROf482zF/TKFO9FpcOqoBXYqAIXgP7JaVYxq4k827mCUXCnfI5MDBUt1GlbDNIc6eDkWnkV
LGmO2sHiOk1Wf+KDy3eNrgcXbWzae8NhPg8T7Usw6vCf69TuXRm42O9lK+Nk2EcAQrAmxvx4NLRo
3WJLCDJ96f2lkDty9hShxj6sMqjDk3OfZoV9CRrK/MNyEJ/2+g4zhK5TlMsptbllZ9Ncz1iRrOY+
j9Z8IeD1x3IM7q1WWe6eXs1/wS77lwP+inr277eR2zePy+MxuUX8xs9thPIdyjKI6gmPHHHk/thG
zju0kfA/FnnjX0jeHyBftpEIDYbvKhNTzsif20h5ByaNnJqKm/YS+lu/MmBnEx9lrpC6xE5k8I/7
B2gg0U14fkCjEIu8BGD6xRKGYvnYoEFjhm29H6pGhv2nml6JovK6qnTTLRb5frHVZA8u0wLfh9Pi
sgpxw5ztUgFviJ/0TSyZk7soVTOudGRHsRis2uYuVIYG76vAgamelNZWiRyGhsibAqhFiPdioUVk
YP3AfoLw6g8JRLZLfDz3KRx51Czi5d7Wa8SWDGdsLV9ucVxctGrrtPTetqHW4O6NjXQTUYXSeJi6
oD9DYz0tKMSBQ0UDF0KIvIvT6+hNYcmGgHRRQoIIBlKg4BpANLLViGoiDPXfnj3C7epJV8zixf39
brp7/Pp4fCPxx39sJe0dN4vYRprBrqDk+rmV+JHAyYOseNLAfA5WAZFiCBk73QRHbwKa/bmV+JGi
Q/8GkYy5xS8Kir3EXZioxWOVAYcdnDbRchwhuJmY1hLY7KUOepM+x1stzGYPD2oNwNf4e4tbbmAl
jT9Z2Q0gjSs2X+HjUH2ZFYN6CR6bhpmmXxrd/a+fzf96p67xdpwUv/l92z3iuXhy9vJ7PwJGRWYO
lil3NfJT3NxHASPDeCWcgKQ9kS9+opusd2CaRNr6FBzkPs8DRjAGkD7kTyCg6vwSweIJUnrcNgDR
L6wpiBeQFKc9CvqUc5oUCtlEHVjubKGjMj2GU9htCwdBjtYAQ09XtIk/g9ITxaJ5pxpC3hnmQcLQ
lt6T/gV5jGQdLBbiFGG+abL2WhnlVdeXcNhKum15b4W+FZY3aB67XZL8f/fN+yfMjA3BZ3jrECp+
Wz1y32Vl/o//8/w4evrFn9ElbCSBDBNZz+xITBUONhBH0qn/+NGPax3dQ2Q2oKbC4BHyhmStP7Jj
xA3F4cGvItorCDe/cq+/BGWA90DiGvAqHwJbvJOOVNCFzWSno+qpiwEzJcGKeOqk2BuSj1qN6FOI
k05n/eEkwQczzjN8imPJb1AIKA2MuuLeuA28EcLZ9Ziollc42kUxJ7jF992nTq5CFw+JK6NblYmi
7sISbV+1Di28jEGdIee6r03Qw07T4d8do64k18amQUrRHIy/xK7/O+/8N1Fw/X2M/i8Ov+Yxi49u
S/Erf0YnLJV3MMooUZAAOareiAqCEPIEbUoRgiIh/Ss8JX4H+xygm5ATLYPs82d8SjpKABCm+O8c
e+B81F9KPI+nVCwtYybFqYfItI785lP8Pss7w7y0Oica1QM6gKj94Bw3ueOXsvKK1H/2Wl6p2Xic
Zxnuy5U4zZ9nuBhkkaQhnXVIbWUVyz74NJRQFub275t6L+m/Nul7uZ7II5892aSgjYUDhnrorCt0
BS6GzAumZPX2Qx0no38uIkpf7GExC+OKO16k0vXEkOpZOTCW9ZLsQc1/b7ABiZA7ensh8XZ+XlF/
LSSga8A2Fcb+J0+DyEk8zUOoHgqUomu01Gw7ctPK++VVaKEJ7R/ms6LjcPw42QDQsMxL/RBikPCh
mwOE3WT0eNKs1bZvLyXS9JMHYikQIuDimBCcotUsmAJFmDX6oR5V27WsDMwZOnBnTNxe+X4QlCVH
UDQsfJ7Kt+dBMJRqxYAWS3om/LGnDcaHPhwjf6nsCv3EVj/zLZ0Qip++Jos+LXhICGEQOk5e4GCH
EraJtn5A4APxKQmByo/lCDRlNcGXQs8Frl+G8XqDhZ09DvIuTcPmsW/yKfXa0mkNH0GYYFwhmNlk
7kB7+bFPxipcK0Yn9KqwCvhQTt1CrSMn36O6GWMP247hHvsUtb8e5tHZJlWaGhiX8MMzj3cyvf/z
8bjPBGfTgt56qjeLGbish0uvHzRMJv1Oqd/raRx6kSQwWIvl4pF9lev9A6iiZYceNJz9xtbOoHtP
SPFPn8IBhw6MWUZy4gkQ//xLNaugNjtMZw6qJin0oeWV7nSXiY3xUjsnazgVvlF1mL7IF6ALzm35
114CEhlsEdIDYYQmDrpnB4teWnLQaYtx0KFHulpYIYKi3LZNu/h6x5Q2TnSPPkPN4DO5SKVGuzKs
yTxTBb/yKWhViKQVTzXBPjz5FB3VP7lCbxxQKaq/mH0RbCnU7vGiTLcQOZjgZ3J6iaFRv5HqrvKV
IFbQKciki1/cx3QkkT8AVEHQw9pSj99GpTmtNtqltDfT2dzMjjXdLQZo77dXefmdswyVJkcTk0Ro
Kyc1HV30VmvVXto3oWcFy26yqm8O4wtUNSD6JRFsG8VOCLf4Mrx7e+0XJ5VYGsgypQH9czywj59w
KpV0bMJF2tvKrlFo+ZlngBsvDqnjBfSTS2TGJl5O1VHaq+pNPu+Gxu2dC9k4cxSKo+fowKVJK1q1
Bs1iesWUTEdhW2aW0jut4+w7ZCtdJTbudKlZo+tGwyYJ0m0IHvHMlf/Kgx0teRIbrd00eZtazt66
yup7rJft9GOrfXz763lxM54810lkjGkUMoo1nX0oP4wYECkXY3bz9hKvPAfJGwUDeHte3ulYmW5G
m0p6HB0kaXGTEGNYQONTeDMAN357pVdi7Wilky9pbClD1SWKDiDk1xhEMEOePr+9xCtxIDJRuiyC
xQ554DgOapQ4p7xOosNY9dFmWOoLICmtX4TmPg2q+bKNYvnMvfHaU3HZM4gQdT7YxeMlh2zuu7rq
WDJsNvU83jemdf32U51b4iTU6DXOdVmzREPvETk+/OEq41xKKXb6yRay0GoV1BKBr7JPFkGIrm+q
oI8ObNQgHHa2BBEqWzGqXhfO3q7vOlvz3n6u10IPJBeNYXokLweFvTyjraOxZKheUiyKqJPGm5iJ
/tvrvPr+fq5zGuJK5STArsboYKbNRh+VAeREPp1Z5EWxQYdH5JUw1lD6Bxh6HAdIdjWxMbCIcmUW
wIpX/ZxdURNvMEKR6nPJ2Kvf1rPVTgI9T1Nrics5OuT0Y9Q+3ymN/C1HxLd0NC+giG5aFBBH68yh
93TzvoiSZ+ue5IDKbA4SdvKEYnQr192mdXqg08AGsAtXvyD6BCPVgJEKLgW/tjzdR9kfYbTN/y9p
Z9YkNZJ07V8kM+3LrXKphSygaKqguZEVUGjfd/367wnmnSYz0JeyZszmom3KDM8IeXh4uB8/pw12
sfJlbB7y+Ns4mLBvdA/hiIZMCcIORgwvvWkN62YqkUZ2QXTAU9vMfxDpzr+Q+IJnuU0Hf7gLf290
qlBZ08gp2ML9BO+Dlb9cd7i1MHRuSbpVR3iIewtM7inqHxu1elsv0few+RTGke4rfbu7bk2S4iJn
FK7nQC9KNZGWqHhQny9s8HpldBYjOjEXDHLmti1/eO0XVDf9Ze7/Ngb3I1qc91P9WUn2gE6D7DGp
Cj9qgLYtMEoUDM882tTsDLguXOcYWtnG2Vi5xi5+oLTzQdJHiMV5RP4y844qCebbHo1rCJDmrWt5
7ayL+T+w/NQWXPkGiNXJ1qpeixAfQIWwpzThI++a313f8rXIdW5F2nEIlCLGyieOQfzS9lCVKF+Y
b7zP9Xxj51aXQzcILQedB4GcjydZa6U8jqMTo0cRyp8wuG1YWPs2jLj+nwVqJpfOE6vJMjYDS+mU
zE89qOCaxz/JY6g7it4IDUAUkaVw1ZcdTD/xEp0C7TGcjVuQczBTVBvP7tWloI+K6B4MPBAXXS6l
jKvCqAAonoTrK8NztXwZq423yaoNmq3URITOoKjbn5813S5VO07siKmXh2Axdml7k6DQed29fn8A
caJhbPrHirRfhrGwwjqKT5NeqNRNTX3f2mF0twQQ0KCW8GAb1ecqHoGDWX9bbZcf6E5OG79iLYqd
/wjJyScrNAJTZ6lohCl+nZnMGUyx4cczKCYX1DWaA1tFmlWb4LwhRaDU8DtXQ0wZN+35hHf5PEAN
AbEunDym/m7+cH2LV0/wmSH98jtak903gyNC0tD7ivFiURfiklrmLXWZLUNSCp+IV8swudGp9P7q
IKafQGNYxr1bbYm/rHomMluQc4megFyN525jxpxCyqlQnsLEOTTzkxJvJQCrq4FLBFocUQuSRwwg
YzTGRkniU6L/cKBRSZO3npvtzW6TtWM18rkUiZHc43nyE/V1dltPfaE4TRvHp8GwfeC9eze/qceH
4msaUf4obtGZTPwFdqLiiEiDr2w4/8puQhUKTxiS7wDnZGGwdMyS2JnEQr2nzniKeH9thZK1d/+F
Dck19EbtisnChm0qN2TB9C7m+FAdO+YS5rq9UbLvsBMcrjv+yr7CgEYs1iixUHWQQkvv6GgpW2HM
IPX4mNTWXlPtLQLJ1c0jDcYMvVFKWZeHK3D6TmF2Lj6hNn3kaYxOyKEJ6o28Z3UlZ1akl1dvK0k3
GUV8iqBo6p3ah13oD0xQhYLHBLID/FD8hDMnLOshYp6mi0+L+9AXzTEc7A0LKweKhyrVdZs6MVo6
kg94NLLCrmjjU6M+x/rDOJUfItGmzzYKi2ufhNDAXI0Y2+EEX64kNoI2ymoLf7ZfhVjd+NTBl3rd
tVYeJTRbftmQYiqy1a6WZGZ8MqOlvw9TVCz70qwYzq3u88r5lMBR/qi69eOYIFh23fbW+qR9ROe6
VvoB26373hueE+vvzvtx3YQ0+fczz75Yn+QNixtrE2SF8YnRFc2+sW7t2V8GP2DozXjNkTaHxNNE
YZKnl0O787r1NUc531yxAWeu2OnG2EejEZ9S+GuhjK6tT3Gu+l767Q/sCEimB5SBLomUq5tV76Zq
ZJFEfbYntHoYOv6oqh/+wIgg3qODDceCgOucL6acEMgyxaVoOLdmehPvNOdNtuUSqzt2ZkTaMbvQ
lMhYHC7EGdyz1cYf7EaHSxEVo108me4fnGSDsVCa67zCwG5ergmIppLXOoHViTIEyKq93d1nNcML
+pYrrCRJdAg8RiGhzBFEOJeWJtOs+8bh3miAc5JR68m4s+N+b04NSIytqca1MHtuTYoc2hwEdZ9g
bWn2zieBrG+yR21h1sSP2jd9IkTBnsaS8OscxKj3DNHxdW9ZjSt00VRwigbk7lJcKSbUVTSHGAk5
YslMq2Pv+nlERk8dzD3zloGf1ZAUNHM63pRB1W4462poOTMvhRav1rUOhXmOPTM3fQwztfK0WYb9
mc9IlRXqYAz2iEMOYEj6qEseuYraNyJAd76iQLfLtNn0kOSfY8FA2HxiGKO8Iyva00/beNSIM/2b
bY3RUU8A2Dwh33p+HHvVpigW9fHpeS5bP2KkJxsimKvfOJNxhM7337/TIOj/ZU4c3LNQVkKAkGcN
5tQp8y3nMWtel+T5us+sfbRzG9LjhbHGydEnbFTDfVm+xP3jbG3s2toxPDchRUpXQYCzHoSJvak/
FDoT6bfu/NpqG+6/mieisS6kcjn0DFdc7lcQaANjMPh/G0HNEcfIpH8IEfpIeuV7H1UntUAdqxju
ujTd4DdaN41uJV4hsiDZdMV8uVaKKz2vQuPOXqAh9UaYSWOtcm8cNRv8MKibG+p7iFM17Xhj53m4
sc+r9y7vGjqBLk1BcGyX608UNLhUTWX9+mNpz+Ux7eGpHIzvedw8GHwAA2YKUTY0KvWQKTfDeBcX
6kaLadWhzn6EVNNTu6YJY3OKT7X24DEMpbaPm82y1XMIGzIALfHykQvVrtWihNKVJFCNBil44Nl3
lh0Whz5brLu06k0fIb83qlWZ366fllVXNskKYSZHn1Qgwc9PpD3CszJkGO6qTL3XBvMm0bRl5xb2
sHdCC6nGepo3amjrn1Xo8DKbBBGwzP/ew0yTZH1NWLeUh75+Sodb3WCirTtq6IdSj+zd5yA1D7GW
MX6qHoa/ry967WJDi5WiKSAlQPKSW40wcfb2IF4pSfDgdCb0O/rG0V11mjMTktO4iOvZzcgTRS2f
l6reLeqDYf+fPvT/dzZ+1Wt+GZHLXk2E7IITYUTJK9TbGNr8a3J6P2/jxyH+lmUbvrKWVuGcgk3b
Mph+lS+qIDCb2atYU36/zDMswPdUm6N849ZddUn4ug0AZDThZVDQoDECGti45OTOPjAuKPq/ZFax
1+Ltc7e6JDHnYNP5EtIYl+6vZUkzZxO2kslFQwltpvIHVAYHa9wKZasOIdj/dT4YIV06aB4ySl3V
EspRFPen4Hs0H/X+6Fpv0HzY3XlutaPZFnewutg7KHl9uxiO4/z9uuNv/Qjx97P7t0Dapo01Dl6S
vEQNRP7x/RJ/vW5j1SmpEokiAAC8n6SsZzZyt4pUIBzxCSJ033JvkYvaRfX7MDo6yPktG9bWV/TL
mnRDhkGK7kbDO91i0LKBmrjVYNJ9vL6k1XhxtiQ5pSjMDMJWvl2n1zs7+BJWf3SSzyxIEckxgDeV
LZsGWUVnfwjz4BChy4om2857bpZwIzpJzLj/edBS3PrnI0nhqZ8YFJiCgRobMhH69C4VAintuzK+
E62gPr6vpjL1LfVDwpQbM9v7qOz8EI9MtyA/G3srB5XU1sYkzll5JFgNnccgSP3rX2/VRSCpB2YD
wIq61KXTo4boRU42EyXj/kfbO8vdYlufi8koN3Km1WByZkg6XfVYW1Nms6lT+qLl6S4rSKlzBCmH
dmNJW5Ykr4cRzwQjh6VigVREL+9p3QBz2Bfly/W9W/06Z0uSPJ/Z3b4yupGAsYSC/Oo1FZL0121s
fR/J92dorBC1x8biPOWRAcnJV40hx//NiOTwYIShyFFxM5ePkgY/QBxsJnHrX0XIGZjkFXDXXjqa
mphtbk44Wq5lN2OxMI3+Y1anUxdvONr6jv0yJH1+Iywi+MjYMae23+TGqzu7BwUOuetbtnoPu4Lc
kek96zdSo6obnXLWSb6n0HJAcRmOD/K79BPNOjRZrL1xQ22L2Gp9Zb9sSme1hLF9YDYrpjnzomrz
AY+r0Mu5vrDVG0pot4N6IsWQA0KlhhEv+4VXRfkjRebSHm7N+HVQd419nAr17rq1tSVZTPUJ6Lvg
VpW8AnqdPvEmj1p/VKg3CB+bUN8k400Li8yGqZ9NGPk5TwNRDJ3RdQWgf+mBbZ82vQkmEkjSctvC
Iu5yaaXZoY3Km7K68bqjeESOaXtIobdxlkfL6f/qelgr1G6XKmrqL3ByXF//2qmwUMkEaMbACKDo
y9+ku8PilTAKnuJ42pPKacUPdKD9qT9ct7MWqhh5AVZE8xQ8o3QoxmSuusnNklMGiUX4gybY9X9/
zWvO/30pFCZRQOVJyZNTWYDssX1DQ7Ar/FTNTFpzQRbp/rq91Rc42G7gmfC40ymQDEapZdZLJxbk
jfWRaW7zuKSwjiQTE65hpad+m3nhrrZTz68QWPs8e2B0r/+INecV+DagYZQdbZlW3YBHobRsFq2F
z3qo7miFKfbzdRtrHw7qWqEdCZkODG+XDpIWS98tepmc0Dp5annt+8DDqj8IZoRkhqHF4DPY4ksj
dVzPczkXyaluC6Re1GjYqaCB9kNVfWvRyULqncHi6wtb8xhasjbsrlTUYSW4tElduJnVck5Os/oQ
tk+DlaHb/LcW5Ls8f5i9cmOJ4gqTD78jkNtCPsZU5amNOPPoUURwDruJ84yQud7/nei3UwFjS/Be
q97z/tzwjlWLkA/qpgGElKfa5QJLQ42RL7GTE5qA5DwQgfNumbtdaYaUTB1Yb6bPteUer2+rECCV
FoqgA5MPTBzQy6SpdWm2taq8itAwP2nfnKOZ7ev8jZbt+q/BKxWaSdt506meb5DuYxIBMY/FRgkB
eEu4WY7/3XP5IbzpkC8FgwWW+vKHjIAJsyqso5OHNqC614oNB1opDWPgJ7MzixUQ50sDc6TW8CKD
k0xHnhxdvF9ulSZ4j5gCSOqncXqdkfUdm3pnKMHbubc3PGp1o+lMCgURhtN/zoWcPeXqykEZZWmj
E3eNH6aNP9KRH7Rm1x0682/6ihv2fs84GAEjjyB+Qy8P8//lcqEBKpoCMolT7aABOHxpq2k3jN8y
+xjlyca1tGYLrnhAQ3TDuZqlYkZWKXlUhsBAjKE66Plfy0fFWYBCo7r9r+uH6NpqIEOBpQGAkiFQ
Xh85UVqSACjmjzQhicrutXRLbfz3o2gCPwWWJKSwRay+3Locffl4ySkFdUxENvlTPcHR/jLbL0rx
qn/yxo0X8YpnYA79BYG1Fn3lS3MNVLNWO9OzKMeMroiyN4JPZnDU0zu39Eiovm8ceZ1/7zK2ieX9
sif+fuaJCoiUuGh55mt2dqwCbTdU1l0WOTeuNjwb4IbD6cfSfVHusrjztyoaK/XKS+vS5jaRO6Fj
TtlEiZRbBxFtVESPgVPdQ/GYpMGD11uHtnJvg7E76mq5r+DQ4g2wcTpWEgJ+hmgQMaukMtotJQQM
6MBpKCortjfd6Z2+M9Uvc/I8Z/FNm7U7w/h77kN/MLbuzt+TAA6lB8MI9WmRV0p2g1zVQq/MCHOQ
kbvQFdLCoc+95cIrRQlg9IAdxUAC9UXZhynXxhBzgnZf5u/qTaTuq2jepWa0i0wNCjr/ybqzbxb0
rhS/bDeanSvhAAJ9iu8OGG4cWgrlIkDUiAtQtXK+aVPrZ8nHpmGA+X2SfNvwZRFZJF++MCWO8pkv
u05vusqIqXp8SebX0nob56Vvhx9gLDRtWOCOZflpw+bK+Tm3KVdZzMXRKpopnNe09du3aInF5Zsk
uJm+ds2HCEpy/md6VNBuNgyvLZYWElUXip48sqV9DYOG7Z44OlF2ModXtX5JX1sE+0K45t3uo+mG
CGFvPfZFYiXvMLpPJF1iQpLHwOUOB6XW9PPE+3hqDqKwC2czA7nLTi82wuDPqu01S1Lu6qbtooei
jpYv/Y4pRqX9VDT6gSeX4TEzuyuVbDerb6Iqeq/r+U3kfQjm6V8DfMBiCpwSkyic059h48yfpjZY
ElWsdlAUbdcoI8R7DgAR20jK3cbnXAsFvEnEYDfBmHGby52dg3aJcm2OGaUtd6bR3WbVuxDCQue2
Ns3UhzFfM5mudYI9EoIH0SXUs/QUJcuh0YOn6z9m5cpj3b9+i7T3tj4kRl/SlysoGVaF5wfeS+o0
Pnrb/tLnfhLFu83q9tYGiL+fbbbHWJZ4zhODtfTJq9CbKpyjO77+wdLQSxKs1zwA5W1uK9tiiMTj
uC7abePeGL23R/px75rNa+LuFxPKl169vW50JZvlaUR7h8kvUk2541vCVm+rkUbtJWNMYkCSepcb
Rr9xi62dzXMr0mWilxCZ1iPFF13JbrpIv+3rRwPt600cwKohjcAtpG6ReRd/P/tS+WQNfdAruAeF
tANwPuTULOeHyQGE6TF0N7K81d2j6oCiLTNA1HsuzXWL5Y51aTJFNYOQWR4hqt9f/z6rCxKTh6TH
FhMfkuulfQuSUiGG5zXkWNaDppaoT9xvVhfX8gxddMP+a0jauX5WimUShrTIOjk5pLKRDp/+cEeX
YK+1g+3Hy3RUveQbZYe//7dFSu4xGVbYdOIetpfbZIGt9n1VJr4WzhtuuPq5UMyhJEUfGIKmy8/l
VswKBpDgncindgzrGPlyuL6SlRSZ2QomEcXjSagnXFowsmbMGBVh8kEv9jRJAzJlW/ucdfGxot3s
/DutBtHSYTBfMOSDqoOWQ36MG1md8n8zOZB0hxmJ++W2+/edlEsTkmPMijEkjHHGp7n7kAzTvg0z
X5+3RtFX/fxsIdKnMaxC1SEmZ67yR8kSHOeRcY6lern+ecS/It/c59slJSYVyS6MA6xl0mGMzepD
Pb1Jp7dT0u+qZMMVtlYkuULuFTSEgZWf+qp9cJP5voxep/qTnjQfri9q1RA8KoKcGu1NGTrfp8qg
QVZOaqnOe7N+1mY4yNX9FDYbiYCINb/t3pkhKQ8AxtVYoXhutlpFbq6JF6BnfQkKpICuL2n1OzGf
CgzKE5Oi4iCfhfEmrzSvSPlO8ALsZnRU6BJ+7BLaamYZ/bhua/XIntmSIqwGcHRaEnAhjtku7xC3
Um/y2X3XOdprA2k1QkjzV1tdypvrZle/Gqw38C6SsDJycLlErdVzM0Jg8+SoXQmZFrMiZRH8VUD3
7ddRMv1J6BMUUHDSCcyPtMp2UWeztjCXOdRarTLlsmfGcMPn1zyEyjUSYfAA6PzH5aKWJqicqsr+
A/XjDHfG43YU3zIiHaw4dfPBFSibVLvvLGRQ0Vkqt/hB1q4KMThBpY8SDonR5UqCqgab71HraB2j
/ksbamgilaTceICu9G5MQL2/zEifJQl7s5uLiVvX88rbAp5osHbZl6xJ8mOWeUiodtB3w9jfHyav
tw+Bnqr7IVCifQEJ6GGAGNYfM9uA/DL2SH4XlBhse3N0ReQx8sk//5mSs06hbv8HBNTou9IeQQ10
hymEqAJBFte874M3hpfueO11mzWu9a8tmPChQGRETNohDUFuz4vpaLUHBq3d+Vg8XT+Ia7GGSt0/
BqS1GRZENvFClYmE5w0QQ/fQQKEIvVNOeSeCXz7eOPmrqZbIT12NoC0qvZe+Nc607MKZbNiqKu9Q
9Uq5z0cVCv5iTA+p3kBO2qO+W7g86hC8q/5urHKryry6rUQCMj6UDIgKl78hS0a7jwKd20n7wuyk
lzR+lH69vrNrkVUw1qEvC8eAa0lnqAhhAtGDlCags1f1+9po9wovf/Qly5ew3WiPrwxRcpTOrEm7
qnmlrRYGsSfW1SO8h+o8kynPjzSBDkNXHZXmS27MJGU9kmvt3fWlroYLCy4XqrFwG8hMrp4WV1Fh
EpOK4aZxd9OfhG++1T//vrS4YID2HD0XEpcg32s60n3xVnIswuZvZ/zMhOQRyrQoszNyQ5g1ogB6
fNS1N+3c3yZIMBrP1uRvJq+rJ+/Movj72S3fWWOiGAuLSsxv2aS4vhehEJNCHzVHr4l2vP6JVj3+
zJp0N+WqorvjgjcmgJcX9ODEpdGHzR8UZrjT4cDTqMpwtC4XFWjuoCY/pxfSlzr5iv7Kn0yE4OoU
heG/Z0KCOYJLG1wMad/MhKwl2tOC+1i4+7r9OG2xTqweKV5KAMJFGZjE4dJOD4wii1QKXRnyOF1Z
7pL842ID2O1sP3NM3zVG6BQiShRxfzPn7lZxeO2TUcijewutKt1N6ZNpdm3G5chr3tJ/ZCCdaKL0
mL7uFytRin+dTyWETWmlSos0jDxWixIjzUBLzWj9qr/JEmNP0QJp4dIfi41YsXLQBEssctYebLDU
Xi53FdgItKwaXWkgcLskSN6ZSA4mOjSCs/dsWfF9r953zlbbVhxf6XiDdGUqXxAJQ1UnBeNGsZu6
t+vk1HjU7mxb+djG6QPi7sG+UJ3s3z8VCFZA2gGEwh9iSYWR0kynzJzSn7iMjBZlpT2M7uP1D7cS
Pi5s6NI+JgVDAEGSnDoalLMZ3KcOIjnTw9g/N7G7v25s1UtEnwK2NJohcpcyGMnhjHBITujNiD5+
3vm1ZUZHPVCzI5qRL0odQjQ+2a/X7a4cAfC0v+xKn60z3WxxlSo5Kd3ODB9U96XdIhRZM8GyUF4W
FEq/vURK3liql43JCcL/hzBAWal4HKYNKPTKBcmLAM4zJgAoNcq8xK099KoXYsTRQem8ls7WBPma
fzNcwMArcsgeSfulN0xaazEg6SQnkSVC0RAfbRCYRfDh+vdYc7pzM9It2RpFwMMN9EOcQV+THXX3
Tr+Nm3xvJp+vW1rzuHNL0u1I2a02mpkFOfNRGZrCz1T182TVNPs0lGIPmfHvRxpN6OF+baEUmFCL
HCt4zZOT4b1YzoMNZ34d+Qza/G8LE/Hx7Nr3nLlryRaTE9zl5ghzklKeRLEnfU7rxs+qZiPervr3
r2XJrZJkMKzOCQz8e6FL6wTtrhUcj33+4/q61q5L9o9GIoNLlONkIN6SWl5aKAHImAKElpP/rRv6
nTo2b5EO+VYPx0F9bV6tiJLgUqpbxC6r7gKyAQwqdGiADi53tQmGJkDyCaQaEkpOWxV7WysYw08y
v3IYVlvgcPp2fcFbJqV6EERbAdoimBw17V3Wk4ugb6UlMHm07R3irocIivDrJleP39kqpXAIX2dR
DShfnVIbTeTIDo8NAil+OWqK30TZbT4O6YbJVfchmxMPdbhs5L5itUAY2wgQsZ4detrsCeXJ1t5o
JKwaYQZbDEcx4yuLKE1KWzGoQhvG7F/AbEb902bbcvVr8ewU808QJiHycXHssgrZq0HlxReP+i6d
GS5TvwboWivAGvVbPdjIANZPw5k96ZinShkVRY29Kk4ewxqRt+reXR60+Djo7UENdD837lLEXbfe
16t7+cuwPFbnKbUKkYNBwVq7K0xmFG33QPP//XVPXLcCtFBcmZw3aTvdLg/aeLLB3lAPd8r7Jmug
nrq5bmTt1oSqURWTSlyd8uA89H1O3OUYSSztlDbZm8EMXq6bWFuHANRRbIX2BAbtS7ew9Wik6oKJ
FIz8XLyY6NVuAYdWbUCgxEwBv/i3ZnVh5WVvxTEZb3evMOmXz42fUH2/vpK1DEAw4f/Xina5Ejcc
4KqxQ+J881gYC4riMMvl95ZibVwoP0cF5Vz63JIUa+0pC2Ab77gooxCp4czK/Qkg2W3XR9Ohiatm
Hxqd86gqMCrWZm6/T/TssR3Hv53RiXwlRC+x1MLYr0y33EdzXKMh1y/+FCE5mjXuJ9cOGbMvmaxv
jdC7q5OY+b4YMXBn6vpTB3Qf6k4eQgOiOhvHdv1TCUlhyKyB40lPy6AyoKKh/nxaUE10su5A5h47
W5fVT/TQbzvIeC3vVyFKJBOdGcHCeywE5mxlR+DO954x7xBQFXMg9gFFrCc9+0s3BeoZlFfzGNnJ
s5bUu8F+bxRf+yRCFrq8a1GRVO9yV0izHlX9KVT0nVUcuuwtuvT0D+34eN3D1sq1KH8CFwIbBRhC
fgXkCQwTakQ2bldvkjF/jAfQvUt5Z0XJXp2XE3K+D10ORryoI88fImiUy/6mbltkAOO97hj3c6wj
ATmrf/LZzn6YdIpTw06q1gKybffTbkoqHxliM7i9vvxV3zgzIv5+nrhNiWdkBpjtNkM78bmeXgt3
o3qyGvCYTAatLeiK5IHJup5r/KUhN5w+JOgYq+pGuFsNEmcGpDVEbd3OSoyBMdtDfYp76fpfafh8
fafW0hQUYv9ZhvgVZztVJkNZtAmP7cm9K4b7cbqH0yF7m3QbDrl2p5/bkd4IjeZ6OBOBSLfeOsp+
An0NIWijePQNvuOB11e1VrgGDwwxALAjDoD8dfrFRfagxstIhQx92Y0O87NoxpTKh7bdJ432hkf+
oGw9GESm8FuwODMrfbMyULRyGSmYIC7sQmNpktD61YK6c+T4reHt7Enze63ewtavfsUzu9JXjMfY
zVJRxDCCdyrIJxamMRBnof9MRn19b1dtMWEthngEOaN0ec0tkyazxZccnPusSwM/1ZjKz4bbNogp
+G7R/4ot+21Lz8xJN1jiWPFgNjioF77QV4Jo4KnMH68vaTUDZBACakOwnWg9SBmg1+SmVU7MJujB
ZO809GYXd6ctLwET1zksLmF3g6b6M6S5RZM8XTe+vp//2JbvsWKpc7TRsT1m74O5ve3MdgcSyK/c
Vy/+k2rX2UJ16eNFg9KUlcPMBxKoEc+SrLzpgc0+FumS/wEuF40OuJTExBOdVunRZWpR2ZQjhag3
lVXvdGSXXXXa6KWsbt6ZDek2WXrYBfNRI9CraEF37m7OX+wm2SML5dPuu/6lVl3xzJj4+1ms5DjM
JUTaySl3qk+aEh8Cy/muevb+upn14MX0M5wqsAyornSa7b4Ou6hhJK0yGn+2sndVYL2p8vuhLO+U
dHlbFfeVt8u/bpgV3/63k+YKwjdBIQqc4XJ5U68WTr5gtg5aJGudXV49wbHVDR8nNDcNlLcNWoA3
C3rR1y2vXqV0CSgw865knOzSMKpvdrKgsoGqQu7snHia7sZAbW/+NyvS8gKNOedGF1bgq90pTjXv
g5Twdd3Kqo+ABBE0qWgXyJ1EUJ99NjVcPA6ctULRGbLpZaMXL77/bx/qzIbkh2bNdEM+8UgxkkgX
tXlrt2Qql9wc7SZmkv7HJUnu2FFns+2WJRnBvTu+aPs03Rp5XV8RRFp0mqnu2uKYn52stJ+syJgx
oSJnYvywICrrPibFloLtmqOJQjx4Onrajis52mybTjyO3CVZtwBVuJsj8/DvP/+5BcnJ9DAxUl1v
eS0438oWxEPwrq43s5v1dUDMSC0cZjf5TaLEk5IpI9d9094ziTyFezdJ97R29yavsXk3ZQ9afquo
zbEIP+TF2yJoNnxiLe4y4kZzCBpSiHLELzz7YHO6DKi88MFMHBwGe/jHevPQ29a+iO39YqVPf7Cv
Z/Zkl8+8zkPLnHsrd++YXd8ZffWglPPGu2FtlIbRPcNkShnOIXpel+uqwyzO8omHQz9U+8Z58MbZ
r+p7imowAQ4QKUaun/N+M4q9MkFP/rHf0h4QK5EP9/kvkHw0TtRqKGZ+gVs89411XHJv5yZbnLyr
HnS2TslPyzROJ1TqeYVZx9jxXXXjXt5ahXT3G9XSADMQ+9i8ZfqfO3JUig0fXF8DmDRoMyyKHJIP
DvqgWGnHE9cNjK9RaLu7qNKW/Z843i8jkuMlsDIUgRjMpSAU1/q9a33rgmLD7dZ365cRKcKmVlsY
4yJy3Li6DUJ3X03a7SbifNXKT5QY9IzwIYgn2tmZdYc6KV2V3K+0a1g/eij02gFyy0VR8uP1XVsN
DwzVC+EO4OuudIwqrazmMMFUpNkH5zNKn/5U3lpjeDD/aO8AXOHMQp5PpvTNotKirLWIHrW6K8Iv
Anbe5htF77X7SaC6/mtEOpSG2SF+q5L5eXps+9oyojY3zs7RMPMCbjBjC5G7un8WXUigE0CfZAaw
2HEb5MBUXNtW0J3MumTHBE10VLS0QY/SpGUSj/8nJvn/petaG1w2mJT+x6r0CjKjvFq6hvbT0jb3
ervsbE29mTWorcrisAzenTMPe/3FHLzjFHvfmQ5561jhyU7eL2lybyiPAq0kGGWuO9Oq3zIDS78B
/Kkm16+BAtT64rmk3VTfUuemMcOdS8f0f7MiLd7K2na2ao8bTeWtR6fUe7LnrSr5qh+BM/ipTckY
rGRkDAs1J9NNT6XuIlD7EqhQr3nzbhk2HHZ9z/5rCNGyy7MelEwmzYqS/KyVp4N5rzrolebln0TH
f9YDLOXSDI9INWkH1lN5014PvVvbTPfZJsXwWvFIwDP+s22uTINmtokigC+wIwT6kYbse8bmvSTe
9d2DGBhk5uMPri9oJeF7gK2AUVbp+sqDNFGVlPMeqW+nD1rOmv7A3c4tSJdXNY5RvaiErWj8K1pe
5+Ghj7dq12tOwPSIEMxjHId27+XX0csqdSG7JhktktuoNG+Zs06saMMH1j4O2Eymn0ncBbnDpRVF
cdqwT5P0FLezDw/1IQUBQDdDU4qdUi9+kmx8nLXgaAkVSzGL61imWPbZPWYw7WssQZcy/9PHftHP
wfdwiZ2dWw/urvKQFtAD7U8iMrgu9EjEOA5c5ZdGgynz3GHM05Npfq6KI5fpjfJsRbu4qW6uB6LV
/TyzJHmGNRbNVIRNegqG8ShmUKPg2LgD9BXEPK8ew1vV2PLGdZs8v5hEEyLykqcM9aiXxjKmp74G
M01jtrypOiO7W7wUTap0Ug883g9xmtgbVfTVWge0Nf9YliLiXAZTVUAvepqbmRFfLQRRPD/0vYa0
4A50WOTrKDk1yVeQ3bvrG712PEhORA0TYigG1y8/aZExGquXVorKQfppKub5zpzTz/FshxvBeHWR
zN15EK0gSQwW8tLSXEdumcVkqsZYHcqAlDvaDWl5tL62hv1mqJ7z0du37vfr61s7J2dWZQoJfQ7c
ITdJXUvtIereFJUC0vivKbwHqLmxlWv32rkp6R7IRx0yTNFFyIGMtEDa6uahjUOagk/X1/RT7FR+
Hp1b0i+3UmFNairQWU3pF3F2qGMARlP+CsAtDahQOcMxVTPfnOlDBuPnPr9JkPUeX5ZyeDtuHVVx
FH/7MeBooD2AXwXYw+WPQVs+d6KS0q3dVHv0raa8Ol5f75qPojTyjwVpY2NaY5DJYAHO0X2fOgc2
dvNhsO6fzAHSJiTX/G2ISQ0ccsp4IoeOrJuMifRSZZiInDNAB30Z/NKYdL/r+zdKtjWyveqkZ6al
Q+g2WlwGCy+FJjtqxO9w8r28gTy+2432JjWP+CC/f7BfC5XuKtfJLVJ58urIewK/urPD+Ni1KdqF
unrTmjfjBKGlp77rEmXjvl91FYYt6ZwayKL9BhAOEkcPLQHtCl/c4EcYbhyM1RN49u9LIaaKUaVJ
GxBx6N9UTfPOKW6sqDzADr2xkHVDQsoStCedd+kiTObUm7KZirupl4cpWxCs026W4qiAx7/u+6uu
QQYGY5Rgi5PxHpaZkFkK9F2XqzvRyEV9+xC37qE2rH2zNQKyetLOrEmOGBltSoOSDVS8h8AF+QGX
vv3l+orkaxb1eTDqCOpaAifDuMllvMgyO0MKgBVVzo9cH3ZuNuyWZ7js/TyH/mHx/mVY/o89Qe+j
QtSE1Ut7czu5Xag7OF2Ku7tHIP6Id+36LXyzvHc/7fD+FqUYxgRN8SXPMrIwbilaQO8mKISQpd73
TuJ3unK4vnurVmjqU+4BuMg8sWTFTMdu6AoeT232YPWvaEkdw+X1uhHZ6X4u5cyI+BFnS5nrvK77
pSLPg+Nprn/QTW3N90u+L8Zmf92UHBJkU1IwoupST+3EegBV710YurZeZ+LMn0c72YD0WYo2jXmf
lSQ4o/FJi9BrsxnOa8w7J6t2kWreucGEaBucFNcXJocI2a6UTQaMI05hwcIQLvveORD1xtP3xVbe
LCrKO9dt/ZYQ/DTGdJhJ+81lgEvy8YYXghO6GBu6gxk9qshv2e+LnAz9XUGoRQQeKJ8DmKmyH0L1
c5hznSkjJfItxq5V9zz7IdJVbVWePpojPwQU4Q5tKR02omq5ub7cVZ9hZF8krTrkYNIn9RA/H8MB
99RCJLnzyI+yrfbj6tc7MyF9vXkZZlsZ8Jqwjd42VPRROztGjvk9b7c0pla37MyUdGkFEFKMg1hN
3P5QK0YIo9dqSxhu3YZlCvFF20TE/PJAI0mgjerIa7FRi537/0i7rua4eWT7i1hFMPOVYbKiLVnW
C8tBYgZz/PV7oL27noFwB+Vvy36bKjUBNBpA9+lzlLfWqbz0b3sUP5wQKLT/GOHWHtWJsh6w307O
+qCA7kUdb8ZFpvklDE1nRrjTYyohYJNCqeqkoSQA6G2tfCXodFrHyq/i79f9TDxr6A4EcQMevbxa
qaaOS9y3cIIWirlN+1Sjh6qVUYgKjTCKC/zH8fMpgZ8CA53UQ36yu2jyqDmNO2euok1f564k1spM
sd/PwvpUFYRE0AE7RfQZFH7B1DwsuQyqItycH0q34FxE7Z4zAr45OkQgizl1rf00rc6bAuHG6+vy
iYTsw9NcDewJUAAEQoC7fuG9YRllt+TAIMSDlyfjLTHKIy2LIO6HTVr29z22KbiHbpQ695sRrchx
GnZpEuR6fJqsSPK2FU7s2fewOTmbWI3kY5RYMxszNJ6nh858q/Pn64MWRCTk9XEFB+2Pg5wzF/Ra
OmKcA/yEDsNuVp1sa2mQnE0KdFFNaimprn+qAWKKL8xxAbDW3GqMZyxjWU8bindmOv0kq/rkqBPY
syAoXexze690uqeXZUjRv5DKlHUEF0VACgH9QFcaknc8kl+ZI8Oiy4irDrqdVdSRTQU0vuoaJlp+
n80PiYydReC6Fwa5ZcytRF3cds0hIaDb3tzYS2hE1JGcXoIIdmGF2yCdXhYGNTCspXp3sqDeEHM7
WRCNz8PrHvOJmfRjDc8mkLnUmVvinjFkfYU1XIbHxHqAIm0w6DfrLjfvc+wVo/Ki9qanwTyMksvP
/2MadRSU5lUAGrgdaqiFo+adjkPN+pLjdI7rjQ3O4HybkxT9XotvVtGNszzOlnaLG6DEvGA/YopB
VYyqEzhR+cobnTN1obmWn9axDPL+AGiFpxSP16dXcLFEaxyQUAyAAO/kzm2nLhhFIbIS6TtaMtqH
yDgWELgo1pOG214p6yzUhN75x96nqnxXxa06AkmWlBs0uYJvdpc8DEUwTHcqOAiKBB3fr532daGF
R6owNsCH8puYd1HhUzMAELKeQ3KnbAmRxArpl3EHP9gESJ+bmAkLrVKap3+PtjjK0h3IKL/UXwGc
H7bOA0lCxfXUxi9q9CCHqnpPQbK8o1783d1fXxnhTEH7iwmbqGjc5b4Huhm9OzJ8X228z9Zr5bxd
//vCHQy+faR7NWDu+dy7Alo3gliB1/9Mjsn0nIJBLwli8x36WHfXTX0qR37sYRRdGbs3mrr5Ikyt
xaTXUryWCfFy5dsEOgHjWetXb2k7hN6vmk6CwrBPThUDbr+h811ibpp2CBRc/y3rdb7/Jx+E1y1o
KJDHBUbkMqik+NBkdvFBaHt2x61VB/ltVUN8VXsd6GNRHBsbUHonoPU2NZ60oB5eV2OXFBlSWjK2
VeFCIy+IlnoQroC04vJbbDXJ1yVF/Wi2Kt80v7up5NAV7vEzA9wpuLY6oe4MT4q658FZtlMz73Xn
YDa/WsP5PuvPBTirr0+wMHadmeTCCsngB/UIk7R4MtJDnI1eWsjwNZ+SnR9uhZ5HVHLA/QMCvsuZ
Q8ysSFainEzrrAqBBLPCHJR2YMZNcNa6UPmKUohjxOqcB6mhRNuRpKPkIBROLlqzITGKJmDL4rZp
aU3NlCQoaKb1D/0bvCjEu5VC36DTIW5mP1yfV+FtAvsIpHwWWvN4yehR1dEEFGHEi2HeIVoFM9Sx
umlnjvSQ389q/7eAzn9P8R+D3EaJ1Cpp9Rn5oLG/iVc8IKRkw8IJZCAWEz2kTHP0chHztCZm7qQ5
FPZy4CN+lINPOp/+tPIwAue4Ysru9mKDYAhgyTQLO/3SYFZneCjp2Ps2in5FbUCRCy0zWRHGpeJn
ZgAZuAS4hOsL9wmX/jGReB4BSYOBQj3i0mrTZ8j9x6ivJz26QJqSpGjcr61g0IpoWw6z6/UrBEaV
AqgI0812mr20j4sb/22jIvsOAq5agIPR6YJs4uV36BRS0/mA7yjBZOrFvvbt+kA/3pNcqurCALcp
Y12ZCHTOkKra6kH5Iw6nLXkpd/Ym+dWr3vYrCD3WcDmZ2+TRBPWF14T5bQblQa+7KyQob2GAOB8s
d3eEeGRXgJw1Z5pd1pZUakj099GcNmX70A6vJAJZsCTYCi+N5za5hZ7XUaERwQTfLOiCfrmBpO2y
hjQNJrznEBYS9v/6nItOEAKMA57eyCUBIXC5plPk9sasgv4WrTJe0rxr1vfrBj6xD//ba/5Y4DZp
1Sq6BWo8VJX9ZDPvh6DPfahxppv0kO7cUEfHiJcuqWRcErMA0F8OrF/UoXU6dF7Xo5cZ9Ic2hfNR
HcbvtBr3c38HnYV4fo7pUwypu1VVw86SBFzxckJjHkl3FyGDb+w1mg5HDNIYJ6uv3/KR1p69kE0B
wmOln+8Ku9hChtkEAbAS77pYO2hU20kmnx0hn3YU7mmOjiINYBmcRy1ZMddxh9y/QpJnmoFIJUNs
XEGaa6GHulV9VZs9k7b+kCmb2fgn8RKaG/81z3kX+rcxAQ6OAHDL+EZU+43ZeNpvkhg+6LXVNtDt
LLg+ZNH14dwk524ky8xmrtmhOvygIPKqkIiL1b8ln/pwagRkl2iQByf89SGlfaUuJELf3wqQujqG
uN2304sev6rVqTQbYAJbSY5FGJFQNURXNdADuNZy4TfP3dxMOhURyQY9uv7Sz26QZy9pGQUrsNB4
ykbT+lCOk+T8EYWIDy4UVNx19FZzdu1k1JrFtpEKzi3PmXGrlT1XWSzlvRToD+RbQGqEGhW3V8eJ
LF2uIAjV7g0oIdA7/DzMjTfH79d9g3n7NTv8hSvR+kSJkZynxhwUfZT6rD/UN7UBxwpOWLwnchkx
o+jadT42jYtDa92qTo0c6ppvnOZ5/u1Ur0OgtRNErGXMOKKVwvUArFAo4CNtxM1jDG4JwFMBGhqq
dyVqPMuUlC5FmwvvHvwDys+FEvjlYKDd06JvHGn09UvW3ShoOUh7GQTzo9Xt0yoBFsmYH0BzxcNe
M5XGsVsgedGnPRCYKMMGS1r1QLyOit8pOtktU6yEM03BMD0WQ2BPPSjlzcb0NKetXwtQauQukJVx
FPmJPbHb0tKGcwWiu6hTSt8tYl2yR0QTg0sR7oT4aoK8y+XE5IOeAHms4GrUz37e7R0H+iIy5i+h
EXYFY1rzyPxyoU1xTWNM86Y4rWjFL/HUfTX6++s7RORBOLCwBzUVdwKd2yHpEAEHmaTFqUDGn4zv
tJLRM4v2A17xiCSgFIOLcifS3HW1AcUgWMAVWsHbo+yAELJuEK4HqIXVkyRsCiftzB53BBkU71cH
KaFTrD2gwXMzVpMvzU2LBoWbP7pFUPsxkPy/XP7EHE2q2V0B3AWovXKEFLKGpjqHLrpvhirbGV21
+/uVOjfJrZQ5Kh3attviVMc/kKcOVEcGyhHeX85NcE7tqoXZt2AEBx5wtLdQitb8VE2mo9s08Zbi
Zee3Vb9uaxV0IkpaI/miw13KpCAPTQ/cumSPiXzz/HP0y0ku1kIZbBMjTvDay53ckzK0sQ3ERx4b
STMDcYcd7MyXzvLFIMc3GrvqQQtbPeD4iQKS3Vin6qSYfiSBr4rcEldCsGACmAv2Re550VtOVJRj
XZzMEaqVD2QAxFF5uu4iomPVhqQsagfowvgkIZknZttGhK1f5fojBWmfvh+IG0j3mHDecOgw2hcU
K/joN7Q6xNKhP3zCFvHXGQox6mtmvibUPERJFYAVLExyWe5L6J44JiDYiHsD1N24ewmkhxSlJnZx
0rrCUyfzoaKTnxbGodK/TuMa6su30s59O0OdNJmCyAU52PUJFt0ngKkG3gXPJzS4cAEZx9AYkTVi
405WsJvMk2etNPP72TksNg2VjgbXLQoCDWgtVdA/gtEAwlZcNFuNqaq0GQDkVln9pjjadTAad8ua
+1bxmsqOe8H4QBqC04bJe1hg27ncDxEdGrB/YV3RYKrl3+j8q/1RV7dgPrs+KpEdmwGiIKhGwAbD
jSqnuT2mpVWcJno0InBlmXdL1z2Z4JixNPLjujFROgUXC2h9Aj7EJDe4XZ67qWOPzFpnl5q3jqQO
6m6pgVjPXJS33a+FW4IDo7ChEehC6FxNQMqUF62yvf4hgu1pYXtCuQ4gOlxzuFE3NWlVMpTlSYE2
3lj/WofAwW0UojDX7Qh2J8iiGY0hEHQoSHFe2pMqp/Ncl6fWQJJz6r3O2Td70FCQ1TOMN5rLrvPC
5fxjkH/3TlUHOhnCDILWsApRYV+/qf2BFOH1gYlqAxa8BiEObUEokXJnIPY6Y5HDDHbZjqYeMI/3
kRH0ie9oXvEYI9Xwbd3O7xYI5P1dkQWyWoBwBc/scwdkjabrOTVhP7PwdlC/KDW4L9zR6zNZE4do
3zuo4yHTjxF/Uv7SYzLZFNqcpyoKFTXb5JlGPdNKNlPlMhr2EjlrTbZR2IHKHYdgw0AqnskaQByE
C7AaVZLYifryZEP+/HbuVMiCWgBPuBGoWqaiqn2nzstNVDjm7RCv9VZzZvo05zQJ3Gxaw1oneHxf
X3PBuQmBV8BBGcfvZ00/Y4qo5kR5eaLxWKItthj8NEFAskdNBucRuTEuqR/BD1AOHmXV5nWbJZlb
nOz1zWqXA4Q6pwCPue0IvprroxLh13CGgLWYmACwuQbnyTXRUzKmtDyRtp1ux8SOwgh918AeJnFo
aiTdVbRywhSIAH8hEzAfOCVCEIbUYTG1XUgmOgIKoU7HeaWQven+mlwGN1tIiCJCg2AZsBb+LOh1
WoKhvC1Rfa2qbV7V+taEwvcmr6wiXE0jvTeiSEY9LNpgrK+XoUkRr/nUA7QUdWg9NyVU14fb2Nbv
l+WltUA9rwLlf30JmDPzzo6z3AaWmQn8udypQKA7F08Uzl63B9N6KCrZFhaMBSxRaJAiAK3i6Ga/
n10uqR47/RpjiWvzcUwflQi9LcRvjN31cQi8lsn5glIT62XDCy7N9GmMRApZsE6QN5ic28JZPXNW
vEXr983867oxwaRBxge3OhSBdXB5cm5LaOnGVkKwG+ld1t+UVP37VQF5GTgGcPtArZVHoM0dzQsw
dCLCV7UT5jpoM/uut//+JIYVgOo09uZFleVyzsDNSc0xgpVXIOnc0oszr5CJVIvW5dwGt/wWrVMo
DbORAC2EFFceltTvgAMo/v7BezEY9iFnfrbAjZdigKEBJQN9Xn0yPyGBKVkY2XC4y4vajUsZVbCi
DNu5PrSxZzj7tfLTSlKIkRnibi+RZjXKZMDQtGxX1dff69dpCSzZ7hR5MvYmONxwQ0Jagv1+Nmsj
eNyg6eSUJ9dApb7FIzFEFU2TzJooBpiIAB90HVCy4AbTlTMUdNasOqld9MON7qPE3ky5s4sLWVOS
4JwELAfZVDwTwELDU+H3epvqzWpgferGPrZG14G1wih3qRHr4fUgIBgUUw5mkY1JPvCAiKZ15oQq
bnlylCJYmqe6fNe7zBtbSfJR9OBDsReqdahk6KD357aQWdLazmutPLG846NiPA/Wz3aFdJ7qTcrR
8Vfdn/p7pQ+uj0+UeAd9HNjodTR9YoxclEvmiN0u9PKkVv1uSfLQGB9dOh0n9Clac3wT1cR31Bvb
UiSWRTMLfDfA6wh/YFXXLp0yHtwIJSw4JXvh9obuxdV3SHWAOvL6CIV2bEQ/tH4RCKVzm7lWWmtu
CFYwbjJvgnIwCGXaGyrD44l8EuoPaBpCJP98NMUdoNn1kNJTob030407v5JEEi3EJhjVGNQmTDQC
XM4YGP+iXrVLepqVV2q/JsCFTcXD9dkShAqmSIADD3I4KINzbpiUs5NkVvUxDBNlxK78J8txZoCL
4FWtzq2VNRTSBzdAeK8rBHbaG2k1RLTqrIKFPQUQCqS9LueqjklNM72mJwjSA7Or2wFeaJEsEIms
IIcAaTQduIFPin9UXcbWIhk9kfFYO6ln5D/H+CWtXq4vitAM0rzIwSOrDKzY5WCURVPbZhjoCejh
LZSQYsyZ1vtuI4ngnyhVcQ8GO9p/DX0Ei7ODYrHzvFWqER42uJ7u9CEMboo8fcClsRvBsrqG6dR4
hfk1K0Dqv8bWyencwzr3HpSF3a9/PWzAeT6ux8Ax4SJ2OWxzJfXSJ6icUfpqjN8j61Gx7lNze92K
YFddWOHiQ1wPU0UoCtmFOx3c0MwXkGOrkmAnCrOg40L7BPDs8EpeTxadZVpqG6heAXFRLbY3bTGX
jar6UXEwze0KzhVNp5L2QuHQULRhkQ+oKI3zmwzKfU2mAYycQsy7brxMuSe95OAS+CbjX0CWgoAe
ASkfbpHszrZBUMBYA5ZgnGJ/qaoNEwGOchkNA/tc7hVzYYqLf24LeHrjwNSi3ljZeEyLHpeZPXJe
vkLfko7uYhJedw7BBe3CJBv92YaIdKp2cw/svzM/NQGtjuAL9TpzDcgi45KUjY7zdnCNQXTThqna
DKPnpanuM+tIh9fWum/y75Fby1yShUB+OpFgRqUTngGBJO4AxqaI2oUAEL92D5mqea2SeEvdhNA2
DpYk8YzUmypfs/FgKBvn70sE6DL+Y5yrd+CNWhKtxlpq9H0Cnx/RH6zh9/XFE92pLoxwvmn3iZk4
Dhsh8meQ7/sBdW47RjLLcxLPVb1F8WixbUxbEkfZ3702s5yj4pEcLxPF4MhYBWM9BLHVSOaPRaVr
JjjHXPo1itUIeIku8actAIiW3wXdXlbgl42Ec0qbWMCJxSQ/TYfN36rQ4LDB6uC+hBcwlBz4AgM6
KLsqcjFLyNFqJ9nhITrLzv+8y+UKqs4aScQq7cV+eTK25Vt5cP3iCxAsd214qBR/Cd1978sSa+IZ
+++oeN2RrBy6ejKQSVT6trvt4qgLI6LYe4lrs6//vP5/zHCbt3S7oi1KjA44ca8PZq/wQIrsFaGM
TlcUlhh+14TeBnJxfOOzQtWexDkoRKIbFHyUY6IAAhCg/I/si399UDJT3EmMMo1O2wGmQNXi6e7k
x4kTkJZRLr90/T4fHsEaKNmqMpvs97MAr6hL23YNbFaoZbfTBqA2r802TGuPusdBfXOV/fVRCh3k
z4TyOaxYSxTERQOjJNu836JR9/rfF6VbAYPGRQMPEZCJ8Q8eUL92EY3QnWPrvnt6rI/5QQntn9W2
837pjdc/qjtjkwbXrYquGudGuXl06KQMow2jkFsIH3vJmETHMDgSkLpkwhjog75cJS3Fy1kxXIAN
te+kuoFIx84qn/D4KbL76+MQXWfOLXE+GNkJIUkGrAs036p09n42iK2GjDxQ6HVn4+FmCw+sEUdD
xA6m2Z+m2p/N49od4xxKMwR9WwxnIUtqffY75DLZ/R7vO7xFeQIkqsWpo5hAv3QAPGwImR6mVpW5
gaD+yKwwUmcIFQJnw727rKVoZr0oCpTHZugSKpts9EFmsdWgk9XFv5YBXbBzehyfI5kQyOeVg2Wk
0T+SqYCwc3OK+7U1OBTYm5G43kZDxUTPgkSSf5QY4ZnMra5OcZ8GssHQbqYCgiIgAdKfIkNiRtAD
ezEYvvhXzKlarBqAPUWj7qr4JRtqPC4hSAtYadt/05ongqyJO5+Wr1m5HakN/AOpd4tSS9q/hF6D
jB5q8ip6rT71wSmtbkEBvDhZ5a2O4qO5Pl3fcBIDfOObXrpt3RQVcBx240X0NZP1fQqeXphLRg7C
IJ6sLH4ZPHJHH8rWxlxqibHLO3NTd/dUvRnpfQYKpZYeiln14iWTnCyfb2gwy3DnSLvj5OTD8GK6
7AYyw2wR4gnW/taU+zItw151Ail2UTiLFhIegIyw7cdtuzkjNB9nZgwqDLZyj8e0ZDifAzyGw4ov
aFRjqpXchT2LTC1ZE1jIEws3aLAhow+yqmQpCJkZNtCz8xgJNMA8mZkSECtGmNDRm8Uc/tFgGHKV
kW4iBXlpBeIYmjlEK2pIJdRgpge0UyqxJFsnaLIGTTZczmTZTUA/+BkrUPY01BxDuTVKD00Pbodn
4202bA3t1ex0H/KOfrLk4CeJAVWX7CthCDk3z81kDuBxGpXYWGD6wRv9trS+aCkYhtQbpSBeOQZK
DbqU4dXJzLDXmp1dJV6poN/EklJ6fD6+GWE4MvbIYDGuSe74drrKiUDThqi5bdpfcdqinfwtQ2e5
fNI/34svTXHn9xwXUIZvMOqspduo2STx7ZLmm2oC3VEaVE7pkcmnv/4+hp2Pj4swdWT147KUBUvM
2sZTNcrObvYHLm/7bFQOuhxw+8EZzo2qadVKVVegA1WIUjmgSEsfQa8VGztrOz8pMiIvUeQCRyLi
vYu2M7Q/X+6OYlVraiywlsZjsiE12DeiRVlguMv31mAX3jigQd+2i+D6PEoM89gau9Wp6cQwXLJ6
xy6egoL8ms2tmX9JgAK9boz5/6c5/TNKPmQ6rVZnFmTcTlP62ylvokXy90VXhbNZ5OHkkFRr4q5k
95HK8UzjKTZjSLqBN5Rurg9EHGigQc3w2ag/8OgFG+w1tjqPxWlBFnHq38u4v62Tm+5XpRw0/Zei
bzU9CtW09kf9YMmwusJFgxAXeByQCUfW6NJbGGqvHAZEbB29rPEeyRTy2AW930xv18cpjCJnhrgo
MmaKUecmEJ/t/DYavnXKaNgNUK6RtVfJDHG7LSuXeVh7jCj7nmzA+78EKZpQJE8a0UEHMAbSpihk
ujYvUq81dlbrNUYzl69oY0+7G5q8X58woQeiaMkg9TiAeJoGp0rm2i013PhDxSt94suuOMKJOjPA
ttjZYT0CLJPPGgzUexKMaJpMfVVy//xoj/m0Tc9scEe1AjnsudJhozpY3pPh5QcAtQ/3bljv3iBQ
60fe4HVh6/+meN36vuO/6JsmfDd2iuRLhAt29iGcn4PIGELkCz5EN/dZf6tOG7X5cn3BPt4o1wbL
uTior9qsq2CjPWnoXz42x/xH8kt/72YPWoZhvRl9s/XqR+WLs2uCQUJH8MGsc8085/hD7iQlWWF+
CO0N/N5fvfIAUoKy9tej4Sme7VcbIOZiL3uuw9ZLsTHagNylG7KlP9Zn7Wf5k4Rkr+GX6zMjDDKA
4DAaAEAYeC6AoQTH86DoCNY/9MAE5PFEdtbeTnf/mxluAqxMjbW4gZm8OJTJjT69t6CKoTu9+Q1U
7T+JAGdj4o7ZdW6dNWLAcnOOvT7yRlDmTrqkPCP0Whtd+NDpMcGnxHmtEbmF4gwwYidPaNvzLOW5
a8fN9WkTJNpxPzmzwvktKdG2nWlAq0PKzEuHYIh2unGazO+j/YrSawPVKtDi5YCtJrKikDDIuapD
UFszgJ7kXj56FdFUibBkKRnmbbzqhreAcjUgZdtQr3F0GQBY0HyLwaIEj9fwx3nLRT3DifsJlLx4
mxtrMDToJPKKIB8CU7+Z6sHD7dNvcdk3H/IYxZscKApD4jnC3XD2BVxMJCBJi5UBX6D6k/mtzbEf
6bY4ALxhS1ldxfP7Z7ScA7lWMuElESEkreAoSd7m/IsSgQMke77uQ6IrLog+CCP1YXgQfjdAZkGB
CER5Ml+SZl/ZQWd/o+lyb8Z3Wt+HWqNsrhsUNOSD3hWnIktTgRWYZ6iYNRM8SUUCAIrbGoduAuV4
r/dZmI7jBDqxvAQ/lLVu8MRP98NSJSGa95Sd23fD3ZTXuk+qsT5MfaR8rdzoB4TFBpTLkbE2mwU8
Degr9SiIHcKxHNBfRAfnkCetAYzS7N44JHWPgLHG++tjEi0W1K9AVwRQs/aJKbKIK6UDhLQ4KU63
QTbWq/vU79U8bJ2/ZzLB7EFl6qPHB69cjTv7zXTKLbC9nkwcTlobxrTxFFWyRsLcDUNGsi4fHYyQ
nFewpsCoSxBY5l/DK3rrQdrehDNumOCU7SShUjh5f2zxvFKQEDbSXMOuQmKeNgezOphkr5qy1J7o
hQqILO5keM8xverLiVON1bJjhqtfY+h8r9MSB7UzfjfomvouaLyzfABPdFv4hlGCkHJcwus+IkzR
nn3Ap3HWY4++EKDMa8jkeuh/+ar57rfxZzx6yhRAAeq6PdEJBGojh0m2YxX5XIvmNEYVqxhvWeyA
QF02kOy8bkHsJcBQgwAGbbWoKV5OaWpYdddMCmIUpGOc7Xrsy01h3CT6g/Mtp974/bo90bWXQbb/
Y4477bK5SIHnRkhEkf53WzxBdm8ba3VolVnQ95JLGXMH/k6GLjf09ICRxfpEcjD3fd26NlZLV3zG
Qf2r6ObbzNmbTnYHlOq3uTIlm044PLTJot4GbBNuvJezuUR2M3bJWJ7ysg/i5mgNaC9DCwiqf0ku
OcmEzgHAEVqNQM+hfiSxzl4Q7ZBrC8mBga+adtModahW7qGqZWe2eEh/zHAOYq/ISpXZwMygQ6hK
tiN4ToAsCrRoPaSr00t8XrjHGGKJNQ3arGR1OYdqEoHr00aXkFY9z/0uA4FlS9udEQOvrvotrbYo
XiXNS98ZEtOiu8G5ZTbjZzOqFQlKqFZVnsY46MwiUMvAjOdt3ykHuJ0PfZTrm0G0ghDH01AdxoVI
+0hOnNkjhZJpjYHWCdI9UCv1aXqTVjIKZNH6nRvhptOamaBiBDcpbKi8QC4qq4Jp8N18O5QyTJ9w
QDg+DfTqodOA71YhVlsZQ2IC8WuVhj+ShfqrAvpLCHPJhiU0ZUGQ94MG8xP9m712xB4guXKq9NE6
ZmRdgkp19hoA+5I9zRycjyJoY2AdiHgJoFB76RWVvljrUkdA+Tq1pwxzMCTPKijIcpnqnmhIcHqM
Bb6AqKVfGqppkQzobCpPS36oQKir7mW678KhnFngfKEfaO8sOoDSSQdppHBs/TLaU1n2XrSNzsfB
xnnm1lmujqCGxDhSc6OseTCNj6rhNU9ORENnGL9e30SyMbHfz6wlYIQfbAZox1NwDtdUR6PkAJ3Q
2k42EPQcguvmBIODHxBUZ9HcC+EBzpyVTZBLMnCmdMnsLethsn6C5FLrD7S5LXNJgBCMDUl/4DcB
pEPqmidhcquhqqeBBaRmt3Qn9IMnVuSPTnh9TALHQyUHpz/wlR/R6HIKc7Q/xBSospOKbmjT8Zvh
YCqyDSuIQxdGuIlDcWE2ddYNkNNwaH1IWoFqmzagXJFEcZEh1NksEL+Bvg+cJJej0RdzXdwc+xWV
wyQ2QmV+tZTCG6xXoI0l3iBaIIBsAfhGcQ+Aac7VNW0plSxS0IRCtlEeZtUBBI9SuTaZFW7q7NrM
SbfCSkkOJgWtkKc1D5nssikAv7A6CZo6NYQfNJUy1z/bSYPSgCulzemp1FDU1b86DjJWg4FT365O
bmec9O5dAeBMRS07Npz3XDW2yTZCSSMhR53KigCizAi4ZIC3ALkQI13QLr+np0tPDTQwoh4VJnMC
4SnASJX2hlSxl8T3RuHrbjCML7FLvaggb9c3xQedDBf3YR64XICP0Y9tcsHSUPpljjsAummebuvo
ME37Rjm2iYKS3/iAU2cTdwvyM53fQhzbN+nTpDZQD7iBRvxIj6byFtmbId9Owy0Fpncih1F/o0hq
KNox1bZlv3dkPD8CihzQOTCwATojVWCKuSlrS1UZkrUDdN8OihS1EyveFa7ho8En8e3fpenV8RIq
ZPVtZfTwVaPqVeltPt2QOfO61d7iuXo3dbIXL5urT3Op6ajnoy0bVFGca6mzNeLNC5C2olVxOOOS
vK2NppeUjQU731GRr0cru84aPdjvZw4cz0abuHUKQFpxUEFsrP/Ae8m172UlcEF/OXD+SJyxdwzj
3+YMDSTqDLMF24L7JZkOY/LLpt8piHEqPfMLNWin9Th38Z37I2vf+vItSccvg9Z6OPtsNd+hNV3y
FBAECFYIQUsywENo6+K+Z4Ir2ICSMz7+3O+L4X1Yte2a2Y9TLQvjIlNgeEQ/LEpmOibhco7HKF2j
hmkZlGkeOMleMzOvmjPfpTLUhNgSHjZo2MGSfiKtMtbUMWrA/l96dzs1t7X1ssiAT6KqARg7/xjh
Lnco4Sp0GhrA/CG5WUSurxQ/FYf6Zmze2vPvbpuZyCYs48bR+y8JlO+TaNfr4yZGPhjLCSSYcur/
HkgHoS3W1YrSFmtb4ZYzUxwohq0ABK7tC4k26XSw6u+zrH1NsCcvrHB7kqq12aNHEC0B23oncUj2
hdx+d9AOjjusxdrX+RZ5k4zd2keA2PbdAY2g5cF0j61zfL8eogX3FoQ5dH/jkYjuXD5/vYBeCbV9
ENChDuistQcslxc9/gMbOA5dHXlOIK25S7nVAukPvRrkyLWv5noqY3QBy9oJRJ7Oukv/Y4M7aRa1
KKOmhQ0kdwGYNPws32Cvg/3SDa6PRrTmTFkKZH04HCDfcbl7ESjG2koABk2rWyMF/3gsY98R3I8h
t/3HAudVkQv8flnCwrLu1BmAKncDFii0DaAxwjQlwxFOHNqyQdeCplb00VwOR59bTNwImFD6aKbh
YiCZekjC61MmcmWwDODvs2w3CH4vbQDV00IrETbIi+38bB7t4amJ0fEpubUK5+3MDJfatCmenvbA
kHavCtCenhWBDV79qtqPneyWIEiL4Y4A4SOGuwHmk3O3SqOxs1LgtmnR3dlG98WN1dvCQv3Fyayv
RFG36N1HA0s5S/arYLkuDHO3ZcgD1tC5RMTR4jnoDA35fcjzWqZnqK0kAInGiGusxjQIAOXmM8Wx
sdqxMoLfdMWdcSV7d/pd30FUgjzpaucXlra57iWClglwX/wxyL862ixHAVFHw53W66d2mNfdkBM0
SkSQe8pNlDw6t0G/wZqUh7h1Fi+tK6i7QRdtl46q6Tu9PeWB4kJXcYOffq1xqu9AUD7vJd/JtgQX
mS++k98yYF3VnRjMq06pM53DpEnvswh0u9Exdb0ORZusjINhXjzHfLhuW7T8LObAk4HG+qQLkaMl
MdcS3JpMPAF7sngj+emoqKtaiiRoaywqfxolLpqMQR1xgVfSjiht7FrDLUXvwC3chE7We7PpBGBJ
3endUS+PMUToUAz0O4dus8Qj9oY2v2i66yM3UOuta/nVjLwx2MmX3svc+kUfZFte9MBh4kb/95Wf
aDn7pYuLqBrQiFKGY/cdqTJvWe5GfdgoYMcFAvxbMq0vtN1DwVof8vvryyGIOACzQ3IQuCOQd/OI
MW2tlSbJcb8qGGXYgxVBkLn2ybh4caQHwLP+j/Y4zyvqKVfWCWvSpyc0F3n6ZOxjd1/3pTei6qf8
I3OA4YEaHcX7j9fu2WMgVRJnzm1MLrhJPcV5UvTOs+zJU6D2oWhfh7iTHEYfwPJPTvfBeML68nGg
X54UNaIYNReoypgTyr1jjl7ELPUSvT+0ihXU4NnT6W6hT23W7opJ3aQRU6Ven8ol2kfksVxPta6D
DTm766tN5W5i3Xm+vuSiHagjn4TzGdUJiGpdfqFjNbHdpuif0cYRwAwFHf2a3W9qbQmtVV8kfXai
GIypZ9OPOzbAJ5fWktoetAo6Cae8qkKj0KHhhc2OZjI9vm860+s67W2l/yLtvHbkxpJ2+0QE6M0t
yTRlkqWSSvaGkFoSvfd8+rNYA/xdyUwkUX0wPd2NGUCR3DZ2xGf04+1vvJIULnMOMpmK2dJEOI/a
tjkyTECDUUx6EYzcnsejMX+7HePqOMLXXYhdgOLXlZJCrCDiVySeRvyzbfWFyrBolEZb1gzX4vAC
QAtuAYiAEjz/Fj8L6v+px8rxfWlNtqgETt7t9WCrjrX8Qeul+zbQMpVvNosgN0oe6GSgTdjtsyp4
Gc1nrEt6tT2Mtb9TmuBwewSvZFWIWYHgg6S+IO9XawNUS9G3r7Bf//MYqKdcPYm9U5rGfSZv6dxd
jYX8Kq1wFJZQLTv/uEIc+qCV4GGYkYq4+9DtCnRKS8trk+iIZdeWUPG1DtZSffi/gKslWPttOmU6
QOoo+z0L+zRUP0viL6wa3KJzxuB5jlXXZ5sjQ/wfRlWn97joUOBesnqs5KnVN2MHN0rNXVyuFWcK
3WzrDXENM2vx7KKKA9kOodLV3KHBrDWxCsazNqzg2AsLHr6pZteYO5W+kikcct1PH/KkCh50vRp3
sdk/h1JgfYoqWTtJiCJsHL3X9jymuUsdFiwVjJHzGW6MPrSqdAAk30CusP6a9fMYbKWUV6eVPt1S
xeIfMN3Oo1StofedIgEdUgdvwImwGA1X67N7KdD5Z3uQI3zaBfVe656Tdt7fntvrw46MzkK84DRd
s0nzWcmNcTB4IQQplm++3LvVhMe5WIa8Goeqdzj6WkdNct+Nu9GE7DTmTqvzYu27UngUZzyFb/+m
q+MOeI3ikk7xe/2cFLMR43ptAZB1qZ3Ehj1PP5JuS9762v5lZk0JpcHF5W+1f00rb7piWNRGm8qd
QX3sxLi0bD/q4kPVZV6TPd/+rGsBqW6xjhb9Vm7y84m2dFSK+x4iXhPrp2z4Lolwnk/qXN/rUbKR
kC8/fn3yvo21WlSzpfvjvDCsmnBxhJV9YRdMqrFxKV5duxhC8gbh4c9zeblp3hzwhWqmQ4A192Ns
VeUepZp4F4amv0cMDgvXaRiPmthNO2WU8p2ezpZk57lfP05mph9uD+61q2bhQuEQRruJ+Tz/JUpR
T3oPAftRnUsEeHuQhgGK2Ps+SEYnVcIW7wLrZYjafuOQuHaZkgaifAUJ1uAVch44D6pQjX1Gulf+
1lTqLfXUdLFr/gewM4UvizAUJfQLC4hSTppR9flAsEIkOaaaHGkQVG47BVsv+aufRIlNB2MoIg+5
Ou+nnkugKbnZNAVcb92eEgXP3+Qv7/6N0+faTqdKCgZp8aXi1D8fPLVU/aFZmApZ/RF2vh1h7yVn
0384T3BsUpD8ZWVQZD6PApcchdie5mpBln7iufC5VULjOFuBb99ehddGjhyRIrb8isVbbXG5CK1A
M+msxstxXtlG4Y3pP1r4fuA75dt/w6x29zTnfZSaaDvSupWjv8Gg2dZWu/3qpyzlf7o+OAysKUcg
/JP2Fbho1c+hX7ro7RkYyoXZz9tDdnUJ/Btn/V6kS5fXZs71FzX14mAd4vpRJhunw7XjkCc7/dtF
/1xby9NxMJUJFwnHoaSgkZS5Povt9ndcH69/Qyz//5ujcJiEXGhz0Jelf8h901XlDzAIxf+AHudh
8G+Y1Vo2yf9queZLUiAW0ufOuqv9P7e/ZGuwVkfpWNddEUAle5RC0xaqyglEY+PQvD7p/37Fat/7
QFIEtVo0sSUDEcc6dE1YZgjG/5cDxiK54crV4TquzT2AnVuB4ROoU5O9Iv9UEogx5t/bA3Zt6snM
ETZDypGyxzKgb6a+0MM8SAawUGxHy/jRaIINz8cd43ZjGS/Dsr7VF7kxHr8WEOn1cRnp5eTPFsqA
Oplh+hz1PyHWF1iMhMLXegx20vjulAUAOFAoEHP8dQFEqBLgHcbA5kxGuB3Th9lsbDEAxC8nd0P9
/b3DCGMNOX/U9JQF/L1ad8lYoTSSAxRochwu/07FYzn8CBDJuh3mMlNAy5lSxSIsLDFbq8NTSOV5
lmsKVPIh2rG4d+VOctKNPXQ5UwQhnYf/gHmNupYUEQsjs6waqMiAsIcuuqaY7eu+5IKb0DvSHW4Q
7JWn4+1Pu5KPLTrVSDgiLmtQNl7tK00ZpiELqcGjWRtHB035qwx+bINqcwS0bxI1sceocJJ5ehT9
d+9pYlN4ZFcztNC1z3dBlIpUgVJaNFyud6WCPvQwwhnd2gOXm+08zOqcVYuoVc1yeYxS+I6zfUux
X5c+6ub+9lguB+n5XjuPszpoda2S8hn29aM5ZLukAnc7nAaldcbpZRC3/EEvz8Ml2GJzyIIhd1hl
XFI1x7EwhGRc+VOaPklNi/zBhvTcauA4mVC0YymiZ8oK0dZrY9AoWw51p55i86fS3QcVSu5Wts/8
LQ/d1dp/DYQ6qyFjGwT3dY1wmXwF6YauUU9dOeWIlyKLkRoCls1lWhw0sYx3ZTWme7gloH5HZata
sWYD/S/+AlrgQbJoj6ywBIFQoibQj+qpiLQH1osdi/GHqW1wcY8QdMncXrlTo5+RFNmV2jqBJrll
9qHHD+H2ClpN6uvvwKvtlelpMBqrFWT42tihCKSeDCvdV52U0bWMHiRLerkd59rEqmjGoQaxeGWu
yxSWSKIWy6V2smLMppr5QOd3R3HKFqONSFe/6E2k1TKVoxrbY7PQTgmw/rT9GmXRfSNuJISrjfc6
bIstJ2h3rE647c7PkbosfS1oR+2kqU3kasM4oMUzfcazg95Fpy+C9F39H6YKvB3qE0sHSV3LIai5
33A4mNppHFBIHyZjdKGdqPuyrdKNc+XKbEH8A5XNu4ey0hrMnIaK3vA39RSU5Qfdypw5FB+1+ncF
h/P2ulhddMtAgtVSUJlHbpU7fDWQUxmFVlFV2inV9HvBuC+VyA1FLm/pl1L/ybd6lfJycb45Mf8X
j+wHOQmMqQh9PnHc6X3ZtZN2yrRZ7Nw+0CaZJS9NB6mDWumMVWg9BIWVfDOznMQFhWH5AFAmLp1J
rYrmiC+f5iEMHIl2r/fJ7KSaUgPQ89GxtzOtDX+rchaC/DXSobCFYBYfMQosET+JjejX7cFbd9H+
9zUQ+EGpKgsnaDV6ii/pnRJRWBQnR64i2/Bh5gjJoQy+j6boxFLtluIT3VibMofNl2/M3vouf/0B
i9GIQXQObXG12VSlkuCI6doJuUdHLfyPA0rhZfMV6zev/WqI9xnKTRhHp6G8hcZa03f+F3uhbsoy
X6+tkWhjlZAQzoZ2ksef0aw5cu3/SJoPIPSdEgkuA0CaLo8YjDaH28N+5e7QFnQSaSXrhWLO+RrK
ksYYcdTUT37fJrY/Bv0uzFrhmPfWfAQ+XezM2pQAO5ZjYKfWuCUufuWEowxB9wAhRHg2a6v5SpnJ
r+VePnW4TLkBhUhXo03rVJGyVWV5/ZbVfuFuIAnlzketeG2W6oezpkyhIZ/iOd4pgurG1vcq8p+S
srT9pcje7JKis3F92uv1SwBiVuhp9B1LzSuDP+l0wDnPlvzRbnC6TnmrKdIeEyEL263bk3JtOZBS
Lr0H1HLpGa1uMp9kmv81VU6q9N2vIrdqrN91DlBP5gGXuV3Z7+sRZ92k2Tgs1+BhFiJn15JCU4cA
g7pusvhzIZhxPOqnEsiprAQH3z8ya9/MckSn19bNR7z9jmqiHQyldf3uGEbt0ceSpNbCYxrqH2+P
xOXdtPwcytLc6vyoNTkqsnQJv7lJP8XRbjBdwfPk6Wuxxdi4GoW9BO2WZB5K5/kmqI1k1sJa1E+i
FhROSQP/PolrdZcVnQhEUAZe0JnvvtqphYP1pLuJ0v0Fx2ZSYpJqPzJORTMPB7+h4hPL9Myyfoo3
XimXexzoHlVwcXmloP61OthqsdT1ulV1sgjLKVPluY4aZ8gw+hqVvRl0cLV1sot2o3N/efESFqqN
uGS/7PDVqJYoz/JO0/WTkL9M9Ydw/CcNTg3HyO0lcvXr3oRZ3RuykKeTGJj6SYlptzflHwmWtpJ3
T/Ggej6ZaEhbZxA2MMpbH7faoWzcPOtIAU7cq8lxNE7GvRluPCCuLEsGEGIgOeuCwVydzX3Y1ZWh
p8apqgfjIId68ECZo7pL0zyj3l2iTV6ifXt7OC8P5GXW/g26mrU2hJsbJoFx6ulAuMDqMRHri29B
5be725GunHKEUnFdEDV8c0hBz7dd3vqTNiSsy9z6Gfn+R8M6cjI5cioec/khqUFkH8Nya71c/cA3
UeXzqFXZa9m47AYOc3DR5LrItswbBeNlas6vmuXTsNbSmTnO8NUolpKOt1am6Sc9c6X5iH/X7bG7
/hH//vmrRa+Xqt5MPX8+Tzw7bV8C6YtO3eH/L8hqjctp3eRoLLCzRsmtUf32Y+2xVN3/EAVvEah5
uIxciFaCYdMFvbA4fK0g2DXVJMH8yn9DbNliAF6dFLINEkyWHWT685kP+nKsZCE0ToDBkyOmBRVO
sYK0v/0916KAIKQ5ZSFDYK5FD81KxGOQ1shpyKXizhywH4SBsGWWevnWAAKBUSSZP+03injn35Lo
M+5wfmuecjFD+yerRCe1UtMeBau5B0g3I1xe/UpD453VvCVBWBDhi0PCkiWsqxqZoU+TII7mYkY+
2aqe6XvJLzLXCKJ5N1LyP0qt3KBXlhe72wO7BmYtoaGJ0j4mJSA1WsNoFGXIxVAYzJNWvszil7AN
91k0HDGJs/PoB361u0Q6qpqw67X73u8ccgobCL4dqxPCg8UxNJt7Sv2HSIzujUaiGLEl33z1J0Jb
WVI2EOvyWis0yNK4NCKBfd+m8Z8hKMqXTqDyZ8p+9aQKagFSTElcyijqodTnxwpathubVejgNCpA
xAA0WEmD9kR9HZJ0rJqfY2vQnQAAhttJwq8xm5OPOFEPG6v2yi0Kug74II8f3uVrqbayK2ktT5yK
xoxI1qS5Yu4W/ddQxPTpn7b6IGnfb8/mlW1CRkIK9MoLY0OcL+AJUDzF9dxA2lLodlJq/MCJcAtY
viZ/vS4Z9NK4XbhiWDarcxIaf1E0la+f0qk6FdYuM+BsndoszOxktgMr3M/TL93/k4MdzcKnoPcm
v30IdE/xS0/Kh31kDg8Nz6HaTgYkRF46VKfkx6LBrXyXhEDve73eyJuMK3ubQQFWRTMYsNMa+obG
W9P4nIoncZYK1nZa+5/gZFsvUau3mTMminiQO9SY3DhT2eCqTBfUaat8+tupUd/ZlaJL814Sxyiz
w7AqvsN9iALbkH365bqR5ne6OgiSHRqJ3LpyJlQebO/2n3HWZvwAhiRSXCmZ1X/iztJCV1aiXMTL
LJ1QPY+w5HSTou3SnYB6zOCWIaoCjgJyWnTDfLJ+aFVjQFkTsurkm1aZ2HXgowQjp1ra7dpSnlM3
tKbmnpzR/2iWqfRNDROfEkQjU78oIEl2nGW+YNhdKiWxkyeZdUjxbv6KtFE9IPmr1Z/bEHVUu+6b
/CtGrjzVgqYIeLRoFnJ4UlAmuCDXyufCl4XAEayIy7HJpqZzp2FIg3sdoW4IfzVF2p3WFXp0AKOn
l3cN0jY/xF6Q5J3QRoV60LWp+lGAQ/iuB32W7xkiP3BA+M/DMShgmtiIFGu4NGK080nsFMSybu+T
dRKI6jAG0jJlRt5AUCNWKzhqDKudG4FKWQSeuZBa604qx9i1ih6o9yC3Oz8U35t5/i+oZcLJADYD
w+B8c4q1FIlFH+mnKTl2X8xCdediJzV7/Bo3DvV1IrNEQqad25KznVbG6vNqMaSropQ8EizF9kP9
i1V1dxRa3pmuA77krOEhAvQBSeI10jOLSrUUM5RsZIEdoCF6oTvmcFCULfTwRRVpibR4KetckjDr
1uiyNC/9ue9b7TTFv8emeVLi6jD0j4j62m2vPY2mchDz5zaxfibDlmrj+hAnNiIUMJiXtcKXrlJb
rbJmYfZJpfypPYRyvK+VGgCQdm/EtS1F/BfgbrfxYFhm6G2quw66WiuKFuhJijLnSQl/hulnAYFs
VNxub4LLVUJGZaBFAcx9+ZdVjNTSmyTmKjl1GJiFbezWQgN3eUsj5eL65lsMmecIWw7KG4Is5+u+
60JfkmvJhJuMiE7amKI3IKjtCIEs7eWuld0g1QNHHqvmLg7N+VujN+Xe7K1viSF3D1M2SKfJJ/VI
a63cT1qrnARdj22hTeI7tc/qB1/L9b0vbWrArSnDILMXEuuCwlUXZM+6+RHNXaGoTeyfohR7l2TO
7VDIPveBuBf9R988VOqDVRuOaDTwAgTcFutdXk52LnZOiT6K8MkYgl0dSDaiME5sbmnUXZR3qadS
d0NRl58G+nFN6m2RaBMpUPsnSfoTMolxtUcuBa+9KnBzcd7VA9Ul5LpqqcGIYmtm19nGEn0xTaBL
RSUE5OX5xMoARSSlSf1T1mt08CNBtENf30hprn7j4jshkQIuTb/VMhWk0CjrQOPiHqq/ilHurFg+
+n8E31GEU+Q3L1ow7LVAwhEgc4JYfHnvLkEpAcq0zilAnXONjAtxjh8qcsOTqQLGowEuhrHb1O8U
LGKlnYdZHdmK7mMb3U/CSY4mu9UOQvlbioyNHX9RHFiiyAAcgXrDdKCjcj5jTaqrQeJbwqk2k4M8
9Haf2frgO772nb5+bqeNjz1166RTulF2WZOJXz8QXITFywoMG2S+89BZ3Ar4QcaB50uHujRcARwn
0TX9gy+1UMFqe1a0X6nSfxK69kOXqf8MqFe2KjnPeC/nOhXhD1HqmNPH2/N7kc0uY8LY02blH7yX
V2MSUnNO9CoLvL7ZKYOHFrWj6JFXFftUuzMMzJx6N8g/ZjKcw3TfWrEtFx/VuHF65Cyk7CjVmd3F
n+NiZ1kfu3ovIx9cjsc47ins1k5U3puN+j72yOtgcuXSKljGEhrf+WBCD4gVXy75zcJ+Eq2ISPSS
OnzjixjejMjQlaCe/Nq0b4/W5b20CCVzDS8ICYlD5zxwGMaqNstt4FmR7A0whiaj8qBo7JIsvHtv
qNfGKZQEzDc435bT5w0eKZWMQErDPvEq3zTd1sA8R5Vm9AB/TPUmfvwyIVyCLUjRBT5O8nQeTKhn
RRB4aHr1GM+trSeohdt+Y2qlI8uxNNpJR2ddaYUC6QSBXEcNrfSDIchmYoezNT0UFRQxcTblvdIP
cYl4pzT8tuo0+JJlRbOxmS5nATNXDR1GZJeWSvDqmZdSuZAydU69qgSWQH/vGOT+Pb0+R9Wyjf1x
mf6cx1rVEw05LSvMgFJvnlKfdeYPbjFNrqU25j4PzW+oZ8/7UEyiu0CMm40i+9UPxXkCkhSvZ+yi
zqel8ln9VC5ST4gfxWCvF48ptk1Wt9XFupJgQoZbimWAkuGnrbvMVLPrzMrizONt5nSBahf151L9
S+FhN9PpTXt7CA9VLrhaYWxk0Ze3KJSJJcMkJ+dNvZYlUcwRaYU2yDx+WfsprVTpIdMSZQMDt37+
wjGzyNC5R8HnAIdeLfBq9n0TE8DMw7M7uh/p0Dlhb5SuZo4ydOZQVD5n1BEDG+Ckv7+9k6/FXhQG
OS5QcqMXdj6L0DjFfBSazPOz0B7iHZjiBLBf7PQDFQNZeUaw/Nt/CAm+XAEMAXpm3XGrpE4WrE7J
vKAFmTmzZpWDEX9jnPdJ0zpJ/+V2vCvnxwLNJJXmEFHU9fCa8lTkyqhlXt7H+IzY2RAGglsW45B/
qMcilg9wf+b6CNooMX/fjn1tAelAwrGhYfVeYcoWadU0c+bN2RTCMmnpniqQnN4fZaEmLKxBgq3d
bmQhKcAkiZmXtHnGUSxKT1YpbYqILjnj+cMH7IpKhgK6EUrLWlAuyAYxS1o/8+gs2oYWOu1wmNL+
iNKuE4bjXtCCHaTCMDORC+5OqbmViF3J+dGxe8VV4lCBUuVqtYoGLQZLmzIvCrCLE/W43VdG5mGQ
/HMxd9lDXw/tpDA4jsbWd3J1/mlUSDHW4rT3m0Y/5G36MrLVoLZXCBobUuAErYz0uZIBo6T1+v6L
EnQMJXjqCjC81pQzjMTyKEn4wa0l7PUkehpJSJr6Q+2HGxv52l2wkEd5dGjAjNbI3Uq0EqvCVt6L
6r0u3TeHANveezSi810hbmQa1w4N8D68aZD7wwh2eb2+uf7jxuf9mwx43BRdvNfQab43sfZ2C7TS
PgRIRz+VBrIvQZJubKdrW3nBQZsUg3UZkZvzwEYHll/P2E5i+seyEhsQUEYSMtzngeTc3lOvzKL1
ardQTuSZyRscbdTzWHpo5JWKeJkXRUL5nPTh8CAHknjUArTgwhhwQt+ibStmQr2zMoHjOu1yF8hu
fIjRk9wr2Fw98kKJnQELM8cYot5Ng1p4zoKgsxFGM4+T1aJ53YTaQ6BVyYE+7lNQlcJOjfPyMMRK
cC8qwyLSV/V/VBNXCqEtUqcQ68pGZqe+m+SGB3phmHvKe/4xiJL2eHsUrs40cBkJn48lBV/NdJ9G
Q05tMfc6Yf7Do+UlFH1bkpI9m8lRG5x/RZg7t2MuicPFwC9QUipxGNSvC+WZYPpyPda5F1nSQ43c
wiw8qmF+MtrvtwNdriaOMg5m3sgLw2y9ZZK2jRBR4mIoyJ7Edp9JqdtyiiSz8ZT188vtaJcblNsd
QjnafpSq9LX5hz/zFrb0MvcU/Z/eOMJ6SLLaroe/apA+KIr2UVU/3454gZcD5UT3aPEQgohNirb8
pDf7NBjbaBCluvS0EOdBW+qmtrATIbJ+t2FBO6CQWDaOr1h14VAraQd7aFLhSQnH4quYFNpn2cB7
2Tb6cu5gGulKZ5diotzNbS5/Lzq//GSFWvUzAE7SuzHeV62d5Xr4V45nf4ucfG2yEEwCevMKWlnf
cT1a44DjhtwTWjSRsbGiKA5YbXpJzMHRuk0y9LXp4uVJw2+RROZIPR+7MQyahOdiAaJCv5tOtX4K
8mmfItkX+uLRUpJ9x7/fnrDL3Ya4EeDQBaON7+VaX33qdXkwpyD3dGippbXP9R+VWdyDTWjCcGdR
ALgd70pqvagpLVZ1C4wTcfLzjzQzDMqBaWdeKAqoM/ZV43/Lona6D4bS/4w2tdk7mZKYn0JE/HUS
tZQS7tgXYeWG2gjw+fbvufr9kMDZHKiHy+sX7DwD7g+wcPDkLkkcNaZVGOa94o59ktNHtApM2zLc
vHzB2oh8WW9lIFDfQ95eXkiWq8Sio1Uiigmb0xxVjG7xu00OSii+uzTAMJPt041i6LhTzofbl8Zu
bPwp9wbpOKDElMYfe/o9Q4GsoTgcgGXtKMW8E5mxHALk9hbSVkCdWcnnQWUr6VMRQp+nDBqVnSde
9Bvp57XBU9BkooqMFxT12PMIVR5YfmAVuVcn+6EgAUxO6Wb//9r+x8kRrjYXEXjV1diFhi8pJG65
F1Szk0ShXQkfR/+TDxwpmD/eXoeXNxBsWy49xm0h/Oqrd3UbjJUyjQpDpqS7uVfJcjtHyeed3G8Z
EFwp+1HxW5R0eAnRs11jmqtoqtuwqgovEYoHP/gklp9RUFMxuCJ9y39O5o/Gqne3v2+ZkPMblpjQ
LlkZaCoBhj2fsKyXGyCRBTGzwd83Bt72MRqgGxnp9U8zwBcuDSJoa/J5mKkfGxT1m8KTwtJJQDj3
H8K8wlfuJT8aYokFgoa7yH/YyfpSk6KVt1y1qyOtV9rEmGUTmTjjocxeUu2+Rjjr9vhdO6fexljd
DRRz8j7srcJrYrRNwru5POSoD/VYzKPivFUFvbby30Zbfs2bW7yZ9dpQ6qD0LC3dIZ7v5EZpK+WX
uGmPmlK8u+TBVJGnKKjtcAmtuTXi0EEU6nnkaRqIkbglxzMDc6treGWHQelfDOBJUMDUrb4pHaWq
nfOk9AI9x9FtNhSozH4nH6YxQ9skVZWNLX1lyfNNPJGx8IHAslYYma04Rae8Kz2hKMN9QPPbjiJZ
2Vh8V6JwcQGF4s0Ay2q9mUfTjOLJ7GtPHWX/qe/0BbEobHFb15ptlJh1GuOIIZKV0xxca7YJINuT
AikfL0+oJA8v5Rg+JuKLipc5NJMPKd3yVpnuln+G8bxT9KU52h4W7c8i6/e0H1w/VDcWziua7OxU
odRISYeiHz9KIm86X6c8Pnut4Zu93ujG7+mUoCBXxj09xGFSi2NbKZHodLQyYleJEsHtY00/qEqh
Tq7UZZVmj75v/EwASPxsJ1++74OqlW1WYd04Uzypz/Ec1RAVaivc+eJQGDu1XRiAVd2A2Zy0qoUl
gSnvb6GT1WAv+HGro4eqD3/izhzHfar7Q/exyPV2ONbosyp2VSVNYxuDJUe7wOiX8mWOGnZgBBM+
1lIpb1IuliPvYoyos1GiZ9EDKjsfIzmxysEqQ50stlLu9Ky888WMSn0ziHc50EbHmFsDkb0wbGS7
qQNl31vi7MzWED2aRZVuGdMsN9nq94BCQMoNUShYPBcv+SrkHQr0xmOaWrtIlbsCAxDFOkip4hpy
cJ/O0n6G8RUk8fM8+BsJ0UXmQNJA8VOBh8OWhI11PhxRnkom3qK6NzQBOna6xBslckK/iN57Yi+B
qBiwNJdu4VproKriLu7nUvcKMwcRs1jz1rwgMrtu99LUPg5bXNXll18M7L8B16IDVmUpYL0K3YPu
YXcSDajyZDSli6WZbSR/BOvL7SvpMpVf8i/0J3g6UGrCOWk1lKYRtoPI7gMd3u84QooHJVL/zh3k
DhgFamBHxay+NBW0hT5Xin05DPpB0MTqP8wp0G0mFTwBcVb5ZpaFap8UE4gyHNk666BKOyp2G/N5
beFQHKCiRod9kY06/1oStExvR4YXGnLU0JWlj78Ict4e1K0oqzHNLMo1gZ8TpblvqWwa+UHVftyO
cblQWPpUw2luUuvgX8+/RDXSEMyeqng+vFEIgbJ09JO7Ei8oJf0iRaZ7O9xrW+Z8YbLT4JjQSll2
w7roEYptlNdarHqkUJkDGHguYcdp4i6LnuXkw6R+F+UvInVqUUWEiZpV3U97fRZPgQqHCDG827/n
2ue/+TnrJxEqT6MSoMpFqv2o+pVb6I+t9aWV92P8MOQbjZbLjBRoFUkH0AdWKP2O1bJh7aPRoQkY
Y7ei/jgm6C4HJZhIn2xuD+S09uQs4C7gSnnutXJyKsOP97e/+CJH4DfgpW7Rq+XDQYOdT7ishMki
Nmt4Kfcj7S43yb69PwJtAO5g8HMqraXzCGasGrE1N6ZXioLqJGx2V0xLcWMLXpk5ShRgTKnHIOSz
PlKbAnGrmbH2im7YC8ofUMCPQnRS7+QodXmmv/tYoSJCGwWwCfA8JK3PP6qPhETuhYRhM8V7TaaO
nmsjrEV9y4bjctPT6uN9xN+BzwKkPQ+Uy0kpyWFjeOLUP+RNG4EpiJ4l5FVvz9JFCry0FN/EWW98
GVmiWSROMsy2mYY8ar+ASN6Vw/sv+SUSMJlFY07FA+b8iyKWuImnkeHlHAp7s2sUJDYQ0O4AJLt+
6gt3KD75R0mKNHfwR2HfdbnG8ZNv+bWs/emZO/q4i1Mh+k5LEr56eIoxzolG4OteMwn2kLROln0J
5V2eqS8+nNPqYMxuVY5PsZZ/KsfxhSbhgnpNk2p3e/AvqnsLPYzLckk9OATXzAg9qIDFNrLl8Uah
qSzlzV2VGsNxUvJkR+KNxwT83H3VBsadP8nS3fvDwwZfdNMXHSdlVWAI9aqMLZxrPGGwNJdSo1sa
pIF5bDxiXXA3i4Kt57YsaBufffGUfMWCcQRS2FxQc6uV0NSFqMXoo3jdzyqxQc34D6NqZxsVp2uD
i3jt/0VZXZsRmz8Klijis+j0H7rPfezQI/lTbfVormxVoG3/BlqO2jcvY2mUWzWbCaQUNqXCL1sa
K5fDRWOAZzAFDGDBoADO//yYixnOh9Z56vTkR980ipLR/MfM73xt4/F0OWSoqSxSWMD1EGpcgwX9
SUi0bq5Hb7YKRxI6u0NUTvC/UmKtBpXap+Do4lZJ/fIEIuiCNsN8BLGfNbNlGpRw0AJ59CTtIxg3
so+TkX7I9S11tCvDyFt4iYW5iYFexfkwNp3YTGJojF4FBbOtJLvDqGKswOdLn6So2kioXg+R8wwH
w8kFQUfBkyb12n/DGkM/oU0xeb3LafrdrOzR5Ax3KtXu8BLXHcHp7cP3z5+6r/VBuE9/AMVvD9Ee
X6zyz/infC7vc2fr5Xe5VPlRLCS0UajzXZRVykDsGn+IJ/Q3q8cBWEcpTIcg33KYvzbUi1Ig4uF0
Si7ec8gj1gJtyclrGijsw4cQFXGQsW3tlO/XD1je+2+DrW6wzoSFoY/55BlzyPJ0xKJ2sVE4KWn2
N1d/1s1jL5SPRXmMhI3c49poknQsQhoLZHEtcSEKIh6xSTt5oX4XGcJdjuMyMKTbh/TVsXwTZLX7
57yASCxWk0f19mCokZ0O00P3GIS7WdiatytbEcQ4f1EPW8jfq5RthNyI4Wc9e0oMUDf6rjSyI4q/
jC0ZoCsZMOIZZAGIAQHZAityvhdrg32X693sCTWYOONgfhNbSG1uQY7vtukuTzfytkuMsHQecXXX
JYOcIBRCRKOb96ZafOw+zJVtOtSjCskdi0ek8445fsL9RuTXR+DqIACcoAAbNHmMXjwSIeR0kSgP
s/ft2ymy96fnh8L+8RTZT5ad2ZUd2afRJcW3Q2cR6bpLdsnyL3a4//WrsjF4sCFM7T58/Pr4Unxz
TLvfffftz6E92bJdH3hAH8IddW1872X7+ch2cw33087+eHh8vP/7/BDaf3//vb0iX0mOt75odbPW
ljkazcAXaXZhP+0fHvq9vJt2gJ4da9+cMME9xk/Wzn/UXetH89geNM2Jntpn5zjY98D17aNib1z2
1+f3zSivLuE4qUddD5bf9OTn2a4uDxmlrD21fT35WT+DzWvmj1spxuUjilYwhFDg/4gJXORvCVpW
UyWlohfH1MQjYZeUycaVvDbLIlld/HlojyDXwXvsomHfmmLia4XoSXbh/Mpsi//EbuSk9tfPP0Nb
tD3148b8XjkGzkIu596bhCaL1H4eLEKqynfdSY6pKzj01J2Xb8uC/YEYh93ss28KQ+w5f01PuQO0
Z+u7zpZdcY9Ih17Y3C3y/vuwZW/7WohYrb2z37Y67aUpTiJD4reJqbLThNITM/N5WtjYw5d6DlxZ
6BzfGHAZ/Wk1B9P6f5yd6W7jSNK1r4gA9+UvtVqS5XK57Fr+ELVy33de/fvQ/X3TEkWIqB6ggRkM
2qEMRmZGRpw4Z1/mIGa0YxFAD9dua0MA9OyTXAPhtc4QFNlAWmxa3iuZs9X39U3WNPZ9h96GyYjc
5DLk2Qh8771oduHPwhGh+8vz4awLQ7w1fbgYzE7x9/et3H61ayuTiyKNLZ02BjsA7uXuZPhusOl9
h+8mm8KD5ajtwuvh9uVNYAIuV3gIM7wzBZVR3FEbAIviOQ0ORlN/aNJ9Ej+UiPyUj2rvLBRNblNT
ZpAZvIdfjGtDnvoQTGrRF4ErncVmXVYnK2vsODsrwrqHljuRlI1R/rrvz5kaFYPeCGMhIQpm84a/
Ix7UqJJCHZO7zrLVIbYD+AXD9HP526tcG8KiBIXqgzlsFae1Jep/GtmNE6cLH3amqDpOnDOARbme
KscU565otUmBQZPOCACa+0GV6Fz0m67/2dgW88JV8pLryUYyNvcdcJt5jGZJFIHX0cWc9jCDqOZS
q03pHJQ80cJjKHyrmsr2n3zhy31Lt6F0bWmSmjeZXElBZ+DpKrDr76L7SRbfkjxcewenXoJ3zCQf
ozUwPMYI7WI88fp4Exuj8rWAdZX9Zniy2PYw7DhaaxeBZGeJA3HYL5fz4e/XiL/o5NNjV6k/XFv1
LZjqNDWRz6bBBKy19aoPhrSCFbD2vwvigkPn1kjMAlJAHBteqymBTyH64RCYqXyOmU9o27Vf2ioj
B7m5iUk58kehCe2ozxbWeHsEjewII8cTFWSFXOd6jVnl6f0QRPI5Fx9B5dZhuUn6T27dLiTeM/GC
nXF5pI601yeXQO4A8sr1Qj53Wbky0++eZNiBnwFR5Ga0tEOkLRicuXbGlf1rcfL1oqRrBs0o+Xpp
aIfQQ6eo7zZfQCAJyirv8l0jrNXSWsmeYVMStQXPYhBonfJfq+5nqeVHx9oh1dPm5SokzErf2CEZ
sotkY6UpTDAtAXFnIwBMLMcFdw5Vg8m3SINYrvU6l8+ZsA0cyixBsU62wPelfOv2ue1ASGwu8YLP
HVWk9NaIWeHsBEN2HQFeL2XAfxriztN+OW606ix/A41oRjFB/MUr37aYh60NRH1ia39/h91esyNP
BdFOH5FxkOmwsaQhHFoXtczrxdQgXCrT7eBE4fa+lZmLCPUOMnkY42AHmkqvtEU+mLHnEAlB8oL4
wDkflFWKULagJxBJoGSrKLQNyoXDeM6zMFcx4zhOVPM5J99T94oWHSRJOafNz05YtVjohXWk2QrP
B9P2E1v5XQry+v5qZ82O7Fzv2wxo1SSr8JpczspCoFHDBFNfbEuhX3d6TALzoEtfsjB71YWt7J8g
51xI6ec+56XlySsjZeAkNEKERNMuL2BLaBG5qsRh4cia+5xcA6MCIqkMoO7rgFUiX0kCx9POgQNU
IYTmoPrT5w9Cqq7cptm0z3lg7BZ8Or5ur3NYUiZwJ7yzyWWBP13bFAeNdjpb9uzCMr2p+hfZrVZ5
sGvTVzEytu0Q2tKH+zZvnckrG+WGsW8BoOZdHeUiBe3hjBAGMxzOkRwom7r29YdSMIqFlHDOCqAd
cqWRGvNmB/aeOiiplw1n1NHCQ+9LMk9tXV/Ygbe3DP0QwJkywBMmM6cY3M4a5MgJQ+nsBIr+LdWs
fis1Jhep5ngFKsx6sLAJbus8pIDvjKn/JIOT2gGMP1bBS4/0BEgMwxtO5TF3Cj+kkObV0mNhDLjr
4EADDWppwJkyATntMHlJB/gU7cUzatS20VMIQExQDj5q7u/BPCrBQjDeOvPa3CT+u1xokRsdMAcE
VIv6FaG5KrXX4u/bP9eGxo14EYEyzSy1ckUDRFz6M0J0w/ODwa5lWzY8WzCOgqAhg1zXT6rztVWW
GILG+/nGq2OLBUYP3ipTgiDDzHQLwXVartAI/OrdB/1rFv0OIaP8233G9NM4VMYUOjNe09iMSt/L
BSc0z0Ph/oiZu+FKcOKFu+A2HjHCxCvwCgoCFLWvXSmlRtchvmGerSj2V2CFWRPta0aOqva/rOfC
1CTv0ePE1DMIruhIm4ltqFmy8Ts4rv+D1y6sTIKwdYegSXsWZDoQnVeDPaBRf9/EXABc+mwSfmhv
lAkaOeY5NtaJkCWrGHBBbXwy9Qi+p+D1vrW5XXVhbdphHGmGUkS8THoaUbm1aqdeu0P10lvuKSz6
YSEeZnoNBARtcHhIqDTe0NiqQ1n4jZKb575P1jK8i05VPpaWhNKTuR6ag1XVu7ApHlS5XomHsI9s
v5Z2Ulp/swLnS/YxbIzfVuigr7pTJJ4JdB+9UHqKFd3unbUBlRpRsOuZ7UlVuwkbkreP9x02k66O
gSxT4uIO5vKQr2N6QFex70HonbtUW6e+8uCX8Tb0uA3lddWtVeehLl/CSlgSXH6HXF6fDKiMjOJY
NEXosk0JPIoo0Huol5Rz1RdwUX0OrD1z+XH6EmffRWiFXO1Z9X7J2Z+kqiDG/9hYL0342TCjYyNo
2/LXEB7kkJ7O3jUZVQ3En/cdc3ulgs+DnphEgeubbtK1X0phxLsLmXJu4Ltd06CnYBWIS8C0Gfcz
7mEyQ819TA49nU51c0FgStDXz7mS2Um5VoUN7yjjTd6Wxaf2KfGW5OBudwhNOPjsECsBfkJZ43pd
VsqomesU4LMaSaSskX/OEMJDYParkFvNQip5C1VlJoB0HZoO2v54cXLAqHUIpZevA3gM5U2eDMAK
5GQH6ow3oyX/ALkZ2IZvUhNsoofYYQdVVbjTaMQ5/oMioz+M5FZxUKWmP/SF9uP+N56pNDGyoIBQ
h72O7/yehF/cjWaNul/seMbZNaVjK+inonJeoJywU+tN5mmhm8NaL+u9U0ZbmJJjFcWqQymZG6l5
kpeg6++54PWOGH/NOKoM/H6EKF1/mlboWstxwLjIbx0piAl3xFcL+vYVw65a/cP/KbUr64NR7+97
4eaEhrwRTBj+5h6GU2dyQtd6KJewmVnnoUk2vfcljSEASj8YwycIuO+bug33a1vT8zkHQ0ovCFsK
9H5vzp/iqUvX5dqTd7lpL803jcF15c/RGI0CsAbAXm5EmZjgUOMkqDCm6Jsyfak6atAJtN40dtIv
S9X7m401sTbZWIrUuBnnvHVO9D9IJNuMlsLJ8HWgvnXfiTdZCIZQimWoeGQOIG6vw0Qq9F6ILM9B
+7y3cy5s2ftm1Us8bHPLGStJWMBzmLm2ordugPqF75wNeR2iD+muYu9oZgtpzmxAAM0F0vXOwj2d
NyhYXhsZmBmAOjwPe2Sz3HgV0E9ropX78veeo0oG6gp4OpCOSaSLQa0GmRA4PGAK+IjWUvJDiRfO
lJt7g7LYOH4C4ylpKC+ya7/JDJ/oYuYKZ02Py3WrpYKttHL8cH8lNxok4xzpyIrCqAGWGIm6NlMF
kRrWXiScndfig/RJlei4rerfg4sU9/agf9SaDZPIMOvftzuJind8P/JmYBj4AWPSc212kBG1bDr0
6dXgpRLXivIt8A9LSdz4Ry727cQIl9S1EeAqupdBy36y3O9C8aj0vMP0TdD9ltx2LygAwpYPpsln
+8cmIDlyuXeUxiTfRmCROo/iBKe6+9RqHwQFLENRcAibW4U7CnaazvYKKK60VDFWHtC1JN9kZlIe
snip/j/rZAYEuA0olt9AqB0hkMIKRkx0eH27GvzHNA5WnQM3hrmES5ld9oWpSRhlfVuHdWgFp0Ck
USvyipek3f2QmVwv/3iWqxWAkSQBbZWvvya0p16rd96oaf8oe+ZaZ4Qz19He8OGJ09/+gzEmcAC4
USrkoLw2Zpl1I1QZxorSe+v0Q6UWW8Gtd0L4YGb1X57E/yxtVMzkaQu8aQoQo4WFiISFNSF+doxw
VSQMTCgLW272EzE9BwUwaCZS9OslFW1WhprhhydkKr5pASJp8F14T/f9NhdyLAdoEnyAI3v9tRHP
8xGxVLIQtd0E0atHkGqV3bgexfZ6wdTk+np32ji9BNMrHT5e0temSmtwsiBAHk09SHB0fEs/31/K
XLxd/v1JyslAP0d8myNyLq3FQdklEeJ/UX/I0PZA4WR739r8akb2Hghmxpms69Ug39xoSc1Z1Yk6
j5cBqRhr1UB+ed/M9J78f177185kFyVi7wqhpAYn5H3DtLQB8q+M8nPOoKjE210ymWfJfpfhUsY2
GxhjagiJADfmtK6CmnBMd4mzKGkOJZVgL//sxb+iYanUNxflcBT8fzvv67/IxItGSCuoNbATPxX+
U+ktPNVnv5OCADYTMoDw3l8CF3/fhOHfKf0gPOXSYxYCR40OniWs73+l2dC7MDIJ7QZWBR8pn/AU
Jmsn/AUP2Qt97NKuhUNbiQuFvXfyjek1yavqf0uaBLoTJ21b9+NZ128TAWICjUqUu5K+ZuVOT+VT
P5hPkfiCLPLKbZ+9ClWPMn/IrM3gyWvf/RYXz3H9YJgrS1qV0UcG0mvRqOwu1z7ed8vcfY66CkLb
QI4hRZu4xU8kRy9VfJ9EK0v4JuvCRqt+Ca0BX9tDqby64QJmYfZjXxiceMZsS9XX4RA4iYWzriyU
RtD6SfoFhNDs176wMsmFDA/WLl/ESlX/TtxkI4R70fqkBeso+8tq4D+7n5Yi7xgAT4xdXJ8yitf7
QtdzPEPY8dMK903Z/bz/jeZd9q+FycUZOJ1UmXmJnmSWbrIiZkjTyVZBpfkLG3H2QBn7CGOxHbqL
8YdcbEQvLk2/lKvwZAXfnMBfhe2hhUA2WNgd08rDPy67sDO50cTUb2Em5ZqJo0PXtKukOXb+0Wzz
XVY0mz5C3eeHJ78y67Dqu6PVMp8XuM9VVu6TvrO7tFxw8Gy0XPyeySYocsbVK2h9T93a8IJ9qxkv
qVDaeV7v3MpfqrrOfs6Rkx/OnhlWZmqOji40KVvOgkokPxQNAgnZwgaYvK//cTEtZ9qjcBVzN11/
ykTJrHbohvCkGe0XVMqfFb/cpsFJT9d1rm/RTKsWcqEp2vDdpEmZggIWi4MO4trkEKKFqjeYdE1l
1QrQlB6c/Itg1Cs6/XqarlW1XqEhm9Qr3fh6f4vMRS5pGC0iaLuhhJosN22tPhaiBNvCB2FoHqy0
2nQwQ0ApvFA2u2/p5gGkq0IpFCJfTxryg5cIWxMgpaV94OWykFcsWZqkL2YfVFS4sWRF1VGx+qfI
rR4Bzq7AsXQLH28uJv/1HzXz629nhWHse0IUnvwhslvhW2F+6JLv/+EbMUAB8zm0Arc2JMNL45hd
BgpGVb2jWz4yKr+KhiUGA3luP9PV+p8l5Xo1WgEpqSgjwNv15kr1AaoxkQ4JmlCggFPqv9y2f4y6
YmfF8Yc+kFexkTwbUfphnMiXBnFffi/r6DUMmq3rQnIlGbuw/eq1w74XS8uO1O7BE2jISKbME1Bc
SuvmNxKzT0hf0J6+QfJA6xUBj+bnA1x8DUDC1P6u6H9KpreikFAK4bHW1LMWm0fPrWwgJwvn82zg
MVwFfwEJGRWTa/fVaZ21smqwmWIH6rPA1B8aCo9vyiDl50LIliTPZoMP1kC6g0zz3HDWQUTZBQzD
EHxRSZWdSektZIkVh2Iu7+/H4GyubqLXAyIGmp8bbZFG7xUF7tXwlDofGIHYDYaZrtIoewGacBDN
/hUp8o3uNFslLv8ObvDP+XhhehKVlVd1Gcjo8BRJTBIZWmOsukbOdvdXOOvMsW1EjXoUGp18PHnw
AnI9VKC1LB93cl09isrSk2cuQqgYUAeHWpzu1Pj/XyQKgyOSj6QO6W1SPQxG8uCFxT6s69IGrLow
6zH3+qBJDa4BIAEt3kn2k4ZKmRsJWsyCHL4YHZpcafmX6lLvn+bSxujUi/XIlQA3Wjuuxy1XfvcI
Acp6MSedddqYWo0TQJRUJ0bMPJZjbdTI7ioYL9xvWSasPL/eBsHSzTHrsgtLk8/TW3wKzTGxpPwx
k8QWmz9/H2TgnP+3lEmQZbnqhJ6Lv3xxRznODqEPWUxhlvw1ySdqzwgceiLcFwJzSxSJiseeoQox
2f6HxTAROXKmjfnLxI7WplUljqLiVvGcot9U9K9D8HbfxuwXubAxyU8c16TB7BHEifDalP6Kw+A/
ZAsW4F0+CzNKvD2vQ7gpq6gw4zA65WG6KcpqVynPeVhtXH3plTAdFR53C28dpsupgqJKN32vgwJ0
88SqOWJKv6XDQUInwP8HgUZjMUEou+GxcR1x5UUFAFCn+qIgtVBHQXHUmtBfp6IQb4wRWmwK+t8H
5tVPmwSmIXRd0Je88sWmWLXdoYp0uzUXnrDzDkAjEGJKZhg5/659LaC+U3f1SK4tuZB8qvvAfW0F
O1dcO3Xeit7WOzSXG6jCspWvU184wuFle/ISTm/mrFcRq4M3CfQa4K9JhsjMRyMaKVUGoxC2Fd1p
GKiU9PV+6C4ZmaSGfeKaatBgpKe05Sv9xjdDuzLEhZt5ZrczCDbig1CaYpxh8uUir/ORsIw55gNj
XScCEK815MkbJV7y2pwlekw0Sphh4B02+XpOrJWFLmCJ37HJBW/t1dlWMo5au5TJjb95UgWiaSzx
HqJzzLImJ4sL4rESaJqfqIgzilapByNpUkhTy69UjtJV42fu5u+/1qXJyTFgZXpcaRLViD5FMNrp
P0ZqsHaDJV7BWR/CocPMCUgFcCLXOyAsJDcZpJ6v1cqt3SAPus+bvVc/aVqk/v3bhGcd7RbaFCNB
yvhbLi5np2/N3AWtfVL712ofaZ+WelozhzPDDySg49Qq77SJASlpolqr3OiEZnACd4WsgdAult7H
M/voysokwEUEAUQp8SNypi1kk3bIsQlPzsLzdNYKX0UBNjFK8EzWouVFLklDEJ0cibLi8DEvHs0q
X8hkx7idxPWIff6fkclS5MjzYxPZh1OeGu1maMMXsS0gSwgqMNdqGm0qpDrXKFsvvCDnF0etm+FC
CGCnREqBV9dDY1FlF6XOX4t5uQHc166N+u8fQKzvXzuTEyISLNfXG5yYZMHeSt48FDustFsZzcKh
N3NAYAjsJUcffe8pUQu4eRXitCI6gZvbO3HFIaGe5Ujeo/qGtny4xHk+60BoyMFXo9pNteR6KylW
XXhGkUSnKpa3PIzXQv2njIyF8Jir7wFCBqYLt+Q4Az4596LMA41csqy2cznEma+oomhjhOKjh3x7
XzsoWf1oA+OLCxN8NRw8vdmGQWSHn4DnCWX2aiZLK585sK5+0mTlGmzIDvWT6NQVm4YnUZjsx3us
qf2F58rsJ/137dqkQS6ljdn3TRmdGue1c9S9VLaUu9IVsuRxvTgFN56zNztRQwUV8pYxH59sd08u
K1wLcDjtheqtRvLzIW8lFDxB36yEOE6ezcysPyaK22yGIAzWDGN+V1s1eM6bxPry13fPyOSGWBlj
jvSLJttGh6Q7DQaii/GrT4KIPFpmiOskdNf37UyhYWMCOhKqjTh38GFAHa7D2ERKZ7AEfOwMUWtT
DKs5eDR0MdXsuZCdLYoqO0etd42qrBxxp4Z/YprA4UsYPXfeQrDPbamL3zJFTSlDE0aQnUSnoORV
BywBhu5NGi+knHNRdWllkumN4wtpDwshIyWfBRhVQJyqO0X7utQ1n2JXpq6d8lynXexRm89pZNp1
saqK3W+myZDCVCK7f4HctHbWf5yFY31ub14ublIYUZUyLhWT40LMlE1MFyBGJipHMC5aArbOldbI
2zluzfHYhV/lOnKqQLdcQeRrNfmzUTKbPx5Ig3aQggcZqJvwIhgI966C5mUhZMdtP92ol4YnCVMG
zggSpxa/ds5WaA5tvRkUO+22EICODUGAXnB8Rws7ZTY4L5Y78WxWo6TkmTXHQ6DbQlPaQBiX30Oz
VkCjITmB1iN009dOdUcx02YgZqIhXbulaVvtq9A+3/fg7A6g0T0Sc/HsNCZ7vmHeqtBD9nwtffOU
YofcGO+RIRPsLhLs+7amA17vuwD+Vih/gNlJdPWuVwRjTiw0ahKfTBWZWDimQMns3WFb6S+W+OC0
DTx0Gy3/FlT/4YPBpDYO8kB/BQrj2rBP/u4aoLxPSP62Lq231kRSfcHInCtHC6Og6ggomRjRCinW
SwOpDHTUf9Wt+KnMmm0Xy58y8Fudv5SS3pgbB7THGwF8jMj0x+SOSsLAQ3fSpZGXPQmitG3L2rbC
R1dRd1VfL6zt5izBGOvihmFSaGTauXagibql6Ttte3Rko/mVi4W/QuDSXZeZBzE5ggTpUqzc7OzR
IphgceS8BM06WZ7vFkmbmljsdSvnRkoFZuL9tnyoBPNN77tfWStYh0EsmnPdOMnXRDE+3w/XOQdz
mMGHN+4PHtHXa26Tsq8rweuOca1QgP2GyqodWfnOyo4inf37xmYcPE6yaeP8P3f8dJi1aLQwc0Oj
O0IapTTInKsauu/93k/0hafM7TXPPmS+n5ABUKncFOaixPXC3sBU9UU9tI/Cylj5r+5r+Kh+CM7C
oXhNf5Q/lii9Z9aHUUq0FFXG2ahJ/qYIQxcXhtkhoOrbfYv6hgntnBAyBrEESZkzRcBAzD9KS9w8
bHt4IGs4fftjF0JakB8iRugy6TEJ3+5/sjHmr+4e/DiqjYwywBStpkSeRpzqUITU/VEOPrv5l2AJ
bHHbVMEAQEVqHBRRoVyaHJcWvbRRioJh2MLfRo5nq4m/sjr9yYwSZCKkjT58Fixx0+rm7v7Sbq6e
ieVJ6Hteqhm9jmXnWX7xT8qv+39+znNMbo/ZLOUiKgTXO8uQg1apJYLBKR2JKe18WLeCupSVzMQB
XF1UE6mcUuCY5s1VhxxyWIF0EKyIQlT21euLXe5BMFdQB7u/opunO7S8UIYwV6GiKUqx+HpFsjwk
Q166/bEtBHFt5Oh4+Jrgb2uvat4EpQ6O/E/nJBfKkjbzzKcaK+y8UsDiwbI9eRR6g+H3fax1xwxZ
QE+qxlDP9YWX+6wR5II4kynlcGZcL09UhFSKZK8/wg9klzkT79KjLC/kq7NGmEXl6c7NBqXbtZFk
SLUSqpr+mAFqkHjmWO0qq7LV/S81c6pTYBtllt4RDdOqVCrDCV/nYn+M9J+GsNXosEXRQbUYbmyW
ICljHE9OCHbt+GSD/4OZoHHFFyU2L+M+rQJ/OCqysPV67XMzxIde+ROIUADJK6l4ra0l7PFc1EOT
M1I4Mn7NZPS1zYL+/FDIVnf0yoPmIK37sYExxgoXtvCcGY5yhFDpuCG2NNnCFgAmdpLBxwJtI+kx
CPU+O9eZcWyjZHP/k80cF2OHEvk1BoU4ECd3RyqqRQFT3HDU1Sh5oMFevaSMyn+8b2VuRRDRQdbK
tcE3m6TbZRfpKXqy/dFnenjNDK/4XDD/+NSEXCOpVMkLrI1zgTiyIvMPvQaaDdcfyg26QoE5fDjS
wFh3wlOQNb8a5LEMdJb8/O3+4ubuklEYm3QG/S+WOK7+IhTLoIZtT/XEIxy066DYeIjXJiFgLOVN
L3eRt++DFX2uhc0241OsMlQIJzNz7dPp4QqRKiEOsCrX8aa0oo3Q2Un+W1liwJzxpYECg07bCDFA
aM+vV9cPBuUwvRa5UJgpdfpA/ZamhrfNdM/cCZEaPYmDk+/u+3TmzB8bKgCgITKnyD0Jy17X/DIx
5OHod89mWW+d6BhKmm05UNV1iG4m+/v25px5aW8SMBmveVVLlOGo+Xa8GZxNtQuW7rE5R17amKQc
fR+ZhZMSlA1q09FzW7UbS97p0WNWRQvumznuwVOMnSLYG8Z5/etvliBAljCI3R9BZO2EEnxy3GyK
RcGFGa/xGOMsHAF0IxD62kzV5VXSq1l/7DspsH2neO7ETVA3xypb6pLOmUIgGu6wUQYZhNG1qTgM
Cz+JEygzIUmswldBhVZBQ7DQ1NyF58Kc8y5NjT/lYjunRi+TQWEq0j5KIbyNgAKXNKFmYgHkHw09
iMFHqOPExsg2C0dW10M8ltqS+qT+rBuQFYadLVUeZw74cQQU1XPqp1yWk6iLWYGnhRy9TqbYAlhV
efh9f+/MnX+8O6ih8gR5R1JeO0yoPFnqVInFuNlz6n9w3L1ZfcrEh6L1N03u2b5xQFDmvtW5r8R4
1T/MSJy5k0uSmBwQh5C5UjQBKUt/2CNj49uoYT7/B0MqDQ++F7K7070UKChntgarIxxcNAUCxBQ0
K9jctzLvRMip3l/F2JlsWVNvi14X+E5ZGqx74U/ofG+3/hPcwQ+NcO6X8DYzByzNm1E3jjImt/LE
HAoXElS30XAEK7F2RWCvsQ0f/i6QD0XfHzxFWFjgzAbG4Kj9OZLXAMO5DhJHTAcvKrPhqHYasN40
ffU9oBcOaI1tNsg/F9w5vqIm6SGSfyBrGRUnMKfkcJbseugGlcMxz9X2oBhtaHf0H1dG2LZ7ckcY
EdQACrXCM4+h3yl7RfSTJx31GKScUFI9hvGwRMs7sxVp4pMEMReoUnicbEVZGoRehhbjmNTwS0mF
hS52nhX2/aXPbAysEEEWbwpa0JOrk0J04rp5PRzbg/jc/1qiBpv7jqRwUFhBQM1bYjzZLk7HSjRd
VYTI/CgF1ikywofWiUQGRarwQenShU0+c0wyT0/iAZsEr8Bp80+oOUF0o8djemc7ZbJu+o9xwg1Q
Dut6+HHfcbclVEO8tDbtg7UFSk9x0hCiB+NL/tb5drI11/0Xs16lD/KStZkHDNZIK6AuRIhiOojn
dDmhW+JIpFKPmSzuGUHc547+qa9/RtGT5rwyFvWolOt3FYNjLm7kNjjlEKtYDE9rH2PRE/e+Ei6E
z+z31SFIGgVNKJuNQXzxfb1BHxjJJXwU5aMqPwZtAGXmOViaa55xNsxyTGxwLcGKD1/AtR3XLBQQ
tBxAevuqWi8GTX8EqdLiD0+Qt8CHpd56cvSD4Pz9wxHDI3ML60MoUZwEsBsPdWhoOV+5/AFFhe2S
1SJMqmu/i2+eZnvlEvL09kOPFFCkXJQvRh3WccNeeLQX9Q7JiYLcUkzOHI10cGu+YHaCNCnP24cg
k1oI4JZ48m/PgdHsCEEZ73/a2tdmW2toE6PiBNSjz4Kyq6yXwV84ZW8vkRHfwhELUd/Y5pi4sqgj
BtQ8TKQwPfQ+UliwmlhvVj+A30y3zl8DhaEoGHu1TEdS2IL8/3pJaHuVgqZyHIiRLO9TldYxDxfv
m5T5C0WZWzzAuylYeChOo3R687rqB7XjBhmO2c8kT3axUK9rtYTQo7Or3Fu3DaLVbsKElnfsynNb
5c/xcOINvUqRyAIv0K7UaEmgYi6QCFiT/QKKj/9cLz+kgCR5MVeoFH9laMXutygQNPK+dE/VKkj/
Og3mRcsWBcY+4mamJdjBzU090MXh6KTnVvjDhGO9hEq8vRCvTUwWRP+mcEJVwskt5Zsfyt8/g5gm
YqyH5imjggglXTusinU9yccnMhD2LXyObD2vfhMM/28nlwgWerQcmpQpmbGfnGVVzUx36Pri0QMe
re9qgCpobp27nasvJKO3F+K1pTHtuThLBkiGNCXHkuzJdiDVW8vy1wwvHXvXWzvW6v6NOLe/L9c1
uQughPClvsFaIBx+y9XKVVYaIhjC7r6ZuZMKhNrIiAkVLD3E60UVvRZrlTmGAWKOToSUK/3Drl/i
b7ntpI+fiQkbyiVjh2bKpdFlWkHqQlFB4MjQfZtCuR14fWJ38L+23q/EKl6kLntqQ3enCHC7LulC
Tyl5qK9d/4JJwLN3E4d0hqugCraCV57GU9NyrUMfbnm8RGL1FvnZ1nfWcrRB0KgTlzCrs74eKdpG
/atRvvDa105dqm1T4QMxO5uAFVLtJFR/O5I/rlIFKToWaLljJ08zTWiirGoodOjt92T4yNDUYtF8
7uTgOwKHIF7o4kz2QSvC4sU9QZaybvbF6/14vE2B+P0Xf3wS9rEql+5g8scr4RCmHzPvcdAZ+Nzc
tzK7lcG0UVkjB6IOcP0lZJf2Z+Y75LbF3klXmnCk0QuRDPpn9w3NXRs8W/nm48AvmN5rQ2KP2HWV
YYhezqPgDU+wbv42JPNNkfeO03yC88iwjXShBDsXaFQ32NacIGOP6NpqIERN2IqheMzCchUUj4L8
lACw/w9LuzAy8aEmBgBxtEA8do31lrn1Ju2aLdwGq8yUVyYcYYVhbOM0XDiw5s5Fnm/gH0kiIYeY
nPd+X1Kgb3PO++KTbnzQ89pW1Cc8G8DT1xef7y9yzpPMfdFToZ1HG3tyaMhR1hOsWLOq7kspuEeh
K0+xEDzcNzMX9ZdmJotKLK/Kcy8Tj36y0ZpVHByDhDL2230rc8EI6OB9DIO7cnoGu1ao0MEuxKO7
j6SznNt6v202jrBOdu4SA9qs48ZXKt1QgPPTHm+fq3qOOJJ41CBXiz0XCqPPFtfL/RXN+g0Z2FHU
i47rFJpi1UleMlshHk1/3zPm1ShPBg22JlwQoJlbDXw3sPhQJYISapLPF47iBkXZkMxwSKheYks4
TAp+/P1qLq1Mgq1IlDivvZZexnNd/paMLwhLoeX7H4yMz16KhgjpTI8+H/xnE6WieOzlQ9/vKnHl
1Du/XnDY3AFLgNGRYeiPxufo0ItcSeDrZ32viIyenhPWoNblqnNXVtNvltuR40lzXW9C0gLaSbqD
YDFuG6ydTF2rE5rjMJAyV10Y2EFSdC/3HXdL0kErBuGz8dogEm542fntYhH0TnPM42NufGmTrZMe
k+xkyl8F6a3I105w6H+rH9pgFydH1ALqqD+ZL75w8PYpk00hrHjqD6Vew0B4/6fNFDCvf9rE3WJf
luAn+Gnp9+YhWn8cdv32q3jSvi7YGS+OW0//64JxP158VpgFEwcyXpoMUB0MjxDL2UiSGtYmQb+m
tK2vbfisKnvvdfE8eU9c7pme3KQhn15pG0wX6YMvPijOTkuoONuydNDKfRx8VoFufRHQDuidrROv
/E+p8CHbwnVTQHhqfRwgXBegjkX7YyNbvyt5V8AROTy6/MtI7Wy91+Bj5tpJle9L4ZCYTH8PtpMs
HFhT3acxC70KosmzyDTaplAa2DlLBuf9QxG8mkBF5Pa1knQ7pMFiIMNAvan2tkO78vrf6WMZp1tX
+OgHuxAIepA+mN0XLfMe1KPmfpHyD0myRhTDrjKVkbp1NIQrrbYT8zUQ/pQtYtHQUgQLd/974/He
1xivmotA0L3OsPLObY9q8oGeYJetB4hudXc/stcMdrNKX72faHI/GM564LysEzt80tKVzlfIjxGc
a97eN87CKnQ/9+a6sR6qxluHwVsqrnL9WD35z92De5A3Kg14q97gNJvPUhyk+CXdph+EbiX3T+qz
aT3HwWsonDtxl9ntS/eWS7YfPjVnPbRTGWFwJg5PovNkxWvocixvwRFzpTSGp6lVjDxV46T4tSOy
3hTKjpLDEcotd+31cbnRkTd4iGFzhFY6kY9BGsW2q+hPUR+3n+KyhgCu65cm1d95Y66/CMysqJSQ
Z5Ka69pkf0hRk9dN67fHgXABxLmStOYThLcrKquroaiO5u/cUO1CD+w0lzaRpW8U8cHqv4UaYlit
suk0u6fGUtlChDJWG24gKduPxd7IC+1ctPMaBatdrRd7cyzoM2hrxseq1PeivpC+Lq5l4lS5TuUc
Med2fAT03sr4ou0FtkX6pBzdcNO5JiDeTdftrf8j7buWI8eVbb+IEfTmFaAplpFUkkruhSGp1fTe
8+vPouaeniqItxjTZ8/LnlBMJQEkgERmrrVaM0zB1RUgW4yKZO6CcDm6lTQic5vQCjsnj6knml3+
K7eDLRKMmnQE9yuuC6L85wgO049uNgQ7qLHgMrr0g6DIu15S0373Jrt30t1/Pncvf52ZkFAK8KhM
8OteM2EtKjsVnUZH4zu0MFHE4IQbo5usZkxfW2lfFz4eTcFa7vYbOf/DwwDPASMmHjSIvy+HCEHK
iE/bqEcjyYjOXO4OhGIk74O7PFa2WTiRQqzQ/YxjLEfBYISOWUk9L3Fy0bhv9ekh6MZP5O8OQQUa
9KSrD13pbVCsuff8FItKQ0EyfYAfOdsYhE029VYj2ZK+09r7PkM/taZSf01+8mcAOfMZA3xkoK6C
VhzmQit4qUsTPeuhbQZZuDIy87RDscPyUPO4vobfD5Mf03dmivGQohLksvKrHrGDel/5GVC/aFXJ
1SNoRU6SEppJxqFxXDN5aTx0ffLSxYWZ3TfBV1JDgYxLNp3Ok1Z676utlMpUVAZHTDcrX/kzlsKE
zI0FCHJmXmlmkT2/0/M6mPqdn4SaPXKdnWVCbaa+qoLzvYn2OefdoOkcZ34sWy2nlGYjd5HJ1aNB
yiQT6FRzMjZe29ol+khsGTwW+8DPwF4xZGC+BzkwTskUeZZJxZOxUe1alJv768NgFf9wzWIYiKXR
jo/jGaQTl74K5AQoPYy63+VgjdREsEa2IBrlcsWVp86pFVfXnWF8lzlqBIfSiGzdIJnQ27owugUi
mT5+F9G9ef2rZqOMB6CpBrU7FEEASmRp0gGxE+ap7Xe97t1n0DLKj4Iv222dbtDpWna7YGpWIsOF
5YRJAEnniiRCVvFyHoYSgGWINsBkXNEp2oJ/8m8GJc3HE9rYkHyaQ8azSKBotJ5rkqHfZQgAgsBp
RNAMJ7TuHLD25+02H1f6vOd98mMWzwwyHgqMZabkOQz2gyWFRAcGQXFGxerWduzC3Q5tLOSUZ54H
VOXY3u7KAIt3MmDyBG0T5dEGMdZBufH5m/qzeuoSz/aFlUNiPsd/ju1fi8wLEGoHXjr5sBhGm5rm
n+hfd1fF2xaNIGRBUy2KroCCXa5Y68uxruZCDwpoj6Tjm+FxdpjeS0Hntulbt1YIWPT6M3OMg4C4
eyogRNTvErc/8CrVb2uXi0i2rVccY+EsB+fkv+NiHGMU5bGMRxjqopOYp4hGf2ncHixfK3tq4bUF
vzgzxLy22jpRU03HGSm9pE775b2mVPotAyBK6pXixrILnpli7qdEnBqA0GEquqvuJJ5wVmunpmpX
W1wg2spWXptA5oaakHcttAHGRpregwegvwUNxfUjcCELfzl3TCQTSagtaNU8d7fBXdeQ5qN7bqFR
yNutiz629nnF3rxjfuyoswlkLoI4UKo6Ryyxa2yADcpT6kgOv4dajqtExFvjiviZJ7oYHVu3y8rB
yGVt7FFj2HTtTT3AF9eaBJbutnP3Y5sXwq5tjJDH/m0TUoY03WQBySZz2okZhV8EJNhxjm7zxNQ6
K3hb2WWLQ4TPoZaD7m+giC9PD24Is4zzcPwCgbBNapz0g0CyNSTisp+cmWF80YjSNOQ4bGZ/N0lm
/tXkEJjGgOyut43Ap1Df06PAAkEWXQmB1gbIeKjGiUIUzVemHFt65ASKo0/j2jZY3GrIKM+So7g3
v8tl57dm2vpR04l4LmSu7ER7aZdD8pdGtxX0M1qSu4nFd4Q7ymuaIcsnyow/g244gmsWf9aAniUG
AQlcFNmQTpw27Yuh5BZ0WPW4B20sUEzFK0jXaC97K+fLd6s5uxlnBhxAJGdECftGTaamLhqohO7C
MjjKiVOrz1rSOXK2n/hbRQJrrf9RyRBnAZ2WeBDC0JT9XVs7ffU4zh9nvPKG7cub/84yq839Nmii
Ravh3BLKnBJemHfgmE0ANgnvi/43N72N/dPKSbTkV//a+NEbFolh0KDvZthFe0XdgJzPTnbBjUqG
DfiqjuoD6V3JuW5z0eQcbM6KDEiPMjciz2WaXwgY1ji8Q3dzyB1ZO143sRRMoP3+j4n5E84cWZM6
sWyB6Np5J5lC84EYN8M2WAvFlmKIcyvMoaOAlQqPj3jAkfegGTFRI86ZEjS8qE7Fu3WzWWUTE5ZN
zuIcyPmroC+5HJhY9GkGWophB7YNK9/4FsoL2k15ULYGrTbddthqd+HHZKuOfyu51yd16XRAzeSP
bSZC06AYpkxTNuxUp0P1BGi/rXq6buIncn92eVT95w4iEcw8jI0UCSBBrmGjMtFmvdHd0Gk2saPR
wpHvORsa2yslgdnZ2M1/bpCJA1M+loemgMGeDmSNOmlxxs5Gw3h6LaW9FjUpZiztgZEvb4XhI+C6
G6zgyp767j66Ng7G44fKG72hwzi4B7u8Lx5ry38HSZPbEd2dNuG2NOOt6pbu4CQb8SW60V69m3FX
362Ehot7G2014GUBPyoQeox/Rp7ciDFGrIAe/CbhFCIU2do1Na/Jj7FClASvR5ji2fK1jn7EQprX
zLDDU/Mgb3ULjNWbcF/d1G7b2Ss+OV/q18wxV68UqXGeZ8Wwq3/XG+Ohwc6T7NASdsWmv+tfgpvk
/QH535ULf9F3zgbJHP5xNiWhasyOCb7/3kK7JE3Lx7hdSeKtmPl+VZydlCk/ZG2uwkynb7jqoZtu
J/kG6KTrc7iUZkJbxp8l+77/z8yAKR6wHi2HmXKTpqbuFK5aEgIRRVM1hW39IJMJDIx3ilVS6dht
ha3+f5tPNrYZ/RzcbG2J+VRf+MEJAoHE1QAe3JVwYnEHfHPAAgKDhpN5ws9GCoQob+R1M+zKyUET
KerYI29dn83FM+vMBBOFphoYfD0k+HeDEaE79UbAVF63sNAYhXP4zATj83lYdNGoYxTpsS9J9qqI
JMkOWXePrrkvlQdYFI3yK0bFuV79c6PN9Ln/TB3j8qrmq0LSYFzInvtE+pj247vuVBvQ6Nnagf9E
wKt+Rput9IrnBFeQNY6HlVGjy/xy7eSmHWKjrvAB421N1G1N1V8QV697JHMIkPTv7RrD+XVvQUbs
0uJYVx0fFphn0ODrnBOGVt2s3HDLxxdcUdA0bDKDWcrU51S5UnB86QByqE+p/1DegayYrNbwF4N4
7OI/lpj1472yr70aWyx+6reg07VFt9h4m4KC6OSvDmUEXxowsTMLMnPRePUU8Grb4kARzVupg64o
kV76m+nZ8Im617b9L7Wl3mdu4qWb+SvH2eI7ELw7f6wzm9z3gkzmNHhqlFKowOS/DaT8XP8rFgmy
jPpD+avOVos5iw+Vc6vMvg+rQiw7tPygTx2VTSiOQn5dqt3odpB4qicV0cdjZrh+8hyoH0YQAIds
e70bNp+xnz372SkaOohhSptxDTs0r+yPnXs2H4yPlWDvyuViXo3qWRYhSJZYk0bEzyw8Qik+/ruX
6vlUMK6WhyD1noQOruZZUPoTcCuX1EUZHtclKj0k2+yL1AwfDfdvDsZ/R8rmUgRPjqbJw0ij0k3u
Kqg4c9WzWtl+91gJv8rkrRMQcunHZrXXYDk2PjPNnBUtZwAfFWH5+aN3UI81BR08Laze1ElpDtuK
iCsnx+I9c2aQCcYbQ+HBQsMPO1/PBbPkBoARPU5aSd0sRiBnVpgIPBSFZARFBYYVbSqRCHhbGPFW
Xn3pztNzxUfZQqEy5nHst/NRW5qdK3avKX/bCjKJoI5bqHNZPudupfE/qn7PNR9gLP8cFSwrAWIe
mR8TDA/ESzE1bjxb34wNKZ+vO+bSRQIoNvRVUFRRASy5vEhSrwqipJmGXT6GVB2crkDUuEYrs2gE
cBVg9kCRBUuXRgZOyLOolvByF7dGIdCyOYrKGjhmzQhzygU56FkUT8QTV3ryW53wqttk99dna8mz
lbOBMOdVVMidX4uwoXsPXvTBQSnuuoGlA/HcALMcfdUDJyHAAPqr9JG2EO8pLLV0ARQZcoDVVi6k
xfEgdwVcI4rgwCpeLkxU1EIr5DBXuBxdI4RYXJCzH2cWZAiUKM5b/Hi8QUnwhVt5gXwDtdmNOYOF
/vfjmcWYs5HDUOL3xUNKjsPtAH0jSHVG78LRf2zob/yLfX11Fo/Sc5Ps8ui63jeagBdkeAKvEBrz
vG2jlbRNFVOvwThVf4EvLRsfirJCiyAPetaqJaP/uvId89QxQwcMZR44knzQqGYCzsrz5SbSZGyo
JEw12ilS8a7rYbCNxDHxLTlRoMAa9jyayoSETx+8oJBBWhEJwuDGlWZsOsCTE5OTSz4Gr1uqbxUl
G/aNYrQ+2sSKtT7+pe+doaRYLZw1PzBQeqQnXNPPbl0DHZy1KfeZl2XiiL4x0sxTgp02SWtgkEWj
82kDWSqAnNiC5yAOfAjKeLyoupPYvxu1WxYy3j2/Cvnh+nosePoMH8e7B7RraLuY/372dusg7pL0
CSzFgySbchmom0iscoqHgbHi9QuDAhcYaNdnpVhAqpiV96WCa2UeXbUQj+HL2CyLaQ9VL487jGr6
eH1Y8wZivAzNrmgmQapkhjEw3j4alezVsofG+45/RuYVrVbGzQzJk/IbPppM8Gccr1tcuNMBsYJm
4Uw2IRkss3aHShFQ7QIPJIPh2yn0mE0d6nhuOxmbGgIpzl+Ymydylvj9KTEfZHqW9xm6hw1wbkoo
knCN7MS8/uVr1dr1tLBwwCXNWBYJyPUftK2hnkKUrU+EnZx7YB+uaDBMNAaAXZWnx6pZKzktrZ0A
Uj40jKBJE/D8S5csi0BTGzS0g0BpssNx09SVYYYRZ+m+tq217KVUha//PpszrwtmEn3lYBi9NNlp
Ps97qc7v4t9SKv1OmxJ6FZ+CqPz+CztYMjSdCIDAs7neJqw0SOK2wi6FvkE8vgOf3gikrsuVy3Fh
V+PowMsXzMLC3A15OR5BLJUsbjph5+fBi2YUdj8pJvhTV5xwqQAP9DDgtaBqkPAqZZYqr+NaRUOS
sBO5YjoqStqYKV5htjAIg6UbnWaNQ1N/6UbEgWe3891O0Qfz+pwueOesMTwzYEGg6genQivGgx+i
VrjT0Z7axJ2d6IWt+/6hMUQrWKOlWnrxX5hjThZBDnIZ+hfCTot4WqAoWWilKQ8fOEKNJHZUXECq
7NMhU+0ASqb/PciCdQgFoMURvY0y8yAaRsErMxC67nIhJ5qHK2/ynN7Q0S59KAon4eVfCVesgGAX
NiTua1DczLgbKPowRnUQ/daYfXhtFjxCkjd7zjrJ5fjHXElsSS1Wuk6XFlRBXyN4K2AQzNSXzqsL
WeAZHRp2G/QKZxGay71iH5axndY+FFkVbyWBvzQ8BK5A+c4qRTxLgyvGk8jnairu/IBOPCqhaAf0
y0Png3q62kdoYPnvDgucLXY/YDkoPzIe1Ixjq+aoOe/yqSUzc7KxV5Jwk6IrOxXDlZNgnizmIgQi
548xNtmtTv2gl1ot7toO2J9OKAFowqM2DcPgrunWBBm/A5Mzc1gvcElCuxAXIECJ8IzLtUvKMEUr
oTedlFsMzvMsfYs0VfIA4ubN9MKVTv2ku0h/71Kdqof6EMnOAPFGhXi+o9dbSIrqhfUU2KlComO7
uT7xzEL/83Eq+FCAyQR2nGUyRDqc15Kw409eqUJlBrQjNIeWLCmKgCPi4BUknlqehANXWtcts60i
36aRXQbRLIjWUe4TL+fFmMo464WePwXQPT9O+v1Qi+R9/NC2VewYgg2qh+H34PQFlQLa3ISPQbiS
2WCuhH++AKlDUNyjtA7OkssvkMWyiuNQ40+JkvTm1KUQgC8FVBm9bo2zn31rfNsCmx7aPQEHm9Xf
L23xCtBTQ53zJzMnbyV5e2mtt/qlINs1LoRvhh7W384tzaM+C1/rFm9DiU/5U0o6UyGAGpD5/7XW
YPob1TGITIFjIJJphx3ZZuROcdDG1z6O5u+/WOHzL2HmN0y0TG0UfMlL/v0RB4G4zh2ZaG3utxHN
6EoOia2L/5jk+Rg9G3rR+CAek/4x2JgaMbuOmCWdxweaa0ppb/YrJxf7bv1hc95hZzaj2hclv8XC
7g72x4dx42x9k/LkYbM2uPmcuLauzBkZ9hoS3eVsqLPRUFWAS4CmZncwV6L2RVcF7fQski0aQC8y
B5YSpYXeydgWOfFD+hZUVvU83SOdqnqEjiRozV/R13VXWTqGVHDKz+BzEeREzMIlkZeLVT3wJ1vh
qHDPTXR7XJWYWjPCrJQqdtiF6Jk9Ja5Bhr2BXUH5jBgrwRdLEfLtEeeDYRYq0VCUEyFndSplO39O
XmVXf4qMY3BbklKzkl2OMAUolshqdAuQMPlvHEVF7QxFGLxjebYo0ucGSC7HXjiZKWk8EsuklMmY
2PrLzYnGa/0g88HFuiWiEuQ3ES5A8pI52NSyRBbFg54R6GrdvAYHCW9fdw4W3Pg9oecmmBMNmIRU
mTgJWnYP4Px/it/fbIHYbrVDwee+IUDQHWSgysiNtdkceZ/8WrE/30TXhsicY3nM4X0bYYj6Sams
lJhvj6GVO7oZQkx1q8IyDpcNh7PFs5Rf7coJszbBzN6APlAPGIgynopkuEFz9KaFXMiKjXkE10bI
bI26wLbsK208ib4d1I3F865elHbtlY/X53LRkA5uw5l/bYa24EPOTkulChR5kqLpJADTKBGj+Z1P
tiy71618I7jZ8QAGC3zvDLuF+MClmTAJhzTXvfH0JKHTlAgvI32pXsyXW4E8DiSlkPG5719DalkF
oQEZdw+n+o6uHdlL8cX5VzArV8ZaClwSN5604hgoB05FWeq/xbLfW+PcBLNwSSikZZph4UBgQmJt
pFI/kqrdT6K0Yol95f1jCu1mkOcDhA8lhss5bUJJzAdAqU6Rq7ykG2FXNST6SN20QPsECT9WlnDO
L/xYwn/NsbB2pez1II4xeV1LWro7DMiZm3ZmujlFI9geBS/r9OrdPn8iYLOs94cjlBhWnJV9y7ND
Znml+jT0U3kKppM4HkqIIAbFkdehkgiR81YAy+h72FpcvPY+WQopIJKF9+zMLY5OWMZ7Qa4UgsOc
m07ttrZeBtvMRyfhLBoR+mB2Pcmt63PN9uXM47wwyDjqNGbTAL5U/jSUCp5f0LjqaQ51Pz02h482
noie0CqDBlL36ftOUdxwwi0nmSoiStXpZacKLaMl8mBQvBevf9tsmnEDNOQa4GqaqYY1tpVMzdFb
yaUNPk0gbzr6kN+huv0XJsBlMk8CuskU5nqpGi8yqq6dA2bOQLuhcRqektN1G0tROV7S/xph1jRO
grZRRRhRSGWKNKfhNnXgyio17cku9pmr7O0eKELRhMQxJE9xaz8AerDLDmC031z/GrbF5Z8Fn+kc
oDuFI5J1bEkoOtHXCv7ka/Jn1IaWWIOUNba45LfsPaq9HXFfbWhrQg8NQXPF+Bw/sksKAjGwcCOB
ivZOZr61PBsiaSr5Uz9A8aZ9CQnf8pRH9g9UYsNE8BgjUFqw82BCf89TEq0k3ZcCtJlwFGlUlC/Q
esy4e5tMKVTZsBZe9NCqL0VxBDfXk+5TpOnkR/kBOBAi1zwda6cOCPSTm/ZW4tYwq/N5yU4D0uPg
PEEL78xDgb+fXYXYk4UaJip/AipV4u/Kpzml69aBKVdmNa4kdOY5/WkML3xkQAGPYGldNb2e5D7x
hZMAmH6IfSTJpP2PIKdvr8I+/WOEuSHGEuW7qIMRo3YG9SmqUK5Ch/DLiv8s3Azg3vtjhq0ExV0J
VCbwF6d+1KhmvDbdE0hpguCoK4dksDrQJQkrAcXi9KF2YkjQxgG3DzOyfNAEcOIGwkkSLeMGSdvr
Q5IXwqKZ8fl/f58dUhOXoNYEBdlJ8n3U+mpeDo8o4xSi7fNqkpHQn7KRIPE3vQt9lT4g2arIxO/8
DLzDCM4HIhsdz0GlNwwNux+LxIoUbwCNA/KtgxVDKHSHC5XDVksMqSZjJNTAEjeAi5FpJoUgUEHP
JDR2NFMA3TIu/jWkSfsWoBEbbW/VhHsBT/nJJ3qfdBLNJmSSaeaPoDMJ617IHCD6+4YWiO5mUVi8
QGhWpMot39VpY6VSIj/lQqbL5giUZk1SJWxypxinwI7USUmIp5TcS9VXw2Bfn9qlO/xiaplMbd3l
qZG2WDqzqfHu0zapgx6+bqIjkEnOdWNLL5ULY8ye5ntpLLkuEk7VXjDtmnZm4qJgs9G/bJE2t9O9
SJobEK/YvBns2kfwR6zwU7Ldk//swTNPmg/fs1Ol5eVRVcrZU/k7nbM4nnQ14Cv7MrGK6c7nraHY
6GAQSSqbL1+gMWF2agZl6+MY2CiPWJl+h5z9yvNijkJ/nD5nHzU/cc4+Cso2YpmrOBiS2sL5w080
8Z5BcrpyrS3FCue7iLlYxrqZirGAGX8kkbTXAqszHAlP/LRe2bDfTEQ/RwS9DwNk0mBTZabZmNQu
SwQstELAiRUinbYLn4BRdVKcqxEp9/xe3gRE3CTb6Nh/FDQp51TfavZp9t5r38HMbFwEWY4ynXBK
O7O5awoTzSz7bCIW1avn6869GJaCxAM5TLypgNBibPFBMrRjngknfrSALEk2AqhUBNM4+i9b77O+
LSaaPqws6WKkcm6UWVNvKtNxBCL4FLgIzmqSqfMUVz6pTf22O1WFncTW9YEuHsYSKtbazDaAMPzS
W8EQ7il6UwhIN4jbPDPb2hKDv9kRZzaYEMT3izotBNjgJMof1czis1Nu5joZx5XodvHqQh0Ql9bM
9c+SV2PNMqWGHsRJTxwv+VDUHZ+vBBfz7ffDCXXUiVAR0yFpyExYk0+9NGiKcMpzC+U95PMjf49m
Ov5OGdxwjc1kzRozdWPgt4mUw1rlOSjbiLfe/P4EKebDf5Qt+ucsPRvXfKydHVv81MS+2MGSnpgN
IuHgroysrvuI1hrtl85HFWE4omIoGQPrd2lIRAPpTLInnsLfsU+AEQpB4Paa8wNUfv7mPjy3xQwq
R0qiz9pKPE23PGIKtCxzwqfUa9TIaX5bbYu15+ySA54bnNfzbBbVNoSumQGDsdyhxWojKS/J1/Ud
u+QSZybYXIGOHuBc8mCipTJUWvZv3S570gUzWCnDLp5G54aYYKLoh25UfBgCT7jL+ToNpicPqvHV
+4Q1K/2bQX5oH8qghfak6l4f5GIkc26cCS70IffBjpeJpwAajJ6JxUN7uYD04zGj4RokYXWozA3n
GUNddyKGWlc2OLHyxPWLO67eou6c30/8QJPGDttNXaycvovXDNLXqgCJJrBFfcdYZ/4i13KZikkt
nlLUnjl7kExdMwGsrYrb4TGxlcwdGt/SCzNB7hVEZGvP0/kaY08zsAjNhOJ4yfAsUkKswSKDPcqf
uoZWzQNUBUZzoIol5ZDWdXh1X8vuIJvGnRGuZO6X0pbquWlmq3DiCI4rvFtPyqcdbxR7crE9qz1H
QHRl2xz1MlrSuKCeqx3lTR6QZCvuRJ6I+IdzOEfeT7QNkD247nlLF+K/nwWQ9OUOjpQ6heQvPgsJ
W4K813GN3GFp/84UpsDso6UK9dhLAz5XFoPXV8Kpr8joFKBRL8C9TP1HjwQrATIL2vg+1CGFCaJR
JGM0tDZd2hpzpUl8eUAsagofnnnT0C1S90ePrtFKLw0KlwfKIgYoWqF+d2loGKsk9ntBOKHk38fd
xjNAEyDWFijizaqCxEhzlxQKvb5US8U76OECDIOSBESe2Nxh4Wl8NxY63uCblEwBGvys+k55ApnK
nRU/7PLdWmy/lBcGVwCUwOYeP6Tamdu/k6RuGmNDOMVkV+0PvZNoaNWlvinfr4xt6SZBHUiZOWjm
Fsb572cnQzlUcRCUnnAKx7ee++I0t/d/qbWbWYVTRVQMTJ63qoqGrxGYrNb4bxbX88w6M05OBouU
l8/W1V0LtPp76T/Hulv5t4pheWtkJEsvDA3Idajjzd0jPwhxh7DGn8ZQPI1OPIFQsKDgsJpepMwS
vJbUMdJFVgWB1U36WZfWg5xYOfJmebFRXIEzB/838E4ZnV6vr8HC4YheCYC/cT5qEshzL5egngRJ
yEFEdZqzCFMZ2kayVu9a2qEXNph7rh3TThUz2OBq2e651JY5ea/Wp77dDNUh8g8DZ4KnjRZ5b+dA
U6Mn+/ogV7+A2bpZNYrtFKPgmI9WCLaoasJLvZatAdGZwO0azweCFZLnXgNU4GDLRuqW9UpzyuJM
C0jMoBqOvkhWMxPNkvUA9uDxNErd2+BplIuilcX85tpmrjodidg/Npi4U9dydOpNmOnRGUH0EbiB
W1tvtz5wl77TkOEeOSZXvlXJ6/ahJWuJ4KWyA8zPDMnzCYl9felMUasIQzKgsvlyePvwSU45ms5A
f+qgonrCvUt6Um8C56ivnJILF9q5YVYCZQTXRQquyvHUTuD5uNHa9z57SdSVl9eaFWav6PmUz4Sq
46lJw5QaZXtXp/pmipBz41vOvu6z/5/JNJDYNlCKB2Xg5WSi7fL/TWZLG/NwuM3s2gmtidwTzOar
Tlq3tB+Ov9ZYrpfcFA8/tIOAdxjtiewaDrwydsqIgq66jf17UV3D+X8zf7NOemaBDe4FaYgqZLUm
lGf6keoH8E6gh+r2Ec6ZkOjJOBiHgTbkMwV1AxhlgSYXrcEN6COqK1/PhNs2jkIFiiQ75SQC0tmV
iZ9HeO37mGXmkkbxsxDfhy4n5BeR9UvsyM6d/ODdeW5KHevmBG1xu3JSO7GQxaU94eyMIui4/iVL
NzFej3/Wgu23T/XeQL15mk5o9JIp+OfeMjM/TADy/42znVtiDkhVq4S6NIZ5TeakDCYdQ9bdwOyA
5ievPkqVD4gSQbznJCt7l6X6nAO4i1EywWKM0yQ1wE8J22+PE2yX6G8L3JQg7CBY9IHcfbZ2YXWk
2XztnwtSkQekemly8M16t9qesXhZoI4jAL6BplKovFxuPFmuJckLphHfUz3m8SY/6mZf3cjSQyoI
ZmhnQK/FI9XcldVeKIPo53aZaChTlVZvEtgVnRQdDvWXZxCa2hvz/2hnPubOoq4u7KXeB3gX8V1j
81tTmQg99eTXipml0xIN06CbQjkS7y5mOJ0nhWKp9jzMKJ+3t4+l4/qEj8zpKc9wD2y8m5XX1uJ2
ObfIDGzy56byHhbL4i5TAMaUaZ8gnegqZrcPDoZy4621ayy94UGJgiQ1ap9ghWAzPRw4b0p5QA/a
oTOR+nsLY8d3DZW0MdWtlRldcpBzW8xLJ5zhGyJIB09SSw4vvW7mVJsOJkQcVix9t4OzR6CGEQHD
hJAQ0cqli+jB6BllL6C5lddp65Ta3sAuFLap65B79OMTu7bp7+yg+yRxjjvp8Um+eTLMvMZRuLaq
83b7+S3IQ84M/xAEYx+rNciJBBmjPkQv/hFU01swQwfwoN/Y/CtO+y1kds0Yc/b3WuL1fjUvJ4C9
H2/2W+v0jr614br39wbtSLK7e/yynq33kj5XznBK6CaxDNN/WH9vLnW/ApOHwAZU2xAzYlsl0NUe
JwaHWgA0drLdGKdmZSQ61hxktjVamreK2AamMQ35Lc/5uKy8UdvFmZo/hWrGuwpKc07ET9pNl4cJ
/rOid6RJ1m5r/I+Erb+Gol8MWaDEjc4OCTBMfPal23BTGBQT5815BdNzNJ7IPfV4M9qYuBsN95h/
/ObMzU5xW6LTtaaXObZll06HUCyUpeamD7bLtcwKPehzZODryZqED0l4HKEXT4pVvb01Q7PDnp2f
epRKgYdk/6nTTm8yWPTD7lhgQoGcvr7hF8P58yEx8xmpUo4hIY2iZcR82SEeAQtjb1WvgU4UCzkV
Be3gd/quoBxHfm2erptfSj0A9yTibY66yc/lTKvO8JMU5ovKp4l2UKQvGbwbbRhSmfvtcRXlOSp3
wN2rpC62gm/FAMtd/4hFn0J+QBBnrBy6FplDvckKENXGjXDKfCfeTcR4f65tp/HJnWNZ/uvNdnvU
XnHqCGssX8LCBQbUF+BA4C9E8oWNhPWUk7Sp0ueurZgckHbpLTBexHcVEkxH6a4lK+He0nIbSLog
7TJPui4zyz3EeiKH83zvpADq5+S5+g19A1qQG4JSSEYNs9xlVHKfNpvrk7wQ8YKFcX5o6GgDBJrh
0qPLAeePVIn8KQPfZfZW+p9Nv4fYKySrNSkywbq3EmPPI2H26oVBZgspYgaMHBJtp+hTyA+aUJmq
zq3YWNimeGgLEJPF01rFgXQ5qFTkOTUvYSPtDmNnTTSczGwNOb3UenRhhXFPWc3rIghhZaqpv4WS
RLzhLYkIn6LhE9lUN7gTN2n/xBfWirssbc85k4AUHSCBwHMyd1WoBnJodDht9Qxy2PqDIezz1Epj
C/0l5dCaFVeS4UuDADJHk/qUf1x3moWh43CA+sAMLEC0zLK3h4UspN3UiCf5IB61z7kVI7YcQbvh
X7yQbNCFAGp7a7q7bnahIeLSLLOukxxwmZ7DbFYd1dE3xQy9dQfD1vtNBY6WMCGFZhsmPiEN3pV7
HnkOxZT33ZMBOHa1Ep38PCNmQkNIa2P8KKSzINTO7+sYb1kR4Z8bggt3pRC78Ba5/H1moyCFLvVJ
O2GwHLhaNVcOA4rUIlVmNbkHWeUoXx+MyCxHN58OTbfmYz836qV9ZrKRhBi6dB6fOJL8ebirlUcv
Nr30Hqrl03us3mo91X7lZCRoY72+0Auh9aVtZmsV2thJpYKxJ+D9reyunjn174bnst5U4KO25Hqt
lPDzyIBFyG6BlBXIPoVFrbRiM8ZKiVy7FDeQm2j4LoVgXpsAuab1qvzAxVIKSZlumsBYmwWKRJIq
VlUCngZ0F8ZB0gUO2gCiw5TGRUHGoB8+4qkf33M+nX7lml+m1vVJWvti5kkwjWECqQl0B1VyQHjo
o0jTfR4HO2WAFp+erFhb8AZ0is+tu3O7p/S9YmeRjwB1QT0HQuUUKs9y6erRY9ra1wf08yqCpAyI
KP6HtC/bbRxZtv0iAiSTmSRfOWmgZFu2Zbv8QtjlKs7zzK+/i97nnC2lCRHdF/3Qja6CgjlFRkas
WAtw6bnVmcektInWk2zsZvxLCkBjAu5lMLgHsaUWLySx+iQ183wt/TGfouvraNYYBp4CuQhg4fkK
oaq3etuCG+M8xRVImNPkY+ig8Hp7ZAvxBKxAnxn92/AVIi+inPVK6nthIJ9ZHW7LZF9DgF45ttB3
jUHv33XQkqurydJaEOS/VcmmTU9pVho0+r2Gq1ooyeJTCIEi+dybhdaN67vRr+OWxV0qn71j8Vya
pUXtXbgv3NqyNQNCIYpBVuK4hfIzTM6gb7SK4MLg0wFCoI2tSFGmG0+5USMvnJqQkLobzLvYov8i
dkMGGl2wqD6i5xkLez1APJhUFXQOABAkuIUAYSy+xA9QbZqhqUmGFxjtG8P/fOxfo83KMi/tYDzY
gAMGdwLkebi5DUcmeAICj3MAlU/UeYxw6+0aV71rkLh1G3v/p9wBeX/Gs3F32/Q8KH4bX1jmyUfQ
C5cmvlyQs9TFplBsxN5Ie8A27SmxvGDFFyy8TmeFwv8bp8yFH4I89bkgYJzi38Iq74gFCa3URAue
d1/ZCnpyPCQPm00cGOVaLW3xKF3alrnl1SYFTHGwXTwMjdFuMst3CRqdTDGwTQHk3S7m10xf/0W6
53rQXKTcIHqHqDwMq4UVfyhmck+HAzXFZwQXSbQSXCzdgMgpzaQTs8gWMBTXw8zAZQSXNQCdAlLQ
zux048unTqFbgEf3wcdUr8Fhlhz8hUGeI0SeJH0Kug5XLoDFozHIhowY9oC+YrrvDx/e6z7B+2Pt
5b5mldtJSHIPTTnA6pAexMysWwh//auRoVcf7MVw8sgjXU+l0MttE0cEWBv5pRGUHZEmq4EGBJXP
JTE0YZeK2ruU/a09J5EdOdoK3rZf4/NacA3gAoUy9XyLgmuNW09om+WFGGbkDFbqXfLZ7nwH87kW
N82bn3MDl1b4RSzyIUHTF6woIN5S3ger3Ujv5Vu+Qwl/LXm/0PSP+x6P1rm3GOzl/PPcC4QgDRiM
UWNw3prQYf1+GNF+Yp6ErYQKtx0bhZWDqv2ZrXigBXd3ZXqOjS6ikaGeaJxTmI7ReKObYfhA9l5u
9J9BvnZ1L0/pf0fJ7Z6oksREIDDlAu5xOqlPOeI/U/mNiuYq/GLhNKB3BA8rMHEBPfiNI7gYVisz
P9dJTs6Vkz3LppNuH8NNbYmOnf/C+lm374ylV9yVuflzLsyNBBIpo4ehWVZlHdU3cM9npncAieLT
llr0eTs9rVhcnExlhlkD1iICx3ptsW2LsEyLFgOErExHbFk7Rp/hCYQWhvLQVY/idKiz3KpXb43F
DaMjiwwnAMiDwm2YNkKSq497+Wy9yfsJT4jIvIO02Ll/QkLntLaQC+CvOXcEDw39WyjgKtzbrdHi
dgyaAoCP1C5EK9YhfgvhNTGxZRLbfqJZmZecvfRQFJCoL3IjICdJRXAU9HY3niUoNkz7JJfNOgc/
lDEVh1i21OCpl0wodbB3EuDZZ4ndV4L6xhrz/OLBBh8kYieUn5F95iYrKIBm7mkrn1+sSTa67S42
u6040+mrdllBK052rVpFHhcMI7c3yEJrHSbuwjR/2vqSxqmP+2A8yScU4azG8k6dpRs0NMirWNn2
L+TETCU0fv3a3HXHbbba6bsUrs5BuozKFdraELZfb9LBR8+VLuPqJUaE7EpuQji1MdGueer/xRv7
yhQ308wLgd+dYOrFst6UfekbsWBIRxHB03arrKBQvjVC+dsBrdog3pPBJ8r4Ny6yYqpfxbj26Fv9
Ib6o7mB1z+Qutp9Vc3OQwKkBTZ9TdX56IudzZRj2K0h3DeRZn06+s+J8FrInIEH677dwC60OI3yq
oAEmjT5QcNQ4VMFyK2uZhKVzD9lU9B4D0wZxNa6C1NFSjUdtIueGPka6kUKBHIKeBwqBwPh8e+8u
RcX00hYXy4zCIHtjLsK5WWha0Z+gU/IZngV7dA7Zh2bs9+DN/muuWF3KiV1Z5VxqhypEHfUyOc+p
+dGQDt6e7btng1kP9uFQQXH4Y5rMYEvN+uv2gJduKxB84MUOzi6kibm5Db0mm9qY4RWgmV3nQxU3
6n/dNrG0S8h3Z6kMSAr9fsxe3FDVFEqhXGNwyQiwrF4ZpD1E6T5YibYXer3mJwXYBWbiRmR/uN0o
Q61ITQUMpUeb1/jiv6Kz96FGh3q3NYz08BsbFM/V353xR7A/SQ1lyY20MptsaTovv4GLEGuqBL4U
auSc01xAu1FcJ3STkUl/1cugPDdxPj77ElX/ME9nrZW34MuGAG2gHgd/Qo+eXnZNajf9mEno3ChH
YtAYUYbBilj8lFMFgJm8Q7HHgFZjTU3iC+ATDyIPql6TFCXIIfk0+50wJU0c5qWqXQnt54RWkLsx
aIvO6Kup/QWcfLubpKEtwYQn0LMq1+w5L7LkQc6rDumERi5KMxtBbmOSjBGEFEAa+fjvYPwV5WqF
HKZUFFtBAduZ0YC7734IIu0YU5Jsi0SdtkEBPT2ZohZrtgo4w5KsySAck3bNXstkYZcUmRoaiVSo
nVnISQstsiwRezur0CVpdJ0ESHMWVB9i0leiwfq+hRo6UeLPFFNVG8gZiGuE0Is3xn+XDuq81zdG
H3bouFSxfaLnUgP4mD7pI/incqi/Ba5ngzDTD1aSZQslgMsti3jx2uaosXrMUAo9BwdmBk/3keWf
pI1kQtbBTjZ05SAu1OJg7ptgF14UKdJ5916cRLSKZjo4dbE77eBgdc7xGG9LAIZy443egxLqIy9M
pbRYYppCvrFWbovl0YLzEU4c2UG06l2bp0rojWxIlbPSWZ1wmvJT/KKggacyxB32lErA4FIf2+Fu
XMOszb/MX5pg9P1fy/wN4udyWkw0VM76m1yYsUGqjZwfcoi7dg8r4cCiB0BsAVJc+FTwkV4PEr2a
aeUPmYLH8Js+HtsOxfyVqsKyp7uwoVzbSItRDqkIG5VzdEFfBhKVwHr8A43RQ2ca9n779Her7l60
1bfp4uAAZZxFKwAT/XZ/FxtIIJMwSv6knN0QZm5fE3OY9GONLn6bi9hapHVVMv/2eLb3Z6j1Gbd/
f/mAXxjg4jSVDhHTCxjQoq23CQD4e8s7lNoUlNnUwphmuW9m6Pmhb1aCtu9o89bYuKupVFNswBKm
c/t4fL93gKIyIOAyzfRrh0O5u7vby4b1pEaGb61di0vR0ww//d81407d4EdF5AeiMrcDHMe/73iP
GIqNxp3dY+Juir+vv9Lnu/0ZyI7TlhTGvzr0/zXPo0UFqRBJH2Ho3Zt0uJ8fAJ71qJrj/VMDVOIm
WtlFi04GDzbE/XifAvzOTfUw5bUkhXCpMVCIR4iTUquxx+f9k299eWsEd0tze2mMm1t96CN/Gik5
HxU73qtm8riVfq1s2/kO4PcO1g4ehc5U0ZQ7F1kX+43XJsr5iNShKzrm9vS1bdfebLNb+mEFwBuk
t0AyLIt8BIpzoVEVHhLUyd5f5xPqQh7uhU/dvd/9gjLoo1ZZdyaJjXN3jq2n22NcihABwEOnkQip
eHzBtT9L1DYlZScr54h9luPHmD+nwsco27etLABV8Ya4MMONUSAkS1hN4L3eZq8ZmN1DBCRTaXw+
+9Ay2gHAbByEk2b0B7MxWQw2v9AZDcHSLZAZtagG3P6gxd0DzAZQoxKQDvx9WARyKcqjqpzFd+E+
6Tes3eWyhc4GtlJzXzbECPri8WzE8l7PryqXkp5rAT03lsYc8il6W6ird/G20P/eHhJZ3EeoSYHO
HJwgYAC+NiX4vlCkKUzldm2rhvA0ORMxk9370QmN4gnNtH/8uY6SGNIp+WtnRvwMbsH0Ad3CoQWu
s/Pt71mqNKAODJoiMFnPGKj5ey9uLC8VdMkPsLWsY28eq0NuoNxuVq+Jmx7oPmBma66dWHnpJru0
yV3PGkVWtUlgE4EGsh9gsp0ZRocnB9vM2Pw2DnZTmvZ25qQ8WS8rA15agFnAc2ZGAYurxrmLulFm
BgL4W+GpSHSHJG9a8EjA4jNkdulZ0VCYWrlB+CVgd68lyBfv2Evr3B2rhN0E6ulxHvrRqh70V1VE
Sy7Ud82/oAPbrox13ky800JUwGb8LnLXfIZu0rxBEkKmnFO0qTS7cuNXZhaoVhx16NfWrCGymuD3
baOLd/ml0TlGuthRbThmdYHwFjH7y5t3BMTKOEKWbPenf3h4eM0PB2Lemdut+bLmLha2FXr5UbuH
JgdE0Bh3iuMy8iJWp/Qs/wV5SN9vWgtUMsOarsNCjHdlhjsxueIncTMUcBZ0KjZTpGFOocRijtCQ
XAsOFuJyQK4RyVI4JrAhzI7rYi59Fhd06kp6Ri7SmCkkHzcPG7MyAuMJONOVozEfu6vdgssN1nAu
xBn39A0/vzAWT2LZJ9Tvz5mW+FbQYmBtH7Qrt8zPxOtsBvpC0L6Yr1O+T6ynWkYrX+vOw318J1lk
mx6RGf8DNq1NaNLja2MrVm3p3WlleN8aVz/Gd2GYO3s0pFEGppn+7LM7r4LiaLMj6S4MHKBNu+ZD
lb/S0QxMdkAzTO7EgfOpfySKneJ5rv+S69oAMf5jaYXH8jy2uzh8BW9EIpvJIdhUnlF36JqoLRQX
BNt/zu/zxOwO+lmKXrXUDKzUN6rkfig2tDTrEGxd2+KJlQ+V1BgVGscEI9pmHyW4SWqIMst45yrb
Au23+xDgzOiQSlYvW6kZo35oZEDeUc3uCaAiUMOL74a5q/5Y0tRAww4K4Y3wCpYR5AUUOzgqn1G9
2nI+H6VbU8ntS90LUSjW1O5M0Wj/AukD0oAf9iCBaw8fo56oYNeBrT3edi0/runvnQPREQlFap1o
/L0RB2OnzgsoOcG9ilyV5xtrTHNrNjjv1eUovFcFbLjKBl1phSuvnekfTpkbBXcBDUMxaqWPYwb2
biu7bwAjeImxRYzS9T5uT9hPHAxni9vy/QihgU6abRlo4qP5Fgp39HTnQTIYMlhO70rmk56utBEu
TiHgKXgDI3ijfDIhHVlZN2IMo03dOq2XJMYoxYOd97sqBRpoaIaXLBDXmKR+VvrmwaKYgR5kuDHg
nK6dZZpHqZp1WLooehcn9JHJ6FK5y0Jpxvmi2kZACDls2FcoH4o/4n2lWeBZN5R2JZj84bO5z+Dm
HHjGMROzqJ8r8ZkjoEQNwYPGs0PUc8r7VCXO7UX+Lpj+OIwX4+YOY0TzCWLQmG+ldJrAoDpqtmG0
qxSr+Z1TQ53AqJ6Dkc1kD1pop7tY3ea/pT9dbwV4YtvilwSEX/56+6tWV4N7+tVB2OZqmMxbL0+2
cftIJTP49Itn3UxzQ9m1b314iDElmVEzKxbccFxxFz/rbFgJSMrNoR6UDFBfvd4QmZzWbVrQ/lwz
N2TIET9kDzoxmxwu9xf1MqjFQ6Eq2ZUUZPNo5YgM/VEKXwfijBo8uz2gKYUil9sbJNqQ/siUHV3F
wCy50vkenPklEYTz2f8R1TFFzhg+soJ0azRgAdkpU3as2fhQvQ73MX2v9QdKnlYWaOm6RwvzzGBB
VChYcAtE8KqsBdYMkDM4SOFjPQ3mNICPtwwfIvI+MKjlhvtKdiQvsgWo5jL9vWpXEKn8UwDNhyBs
h/ibLOHxhectt3djwVNr2qL56U3ZvGGHaJGh/cLDcpNv0k3YmkCRjdvYQXvG0XsE6slixwwwDxTu
8c/tCZndw8Ux+vEp3HwIgHsBZT+JZxFwcxL3RizeAWTtpStj5t8AvCGJewISUCN0sQBDFZgHQ+lr
8B60ErLAVLZpRZ0mNVOXtA1IbN7HNlvxFpx3+mGcSyX44dQpeS2K5yZ/zj+89GkS9yFEyCVLahwm
rCTXuKvgh7V581+ElJIoaI0wYnljFHPYc9j30BFprbS6T+O1novVeeWOu5fo4pBTtEdmO9H2a6cU
t1lrDiDCicwG3n9L7WGV9uJ7tfhtA7wFCA8kyChp3w/+yyGG1ahOMlYT5dBO20Cvwok0kPSfAiAj
pc815pnFUc5UQ3AVUCIBBPN6SttIBGcpIPLnSLFpYtJmG+10si3HBwSRQfK31jcVblzJ+337ePCV
3++1xPUKYVAFLDHA1l4bnuJSjbwRbWGkDbwX1o79ZpBRUcszXzZIGozvY9ilL4JGoh10RcdtDnlU
s+jK3NIqqPz243SMpbTf1KqSnxKg1e6nXM5tOIiPYoz+oRD99+eiHI4+IwKlQp1HIw+pGOSJh88N
a6fFnRhIm9wiWmbenhY+afYfO4g3gCOBsiCa2a+npeu8ukdRA3SdlYVqkRk9gEPzIT0xO/rqNw3Y
vwWb2gfVCXd001vpTnRKFMxAPXqKLX0HLndE7aEjrHiz79cavy/nOOh/v4vfJ7kke4Tgu1T5D0uT
bec0dWhDet30/Xe1x2OGZOaaD+XulFk1Fsg/3LQiNHLQb8+d94AlcqwqpexmhRo70EPNURRsppWx
LVtRRYbWJ/Qz8BlfMa69Vo0r2a37ZtjIIfvLsjDd3F5YPnb+z1iA35otKBgYF8cNcTS1jdJC4qnS
OjTlN9H0kInV+KDURW1D7xUq1Sm1/UKrQEMLkm9h5rOJhmiygwGCfoFfkn0hTqAV9NJhZdvxebv/
+TrULUDpiTXWuItTC4epKuVeBo3wZFSqbMiBvomZvgO3rZUmrkfTjzZs3boCA/wmK1XDn16qdKNB
LzhXV660eSou9tr3xzBU5RFOIK+JkOv6DIDaOEoFCnGxHPXs+kNPI6PKNx7KwyxeMbW09uiaANEZ
CrVohuXGHfgTrXNZkNxaoO02xl4zk3go7m8vPn+qv0eERkWA6GaVUzQ/XY8oyaoi7VofWyxN5G0+
ycq294JuC4B/ZoVaJj5OkEAF/6X/mntYZxr04qYn7U7x4mc8Tdpdq4FoB3eDZEtgSnQGefLNqgcV
sYJfNqLKqw09qwQLlAiyM/YeAIGelNialiOfTia27WhBjSwrJavphRdK4nQXdJKHaRXf6nZQnLhN
10Dv3H39PeyZWR8BKfLBKKpcD7tU87jrJ0V2Sy8Ktq0meq5SFPFvJah/9WmnbZmEZ9OQVOTv7Qlf
NIx2GEnX0R3zg1kniIEIbXxddieBOZVX3GVB5hR1da+K45b44z5PpKfbJpd2EvqgEPhC9hDPRe4+
E8K2GgIlIW6ADkAIB+2HelwTA+C98PeEIiUJYPa38OY34uAiOiipUiD2J5BuyzYjQpJN8FL/0kEC
4hn9F/tcVVTmG+p+GORG1TSi1MLxy25EwC6T2tKnEBvJB3vCU4t8+A8+sVoUrlaiymWzIFIAqhcR
gsY3SyhFjCbXTpXd3nvoAiu5j4/s0CmO2BrSHd3oL+1DtZodXVpBZBgAZUInFXCM3FjrbCamQDXH
rdvW9KdjFFp5b1PxVYvsYR8ZuQ6p2JdIFIwk+svWJAAXXTDwWjNSBE+oHyyDQ+5BdrD3ZFcQtGmT
Rkr16iWlOpmK5kNlJC96pxMZmvU1qf5dgTPQKX013+e+ollUL58yAaouTGpiuw+z6lBXw8oOn50U
75ahDjG3QjFw7PF3RKgLSJILEUHvuIa2ObyGgcxt6CZHjmLltlw6v/81BWT3teOIxzHTSeITdyI2
Qw8nnsq67KGdP98hKDjIuXX78PJh8H/2+f+NDeo81wb7eGSVjIYHt1WK/ViiBRoyTr1Q3iFidiKI
HxeyK5HEERhyun0J/NRKbm1xxOgJQMkM0GfoUlx/gAb+eFBahASa0lpuNCW08UTRktXpvWAxhGYm
f5OFa5jrpT33TSQIxgBgvLH7rq0y0RsEP4LIbUj28aBtPOoDECnf6dNX8+qfyoZYZDhCKcOVVc2a
8CGl2m9GABfXj9/C9sJ5xyWMGATFd40LkDxfB6xugqSwmiKCReNsLbhlyMzQTro7NMMZciHuxeLe
Z9sqfWSZ9+Br76Lnr1wdC8EHos450SMSVEp4dY5A9euEKL3kevkdVhrux7PHyTME/0+sh2v7jmGC
uTMFaxrAPcCEoiwz//mFQ8+GvuwLb1aqhY4pGMycNBs3WhG/9owacr8jXmGFDdBpMih1qauqvpWl
/mmo6ocwa2xhXMXlzTv9xxehMUVFi7yMxw63DN3IgjQXICdbieULuokDxTO8JH3Su9SmY2JUA1hs
dH/YNeQVLIXG7YO4NPsoHs98JCLSV3xOHtBY1uoD4rFOEJx03Et1bGc9Mr79i6Q/3rbF5S7mMz8X
qv/H1g94HqnyQGsq2JLq/fjSgGVJMfRXdmDNPlzT5uZxMv8xhqobOHl0ZLK/HdDFQkdYei0pYtlV
CIql3WjqMkAQX6cInFlI6vbMP7JmNMcmMKsOlePTqKw1Hy3cb3jhIz6YhQah3Mu5GJ21Uay0Og6Y
rzWWkDHP1NXEX7m7v9kv+A0EdDX0iEEhPJf/rre0rAyhqPkhHm2dt5H8T0mlz6SqTVbltkqCfT5A
uA5ViibeicjWelC0b6EAVBR/g1Ha6PBASR+aof+VZ505TOlOKoJNV4q7yFdWjt9Pp4u+aXQrzG9t
YPt5Ns9EKZCCiWvICldtj1eXXfrnsLFrshM9K/TVP7c33II5xKJoDkF7CDCZPC6EsEiQqgGPrMLv
dLMf9dKo6LYCYBdgWGo2oEEH+HZVuGxe1+sFgTdF0zKQPmicQK7lekEkPcjg6iTZTXzdzthn6hVm
qls6jY5tu2fqSzT9TsovxbelFNpLqEavTPNCODd/AcXTEtIJSPpwt6sG8WahF0bZhWZ8ZNZTvosK
79CK3t9R+0ylv4EQPfk93UE58o8Xos6SZGY3dJvb0//zvM9foeFBgnIfssTz+bg4gkOQZD661mWX
nVOq2oGCbuPUaSPZbHW6LWNIgNi3LS7E69cmufs1q3Ifjfl4AFGhba0wJqUDOiryKDdRb2ujmlpK
pGRftdKmTpWQxARVpmYIbSFub3/Jz8v1+kO4eyaPNBbCqcuuLkTgFE+C8mHUp8RRqk483Ta14ABg
C+RDMyEmntV8SpEJkHXPgUd2q0BxIgU9KkwJoQBqZR01hfo+1E+ggsiHwS683GT5XQKC75eGmcy7
TwdHG36rLUp8ZpS3ePAbubYmcLEQ9lx/ITcbvh/ETdXIkPfOvS8lQMNS4xC9gzI99KmHfZE8yZLi
hOKrp+3S9IDwz5fuQryzWmlth8ze8MfhvJgs7rqdKuAaJvy520LL6akbHUk0oaTed9ukNNPCqlYr
RIvHAF3LSPYixIHy1vUxCABTQg+BJrsQIuqNvr9nvTH1h6rQjIhKO1n7KqNiK+WbgebQkHcqMIOF
5aYJVISlzui7M1efv5LZ54truB+Bt4QamzwLsoFGlfuqEi0QuVDg+Vy3XfIsj2FtZ343WCLSvJVH
hPuJorGsoZL6GHU1in56hqx8I50kT03Qds1+qW3TW7rH0GKXB4kV6lq3DfT6A3/J1fFsfoAE95vU
qPG+UZPslMdyetc2SWsNOlNNZUrHXdfW0r9wOsgW0zmUhJ4hX52Zr3zWdcJ3CqTvDOQHQegg6ZWp
Kblg5hp7ILoPvrIcKAVD7ai24nuX7hzAMGEbD1ukULn9pWhpIwNGDqfXKeDzMQPCoKcO7p3MEEZm
VDqQJLfPP4/ImZcSqWsUu7GWcyGOu2+YKqheGWTETVkLWdpOrJ6GTsutNkyC3xRinQeidOMsnBWj
iJKLsVlM5ODHUrWVk3AEObyvf/RFI5l+WCZ/dEggGllSBgeh9MjK+ZtPOnf8cPUja6OBP0VCI8v1
YYgHP4lKqSOu6E+bUpGhcVm2stUOcWvKodf/43QjgQL6jCoQUW/50f6dDZ0UtWDbcIXmTUYBPy//
+XaDwwC/1MwgDpQet9xd6FcAlPWK62W1EeWlBXVig7ATCz3TT9otpK3q19vrPf8kP4UqeMPmciuA
NDz/fZ7mnVo0keJOqEhvUyJGx6StiEECTTLFNorsomXFSpTJ18m+Nxm4E8GR8h8hPM6FC0EmIBMQ
UlcZ6Zuno0+x7XGUvSe1jl9JjVqI6NutwowpqlY2+MKRwkMVYj94JM4S4dz+HvRML2mnKS5EXfRd
A4FUO8rpYOvdwJwwFlhpdEL4p8r8amV1ZyfITfV8VQDoi647xJHy9W71VNZqHp6sbgJuizgH7S9U
E8eV+3sOg34YwTMF/SZzOpNvqNcKCZkoFDLcuBIi2x9D1dDBW/IvJhGC2ai5gExfQS/k9VCGVMij
aKTUFZvO7RViqsHH4O0CP7CL0UOudnq6vU0XUjx4jYhoMZ8l3aE1xIV/nSCxtik06g6+5QNfbxRw
PKIBTb9mNMrUrN7/pmsA3YWzgRBIRrCJAuf8yLgeJa6Fui3ylLl6eM5SRwQmceo2o5+aWTysFBmW
bCF3CfJJtEKhA2TethfhrTyUfosqEnPVVt6ETLClUjJ1TdiQDCzVwdvKdC4ELt8BHgM+Fggp/u3U
SnUpNGikcBvhqEx72thZuMlzUDHK8alrtYOuWGkem7fN/jx76P/AjILlRdOR3+cmtCq1MKCgYHBT
r7f9DApsHcWDQWdoaht6i5E0MvVqCFeuiZ9nAmbRrgtZHtiGMPH13NZ6MOV4sGquXMWjU0jRtoqj
NRXMhRLhtRXOsYwCsIq5kmluWwZvxI/RYxo+4hBanpY7pPasUigf+lc0iCZ64NaeYHTBVxeFdjGs
OJqfewlfAqeOlBTYSpAUvx6vKpSRILY+qFJL0U7DI3Lexdgash6gDrmypD+v4GtbXLXP0+uyY7gs
3CyIHiZtwDuc2SS5L5Jpzeks3BqzLeRXERHROfF2Pa5k6JWSVpXmSvOUCl34Ecb1YIpxEVst+vzN
LK/kvZ9C2Rl+Vj2yMu5fb+/gpa1EEIchvQWmb7QYXX/CgJZkr+trzRUCQHzFBsJqpFCUlQVcHCl4
WEFHje3KkOi6NlP3viJOoF53/ehpKAojSKmRkPu0zMxBTDeRB6yer1lR+Pv28JZWE34W2TQkHNDb
NO+sSy+kQsi18DHDeZmWu6kfhhOEtY9qMIhHAnrz3T83p1D4V3RLATDzI34Tah0dW5P2fSMKwn1f
vYNUeYt2tZVdurRsl4Y4D6APJIe+76i5XVqYeDNH6GO6PZQ1C9yK0TAc2z6FBVFxZf1lDFa2xDzz
1/e6AheGFdFRFAUKYbZ/sTJD21eK0IiaOwiT4X15iAunTTOTSFi3B/LzgQlDCHPJzFmLW4+LqbM0
punQCpqr57+AikQk3YJJabTNbDB6utKAuDRr2OGzaOCsHsizDodahTlLmOamsdeYSu5VZiGVa7JS
PwMvMOOieK+CYQiXHd9V2TWsHaqqVt1MOOcDlLE1oPj/oUY1QtprI9y8FbHuJWLYqG4Euc26E41C
Ov5/G+H3MWkzzStajCTxTbm4Q0u1Fa4BOBamC5EWXoDYbHjR83AHXcLTXR4D0R1Df9snnhuWsVlC
1/v2RlsIBvCKgqdBAhfITz5SreS+p6GQii4LQ0v38/vCP8SKVSXK65QQg9XDChR9wbkRhKwzwffc
RqhxQeuYTekEhy26hbphFAwwOakMfS1DszR70BIAQwiCRhnwp+uDmon+AA2oSXQROndbMPQCzpyp
TjCs1XqWDAH2MqtoQNAKBZ9rQ6oviGIjY/6A+X6vGDgoAh2MUv2K41k0g5Iq0C/wuz/yrih4Mjn3
YIbEIG1Sj0H01NLzP98Kc3g/57OwF3jnFoCvo1D0WnTTsjFGUIF1nd0Vf7rsVWuguXDb2IInhWPT
sPfmtDqeQtfzBtnvUEMdVHT9u8Y7NkAklowhWbdvV7JiC86NKOgpBHQGefsfYnaR7E9ipDaiK7BP
xfvb5/84HQEWj4vfnwd6cSXUkhwrQY/fn8Y7Lf/4d7+PMGtOCCFq/w5SLn6fDOBIYWUnuq1W1nCa
YMMHIc329mosbS/kt9DORuFAIW14PQj0KQVVEUmiG+d/ElKaA9AbUrYS1iwu+YURzjd7VBIA55Ex
ki60da+7xz72afBBxPd8VVJpyc1cjojz0XLt+3HXiKLbdPWGyB/Z0BoxA+/rWu/hkgOFi6YIbAB9
FPnmVTIyJeqwdK6CNLvh1S/D9KjAJHPStdTF4laGl8GtgOSuSPgov/Hxbq11+OoaFcHJYOhtv70P
lmYNhLnYZ0AQ4F/cEim0lya88EU3S9MPuVEexbHcE/TU+bHzLyzBQ383GaCexFkKBDqpAQqfLiMO
xLhpidcoeILqlQEtrc7sncFFAAJKFKauN7YG7FyQIvJxaYvs1l0j2QJyxFKnmqIIQRdlJZReOkeo
hgP7iac1NIg4r1aEcZATZBBc1RPuI1Sq8XfsPP51e+4W0jDfgF7cNggNgS+YN8qFT0gjwIjAfDBX
+Mtj5g9uGFPI1Wea09A901ujCSEyWLWPTe4fBhFUvNO/mFeGbS/Coc4tPZzD8GRfDyspltyxadCv
9ZJrD3oMU+OmYlaenG4PeGkVL61xm2ViBSu8OAXCNA2MSins2hd7A0k1zXdA72KXDVnj31xyVsjI
fEP6AQ79LsdeTLGYxQkaQSnCFG+jhGiB6buNrP+JKvSQKsPnPx/fzByN0u5MF8f3/YhlFHdKDAhR
X2AZB91tkYLR/NGCSjgwmCAhTFbWb3F4uo4kKEgPAZjiXAmLfCINOTaqDGCwnMZGB9pvkm6RdUaQ
uYaaWDoWgOzONE5I3KOgcb1fNRZNKBXWkluEjwXby96RRit8NQtlYoQTFza4k55OIWjiIdriDoj8
gffC8VPMRnuGeq41KrKhZFvUw7rwd7Mm9bk0l3Psh3iGog2dv6Fxo7ZyDdmEOYs3BaWV+797qCQM
4wbh5orbXJrJmQ8DeE4kBnD6r2dSCjrSjj5ssdKzvZi+ZODCbOp05aW+bAa8JqjngTv4m1DgYvfj
CqJjLLUo+uUnAqVYbJA+WSPdXLps/h9pV9ojN65rf5EB78tX27W7q7d0OskXI5mkbXmVbXn99e+o
H+6bKpVRQu4bzAQZNNC0JIqkyMNDKAMqlZwqBvmV67UgDdkoCES105g0wYghZsrst+7TMv3989bE
uaBPBrl4Axn5azmVTTvQvuEtMBVgrptQrtvrdSejallZDTcTPFfE55eJSZvF1Oaprib15PbltEkM
s9sYi+YPyRQmLlUkFnHlgPC2QW4RVATw1SKIuR5ry0hHxFJm9po5D0v3QpfdfaO0LgJ8ndBstEKK
HjrGg6mPe3joAnAykPShzW/uhiBtOsn5yAQJN3dyu5w2WOzJph89OdH0ebYkQfqqCBRieM4QrVJi
DYGh5q0TvpYZHLzufIT/8ivZhq2EZ9gsDzEgJ1IDRudaz0qFKCQdU+1kaDF7KGfPPKBq+n7/VFbV
jPOGYFyFjkSssFkj+lusXKPaqTBHFtLYAu2+acV7tqTdb+IBWntf3ppd5dGmy5GM/BElCFw6b7Tq
vtJO6tL0h1FRltC0mixAqkdFrkhJNw4prZ2WN1D0IUNbhaZTcOWNMgTU2sp5ullFZgx9qaLKM48g
5lEyhBw1OMf0h86Lvw5VaCv9i2TJt2UZXF8I4gw8wJVaQnCjj6o9V3OjYR5fGy3dkRn7tPB3+ReE
jEyimSvOA3MhOKKMZ/tg06+VZkLlYHBGyALyy7foPp4RYOSa71C6Nc23+ytbiaM4ooAzjWGsO+qv
18JoMs6T2uEs6/JUVifFBSTX/rH0NHSNr70rsVHr0lDbgnVHF55YKNBQsm7SFktr4YHLzYSCZGD+
BpGzZvv317WmGnBS/ydJuHmMZTD+JSQNmq84v2j5Y7TGwK4kZ7VmRS7EiEFvMXokU0YETZ37PtgY
RZf+LD3JpvFPFTLMPEnxn6U4QqiUTOOYdwPXB9/d1XTXO5szW4L+9ygjZ1jTPIScoNXE6ERcKn58
Fz5+8dxmyOsJoYRBdRBuK9rGskvApni0WZU0eVxYKvOSN8vjfeWIOzHAinOUiwO8OpKpTgYMxElf
Fl+Pk8OYDN9Yv5087zCY1CfL7zFPv95Xj5tzQ5qJm2XEGIDMAaR/vVK1JebQDrpyUsr6UcEoFLV8
8axOFoHemA0uBlhYjhzhD06h+KAWFMxdZqycirIJNQwf+G02foM+KbTeJdueNIepkiRTV1YGV4A6
LhqW0FYjvterfEFTg6mmEcjL/azbsQHTCkeJSsqECB4ADe/a0OR6GhH1kJJNkqNn99tfn9DVOoSt
i+NBN0oLIlK7821k6XCDqSTMuHHP/KF8sVeCpVUaD4+6cQZt7bHatn/tM/DbgSnBbULKmXfrXevY
QNDqXjk4ibE6I6fvW++e872Ytsl0ZPVHAhojd/h7teZ5ewBx0RqoIQF1LbKxTVqzckmjeQT6GSTV
6PANpkFi9G5sK18Y8kq8rwQfrgq2dUxSlIKYnUaIsQNFxWiNHLxX5XEePu7rwI09uhYkPqPUyrUV
UG6n0ZDFePy+lySKbdA40UCVIbxuNRqZIDQYciAz1nTjdGPFqO3WKiOCa9Oggldg6Ptfewv84ksh
wvEMnYkEyQIhShofVQ8SlG5bln99OSEF3bA8rHXxGBC0Op6tbBgys4wW96eJCWxVcaxSycncgir4
Ui6ECEthQ5ojXWiUkZMAL1ViVkTphC3Nv83uAG7CUvPHuPX1HuRWM1CIRosWQ9qA7R762FI0I8nS
F2sHaPP3rwlmNIDRBaVMU1ZPQ0VI5KURtcA13u0aWUu7RIYpeA1zmc0s1VISTWBZUb2A3+GmlyE9
ZVIEf2/mqVd3LVbS2m9WR/1Se+11GdpOJkSw4GPVzZRwIV7yQlQaaDMLLZJIDKw4EgDYRSTBgZQA
xAeXC7nBa4PU6YTUbamWUTcUfu6m+xlsYDmI36sAI6we1J5uavA+gRkg0up3Yv8xCj5jsQReOw/y
4g+UZ6925kEnoDZuZQxpt4YM73OUnfGFyJ8b4nl6ajpSwLjqiJodoMOOkm97zcZ4NlZ2m9noye6+
Pbv1N9fyhJN1cppouZPWUQP0kbl0Ydz/PyUIx5oXfbqwMa+jKQeTlP2HyN4Lt9Ha9RIEtzyo8Zxa
FpaAeubQt36bQY7yR7Of29oOkRbd2JPEkcp2TbBnXZ7jSUmLOjJqK9Ssh8FRJbu2chmu9ID//CLu
9TDdGjMMsjrqtd20eKfFOlo5kQAJV4WAw9V2kAhQPfHVPFskTYqJ1tGMmkqAwu23gcKGxFX75++1
jPt/PNFx4VBVv15NTtQaDa5NHZXpAuashBDzjO4wGRZq5fKgHITgBpkg0MeJfctaBxy3gtbhqHwx
Yidwv40dei1HiQVZk4IgAzQHINsHwFtQ6I4VXk8Q1US5simp+tzU6oeJWZxNLAOjrKgZTgZtc6Bv
Rg1DbJStRjQiD3ZVR95S1afYTvWtR7qv989mRQl4uVNDDgHBEYAv12cDwluXmqVZR5madIdJa5Nf
Cui3fYb0nczEr23dpSxh60Y315EahiyyvKlNe7Cs7xN8slnJJsTfouLwaETGlqdhEBWCI+x6VWyY
kTkZbNxQR9kWiAiCJe93tG0DA9NSBxUUmE3yWKT2oWNP9zd0xR5diRY2FEklkBXqoLufURX3oft6
WCAUTesNK357AKk7ShGB7VZW7VrdXJ3PL7IQLGriED0tjzstb+s66vzJfQaNZ5runeFwf3Gr2vKv
EPGVCoIIcImAmilSRzeM6VufgQS1cgZZZWtN9ZFfQFofrcHI7wubCJioaqKIAK1kqXk06noK56KZ
/PuruY3meQrtk+kIQlAdudYS3W2t3IwTiugJdUGlPE1Of0Ym7B+CtlbfM3XJ63t199AMAn3UUAUS
86JG3ZuV4UA1XFJXm3xe6o1StO62VlNdsrS1DXRQt0YRxgYNjWgLMcjWslsjp5HXxLtO79D2Gls9
MDL3d3BtRYAVwXjwYfLoBLzeQVRfSnxBTaPOfQJ/Z5jiJdSVw+a+lJXFIHnAoV/AScG+C+fESIEp
VQ2jkanuMHMcEv6LuAuJEYSEHvpW8f4WLFPKMqVIMaMHzJL0ya2LU50uf0w9/YM5in/t2sGsgSYa
vAxAeoLq7fWW9UWZV5pHyijLfir1O14FpvN8f79uT+VahBDjshItMgNoTSMU+6aB+Oix0Kq3+zJu
zRxkcN46HAwAwCo3RxcRypKSeGhtyCiG5hDbpyZ9a8YHN3kxip0KfhrZlEK+LVc5R/Q6XMoTts2O
Y5TNdMjzkK9QMYAir95G96B64f11re0doiFMZUBOHakY/vOLdek5/kEGH9MHO8+vEvtUkAcT5Ax/
KwXhkAU2CPTqfQq6luJmdWIrFea6TpO5meaXwaxCaTLp9oggxDVQzDYQFSGKuBbSNDCejY3H/dgs
QT05vjmi1WD4ICkoOx/AtNXVhWRdt07oWqRgt9msM6cf8NLPLCXQxq8OUHpQiFGWtr89JcgBwx9S
pUj3AI5wvTQAi4g9qTrkjJxpG30vYBqQYmhXVgPkAZfzSVNhCfdopnBCue2UkU6LwIk1vMpKJA3U
V+lR3Vo4WOkLSYIdnZdSpcyCJK9/J9ODN8pYh24FAJEFPlsEB6jHAYp5vWG6q2hIKM3xqSn3Vd5t
ZyKD591uFu9G4uBPxF4AfwomNK9SQ6Nd7Z2Uvt3kytekXNDcXR0r/W+nmOMNz8vxLmeMQz8Snn/X
i5kXjbaG0cSAUfyuGDoAv6LgsV2c2MdYcWXR94NyRLOz4s6/KDIJlEVJezAY2Viy/plbPUQ+y0Zy
EyheQNPFRj2aef1iDAvozmZ3jKgzFJtlRJmg9dRyf99k3N5m8MpxmizUh4G09PgJXximtM0Afc1Z
jFII21EXiYicBHZa/dQrdFyU8w6Nzs+t/n5f6soCsdG8LuEBmHrDZjiCXq3Dy0Y5UWMIdSMiyVuV
yPJLt7Ydj0I0hSMkgp9H5e96aRPm+hojQ1a1MeOtZ08+LGIye9s5/dEbP/96QVBOFD84ZsC+YRl3
rbYx6JCAQzpbfhXOj0p7zivr630hK7cNRgPuCn4R3ZsisSGm8g2oMOcYG+ayNFxAcBYoKWY93Jey
sm0eolbg68CBDA4GwQhivl+zYNSdAoTdA5hYzkZ3zsxnrRyO5vzrvihu6a69L166qGo7vBkWdkSw
hDpoWlkaK0jOuUNYpt0BCenY6LYa6usF/WhsSUL/Vu0gD430/JRwq0S6xj5FmLykHonMeN6b6RJZ
VDl5IM+4vyxxB3lGGikJdGpzQi789VrxiDktDsl7JDZJOZyaTmlQNiqrrVoriJfBFRpk2I2/TLug
2w7JFnQVAOuDP0Xm3zJLChMvzwzTnI+K9sbLSOzj/rpE/YMItL/yacGclfGmmNjFxKn0nORR6qAl
p56S18QqZa3Zt5uHmaCcXwiKrqNoyc/wwiCR0c28fGZ5FAO25gJPETv6Zh7Gf2qwFGajDIklqgRf
E0BEoAwDQArzIgUjQQajUi1wt0VOh7Rs5iNhSZzv9/dNtLGfMjAD20MeCaou1pGc3iVZ6015VFUY
rkEBw6l/2tMT+Av8qf9Stv7Q/vh7iWjmhf9AqIkHm5C9XEqdlNTNi4i22j9tT5anrDbHR9eu1LDp
2uyQxva8m5qx2+VNJ2PhEq81Xy9cCVickLIAS4ig/+oEYtpWzYrI9MBZkTF3T3vrG3PHsB+nnbEc
pYHO2g4DF2jzPUZvryN4sallJtFBLxa5i96FaPI1gnhkW1NtHL9Q8iywCqPelK0a+yX4PyT3/YYQ
BgvmY0BQU9Mc5O9ExKzSK707WUUVLb2LAJU07c7SiiEwU2RynW6kO5XRZpPrtN9r1MvAhQnW7EM1
Tb3hV3Y1b3TLGl5qFhcnUrb1S1GqRJJAWrm8aMnHEAyEtRwHJtjaIbHirDS0IpoKJ98Uitn+KCyl
leQibriaPrcCyDmcAqh7MObg+vqCOqxytcYtovitph/ZIzCO9c7+AvLF+CHXAzoF9I+h7O+r+4rN
gK/i6GHEMLhiwiX2jNjVFw3HT7WPdviTnnXlWL5mb/elrKj1lRQhFDV7py5R4ymivDolnT/kGFvi
fAEHVmMVviqj9uEbdekb/3cj/12TcIUtgzkJzYwiYqU1BaPeJuCrsdRNXBgL+ORZEt5f3YohBD4E
lB+4uiB6EYOLIclzYLT0IpprMDTC3x9LU+J+144JywK7E+dKwW+71g2ryPsON6iI6p6mgaVm3gMe
Qumx0grnqdaLxadtJnGLa4cGYAqMIUJpZLwFmcgaEZaX0Mc+fpo3HoZ4ass/afOR/bm/fSsWSIcN
4AETUotAC16vbXbTRnVaPL27QUEjaZKYL7Ztdw80rprNPCrWASnW9DzXyi8gZWXlsFXpnP2Vv5NB
KiIoi5KjIR1UOGXUTPk2LcbZp813pwEmu90MSvu6dOmPKpdozJqGIrhGztFDegxtH9dLHs2xAXbV
RrYhzn1e75zS57h9dTf3d3ZNMeGhUX9BMA9qTf7zi4CgIhZzxhZiCnbsQEBjJA9UVuZf00y0S34W
b9FlKEIJRsPqx1nlMojv7AFYmLTAwZAA2RiAz/YU8VabSNQiWMPWATF9vRgyJObolbSKZvpECEEq
SA1Au511z4bqqxi0mNTbsgeO4EcbM1+hj7UXxoq3aW0Me88yP40NAKuZg2Zo8tiN37R0Hw/pkS6y
1/Darl9+KN+xi13vKT5/yLoqMkCciyI1Bu5ul7yUnO2tCuExA64nDMRBkII5sNdS1L6ZxzkHNkzH
nNIXzCIBZ0WxBx25zC3dLgcJeU5cCVwrCE5EM8CaHghGqlbRhHE/GniaFO1X02c+JjMFnAbEGoEh
Yumblr+6qoK3fQ5E6uIPvbVNld/3FXolXHA9IIrQPmQgK3zzWKxGNIDNmPcekXbbV5v4XHg7tvwm
5REBwjZl475cdPBkGyd3+k0t8twYbTDbHyPZ3v+SG9gCru3Vlwj7v9gNVXQFX2I7oTlvgHJ67DfD
dtgWh/TJPQ4H46Ue/HzAvK4trc+Y3YSei/vfcFNUE79BcKvUAAYEfNRIK4ffxk0a5Bu//8bOsqv3
CYy5vnrXaxVsJGmZopQM88WaTb/RtkPEDuZG++Jt6yN83TF/JsflNJzY3tk8gTF2q+zAFLzD3dol
jx/78rX10Qq1HzC3o9rwGRmOxJzeeip8H947uAv8/SZO626mNmtAflpFTZ6329xYcP9dpw20ou93
qpUZGGJnx5uqYrIjWLmFkMxzJDreDI745DKWIrP1LKuifFF8RndNH7SF37HD/ZNeEwPCJgDpea8X
kpzXl71UEBaoU1NFqoWRMFOPSRFm/dAWaUBk6Zi1vcS0ESRiMHoTxKzcX15YLw+23PUorNfUgtXL
AkC0HyIjPoE9DRic5ruVywwM/3hRu3j0xPlx0Z8gdkAsbjEDNpVWUdEcLLXZKuMfBwvLfsRoXI81
NJEXYIZNIkvbj5I275s+BX6DLmSLGRs0QMYMSNgqapd/vHTXaUhaJ9+LhoWYGNXUz/30Tz1sE9lo
OalcwXrEC83yrIZcD3OKndELy+6pTg/a0YMe1Uaw9OB8nH/UjqwMuWbNXfRB8NS2iaULkUem10s1
zC2uitJmQZpXGYrvyBlpXS2rq61pEkqynPkEoZXnCpqUmvOIXkmziogFal8vTZVdD2Ic34nHZVt7
LNtkttODgrBqJNflM2QUVepC9OcE0QslHstmKYBdr6LEtgIjN988+wcbt5qXbQeTHTRm+4AdLuDW
fPXmEO/LEQM69fepxXQyu93N7AnJ+b3+ZDd4Zd6/yjdtuFzlLr9NOHrHJIYDrhEcvXfUnbDT9gnm
jyacvmubzE/eZsKbBe7Lk3iLz0LZ7abwbjZQT2CIiyB4tFnjNRU2pXxBIuXwCN5zjH+qgz+trwXI
rPgY/bnRfeq/f8eEkyAP0VoS0IBsky3/O4j9QnQPSsIYrgQ3H4XcEVLoHAgtDqNiLbM9JR9hQKtd
T+qgnh+XclsX1Q5zNMEt2C4yZrjbG4DuQH4IQKci5SdWyDG/ZdJ7ELZFWbFgqGKbnGIwFvpK2uzv
n/St0b4UhJT9tSXNWqPTzZwByje4pzh33hMweLWmG7SqZBPNm03kkjg0mZO5ountWhLGEo3IogCc
4fXpL2SX+mAoylTiZFcU91qKoD9db/cpsweguRwPQSALdPrHa5oAL7pgrhc/tdqN1mOggbLBKIXO
p5Ypyc2tHh2y3ghEUeC+oXK3zHFRJr6jjveGRG2rPaj62/1DuzVaWCT6jWGvDGQQRE9LGrerYnWs
o/HZYccmoJa/pEH8LU8lduD23XQtiJ/phYly9abKHGDwI+ahFT5U6G6wt9YXtZVc+1U5n/edZ7ix
oms5c26YTdar2DNm4Ta9a9mr1/UBaY8uyG/vb96qxl/I4ud3saY0Zo1LE8hiYAQyNrOWBkmzkSZD
bm0Gtu5CDP+MCzFZ3ypm7E4AdDlBYvtolwbmKdmMYcI2k769vybZ/gmvOTdx27KctTqyyYebZkhM
vhTI/ym2lNxGtizBNc99Xla00AHl6mt0cFUPmTO1vq5Pvg6E81Bt41l7nI1E0g0kWyD/rIvd7EbM
yCpsLLBdzIciNvdONoTWuEeOwncMCVZzfY0wuo7Dc+wiZW2nTQkw0xaETR8x+W1h7DWmXUMZtZIE
ztOkjRKVXF/dvwKF46sWYErmBpuqWb8yDPd2MbX7EJuP9st9NVm3jmBU/c/KhNOzB4RWKbjqooxE
/VdLcb/MbDNmP+Z22C3j3kPc7uX9Ae90tEVJdPSz9eTai/Ib8a9w4Qztwis0vMFpBLh65RPa5b5i
5cjkt4Ba+ok9f3O0GcUK4C6dTZZ74K/EeNj32Laz0C6z6ojpnmD1VMDeLdkW7npuvswG2SJeScgi
3MxyTrxBiUcg7MozOTWB4vjKW/7Uv+qlv0jS9CvPYewC79PmY6QAQhBMnWWUnUdmuIfU3RHzm1H7
RjwF9ms3Bkz9rmOYp0t3/836sPHoiwVRDN5M17fHK+BFOgu2iG1n1drE3rehedUxPtR4UTCgfvkz
NRIPxVch7iiY3QCoRuoQLWOCG6aa1sVDCSO70Oop9bwHps2b+6tau6WofwHPwXPON3wRo1qAs7By
ocvOnsEMjOUp7cdgVJ/KuPBT9qMxJbnmm8QOCHlxeBoApqh6Af8uaHBvKsmQNJ17xg6iNScpMaek
LUO3ah+suQRne87p3koWpKBtrwIa7+clbME7rxHJe1Tc388vwUsbTI3oOkW59vpEhwSmiI6aex7R
bOpUx0I6UZuf0OUJ/q8E/GYoDdACIk9Gmhg1tTvLPTMXdj709gp7RtMCRk3mzTO10frSnUgreepy
33tPqGAIx54ANlKZ7tmrvljer9GOfSabYH5TwvpcGVgaeT4YgahIBtfq1kAx99A9J2rWhK6NRMVA
LB3ZWDXdVQw9AANGam4XkCj7Rs6Ure2VzknN0EUO8nobUC6v+cv45/OTkKABgSTyM2hIuz7ODnFW
qTEcJ6CXWrOLnxSQeHuBUUocgBg4cjko8WPWJAD1KJcI+9uxJjObHPubl52vpjTU81Pf7StMJATR
dTp+uX9F147zUpywLAQkc9y1hnt2yQPTf1LyYEmHlMmWJNxJvMtoj34295z1GI9Sw3puNdDL683G
iRAj3F+QGDt+7h8QvygBA0WGQuv1Obk6Q43LrL1zOSh+rn0xetunyrdelynEjacWJfGtvQh4zJFa
dV5V3rnT6XthvRDM1qrQ+9LFyMR0JwwbdJqfXe8vTsgUSTiyaucQu3K4BMrJIH65Fq7VoGJDU7d3
1nfmssvzp8J5qeI+MPTHHBxjFCmw/oV5R2p8UZIwy96MPPf7/d/vNbdwmN6MwqUnNkKas2mQzuq8
8zDmAeuTgDcBuW0SdK4k3uNaL1od1NQ+8ZrI2IuP7arWCcbtKt451qvQSqK5BM0YxkqTZ3f8en9R
azfiX1FIXl7vbJUxcGANSXwu1SPwNr5pBk7nys7v9k7AsPHhdEBU4rUtIt/rmGSzkkF5SPHaWGGF
wd39N61r/Zo8JOOhcH2NHIAgchTqxw0IC/do4AMZO1P2jiRwv70xSGEA/MWztPAkYrhTjE7B0FHj
nQuqfq+15hsmRPZgshi3hdHJ0N43wRVcMkwoh/tr4GFHj/L19qqNRhiG8+EkNQzMQpqo3S3O3sIb
0iWA5hRb1QfF2t8eKWSiAQDYFJAZ6yL5+5gDYD6xLD4z1vBJQb2eBqMs8hAj1M+FXQgR/H3H9Fkl
GJR17oqPLHvxtlXlz7vFPiAlrBhqWC0y9tcVHeKTzwDgRC8IsDfCVgJ0NKsxZtCfU+Ml0+PvNbHP
bWLuwCkPIEynSDzg7cXg2A4NnFxIssHkCJZ1MGkKEGHmndXiyObl2BxAHSeJLlbV41KIYFQ7w1nc
1ki9s2mhRGREdbHvkCbSmb6rsucJ0/3i37NCJXf+Jo/ODw8TJTCQAJw7ABEIh1fBH3f5gjsAAgWM
qT/GHgCDaLBoDz16hltnO6bDrk1IOLoSB3zT3i6KFrbVK2uGGQ+td25Brjvlb8+T7mv7KUx7P852
Vej+9ljhu8PWQVORJZN+G0PyhQNqD1pPrFu0Q8giu32R8v3WkFKvxj9Zv+0eDH1fLfBmS4CmHCNJ
3rrFlGiTod+YdMC8OaocDVoWPDX/+YX7tC3KWlLBeTDiv3xJA82vg3+cwA7dEPR1QIkMe2WT+D8W
H/8bkGDXvoTzyQtHvwrmfZC72/tGYu02XX6PoAJZUxpDwr/HfrPQewBvptubAXh9Tf9uykqhn82k
1w4Nqwf9HJiTUatCoHu9+oR0fW27DJfJHTcxAakFsXaN+m2MvW3bpoHbbmMQuCQa0rwAXU6zPxkP
zoTyb2mBiJeEav9bbbcOJq8NyT91t3P+Fq3G9RIFcrxHddTS8Ji6/kIMXM8TO128c2XbT6mSYmJs
m7zc3/Nbtw4ZQB3gyYuH9g2xdK0VrBtnOAMPbY0YR4KFvnQodzeHgegShbuZavW5IPTmoQzFKdJu
GmJtFdPZEwsXrTOCXDvgSZiMzMeAdb/TK9QnqY8pZXzCizL5ij4Frg0OpOU5nfJN56LJxv2SYIL9
/R1Ycb6A6oFKAg1qaOcR8xpmgRF7DonhDo2tbZ3iIQ40/UA6Jlm9TI7gK8Dq0C2NigBK6c2HjlR7
L9WPGAzLZFSYMkH8ml1ca9Kmlpa1EDRPG8vzWblL06CUuAluE29uz8WuCS8KotUl9Tr4WnvIf7op
RplPrHu7fzKrrujiaMSUDGrJZr5QrGSJAWUNPHOXQG/e/nGyEIXc2dnel3czdfFTP9EugdQfGrZB
e3i9cxaoqQptLuMzkm6vauD56Zcp1IPO/3KYfPDc+qCs9ws/co7n4fz6+770tZuISTG4jbzxBgRZ
18ILczITEHHHZ8dK0fc7gjHKN6p3tdP9dJCAENcCiUtZgqVl3awpQ1khHBt3jvmjKZ8bGeXimjFH
uAe8GjdgN41EpIuL2GNYTjq9OnroZZrfT6fYOGgG5qVKTk5Mc/GDQ4MLJPHkE1pNr/fObiotpUsX
nzFyPEJwEjiFEyqp8scm1aZ19Ugf/2llbAUSoWKjHCOMUHum8bmfK19r0r3tnUAU41Ov8tlSlP7s
eEGKrm6JwVqVC5oxS0OXI2gfhHAlxpWo8xbwMBqaR0Zxwf1lDmIt7I6W7H25qigXsgQniaZqWmYq
NjapPmj+xQV/nyKxJKu3HKDa/1sPt2cX9qqMu0QxOdzNAvkX4F+HdmMa6FP6keUP2bKpE0uygSt5
A6jLhUTBFBuAFXu1Dol2PD0O7MHMHB9dPj7aA5P6hc4vNZjwbS2aRoyU1dP9/Yu+klvj4kEQDvQv
cKpiawBmmdFlLiHezYBm1OzNXP6i2k8jefboq1buPWb4quEX+TGfjbB6uS9+1c78K/3zOC62e1my
Yh4pi8+jovmNWqNzz9k7Y1g+4J0s8XlrXgJZZ/wLhB9vxLg+2qw1q1xL8Owr0jBzQtk4ntWbALAR
mDxAO2SK/mGGIbB6C2YMpAJd4LAunIiFiSIYmo3ZFdM3VgemJZtGupL4wfHxX82pQzi1x/WiurEB
r0epQXsIC+pyhzRvruynJSwo5DXo8dgC2U2SHwQ4q21WB03z3muyavBNpejT5l18hqDEqlo7uT3i
M3IgW9Cm29uvC90km3lr7aawqYOYgzwVpKDDSZHo0Jpx5yAFJCs475glyO5ckkw1gXGfsz3Lv6OK
4xuACRSt32lBjTrgfZVdvTHAdIPglcfCmNx4veVZ6lTZqOKg0RQYTHb5NpiHxgvM2A7qKmKMBKqB
p6Kab6hj+ap5qHqJx1xdMScvB4QeNSIRmFHROVOVBcYere2Blm09uqP2KW5CXY9cGVXhmtXlA3z/
I0yIQ1x96EdL48KWt3H0k/aBJTLUwqoRvBSiX++pWyyYoajAtCPciNs2zPUfhdGfW+2dxCUazJN9
mWK2Yw+IF63CapJNgFk9VM5BAqYwNCuh6/D6A8At3RVp6cTnDLnLwgyWpAktPK/qEQm3EoM7tn3x
y6UPFfH2OqCmytf7WrVmPS7ki/47Qx4CfRh2fFbaTdHhsTkVL00wq1tqDa8qHv9EhqpYvbNA6nF2
NKDo8Oy8XvKsZpky6B7uzWjvyvxs6f8s7Xsbn9S62MXmCNPlhHkRaOxXk2QblucPAFXJbtNaxgEx
LkIHtJMjAyAYMJ2hEUvF9FCYTUxcnV/T/uA26Ch3B6TmKOgMBt/pCr8xsjNGBLze3/VP2KnwckBN
QMMtRtc8+jQEn6C7Y9PBpivnLCI/l+20rX0F6RYcQBN453znHshGKTf6uK2CZi97t6xFG+hC1JDA
Blkd3r3CEaD62bW5bipc7e0iD1OC+SMvwyZ/9DAFYRPrf1vLhp2GQPRWAuwOangxvzPFoD/MC105
d44asAYzRQe/nx8GFJfceOfQD9UbAxA5SLZ55ZCvxHKDduHmtVIDkVaNba6L10l70vt8mztuoAAi
WNhbZQoQt3Zhi8HtEsErWVgXlFqmjqIomnDFZDYYE1NjoT18vk6QU/HL0S+XDXP9OffZqTd1H6R7
92Vyhb1RKWCiMLAA2UO4iOu1Ely1yW0hclYa3zOCDHTdRmKdegBx70tacQMuYjZM6gAbGrrcBUms
7kc7A9/Deajdg4sshUtOZenuXZsEmvHujNIyxYqVgkQPjRuApiNpL5wjzaaumU0dZlpBGQSFpRn9
AbE/2QfignorftbRuTErxUarE78HVN4BE4mJDA6i6jDTv1XJq568GbIIYM19gJcIXPcwIXjnueI9
SjAz1qgy5TwU6XdotVXhvygzYLjw5tMqv5v7XdLtdNCFNrVs0ONKEHslXTgHS0uSvutT5ezES+l3
XYWpiGeb+s1g1ehYCv+LU0fHN5Jxno1Hl2AwSYExeS66RM7OtM3SDGpd9vvZIAgz8tIvaOojKy97
Fq3EziCyQisEKgs8YSY8vSqGhlqcp3LWyUwAHuvD6tFj2zp+rGLq15jJ4HbIm6Vh1dUnvXmsylM9
SVzkqroDfoOwCh2zjli2MfKx6BVSKefJ3rkN2zoNCR2UjHGbW+O3LoUdrgQ+GCIPAkBQRaEHROy/
7OxFKSZkfM40t9XQoyjgEEWrwsGpzf/GToHpBBhbTr6BNNO10WCTGid50kEWchUBdHmvpOp0ANct
wCpF/ZB4CthLi9o6jnU6B6lmyxzx6u6i1oGnCwq4KJBdf4Eyp8Xcp6pyjqG5XoGsQYqS1an3MASI
fU+L9/tavOr6IA2tfeAlBk2CYEoWD/T/cYnT7MpTnOVh92HagcWsR8z+cawcLLq+Kqs2rl3US5lC
kJerqt0bGmSiw99Ggx7d9IM/Fb9iiQtY28vPeZIaAnCcqLC2sR0Ghmkyyrm14+9VU29pYWZhu/jF
jw5QTybDWq7JQzEclXe8PeHshBp1nWt6X+Y4u94JMkZ2ymO303o9UJsvk4yeZs0SXMoS9CQnRI1r
rifjtPikb5BsklyGNQd6KUEwp02FLgZGZ+X8NWX6xg46omwUTBq8r4BrrgxgCXgLJDiRqRNunN3a
TCs9hF42SE0md59MX9z4QJvc17QGDmSTPt8XuLoswNAA50NlAzWH6wtmmXXWcdDCuVq8MFO8gMXD
uTDUnZpu70taM1ycP49TvuJxKM66aHqN6lWJII9aX0c7qpxvafxxX8Sqx72UIVylpoA2tkjcnmOw
fsWb7uvi7p08wBZWPgbQGn+8P66sJCdZl9hVNbmsiJcBMj39o+g/XO+RDt8l61oLGC/WJZpB21CQ
SLGh3gZskFqc+GhD46zGe+SL2z//Q9p3LTmOK9t+ESNoQPdKI0tJpfJVL4w21aD3/uvvQu17ZiSI
R4zeJ2b6YaYjlASQSKRdi75N1RJj19yFIij4AK8LtDaqwozWhW9sln0TtoZIT3rSi86kgDxvyrJ2
wSTN1ZXh/2L8TkXCAOAV3AuehqAZqooCzTlOaQU2KowWJqvdwv14Kex4JW6WJM7p+6VA9vcX6ypr
v/AlBS0tZWauU8ntzJ9dJdmNtMRSMrs0DTsHrkg0z6AL6lqSUQSNYYQaSrVm64BXcxVOP8pdrh+z
PoRDtIurQ2CuJjwywClzK9/Too90elzQnLnH5fIrOKOv5gGG7AIdLVjpV0sP/q55r8wXhB92lA9W
l7riStCcIT8Ooe3LHr5EaL0p1t373zG37RqmsWTmG6JBkbuYCTqmtV4e/KOoGKBHQB9odCgnE+AY
S5igczkT5IX+EcU/OxqdjBSInWhxGakLmglQtRi7TIs2UameehM4YvJjnImAqZUOKnms2oUem7mb
o7HqGM4edMR8MFtHRa1mGeKfGjiRQmAFw4I1mDlSBreFqTbWY4YH9lqxOk3PdWPK6Kk2I1sOKQwC
3rz4MygR0tWLTuDM0QGxRhdhs9F6Aayea3FJIdW0VZLglP4hu8kRTsnW2KVufBge89Dyn+jWcCKr
WBpFYRpxFbCCEBbbiM4h9HzBvec0ho5JpJSdHpwAtTAoDus6ILVFMEIRAuluVfYLDWYL8r49w0vD
ANqzvskhTwLNRWV+BnJiCePJrF9BE+VU2a6KFtIeN+eIFepI7mF9bKyan05tpYbmvU/oqasTt8zI
BhDySXwuTfLiC85f3j8mC31D6IpCqzdwrK4PMS2L/y8LXVholVmXOVoTdWG92DNyoy2cIM6gG0Pa
0ig26Ak4KmWvgO03R/VNtsr4+b9YEcItKCTrQ+ZJ0g1kqCpEDPQ0dIoTxeBDIQ/RZG5z+ed9QbcG
hS0JVwDTvahnIN683rsE0ORB1gfBSUuPVR+5UjQ6SHI4JM13gxLukwS9bbLVgdASOiLmn4trndPN
yy/gNpVBz+btEAcn9F8ARGUrdLtaC7cGSZ24jtn8oyPRr/vLnjtIoJQDKBhtTygqcN67rhR1ophp
AGSmzGmyd0xI2Zq/XaxtzssBdQ4DlsRdYH9/ce+62s9bdSiCE0k2Iv0C04SVx8+BufAQzl02hOf/
iOGsWFTSLtAaiOno6BZha6mxaoFHzK5LEfTDC8p5G0dCZxC2sgQ2sLRQ1rteVVEWaoooDOKa0ZZg
wz6iEJh+wZEanau+jMJ7HEnO/RO77Q9kQgH4iNgBIexNB2k2jmWTjLDUuUvWwqY/R16wDeqjsgYT
231ZN7EdE4W5UeRtMUGKDPn1+sqi6YZA6oOTQDCl4lFchIMfvgjyOlhSxG9SMP4lYOkHRUFREV4w
d3RUUI1uBMHOaf/+qVu1ezpJ1sm0fq9Wp+1qlVqn1cl6dB+31LIeHyNn9fVM0aUHd9J5/nIfnj8f
jm9fjdVZ3nG0dkf74+g+TPYxcH//Ob+a2/N+tDe61Vo7T7I/Nk/n3xt9e7afzra7WzigWR28WAjn
iyV5geCILYQeyUNjVRtiAQDh/sGwjb+3WdyzCTiQUOnyATJoBN9HazU4enTJKbgBhMErAiQnNukG
elpMAXJhYw2y2iqmLV5LNbK0/EdHQiuI0X03/hLE3URCW06HdVe4yMuVPag3K1ujoy3Gz5X2mLWF
3Qu51fWKg56v9f0dYMbwdgf+/TRONTECg34roYLh2klO9mMh5zi7v6DJQ7gMglFMdV4rviYMSRhJ
U3ACuJsWYz6sWDBUcwLAiw4WMebg4cW+FtD2Men63MTNSkBc2pUwVcFYlc79TZqxuhjcYQUIwJ/A
R+Wsu5bHaG/3DTh1j9aDai8Bb8zpx9Xv8/kYP0Q+r2G/r0f2FKSWkUmu3pxQMABw1lehPxuSo4Wv
QpocgaE0EAe03nGxFaU/AYZH/f+mVRQVs8slcyfXNa1aGiM2tutScjIKVdoqfr8wtD9n+FGDQCWC
jWSy+vT18QVd1oUocuGpxhC9XKYWiFEjO1LOSmwBHMuOlthnb1uU2bouJHJXsdcVPZF8SJx+oR3Z
ejac55+nB7BF2bX9LljAKMP/bXZv3oc72O5vw95ZPzbKEhT1d4Kfu3ZXn8Fdu96YmjhQ/OCkxJ5o
DAhMZGtCIpPVm8pEQ2/4gYyRk+jARGmNvaQE66FBhysoVn83Um6rQMuWPwL63A8nGc0pkdMCLjEK
QhtWAhZowfmeecCuPpe7ZlHa9x1A8KGg5d4oRCdCK2ErVsgxv+VJaflm7t6/cTPG/0og5+eAfbIW
U4L9QYkPk6y+U4t70w8cIV9QwRlnEYKA7I+Kk4H+E+4FUHqQjAUt6JpG8aPs0JKZOYo04ko5qaLZ
uvqhTu/3l3Zbs2cqCH0HxgjjdtQ4a0K0KouqPAlPSvUuGbDsUtOhwiivZSG3Bd/cCugfN4Vhq4Uv
RBDstnmYZDQG9f3m/pfMGE+MeYGBGcwGbGaJU8I6rMQ6p1j7oEsBiG9GHxP3RW3dlzJ7lBdSON1p
MnHMmpqGpy76JOtIXbfBa5O5dfV0X87cSQIGGJuLORYw+XH+QtgiJmnaMTo1E6a8jjnd+V0WW3X3
M0sDy0zNyUbcc1/m3L24lMlpj6/5oZAKkGnCf8TUq0tc2h7yQLUTbWH2eE4UOmwxmycZABPjJ4O0
cgwRIebRCegq3bgC7hU6NUvyAGZwYTEtNGsmQeiDOiHKOugx4BbWdZ1k+m0DaanoCiSwgFqI2mD/
DDASn0qHsCvtsrMq7SwEqxI9FhUmo8zweYiw5X1/LLuvXlB+pT+JV9d2NfyQDQuoAi0KjQOcn6je
BtpGl7yw2UbyZ0T+FtsBHhfypBgbl+F1I3Tg7EeoTe0kRGV0CqdmjUIYGtmAQ5lKpd0sVfDnbhFA
Rxl5JBDK0Hl0/Yb5TRgngplEJzn8jQRztJSmn9NrAKuz7rzvNBn3+3UZjqoZ4yhMOKZCN22j6VAm
XglgE/Qk9k2PSaol8i92J/nnCekkTNujPg2Hh3uXI71u/XzqolOmYWRIAdx0tENidOH2zO7chRTu
LSaIiFAT6rFzGuCc0sb4jUx9vPCSzG7fhRDOyGHTMk0yW2Am53+G9KCajpS9isYm0GIghn9ES9PX
c76ijsZC1s6Btn+etFnqQdwBemjcHOoEsZeIkaUTIGNmSxxic3b1UhC3sGZQawBoQ5CsP4lq7Uo6
3v9TqNerjDj3zdysKJSh4DexFCrfq4gp4SEUphq3qakcuXs0WxR6BdusXiPh676oubBcRmENGwfA
emRQOTMuxqaeazFiJZmqD+kItPpKtJBEOvvx6Mb+5CiqpU62IbyE4VIf98zZQbaOGA0+AYP9v77K
JCF9IsiQ3SmPRbHJVIvApGvr+0uc2c0rKZxt0uggmMjkB6fWkHKrQOcp+AWUAeCNk/YYk+19adKc
OLYcsCegTI++5utFCR0YNtoiC09q30/rQSoLiwqdv5X0IbVlaSTg4ombVaDp/gqzVBnqmnn+OgIb
ez2II1IIWYtWwjgpHTHRRzsvstalYpL8/T0FSyPKALDWLNLiTE6tUcmHUwxHzKQAW1QPSLD/bsDh
M6QYCld8R6qbT1JLP+5vDztSztKBcYkNPSB9h8wTtzuaEOkFGfCs9kPxHMfpEzi3LQWw9vfFzEU6
CuJUNr2C7Ax4Hq5PQZVr2kR6nJxAQjKux9QsrXYCwaBKjwLaCeSGwvXLLdDJtvBBC2FB/swyFQBZ
y6w7BbrAv4cdkKDTMu2SUxVlVgzkm4+pX+JQvq0na+KVEKaJF8nJeNJ1oTHb5ASk7HK0UosIVnZM
Syv6kTv1m7wKFlY1o9oQiGlXTF0SIElyD0gkZqHvYzLmVFVG7EJZxAOg0E00z2UBYI3q8oGSVP9L
fxaJSvQhYrYWgNPwMvjKfKABUy8EAMaplzt09K51elTRjlZq+jpSFvInN9l0JgyDLBosr4wRD75/
SRECbWoUCKPiR9EOK7S5WiC4gq8FCuSTqTud9NFWTp+KoECR7FhbKM/xesPkq2BOZYjKDE2as8aD
5ptDVvnJSQG6D/LaAxpGYvW/EcJwWHCMQJLm2zhSlEFATkLTU6XWlqYCaxMgvWG0cG6zS7mQwr2X
dErhJcRhehpRyemxfzlD8RiXMCRvwju2ZfiDJnQWhuD4rm/BQPo66hspOcWxtKqNQbCC7AWjTsTf
SDtdAuhwtpVSY0WExgrM+gieR7JE0nQzGPv9EeALQYchRkoUvi9ckiqhaw1sKXoZDafxncFV7MZG
H7wl7J5+//6Tnnr0eNw3cvx1ZEJNXAg4qgx8gq8lo8BKwQkAZcmb4FGcdkh5Qj/9lZS4ObDO7wub
vRogUwLBkYY0Ph62633WYzkQlYotcTrVbeF0cLSQ/mPl8gTpiToetqE5WCWik6lMNkC3TwH+fP8j
ZlcsI4AGsibKhHz2AOQkfln5QXoS8YbYRi+LewpHyR11TCH7Re1bST6Em/tCb+aFsM/gAUEIiPw+
Zoz5cgkwISa/NyBVBS6L4H/m00Ye8o9Ets0eKB/aLumdSnpUzJ+imjrW2EQYX8Sjpi7kTm5Wzwrq
aINCxQvOBeoN1ycALEI/AcV6eFZFKq4qauq2TJxpnCgyVWqHeaG0Xt9fO7ukl881AJnhmzE+VrRl
o2uBs/iCGgDlUzHDc96MgVMHsoQGe3laeFdudYuJYVSsOFbgf/D9PKRi0FwEYoDg0vRfTVHayiit
siZcaQXwCvq3stkHYXc0o2NYHpukWTCJNynh74VefAFveNHapvaNEZ61BJA1iSOM+y72VFJ8oCzW
dpKFOmMCB66Wfw2YbsCA764tAHumWY18EPwN5myWuLBuppnBkIb8Ax5auGc62rS5G1dMQqenLc67
T6V8G+ZRv44TSdopPia1S1op1hTVErpbpcaKe1U7xEXeOE0dyiuxitIHEhhsaLdp+t3USBNAD/3E
FooaZWC83U6RNq+BSn4KbZFapQky+CBAVuy+AvEuPkOqwfej0AibAZIETmeDLCuTUUuaQyv5rZuB
J9Dp8ACtoyGiTgq2kyX3e1Yg42IzAF6FrkHuOVAngFsLTdkcAtSxsvTRaB5lOEdd9dhVg6V3n1Uv
bYWsX/tv9bYP9q36E9ZrCvSFYPs7QXR5ddjKAQgCVA4Qt2B6kvsQoC1mRp/XzQGET1sq7Zr+Tcns
ymlLQLHS0CVlban+3ux0qwTZytQ90MD1H5L2J1W7VUEPGdE2efWBIcQA/4NioKerT+OrJkjrflx4
Sm507ftrVWQe4GIBwuXb17zwJQcw1mZNMjQH5HZ2Q26ZLdkmsm6NSWsbzTONW+CSf2mYPkGeeKdk
k1s3qkNkJ9W2IMJKwR6upsegVu1sOmLO40kdB4zjLnXtfoe+/K5iaOG7Uwt+PU+BIVZVI8p60h4S
PQW1RdWrxTmT6lq05Slo0UxFxRARVgUcTqulerCXxwSUa+VgtJYYouRtYHYWAIakksPnskA/taW1
xNhFpT9kbptW0jGKWwx7ln6UoT1KMNJfU0TRx17QNvpVlmpPLcmoigOg/6PPIGZsXKpcRYNDssaY
VpkSAyIW3s8SKhvvT8FCgpkLms04XTH7xN2kPvbjzgcfwDGOTUBqJalmaa9+omqr+zeWWbqbHUaC
DU4FhoAwtHn9yhASAudKRZqzJsQq/NBRuz+Z9NkEI9BLPGNpNIN99o04gLcQDIUih/j9NFwonjSN
rUZ1iEN/mF/iRjgrCzr1l2sCgSbeW8wDMn5LZFmv16RJw9SIQS4caOgf0sSHllc7XZ32sXAALjhC
NF96uy/yxg5BJEqYEpxc4FAg5r0WGUxUqVBCFg5atENxeds3hwGRaEhe7svhX2i4BAoOhK1MR2uF
yr7jcv9a2nUxNPQY25axYMNu14AEFIbQ4PbBeCNRcP3b7WCWujYi4BKmykqMalOVOzU13K4YF3ys
GeW+ksRVZNOiz6o60ehxMiZbFibREvrmt9AYD/d360bb4GZcrogzykldgrtIRBJgIq0Hf9YpMrpX
aYrZ4+hXUi3VK9gLfaXcMKTwVRm6IJzIG4bYsSAx+M+wgYUHp+kw+A7AXNQXhCCd9LfXlhPFOTCd
kitt0EJUkPi7/lEpXb89xOknHEl4KQvKfWMjOGGcZyJIuU5QJ8U2ZuHOmBAMAFizSFVMcaP5rJ4s
wKb+9cFd7iSfEtUo+CqmDhJJ+hTGKMkYvjMBbwHTvgH9c1/WjNpfyeKUsdNagcSFSY/gR+7D3iad
lyGgGbWFR3dG6a/kcMo4hLXekQRypvwD7Qh2nMsraYmJ9CZLhHfjSgpniOCzDwBxgJReADeo8db5
6Wvmy3v5OTmXxBFo+ChnGLpTp9bptQXQyVvrdC2cM7xTXphKJfnQSv3F7L/G9C9Dou/FsU5jTDLC
Q/6Oyy+sn5b7fp9OAj0mJrAiBkkNn1pN7m0qVcWqK8H2VLbDUtp67tyAYoA2CvR3Sje5xS4VprEP
m+DYJ2JvRWil36X6mOHpF5dEzRkQZGmYE4lEDcKBawusaVWI4KMOjg2oA0DmgLlJJ83rFI3GCNoe
kjqlFQAty3xYl1PZur5IuyXQwpnrwKIyHX1USLFg1v/6G1KQjip0DOMj7fvwXQnhfSSt37vS0Agg
gq3qhcrrTe4Whwr0bhNNXBgzQrGDW3SuJ+Y0mE18HLrMlmUfYJPIoFaDTavejad4Hfm+3WrhUQbK
2/2rPy8bXXwYK4GngDan68WW9UjUSZXiIxCVk9fIzMX1qJTZHt8Z2wPazQFOIQluaQrvjdT3Tlnm
dOEtnDGuCBeQ9ERynjExcstv9CKShUGJj7nZlelqmCb1qe4qNB4ZZpCXqBwQMbGVrMxCUCPFwdLI
0Jx8PJOayDBfMMrJnXej+5mgZVN0FEeFrPuoTNZqW3cvokwx9YI8wF4MhGata6m8NNczo2qYtkER
mXn2QPDiHI5yEkcpbtv02NQSPeWAjFubTeU7WW6suqok6/unPScO0TUuF8AUAHnO7fQYtXKtV2V2
pBNIjBuEzXna2iVMMQaapCXVmrGFGNoEWx7Oh81vsn2/sFVZJxpVH0z5UW4MR6et1Sfa1g/DTSwf
UjrZwDHqBcNqJc1OJeFEUNyuU2Xf6ktPwswBgxcd40wqY7xEdeL6Q+I6aAKilcWxRCKr0IFiEORr
MzZ2RTW0dhS1j7IQuve3+qbOyMIX9Bqj7oMuamQCOKERy0DUclseqxz8c/SHUJ7L9E33T6Zk12hR
UKNmE45PVI4X9n3GWqMBH5xG6MZHQY4vcBpjjjl3KSuPEsn+gI7WjVTQJGpRslpYIdOWS2cP1gIo
jP9C9XP3RplKIkepD/6B9l1sBluqfHSTScUeDXe7PEWEGtYOMVF0Ch+N+jEY/WrBoeAPlv8CTsNM
WgLSjAi515IVKHPiGBAZMYaCYz3dw+91JmHhAvF7+x+ByHdjjgzWgseUJiK4fDUfS0Z7fAvcxSDd
gMR44QD5W8qEMJ0BIS2qTwZfdRow2WcMXZR7g/pbAQJdDpBszaLqwlpuNPRbDlsIgKiQdeP5hsSO
BhM423PPpIljyO+mnaDzT1ItyTbRLPazy5+aZbSNudVBHgamYPkQKXKutDiSohImknv0VRB2IL5P
rehZ1FZphs649Sgho/7bD1dluS5HG52odbukt0wveb1FQx58KDy6iJE5KyhOpPAVQQfP0u4E9A2L
/VFWpvWeWys5QnNm8SN8L9/u35Y5VYW/hvZeIC+j0sa25cIYKu2g9JIOmpQEbGtNcgpbgrHD3E7D
tawcCroEEjonzyTwYoDPiGIRr0RpX6udQJXCM4bmJa9eCEDCs+Q9A/SDLpiboW7O9xc4dzVMVH8R
kTMub8LtqlSoRW7mQenJldEde3lst4AJ3yUYAN7cl3TT3MoUFxxZwLFHUR2XhBcVA1ut0sPSY+dG
N82Wbuim2sJDQ9bQ8tfZtsBQHN0323hDbH9TBQeaeCJqVL0XLDXf33hQ/Nco1ycrVVOcGUlUekr+
kaPW7hvvkX+IfH1da8KqKNVdlCH+XeJiuanS8HK5UKMmmKocVcgdhmGF9DbSzLZgWv7wgjOWMGZd
Co5J32mykh670dbyU0Ubu126TjO3CWQQyMegLRK9XLwD2WmRnxVwmrzY7AGZd4iQdZaG1lJUapN8
Ibz6rgdzdxdRiCHjdUUABLf5erNNqjdE0IrS2+vs5r42HgijrGqVb1T89+dPCSDQgUPdYPWff2L7
q7Mne3RQx7GojYDdkezBHUEqiDaMhWTLTeiJI1EQliFkwIwxm8a5/rp47NKxHrAXBOwjoDoDcXn4
ManDQ61PWzESrGI6CEa77dFqNKrJpin1hQ2aOQ30F6FCinwpuiX4EkpMkiw1+rT22v6RXXU2A7IN
pFOULUHczRgY3HPYF0ByoW7Pj16EJBCnPu1qr2f8JoOjJIdabJAN31XDZrEJcubVgDRgV+CdAlwS
X5eL9F4uum6qPVQF5PXkAEMnXSLPvr3J0GED5WxksACND9f1+vjUOg/iOi0CL6GfctI58cYwbDNp
HVYYCEunKwpQELzct2Z8xIuwWjGAkA9UM7inoPK9FhoKcWaqTR94Ygw0wKmTMw84K7mrd1V8AEJD
jhIcQjFgz50ANx/+ZZoJ0lGKRNpWQwsIhnvZKV88S8idaVM+TIE3Jmnk9ZjYs2OS+i4SodWO9lSz
4rFNF9w2PjBglU/GdIiKNrA10Bx+LTQaCmIkmRJ4uSyi7iB9DAj3rPvbeqOeTAaSCKxJAkrKv7c+
qdsBRcbACwI3U120B+jmyl+R5JMWC+/RzZ3jRLG/v9hDJTaMySi0wIOqPIVKaWnjg9o9CiV5kLLH
+8taksWdVw4Mlxa1hcDLAH1XPMnv9LffgUJtYffmrgLgiQEEgXw+2D15btSuFUdDBUaxN0ZvFabW
SHDUy3Wyp7GTgApr2gzF1/2V3dTEv7XiQiT3nlG5E5RUZVpRDI+onewTPFfhoDra2NgGBW9kCBoO
fziLA7U03Z7IVxrH6/tfMbu/Fx/BqWZXN5WuClh3rjt5vYo36UEXHoQFK81+5eoVYxqD/h0W9ZuI
oLildnU0FaMMjalRZErSyQ718xQvNfDePkecGG4x6LrMMnRgQzGBapZX63BCnVMR1qDACZ2DBHyu
/BGAQyju39/EG2PNyeXsaA4ENcH0ITeQvwJjcqeBIK9spVWzYL3+lxXqAJVGAzubtr2+euYk0iab
wtCLDULdsEBcjQgitM0pf5IiKbTTOPuQivFX3oSpreQm6GKCDARPubbw9s+tmZEriXgTUfwi/NNf
BUM2llhzLBc7NXQNTBabPYgoFuTM2c7/JMoUNGdj6vd6xa1ZhlqdG4GnxkW9bnMZEH5kaR5xznhe
CuEsWpTmUqSMKhZTxV8aQD5/obCDHHNki2HhaEUb/W3IC43BE8RmKtDDgFYnblV1rISDjFWZ4kM8
fpg6ANE1u5Gf7ivmbcgLOUgvw1tBgoQBr1/LMVSqGZHZh17eOYG+Bhk30j+7Tmyt8WkqrVG2hQcZ
HC73xc5tJ1IuaI0Adiw8M05LKQmzTK0GaKm4CYYVqKb1nyi9iQz4bwkYa04/LmVx+tG3gY8eRMiS
chRzUvxZwvpdksApB/UHeRxGSDClyBLQYozmhPv7NS+BoJsERUQNrzd3SnD25KSeQg+AJo6wvf/j
c7YX/Tn//Dinakk3Rpg7hQqIZQVk5k9VLeysXijTzL6fl1K4oBC1igCDz2wJlTW9hW63+WWsElez
FnyPpdWwrbzwPUS5UgVRwGEE9IW0yJmIpWUoknt/z5YOhFNg8CIk2UjGEFBEKvDczin5P544p7U+
0XIjyrFdAKCys+BcS0vN40tL4LRWqZoGa8ASWh333ESaJ1wo48y9ADJceTwBeNNvWqkFSQpi2cBR
lJJul/LoZpHhmvVnuURNNmtOWPYMOIwKOnC5pXRqV5MyzXDFDbJVo/DVVE618oi3CdG9dOjipWaF
2WcWcCv/SGRfdKFlk0xKtaCQGDwIyKqQxCqekv3oAEVdsrXM6vKF92BWrS8Ecna6x1xIpCFl5Un6
C41Tt6wOvbYk5Bs5mXfDkENgsDWs1Ujj1DqusroqazH05LMGAtC9mFjkhbraunXjffqpnskqsfrn
6Ie+i6i1LaPV0tDlDSwZc3oRBgGV7Lugy7fagr8oHWSgx3jJuOrP06/U0UoMIu+m4qwmxBuV1xpZ
rJPwiwYFKLGd+/eaacrNBlxI5zagDhLaj4oOW1j/UDrDDhsReJAHo/9Kx//mYULaHLEmg6rAlNe1
DqGSF4D4gLArrpkAlelTB0MQSy0Gc9cc3hdyrJiAxmvLuWGqz9iLCyX0NBJuTDPajX9Nv/R9ZBDA
DgyJAp4iArPGLZqHDJh2YI+SfEXftfF1GBbSqUzD+aNRMfIJgBINk+P8zEJvKCFmdnxIMRwU6+Be
rhoCLlTVSnoAlYydrQTJwq2bfbUuhbLdvbjnsYJrTjBz7KXjJ+o2vS9a1Vp906QvdHSttDbY+t3r
fRWcWycmQDF9gs5+ZOW557jxY0nzIzP04HUJSOZSd/KMB5SB/6vFsfwk2A1ZfeX7Kl4uTvWNPK+D
yNOHAaEQpnZtHXgoGvLxQgDGLsWKgN7WL+VHb0YlmL5g7t9ApgxAtjfslXldl1re4JIpeHVCAn70
NpUx+Y8OFCDI0+P4Jkin0i93sn8eiS3/TLdduaq+Iu0ZbYQLruhN3/f313zXrzB+CN4m7vEQDDOp
MR8YeqM7PJHX7Gz8nFbtIz33j9oWVbQNNsaJve5chTb9iQLF/eP+nk7h9RpN7yg7/Uc+95SEhj6Z
AhrsvSS30JboqL+Gh8EJrf6MrsTwU1pPe9MVXGCwd+Dwscd9tk022sv9r5hVuouP4J4Xua7rUCyh
53L/UmoAuAcMYjXZVbqRdbRX1VZCl8ZJ5h5tvNaMNgKzgAgCrq9WARi2UAZ7jpdMoJOS7VZvD13m
lACdpA/pz/vrm7Prl8I4d8oMezOgMYSNu3ATPbVgwV4tFZhmYylU9jFxqLOt5N2QUGpbIW+TyOsU
ClwHADNrzR/qA2OEKLsiLh+YW6qY8YH6H2H91xNI34qMAqKKvhnkEXlLnxe0Agt1jDXasI/xOY+c
7Cl6xwhOv+4fKroKTyBE+8ifhA/hozcXXs751WMaH20FaHFAUvr6PHW5lSaqImeqnTEHFDv+K8iS
y3f/Ab3X2fvv++c564ChdCix4gKYN1UuIgrqIhYGWkde1QwbsT/3B+MXZpHk3EDf6EuDXnTnpV1I
rsxeEiiqAnUFmyPfwKAj7VxkZhd57Q99077Edg7gNLveL011zd6MCznc2oCdkhVd1Eeeqr6aE6p1
hpOZHiE/hC0mGBbsz+wTx2Lw/1kV995oMpQ2zCCtcf4gLfXsOwBYBTlev5hCZRpwY+kYbDlqFih2
89UEDIOZfixg//I0sQegWBBLtUG6Fhqutu1eBwXwklb+WusHGWVSfykBPheOoKf9H/Gcoc+EqfcL
gB94q+Gnsm5gzO/r5Lx6/Pv7nCGPddOf1BC/LwNJyDK11DKzg64/I+IpNNUqF8T9Lwf3rzzOZkeD
0Usx2iK8rFa+okhfg+hti35pP9dsX936w5GCHz5ZCrYWTpEv6XXSIMpaCrHKKvZ2mnt/E+efw39P
iSelyLMw8usSu9itRtf/0awI6E629avwbjrGmu7ACwKa0/GX/6F/EskChu0qUYFktb7/HUur5G6F
3HXF1NX4DKD1WKLw2XWnqlzKicz55phIAJMOAevJzaCFEAUwmezqTQ7dfeib0Vb3zRuAjvfVOXwq
3WhhUbOG5UIeZ1hEkoMiLxwjL87XKTlPqAGZ9aPSH9TxlMuL/iX7uZv7fiGO20NVqDrU1yDOmWQr
6qz0TNboFC89QJ6rxUPVL+RMZgsml/upXD9BRWtGIqHYz95O3fEMR2JXe78nGxhjbr3929b+7/f2
YnlcbJArWoc34lsamvttAr7l7o9q/7mviLNW60IKU9QLJ11BQ/9oVEPkpRvjYXTIfolF+bZtgrnj
FxI43whY/1kWKJDQ/hj28MUPwz4FwnmE5qN41axbZ1iPQKS27q/reyD6nnZw5nhKM4TFAbSDrEF/
E38SK3NqB61q6EuId6ZbA2zpeXQC501YixvlI7DLdb4R90hFbFQHhGf2uGoWNGjpQnImfOpLLUsM
HKlPUshR9QqhSbvUKDAnBT4LuiK+/SS+wF0XATqfAMTjhUlgB36BDMPCRZ/dXHRVmYBPZPw+fMsj
UjyoT4QmQrtVJ8D/I7t+V66738k68YYnus88E5kc4ERtaq9YN3/y93qdPitu47bb1imO9FexXkzt
sPvOn/jlR3EPluIDDDwZ8FHCqVrJbuHUdmOFbvBDtQubrO7r16wxuJDGz4uMcgiEYETSeEgImM+B
82n9yqzUzqxkPVpLANbf01x3FsfP/08yypdaisVhxtXpN8P7b2mFeWknOPU/lJPoNj+nt8pNd+pa
2vinAs9WdIC7I1v9hq6bF8MaNsI6RdvO/W1Q5pXtH03gC0lhEraKL+K7HPEgnIQtsZWt0tppYlW5
NT2j93g3viqb7AeCvp22R3+Mfg5c3S6+wGhTIwx9pr8UW3wQvcgCK9SCot5gNzAjenlKnMmup1QV
8hinpKBb6bVk/+r2x4Qs6u4rdu7vxWzQcCmM7dWFLTVokZQkgjBxZ4LHQVmv3iWLWJH7YykWnHMf
LiVxVltVKdow2P1LyFebPCjFn3QpVTlrty9lcHa7FcSIxAZTcFhN4LECRjOygtW4os5gxw6yN+vX
Pws7OOdBXMrkjHauVGDoqSGTGuOqAE5umKHVDGwmDR03hT/thLbehH1zHuL2hGGFY9f74PEZHAzM
rBVQxFDJeJlagMcuPCeLu8GZ7mFsI7Me8WXmU4wGuNFVNq2brhNALQt25wrO+J7tiiWNYtnTe7ee
M2lt35dBP+GcxXX4OIENJDwTJ12VTrPgK84FFxcbz1fTMTLha2KL5fWgaJv2xDLXkdtbS3Q7s3qL
4RsMnmAmAkAT1zekjmtxFFIae3FYAdFineq5HS1isc5q0b9SviObi3tIOr9WcwFYbf+PtOtajhtW
lj90WcUcXpk2aGVpJcvpheUgMwAMADO//jZ16x7vQqxF2UevqtohgAEwmOnp1vghL35rU7Z33L2H
V9M0D49T3viZ7QX60AQFJF0GY9xnWlAmc9AB4kaX8uOoOH7VdzsjqeOl6VDkM/cECnZpwaPOMR48
ld8njD6D7wAt8yy6vQvWjSUsOpB35tpLDLYCqD9fT1KjQU2MlV12MpslaEAFaBpZAIW+ajzfNrT1
xFsV0ZFOUpEke1ciKLvJnCbiAArXsX3t0oeWxzmJPHWnk5feCNsBmqfQSb9tdsMJEDo46BABs8xK
93Q9vnaGWJ5dtvkpBfiND1ls2Iie60UC3JCYEfNVc2qSti87JD67YwY+3VnLgk6l/zAYQBhRFIRA
28oIcT0YLGSvFSYSby38J+rVV2mpdsMdgJD8Y2Ed54U3M8WrO7NFIZUu1d0IsTmwW8Scz5+WXo1v
r8zGxgGfBZr/gZZC5l5klkv4wpZZR1VYpxEZ8tCdNSOC3F7YF9Fkt3Q3ZK4k6bWe6IKzwyRKciDU
ADJRZOLOx6HA4xXzN05RpU8+J2NU9LZPvWoPvIMkG7XlE5fWhBeq5rRgxq2BRTDHsLO/k+RHIouI
ZAMSXqXAcrptr+j5qXOWCdSqjhcqpTeAvGJ67a0MnI6mKUvyb9oEOera64COOlGiQ8t4qygUpT5Q
yarZfdw7aNaModl32z02LgnUxf6YETyxbcxGT2vUThnXnyAJEmtpEijdqmyuRRC/zFdsjzLJBAI3
NwDaHxFk4sRAWed6A1C95InVQvdmKcafk7XsPD0LR+guBgRtLLeHuLkDkOEGWgmnL/ozr23ZdauP
rMMQc+0AiiCgZY0ALCAsTprdf2dJGJVi2rPRVqjLoIVKS1946uvGqYjm7q6SWNr0josxCR6JtgSI
0mqon67NWuBpRkN9FSTkZUz+5Sy8MCQE2yowV6ZLVkOFuivqYwfu15JJoJxbUbaLnsL/LJFw4o5s
AFffgiXKzH6X61Zcf8+Gne2eNOMbLXeVg3KanflpOwetTFxh/e13pxVYYD3QiKxNxKJ7mIViWwxF
CGN5BTnAJOsxkf2+4BSOkbTdMOL30/y3pX6T3iVbv482STTzoNf6vZjV4LaON3clbquGfS8hg3ac
dG+Q7KGt/XppRAiVO6uEJGpTvO0h4L0IOoAK89Htf9/eQFtnOVoCV3AhEhDvymHm3I25rZH8xL17
Ql65LtMS2do3SCBCAgj1cpCTCeOYLbetaI/JQu7K5vNOTUHVOEJbszwqhfSBsbk0F9aEqCgjTp+4
BAicIhuhz6wlYNqasxRtNLTzfNLrQ1SqpPsIwcrz4vBhbTcaP/R9ZYWjVrbhWI0vLllkTaeSzxIZ
WtyFQxRsXLFPeaoEo6maMeEql7jM5loiYQVVXwC6kFS6PnY5BKy7wWYAbBpTgKNQvphbdxfa8/5j
QdhZQ19NXdfDAjDLzzUlsQJiplwfQc50GFYeIt08QqT1totueBDI7QxU/SEKgJZzwajWQRIYpVzc
XCBX7gZy17bNY9+rgQYpJt/JZI39G9N4ZU846R23nBhjsAc/8jO0eDjp/cz+4T6+siIc81lG8UDR
YKXx7s3pHqKfNL/vbcmLdHMsOGXRUrnOnCjXC3FOg6gMMU3lJntqFQc0kMmICDacG9wlEDYD4SME
bQSur9trvZUQvPoxYfKhYWzYxMS91BZ9EVdpfmiVLH1suzqaixzCnqSq49qpf5OBkFNhM+DOjPTz
zI3l0E7gfJV8z6bz6avqHfpJ8IwUnM+G/LoJJUg8szx6V9nsqKbfG5J8znMSexm4vRok4A20bi5+
UeO+dGffpXFN9J1DyB2Ys7+qhf3j9kdtfhMQYWAVhQqpKbKpGKnXge0Dc6QoYb5E1h0bPiJzlclS
cTI7wmFaJKzpVMgXnLKmPg5U36vL4LPMOmi1dseLend7WBs3HoKB/wxLfLGr1C6tsQfiyJ18wOyG
JEySI5MR0cqsCAvaOk5TzhkWtPTV5PELcT4lxv5fBgJeaVBkvKFPr89hrbC6ZOKYNx0S9uN0HENq
fDGG839nZV29yxdt5mRkoLCSO/7UBgC2k0h6Sm3ubXQXQpoFkRqI+wUjIJcr+gXoM+aCma+YLCeY
iZSpZ+O9gJX/Y0WIEYCTcSsTZBYIQo6OCyan1tgly2MLkQArsYIul0S/2479x57g2IbTQqS6zlGU
t7q7wm5eCP3W0EfVboHi/luVOyTP/wxOR/PL9RSWGjeRiwWqqTB0X3MItGSpr37p6wdQ9QbSdNTm
iW+hfX5tkERrpjCXKw0xUkMY29gEuCfbr2PxctvxzHWLCPE7Th5rjYBt9LOL0h6D6U41ZxiR14Eg
sygdFqZuVgczI4o/D1Xxsa9AsWT2BJKkBSNx6rIvk9GOvqfkpq+BADhA9FJAiJX9nieArNIsM4Il
H8oAe8cLlmn8btEW6qIQpciymYROWSR3ALe6fptBehTtnQnQG0s+f/L6JgkGLYV01ZhqYV2j67Rh
1PUrNvAISZE6MCd7OmkZKCNMtXIiLR1BwG5yG1QNhvH3MdjV3AjTn7mMLE2RFqcmG8MmG0DcJXHe
zQMMjWMAN6ETD0TD1/6EU8ftkZZFNts6a+nJmPdUHSBoKzmNt9KaGMkfO6ujXZwvdk+dAvzUiNqP
pRdRMGRbQWIiVj7mP5WDUUsmbvOkuTC3DvvCXL0UqEQ4cKrs0e8lsryyKRNOMQhddXqi4bdrIEbN
B35cvt7eEjIDwqrbQ8ftesZcpUUSceOFj06Q6o9T8em/syMcXBU1jKZjsJPQY8d3IOjN23tVl2xw
yWhE4qG+7lWtNDBdyUv/wX2EfJGkgr9Ox/sD5D+uJUSM/+MoA+TRgPREGVYDJbmKPtl99mPsIk82
YZsn/R+vEjnKgF0w9KWEJY3GaCPt3QjvIrRbqrJu6u1j98+QhHBeT40ZpXMYclCXnXJ/yO7l5O6b
o0Epw1r55FXowFzvEbMde6z+uvz8yQPASrHBa265vvNqyygrNsezPtfxhzyHqIzRKmlVV1MF4Ie6
Q/jrGxPIp2U4ss3xgB54hT8AbygqrVGwGSi5xYqTO4YGGv+q1vFLJ/PR/MdsSbi06XNIfiJH7lrr
a+V67jyWJGVdIynUllGRR9MQA4FXl2isjRoZxmnzLLuwtW6wi7MM6fixUHrYcrkPZFomuQFkPy8c
Z/oylAkkebB9emSFWmI6YZ8mkkNg0wEuxiAcaQozSu6oGEM1feisV6s+NrmMxm9z/UE4Ao1LPE8B
L7+epxQFDbxakRhCxj0Dd+1CNZ/TzK/V00gl6795n0E0BF4GYLCO6Fww1vRKvyBsOUEcyozmYfng
jEzdpW2lhenc5wGa0+5NF8I/cz9Bj83VGsnpvTWla8kWDcOA+yAJf/0FhdWupAU1pnT5VaQfp3/o
EQUr/5/fF24H282ainDArVnahRWxfaf6wQyJX2z1fkGxFqtlILGPvmRh0QwGrpbMQEWwGe+oyliA
bPWp6x4n0HqXOvMrJw+cGggWLCgpz0XvxqPV+ZP16Py1eMkaWyNSROsVqEjWY+R6Rvu6sJMpw7eA
q9AMkRNiQU3pw9DKnsJbS2evJCuA7EP3QOSlamsv0V06o99n0V+XpPIiI1f6MMe+i25f8esiiXcj
JBkhE7JSar4nVqm7KWucHg1nNXkZmv7UzA+VesgWPWjbLzVaGZdSUs/bOhoxgxpyRKvYrMimYk09
mXg74SVJ0rjcc6/yITc7p3qQzKmfyOgPtsKLS3OCm2ZlV+tc05Bfy52D5pUfaVMCZKAxn6v54R9m
88/QRETGoNdgBBgwNLf+1KOHKRu5X3mLPz0Z+tnIllCV9R9stViAfASPI1S/QE0j+mTVsbxYcrRn
VlMMhtK7GmxJ9MnVpsj1Sp8WYXZn5w8MSu63h7p1K4A+EWyRwIWsLAHXe6GClvtgm0hsZCxPfyMf
3wUKNCf+4Qy7tCKEIGrhLbjdMDprKPYNiLmzIl46GfXllotcWhGygCUFYXRPYcXR52966yOIO4KW
LMhNGcxla2OjGwfEV4g/kOYT7tIWzpGZKp7LCdIF+7Ysf6BRWQ3ybPqHGgD4rfBsQ38nAhtRO3Ri
bjkk6xvBXtwuKhcCbdmWGf/iBX+siEgAfU4dxTCRsFGMVxNvctDCSCy8U85bD10gT0BcArwLxE+E
xekqND8aHSpTFos8oP27uH5RlQ8s9Wvjzute++kw/0I3vDV/gSJDQJegrA96+3jb3bdiBxc9keg1
RcvsO+k2Y1H6zmENmoDJIR/TOKsPLP8w2HNsZLL23C13RNvhetmARhpn5PXWUhzIWTQciA6Qcu+G
Nvha0jTIB1sys1vn8IUZce0yzS0bR11xFS898e3Rd3+pX5PigciafLbumEtDwiaeBsNiQ4/bjPzm
X2GKTP7TokR2EsraC7a2F8rMOJVsaObikr6eOTdv11AIZ/0DfwaB3N/DXiCy9OfXhUcXB8aAJhZ+
vQTGZVFPjvWFcNRrrK882d92t62BgLzPQn4awSqeX9cDKZUSLGtrh3Y18SebWU9Z3e0tmcznphVU
GtAyZ1km+DavrcwZfrUDAdCp7ApQp/rm+OzMg8TNNmssqPkCbQVhMlCZilHTSNR2ogDXTDxiKFoY
rA8t7yOx3aCsPJ/Oe6/c2dkOLCdQuT0qqhPfnsyt/QTxPMj3ot0Tss3CfiKQPdIHKGSdHF70aBL3
4gbYrJCUFYcIZ5r9dfoHaVd0o7/18KOrTZjVpVeSsvHwlOkmBvpmED2ycb8mTqxGEm68Hxgs4eKC
U4LDGARk1+u39J6TMo62KzwAV/p10MyoOY8mNAQmMlbs975ybUvwyKXV+rYpYKv8BDXiBcv4t6JQ
KMVgNAiv1/ZzcKQKm7d0laZqLTzPyAi0Z6EZxb6Cdpk/2Lnnuw5xd3/rFtf2hO28gJffaoceuBAF
HS7eb6P6jR0mZTzZnrhVmgfRGS59wf07ztJ6MGe8zpXmO7Crj1VLPygplfEnbWBsdPBjAN+CZlAP
dTohtkgqt3QryBEh+VT5epoFDvQobbxNWFogjO982yv2tEVrSfu9bw5d40R/P6GXHyCMVCn10V4g
UHwqvBdIx0JFx4hGGVRvI+DFMPEqQv0XPcWeK+xmtWpNpcWj+kTzqOONjxJoNhZhykqcLGgBMrNg
sCrfZJElw95uLeWFaTHmrVPDTdq1l6xCLx7dAbyhyZItG+9dlLV1RG0raS+0OIVdYDlYtWbqMIm9
Ell8735t0AePSgeIQcJs/jnNIYOqH3i7DaxoT0A2lhyLUv98ey03CBmuv0PYHTZtRsZbfAf59NoG
9pGH1ulH8jWLm0/ekcXK0X4sn52PaSixu56O1w/Sa7vCe5+xWZutCk6UfkorSMMFK86j8dVDox/V
LkLPWSVjHdjI1cAm8kEgvVhJYUUhKNUr6zGpsHPSqkMXvhm0kw+MdbRi4ezk2A/MNyAMtEgewhv9
Cdd2V3+7SNzZvBuWUsMc175S+w+DvctC85G9AI2JaK97Yq5vp35G/PHz/EMyz6sfvZtnsFciH2aD
oeWtR+jCdpMT0HAoOG1NxfJV/tPrMyj9TTvdm+I+q++LrnqkeaxrAwZOv1nVLAsL34fUGD2yHAju
VySxSDXCmyFhRaYifzSPHyDhFute+wMx1mfWKvftYH6VjHjTs5CMBQwRanaGKBPaLyVbPIhinbha
h0C6H3NlTP25cZ+gvVQErfqZTwcLnK4+USWzvXVRw7fslQdhVe8QnJo7DEXtXkcJ8wG+XD0YVUQl
RY7N2bwwIfiSgzgmgfgwTv8sdEviVxz8UzYUfCFdIQMLvn/7Y+UubAmxQGkvkH5xTCS3e/dn55l+
rilPt1drPcXfuacHrWMgTrBeYq5+rviAZBecY0FUaHRKhOJTPYBXTXvNlXtX6f1adrNsne6rAMaq
QwFyJDFja9jLrGaLjWjKwva3v4HjSdN7yfm2uUwXRtb/X2y7gtcNmPUdPJhLr44Kz06jwVP9pSWF
3zhd5nNWZhKbm96HTpE3Xgwk3YR7mRcu7o/SKk6T/qlSM98ln5zpWw0Q4u012xobCJrxxFrVTPAI
ux5bDuK4RufYYBNGEgKlOZzmxBpCcxnyQB/JL7A9aBKbm2f3WpgGD9oae7yLgZNsgI477uTRvmOf
p/nRztCQkKeQwvEgzXN02bl0JHtta0JNYABBqg83gXdeD5RUxTAYLrZzBjomJUgKpKCVR7OWicNs
TuiFHcFZFmJPFrVhZ5j4D7V+bkm28z6DvDKelcTzb6+eubHjQLILtOWaDkYAcj0otjQ1UbqcnJzP
GugVZLzhq5OJG/ry5wXnMBpdn6qxJCe2fBvTxIeqjN8oz71y1LssmKfX26PZ2syX5oQlahA9Afxa
oZ1stPx6PLugapOSfG4dUpdGhPVpvS5jlK/AwMEDT9VjMtJQm87WFHpuRFJAvqRA+jWtemsahb1c
Kd008Qom03pX8X2RfiI88wfkmBX+uWt3mvWlWMzz7cnc9PcL1xBC7gbUllPZUYLEB/i4tCd05Pia
9rAgl3Pb0GZEhMSNA6FAiFojFLt2wr7VSdItNQFt3I7b4B3rqJ+OHsRH+uxhVvJdbtnRNNYBJ4dB
hah5uUT1swWqsEWt79Skl4RoW24ESkjofq0NVqjlXn/PpNHOUixOTrN675gveCJK2we2JvctpYhS
mo7slDBkU/HMfKIWOSEn4WvD75XpOm1tX9dks7vlriilIQEGNRu8LYQdruqVp7DFJqcaFI7ZIR20
uw5Cl3Tt+66OxkI+DlwCCN46VFAfQG4CCVyweQuviMExZrU1THLixuQXeJNKAWgb3eIr/e0aKgCE
huNYOFg495IxZygKuukDuu2DQrlfu0THcCy/LXdag+4qA6UJvEjVqB3j/m/FDNe0Bd6hwL6h32Bt
+rt2EQYt9KZcH4Wkd6s4a5SXyoOi9u2NseWHl0aEHWhm+ZyCHw+vwqSKDU587kyBnP9VYubtsr2I
TtKWeZ1r4CFEW/2QTmfkJvdyP9y0ApDlSkiOjhYxtmsab3RXxM+pWNCoUWkA4LJK+654vYzeaevS
QSoJzbIgSV4b7a7XpvF6FD5dRD6NQoORervMQ63dBO2wj1No17epCoGATCIbv7mjwbQOGk+4oyVK
I6a5hRKVuoYH/DArzh1D80eP5WL/NLxVvAF0lBAYfMsIXSyXgeXi1To8gO73heHswaFlFXjc5EZc
1jP0CGTh1ubSXVgU9rOKttmsthAjMzIfDLbrZ0i2WJLwanPVIGyJ9lmw/yOhdb1qFmfQsh/gH8T+
gt6ZNraSgzZ+gm6nb/HH2xtr84BaK0sQgsYRbwtxQpdRXqLsg5SOM3aPaakrD3UJyczbVjZHBOVI
1I9wGMKSMCK7doDSQmzVI8u41j/m0f/Qt+DQuW1nc3ku7OjXdtTWIfnsoolej76qvuQM2nRrNJGs
NKS4pkQY3WClfc0yF3ltHV2W+hJ0kwmZrMe6lIQbxtZFBa5fA2X7tf3HFr0Mu3bR8Wg5ue3ofu0U
YoVzMnkBsDPZMVmbVYslRdogXU4FK/QAxBqZb5q9fdcMSoTcux2qtDT3bNJeMkWDCFKl07jxCnrQ
ZgO98kmzhC0v2s95N1kxeCpU382RIa0X+jSUfPQd0iMVk+nNw1DgO9Kp1yBY0uT7iY55UNuA3Km1
PUdA/5DdUJfZXYpf9o0C4CgoHtmSqd96CKzaUXh2gyIPcdH1uoLkmbm1tZDTpJDnuTOfkcqwz5QY
NGRNmn3NFG5JTG7eq0A4A6aBxxWki4Qrh6d2Y+fGhLgEEu+hBlKUwPusfXQ+k1f1Z/lLc8KCB0DQ
3fbg7ZH+x6pYlMxLjahGAatNWHvtcXK+pvxVMdLDaL3ctrS180Hy7qGlEmUHECpczymx0O/d1phT
kwFwyFXykSdMNonrUSWG6ygbv1EBgBhCjB+R4+Jar8wEDVH6fuo+E48/qoAneVDm9fZlNfoqZX6f
f7w9to2aG+61C7vC4uX4VWXwEHdB3r7xR5W8LFrOHhorUe/KKa3OaZUWaHsZ53B0LeWQ6NqXKtWM
cJrL5gDIgEztZPOdfvFFIkWgCxQcU9AeBg0lvzk5P1It1n8O31W/r0O3lXjR1lGF+ht0N1EDxhtd
GL7StlrXZzCWFmjZ4wdaovm3jHrM9e2J3jYExA+SAChFiDWrPDNn4uHUPUFqR0X1Qes63/mevd62
srkpgFkE3QfkryAHee2q7dyC/ZPjHHL8HyCUC450d9vA9ma/sCBcHHPP+6ECMAvVPQMaNOduDxaT
vRH9yvw5VEIX/EH/pUXhjKeWQ4phHECi7PzkEZJ81Oy/KlW317I9oNNIXc7uvTXUvgF9AIf6QyVT
/tm6lFck6P/PqnCo0rS35mmdVZBXhKBTPZBd/jGTechbWvndEXBhZr2zL4K0WWFlUrQwM+EU9S0o
L0L7apf76Tek+P24PaFhKw8/Iw8YoQwQskP6MEQvr0skg/ptjRdJNxSkEdDgqSKMdzAGEJboCW5V
tgQFWHM42MQb9mk2o7K18TKrJZtjKxpBCIwkmWGs8E0htkKaMDe1sqBoQ4Yihqfmv9Bg+aEksjTZ
ph0IFuNJi8QVcgfCDHPACAAwgZ32PDVH0z2AXvW2u26YWGmFMWv2mg4Qs4xOu1DK6hH6mJH1md5l
MsbdjR2uIYKHwDeAKw5uo+shoOTVN3k90TXvYQI1sGcDNCIDPfn7JbmyIyxJaw5OZXsDPZXNb2Cs
QYcgRaNvHImAk6ADHwNBJ7AomJvmhLiKPdNTQ514Hu7XttVWfZUirDeXxIZA96pajZURXglZ6ikq
7W16GrWd1d6PRQQgzj+s+oUJ4dxNXepOvIAJIFfa6ggT4MC/bWKrar9ivACL0Vf6KLHJAjneTqE9
MDjJzrpL4iLGde13wbz/9SLL/2xFBVe2hFMeafTByFrYKooXZzwaI1jBARL1jNpXs7CyQ1BX8zoa
6ZNBf8pSGMamY1yMVDjx87SvFLaOVMl876dL/fku/TCc1JclRoo2oHc/tH0XTnddlMd92D8XAd2z
sH7pd9A8vptjc88jFBLylbj1GUxz0pN6I1i7mh7hHKls3hjlOj2ftFCNJn856LDmBLbPgyT8XD+q
oHn55PlZdNsHNj35YmKEzQ/RnaVoEJ+d6JjsuBWNqr5zl/i2kc0T5sKIsPOnHvrVdgMjVvMR4XWp
PKnTZy2YPYlDv6GphPvuahbXD7m476bcrU1rHY0W9j770B+12D3YgYH3Qx1kQXHQ9uRDEy+hc2eH
LNA+fGuP/JCBkW9nhKBOD9XQjEHhFvTP0P7SY3rWoE2b7WffxswbPgnzWM6Jua6t+NVrqXFNPeN+
FLOIjZfMTF+BrNAR5/t5CW/P/hZqBVA+XLpIM1qgABa2XpaovUMViCk0aOg3/KWME4LO4+5TS6OU
+Q31Hbt8KB3JvbW15y7NCntOt5WWWjmG5RRO3E1odiGTftLs/rs9ZDLF0o0AA2OEmvaavV8J3a9X
3oYbp4aFMRLdPhTtDlk2rUpjuvesuHUkIeuWP+NtiqQeIgyIRQhns5knidWsfakt50GhVnfIbUdt
fc7VCTzWf5+RAhr3jzFh9UoK5YZkAGzbyOYPltPep/1X2xnCnDNf1Ug8mjIxsc2Fg1I0KDNWbIQr
nAluipxfU6HpqmgB7ZsbBtJlG/1KFTc1v0BvyP62g27bQ0LWglgFAP3CrvUKUJF5A9qVUu3w7VAU
iNemRvYaXr1N3GRIYaCYgjotEknCGaTmU6q3a0dSo31SmyYekLbR82edfcnMw9gfUj3zKVp/HfLK
zH3JP98e49Y5e2leGONc5fNCkwYaCokN2G6N7FWyPKeMP922s74u3w8TFfA17Yxsj7DpGnAfpUDW
ovXL+Gqq1p1RdHtePuvud6Y90qKMhk5GM7E9tD8mha2XAi0MAAhQU+iXaENQrL2aHTB+pc0kY9va
dqh3/Gdsgl+mRqksWoklnAu+62wvbObh3LlNFhg28xVoDNyey61z+dKe4DJLriRoClv9EkxGufnU
u79uG5DNnOAU6th7WrIaaD5afRY09bNpSQ5hmT+s5+bFjcgKtGgMDH5X9ZAno6CD7XHLqY8g3jMI
ha7SbwMYr9vD2lwnDS0m2Moq1EKFdZqR3VR0AyDk5nFCFJMGZNwTw++a77ftbE4fEoRIB+Nl9I7F
MGEqSZYVwla0zo85GUiQaMn9NMkoOzf9wMB7YiVxW3uSr+fQYtRyq26Fq00vdr9XrOd/GAfoJVTT
heYCZLevfz/P+hopMeCNRlBNlRaQK8CVqoOMdmCrwI3OqD92Vl+58IVEnYlij6htKBpMJXFJwDSJ
5v3fSMPtRkcHbIaZAeXuV3RXdX7VPloEqG59OpVYzBTdsbfHvXXu6ziMkVXWV9S1MG5DmdhMxrVC
hlyhdUA6fyG+KxMC2raC6BMCZqDhE3WAFGgKK9aCUQMZ3DY/OjwJzfHRJJLYc9MZQS33/2aEw6JM
7bEDrRIKR2BMhMAxmdAPRGW4RTGViR5hpI1QngBNzYqDEzlPZoByso5yeq7tO7S0fyjImZEdrrDa
OQCZHKoKxLigo3F7pYTBrVYR7CClueqy6eD6ufYcQnnqNsNAzjak7XK0ejvN7z6TKbkI++zNytoG
jWVC+hglsWsrQ5aq3GI5PecoywasguhvPbgyZvw3LPrFFfl/ZhAHIzWkGhiYcOo2hWMmloucQKKX
gZ7F3Ep8I+sOlbUzlMpvULykw3oaA2jS5SF37wb6C5Q+Ie8V31Tuy4REt6dXfIj/3yehh9J28BZf
b+7rkduZhex4p9MzzUASnbiHoeY/rTG2Ku8na4ZgTsBJMu9n45VXYUfm+Lb9rYk3gWCD/LELXmKx
8KEoI6Rw66w8V9PsRto0z7GVarKChLAR3wZpYmxoxgGYBerq14MsCrMC8WBXnsuBBgbLD/PycSmL
Z6X8p/FY4HBCMwJS45YQBA1KXg6ZaWM6waDWKocuncLbM7a1IYAyROn7DaEjkm3k2jIaep6XZ16n
atCO9s9kAudxolSuxNLWjsexsr5rTBAQodP2etoIXVjds6Y6g1AStASjHUM+drLPSf7U64/K/JHJ
+Po2BodrCA9SDA80cGIJFNXxpSwZFooM+qomDMUOKAIepOQrQmyyOgTKkWioWDvbQfEmOETj1elc
m0V1No2P3cFoA1WpAu+l608Ff+K6LMcihCXvzAmvtoQXzkLnqjqrVk1iZzaGsG+613yeiE8Hjx8N
F3HebT/Z8HkM0cE5A2Ks9Xl/vXj20GqJtsBmob0uPY3xsAqs5ZxXsjz0ekIIh9pKkI995YDxGDji
a0MNKD8Uk7YoruVBV3ixBvXIl0wNqg5IQENGPvp2ab43B4uI8oAqEBth0O8DMMZY1ueCohqOXHse
JR0ZHvW2mkJ1cdvdmKpT2KW6FnFQZcZggIakJnKzYZWSKTYHdQhqS29CrhgAWSyq4dvMBGq2aOwD
myY1gkhIFqKrx/KLrAC+DtmxPeBWFeg+m9Kv7K6POc6rOPemOWqamRx4gTi3ZbkFSppcf6Ha4qAX
jbYosI44xNOseiJMozuOKqQ/9PanUWFdmCp6diScNkedZupDu3Ckjpy+3932hK0FWgnsV2Ah6qPe
egZfBF9cx22Df9bn2SxLCAVoVayMyhRYIIIKppJq8cAd/uLRXub3Yv7nzfEhhQvG/lWcEAfJtels
8Yy2NNX63HsAIGmgEFtzfIcxP0/WjvAiZOp63eFNXPaSJ9SW/yMhA11q2PWAxbs23Sju4rKuqM+j
6z7X3qchb87OeiZL9tnWUXJpR7hAdavXayvJ6nPCYoO8VA+qqeCF/cUtK38afnSOpM9y/W7R/y/t
CaF0x5iZahT2eP7NHZ7GNPe9IxjGAS3u/z72emON0fU3inGxdFY7JM0716vOTM/Nw+DmOijo3A/z
SLvX2y66OYloFPRMG90i6Ky/XqxkKOuV8KQ+m8OpnqzAbUvfLrL7rv9pqurnGnIPnqSt+Y2LSJxI
pGOQZ0LMt3JJXNtUvAGB56DggMxCrTmkOVoE+Pfc/DjqvW/RIkqhM2aR2K2DOgGLew9uVN/aA//m
E+WY9iDTQRon7DygZOnRHia/t+pAdT/enhqxNe5tD+GlAmpnMPgYaCW+/s4uA2VbgV6tcxNCfVYN
dNuveYBAO43UQ/ulbfy69zO8lvxe8jrcWpVLy8L97/SLmycWqc9V54Ja3o4hNRqiZ2OnuGPcJCxC
7f8TBNUkO2rLw8F4gxIXYrb3RAAuK7XMKJr67FYkbEFXmFW/c++nTT8W3tPtyd06Gi9MieFn39QV
5zrm1uIGx9WQB6ZGIaBqIwtoLDpHcY0OR49Ccvi2YckYRaGAyWuNSmlrnMlT9byAYWzWTg1rwin/
Qsmv27Y2lxEUKXhBuaCsFG9MEOf2iz3w+pwla+X7oV7OC3lQ3SLSvfzDSO9VLtlb2pZJ6P+ueX/A
NFFCvvZZvLT0Bl2azXmBjoXPINlSWWXpa2+v/Gya7zzg6tCRsyi7bFqmfYee/Jh51eyPxlLFk53/
WkavD1tmdntXG+i+Spphr+OKTzRpBn/rqkCNGwnalf36nZ46OpHAOzThlgLaboAeWFkeXLrYYVor
0EvMOItvL8hWlLs+t0ATijQ3epavZ2dwl4YuStmcp/gwBcfbP771osNx9ufXhV2Lkv1k5OjFPxtu
G2vjMym/UmigJg9W8VDou77+Prhp2Lg71znfNv0GpRePVBCFaCqCdwTYIoS1hybwjE3UnLuliRJy
53jNc2d4gQldW6b3zz35BTYbezqC3oHR3vceF3o3WzTAUxnR/niXqTuF7Ds6ggmZBklzBFyrVBzJ
AbM9RY67UvHjjYay/fUCZObUonFswncO6bDL+IQnONW0oNArYES4To8ZbiF/0ie27yxr/qAXc7nL
jd4L+yrRZSu2rve7acPWhMg9sByuiBgxe6ahVa1pzmaTRkzbt8xP0kPlHCslWJ4MB1ik5AP5KVks
oe77dq+Aeg4C2bhU8Cf4yWCNc7e4VXNWcy1WBr9utWP6i2boLU+tV95MZcAm9xupYlJNvuKm9+M4
BmOz4C5WvqRLFpks3TfK79ZA7myQgdm2jhAoaJugYERuwrKFz2vQgGKrU9+cx2b8hrjRCxToFvmm
W3YHvRk93yAu3SeDYkZKD7T07dkRG8HfZgcrAWYGHQRs+JBrF+lclO3dijVnjSwzWBmncgQ7g4sK
mIfXxwnymAma7fhShQq8ez8MzJz8/+XszHbjRpYt+kUEOA+vZA0qqSSbsuShXwj3YM7zzK+/iz7n
nq5iEUXY3f3QgIAKZmZkZmTEjr2tTqlPTRTJhT0afvEkqrX/pchaqHBxqI5ORLXoHU2Ltb2QKvG3
jW9e8yPgltCwEdWAXp3PuYtAX49EvyxUET+Sx8dcG0566dlRRhDa+/v0k6I/BZ4zVarTT+PWllrz
Ju5rjVNfhMFNX2wpKfHrnCIr8/U1fkpsk38VJyIo+a0x/mtndpuLMTYxImCRhR09/WF4z4GJwrPw
mhTfpsp0xjrYW7otmfWLtRV33x7a7BKAlRDTge2izeHacAmNVGakbJfQdEAsIInwd7qlo7sS610b
WdwM5pBYgxZzdsuuDxywe6u9Z7837a4qdlFEo8O78s3QaHwgbxBlu5yQUNi4u+er+fow4q1GUxEa
YVSgbhay1EpPbcaey0lNDkravXVictpYxFtn4V1GFz4ZOaqFbO7ruaQXU6S3My1daQycWC3thKok
aNNTmJ4Dv3AEY3RK8XPubYztNuq6tjv//cJ5xCDuC0nBrq4/TdXjIB1VxAMNR4k23HTNWcjR0VM6
c+3fsHeluWIKmZ+Vbq2BNNKDFvEpTSmdtPHVX995DIpLl+OQBIz0M+l8MahqEFpP1qvSzfzqHDbq
c9HUtiFRYfO5rsrioYiEJ9nLT5GVfdxYSGXFWTRuLuINWgXJ2V1PaOlNYzmEY+lavg6IqeDaN0TK
HOgCUUlHB7oc812tR0iJ1UA+siGsHHPs61NeV8WpaPKtjMNtQM9kcPxQ++MhSVbq+oM8Tjtt7MXS
VTL5k6BHr3qXMf/GX7k2njI1e6CBbGMO5otouWHm/BpGKSWxea5NanKH7E2fl25XA8YLUsfSi9PY
uyS15RKgOYEuZREnlqELHVFy9rYQvWvO9lNEmW1rwr26+AClRSVpFDucDYEYz0sADCXQ+E0jT6eN
sc7reTPWWa/5v6YWt2LUpLQOSD1jzac/hiEiVPjh98kPv5AeUfpxKqU/hwhWinRPDHH6BJ+F4wcG
8Yt4HLWHoch2979obeyUbSQqU9RBuLWvJ7+NS6uMjaR0q8mnqQAGkcnuii2F7rVhw8E/51LNuRNl
cbnFahIPkEJzbnjdsS5kuxatfwq1eJDKen9/QCtJd4uMGSIy8yyr6pKvQy1FJQS2VrmmJ+xLEd6i
znQTpDWHlFzZ1AlveS4goVDGz3pwuG985eyn9wxIMfl+pICWz2FqALkxWdD8WN5brv81GhsRyso8
knEBIUtzAp2xy+OikMVsEKe2ctG2FOQEbYFnOXn2lY37ZcUprswsDgHE1tpCkzBTfVVglmnf7s/S
6s9TOtZospjj9fnvlwduPSrtBMuxmyi9Iyb7Me6IQX7dsSl2AilkR4s82hcuV4tGmBTlULmTWjll
gF5hmxx7+eH+UFYW/MrKIpoqW9+UIGJmpnaqvXEHri72vyNY1ljEsGt0VqJyo7Q7gAKkIflHKX83
g99xqgs7y5jJF8My6bEzNSfT87n2KtuKjkW8dc4ugcScLlwpkFrLtJJz1i8T6QJcSX0Era5rQmM2
BeR7O7L5qR0KB5XH7Pihlu0kOxJ9Bu9d94vEbTfWF26XhFnclwnWx2lwFIWEn44MUifsfLAL991i
XvbFMQ+6kHtdnEHmZM+vPTwbwBnmdUIDL8+zg1IKyVGQu+FBha046SHJqEJZ3MVk6p51yR/2963P
v35jHQpXOiC5TuGdvrZewN4t5XJWu2P16o3VIekiexrzDSsrSQCK/QDowX+rCF4tKccEKatbWS9q
twwlWGigC8oV+UA325MmtwfLF85F+jAG5cnS2100KQdNEza23xIX83NNyThRPFNQGqGadT1U2YDZ
QjKr2s00/1tB549HQ5Ug7kcrsXXzqSX9UWTCTutlWzbqzC6l8ixMykNQ+YdOe5OCrdTI6tzzwCFk
BZdvmYvNFHi6mQ9+W0P0Zk8aCgtgZ4NpI+Exj+pmgS+MzBHVxQHq52OqCFJXu4IwHUcAdOb4olTf
Tf9VEk9SsrHQW0NahAhmEMlCkjdYawpb6WHvGHU3lfOtTbN23s1vw/+fuvmsvRiVkohCRCxeu41n
q9mbZU52I3/NNo+hlUcMb1DwWjp3zwzdvrbTiYUatPBLuLyS7KaV935wKr3EriUI97WNyVsf1L/G
Fg4aprmWaj7GMv2HZX3zzXdqyAqp3Ptbfu3AmUvH0AvBEY2c+PWYhjInaBjGxi15H4nZX532tfNH
px+ONKjK/lOcf71v8Hb3I04BFTvcrCR4Zj3na4uhAse85gs5UXvphH22q7XSLq3Anrg9xAfIbdry
qKEroYF7aTfeoTcuORuHBF4HTQXtlrgYrjn69Avl5LYS652ALqoau+7kX51TFY5ypnIWQOR4WyY5
/WbUxEnXSVi0r8PJP7X6wfCOkvCkJN0uUDcQdStDurK2iCSSWGjjEa5Xd5RcCUKaHv2Xkm75jWVb
NcNjh65T6NdvuvENSEYizzILtxTIwxi9XjqJUT4OvijYvMHUj4AM1X3AQ/MBWtD8KAsyJGpJqxwq
5Iq5LdFElbV+N4sgbXzb6qeB7Zpf/aDjlhGbVZoQVXVe4QaOGv9dTW/6FgTvZufPK3phYTHHYxLR
LB9hoQ55TxZQonBeJprd1+Kz4m8M57Z2f21tGb+1peZXbY21pAhI5osnNWoc9KOcODefxbyDs82z
GzqNOR1KQ3q4v9I3kenC+mKLCE0/Jc1kFK4meLkd6JPnhEaxVby/uYmwApCKYglHDzKP85penNkm
QY7ZeYzRTI9T8RBpD53Q2/0ppRC31eO/aovcLM2UdE7D/nhtS5wiPQ8igcylMT5JnDqD9wxXXA0j
fplHb1AEbz1bV5eQwEKey+pU4ZapCaUYo9Ya4hKWeKhMg/Jvo/pU9tK+iJ3I31WGtK/HvplrbkjI
ye79Fbx9yc6TqyNfR38qj8olAiMboVlA3oYNMTc85D/UVt3lavMWaLk7wFfUGepj0Puv+tRv+O7N
rfXTMnUNUgOgXpYdFxMSRJIW+6XboD3TZPVB+F7V1rGTt5Qv1vY8oBr4OmbtRkgUr9c0CqoxmSpS
L2JStZDxmooTmBUwCaqJG2O63RDsZuQhoRNXaaha1kO6dkQSMJdKN5kg+x+MklZxvVFP9xdty8rC
SfNM0Lom1Et3kHeeYJfl7v7vr7gkCVG8Hy0Ijsibll8hSXRuVKN0g7e6jex8MO0+OYbWhxFxQt07
DOXBTF8S4fN9u/Lt7sMujog4EfcU0grXKzU0qhFJdcjrqZLBygQE2tpAiBaKhXCME0mmGq3TexnH
UGjBRWLngglFuxkQj3TJO8Bd5Az9qnhF92HYV5n4NmURLXNFmzu92KeHVCgPpScSh6nia04rzHM8
Gsre4G267z21O4SVKdmCIWxJX85ffhVN83oBXD8XsHnO3GBnpqnsTCUJSNoo1T6qgj19SAcUuYHE
Nbu2QaBbbrv9/elcc5OZqEaHcnvWM59n++LcRNhgitFRIAUyWYbTiVPsNNMm7d/P7N1yaDQ96DRY
QFQMS9y1GSGr8gSUROXK2pMfJPBc1g44aQkcDImkY1NEO12w7Mjod6KfO74/vQRTZDe94JjhX4qe
soqSneZOQeY3Tj4UPVI4lJiL8uv9+bg9cBRA8VDlwd1EXL68K2MlLSi6p5Wbxp+m4cl/95SPibRB
sHV7/WOE6ISSCTpeEHBezwZAgmFCw5XZ8D6WDSRAYeegTfZI9nlnBRu9f7cnG8ZkbimI9qF4W2IU
Ms/KpgGdB1c0gBzF5YMYeYRZv9iZzzgwQ8mQBpe5EHTTINqwdeRarNwmNOvdlJshxR9FfJDHJD7e
X6PV6eNNS519Zj9bvvcrxasoSUiVW8uPoSXuhuwh6BM78b/4zcbkrW1Jqj9IdyHqR1FmEVaEYQn5
/GhUbhsKf8PlL/q8oiG9qQBdSGTNxeKLWG7BPFeNUghC0gJMM/Qe1+6RT7kPBxf5IaM9et7wFMFz
Eb5JuaMQz6TGMW7/vj+htygfFo87778W9eUbSoR8UhboH3flo3RKhN0XxVEP4yHedba3y53Bqexm
Xx2VT6azxeqxtpiXphfhodfrTZFOAospeMIn6Ku/B1KzK6ARto20z/YppPUbxa5VkyjhkDHiKCJs
vJ5f2Kz9LJpzNWV8UvcJh2sj0S1x9NNs46pfiZyI2hC3EtmBPA+X/qOGFs2GCgmScfgjJPB2IvUg
x/pO0k6BqR1K8dX6Zearn1uRTijs0gkuE2xcj6/wa7KfYVC7GgK/f5Tv+fv4Hn3wToJj7Adn/CoL
O6M73XehtXsEWCMvYYLwuTn22qYZyI0i5TAFgsAAeNPspPbbfQtruwI2QoOGVNLoYCOuLaSVn2eq
NNQEoa9R9sdQPyR0LVjBXsqUfYBykhpsJZzWQg163Yj0sUrMMTvSxeVoCnGkjpVCDs3XHo2vUd4e
pdfEqnaGr3zm+bjhLVvmFndx7Set4Xlq7YowqXq9YnelfBDj7HulwOT9VJDTuD+lqwYps1oKZV8W
bmEw8XNDaAtYZ0xPm5Cdjk3iKTM+xlmWPlj90OzzhhqZF/vTxrm6dikRu81JG+qsPLQXM1spUa3r
OjNbt3OoGNQH34jSXe43v9h5+XM3zO1QMp3hlHWXr7UuKIex8sLGTca83De9nNmGz61xfyrX4oZL
K4sAR5EmiN+sqHGRWLLDSNurwavvv6ubnJmrhuYuUnBeBifL/PcLn9SbTrMar23cSiwdWQh2Svce
Sl8aa4ucc2VH01GJXBj9t7j/Ms4OC6uKGyPoXDmNpr0Yt9mL4fnxLyfQEDIAXwjRKOgsyJ2uh9Ml
Xh/4XdK4nPPv4IHcKQgPohYc7y/Pir+RoJvb02SZasiymytNMqtSYHV3uzCzKbHbzJoibUlFrVws
oHNnQi6ReAtBqsVgRNUbrTBt3UAPZEdos8gp+vpHB/DxkNIeiAao/oud87N7g7YHEgzhJO+wpSJf
jHSKVAoBNkP6Uj8o6YsQfr4/eSsuxyVCnXfmF50h9tfDGgu9HkzAb24tUhRLek3eCQXIzjY2tF0N
PG3jWFrxPAXABw9xKrMwOiymESiRNcqB1rpZbZWHsdHhaC1yeX9/VGuLxR6Cd59qIDXsxQNZ8ybD
0+O+JWM0OZJXnfNJc5RXqSwOZpK93je29lqmfYsjjY1Emnh5ldRFJwYQ6/aulUrDS9Ck2s4SKtml
T1J7EHhpOkFp9Xu9FGCMEUP5sUOf8lDFubxxUK0Nm/oUagoEP2yJxbBLNaLmbUS9KzV6dlRnTexK
GnZ6k73JevxhxL03rrWVDP1MnkbvDsVvnj3LvjKrLuraUoXO1aeQuxO06q6SwvBgFUj1mV2Rv7RN
Ju6ILYQX7pviKfUtkgki7RyiIcQbn7MSR1x9zeLqEUjzDF2vd+7QiAU62l6z73RLcILUynZDrISP
baHQYdfWUP90/hbKaOXOBWFEMAESmjaq5Z1rlU2Yp2nauxkXrVGZf8DG0qS6MzU/pnJ6gGhH2Vjx
1QFfWJz/fnFj0CJp+SaoVxqDazRIvpXvsVc9zD1Oij0Y5zH4ct/XV44LUrD0RZOvo+q7vHBzegEy
T88Hd7K+S5nbW4PtjWRlxo1xrZzpKtkzGo7RsbjthlOMTtOqyBrcaCoPbZkgrDQ9ZtLX+6NZsUJZ
V6WrSKMh6IYh0wSDVyVyP7qVZqC0RhewryZ7oamtjfNo5dTjtoVCDTwlrbrLVKfYN/6Ude3kRp0u
PI65UcONK5cbgdetlRn0AI0iJ8BMHrs4y0u9H0ur1TpXCHPAmpWtbkHLbicMC9Q1ebzSNEIu49rd
ygBJQt/D3eoRwdOSngXDiByhFDf28cqROhsiBlLmhyvn2bWhmLC0k4amd8XxWVCCc5nnL/oUvc5F
P9kupm9Z8I/X/9X2W0p1tw5OxWp+h8DcN+tbL946apjIqpfUgzv8FVr7DgRUu5O2lGnXpnHu85n1
BFmwJQWs4neBRMPr4FZjuUvNhvbi3GnMH/e9e8UdAOVTMDHZsToddNdzWHeCbPh+Pbmij7JTZLfT
n/cN3B53uMLMHjqbmZ8Z1wakrosqHWIStzLyfl9EokoORR8+gvTbZanY7QoZnMDQa+nGjbtmGBo0
CMtnQgIunmvDRq1JSYywNLB/067Ggz7Y+iQ4A2LFHTiFpNnYvivrRS2YlaJTlUznsjcrNOFDU7tg
csuhtcX+QY87exiP92fz9vImGQU0lBZc3tqcsNeDiklRcSakk5uPD2n9Z6CoTix+mJPtWr5hasXJ
VXJrhH0KahvakvJ9LLKhV6xqomvDPAxJ9zr1+q5vtKMhTKf7o1pxQtVCxw0AD1nvW8ZNOOzNUOxE
t0PJ2jFauByrqtxi71pZICpnNDCzZ3nU33SmGokEQGoQXT/tnSxxJ790jGhj1m7v2hkNLxPjUJsw
qGsvFiishMYTFNEt0/04fRBiE+6ixAnUo6J0TpN6e1n8fn/2VhZKA1HP5p0xUGR2rk2CC/diyMBF
tx204BDVaewIUT/ZsV6emtgSNxZrxQUpr/LigCAV6rollYQnlapa6qXkpi+VljmlYRw86ckE2zRk
Wxwca7Y0xYLObX4OyEuATN7KVlF7uuSSiQ/DYTdz4oRx8KGQn/pP92fxltEFKg5oCCSg5hZl1p+c
/hdRkjJKyM8iG+IWgnr0hudA8PdJX9l6lRwL8c+xtn3fh7pFOqhZ/px03l4Msv3UF6c2kF4KvzuI
nvXl/ketnGGX37SU1mk12lrzoZDduAj3U7gbvIOgPzbqMTXfWwTr71tbSVbO6TWyayQNWV1Tufak
ITAnCq6x6Ar6Q4L6k6e8hVWyG8uDkb7E6MLUB3ooD/etrmx+rgdpJjvnWUL0c200zCsV0qNMcpt0
DOze6AaaWT1lY1+ueNKVlXkTXayukUIcjLKr5M7jyjW6uCTIqSqUiuQR1YMNCM2aNRLqzKPMyweG
kmtrKSmvIC47ya2l1K4KaJCfadgdml1ab3jIyuaf31XK/Kya6VYWsydrcSF6viq5YWXstaiL7aCM
OrtVgbNmyVY6e8UfSZ3InDbWDPxelpJKrc96bfQk14Kkz9P9F5g0Iu1N6v6QBP9Z6LdwB/MdfV01
JH6kv0ibcQ8kjhfz2FdGnMAhKbsyCbWye5ty5EcaJ5PGk6bth1w4mN6fLWpbVmwhNj9sOM1KWWSO
X0nkctkSMS+vjMhoEt30S/Zf+vcY+V9G2TyUqXgSGv2xMBR7BJIUV8qRyOkQSeL3ehgdX+9OZe4a
hvAeHoJz8Uov+P0dI8+XyM20wItHaAPjNut/7V5t0qVlaZA8yJtqpyTYVD9Wpiv1h8T8FkXooJLR
pVAV/9Natk8bRQVkO3nvismGyDrs1XNEv5lnbX3Y2gFizLUckhyojXGjX39YAubABz7GfPF4GSsf
xaxxFyGGbRjt3m9Ne1ShXknGY91uyXuvHCMokwKMIeYjLF/iDqWyT9TG7GW3bTXL7oSuBKUubFU5
1rYbzVkwqEPDMjeUXg+w7zUpA8oku2r5eUC0WasnUhnKwcu2eMxWjpD594Goz9JgN2cxpKlKYCqp
7GaTgtK7vwOHAgmPb4fQ4hTm/r5LrVsjSobEe+aiXYwr9QcFJhIWLo1M41BqPGt82mIPwyCY9kDK
4ofQB9mvRxIIYEOxRaHqJwr/ejJDXY8Dwxhl4A6ftczYAZXet8Jz37RHPdvK+tw2ZBKrsGRz+Dy/
d5YkIWoVtI3v6bIrCUjujRNnpIA6sbKfxHEHxYHj6cWDHr744XeriB7b/u9CeugVyEHGfmMDr3kR
iRFIA3h/04i6mO1B76VyQiEIUUeY/r/03VtkfBqzh/trumoFmSMQOrxGYO25nl6pGy1jaATZFaPk
o9QNz0qV5kfNbP70LH0LRnKLf2d65y4nyPCoSxBAXFsb9SjNY04sN63JfFdHKz6ADj9odfw4iPUn
P3zNur8Ka9+0qj1Z4l5Oml2SGvy/sTPKra7NlbGzQ6EYpomZ1MCSFXLK+iGLskR18/RoDT30Pamt
DW8wTN2f49tGEhBcl4YWk+x7mpIlQ4wh9UnoQaj48W5shVkg56xkaB2ZrzCOVNIpk609QMjPaS1s
0AjNV/ziNpgFTxWVe5nXzfLhGRndVAA5VN0p8/x92OTdgxdVopOrtBbcH+7KIXtpagmOkao4FMto
UN00F8/CkLzF8BveN7G2cnOfCkg8oJy8O6/9KFTLsUhDVXXFrNFea5kSb9rnwmkYxv6gblcB1uyx
hGSSeBXe8sxmaSJoPbvH7cZsX2nNTjfeC03d+c1GoWtt7i4NzR9yEYFKrRhHnAfMXQl3SxbavbkR
Lq05wszQTtM1FyE5y2sLZlsl3SDXmksxqAw+WgYQ6g3g0to2pwDwr43F8oxjXRhiWmkYGPZj4QT1
yRLiJ8mrD6OIxD244ql4sZJdO3y0tO6xrT4U7XsvHioaYH7dUy4/ZTGh4mh2YQp6ghsy2edy7cyT
GlrF3tq69VcnlkuKQF4lg7VM2Y9aPfJmZGKTBJauDIqmdznayMuuniTELqTgqJHAU7GInSy9LCED
MDTXQ6k2sWOpJs4sNFKbRtXtaLIeTr1pdpwwcnNuxEQ5SYBgERr0YI0yirOJ2tvvzDC3M62yJlHd
crtrVqbkWedp7oCERfvU1WftfdNr1zYgdcX/GVlchhDLoVwAG6Gby/CZT09e8DHxIuf3FvHCzvzW
uNh/YQvQTuwsza3iwk6jP1QIDTthI6RZ9ZQLI4tbkHRaGsYVM6anR3l4CIPXLt54W66dI5fztdjl
eQvNc1AxDuaqVv/qzS2s+dqCsOIISlowj6CHcD1RngXORrQq3Q2svyppAhP6bVJanq4/fnn/Uk35
ecbDa3nDceLBZdWFaoadAGapOsvyvWF51T6Pw/KZXrKtca1leOaUKQUpej+B8y08wCjqporEUHd7
8Ztcx7ZqvBj9U1ZnL0ngOzpctfGofwz1Y6TbqWY8mM2pe1dj6Iz22ZYg4sokW9Ca/wxRkH5f5glb
NZ+iDEo21+MJl+avQuXtjOrFGreaP1bc5crQYnu1VWsWoDxwF923Kb/aVf7r8QeOQuYGIBHp9mUd
PaaKL07evI4yiugRuXWAZ97rbzjLhZGF12szqDTwS92t5PNonI30CS6V/pfbzeH6BVhD2pbSOLCU
hRUIjBvTK1p93r7U6m32r2Fs6dSv1a1AAvAUESm7QDo/P8YuTqKuaAJtJOHhlkk0nnvNexegF9t1
JYgvI8nEZ1+2YAHkyVScpM40j/EUi8BOzTg+3J/VleOKxyX6mEBiQGYbs5defIkCZHfMu8RwJevd
0CZb0Q/lZrVs1QgZcXCQ4sxoNP/9wsgY9kNfGo1B3v0EAZQiP3n1x/vjWNtN9AP8z8RyHK1fxFKO
CQvxvyGQvrfF1zahNUXa6HfdMrRYukAKBnpdSsNVqm9xYO6m7t1v3a7dqgVv2VkGA4JH00XbYqc+
Tb32KfXHlyIM/+nEjah0a3EWh72WmUlXebmBx9PrOth1YNpB8OP+8mwYWcYRYd8nnpQXhhuJ1Jvp
R+7Cx9Tb3TcyT8n1M4gEKFVgXkHUcXDnazcz2sbTk9EiN2kglM65Jzt6PCr7Kp8sJ6SpIgj94CEw
m62k6O3oZjoRYFgwZhG/L5OEk9IkrZVniluRkQ+iDwbF5374/Oujo7dVAsWIJV6016NTokExPLVS
XLP/bgCS6ylHoFPknZp+3+VbYMbbdBDvRW5IGAMMSCuWdRexrsrOkAfFpYBKN2YU7uU2qfdqaOwK
rX+amm4jqLn1dwxy3vLf/KBekmhaw1BRs5IUtx/2UetW9HtkyaNvhc79aby9DWc7VJSAJpDAW3Lk
Kz6EuznFQbcCBeXwaobbzJe28Pvro/nXymJTFSF6FGEnKxAHdbaGjhS1hgGRrGTcOI7WXI9SMIV7
iP/IBC8u96ROyyiCh8xVBdFJIY8Nc/Q59Q0r68P518oibvKHstTShuFQQTv08UuldLYuVXapb7yB
toazcHIhIM2RQ/Lg4n12m70G5WdzS1BszQP0WYSCfAk33pJZbxqnUGsUNlJN1uYpSsPuw0wKtOFn
a4cRyQsIIcgsECIsFia32j6Rp0Z1W+uT6X/QaLJ9tWBOKuTuky8opR3Kw7Dx9ljbtGAL55caZ9GN
OJVSFm3UiZbiQoS7N6t/INObUiilu3FnGPLh/kZa84lLY4uL0PSGOokKAZ+Qn4vwm1qcAjQGtQ2H
WBsSPQzzoxtOLhKZ16ee0KEsqOeh6sp99Fkb9pMVObP6W/DQUHm5P6KF8xnS3JFFM+P/a68sRmQM
6pgFORIvNNWPu1DQafnJOttsf9y3M2/+i3vqP3Zmci/wf1wbS9luSbG8aUIv6ZynnvUUjZbpKOmg
7co4RZi97atjZdXmKZfLnSBBJ3Df+sL9/2sdUReUIEBOLSt48ZjGnl8a0bk7W3/C9nn/1xdu//PX
Z5oXCEdQfDCWjVlRIMeekk7ROUnGfWU0J/aa09fdIS3eZLCH+h/37a2t2aW9xYFhDb5ZAkdBHZDC
iApSNC9yWy++3Ley8MKbUc1zehHA5kUtZYIkIYemD6yQ9TzV1ge9aR47i0bzeCOWXVshgHmk74Df
UPmcx3xhDYY0a4z471ypE0lcSjOOMkibeo6LGuJ/BkUXLaAbCj43jUngCkgziehFlVoOVc6DkO8q
2anM/jjp2W5Mkh3kabs6En7t4LixOx8sF8MrikARFFB6Zz19sbpjk9bAgD+2xdYAV6fxYnyL7awl
sSTn5ayHNdjjp/7hvkusOt7Fry8PJqvPmm6ePblO7Ej4Lvri3oylje20aoWctEWL2tyCuLh4+0KL
ykET2KxWAWNYbeupavfFxvW+6t4XVpabyNICQ5z8+KxJn3WvcBo5ppFbpEb2T62835+3VVsAdjl6
iPIMfREZCWLNMVuJSHijEGUrWoxqEjWFnUx6+EinnIZSZFwf7xtdm0bCvfnA/cmiMm+FC5fzM0/C
zcL4LKn/NEjkzUDK35LuUmfuAJ4B1iyPdm3EY7hpAc39mcbUl04TX/xGexnGLZr7tQkE9MwbhjZb
BDEWi9WlaTfSwxufDbozq++Ges78HUy3u/gX+0p+btRLS4sB9YQSqiCjqobfnYLALqONk2B1WcCP
mZB2kQhcXkV+r8AJ3WCgFNO9CT/QaOwsf8O55+NkedvOILX/N7LYQnoiiK04I0SKGuaTfe4/Gtlx
6jbilNWhcKXSj0yjNT5wvfhKpyqkaHoWv9qL5UtEH2nAbX7fjdeGoomUHyCPAPu5rELEU+7xrtHi
M8QA6vBseY6luvFWV8wSXPJz3S/NLLaoONZqbSghSvEV7JtJB6VHNUnfpDEXa3vydA+9vzTZlToM
zYPXmk7bGAXFRgHUa+M9pjlVIcUYs2Ok9sK+qXQgKOim7jpl6iBq6KC2GpXp7f7crC3AxUcvG+or
qSiIipmbvjtL5REWFEnfuJfXYhvyxtA9waYMd9xiXpouivyuQijS15/a9r1Uww9y3RFeG3bW/tPD
2PAbQ4IK2AIaCwBJXFwxJTQIeSv10Tm1mmjXNZr4pFRZbFtVpG0ckGt3JcDH/5laDK2q1GiIohbd
o72xH3/jEgPjAT8WwkXAUxcX/gSho1TN85aIvl2nhhMUk2NtQcVWN8eFlfncvDjjK2X0JwBADEHO
dmZcPGpj4ljtdwQ5Pv3GuuAGEARzqXCPXVuqyT8Vo9BF5yb8rhmgiF1UAO+bWB0MPWn0gpDMguXk
2oSOfNOYNISAWvQ+9nNVDOZjC7XGjfB5Xtfl4Qi89n92FseWatWxIE/EYmmr7LUCyRShdEphdGj3
A/YiOpYUOEOwMYFLlNh/ThhYL0D9aPOdvLhZRpqpISsieBo1CsjJh76SjlCF05T1oGehE3h/yb6B
cFC75Yqrfs67hMckOp4k4K/nFfAAabSeQCCBMqz0flj5VkP16jl0YWH++4Ubgs8EZ1TzuBu89354
9KTB7tvP971j9SAyZkE4wImzjNC1jQDcVA8Pd3Q2M8T84Ku1FWlv1YdoRPhs42RYCzcQJ/yfrcWM
1X0Xj6GArZgmgCkHSKN+8PyjoVYHWdsUhFtzR5hXeOpTFyGbuxgY3YGjPxJCmb4o2mKafczzZKNY
tYR0/nS+GSkLZpZojVzJtRFj0KueMmB89jXXMmvbq+w6fDwM5ndB3jf5Z/VTBE9Q8oVCZDSSvFNs
egGHYVfAvhPL2eH+Wq7NL0lGNgMFSYBTi50OUGgahySNz52Y7TNoxrscGBwiHCmZUMu5b2zNOemU
AhoCdpfYcTH03IMoGvwO7n/KRYQwrOcUutT7NtaOlHljGyokOnOK7Xp6R8kqvCEf43PbCI9RlNpK
muyLSrTjjoyhSeCgpM0MwN7CDa3tbZ0a0NxEDkJ5KabZ6HEjlSLpG7HPPmWsWT/Ep/tjW12sCxOL
jRe3qt5SmMGE6ZBb/iRpzxFaU1nZOoOhbCzWlrHFzktnNLKgoWusJIe4L86AaZUqPPjqcIY9bMPY
2pFyOXmLVRPaQaojD2NxMX7Qkmmnh6qd9One8F7qJIMiZTPMXHVGmCdA51GrAX117ShpblWBXNTx
Oa3Jc9jZSPraqYWUWFIMZOFLpmdVZCdo72W22EpWaUP61ezyMZf/VNPGIIUalGlhE4a2f8FNV39M
xziM9lo/hodiJlbLvar/x7cqcqBG7YlvwWCEno2WlfexTSTTY3N3VfgsxMmwESquj40ygyhqMk05
8/1+cQsgPBzHbTGfMQn5Icn2m4eeEsB9b1w1QvsrfPn8A+ry2ojnT744ks47Cx68YBONvaUtqt/v
G1ndVYBAwILMrxtp6YVCkvHiiHkE9l74FBrTuEdOSd84Bef5WMYhnPfMFlygtFQufCEyIZI3JR5p
kGW0/c5L95P2CCXPb4xl7r+HdHRmilyMJRjqrDYMjr+JpLjzi1Ty/7lXIBGg2wP4O9RC18sBm2Yc
1ia/rlnvcfRiUMBvgs+/MYILG4sDHDnKXM1CXsx1n6IDBsWfXc5kW/et/FzUm+VgtWeBBEo6y0rq
1AjepE3zm3k6jIn91Xwe7c535OmhCu0kfkU5MY0csT1q7/ctr515sz6lxsVB+nPZjAoVQjDqic4F
FabjvvbbGkrYbDoJ3ZSDrhXPMlrW+/s217bRpc3575d7tRWzqG5UfC/rD5NYPKekrutqS+t5fWgm
FGykxak0LI+EsK6rvjfQqFeVnWcilxqpO0QUPlotANdN1b7ZE5ZLSAc5KFqCC/DY8+dcjCoT+w4F
sg5ft2ypewmUXflYZXv6ylv92Hx9sN5+fRbJJMN1NfeKQnV1bc8YMt//P9KuazluXdl+EauYwytI
TtKMgmXZll5YDhIJ5py+/i7o1NmegXAGtXW9q+yHXTVNAI3uRoe18h5Jg6a6z20dKVHwYqUyoHfR
JgKPF/1EwH5DvMRJqakB7sFRwVlZS5DFZAG3aOndjGpxBP3jJ+yry3qqdQx0smLJ5ZKqleIpuRrZ
MUrHADmFfkJN0g6v75twRWdCuPhPsW3APTk6wqVq9tOxJTndrMbsR5EbGMPDdWFse3ilwCQ0Ky2g
VQFzOtyKljIdmwQ6OKINo5oeQOFDxlmScJMJ4TQvrbxsUksIyQZkxtdoS0crsFQqMVIyMdwr3DOA
A98ouLb9gIafbaac/mVbx7tBP98tzimNxbp0cctSShZQfEYLwWu3pY4kc8iczpUz4RNXS2zNsdFg
u1yr88cBNNOr5JEv3CkEWEhaoYoA63N56tYUWVUEFJVjg7ZGx/uVpllQZrK4XygFKKLov0G6ChhB
l1K0suk9Q8E6LPWtbE8xHXw84D5zJc+EcEdS03yI3NzNjhT4aIi+i6WRl0NEwQhwnf+7En7mFpO2
U5MwS+1qh+ZnHt0AniCWaK9QBsAvGeICg7/ig4UIRINdESH4Tb4bw1tpbCfAV5iSk5dJ4SyYtrg0
SaYERlk7lUGbagin78dRYlXEUgCMgmFXpPj48fN2xAtWT9P82FnljrGg997GyLde9fO69WKH++Gm
OH/lcHocu7RwmjrLj2DTwwC3r9YdnijgTXFSQo1f+aj60oBLtjYuxq4GVLr7rEAu/CX1noZbJyYZ
JmuvL4yHR/qPpUFWGQ2SLO7htaEvTLhL7MWxXO9XV9/Nhk6Ubp/3vtHjvaICh/i1Xr824DNoDDO8
Ll10cTHMC7+NwXfM9nIX1wT2cVoAWfxY1VsUYZr25Mjgw4QJP9bAgRklhhugsm84i0bsTNU6L0XV
rzajxNfVfGvS5dYZu7DIvxjL3QBiNYz54kEmIxUTPGwZLSryAcjco8jNeaOpUo18iGH81upZqcjU
gA780Ks+yttv1/dRoCrAygCmN0ITxFt8rXZFa+gyz01+TCdrh9QfqGA3ebYrZRk5sRysBKhHQPCy
ub1sVgUt1lqbY95DeZrN7uc4OftyiQ8VnqMSzRToBkMy+UcW+5azc4vVqimyss+PTn+waIhVJaPE
RgkCoAsR3AHpTWYB6QjLGRs4wIL2I9GN9L7Ns4dszneAD5KkOgQOl+GGo1WUlQQ/UBIVhtF0lQld
VJPvqzMQV1bWFNipCwHcinI374y5R9y4KggYw0ZfgCu7d+/jKtnYbbc16+11zROvCKllFYBEGM3n
BNZtD6QbAAEcp9h+VXTrHrAdX6+LECod+j0wkQcWEvjGS0WYvdVR5gVr6ge//FP3N7G3i2XT48J1
YGYcSIMm3IjNGdu5U6NGUWHgy7nYjQDHTeZ/H2zBRf2VwL7gTJ9XNfaihua4O4lNULvpo/ozN+ZM
Anc7kZs3igW83UfMGTdo38nbPyimfkIIqkI2gwFCppzHUrdSR6viHP6icG7qX4O3l0Eyi07iXAC3
CnuqFzMrIcCogAFCJll3pOiKoK6FGWxUuICFyNkVtVVHE2ViLEAda2JaMRguvV2uO8RZKDGnB21R
Hy092f17LT4Xy10UkBLlU1mX+TGJTmr3qpjIf7dkjWVlJpG/w7vx7/o4nzojBZXaOtaX5i49RqWu
+H0/5cFo0fvcussX7W6h3ks5mTaK6VEh6ekXOb1z8VyYHGvjYOo1xLfR3Zp/HaeJYNp9qcEpVfmd
jIlXZBtAVgOOXIDkMSary0tFxy7JgZeYHzEplawd0c1AyQ8lOJg+cXpATYQE22Dzupdy8FLWEtPD
6aHHYh0OVnVAh7iXhdeliFwe/DdABQFWhkQNd3SKY6ZtvMKNQ0Q0PWAl0lK1TAR3PDmm3Rz0VGPD
wKkIrgrnu4OsO+jbJX5BeDB/l8Kj1GWOp8SqC9ealaz1BaBXgEn0PmWMAHKDiAevZaSjL49FrdFE
2LRjfuzdJzd2A5ijqW4+4bQx1IGpDrhWHL9+KURbMB6n9NgyQ1HKoGhQDFFS619CbrA4HIEie70C
IgJ1ac7sLX2pV1oNKZ1mBzj8SL1vtENbjIGuSdRMZGHhilDDcVQ07fCoeIUygYG81/KjV1dt4Dm5
6iP/LaNyF2kaKEIASYc+dFgE7moq4EUbabTADtF8Jkb0vOo0yD3Mkl2/NCJNw+sF1xK1DhQKODk1
puYqKzeg0ej32WYTAXkOdSTvTOFikBp+r0awMPtSB3KtavtY13EzEYaM3zo1cDuJ4WQOgHtiAh36
HxEOF+YsRm4nPeAIj4V2qNt0t4wnO95qquN7mSyXKdIAgH8gqIK+4dHHL8egWbNaY3HsmniDhxdL
O18/FaEE5Elx9hiN+zBimusK3swJYhFDyYhSLyC9keT6ROcOUON/JHAJhqIeZ8t4fx53P7usOJTD
G2CGYieXOG6hQz0XxN3/JHaobpZYCpodo/iwpIHxYD0hz7yMG3MJ2kmi0CJdO5fHKXQ6GN7UsjCO
bR3r4wAdjGwQRbR5DJCeGR3WjMIpm5sNy5DZeFzpADtTWptkXbJZ+5cImKzXFUEoCdws6PbH/fyA
td8UVesMGky0oX6rmnsPWQWKOUkP6CvXBYm2DZCv7/jWaFvjW9YS4NKbmjm/vxc7auyhDJnUrYnU
+lwId3FgBbI67WHUYttiQ2Jdb39mGQYQz/EHLx4exT01h2gcRkiYQPjSoybZWa+qbLRFuFdnQtih
nb1FMHWm2HqBvTJpEXjDG7ug3iRDGpJJ4UJeAJLGWUchpS7jKshH1/Fnt+n8CGNjEh/N9p03niAb
h/UEVxvof9i5nS2oAbRXMriwz+MP+y1/LEFlvFNS0rXfZcUmkZkGWyownND+hDcpW/SZpBw4i0q5
psUR6KR2sJbt9KeLaza3qioPS1n+HO3hX0JhvMcGeG3BuSE6AGsTJ1OLJ2Ci5FkBVxqh9AlCnKwj
RjkG9vR6/RKJbqsF0F/on8kIzrgjo0qiNFWZF0fNOnZ1GdTJA+jqiNJKoFxEqoHWLqTqGW8qqHAu
d3Ge2nr04rI4DmHU+L9aN7i+DtnvcztWl6PitgXWARrmoTqi7Toe76+LEKnc+RK4O4Q5rbmsrQIi
ku/zdJP9rKYb9Oj6g/GK0oAvnZQQmR5gzKFhknGmgOXqcss0lIRKA1TZuLMLWW2TDJ/o7UM0yFKl
jI7tA7K03rXdHLdYUQZGziFrADzxgz637cZ1Kr/INMmdFTpWNP6wFhzMFMDiXa6oWBF51kUFeZjJ
74rkoUKJIFb7mzS1FTLnv+LybaIbLVolRyfS8nPB3Fa2Y6RrRQfBXdJulXUhCx03UfGQyxqDRWoI
WFeW3MZUJJCLLlfYU8sqFw9qrgxbpzpEw/YzJU904fwVwWl6odbr3GGe6vi+WdRfhsMYv11Xddky
OFW3GyONZxWKAbKeKQ1zenJkaJcyEZzhsfMk8loXIrBTmJPATpmVJGAUi2DdMciUAz+Ui6sMK01c
zDQWR92I1w2eYZrfGs6btWhxeH2/RKYB70SkC+ApUPrkooQ0LmutHCHJBUA8ZjK0EQ85Cx3FXgsE
cEcBUdwQ2c1ubXrtZR11WWFfuNK/8vl2oDqndmo5MBW2+oLzirKnz50XkL6QzEb95sPd7WMlZ3VM
XCG39t3KB9CBb8pGA4T39EwId08Vd4ILdtziSONpG4P8YBofqKvf15MkNyvcsDNB+uU9zSNPtZfC
giUqQzaBhsyL032i2GCDKIchjaPHmO+rzzMg2jZWVByNRCVte+rclpSgmw4lrk+UgIOPYOVQlQFz
c2pOS4AadorxvhZFJ2ZDkkf365icpB5JFAqdS+Ksm9XbXemOJjygHgdJ+RQ1b2Y+bvouIvUoe4Wx
s+YjPHCcs9YRjJ+h5/DyiCZ0fDM+WyzrrcrJilGLGyO4dwd/iUj+AsiG61eYR+x8j7nO5XGLGzGb
T7UUKmGsw9EZAeDftJXvljax+yRcMD6AjuJ5O3mvWZdtkkk/9IP1w9Nnv8lkGAjCjUaGA0A8DsBY
ef4oNRqnQU+T8jiohykxNqDT9p3yprceo0nG3CuQhYcBm1dCSg27wK2bWvPiYnKVHpXas++aRbUB
UlEURJkwkOV0RRWYayWjuuPRsdhuAz0X82UIAxhtB3cBrcLpqRG39IjhFj/6VlmbwiazRxr9bqlB
5GHQey095cpI1PxlBr78oH3XqiHsE2AyD5vrZy8wO/gYluhVGQAz33xlT54yWGNNj7rXb0qgiCbE
Vra0qSQ6JpbDsklwEXDhXPxTWlailvpAMa+RgvR3yTtimhQI5CYYHDDmJiNNZkfHXSHkrlX2HwJ8
zERdXiFF6SbYhh6bDGR3smZRCaBE0Gld3z2BLb2QwhltQAxSx0ghxcDkc9luwKhW2vn+E0KAYsV6
pDD1yBdxptrpErOd6LFvy62j3xe1sgfI+XUhwvM5E8LFJHVR4nkPnMdjhNnQ9GtkvCakMiRuQSiE
6T9e+0jH8NnlTCnWWnOwklE3Dpkavq6L77Yyorv318GHsz8Tw5lPuliLvkYzPcZZ4mfaIbPvqKls
AfHoT7356KL8pccPWvkEIE2vs32vm4Oo6QJTv+3xmG5DQMo66c9lIY67a40d7vJRybp9NaXojb+z
9uieDYdaCaPu5MoiN5FNQiMpRvhAm4reSy6eGvWpqRLNoMe8Iq1y0+yz5/EVfDHXj1ukuGdSeFS8
otLjsTchBSEoYjs/y/DG6k3/uhThWpCnQHcnRmHAm3d5CedCQ5WZSSkNP0KBZwULwH3Ufzedr58Q
BLxBxBqY1EYAcylIm8Gu2Q8oAVpop77P3fhP21M9WKNC2Vrxggw22C0kixNu4ZlM7sasiTLl3YDF
wWX4dvFz1g7AL7y+LtGFwTQ9I8lAAwpGfS7XZfXzhEQ8TY8o/pC+OHXOr8rZSsGGRcYS80rwAMjD
IVHKLUVL81qPC4hpQnM7HpUdsBbKINrX9yBq35YpiYlDNFL5OSk2ySYLn5++t75xeBpDaxfft34H
IK69sy193B4/22fBt5KAsGCb78fX6zsi+1SubDguQxJRJ0mPtEQsxIh5ttcFiJrEjPPN4C6gMo9d
rkfYDMPOtqjHgc+oJ6P6NdebcC4M9LEcWuvBHAPHqUgpG3DncX/fo4Mz8e9T42c5t2jK4tIcsED9
wfnhUPBEke4F7ZfZk3s3/ox+9D/n2wYYhQ9I+V1fuXhr3fepd5R++YpsbLajmuYVMF7A2kzyvKyD
xNGkHIWCmB0/jmwYXBkGUXjEJjsqGzjsNj0C8cRKX6KJho6d7uqBACi0o0RzHIKCYLkE/Zx/Macd
apCgeNpgwjNOkmCRFj1EVur8g7hL5hVz1MUxJpqdpCQt5h5mzZ91xwfFKFll2FHv6Pe8cwIWP+Ig
7DT6bzhTZSVJoSbgKz0a3eKDUChYdfBHRD8AB5gNJ+NU/pr1ihjjRh/TzXzSvqjLJtbuK2RsRlmL
lnDlZ9/C3fsmXZS4snHith046+9JoWSpdpVNahAWXlcu0awLph7BCYWKLxD5eWjCHHCxnjVhyj5S
H8AJjpmdHtDLJ6U5RAuIjWJKoj5wvK/g35nr3WImRJ9GSSZWGHqffwQXr9k1RTVAw0g5XvDTzQir
5a/dCVQPFYm/9m/eHGgvKVkw8PC1+yqb/RM5jHPhnJ4l6H8xCwPD/0tcBLP9gpKV37US88Ws0wf1
Yjw1GOrBJvPBokdBYjevWGG7zxH46vqhKw9T8Us1juP4E60dn/BQmENBrynwC4H+wYzKmbmy1rr0
SgvHis7FhqIyia5PWiHvI+tMEGVQDbwLgZ+KpC2eBVxUF6d1pKAFLz2W2eiXyZdGc0B/YJOI1sCw
xhAHrDQeiV8keit4iwNcDmAzuK7vcG+XCyyMLHWKBOOuc+1tmjX313wTtX/AV6UdgTN/8tYnMJUc
UkmozKOU/8cPIJJhWPkg5eFrY5qa1EY+6enR03+nwPulRhVaFsDsq5syiYM2MdHLtZA+tkm+rsSm
3Q5vLEkmQhR/QIv++QjOWM1RSdPOAoCA6nxHx50/AaYAI5/71JGokUhtoUJoU0OnqPYBk92YC8sd
9Bj8Qnrg9pv1Z5+TePTpbxd3UdJ8IPJzKClgPAd9ceAi4KyeNtuFsq42njrUeq3qdvITJXUk0aHI
yznwoRiyQxLjA/NIl01rAZ8CtbFCUEsmTWj8rJIjmHkGWTFYZMXPRXF2BQ1wqNPWEDX51TftmD/W
6BqVmW/RNTgXwt0+s0rWLJsgxNGDl2EidUFGMBAQPfUxFZs8XL91wt1zURUG9JIOempOmpNWburG
kBY56n4xWfmZzA/xrAGhYyRRJ1FzkWUGmSSjxgH0q8G/hhyXpqxHCEZzMqhfNtHJy/O3qI3215cl
9D9gDgfpBqqqsM+c/1nsOPYyFXgjAMbcWdoYFAUwXrdD42vJTb4cY2CxU/tW976lFmnBMqXau270
k/VrrMl6lkTXAEjiqOvii+CR2aacWe65mtQW6FfAPDPqbO86fRrSuNMkl010sXHJ0EEL7mBMXXAW
pKxWY6lnMz2uY7RNciUsKdr1ky7wZkr68tA140Pq1BJHLzpQDPuAqQ1oYHjTcPoDKBwMf6AIckxG
1wfag1NnIHaQuFrRBp4L4VyfplWmNqGH/ri2D/X6zUxWyaXTRTf7XAJ3RNHKMP0rbF7i3VX2EEQY
1LeK6qACVKJ0VjBUsGd1MSiHpLhLs5OCiDWzSNpk27rowYazmgSv/HDKKdo4ndt0CuN83ZjGttNI
qbUA99w4VDYvL/tq7sizpVUwPM2OPDsuVRjPLonyF5r7fSYzfeJzBrU68ETRyq4z7TvTYYBEWFnl
wUkCCQD9SpQoSCnm2ub6tRUeNJrlMdGOKAADDZdSVuAnjFkEKUnrotGc+ooMilK4jjMJ3EErnbbO
c48tqzQ0qk627ybHqpS1J4mlOOiBQx4Ww9/cOgbQaRdDh1vhzE4wovTDclhS5lyR7fa0v1K4tRQ0
ahKADwDraD3pkRV40yuKfmObIxgNSjX+d4DW73GSB6Ru0DLiTfkBWb+altksPGCF0PIW+bxizk4D
UDbRqRdLrqNw+9BWxVhSMVH4gTCpjbKyi+b/QFEuiBi86UnXZMiu7HbwATyGDf6Rwt0eLHWtHIbs
mgx1mA/LgzuyKuoBnJqS9YhMM0sxgs8bc8ro+b1Ua8fO2t6JcFC5TWFOKr+xfCv/gVGN2sxCbQyR
Ib1+kYSW4UwiU52z60pLJ1YSiovUVWMQ6fpm8ZqYuGO8q/rkexvJSi1CVbTQWQbUbvRefDixKiua
bMUKs7L1ML3cWrvZ7vZlCWKaJo9pMEGftvmcyh4rQlU5E8wdYgIkzJmW8PM2GzEfTrr5ikEryfkJ
hYC3i1HBMZxCndtNNM1FawS03MgzwBr0liGL0tmSSEx4ZEAOQw0X1s/mR2DiKOkwKwabgQIoGYx0
P3/3xhVepQLx3CAJmkWFSFMFKaLBADHYfPPlkswyGrtegR10awri2HUHvEoPL60RFfGcJJWfnNRD
QcIhz7eOHTrNl+sKKrh86BRFCzdWihc0n3xLYkPRrDzPkJtC+t2I6x9N0vh1NTl+FFeSIEUoDMlW
TGAhaa3y9D/O0M55pgDyZVKXMpjBKeZXfWEELoDTQgSkMuAmoTwQTGEqjZ0nH/DRzLUma+oBgTAb
GHAdtUOxdL66lqFOk9/XN1Kgm+i0tgGqB+ZqgOtxtqVoXL1WcflQLsf0QJzPSCthOD4wazBO/f9E
cUalW6o0UQCdc9QiZADoQLQ5Ja0mm1cRJWahmbAlDFIXyLPcnZ5iWi8oL2C21v4C+jO/CrKv2V4l
0V11rP1xYx0Uv9rLeK4E9+9CKreRCAtSpVBZJOUnvkNenW0WXN8/dqc4hwPmZBRNGMwdKoycBCVf
xmJwMKfZTiPgZ1QQ7ybT83UZAlcDl4bpYEDLM1II7t2TgMvNqS1MTppgsyNAAblR4yxcq9DotLCi
xTOgo3rl7bpQkQ6iM8QEDAcm5lF3vjQmy5SnVWW4iEMxl5W1Lzny+IrsfAQuBsUtTKAhS4OBCb4Z
t7BbJ+3xgDr2cednnr5R4y/WIXF8VXmSot+KlAEdvzAWQD4y0LpwuaJiGWxFXSGsKr8VnrWhL0Ya
gTWk8NHQ94nNwxQQOuYZDusHlLe6blXAi2BdaWWQOFLULZqwCr9ul0WigMJVnYniHmvKmuONU+MC
UzQFqP3LNH1Z3LsWeZKmljlmkbJj8ATGFlktFC+4iuQw1kNeTFiWF38ZbXR6VqbEK4vylHBdDO3T
RfoHc06Xh5RmU+JMBnwIpohJ7DWIeRf00yx+livgFF63tPhjIfntqZ+YiWVYi3jKg18YbWqcwhuK
nU1xiuHh2iDdM3iZ8aS/rhUiF2IAFAhUEayp4kNS0pmSFBk14GIt+dd8mElVVQeaeiGVlcFFl/dc
Emdtx4QuQ2oDdibuQeuuUbsmaTTrvmvlMg4emSjOABqrm85VBRySJnmri7exfXFNSTumeN9gyHF1
kZy3uYsLlh0vrxysRjVTv1IKHw2yZRVv6LC/fkDitaBpjL2IMfHL63dT52tbYy2g9xmrXY7gRZKY
Fi/lrwRuKa5Rx50JTTu6i/8LPUPRzWemW9CR9FcEF9hG69AMMYNPivTnpCbt+HOVOT3ZPnE2B1Aq
ZQIsQ2AH1HtzY3mht7t+ECKjBoA6BlIO4ml0Il1aAbteEm+hQPsAq0Q71CRqTuCQAqfnn+tyRAbt
XA53HK2RDWlWQs4IIgHgqyppsf33EgCKjQSLh+wozNrlStzI8ipnBnJWqwXoh1mMb9d//71Jkw9A
zgVwAZxXT4oeZQxWISed0YV6WFU+CnTxzlkfJ/q2lvsU5fdiDaex9uvvPTCaV7/JX5bCI+khjfd1
AHxhRQYAItIRAE9jbBTxHtq8uIUvi9K3nYvvclwg0iqvc/wgbcYVHR+qWSigAWQEvpYzc1NjzM7o
ePB95YKqq4a+Ysl9FRWcEXn9FcEtI4r1wquUGHPDRbqL9dOSTr49B+jUv4tSdJ8bkUo0ND3Ozde+
dUnzmFWBtTjbSssCI/li0Zu2lvW1iKIm1tMCtUIXAB5blzq1GPWYjQO+KXaqk24/JssfLW1u9NIA
55W5B2GLrE2drfKDkqG9hb172KwZt9G5uuojAB2BF1Hda1qzqZ0/A8tIFzd28XRdoUX9Z6C9YnOA
mNOF9nARQB2tVVXrQM9yT/ahPKo792QE/ca6GXd6YD1kfhHaj/TU362/AFMYmKT2l0BBW0/vm0Gx
cbYqsWUz6qL6+/lH8fX3WSk0O87wUZGOS2SmO4Td/uiZO6qC93Lpgh4glOZwmhfTdyl9KLv53u3d
7+j03VzfH+mncDYLlZE+6ky4EOWu2Cm77LY4RBvte7QD7uQx3Q57+nhdIjtc/vBx6hjIxFQ70JI5
gWaU1frMfNaAadZkIvr8fawBGy7JHoi0+lwM57cKaLqugDz0OI+PeuPTKoQTznawT71EEs9syrKe
JoobgJZG3g5xErNdZ5k0rTVHI3VQwxwa89Gz2j8eaNTN3OrBPPvVNYMsC0u0NUStE2itLfFtIsOI
pz0eInjRgd2PizO7QSn0Bhi/x8zYRqvjN32ymStZV7roxqI1G60MaIREipLbzdhYDKtJ0dMHU0Hs
tFHQjQnecQ8jEvVo/k46RVKqEgpEvRbA3dAUTJ5d7ilaDvp+trGnyd7dW3RT+O1DKUsjCPfuTAi3
d5o+xQBqNtE1iFrNCBjCxnvRXckNE3kVjBr+sxJOO9ZkRAO2bdHjhkiO/h2agb9K5z/N2dGh7pys
Zj+9hHlQkOzG2KY1OtTMoD+qr91Deb/eaD+MTbo3fbwW74GGsNXmp54eXFnricEO5Nq3cJ7NU8Et
mXn4Fi8J4pvkT+JbP6wNuqZQCc/D6GActQ0cW7mZjkl/M2/RU5TdmzfF8xxWd9Hv4q6/zTYZmZ88
NBsE102OMKo53yhmLM5u6JisapTE0CaYtxCosLAHYQxUu3ChfoGk96F+9nriQqH9ZU/3s3I7/elD
2vvqzpE8CmSKzfkjR190ujLFLpCiyr/RIN0nkqEikYX9u1r42cvVKiqolsFCBbUOhpO9aU+S7byu
0ajBXf4+tfJKtRQctRqGMuLu69uDeYHL3y7NaKosdlKIKn9XweqrgYz56/qtt/jeJU/JIgR4+Hzb
vlGLw2TvNPf+usLJdoj9/zN9U+wVTJisHVkZD7ijpNNkrBGyffpgVaIEFRy2T+AVNoALCvaEPxnQ
e5DfuL4WUeEbgOv/NWCwVZeL0eD24tGFqCCqbnX/DY22z2mQ3erh1/hmeqINeQVGo77J7vWbBa/p
bfZjfMp3sqld2Z5yBiZVI9PM0BJyXN1TNSNKS2TBOdPb/23CEDxcLnTV1LhtBrgDE/3WBskC7Vu/
RQXzTpmIc1dur++rTA05QzCBTc1oczju8riZvw+SeoawenN2anzywbCTro3ZYvo/y63iz4/ZNkcm
aiG6Xz/icUd3bX07VadFFioIc/PnkjnzoCdttWgNFlaROvDw1zEdSbzTn7t9s5+23i1G2SYQxkn0
lO3XldN7byU/u3PmmGA0NIKarsBGdklFN51FxqBc3gz3MRkkyiKTxsUnjTMrCgCf6bENMLX5Y9xl
+9jX/CT8fykJ3+0wJ4o5U50ZEiVoknqTGXkoJSAWrgXsIZgBQqEPk36Xep87g1cj8Ya1wHUnB3ST
GWEy+8X35UYGmyZWyzNZnHK0SZnYcYp9UxV0osw68VadzLOzHT20y7QLSFJ+aBVJ8uKBDg4aofOt
7Vpb1wandJ/JGsCFNuXsazhv48560i8uXIFDx9RfZ+eLWRvSbmv2Kx8080wKpyuOuUyRyjQzOuXB
unF26sY4ukeEG3QzbmQD7ULPcCaN8z3uYsw2ssXw/pQUmPnYO1NQO58Jas+EcO6nmjLNm1V2x0st
XJqnpZARE8uOhvM6g2n1TeFBgle+FNNNpco6LsTPtrM1cA4FU0iJNQ2QoBjf0sEMo3S/pMOmyEL0
ktDpoCVjUIHywUXG8Pqtll04ztFUuZ2qHVOI4o0eim0dajfKk4nMz/66nP9x2957HFl7LW8TWzq3
sxcP6EbVM+D/loNl6z4dsoH69VyUWuCq1WLhQZctEwH58/SQai4IhbO6sTDcpGr3g66VdBuVhY1h
2J7CG3qlIUNSY+v9eEH+fiZ3QZIRRV7kS2CAoo05IxxvaxLG+v08STZEGBnjMckISzAt9CERrK26
bbBxojaLfAzYkGjZRFMTjMqrZOeFd/5MEmfn1JEabrzEaNbucj+1MTXjnVLl6/ylxyDjkwl+ChsG
DVxbhvZ4XbRwjeDYtky81IGVyqm11Xm5UhoFGBv1gtDU0MjoeqEdGQccsyxcF57cmTBOk40VFO/D
jKGVhK4vyxQbe6ecWXUtUf1mxKTUAnqzjbu0snyw8AqBLhfUtqhiYwD/0meB/LS1kgJdwn30y0Ny
lE53i36Mp00b36VoJkJPyvVtFa70TCD7oLPwIrc0JUpGCFy6aQuwY7Qr3c4Aw0k0FJEsK0jWw3WB
wvjQxZQFen0wZsWf49qA+AOdPbi7b6lRHhat+2ZrGAe6LkXoLUCrapiAOGaYfJfLqih49dy5S48b
B5R68xaUV6lJYhmMobAQi14NdmAYtAfH96WcCe2Ci1NhNSUADVYMLuq/K7pdlJxo7T3mUknVoJNW
1pL6PibHWxYAmkI/MPeKChy3PDok1Qi+FDbANx+XnX1IttMpfpm+OBMZHooHew8n/EtXyHpT78qH
ZVMh+zs8NgNpn5B538oeU0KLfP5B3D70U+pmMfugxXc2XpiFjl9t25t0kz2Zm+zOeE4fVqmnY/bz
2i5wvjTJF2OKIghVsf70/lcUtKGyXX3t+Lu4l71rRBp1vkLO/jgAunFa5X3Ly80rZstIGV7X2Xd+
wGvr4S7/2pkWpRNEoNZ064Gk+dbr/CMSrTf6fful2dX+sIMR2miH6Dnet4dhr36//glifT5TLN4c
FCCOtQd8Qr63AnObHXrSkgiPXtkLQGTOz7aTf8dFrR4VmQdBQPFp+4e6PgAGG3xh364vSGRtzsVw
/gp9hSvIzmDekCdXieHLuk0NiVrwocgYr61rl1iHcdfshnBGDSby62fzQJzb6tbcx+F6mLfGo+VP
myWg27wkZlj+Sjfr7RLMt8lx+o5/DzrJfiW70rckkYFoxAs9hv9YCn7KJV3TBClMfN9SfmvR93cy
/TohNAfjkk9vy0B1fkXejY1XyvWNF4ah54I5EzV3sV0ARgsmyp98laS+c2MSNyj2OnElF0fkw85F
ccZnLcemKGqmS6G1b++RFQhZwlOyIJkqcdYmNnsDVEuQcpr/3Gf7mXRkDEfo1CtYNvbeXSFJdchW
xRmcUeuXhiaQ1wd26G2GgK1LRgohu4acyTHV2qXeCCGrRpTb9ZBBxvV9e+9nvWLV+F4lC7A/WAaG
kTG9iaR0DbR0vzrooR1Y3+o7dT+M/ngqb+dvFcz38OcnGGCuf4FwjZjpZFVZdC0ZnHp4K1VTZ4WP
9toHjMR680tnPDmDJDstNARAT8F0IaZiAaRyGQksmHOKo6JH37lFmnLwwc6WesEa+1JCabGzxXwA
mF8RcaCj8lJUBSDJsjAwJGA8OgC/dzcTBl9c+m3WtM3o6j4qsGTA6IUzmIAZwuzcySp+FgAgub6v
whor5vUwvIn5OTC1ssfCWeyYqoU9pxGWrPX+VP+J7U1ThyNIJX5Q9aUFkpK9zsRLi7CwjqtxkLVF
ilAUwGOJFm7EeBqDsrqUD+Oeu9bMmtNr0x+y3+YyExNQkeW0m96KdDOBiXTaa/Nh9v5Ili48bUCP
sblBtJrygM+qm1hmnaCJXHdHArs6V88UiAkYRVLMXTWom77YogbNZvsRNvq9+aD2DVmXmjByFBmV
FvPKH64YGg5ACwb4ZiBsXG5ECQI1q87ZKFpWuiRvlceh8h5pDzo9DxOVYZqnCZnQ/A2ErexZshXM
hV4TzrnYrK/bVqkxcAEesiBpta+m8TzGRwyf7NfUvO0GAKYVcVi9JZ8gETDR6osCLtrNLWBsXi4b
SY646geM5YD5pXdP1D1O9d0sA2sUbS6bX3EZFC5uHKflZUVbu7c9eJd2vIlpedDrAStrvjaJjtdS
/3NttR/Ah/t9fV9FGnYulkseRN2K8aIVYvVtj7mEuC5CJSpJ5DSnfhkkV1nk29CzD032gFaLZvrL
nVxsQ6n7FTuZ1W/gEqwwbisljhL5M8AeAWmV3Vmdf9p2Zp4kCvJd0IzYr4xnRH1mVQZZGi4DwIEq
TWL2hQl74LGj1I70LwYFODOp6k31n8mc2kJhtPsZN8D+bzpStg/ebsiVTZ2gyIShadVDAYHuGh15
234N3dr9WSeqpHYm3GIM0gB3BaQHaBS53OJBUXNTSXCehtkSRfs/0r5tSW5bWfaLGME7wFey78OR
NJJmlqQXhmSPSIIkeAcvX3+SOnvb3RjsRkgrHPaDZXcRQKFQKGRlPhcOGnKJrv1OmXaBzMdDIQi8
iLhf35qZFtbYBTWwJ0Dr4pzHoQjNgqAtUuwE24NzxW2inEd4+rnvrsrhgW5lI9MFTP3XU/XVWZCs
q1dlA4MInqCb3II3+7sp0bipcnQgnPCgKAQ/AuD+dnS2Ndil04wAp+d5/UC56USF02f7IDHZeVjt
4YDyp/OwNPhXNf3qTK3/MKLYrqlFqXqsAb4C0HZD7gEmL+WCQydYYKDgGIvlQ1rsunwKIZoYOt6J
kH297j3DeYROVLv2u5RnX233lLiPBooQ9SZlPaSn35/868+RPB3S2F6HfhsgTQk7jeB8Wednbuh8
SxUIQYOJDnaQNaBlXgr0UBLm09TilKl6sifBt2XuHmqC3mAfHI59+o7YbdjWOhLlt1YBVdl0PDZ4
zsajfLvkVVLOJkszUKvjlXaNAjAnfmfGvq6i5bOrK6y89eJbY5J/LWa3NtQCZrBh5kenDUI6tI/2
1Gv8WDMmWS2g6mhNwXZQxokX1msIxXTUqZMyStFUBDas328qvRmVjAxvhZFUpolR+VBxLfvHxnry
yd/3XfBtko2mNqjGgDjF8jcV+NtlGn1iTtm6iSuyk/m9/xaMaVgvr/+dEWl5hh4U+KUDI5UDuNb0
0aqKCPj9aAn+YIF8sHUiyKB37g21cYvhNGIT5dpEA3xc9mjoidfJ8i7E8A5NZUdlVWlsqmYQ/GvI
59FJin9IMQUQOgJSHUgvEWaGJYjRKLD7gu16X3NTUTn5tSEpWjj+ZE921UM4DTX8wrzU+d/Q6dGM
RmkEtDKb8jj62eS7QeCtYILbjNhZhsl6HexjoFMsUdjYqPiQSuCfEIGXAlLv0BEPTtCLhs7TgbeX
JSjCavU0J5tiXUCtsrWvgSsET4zurWeDFLNcoD9fxXwynvy5hlINjYj3leleOLcfuk2kXRhCAyxK
/+iWlrGBiaAjN0hQQZdv3obTEh1A921OCQu4rWz9ITirA2n/0GTo2NRYv3jHiwk802kXgXy8DVKA
CjRIAtXi/GNrm7rbaZsX8KkxkEjEvAz2IM0eXHenhbarjWCycAwDJipf7dMys0TSgJu598kABsi6
PBhgmIvdXugIDJWmcAp5Gx8GELHbn18lOIyb3LBFyePcPA5DtUlj5Z3uiFUZgU4ANE495FGg5bg1
kqPc7wyc8TjNnzatEmsYQjBTRPfDqNIKuLvAcAXJYgDIb624aeVnONh4vDP60w+rOP/Bz4PnN4CE
HKi5ZRS4gNoO+HBrDtzFHrrO0Ir4A+p5vHJemZB2/kCYuxQMI5jWvbt+ASEYHX/+wSiAQAYdmIdW
NFOKkgUzTLNxYCJv1ghKlmHl+pFWOEYVXEAItCmEQNkL+lG3S8G4hQQHBYFfKmVT7oSG/eR5XwnL
/2TNNxJzExEAxLjS1vdLdGz1qcU3tpTA3RZF8O/3Z0wVXTa5oP8xITe2E9G3blnYfOt79Nzn3vGO
a+6HJqB7hqGTd1NN3DZrG/s7GmjkqFwS2uH2FPAYHAhnho437EcL18lsFYf7w1KF5WtL0sYfLaNZ
09HnsRV+1d2adKPY/vwqqOR+tbpZQ3gMQV4oWOIm01ePkES8PwLFwgDnCBdGsQ50RfJthVmcBllj
QGwN/UzzeLb4aTXzU1WCxkfHxaQY0Y0taduYi0+heQNb08Vd8h3QGX1cWjpvVlnBOYZ7IM5lNMJK
89bZvVEbAjog5oAWhNYAK8/Q/rUCC7YjZqVTUFWUsBErr8xJg1oXlhXEhyaI+a3P+rDvP/ZVd3DT
JIRCntt+9ua/wV4PuCqKjhSlr6Nv7PopDpw0QhjZmcvJ0M2AIobffJIUOKq0xqPOpoSSiYeRo/38
faZrwVA4PkwQ5HAosZk4YW+dcy07J1hpA30PgCmL9KPVPd/3S/UY/jUgnUN1Kbwp2wwQ0ofMOfPu
wxQc/jsbUvbWks5ZeqODMBL9JNLniSYhtth9G4pC+OYf/w5kG+jVNrZGV7B0RRpie/4Y2VY+fKJ9
QHe+N6fRXLfDe3S01ofCt7L9WhagzDRM65BDjf48zGgMYJntRSMXxcf7H6ZbQWmbpFVKSbFNMKWf
+PK3IX78d78v7YvcHBY3gcIR0NrrPvD6hzEr4vsmlD6CsuFW2YZQl1w2W42+8EcTGdE8HMUnw7o8
3f995RTRrSgHFjewU0hLJ+YCfEEFft/KzNDOLnOv26k6C9IiCAeA9mTJeVyPHTTRoVejuzgo5wjZ
PIAk2zVIzoIdHE+pb6zQ+mHf8/li8m89P92fpu0jpbsJqm3/mpAGsYEv+dLBxAia+ApABJBQfFpo
r7lrqeYKKDa0NG4qDnhaud1IrtkL1o64oOTjd7A0QHtdY0A1VVcGXCnBXpJxsswcl7kAyu3GND5W
vvnI0uLn/enSmZHy094vUjb5MOMKEg7k0cqMiOzu29DMlfwusUyuY8yrjaGk4KOhn236930DqjUH
oNB3cUtAT7acAXMxesD7/br42icrsF99411DUhAzrb+vFg+CE5BnQdIS2ploU75dd4u7BHp/GEvf
vMzCB1paR2S1nYeyA19bkFbEaLxgJhkGk6ztT04KKIFO57rtPxP3y1w8riTTWVSuz9WY7NsxQWl4
HYm9jQmsXBDPLHUvzopq+DZr6Fy0AYoEwaa0KQHTsVpnIlUs0lLsOit7Dexutxa9Ezp+BOVeEELt
2Op9qc3lbCa6DkBVWgkKCJB7omIFhqltAq5OPb40K3jx0Cq5lg3Kl1l2aYV7IfxlndxjZ85cc4VR
T+i/9qRQna4N7k8+TlnhPbPmVQjNUaD096vxSNPZ2+Na+5vQ08H+6X75qvl1ZUjAhNuo7IDiUWbC
80aQZKJiVcUzKOmBkV/Mh7LW+ZxySbbqBB5EQXsvy/5Ahy33a5LyuFrYj7ZEaTmd935/KqHjrqv4
Kpr+4X4AVJCNdBUJkBSsrWJMpyFHRWQqRXZMXFCaiyVdTytdRGR5BqQ1C8//RMHsFmZOzQ6sb5/A
IfxVUGOIumZ1I5Gm6c4KWHAqkqGkEcCheRSMs+4Op5x80KCh6oUWnjeIicpvurEdCtyzhBf2r8wc
MTO/X/aAogGYB7dZwVEpZeRzWbukqzgyiTSJrDWIatia2csfBOUrK9KkB8PoVFBP5nGT7obpmLvv
1u6Z/nXfiHq6/v9QfJTupHDMALdYINHNN8jOEBzy6dPANCaUm+1/xrGZkOKx6TOIUGyzBYW4ublw
97EBwZmuJKEbiBSDHdRBjTSDlXb8sTTPons36hh6dSakS4zHDIdM0zYQ+wlvOYF1Wdf9HywHWNO2
Hnw8oMuMzi4HwJhmHY8Tmrxz0OIZEgOy76h/7e4bUi4KGPXQ9I8a8RtqwjRx2tXguE5ObgctDDB2
Zlbo+8m+njVp/eam8nG8Xd1B+QJVQ9Tvb88Okw22aQ2IHWTAYzQ006cdTf42lr8myk5Z9X0hurdj
1elxbVHaniVdprXpKx5TaAQWwUuilR/TjUnamlQ0U1cZsGBM86kTH9oGejr+BTSFYd/F7rAv2Nf7
66UK97+ijUeCTT9ZmsUyZWBPC7BPZxP3F6CPopLu+Dc3+XzfjsovUGRHhR3knNYbB3SmeiVNCwdc
6alh78uHcT0UhcaIaoE8OB1ES4ANwl+3LrFUFavG1UVkI68O60LAFe6PQrVTUQCjQPGgogHOlFsD
/Wj5YAHH4ThnvPpKyraLfMguoI0T+jf3TSlw1KAhRw82cHF4BEMrx60t4gzJYKyICt4KIHf91HPz
kLJ8b9pxY1pPawlctfdaUd1lUzXGTUTUB70vuoFk/s2W1QT9XxP2VbvsG5ZFQf7Kfr+FA0NCKwoA
GJumupytQxlpQofhDNIir/Q/dU06H5zZmS/NIBJdaUWRtyPB9aGejbo1yM2k8Nrk3TildNkQHwlI
I/P3TjYfhD3s1vY4k0tSz0g1zCkcnGd79iMSiCdfjCF/pEGLzkqrCu0gx1N0outEVuyJmw/b3Pkq
+/UnMZhFIEAJagVfs0CEedNCIYOdGNHESgWGG/N9NQfbol+ZGhZOMm8E2qQYlwM3wza75OvzSIPQ
cd5bzilpYn8udz5UbQqG4yff3fdm9VChDwJeG2wgmb2z9oRZJqiU4KzuIVzz0y5M3NDOdvnlvh2F
82Kc/9qRNijeCxdI5XnAEE1L8n6Yqurs5VDJEVxHH6+05EMgAXAWVE3klnjqrYY3NWA8dVK+87xv
WdaF9ewf7o9HgUDDwl2ZkaKAaP0EqmegNQPrg0MCkHL4Zrjy5LBa4kchXMSAdl8M3aNI3XdmPR36
RhzElAUh6Fj3NB0jc9IRdSiHjq2LMA7QLASVb52p8/21JRM2VC6G0D4ngPrpdGUUxxJCHjBCXgC+
dOQttybW0kCnPFjL49qk6Mfn3a705me/a58qc3yZ6axjV1QaBLAbydH2UidTOs/odcxwcwMRnvGf
rPZ25hrWX8di2hXzz/tLqgxHV5akrQi5B7zitbC0LJ9t67PBitCCSJpPUexfDsakORNVlWUHVTf8
jaIIVAelKMOKgGUtM8Bbx0yQhrQV23vNlO1Kx0wjaJcloFQrhp2VJTOkvUpx5iJtT27DrXDNih9J
M8zA5DZUc74pnShwMBEUyFuQ396uMJ3sWXgmPgvCT3hnDtu1C+3x0/251hmR53oZR9BzJzASIht0
40lHvaGIa2AyxfYnoFFV6MXSUjTMAkEjA3p/5y5P41ZJS5unDG+W+/uD2WZESnhhCwTFqJRsCbaU
qvEEbElzg9jmcedb1w2nbOw/3DehQCXi4g9YDTC2qNXCzO2qsFoIk3BM2LC2Z06rMIG8G/PDoC8i
bgPr077Uxcta1WHrl1/tiUXpPEMPrQwnq474gmerQfdNikW8+SbpBtbaHh7qKPjKgsL5subrqQRo
wq3yqHXCaf5U2dDdgUaNGN51XQ9nNr8zu/6GpumocHNNMqEIEzffIsWlIWH2YoLkPQacEM0JoiTA
xi7NhYwNdB5XozrM1Tod76+KcuHBPoFqDAIuaDRvF4XnWTMNExYFyMkevVc9bh+WuZ7vW1FO85UV
aZrNdG7oCN0f6AseA/Z+EyBIXu6bUOW0LqAp/4xEmr4pRws2bTB9FXgEkFPZyL3M7idNfyYmjTrw
vGfEORmtTgRVuU1t9HhAqRzYGJnHoxjtjo9AYcWuefSrSya+D89mH2lGp16nf61I69TUWbuu7lrG
Ru7ZgGHMw74s8+LUNVBt2uXCWh+IH3T/YRPrzs0ILi1Ut4q9YbQgSDHAOE9ZP4Y1SxJN+qf7MGlp
y77O+FSzMu734sPv85cjZFzNrbSmPsDCCYIgYJsmD3uv3S3za67rktYt4DbCq/x1coHR7igcZ0xT
8JORcFx+gqQCNHs6xgWdJenIMPkQZNwAsHadD6AhXU9iPXXOb3ew387Z9hFXwxmguzaiF7+M5/HS
ps3OT860LDT+qIxVuMBBJsLF06TM71mM7cbmijkbWBJ54wHhkvU/ghKUzt/ve77Sv/61JMO17GpY
sfg4y6GafVnHjyz3/yQ4XVmQtpafom6/2AhOoCl/Z4kPtf98fwhbzvrmcL0yIG2RtBKMDQyTZU0e
ouulQitWRT6A0XdLTFI0XCy6G4R6fYCEh3gcUKFypd2vrYRlC/Ctq6j649on6VNfJcc0SMIKwero
2iPTjFIZ4z3cgvEEsrUiSdNYIwzCIXCbaN2vRfDQ+xDq0oL8FZyC8O4rK9Jcrj5d5moGjyl42GN3
jmq2mzZlPPC4gOCUh6vbh8bafxqRgE60Q19Z0Ydgh25CgTpuUPV7qBqFk5dGbjfvHECyBm/HxwS1
lvETsXgd3l97RUaO792e7x301byR+hWz2NBA+N4cfc1+v+ym7C/HuZTml+HRJ7qrsHINIOQL8nPU
IkC0frv384FhKOOWj9Pu0cSxdBxGO2rdKdAQheoMbX9+FWQEmc2hqpE3AToQeeSJoJHHSnVd2sq9
fzUcKZRlNpKz0sdwCvMEKP2oyX1UL5QuSECR+EAQAfI+0iiMHsgz1mEULb9YLY8sfi7QGztUeIL5
zHN/lw77T4Tr7oPqYQUuYCMA0b7hiqnLqumRdxaxbT+5JH0kItAcykqvQ5Htfy1IpYqSkBm9CDgD
RjDBzQ4JbbS85umD0bRlCGG12dUl0tvufhPjrixK9/aFQ4N22VpTysw4NX4GbUyxJyNHZp+GfRac
/OnMLHO3ZuV/+lZXAb4/o2+4N5lrl2gjw3g7n5/toTqB1+T+PlYe3f+M7w37Zsd6pH4zxtdODgTJ
0w80d98Prh+6TNeboBuMFOLGbJyDYpvKHO81j7prq+7XpZRqNAZzLWdMVQvih9P9SVJvKLRT+Hj3
35impTNA5EY9rQU+vW7HqGPiKGp/ly3rma/Wl7x2pggPqZ+6YPyUdRnk3XSofuXgAkBz0I6Fjkq5
rk0ngxjW1hgDcY4+tNGu8pG33fzj/jBVgEvUr4GO2LQNMEopbgR2Vjkl42WMymcECr9wrqzd6uHW
mNpR3TwAQjcsLHQv7vQ5R8tmIcxDUmanAZriAHQdQNR47ph1mNs8njL/+/3PU03C9ddJUbMZwPeR
z/g6kGCFaU9Bqv9y34IqoYHczyYsBI4wNNDcRn9nJA64ytALBKa7tOv3DIKmYlpC84TsAPd5ceIu
2923qcporm1KIa3wKa8Nss15+p0JN0ohvVY1nxNMZ9H/vG9L6cdQKkGvw6YG9aasL9yyY8RC+kSc
lwoAwqoNznU6fy2EF63cf3ShDNil+znzvuVFrUvefqHd5WB6bX5b4avTlULOqwKPWRmjj8yF9MIR
T/doV2uPojUfh+EjJAShng7gbvfQ4oWITxm6/FE82I3ZLhu7A0CchwC515qskcsNzeGiOvutrTED
CjvAVciPOFY2TFnlYXIsEDfl76rPRa/JLpR3eQtSUgSjo0CKSC/8ReE7XR3gtlu3ZVQmWST6j5YH
raLU/NhTK+qSZE/7KDGEJl1TPWbgGfZfy1IEs8o+sYVtIvhOK6SKljCb3vHhdW5e2/nVcdbQ5ECY
tQ8G0korcfe9Lrj8H2NHd59J0AeBt+7bxTftlNaCdDi7zSYi7VNN+QbIjcSyRqsNzHpQXcB03+VC
E72VOwwVINcnm/igXBcfKm8SIp0w6YkdVx76YnonGusOpPP9sc11TYxKN7oyJzk5ABzQkc1mZAzp
x2Jqj0b2FGj7SnRjkiL1CnIEaBSPKJs40Ptrg8fO+m5VlypozlZR7e+HDaUx9GChpRB1ZzCt3K4c
racWXXLwHbsLonzadx6LmPmtQSFvzTVnkM6WNHu1aCnvtnpQzvesx32u/7EY4Yjbj++2OuZMVfID
jqZ/BibNYlPMOFM2Y1klDgYBj719ANw3KrEX7k+hOvJemZIOLycXZmoaNgoL/o+qqx8K+yHxjH3K
QBFHfiB1FWC6oG3cNEKT4Sn90QUjA1SUkZjLDa6r4Xd+wBF0LZpFw/Szy9to0rGgK09O3M5sPEu7
6M6XhkfLoLaGETNpZfRI00vPqh24D2Y/OQziM0qJ4WCZmlqNcvWubG6udHWaEKDLoIoGm0F3ruxv
3EWXtVMdqUc+3l88pSFMHTAFEHyyfkW2K0NoeqNcDC2O6BKSyvUiwLUJFOauN9MgHMZac+dQLhgE
5vBosT0/U2m7ZUPatcOEc6hMq9Cyn0Xehb6uOPgrl3tzFm/y7cCWIKd905lmMlEPDaLiFJS7gfbj
OSF4jvUaK6pGGvZ++dwxsw7Xv1hfHhvAKYR1yKritKa7eqG6py3lHEO+BRQWoIBHknC7mN1gluMY
wEu78V3bV2tI6zF03XXvMCQB99dTNcE2SIsRpKHMBNTGra3US+oxsV1kQUCcwpQQz0K747dAJc/v
tRFpQKBGGfp89tD9nzW7jl8qYLruD0MVKq8tSJmjNbHJHjIfK1iXkT3+DSldP3PCAe+8tpa3X7U+
UD0yIX2Id0dAaW/nbAlw006RvgF8AjVpzi7NvJz77J0zYjfcH5dyeTb+GAcSUg5uI7emGkBIkATQ
MobqcdRBWLwHukrXAqgzIm2yigxLlfmYPC945qIP83xfVjpZBZ0R6TBzE2siuUPAayEu1LAinz8a
0OG6P11KR7uaLmlleIFmoKbDdJlTRE+tjoB/86I3fgygO2RxQaITyMry68iYF6zoLBR++xnl1ahb
i+dxdC+zbR77uvkrBW7i/oiUjr0xrHq4akN/VRqRsIVROLiLxnnexp4PaI1zzhu8HALpjCLnfWPK
6fMBH4ZEGzqdPMkRGsdN2n4o0JxvDjiLTTIdKXMazVml9ISNvQXNoOh3kn1aVA7PjLlC32AR8IjZ
rRu5/mjhPJ50jKnKnQo6MgS4X93aUsVqNhhEo0y0KAaTe2jcly5LD/MIZin27v7Mqcf0jyGZ/mwA
YpUkNdrcmjGAkiPYH6fnYtRRCmuGI7NNtEOPO9PaVrFHoIdb0R8d/ZCV7b7ydTpyKk8AtRAgdqgv
em8a6IulLiFdllbQJV2BuPJdcNuhM0HncCrvhq47qCDA14JGFekeVArHHUcfp8+0iIfFwBHbpM1r
Nlof3Q4v41Xy6f4yqSZwk7wKtlZ3oIwlB6dTlaatiS7atusiTl+ZjeqJ0R/49HTfkAo1g0H9a0kK
dxVBG8Jk9lXMQLQT2UsGxHTQe0+9S/1DatIiapZuOLtpIdCHEbyOfpJGo2Ma4N4JoMve+lFfOenx
/mfpxi9FEyNnuZhn7IfGeSH0b8v8jue8rNIJ3Kt2AwXhPTY5qCpwTbo9teyJVxnAiYgjRbP3h8t2
mkyDjlNIFY03rTnQX/nehuG+teKXlDqzjYZAu+6hNDXu0rH+Rob20tvGno2oSec6LS7V/GFPoFvA
o4BCyQp7nZcOHO+IFRopVyfMxAcwZEbWWJrhPOrCpM6WdPQDUDZQb2sXA9rmC8/3Y8l2KQoCSbLu
7nuFaheizIeufAB2bEsG7SBzqk1j8arYseeYeVacgN3K6odjWfqHpiw0GBjV/QhYMgrsLgGXoZxt
u1D1a6oBIGgIm1ahP/rv+vmLMwYPmffgAAKE/+sSzL4mQiuoOtH2BJ5QH/1PBLQj0t53s9KfjQxt
tl6GqlI2PCV5/56jSFBR5+h4qNiuHELZ7NFspwd/TcJ86v8g/AQBENkoqYGwUw539sLyxSboww2W
9jK15D8Vc6KmECfS6l6HlN6DyjVAy1haQL5uNwd8EnSGHrob+LrEczC9IwAHisV7pNrcW2EKrzHg
C6IA5+NaLx2yfOB+ECwAmlP+QrsVOsDzruUEeIHn+36qNLQp0G+IdihDymHFajzeEqxgaz2Clv4D
r37y5WL45PcvnZ6JTgMQiUDbA8X/27nzelqgLIYuCtcwzylgjZXZH/+kZfrGilSFbN0566lA50SD
shUjT7mXhkwrL6kIkjdWpCjirEPWZFsXgBDGewFMpm98sg0o8qGkPOS7hAzR/UVS7TNY3Gh9gl9n
gLRKzTJNXt5sHTzEH8PSL6OgePK9l8XHid7s664O61SErfmfFDRzaNA53/8AxeHjwTlQ0kfdeuMF
vl29OuCGmGoT+xyCJxA6x0XjT8h/bmxI183ex8uIPcJG5TYhnsYd6oYgOP6DgeCN30UVAGeOjO/I
yxJvkQ3IbJj9k3CUIronFujonlR7yjZBYELxNI4ncmm2xrU1RVuXdbzmbn0cFwjQJ5Xz2pjtezBq
dZqTRmkNKhVgOcALIszdrs3I3NkLCorekHQ9d/YQpm37aXSyHeej5i6jONQ8EGIg1AIdgw5RyfFN
D6SNuZvWcRY8dwmEMc7MfyDTydFxe6v8bePkRbUGJaRAbkVpTbtp/MTgsd/We54MF9SHHwvhfPx9
b7g2I4WLmfkBHmSLOu5X3JSOpAqDSUP3vu1M6XqLNup/RyJNmU37mXsOq+NJQDxE/BxbHV2yeq7A
Xga+0g0rv/nHVfVw7DOzJiMG4bcvMOAHz6b4eX+eFNnF1gv+jwnJock80DVHJ2xsoQE5zBfRhcGw
Ap6wL/L5gczuzmibB6PyX+7bVWX8qPmiRwikrICJynC5hiM5HIgHko26c45BUzVH6MyMUCeGkntl
UoReJFrHeba9l8khaEFuSFRw5uwpI+4ZT58sMpsFpJX3P0y159CKDc5jfNTW53o75003ZVOAqm1s
t8vRCwguI+thcR7rVQflUaG/wXQMDrwtrcMRvS3/1fLOluhxIcBWsJh3Xmh7WIuz09I9mYKIQvIV
T6lTHpzA9BOlH4LBOyRQUFvq/MNE58juPvmuDiylcmkQExB0gIAeANXU2y/qFrBHpHldx7z12pB2
bhplbiI0Z57Kra+tSBunmya7Fg58bp57aJVUnRfZGZggabI0h/urqTxecb6iiRDM+2ixk/zbqWs7
t1Zeoxj0k7QWuP3NL02+PVKCa545D411mqEWygH0DsjZb+c/COHA5kE1DC3YuEJLIbxJK+ZXvKvx
dHlZ7Ev1rW+aULOHVfOJex3BVQTNS+DPvl21ZeJtNYwtVq03dnl5XLtkl82aa4jOiLRo3lyBOoJg
IDXgbci/KDS1bO9PjKDYgKMItJ0o5t+OJDCT3inJDCPZE2oCUds9cjH9wZIADwMQKF6bMF9SAh5M
1Voj5WnQkN/XISkfG8FebQ8dieWfpAtASIHNHJdrigeD2/H0DDR0w9BCeLTrj4wbPxb7L6vKH7B5
7/u54vjGCeGiPR4xCyTizq2hhZk5eJeGGiw5QxIGjXEwhvRCCa4WbNp51X/um1M4w425LY5cRS4y
JBXqYH0dU4gBJfV3q8A7U93+fpxAR+6vhyaKxE6GzyZz1ZpZYsKvgQnmQ39MT7lXaE5xFbwBwp24
82F9XHRMbmO9GktiZvDouWni3qDHKXA/ZOlzM+aPPtpX1x7CTvV3QGkjzrqwT6ojwCNQlRs0jq8I
vHhOA4vsLxZRADxuPwKNFLzMx76Jad2c6667cB31rsJD0OCHmjignVs0krYWXi3GcmRlE3eb3Eny
LnOPKcjlnSqD+qnuaFMMB8VqpBV4J3MINDduh0P8lFNSLg1KI5az7uD97Tcvy3Blu++HqkHhVR2a
bejPAuhMCkqTO4LGfrERL4KhPFStzc/+xNlBcNcKkwZ9fnTNXI1bKgaHXBwvTBgdiLOptKkrvPtN
AiRtsVc2+2Id3ahn9h+0vmPqXCzV1h4J0p7bGRws6hnBHDTowAjocWiM4pJngXFx67nX7ADFJG6r
5NtbWwnxZJ5c3pkjirp4L8nxHxxmTzgXtx3z0F9958B5HoSkHpwP91dONYkwiCoaweMQ+FRvxzcP
wWhUCW/jMum+G9kGUQ+S430biigF0D0a3lGpQ+ejTIeYJ57ZzZnbxln/SEG90QUNmCt0TFgqK6iR
0V8AS6CkJF8vvITxmrAudsCeS9ZnPAl3Og1anQ1p87J0tnuHFV1c1k50bNH/ZxUarIdqQYAcwK0W
2VIASaTbBRnEYvd0yjuciuxE1+61Yn/SxA3qKfSEASaHNZEvmc5ged3oNB06mf1jSoyd1ab7cUxO
99d9853bixkGsSkeYPOgSVP2LV53/QomT1zS/TTu3G++1YVdNYQi1xFu6izJk8aaEqd7VqP14hNh
X6sEPXb++8L4en9Ab9cGA0IcwNLgsvZmbXpG/GFxBE73H9YCsVZNFNX9vJyjgtcpHZERxUZBdh7Z
8cLf/XcDkFIut/XzNBsxgGnfR+P5/o+/3Ry4qoDvHukVDh2w5d56LgALy9D4+PwuOZKAh8PwQjNN
jFTaQK0WVQMIob7BupstR2E4JViB7gm6XaAuNu3n+8NQrQJiyD8mpLPMs7s+bWcfXkuXkIsXENDd
N/DWWcHehIC7bQscmPK2cLmZLaVr1XHRz12Y+eYYd1aDV/mmYdFsTKvmnPyVUtzuw1uD0u5o5glt
SaCiiTsR0eXYNLv+Geo9XXowLjl/tITGEXQDlPw45dydTbxXxn6dOBF12+Q8V8ZXbgKY6nRVp4mY
m9O+HR5YINB+RTa9+lu/qxIj46OzYniGM+34gFYrF3mANXV7W/zdOsNutmoDys6TJr5t8/bWMAAu
JtIrD+3jt4ZFsubESXBLAmynag4VT3fQBEj6LMqLp/s+oxrj9n6wcaqjgUpmO0frGBu5jQQrIF1c
gf2O1JcE2g20OtgJC2tKQkhK37f5diOguxCUQjglcGhDI+12eHVRO0hyzD52nNdho9jWQKkV03fz
+9L0cZuRqXDw+9Oco/DwLglZ+r7Ow4JqJk/hjzjoMG3IQIAVk6kgNorOwFntHkn931P5Dr7goSev
0haSlAPazIBcG3mOKwXAquo9ss5JH2e+d2oIeFE+j0Ydra24lJ7mXXCbHMn3cITDEBIF3JVkGHq9
4PZsm/mAszUPa9DauFC9Tb7e9wClEeiQbHXPjetFSqm62lhT6sJIivmq2YsYD2X/ct+GwrMpvbIh
pVSGBU6pMS0HEMqYES3ZpQW4dYZMxJKb+6x5daYinAc7/xPnppveJHIt7CzJ+TrhJv6yVAPYRz5y
/gR5Jo0BpdPhNuvg51HJk9WXSlqjma7uh9hsP5RzghrNvENEmiFldX8CFdsU78MQLgMJ7CasJY+E
t6azTPMY56Bw2EO4S5z7IQ90h8jmvJLDAVeDOytevoGAkk+twRiyJBjdEXK4a1QG5Uud0UcB3cyp
GEK/mj4uY/XRXfnFy49+cbHoiy++3R/pW1cB7Arwno2NdtPwlAISzke8bPqOAHdKwvcZkAUHZtio
CkOoOOzsotxnKZ7mIW1y9ualOt+3/nZBYR2FQw+iFqglybt7aJAWDi0VMRruIhGsYWkecbyHja+5
kr0NI7eGpGFagvIkTYiIC3bi5WFqDhNae9JHw9et6bZ/b9cUL+04uPDaCK5iJOm3Eb7Pk472vphi
qJC3BUi8S2iuO5zuOYhzo3wFg2UQVEkE9HkXNnNqHQyzr4/353Uz8uYj0E2DCy9uI3g3vP2I3Kp8
NsCD42pNdnMKBgk2h0bn/vZ+3OqyQPdgo+DRUC5Az0nCF28CHSOFqueHPt1aJeOs+X1B0e3uDgJQ
qEbg8uNtXnRVxerxdlKSogOroNeaD40zro+ZgV4nR5TfBwJWbn8x+5NbLp8ARHc0CcmvStztXIKm
Fd05oJgDKJzIg2xWsdK5JlbsgbhocSGGtX5uysfy74lBCz1YPy42C00RJePBg0L5R/zQcUk+i5/c
/VQkZ9PPIx0H29ttQ7c2ZrAsoi8Rlf9tU19NSGVzDx3FmR3nc9/sl87syFPAmWgjL/NqNOY1eNHR
hERFoxLI9UDkszVMYKnl52Ex2qUYyhVyRgQ602g9q4IR7Y00BKlp6LbBri7JflnZvvN/Pxzj0Raa
IWg9RCEMXXq3400tVtZ9+f9Iu7Idt5Vd+0UCNA+vVZJseejBdg/Ji9DppDXPs77+LvW9ONsu+7qQ
s7E3kIcEporFYrHIxUVJ2imZgCl4ia7tmqitTvcPzQ2tAgwEJBeeD+A2ZXNFVVr3wL8H0GoeSZ7Y
67VACrTjkU7BQ3sAFQHHKV2fUtxhiAcBIlu4R9k8WBXPo2mUk4w5p5UMyj4dXFq/0lqrs308FpHJ
seQbbxZUv6xvvjBU+K/Kf0WNukZcNNJO1O2soqqBaW6kVGzQ52PAm/WQoQ1n/GsPfymTCUXE2Nfq
wSykbzKMcnjq7ALzT8FBfn/vrq8xhL0AEyDsQQ7havhzUuF1iEyftDMyta/prLVSRtOizvFuSZOq
oMDrYm6IibmydhDOaEHLBFA33v+I60sGHyF95/TBAXHF64zBZaYwCj0+QpDkFXJMpj2C88yV4trw
tDlyh06NOMfylswlBl/G5eICYRHUIMqfR9DrSbtxMneTHu4nVABJoVg1Rn2Iu8CKOYu8pWmgNVDw
MwCfA8Xd5VlMBaVRW3AZ7vJ8+AxDNCuCbVLOALEE7eQ6jxMqFA2pkppjvTcOC24BHH/croDBsHhd
qQ7lOhrh84ASFBxzHNqPQs4s2sZNP3Eu8RueAAQeuMTR/wPkLsuObmUZAk1MMwDHU3Boe7SxJ5XT
6eAiQmxy32aWm5i5XfCqQQMBCjTLVbrs75krTwahrHsQwmESgBp+VHrdu7JQixzl3ZaCRDFAnTj3
LC4v0KJiluCBdsBVRySbym6dlAMPKX5ri5AVwQ/BLFAYXNR6tpZhaIshNWJlZ6bZvBOV7ksNg5ZW
QFJyvMptSUurMKC3KI0wWitx0pI4SZWdn2q/xkE7Tlr7IPT+n/ubc1MMbn0EHwjRwZl2uSCUo1E+
TTMFQBsZBD5jYK2WbMm6rMSZk4RbrjDGDrAWHdcrwnBc7MtT4Ux3cyhqQhPoMjjh0w2AUVSp3qpa
pFn/pAjCCv//9dJQkYPXkNC1ZKjs0ipMxQ47APF33fgjn1NioblN5tHGXJsdqtCwOCAwkbs0TEZ/
oppGGgjCdZAoq2hRL6cfsT4mHId0UwgQVyi0LKMMTMYhYSA67HkMIERtOtGuqgJlvwFjs6P/RhDI
wXHINVST2JYYq0vKItcqfSHXrKicZ4h7gjlvf//tzmD7US/FqBO4dfT9XVqCONdqjCGfOgaiNpno
NJbRV+t+QghEuryS4sPfi4PdiajFoTKCh/WluK71a3C6hcYuNeqO9EZ/VENzrf89VQdwN/8bfCzd
ogojZu6qASTUkbELhWq3SAEJ21+nbyxgPZFZw7QegBJYeh8rzfQiFQJj17fRCx4tPqp8xu8qNXmd
eNfXwyIIrLXfSUo47UuVqTHKv76ZGCgq/mwS4VRgxFGmupHESxDcEqShno2bQcW0KXZCaj10ol+G
oHDWC4sGAxh6A7S1i2B25m3PfUlXoz4HQDTFTsT2gDbLkdufilnaQwc2TJN3t14HLAhU/rMmTGe8
VF7YVhYepJCk+HupqB/AxVQKzYMUVHikcrKht1cFp4BRe6DrZt/iQ4VjPFfQnxxHIc0DOXTrMnoq
siLf5mbDObg3HBHAZcswVqBokbtmVtaBuL3LxAFRQ4jKPBGk4NUA0vnz/nm9KWWplCHORATGdl1H
iaz5uVzJYCaKy4rkilyvJAR/f331gSb+G7YN9SG2ZGy8KqU2KDMQxLdGmtqxhbadVMCA+0qXRue/
WBFaQEC9gj4QYO0vLaKIZCkfmhaRnRr1FBzBPfg/DJNT0bipt+/hz3APcODL359dsKDdnU0z7EF1
EWfWAR2WsavnoWnfX8uVdYO5F04bDWyGiAQii7AUBhDxBSA92nVZQGpfPWBgnN0ouM4N9agUzd+p
bsnA44ZdUgALuwBioctFjWOQS34ZJwex/eXnL3P9cn85jNLY32cHlPVRCYLuqUgOlpH8sjCqwtI7
TgKSBcteyWCOTalNBeqSWXIASHKPalqI/6Rt6OoDFb1RJxqt1DVvehObzbiSytxHfqXhJSNgZfrP
0Z3++E+ql+y6nf82/7ivQg1bcBbYXQliAjuMwuv1Bm/Qw2g2rpiaoJOJOne0xJHcF7Ts9bUgJMeR
vlh4dBg9IoUFeFxfJ4cYbe/gfyXyAGQAUXf5auZV1b/hu/eEMerrQy2P5xjCSvMx+xgeEAo1lZ1a
dk60TUvHfb6aiN1xnjG3dfnPElldRirS0kKVHDq13E1ztS4zuQLTuO/dVyUTjH/vGfLRcOaYY4bM
JvO88Csw2pW+YT6nvvw0ywngVhqyQPpmap/b7Eck8dIXt87ZAuZZejuAmmYhjujFzP0UaKhnZThK
5mbiVk5uCsBClr43a4GUXToKWewbXQ5667mxdqr5OAc8i7ilMgxxR+UHqUkTjfGXAjoN9O+14fvP
RStTX3oUUAmMmsztFNClvaggsrq/RSzA/HuPzKW7SEURDTgrRqBU5rMiV6Hw3KV40BI9Ve0ueq2H
17KfvKwDebfddUercM3pVUQ5TwUBueVqVUnjguMlr80SfBnLBBLsHwJp9kouij4pqnIU0NqkUaUe
nWyKiMXrK2fBnFjxQiKDXnk0oiF/x470SoXKqPw8Dg7bX9Mhfl8YAFba6BRe9Kn6tClx4u7r+Nqj
ILMPMIWEtnmsin2TGuqUq6GWRge9Ve0EvqSaV/lT+hVGkhvkbsTLhdxwyniJoiCP21cH2TAbQWGO
FDqSkzg6FIpGmxCAVOvN+tRCW5NoJ6UbzEXcY54DZ5m3xC7xLTq0QWSLW5uJdWIDSHq96yNwjYmi
rZtz5mZWbzi+Ug+HOKtyz7CGEcjjIfSSqJJerCTnjS+8tiG8uIELWPjMkWZnuxOEPgOnSTNHhzKa
TKoIBo5PWwheqfnV38UosCO8/BHvoHFARaKGjVGMfhp6CUNsD8YxaIg7buJDw+GMu7acSxHMXaR0
mp/m/SJCIqbgtB0xgMzNzed5TrdpsAamwPlbW8XjHxV1ZF1Ri4LjvvQ/fRBhfJGY5gcwo5gBmS1E
xsh+2kVHe1UFURDHaG6t8Fwe434ULZeUBE21B9W0MR6FhHg2ac6MIi3CmPQkH+4v78aFe7E+thEV
k1vmKMF4wwP4Usz2QwclUbdFN6fTluusoL1P+8hrkehGrYKGzy2mu/CG3LOVsMVwMEIFU6M1NPIj
BbzY8FkInTWp2CeGnx/0qiXarp4eeuHDD/ZSd8qKbVd+NuUv1IrNr1F6bgvTKVvSDT+SSqTKGIEl
syCgbtrMtehylMNE3f/3YQsAHLxQS77p8sO6Ok0i3BD4sMwWgh3mn2Q/pA8FEwCI+Cs4NhmpV9p+
8BpX3s0893HDEqCVpa8atVYMuWQsL25TqTL0uDhIHWivZruD+1+NJYIGEA2n+7+s/f3vWtE4jmh/
eWayWPe862K9VoT8EKr5KTnIyPrP2UtQJqv/QqlAZy/820hMg3brUqlNU4PUVE6LAzLtqjoQy98O
Nk5W5vz4qhzrK/L3qXlqtJ0Rgf803lacx/u1uaGsDCDtgn9EgQPO6vIDJlBgRHojqofKKXfFQ+qp
z/qzvIk9NH9487P1MzwMJ23lu6pdU8vTOR6FLZdhMtulfMaqNHMcqwyZmUOuN6RvjlEVkaC3S8nA
H09GJBM9fkS3O9F7nyP7+3l9EV8zspkrCVPMcnQkYe0yzb3STTbZqt3m63Ydu+N2XEerwNPdeB08
YvDVs/KUuIUrr+UVGMk4l8X15bh8yVIORVgngwOWceUDUt2hEEALurRXyw9V3uDZRBTR04SVUhzQ
uQeoGce5sp1t36oHAAfgGryhAchiwtVKL0uQ5VbaQSPyV1mQ3M72wQ4UNE8+KR5Tnqkva7jQ9oIr
QIIIBUQk2zDh4NLSxMnUm04W9MN7+hj8VHPaYYjSY7nHY22ObZGTp7zyVkvaEBCRZTAemtpY6ocE
lBTgTE6sg2w5Xe+lwha0RxMRFB6lznWMvEgC8B0MN0sAx56gpq+auitS69Cv+23/lh+rvfzDd4ed
uU4e41XjoPP/D9oT7nuOm+s7k8qcm2RK0YzvQ+oUfvnPwvA1ImvZrkCjx/P7yy8x+3axPuaUZF0d
NGMDTZa17RdvgeBo60on3QFYkVGl1vQqhz9DTYW5rrsMcwF4XHNXrx48toGAQfCPJw+uROZw+KUY
G5My+gekSqO1sk1oEKweeAMlbizzQop8aZ5S6pfZMA/+ISPuG72/Wdfnm1kC86Y2u0LAfCn8ePcw
acR4PA1PfkdKImPLOKKWn2K2C02qcOXojlAAemDWUaWxDCi24h/EZ7Emwqfl5kf/h+jB8MEE679Z
TzMHYcHOvFsQQzhjIJhBXIBWKoVZnY8JS2qnScFRWAfbCMybW8tyxk3mHru1+Kvemw/Fm2Zrf+00
IRb2AF50zHhGuZVZqTZUGnqzwvCIsgDeKw0dYqC0KUah107l8viTb1ghSpHA4MJhouH6O3Y8i8uq
GtSAA0Y7HfNdt7ABgLK+efQzInJSdctxuty/79gPL08JXZiYIHVph3qR5NEsJAmeDcCP/i764wT6
kKkNOQ7k+qUL5BqKyMiJLtc+HPOloLrw9SpowvQYYHzBSv9TiyR8C9/AOQZwjhv+0X6Pf1d+NTEB
/UIis2Gj7AcAdgTpUfrMMTvkbZ5os8sT0g+ctV05R0YQY5DqMFaBiIlfR4ysGol2MMBbz4OsXfkL
RgYbOMm9kUq4Yo79k+UgEP3bY8z8POPfx1Y1q1jBz4en4qGhsW08JPq6e7czWxOWDh6JSySzfPGF
5TEiGUff+4ofNDNEDs6v4SWVqW5rz44Jgg36+9lXOI7qKqJnpC17eHaeLLGfjXpZ4DI9IyX+U9y5
iPbmvfWkGpw77JYsDO5AnLu0p4Em51KWJHdWJTUy9mrhwiECkiyfUwfGSmEgBg9Iea1GE/VkJDlA
xobUDluEDUclmYcgGY4m2K8eu3hobLky/nLeCc4SXAPKHwuUDkEcWx4VhsYIpgDox6hNqWg++s3p
vgVe2zcE4J2HawThGprgLnWmalOaxkKnHjEsUWoj0gk0Mn/cl3Ed/S+rOBPCbEyWzWpVDaN6fE8+
YAfRIXTTt/xV/+w/krf7sq5fOt+y1IW2BWAWvLYuF5SjoAR6hVk9tu6Y/FR/5j3Bm9pSPjP/KUk8
rRxJmmyHjOpId0vPMsBW9WtTe5YGzjTS7NLUuf9F115qWfw/H8Sct0GbpXhKJfVYvWaTU5QxiTHx
MpVdUfHuS/rGF1webYgChgfAoSXbyGY1lXLuGsyuU4/bgb5bJFj/VB0MTKWhHdGR/mhOHx9fEzl2
ROH4satbc1H6meDlZJ6d8qDS86QNFfVoviQ6Me34I/DC9f3VXT9kLoRc1dVFNZ8NY5YhZF8eS++X
7yUrayN41ip2ePiU6xwRI4y5NpH8R2YW4e6xr9cickKPxkEJyIq0m2ink+Cpf9B9W+Dp8fZJ+Y8i
QbN1qci0mK1ZjKHI5FU5yVSlkSM9G3thj1wqxy6vIhBmhcztaWGekRTDKxzt6tnrX3mjLq7DReb3
Gc9iSGCEbX3YvfwMgGws2+HTlNndTANiOA1OZWYrG/0T4GqV++a9eoSCTBjDUkGch9I+kliMPZaK
MKCcG2rHeicQY+vvWsd/hJ2smu3EueBubdm5rO9HwZntx1aRVbrmq0dxBZpHm3w+abR2QFrDi79v
HLILQYxJNmE0q0KE2rdxrE+u0pJ2K/5Qn/JtY3e2SRRav4SOVRIB3QOc830jirxQ6PfZPFtkX43K
pGaWekTverD1n57IvBJ+aqv5S6FBSLgCeWtljLMKrSBJUPM/amR2RadfW6uaJDbHoywmyPjLC40y
JpqVxZRVo6AeBxp7+VO1B3DGt2soVKH9S7jp3hqOE7txGVxIZG4nMG/UuV/BMM1VQXajwznTVwsC
UgZvQXSBo8EPIJ1FrWfbpCbtqIyxqh9DA0PlyjeMk+KobHFAFypbJCwcgIu7X27YSwkRkGHL09A4
lu/il+HGMQ6zgNnxbooY3EnskBciX1mCBmJP0H7hOSYugwCZJdVRoWWRIgUnECdLp7pAjrDG4aZ5
aKC9tAbIQQPC7NBb4KW/v9YrB7lIRpAHxgtkiMGpernUUImCfs7G4GQUnoknboWYdeh+3xdynTP4
loKcMNAueN+ycaTvB2EZx1ifVoWuEjk1ZmK1DTAHK7WZPd1I7HQF/BDHa93SKngcFw5v1HvBmXO5
NqXNy1ZH7HPKtIzO+h4FM1rmaNQNV1L8qaTz3+tyKcijExQLRbMuEwTVihLWyiSHJ3klOsFGxQPg
7/WIIEsEUxz6MkCBy3jHTBgjK+rV8BR6II7fjVvda3aqGzvTmiPphl1cSGJ05yvVZCSqFp5qV1gL
63hnbqp9jSmLpeOvpefIkzbxpuaBAq7DH0ANzhfIuMREjKNumCF22IRP0Vql+ZP0/CN+qDzTFTiR
5C2rvBDG2H4edrMgFHp4Sh5OQULUI6ZhufG+Whc8bS7aunQol8tiPGIli4Gf+FiWsDZXhhts/N+a
o20kR1yHe8G9v3dX7pfRIWOG4HZXwjTHsqKHR+kt/yjcf72e5RPOXLDejxYOrhKe4l25a3f6JliP
a2XlPwrPlRdzgHjfpVhWeyiTAV2zPHuvrB4Z/0JP9Do6Fc7synS2U1vb9lvdTjz09FEcaButMqRb
v95X5A0DwaQOHGRMd0GuVmTf2l0BRKVfyvH3IQgOGsoo6ZexUrcx/ZeSmD1TR4yLS3tIau3em4nv
ls6b4jTbgnN3XoPntMslMTsXDkXkz8uSFDydHn72T5+uaWv7yQ0PwQ9UxXhX6VJ4udy7S3nMzVZO
8SyULeRN8FcCNZzO7WykU6W/P8wQtPSogbUMBN1sq3eUZmoFYGp8Qk4T1XVbejAfJQf9+Ef1cH+z
vnHhV2s6E8UE3kU0GykQN/EJ9B271EV3mv2zdzOSrSNnXA8lmZ7kR/Ox8jQqrg1vOoyfv6uc8AbL
876DZY+NM9zsVYvvGDapJ+FktDvzGcUvkU5O7mJW+SryBrd7T7z0NX6wVgptaeIaHteoFuu8oxCW
BD40KxNRJj6ktFu7IXNDhUP79vkjJvW+XkWu7/hOzLsLr90c2h2UhcQFsQ/aIpkjk2TgzdQGWFbv
Atyg7DBpczv71LTFx2rXfmxo/FzuqzeJN+yMJ5c5QVmay2gsgdzgQ91IW1lCMVnkmNhiQaxCz9fG
nJqxDCPArL5PjUBm8ku3/WPm8i6K5da5koLmOCQRJVBYsLUOQY7aqWlVHBm0x8ZPk/bbn3iRLTuQ
G82q2KYzIcwlW/pSWXcThIgrdeOvxM3wXZBv3Ajoim7lr5pVvZY2s2OsdLewCxc0yxzfsIhg14mi
DvJ+mD0OIDdjKZPVBkqUNulJzycyKj1JeOPul/24J4GxCXAJxlUs1+mpR/fvVD5kZo55jI6QEKU/
KC1vaPiNGxGs1KAEWSwfhDRsuSiWjbhrNDU5NcrziIHUApB2TjAcBGWn5pKjAX/gZ6JXdPKq1twY
YypzFY209fNYYo4WJqUU7n2feMuU8IoQrYVGZGlPhoLOAoJaxtR4GeCPk+6XnY0c62xnaZpgsm39
cV/SdSoCBoUa+PI4wxgEGNelqAGo/EIfyuzUfaELZJvRXeBVn9JLvJd4yYhbhgPw60KetsxnZyna
yiRuyzaqstOcgliRTgUGzKhDFwm0C4Xij9G2hWGHRjvvFMNo3id5nHSaBv6w16W2kIFks2I8dhoh
/Ww0vatWHFUsS2XN7vz7GFVEejxhJk2LCavFdsynneULJJxVLxAjW05/F7gTVC0nU1DZyks4AoUx
PN//hJsa0hVgixAe4QW7XP9n+66BaRUcOGl2Kk0Ngzf6o9CAA+evZViIvgDpUVCJQB/6pYwyy7oA
ueDsZIolMKuxHFCr6C2OBd+KjCzQyi34oYWXj61CoFsCHf5zlp9qu7dnG1TIa9PTbRUIdWuDavea
O1Xkxvah4rFwfqDiDIYE5lWQS5kqoJUlP6H9GTnQwLHok/NRrtZoHaV/r0OMAkBrPdBRuDAZL6yh
JbBs/QIAMPrEy7He1tzZjzPrsPzRyKe6zE9+0w2PGCwsv2tTXD8LZdfRcNlZIoEdAf2io1HCJstG
CjFxvsJzfNSRF1i1ZialACSnCxQ8tJqQs7fX9RL04wIRgZQNMFqA6DNf2PoYqVSaRn/CyFwT4JKw
jgZazc9V8KeN3QFYKOsw9F4sR0chtEgFsoqpOQVdSKd+Ffi2IjiWApBDtatHziH+Nt/LQ4xvQyYL
pXIAEa+4OcRZrFJdqIeTUK0rsLuU/q9uGWYVH4JwoP68Bh+3k2gVyQw3EiLP7wHakkieof8NE4/f
R+u9FTCwghSpq2tOmK3T8AuMpYP5aHaqg3/d1ftYJVEPjPlcknCk+tSSonQEZLVEVPTKd0F1G21f
lY0t+p+5WDjhQ/Qn61d18kuP362BNEDD37fI6ytTA930N1wcjWlogLo81XCibdxL2nDKAEUgud7r
johhSC56Wb8atRqdXjZ/952QOPflft/2jL6R5gV/xpISQm6PuaulyNejVjSBBBzffG30RtEtAq/I
D1NxEKMnxQDr/qs1vkYC4uWQlJbklI/KL92ThU22E4+xYcemSeOHcaJlQDXpMWwA4/TUrWq6mm5L
+ykybGl8NiandKIn2XKNuCVlTcZ9oa96TIFXXqw/Mm9e8jeil10YIOE442DsQAqKCRpB8TIYfi0M
JzHBQGxgcmr10VLXjU4NdRXO+64qiR7ZxrNG9a0WHHVjX9Uj5tmtzAd0QIcJD+iqLIHVvS9iHkpj
rY7JFPrDqY9yApKqyk2qp8SiDZr8SytboWd5CmxURsBS6OnhR//qh6QWnjS0sbfvQm8bBfXNNYxx
P4XObNhyts9VXKu2BNyyv05S9DPqdGq3gd2GvNt/SaZdfD3Q9eDZlhBogH0d7VCXFpoMSQlKhzE5
acT2J2ca8XJ1jhPRnkLOW2ZxP/ckMWm9BHOd1DIfklPsC5o3gjEB0yFH0x4wKIFz7K5eFsuiAKpC
9wlaaXEGLhdV+WafVvOcnBJiG5jqRIGRqSfCeyNfxQWLGLS1Iu+L+hR4Ci7FNCbYtQG/hhgLgHpE
SB2VzZZ3q32/UFjFwXVgm0C9hiCECYDkNM6UQmqKU6Cm2Se6vZKYlGLkJyup0guNFpOBVp60VevV
jLm4NU3BMGDSIZmSmvSVCOCTMEdmSXPZ1Caa+9MYEz80ht7OWsEIV5GeC5WrhkqLaA4clyEZ0bcj
EUXx5WNVKhYMVAPKnWb61KSk7OYpx6yKZICvrX0LaalQHz5SS4h9t5vzUKEzRgz9jIq4EmhomSGP
HPn6MobmwUgEihe0NUiYcXepeVGt8yGzpPQ0uq1XPSh2swrdCMW6+OFDXacj4Q3LuS6bMRKZvdb7
rp/7ALF/65a7faRssoFGHtzc7LZUsP0DF2J8FTgtFybmkoADCR4cf16usZvqpFSAicJr46F1h8YF
wHhAAtBteqfNX9Vt8ztEPwOi4ft3x3VCEIINJJe+G9IxHI1RrlRiKocUZdmpcQyibvYh1b3WmU72
fTnLFcSY9YUYRqOpEYIUsUNU3dHs5cfxi4cp466DuQMbqwzToIQAkARvW7J7UJyY0L9HNTLqYm4k
0ejnsmyWdTgVARE9NclDCGgGJ7i9ZYEX+mLuGS2a/QYcPBkscHSxJNcFwZhnkoAam5jwutyuX6DL
svDiQQkQCBRNZ3xoX4tmHSmLOHtwWk/+09ikf8XQh7ff9+3gKkZiBDHmFo5zPA1llJ3eKzJvMeLN
yVyOqV1XXBYZeLrBVSO9fjUKAZESCj1TARnuI9Tm7ZLd8Zmbnb11Ys+lMCc2NqsKjWWQguSDRFxp
jSZPgExeXkr6xXmS3lLawsGEXjUQe1xxYIySmaRSFOQnISTvxUiNVRyQ9fr+zty4RpHjQ5cL+FaW
ecfMeoraUipV6fCeIv5P5TH3eiK2K9rwSh9LjMF6gnM5zAUHighBEDAg+PSOoZLWngSnNiWbo8nr
Bb+ltHM5jEkXqTIqVgQ5/rNMG6o/oqzicEztKhqEpZ3LYKxZrcKuK/U2P219jaC16/fIG9l882Se
i2D8mtAYSAx0DdSVeijCUsERfir0yGk0unXHXqxk0eZZ1kOcW0WLJKwk9vSNW++WTkXPqA9qTo7h
Cy+Feus2OF8U490kqZesqcGi0JDwkUSEfnE2ZlH8HSNjaYxTpAz1Wsf7HTOF7XjD+fWb3vns+9mG
oDJXF25r/Ly+8THx0NHJQ03XvyeqkOrt/rHkGQCbGDVqPejrsMpPE0XYSbKNQCsbs4TRLsPNDnLO
psWcTWsU+77o62VfEAi4ckwSN3IFm2NtnKPJpm7iAaNn6xnGBgr1Yw93VtPIDnibxLMB5nCCvW4a
pgSKq75iV/X+WFsPnZmakxyntbyV8cB6vb9VvGUxMc4QC1pQThBoR4c/2W6z5i2Jc2wsxhcUfir6
CmYVnN5VKq3Vz5Ty6go8CYwbGMpK6GYRB9Pcb2d3JHhy884+555hCZ1CNZjTRMPmD6DoqFa1s8FD
nXBuzJsxwD8nFE10l/5s6lJBNpp+seSJ9ruKTL8Hd7M2qeD9vr/rHGeACcOXoupgVrNawaGxQxpb
zzvnRRTJQNS3JiQ55TW63Ax0z1fG3NOd0gSSKCyuzbU1Eyjh8iOz001JeSq8FeCcC2KcQSAHkh+U
385AI71t0tqdbW1db1X0+FKaUo4eFz39/z4bjTyXegwaU8WoyOX4JOSnso1t3d69JI+8Q3T/zkZn
76WY1sfEtHaC/pA8VL3GE8mas5D7XlQVGT8gDuIoRzVsDw/V9mg+hVvqgHz1v3m5ne8P4w3ysmkH
ARwgJ/GLkMadKQ3xMOB50fsewVAZj9DnipRPOsKogaLYaVJggR8xiIKqpP/I8T41vrqdsMod3oPu
ttwFtYh8FdoBGCUmQT0GAiZwLIgEe9+QLCKv9/fptiP6RwKjv0yLBlEs0vwkHYuDQNuNgnJtvLov
hLcMRn1SpQ21CCIIRNU/kZB317xBWzwBTCgl6mOErAkEZGCOJzkxP+OX+0v4fzzOfxTFgjJA+jgP
0wQR+8G0dTo/OErubOjEQysvurh2AP/IYRypH2Ksm5knOXIE4mtsm48vqcM5m5w91xnnCVvD2JgW
VjVQiwhochudTbnnCPl/QrZ/FsJ4zrjstanGZHbgOMxVBiS0QJJVY8cP6Zp3PJcPvqczxmmmQ50p
WYunYbzbdo7mmgrp6Y95n9M1Lyt223H+syrGcUoVWIBjLUJtb/OO6XFHzlKusT/fj6l/fp858bnV
RFLdYW+kZmMQSbYljUgPwgMqOCRza+KkwEAdDskfkMmPREZ0xXEItw19mYKzcMoB08t4BFnrtTLs
lpIikenoScRYA3IECjHKu+sWC7jatjNJjFtAw2eXlhoqs/KfKqA1UjohseztuC/pmhNs337ancli
PISR5WkW9VjVhAaYgA67D+qk683Xq4IoRebY/mIEdxbGshYgNzYgHQxhoRceaeXed0U3nd0/S1EZ
D2FWVuHDQeSn159glzxkn8f7v3/TPSAVurAuLCl4ZlsqIIRBAoHw1x5tO1tPL3FGEFndF7L8yJWK
zoQw+1GWVV1KI+Icc4WLdPWC7o9/J0Fhgt9aQDMSWKexCe8zUWFa7Upcc8LDmxv9zypYil6l7P4v
6j2snjkWe3OXz36acdLyFAHN2UBB8uuw0jYyUdecfeZJULBFZ9mOsi2tBP2tcGVA2LXO0T/8yyUw
btkH1g1IGQhIn3o62A73CX3bV50pifHGoEkbptCAqYJr5/CroE+DLe5qylkHx1bZoldq1eCbUiFl
en7/ZX0gwvz9rw4D63Ix8rSVOhkCwtO8Tla7wq1X9yXcvLbOFMWcaQwPzAoNJaRT6gUvIom46eab
75YzAcx5xkRfoUqXd5K6eq1tZWuGi8+IbF5pkLMQ1rUa6jDHSYVjUT0EJDnllPcyv7HZAB1hDhyg
GyCdYetsWeXjQdEqBcIWvMwLOrkkD3gWdSs4upCyLPP87KGr3CprSGkcxf0lES/xRpRqJl54f+OM
X8hZ/v5MjlRU+Sguq8H731sUNvFs98aGYEgaoC5ACeKJwmLpE1XJQwDtCrzEXTkFqHXkTci+bmdF
9825CEZZ81SCcEWACP9n5wyvj6XbvJSOaEuvNPkdEs5pv3H9XUhjVGaVhTRj1GZxevf3rojpKCDR
6BH91H/uH0meHOZI1rI5tGmzyAHSfCTKA/UfeA8vngzmVOIOETS9h+Ymqq/8Z2QabSDoQR1+ur+W
G/fguc7YTHPSGoORLHLsuidFz00m3PAumPqEBzDgoQDVsXN/rHaQJGGGrqJXDFclphd5REG8yD/+
txJZF6IYlfnCAAo3GaI09MMaeLS4Ic0oLCB0ME/pjZfwublD/6zs+4Y7O6BNrHRJvKxMI5Yr0J4+
JO4X53q57W3OhDARo6wGY9dh6ipC+tjbTs78gDzJCycW4kphIpZJay0jFCGlctTVPtlWNHiRvl6m
N44gnsqYuGUs5wQwiW+VdR/SWj86+c+v+/Z8jbkCDwzw1xh4t0xlwgSGS79ZDBhwOhjq8kT298lD
6U2b7MFfnXw72kd7QCF2P8bXaVfYwEE492V//zYTGl/IZoKaAKBlcdQhOwtp+ru2IxuzvXq7DleZ
E6jrrt4WFXr662HT2wCEN6PdK1R0JgrakPFHkS10IdEWzRrqV7YxnGqjuBgZYdYk25t7eZOoJPiD
gXR1TLJftULUicTvww7zVQN/3QUZVfZpZhFpLX745kpIkcM1ExqOH8AeRvWpnVd97sSp1+qkDzh1
0RuXL/gtNDS9o3kByB8mZu/zHCzgtYTXr2SX21kjL5Ft31cvTwRzFnoDT1vFGpacuExdffdx5LVf
3IpKL1bBHARFkPVJbsX8VNTkvXJkqgQk16DHZ16X7y1vdSGKOQtdqxamXmM1jRN7ZUrfQYhY0yql
S93F8DLO3XjDz1+IY46FFcpSH2QQtxX/AAol/bi/N7dcyMXvM6avmmrazsCNnuZHVPkN4LowrYGs
X4u1fLgv6kZgdCGJiSkqIBeUQIKkaSXTfbMyP9f/TgATRqiJVseKPi9FJPF/SPvO3thxZds/dAUo
h69U6FZH292OXwR721ZOraxff5f83h3LtE4TZw8GmMFgz3SJZLGqWGEt8029uTAWsGAFfyyACh96
dMdlWYSrgtSwK9uXhLyuPxnHzbor0zfMnFPZhWLXxFDkEJN3ztDYIFVk5ZuuHwR6B3/KuMTeRc01
yGg+9/lKtooHjwGzeH2ngND9U0IsjbXu8TgJ7z4n7bkziJlbJsPHspZB3XmvVFtBL7GMbYtE/X33
38KSofPl2zD+msNJhKqXSh7VlJzsQxJZd4Yds+YxWEugLjeg9DO/rwbkfXgUJROrtFpGP+zCW+HH
Kqjr7XGZ2gnJZD7CDbqFHZHVfM4wICpdderjsBI9DxK4Lb/ZT1UToGn1zr1vsSZgr98NkFr91Coe
Ofqx0nAiZUl0YvroRCjXTPu+UEX7sWPULS9yYF3HNc7kCW8rEV5eM8ud9rBhhFTX7bpKQ85gEC2X
MhmLObs1YT1CGDtFh7hw97IRJfhxvrWckaQf4b4umclkxk59acbMVuVpKlddAHvYmZLzMk1XqiS8
iVjPXYYx+Sq5z8R4shYoXg4FU4jj8CfzPbcZRndRAnigAfwhg6fh11tH1YGV0Eq4JCA5J/lIlFvS
vTOioC9kDirIxHTGtxTKtFeZNIa+IeKirDViVcm6RPbBqQGwC8zsnHgobrcrHk3FOQKL+KCu1jUG
8pvHT/uVP25YedRF0/P9NbSKIBYPJZAKTTWH/KW0ntFfzdjVRSWcSaCcQC7muV96kFDXxDC5m22H
63rd4y9at5kIygVgJLLIxAwiHnBsKqTkHrkugbUIKtqLUBzi5Bo6nlwsJyT6LgBtq8lQDYb+fVVS
ZhqeNEEpdh2EKCRoSYWXh3F0MByTn68vhiWHcgZyo1dhWWO7BvPlMjoGRiNMW7m/LoS1Y1SYd+n1
sFJxKuftZeegN9G6PFzM6yJYuks5grDt+jjvIEI7Ou02WrMsG0utpiXOzqNStdwoK5wHxo17qwa+
8On6AlgCKFNgZCPq2rD/5/H0pNw1DrOvetE0f1+Mr8f2bAVy1AdxOqHUA37fNchTfOgJyprJxneu
r4RxFF/jgjNBTS9hrJeDoOxPTo646eE7445/cZBdsZtfKIYzERXXNGoj4LRLu7YEhzcV1JUyk0Oh
OcRkaXsxtVv7Qk7vrGZ4hiZ/zePPBCty0EyTkNMmClYVkcdNR5T36/vHuJI0TDiIlIqhKCEjcjtb
f/gjrLTV+PHv7MtXBXy2kF5vjCLTIKQzlRwAXJZgPl8O/1IIde8lrxwSgK/g3pcPMGCH1MXolclq
z1mqKs+9KD1zCAdbD+2kcFZvrDAU25pufS6fYkd+28prlrjfmAvTK2B2kShTEFVe27UVlO+p3Qmq
He72Z8wi3sQ9Zoz7jfRgmn1vYZ1CbH9ihvQvMxuzD6BMRdT4iQI4gEkJ9/4aUFgnnZw0S/+bF9u3
GLp0K7d9lwWTs37iV9vhq0kF84T523VtX87TzMRQMcEYaFlReji9Hq4BfXDvr56ZrRh3aql6MT80
GiONh7EYtAB7hl7SzgaHkadbSCOisBSIe4y1wXqwEGSYK6MChdALNYzIYQOtOiN5RF6RRwudNfhP
/uUWyj+dU9BF5SCH2EK8StP7cPX4mpnaDSujxrB9dE0u4TlPSwXlq+W3J77b2ixgFuaOUQYDQ5V9
qvQQsU/XjhO9Z5VjJk/Xd2txGRhnnDprdA1Vhp+bpYdG2V9yHZECcJ2fc1ew1XX4N4ZvJoO6oUUc
qpyQQAboj2Lg5gob+WnYspKoi47iW8ovj14qCgrW6hS7Rc/SLfrwp2ZfjbGW5df8TAx1QVUdGBQa
4rezNZjBjUFksybCpj6sr5/LV0fLL6c+k0NF7iBv0P06h5y4WGm29uKRCXuMmDbQNN3NoTpvI5dz
9E1FNLyICkD2Yq6a8QRfTuXOPoK6szlQQ9UCc6lnS8y3/i04hNQTfMgjCGRXqcXyJcsKPxNH3dwx
8DDwOkBRtnsRM7OW0E5NMuKKtazF4G8mhwrzwzTv0rzSpqcdKhPkqbX8zfj5ef0EGTeLJqm9pG0S
+jyEYAytfNiKHcHLCMMo16VMNuCamtCRfm8EHmCc0ZIDuCHSgY3mr2L92WZRFmLI0mAo20kRVSJb
GHF+/3croKxDKNYYb+rw+z1mQQ4Zs61huihXdoh23BgFH4ZYwQ59lWmdN98OXfM1slmYCEuTDQB7
+MeU0o1XQSciK8ZhIVNfg2geR4KuX3C+Mfv/GZpFe++2V73c87GilAAC2mxIcPvQYEiYOwY3hXvh
Vy2qwhjb0c7XT4phYekJeE7vsqkMPb3CjRN3bM9ADXDUwGKo9OLyADk29fqhyZzeR8yfXWBfDRid
5qHexu59bDGt+KIFmMmgrOvQhTHXdZCxVVfZjt8IVk8GyXz9u3emjvldY8L0+YWBAPCsOPTDMMdZ
PSRnQC8/+CQEcgpc0/XDWXxnzgRRNk1t06Yq+WgSpIHSBdOBrDbjZQWfiaDiEdA5j0IyxlMbkoDo
dLAr86M34cutgLCyzIu6NpNF2bW+7gfQbGHf2tg8ANsPL4jQMlgxw7LHmYmhjJsx6mOhRRDzNFrj
7kY9NrvbnJHmW943UHeCPRzaDOKCnzFW1Y4DKCGyqdWhdfLX7hVxqVlZQ05kR7SYKjdFIL8M3rc4
bdL92WO2isAYxvFFjsfs6AwPwCokN6PpPQk2w8Mt795MEhULlUZmtJECSTxosY+BJYOaKcWCWMqw
qNszOdRtBe9qw0ngjzxbIGHg4Oc4Ro1/cSUaOjTAPzKNqNNF/qaT27hLL1A3YEqq5hR3TOlmdif7
kr+eC6K2LPO8Xk29erqm8SEEaVZ7serdW09KS/wDjah25bk2/+ag5lKpDeS52pPHARsokfEpxbuy
Btx8i5wQS9D0Q7TuzQVRAWMvtFw/pE1+1pAXTJ5lsyJ3GRnty6HYMFKEi9dqLouKFpOI97O6xJnV
DiK4wRamW+VUVgFrwaKvWDJHc1mUdVWGBkqo4tjaCTN3jUmO3AJwv3Xdhgss7Zj+fHZ1tUoywO4N
MQXqnRP2MNBNj+CsgMq3Zm2DiMyHGWSCw7HEUsYWPbKCVhvVZKBG5+IC6tCSX2Ubvcu1nRz6F+FB
ZZPcL13q+ZZSpjdO0L4cA9UQN2HMSfMw2JqjOcZT9xqYPgplmm7yip3eMEeNmIpD2eOwlXpduWC5
F+wyBtjMYgsIGSDIFismGMWkhP/5QvziWJHSRBUTeVIcR5xQ1HeOsFPNVLHJcGJpz1JQ872jgFz6
qT14ZkdcjTEZKGnyLto++dNZjettbxlaOv3OtTVR1qTriq5WE8gBCtFbagfOR21nBxF0EsyYmrUk
yp4YY1z4XQ5RoyOj/A+qIRS2M3Q9/lVwM988ypoonCzyQYmD0vSIKF3rSNLHIN8aKD5mvHVBXH2x
fPFkNK9l0f7XyNVIooIwVf6CUgO2NKWRiRaGl6Aapo5LDQUhCZ7ULvDcz8zrR7d85/6R8+UGZ/YF
4bbC+c2XnOqlcwQ7W/1F8yiQMwGSBQx1HZCT1FI4XebqROsnJcTg43Rg3F55ZbMYLikhOF81FOp5
ETNhlPnwO4OrfMDdAqqAN50MqnGjrO5j5/36ji0ai7kcaj2KUA1Bq0EOAPX/gGqXhO7gGCsBlWff
YjX6fx0AfbVm0ugD6kNZTj0R0kAqTN767Z/xYcOCSvoqmVwTQtmJ0esuZTDZpA4UdSmR/uAtZ6kD
AZCRdbwbLQdP1xvflWW7/4zWG8NlkbYs1ijmy6QsSBLyYtry+IKx3Sj59n576x8awpND5yLm0hla
v+Te5tIoI+KNTaxxI6QpgBxAFqN5ql+va8nSvZpLoIxHLw89lBQexX9FY10bmJp7XcBvzmVYiLkE
KgDRxIGvlQpruFjihGgzWhmawDWiuCl52vu3oZmQzrmRfau/t63XTWZ+skzk0rt8/glUcNJwmjH6
yhRvAWwgRhZXJJ8seHeWDCoS0cIUlC5TnNU8uIVd26++xVrGYlJzvg7KcpRVVg+68qUOGthPz2gh
tj2rRavJPb81bq4fHGtBlPkIEl7I08l8SEdnEtObA6oe12VMv3HlPtOZ79rPvWqo4SSRBRJfZZKC
wQ30CozwgqHjdCFbHEYx7ENI6aB2wHceA/Pw+e8WQpmFTO4rneOwWVaISJfE5mjGaJdiNRUu2gNA
RuoqcAtBokOdiREVQp63fH5+kZzRjW/k9fVl/Ka2ni7rtwD6BV5wIHMOyxHryALbUTeq2QMBIiJi
Ti7w6ofsYjJZ0yYT80sJZjIpox5JiR9pJfwuQOHNnKiY1J5CW9VqTd4xy+O/XSN1VmKZF5c4xSYi
eJdNDtyI4n3ixKZ6bs3XwOZcfppubVcMLVz2kMDXF0XcYUmilb3tCgl4mwJyDqvWip4rM+BJft5E
PbP4sRR7At32H0nUjnIyjNEgQZIiQuNrRyH7PrfGVSMyZ4lYoqjN7DQ174VAnDyUE1nxfrcBij67
BDv9zG8d+V4R5QgNTQz1VMKZVfEauWJwP8tE/iPYZjc6LP1gyaJcIgLarIgSLGl0WoCORwHw5CSz
Ot6GmE9hJYgWC9rzs6LcY9UpWSrLOKsS8EuSne6MC7IA9Wp6kqBfcJuvUSszg9X1i75oeGcaQnlE
QLL2Od9CqqSvquqhaG70eqXc88k93zgpT65LWyw9IlcJPnfALiMzTm1pXGg8x8cSnihH10GvXbff
9Wgd+5ty7VwMtZdgwiuAayhPD3ODNDIRtsWL+sa6x9Pt+a2L34uh9i6ugR4v+FgMGvpKEjxNk6A7
j2gPgDa8vm/Lp/QtiYopGr7mxsrAo4e3U/sjIbvp/ciKMZmHMwUCs6fVxSgav5wOx0p2+8wCyD48
vWSzrtWy7/peDOW7Ak+TOTWAmOzGcnqrsav70uVP/WtHIvNiNYzc9fTVV06JLp5xCVgncg+3+GnM
SHEo0NqZMQGmvmz2LykyOMwBdTrRTE/mcbZ3Agfk0aCExk04eoLzFFrmQxOa8VpaB454Rlu+294l
tsdSwkXNmMmlLDx6H2S1SCD3gnLGS3l/U97cXte9xf2bSaAMe4EWxkipIGHr7TF5aMKuM06ItQbK
pg8gvUetDBJAvJKu/UPvARvu2FVrv/ub0V3kx7/PiTJASnbxh5KHLEzvWcIdT7LVLWvUcLIuP3UB
ON6YrQYGugKGDDoTL8t+neSG3Jwtl+Vmp8+79tM/j/v6wf6Ohn9+JnWwytgMgT9KDeBUKifdd47J
qrayNoI62A74z50vYyPe7m5YTams36YOUu3rVG00/HZqMqnCFt5XP7eG9h++wTVA0m7OknVXWcDq
sXc+nO/p/fRw/QwWBgZ+SqJ8SAFLyLXTFsXEBWRxR7YwGCfVIo55ustW2xcL9822bMwd2ox2wK8q
9DVloryKh3HK+NJCAfbOS3cf3ut2an4AeXpvtce7wALru2uuw5NtNtZpfUgtz/Qdw32/vgOsc6Sc
DshjI7694COcOyRGGX7zt6v5ubuUq2lafeAHHT/ekw/WLV9Iq81//NeInd4oSuX7SnN+iG3ukK6K
t4QAwD26tzgWidr1a0/P2v2bDQc76k9PJQreeFHEacNvGEfJ+krqupdc5XlhCV3+1788SZ5513Zs
JMObTBWAo1ldndcVUKUxGweOT8NuwFcrhBBGVnwhT/lTR6jrncVpHRqTjgD6/q4ybDG/v03uagcp
ZWv3vmsAGjpsd9JDrZjaPngLehLtIhYO/1f3/H++6L+G6jrBGzR9umPgtDYlEoN40dlNee2KZOvS
ebofyGptf/5LdaBu9qBpWcvx2NiemIyflliqRl3svkDXZ6zit/Eoi0sS3+arjX3cDeTOtG4bslu/
mu+nZmuurAnYbSNFVsmKYxmfQOW5r9/J34xL+g89+QrNZwoeBgJmOUasZ/vSEJS3I8vZe+6FiMT+
AAXAdWkg87saRqhfpm0mrhONUesSqGVJXMsgbm9xbzF5j1EvrdYccS8OZgpTkpdElq34sEd3jOJy
ths4W3dAelv0ifR2VA5PdWY24vbcA9EftLmpvVcI75PS9gt7Pa6b1VO1Ouq8Lf1RbwVQgqxkcPmu
jJ0ESj0S6CQE/2S/KQFrQfS9cAdIEOIH6ElN3CYh9Y36KaCF0gX2Av6D0Qq3Pcg6wf61SnaPn1KE
+rx+uFjCqcqs6Kb1wN9xl+2K2s4fNCc3a3wu90d/VaKvdogoI91KckAvWpn5zkNyKV0JIPvY3+QT
WNrHnndrZ1U4HwZRMN7qolxm8pvS3ncQGsbr3ooaFLSR0lDeeHvc9seStKejbgcmEtkgI1PNwCqc
SCdPbknANA1vlpv9EQ28DlcT11FW0FQjNfEcNYEZLJHX3WoNIIg7bRXatmYjI703bv1tkaGMcatv
Uhu4np1ToG6evCkg0RvJYPWCaXxoW9GVa6KkKPcebgIr74mrhlPTlLpFgu62BsNm51nvCkYzdFJ2
5u6Vf0tXm8dyeygt5eEotnZLTmBQy6wUYE+Sy1m33qa4185KQQC3Cjxj8AbZHELjFdCGBdQ11EPb
WcOat91mc5+/pZWprALL1BuAxoSOdoDvs2tTKwDjhaE29GdAR8AkEI/I3nmuXaxPHZEAiJt9vneW
eFy/33ePikRIsLHUzeDqd5i2AAd4sCaXD7Ujq40K5R85Uu9NkiHyMGWYrj9gaTprEnEu4K2IPjTT
cKMD+lyOxD5dSGKXVmwB5qsFzfFja7agctrE1mcjAANqfSHuRtqb4+0hdHgi3F3uA1jAMwJfnEd7
OLj4n52OFD02DZmrFt9i+SZ2f62+HxS0BZk6fhQ7wZlPgZW9jSsH0OwZ/lWwtylxQLf0yKHS/+7Z
+VsHfOsEnbky6aywsI3EPqwfzeRDXh3z7aExsVKgSWioB69CkKOci5VxIwjbhDRWfP8BLzdA83fe
Dsixxf4dU6JELsg7vxZJtR41Z7NKNjm5M979jASfoTU8ec69dgPu6uK+Qc11k2Pe2MJF40lvI1+/
JtJq43KZ5fnQysBuzGyPavfKVN5fYxPQsdLdhPmzaayqMsk6IdjaP8iEcu4hqclwrLaJfYkJWbt2
CYR4w8LAtG+LNxzinfhYkPVgetibT9gqgJGSenv//pQeH1Knvw320auV9c645nEZmmS/UbH+6waN
ZYp/Bh7/7rcmWTPT2Eu5GLUFLLF1t77+y7+fuT9tPPWoCPxKuIC5ago0DBLbykEBOnlHWGzjIksO
FXMAZynnqgRynhygRhGyP3Lmy/7s27jSZA1GmYetzZPTw5oFIseIpL5qCrOt8+OqFNIpSkPSnhWl
sTw+PeWh6X3RcVOY9rBtHSewzhHq5Rl5PMPQOndkbbvKavMQEBN42O+DufEtVlvAF9nXlTCK7gvw
ZDEp6x7re7Ks/d378bguyTNcqLPNSWqjU8xxANOemyBb9yzw6QDkyifWiCKQ+bm67U37ZG/k7QlX
gNyE1t0njJK7+Vh/HHjcxEeJ7PcBXM1at6/r3de43JXvpusNnNFWmEqHtxeco2ft3b3V4VNfHGVd
ITzCRE7qSGQHsrb8yKpUMm7mV9wzU4loFMC7Oz1vU9NmqZv8u+Tw40LRQ6NqF2R9OQVN1tkne3fa
6ZVpv51R+g8I3FFmNZb1HiLmHfB2nbySYplwISpBiMjIYX1hlV/b5J826H+kQk24WMTHAFzecp/u
Hv1b2X1a7S23NPWbmtjrlUlO+CfGA1A+VW0bH2iu1ifwCQILYM3SVsZlpDPtXKDpajsdOmDjHq4r
1GL4aCDNKYEXEn3hMrVWMRj8tE7BD4rA7CLA3HdP+hqzcJxVbVmnvGTN5rIoe6wE6J8BblcLqxna
7fqPR07TWTJW9DuVr4CV93tFlG0evDCNe1UBjI25j+/eUjN5Rcs2E+Z6Yc75pxzKNhuJXuWGAjka
AtvOfpHeLuA9AKRnBnRmDn3HIHQk9v3nxbm+QNYuUqmepopQyUq+dpG3/RcNvuekdYTV/MMSQz35
gsgYxrDA8qzEI1JKvD8plCLBDby+nMUXLaYRQJcoGl8Mcz+9tBJoce71ent+2guYUIE/uKw5RNYB
miAuiJZSywczuuYmH9MYecm47EuZ07l0Sv+FQiqGsJykN3d3lZvZ79eXt5hamguglH5IqotQSRAg
pE46WLlmi5757Lt8ZRsPg2fh6FjsLP9BJkDwNBFU6RrtYPnRi7nBwKXeG8BgUTcREoC1Pdpmdv9X
q/uWNGnRzClwIKZspAirs7yHaLQqC0F6bDVrHgfGMTIw/8FW/SOMdn7ASc4ubYhlFZZCOhDrCcRz
eYxjAKdcA/QKq8K55JSmAar/v420x4vlfvRTAYtLnse1cliZIgpOwcY/Xd/ExczSXA6VxhO8oPLk
0GjPeDDma9mSWoeziy1KxuI2BQtRsvcQV+D9solQK1QPpUZYRmWhkWGyZt9rpe5BAIqLKpgOcsDD
OLbrtb4T7FP59q83lboPXsRxGMHFIQ4gCkGTPPhCnHv98Bfjyj8XRLmBSBRLox2+FjRBdaWYJu8c
UAitmCuaLCEdLsy3jnIEoarLQ9JjRRMpogF8oBYzuBgROkwjQh5ipQjvsRBTY0zJLAWlXEHGcxfD
EKZ77gCf70a1uJUPicLNdQVddgXfukG5gkgOMi7wfRBWozE+XiUAln0NmV0T4qRi1/aRsiWNpBvg
lcGJybcdMkcgNjWBkopCSoHA1jA9JwSe4qqF9dwke871j9Wa1bfEOEq6wJxwVSp6MnzrYFb3TQNg
DNUvLDWwW+/zv95TgHiCBlxE4AUkT+ro0m4oLjmHxbbOUwUkpAs6rE8s37owwYEx85kU6uTUxhhH
H8TH5weDBGbckx6wlD4B8zmaARI7dPzT8MaUunCQP6RSBymniSSnMtSydb5iSrxVBRs5F2fDpBdY
OLCZqF8DDZUnhn453b2U8BgAVGzROrFaDSWWkJ+V2v8RVLX0fSDZoYnc2GbPmRNu6rVsl7fG3Xib
6NOcJvp6zAKBSr7+vNyK6x2sd0Y298gFWRbm7CxAdFj82mA2Ey9FoT82gPYdeTpk2XTC2GteN0vT
QM/Cm7e7+Si2jwU6nYi6HgjnDh6qBddVeMlnKAKa3gwZQwJguqZkZwrvx1EEuzCYGHjydrvXghke
LhBdQ4VnQijHlHZRh743CCnt9GAc5GNz729Ut1wpdngbY3Bx8omHzF5ve6T8Phs0nnxmtxxShWRA
QzkrebHQWfPzeyj/ZcRKX1Yavufi7EWbl8mqt9tDjUYU1gwtc38pF5ZyWtGoFURZ3pRvjgH0en8y
nlkvpgXz/mOHKf/Fo68wUQKI2b/5mxsdKtMR1b6uK4tXaHaKlLkTm5Iv5QEyihtvd7Fl5xZveEYo
z1oHZexiVYh8vvbgDaOb0P7DrS54gv2Nz/2xW5Rxw7iCGF14rKS0Kzu3GxvNpnDvKZs1dimMn4ui
G3cTX+gVON7ujEFMom2lrY/SwiF36vtiz1rXUtLjhzDKyBkjej5lDrsnHIUnHoZk72qo8giWg4mq
F3kz7P1NYqmwJ9Zz45rZq7LOTc7c2ZJMYNo8YpbuJthLyLcj2W97zmGzbp+va9FS+uvHR9IWJ2jF
Ipl2RO/RlP0YSkjyY6BT65y8XQfqqpFILlkhOO8VEgnHcCCjYgajeeHNJLW9CElyNAgPhR0FVjRu
LsVtVa744sT4zOkzqEjmx2dSNivCTqp1zbWYRPY2yqO/7b8qPCub3wIFdQ3CcWzQ23sJ1IfQeWAI
X75qqiahmRxk8Tp1kL2qDkoe4CAHs3t9Qk2mIzUKg5kVbrp9oqOOMZrFSOzwLB/huRr8aUy6rWGx
yOq/3ke/tgFElyrCHF38xQnIi5zkc6DPQ2ActUiUCyj3oUr1Ubo3/TrEyMYzagyniMhbTPtYrOGN
ZUuNlnpNlmRghfKUpc6ki2cELZ5VUmPGH2BXTF1c0pN1fb8Xrc5MCmWk/bhQhczHdvPm5Z0z42dk
5Vngn8ueYCaEMtEJcG9EPYIQRBIPKoYRQrwGuzNPbq8vZiEbooBC4p8to8x0w5f8RS4gB8Cqd+JJ
wgtwfV3CslGbiaCs9HhJ9bSe1BNOrT1+PCfr3GLE1sztomy0pGCE8ZJBxgB6AGFdbNtN9W5GKxbY
++JV+17L13fMsh9+0CJW+NIwaHfvcneq0yJHdX3HltID80P50vOZFDWINI4LsZrekRwUw3vyEh4G
zCcnVp0S/ag6Eyuy4aJ4uQlx29//pXzK6ApjJV0SGffo4UVITWEbns+IgFHEdmDnb3K3QC+ZdGOg
sSDbM4wZ6w5/pYTma0+DiM90yC4H8nI2AOodmh5B3z5LLacb9MtWzY6SMhY872tAR4bJfrJCew8S
COlQPiGkUyzgVbJf7pMRviaOthp6nYzqBWdaFOTxWXiIyFZwUBJmLWv6nd9yJEPgkd5Xf6f3izYQ
Ww8O0yCYf814Bz0DQJbObwD9FIEeprxhEir9h9v3LZPayriMmtTXIRMVtCyAqboHzZXz2THWthwM
KJokq0gcy6hdYO0z3QhlPsyaIu5QTgCwiPdgxKa0Ra8Inpu6k6zN5ylPIaI7S0b2THm4rN6t6zdj
+fE1+wLqFOUg8etRCrrzU58R4Aj6m3ZroHNhGquLCL/N9voBIJSgXc5WzFf2YpAxE075hMGQZK6P
IbxvMKTtZsTb2aS1bUYws9TWiv5nTVVksJ4ahkwtMoyCRgqUSwffI6NToQ1h64CkYfYZiNj24Vre
lEQZrfqxiUh1BoXgtijhzvkISJHqY3zC39cFq2ts0evOPopaPEqg2qgmLd4TIGxKYlM+3wPtv3pk
HPBCgg0ghIKEARdBloQvIpqZioFoJgsTsIech82ICuuzec8swC3eUB3hEc+rmDagec49MCL0gddP
K8me1JetfJscVbe/61OSgaj35ZbVSLuUZ1MwEi/hOJHwlTXqQHPMryucl3Tn8DN+mEhnp4pLaO6c
xz8HVDd9ou2F2xF9N6dgVUSEsaVT7EtbJCCKoj6ni6oiSVSIMeR83kd82iHEGDBfcTnHNgArdzyY
W/vViTWpLExG4Jq4yYXPTjDMhSLU47ID1gyIIcqD0wO/30P3lcmtFBYW2mLEK4ogVVA0DdeFHhfw
s0tXZjr05WL1TnSuU9PXTBXSkrVt7p6fRzyS8mceE9HvjG1dUqO5ZCrqr73Ry8O26v4fJj46qnZT
xg/8t++iI5ISmW9GqLh0A+cCqajAHyQv5xosNfDIXtolREkI79Ss4GfJykFVDUnTJq1RKXVp43FM
LkAPRzebTiRwAZaZWcm3aQECY/611x2VM0yM2pkC+nCHo5c8p9x60F6jQCRtsckFtDdmbUvUfC0E
GObnGR+4MOunoMX6+wMpBavEPJSK6TbhKmlOvPGJv//wAJnx7Jv8OinZmJ/Tkn+p9EwiFd2qUdZK
uo+dlwB7V26SCla5kqYuRM57UlX3MO4NFEoDs8XbF3gUTEjbpeBFhE3kDVU1FFWjPiAIOUkbInyA
ArDK3Z2BoYLePHDMKGnZUn0L0ifzPLu8encZxnrSsQfAumMo6ikmsm042UkAcPlGhiZYh1dxW5hN
RqKNcVPvWbnfpeo0jveftdKvaakV25gv8QnbCcy8dbuPcl88ZttxlbqvmCIFt/3ajux1tPIOrATr
pDq/DlpWVUxXCpr4Cw13TDwxSYoBqaZyyiaj14/Z57UwHA71ncmgzlLWE0MUcsjY1zdZbE45xg0C
l9U98vUErWWcxUoFLt+Yb5F0GdcTyqIburFDg4ayTZGdmJpl7RugtQd7zhLc8o1ZEF90OjORlHX0
vLgYvAhO1po4zapb0HUDcAyjxtAaNhjMojRFAkOqosqGrFN7yo9JC4oSGS7ddULezCxgH6nHble/
RJuBkfRcfCGhhvR/wmiX4zUp8FMqCHvQkINEz4QA7iYRqEQJKxJcrCbNRVG7qIZJDKBasTt7q/od
6FHBQdTcKnfwV2kHKFP398pqRDq+axgVyK933q+rMFsl5W2MJhnULoXo2tHIMRLtuiboH0pua/Qq
oSucFSQtPmLma53OeGZ60qxMY5CVTLnXSEDqHQYOGGuEw0Ptbzy3ok5sfpKuiSoVysbIVQypoUwB
IKBM0GY4vSF6849orQOb3W+zmIBBiCKLU2lQURRKO6VY5Tgg0MCq9BIagfWGa0fCX+LxqKYgQCZt
kxu1VaQaEEhbrwxLUicX4QIWRL1Rba8R60+J04Q/17dBmsT+OmGM3OoTRbIhfrXCzjacH2MuF7q4
Pyd4ssmm0DwN4iaRSN90xAhyRwemTPLCA31VwGSNfheNf5qYlNJtgtJp8qS8Ggl62pXyLRFuxYyI
wyNS2nZ12efSZyqWZoJHqPgWFyTm0RhO4sxUL6uhcgHVoKmMTpVFww2AHETZwIQy6LXkSsRrnRT1
Z/ANRupHe8pyYJK+xifp/vquLR/mtyS6YF1qgn8RRUiKXAPY35jE8N+GfhODCAun9xIGqwjZ3s5l
iF16F6Fq/X8L/BpHnB3WFK35QCbrMeoooPcU9WvJ3NTMCthSpDNxJqOFyQA5q0bFVlEvjTyH3opz
CBbT8VDdsHLEX68NWuvmEqjLoEtcHmN8pj9rOfq4OY+ogz3YlwzjIOFm3PUGad3sWMim8iQGbhKs
vAJzLWBmCUnTr4HNVpmiZPESeEW7PY88cwRtHc2hcHV/xW3AANmqh0S3mmJtMJ9SS7ExbKLES7KA
TkOFNopSx8dpAUd6sdLPfcuZqluAbMU2i492zw77lrR6Lo4yiWMmdxdO7iYbPL3c9ucMkGCa/TjV
C3X784RiAjPJsaQBc5lUjmfwlL5CXq4DaTry60eggeUgd1HdFOAdu9jKLcR+a4UFybMYeM7FUk/k
rGjScBwhNgeQNfAgjoBQgCkicofoXramyIhfd2j0Lbf59mJF+9xG9Z+RXlqyiFPSBb2RqgbucEo3
c6XxUr3ip7abt8TS7NF8TVaseYvFHNZMCp3DziI84vxS6nCVS/J25AhKiyZ4+mpSn+JdtNVKVkJ5
MQCci6TiiLwWE0BEYWGDLX+MZ8t5sdqdbPk37Upex38Cm2GtluKxuTzqnvRcxqPDGfL2BciVwsL8
GA8xWL5RqJzeZ++sssDSW1wBkpMg4GLyYOX+GTvUXFykQ4uQTG69xAo0vFD7sE5MbgR24/W1LevI
tyjqedwNHi8KjY5S0Ep6qhRSapaGIS0OSL6iM8oMaYvuRgHEoawBOVpHa9nPlfm1GnqBjJVZCG2r
u3zjWXAvd+o2YvbNLm/ityjK9v8vade1JDeuZL+IEaABQLzSVLVhdatbLfvCkKUn6ED39Xuojb1T
xeIWQ3PnQTGhDnUSQCKR5uRJ1U+aPqRwiyaM2hzvp9oJPaBuUHIofa99r90DTLOnKFuB7fnyVjeO
1POYAPi/BLbEVU+R/0N5MyBF5S6sxVp0YP3wnIlaB0FNPbSmZkJUXkAvOle3Yi9nrg584vyQKa8q
cz//ORYnKRNXKa/zh/lzas/OAA6y8sG0TmLwhhAZwoekvadRBFV2G3UIlSu+KvGWy8eQ+X3+o4s/
t9VJxD9nEJiUd1N2iMExFvkSkVcT0mCwnkn7lI53Yb4zy3TTaV+iS9s0bJtDZS61hbbKliINETsD
TxA56ilGF5NxiNC11ryMx9+3r8JWW9HyCP5H3Oqad2QmJashblgYx0bnxNC2Bxymb7r6RxL4xpen
BnMNG8cNuOt/WEoSTnHIPKCEbn/JH3z11eGefcnqpZRSlnSY4GKfbO59tX9lL+IAJpRXXj26H353
36YArZV7CI5dqau3UuSq64sKUr3oFR2/7d1CMGn4MZyZ346ZukYPhpT4xHec3e3H8my1y00+cwb7
nDY1AT3I2/TBBMuads8etMTJbHdE2o18lu9G0A996T52v+spctHcmhzE22x9Sp9YDthUk36/vf2b
NvHse1bmF+XSOGtb7APIREvnSA426g/V3iQPa9nOW4e8soWtIKztG4jpvWx2y3vywJUTPaGU9633
l3kH9HkAruF1sV6zw13+NTkWJ+PzEzkcv4hvYAQ7AjTj9r/JYfCevpCD6b7skatuhrFLjAeuf2ZQ
xlaaGOZFlpUkWhz1HuU4cFn7PXLQ0S4l6K6klfYlIYbYVBMkzQcP4Qi60bJ3nZsd9sLlTRt9tqKV
tnELAyvDNBnfVON87e+rR8tpEwdtB3d7HTC7S1opkjm1qqI5lsRO2ZN6Uqf5SRyBqYQX5txW2T/m
/lqZ/jmnlTI1jBUibbCqytOoH3Li9FHvjMa9ztFm/X6M78raqR6Kwh0bp0YjOLsH/XrzEKUHLg87
H7O9xWgJQ+aTAUC0+hhRwrMxlgxBFZzsGWyK7asOpM7pHZ8cefht3wG+hMD5sTkNd3sexqavRv+R
vXr22awIt2psxNh49rdRPTbvGsutwZ7nszf5Qg9dfLCM/l+JZQYXuqETg6yrUmPGzL7N4Edl2V0b
vfDuffqziMyjWfhlD2xxQOMfZu5atLofXm5v92ZYdSZ6tWK7KpPGmpZnSzxpGHsGLoTJE/Rxqjw9
3VnntixmoC3Itgiy2pemmkbIV4w9TrY7qAcw+ndOfV94P//Ngv4Rsnr2LRFiXEqDBRkLQQQa4YFv
KHYWsn032T9CVo99pqRk82J9kaLD2zZmbvdsTceueJimgMsPdrRzRZfLfnVDzwSuLOksGvDcKayq
9quf5oPumnve51ZSBSb6P4djXR5ONwujyTtIoI5XvwK6DRuKlv9jtnO/V+8j+uwMCmo7ZAxAbYbk
wWrrrLiN20Y2XZDnB1rffZ2yY3jXmu5g+cle6+pq1/7IAu06JSYAeBwv0eWaqJyhC2GngoxoTq4L
F0Na0KNsRZN7W+mWzTk7nkUQaJs4QRIVdG2oK18KCsfWYKluqKBT/cfInoqDEJq5I+RPMf5KCjJR
OCOACtFZcSlFGVMlI9XOQUOl1rvMnPLIzcve+p6HeYX0LQbrmE8j+jryxzRN1aswY1scs57l/CRD
aVEH5D3w4i1BYzA0WCP7aXYVrfyQ8uSrTVP9TYZEB7nIKDoQ1rfKejKHAQFBren1a9GUAIJ3lRQf
5Ribv+Uk6x+0M+bnPLWztzIzmpccY7/8PAqL1EUYV73vjbE3HWXKHNmSWQ2v6aSK56FIZxBLcLCj
+b051D+MUmbfC3TPvqVhnJcOLSv5EmazlQMtStnJrEgd+1OPawBznMSf48wgCMr6gQAsGA/TwZjb
XhwRNub0UPQyS94sWaKNx8zFdGos5I4OcWJoDyPy7t9ZmJLOiWVnkpNeJ/lLXyA8fioTDRizmUxR
58eYPEqcvBi0t4gk2eeZ9/LrwFt+n5J6+mwSI8tR4y2kdM1JA14iwRILry1kr3taKPPEz3ul3ke1
0ZPDaJup7hVUr1O360qZOHnctYVTY0rjh3Y2R5BXYqBY6GBukvgWJ5Jmd2qcUjQeqVl7aSothjTF
ktYD7ThvfOCcROjMPR2+JGUk53uFzWMO7Qezu59GdA7uaN8aor3oOGfLVAiUBAHe+BOdnznaiZHG
qL6MQ4D3ucTgyqmXrWNJNM8fyCyG3AtTTl5VI8GkVOQied/Jjid+W5iltaT1cRY6muJabJdefAur
HOlNnqVGYNQpdp3qZZNiV6jFPKNidu/nxKaZW7GkQFNJxruTnXHkFZMJSQc3NHlfuxZe0xOQHoXf
VHP9Q4GRDKQi+tz90qqozLyyt5PIoTSk1NeaTn/LY9UeWTuoX43UlXanq7xQBw5Xejx2olGgKc1z
wKk4nkzw+wyEeNpEo9zvx3mS+FVtNFeOqk2euGXT2NMOld6GxUI7vbEgZHSYk7XHnE59FZdsGoKB
VW43HJmJqLX+peXl3hO2mKSVMbGJAXw0ktswJ/bKzbK1sh8VfPPATiP9ddYQsgrRssOUVsQvi7py
EjV2wOiVQC1wDfZChVw7SI5cCKEi8gerTrudZ27Djtq6TcHKzClngq1SIKMJV6izijEwp3pyTa7l
bs7Y79vGelnZ5cpNa0lsCrr0JxO6MqOjUq1UiTUHjNOD3Us35t2DahloqqZfIox3Ls6WOEoIyhXA
K3BjXSKdZ9Zbco5IIEHB/qxCC05zBQ0umql/JzFA1TWTkew859d6hIdoqbLZzDIp6nqXTwXYAfjQ
jtocJFUqfKpUcYdXVz0s/KueRG1u5+CWl3S9p6AoZcJCocTS+aJtZ8ahb0eJQ41JEKcJGH0iC0mf
Xus9ivHbO/PJVl4k7NDyxtqEwFBjrsoaWI/SlikaIyUBoeF0T1n5zejs4TgmAk9OOM9PCCA6N9e1
+nBbb9YZpT+SBXJJSIYvCdZ11oxoZRJJw0RhBjkFUaP/yu7vBiVeVCrdyUo9Y3zrOzD1m/eJbEcn
mUXsVGG647Kv518s30HBCEupRVDhF2uNEsRsRd+VemChOuP2Ek6WwwfWO+lYohSu69xXVcNc2Etg
QcGj4Iq0BzNrojL8kzFC23P/q0645Sq9Kx8LRbQTIfP8oRva4WDEBeZqGCK/L5tRIPKLq/flVIO9
qZzCQ1mk9ZMdye797c29vvlYE14YHN5ST2KrOIRUiVG1hiKBOU5PlVF/6irT+nslBQiZCmybgQv5
hwbmTElBtdAo+DVjMEdddzKMMfSgz8l3bihxd3s51/fBQl2MWrqF/hPd/FP3OBNVmH0iY7MyApnV
liNoN2G49wzKNgxz3LkPW6LQ4yIwbRWwLETMl1cPWUeZjnAhAkF9NrhteBz2MFfXPju2DI++KcDy
CaKMlVnmloixrcIMGpLUj0bXTj7pKXstCxM8LXHLHKZY59KRRa6Yp36vIrbO/EPjlw+gFD48aJDt
NQ6vEXlDzdA0A3080AyJrVCk3pB91yzLE5i9aVdHa26digyHPpJuOd3fPs7tDxDUBs4baG8whVxu
sl1gqGnBlh2wCk+NkZ+p0c1J/cCt+aNOPtR6fV9yE5Sb9jMZMBoJZGy3P2HjmOF/YcoD5KMeR5cL
dKZRtYL8qddh9mTRf2h0Sz6kPLctNw5Dvdm5KRsHbsA70CEG18VcU3gMJk+71OpIUBCzAQaFz7Nj
95Z14Fk7fBzQD+K3gKYdSp4WrjmLvcr49fOFni3ThB9hAP7G2CpTYMejhtorI0Hf6uKRTknvQ8tb
OLYs/1qWmtyxPtdvCuShzq/rGLSLqTqr5yvUNTLXgpIgKVN2x/WyfEDjen6wI6N/l2dh8aSFKFXY
ktc7xnydSlhU21z22bAAdQNp7EqzUIy0B7vHUnMjdkMpXqZ0+ii1xkkVEGqpeIll/Nam1J2teueU
N1YN0bbNCNA/i7twqVJJZMWjrWHVQIEvToEb9l9kGlgscyrwLybt8bYK/z9r/UfgouNnOmwmITJA
CgJFPTha/SWzs0NrFs92pTlW2j4kcfJQ1jX4Nbm+I3vj+oDjB0TqWCdchzVZ8ZzlZsy02ggYOsA8
I4t0NyuQW7N7mu2Iun7KMDbVYjb0lkKh/mCNzlY5JQl6FurSCA4zGFtub+E6Vbuoy/kvX79hCXqy
R8T9RjBKiVDcKUf1YJfsNIf5T5K0T91UelpW31d18jrMsW98H4b+UypaPyKaHwJ+FJPZmdPfRj35
0cDe3f6+jYsLSD+HV7Y4nXgCL0/Ynhiv0rEzAmoCAcykm9Rf03Jws2bPRF271diIM0krXVIgxwnL
AZJ47Fcgy8bI73dx/vjhv1vP6nYSmTBS08EIsqz3SH/qWHcI6X0l9trgNzdO6IBsmjrcy7XDwKpa
tGPYGEHZiqeh+Zp21cEeqEP1nRLGxqW38IDqeEkB3mHGyl3oamtM1WQbgSp+UfqrEDqyPb2XxL5p
Dv7cfb29gVuXAfElAjpmI9u3zoyJkPOeWpEZ0LQr7yJefIAz0d/dFrLxPAO3h0Whykuwpj846rMr
p2ca06M80wOzDSN3sNVw3+Z6NDsNMzDyJqGzz9jY3jU2r+6nSil/gi96GmzRfQAqsN/Z4+tFL7Qq
MOcmxegrjNa6vAVdrFl93GQkaFtjdkCa2B6Nus+826u+NmkLxxAqzgzba1/xbGUZxxM6jnpQ9On9
zMJT16n7iO24l9f6Ai8W9hL0CRypCbrcw7Ot7aZCy0g860FmtH5XyENdUST05seJjN/C2ngxxx37
eX0VUPrBcHCbYLYPYNOrm11YYhC9pSO8Kcv5Ra9alDjLkD3YTM2BNrBxx6ZunBZmjZrw7nS0KaIK
c7lCMFAUZofEaGBlmf7YJLx6Bm8acJ63j+taDEcmyjbochsETuxSTK41WR+3oxXEVkE9kASOjlTF
HnT4WikgRUAGTAgC/zUqb+ZFGY6daQX2GNYBIjv9O26leKnbdq9kcG2BoWCQhjQcQ+Vg7TS1hT4n
aZ7SQKu69EiBOsIbU5K7IjfM45T2GLeuqb3HdWt9aIjAvDM4auhNWHb5TB3HkIdFKTsaoGzVF16s
0nRyCNLAmN7VSmAj//7QkNUQMMkwX4g9LsXJclKAONY0mIuaujbmBxxU22mH21K2FsUFHF1EWAij
1iGcqLJ+rtGDEXB0dMj5WWTRnZ4aO/Zi67wQXNuoqhrcMMiqMlZYVUcNDDsJEjtp3b638nuWm8Od
Hcr4TnTI2IOJMPL/emkYVr+41ij7UKB2VxtosbEXyqJBxqres+N4fEQAV4GWWnQ7ojbcSw5ZQkd8
hOiBrQ/LnGjWWKGgQW3z/AhuIu0xLzN2x/RGBYo30X2J/O/dpDHTtUCk8liMk75XTN94i4C5JuAA
tZCo0qGplytOxj4ifViyQJASTvv40AHvZJVfWB6wUnekjiZHhvICaC3fo9i8o7AbqoTkCdK5yCKb
SAssPz+7H1UjSBTOhAZxxhMnbePRs+IpduAaVzv7vSkKoTAKemjNRQhxKSoaNa4pZbPAZrFNHqnZ
jsO7dEoAoRdaP5o7SJ9r+2nDnySYcczAKcbXzfhFnmMsVmuyQJNh+NbkvP1VjSHZeXyuF7VIwbtN
UdCDN7Fy+NoZHX2UExYYjd18M3qB8U4malJOkrVq50JurghuGCis0MiGpOvlBkqu0TzXch6ILh4a
B2m9QR4GKZj11y8cFoV+ZVRcdQRBayS7Xtu0bHucFJ7R8mMe8uIO0/OqHcTduv8UscnyuiFtbyNp
gCu4Wk+boigjgdEMaCTkZ1EVwrHTVntuhqZ/UAMF/8w46w/lqE1+CgqZQ4ZW3GNbFOq11vN7K01z
l2Rh7vO0Do82xhl9JV3WfUqrqXrm8YD5nU2X/eSo//31rVmG/Fm2haMgRF/z4fGhQWSetGHAiyh0
ZYRsJ9pR3tN82jnyDRsFSdAuvF1wv+ma8VjxEWVSaoRBh+dLd3QSx58Z3urcR1oj+VFLVr9Zsap7
z2R9XB7sbJAf+4wCAnPbMK9x0MtpwXWEowqNQN16XWuRORqkSRrbQWinqVelZHxrtBjNN3aUHeqU
h3e9roVeVsDhagat8bspfEoK0TwP8ZCd8sz+aDWp+ZjD8O9EkRuXEO4LKt2AjEFh7VU6huiqF52K
7AA9P9Mbi1A6lEVUvczIhexcjetHEcGWjRcemotsOV9Z604tSaiyyk4DBmqw4ofZRU6D1h5ZCSes
/tq4YGQccgIM7cTEwJ+XFx5Ecq2ikgNWC2YGTOXUZ4fxnYDreu+WigCSd0hyw06tc7VYCopfmZGd
5hLV02LUf1p6P7ssQkrptgZd+ekmMilIcAgsCrHOusZkZqI040iCHxaP6XOeJUtmNMYoipCmD7g6
/Y6XdJWUXNAiFH2/2EF4S3wxp2dPW0x4IVXdyVNZEOv9hCyI11uKY/jy8GsOMfhosLrZ02NTvBpk
LHekX8VBS6PLUjDF0Czs7x9I9Zl0VYed2XS9PPVZZJ3Scp79yhjHYxt3vzItTp5lTBo3Fpn+/vY2
X2noIhiOrglvAm/FurRmqsKM5kLI01j3YnZMM6osAAzCSHcmA+WcQzF3za+0Gqe/vYUQDAOFRDCi
MJRlVrcw0dK2L/UYbG9zCTAIPEof6pQ4dj50Oxfj2iwusijRqYHBlyhtrWSltEyN3CyqE60xb6Zs
KhF0I9w0Xer6uzkm8W+7T60HYLvS3OFRYrzTBShAbu/0GsMMnwJfwVHGRI0PZucP58vZGQ92FANu
UFWnWW/Ye0sDtoTQcUEYYFTMaKj5lA5TeQBbsXpfUEUHB02p08sku9yZMUbqodMoP3Sh+G5Ec3mY
xXQYWaO5YdZV325/69U1//OpKAigLoI82Np6V0lPRZU01SkLU8vPDfuphJd9rErb/H5b0pWXAkmw
wyg2EpOgJL7OxVOa6Uyj8jQLPfFq1ucOQv9ixw5fG5Pldpk2sdCCuVTpLi93Yrdo9mQ1gnAadplX
96WB5GzDipeuJengsrKj4/3tlV3voYl0m7Gw4KL0aP7x5M+OG7H4lONWs6C25mh+X9YZRpOXAAHV
z9Uo08n/W3HoxwEWDWoGImGxng9HlTmATyC3g2xQQENxFFXt0wKTxEACgqEufw2mWDBiuFELfQBe
sXUWqrKattYmmweRkZmJExI77Q8lE3G045lf76OFJUGGjvcT7t/q8kJl5iYrEzsYgcNzMbE5Thzg
ubL3QxjTZEdRrtXxUtjqFUBuLaZlD99AAX7jIKJaui1S+6+tPUI3IO2AZQI4hq9dcwxXiOei13iQ
1L1xNOcGg5SgRb2TWDE6Dgd0uzPaWZhhb7JsBwN0bfDhhiIXhTrJAnQwVlehDdOpGWgsghk8k1Uf
PiZjguJ9+zb3+rHW3m5r5cZ+gquRoccPPVXkKosYdZMcUniIgarzCaw4lOSg67dZJnbchSstsawl
xgEjAZCSS8ro8oZbdq0jBqlkQBjmBnK814bSNV8Yfx0CrwQtpubsWrPaNsOSShlgTIVnlL/l8MKr
ZOetuNo2CEGESEBOZSFr/4cY4UxIGE5tnISjBKqnSw+YlPRWElXs5F43hfxBQyGlDcqi5ednQppY
y7XQ5jJQfQK0IY1U8kSistwj+duUIwC3gl1CDHdlmUSOlJGwZTBGSXg/FCJxUfZtd27uWq/xqkOn
4cYAc0VQZ1252nFX2I1CaPTIJrfSM/SVpU6Y+g2fjmP0l6YdsoCi44ArIBGDi7nauYFNnFaA/T3m
BHPoR4wa413n3b456+ZVgBEghC31OIEECFAel8czgRUCPxbsMTKj3CNxGvmmFKE/W7z82CMueqgn
EX3uELA+zMDRHSNzxqBCs7U+EcWiFzY2+bEcbAN0ZYBl0ZFr7lhYP6QUZuuw1IrYjtewdmKXL0b3
CiJ0gDjxBi1HdKZQCPJCdPGV+OKPvPIxSFD3+1P/5fa+/DFQ52AwSEGmG74JR/IeztRqXypznhq7
yO1HAPAwwMsq5b0eC81FSaY5omo3euXU1H431raX2kn2xNp2PGodKyPkBVX4IA27RhuKjJ9424Yn
riXyrSOyexX9iCl6OPb7eY7D1GvaiHhdpwvMYpoUbX2LA4ntxDqgtzvma+2gYFFiSXfbHLhMJE9X
VgUw6GIeZ2Y/Wjn6UKqjbrT3mvqaIclxe/v2BK3PiEzAXrTcfuznR8APXHMwnSJ5zvqP/0IO3lKk
CZHaRuHxUhdmo+y6xIIcTkHRPjPMcEy+Vlbtj5gLeFvUxs1fZqX/R9TK9E9MSVLEtv3YCfUuLNhH
Xh+66dRR4hjGsGM094StDkrjmVKGxLoyLCvyTlrzetftkSNtHRL4wFCwhc+Dx3Pl8hi5Sswe8OzH
vJ/BvW4WJahoGvvOntSTxSd956zWBnpRPkA0MKAKRwUXayWO9GYc6hLihkaAPYSVymuMpNzRvOuL
iwLEgvAG39Oi6GuMUYbEVyp4HQeDkVRom6RRWPl93PWf2qjn6EPmg/GtHdrFoE55PLpjOynlktHo
JjeTQr0pm5Qg9IsGtAQjuW5GYAaTmWU6ZjTN3ysjlm8D5iIa/pwnwC6yep5Dv5B6Xj0qqzB/dUaV
FJpnTJZFDzJJTWPnEbqygAwjifDMLXZpgXCubldhYqwOTan2CMB9/aHnGFBAdFcDgVa7s5tXMS28
Avi6ILlZ2jU4EheXF6xqwZVm2yoK7MbpDvUTaLS+T433UDzvcV3/ec4uLC5Qt2QBNS+sKICNL6mT
M7uuTyoJwUwTBWIZTtvbL8Df31kNqClIicmn+te+BsU1Bt1abfFpxl+luPOW6v1J2wNZXl2/y0/h
q1UXSNzoMhmioNMeCtBwgnz/mBtHPtgO18rjXxqWP8LADkqB5gbTzUrY0MmJxt0UBUkOOnbN76ff
fYzu8/yxHz/fFrV2X3GanCwlLHArmksPzuUWa11mAjc+R4Ge1p4RPozoSpji59tCrswKgyOBwiba
1eElw7m8FCKo7A0ieRKAp/qkwo+hnh2HGNNf1U6McYUjwnIgCWsRSCnBGVhZyV6IMIyLEWgvXXuk
XA6+iYijq035fqjN6ZiNcvRznUYHFunZuzG228MU2+Bqj+3+iPYZ44UMwJdLHU52bUXtuxAO/rMq
zVfZC/4KJPGw1wS3pgBDmgOdxPBEARXG/16xNFkhOj2SIUkDsD7q1r0eBSO9R+W3eCce9Myj39qf
YegdwpfyF7759tEsV2h1xSAbsTSMMA5nnVdlJeZk6ShRADeD7JvbymB+kcDOpMdxcPbmwl0VEf93
pf8nTScrxZ4SYM1rE9Lq9Gcc1fdJNXnGbB1hZg5coG9oeuwz2ys/FflLzuedtW6KR5kYkH3UBVEz
Xomv0azTTISmgV70jlVLoMdCFDJp76CxyKnJiLeBvqP0S9R8Uq3lxSmgdLf3e8OOiPNPWF0FqWcZ
zSjDfk/fovQjn0Ccqnl9R1zzbyFRy2bjSIHNQMVvCfgvb108cqtCxJ0G4XQ31L/HcHai/muBpkQj
+kCzPdKb60sOOh3s7FILgPtgrZ6goTRBaWaoONCToLeZ29iJVwK8TYvvt7dw4wWCpKX1HvArYOrX
AYodJpGRwo0O+gMF82B9yp3ajZlTYbzmbVHX1hH5MwAYkJUHHASVlMstHLSK2NIyY+S2jKU1wim0
D8WekDXbIO4/pMAKL1kZpOvWxdlUb2fUEqMkGPwRg9eZ+8osP8JgSJAg7bwsW4d0Lmp1SGledqrP
IaqWvzTNjV5K8dg1O+HYVUfJsiAgf20YNThe5rr6xNKpTWTZJoFxrF/NzwSTQRyn4YcXEMmNADTu
TUzcOqZzeatjyuqJGqmCPKm34KTz8hhFqGkv0XltKi9XtbpPGZ3aVGshJZn9xD8A7aT7zYv4Ze3k
HTfcHgDhEWvCImMAFPpJL7VO45HJQ0YTNI184mbxjkTyKHn8ajfZoZqFm5St21ifRQTKPbsDgdek
/cYoIEdTO9mgDYOJMArRIeJrABSw/MsvqeFLV7wo0oA/68/so/2TeT8kBtM0mDcf7biwW6p5LmsV
Tc3jVIkFeBW05UNloPOIf29q5QzjHgXFlrbgPsNDQNSBiHfxpc+8yjyp4zq3hzRgGujUwSanKMiy
0x2f56oQvVwC9DQg9c/xH8KPSzELMCAq2zkNUHp+Sd+xB+A2i9fiFcOAgtoNPZmVznSndizW1i4C
0MiB+0cBAMnPS6mxJbV4tqw0iIhyNPgq6E52kKjprR1Xa9NqLcg/UJ4DQGaunVSOYF6HmibBZ3pg
mAn0OLxDWyM4LEx/zx/e1MNzWatXs5ox/SfXIGtwBZjyv7bOJ3gJGAW8T4+4bNClQ4RyzdmyVg5x
2xCjQ544CVqf+nvTxzZ/OSBUqC0Di4PX6/J0iN4bcRSiGaFNu3dSB1vU4ph5tx+tLRUAbvY/QlYr
QHSos3ls4E7SyGFV91yZ4GEUL1Fj7+jA5nKQz+cCYRrSb8vPz26SYdWjEJlKg5QXmBirpc9EG/bq
PZvPPWBYcCoYamhABl9KGWtZNU2O+zoZ/XhsYh3PpJgxQwQgXhQq7B+TZhJUT2nud+Uo/HDYZYW8
9trgIwPsB2YHXGXEMJefYBnhiFEOBHYwobGnCfuxQdO4HxPz99RW1BstxBa3T3HLSmEAKmrHqM7D
81iZw3C2mjHMlouciiMyNvMdgt/MTdOk33FJN/QF3g0AD0D2oWl6XRBnFVH1UEZZoNPfEvsHl8DM
GnfpeP3rJV0IWh1kFCtVWamWBtTIfeDIH8KBBuCv8G+L2Xinl1gTfSqYxbD0Kl4eVoSe+r5IsixI
BgFekbCMBmeaxXeWFq2LsmQMptsQU9lLe4g8A7TZ3m35W5b/4gNWRzdrSYPgRmZBq5PPhkaOitDn
fNLuQsIGZ7Stp5SZn+qovptUGzkodgJJmda5W6Qq9sa8IE4CjPLOZ20oFAq1gGghHAAUYV2KLiVQ
eeBiyIK4oQ4fUz+fwZ1Gd9KUW8qEwhvqz8jtIUm0StnUqRkroNmWtbenuv4Wm8+6kdwJJGpu7/LW
ckykSHDQQGmiKefylBPkoRIicizHbHzdQh8v/97Wf13cYehjO5OyNtjK5EPYFlmgfAY0RFx+0Ntf
Es3QH26vZtHJ1auztAQsAFs0WKBh7nI1g9mLdGjmPNAMjBlo+koiJB3820K2tuxcyGoxE+0qK5Ik
D+IcRDvgc/4X95sjXYdUGJq14f5cLqKIGrNtaYXnoP1s5B9T465Jf99ewpZ6oSaFGBPjQMB3sIpf
9LoIwfxQQ0T0VISvY3avQo8V97elbJ0G4LB4bAAvMEAgdrmQWoW0GSksoinn6he6zDAEl6Ihecfw
bsVJgMj+I2f1UjdtJbVBj7Og+pzDG9RiJ9QxcqgPHRJ1blOTY1jkD3lVO/MU5Dx+KnVr575uva4X
37A6NNnmquIE34AkWPkTpSv2y/5SPTa2F0s/frm9sRvvKLqMkYQHhgMohLXrjagwaemQZoHUgikp
nse8c1l7N2SxH1d77VMb6o4EKlIFqAniEV1j9FWTWBFP9Swoxtnp2O+oLZ2c051LtaGRaLMBjhbV
f2TQ1rxuvVbHQ9hMOEP7OwH3lxYdwBqDQ9xDtm4uB8lgdHABu8bWzMVpZKu6HQ080yDpM2TkzvPD
VO6hHzdUf6mkLh1KSxuiubpgmLSTtCnnMKs2gzZi3Erb/Isdw9Gjeg0UD+aMrbQ+H9o06lqWBXXz
I5lfegy/mmZM4m3e31a2rZNB8xz6m6FqcNxWTxFLMXQc6XUsBX6wOcRg9YlcMz+CWWvnIm8dDQzF
guJEwAcei0t7QSOzGQHszQNaSEdZnwQodXj695HdYioWRO/CSLJGu2d93YdF30II2D4j2xfRsx6f
apAt3962DfcJpaQF07UUk4C1XS0G/SVjW0BOm4VOkmR+0yT3Gau9rg16GT3Eyn5AS8SOu7sV4kEe
elygFnjRr/rICoW5NIOOxykwXtA7oBxyLJ9t0KB46mefAZy3s87rktmCpPhH4Eo9KpKi1SpbBL4Z
fu5pHxYS5L0hKVtCFpwacHEIktD6d7mZGZ1JUfRTHsz6O0yK565RAfl3+GlVn26f2pYdp3gVkT8E
4h/53tWtSlNbAsRo5mhbcQrfLl+zQ545/OP8K8rcaa9msXW3zqWtNL4kVa0hbwpl7ME+W3y3IuX0
pHX3k6PLb1p5RhfrWgzWWYw5y0iPqWZhB9XjzPO78SuexnLwO+bKzO2zxyQ9tJWn6oc9Sr+Nx+pC
8nLrzyRXzDSLURjobzpVcTD67c9WOfb32+e2J2R12/ponpOI49jG9vg1/ZZ9maUbvt6WsWWe0KyM
0BnO/zL46HIhPWliJaa8CNou/SnRhtPO6GtirfffiVmWerZfWkvGeNKKIqhaeleW/8PZde3GrSzb
LyLAHF6baaJmNOIovRCSZTHnzK+/i9rnes/08Azh441tGxDgYqfq6qpVa/nrMR7eFTFcCpvmhoMQ
8Ae2jlcG7QgBenOFdIySXYdOZdKg0caKOm8qNEhL2bS52xD3B+BOEw0iQvPrIQE6AigUlyY7TQjB
I+6CKEVWlkpCM2cJ4Hu8yIAoRWKIjiB6r9S0boSPQG5Z9yV0/Fe8jtIo0HHk/grNZZYhUgOnB6pZ
gDDp3lZFLdS4Uft4FzabpvKJVD/w8UuR2Q0kXORfbLsZgs/E+0DpueAkfaiXwovZsU5sO0jmTIQ3
VGQdumUm9B22e8auFDza8sDq3ED3loKlmZoqnoSoqUwSD0B/0CG8X4GKEf8nO1AlWqI+Gp/Jpie/
iYC8dWpKeoTyyv8yuRcmqc0yRt4QiV2QoOrRWuymM1kzIH5NjtymWPeQMF4iop45CBgjOrzBio2n
I13g47hM0loWrhGM1HYG4i5Upxj/eH9YMw4KRCrixPI2rRdNEdTIOTpAajfeRYKIJl57jDm9FB5r
95mpFlLmM5clwlpQbEAMAdUPGiFcFwDpSBFOG6S/VdImXgjuvjCxk0Hs13mD92SCbsx9gF7MhbWb
m0l0ZYECDWlZJBSoaxrJGp5P8GuniLu2/d3swvbvASRoPANyHTV+7EswnF27EqF1s9z3fH/X1J85
APmshKbIZpOgiVVDIfr+os2MBxlZAEcAgpsazajrGWRjlcyMQ7Ab/VxPi03liaQcFh5zM2cZ0SFC
aEB58Ryn87Kg5Ez4SBJRD4N05NgYrPQta6hp/D16ZOr4+tfONNiLeyVQfASGIsphinSSXehGMx9h
dgK8e8E7zux0+Hgk/yfXiD1IBYQqJ/UlWGaDHQhKTRUPBiOQOJTmOQSfSfQ+tjm3sEyzM/jHItDD
1yMTK07I0YEQ7HIFNNh4/vPhCRppRGbjhbHNbogLS5Tf9eM8TLnURUmxcgGl6lgMUAYTuLLwSFmy
Q/lArSn6idsv2CUFKnhCaEgJnpFL5B1zGVZEMsjPiAAQIkNHHSa0srkRZITD3Yi0SV2oDxzQq00U
WEwl6pGfmG06ANYHVlV0iFTyt5YD/+n2X73Xn8thKfCZ2Tj4GgAZ0eADECO9jFFXSWwXIu+Fem01
PIL38nWoHtEDcajVfmEhZ3zklS1qIVvPi5qYg62IrcxY/BBSiHGwyorhoMwhGHgO6vddyZxBvJ5R
yf9JC9D0Co0WooFYhsGSGfUgdM0U3ApARuG9Dg0n6MNpxbgwxttNBAVjjQMYaoJ5YFqvjwUIftye
S3APMLmqZ35E6vqzX6qv3I5rMgIeuIn/F0h3ykhbKdHYINe+y3LXijXpIRTOgSxu/b4/+EkNWhZl
dX8mb087GgVwyaAeDIcGv3w9rNJlRA1g8GSHlm/S4jLrj57qtOFfO5VrM9QRFBstrpkmS3boR+Bq
U2kexvxBXkLaLQ2GumGC3K39Ms1xV8tmHEvQH6mQpUyKmJTa7/vzdnu8MKCpOIUKoIJSMzUgXmNi
NWS7BKiigxvkz3VWkryvMCyAcX15IRSY2xcgLkASHsE4iqjUvnDZhkFkiWjcD4EOCJBgY/rnQqz1
oqy/0T21nNi52e6T50DZDRHx1PJIU+UxnlL37Jg3OzEOS6MCzNMALVe2Epp+iRNoxhTiD/BAAPuA
RwD91FCAz8oGn2t3UeCK+6SPX/vQg6aVIjX2/UWbPPDVsx1hAaAVE2HI1BhFZytLV+aZomjbHcqy
BqPkhh+v71u4yVNdW6DxFYkby1WZYyw4rQxpGrYxYbG0xjSqVwAAhjrDlrwlSpVm9FHPne+bv01Y
TfYRJqD2CvCsRPOE+GrGpQhk2137S+QfRX1SFQEVC3CioMnUS71aGO/Nxvyxh6QL3m0oENFdU2qS
yVGhYrx9pWe/fSCqQD0PKS1mwfveHDfKzrSHLsKttoAY2RDzsNNbngQpN97xjFJ44BcL+7O7Ufl3
RNRRExox5F0NI8KOL57BIrsOfmtmTUozgKITa0TWwpotDW36+cXQPC/wi5aFwf346witus1fY5im
uQPVN7KnqDzjCrs2gKjfq7oCczf+gsLYqGe8Yd7fdjd+l7JAOcMsR9YymXZBJW9jcJi60KcLFdAh
/7pv5zZVQBmiHDx6wRu+kAQcr+AUVkZQHkURqtI7tyU5OPufvZdesCPpa4k0atEwFdvlUuGNsQfD
0oHXcmjGdZZf6C+dJbArafNWfuRkYU5n9+HFqk0/v9gWY11EnM9h1Wr2ORL2ovccCwskMksmqK2e
uQE7BKGI2RSObf/ZqVDQfV9Ysem1cONyL4ZB7W5gH8ckmTYfAmADJGKar4uveUUiAx1mqe3yC45i
zsWD+RDt7QjB8a6lxgRK9FAA0Wq7Y4OesC4uYyFfMDE3bZcmqCFVPpqzQy/odnxPurW8DRYu+6Uh
TD73YuUhv5DCBoZQh+98fQjb08KaLBmg3pS+wDFVIfrdzkUGI1+j+aDwH4SPzmn36gO7PQeHUI8f
7xtdmDSazz2uPcBvFa/bxWlhZFyhZ8A4pvIC9mvWCtg7QGg4ZWzU6ecXU5cHYDKIUyyN2+s8AZig
/NuHBxwQKKv+GKC2Fyh5uriqo26XfgH/oYeSUyV225plYOP1cX/KZp0OHm9QAlFRMATVzPVo/DR2
efASdbuBe2cnznELWS7ik+9YV3XxHYu0MLq56OWPwanjmjLYRn1dKpNBPRd0NtCVzxqcLx3UZJBl
W9jmc6HDpbGba6mJOjXMOiRDh2+NkP774+93A2iV8PpFTwfCYzpGVxulQ1cc9lxePqYh9Ej2Q+jc
X6OZQVyZoC6kLMtzJQKp6Y7n3rL4C8e1yA4V2ASOXLZwbGcu2StT06m+2Nt8kzeMClGXXRJXSJZ8
COpbD7kQbukNOm8HBWOUc38ELa7tTM6tawWcIWwBrVP1VEUyEFowora0A2YiH4zoX0uUo5v4NLhB
wWGqs1CPoNAjpowZCTrj9kRemL0ZnweGaBVZGXRia8ADXY/KYwd+UPO4A06+IakIdVVk0O7vhdmJ
g1rPzzMa7IiU85E4YayjHBu6YzdJ4VkgYCSivBL7ZHXf0Ny8IemNqjQ6aVDbp3aCWvRSJ8ZNDwqB
hgT9Os5f1PRtytFxzd/H90ixo8Q/iUVMWJLraYuzsAsCIeuBtW+diiEpZ+aFDsxK9NfwJtDyXVqi
BsWHmdexYtXvIG8AXish9PWmTJce0rcV6ckM4Ar4H9VHBMbXAwJ5lKdIQdvvakHPd6zpZjbLrHqZ
jLFdrLOlNt85/3Bpjtp2nZooGdNjqXwh2spfDO8ZwfDCeybH2UAqLzRpzFx/V4OjVmtAblPrIwxO
akMjyViSuI9tY9zffYtTSK1U2fedNgh1D9rGBzSoybqi6e0Dm+z9ijCtySxkb3/e/1QIeTUq6lx1
Lid3nYQ5zMzWqvTwkJ2Vh8JwSU04gOF98gVu2r22cMjodC4AfVPxE4cZqWEUqenj7Nay3DS+0jvQ
CmB1157+K9eCNf3pQ5zT6nnb3yxMLnW0/zEK3NYPqSny/tT2zAcNjXg8A1FMYKFEI88KZP29QQxI
B+Jfw1WGERRh6Gy+v6Y/8KaLOb6xS+3TvvBqWYzk3ql4PN9AUZ52loQLQHSPqAJEYmR1zAuX2167
b7R154EvCvrqPJE7yfDl1yQCNFTq9MDdM+k2W/g6uqvjn69TUO4DiaKMqJ6KS2IVUkpji6UoxZDI
wVecPyCBE6soTaxBaaN0DCk37mKWmSbZ/MfuRNQy5YqA66Qi/ZgR0anoYTUkv7VCGTwh4KSQ3YHk
amq4GjR/wUUixCbjbks8Crl9njt4lnJgCxibgCSjsFU80EAdh2yTg4j3/qLNTQvCXCCTkDcDpwR9
p7Vyl8purjZO2T8kXYK69Ql7tRcDPWpTSL85Xk66YSct3AkzexR9PALo49D7AJYZelaUIoXmFdM6
I/tccZk9ynaVFVafJqbQ/V1EOq0AbIHnCowWaPWiq8malgAPL6qtI/aHXPRJ2z1HjCXzSLtu0VAh
nhamlHqu/mNvAhkC8wCaMpoNsxWZVBo5oXUG6I4+9b3Hmznsog9Y1Fn0kphCDFmSAIv5xHudsonT
NFsYMnVl/PMJSP2j+xK5XqDWr2+oXIxjvgy01jmpPo8UokhYdNoxX/FY6vFS6+VPUYo6+MCJArgC
H8eCeZCyFo9aw6SJDDlceUgfRlFiTrFSM9CiizwZZBt1tukb7HghLwfDq0HOm6I4nA5aYwbDyO+Y
UYVkniwM+uCCkwnxT241SqjqTV002yZQzxHvC4bCD7I+KiCIbt081QsNzgzCpbUplOpHyVW5zTQ+
ZzEdpBzFoRZJA/YkS2QH5PqqRoC/kYRiXLhZ5jYyfC34IpDkBuqT2si9zxZekER498bpC+i6H0Xm
U+ke2+KhEs4LG2tyoDfzDDAmfsnoXqQ3VqzWHVg8ss4RXVMT15CfXGsc1JP8nOTddwuOOkCGXoaq
0xOFAfR0qdZKY09+thW6k7GlMOAJa0Ntq7bxRoUpoGorWm6v2k3hW5OsZ54Z4MrbluM6DTYJyr2y
+IttnrIGfLiFDGKR1zT0jvdnY26Ly6D/hfIgB6aan6v34ikjpaPUQmC5cxj3vWh+DdohykkpEyV7
WIzAqDftP+NGZQFlUKB7Abu9Hje4qZLOT5vO4evwE1g9EikyyGCDg/yrZXIdqq4NvwAZobPwNzap
ufbKns8zvoVescv8ElQ7dO0sxxXqbbK4soGBMIamtwLIHrjpaPD1IqSKCgT/8wGY4qmWiGY9Kk0x
5jXID7m6cxJxK4brotlJ8T5qDlBgrc2g1zO0cpT5lgvhQkcj3Y9LnD2zdxM2+p8vmJblYomZDsJR
WogvGJhqxUWFweJ5ksvrgOkJxLvwbJ1UrnwrlEgi2fe313+Z/z/G6WST2/NKN4hY8zq29rKs5ybS
juqrOZ6fqiUd89m9DO/5D30rRkwN1C2RbaxgS0neCnZVR08pwHLDSXCftf8hDgKLNPjchMkamv6u
bQW+1/MBW3ZOl/7ugr0MAmAXz5jUQC8QkgKZa31n9ff/MplIeoEGeOIcv4kysjpl6xabuYGPV8Fd
YkmiHeeQmdUZjbTSSm3qdVOv/N/3Df8wwN64zAvD1GsGKj1qnEkdNvEITrMTGADPI4u6ew5fAX/h
T6qtWUjYABJeHtQH1l23z2t1pSEI6upQhxjjOhQdvzgW7BPvNmCVtfHoB+SCNHxLInGl/iXP1z/n
7uKTqdu0Krq6bzLMFYha4rWKVIPXrWpmqQFsbmqQXwB54ERViLCIOt9+32XNCA0AJ9T2kuWbaaML
VU6SZ1eyZQ/KvkaMJmsQusaf1VkrHSYFinx0CRjzjjyzz/onOduznLApUYQ/9qPdCau+XurhnDka
ADKw6KgAdTWiduor0dbpczkzzYadjJvefZSENQSgjUE8FNISZ9y8MfC9g8UVtwoNaneDsY+YRMI5
TMEru/KEDoTvRI5+sWhoTttwIUqbvp3anBjbv+Yo/wb8LQeGbLFzNFLuXNtSBnJ/+y+Mh64kh70k
QWaZ7Zw8rvSClc0h/fA2ni2NaBjqlvi+p415Zzg/7vzCXRdM3onVgOFsJdIuTBX9gJ9OxeVc0aGH
mAt1BOV0XMHhkwuEEK9UdlyL69QrjFKsjao+MDVR6rWKk+L2LJIKIiAN5aF0yw0f1PtoWMrV0UmM
/3wTmpYAkUJjB93bCFpb3kMzEPYmmx01xc0f/CGexLNrXtHVbojeWk76jSBY2UhhVUIlvUn/EsX6
zzeg6QwfACghJHau3Xkr5o3mC9iyefHo8ycUFSGILHueLvILT7a5G3Fiyvhjigp1w6LPtFKQcToK
5VCkq/q1QGJoCKody2yCX6VkhHsXpBbukvb17MZChP3zikZJgfKIQuS6ZckxMNxkKmG0DgqtfVgv
bbGZgGd6Hv4xM/38Yv9WfZqHg+p2Djus1GCw2mqb6X1ekubNa+yyOTRbdSTgeYkH0PmlH9zCBP90
At0coIsPoNayzrmwjCW/d+J1b7UOVA0CEpmNXen18SBZgvXOkNHYhywZjIc2XtU6RNB1RNvZ6vG+
45g/bqKI1l0QzAK/Q0UJnjskDdLqSFzFDz3UmVGMZ0HPWBpx+RqGtoygrxJPxWtd1UQYdXd80JpT
rTfu2/0P+cHa3szJxYdQoXcRZdmYBBnSJ4c2I6+Yf+5UJataAee7nUBPMcaKnJRQb/G+4zvgJk9c
adWjXkWNURcW6BSig492v/QvuXn+OXlI7+EhBKwM0hjUdglD5KKDoHeENnsNtOJrqLd+8nF//DPP
SySagRkHUzeIeOkgXBXqQeJCrEPacwzJUtDRumxgyGVqZm4N+sAlINXsWZsqKsCg4sKlz1qK1G+X
NGHvgDkh3AjVGH0MfpguNOfOHrULK9Tc9ZrgxgpXYO6iRtxBqtXb5oLvW5lUa0/3Z/BHoeVmB4Fn
AsGOBmFnmm9Cbdi0DGpMIeKp1qqtYcPbvI0O5DNj+Xb+it1i9b+McM1uKnMYDpnt7V6i9WBp743l
rXOzsTi7s9Jv/0NS9KpZ4/fWfAqsWF8KCOZePBoetH++lfIAILtEtTOHBwh5H+r2pOfwenb3kFKJ
eJ6oxcr1TvX+f8lYXZmlPLsLcoNArrGVmXwfsO+Z+9QKazU9SMDDJMecg5e5vyiz638xzilwuXC1
WaRyka/GvaO0wbDJ+r40s6Yt17IaLLWwziUtMDikeibRO5xTanAleHMTLyh7JzO7TW3xdnrkDOaX
/DStLtjGd7KV2tXq/gBnz+2FUWqALdNPEO8U/pPp3C2ElgI9LzNxV1a+RPxMAMo4ApnpfaPzN/SF
VSqgTEBNpqY+hsp3mdmvpHoExvNQriBTVaZ70MjwLrKfJpMseY359fwzx/SjkmsQaboo8TmsVB94
vBuGzFSZbsEZ/pfj8a8Z+jKIIcDV1HnvqBrS4cdIU/WW3QQu4ZUv761NfaJwT8xS7DmXwkd6nJ+I
+dCHKtHI2cTlI64BJ5kTsCsv0XQFucU6gERoYMAZr6V+1GvXAk7TLlPPABTDELljlb5p1UehrJkP
j/nm+y0IrHRZXHqyzJWYrj6O2t5cybRpJOAoJa7phXbVPNaho4rG0K0TYKR1SDaDqjzaho1KavDF
aH+fAL2yT+10JtCg6stg6fPU0wNwA+8ixazzUlfypULo7HsJ9y7oMVBOQfbi2mswQtq2YolbwxVf
+WElN28yA+oS+/4p+i/L/a8ZKtx0ZS8dpyqyEzKWiJ53lAxE9alODuiGMAt0fiDk4VEzV40Ye03C
hlCB28kQfyTKis0OPZOTONhyUavzAbdwxpfmgLo5A0YsVL6teweEW7oY+XrqWhKTPTYIvO/Pw7zj
vJhu6jLq3UyBfn2DWyHKrDDYRdpDUYRvuXbUwlXq5duRfRPGU8JuwnrlNo0BEsENo+4KbQm5Ozdo
9H7jwpgU/m5EUgPVr3spG+BelKL/EIN2siP2Rp/L3K5NEmlplqdNS8cMlwapnVbVmhj6hdQ73kMl
HwW2JmAVbQIryDYJv5RWn7srUIJjwZA7Uc7RdA7qUAt8n7k4wR9e9ln5axbcy02h2N3n/RWdM4Ra
NJI9vIb+Srr9xGUkaBfk3eD0RWGMOZwY05zzsluNWXBQxSVvPVMHA9wDSU2omk2yPZRnGCK8z90W
JcQxU+yoOXd9Au2rVlebjaBttZzbCMG3lv5li+BPXH5plroEPa4WIslXBicA3QI06ovXaKmBfm57
XJiga8mj1A9ZykDqrq1eu/ZQlj1kzKwgFokaOWW0dLvOrRuyphyq9eiHRUM15fcCtxCYjBmc2kca
J8KzT3nkm5XaNSsfFbW/3SToYgaPFvwfisIQMLs25qllH/o+xAXFYTWUVst/CO8ZT5Ro4d64PdPX
dugjpkZhHHiww2ibWnkfldccjXWn+4O5fc1cG6Fced3G0LULecT+Il/ovOiyGyYbWOu+lZmHO8xA
k2qqkiCbSqe3oSE3sC0ww47Uc3qvfiL66XkQfJojY3gAtIztOnvlgy9meE6krTJ8Dcgg5D5jSKiu
F2K48utffvBbBARg2KRqvuLFNZ8ZHm6arunA3b8wLbf79/p7qbkHbDaQlG6Ex8mOw/hYryqjlQkw
/bK3AJ9cskQtQAJAB/oGYKlU1r66jqTCjLwXNCjpbMgC1bAAXprBoGBkuCCQDkOjHVper3cvBsX4
Ua9hZFG8F1p/VeVm2T71Qk+KrnlKQb2iWl3Fki4aCcAXocjq6DwkgWvX7LppdS79CFOQu3UoKa35
pY7f2zhZhptH/QOESirKqNTndS04J/uKH1AH4VxTLYuBRDnIWtso/L2wJ2fO13SlKKAkANHuDUmQ
kHFqBTgM74glruhe59D0kpnK8KRJJ4iH5MWhlX0SMU+lJ6EdjEjZY8481oDjBN+htA398Feifilo
AIIUcvMKbT+m8aysXtggC59Jiy54XA4X5oq804oRb4Hf06yVItgg4Rod/aFewsX/NIhf3+y4/wAE
mXghcSnRWjfgs4qTCKA+Z5sRpNMKcpD1z89PUf887l5eXt7e3h4ePjZnpNjId0di/euvlwX2kcdB
o9OU16F74nJfljtwXkqOvwMegch2b0kApCV7zw7seivYriWcEntcyWvOzA6yydpKSOJNeF7kQL69
nydxJ2Uis4aGwU13b6B5qhxDSsqRUMAnVg0JHw9MQcxbtZLN+8OeSZWj7Rr3CegcJswkO11xFw9+
zg+VoGwU2WE3/ptmjSswZDykpgzC5QVL0/VOL/DEXQKuPoD3b9JyAyuEwtBospORw6CDZll/PXjk
t0gK47h72/ikI8/3Tf5gPG5Mol8EhBxT/EYzPCnAiOcgdpYdY7svj87Berf2RqwPuhaQT2t9QA8p
cSwCt3KqjqvVSl9tTNMmIQZvPG4X7tWZByGm+uJrqPjHH1E2Z7NcdhQSmFlrVGcA3gInXOl6ses3
MbJJmyUI0JJRgcoXY0dD37PHFODB+ay/D59FbAovwm58gEZU+1xDoPfJe1qY9+maujPvNNCRDUI8
wf0C827sjff9wTocUsM6+DpD3gvyOU26lUC/i2Tr8sHAvD+FRP/gSXZYPUrHhqwWNgIt0oHQc5p6
sGzglaJNRGPXu7xMY9kb+kp23H1z2lvlLg6s3QtvaaaNBgid+/0IHOT3sFGWYHyzm/7C8ORlL44X
JFWQHuZheOQMXs/22lPZ2kWE979VC6/3p30my4RRgm3np0FURG/EtbEeXAhZwNY4YQkZd6127kYw
IRx7b+++KIEennxIOS1M7W0IDAgt9HJArwO8NURdrm2C1ZXpgh5d5TlWVDLPuZ2tFoZ1ezdfm5hC
mYs5TAMI1HauqzisLW4ATDVDKzAZvSUvL6imrcTVIhRjySJ1UgFEaITYYxSnN1qj070V81BuozN3
4o3MwgZdpXt3wT3+VCWoMwNWTAAiNSi3ovmc2qIyVwy8F1cYJQjH262va2ahf/oGyJ/1mKD8b2VW
Sk6FXWwKu9oDDWFNc5DYHmGtU2wEq9DoyVGySxKa4SMoh0lEpq9v8LfcDoyYMPoLYH56t5XW8Z5Z
17pnubq/LoCzfmIsdWFEszvjYkDUbpSTMgkYpVQcI7e8x3N2WGpo+ikQUFMG5LYKrjuwLU5Cn9cb
Q0GZvk5aRXFqQ9SFrXtkTrkVWpgxc1xF774xrrxNZXMvlVUSdZtZ/tYntV3bERbRPfGYBzAlr9yH
bvlenXGBqNXg9QIM4kzfe6i2QarGgepAt8tszPdyrVjjjjeJ58SB7r7cPyMzqTFgIy7MUWcE5pJ4
TEPVaUw06gLCbikm8kBEMz8yI7BC2zcRUxPFuG+X7mKbHOuVXeqkeG7li6WAYcq2uqnX2UNAetKi
n/qlWLd2++Ca9w3O+NMfVLIGBQDQM9BNbGMJfeMw7lXHtUNDWNVbLKzFrooFn7NkhspnC1BgQtYU
ZhAGrvq196jZ4SrXlbf7o5mp5kLoAiDr/x8O9eyIoZyrFF2nOq/puiW+FT0COXry9vJutBvIDSi4
IpHUfOOWDE//MH10QOMFOWp0X4D8khqgjFA+i6VBdepdsZE/5E1slKZoKPbwFP2SjveHOW0+2hh4
7JG9EIGNVWgaEjZ0C65rfc0RCjMQCTwUimgeYPRLYgdz0Syyz/9aoubTqwUfymKh5mi+2emSD/zn
rhKMqHmSzY7T+YWQbnJhtwOTIRUAmhW47WkbXdxMFVo86jFJNSfdhU/yE28s6UfNz9wfA3S1H6ps
3OBOBuQ9swKC+uTtWEtc2Ozzs4aHBoSHJFCu0el7gFI0pZULzRH37Eex4b/Kb7BCmfyJX3hTzlpC
lADAEBrboJdGeewmccVGqTvNAY9AcQp/KdCislDMBFXu+KEsbLtZ53Rpjcpx1JHcBpLbaEjPTXAx
NJNkj94jty+3ygMb6eU7dPwgjr70wp+5+KZQ6M8gqZs8RCeny3Mwqx3Q4P0kfnG/myUq2TkHdWmD
uly1LFe4IGo1BLR+S7oP6UE9lN+ZVS+wCMzUGlTc4eiRwWsUDTo07IALXEjaJKnrGFFF4mN3XvPH
wdAlvdpx5iY4xOf7vmImUQSDAJVxyMWg25Km5IvZNmXUGgbZjUIK28eTVNo2uD99VIVB2k14KwEG
QNCh/qg32+5zkQ5idm4vvoCaW6i5elAGwheUBhqfHoli+pbwWdny+uWBN8By8BafQ3tJqe7WlwAH
MRXPgCkBhY1IPdQGtUw4sOK4jsKOlsuvi5LbjN9M3Vn3J3jODkSoMbegnZv45q99VikXVdXkFeOw
Wr5BHPqrGD1lBe6r1sz5nl0IEKZ/7cpDikguQKocyS4OtDx0k9UgRNBMyCPeiRk44agrUyMD1b3J
C42wEG+KN+uGNDy4u1COghTRhKC9HhnvAx4zjILkMOMDV2zYfKuG61wjCjq2XObFdb8CyEKEexYw
E+9p7I9SRiT+jChNVwS7/2K9j2aluE95rI9nDhVs/Pm7/MiylaY+daXOojfI2w495Jtcy/WMpjJq
gPxl6NCAGC0hzQukxevWlAsE5glqYOc+2greAkLn5krAKHGFIq6cVOJu7hwRWhdJOr0oU191zaIa
oBqpII0YooPcjIOwWPl87plFM7gLO2fOsipONOoQ9ABz7LSzLm47UepBk8aUsiP3DBpce5B1ewKf
r6sekxxIWmIrVZQ+StqwVOifW9qpkweJWYRKKLZQ90bHlIUHOnoZ8BvgJDjCuBAsiDZSehY4ku8T
32qyDVin5XA/eptQPaRapBfcnu10llv5jD6CefZTG7bjaFUl8eQj1wCNmb/z3ipSTQG8t5XFZM/x
d1Dsk9pFr6PdxG9eorcSWP50dcu/phtJfGTV0Qqgtt5ZpboT8Lf7h/M2jv/ZwaB3kpD6QxMeNVBZ
BAFkPSIdB13QI95PJbDHINlritxb5VU9GCXk0I2oFNp1IVWPdSyDtGgonjw5aQyec1Vd0lyjS9Lv
ZBohxDcyvRYSJSC8kAikADEYaVOlX9//7lsAyIS104BMQzyLIdDxpODznTx6anwWKjVeg+sseeAZ
ee3HIIsPAGBve8iPCW5vaTnOGkLi3JKS8G+VguGuoCUPzVc8BqdMMu3c2gxA+bAcXScPwYtfc9lj
iCMrlh2ExlHQwUpGcn30leeAW/A+t8kXmFbxcgdvMxQGWDoWFF1ZKNiS9c5JZrudLqw6zmpZu6uN
4NzVG8AxJfe3uNiNNG2IawcLsxgzNEjwDoZ4yPWhlKNMYKMq9c5ho6kmy6Bc1Lmsaw5Z69tVwEHh
tK2qFUTexQ3vM62FvhLShGNuqJDCNrWuqJfCyZu3BeTqwQQrQSgTYguI+q8/SWxrkFiHlXcuIxGZ
trDSZTaS9El52CqFbLAaQAqNCCSatuaxIwSmqtSqgzBcqwO/hFC4TRLga8DcjbI6VEDgOqj7zgvZ
IAfXgHfmnlRfT6L98M2CoWjU0XgZ4p0lGl1npoEpuAdONCvPAjQnEwvCJoc4+8XvePRJ56sE4kUx
CVEd+xpaWwo3mWQq3FYSDE17Vs6eqCvM0jxO4Sm1tFOyEr05uKfBEjzddxf+NpHAdJ8lHXbUsysT
38N7V9gljw3640WNVPVr1v0etuFoJ/ISH+ZPhvbGNl6fqFDhdyBdr20PQseDKD73zrz6AOfhGt5p
YACNI36+aVSdb1eReKwli3UN3ig/4kf21D2L5tAbUrjldMUUeSIcJSdRjc41WsbUQGa+5HRuL3ws
7cVH0hdSU0iKX2TeGbxx2oGp7F4wBWXj7SXUDesDZ4pbiHS/Ct5KeWTg9UuD01lpYZl+CkPUVIFB
AKdwArFO+I3rqRLQQdk1kuqdqy4ys8eheE5B/erZbqbL7u+a2bW5XTRv6RgSQdz5w6+SNWTOVoAL
6iXCpTZyDK0JsTnIFBM2N+PWEBl7HNCa8BDHZugeoTogliYTrRqNcLEpPQpfqJC6T9qpDtdlha4p
JHeZ36L86KNVv+H2zWas3xSN9NDMDNbBUzRA2yLd1NIShvOHQ/re4Kk8gsgkrZhA9eYs7yvZGhg0
9PanwNtrrR5tgvClgFb7Kole0NKESxtN7G/pMcxWkWSM/s6rLVl64Xtj+JK9tcecRCDDs40yGA08
tlYdZDcmQnmCtyFpf0a79jB1j+hBd1RkC+TgyrsrrpX2HEfrIj0AZQiF72LYyYoljvs038bAlQak
ZdaequcoHGfPaWnkiln029IOlMf8FU0q92/CmRschSYZAH2EaMitSFRCfFCq2mMZ2TvXkSUXOrDx
hbcGrXhrAKwVEz6w1Vof9lmNdjUT7W+VnqKfa/N/pH1Xk+NGk+0vQgS8ea2CoQGbbMN2L4iZ6R54
7/Hr96C/uyuyiEuEdmOk0EgT6kS5rKzMk+eoOlXHg7xGFLx0LV19DnM/JBmUYfra88/jIZXRHmvX
sdmjiB7wJA9em5HKsiXzsamLa7QTC6fzyjLjvtpEHKZU5vwzl5E0TUD4UlCj1oii2qCYqbKUoDN7
ZfZvn/yIjRH9w9nPZKrg6bk+jGiDluSq8oNzwz9wuHmiaTgEvk7qAniKbOaLs+J6JGil3gkImjsd
xzEYt4a+yu91887Cl0j/aY6a82tsa3IaFWIpt1JwznWlB1tZaDworTg4ZacJtB/rzK21RH/Jhf7k
N3yzzwx/MPN0BDtSIIjvudoadOST2BRLIf8qOG8N6n37tMcXQuURlO0i2MDAQ3Y9V+hH0sK0DsJz
60mbKoxMQ6sooOy15hS1HbSdVXPbLOogy/UUca9J5RqVHWuAK/++f2Zui5QodoOCCGEhFk7XVMaR
q4UsjWqax2fViQFpEt40ezzAWcUyFb2tqGyQMfyIj8o2Ot+3fAsQmi1DGlXCDQsIo8LEKh2wGGJt
BMlZLR8yw678vaZu8vikeWdJ/RNph7QmHtot+IdGtWq9NjOPfy/ElwGd9UE26xLkAJq+9zyQ1YlH
9SLcwRSE1RoqKV+BDk6VYOUBeJNeYj55DhsuwgJBTmQOcVd8FtVUOg9wQ3bU1zVQPAn0GKooo/KQ
Byt37cJuRhEOkQjECpDEZbMTXAaMb8hXybkCJMKt10hg5q3GXCNXP565RkKxr4BTx48XxgdtfO2/
NGlXPHQ6XUvs/9SEri0hC4F+HYCRkPtGjul69rQq9XIpiJPzmEw7PzrI406otIPXuuW5nGSrzz+K
cdNRxBYmJ3sv9/fbbQIU6R0gXMB5AgU3ATLX1+ZTkZNbL/CCcyWYlUiinsQjOj7tLjlkVUTSyuHX
eldu98u1SeZwJaPOeUJnBOdZmSEWW5JIAhqwPqZJ+eaQZLo/wnkAzPwiuauh5gVSHXCLMQdqSPMB
lH1aeJaCPjGDdqoJn/OU67WY3rd0W9THXEJjD8g+Q4LXYCP7vKz9QdCi6Jxn+1F99LsJ9DjoNRO/
kdFRfoG4Mcms0hYi0ruqfjQaezqAx4a0NcnEfbxWwRVuLzzkSCGrM7t7YVaBu15brSmiSOSS6Nxw
h36mYRBpyj0pj57NTaTItulRR0lyJPVJOhvqqRo2foE0HzS6spWpua0rYWokeVYbVyB+ePMcL/gh
rXJwSp0r+asoXrrqseZOUgp9ncDyQ6J6aOqPzspgSqgVyzsP2mcIL8VWhMyfdX+Zlrbf7DCAv0Tt
B5fN9azEeTn0AsQKzq0kIRwy2syppKgBLjefNpFWJiaChLX3y5JRkBiB+wZrgZuFMarEdSCkQRif
k0DXN3JX89u+/RCabg8U0oQnXmSsZG4WMiA//AlYeag1Y6jMMRtLD6oFI2Z1kv/I43bUBJDT470h
1yR9HhCM16EltJa+BgteOnAK+G3Qgs/P2TEmzBL7tojwCI/OmtpNBwFMIHGKXpemmlZ813yvsCdb
A1GTgAQLyAnZZhup7flR04MYCQ5oyUDlIupXLpkl5wyF8n9MzMt6cbV58M3o8o/ic1ALRNBj0k6I
278kQBde+exjlAgEeurYjQYyrJSmlnbMpWkmGFJ9yUA4VMZnvVC0By0bOBolAiBJhYbnrpbroGdK
U+ffnw0NL3z0LqlAPLIR2BQEwsQbdXxuxggNsy+eVJqB5NNoKHAe07UtenvLzkozMgIeBTgh3OTM
9OZdHEw5xoh2VcHOe12EJPVQ7iZheoKC9Expr8Wmj1h1I7QFkGERWnXloA3NhqtAhaBPmRUDY2+3
tfqlRaMECigu3KeTuNrSPl/4N5sN5SYkutHeBaab609tQIxRpJOA5Uj3rYK0K1r1iC491BDXmnZo
TeVrJ17ltZndAmsVUwSCachBIfPBeHA+V0ZJHpX4bKS1CU5jiEg/Q4MkzV6Q65Yqu8ULfdD3NW+i
55f316KgpQsEPXRzbdQAqQbLNtPwnlhMYpGc+bwLD1yuo4VaT5JTJAfnGHzex2yCHJaieykdi/7j
X+9F5C9QdwNCE1LdPzH6xdlTJD8uhqJJzi0EOMdxLylmX1oyxG6Kz/uWblvHsQUvTTGukhsyiOlI
dXIWD+i53L5rid141lv7HlIQCFiJjSbMXRFTDbpp6TGCGNLGP6qr1ejbmBaIXx3ODLp+szowc+Sh
bSpNcZikZ6SnazMXBTBzxdDr/fcX4JUZxkGXep6kUR+n53SK0KW8AydTIO7BHjOs5ToX3lFXI2KD
W7H0A77VYUp6Fp0pJ9qb/gElWh1yGLSxkAIL7aEnqH09r6zobcoXhmf9HERisywtE7+D0DzqqrBI
z4CbWUi4/xrP9SGyv6NjTezI1AEu6c36pO6hpDnucX+sBV8Ll9PVB8wfeLl7RzUETDFLzxWfGWRU
jcTy4zGz749zIZtyPU4mrvDlHMj9Ik/Phal6p7Y3QbEmQvoUnJE2J27qF7HaqdlmxerC3XQ1OMYZ
qnpdQfoBg9OOX9WflKA2FZvy+0CRCd5WVNpRa/z9eN/owl0Bm+AEBoUbHnw/iZaLCeV90QeHQZOe
uRgvSlCI/salAUr/totp2IWc0/biQOUsXwOU/gRKjBPGcxyYGgDLkFNlRbRRwfFRKGqTcwIWu2PU
DIWAq9iXW8pDjgRMnHyDZGLfjrFI2y6S85c5D/fq8/HYkCHJK8Ut8rzJaTjG6WvgR91XzBl199UF
A5jLSOVLzRYaMcVEpa7lwNRh6FWArpISRKxGgW4HGknBEFHol6kZBEkmkIyEUE5XaWDkytcgJ4Fk
D3Eu58g3GoolJEPwWxpCPzTbIariAySTh4zmmYrrQlaarDfvr83iOZ8ZwnCF43ZExel6t4t5pyhl
USZnpBkarjP1mgg+uBO8R7D19q6CarZO4xBUUT1F8y/aXu9/gLhwU0HL6p8PYM67LPNZBOkgvKKj
TavwwJe2IUSA410N3WuJxqBt/QOKx8HWgT1F3cQGe7Cy51q7cJq/FfcevGKuk+ap8THvmPX0uVQP
KMX8Lz4TOGhwjIKfG+kdxsP36Iodi2hKQC32Hf7iN5HLBTKYbSs7bM2ut9WKdDrBC4qWfksr5Z3z
HlLAtDtqVAkdELnHW8+zUMPEpqjibTdsqxDhACk1wq+xzd/yfuFalFFbBwAYUE48265XtUX2nJsG
ITnn46ZU920ZkziwkTyU0OgcSd9tH1oNEv9dJJAufh/B0+3tQuhUxOgNQnWz3OrSqzFStUer29sY
PY3APqRmVXKkX6vIL7kHPLDwysdjf37XXX8rF1RhP0ZGckbJvzP9Vi3MMh09YmDKLdRaVZIkab6p
Km6NOmvhvTPDCEGqNHfrQAfk2jIUaLwyVmXMksr7m3qQaqAQxulBScti5eZeChBQlYRAA0JzEJox
8XKhlb5STSG8vSTIIIVuRysy8lfUgHZ8XK7VUhYvF0S80EsGgB+/mEPFIfgMW5C8nPkUPVCCYUct
acCZ1byoo41iQfgWT+YYrN1ps7Ng/e2lWebq9PQg9KKyTc+lStTypCmHlt/rNg4oF++LwRmrlVfP
LcQLGx0MuEg7oyILdBmzhINS1kIAYbPz2CFBAdgRNIV+i0Cy16QV31Ap0U8BQqXI4kazq6lm87hm
gfg3QAg9/RXGnSevfNKSPwOYBlyxGnA1KF9fbyq+FLiw5TgEToHR7UDmClxJozyLXK0cIPcb7IW8
9CnPpSFtAeddeXsu5Q4kuCgDrzLUzUGkdW0+1rwAxOBxdoZ0C1Gjd21E6U/ecNpOkpxsaJzEf6z0
2grXBLEWQ3EYFeWZLR+JScZDykIKiFEHy71ChvKx5jPTgHyCF1lxl9KKz2mtvnWNi0Z/4qe2otZw
jXgoFhZ68CcBVb4AUoYgHXsYwlc9MXmPgqLvvhtfOIbQuUR8jrwhElrsMeTGRomEVMjO0ASmnLT1
6w6EGQdjDXyzUDwCvAnPcWPOXapAkFwvQ1m2ql7EUnZO3OqZ26akppAYIk9PwtOfiohrRI9LCcMr
e8yu66esa6oA9nJyCGz579zR8fQ9PZxiVyVvBZSjzzU05VZv74UTf2WXuWiyTKj1KRKzc/cHj4RY
3mfBr0xzlLwAnwa0biqdeMoBBF788Fxzew+fU5hJbA3oK2r3eWHlyQrMdOH8XX3RvAUuok1uklUP
b9LsjAr63EJQmB2fYtcPRAi+62GVSWTRHnBsPMgr0fHJUg+NYxJqdQF744Deyg0ysWSbO8HzgDUH
7J7yhBaHuYXG6kpKNz0xv9K9V5PX+zv7B0bB+N45Nvmf72COX9qhHzkwsAP24CghBpFQLSbgesW+
+24/nNp0M+BdC7I7P/e/Hx/XcrNLeeIr+8w1XmedVArlPO8EWFcQFFYunjR55Ay73MPwA7wYQ/PR
/31/3EtlkEu7LC1ROLagoAgx7paOCkEHPl7gNPGsYHJMaXvf2MLr6coWe61CID3RA4xR1/YdKGKj
5uSNr4P/vYqaWcpfXplirtJUj+V8lDAs6Zii9wZpGrQNd/u6x7uXVPJD9NkDv3jw1tLdy57rn33E
Vl0U30dQEeBEj8ImL0mbU/7Av/LTLv4GbGeC9Dw4WXKrfBbVlWTOonO+sMz4MGyfvk8mzC4vPaoC
cHaRPUCeazU4XvRZc54bDLBAVbBUG1WvcrLqA/CpcPsZEKnYqYBOCNDIbzmos2pz4Se2q1/iG6/g
pajbRvSA5GWKCqJRrVGAz1vm9tj+8zGMu8paIQkGAescFYcusAa8azgK6QL0yCcA9exTk1tLmi3v
4n9Mzn9+4SHnFzGYZzDPkuIKkd2ANFV+B+hYWOUZWQjtsYn/scT4JFGcqsjIsJfszETPI9RRjnTy
NvcP5VLxDhyWQIXPxTvgzJgp7PmkEOJCzs6vdk6iY2DWB2j6NSmhu9ntgOJk02+eKXh+14pjCwgd
XPMXppmpNDgNyh7a7HRNu/1GSQ4tpZk9M5Zvs002Ufo3OeS/+8Ly7bim5v2BL1/6F9aZ6VXbvo+z
BgOv/tRWEZJAwaX6QqVX3txBd6GyH3vyiCy8ucZlvuwkUMAHSBSpnRsy81DigjTs8ZxJpD+g1h6k
3FRLXHIT2uCfdP21Bulik6BragsvVSWgV41WDs4C3AIiwGg0AjxKRPWdxcppctKPGV+l56Ejke4A
idPUB98CsAvHl47faWyPkcnHziRvDSc+gCW4pJkj26q+zVzhe0otZNmafRRusrUutSVPBmoCJJ3g
zlBxYLZFH/md2Md8ejaEBi2kOfIX5ZjBdFSABqRZQy8uvGNlqHLgnEH6WQdF8PWBHitBLkFfjLTw
MG4mCBsSAJce0cHu3N9wTKiD4i8EMObhgMQKGTX2aqgEoEjrphrcsdyHXgW2bCSEy4+qJJL3pSe2
3AYr8fo8URfecbaooQUP0gQzDBpPy+uRTWUVJ23WQ4XLLA8F+bVba/yd75R7BpgjVEtqx3HhMLi9
dMiVgFRr3mlhzq5GwIRFEiovvNxiBGo8WH0c0bYgoOCIFYkkooa4qPCLFb/AbAd20n4ipgv/PoCL
J245mBRKKPMpBzyAodyysjJsgHJjhYmFRj/xkOGEhhigsLb0LtnNb1fZje+N5SEln7/d33psePv/
zOFhDclOVLVYjcsG/N+p3EPcq6fBqXe6LUQuiUwUp7YVRzZDlApqBwyj7sM0QLCNQ0N2ig77r/uf
wUabzGcY7PM6gkPSC0ibu3G07UafTJJKS/TsdK1KYrgbvyUaksG8+nrf8LwPb/fpfw8fJb3rgzAm
fBX7HYafbIuX3vI+Wrd44lduUtat34yOCTrBMhRNqQFtPb2GToQptETsw1nP/bNs36Uwt3jAjHPj
txwrZES6E1XfPl5LlS1v33+GyjydPdBVg/UfQ3050TUmzZVthPTo9Tx6eVaB6h0/3BdlwkHJGDl6
Uw0ODYYacbTGe3XSTC99KgMLXF9TZtcQ3ilJArg+dL5bpyvtvPO2clzQaXLQwtMYDzUEWu4v97Lf
Q7YYVdRZyYzx6GjS6MbGwBFueacGlhPcAwYK7JYnWP83Q4yDrdRIr8AWiFNs9xzZ7trNmgrY/2dT
/TMWxsVyAwRu4gBHpgFtSYRTK9gaEczgVwdez0cTCuD0/piWDylygqhAS0jZs2UfXfBb2Yv4wQ0F
4HQhQVI1FUm67xaoJQ2cAt5D1NhtuIbbYW79/5yeC7OMq5/AC6OkAeZy4J8NPyfJmy97hPPXTuni
AfkfOzcpvsBQdb6SYUcyfumJk5y4zhnP6Kmdd3Dw0fmftVl0EpkaEf8MEfjen9/FKw04X+DkkM/m
b0rDheJHaBaDlwh5NK5xVl/8hRCNPUGVQQw7mxvOnLe9b3P5urkwyjjApO0boABhFMrNjzoHqGyA
RsV8B0CPoux9ME6Kr7KWbHmc1yDD6z9fadBnnxn/WV64dyRpNTQBsTgSAQJmvTgJcP1KmjlS89JK
sdV49adQ2jLfWa02bsu+RAnBDMDfmEE3KRaeO3QMikG+jX1IZ31qxqFNvF3qr1wPbNr35uPmPXNx
5/cV5AdB9gi/piq24qVmY5y81pEG06sOPabkSRi3hfcvlVv+Y3YmRIRTRqTGJl+yNE+9qZ/Nej6d
fKeRaJL6h4ozfk2DYuk69y/z2zcWmX0gjYFYTS0sKs/c5sU7CbthJ55K09iGKyHHsuO6GBx7G6Zh
EpQDTNWpJdgvnqmaivNgQQLWSR7cNTqSZa91YY6597IyzCJg/weXE8xxosJkqi73l0vN4jGja2lL
FrF/M4/MRRjoRhyCc2Jwi0zZTlO78UvAzEWiuCoYXoJDLQv4o1cJafsMmS4fypkoWk64jirpfxOv
zk3AYI4zoMPNLKkKubm88EV8SuuI3UERXwppZdvchk8q2kmhTKUj64NuTsY153UxSH4ujO478EEW
POJaYHHrE2EAcBXk+vEbgA6uz9801lI4FjCg+dkLV9EaTIzI24WyVZY5dKQ/xKJbiUUXxzQL48EH
o0OSfQB7oCNtJtQrXem9B4gxotDuOLUzxum+6/1psryOPTGkC0PM+oh8A33FEYZwukXa/EYqXdqM
r5IpkHCnWYMVbmv7u7Kgl1cCE2Eap/73s/q/WUGA3BUUtHGZ/FQ8LxwcumLUQakwwaJKfVpRec+Z
a8if2wscA4WM6NwQj5/HkpcYXllnaqKObqpTD7I3emkJkVmvsm4vrtyFHebsxdBRnCpZGd3ohVdJ
VjlcSqq3in9sxXwlFmK7L3HOr8fEXAyckIRFw2ujO9gx0a3GBsGVE5N+p9PxgUzgWTPmX7SyQBFE
Y6eAf9tlZFfRmeLJW43Ab4OX6+9hItsyNvJYSHV8D55KSWR7ag05x5VRLxsBzyoCBjCNsADqcugS
ye9hRJXtBnCGccIqNitua8Fhz0P5xwoTOxvAvxYqByty9JZpT72TpbaMGCiRPnvfMrSUSoOyMrLb
hwFaaFVcA7MmOVATzFmUA32EIBVsarEdGX/6yNGah8KgBjry7x/7hU2KMjIOG95DIo9K5rVHG4VU
loq6HFwvJtWLB37SvXesdsbpvpmFpQLPoDpzo+NdD+X4azONoI9GXMeTW0Q85qw9FoY7haV138pC
fISkFTBO8x0DI+wF0BZNM/RTNLlafsyfKrfAqNJiI7UEWNgBqglg+U/wbytmb5drptcACws2oaDe
wD40BIxanGF0+oEjx2zb2LyVWxMeQZz13dpSQEdw36wltW6X7trq/OcXvhLtb1NfKLBaywoV830G
7NhAFenFjyLahJuVQc6ByfX9cG2O2Sny3BulNDA3xbYXHOQKJEzVS9fvvKc4cVqNs2TJ4maq8QCa
nt3v/5t5dgf5sQooXpNObvNHP/cqHgVAO9gQzqoc3warSogAfK1KtrKuLMNwU6IBKs+yyc3Cgsr8
e6m+je88ckF9//f+8JYtQQsYGW5gpHTGX8p1m+C24LBN2ueIO/PeZ1D9lbzvfI0GauGFhWWcBexR
scFm/VGAvtg1utG1YTEGkxu1mllGoRWXIcGFyyGRWHd2mdPCS9B/744C91h8dk29Quwt3N6/8xdA
m01UZqA+2xYyJUCsj00yucE2t5A4z4MNAJuV5T0HT8bOo88g934MvuO3+1N8G7vNZufGL/S9gHSE
mWIx5Rve8LF/R6CWVOCGHGGCKAhpUMEotZ34dN/cwr1xbW9e8ouJFtO2SSsdvmjkD9z0XP/KKfKn
6OQPdVJMW+RLVi6N5YnFhEKiAXi3G/Ji8KSkuVbkIHK1wdphoRYC5O38aysTj3xFACn4K7fjog+6
MMk4Bb2Vhtrvi8nlqbAHG+BO2WpkLRPBwr+wVzCV/1hhKYkrzY+7YIKV1sqOIn2ZSECnzfHpd0c+
fFA04J1OEwe0laZEV8Lvxc16YZq5iTU0VDcxDxfQTCUNZWAtpgrMOEe0gK/sl9sr8nqQIrNfDLUR
lByWZLDWir6pppOpTHbMv+TJO7jFikAB/70j8j4tCmGLlwId623TrjjaOSq9cfMXA56vgYttW9WZ
Xg8GNpHhfYTG73hYOReLnu7i58/2L36+PqGVLwjKeS3T4kn3XhPpKJZmLK+9fRcyOWjPQp8G/gaV
N96d15aySvHqpMKuGWzwGr1Om4EUm2aTmJp9zIi0EygcgQ2SJnSIva1aX7ouL60z89j7bd1xEayr
O8VG9YCmFLoih2qjWSEdKD6AerQy5UMEYl15jxQ7WUllsYXjn2MDyOQcR+LRqhqMBwIHn5D7Naa6
sWuLOwJbjQK1YqKIvBVH5GYB+200gpSzmNgQxc3parJjyT2AtBG9pVB6AgSDmQSUv8a6C7rJzV+b
lsZP1Ut2En9pnZk99G/iHi3v0N+DQO++P66RFaiLC3Bhm9lompLomcy3k1taJRmBda+21WnYen9B
d/uItItsAi/n+PTXR0FfFbyCWvoFxlvr7DyczzoJqUGfEvLLpx/OS0224PsiHPB91i/Xp4PlPlQP
oq3Qxnk+93v1aS2mXPI7lzM3e4uLY9JOiSbmKWYO0gJus09dKNKsOJx5/7MnHbBoVPZB6ooHJBM/
FnWWjEk9wXf7yUHJgxS8X7W+4Xg+AcJ24g5pj8ZnKas7mqtgmdHycptWbYTykC/Z9z9myeugQRQv
EKAo0WLFXM4N3wljGYqTG5Z/tOCYJSve9dbrYJCgHgYYCOhsno05EgBZPTlQdLeRKcCSrZuBPf/+
EFhoHI4bul9EsJTOHfs4+swYQrGWE62PPFc/l688KCABhaWJPVDeFrejqRJQUSZW/3bf7IKbg1kQ
YKKvQxBm4YLrnaIE4L+sxcpz7SKwpre0JNvut/yCkApK0U5Bxq38hj4X8C6BT4g7DSsvu4XLGfZV
RFY44HAzLC6HS32pb8GA5+6NhKo78ZV7iD+zr4GIW+PTOPRm/lKeGrAh1xuFSif+YQ2ec+tkQMcB
PQpZ52eoCAvNBFLP8wpR9Vw/BSsNhEDGk8KdkCBDQrMXV56YP2nK61NzbY05NUJTCOjp0TxUqHPC
HcNfHJm5pESntxQ7fALlqR07qjkQpAXJy5Nq+uT08AZ07oNA01O/HSzeFO3O4QEKmCyoMZn398Pt
SYLgOVJnIDoAMh3A5OvtYARTrOWx77lBVhIZXftrikNsL9HPPr+0wGw4sHMmXjNwhis7nK28105+
Lqz63L0Z5+ohf84c4RSsZScXounrYTGXuZei0xuqAZ5bPzX7CeTkk5XRmGR0DVax4CmQDgEvIVjg
oJnLXpp6XwTpoOP9M4ig7SwfUkuKH2Uhhqe/v1BLB9fgIWILY1gn8Secv3DxXt70jRYInJuCmusQ
nLqttE+e80PBE3nLb71N8DC6ylne+0fvgXPX6GPZgaKiOLMroI/cmMFVLMe2kKrdUBYS53JI0fnh
V1Z0JIFQbSXVNC9XBrtkDEEAsnQYK1LZzJ7x+FFU8ynyD029zU64XTapD/xchu71aYVPhHUH87gu
TTE7pRmrCh3RsX+QPG8LaUcQVZScXdZI1PkQdoyQJeD9tScK+7hkjTKBzjD6BfipML7q5ahHZnhQ
tzG8Lbbo7/u75iao+48lIMDQ9QPuEBYFhlSklEFvDPsBir6uSAs7MSOz2iOlmyBogciwVZHcTo/G
aU0J9+YQsrbnVb7YsWrdylGLrhfXgAhX67+ok9P3G/8Qbofirz+BWDX8uj/cxXlF+I7uCtRzwEBw
bXHMRU+rOcyr0DiiYpYDT/j3KPeJ5j2NWy38tyHzzwjhNFHxhg/FtXJtL497MZlibJ4pTJ6TITfL
LiNC7SOttpXOQfoshmffm1v6y/wYJY+JVtAasgUzkxz67IpvEdjI+1NwE1cw38QyKSXCUEGjBnNg
BAQJxqO3aw/xeezhJWI3d9H489BuZ7Vnwq1Nx9JZAgELynUIkOac6vV0BE2ftUFcgB8RsOFD9Kd4
8z6KY+to1If+0CTZdUA4VzqPNrddEyJiUbe4vWD5wjiz9kIPRmK9gPESchipNeybY/pLpTmND6Gr
BBTB+bjvLP75gTt16FhcY79gQ3DYl0UgAWauDQPxMROC5zLcYws984OfOWl7rIPHwTuJwlp74poZ
JmyUsn4UyhZm6r/dbqIr3pANB34GAf5ncFTMjAU/r6SLI8srQpghQILj1bsPL6y2fhuvJPR+0i+X
IdFsQ1JA54sSAijs2DbEAGI/eGd3wQF8rE5h67vJTHf1QdkcOEv9qg85Ond3hjkdikcQIR89ZGk2
G5QbUKRKDgZq+v/+wFx9D3MDJJmOviyQGR/q6rXTP1EHJDl4IkHc96GX57E2sXkqaGdXX7Ubt6QD
4XB6VpDbuf8dC4fn6jOYO0E3Qo0LRUxLAu5pAy0chvQoc5CW2EmxEykr1m7qt1gFBQUWSFbNUml4
9l+f1SoN0H2aD+EhyKGUFlPhrcnIOBIQWUNCY0oJdNos+ThYSDj8Hfe8GZQkR4sS3dwf9k0R5j8f
gvQueGiRfvmJey62XK8loxSofXgwhmdRIZn00PvQkAZYP9jERyQ/D8raE+Cn65DZggpCKNDhz/0e
yPlcD14YgF4fjDEE+56r2eUAJgu70naRbIePQ7aRDFsuQcAAJZ0v305JoLt4D+X6yhrcJNfnoV9+
xnwaL4bOQZCw99UpPEj+r16oaQG8qFcf05MHxr9h3xYvYmEWEMsDNwGnvN2f+IW7Eh3OM4YaTRKo
sTH+cqgCELL4WnSI1TcdnM0eGJQFj8SfOWQHQ4hUZsUqldRNXAdcAlwLWs9FZGhv2uIg71UWcVIO
h5TkSJCAuJnWRKWi1Z1UOr3jP3/+Pn2MJmi06UTeKhKbEFRC/qQAjmFCtPL9I8s10YkCULxpiWH2
eBhRk0dwv/fNAokysLFBmOr+XLHJVjyVdTzVUfdEYkoFU/z1Qk2FEbctILCHrngJOZ9A5FwJVg7C
jeudbSDCn2kpQGXGdsomQdD5Xt4Nh1YrSA8G0xjt2feHIbDtuGiE+cnt8QZaoyWMg1n0tuH6xAiC
8TDSz8O+Mzf0vTKnP+BU2SDrKdLfA3kLyWeKGXyXLXJEiw5kKYDrpceXI8iBCdl+vmz/QErIfJtV
mJ4fHyVi7tyOfvxNya63ZaKSE1JDeMAmdDODah4EB7+tzL8d/fW3tWJoXya0p3/Vo4zWQwn/+tXZ
Cv5fWtnPOhmoTuJtQh6QZFOOSNE7ruS89eZHRs5uQqyW3p+Tm2PAzAgTwukVDyTq6GNGnKl+UTiT
/zNk2Jo8iHq2RraSD5DmCb7yPNfm2Lok1+V9K2swtz98HnhqxuQ1J9vD1+fWeTqYh+O2svCXa+12
vxz3u3Le17p0fsS3730B87ZKwyFKewFfoH42ZuWqdPt5tL9t+2SZFnw+ebY64qjEIdbGenDp68a1
CDmRHXF+mTpd25JLHgHJ5v/ekKxsrzrKsq9N+JqYlNa7Rlf5iVfWlxU86AI1jIweBhoovACvgEvu
b/vN/VFbC93GGTb9drLqvXxMwkd0QvNm9i77a+dubZSMo691HUT5JT4iL048wLnAOotzoyhBjA4x
8eCL8/Y5eErQDO0D+4PScZyhB34tuFv7DCZEzTrP8zMZn2G/ZjjUh/djTni6j8kBlEb0heDwUeyB
d9t+anD/u4512jnu85tE6f78iBP4tbb8tzcxdAWgZ4ByAxLL4EcQrz2r13XGWIRgJ01F4GO2dX2u
88wsP8PsDdICeR2ZKe+C+CYbD71H+Rpo+xo9XQSNCEaUrKyTNN/7zNmAkussKgDkIRiembOhcVrU
K9yUHN45SBuaoPHZZyb3kBwHM9OJAgVEqH6YglNt9C0mqHFA6+zBWZogfzdL+290aM7ZGux/YY7Q
vwXJCmS6wXcK5ebrOUI+IquFLEADY5YDxAymiAMuo9j0Co93DNFrLFHxS0cYh8YCLWPzR85EYwti
7vQh1pLETMYssDNdRBeiMaZOX+fcgddU35pCfq1b5PamxLfK6ACc06vIVjE7fRDlScvFqD4U+Ucr
QV08fY6GNWKDWyc6G8FKzWzOKp4q1xNSakZQdgaMqHPW9gWEEhPYmHSirhHmgSTjdkugvoA9oUoA
vuL6ZO6HIRfzUqq44QVRDbh9EkD0JujzhJDHbn3hly930Z8pGBIeIhQyWq85rvkeR+grO2hN8iA6
PKaZW/UgDTZDKDB9VlkpPIwjF/7Nk1idBZh7A09jCT2+SYFwvDdy7zgh1fdaZX0BorpeAf1OV3VA
UXYV1/kbCUUVp+dEf3CEdspeArAGKjRSgwH6K14CoI0CfVFnnLCXiDfknLBNlC55K7teBxW8VA3o
yezl5qscIv21ystA2hbgX24p+EvB0i1qyfTKl3VdgyGvTPOxcJWiBkMXAasjH/0NJM3z0eOne1B1
A8S07ic7l5Us34atkY52GOu9iB7bto1+jy33XxRdyXadOBT8Ip0jMbOFN9mO49hO7KQ3nIxICEkg
hAa+vsub7kVi5z2Gq3ur6laVaOby3LrTVPoDnYRIMJWqRnck2yWZC1gkLbKAwVTFq/U0b2IqPxem
MepuazUW4tgiYBWpgUqCG4Cqj2F632F8X+NKwr1/lY26Zke1ixs+BIQ3ZDTujxvx3ECfXBjsmw4b
EgtmCjEcghJ1CX+jyr2bZoh4nUsnqociENj5K5jG3GGPP76ss7RYmjXl8onPlfMnv7DtOSo6vh+T
cr9soTLaG3hKP2aTbB30S0fzutZZu14nSg3p5lS4cGLJl6fSSFiajcs2IT9iaSTcN/dg/0Z43bFT
WRs7nxCPtuJoytM0XZLI5YCpj5Z3i1PZ3xV5O+SqC03APGsClx7TxOOi648bHfO9LrtmVo7D+Y+4
8YoMFPV1qCk2kXZXYlu8krS61tqy9oRFlO3oNrAvsDeT9aQvaz6yx3n7cKcPVi5PWvP5FT9l5m6E
fYK4KLsMrjvSbJ/NINj0cCCOE19s4e4qwjKw3hCapVu9tu4hRJoYrKHY+FdWRpC73MBx9U5Yl20X
g8WTqUuGln8mY2uE5wQzt+eM5HPe2YjtfpvDFqbnvhzibUdk+N7ZdaPs1BaS/zaq2X+3ucc+0kQ2
BwuCMmKbxujGvZGNeawbVwdu2ji6nfZjlVm4fDSHV+d5gUn0qSp8C6C6kPablFlNkVTUIgeCqE3k
J9tWo+92LwZsBoV9fQ4xz76X21pcJ075vxKbknDnsam8LhNnrC/Npt/LZDe8BgK35bIUzvBTXsM5
Hf6hbE/3Aann5LHGemzzuBGsrp2ZFgYgRnkUWQ8yxv+MwbZf40Cr54BL+bxT115n3KnUwxQ//vEw
CEV+oABK3jN6gI4TxuVvRyGmb4rAVn8sKz50WWwBZ+1+xDUwA561ro579U5VqHFXEf/5F+sRGmOS
hbHpOAm8/Q4HoOxyh3UiCPjdhhyyAY52MOhZ2rmrt9lgbSgG+cZ26WQPuNr+ijrGO0ZUEvDpKfmD
rnm7npfGj23/sa52CxOCSrqAjZwR8ecDJrK6hCvbmMiQfc5cgE2b0rpBdO6g+Jkifg7nuynJY5oY
oAe4Cq/flqVU+yffZDMulBTkI1AqU39mF1YYI+07PqM4qrnpXamYgHONyJDQbChMyxxCEb9C17GC
DhmwOgCv2RKTGnwbyj+lHQJsVwJv8X2rSkGKOFj2rcbyYjoBgKh+2dqh6zs2g9weToX8qoWKP5ew
St43IuXlrUhTsz7OrQAjWU8LrNsCrHU+njEUhTZz9p4M2EHppK5Qrlw2l/p81AfNbxO2NH/tyDCr
sfY10PKcs3UUnyB/3WDzlQYwN5gGQxdoLhniMhLugQ9tqM6MTalE6lYbMCUXh1t6Ck/R7xVzpkAy
wG5819pE27OOYwbzTbE1z/uk0WFOctzvdMWnN67WmlzrXav3VufE3jXtZq4HjftyhSWhYd00HERe
ZqPa5pHzVkzPCDkasxPZFMzcQcOEh7iP0wc6hEUuLO5X8+N2rKa6HpG413aR5DMAYTm/BvhZwQKP
7oZBJ1h85HDlI5bsUPO/g44OqcvZ4X5te926MwAC8TNClPqazLTlXeab8hkGwW7tG13br4ebwYnk
SyzLHjvFObaXakX9tUHLeJzndgeeLMa4q7uiGDa4SzXjoq9EzBVW/8fVfLUStPuNVTuprluZhqfI
cM70lfT40qRQ9a+46VU+HeXqXa9mbBi80tKCqyjyYV0e47Y0j0uFpC8UohqvN7WQzPV2GxhCM0I5
pgekJ3IkaFOGVKwt5Vqf9ehaUOkDPn3P8HwufQX9Ei7jNM0w9IxIGUefgYQ5RDeXx4PiKwI5Cls0
cOnP3Lj0LAOG3PPcbj8gg65fjAj8Bya2MOF4ZnDFLlsR7actDOt+k4rEZwmJ5nRZBUUHNJetAadz
JHKmdEdCDJzlApIAeJPh9ZZNeZeNbkF6WDbR9g2LIgfpmhFRTKdS2913DXHHf2NJcREGXGi4EJJQ
/Mz9QvJeY/cfYaCLyi5cA8XtBkaHeFeuFmE8IAeFQH++p/EVIHwrT2rf4A7pORy3UJFMNd+PSY71
sxctnqJF0dr1fqEeJeJDm31COS8hcaI119jVw8PdD+22vDVjRRErsEUCgfQ8uulaONh6nOlox3+x
lHE5q6msnyAn+sBN8jrI0xzI7LqtCiteUAGt2GkAFGpPJJhsR9Z5TSiyyXP8K9d9XKF2yAgammgt
d/e4F/SJVFMaHja2K35DqAoZr3FofXX1zLivtWj01Pth2ehlrZRcH0YhyAMZxuWPnsr5JZUeOVWO
zxAVHBw7QOftMHkOTNEU2117FIX6ZEj68EYYNQw1YQIA4NPkmWcXJA7457lwfnw1uVztU7NsfPxa
Opd9U840sHkHc7Y9VC5L/uhsgqUZduxWKt60ixRYbjGAZEL3gXLj4poCwp7Qo/bJHQ6yDrfs7wZ+
+f8OPy8a5khFFm7LWEmcZJYv2WVw64xODx0odDwq9xwzsqn8ZZdMIOAJ7rdnU6/NgsVjF8rbmMEU
+OXQbcZPzbJqTGoS7jWvQxzYeKJpQFoBrU04jXSYi0+1r4/pdGz7Ml4Pbg30n7D6bO8wzmAEZlF6
/ZOMbT2+DniHVEcIRGGnsDeBosuS6KHQLDR1SK9GGp991vhU5uTrmL87PB3/ZUPFlstw4D+Bu1E9
G4EBs2sh5v2eMxJ5n2Od5mUj4/G7dLThZ0QaqmcF3vDe+AaTihezfB2HcoLz7a7oSx4bUMAf5y1a
yzlr/gBO4P+B5krpRQ2yGS9ajSsicndb8gvl+lh6vjOOhIjFjFMvtIcHiiEbfUQYXfxdzL5puiC2
tUVEnRggtatQV/Dgt7CfRxBlgT/NRvWHI1RjvSiz239qNsO3tfZsO68ojXOfi7JBbHeDbT1wTXYU
50HVOe/8oUDyJu3hpGdzuvViqsfPE7RGDPYDa/YFZ0g1d7JJ+odJKfluaz1GiiQC3qMoD6RHqBFX
uWuC4C2mj9mnv8zV0zOTw4FVP6d+t6hqH8GgHoURcaA449FltO+ZLiuc/6TSOxYL8vTYio1jcqH5
h6nKhNNgcbx93mOt3pbIhqvUGfgc0pZXedDmfYQh/SdPtH9GyuEw9HMxIC8v95b913IK3Ibv64Tb
4ZriRKeykDcEDNa4oWav+LUe6erOfN2jvs92uvizKJFT2EV6wH8ELH9RnLbC2fAZlwg9uGgsQPUZ
XoPgmtaF3I8lxuJzGeX6NmQ7IHDeoNXvjhk5HB3hEdt0m8uaeHZRtvVZWsMx3K1wWEMzMhTiVO6G
mhNGmQO2RvsBmghwOna45povvCdT3a5/U6hxzfNt5HCDnYSarn5qN4eyhePnEcOXsVc7lequHK2Q
t5z4Ijtl1C7bcw1lpsKLiTNrvhYj8dMJ297+gpCnfO41hZeO8QWAFDp+dBpZPqM9oxGhp5iUMEZ3
hjVIlsXZWX3ftS7fczdh6FiKgNhq0kwrZiznw2ey21Z1oZKyBAMAoR3U/j7aPhmkb3ZmXI5ziUqN
rHMLuh1ZUqVGqxeQldLBkmd/GEvsWytMGgC3imA+ZbtQLTor1tyvYo/QSVaQ2XZHQ5ajk7SNoBpF
/X3MBLzpNp12yG5jQrBFWej2CR5CxdLN61iBltpLWXXFpiTyUucPX1rwIun3MNYz7XLfztOJu8ob
7Hos+tlISf7QZq+BsLVewejT2Vn3cGCEf7fH82TQpQo48pW2eN7m4Jpzsdl661YyxrGzKqsfCW9L
0acCNEmHlW2wI6sT6EQDROz/LIgbuEAUvnhY8WfIe/Tl/IQNMwztKpfqr4fbz2cm+ajPzWLxSk6V
bkQ/o2sa+1nIvEYUQl1ig2LS+Exl4dMXSvlkLzRDoUFFWeuvePL4qw+8AVJH+UhOrJ1hbz7rzD7F
aEZ7ng/sI8N8DRcAv8OEL2os6HQeVykwQfkG4VJHJueeVosOfRV2/XmvQC2MbIL1Lxq3Y8QoGz2c
8n2giLHFJsK7y+fpBckSFVAmgXaYGok4S/WRlYOERroi4QxvA3IbC4aLpbJF/p2UZciOL0eUQe6b
Np3b6uC/074dL06EIp3yAQAHfmSaHnBlLZycWWU+qxKDK656TV5TNhc/mckNPVM7VdiyZDKvThkU
B2PHkBf5hmod1UmOk3S3oeapOjUY7H4081BQRBxW6kmJI1bnlsz8R8KwClBoL13ZrQvaIfhVz80T
1nI1/AjmhKqbWSLal1DuubkWQnIYjFYl3c9hLwUiJlGCbwo8KnT11sysy4pm/MGKwut7DBOGnVB8
gFqKhmBahazyQJ7HMK/mXCc2svOYV/K2hCnVZ5jY8d/r7NUXAzSa37JV5uttVdu6vC4t7MLQP0oh
+9YvLTrmVakR0W3aikvDD1ecGiOVv3NM2e9wBm9wMm4lPMmVgsv4xxFad8VBF0zBCMPm/aiKhd2O
Oa7yijhsl18YR7/bCLg/9waWMQcOj5whZJ0w9lSNEyp31HR7shkzaK4lyfDeIzANno2GZPyTsczu
D6XdMStiQRDsCOSxLXp9wPe3Krgh9UHa+FEpM+zILryALTh3Kl+6Co8ggPY4DbhcWbH408Zj0fRW
YA44ARl+w6+LV6zaAG/iY7m/H40xsXerNRjGCIjKJ0XoBhTGAYzq2ojdjvu8ZFGgo3K2OSHwpcZG
F56ErGe2GBkiXLCV0NX1hDiPEZPzigq1ZfqhmrKBngwN8+e8Ve3SYThCtTuoLvI+5GMx9Xk9Qu0u
t9HU58EcEg4rSq9QZyJ7h6H0ifwc2CSPVx0Mekn9sdLSpXwga7/NFRgE4Oug7RuMJ3/pYciPYy0d
u1Torh0OTVnkyArHbnunq921Twsf2wFQv6yfFjuGFiBhhCOdHyS+BoLE4Edi7Jg1tzkv1X8tW4+3
jGQJ+x6exH+ZOiJmmXzHRFIU8GRvhjS8tCvBEx8yifOvzkcc4zv0BO9kajzmi1ICAmsBW614k3W6
LA1KdNfC/gZV78CW5QXz9AJp2Fxs1eMOey/EAaS5RkZOJlBjd4k7ep4ngpAcnup968MUadNPA9w/
eh4r9yPfNMwg+TTaosN4DbCHh/342YQ9/6NTXgG90WX26te0IShyQ28EU98CL7OpucmRrmAkztA2
V7+9rFrdVx8dPqBBq1DAtzH/EGOYXffOMewCzO2MOhYEhqdBJUIwd/ka+z2ZNE9DSM1xbmhcxhPy
dfL8icUhul6iHPydF9nSzhfUPBqrc8CDwmzvGStnmCLTwz02zWrEKRlANJ3g8C5+bKWs+K2q/cYu
WQp5dpmIBxvMpdJ4ydiQ+wuYngAnkjJ3cAXJLB1PxLN8unnU9i9tOc3klIkKVss5qWvRr0dpxFOZ
yCQeQj7psdsYg3+KDQj4QnpbI4o+rbv7nXPHllO5UNWc2wxy0H5hSjRwkC2yXw3WXHFvDrl65BLY
Ijsf+bjZ3tssvDe+9p8VEptxCiBdYu+zcbX/kZ206F63vYRXvZ6Raav5hGSzwJbqeyg/YMgIHeSd
aYkJd4uhfO2XxHJzJnovb209TOmksBTAOj0qdqt3DCDntp2VuOqkVNOB+IHjYBhJ83l1BBlgK0dX
ZTofURpOiNjMsR2acGCTBHxmH+38sio5AzAOpqqvk4N3bT+hsWo6n5poAfabPF4SpcIgSwWvRM/U
SAEtK/Cql3a12MpfMZdxJJ7ClRMe6kSeIOVUqU+WFw9bsdb2No4fo8UqI16xAUcEpO7AM6GWq5V1
PVtjvZ52ncX/JjxlpvfzLNH0Lo0A7tny5RR8Nt0Dg1YEUhmSA4TBRUQ0gcQJiDarWB4QhAQoJwIr
/Yz4gGCRSzoeN1vl2YaU1kgDkG9lPjm+U3yEcoecABYSMOc5jPjd8AY1cEz0DaCOTCcGy1c0TBor
n2hlVjgrtli2dEiuRNcGpMg1/5hoETVAjN/oNVtqHK1TgtD/BAsPqm9oRJTpGZ7R3x63C11BKnh9
rVM+8e97boef6MgS7/kUBQJul3XJtpuJTAjgulSR+4npNVwOj/914JHAwDX5vmbw9gE29eF20wAW
SnuqT9D2N/ZS6q16lSuT92GcKywZL8VaIqAVG7Jvo49yeSazHxntwkFF1jVTi/ijKCGfXmNMCYTV
PiB3GqhKD3wlLzs6G3+crBxg3FwDIf6eRESHZMwUXsZKDd9LfpS/12E69Hep0WZ+2XCElF8zHNrp
7hgk41/wKSO8OOlW4miDS132QMshG/4Lxh64YXpdPrElKN/rdh5Nj/fLw9osr1d4ZcIn5IfF2hQe
hkI3X9fQYFlgoF6hOaFx0K9pkQFlTSl4SaM1SmMT+tkZBeuEZqsAww+0KcxTKOJm7sbMGQabK1Ot
+nVOhOFeLL4ST3KaJnIq0ebiTlsjXubZCGiwMC35P7OeXAN8HIQBxnww6qr6ZHONtKyBH1RdhoGT
tse5F+Atsvty3O/dROoMBVtzciLoVsM9zEHYN4Dj7nGtMcBdJboIJPZZP5WP6Qj21zg3NmEdXBfu
cz5TeCTkPCmA15gWMXq3pgFHj9+k7pT0fr25Ksb5tG919PceXBXK9Ie7BDo3tj+qzablbUvVLIA8
mArLuwDgsfe5LcVtjjtVN+cN1Mkd2TVHzncWgMOrnBD8zWVvMEjCMIEjqunATds9oT/Q8VYTrD0l
hdtHo8qAqOv8+PhkBW7aKDmGITAcVf0AxG7bzgOi6NNplM1HcjRAVURuIWWM9dL5anmxGJLms2hQ
SE/IpxrWC5zgx+GK9ZD8W1GjTcF1awQ5CTen/zhSfdFE7ssw+PMBCRkiloOfpzvXboV+iKzZqxOf
kBh5qqRT4j0cqIl304D+ZgDIlxhnwMBzV/7NaUUhqjtYdefGwlVda/LmB5Z82XdFtiX9EW6sh9+A
6mL9jPM1xxQCY1MIE61Cl8QZQtUKY2oQWGJGG6sB1aC35+S2FYUB0mW5gY3vAGwLjAC0iikCHbNF
e9xQqiztjxbJOv+sN4d6ICVX4cKXWj9tgq3icahSoGhhJBibYtwZ+A1us7kX66KPF4l25I1M6PP6
VFXzVzDpIHRgT2wSuW9F65v3Zc5gh7QeaCkOuGPNd+nA/emXhqrlNG7U1NdKBVM+tYEJGIoscvvF
RF5BlpvCLLsFkXbVrYGJ91Mdtqnq0ubYuZqQuj1kQmfnZUDnd8Z0ph7sWq2g+oZ2KrsCGad/Mi5p
/ejNuuM7LMDD0KtWsepRdzZ+n+fe2pfSZBFMh1EUW5aTRM87SlUAmY6NAtDpGo6JJMNqhdfquMvW
ZvrKPxzdzzOpoAHdPbJl1t2kF48mW9xB1wCUQeOIrLplMRiM+ECzN1zS5gsGjfgoXaj+8y1uWWcK
7q+1OIamqyu1/TjK1uWdKmd0Xnyt8hHPQr1Cqb8IB5w02OqZAc5UgA2qGqsf69rEDlhAQoRHqMhX
CeSddJByDqj6Gkkb4PZGTNHtkhDOAjKjsPg0BispNY5qvEZrls41ivbXkBb90wLF+zJ5h3aMUGv6
ArGtd2IGBHVeEga+nkmHzySK2a5I0vT0n1Ysd12xrOz7zIn5OWaS7N3io3op0GcVpx2zdzxvGexm
AyxIkGyH5Mj3fdbo2JZGl+eDpxX5pR99JmiMSr7x6sBsrioOxqfK+PAmZwRjCP2B1zvM3+cI5YNA
S7tO4cSjF+Hk5VwhwLoo7GsLIhpQlRMJckLgKbrf+NJ+TxzyyrsZM8DnA5uEr6PwYPEGtiKnbAg+
Pc3EAolmifuf41Cj6+dihnqDAUC73/Qkq0tgerobtgAzbGxJHTCqAKKJ+4h5Hs8oKdobmKASfc2k
qi9hdcMvP+/7O8Q+IIgaUOJg2Yaj+EomHPIYnPblLceFRPCBwtHeEauQQFJqkf2s9q35vM3rAiKD
ravsSeM8Sm2e2TfX0uGZFTBhaNzRfk3NICkYHg/ndSYs8P55nwHcRcHsM3bbyumM8ojmRI1j+b5n
gYvrWiPjgBclFZ0FHfUpBo0oOiIT4qRj60DSmGLytq/QCN7FtlCmO0DS/BlrUCEdMFD1rRqZBh4G
7PAFfhA6nKH/39pemkThbceAc/fljF4ao4QfcKd5yu9r+L5N3RqF/80pTKl7nM3Aa1kZ1nBDK+kL
YPVgtXuszCtwZ0sRp8uyDfTLOqy07kIE3NU3JuL+7gUN7moXZFN1TmAxKIZMgVH2c/wm/TD9C0u7
6n7UrgaZNLnqqyba5PBpy80biH+ks7cBo3Cvt7kxV3zr7PPICwFGPIj2OuVoHEBFDNh+VkK82PXI
trtVOjxUBZK+DGZFWL/hJU/mtqwTgtORRyRf+bodCmGzbdTncodTVE/z1Pw+phzbZ7sawgu0AvKL
wsd82scy4InYPsgNzMbuuyHOfAI+MP5Jnm+YING8/XRrfjwqmQHJaVJ1r9jHAot3bfmac15ibUPP
1T8dj6w9+2mv9GvMwbjhGUzL3e7wWFlaZO8YMT6Qc19DaOZHbR7Wnc8bcLdsQ1tEszs+p6E+b3mZ
IEerJP/ZztE9I6MRX9VhaE4XwJRx6GPI409SaK0vabfLdwgm0Pw0YymqE7pLAqN8wAL3IUvw1Qw4
wGGoTQXCoqRKYblM6Hxfa54f6w/oTnfENVmw5+qaEwhpe1WT9ULiaNeHfWvBNVd5+njKptUfwBUy
XtxAW2QchDlV6m5fPDL3YhURW8MdObLbNLfqfcKrVgCwtWX+C5CsY9+wWZvbH2gxRwgtAqx8ADHj
J49JTrFH4WY/gMPr6uriJuh5NsHhAtpYEUxT+KeB6ddQmO07g30DdNCu/EJ9LdAVimFZ78sDDe0p
QzDuj0qDHD8NqFH0rGdZQDgBgh96cgwh4obxbAh9E8PQXo7DwZ6pkECpru3E5hVLZmkFVlEH87dp
wUMBgJvcW43ZrMHTXuFCeqgXZY8Xwv2em0YpKMQP7DS1eyDsfkWLby+52oGFd2pa9Tc9gqv53eCP
64dFUCJ6uyAM94zswmYHKzGq/HQgRpGILoEBqU/2wC/8hJpWtA/LsE2IxAOMjnoy1F/KVBX/9jXR
4ewatjAw+aL+r0G2CyAJulOQwiDkL1U5kXCbOJZFoInGXApFE4UPctoKj4RZ6wyQA6T6ku1chogi
GwlQygt2lKvtjMcO4AAo6wJiuiNpbNV7ghdVJ6K+5EYK8bSVBhBpBRAFWogCQpt7tK8FXMKEGeDa
KgrIiAYcuaqfy0LoPrdZQgO7NuUrZe2BpLUlYaKEmEOSx1nVa8DM13IgajmV8yWXAavyqYDuCORn
rSXwwoZ9kxn7oDtmGO3cxRSGujONrxjqdlu6fuYtZqAdjX3TkRpIaWhB9fZA5ZtfeI+j66ZldyAm
o9vGE6xKmvQtkxYnfqOCI2fop5bp3go6NR0/ONgxDyFFdfYVhtceBbXesSo1pvwE83SMunualDlJ
leXxaQwbA9FrQdMdZ5Jt03HeF5X4l2jHCtZGG4ioL2UO9R9HPfX1/iUAVAsnXZqD35vFK/lkK8rp
1RdzFu5aG4Daq22i5MsxxchvoprbGlNn1I/NZkYHR23S+ukbcDzpMe8s1rzkNgmaQPwUi/jKhlK2
d42pwb3sMylLXGGgze8jX9h61UwBqm8PGr7mmNKqjiNS4sOBl2/zKaY2pGs7mBow3kSwgm7IEv9A
MAZUDFHatb8A0q/tD0kPGB/7nOz7hZFBm5M2TYo9OSxSZUJhoMpL+Bw4Zdd5vYFwRZeExXuMBh7e
rTiVdBjiAzR3DqkpTQWwiJceWAQF/gTYUgXd9juSJJoeXUfACpLKsCKn3IGNvsbZZXkZFQdMj+M1
HGcmS6xMrKL9EBXRUKWrXBv3AyPO+FzHEWRIVost6zeIGFbAHnDeOjup/aMFyX9cFFnHEf4JaCe+
azkY4FcVV+SCWwsNnJ5B/SIacBndaQmLaSGpyI72Am3asH5qJ+SOd0hAC9NZRINHSLk8glHw6BUx
CKsaVwLSuP0N7/ayPvsPJhYu/EW+fttbkZC/VJfiuO4cU9QpTm12nFBacqT7xVn5J4u9gccVSWTu
nWWHX2C4VK140zwO3n5YBdxjR7bBy3YZYU7adgMSEMWrUiBp+qHAfgH8ssHvAtfix/CYtCnAGNW1
xMpj5JW+g1gyFvd6g872DMxaxMuyt1gGBfAd2QXdaVOdgeNo7BhIeQx3SYz2iYDHMreEfZbpdW+B
Z73RZuHZvcaxw//sum7cA0vYW+6mmpbxloKsPjFTO34dh6iOXvPEYFNaQYvyOMQZS9qQVcKsaj8O
AHScNAdGbvAK4huhdb59yiBRaz+7ljT7j2LJcWqQYgzZ/YEeB46vQ2Ftb/Fl1elwYQIjCc3IDmOo
meHEkkPdfIJWpG6vewTFeJtn10rApRU6ud5teHeuIIO3vctVVrALfCyndF7zcmjxrLkamoxyK/i9
bgKezQCJVbyuhlb6L1vpIaDWyiF1c0vbKtBim4nkW1NIVZ6nnQzTFUKNKE+k9Gx5QkWevyyK4Qg0
rF7Clxlfr71pG+fhTSOd1L9QGLzjo+OoGh5lGNDaRuXH34xgMfsTkzWqcgWYmjyAQEROwQzIF0rM
hbPpT4hVhtSHzeT2PEZTgEAFFD/cTQLYAEQbRwQphaId5/MRw8wuFHXZfSVgddwHcwPKD71mA1Ui
cOqB3+1Ihf0NMCJo0kF3k6eTtmmoOg8ab77bQQaAUG6VzS5EtyRcSlrCgz1lUzPeV8S47Foia/xr
rQcB/x6Jj30tI8+wsINH5x1udFs871g7n0GU4Mg2HeAYYLtQvWDQwIS8Y8+qJst+AjkOOT7xrsLR
0eKghj7NZh9qkq12N2J2Yh/wskPL0ByqkL/0jFmsS9nKynNofVadCr+XQIpYtlTwTYt6eqhM7R/a
dcL4lxyBL5MrjiIi83NCrBFVBREXkiQ0I3lpiqLPthKSX5yQOFLpkjAS2AF99CpBxF4NxMexU2h4
bEd948gJ2jq4Xu9DBvmdAO4DJgMarf9JO48lt5FoTT8RIhIJJMyWIFksS5aRSqoNQiUDDyQSHk9/
P/ZsuimNKu7Mrq1AmMw853cHi00I+7nL69bLvxZNL95qtx1bUAcTr1ukF7BNZvL9r5DELiPagsZ+
pjci5Ghpc5cNMO/a7AHepJqu5hq25zqvnfNa7sXM2s+r2dv0gzdzRBsXVW5bGMMg1lWInqYNC/iN
lViSj2BV4NtSFfm60e65tzKDdBYSVevFu5YoVMTBWpscVrZKKMYsVznn6qGjD8V/rcJtHaOcoAUs
A/KIhjVhzqruul9Vw8jGxMtzb1dBrzyujQdeEw61wAcc++tndg6sRi096KMTwodetXE3f5qsFId/
2NTdE5i+PoZBm8W0P93ynJHoMV1lbW3WfUljvyIobJ2fdS5TtQHooarJbGdxYU1XD37Rm2wERmHQ
/1JWt7iHxBtsbp7QjwJ8aMkI7vCV9Q0epc8Q3mnvqVsg26IhzE0VxXUvebWJGO8JyRiJX6E6sQ/2
EoaEFfbLwmzYuU9fRRbKr3Rm+mGsEHlvhikURTQiOrYPxh7UD0u6uUY57lUmEsyYT7ZQrx2mQj9v
70k5TuYoSPMs4Stt+k8+WsDm4C/IhN4NiPeAOtDns0VAXmU3QBRuS/RlNYrNMDcBwrKEb36HbGzq
qf4kH1xhWgGy0HnzT38sVyZoMsLY2vfJiLBiTjt7vUJMJu5GVk+xrUM1Ub7yLiCflEPharpMXpEA
GqIOqINK7moHdG07INrlnHGdJTvEojEN0EPR11d1kxH+x3LFWu17fQ6cE6TienUCC2u775QjeQ2B
uhUiRKpoNJNIOAs4tBAZzGmy94Y8kNEoKThYYF2td72QKBJnDw6X9uosIfTkMONNazgwIRYme2F0
R8wHHo8LzQ51kZgPXZWPDymC8RowjjqCNKycKAwDujztKIvzgxWGtr6HRQ9fQiQA5c53BwuhfFd5
KhqscnWucxSp8w3kAavBWhFW7xicREUwOW2NlDUHEoq8LGlRG2p//hR49EYRECdDmCevhMYvutBk
O+NVrh2JdRQQfdXQPpmcubEb5Qf118lTGlXtMsbeQQ4Bv9nM3YPTF8FP1eTWM6oc/zTGBrmB7hD8
3fBjwL7mXJZlpL1pRHTeBoQ50QIs33u/VfWX2WihN369yG5TeHmiTvAVTkqSXmVVEqYlcW15XULT
8dnBL9uI8VEa74zo1PopDcBuN6BPGZnUvUPMaeHqodx33qoebN5OGNF+JMOOHDb/Pu+Cft6clTXf
AMirMqrWNusip26Spzg3FPYVH9kNtAnLwFG0lvs667rnlIE9TIBZoBav+j4B9l06EX/xknoN9lSi
a7ytYg1CZzoWe+SvdSHua99ZDs7aJShvl76m4s56YGYeQmF98f3V0IAWGQaacXLc+K2HFzqcB0oo
ZBt8zcuVElWH6t8U87Nluf0SjQHIx1vdO4a2RbeE8ZFpa9kk8bMpg2gUy2MVLzWKL88wi8LXeEz2
ji3NfFOx273AygTfjULreF0G3fDWoqhIt61yWWgStfF0yIxfYZf2u2V8bBhZNN/JdOnSV9+d0mnP
Y67ZEXvH+jx2re/t8oQtOWrLXs03U5PExkfp4Tp3E86OEWmWcbA7ZsoPN4AJ67j3izj09mNWNGd0
pgjffG0H7/UgZ40muHZerMp0X9zWYqIrA5mWfFd78bBEQ7YGj50u8hS1JL3xvvRy28LMnpA3hZxD
Q9bWQeHED8gzs27bjwGxZVQgqn2GW/HI22uw10T+5BEvL7QG3u6XSrwN7pie8i517E3rLCCOZUnX
9iDDVZutTrIZbcxktSSN130gt2fvRwuQMZvPcqolfpF0iV+mKYZDNWmWJZwO7Gk7GuTqtvL7gPPN
TQCjKbGwZMyNKF9rofsf2H6K+b4pDNCNP41DsLOMbNLrjLfws1e6KN5cgUEEaIpNaDsOE6CFYwyn
aaiZt73tVJL2Oy/tkuIbLzBFqE2jOmxn7PAk4XIwV1vPcYtvmpPyKCYxv6HILVQUrAo1U2uPqovW
Tnjfhtlp1b5nE83oD73W+mQXZ8ccRDQHdt3E4fLuYGg4Fhrl2bsx+Wxdd2ikxRb1Xtbe5mQMrs9r
ArEZZV4OuADnCyy8y+eiKq8BlePuBxWRK/Z94M3yppjnWh8t2xi2uHmdzt3UBFmijHFsdA92XDi3
/aK6eItccPDIyulH90np2SXiI2c/OKCA9RjEkUwZyjwtx/TKrN1U7FO3a8uD6pLKvxk5ra1roGLo
UCYhw8oz0a+3txyUqdgnUsGWJ3RnQB9B0j9lXUjTLpTbfp5S7S0b7QXwvzYKqmcv7DN7y7lYEqAq
sbgjtEghR/sqaNnnV08/6MVCWe7BRI17BNk2vzpeEMkzkWNGbrc6bBpQ42N91Rqrce/4HP1kN/e0
81Fig4dvWiwX7hVb4jpEFV5a6xAKG01fj0aMx1voIUrEZL0R6NA+l6Y3w2PYlY67ayYRv3sd+pOs
VGW8neo4/ZHMbuxskt7JsvvZXyxwGexZ6Z0kHvkdgCN8HxufTriYhQqeSpp+gfAEfVtxVUCeITiG
Nxye4xEP4a5Mq45KVKmZtbj6sdh3Wb8wck8hBmafEumEkN1pl305dUF8J0RMfSynQOoTo1LSbDuY
7qzmyz2/C95ci7aBj7RcXqemL+wr2zY9IfixDu270VshgeZ6XZz72EUOs7d9uVJzENo3+npXY7lo
B/Q+JXI3wLB6Phfk2aI08obG1sACrvJJeoSj40oWkuO6Cl3r3rZBZxNWr62wJENL65cKArLeV+AC
a9R2sWRvCKviR8b3lkYB3LP+bJSfESaALYIOROST803l41i+1C2sZpQyqQUyXVGKTdNo3jVE2M9w
cWtMhJJgwydrXuok3WgrKEEw9GJeirwXITW4Ja3mthdFwbZUJvrVYHqDNxpF83XV8/hixDI4T+Gc
MAoK3rL+Ik01uNFY9ZPYKMYhe1+YLKDRjmboeTcynSs+unVqQRFzaikZTbNagr0TEISBUcdfm/28
dPOtdA3dD0K1NT1OgFT2Lghngo2Gypqy765ewYz7oOlLZlHBAFa7bgrWz0saBqcKp5KhXJa5fy9A
KiuGmsd9cjdK+v4dOq6suHeFqZPH2alXx1A9hVmFloHqakFC2czB44LIefwENW5/7QTk0I4MD6vc
pT1qF7bm1OdwXT3SsZJ6IDektlX6QtpcMR5GG501DM88V0cnlmfHDc67if6PWRm7uLQ4KeIyzb9D
rQuQPWQDQ3jyDGFxz2VAYGTE18eZgsA6+Np3efVS+NA7eGmqCkSW9tXed0Xo8QXFaS8jpLD9XTP5
NK9d41YPKKDP1uq5k9NG2ov6anyxVicIUIqnmaDlZOvbXfUGZOVwckFDov4ZVIN3wgZzH72c6d9q
zTxcE/VZ4iwyewruUCTAspWD36GPogcrYZyzIuQs1rD/seLf/gL5TZJrDyip2WceYiUqDaT27Fy9
3W4xftrVfcx8V3uXUfAigwnKEVlkKZxqOiYUjNn15OfrcCVEbd5yTRu/9VZnGWn77THb+Hna/pzV
7L2lotVsDbWdR/kYFKcmnoIvNmaQN9/KDVLExMZiaPtBp7b10GAPNXZTvJlpsOzbTNk4JRCzZ+NO
JmF3XUy9Yi43ajl15/RTNnzJjRriDcvWZ6YHPKrZ+l6GxnlwLfS/OnRI5M/r0oEMb+fglaqaQbke
tgRSnuIEUxqafxSRYbzMvCF/iOeza2NJNzx6aixmXqo2wv7dC2p0xZxZ3VX29HXoHJDBsmrm5BC4
2sUzGp5td/BI1PORBXuU4oJcKok5LjCPyozOPWBFPwCvlv33eg58HDcKEBS0CSPN+pMaaf48w7MN
+0RrqtF94qOgrTe0UtNWemlJyhvtHb23W8wDlq+Y8RNd29RyG6cGo0XtptVzE3qpRjxSeSbqx7wl
tt8erQbFRlw/4t7kYwvlKG6o0+NgK6w2fWbCgWvdrrKyzTafh3h56ED6KH2NDt1tCL6fUHZ5XbVh
USDvMMbuXxml1XnR4EP2xUTVjJBzwfwaZ0M6va7zCg5tpJcNiLvOn+mUFO5P0BreQ44BMz4IJvlS
erOseUvz6sgI3lDxJt2RqSIu2qyt37oWWRvTGd+I13N51CYOTt0uhNBEUp+J2yULsbbLKnNf2qRt
md8YSKQ4XpJ0wGmJZQ0MJBqGFzjfGlVOiQsB6D+L460vzXTLeJgcbJQneaQ5L45eH2MqAohqqkih
mh12jIgXuC67s0taWQI2N8Pv6W5gNOUt0MjwNhb2OG3mMV/uK3q+jEMvjuerejyLNiGgxeMseCgP
Yw9ZcQ2jNmpCArv6O/J5TZeuVP3AA8xnQDrUrTAgmWP2dlg0UAyja2MxQtiIS6JZzamzBl1uk7Kh
4bdCfsROuSb45jgDhgOQUHTolSsHyu+E8Fkmd654vlkOVYsw4SzunKyK7lEEtcDEi0wwAtUMXz0/
9N5rkTf8PYD2a18KcUcXm61RA+H0OYkpkyN3WhvMA0NcPHbY2OxNgG4RqBdsboOgHHiFQwnVrwZr
/s7u2yZ7tPSYBnkls7Ofs3i2N8opF9Z7EhIFToU0+PfZKvpTklnLKZV2LbYomKr2yqvC+VfV4knZ
5KqHOgzoUD9BYehPmJA4pgKnLNTB7tDh3xpIy+9VEeNbWAtnVLvUS4snYlVHOv7WGR6UhqE/KwEG
+I6urZ7d2ZRyR0oa2slknfObmDltePJqQa6Lp5VP7287cV2zBWc6vGcPtpB/xUoi+IFVz/SbiyKJ
BBx8Pl3+LUMTiWSRL6K6sV2rnbZGqRDrSMK8hUchaMNPblsH5oa9a/xF6oDb3tFcDelVW6n6dWYK
mkLhlTfdS67dxtpndRk8ZMCTnK2Z4MVyI8jqRgEyQpSAgwpB5y5cHl1q797auCJbDE/l7E67qgbI
/LxWKjlNM5zeHUineCpEUJrbPPQAtXtHO9nD5HfK3Ma1c5ZmD6Gd7sqZih0rUrF+x0MMdURvQzFD
6wfnDEecfA066iX+i1j9cnxg3Y0lSuwGAf9PCRaG7PBg1ikIo7qU8ZFwqWzYjXPYPU4W08KvFUSx
/SU2sfPi9nn3bXXtqUWoNOh045aaNhWtQtj7aCeqwko3QxEyh9D3kftcG1GK9RY/TBM8YrBenp26
QAsx5+0wbc/FWH/TaT+deY0lRj/8HhBpc5kH1jbXpkVCmU1OvJOi4rBASRUfYArGT72snVeQl5y5
QUOfE6zeeUEQJWli3tYgcJB5j2IRG2wf2Tezhv3XsC4sFuDsYkiZkZ/+kFRIMIgdME6EQHoeXyer
GGDxBnbFPSSQ49519kwvjKuovyuxv2KSCxO2Ixr3YhsuzexukqBCND2CQzScCSvs4OC4At8E6Zje
3hXU9o/hNIXhycc3hM7Pn5InC9BwPM7eFBLO4NDO1IDuFpJbLJ0xsVRWjZ6mwqbaR6JtjHNwnRQV
WkEf4W8XOL0wat2ke6kLNeKgGzAKQfr68W50HeFet12jSQNIobe0sbruaqxK3KzpMJRb22Sex+4d
1y36fOYJUm6Jr3pcBVR0rRvw1typDjZw79nIZqodaITqWD/zWkVjLundBlemh6lks7jBEB+jcM8K
a/pCtVMRuwTjlT0UaGf6n7RuNSEaZUw40AaItPQ519PlQeMj+DzJHvls3VNLbBwpp/Z5cUMXRd+K
qpSfG6jycxb6Q3ZNttf4o0ixKG3QKrXsD9p3vqraWh4KsfARNlmji/3YDvrTnM/Vs5+VKzDE1C5v
A4f1jxGFine2Sg2nOs0svSWje5Ho+wW6Xj+Y1bOKF1SEygTOa5nq81aw+HEVYburS94HpV40adSV
m6ztSdLpXRRh25Df6W8W9qLPiqwJxFYmSz73cVpkzw5SLqh/9tXyuZVz+qmognlBrdgPJ8Bho/kU
V+w0QyKC8QAfBA6vkr5Se2Fj2N1o8Mef/kKdue2cNX/olxiP7jqkHWIXzHEvJRl0MSpdSXQLo0YX
bDZLVr71qw6STTNZCFY5Gr8JlrfZIiOt33zgd9KncCOOW+wcBBnUk/Aj2OnplYS4xcWNmOdH8vpD
hu8FwhJXPSXmPbKI9BUhEpp6pdeceFWiO14xeY1mT0Rx0l7FCJ4SpOJd0X5bOcepwUThPNNbBmlU
OTXqfpF15hHZyZzdIFlK+MfeNNfXHuEyzd1aVsOhXY3hK4FRyvh2XQ8pNLzAK8n9vAK/68eHYm3c
NyORnW588DxCdM0E0m2FWHrQEnkIpkCGuxeXxvw7Xo+qv6piY/8ivaOVu5nZT8thgZ5nauaYnN/G
IDM09mRIrQMEn1gVdhGt4XpbLRsn8gu9EJ/ODVgPvlmbz4Bi8kz8TfUrm279MFMTiAiYNqBa6rLB
bHw3zb6zAwz2BlvYHN4txFbgyZN5eANcjN8fMWxVPLnkAozcZgMCaIY+oEwMi+nedxFmseVpUkSz
lpJqkxUlG85Yqs77NJLLln7DuJKkV7U35ncop5wQTJFkIz5aZBkakHI+AKi0UNXpQKaCytFPRp7M
mam1uMKX0ar9CXeAqsMfZ3HV/QiJIK7WLpgUBXu7mNszlPwtkwxtRJ3gO58KJUOg8xm32LGxp659
gqzCZVYF53ADKyts81A6dV/sBr9WX/o8WQgdpjo7xhBP1PJonr5oe8HWMsp6TQ6jlS01I44XWuRw
LEYIgCYpa9Cis2wDEJ4PgaXQYnIUo6He99vFfqi7NTmS3JPfDbaHE3vDBmeK5wrjXvjg+VNtU6X1
Od7vSLjCssUDUSy0Efsmb1UcRGhVVPe+VszjM1sQW/Symypw/WneM++V8JdHBPl2a5+CZcBhdWWn
Mqtw9eAIrJKncCFjob0NHFTBdIr0W06y8/DUKx+LCv7w7JppfoHF3GZllxZ1qknbb572VkEHiOBp
W2Sjxppee368z2LG59TbxkhJLGkeUH2TADWK+pfukhZRJqT1NN1bTeiGz6jU12Anm2mi8hIZQQpO
0/vxZnDs5adDgktzs8YUHDAMrq5fpiyu9E3KTkhDz/SJt5DwJnHqIPXPfm02+eCHNVZTcpL+EkLc
BLIISaics3K4Lix4/qvamZj/fA4TAWyZkir5ti6eqa4XPaXOoQfnTO7DSQrvhtQ/9kzZrWm1nUTu
z889a5pBxLXvebgzyET43A4yX2+7oFDxPR4jHFeSBhUfF5Qoigib1d/LDVo8jFmbmtWlqFsxkexA
Poz1BHiCeWcu4G9vLCI2540gBIbVs5JSQI5RiS4n6cOFPxYmfdzQeU9ncK9lHuZU1ajhQts+EeJb
oK0fZnvFTBzCEiC+yD+p0XjfJDYazgs9hU+2XmsGGktgzgV+EbtQWeVUNpw7NY14GKtN4cfLyY2V
Ox7hpzjDWJHup84JGMGZsMYfRmsciTzgdYc3ljLh9zltk/eCB7DuUpThAqABZGc3GK/7XqUT5ePk
ZoCffgWJFDsTf2YWrxPeOVeuX/WaWPFBFtoyBzi8+fNY+9O+9jzZXfVdPI8P9WzIXQkQFTyPIeAe
2gm8wIc51vhOyQCa+Fb8gvTTkS/wYW04YW9TH+0Pukl2B2KD8ngH220Oa7X27a7p2+ZpWf457xx7
/tQ6MHGo6FOoTCw0tRelXNeP0im0Z9BxVeA2aQd3PsRNkb4SO5LRNQxVeIehlcyTyS2bXenayt8g
t0CmminU6BtA26E5sL1r9ix3JP5nTdNHwC7bbGjbgeg6QQd2Bq5sZ9fhxXyGx4efdtrSOi5pClhr
kgrzejyGw69p8nraUxaQ3uWIKmjVwYgbgEGcaQ8JJtGY6IfGHq5nMJTbYO1RTc/MaGeAKiE+8nZw
dIDOOukQUAj42ZYFVc35LnV0x60lcb/eSR8AFHu6icdo6sCjN3K0VxqSjvjhU2mcObsKuiA9G7Xa
VtzJEWcBpIEFbqfNPM5bUdFxRfS/AgHFkiPG8psOS0kyErUALZdvkk46zVYWyfQT2Q29X4zilJDM
1B/cq6bzE6wknNdXDdGi6450MPWUtqQmbMnuGB/FFMBzD3FM44RAj++sRPD2qY9bF8Y47Lqt74Iy
o50T5pEImAw8i7QGc+cTNPZ5aaY5fmiYOvsaiMVsCymH8eviwHuDoC9hTt0Lac/6hqzFMEsgKAJH
M4YbCB1RR8SEEvFi50CRO4QniFwdQgZQXdCa2Xg2jXrV57ZnGytygvnFnq6uQ3eNPxnh43uGvVXP
vhbLFnP5eGxHU+5XlK4JQnqv/4GNHwEPDhGQd3L6aDZWAF+xo4sXRwJnwrNjGbJ0AwJZ4FnHxG3v
LHxOhHcgREZEiHACe6leYdtlZcrXoprK+DYoS2tG5F2KbZV7BAaEdsBfh1qRcjapab1vadq/N/gM
MKtbU/6UrkZJzHTYYzZIkAcHshJx8T63ofn5zsLuthF2LJl8Epr6SbsJOEot6u5XbY/6vQEa5heY
OqBJBzFY3kdVGR8ctp2PFdDWtMnq2Al/esKCPHIg6K8SuwgZ37TY/TMxEp7ejGlQ0RX1uq6QC7TO
zewa2JOuVmly3XhdsG5DyCe9CwbJXJ0A2f2tfY4a2i1NOh7ZWMdiB8WEIM1mO7CuzpPbnAddDct0
ixUAx8REBol93WZ4xEKaaoSAouveB/b+4W6AE41PTWdlij5llVsBDVBukHaSHIfbMLXyg1cNmMEy
10+/YRnIkQR34dQf02T2Ol7PjN4r7wZv32tsuUeC3uV0L8Z4hirB0ZIVe8QMAR/uVGANtHEBf8/A
gL+RozO8EwnYFTsKitEnKCjE88hfy+bex9tgXdO1jBJ/cN+Uuxb+qSETAicNoEQ2IjeKqaWsKGTG
WLE3JY0TKyuDD4wy41hy65VxEN+wy5HkqRzrrCQiXI88mnGdhhPmfILM+fB1QKhJsiL+6yOVuYNz
TDqrRseCozibONRSzBkmstmsqycwoBWPJqPH1H7qw6Q5hKrAoAjNNjj7lWxO93aZoNvOSLDk6XD8
bmlN1zTKSrv/MQ2tc6pccq3LKBxAee4XBg0SRlV7ImbLTJa+vUVpU7lfbCIloH+VZU2PQFSp+Yxc
Mk3wtiMlcLc5mhckMRJiEGyQZJX6c+aP3veSjQYJiANH4a+jC9MzeYQ/omvzy+1k0KEjB4dy3Ve6
6OPrckJDeUVaj+muwomChQMRIUcYidwUGrGzF5KoOZt8uGnqCldyOhrnfp4TkYSg1KntvK+1a+5k
Dbr/xUfVZZ96VIgiMuvSB0+57tv4LsQsCXqhLYucdNSa01WL8db6Yrvd2DDPlz/tufTB+w9ha6Dx
sb9INHjYxAu32so4aR97q6/l9QC2EBDCJOVzLrOEKHghKa7bYkLeY50tka2d9OLGQmhTXM+4tpM9
GzKSgN7YtJmh6UkbqPwgfaPDnLsrcjOH0yj9tttlkzeMCJV7K7nGXJyISI/NgqsLG4Jt3Qag9+R2
xWEaP8aFlt9zbSXttQ5aHaBND2lD8Ph6b+wpPRFDPTwdgU5JMBagDb4TwJt1CGPaL83KCagx0lVp
cZOmuejfAkHBDTiAFX7XZEvrPCjy6dJDkyNCYEIFAVIbBZLHhOAyT4pXslqm5KzSVeKpaTvdHBkC
zIwJ47hdd+rCFtHbyjsT1ziFEop2aSmnfXEH7cFODx2oxzjl2bytutStTuDm83zjeIh/rNHx8AL4
bhNjZxtGl1JxVtM9qdPrDzcYVYYwt8/f/560bP+ecC1JMkRLooTk/JUX6arFWNkB+qf+HuXwkD3L
stpVKPG4IBInsVmt5CVZy/3Q2NfBoY8i3tQH8cv2n+JJA4nISDAdhDEhFz+h9WpfzyE/gbF2C3nX
yY4skS2SkPvqmokVUbL/cLzAOZ31v5my3LUjmbDEkBD8iheJqBa3NZZ+MtxPZbvsRsMIFIMQCyp4
Yr4gTgL0FIzovCrmdthbnv+1xrR2LcZUHhNMCvEHGbe/zY+wZYimlIH3viBD9TLKXA0E6qRNM9zD
f+zG5ZBXP8PkC0ldH7zs37OGz9ch7Z2HTfxPcPGk18keJO6k4T54nPuXJlrma/9eWbs+8u2XrL43
Wye5qkhkiBrGOR6rj2aR/OFN/+f6F6G5ICCpJGYBE+o3WmrdM9JU7TD0LT/U/bRHXH6AOkntfRp+
8IDtP945KGbIeGzJvV/euZ8xi0/0AwNYdLQODyvBGXQ7ibgihCDkpFQaT8Ev+k5w550+C4/768X5
JSdrr5vig0/+9+cAAifE+XWfR03/Mwr+XzMGTI/RcyS87B5655i0ezi0+7x9+vvb/uNFbKY38H37
nn35UUHSOnOJheHedqtHFH23zvCUu8//DxehV4UHoDSTl7PHizpxes+Nx3vSbD+Hnv0T+/pjkDof
pGRf3gvLghoEQ6AfAiyq4GK9elbYiUBp4pSyV2M/Sf9T0H5wicsvhEvYAl2JZ9uKotG+GLpm6zFk
tLjMj6hRdb8zGEq9gykPCCv+/sguF/vlhS4+RWpo1QeUZcdcP/bFUxH/kuG7GY5/v8ofnth/budi
qWUMLVhLY+fHzrzL7EcQHtePpnR99MQuEp9VWpSQlTyx0o264ehweC07ZOCe+WDf+OheLt6+tuY4
nTMnP/rZp1g9xO4Pt/lg0MNHL+X8E/61Ikljm91w5HFN8UklD7wUkT8t3f9ytVy++ov5LunoYLMS
XIUwwai0GwJ/vrje4//fmz+/tn/dSoZbgOJL5UcHG0ph/QwQzfOS/n6R8yP/9wH6f+6EytKxhWTl
XNwJAgFtaeHlx3Mc2Qbm7Eb0WHH/fpE/vpQANl5xKHoI3P57J3RyqJqZiHJM9TEgVDYnddTOfphJ
f3Ch346H8+1IxQbj+CApjnOxWvyxtkW6FOUx6++AN7LuDqP9LkM6uOqviwK2g+giKHO/ymPsfylI
+HaqIJqhZlJklyF5YH+/9cs09csfdLG25n51yejlB6Wr3JXkoGVKwvUmW2NpTHVMU3n9+wX/9Kz/
/QQu1hgzMGKvAxU6juGV/FYTMVkFEJsfPunzO7v8cP59nYuFtvotqCnar2NBkGmFchmvHfIgct/C
K3L1QsyXxbz3cUD8/f7++SIvLxw4PqeeYyP2vvxih6CwBe6Q8hjW1hHrJGK6Eyl7+AFI8LOeiyf/
nVZxvKtuvLuK3CZw8I8GjfzpGQduACl3LvZc7+IZ506qhgXZ3lFv02GXWgxTwduv6o9u9XyC/Har
yvYkPgMlfefiGS92EKM37Mtj2z+B+W6ITSvp0uyv8cZ/dPcka6HiK6MPHvDlUA9fMrqJcsYTFFie
9C62hAKNlwFhWk6SaU2CRrYjF4IJzfn45E0vdnMLMpiD2Az+VSDf57Y8nd8FCpiFnDB9AGncq7H6
4Ff9dkZd/KiLzbDPsmUm+205DVgvl/klIwohJGNsAL6wm/3fH8Fvm+L5YtTWDgk7oWR4xn/3K00M
qKpinoCfPAH9bIz5+b+/gMeff54NRRLTZacEZonGSOnlNEHjOQ5Z3dbXv1/hnzLnP98O9/DvS1zc
gzXOKqA1X07UQxsvuEvdH9zzg1vsJvK74cWvCQEZ2/CD9/R/uS6dmO8rCrDwYm0A+hKCWI/Lqagf
Rv2VXMStdTbvhUcrIA/pfR7InfxovNtvC5Kb5TH6jAhk0gkl7H9fWIehpYXUX08WqdJ9hUGCNYl0
5d5NP1iTf7oSs7Ftuk1mZDA55L9XCto4NlPSipObSLp7E8X5NQHiKKU+GGH90YUun2NYz4WblOI0
kC/wgM3UAq8kQpeFW173Sxhs//7B/PF6vgSg/6eZCS7O6AVwgY54FifZFZuyfw6pn0jIb6vrv1/n
twNRemeMwJXS49OX8uJVqQRxEsIXgQXeP/aquOrbl6Q1ZCu58DPyNDbi+e9XlL/vHVzSp7YBlaDp
uNzQKtztnTst4uQ3BKyWrvXexV7wqVrheiqCv26V6zQ3Hbzdjdut9g85zsve68OAvOK8e6hyOK3V
xiu8iZO8up17BO7EuKkbskQ2Q6/feswumLNVfxiJptj0cB+RNVkPVaDya8I906+YzNMPVtqfHqSD
AYZkLL54qS6+RNQ0Dd4TKU729Fx/zUm3tKN13PbmQX/wKf5hTdPbEhYJzsJ2aF9OYgX+s5pOhywv
4sMLbe+15+2y9cYJ5kiTrzNjz5lW8p3WZff3d/f7qztvIww1D9gkfQq7/y63pisk0zvm9eR71p78
A/I/rP1Y3aQI2Drn7e8X+2ca4v+Q9p29jSNNt7+IAHP4yiQqS7bksecL4cicM3/9PdS8eFZqEeq7
s7vADjDGutjd1ZW66pxbm3krjdhSDPpz8HzteCg/0Zlev41f3DO70uzQdk1xyS9bD1CIuvaebLxT
c8pXpf34Ay58N3cfwCP9Rt4qSfKFYe4q5BcZgPegG3U8dCvvSTTQSCzqzE56ks1xkb/sgkMCcldt
WTnhFi1ZFOF30QaP1YuCKmmahP/wk4W4Eh4BGAktwsp48CrAN2Gsau3LoGYIk1cuweMvAJ8BEld/
ZJiXxriYWQvj6998gYZCK/SaF1AkuP2CnpfQDg/kkUNVMbhc5Qvqtku3N7tQWmJc/TeGpdGML6uR
3iCufSx8TtMQ8YB7W+ImeFbCLjWBN4YVnv0PQlqd1FWlGFqaPifjj5ov/pOkixZe7bOPZ3fMrMgX
nc50EZPzeJBfJWO8ZDoMN6npy2N595Z9KhshVkehU4J7JM41FdD3pEUee8AKV43s2kCDBipE/qS2
FEmzhgLlX0z9whnD+ROiUHT2R5FNYJP2hZxh8uMzrE4ghgsx58a4uV7ErFVkCs0+za7wSiyhNwAZ
FJKohFhGqeyyXQR1aTByvo1D9+S6PJrKLd+rtuAFB1i0CZyvhulWgRZZOarzJY1/fIrKyUsMb4MK
pSIBnk0mNKnnszYDUCt7SLs4WGht/wPWoQ4T84AJeHyyczqLDEhiNQ58RhKpSQmfSmhnxbpFPMBF
I5CaHXRO5t1ZwgzzY1GXUia5qmtZRLVrLPu8EOOIPXRSg1EvkMsYeH92RCY9o6ti1/ECY4RivxmL
8ohXrXUyis9JPG5C4FkZgJoOrSpBN7QEnH1d0YAkknIC5rjYvQe8aH+sj17AAciQKUczQwURCBd4
mHG5L1+VFjz6G42Cdy257dCVzVcUw3/3eAJKZgVOVEazL4/qp0YsTinCAP2nJYISXgK0sVDvmqj5
xUpjaCRxCrYnIf0AJvIyK8TfeBzcBqq/isuMxxyx4KAxe6T49vsEBN8jwAOgWAoWYY0IxhB6ogLu
NuyhRiyhdxIfGmiuFSlSZq6rigBBUtHIgHQPtcpbe5s3Gmi3IoY7ZDqgXVfdIuuscI+G4LCwAXv3
WIPuL+mtMCKZLTHJzwiCxx/UEgMUOb9JlN0IjjW0brPOY1HzCwN3gIx3IYHlNcIgCACDFHJM9Bww
GNLJdmgqv/0doLgwMH/u/2phkqDxPIvgWWOJhaEjegwaVKRxM5CPAk/RB4QqOg0wi/N4WfeGBTuI
EBaWXMOLFxnxAVYoHuUBgsamAmoLX4yLGtxWCy8TPEqUPitKZqGEGmBTZH4KPq98FMMNSd4gATqU
eAD/wcxYYHhBl37Kgfz5eFH3NgyLmtIB9PrxGquSRwVkaknzIClFRwZ6NgC1s5IPAPgEnVlMeRrg
pgDu1ohBmKZKqiarHBIRwjRHsRhVYC7hDzlejzDoi46PM/ilHFE51crvBF0EQfCC0UdgrjoRhjsF
n8LPfn+x0SsqIwuBuVbxREjoSupjhLDowBWiDuhlR4iTmCmbyH+hKMjiFBGhDIfmTUIK4M04PE13
/AFBPYvWGBENhXxq8E+Pj27uRl+LIby9WGIKH9zN/CGLYQRXTHAEriuawR5L4e7jUuzZFMJgRdB7
8o03r8accQFHdwiF7wHNkUx0qgGpmiZOFH+jY0kXE9Cro8n7+Fjw3B24lkvs4pCj/i4oA3/w8IAr
JuJa6Rwur+3HUjh+RievxRC7KMi50I0Jxx/SDHAGqiuAiBEdbVWJ6v/UFgpSj7pdIgsqd8DzDlYA
n0y2kRIFmwG4BJSvmYQRFwSc9ZoowvfALcjEbRTrFLP+naccBrTuoNaAzBcoO7pXKoIFFOLGerz4
6b4R4jQFubkG94OTJcW5eEaRIxEAgG34WwCwOGplhtcf+RwaW2O0x2vWflFR7uC9UI3FlL0kqjLK
e0gz8FFXtg2zNC3m2CLlEBScw6T6+BwLh27gNlH4pMorTabImzlhwFSIGkJBAYks/PqtQMENezRV
dtqB5xqrAAJIFRyLaAksd8DRlXrRou2kOYsCZygY+oXxoOzyTF6LLmUVM5mT5UNcOqng1Yo1zNCo
oTj4x6R5l7Q9ZlZ1MVxw6ImLeqNpHb8HAiO2HEQHTHJEA+M4bBWMTQEQqgB4WCMnoKb80qSCUnOa
2xlFRVaiCYIqI+cldD/D6DRaeTj3EGHmBr1UbIX4cYXO9Bad8T6oVVEYwrTxq2wHNL7mu26VyREA
F5ybMm3EUyRbezsKNVpvPe/YNfxLXi7zyKgbGwVGAOFvlaa3NICzlgxAqLRxkSVbKThwjOMFFeXK
zTglNHAgiEdyhpAFkejt6WD8BlNSXOQdMTRpCtILO6KqUj5nnzx6N7bo4GUzzwDWjtnlb4pHcb/3
VaRb4YSjz1OpbgGY4R2jVLWLAUjnQFrQxN/AfTdytP1xLo32d9L22zuPzQbevgD/xGqiTNyGYGDR
FisJ3hEQTpg8DNDWBihJzQFSCu2dZuamT8EFrh1aC0WFfKcBhdc4KIPiHeUtgCXFYJn2O6XT9FiO
rKx4Y1TKRaPJI5YmhqBTAVubd8yb6TEKkDLppgFXH8b5TcCIPrad92VNAY0n6DVCsQb5NqLcW71B
Mx8vA/wkPI7DznNicTl4WzH8aXGAUXhqRLyyAxo/twfZ28UdSsgG13+GJrCZGINnFhqzrgCI7AJD
tcgZo+gWGBX0gWkehwEt0bg789tPFYh8BqyKgOiPmvCYvfhvOHD1UHwXZ8DFLeMVutHOLnrVKdtz
F2kRIgkr34E6FgSGXXisujcBnN7N9+Ptv/OUxO8nbCrA5ZRKdvH7xRZII2phYFK4CN7b5u3fy1F5
GVVeGf5RIENWtS3rdBiH8Fh3v8Sy2qk5TFIiD8fA6xjKOd3F4liTKuK+IHCEX2aJY0oLqauZyMWa
lCRdsH0WA360QA485plTDU27xOAnJcq6z9UEtAMh2oA5gDVGif5WjdkBiSkA5MZtY4DOxOoW0M4l
hh8Catva3fWEJBRXhSmhRoGGDIsTCZOKQeuxW1SszX7J7DD9a7NOQPFq95pxK4ZwaoOm+EnIgPS6
WfVm5KB5laflt/fKPYnQ8KiBroopfrrdMy1QEpYRA3ZbL1GdNjG9pFfmp3cwVsCZ2nz9Ww28EUa+
DKFeCeq8EdsWOb6pGfyGWz4WcK92twKIqxpP8dHAXs6ls4A3s0H7AOVM+HsLdCuDuK4FqwEXqfPZ
rfKMwZAEUy0YwHnqN9i+X+4+MFysrDODA4reu+5TO7p6t8QQiq1sGsolu/O4Fy3839mpwu3Z1WD/
LZIuZLeVpeFdQTO0VWAqlPXeJ02ElEmDrkK+DuM1FYBGoSFmZwG1zlZN8VPnddSyKOuZv1X/rIdw
ekA7S5o2xHowgLYOTcZQjrzDmDQxs3biSudV4loBvhjjxilOsLLQzWOiIAg7kb63C5o6crQTIiwS
gDGAKNxCknvUnMaaLjEGTI7ROV9rO34pGIXN/wL9l2YKFKdFuwlENAYee4Cn8ZDMG76RrwXLo+8j
bXWE7RiLNiow0MVuR1uzk94RPhB+G+la1DkDcKWGvNMOAGzVGtOjrm9eLVHRRECGZlZELbdqWaSh
GEh+PKkloAhXsckvCxN9JDbonyhW5T65mK7AlSzCrPC8Cy5CkDVsp0McrMhRHNdMHd8RrMyMrcc2
bNa+XAkj7EsqqcI4TU5tl08OzUNO/+9NxEwshLAYJYpWhYBWgG0LTQysBHrfmb1lIC83g1+P1zF/
zWRZQfcIigB4Cbs9IQDiJAyTFix6yCMHkC1Wvo4O+dY1QordoEoiTJTIAI3eFyBpumCV7poAAFul
K9eg3SqqJMJEcQA7ZotpTZ3VLis9sBAPmuKmXGSUBtdZW3i1eYSNysFLE3tDPtmo3hSNyV0qKwx3
/detIy1U2gyZKmFBgERc9svQrHXuxwCi19N/1AbCIAEQRONCAQsqbQA56JWu7SKDM0AwRVkSbecI
q9SA9z51I6yogVeMMTSCGNCojyxlQbPG758DIh9W3JxpBFnDenpzcr78Eo/4Bs3yzFhxdAUiYOdg
5PCWTZwOWvXxPIoJZwjxjRBChk3yF9f0RgZxMGMILthGvag0gIZMvdb1bMksaV53Zr9uxBDHkmug
wMKgyXQsIO81WDg/8FFQzv7++Q2NdlcbJhNewQMIQjAGIPEudMzvG/UGVKNmCFsdAH4cwySxodJE
Cvc29UYk4RxA0yWKfIOFCXv5ONlVxkiBJK83Jmuufmh2Yc7v4TlYQ3aDmge6xoh95AAOGGatMvm9
fpm/5eset0h5D0wQ91GWdl/tm3bzH1lkt3UH+lElry+ykl0L5OanDtaoQjkCPGIb/tndc0b2xevx
il27T1RjO5ltwlvdiCd2Fix9JYYjL+Insx6baB+93ObCBkOD4SPPoxip6TfeSUSzIzo1sb9oDcbP
r2JdnpO5GBh92NxAx4D5OrdEvTfA+m4A2Jhi4Wd1Fdkq+kJRQJREiXD0dYXye11F3DZJMGXtT0D4
Rwkp2OvYHSVvVSVHHh1KwgksuXqHmW+FkWnrnUkwp4T5f58w6fbVejm/CCIAzHJwZ7wRm9ou/cCE
dffmOnhXNdQds3GN7INlKXIvI4TkPl/LJRz22EsMMDEgt7KYPZDFSzMwVWPcdDv41Q3/EhgJILRB
XGe6+/odoFRmRXvAm3ETeDjTZOS9eAq9q4YA/AV7j15P5NYS6H1N/xQ8BU+TlQXbkp1swNsG1jH/
Kd2VemTSDNXs1boST7oPpopRcAP76NbfSPva3JYbcVVvAse2ud0C/LzvYHT7GaF66YKi43O3StJk
ESOeGG7An8SZS13Gs0OFMz82luRUWx8+33UmM8Lr/JqeJ1xqcnenfSWRMFms3A6eENTcFuB6oCq2
OkN57hZTSJM6lTFYSCxRsAFs1bpfdospkXWd0dAA6P4JbkVMwNv0/IifCYXR6vK/bZAITxEyAYaL
R2yD5kh79YjX/WOzGm1wwSDYAlN9+lF9go1+kRvgtUBCXyCxoJzETKR/8wmEfevcIAQ4Gj6hN2MT
3ARmtnUP/HI0QifdgpvaYE60gGIulbmRSRgdpGuVzIAiG8eQ53rkCJdEG0PzJtpVumfNoaxx2sYH
Z092GiilIHWCWnLb38LaR1zeQ8lyQzOpgmjnSZiUGnTxScxiYQKuU7arDMYAKKwBdJTOBJ32krIu
yi2SiESgBBqLO07r6qwpr3cRZCSrFstLDi7shfdXSejNyREZAfIspUzC6eRwWaY0tN9UhvKUOoOJ
3nRaFE1VFCL0nPhhRMaFcvqb1kx2oDW6nF5nAoxoldMcAm07CaPU1xNUvAIT0cARtUuMqYGJzaxN
gFVZ/NJ1XBgB5ighxM4NBcoDmnDUuqinOusUrowCYalUDzgGpYxTBSnvpS4EmCmj3U/GSjSBd21U
h8kOaCZDLeYJk699cFPI0FUGa6GWTDdTPbqrYgdTaIFlc+f9qk20SWPX9yjz7dHy5mhgltXbVfwi
l+ZogK6+1ZVVY8a7eAfy1r+sAV7rnkxYKjClq5rUQhky66WyKtQ4DwvpyOo0tzgb3aJrWONkzHsg
rCaUHFP2UdhEHbeVt+OncrEYICy2wBHiUAu5c8HetSxCw0um6eQK8CeXMiD33Nvdol225mT/U8c7
1LqyiHeTWwxxoYEZoz82IZNK35/3P0slVB7g4Q3oDSC+WQEI00DhGE4vpDW00hZJaHQoC24AfHfY
KQORu5Hug+NkFsFdsP+rTOhqQ0mXClvPAWQesvDqjrpqe3LNdvKeOD5eF/8u2UObJUYW0CKL5jJC
K2MhRoFp4P7c1nCjbkcT1VULh7dscR9U27ceH9ls1IaQUQYegwhQS5k4s6RTvCQFqeMWxIk/vcm/
CPXyVJjcotgwgwW8JSffZra/zZBoMguJFrPOHSasE6AhFB7IfOQGNwNwkBLwqW013AwVGoq+VwNg
WSaidFp2Mue4r2URm1s0KhvXAJ/aDgtk7FvN6J9qPV39f+RB0z0jL8K1JCIkASpgX4khVqXsgRb/
3p4UJ4RDVTf1T/me7gpbxCOAawxPjw/zvm1jGsq72k0i+YGdAWpuixWCGPSY7VrEpNLaNcsfZeUZ
wjer10AaocicPUH00U1dUaD0JI2867pcVEoNDz/H6O0+W3kWTnGBOWl2/TcGRruSRZwgBwiZoBhr
aIszPYYG39USDe2UIHbOY14LIQ6vlaSSi4BIeLnzk+lEWL+QEOA93jiaGOKspLLqJhqYad8i1N7b
FeDgdXRxUy74rP+5Xs4Up1wlxOWQ83iwbnk87Lb76iisPStDpapdiL8Cyrw8bUlEBFnzHa+MIPC+
vCGDVrsywZUMbaedEHVNhE8N4ONUPMfz8KlTvO9Zk1nuDVfntsWvx8c0Vx/HjNU/+k341AiMmRnn
YVGliWGbXWD5eF7wHQRv/1EhCEucpSOQliblBl7/ZqpJTXYfi6KZwekU7ozT1YII/5llXCVPjJLw
0pNPixzxfdhNSSrQFE1A65tjttC+/tsuKkRuKrQuV1c+hE5PriwKM4kxrgDhZ7gUe3QZAyOWB6gW
VkCpWgUvANkzrSSAQI7FgcczYbeLHDQzbATzs0YXQGdiNvz9jItmFc/Pnnk80rZ2JgC6kU0cYQVk
zQSDEfx2/ZofeCtajzpAuY3WgGDJAHytldjxgra3k6V4tGLiQGulEHK+x4rHDZ59AZiL4j24bzbJ
od/JCDKFE+UwZ2ps18skKz0VkO14KcYyFX3Lmd46t/fLg5XvqsPZ+aLs6YxNuZFFmPxwRP+zGGJx
jSWikhWgShvqjSNRLt9cHHQjh7D6Wt8HAOTFml6BHv7GGgzaAsbl8huNvvrbG28DbhPkflBXWqua
OHN63KXJR1bQ6U+2eVZBVPNaX2AzxWaXFOU5iqMF5cBmfDTPoXtJxLQCpt3E6RuufECAvh9OGKrp
yv95dom2+breTa/01OaK+fX8I4twAoD4FoCzPMkyLiVYXwf29RTZTaUnvMmaGkNNsuYUEr2qU6O0
hn4/llhfEwxl03Alvw3lCiOQFsO+KcmPrFBBJ+YE8SxaY9E1KUywarcb2SRNlHChyG/FRYtMHq+Y
KK4tn9Ada/E2ao0mCxdOObw5o3Itk1icFImggIkhk9u7x+SpeUmXrCWYJzAmGaWVvsS75FTvBKtz
HgueO8hrucRBIhXJGFAN8VvAjIKxwa6k78cC5sJVzAX9s5uEGwdljKeIESQwAGOcAJEV083XrAtu
lsxK213VLsr8o0mZZS79UguzBAUwrf98zr5cfwPh3oGgyaU1Jgy2rOGuovVHZHkWu538E9A7YUY7
E88YoN1Etwnt5s/10tysn3AXLd+ASa4V+C0IY61o1y6FDYeR5lZv9VgHiPBgyrZglQbM3Ymy9TSl
InyGyOU8hggmT/Wx/QAyrX56WiwOeBjoF8+dTnuFmnsduV7pxfpeGaAkgyKBXAaplyEvRvOj0Pe/
Y3MJTBQ4RxmeuZzy6XWnf/3XTb582pVovwY0NTdgk8HmhHdaRh+X+9PiMFVB3kGghOLtkVY2oOjU
pVB/JVIseaXH8+lkbjuIDG0gi6LaTssg7gGdAEQKtI0JAwCjRgKJdKiUTACiKGnSH1BJhJvW3tv7
QP/+Lq3SAlfTu2f8UPRmcoNkrHEtknCTQg0g9MDDbuKtFu0V2apAmadelU+ykxvUF61ZE3S1QMLc
ghGtbvwCC/R9VKTt7cm7XA3+lf2UVoyZm49XRxM3/fzq3HiRUYIkgDgpyvSR3YlZSJFw8eaP9o8w
qlobgnbC/T9tFA3RCqzMwHlNNyB2SuMHREQUmbNXHVOsGvjWRAwXEBaOQYkFuAEyv01fvQTEFmb+
C223hWCBQvjx/s3q/ZUkwp5FTdZpQgFJAshpRkOWUPMI4BM/m6+A5opnPfGVLMKAsXJZlkAFhncC
/PvmqQNeMyWbpewbmbJUlTeKGOnkt+DUxLDPEOlACdJ0D5ieNCNF2TgSuFMKvFhSfGXKZ4NEr7Zg
hMgHXfCMwQEZ5eNDmktoYTZUWdMAzMndDTYLMYCJMykUtkno2q2/wUSR1qa2O2ZghfvSgp3K1qaQ
JzZF7lyaci2XUH256lItUSG3KvAuLgO+2zMKTLXbKv5FyXoPkhmK6s89+fDoi2UxXoYJOiD53d5o
CeQ6ORf5wrYbrMTp4GlERE3VJ/itRUAfbLU3msgL4ujVDcd8INDPME8jSRLGajBmfStSGKJMbOU6
Pct41/kAL1zGHDDvAgAa9gXgZIXOflc5kOQ7kBStomXp20xpjzCin32/wCyMEpqxa40J4OhXXgCe
pVX0i9+IT5iLBYu7i9fGHy+xxsj0u+O/O6G7TycsBThKItjbJj2rstn1CcZewDWpx8BbRwyyZsJl
WuiZ0+1pldkLesrdninTDKuAKYc7aJcgApeSp/Dp2ZUNBcj6+imC5WjNA5DjDIBVDYsafO968RUs
qvPEUwPmyBoZ9SewpKtNIC4biZIykY/pf/bi6pNIbZUV3297fFJtm4MlWsO3vZQPixQO6DP/ER24
u8TGTNACY1pPj89BmPzMo+0gVMjnasUvuDE9h0v5GL2/ij/74ElZy8tkExjl2gsXtfWD6pqxSp4D
W1ruMBi6R2MF/t7mTVpVj6y2XbZCQzkFA+iYfb1DpWKZbKiHIsnOItAjiyVIsgBzD1LF5LVtOfal
DkByaQrAFUd6zAfpczMm7AvQ2ZPXTNBiz3i8O4Th//M1Kq4yBsQRuJPB1eDjZ+AtyM5N7Y82W2Up
2NyTz6pmpee2ZGkT1pPOE2cBEGNA34gCaoCYTb+9zlqvgCC8UrIzxrDFpRpwvJ2zBWcqDBiPhALM
iHEZixTtIzODaZGAKkeKiTZJESjeRNWDH7iIy5s6O/OxKUt6GVq4kmXmCE8lOlsW3PAkmsW2lNcC
5yhoeijxokCLYsnw8s9H4FFIBPapIgD853bpwuAPvJQ32ZlxZG7Lg9NX1ItNAQTDQceuoxtwWYlW
CuKhxgaGZv6pLB8f9ZzmwYhihAdgi3iGIxGuRN/jFV8qsvMH8rLCSH5nJzDJ28EHRc6MTkHOhL4q
gh6XJUHQ8pQXRtbHSl00V2Ch1XgqfHC4Q5uKCAyy8FWgdOMkoKMyelN6xjha0ksEpJZC+rfzgJdt
R/sWBwSECSvobtEguIw9McXZl3adrc6rZ8ZciRtfx6vY1wulvEYO2P6RpgDZhRVYGRB3ky26innL
1g96Txqyc6SPgR5ty3UJqpDUkHYgXm10JbVzRqe5ZeIl7o9QmBNgZQO3GzPGt0JBWsBwDfgzzx2b
dyZTDIrON5zo5GDZ05ksHXSlBXlW7KunTvPcxdiytHerC0oHcbFxuXDYmohpvjs4+pYrQhc3H9/g
uuyvPvCYr7QXNMFMQVgIcIEyA0C7GHfdiRnH7rNuQW1vuqkEonY3kjRQfLptFJkRhlrBKtfHHtjB
h6YJNxgJqyIzjbLwtWFH/xUso5gkZ/2qw2S5EnBwHErGbbwuZjVd4zv/xc156aVMqxZdegojnoU2
zWnjt3MODROSoJYEiiEGjMkmOUR9oPTWJqZVdATKFqjQlBZwQpEOchiDKT74N3wOs+IFPTt0BfiB
OEP+6F4LW3YNlTMAM6bLbE0LRmdcHWAG8D0Y7cbAHgmtzoMzsmx8zjtP9DUKOuYiHu2CsrLoQb+1
8jDL0YHHLO6tUdg9vvSXvOdWATDpKAHVHe2SAES+mL8rzS8aT1QjUDOfzdffg5Uu8dZeLxn9d6b/
xkbo+wpDVIWR4QFQXcLp67rxbP4cj8YK42/mZgNbiEenWH8zDOeIf5xBf35OjefcAB85enpWq5Xx
7FBuzr2hwq0R0E2C7k58O+n8gKeYFCCid09c8QbaNb2ql5F/8HuK/7l3erdiiLDZdzMJxPaMe0KB
yvLiXQXwDUDvYNZ1LYAF/fFBkOOHsAa30ggT5GUFvE8EaV5nDka+VHS0rPzkm+12a4O/Yfn9OWh6
v+oNfTP+RAdaD8LMzbiVT1gjrq3LDkhP7smUF+iS3toflQHOHn0pHg6/WDvXZURVIAoygJZPCWam
X03q4PV5EpGeykeqEk2iwfgn5j9ctI/AQ/p4f++v2O3ypsO+0nOQwXgJzIp78uNz0RR6UFNuElnU
+HOAkjAB0aDIAFySWwkMCMG6UciYU+K4h+9Fv2pXO0BBfuEdeC2ZA0VfiLz8/6QhNIe4ic2A2DO2
kL1WKBvmBNApva+XE2vZAP7N4qOWf3USpQowe0KwTZOvUkAgwd+uzeVLcWSGFtIk9OtXi0R5EdBI
/fiIZgIdjQU4FowgLjeL2PZWyjDi5VxNGeaUWZGVLNSNqq9+PPTL0ioNcwYE+yKiQxzgD8i2bgXJ
aHtTqt5lTr2X2H2+CitBr6ptUf/7uBkruhJE7JtQiRlYVSFISzskcGg+EFlQsCp6wH7GIL2nbOCc
xboWR1isqmrEyi015rQG/SJmOvgj+ix1JNmfnGGllrGS15Rsee5aIS4FZA2CJkBzETtZCoUQjyIW
GGutJYNnTkLy/nhVM7qHKJBDOQFTWYhMCRF5XNUgoE28cyyXv8qg3IDwtdH9ILEey5m5UXiBBO0I
loO841JFubIQqhJ2YTtW3jmtshUgZ/auFL1qafAhFINeJK3N8SzlWs2EX9qNTOLAerH3fUHNvPPW
3gOlHmP6+KNH7XqpL5Y6nK2xctxdjMT2mRLyXmZ8CKN7I5owV1wpyVXdQfTrK2u8yNZLZ4Aq0ZF0
07aXmoVP+ECh2dNRdChBnbYWTRmjT0a9OHZ65axz0/xxHh/AjPbefNGkCFcHoDCCFkp14Z2DQHPk
ETTdErspes5MytqoKp6y+bPiYGSm1Ap0TDKhVyGXqy6feN45Ah8xbwWNBDQrJ6rXeZZQLuacc8XL
LCcKGPIVADlILI1vo6ruRdU7N6tCNSoPGyroqapjMHNfH1JTco3KBcM9HKyHKUpXF90TgF/fu6LU
sze3onwPWRGcvMfN9xDeA0S3AKZmeO+MGWvudRuiqcAG49xPiH4bw6V4RqKueyeMcL0gp5WiFozw
52pcFE/thuXW7xKqSdJ2+LeQTX9koayL6SdgeKD0eKtDTF+zSRHF/nmd6NtR5zhr+Ppav8QoUH11
jkADdpyL2jjuSt5kVK50NnR9qWXR4X3uwmVbrwEWGK391lZAVszqgeugSBCMQIGPzdgXTEFct8Ge
Y18TbcnXa/QAocTNrJTUArm02aebyFUocc8liyTv+fUXEqWbwY9Hl21D/4xpY9AD2pjSBcaqjvDy
y1sZO+43P80G19b3ab+3nzYMeqON56P5ul07z+JHsA/M1HBc60sxO73THVpn2fzV+GcHyd7XVFDy
UfQj/8xL65DX618VuFMxgS0bobICqnO2GgAPzJdL3oyPg7wtThWn9+/1E5Mag3LM/cNjKzRTdcLd
uPogwi6gQBIEXYUjlUAU4L5xDGdJmiO4udnV2lnK7Ax4qwIKUGwJtOtVlZugptW+S3ULknc9dqlP
FTM+FmQCQGFFos6LAKq/1THA3/QFICD9M2uoK9GqFuMv/hAY7GtnJqbrYoSRpdzYOVd4LZFwS0PK
a0ntZ/5ZKR25MIYK89bp8Bv1eZ9WyJzfbjC1CaCCmGD+iBvUoMzbSgO2uxBtAcAFiSk+lzsfk4Ka
1e1iPTUVf1+xeBFYjGBc1mNMkJ0oRz7t4N0dkeSJQQ20cQgJb3e4mUi7QZ+JI68Xo1yic0ZYhd57
h6cZHkXeNFwmarTgXQVE65UhuRTHNxf44n0XEIAAOxPgigirJbUy2J1TyB8Wkl78gNs91EG6zBlG
ZFP8PtlucrGQ2GwUfADTD1g9Qr3bEZyyRTr4Z0yp2l71ArLtxPXNlj3ywTqUJ6poIwATJv9W5LrH
mKxiSMoLZcPnYrrrjyBUesy1CeJt9M+N8tyohqY6HPr8e13NzOEY+cdhqEwuCwCJZg9LHim+XPIU
H3hpeSAPHZ2RIHuAuwAQGvENUT5y8VjjG/JAt5PY5Gr9DWOZu3R3Pp8TOzLR8K//wOQd/2bxUzkZ
yMMgwiSnr/tKUmuPlWHxjMRSAM7EYERk0VrWu2R8ZR8SpX4866MQ5PxPHnHiQaWIRS9BXrNCG2h5
Sg+RVW8UJ9vKpv9eOsJuXDGLHfgSwDe18vXmA1NYBu3I5+4Ynt6B64J8VQKs7O0dK72y4ZO4CsB+
+gzK6OColBZo0XhvpWi7JNp4X8xKoHFQzUa511IJ7xf4EhD3Wkj1BcN+/b31P5tFZVS6PfnBV2Tm
6XIwFPTEyIF1kHVZHwK8qO3OOzBi6aV+fh5+rRuK5s1ZVxWT4WBSgOLdofJp4ATWEsX1z0G+8OtT
2axT/k3BGGWf6bRdnyw1qeSTUUFtT+FA2UAEniBtzMdYYFHe66xA91bDNtBVcLvueF0Bw9rf+E4Y
lolpFZMQwFC9PWStROumEDHBOWs8SxI/PUUXeCvvgQqi2Y18YDMjwGh49lMD3W+ThCa4rw1ZNJJy
EWu05HsSRqwduwtOOVHFm+odBBrewooi8PjwrNULOXY49ti5i1CiBFgzaQTGrSWFg4AJopPQsF4I
BQFU0+G5rVeMYNSCGVmDf1DHr8dmY/o9xGoEwPuJUBpEAohvb7eWFxtVrSUmPkdNbqJPF/isutgs
g20pOAHv6egPNh9LnNk/AS+LIoawAJ2A1OxWYsC1sh/1Wgw7ta9Xg00d1JlRzhsBhAUuq3Bw0wYC
st24Tk3+O1+DlQDxHjpytVP3wdh/syBUuhFJoTWehMMsUoQAtQh54qC31S9J2aXjKkzfH0vhZzRi
aoyVYduBQHDHb8UlSclXRZicMVKZlXptKnp4qjftBjCmG+TUo/7U6rl1SIHHkqZW/cKhTP5MiSlm
gsabjyAuvp+Lqdc2+AiQrVsi5pAy7+PxOmfUAw+F6LtjEZsKsDC36tHxjcJ1VRGduR6Oe1wGwBLt
iqNH0cKZhcBpiIhVAGAKqhNC78vUjfMhw0LKNnlR2BpdMmWZW4/XMheB3UghFgMMI9EXwRZ+jrV9
266EjRvEBnhtYm47ZK/CuKh6cBfSYrH7F0A8cV+tjfCJTQkS4jH3E0T2kfIsjT/VeAyLXeqduAr5
0DLsKLHAjBFBhCvCiAAcEh0mRIW1zAI0OUVRcu4kvakjPYyehv6trO2eR8udf6Tl43c6AoMIQYDz
RdEYmQtxeK3Cg5FPztJzMITAlo1zvB0vQDAUGHHEUxTl7toRsogjFNUy6bkwSs9cpZghKO181k7Q
PB2AHqhhPx8rzJ1WQhiC6KksCQAnLO5W+bNUGSolQJMQWIY0r/1oy+rrsQQSRgaD15ONQvcDOuzx
dkE+VeYTYg3Hten5Bd0VPt6E2tdXDiBrku0d+PWaoSnjXUyOiQFcL/RZgMgNPKzEWQk5KE5Af5Dj
DRwGCwPTDMC8PP1bxrz0CKAMBMOPV3if+hMSiRPDY7zcR4yQn9d5v/4As8KiRR/td2i3OmjCjGOj
fzlG9GlmtNs+c3pT0Q9ODXh8rEiG/lngBlHoBcUZ2Y35W1sDhMe1dY833+uFFprU9uu7a4eFoqMC
2OpwpBKSjVtt8YJMVt2+K87iIsNjt+XbYLEYIz3/7ilFzbvYkpA0udzrelSiocyoQFITfMWy+dyw
+vMwUG4abTnT9l4JkUKGT9tJSKKLg5GKjqzpZ9U1KYkSTQzpwmQm4sv/R9p1NUePI8lfxAh68wq6
9p5qSS8MWXrv+esvqY3b6WbzmnG742M08xUBFIBCVVamzWRWpg+QXR+JaEUPXMK8CRfPM5474yME
ZJg5sKyjyABUKBhz7weFOFGAbKyYwf3Fd/ndiN6VYlctwR6KVoCwnnPBh9gH5njU+2m0C/Pg/h8N
Tizdokz5PLfKEO+PtfeRJUbBa1cxJmjKE6PZ7qDHRMtgcRA8BhYUQFBx5Bq0zacFGKFzC9W1jvR4
7UHtBlI0ewlZK8Dz+Qua8xJNstU6PJfUKfzp5yLKx7zz6BtGnlN70DAroL1loQ+hGii3tTQipauC
3WK1aoUZPx3m8C5kHlkbzXEqSbWdKW1u5QbYz9dzhJ5TJ/TdjI5OTLpwZS4Ri9zKvCX2NdG2hpwR
unhrA23BHaTLrPrfEHI/G9HISdFWFrCJU+VWrGwF0axfKRbe40fHzF4pBbCzZC4VOOs2oxjFl1Ih
KDm4DZdsGUrrI2BQr7wOZLT/laJdBc3uoK+P2EyFzBeUEahA5d4AlRFmt8xDtITlHHrbBu1BZEKF
0Z1bNgFgiFRUWIxzikCtJMdEYla9rZYgHGyOvT5XYx+LLQ5XMEgh8AaC8hD2/l8u7eagQwzfVV5g
F1abvwbAxFnhVUBKMlo2LPF3MpG28RpyY/1KNjgkip6fSMNajtYa8ko4jyDcxoPZfbRXaLrm/FBR
CiutXv1KrTWxPkcpkfkZOxNXBkTE8IBF2R08eGNuPCD+IplJotLy/VPPLSTLybdwpIa47QzPBTds
iPGQ8JpEXUZBdQZqofj5zXwiJ5JBV48rLVqvkIP5BM5IMpyVZ122fo7e5I8Vi+wLeFlA02U6+1hV
9dM5/1mjGxV9Z3OtfVPxB/RdkIuChhrIRsYYij7rFMFuxNIKK9WFbqYRZXq88dZS+4uVXYDq0eyV
dVAuhX7BuqRBvp3S+J38G77mwcyF8JiOhK/dfsxoazu959dNLpe4VOtvtOCBMA9YVwIKZoRhqHgQ
EgCX5uoSacDltp5L3QzeNF4agYUPINCEfgw9WhqmSMWaSrvKykXoJdkK16tRCino5z7NTlx7IuCO
eBUPcEMEePcekDcRZ1fgKbPyPifQ1mFfwnw5SCCSItJ9EF4uXJAeScTpdb4xMyCqCyin+6T+kJur
K699fl1VauK+Pf+uv6z3/fAZoJrRKT88MfH30VWBx7xfSRHbWjlDxJMNJWWzznXuCwRBC+jc9Y7p
8qRL1Sbb9KzWJDrD7UMfqvYLKdaaYA1EeGV2jJYW37YGIWZegaKlbvffAdurz791Yg7vv3U0h1EY
JAHj0K1VkC28EgmGd1QNBuTA0Gjv6Zd4ne4E9RyqiCS+Z4w/BmX3xkduiiyjJydZ3+LJ+h6q205H
zjKAWMLnkDy9bBXyfvXI24dgMqql7q4fM/Yf4diDYNmgaYDH0fD8GiWlKIVvYzkTWoRp4OcP9H4R
AX4Y5FoMKn5HE0iD7nRbnTH7eHDdWx3tjohTSpkXlNYq210nID4LC2hQLiJmDpnEPe7De0ujKI2F
hiPvFRifERFjr713amtUeq/1pAT8Qlc3yFJ/gsyQRCYan9FrnROVXqs4rclcnvqxIWU018O33hzX
Shy1YsbYrRW9xBvuyoOAu1+cQphycR5lagmHc74Vn2hHlA3AJzFzM42btHD/3k/GaFf2DGBHTIUP
cLJvplzHLin5TVDxhI3fAj8dgJ8g0yYzLv54RsHq0BI2SGaDkHeUJKE8B0SaDIVhE+bLcM+H9yX1
VS59QyTpxwcnAQ1r7+0dR0KTdsjA5zjzAY83Mj4AEqNIR+Lax4l0P++C4ylsLzudBfNdSLboZr0E
K4ecfvhv87QMz2bcq+jZ/eR334tfkNjOFeUf27eGiQc0CTq9aDAB9Or+Cygq9Hk7ijrrZf2633rr
TyjX7PYoVXnklK5N09zp546sVh/FcmetQt0lAP0eFy/PJ2JY3vGhfPsVo+VnwpJNbDbEPIA7ML9K
RUDArTaz3FMbDsuJFR9YIYALvx8qoAeplBdpZ3m9bheSHjKK/nwYU8t5a2G0pfPCTkQ3zzqriEDW
JoSE47BxA9NhJE0I8NzsZvWFH2PHoXz/z6BG68d0fgt24qSzUu1lu0WxICHr7vj6un131f0l215w
xWsxo55asuzJ0l465MKtl5FqEqLrVsIQywUZJOCrh8XZJys93q18Yv3G6rf2fHKmTlZu0DXjUdZ4
zBDy1FCgjbDZmmiQsT36/XuKfuBInlnmSTuAWOPtALgslMXul9m3+96Phj2VIhc+pD5lBFe0CABF
+ft8RFNeOxTW0UcDoBekEu8tpTaX1p0SdBb+o4YIAroGRbYhNTKg/5WhBwKaBnMXDptUid5sdl3S
Fse8PjcxOWv/jOVB9bjJCoi8+h0EnMGZ7GwiPAyY4Oqkc7W6mUkbA4zrSnAU3KadVfFQlo9i7MMY
Qp5Z4C6fj2hqu9+sjjLajEKZdFQnwZDd4E2loM6flP/BukA5EiEujk6gmUf3RyWzfEKHeWfVQaUx
IcCjzk7wZ9K1Y/Llv7vx1srokmgkqLdmMawgVbSJhsfJ63ZP63vjkC5qcmrXpxMYl2r97YNnyQdN
NPRnPJ/Kv3rZ+Hy+/YTR0QnsRG1D4nU4ZV7XCZEUHDNbw9ifcFWZ/e7AHWOy+YCUynkBHEWozhwd
U0uJ9DuUIdEcCHzDaEt3LNoH//y/agEST2IiB+/PRzjllbcWhpP9JgAqUl90/BYDLAJgFlxNdF5S
Zg6h93+s5D/jGB8YQsRKRQgrnr+IyMs2GdAJ++VJQEbcOjWHL540iD1q0COAmkQd5hI9GDPn48xQ
/0Kxm6FKjY/+cRkfUQ7no/IjWKFj/P9nE0U8vP3QRQkihtG+YOo2qySnw75AC3cRC4adyctMmcOL
T7ykUSwEpgc8T0hroLHkftXCwOe5iq174F3AGA2fbJfoQNeWwZboEA5z1HwlfaTqYq65bCK7eWd4
XF2DDFosQiyztziSu6b44QXr4p0+ZDWx0SjHL5RD8vl8SqdCCwSJ0KrF9Yma3shBaSb3Sy4peisC
iKmLdR6gAL864Z38Hvgz2Zth2sa7HXbQ0I8+VBqP5PtpjTvo4xQN21tyF5MqPFdMqqUcoV8p/6hw
6SrK5np2Jh97tyZHK+mXcZJEBdfjsbfuwI4NuJDqLN5B+2Q4FokqNQbuYQ4zNPnqQNYNLLAQH0Vv
9bBVbrZCw8aBL9dyb/WBoYRG1tKkDRIt4q4eRRp6U1U6WlaXz1dyov7AIGT4x+pwFd9YdSqljZXM
7q0a8ggiiWsdIGKJV+vql1GV6ABtWfAARK82u3hueXJdbwyPjtE8rDOaTWGYVQ7eioHqR/BGJ28u
Z+araI6wZCowvR3lyIkSyYZ0fTwYc44NxNSFnzQxw/Y4hy0Zs27/XY8Dso/GKSAhhhzd8wG6a52I
E3pruy3UtYEs0qK+ZBalm+hiVD2D1ixG/eoM/eMY4YioFqn56+vV+jhzSU0OGKy+PBqZsVH/Xlo3
y8pkNuc1itJbyNRzslEuOFeFevJcZWVyEW/MjOe1SCpe6WAmTrf1vstIg4MgBsuHrLyUkP547jKT
KSgRhMlABiGgBiXAvbMWFQNB4NSlLYYsl5R+cvTL/vNdQNPo/nO5PC1JWRgONYtLfrzxJYDZUDJD
jg5l1LHyWFZVcVWVVG3RPWtRQqoK3Nwpxz1ehIMNtJWCWgGBIj1ynCR33Cyv/MZCRIObWFSVT2aN
m5jE++VPvPi6Qg4c+LlVUZLzwrKJu/hYLRpylDTnOjPLj9H3/aeMZhkIg1QKnaCxXjjC7cEAQhgD
DzhAiCJzkHijl+b1DT1yu2J/PmZzONVHHBO24u1MjM5BmQJjbhfAvGy9dr8gAFD3DDEG44jvxM3X
ld+DFXK3K9WOuO/gbPp+Pv7p1f5nJUYnYh/whRiUWIm0u0blPpNmauUTXnw/wNHJVzZNKDk8Bphq
YDY3Xg1e7Yfuq9IhBz1GmWezUheLb1mfFbUYnOj+Lr23PNquckU3Up6EDQLLgpQRjReppjhapARq
CDYXqVgooeky+1w4hPE6Sme7jec+YHSz9qVM902AueXIa7B7RzHG1S7cYrkkvGbqtLFKV2eciHNR
5kRsdjfwcQwouX0bMIPddY3QzIi10Lj8nPwrqORXqqsvqMMCzbLP/WgiuX9vdPRUiijJj9gERhtV
qAgo2963n/X5EhwvyWq5NAX9GiJ5HYOE6Q3BIamYoQTfkFlmtYlL6f5DRg+mTmjixPs7WzJ92M6N
/v5eXhRSDwmarahefO1kxmsSbTZviaDvcIaT89B2A7rcmVt/bnf/xSM3FxOrVFmSxHB+avHyCtKL
DLGVqBpLMCCDhP70I+kbXUKXPwiirNVR0Y4zu3v2A4btf/MBVVt3UeRiVQYavYgM0R3uD0yCR0CJ
aKaLAyWpV11fYQbC7dE1Z17Qjzfz/WKMjreuk4WopmDfRXuh3azl1GLAb2LHqp/NvCP/mB2f7Pe/
3vGbsfqyUrXKcJRmeoSS3pbX90vonxx0ZrVTWVwk2pzTz07v6HDjijStqhQmgUoQDEZbumeH1ENc
gHflCXCnzSbScHCv0NF//T5y3+Jprq9/Io18P8WjY04KbApitcNuB6nBegAqAK1Ar/INFnqghW7X
gSqph+sVog6gkNC5juhQ2IvBYpcSQNSx9IvFzLKPqbERGd5/1OjoC+Ioc/J6+Cho/OyRa8TdjvTn
yfwiOPi8A858sGJ/c8vnp9Dfs+GJD/z5yI0P9IpLRcFgFxR624ho5WZrSOi1tbXTqT1tCHWEKwBl
h3fpzFab8fS/Q/nGsg16HTugYZnLsiXyVUaXJmuvdFQ/6I2kZvXnI52ATdzN8BjuludF4kYp7OXa
a/ax5TaIB4nZGCjRHTDEs2NoM4s68Wa7NzmO2hSXpYIQJlPN3tqmYHgre8Hv7XU3d27OxId/7nUz
mWH0vzfY0Ku13dabPiH7fQyqXIfYG/OAlFssEjARn+FGs9oPc0s5OrRKBayFyrCjxMgsC9NGx30E
EcN+SQWzeZRhdz5z2FH8Fch2muYKbHWm5nvkFVdURgyUnzDQ5ekgqV/y+S3BOaZZv0fQG6xn3Jab
/AAJrESQgBl0MUeLKndh4fsxoiQeVPIVUpuZapyC7Um+eI0K6aZlcFy6RrnmTqhaJNg6nqHGx+Gy
Wsj9gNmbBXJOQEbgZzefNLq0MseT89LHJ3VHPgARyhZHOVlKPfCjtvFFdkjRnVW8BWamYnLZb8yO
lh2tgVEWcVgKcFRpoprKb5GXqnZmRoz6fPP+oageVv3G1GjVE0lQwlrBvQGm4GP9NTyOaQT/rPoZ
owsUS48/mfUlhxcssat3O1ZD8TdBBRBdukb+srlygPHSIAuqyU9ekhO7vFbGm78TVjpIgrQj2gTA
db0Ru7lJGub+2ZePbjw2dNmW56PGqmx2VwW0RTHcXH1+oiY+OADQvIAw0UON9D5qyew48xR5CJuQ
kZKGiAXZKBu7X9L7HRBp6OrQ0cOyiFE8Wzufi2y2fezRF2SapRVR4pBDHRpW77+gz9iilkoULCs6
1PyyXFY2lau0He1YWSIxLYXac5dghjHdT+ydxXGhKYtrpvHduLM0iiXBj+9DR5pfHykNzjhj6vF0
vTc1mt4OPFVB72JwjUqbwn69ltX1FlxYiFlcLZvZVY/vaxhDkRQnzJD/GiPsmDop87rFuGxX9TKC
fldtZjdNoCcHEyLqQFgtcBmOct5egW6/rkchFvQaQ9P9+7uzAC1BT67dXq7ITj32sfF8DifOKCDn
QSIGTnn0F6Ld8t5BFNTsWr90eswhNDkBGPvcn/qFqBUGcL7JkqiWrzfk15/VFZ64hYGm59EYAZqg
geR2tAPtAC8KqhI6y69WXaOnkghqol1RAtIF8lep/AJhA4nTuaTi4z1xb3b4+c2VXLOsy3oZzCJz
quNXpxBkbnxHpWZCuEcuBeHe0Gjr+Vku1S661a0XJNlibY98SLC+gCwPPX/KulA/C3PvQUaPQbZx
UDXeLzc6u4Zwn9WR0rQSQ1zU5mpVm5ADOpcq/lglxpkmNOnQezsHZJlyb1AcIV02dBmDfOR+WsTS
78NUcHuL6c7xOsssxTOCxp1x8YmHBiblxsxwLN/MPsMXmZI3cDd2VR0zHl0cXyExdX03FKp+z6Gu
LkpjcV58BFpoPnf1qaMQ+UAcxbyMco888nQ2S6M04uLecmxHLZW9zQGP5q8pLkI7pDxjbOLhMEjr
KiyDJwSYEoXR612xfVQhE9QF4g21TkGSBxeg8Hg4SeonanRXGasIOcctsie5OYeFGlxrfAbfGh8t
JmsXeV6FSPA64UJ8SUUEOxKyvOxvgWMrzxCAlLPEE1Pn/q3N0crWiqvUToQBM5sWLbzpQpJUjwIJ
cs6RDtXQayYdny/o1AmCBiQRQnhAaeApMgp0mCYOay5kaku64sgHr3FiZLzGK9vasqMl7vTn9iZm
9c7cKNipcuhaOS1dW/zK19ATB+JNJlKp4uC4pl3OsGpMeOudseHnNxuFD3uhDAuMjVclyuhiLctf
s33pzNTpJucQkcGA5EXJFo3J93aUuhTBr182VkuH4UEUgq3cJBlx7U7Qqyynlo0fMYQHjXVUuYop
8N2ciBczeMbIW7FRIGQPfrUBUTu6xoFQhUAzp9SW12q0bwrpwGRJraIre0o+s0+uIdHn85UUJyKH
O5OjUUeeyKS1DZM8bab5W/VJMZ+8p6bemo4Jk2leQDxm6bZvNJa51YR0m8XHFGS2sdkq29B+ibp9
CTilAOLbn0CBSmi8kiGo2W0T+8Tj/1ZCXURUgsUTjt07qAvE1nB7LUpUULl7shnGZgWN9XO/4lCV
LL99UOeuYlrNyqsbfonCV9ycxErlmqVQFGpkb8RUb6Wlt8r8GhwnpQp2V7GbU3aZuAQwLTis0NSE
3r4x93vdVqiR5CiZ8Om6PxeMShkVvw+6oaUqcVdVCzZnnZNB0H6I0YJ9beewaBOX890HjA4RJB66
kIs9pD0aje9I9Nu5vyhRR7VZiTOeP9FfAF4FyGgOzSEIuv585GaHcXRasiUuI4vNDIGkEDhOIXtm
+PvayI3YDJdr2VVdo19Hlm30IdKKnGobEZ6wZ+n9T1MaPBjUzL0xFQPefdXokAnTloL2Cr4K9Jav
gk22gM0O8FlKf6VA1Fd468o11dSaOUsnjhtw6tCyCM5yQYQk5v0xEImpCE7hsLXiXoSL0moMafAY
KeUMbXv+6/PtN7HhOUZCNyyKcgNZwCgEQwFWDpMmay2ppLyXGq9TwoutPePNE+UDmWNkcPSB8BIs
IuNeFUFJXNaWAdOXIPWSM7wRQlW+dTVQNaU1ySWrR3kVVXobEW6keRxAEY0aNpLKd2cxXxUFuOty
apG6OsMZz2fgkf8T3G4SFGSB+sMFBpDL/Xz7ssN0QS+1lo8uqNbIow0vpOSYuT8suDBQrASjMN7S
hWZTapaZDk2ef8DE0/T+A0YhQh35Hg5kQMejFzB8Ge+N/qo5nwE5/i5QWVmA1zVzVPatpknUrfFv
5nJwEzsdLAADYHoQsUXP9/0EsFmNx1aO51QO7DqyRXajQZjS2PeE3ov7ZuMdiqW/WsyMeuIKv7M6
8ryy6cHnxAK4tC6NEIgJEuwywkED6HKKzJ+SbBpj8yWpgLU2y1W7tdSZD5h6Hd99wGifYS4QnvLD
6xj3AGOA0qfW2g/WAUTrrD0f7NQMo/DNgzQA7fQgxbyf4S6hKdHpaESg6D8TUKhoX+L+0keLTllK
8txmm7hROfTaAUgMJQ/49OjkFhEqxEXL9JYbqdxr9REARoHk24GI2tf1uqt1tMeCOvHnnAcY6dy0
zlkffn5zlksulcmNBOtltgUHJ85NDo0/RLF70nFqhlAGxC7BQnJV9uJmuzlJ6Ak8DpiZgKEWh001
qB7c2w+DQAzSsgO0SjKyrcsQ2fkFEGDt4iUb2htH2Pf1woGgH63/vxf5zvB44Hkjga+pxXvKX7DM
yhEJK28kviYJq7rJzOttIjxAJw0ERwBKRWe6MrqblCytKDnHs6LkNvUnr/zm7UWRZkYkTFxFPDuk
BWRJAGXI+J2W4YXIlApuB468dBBEFF79b/G33TAGKO9VwcjIe2/UGg1FHNlsPhhoXJmANvRq+oFb
OtvU+uYNbQ4r3dxs9I9uyei8C1Xda69u3lar3zkF04ltxvMSGPlZkDvgKBsdpFJc042fsJ0VpkfQ
VSqZpgTotCmhOoOg+flqT5SFoCdyY2zkZzmaWmnJg7H1di9+hBro1i0incrFl2nq6IoGgSQFznX2
2swe2BNH553pkafVClcBgsl0FmtmCIs88mmsv1+2BbrIwhfFXH1QS2HmBJs6Le9sjhyuKdLYLgXY
jEj2IpFXf7lldumLP3N8TD3WeSCwIXcEyiQAlUZ2Qr4sqL7GtCZIgMVaoop4c4BSml7iAVsg/rKN
UpdfIy3bU0vp8C1cQHtxmdP0mSiFYXVvPmN0J9a2b3dug88AYTwDHt9dicllV/2rzu8pq/5Er2WL
5j1wvi7PDPoJhRn3Grxn9BADBB2/i2ixAN3AaIl5u0gwC9h5XfJT+LtCPj133z8w7aMBPC5YdGc/
IlB7v0cxtS1aC3COd2g3av2Gf5FXwO6LgBOE0D5zzFwPllmuSaZ1RmlE0X4HkQCQq1GHGg2MJSSE
oPJI5nbx9ND/+bLRvYwncEZHbdlankQX68AR5J0gh+fn4x/m78nw/7DdN7dU2Sglx6Q5jNjsG8s6
1UsWI7pE11K8fW5pcjhodwPUHTTsD7lVp0PjQpVhol3fPWcyeu25uQt/zsRwLt4MhhMKofbtqrVe
qk6NIACBJd2nxh8maBMt0X4ocurb6owa9fOxTe5W4WZw47ViW6pn/iy/squtMUhxJubJMxG4a5mm
v0F4jix+lWWIqspcZm1yCf+xPU6XizEn11lVt1YtCouGfqGVT1rs9ecjnLpnbwYojSI3uqRa8BPB
GZ3kp7Q1qb0ynuG7kfYfmEHLyUAtgg7CMf1xW4DAp+ba1kpTR5XLT4cz6vRc4On93M7UYwfxwj+G
Rq4S9QF4VNiutWSm0KMY3dqCnRN4UEJiNG67AA4H0CRkfPaX8yU1BfNeXaM8ZQu8kUnt0mH5F6WN
Zjx4sPqwG2++auRGnAAwvEJjKXsUMS9sIQeGG+YASpbAn7huFhy7mv/MKZmbgRJOBTiCgKoHegjR
tykMO+tm50SQBrEFCl3RRVoeG9bTs+zY9S9CzK5pZS7jPgGLR3UHrQYsXsBoDx0notuYwqs/Q17W
LgCW8TQxJ7ECxDgpoKTXf/MlWvtW4bUEkwvoOtpfETLzHJgPZ/KZk3f5QIwx1M9wx453jiDUCoRr
gALOfiPn1WZ4LeT0pN763IfEG34LER2o6vTK64zzDWn98TIPJGZDUU3mUb+7n23XZWvIIzs0wB60
miBNvKV2KYkO9tWdyaFM5VJBY4m8mQiJA2AQRmFE3LW1E7NRb2nMlQGpyadZodgdk+JazZyBE8EY
blAI8aBIKCBOHlniArHP7Ri1DH9ZQmpTK4CAg/pxeJp72YA4+nH+gJ5Gx6sAFgYeifb7+auCgi+D
FEG/AsWSrdL2tqgXJZLBBuiNGZmEWcm6atbbfGuErER9Zi1vv3ZJW1MmLcetSJzhYUgCF1tCTThX
AI1sLVLJT8u5ZXCpYqgbokdC5h1COwC/qxDQDuKTJDoFQEd5hjyEFyZpuJFLyRN1MeWVRE8iZG+/
oftu0wYk5SgZCVY58VSZF+hOy/majvetGwmD7hg6lvWhpTQ24gpIVsJCkpfSFYhCcMQJus7T2sbx
xWXTN8qRi+qQ2ydS0oZrvktYZ5u7Xk5pokvZHIHqdUqbfYI6yhrECqy/j+JSyF+lRKqTQ+17ubLM
qCalTCcFs7xa1HzNqFXfhLyhtCHHrJO06/IVG4n2UENgbXELGfoMzSmNzTFGHBbOBWeg256jzguL
rSsIrqTmICGHpJ2QgXA2yT0frzyFB+m5IvJeeWhLH6D9sqUSbteFdlmrfJ92aM3oIkjgeTYVgImH
DelKF2yWcxdMLrceaJ0yOrASPqzjL0GIgGSHfjbveZ+IjzsQSwV2Qrk71Af49ChGjcIvpBbE/Ecp
q1z0lHU5RxG2ZLNEDwsp7DD1eev1qtxESfQeg7FK1D0kDIqvUmad/IsvqsgBe1VfUPGiSnilWTkU
JfgvYLRxfd1FF2x4SQKfDTKSF+ikg6JB5Iu7upYEz4L8goM2NtSA0ESvBG2Kek9eK0jKO04lQRG7
EGPm5CRN1Wsh/jkrSSZU+GuqxLEVKEyQ6k3q1M66yJEY+Q0dxgubVVGHgrujqkoU3vDLpIBHRFJT
v5dcWZbQsIuVS9iHXUdaKBqyelZFYaLZGQiZdTZKFHyR4kvtrswpqC1Xnc+KppOEnr+pWMWFThjL
24GwQYKG8tZ2btPxlgqREDNxgMj4RdFhvuZ6vqJIVNdJq3deEkNKPbELiK0WeSIEqpyhHxj0V0Xc
5RcHEoecD+UUpYnPaZpK/SaWMgiOhGwbUipPoT1qwcUBC6FiCZPEkBTJigYatUnpLEuIrMZg645j
Rq+onIvWWULHmDy3KQVIpiKqYdD6VgZyS9AsqVCkLpooW0ZRw2QHMBCEEuC9XdZ1C9ujCvosyC0g
M70i5vK700iS/9kneSqYTkeJBQofolfrtR0qncqyXu0ajOgEHJaKa/ldL4IlSfTyKlsxbieCtCKF
tLsZFnkYg7ElY5QvKo4giEA7lSNoPfTefhSkeFwDUpaOu3fz1KV2TB4zgR5GTlbqlOy1icF4LJ3m
pKapsNccNKPIv00cUzroWvprC2ofB6pHTfszc8lMXOmgS0bFF1xp6AUZcz/xfR3gFk56yyuhTu0r
69q3aHopeRZqlEQRtm38XsuXLPgEHodkrvfbtqmm2D9eBJ5X5XfmcybuvH8xX3FgcEPBe3Q95FEf
A2gylLodgyoJROsYE+lkmTCCJmfmc2vDLza6YFFVR/IPNSOMftwkHSuMTYF3lbZiUY4MjpJfBNkz
YrryNZ/u5jSRJ54duPIgY4WoBYwewig25vIhAK/RxNj5QqbFpefowM28PR/SVEkSIQrKBwDEgKrl
D2x4E6JxZSX7tIv2xZBCgzme41W6YypMX4nkvHARejRilAQPr1IPHVBqKLmWyLImzvanTsXOOHBZ
UIthRZUHTBDK3k4QMAjfop344gw542ol5evE8Psl+omA+qcaVdkEOenmSvpTD62hMXbQUwV/Dh7s
91e/FIah6GcVbdXOR8uek/DqlRCDLgnff0Qe1A+ag1sEKzfgz6VXL33KNrOBZ+21QqEqKlXZW2RA
u5UfmZtogvMr9Mjuz6Hl2Qn3gwgYOloZBEKAZ91/ZN+LIRvwyIDy2+0rCq3vaxsUQ1+tYackvPan
BGw/O5QyoEUIpPbLjKNM7DTIZP/b+jg66hyIceBs7q22WFWnRiKRdKUpo+WOXgHAfD6nITPRNgy2
aCzJQJjODbmi++HGiVxDQlhEON+STvLV1lF027P1LtjROLF5d4sa34q+RKzOAtnyfLijsBPJTfBB
8pCBwKMFzGxjUr0CmCa+8gNuiyynHBKa12KBeN/dxbdaf8bW+MHwL2N4n4F3FeEnWPXuR5p4hRxW
ccptq19Q+C3qBbXjdu1LcAkMAMP+g4H92xYYze5tNXXVC40SQ/RcIPAh5iIiNLw434kmfz63NLop
RqPCSt5bohxotkgNLMmyKtQGaBh/0wwXuPHczN+Nc3MqP9hh7+0EfC6ywWCHIvTWe5f9QSYE/Jm1
Ghy6RW4Vn9IS7ipaz+1OesjNRI6y4UVO23LPRdy2jlTfi/WM+4kgEorWfXdD+Yg4rv+dvdFb2gWs
JLVDDBPc6cgp0Kkh5SQ4+Kd8RR3+O1PDQ+nmTqA9JcxaH/5InYMTGJZ0G5zsl44mc4zDc3M42uI2
VdOMUyZ/Y5JfmCsIhz0PHR+MozLcjOOPkiBwE6gEgJT6T38BccvI8d2mD0LQHivbtpTR4UGTMEx1
Nt2HgLhSEI93sjnHHDzg3jFBmIvnOHgBhjfy37a/mcYg81MZYFp7K7gQAc5LPbPlZcyAqbCrtBj7
DlCaIK8J5QdQFD5UUJXpKH6OyGn0qh3GffcVo+2RUn7lJH1kbyX2pwvMJEbH6ExcNGditBUoFjQ4
FN5j24pnDT9c4sXT8HNdU5NGkEkCBTeiInAC3DsloygdIr3a3hZOQer0UGabSpmp1T/6I2Bh+A2c
kzxSAePDkRc6CuI3vbuTg5XwyuxTTqf970LZh+hdKfKZtNwowMPK3FsbHZBdArk5AHbcncM5ilpF
MUOogs/V55t5jLOBGRmVahFSAaC2R1LqwfHdyE8lz9+VfbyMkrPHo1CrJiHBA0fz0xc8iAkULXSl
J3m/bDhA4qAaD87zvV+nui/Wut3NcbkNi3W/Ne6/aTT0jE2pMkAqYufzyiqLz1yjLJ3wWMdz3j+u
V/+NHtqfoBkAfzUwOCO3CauBxg0tvTvZK7VMuqYxRJvRSOe4mnKkEVayHml/FGHmCB2z1wx2IQkL
kADI8oBxf4jeew9CK0kV7ipwZqJsoKN4GWu+4ZiOzmiUXmiyBmgVyc0INVTAVk0R2kqlYTHf8kxC
coz/eviW0RHQK34J5o463IUsqd0DOrO8Eq29XE3ial0zn0wQq/E3J5i+LKkytAG6klDhAnA8lnot
Ifz+7kWaXK0pSm8yIvjXMD5Hrsb4PnH2eab52b4TSPjO5csAD3n6qsxquD7uFbD9o1Xgfzj7rt3I
kWXbLyJAn8nXpCknUaWSaalfCEmtpveeX38Xte/ZU5XFU8QZNKZnMAIUTBcZGbFiLQhTQqL86nEQ
TfEol5WeuGWS/wEvLwKj4en2Qbl2MJcmuD0ZFKA9aRKSuD6QkXm3G3QL+avbNpa248U4uKVQSeeD
JBNG0MYBzaWpYWJkD9lWuZ9sQzPbhsmFDcX722bXhsY5aKULtVEeYRVyirF4qENblldS/QtBLJwM
4vS5EDenTzk3I/a+r3l1nbtCVTo1OUrVkxq3Zg+IaDZaibYzwGXc1/EmaFdMXweal5a5hfP6oVWm
vMndlD79VvLKpok5b99+TRuNT3vPB+lijNzq1Xi1ZoXf5m4RO0SyfGqXEXAIrKeb5n5kfbASQiyO
DCqslKJZZnYll3deoaRpZDQ5Rqa+Cw2SPQSZyOId2ToWymsB0oJPBq3FP8Y4TykOahpKaYHBtZ0Z
RQ9K+0HyTQUGtdubkX/Y/WcWCbC3kFBCEYF3ySQqpypusV5BX5q1tNODPYJ2AqC+EN1L3tOgHwGd
CuZDuOIJlxeQIt0hQ+cVOJY5SDwLyYwpa6VcKHPXm3ZVIFgQthFZlaNn9IWIx8q7G6KVi4CvSs2j
BcYA7M6ocyIU4zNUYOcsehrohRt+TE52/BTM/qhCSNCm8PvywWy3yQtZ1/K4Dncvzc5b62ykYh1S
pGlJ4Y7th/qddgBJeQniC7sW0Jq71Xvb+5KjjUrv+4cxNl46ag7DO4Fate7btxecz65cTQE3683g
I7WuK4UrbEVTcSInfpHBbj0coFuRmE0EdZPJRIrHrkDs0M/pHRGannb+S11V+L2O8C6nZf752bRM
YwGgYIHViHYTuFuBx5BYamZbtGa+GfflXbT9ix5F4UhtaXd7FhYXBGXQmUsbneUiNwmRXFKRZFnh
5kVujhpep6NvxoMTyVvZh6Qkmvz/hUF91rdDaz/6cjiD/dj4AV7lhVtrb6C4N8X+PvJ8C5WGOgfo
Zw1nu+A+wD6Ntw70yJEg5rvpSzIJ3tjKhZuOgRt72UbwSpbjbdwaaxHtfJVw0aOmwiHOggfI0Vy1
eipiKoVVWM4ELZ4Vb5CcYS/+g7wCLVmK4c7t8JGzryuBNEWw0znJc/M8gW9fYtGDYJdWB+FvwUYw
d488veU5g/kxMv8psOk2BaQeWpFPxm5N52IhCML3GNAo1RRKgCS43LyinkVwXmnpVkVk5nlk9vXK
1C5ZwMMHEkBwkcqVRptctNGgKVnp1mEqHQZCAzsiKIDe3pl8K+aPQwCqclZHmzWVeJUXIy86qSqb
0i12sjnDkuOtaKu2dhjYnW/q28lOToX50s/YqMRc6+BfHuQ/1rmLLjcE1N/lFtZpXQGlUUhHOQjH
Fa+3kJeaFfX+McOtlqr1adVWGKS8z56Ft3CL550IMXtQwKt31AmhZfu+8n5dHJmMLC2OO47FD4v6
mXersg5Soih3uvEE7qb0gPrhilPh6wX/WbozE1xIovlaSZt4KF1jK++jL1Cqee+6Vdn1nWR7Bx0a
qWstTIs3KNgV/zsqbr2mWlLDvMaogp32pbxhQl8jq/rMDuEOVWJjH52oE9izNuLtbboULSD9CzAF
8r86QhVuBUM/CuvAwPnXspwptYlkkWeJ0MLaZP69hFcCjcqVA/i/2ATjs4beUSrxIZ+WQT0nRvrZ
bSBMLtvOMQG56X6NcGp5TnVE6Rgfii18LSEZ0B2vjH0JunZ9E28TR7ARCQWeWd8pEBppD8qfmTv/
b7Sa1p/fGrzzhtv+H8s/E3C+R0GelkoTLGsPg1WB0kg7AX/wMJkfhtUeyMoaztvxwpoKfkHoCUMh
BxEY8n+XLlMr8raoQW3joksnNysStFsdstp2hZeYdXu78Lxp0JK9tMVduIEnGVHmx6WbDs9p9Od7
/B1AJdsSmsNo+IyqD3Xqm8WjB1KUhmnNQ/Qb/x4/q2Hfvfi7enQSX17bTmvj5+Kdvmp9qaT4Jl15
Ax2wRHaB9CQE7+UUmGLA4l0XbyJw9KG7c0SVyyTSiq+/fhdezAqSd5croBjKQGQFX9D0f72t5/1N
oY1WPkxKb9WTAw3tfHqVyjVy+XldL9Z9zrqgQIleT4QiwKtzVgsRdTq9bV2gNOxCf+ykvUwyM4GW
cOP/ub3wV3MMnTKCa1mGk4AyAk+/GBKlLUtdr9wyTd6K2HeyAkoUbft628zs5rghocANmg2o6uIx
+HPfnB2cbNB6LYEMu1uPvp0rTyHaR/v8vh/Xmh+WxnNuiPO3cY2pTVsYAmrnOcoLk6bG/aTmK9O2
MB7cj3NybGaZgDjy5RIRtS4AxgkxnsItICNKgxdSOLmxRoOwsBWwERBnIMhF+pj34lKogvm4Hyt3
fFUTpprVsVTt1nBur87CpF1Y4Q5/ofcdzdWpcomYmXV0DO0JOePbNq7PkoY9DWJRpBNFSLPzakRg
2CmAE4hqV9IFNOB2pQLWTanqLLxrrDzSdDOuvdgsurg0Ddkv2VALsd018Ro2YWlOdRwwdK7Mf+mc
WxHTruoLTSldkXQs0dSNGH7FamZ6BOL0xloS99qzYty4MsAwhLYjQAG5rRJlUS8n1K/cqXif/K+8
lIH0sRQZhTb0xih9vhWKY5IHL0PhGL/7xt80IHGT3EDcajJAYq2pkxaoS5AfPRgDCAJurwvPY4dc
xvx9SE+CwxdFJn4rx1XcZWJPS7etjG2TZab+FSizoMVvaR/VZvxcEBYoW0HcJ3HoUGVXDPd1QDYU
1Wz1voIma/J6+5PUa2eB3gakSkFBAZooKl8errad4magBDHuWP4qjdBsYnUl2FzY8UQGPAq1EsWA
Rhm3B9DXFAxZXzZuIU2WHO4HtGTF+oqTWNho6FqmoLGArNF8hi/HEbY1Kae4btw83kvT39IwrCgy
TDmYGFGSlezsgke6MMad4ST3JT3Tq8bVKmrK7UNQfHXFd6ivADnmX8M5cqwJriVFRX0HN9TlmFBh
GboqyFtXbz4F4MqogSYYHxJv8r0svmgoxdzeC9fPLTwGwAaCNKKCigQ2xKVBpfcLRdX71g3oRmki
1B/81NLqt6aRmWK49Q7IrZDY41f+LB7iXf4MugAj3mOnuvqhVre3P+d636hIviHwhN6IBJTqvHXP
7rEkTUYhUcPWTbNjo3/T9C4i+cqJXLKB9CIUsdDFh1oet/0DNU8EMKC0bgV0ZQjJvBx5pu7/mnfG
EOZ8BxZx7qvnWyGLTNTrqC1ad3IavA9A4wfWRDCDrj2Xr/fLpZ15sGcThsZvDchk2KEjsmeiTaNN
lG66CVotK0f62mvMlnCm8WwFDOVnI51ZCpReLVAsat1W0QOzkYYHGcysK2uzMByksiUR4TK4wsCV
fTmcuvT9CRD+zs0sJzaRambqSpp33s+XBwyyF2cWuNVv9dKIACfuXEBcQI4H8bcddR7X8uV8Yzm8
PtSS575+UZ4l+3gHGBIjr1ol6txETe/7Z71HBN/sjApNg+FLGjxObfEmDulurL19AhlOMDAOqlPr
qgntef85AFAXnfjJfZ6ZSvmUh/mdPiUOuosE73T7yC2sK76UIECVgXC7ajSlYyvhcVJ2rkdrYdck
XWh39fh92wgP4Pv/8/GPFW5hi6oaqmKsOzed7lsfAshmEuB+Vj+Co5oOpvbg9+gTNfLjIGavxV89
ALLP9uVkxb8sDPZHywhiGkAJSD+0x2ebuMt1r6BZPboAKTOja0Gmf3ugPN3CPFBYgE9FRAliLx6v
1WVKLxZpNyIhgY5z5S0+Rc/t63DXHEFgstGtBISe4ZEGVjDZ9U5mf3T79hfMJ57b4JqIoBkAXISB
aDi6PEJCEPexUMujW0PpQU8DU8oPSd1Yt61cX4cYJhokVfTu4Or9icrOJlJP8jSfBm90pWzY6qBv
0MAYkWW/5LWE3DVEARMqYywzrAMyzOq8pGeW+ibTxaauJnc0J2vYKYfiyQcP8GD2VmaPB/T6Hn3z
b7SZnm6PcGkez+3OPz+zG6aQqheFcnLfrOPay3ve7fwanf/ueXbPfrcqR42Mno7JNZi6+ewODVjm
NPMxdla5F68yKtzscTHSWBEBxAiwNJqf6Say8nu6U3fZdtrUb7X1UW/HjeDoLrLSUIGsLM/OV07c
woFAWI5WV1Qb0IAFB3M51olOJCv7XHaHsY9NIO2ZJ/yKxJCp35poQ5AExUuTeCCsPuXya1U7eRU4
cdY/hB5Y3ZGkLPRp2+V3kLeX1xTOrq8bYLBmxT5UJ/DM/HlTna1DFYACSfYlAPEBlDfzCe1Yk6wH
22QoQI2iproj6GKLMryib27vrmXLiJHBIwBiND4HQWiODC2Sl24FjEkP7EVGUyYOG3+X128htKBv
m7v2ewC4KBQeHgEPbiMuyqNEjIQpilQ3rPR7TSgcUM6sRDwLkST4LkSk0xCQI7utcFtNGkmKmqKh
uk1gF8fIQ9V2N1FGN+l34qZ3hSsLLJZZf1ellqI6DWT8pKPkhJZkdquZxGv/dPkx3K6LPChxxh5V
3fFRBD2AfpBAQoUoLDTDYVe3Wwrh4ufpFcJpY7OVHaPd3Z7w6yQq5JQAq0IVCk1+IoLry22f07If
we6guqUqAPBpKtIjul9I9lJEMtPbfRLcy+0+pntNYmSiJk2cSPuMgJ7+vP0l15Wqny/B1QtFFaSr
+ayxoJWk1Ce0MpIvmlgKWIaaU+w/CGZ41MKHFKwgwiYt78uDvA/2qhs96g/VPjlN35Jny0z+JZEt
oFfGVqEmCHmmlYvkOh4D95FGUQQ3cCmDhPNynuKqlvMiwteNzVcLIsrGeEyVv39VKDmXAp7lv27P
xnWNArNxbo87CQI43Ho9hb2h25B9f+caIOx/+XCf/qwMTJkv2ksnD0tg9sGcQxn1CuXlp8ksixRr
rvIA2V2KXonjMDn+CU1nmoP+02TTU9YPJ+D7qpz5h/LVkBz5vnuffpPuXnAm1ZYbZyKPmr7NhMEs
IPBcOsImVNekLa6vussv5UKGJq6ajuipBpBMx/QS6uzTXlPXwA7Xlx6sIBsCaDfcBJpQL1daDqTB
J3Wvud5oxtXEDBWviFOIvq4hqJgaMFVFM0kcO2sR0TWoZF5zxLhg2pLm5l/OsoEW6zEVOs0Nyy/t
IMwynlZWWx0oL8dtEz6MAIW34mkKV4a8OK9ndjkfoI2e1Gp1o8HzvVbhc4YVL/7V2lEZ9yqhc9DJ
JQyqphfGOJ80tw0bdyLxtqPNRtGGldff7LyvNvOZGS5+R7Ew0I1h0Fwt0TZan+gmGYuvCknZxOhS
O0zaYuXKWrgh54sKOXOsnYzE9uV2kdLSg66sqLlJ8R5X4N536lg7oWmc9UK4DQbBvu0ZlkYInSQ0
T87sqBASvrSX6zFRJl/X3H7ImOr/0uR+E3lPGRoYhypdGdy88vx0zoBbpOAQPEOu9dJYGqJLFMSp
mgvGR50JE/iD8iwjKy5oITcKUOsP7TbKhXjdcVdy0AoaGotl1dVB85VR8CnHpzR5VbUQXSu2jo0y
2Aak2uweDPwELFGfceaUxtxNjeY1Q3mPALZqwP7YpvZqQmExYNCpRGf02txNw02C1oZTK8e66mZR
sm9KyiCfbAlYXzRoBLrM0P9ramB+8zwvN6cPyAigA3Smb1eUZ9/YFtovA/raTxDT7tq7JFxLjS2c
XsSFhICxAeBofOPlGkUVWu8A/NRBUf6kVKdI3iXhSjJi0YSGygOyfTMKmdvjfTakaGOVdFedHnr/
aQJisKfPt/f1wlYjqKX81wY3y4YP9j40rOluMfVfg9R8CXm9cnSu4QxwsGjWnenV555EHrNRjVOj
9BTBDjgbmaaYMnSJq3rrWWD3/PAsgMhb7RQeob5rjeJLvdait3h0z8xzQxxUpDbhGBDGD2gkbQLw
aIdRWVq1H0KPXNOBIjFGZWXQC/OqA6MPoTwCmBEQ5JfbA7yZpCcjrndPrusNUoERuDqhfXh79X46
2XhPAT0vREh4b6MBgXO8pEDrStwriKqf8RaybZWdDPPu5DPnt8Gcr03I7kUTWtQOcQXLtO27/S/7
m33cfbw8tQfwY/8JwKz/BBaw9+32cbt9e/77+ASuQ+tg+e7bYe+Zh8c1cNnScpx/MndwCtp3TT3i
XDdTYw7RCxkPPSmdTnqQAGy5PT+L8dy5Me5u91J/qumoqq6CZoSi2gMaKpMXNXOkT6F0VNVOX5Q9
vYuKgwfy+NvGF47vrHr337WZt8jZ83HW6K6jDGujJO8q0rx9ZaHz/raNHz3SWxuA8xG+JxZFMxDV
PYAfcnBmliGQvoE6SgY5K5k1qOzYHhi1oArkg4tgX98hkQCZdGstmbAUqlMC3jW0LSB3zp/yWG0V
JYlxI/vj73zYdnNE47Nmegjrg6g5VbbWaLl0xFA9AhcX7kmEjtzeLxtaCjPPg1t6ItPQbBasVFt+
XmH85CKdDd8l4S2G19rlCgJ7kQHwluiuA01Gc/c8sW/dUtkXsYn57Vnfx9AsLZ3ZEfAuT1uyS95e
UwaVj9OftZbB2Ufd+hLOh9FxUOWpm8eqHUbXU3q8VX8DMrKynX4W6ZYdLiQAp0QwZgQjTtm4B+fo
mwGtg8+aGay6e/t0nnfU+v7R5bEM8/jVv0FYihUMqXgw+TkfM/VY7Dwecsh+vrbmGtXd0oECSacE
wRQQYCMlfbkcUxnQLCxa8F2AZaQd952yzdNu5dQuzvSZEW4GBK2pIH1U6+4AX0GBRQV9SwsW1Pzj
9sld3L1ndrgLoibIqzcNBtP6AwTDSI2WmjIeVyLJ5SlDf/58EaG3Yv6KMx8kVjQzpm7QXXAf4Ul1
141bCZwkt4eyFIsbWBIg1AkySKp8aQRkJp0fZJnujhTg0ld0bxQvZEBPLdI4a/rMi8tzZotz6LII
vqsqSnXXNw7TlxhZRVmZUr32vFhyZiCZ/SnO4/b+0a04mzepa/tKD0qERSAgj5RdXYvmGJTWMDwi
7BxQdjWM0+1ZXLgXsU5IBOAaN4DU4HY3BZO0XySK7hraOB6oFJR2E0qbqdDva+TTwB4Urlhc2IIQ
uIWmtwoahxl5fbluxqhCRESAU1EqcDFFyIV19fPtQS0s14UJLp9CwlwGyQX8iRSrTAEAWkWCaXLS
dE3nZmGjE3Rm4Lkkzv8Y3EZPptBvYgmGyvIPMDRBCaLqYaXrcs3G/POzTTE1IvFJBRtN/BtjaclW
GlaA44vzhbSvqiElpCF4uzRh6GOXNCO295CAXqibxmddRzJEFcBLFqPh5fbqLG05tMXhGaOBwwOP
rEtrsp+lkDrvdVeQ88Dughw82xONmVcHaDJLw2DT5sHnbZs/mu3cFXPxcOJSEm3hBa2U4uE0gNT6
njDCXqPNa2X1kKssIf5Rmg8+g1jm5nQ8vh+pdWIjdO7uJOjcmT2TwVrYs7XYZXEizh5z3ESkAuCX
SQI3WRrNcxMO1IxpCzkJlKwgAs06rVDZ7WnQZczt1TScPby4lW4UsWqRyUdLxX7cv9Y23tRmgxnB
axp/Yla9Qamp3b9B+d5BaPf8nZvCPF0gVWVoXsjN0/fuhE2x09EQFJpQiYHwowd+KvznTA8K0ijc
zL86EyJFIttq1uO/mTRdQUIE9BMAo/B7tavVcRhzghew5quO7Ccgdkrzt2LUd3Irpw86eqaslVlb
mDTkTCHDBOAf6Mi4SUP0GUs9SYirkZcx2SGuz6GdJefx//3aRLs/mXXO0dcPuvHLg5GO7dhXUkhw
OaOFQcyU3Eo6VN/7mvYrG2Fp6/1jCsXSS1NJplWlpgl45NfVU6R2r+og/yKh1DAQk2tmAFVX5/Yk
8vpCKELPLSBA0gDh9ZPzvDTpJxQ2w5S4bw2keys8E16RzrESM8LrAd1eZvJQM/CkOI1F7d58k22o
VOvVFsWA21+y5FARMkDxHFnf68amTNPKIVEr4hrCXtAfRfHbwI1+28bi/AKWoqOFG/EJL9ogkFgb
Oz8nbhlMkYka2BHK7kg4aMgpK8cp2tw2tzgk6O2g5j2rRPFM1wAuTXLoNcQFMRvT0I+W049merlt
RF66JlA1RZ4cjTAAEHL+ioyBKoRjS9wK+jpBf+jBX4XbaPw7NEcxYR11DIrmSPFY6sjQqRtw5yXe
IZtqlm1D4TR0MUOdgw2Cz0avv/eDgnmQ12qP4hr0+LorYd5sOESAnQLwd8Xl0g9NVVfNSFwvSAEV
V5ygOfR4vvg7ubE0ydTRnmHWsvEv1oFgEdS51wv1xnkGz+7qqlcoWDsU4ko9tKAJaR4FcKVtPCTy
ViqbP5UJ3pOfm5p34IUp9AkIEUy1ZucM+KOhWD6CWR+PcLQoAUV2ynYDBJkN3G8PuNwGFps+KNgn
9C4m7Ohvvn2b3YWYBRYYZrB/fGxN41/ELgSwDyA6gT0S+VwiEuiZloBBxA0n/RlX+7NekdL0Bllc
OW8/QcPVdCCEhUAK0KMQ67ucjmBKCpAqGvDRuKmSXcw6S3JGu2YPKGNtJeshZN8d+0rYXb4rQLcG
kghUfSUbvo5h4LdPyk/UfOtruPeCNJNHFz6+JtFHpraWAdbNP0K/0ZqNlx301I2C2lR0ZKIM9OdA
4gjwewih1Lsxt9VeBt/r4IBkCXpHgGULB0PZAbdsFfphrLdKdKARHomx2TQxqHrfpGCfDiFr44e6
dWoBJL1405k6ZaIbQl9MTWur1yG74O+0YjT1bm2wmNlbY+ViYCECN/c0EHiFDs2GoMxF6+bt6Vzy
OygVo149v1SQ2bpc2zqOC5xxn7pkODYT2DPDZ6qAi7BduaKW8hBo2gK9+gweAgCDO1MoWvhhkGHZ
KpybnL2Bk8kiiI1Qk2O4lUCLYaD3TzexmU6QjrC/vyj7+lKZ/qNt0Nim+DWHPyOj9mNs4X3NrMhc
K6AsvHuhygI9i1k3R1d07v3UlXJDlCCiruJ/iONHNtQs9T/K7MPQSlul6cpteU3GAVd6bo+LSqJy
KJWmgD1CP0X/3lOcEtJ1de+SALd2UTKxNNOeqYllHMIIjHfgd8t2AYJCfXxs5Bg8NIOZSLYyKtiA
kGcH6h65wPSpLq1Eeh8lc4LqXyqwojwl3SvtnmKPaVO8jYW1zoqlGwwITgpcDTrcUe2d79Ezp0nb
pBPyrqEgUQEOrpKdNp2eVLxCmuQpUh5k7x4aP3701aR/NeU56nfj1wT2Hg23VPQuhqM5FAyscqyS
Qfbf10yS/zTv6dOwprSxeH/NCzx3mwC8wmNOh7bP/VJLqZvs6PDu+cj1oSq2U7cd9NZVd1gpCi9l
rMm5Pd59klg3ghL2OrCrTnn6SzN+iW1g6g9abvrGY0FxpYDFYQptPX5UJBCATyshKa+x8BMgnn8D
7zQDMCrMbRPu4D2IgellT2AmZyGkaSTLMDZoU5HVR4RapkKcKQU36mAT8UMMq1MVQArKY9Jqe/G8
t3nfhgIzOJxQrQFimrvPGzEQqzDG3u+xUV2lRAIm/yoKEzx+ib8toxVHt9AvMwMCUOvFMwPKiTJ3
1kqoagi5X1AXAhJKbWtHDSA51x/eS7NJazaBqCTf3XauSxXPc5t8sR5J7sLT/RzTDqg2uIacwBy2
gg2WIXak7FcGhwbeNjAmei46xq10pYh/zTAD/3I2Zj4dMOplHdSzfW1wmlo/dMUAiGgHgT1LrzfB
WJtN/QBu3TQ7qLJV52sdrLNTv17j/875D2TmzCe0gx81Wg/7pVHsFeGNKiYRd6KCRs8gWNnji/sJ
ITpUxVCeQ3L/0v9EaqCN1KtwrEeJgebKNGorQegckYOgH2WlNOO1Ws2yKzmzyd3PiVKAmRUIY1dR
bHXTE0hcY3JRsQZEg+nNr+JF8v7e3lNLzxGABPCOBfURGji4YVItKkE221M31ESryd5EwIby+Pm2
kcV1Q6oU9MZQkQMa43Iux6qV1LyixI2i1AzlrdcnFvHsRq1NYU2L8+eJf7VJsEdAso4EGZ7nl8Z0
oQOwvoYjQJu6Fe2inQgldRxI5jMVRRqfPRsIGALQVaEINlkC+0QRaqvfHfO73nqfwVweS3d3Lz37
k5gZYk6wuKCIITsvf27PyuIOw6MTGRJMzNXDPhB0uc56OHItyFzqYQeP8SFuLTyXnHgcfsdVCdb3
t9tGl0ISKJkADg3cKqAjXNwkSnmLcjSM0lphWYyw6S7dtAY44nIET9LKO3Rxd51Z49aibKo4KjVs
aB0usZA/VfnPiGfl7SEthQpASSFpAYpfgL1/3NaZWxiNNM5kIYDrF17TtmaJ/tnVu7Z/9v23pNkm
DWuBQBRD3Eb3Ueam0nbQwDEr5gCtfEbG/TgzGrTgyxoLu1KKX43fbKpwU9BN0W9vf+viEZ/xfOAZ
k5AY49V2fWlqykLoqCv5dqDZeb5JT21lakgGBIAzS6d67aZaWvFzi9zFSFLVj6JgPuEh3tf+JLz7
WWznXoO+rK8q7t963M63R7lmkttkrZe3UTLC5BjH9qQiFm+eh+QhR2exn/S2Kmgr3XVrBuefn+2A
FMOb6m6YDe69fVqHd7H3p/RPkDqwsrDb3h7e0sGdBQbhY3A9XNXMtFZW6gpZFzeFzIdQHSS67QWm
A3kI0lv61gorscZiPg5d0zPz2dxo9xMSng2vr/oMdXxgy2SANeh+wEvH3xZHxQHbH/ut2iXT93N2
XGLPMQiPOvZcmxPBc9XOkpWlnXcL510p0koGho2eVJCsXM605Hcj5LqR08VGton/KRf1tiGU5Qix
b8/ywqVxYYlb00QoEvBjwFLi/W7Eis3vF4m2VhIjoyWsLOnisFSonKLjDvcgP8N+F/jQBA6IizII
gonIUWWInOi5KYlr+dwfyM3VFP40pQAJgeLa7DTPVjMuuskvy5DMOIgw2gG8P5Gdnn9NVie8x4Md
B4UVv0DPoPkcpbuwHk1wNwCY0e6U4XnUN3K8Vhtb8kpQIwQIC/kfvGB4lFAZG1UmpEj4pj2UaqeX
Sjqp1A7034WQ7kh+VPz8VVF+/YsFPjMqc/OAeoA+ZDDaxSCqHb6BNrSa/LtFbwcqaSu7aQ4xriYd
dwNKf7j8kO29NCYKip6F0KVwxTCVzSQB6k9IyjWejsVtdGaFOx3tFCZiNxVIokn7MUVNCBWcDp3r
PZSwx7XS/dITBFwuKD/M4pVAZ3KxW6+AwA+3GFJXb41ofU7QwPZAlBPd0ZP/mqxgXRaHhqnDGcFj
FxzmlxM4SWWUZFGNVHz0Ths4cfWzrn/Jwhq8YmmhwM0Oon4gapAc5GNFEiZKl47EHehzOLm0WYm6
ltzKjIr9CQ2h186NoyKd16CjgbjgT2Za+T6AuMHIXksI5/Tax+0dPrsoftOhN2aeLrTPXLWxl0of
RRFa09DFaU9yxXL5KZlQN3mskXJe88xLKTGAGP9rTecKRahhJDIwz8TNarpT8nsxBxtU9A71eSn7
CECE5ZmVBs8WJIcoCayiksDLM+2HpLIhZ86m+NdQQ2293tHglQwp84wHr38McsiPmAIY6gckpsND
DK0RcTe37k71HlwRO/CT0w4H94S2XjB6sExAt0d2B+LpdmRCeiJ+yOTRuj2zC1fwxVi5PCPomr0Q
hBXEreXg1DcbqgsmYOzofjqgTaffNdJamWhpX0LYEr2ZSDfCj3Cz2xtJBcEorGUKvYAoE++pUOxu
D2rpiFHcq3iJ4aEt8pUow2vbEdSSxI1zVWVdIhsmUdC8L6ZIrhS+T1YuPWV2EFf700CxFOoAIOfk
cTlEDOK0bTzi3r9pzALqAqDA1zkr//b7/jOyPqFpzd7wt89QRjbnXLyKPxs9MbuX20NfaNNEjwv6
nPAuQbEYXNyX7iUIenSIy/gUdbCVFgIQVqof4mCrtztx2nVDbPZuU4Odey8CdjUFCOGdCoiRkTVr
lBtLHgI+Dk8JpJZlhHmXnxKryhT0UH1y/Xpk+vCueifQkLC4P1bRGnvuz7j4JTDgHtDpg/jO4Msu
sUHGHFsLaQZUDZA7LLdBsJnIdsTgoiFAwyMuw9iKUfHv2DDhf8rMj561/nllAeao49aHcAtg0FDx
JVpSVyi3ehNuhdLWMfDxlIOG1tgg35FFfz3FrPC++gbrybhWUl/KLuEu+2cquMuzlAZoe42YiiD5
nROnrttdF4LYTnOIxrr+cW5Smb6LJGZpvhvWsPT8qgOfBipcXAi435BA5PtMo0SMkD3PS3cEhTEk
9hidfFPrQ0dNnpU1Cm/emfwYQ5FkTi9B8YdPVvohKNJCQQJxFQARj5KQZRufNsaKk1wa0oyEQ0SL
6gMgPJcbOUce0iMGWJAKxURyZktHaVNG/n1Xv/TiajRyPSZlftAC0Dzz3KNh4NIahgxFLcBkXFSW
8QgXDEb3YwsJtOZB26RQnPvtQWkLOeKU/I6Mtd1zPVaom8B/zDo7+Jtn/hDFPh91JSrcpCsZ8X+j
CGUqkK3WQecTrtEzLAz1whgXwbdxjqapIi5cyNYh641ybrHyoL1qiUDnEvLKwHdR8PVhBTkTwC03
KelojMZrw8n30kHdld/atgbjBGrDoC9mqCWWa+5oXqNzJ/Afq5CTAEvn3FrDBUcx1XuUWmBVEhN7
qCUzBtt6VHt3KSkebzsc3t/wprjgtUX2a3aHMdJ0dRQi6XWKk7Wn1pqNeR3PXlpCFQkg4wsTN+sz
fVZ2CJN7LUwhMZU3zevt8SxsQCzYP1PHLVhKkz4FzXvsQkeNTfmuTLAB6UFU0HtEV0CAa7a4o1YB
z5CFBMskPua6ow2vkJ3NqZmkq8WtecFvbYj5S85mUBsmvYhSWNKjbT6ZQ4BgeSa6G5XgKQgqqxCe
0uiuT9B+5AEIK1HnX8wqwnU8TdEWpPBt0EbjtQFIMrAhe+gI+NWvqO4dcQxY4nuIOV9uW+OjynlP
KjLO29yVAQYMLuXQkBGKemIMMYMSicL7ttio0E3QtkJ879WPqvjntrmrxlLe3vw9Z7NLEhmNpRrs
xUBTiXZmPZy+CjbZoPldSSFdvRU5U3xQI091YlRxkuDGgTbiIQ2ABELedwSHsuNXBUpYaJ4VKlYM
a6CDpc2KVhbwI8wLCO7Ry0HG1UgViBmBa3QQIDLtq+4s21hlX/EamdGi0zw3xZ2LIC6JWuUwNUy/
gOWCvjWT5c7xclS7t3k8bhTQUU49E2SAjFGdCj1HrwdWo6xze2Wvcjw/0302aO7cBJ46tZqew/Ps
Sre3O0uQAEvo7faUPQQP8rt/3x8be4L6FyQw0B+RDWa51v6yuJvPvoHbzVSNSx+p/sRV/TfcH9Mb
8Vz0gbfP6ZeYrdxXa7a4newlcWz0tEhc4m8ygMUCYGkEpyzZ/+PsvHYkN5Zu/UQE6M0tyapqM1U9
PT3+hhgj0buk59P/H/sAB11soghtQJD2xkDKymRkZJgVa+V/Teto9HvlnHdx8+sBG9BIMULHGOy6
YkX8pgaKhQbKzKT7kZHAUfqNKLabz3fK/Enq/moP/XyOTRoCuT+Lw9QdzWDvUi2ZwNo7QktCmQLa
Cn7DKgtt6DhPickJ57WnapDO599z1c0Dt/47j274n8t0y6apWIAoWbwUt+n6KglJSnOrzXJmmgWN
fUN2yMmLRIlbL0x6pQM8ZNWta/Vd+W+eoBjsZrKcFW4NlOt/eO6o3RE20kWCeGF11ZpkHFu5xsAN
vTnK+Z3KnZ6yx7x8GrM9YuitZ/ztWqvLVMuJGVp8mItRPYcNapIfpT3027pS83qyTHKp+hJ18Emv
TzbVzKrrkHK/OAi306Ssy9CPbNudGl+MP+zE2HEQW+sxVcv5Lex579jQzFbW56KvM8QizuFSlPzH
NO/D/nEyfw7O3W1ntPnMMApvacuIGjD+VUIbR7FdTmi5XoLm65SgxOn2iuMm/QixnOIieFiEpifV
xkGd/0zmjmfY2inSFAt5DDBpFBKuT7bURBFHfZpfJIAieR6dpfCYWxTbutST7AMtt9u73VrPImkH
ZkbYgDzG9Xoi1LR4VMb8ImL5wZAeFbFMgH8Kdd8qHK/tur1ywZbrsxit5R5wtEhsXy+oZz3K07me
84hXEEG0wfM/U8T//ho2n0Ot/R8MB0KkRbQFX/COGHC0utlG4DvH7wXobrvIAbsZOC0D1ei+eCmj
4OPt83xHQMq3Q1SCJjVjTg7VmZX1WKg8KwK96cs8x89mwBu2KGTXX7TusdU+987wnNnBedBcSFsP
8gT050PYfwxz+VzNDBfU6A7Hf6T4oft2+4e9AyG9/jA6qNwgtC+sdc/GCSvQaEFWMmCf3Me98Sja
+rfmVH+N4s42InfA4AwwcHojn2pJ9QSJaOSGEeErcIRjIExPFvNHKTm1ezTH7+h7lt8GIoweL79u
AZdfG4Vmgi820RK/WOY/0Jw9zWri2lR+4b8JpU9Fkvri2ZxTv+sZyAjudBseKxi7pf5+RpJ03m06
LeutXipoyuGJIjOmpvXaQn8TaSa50ANpCHNY+gLP0GHb0K3iHA+J6lfhy+0PsxHwXa21ctcCvloz
mPUlFvCl7oTes1dz8E3m55a58wTv7Wt1+fIwzuzGXtSntOigIW+lvkhyeyyGnWz1XYfs9YOC70O8
Ar9CMHv9QRNqRnBu4cbEoJ6KlCk1OQe47YC2SmWvS2U/yrTjHES+le/BZzbeP64e9VHEg5lgWRPV
IvU3JXkf55cQpEAZW/fpJL44FNhvf7d3BbhljwuGAuI/pqbxL9d7VFBatJqgyS9anJxFMx7kePjQ
hS+d9TsLHb813dnU/SGI78Jm+KXrXzJnD+G1UVmB/wvOK3qxJsRmq2Sh7oQ2z0GRXwpZib1ujFpv
ahGzv73TDZdNGKUykrTokUCXe73RPm5KOW3ZaDSbf2Wlfmmm9jFvPyNk5seTfDZC9YdWGMfbq27Z
Kq8gLyFNVv3dOJRa9YZeZ3V+KcPCs1r9Hq5MF8k2twmnHae9ZTEYKnyrMntE1+56g2qh8YWGlg02
suLanYMEAwpjByUAw3t7V5tLvT4NtNSoGa3e24ZuiRlH3bJUcRhDCvJT03yIqRT8Twstn22ZJyNS
u94T6WvdxtaQX2JNd8P2SzxYfpv+R0aV5QpACgR9rI4OO4XE60U0SY/y0iF6kNTBPvSW+ncQpQz2
ztzrYG1ZOp32ZbxKhyBmTU4Q5GWF6C5hg0B6fLafy3jcObANK6eDAeclKFW40dbdHaPvbWesy+Ii
ZpRiGTxoW8UL4M09VdLUBveRpJEgo6zkJL7EWP2J10new6RvmAflZ9ilGOGyYalZXbVaSyYRtX1x
SVIgBZQyO9ehe3PbBrdCAXiFgeOAw7WZPlh557zMItus0V5DTPKbc+iXARL4LC5fvh0mBiK/doh/
7cHOXuOL1Zv6dtF1ScWp7FxPchZNG+HXjlfTlJowf/hxRHLfOt7Y+05yCPS7KoW/60GS9hKjjVgX
kidaVExOMbOzPty+RHVY19LikgrZPFpxFBxEpY9uPpiMF2jVUTDEc5y1aq/avvVUwFCNwAbURkBZ
1vzUeTyW6BqNxDeWXP2q5XYAwTLqniyXw33c2otFKcmpmmKwuXlteoOjDl6sJPlzYSqSl2lFs+Ne
tw4D+ApdNFq0zIQs7vdNiDMyYZVV8CZfaim1H0XpKIeGYOhBrWr5Iayd8CCGavINPZI/3Ta/LRsH
sgAoik4O32P58zcry9HU57mN/JpkzMeg6u+KxJtq+XR7lY2wilYRJKPU0RYC7ZVrkp1oHtsZwcYu
ONT1L7W/+zYY/+7WQLeWAZkPfA1HS2Vl5WblMh95HQXHWKV8xSwhXhzl+2HWnsp+NoANaHtIrw1H
tZCZUTwn5sBVrG7vnEdjXqRlhYyL9qAUTwqRFWqp51JTfCO760/yrnDH1uV9u+aaKL+oGJRp+3pZ
88UOz7H8s7c/dZl8n1OKy7QnHW2FRv04x7qfF59FWJ6qveL6xguw9MuQOCCFWbQnrs3GUQJJlHOP
jGI9e9L4syn3gtbFua48FEN2YK4ZxSLeWL8xciYPKXyV1aVO75TkIDv+UJEpHvr+65B9VabODbPP
WXoYdiYeNyKdV5JMvPHi+9c8LP1kjkGgkTJ2mdoccr39paWd5qVWLLt5Ze9xPG/Zz4KBUhzuHlKY
q4OUpbTs8mkqCay6GSxkLKN5GJTRs9LT9Omd+xrgxr3ok9pNFUneibU2/A6RKnGdvjD/Uc25/owl
1WwriSU6jw7jR03kpeckzY5CAxRaLK5453A3zIahN+Igho2IlddAFC2Y0l6rBM3H7puCqG8y/PeK
DSVV5qEZ/4aE1lpFdElm5mo/cx0TTRd34VRFbmmM08cG9qaLU6oMlkhqeLLr0Nrpa2040qU8BZ0S
vLf8bRUsDNrI/LyYqwvwDIpUTvuh76a7ZP4f+rf4GlMFXmYzvqOtMlSQN50yTOhGTfPoRaGJQubh
trPeqrmh9wGQhT7S0pJevUY90PpSdRACDAvpAbzcSw+ZWW35jJS4YV9+ihBvdVMwH8NCXNhmxzb/
r4oLxLKMYkINuGyRJ3r1E2BQC50uRnAxSGN6Z5+b7p/bm9yyxLcLrI6xb+DmNowMRcficZS/jWXg
3l5gq2sFDz5X2+IcCXJWGalRSZGWB3yoIjsW/UncO4Gv+2UD5bKR+0rt2ntNk43nzyKUIpyi6qUS
4Fzf5oLJuiSeQoTWAsQXIvls5Y8BIzGaP5bH27vbOj5ornH8DG6hAbhyW/lcyXZVNijFWkDx4FmR
vTCLdy7z1n6ITRSQBEwywd99vR9TTtWyqfT6olfC62bVl0to/ZsEqOjwPKbRTs6x/OdWLw55u0J+
u8hXAG++Xk4MyWhPfYnwVkbHKxwfrE4/aXhoN9rZ2Jav4OxInJba8rveC5VkmawmFRdm/himdeqn
Ie1KqKZ3jHzrAHk/5QWqQw7lrHzSnE3d2HS6ILjLjoMUXZTqNFkDvf3qk7zXwdwwCWguSGHgdAVN
8FpWfBNJmpWI0gQR94sZlF9nZwRzVe/M+W8tQZQFTgc9Fgrkq+cqzQd49GsMXDR95hZWkBz6Ltvr
b2zYAcqIeHGNahKRx8rsnAD/lymgqVRhP/YWYOt5vDfN3O/j0+1btLESwSoQGfDPrx2Oa4uTaLIy
N1e2l7y1fT3+25Zf5UR3a2ln+PH9uS0TZaSY4MOoTa3xYaqUV4XeI2FuzrL9NBr28DOsqWne3s37
UIZV6GmCJKESh1+43o0cq8mghIQyRdR/0Iei8NU+UHwtbJ37IGlDhLTtCmBgIx3sdtpTNnx/lrha
YlLgvjgM+F+uVx9FW5W8mOWlGaBSb7LEeNYDK/ODchwfjNGKdna74d8X305NFXgHZcx1oDiqreJE
elVdFh0pxZ2lVvnQyIntZopkfRibInmaG0IBW+RBABNIYH43+wrgdjEY1fH20b+/6HxcPD6/CEPi
M1xvPjbzITIDsrhYmb5CufxBk39k5rFras+y9tzyRgLNaiY0MBaYR4Uw+Xq1tkmjQaiE5ikOOveb
pqp/4GEMpvMB/j6PzEpFB6moDccHUK1/B5qsqx8Ge1Ajb0hF6fZaL6E/NM5WtfPqblkBBTCqKItS
MzXn65/WQMhtxbVcXaCGmcLnNnkWsSeGnVhv67gR2gYwBcEY2ezquBMRGkmfB8R6TWPeTWEZnIwg
BpKeJgYszvGLlNR7qtubO6MeyhV2OPh10tdPcpHoCeFEi0aILEm5Vxr5g1UnlVebza/b9vQ+L1iK
r7Tpib8I1LXVF1by1igLlcVgj3eXJoiTIEEzeVMAMj51DpS5dx7fLedBuG7aHCpVv3VmUBI+EwPg
dJv0RZV/Vsohsh40plsfGv1vYu75+PcvMBt8s9zqCw5d48iM+oFvSdqPlpDuRvMHUKI9Ta8tQzEX
dlXaucvU6uKY37yJOqSHtVWQ7/DHpyELj804ncee/EDNLjL97NufbXM53nvSK/z8u5paN0pxV01Y
v50qpzgK4eBxun9mDUaN6U9U7SGFNl0g6daCfDYI2M1VwKnAjih0Xaku4kOa/tv56lHYfvqn6VxU
XJQvX27vbuub0cldeit0cqERvD7MNO2kBl62CoDn6FqN6TEd6sLzuHOIWxdt0Sw2SLGYlFzbfhQG
tWN1yGoHme4VjVz5kxH+AL7+Iunm19tb2oACMbvADPWiv7rEAMtFfGMgSmMFkZSqLEYdFiXeu2go
j6PqzbIba95skOJVR3X6ajkvMiSTg0HwNjzJ1nmKj7d/ypbt4FXgSgTpsBBaXf+Soh1LLavR6qwR
G4K4L35sxGcrvDPknYU2n4+3K62sJjWyoAwiNDhT4ZqW1zH8mf2Blr+I3PtycIPOjRt/3uX9WFz/
dXjPUS9jqDAGEEOuUT9xO6cV4UN9mWXTUyj6xswHZmK4h3XVzdAfoXv9JamyL3O1V5XYAPfRPkBk
jkR2AZivi1ki1wszS+Yacl9XJbkoYl/U51b8yC3dLZNzpnwy1F9yNQPBeEzLxO9y6ePU7eUdG9+Y
wAhLY2CS6vr63VLjrKZHxMnnkwlvVe6pAzdV83dCo42LihMHPsAojLUAL65NySqtOYsCCdlXRo5a
UIKx+phF+efbBrtxT69WWbmDqawho8sRv02y7ME0PUaFXGovh7bYMdjN7VCG4MDoYxPwXG9nCMvY
MOJaXOy+O8h29tBV6n2rjX9v72dzGQsZDgXSwEWU5noZqQvrMZjZTyZpji8ojnppnbWniNrCjovb
eGyXPOD/L7XYyRuvI8mV0YcpwxVRjwGkZyMJvSiRXuJWgqaU8dK0hvcq2Gvqbe+Q7iTCEgvv+Oog
494KhGYk4uIQpGZ38Z9gLwfdtAlAhnRQlinJNQrACErC7jpaEt7EZaziUBL96olzSMudFH5rJfq4
CqsQJpElXh9hVzfNNCVCXELgFHFm+lr6MBfxsW7/uW0WG+gNkl2CCPA4DtiUdUjrNIoqjeEgLkqp
dM9pOYmjUk3z78JQoXqoGHGqFP2xj635OMvqQxuXys593nIbC2bzFdUAJmhlmYk5d0IZ+AVWmvlm
nrrl+DmUjrGkH+s9crQtG3m71so0TSkPurztuWynHhHcJ6v/ffs8tz4c/S6FPJHOBaHm9YeTysoK
ghRB8iL9EmYnvfwJIDPYIw9ZnM/qsaFyySOjQ0IKiGq1jTAzqqHRFJS521NZnTTtx+1dbAToCrhd
igcapAqUaa93YTqNZLYpQYomRflTxD5/5FL5ICf8v9qO7UPWZrJbl7W5Ywtb34fiCIH6IgzD3q4X
DvtGGs2B6a+sO1TODyN6tpudpsSWd3q7xOpqiT7risiQiQ8yuh4Q9iNCeKqK6ZPutAdZ/pjJB7U+
3T7PLRNfSnHkcmhQ44Kvt9U1iwAnaJoLN6g3er/Xf9bQkPWdp4twpxqzeaOZmCSIJd0BDrK6T3If
xkpvm+IiKvWXFMvKEdqf0BO6UfuMMSlHRUtbr8zDAhkXUG5dNjg7Cd7WfplSB8BBnkzjefUTnLwP
xySkMtg2D1XsfCCBeQnj+KSEylNr7pTttmwGkhvqnagaYzqrK5fQLBF9jEZXpGQHXpucEZhA2XnT
tu7120VWQUfYFKBl1ai9tDFD1GiiOh+lwa3m/8HvQ+hL65OrDUJltYwU2E4UdBUBuzPKZ1XJPeb9
H5rE0X0YxvcGt7c2BSUJaB5QMPo7xpKgLRj1GCmzYwa1K5K+dVtFDH5m1HeB2e4p2258qIXNCb/1
indZV/XlxKKXnQXNRbQttmfaEIXlZQpsLpJ2/MhWFkCT3kE2E6MwSbaub5yiBakTia6F37GqmLb4
t0hAc8ehrvnTODsI6Jjj0Z4l/S7rZO3YqHnxNERWcYzyyAb8WvU7X3Zj8zQaoCAA78NRr/VQ6tie
GmtMGl45YGeh7Wp955vajqPZuvw0aCDUXCorZCKrCpWjjnUXiai7mCenfgjsQ1w/tlZDY+2+LMuj
asXc/Pvb3m3DjFgTqm/ydDIve2W0jWUlTAdn3QXiA5se8yUrf+18z43To64Ixw9hJWusY4QiyEfc
TNO/hpQoXlWK5iad7P33jbxdZeWmmyysNTGL/jLMbjV97Vq/VD4OdMpvL7O1GeLHBU9KVs5XurZN
dUyCrC3i4WKWf4foIUJ2rf1ze4mNT0LZmDbdYm1kSiufKJSglOktDIsoeBJ/qcBSB6l6cIrucHuh
dwzO1DAoh4O+oTS/JGSrqLuZ5HGIpGa4wCU3P8Sy9neKqg+i/kZxfIp8DdYcJ2PahlJ15pf5Xack
nqmPEAC/VMlH3fnRh16nfiq63/htY3jOs4NS+WWRIFLnNoGXp9+FfqkSX5YP8cTE/8nsv5ixCZ8n
VZPv2kfdOA9RdrDl+bGdPt/e3dYxAg+k3eQ4QDjX4Lk4R6FsDhRYYuPELxy/ZpSnMb7EZrxj31u1
rqX6iufHaxEKrCKuaYL52bS6gfQso8Q/eIH62NfapzAuP7bVv0oQnkcYQ0tbc+043fEai8GtwkkQ
DZR+YczhJVg75nGWxzFNteEyncLkfjAN+J29xBxcsTsf/j6yNAwYbGh/Ublz6Ohd237cZ+MoJw4V
9B6IDU9N+5j4cfSnVv6tpH9vfz393bYMeJZBnvH1aFqvo2Stt0BtxiopvDG6I+5/3CMreH+TUW8A
moXgCHU2opjr3Yi5NsMmXwrZmVB96m/uoMcZMxTDTozzPmhlIXVR8qXpwKVeHVvSzCZxY0JpJTNb
V44akMv2SY5NZjdzb87ky/DUp9lOKLlxgBSU4IkE1o+rWjcFgtHKmnki31X0+pwJ86fiFDv+Y8Pw
QYKQeTKTxCkCxrg+wlFubDONiVa7cZ79bFYsr7QQwGgjqJjrNvF6PRZ+KmhyqZHd+COkuYE97Q0Q
bm31FYtrqPSzcWfXP6OrssouZaowZaoc4Gw+6MHv29a48QlplL9Sp2D7AAivV6DnEvRRQ3Wsqio3
j7WcVkdPjUwE50pXWj+09X8DFTiovDc58P56kwXQU1s2Rl3EXPb+th7TGwYlQktc4jC7M6jJmNE5
XHBvafhB019ub/O9ywS2J4NHoTRHUWttqaoOmJrR2v4ygYu8r7RC91U7Svyobad7Syv3OPM3Nsdx
go4EHknUsxZiUruoVPK+ZL2yvQNu9q0K1M6VGtg09Kl/0FP9eHuD7z0YG3yz4MpSRDrlYaXW/QWK
9TuVGS+krSyAWTMWmgbqiemz0+0VV0dKnAB8jlyYXBzKi3cJjqKH2jDaTXmuE8VyQRAW9+gE256u
JPNj1hp7ve6VV3tdjyLyokdI5MAcyLW9RMpgG4FcVmeLiUCdvmtMb6C2ft7e1RoH9rrMoq2GgOeC
xV7nqZbe2Bk9R5ZJSo6Qm/OgBF3mtgnc1LM1aH/aKUs/9UMIWck0WY+Boo++WgzDwxQH+Y6HXdnR
8mvAGS0yJyQoKHqtglinotUZq2pzlvSpOSpz/KWwks+mAVmLE+bQ4wZi2PF9G+fMcwuggGYa57wu
dhR5E86xpjVnDQtmWFmKHtohGh51xgB2TGg9BvC6PV5ACsyLTDiJ0fU31ctc66pZbc9SpKTWcTKc
ANhux8Crk8YS+UFsMktkNEJ8i8q0tw+SUhWdW2pS+CcwUuN71/TSc9pBQuTm3SwC17TnQnOhECnF
QQgUoGDkLeTIZSK52inZrPtYr79+YbpHqRUBaYol17+eiUGep9puzkLJKiSswqS+C60598vSQj6i
6SEZbYOwODadWZ5SaZR/gZZs0QTpauko1UlxLGSpe0hip/mqBxV8klUgdj7nOvd6/ZVLCwagOy2Q
d8WrNJ2jKSqs5mzBAwJRRiKeGykEVzZmsxfaGRLzTZd5holSidKakhvahbLzoV9vzZtYjh+x5NeU
Ql6nbsnKro+qnILKCqmjnecgtRU/VwMj9NVxXgaKAwuFjbmMm6/c76A7RuAUu6MAVtq6xTSGvwfU
IcGmDW1NZKb09ZOdo6MkDCN5gMSlCGm12BNkZ8guot0RRWbxO57GvvWKrEAqIehD7bPBFBGUHVow
z4ds7ILG7ZRR/nzbeby/OgikQC0AEQk6TCCbr3cp4nky02Fqz6WqwFUsGoUxZjKO3nB2K+RL6L0+
Ud4V4mM8MI2T1Yl29ZLfyjJrwZ/tB2Gmal7bJBFzHIHtl2EQfBmtEvSlFE13Quu4COr8I9MYcLm9
6WWh9Q/BW0D4gmIrOf7qh4SliCvJwL5Ka3QOEHB9DswsvSuGmCoRVGRm0vj/fUVq2czGQiDFW77y
GlajGyLV5/ZszlXpLoRsfjvrqIF0ZnjAzoYTKLr2/vaiq0Dp1YIpkGgkBybMEesSRtyHNnNXSnsu
+lg803GMoUEqSt+qu+lANNicOiXS4dSfkFeYzeJ/WZ6pAO7xMs+6BlXIUC7lXcfnNitTeLqRDz+K
oIbo3tH/pnmT35soCnppL6BON809oMq6l7vsnk4MsRov4gJkXyWChkyn3A6k/mzKTfySmQ3CBbo8
u7U9mqe4LuKDNsbTYezKzguJ3o9NW0seYc4nuEEDr63Vmux5CL9ZfbvX2FuFPq+/jSQfACtoP4gY
V7dO7kamupShOochRQu7ZQCk1y2P7ERxa2p+zzY9uI+QE2vebZPYuO60LZdcDtIWAoGV5dOGqnq6
iuLcJwVa3SJsmBN1JLOTT4HOxd8xgfcBF6NEsM9TQ6Mezqe49i6z1UVDwgjKuQQ78ZzpjIvpaG15
tlExGIKOT/zt9v6W/+DqZjOhgWdkrJfhonUeGYdJlMyxI86SmsxHaTE8yuZ7jbbNbS11J8o0lHzX
w9L0ewYQbGFz7sYAeu5W6TWRelS8KuljHGQzkZ6EPPK8k0VuLEu33mTNRZ7iXZhjxjPwwWVz6vRT
MUCwgRvPJXh/wnYnxdqwT8IoY7FOkIpUW6+/m1UpjiCbbM51K/w2MzzLbA/mBN4BqFdllSdEBdzb
X24jiiUoocJA/4b5Noon12tWgyjSvuv6M57J+RYa2bfRzMpDleWGHxnpdHBGDVJQwlY3TSRYs01n
oY3Ujcod+8A83v45G4ZkAAbDb/GPBWZ0/WtGWGaDppj7M5PA+qdoDOdj1jd7hfwND01VETJnBU5I
/R1RcEVvoo5jtT+nev7UOcExtWR/kmAzgmZWQEFmaZ8HPdqJ0DfsiKoRQ86AQznttWMelbkorEH0
ZxF2vRuB5VHa/KfcRHe1fnf7GDfCZaYqFp4z5LN4a9eciXlJFt4ERn+WlTZ+0QKpM+9yKekdL2mD
5MlMuuJTGtiV40YaftqXkbFD3UbU+V8t1NPjAPe0m/KMPYVVPH6kbv6jRoP2jhi3uReppHzstcjY
8ZJbB7Toey9VWMKDddc2BFrWjVU4nFsGagbD6QGs9L+0sa68SmSn20e0cdcofjLQwCQDHei1j6zM
QcthRuedGkXvTWJGsC7L/rah+jPqW7+pwHPq7V7ct7UqlFJMslLbNsj4r+076czO6qp4OAvTeGny
D3P9p89OaUAc0h4MOdoZKNswdHzWUnJ7HRZcJ4X2kFTS2JbDuenNuzG0oCL9WiTZsUoPjlacir/B
MO05lGULq7eAHgc5oc6g16IOe71F5OqZ3ZCz4WwtcsJVPtn3fWb2x5CX49Tqcn9q9Li8C+Mp9XPD
/k6c2R4Uap1u7kQnlHn2Rsg3zGp5BHFzy1/vgPdKaKHclTfDeaCO8wifanuaqFWfYM1X76Vs3hv+
2VoPAljwINw/3sTFBt6Uq+ZuVKSOZ/6s6LNfArB3uXm/Qq38Tiza/vc7AzCSaIaS3IJZWxlU3jqt
OSdiPHdh8qOmhOPM/1bG9CU06x1U91qiaomeqL0BZ6V/Rca/JmxMeIQS2Ym782Sq02f4N790ix5b
3Ve+nMzzY6hmjh8JzfrMiEvpZUMjnkJpTtEHi+PIdWIjydFhKf4xOxPdz3F0qpeGjR0DKrhulASq
m5TpeIJtRT0OVB12bvxrz/TaMnnj6O8tQwlsZR0/NKVk2aJJh3OiWwlkBVKX3ZM62C9hCIV63yd3
Yd6K5yy2w7vIkuKDogJYH8yCTBfJ3GMVIUc10WbxWxopJ1EnzrFzjPau7AtYvFOlPeoSGo9yZn9C
VkryI6cjz2EIzsvxQn5aZQ9x3wNc7ds9Co2Nr4NQAN0Xm+gLqMYa/jsyCuaIvB3OddpVPpik+CXp
m/BzTLvuMAy9yN2o0b4wlTx57awNx8KaxoM6icTvu2E+dBPI0rHp2wcxRMGDjYPyBL2xk2OE5qmY
jMAt5DhjXK6WD0lX6juG/P7l5/eDGqDfTYKNe7y+NUJW0y4wjOEczFXA5KtUweqEYsdtr//+brIK
ASSPPm7ReW27v7mbNuPoclrgC/RWav0iVeYPoVoOx8ySEZkcO3VnV+/9PeV4sDFLjZBwZj1apJiN
1sxzNJ7RUlMRFreGDxBeIeoeaf3BSsvIb1u7vAyZsUfbuLUy7FRUUUCgA01bRVJpD81xUOGFmrEK
TrEafklmKF6H3oAxWlanD22rnapm3Ktnv39yaLhoy2wxtRuVWfHr72jmnYnomJjPfXsiAvNhFBqf
DRNBAek0VV6zx5q2pE6rS816UJu8FiIh179ez6KpNBVJPJ+HajipcexqSobK6nOt6N5c7DGDbO6O
CQKkZAhReOWuV5u65cCNbj5DDNH5wqmBgDiSxk03HFdB2kICe+lP9VJ1Ms15x5o2rJdCOjNMS3ZN
GXG115HaDDhGznZQj9N4n0TnXvy0/6dFyLKYEoeQao0AbCstK4sJhk2htD8bJffj7Odg/hP1e4zU
G1+O3aDrhcHAQLfm3WLmzVIGuZnPTApF4klOLkb3RU4nD0ax27d+I8lZIKJshtNfoL3q9WeLxkAy
5cyZzqEgd9GAKh/iyE9Sr6EIoXvtt7bNXKGCqTT8naWXe7ayT5PeLWhyrGYZMbxeOghQOlXDeT7T
ae09ynTt4PEG2UesxXh0xqiGBj+mOGdEuT9ZcCtFdR/vpB7rLiVvNxEguH7aAzCovOP/yvROjI3F
ryhUX/sWfKby4Zuu6tuuB7j59pa3vuvbtRZP/8bHhk0X2bXOWl08+0iwzFR1lAcjizzemJ0vu+Hl
SJMpE1Hb5D6sKSFnZVTHsdTlM3WXDzQA7IG4zuCfGiSB7Xe1EjsR9ftKzqLqB1RkWRTHvgruqL2P
ZVpPyjk2snuJrOFzXnaxi2LoHs7z/TGyEkqsJr1IeG/WuHoT7eqmGQLl3EB9qz7b9d/efJBbulko
y9/+YlubwllTMySqo5Wz2pQqNGE5WayeC3toHwthg2SxkWvvqlb6cXup98+8xgT061NIm0FZU2q0
tSKs0Ji0c9IX1YFuT+eNs723ofeOEogatXWQKMulXw+UjFZR5PIgq+eu11/UqDzJwnFjY/ZEpp9u
b+j9i8BSuBRGvMiyQBKvrD3JTXOKLfUMAdtHTfYV+UM9y8dwkk9wNJwEVRsG5XdKUu8/2IJ2JLUj
yQKQu9bihjJqSJ2216C8D6BApZkhIWfRw5u5YxlrHCKOg5UW9lweAkLhNbSmEHOYJTnbq8xWORt9
+7NvmQPsCrM65mX4UdErYEUSvE+9pYR+qtSzi/uJ3Hmun+q4/Y/caq+/hwDeoMdJZEMl8Pq4KfX1
gxbI2rlKC1fk/2jB19vfc6OA/domWWJojhg4xfUKthEKFAcV7dzocpK4Sqc1EKIEsIzrE/5LblTx
Na7jofDJM8hrNENkgJAB37VeE0vdeBi6dpS8SDXKyMvQtEFgtmvznYu00a2DCpd8hoFyNE0Ytb7+
nU49RlUymtrZqhrdzdLMOnWp6B/L0Kn9iRkQz5ixek0LOk+p7d+d1E07ZvjuNzDGBC8X5cNl7HYB
MF//BuY+hFTAAXGRxYckimjLGm6T/qQ427eFqwe+Wvl6vodlXntGZsSWGWZ4uU1ICN6FQURdUmxU
WvgEOYHbz3+dFi6g7relfOch3bkA6weGtahH8TdGmdUFvHm9Q5QDE9A0c/Q0FP+MsfLZ7s4yQq4F
cSwdf3/Yq9y9y+OWBZdogX+bAgTDaNcLdiJqxMyT8qSPkps3vzovlZ+ICNx4gBF9/tAaf4Yyc7vu
U2Mh6+oIN5bax65VT3EPA9N3nIJV5fxB5oWCCpq+Q6O4cfiLSJwDkGNxsWsk64yOQuDEQ/xkBx/S
KjyqsUFb+J8q+E46vRM8rbn2kVLF8VDIxMKoB9Kavj6M3oDqMqi0+KnoX5LiRzB8macPk9G7gdkc
BuU0G39rUNGzO2deWfwpxBM4cF3/1lea2xpMiYJMcNtUc+twr5e0fsiWn+Zg98CGl6hyna/KdFCn
KdeSJyVOGfIHGO5mY+DsxFKvWJW34SPLYOKKQT18QVmYq6d5noKZQds6fTJQrZyAtGdyep/lsVcp
sA1JH9uyvu8q2be+BZAfm4mvQlBtaqWfh7lrZd9khGEl0w8g456SYysyTwPp0MWGn8d793L9FC6/
1eZB+n/4E6Q2r78Wjc7AiiY5fUKyvile0IU+1pBCDubvTh3ughxndH/bWW8YI7TnxEaLiAh3ZuV/
okJVshm1lCfhPETis9J9jP+PtPPajVxJtvYTEaA3t2RZOZZaUrsbQureTe89n/587ItzVKxCEf3/
mMEMsDegqExGRkZGrFjLv2vqh2FVceHiCcHi0NCkQMFEG/fhMnEJ/LRMS9FD4yHvdmBxABUhdcFK
e1lDwa1ygSvght4mHr9KXvZYDt0/L5a9pZQw0yUR9ZfBtg1jo+i9UnsSBMtBc3ILj11CLijJyd78
51MOlJFbFqprcHfMg51/Sl8f40o2Q+FJy7RmF6YCCtaDJj94Oep7gVqrrsq9uOLsl19zNjr3v+b+
Hm2gc6NMxU5paMbCUwg83hnVoDedzPIlxDS6EWmYGhF6csuVC/8ywkPSNI/pM9ZNWFueMCnXO6mQ
B+FpqiAoc7Ii1HQab7pZEeHz2rPr0bMkuwjFWtyKAop9K8u+4lpgisGRMfAAD9EFvpF3eKpK/cQv
8Pwgt4dEZpBW6oKHTE57qN85qF2SZlBnmJadpfHXNNWrQ9RY8l5rCnPlxlvmliiK8SqnZAQOhz7M
EpBIq5M2lSkmbiAO0jYTZKiKUtTEo6Jda/hcMcWrmB7V3z4c8NnzD571ZjhUgRW79aAozHYBBBgq
0I/lMBorm7zkuucqgRGJyjXjCgyMYvTcFrJevRK2UeoWvG6aRNmYZW17QeV09zq5CnFDHt44xw8E
kW7cZJVxQI6DCtnO0HK7qobdmJYfdYYcyMpZu8ix+Wm43hzAGIGHWWvh95LSJUHQpKkrehalWq56
ad+N6cYrnuX4p1S1jqHtFPLqZt8Y90kq/PMXZ/qBAVbI7Igt4BnPt2am/GrkGbTsiXdqBquDNfO5
7/8xVNPPY9jT4jPMNfhln9lX2xmCLmTkNepdoMpOWz9bQ+S0mpsN3e62scvEdGFtsSRNFdrWh3nG
nczuaJa9LXrHYti8RY9hgnQpctvKWqa45B0lH2KFtCpm+Vk+4pJckXSs7qyhyt16RpoFUpdvIzl7
brvivZoxmVxW4X3UhS1jwem4UcY6uuMJ0mw90co3hRcJ70GG9MPtrbgIqvwqGGooq4vUDIkw5x/X
75SxGbsxd0Eq4UWhERynhlpeH0c/gz4pZxH3ZK3cJPNHz7KW2SgjC4AB4KW7mDupzEivezS23aw3
GkerVfkIyqWwyz6F5KWq/YPp+9xegiBs9Dj17umx/Mglozz2ZWP+ub0DF+jL+cMABObWnvPpC2oL
0ex7oy7k3NVejINyHxUU3W0kN/8ozoB68zFnbHAnrSKhZh+72AQWTxeUMg7PtPOdL8QhVoxSRTZn
yg+lBBXlczUiicc8liWhDaXftdYOtd5SW+nUXf3k8/sItB9TtEv8sxWOkH9OfuGKbfNWtyNE1ZB1
O7I2qXvkbQ1b76fs4/YmX4Ry9tjiwpiTBhqEyximgetThGnK3bAK1Z2gRDyAi1ZgatdYgxFeZN6z
KTr3MxyY4s4y6dOnsZ6hoYVreD8V+U233m4v5SIhWPz9ReyQhEDTIZMqXBm05NeocQCtV2ikJnsc
5bapi4yZRyV7Bu6GVyZl6Xmpn0qlCbV8ZumMwo3/FMfiFMe2uSlbdLwC9f/T0uKq7aVKC8C1Fa5m
uYZ5zJF1jp2h/jK+IM1O4/L2uq544Nm69PN1hfKk98m8LjV5gZRY0p6Ddz99ndYSiCufCjpwKr/z
jT7//7mdMpqiWAPR68o0XeCN6v+UZEyi/yInhRMP5cp79IrnnZlbnGjTEkaSQMxN5rsSvbbS6fa2
XXMHCrAwczCxRxKmnC/HEkwzC0s+UiJXjIC86uNd7P3xyqNUOjrVSybjV9ziMvfAA3nO88KErBTw
98JknPtd46N54tbMJhaPYQlwzx4eQlv/7b3S1c7NY6TbDEDeXum1nYQmAZzIDPWylmZlfRRE5m4L
18zuA8HfqsoaxmvNwvzvPx2tOhCpEJpY6JpJ2Kaxn4NnCtvN7XVcc0CuesDqDLWRvS1iBdmSmIDP
4Fj5W+k1UY8Ko6LxIRr37Rr1x+zLi+uE+rI4ay2SP1GSOl+QHiUjow556fr6LjAfpeSZmW97MFbu
7mv79tnMwiE6T67yup7N4AhNdhfIh9tbds0A4A0QGGBkqLLOW/rpwwyNPhY8eMDmm7UjpY/Zeq4/
b8ViqzhBMg0AXpEgzRdhIckAq1KnqlyjvTNMu1Vt/dhvYlJ8RlDF8CTJB1AQw3Y4WPVbGKhbkCex
3TtVu9GkXe9Yabvi71c+3tkvWkYOaHfSejAqdxCagxiLsy/C6PWnE9cAnVcuYrL4OdcGSEBnfOH3
vsBEAT+ldoddZL4l/QPkwLc/4JXgfmZhcZVE6MqDK8OC0o+O2P3RzfuQfFaKECxcE2e6uhpKbCAC
gdPTD1s4i6gnZZEWjdsqjeBQa6SJWEfJgcGrtbblNVM4JUV76L9odCxqSb3ekTkGdeNOveSo9HMi
Cg/j/vbeXfEDiCPnTFzB9y86bdgdYdZuGjf1cMgU+qo4fjfy8Q4q/5Us8LKsMFdMLaBaDE8C713G
pqivCbFy27hBE9xLNdTGOL/6ohgvRjyzA0a7WNIdDwoJ2HJAXXm7f10rYAiq8wBu5sC15KxUkb/N
Mq2sXX6IY3r/JfKrJ2wG2im37Vx+ON7NCHQwI00Nh0rpuY+0bRBGCQgTVxISh0ELO6eTL+Rr9OGX
oZ7KCAui+kdRjHrsuZkGVlM5g+rdzdTI7qXXPDoC8BgVy85RxivVlWrfFXNUwGZlHZVHIGzv5+YY
QlWaPlYaEmr9q4CSL2TOtSO2r5UzweC6Ep8uzzSzrv9nbTmzArXaMAXMrLjlH/+5VmEd2b11ySoj
5nyGzgPzuZnFdSk1Y1750ti4evZrjDrwDvdV+UMyHjtvE4akGp7K+OTv2/5xeeYwSkGLS5r6Gj3T
853s83qwBJQqXOjKN8aX9iF6u23gMm07N7AIUhot2jaOMCDvRwfyRBu6s32+WaOgvOLnZ+tYeIQX
J1Va+ZgJ/dxRu/u5FuUVK4fpiiMAJiUw8WSmt7F8x0lJWhRj7jVuUhzlsGagkwKoB2VQ+eytCsVf
+TJAFnkdE+HR5TYXG9d01HnNsG/dMcp+g1gEi1Lb1YQ0TL/2Jr6S6IKzNCkDMhVszdWJcy9oRlHv
VV9u3eDoPxXH7pd4V736++Yufmj+eN+7lX28UoE6t7eISmLqCUMkSq3b7Jojmcereiy2ylY7guC4
7X5X/OJsZfMuf0qowFBFRaOIWFLfLL/8mKz45+CvYqjm+LY4u0y/UMYg9DHJtCRgbDXGQkhjWreP
Hhkh0BT/pdK2gnCnV3/0npFnn5ajJaHpkTqWkn/J/MPtdV505slbKN1SXFO4PwHMLhY6iR5aLMyN
uZaZ2ODFe1GxA/9eRvBTO0G+MCWZUzFgHiAtdGqowRXWwxrO9kpYPvsNi2Aiy7mHskjXcgtQqm0e
WiV5MJv6UFelLRrTj0lcK6Zd+7xQtlNMQ7eJi2ARM/NWroEgc0jk8RCM/2VothRrkPWr3vrZyJxR
f/KhLjO0wIyH1k16OP0Tp5KcQZtsU/yiDPvEP1b6t/Dl9ue8dvh5dc4+hbzPRZKeyyBnUgmTjRo6
Sumq2W7IvnnaWnvlqp2Zf+BvNRLG7vOlTboVQDqitG4YWe89qs9mgJ549G1U17RnrsYYABH/a2oR
Y9rJSPqgVlu32JEWNJvGtItqB21V29vQgUDpUDWb4Ue9djDmr3NxNJmnhWxe5WwsC/hTF0mTWLBE
K8ofwvixabNtmYc2rZxNnxhbmCzsht8gdd6u6Ic3MatXYHHzym79goX/CPVQIRXJL0i66hTJzZsW
rH3Hq+fg0yIX37GNTKvPVAI4gO1tLTFQgIzCmgLTxYzA3xjzycriE6ZtOYaxgBXlEP6sS7v4/RFI
dgjns6MieR/b3X13SCgfU0X9Tku+PhT/5R8Ii0Frk0Z2TQ94cKL/VnEoaxu8uE4ULwiRwMK1Rjnb
dNLW6Nf297r3wvDGAD4zWADWzw+KNE2WkSuYiGRbjW3LHoJNdfwlDzvG1aL3+Ch/+X+IAJ8MLuJ5
qLRSFurzmu6S47ATnX5t7vay6zdfGZ9MLMJ124fiEJGecWWor0n5GPp2azph4BQNpMjKUUv0uyx0
1LE8ZpH3FJvag4/stjbUR+Z17ULtbFUYbU0hbPwjJxL9ovPftsh+kpJ8rjdZfrktGqgt/Wf9WYrf
6tCwB/00VvLKi+LKg5C5Bx7SlKoArKB4cv6Bgzpua/gwOrdtvogjwBgrfPTCGaElP07Dl4zC/UQN
MBXrfaWJB/Blyubfvzj5wzybDGIXOOH5L9CTQmR4aOpdoa8A6e9rubeV6pe6JmJ5LVYAzWEwCi5b
OpqLlWY1vLOxJfVkKZRZKK1/TOXaoNu1TIBB1VlPBJ5jPub5WpQYqWbZiAa3nMptJD4Y8nZoTsPg
bYphuwYjv/LEYEiR4D4/0mipLeJrarUC3Erp4Apx5/RBtNdg7SGil01230WGXcbxXlzDWl57C3w2
uoi4lUAbPknjgdfaf0G8MwwwVd/1/MjD7bZb/O1zLK4PkkqIomc0oUV95Hwv+6608lzHkpFD9BrW
TmZWBzgMXgu52Xjxh5r9yBq7DGsXfeddpJp7XfpRhO8wWvzUQ3M/jYKtV4gUS4lTKN6u7H9b7UtT
poDn0rXM/kpCAV0kxQCQODPF0OLHSloQxHTLBzcVD22+0b8z+uEPW2tMnDT5aLbpr9DaBf9l5nbw
fgHv71YKO/PfX27WZ/uLOA335lADOsMXIvlYGsKLOeRrGcXsvBc2ILhjUgpC/IvkzKhCCRLVcnAn
LgHPa3+aypOuNY9p7gZwZKIX6OTtH99Kt8akrW3wlXSGNzN4aia0qOFedMVarVXRMBvdpLV6B8aW
gzgA1tAExXsVwu5DVMan3m8E6CTkchuI0Ku1RgSzmtSv7MOVM47OFa8NRivB5yz5QzqBV0+TRvwS
VfxR5v+JVnsyNM3pBSC9P0VrDU97JW6BdqRLT2+Ess/y9V2bHsjuphtpPRaO5A8HtUCpuneQ3Lan
YJuCUgHaNxbvqfqtKi23em997w4e6DVuq2s+DtMCHARzV5KvcX4gzQxuKx/uPLfJ3Gh4mtrAlpV7
o9ubxnZsIGS29kU/3jNejXxsbIvhTtSfGum/TPNXvP3arcUMBLgReug6sWER+jpw2n4rjqNb5/dt
QW5VbJgMnwBePsnM0D1O5nfDXyG7vWp0FhyxAMXQQl/Cfj1hQkqtSSe3MIrtgO5y0B7K0haR2WNI
dZOaFBhleJzgWVXg8DCstYLcFdACk4pAwugszYwhyzq+HuZDBRfW5JbRt7ztH+p3tuiekdPSKfvS
DrzCEUSnQH+osRHo8dvalvzfXZb9DuKP2+H5MuDIkCXAsEwZF5rU5bvbVMZ2amVxcplsTm29nI4W
LDb2bSOXHnduZOFxUpxpgaFNk5s0d1DCpwUdrm3vbf7dClj1eYBnZrpaKiAg6KApVVOJ7qzpkBuy
naT2n6R7vW3l2oaZzJoD4QbuRMF/cXqi3ug1oRRdfRzveziLbSU1n2/buPJkh9OIW5P3JnJjDJ+c
GxEqIJRp04hu0N55w0GX7kLhsYmeIKimk6tsFAvVCrVaOY7XlgZjLh1qgHRzPfzcqlxEcmh4WPX1
arT7aWS8G6C4c3tx15wBhkkRB6cyQLJ2biWIDS2Z51/cnL9fQY8AfO9FtPT3Igi3t01dXdAnU4sF
TVaWiFCtiC7T+ttufIzzNfrKNQvzv/9UWzG9wFfKUsWCOAItLCGiUpKV3P7y4pglkme4D50rfG6R
WAdRKBuVloozJiZGN0QsH3Npbfz0YooQrVms0Ghh+AjijGVfNcy7tC0MTk8Gf4lj8SZqbVTYN9kd
ZFc/ixUnuNw3xt6gy4Nol3kIBvHP980I6k5iUbLrq+OmqfZJZ25uf/vLXeNPk2dQ0QRtcSGijUqE
UEc1kuDiBFYvqba9OUEJ9e+hjUxqZk6g4c0NtmxADBUl2hzeMXcsEAYWj80Ei512F8ZrcJjLY4O+
7V/eHArds4LbYscE1J37WFLdrCl3kR6eCs/8o9TMkjTpt9tbd+Xj8IhjtI7RsL+ksOemeL9l6ZTF
hstNaQco0hFIb1u44m0A2MBE0z6cqdSWjPPNqGrZ1OSInIDTSx+acnyuPYmo3Vt2DYENQyDCuxb2
IC6GRyulUXH7B1zuJugUIhDjLnMsWnbgwrqKkDULLTeAcQqu9rJ61CtKeOEK/nfFzrL3NoxQWgVd
YLlCEDleGKH/ONmyBWvKx+0FXWaz84LgZGE3aacvs8thFOVq7GLLLazHUb6jUGB7kvalzd7RtTiG
nfLltr2/CMfzVwTuMT/AGdJgRmw5opbrWhZXgiq4WtCodiwfaulOzPtTZYp2m3ZOHohOZW1U79Ga
noH/27Xwu+gVEpnaFoHQrkpzynjlrR80f4pPodgyG9lIRFNw5ecysYXvWmMfvcbxX7M7aJkehd3t
Dbiy4aC5oGKjC8/E4nLDFd9jhNOUg5ORC5tJeI9b5VAJ5Tb0Rsa5gOCtQrkvfAlD6N2QEpA6opy3
6BGaWu97sl/qTIq9WGPaQFJGybkzhD99/69DtjwNsTXHNJ5GONS82Z82s6naCq2JXn9qTW28C+v6
zYQeFKhkZewiTUlWNnMOXmffDnNAWunzE7OZ1ZiD+SdzVaHQw6004wmmjqI1nwp931Xdi6p7X3Wo
w1esXRRcCGrw3cw90BnOuuSK8YtCbWqpM59a47tufOtK/16r7MZAcSeidKXCXtyubejlCrFJbsUJ
pb/G3p6vMKm8nHJMbD5V3aRv8rI5kVvuq86j8JzAKKFZDJnd9tDLIzqvk1M6D5jRW7pAvcSZVLRx
Yz6VVYaoWQmZjaHX+9wXpQPYjnul9aKHIBaafZxnP3JKDk5owf2mBZP+klvlT1htT6CRPNfTp2RT
dlG9kqBdXNLwQ0CWRjlvrl5eQGaMXrBC6MjNp0hobD+dFMdv029Fmr6sbMWc6Z07GIZmxkqKbOQ3
y61IBalT/cS3nvRH1vsVpYYpsyE30po3RmLs8EX5A5Fzz2W6VvG4uExZosIo5UyKitzQ8t6uK0sN
urawnoQo6XdSxeAiU3/mSo54OaCAGZ7SpIe8G9jORcVSYzzcYwDeejJEuPBHv+WugYnU+m7IU/1R
NilBeux96/sEo0xpt14Y+7ZArCl2w9hH5qYNAyM5BFPe7dPK7NfkS65tg2by7IW9CHT3su5j+rUI
NXPvPTF0Di+PAWQzkMd+v/Kdr5iB2WSeSwA0TKNjsQ16rrZxLXveE0Cs4n4i+Ye6pYrB1bReYevT
zMBsjOZWjXvtSVKASjPs7jtNn7ZbwYyMbdHKydZK434l4b2IOTPpCpMac3URpv1lwlOXQxGLUZy6
qSwnz2oYSHsfpZVnz5dqJwiZdWQyyLNRIR2Zy2rWVDQuDtpf86h3wBwLh+vF9gdtKLYFCmmikSJN
3YnhNp48uHmT8p/hkOgCzhTTKgRF/K8xf6JPsXwswyQCaRWcrKnufycpCX4XStVhrBOR8ZmgfV/5
5hfAIwzOmzuPDczP1sWLPNYzrU1CPzzp9S91eO2lZDMw2oWyjDwBGCh3nuAI6j/qU0F1z4w61BCQ
hioQ4S37sn7QVWEZm+EpU9TqIJeyv6umRt3Geo0q4phJKw50kW8s7C1u5D7HUXm2s0rjvuy/lMKX
mCEQjRotBGRrswt/n/pn8RJrZDWAnpntgI1hvs4+fcS6QeKiphJ9QnR31x2sLfTVGwTtN+Ym2Ui2
sI0dwdn1NEV/yL/SUys5Wub0a7Doi0uT7GPOd0hnmco1tcWaBSmqm5YB6RNcgnshixF+geVyUrWP
0ks+4sA3VzKD+RZeLJuUzmDiGOzC7L3ny5ZbVRXKNklOSvggTRBCTKe3sR7WLuYrHntmZpHuSGWt
dkjwJqcg8PdMhRmZfy/54T6Pt1B2Ownd71YxD4W0xv90EYXY0M/rW2Qh0DongxEL8UnM4o023EeJ
Ww5PonSiB2VnyZMeFSs3/LVP+NniwpF6IW5UDmdyqsYnwYL59kAVWSh2VbDWs7vy7ahoQ19ISd/g
8brYVEMook4O5fSkVhTUu3Cfhl+VtH+a5DXm8cvy3F/6LPgxVJ7isrrk6jKryGomOc5PY244CMY7
7GM4OFawi9LoIElOxjSRFjEUtxLqZoc/909QzOC06Fkw7Eb4OffPvspDuTem/GTUzc9ycMbJhsDE
sHZysG3So5SglCfupTA56IK6uW38cn/PbS++pJU0A2JMEraHlwD9qyQ7pK3vjN9um7m6uTxgZ0dF
KUAUF+E8i/LGjOIyP0FEW0Nol9f+fvAeIuueijE1UZgSTprw67bVvw/xy539P6vzyfkU8MYxhFgI
FbpTR4CL36oX7SN+jtzuXoVHC126Pajqh3wn3jO6644PxVO0TfbTSfwifxn3zU47rh3Vy3g/b/f/
/qC/2/TpB6Vz6aBp6/wkNcJGiC2Oq+qk1VESM7uZKsfr2x+39+AyOJxbXOROVYAspjix8V397IuE
eRjF6l0ZblCD84GJtmv0ShdJCVkaWBQO0VywhwbkfM+btMg6Mpb8VCFL3kkCMkPyIc1W+l3XrHB5
8B/uNCqB89Pg00ZadWlaZT4VJ8WzybKEn6v4nctq1pxu4q/wQVLOAsJ4bsJDcoLnelCeBK/2IS1v
uk1vwYuvKLWybUr+WT3E4iYfEqhTlSH9xrxP6tS+URxvf8IrZ5SO5ixWBSPc/Kg6/yHZ6IVkLVpx
CtWe95q/y8o7Zklm+cwVS1d2leoA/WNIcOmTm4tvlxc0ainLFae8HSEPHU4VOLSIwZHbC5p/8OJY
8nYCKcx9TMljOSNiqWmsTV1answs6XZlIIoODI3l7raVK57PwClNWZHzBhZzEXLqYCrjKhzLE23r
neb1d1BVPEf3Qjj+kATzfUymfen/uG3zsg1JkvHZ6PyjPvllgHRQm5t1eRqF/BhHX8uKqlh1B/u8
nVWDbcCepnbHoXAyQXjzq/B02/61DzhLwYi8TOFKXc4jdrIxBGknlSev0Xbt0DgdEu+IoK/cGlfN
zDUWSuM0rZY3ljdRZ7IKtTwFAg3dEpyd0Ji7sdB/317OlXAJcvn/7CxuJzMItZ6iVnnSjKNcVgzD
v0pZZbcPeeIyl78ySDf/taVbmrRKeEz95ZBafDu/bdM40KrqNNRZ86zmkf61zWOUc2S1fuhyudhG
UuStvACuhRlAEzw45knBS/ooI6HUWqppddKi4CA2HG5UkaRf1FZj5QvsXLyv2inbC0m4YvnK5s7U
gchPmXRrmCk9d1UJiIJZwIp0mrRc3mbma1ea+WbI4meNgdawMQ0EL+iE3v6kl2d/bg6gVc5yKdUr
s2t9OiAxIIQ0Eer6NBoViAkpCb7Wuh4937ZyJd+gasK7mFEqwF5gAs7NZGUqCmGqsrh0jA91MOp3
WmmFG0XQfKh4xPpLXvbD10homd/WW2EX8/49rPyI+W49dyh+BPUhqHVn5vglA5Eem02cSFZ9UqpS
tmHto+ZWWe/SoPrHaQTZaHQzf4inpU6etPk28aF/g6T6nwc45xIS1Ule0/RmgGydb0ZeN+JcNKlP
LZWILeCR5jBF6Zrk+LUv+9nKItPozIqmVUhxEV2ffsubBdK1sW62tzf18pDOa+HiRTiNZtNyRs5j
mrsOU/ZUast7BWkEqJz0X5Ec7H3f15xAb1cgPpexDoMQYmASSjPOy/nmyWWYKoKFQU0crb0USL9k
tG4ZWa+Mlag6/6WFu8AcxhtABrg0oxHOLVHhNBhhrJpTXf3uhq9K+16mb5W3ElOvbOCZlfk18ukA
ZlR+B6XMmxOlO4RQIWC3g9LwbHRzZTtTY8ZCMmONsGbpG6QjNIVpLXEfI6G1rOCNFRN/VqtVJ3Az
vVMUZUWBPFhjJL+IpUszi7XJTZFNQ2kCaDdruKAgQ0o3Sf+f18GlUT8bwX/jWB+ZdMn/0UeWdhfZ
6NQXQ0KpuDpZ+lek2pvxbYi+3vb7ZTbz18S8h2SitBqWAc1X6QwntV+fjPinXKd2BZy0y5Qt4ywI
rDFdo2r2BJj9ttW/nLWffXI2S+QArDJzHFDyPveWckqrovBGwrW6i9zwTf6hv4aP3Z33kP0xHP8u
p2Kk2oZTHxP/Lhr2t80vfRW23pkjgg45xaK5rXNufcz01vM82ipI3Gq/sj44Rqa+KSVto6vWSup0
gTxfGltc/0USyEHqS83JSigi7USYAkq7zkbGzjqVAYJJiMe7YSA6HdRsMPStIGd14DRtlQu2Zmhe
uPckq5un1ws5OXhlbZhOEodMx+lhgpxz0dXidJD1BJyPUuh14pRTN/25vWXLIMIqAIDypUA10hVZ
smbxrvT1Jpm6kzJ20V6g/bOPx+CeIaTo4I1VtnbHXflE88HmqqWYB4JhceTCIkeWJUn6E5OB8mOY
NsJbPabGUQ/7YIuqWE14KSYKiyJk2kpcCJuiUARb0KPO4XknO/kkH9DfpNYoCPIxwhipV7o6cbOs
zrEvMyGjzpQ9WRah/NyVfGFUh5BexSlqPcvW5fxes6r6B/K/1UOiRIo9UCbclnoeHhnake4qM55W
kFiXR3hGf83tdeBf3LKL+J71mVLkudyfwl7t7yj7PAlQKXxXq6LZhsKQu23ovRm+8iQVXbdykP+2
Is8P8txCIvJTTedVuwS/J/KY0EdXhlPky6VbJd6w02RlpH0UTA45iriLFUYCW0noHqwpzZ/QPwgO
wLyLLeqz/XuURNlT3Ciyg9ID9JyJ1lPAELONAk25HfdZuk2CkjhbVMYd2sAlrE1d/AT9Ye80lurZ
PIggmc09zdHF8QsaXdauEzv/IHT6S5WXncPA51YgP7T7tFFsLcvylWfnleuBbiwyIqg4zjn+EoCX
+XGVBCLqSIH10ebyxh+FzAm+mnl8MGP5NHigseQdieALv/D2sbxyTM5ML24ImsSBCua9P2Wy9qTF
3kulS98HK36qu7tYoOR+29xF/ju7O633ee6djri6TPnqAu67QUyGkxRFjpmrG2T0+Naxg5aknQuN
ozT5USiArfhrcsUXXcul7YWfq1nXGpWRDafOGCW7LhnMmeQNqkmt8J56hiNb3gYFiNhW63gPCzYs
1g6QaSVZgz5e2/S/rxvYaJksWaZuViROXTlUfG/EY5hCFckDUHi0x/oPiIuV59RligMPJhEXppd5
MEJdJNnGaNVK3U0csEig9+hp0kGrrOrf/Qiax7lGg2CjwazMeRiDJT+1zMgcTnqqPXfBTp9UBgR/
qxbUL28rPnRl+2jCQVlNiYaW2JLYODf8hiaSPp7CpjyEgWZX5tdyPKoM5ozI30rWdKfVlov+rBPQ
d2atoxXYuXGojV8ZwO9sVQJsmYsTu3moUnSY1aHQoVjs8ThUnlaU4XTyPVQgrXaoYc0FfhyOXMS3
V3/5OWe85CxBQbjgLp0351OabFWRr2RTOp1iT4PBn+R/6+VKtrlt5UrSwVVEOIL7BqA8RYBzM3mn
ZYIfVtIp9rtmmyRhcyxENbcLU+33/SjIzyONe0ihfX/nl4qxYSbe2MCua260bur2UuIZD1Fq9TvT
q6SHNIUxzhB7wwmqNvPgNGyVZwsi35WE90peSKGE0IKgCqgl3OT8d3dFMpqdGSmn0U83VCzUbbBp
rT9qa0Mzr0G/NjqR3aA4v/PDDQSL2fdpPneVXawVE6+EuvOfskhR6YsbgpbyU/Q73cl2weZUvaMZ
sivXUh2ZNZ1foRbNYZV6M+1Tuv4L71OsPu4lJVNOXH92ui3vpE20+6XcefeZE7/cdowrno4tXnyE
cahul+MMU5uLvi5hqyG/z4qvkrGtrDX40mWuyIJodgHPwv0AB51/RChSu6COUuVUxW/w9+2isd4m
fWIHa4JuF5OqHNxZwIlH7YyXAll4bgnN8dJs9Fw5JT904WBsy/0Y7bNqR01NuJtypz9okp2ukU1f
OcPUQaG4pkFA3Xwpchr1IU4aTtqp0vQ7JH5UR9Pif9WuZ2nE4VmNc0bpoN56vjRF7kN1iCvzhLpp
tTFidGnGqnqYmjBaqU9e8Qn8jmKECkuWSSZ7bkmVu0QefNk8RZoQbjQjbDZqq6YbK1/VLbqyc0yc
igD2oXpjnGzh6qJSN2kQGeZJKFXdpuCM+o0/RPt/dnIeKMRyKChB0C2tGEKtNMUgmKe0VqpjRxYa
cou00bcm5rn+j7bIe2dxXfAGlFFob5xvniH4RVKEiXWqZTF/jj0/V3aCbA6EKobzVqlEL74VTscY
EKigeTQMdM65uZDxN7MwDGRuOU9WWdiW99NQetvT9n2b2ko8ncZypzKnrVel7Vfenn+07QTakv4K
WvniW/JTOHfcl0wEgSJefEupt7Sw7hL/ecyhvZjq6k88+WsiA1eMwDoOKTEvQOYNlmU5s4wEYH9m
8OxuV8Lu2l9eeL0oWBLXPn+ZjMNZu8YuIuAMg/n0sxfXmNG0ecpcY/A8ht+IJEdNdYXvMfzZNZxy
ybRT1KMWvxbBU+aPjlw9+rJ4P+hOZVq72+557YcwaoC78DIBfbxwT1FKawTe6+i5UaNDECYM0VQN
KqqKkdlxuDZlf8UadTj+y0OQdvxyqErwJCGBmSF6LrvJ5mACKuw2YgBt+/afl6Vyhc09Bi4QMGrn
x4CYW8Rt5UXPpincT1N/sNLpIzJjx/BX2RDmLTq7nhWk30FRizxxGURdZvtamqgmQ7bRcxgFp6H4
kU57sXtpk303fGgkiqJuR5IrB4xyTNTMQIvSIrCr/JBF/+lCcrq98ssrb/45UAZQz6XoTiJ5vvQs
baWxFrv4eST524cIyiu2ZfWFXfTBnRVZ2ZdhMJiItKhaR1LO7LEWB8e+0/p7tjJwfK1eHYSe3Xmx
RYipI8FCTW/m/p2j1qeklqHHYKT7ED97ffKaQywbm+12FDtbfs0rVAbzPfp7FdljZ4oBXOuTnaw9
ky6+Em9RpGd4KBHySSEXgVFJyrAVol59Dl5DRsEhffOV32nTbaNi5UhdBA6G7sG78cyHyg4W2MVi
ZdUfVXOI9Gffm6pjD0bKjpK4WvHwK+uhRDoPXfMeA/GwCE9VZUL37sfGs5+1sm12vMqkysl1mFgF
L/rQQv/7bce6OLssi70TGfQGmkAicP4NoYSO9RiBp+eCq2cjyCmi46V2n3hx7GijuBJ9r1oDKYjD
mCxumbg1cV/neY21sUHuDj7bOpI2g5YMqIDJk/mht2KwFp3mFZx56bxCohPjitwmnKLzFbZtqIzq
RB1QKB8VH/HV1BayY5SZTzk0VpVfrTjK7AgX9hjiZvCDxyVcG+f2StAIVgoo6dmT+o2ev6fB4EzD
mlbG1Z38ZGXx3TKl+R/OvmtXbhzY9osEKIdXSR13lOy9HV4IR4kKVBYlff1d9LnnuJsttODBYAYD
GHA1qWLFVauWpqk8I9KXozFqPsM0Aq8wFz1vjEJvHUe6vgws5hawukaE+chhX2rVN1A7175Dmq0c
+WYWASg5EFwBgC96nAZwI9LNGTythiwxI9ZPB3OJlJm+Nsn4wJC0FP2zZwT6XIHqgh1bd3yYLRCQ
Yr4lQH6xlEUAuoItQqebEqv4QajDIBi3ESTL7Qqs32ixQ5UY0eI99R75PReYfnhO7cNCororOQqV
WyRna98VDUkAhdCowAS+9F2nptJzu6ytCEuQfUdl+zH/UM6/0o759x/+ync1BEc/hpNAwXyD9kYn
wlF7DBFHs/LsKkCb70Z7I8NYOcuVCPETLvxDtsx1hpjcjtJloQeX2adczceQgK0TS5q8auNEKxYa
ebQYskRTEPmGdHXJCF4U3SVmpFc0efBmbMEyGKl2/35vmJOB7RKjnFhocX0oFx6P9mNuRUmfYS00
pvVa6jfQ0PtiVhyBgbWhUDoxkAL/ei2ms/OFziMDcbq5yxxtVzCs1FMqdIPe1Kk93Be2oucQBoAD
CjAY9JeVrkSJtTCL1oqIN2L0pw/EbFr7nc1vXYFZYoAN8vf/IBG5DBZBCo4JOcCvPZ6M2A9lRXOi
vxkgVDkPpfHWtT16f5MLH1TQ9DTOWA+xVM4Wr82KRxAziWhrwc9i47Skl2zOE4xZVlZkCyTXNyNU
AnU48uGcbfHgr70AJDBi3gauAEWD66/YIKAjqtLjNaPJUepfJ/BoYD4fO4M38tFVdfGAnoLVBHWx
PDpme3yyzYVYkdIXu1791RvfnDbuB77nfOPTrYmCzXCFQcTuM1s8w4tX7XUojsNEgavKz5+WxAf1
mRfe147bIpxgGLiQIX0hgIWyAowQduRi8VPGG6yzx9KM9lfFSjB3YbuYMh26hLxmdMvkr30xUBKi
iAB0AZo6Upw9sIknlbfYUYmREX9BiVTnJLB678XV6O+NY65ZrEthknr0KNUuLJvtyNZJRQ8qtVV1
V1pF/eigfPFDW7h9pAa1X718PI8luLmUbsi/zkjs96nmLgPmdw0QYXe57n26/9tW70EUJ5FuoPUj
P9As5Rqf3MKOSFP9mPuvejL4LCm/lmSLgOG2j4aPDUeLwhCKh2Kb77VCZaRp/sdNVGBxcpZQ0ULC
sH0JhN+L5qcMk2hV96ufyr2ufbt/yrUPALodcO2AqQPcztIHMCmb7ZoSO+L57lDwDVexdoeXf7sU
zFvEUjS7wN+eYHXffEC3bDkUb/dPIF6CFG2iP4QWPV4ilqDLixR6rCqd3SR1ImyRT1K8Rv3sOhvo
6LVbQhkBi2ax/g7wV2ERLl58YRV9wdTKiUiJ7aJg0Os3WtlrFwVwHdr+SLZtONVrAXSeEkdrGidq
0501BnOCsZYnOmxUrtauCp4GGwrB+SC4ja+lzDap8m6e7KgF2zkK+h/4P3OyIIIFNcZfEZIqzxor
3WmECFVJDo7bnAqP7oirBHm20xtQm03qibY8yGptI0xfu0JMtiCVA6MyHpEUL/CCYLBM2K2K7DB6
Empoo/fmWR+2uNrWnOeFILkG4xUjKOgGHTYr7Xw2Bpr1qGiubyitr6Ip7Bn/5auJdYeArIscVTrY
YLSzq9WeHdXgY8SirH3iEj9vt0qsq8rxV4xMwqD1i8GzBWLS1nFfyg5UYhOffnR0a8py7TFhuBio
RayTxXoKyeQowHQ3Rl84Ue8kftlnAW+3ZtfXdAF1K3AAoECLurtkd+bFmGaM0MImKHWg8y5Y9KjU
0UBjW0C8FUmCwBsMPYCAYLeY9HDnekoVZBF25KjvHPH20j4QzV/Yf4iGr+RISkD6aRnKDCcq2pPj
xm6W+oNThg76mc4Q/LNF/SsLo4VSBODxgXAmFE4FbkSfjhj5BbToeF/I6sUhWAMpMfh6UM68tkXL
nI6emsE1wFCYITrBtZ+lmNjR2hkM6Dqmr+/LW9E6E4UyqNufJeWm9KG8XnOJq6Pw0vQ/Kmx9YNq/
dhjBSnkpQDpQliyg5zYhgGpf8uK5wwZwlpzuH2L10lD9xCJylMfQ/ru+NKzLSIBEYU5k9SfN+l0v
j7SOOow93RcjfqrkUnGUv2LEz7hwd+ZoaEo74CiFTcnOaqv84JUlJi4qjQZdN38DBbl1ArbL+5AW
9Ya5W4uGMDMgRofRSsACD0n9DG9IycImN7Kw3lUf5yO4lszlDRmn7xrtMU0/6OW3wYpHNMfvn/tm
2gTe60q0ZJr0RmkW6kC0AZma0Z/bdgFEOQ8dWKkfzMRGaTLtEsM8YkPkS0eKjTBg/exipTgQ/WhJ
yrYRKwlVvRlzN+pLcGZPyXku0jOKILt+fuQmedDtFDiwOvMzF6jb/PP986+9ETgZRKEYDxUjL9ff
vSnMfKzgbSJ9ROewKPQ8oCqG4O9LES9N1i5g91UX0ZSoVEjBFFbkFVXZtG6EyNCf2i9ZVey5GWcZ
2tZ0z4ff98XdwqfERwV4EzgfzKGgRH59KiuzcwVQNDfSknCaPuRuWFVAUh5rlRy9RAl7uw0X96My
YvspJkO9NBy9LTrelZQRgoEhRZfZFHd7/RvqboC29qUXPSX9nqjHsQ1cJSy21oWviQEqUxChoUuC
iOFaTA4qTyeZUaJXuL3j3nhMkE4Nya627VOib1iJNWMEhBaSekgEY4J0r87Q2HnHTTsqphpwGaYN
h6IzrFOp1/Zed8stF7gSoID2Bu8C7gIBrIzEnWclUdC6Q2LqAXOmWrXho6YPDqVM3wj3V0+GJjPS
XzA13yxCcscCvZwRJ5vH/th3DpYq8ErDCvXHlNobfvAWsQT1FB3t/xUm2Ryrx8BWh4g2mjRqYa/O
XNjH2qrc3FdAhxMuwNz5Y2N2oZHQaqdN5c7Ss8o3evSYSKX6bKnmPTfANs+Jo726Xd3spqIxzsiK
2FGZs+zRwBqT+49qzVKIq0FbEFNWGIS5VjRQsVtqW9p21FTzGwC6J9zWhh9YF4HACiRE2JYrN4Ly
tGEz0IF2RAv7V601X2d1bjcM/tp7AXwV+wJAZixQINfH0JO8m/rewt1bPCiIdnCH4WFySZBo7aHX
0432+JpeoaYtkhQ00JDuXYubi7ykFfAo0VJy7QkEUWjWzR4/mHo6fy+maYzuf6VVeVhqIdq4cKXy
9KI3zJ09eghOU8P2sQ9uD+5ov6ueOo/t70ta+1hQYfAI4mAI6SQlLhXMWPBKhMGjQ/ezh2dpgyZ1
43OtngdBPeBBotIne466s+bKrkWIxfgh16tTP+rBUiMLK7yNSGv1QBeipHDRtSjVJhttSKVHKZgS
jEO7pb2FIl8zaaizgQkG0yxoeUihjp7RUU9S6gBSWOvA8PednzrLuHc9spUSbYmSvhDnxYiuqgjq
K/vASxtjFXSpQBy4bMTBa6VLEL5iATR6WIBfyNvISN1PuW1mSL7Yazb+Vpw+tItDMe2pk/sW2Ds8
CrxpeF8BV1UD9XvsjkfcihlB6WlpHoiBMwi16upcDuZr61avZmo+YC1afF/UqmogmkAsAZAa2mLX
otIGxNxjgVqNahbPRoqWoLrFPr52GmTHCH6xthldd8m19kVit145OdHY9CfutfuMJO91qj6alvr9
/mnWTOCFKDnaLribNwtgW1FudmfL/kWNT/rQ7D2QZmTlhqy1Y2FWBAgZQSUOfs7rm0OcMKJI4zoR
r3aJ+jBgTdK4K5TD/RNtSZE0fdFUnqGk60Sa7tdLjKXnqF9vLgxakwIoH8iikCujxin+/CJHwhk1
LPGExdOH8pHSs54Y/jw1mMvZmhlb0Tc0pWDxkCQjH5JzgtEBXmA2UKqbWhZboKh6TOeZbdi7FTVA
4IiyIIp3UDy5yES8xJiNNvWiqaMHtmAd+4KPGGDIBBvCh1+lQYqNwGftWGCt+x9oEUggJd/LQMHQ
DFPlRVir9QtDoaDZmhQvuK8L4qFIuYYgR4KqIUx1AR+6/kpdCUpgLKnyonYIdDAznqAQpNstWGvz
tdpi8VkxsWBGQCyBpjXiCZlXotQQTLh08CItW2pfzcRyHJt+rM0ttry1j4X6GfBmANSDZUd6RwQk
GktqtF6Uab86dvZaZW9DWFHpgWN8un+Dq4fCvK4Qhk0fMjUBIvF69trZi5IBPKkx057yrbL0ylMS
6dn/iRDHvXhKeZZSILRG3JtnBuiP7JOUgf2UgVJla4fb2s0hBxJpi5iVlwso+kRLcMfjNKPzfcyM
c/XWFi3Iwr8hNtwIVtZUD/AUtJUFoh/Y/utTFW1leyOaWNFIfYr5gWb3nJ1BVc8/oJF0/xutlQ2s
S1mSv5hzt03mVsUNYgPHefmu9b4XUxDa+pgA27lb1FxrH+yvOAy0XB8NnBxVpWgQ59DHtnvQm8fp
k63+vH+o9fsD0A+mFIAwuYar2a7SubPpRZx/7ei7Zr6Bk493g+8lL7qZh1O+kXCs6gbWTvyvQMkg
AShouYm+eACCJb5rFztV+wxYcaU+js3W+OTaq7IxpyLMH/zHH7DjhcpXo6rN6I55aMBHHf84Vq+8
6Tds39pXQkQuHi0GftE4uP5Kiz3NXTkWJBp1HmgssqopJOZvXf92/0OtnQVYcIFL9VANkLtKjBZd
r3VQdJL2eVh5Qx17rYq11jo73Je0eiLQsSDDQJcMbbLrEyU9uh6LSaB3xjsA2n5FY5RU0v/QcBEG
Aq0DAdjHdOq1mNrsKxATtSRqSQiG8sHzS+fj/ZPczvuAZwkzFMAqIGECaEF4xwsFKME0qhWqSiIQ
lmZ73G53crW+C1qTZUHfpOxRK7JPmAxsdyihLQH2KShnVjnsMJSa8pLN2hiaS7ocytRQd8aYA5Jl
qPOTnoIVp7c0e3f/BwtrJTtSgd9ADcsF/F1GSTamM089CDeiflGfSJu8MuWRkQ/FOB4sdKRm78t9
eWuP8VKeZNFIlibVWCkk4tgr1O0IutNd8i2pw/ti1pKVP7iU/38uOSRVFdyXZhESpZb+0yOa4ztZ
GWIB0xmIFp/mGjIWss+63G/NrXLA2sMB7kz09FB0vXk47lLkcw6aqojybzrUWem/u/VWiWPtzYDf
H2KQSqCYIimawwvXoH1GohKrrI6jwvODlhtfQJHT++hbbZHvrXw3zLiAFh84NFAVe+LnXOi1xjGM
ClZMEllWrNPfDQYy8EptkCuwbEMlVxwEkjABzYA6Clqxa1FevQAMXBdKlCtDCHahQ1rOgTY+ziMo
6rPAzEmwVFtefeWbodSJiStMf2AzjfxuCXOLuagd8Q5mgML8VMGS1Q2lXJOBTWAqipwoGuN41wdr
sHYsw3i9EmVcP4x26ROm77184/pupQiEIGrF8N+gv5aXSyRaY01TDcXQ8b6S1PQNLBXSzY1SqlCv
a7txLeXGloLCAQAeEmGBa0DMKkzHjXPcKriQgG4v6GVhoOREjKgCjcgZiYr+yI3PhKehgjVd4+t9
S7F+XX/FCMW/UOyBY5+xQSu8I6a0D9Qzl7NG2LFi3hZtze0Tuj6QFDjSqTNBrIADYVQFcxbY5Xvw
DtO0oWRrUlBXBQxQFXzAclxf0g4ByKh7kcsxRO4Gqrp3AKTKugw8WRup3kp8igAYs3YYS4OrQ03o
+vJaY+pLDbwnkd3vS8yNz2NgmY8zLwOl2Nv5a6F/TLiyL7xqo0694meFZBvERhjOAbBT+mzIXOqu
tnCZVfddy95aw2cOVlaVe5Dn60a8pPuuAbCOui/kFfOTqrJTHN+bXtQ0/2wS92NbqhsXf2u28IvE
iKMBWKTg+Li+i5SMWMmI0n7UZl/ZOPkUrI7VGc5netMHjKlsiBN/nfQA0cvFbArYCzA0I7eEUFNs
e0TYJEoKGMV2VNIwq+otpqCV1yHCdFBxAsKEpUzizy9eB1fUZOG8wzVjqyacNUJCv5ne7z/BlZsT
bB+CAAw0/TBc10Iqh+ZcUWDwl2bae11QjO8pwLnwnPUczvOP0vl5X+BKdAC+M5S1gdEFQQDQutcS
NYObPetbJUINZmp3jQJ+NV/BhEzuu0s/fbfHVqyK1bXyo4J+1BA0QO32ftf13r/jF4QCe+B7QowN
fn7p8FY3NorLLCXSSgs9+ab5NoEeeSNluB2yEjNswiEgNUa79Cazm8fJmysDB8aCcV0vT6bDQrBB
+sbsBl6/L9iu659cI3/BpMIedMje+O+YQfwEAeAFjgyD4XJqZDHHTtDPVSKun7P2ExkObhdYW0xI
awp7KUW6zrqdc4t4jhIp9efOfTVmhlrh4b763MbMOImoBCFAQaNKfhSD0rdam+RJjNIJLQ4Hh79h
c978obI3rNyKC0RnFwBSNF7EsjVJTRc+aHzRyiTOkgMww2FeY51MFgz5l/sHWru0SzlScOd09tD1
dpHEaQa829ycm7bdufWGt1jxTFenkUw2XUAFa9m4tixb0BM5V+ORWLbPUozRbX2iVYV3dCzZhFdC
MV/eu9pMTT1obpfES/WlMHYFiF0092iAVdkyT2ldhFn7aoEweoo6vTkNU7MFu/tDlCQZaMzX/P0F
0sezyzSpk65P4ndq+wAgGL7NwzIaHrAFOc2DmqJ0FLQkeAzKZkNv1m4aXlnUBzBpj1jw2rw1euHC
HY1JjGXXZN5l3aFXAzy4ad54CWuKA/JipDqCqxL/cy1oUcDUodhGEhftS13v3OGQ8g3dXHsDlyKk
6g1XLL0ii5nEooioGK1vG89OkR4aewOjs+aFXLBPglhQoJTkWMYrmeuktE3j/nWm547+mtqHvm4C
mnwb2hei0g15q07oQqCc57DFas1W7dOY2bY/Lr8aJdsxcUCSBov6WGERvE7jusi6jbLimv3CrDGA
WCaKVEggr7+aaLc6wwLBeVvvsRgcYdInju4xqOuo8+QOWyRLa5/wUp6kJVVfwm86XRp7A2iO5mjJ
iU+UcN6a31gZsxO7dRH8Cq+O/5EO1oCoC5S0PI31/GjNn+ruIbV/cLfyW+cRSDOEwlXypHc+6t3a
8nViHzpl35Qjtu3+h3dx+UOkEzs0VTG3oqdxOz4UyddOf0+nDfVZe3ogZMZkE2CqAJhL5qXwsMIt
1Y00rqEnPdEDNa/8Hqx6913Dmq6gFQbqWyTimG6VTjINupF5dkLjPg216utUN+9aeczi3um/5e7H
+8LWFOVSmPTWXSz1zHnvpgjfXYSZ5kOuvaatr2+So24JkqKEptQAOOqcNKY0D+v5l1awwOw0FE70
3f0jyfeHwTP4bzFcgIKPd0Ot5fR4zQbJeNSwHXi29p0W1s0ewLYwXXYe2XCxf57updORxUk+dtDM
DNN1OY9MeDz0+XQWaun3xfmR2DFYnEJ3/jnTvUU3ADCywwFUyAAxDoa+BPDPk7fS67VFLYsYarS0
zb7AuhnfdHncTgoIe7v81FP19/1rXROIbAs1ItGkxUTVtQkrtbYd7bzUAJj1/IbZx0J9d3p4O4uC
uWyL/2dNGpItFNnQr8Ikh1CniyxI55XTcKPWoimnLLA65zth6p607udhnCOagNf7/vFkX4S95MgG
MLeIfECwmErHc8u66mpMPkSLCgqI0XpkxvKuKtUZde0gKYZXoyGg1nc3aiFC7S+1RxIrYwZm6iT2
nEMsAovfHoIUT+3e759sS4RkojOjhSJZKeq/uX4ui36PhufGk5Mto0A9AH8uNoIBxnazWKGtk7Qe
HJrEXlLuF+zzhrs40vbT/YPcfqJrKUJnLnTCtD06kgKxuTqBeEqtAmZ4Qal9KIr8lKIm0XtPaER+
uC9062jC2lwILWhJ9LGHUGPAKGsCAGi18xpt4zXL1vHPBQL6CcY1oBfRyriWMufmUk8WpJis8422
CRywvGCItMi20FhbkiRtIN7MQBbLkrhXzqguTOpuwoqyrbb66q1piECwUhqNbjnQ4hYDAV4NKdZi
hMwDmUsTbvrjm3AOt4ZCpQD14Nmi8i/dWqPUqmtOiIX55ABNnyh+h63yVfHa7Vme/hl1zjE0F4Iq
IrqvFbdvCpKhxAhbUQ0DSf3192KgqOnY4OF7pTqY5FiWhlNmOvv7UlZuEVUKRI2INUA6IVevbWYm
HYE3iz2dnUCd4PdacsrtDe7RFY24kiL+/ELDEyXV8xRAiFhz3V3K3mr7nPb1Xmk2JvhvEkTxuZC/
I0FE6QllJ3HcC0GTUWeGWSKwMQi2l5Z7NwVTIIvq6XfTPpfd10EFD6h14hOmMcYDACe7+9cp+5Q/
8lEQBooFl4rptmv5wNAD/5owCi+phalFQza9zR8AzN+Kvte+mwD+C8+MFRQym66elG7npcgkMrIc
2Og8qSOY5cwN17H23TB/iB3dAvuD3PP6OBMgg26RTjTWLApCF5CXkpdOBey53shtVwW54KVFMA9I
jrwgqbdZ6wzuTGMsResK+wSbkap14ExbCyfWXpUrtq5g6lFwZcgnSpokF6sCY2KkX0lS5r6mJnl4
XwtuAjaU6EHFJFQRtwctlCwguAmYwlidx+XwVs7R4NThovWnwty7ebUH/CNYmsxHCrM1C/Sno3Xt
7AX8Gv+AZ+jPi77+Yvowq25iGFmsOLNvJcxf3AOon7z2ZVKWY+PQgwOaY/pgOt1e7ZuwLT632dZa
rdtLFhzTYoQCVXOwcUrPvaWE1AoleVxFLN7iq7kpweByMe+O6gR68X/U8vqIzOS1kjlJESclRhhO
HjbNkHgahkc65kdP3WGlnk2fnbw+uOnBY9OLlx6rWo9gcTYKsLePEBOY6AYj68ZHNjXJcbcmBafO
OJfxXPww6p+ARzZ8w6KtiYAmAeYHcKkg1r0+LNUXbfQAPY/bz83woj39MzoNtwnan78CxA+4sJhp
WmD/SVuVMcG2FaV5qH1tRsD9BCryjfB39SggD8cgHBypIS+tmjPSlwNvypgP04mTo12x58JUTvff
3q0lccVVIZwX5HYoll2fB/sq224wtTIWS09M9Df04rtKmtdy/nlf0EpoAEl4Y6IygSRaLrg4tFaT
mej4NEUXUOznHj73DPwq+bkaukCbs8A2EUSSLVTc2gO4Eixl70tiuzOY7cvYruOUN/5YvVHzXE/m
oSjrIB8FyXwAPqxuCQ04nmH+jdAVS5J7L75/BXIaLHQHqwbQ/AYjAVhhpcweXFTAbi92GTfj4CdZ
4if8Y8VPNkyP6TzN6IX/B3l/4n9gkoHklQ7uYGWPg6II3ps2v5l1b7Z+UbMWpdbJPnFDy4JFY8U+
q8xxIwW/9etiihMGHe0lhBgyiryoRmUCgQ6LU3M42wUyASd01ZC65qdJmTaErRlxUIB5cISi5AVO
p2sdBrt8i81ZC8NLKRGsAHbyYmY1DYeahGCarLGfkWI/H/aLhxiAUw6V6xSPoJrHJr2qTI9JP+eh
O2H35b9fP5qzeFewGGBgkkwFx7wjm5saJt1jjyax3kq7OBkFOc01eW7YS5sBvnhf5KquY3ep2KIu
eIDlgMrSunQaqM1ikAVOn1N+GA2Y96k5oPHbJIexAeX2+GqDdF/rfAGSyd+Lc63v7/+MFYeGNh5m
jgRxHzBVkqJjWVLhYl1gFbcJ5tgW0PnutDGbN9zJmunybMtGrRqVpRvW1F4zSx25UxW7B7SD3gsn
VDe+4JoJvpQgPSDDmlt9USEhRQhC9Z/pEm1Rof5RTikCQeFIsMGjt4zWn+QUO97rHOUdFi8q9lS7
R1P5THY6/2Ee3LkHmXNokqOeqj5nu9Y+F8U3UKPxB9IHafl7rj6zZ7AyLNOO9weOjMvS94OKLsv9
77lyD7hirKUCIBuDu6Z0D70yZGzSMJRrZ/Nh7ruftam1fgqq8ftybkaUYSHRjcYYK5pGLojipCez
lNagMXNkSO3N0ndqN6SZiqWqzW6wzur3mr7X6I7XVpCTUNkEL6wo1JV08ecXvt1j4BxlKeriKmiq
3OeFPyvaOaff7h9y9TJFtuOhJurq8p4vanv5DIAjzAKWUlMsNuibPMzSrYznD4OppFgoVYskHDwR
mEeWgmqVeURRUpiCZDl2deorycuI2n/n+QvgVjx7autDtnBksFXguTGje2AQwX4W6HnpU/ecvVH6
kkz7fgq0evALbzow91Ej7VnhG+nMir1AZoTqMFhuECE60hugPQfllO6wuKjA/mS5GIUc6nwLFLT2
eYEFAw8R1oRjTlGKDWtvWqbRNlnc8G/JpB4oOfXV4qfu7/sf+LYohp64YPfEcJNYPiapkaoVuQti
7ypunA8eAK+0++2SPABdeuJ950XEib3xblbc7ZVEyQFmU19kKVofsQsauYaFTcbCOv+tN2U4grX2
/vFWH6lg+0ZWCHgd0rbrZ6KlRmksJq/iGbT9Fceneq+cV6/rQrAQBwm13/Ph1I4mahZm1NCN2sha
soiIQnAhwb8APC/biAKIO5RhEMtVtc/45Ks0fSIuVoOCQJvX81dWJT64sj+WU+eTpVs23M6asuJV
oQou2IAwuHR9/HSmZEwBk4yZSpR91zfs09wp6kYpYUWKIKIFSBv5Epyp9HrB6VtkRZPXMbjBnR13
l+lUZq22ETqtqCqqIgiekNmL2TXpLjvFbjxnNOt4MD8XyTNlyoGo2lGj2t6rncDhQEKMX+/rz9rJ
kOyKyVBkaWBJuL6/tqnsdtCqJi7z3g1srTKCcTS32EZXngQEQDtAkINinSadrFhSlihK18TgRfmo
FjuajEcn4QG1f20iDVYs+pUs6cHXZuY2FaoDsTWj/biYD2k3ny2Pb2j+7ceC0oNeXyCIUCiQQY0W
K1XaNayNsaF2GCbjaOqNuW+n7Jxl9bNO2699r+p7x023JjaFSl+7EkgG160ItYDrlyE4BR7CrGlg
HJzLc5UhRfKeUQlSsjw0vFglWxM/qwcFgxKahQIjdQNbaZqyAs6ijfk76HKA1VowDoCdPKmf5bv0
39tMSLIFWzFKE+hryXPXLX6F5hWsjzXePAAK9+J2X3P6AAbJPZp9Xyu6MzYDnds3IPbFqKjcAZ+P
sE+yIbzleuN0WY/Lq639zDM9UAZANe+/tFuH52EM3xBjiKi33PSARrtlhVbYQ9w6PzxP8TGHiBVz
70zfKlWsfDANkzi6g00JwBnpsrHieUOd2hrizNBClSqIW/P0PGJn3Rnbsn/ndQLsUXe4f7qV4jVg
6tjmgvEC1BPw77UhqTizuzzv+9gqjZeq9wBeNE7emPjoBTWp9bhQ6ud59nnI09AmNByz56zoNuz0
SllD/AqgDwBNE4v0pE9ZLljWR4aqj1u7DO1pB7/pD8Wum7+Y2M2mqH5VjUGDEYGN098anWu54ptc
BKtK7jacT00fD7+5G7qmnytxDeqeJbSe03dnN6e7Cc0q0MizwNnKWlac8JV0VyoblcliwQdDukrV
b+34k3NsVDX9Set2MOpzdwSlFphwQhM++P7Bbw27aCthWYbAHGLNlKRrE6qdTja2kMx+WtZJ56e8
RoNz8Jeu290X9acgKdm9K1n69R2DEjTPkRBAwwQz06EmL735zjjIDEqfgR96bhS//v7F4C+sS1Dg
eCy9H+hJtnw3bajZ1qmljNqc0ebvsPQp1tPxZHnghJgOhfWt1N3H2aQbwlZSB3HHqIzDNuE+5Zy0
N1oHVIdlH9d2of90Da6eUT7yZuwOVdvfwzLwFmuRSb/sclA8DL5LMlU75W3Lqr058mG3kKysX5se
HauktMzvHcvqwqdT4XyoSqbXoGfIubVbbJ1GZtbqXQii+lw5aGpRl4e0sgb1NHV2Zjy4CktfqIFt
iBth3B+jdPNxddGsNJFsIi+4/rjd4OWTbs34uL66qw7TMXsxjs6RnNVdfVJ8qvt8ONgPH6rvduJb
p9DZKFWv2i+Uhv7vB0iaTFtjai229HH/uc72pp9E+q7MH6bpx6Ies2bwnVPbhLm2cfAVr4By8p9l
M2K+2pWVuuZZPqQ490CHIqhtQvxBZ+Vxcsj4ySlJEm+8InGRNxd9IVDW3ZxVrQeyoTibsAmLNkcd
sBxHP+VOFfYoQpbTe2kugbI1rbXiZNHxwAwC/ouCq0zhhHeKleWa3se01I0gT3LuYwtasr9/vDU7
DAA9HAAY3QXj9bUaKVbf9qpTDHFTPvT0C9F/6cZG4LdS1UO+cSFD8jEOSRw16SHDtj6rY9wU57Hd
8V3VPHIwGHQPwMV0b7Y/POjdU9t8S4DHvn/IVXt/+Qskb8N0viQDzwcE7ec0GZ7azgjz9leaY0R6
1z+4Rv/Q8uFjn2/RNa59RJSDoK5ihB5sSdfXW6ed7iltM8TK4qofqsyqfAwKkLf751uVggoDCvPo
GaF8ei0FTDVJU+vtEFtWpZ4KvW1OFgaLN9CKK5kzinyIZ8EHAYAmui3XYkg7ZqTOjSHGKN/e/OYe
7KAK9FP9bgT9MzM3PKUuHpb88C7FSXeXGmM/1FQfYiwd604WnbAnKJuGrya303Cps+GxbpXlBZOF
mOA3NPZg2ARlIc0dAtD20N2yJH2IEof6jGnuDA3t0j0VExv3arrwfadgLNfUSfPe5F7xXKkLSNYT
ujVRdBtgAfcv4OtoJgAocMPIPyMTMjvqjnGp1OlPoynSgHHsQKx4oj0uXU0wlm0UIDrAxgbQ8NRL
f9bAKfvjvobcPHP8CmRdfyanwbcnJ1+D4YzdnBUcaHLjREuxUjs59f0WZ9KNIgoxUEOU7AzMZsud
cCWdgdvSB46XbhWfE6zBm8DuwjH6cP84N07gjxxUm8H6LGpVkk02FJYnfG553KApHRZG+ZuN4AU0
i9nyCa3C+9JWLw/Udv8rTZz6IlbVM9diCQKm2PYYCTy7ULA8ClzvLeom/2qO/xwMXScxdIwJWsmp
srxpJyzT5jE6EH6jk3NRjqFDlw3nvf6d/oqRnGgDDFBmgD0rTl3rIybdyVkfvXTD7q9eG/gAQCes
Y4hCpq2h6sBrmo64tqw9MG3a2U175q62u/91VnXhrxgZszV4Zu6OmDKNe/1XP565Nwdj9qHRpw05
G8eRl0o7+VJbioVP42Jw2UFzI+uwALTXN8yesGpXVg9lJbwhVCcB9sEsomRkay/XaU4mHqtZk36p
HAJe07Qlo89Ve9yZgIyHhOpzaBZYQ3v/JldOCNIsNPvATAE0k5zWFzV2GThlMcWD0gVugUTQbnca
hqjvi1k7IWhUYSmw4wL8auJnXDynVKO4Na2aUNva1Wasd7NPi0kL2hRHG1ygxsutQZ4VHREE+hjs
BHoDMat0qXrdgUlQXyaASIzSb9qh8h01+0XTCqMaUz8f759wS5zkudzWMMbM5lPMOd97ztL5PegE
/JqUU2gRd8MvrzxmzLtDYYDrwAjv/+Psu3bkRpZtf+gQoDevdOXaFtuo9UJ0q1t0mfT+689i33O3
qrK4KyFhgNEAwlQwXWRkxIq1LtBUrVznSiyOx5zQrSr2G9S6/hZNik15aoIJMNROHsAaJ49Hnbyq
zeA2wm2mvochTyRndQf+Gcr3ZXqyNfK6A0hbVsZjRl4hTeJJWQU1kunvHRP8KwIZqLIBycFK8Vhd
ahpNa2ADQkxGaT+l5jmcj9e3wNpITm0wM1Z28TjkhTAex2ZCk1jmdNCc68OX61aWfcs6C7BmfwOj
UFNgnUUulEB61/F0xGNWDOIWijSIANNtVUrUE+pEvtPDaeBkwNfOL6gPkJVGBRCAROb8VlbbdehS
HVFWVtEOhzodxZmNq2ny50Stf0GsVX0tirH0h1gIm931Ia8FVACDADsInDx6Z7Tl8J3skUqYZ4EK
mNkBaWNz3grKjUaQp+p3PQQeBzk9dtrWGpzrZtdmGtUi1DK+Sw1snkzXwG6TDul0VLujKhCvA5NB
93PQ90P8dN3SmvNANUNHtw7AdGizPR9fkqFoFFvxeDQsxIpQuvahDAFd2oKKjhKqvOL42mqC91jH
NgKRExKR5+YMmk1DLijTcYqU5mg1w5jYWlrrvW/FE7Qj+9pURnuKJiidhHoR8epRaxOLGwccUugB
waoyEY9K5kzKe3k+zmV9M1SJa1JrC0qCLyKMb/CjPBdzYQ/NpKoGbQOQ9aF6w05vL6roFgOC6RjL
GBbkzkG+6dT9hxD/yvP3v1zKxRZSqxD8QiEHQfH53ErKDLCYYOLhmwx+DpxKPEJtr492MlcQ9CJL
AVOgb4Dul4T6MFDy56aKbOgNCAv3R13vPH24xXbdqOHod+EnMUo76pC0ipOnTueJLCxjOHNBKmoP
S4oCQCHkzy9wcRS3XTagU4iUkTMmH2a8R+ecQ3CHv/VQAO7+Ot5DwyOuCHR5AtsCsiQm9ifgEp2L
PBGPkIAvIfERxuWjPKZ+QXi0Ihcn8dsSdHfArAS1WnZoJjpJ66xIRZDlvIICtpo2aQTaSm5AtDKF
YNJHU4OMBAFqw8wRiKRkHOPZEtHLadyVcuvpNEXi0a6M2m5BEV2O6UdBOVHD2uBOjcrnG0aKgFdH
d7V4jBp0OsQ7MfrE+Z+Uj78+AmgpRn1xYRxC1oAJhdK8jTtw+onH+FMUO1tOX3S5ciae+vmFF4MD
A4rKxBMXuHLcTOejKaG9MEhZIx3LOH6TJ9VuC5eq0p0a9zeZ7HQxj3PrMqUEfARa19C+iScb4ghm
YFEvRaIyquoRp9Gf2wmCstrGJJaTg8syFWRQVY+O2JVBJSIpmnDe85c5NYiaQBQKMqxoVoFIB+Na
eqBvCk2fzWPbdJsWms3QgchrgGOoV4iBlfwux7d0fsw3lbJNk8zT9Z/Cg/m3coO4LlBWhdI9uldB
vMSeRcDXoGFI9PBIhBqSGnouHAbkITAXEi+LeOm3QXIJwAIUQpaI5zvpf3LtJ+a0FAPlOKAi6JBu
LOEeBccpKp0we76+ZS8z20uDEXYSNiwu4ItH+IAGFmpMXRIoDdH2UVT9GIZEukOTk+xruUBfLSJL
7iQqxGmIOO8qSb9vIB67z/IWSSiBR3m/+O4zFwvUMbIBgKvgTQg8KuPbtVJBeVLC9/TmfdM/Dfng
ZYbic0Z9cYQWbDMwa0stedH2ZbxQJuG8xN+jjlz627jv3Q8UFX4nzvBWpN5YOqZNPMO1Unt8CHns
4ZdR3bd1uHURqSOg9JhyRilLIeL+PglGkOt385NBg7h7BGWrl8m/i7L2ZLm3J16b4cXTabEK4d3v
lijcncxdIsqRUcgEM5tVkadNqtNqucuZ12Xe2NU7tbF8w8nGxajyfoqX1fuB0Ep2UtfyksLuf0Md
+5lblbmIA5gRMXtFSEgu92KbBJ03DF4qOLrbuZEjdZBJcU3v+th408d4XVUTskLoYAykaHaofCax
xckVfANdLmcPeo7fKfSLvj8ltGgXDdgXjV3uskP0aHn9HuwGvSe69e2wFZ5aV+OVXi58zTKJQPmD
bQdcErhZzpcsKVpDz2SMK8VNvMAH3diAHkDVmkdIbv2kcsTJx11cxoxBZtUIiYG2jLBHohyyW1a0
T+WPWv+hlz3H0PJDF9OJUAbEBjjowKicj6xJapLJ2pgECbrM3V4PBaie650zmCIP38wzxUwi4Puy
QAuYmkgwCSbU0UIbrw3eBlk9Xng6oOqxXEFskKbTKBtnOcTxEr+iQtrocfvYUOU2AXyAlDvlfQA3
DIip7jKDV8u/vCiWZTuxzcRQJFRqGcSbSaAazkycxHRLX+pACPNRCbcVFJKzXdTbowboinv95K1s
GHD4on9ygb2h/MusY1RriS71OBaigYaoajpa6mjZJJce0VXMw+KurCTQRUB5wy0D6MoaA6pVyIYE
K1krJHLwWjwKGsk3valwRrVy7lAsWZA4SE0vnW3nuzMfTIIPwVpK91oXVKoHAdWk9ujMsbM6IABe
0DaEsifm79wO0YxYyRMhCRCRbwXrGZJgqSlxskwXUT0eJxCLQowN7BJAZ8z+76KujruapAEIfOb0
JmlraIceUwn9G5k9lq2r8JqhLjtJGJPLuE+umgxCM3inx2lQ/EbbSFzYP3LXfPuSPyXD0W3ZsvVt
w+vSuawKfhtduM/wwL1kF5HyGSFiTNNgVhz6u7ijP1Vv2Mw73SmzHe0dXi5yfV7/2GO2fpNqFaib
Ya/v9tZrSR7RXQBGB7XyZG0jfF4/ZzxjzCLm9SS0KdqMgzS2vDLE6y8yHWN0DSGgFhqLTTwtIue6
zcunBTOjzDL2Wp12JMUIoxDwZPWpEu0RFCcKZHCU0cvCr2jwa+RqtIFzO3DXkrnQiU4UcZywZ6Vf
0Lrf9WjoEJ6raArS9qYfI1wYhmP2sWOld13T766Pe5lL5m7CgfmzsIt3ONm9KukrkdaYa9Cr5h4p
+xlxEihXrltZizTxYIPzRJczSqFspFnTcir6NE8D0DirOBXGhhQ7wGWa2KsFe5gPA+eKWt1DJwYZ
r0ZBzthYIpZTd+YttCELnMUst6dXzl69hAQt++bEEHMdVeFCNC7BUPIy/S4D42B+QYwvsgeP3EvU
/kVsZf92IwPjOzpgT3KkZ87ULgYuVvDkA9ijKapjOgHMHxSTHR2n0VZuB1/0B7d6ajfGzuWYW87B
NXPs4Ry0ee5HmBvdWHV+yl8P6n3pKbEzbm6sBzf90jgWeSvJHMwybjWaCdg6dXi7YL61YECqQUJS
D3xVxVOaJv71Ia5d8wD3ogUG0groO2UMClJfgIkHKzqUd+PgS/lv8rMuOEbWp/GPEebQV0qUTlHR
pEFYydTvZv0jlmsJCDngna4PZy1gwg5dBHoXSj+YPD/iOVoKmwruLWgByJCM/eSHO+Wma541fR+l
v6p6Oz3VGRQUR5HjVP/L4fhjmhml0charpRtGpjjfUi+Gv2gtE5ToZsU8tfioZHduvqlP3Xvaeeo
zUukxnb4i5ST3VSPmvWqmn5a5pz5WF/eP9/EeDxKISwAvTw4+lQIXa3KoFcEVIArWGogzDzyTu4U
MGEPcsSQODMKXGZN7NfqgLiE9OiM+oi0/qFtE1xs6HZ1ynI//o5TaTeY21Hy02w7d35ZoLNqxkX7
qCi7jsT/dLL+zMRy8k58f6PWZq0tqyPSg7zXnZHuett6jh5EkTPni1O4dBr/scQSrWio+2l6sUyC
VoMdZKoTt1EB5uDs9HVX+McM4/QL1YrNcsCALOtZNrzsBsTnmWJT13xN9/EXx9pK7gbsokgI4mm3
SHsx0yfE4DONWsAedOqJ1l04kU3RPxVKbU+yX1nPZJfWz5BaPpSfZnOYOvB77UCVJr1d/471Hfbn
O9i7Fb2BYyeqcCVg8ypmR/O7fKPOt0SfcNrvqX6np25bNrasudD2s8cC6s995KnGTdY8CuG2E97R
Rq4eOZ/FmR72XZH2c6kQHdPT9/GbYPp5s53iLanu8VhrSPGodpUz6+W+LreZ9UtO36Cnm0hHJPwn
BXyOnWrH4bac/LxyiZYAYHcbUYgw1cZBGWxiTh5NeGWVdVd5MpXLBjs5EQMBwCNHXSNQn4ufJMge
q1u6QaPsk/oaP2aBwKsDrt4CJ/aYu5soE7qRTBnImTCa/amBMI1ahbXTGgNPKfmC+Bs148X7LzgT
3AMXiquE1gCAGDgcuRLZaUGdhEY7IEMVyy3FbRvPSJw/KbOvt85s9nZIn6ZoIapQqdMg2Ddam0ac
rbsaFp5+E+OLATTUhLKtMN+msGnmNxW8d0mauIUw+0r7KyOmXfY/UcPg3L6rC31qmPHKgyLPatXi
zMTRocgDpUhtJbk3KoiH3heJj+pkuB9KtzRuEh49ztp7+9Q04zbKoVKMdIbpUhResRRCGt3QUrLj
H6bMY8lZ87sntr7n/2Q/62VtpS3+CWqotapiYo+8I7N2m55aYFyuqqagD+iwglSetmSSdxTSQDN0
t0Qj5nT8rj7RFpUqCK4sLfzff38yGnSJTqUsYjRN7uFW9IR3wyk3pTPe9rcT58Za35onxhhXMM9G
W1f9AGNQkyFgcXN7ozyUXijjTum2wvxj0nlC0Ku5hNMRMv4AjMAzUNLwmXJP7al0tHZby079ZN2b
076IEhuZDCBtq+LREF4ayjkVa97o1Pqym07mNx8bYsgNvF9YmcUmQk7ItUYV9xbEdP/lqj61xQSl
MThF8iJeorDioM8OFW8lEfQAFCy6tjDe9EPiRPU92ul4ochyvNhQ5NTwsqFPBimNxjhnEwzHxnZU
fldIYVjOaGdtuEmMT56s0doleGqNcXCZYGl1iZdvkOR3NVTL025wIuVn2CNTFM2Ihv8hpAM6B6AE
VOpRYWF2bT8KsgBuEjj5nVbtgLjuVaccNrR1zUCpubnY5XRfTuYfc8x+jZQMAGoTw7PIDWiso1vp
aDjaZCOesFQXWWje22zVoSGDiBLhopdpMfOJbqGO1qEJg7Fg2cqQzPasIYlwPXZZK4Cg1/KPGeZ6
kBP0O2oJ7uWU3MeKLc2+Ud133R4H1FZHe9C+1NBXBE/P7WKKbQUygzovLbTqWU++gbknxtIis5bi
GwbRoxvlIEm2+FXkTtm81p/KQ+nq2R2Rnsxy3wg5Su+8HOM389zF4v7nA0C3d35SorhPBNJJuJxF
FFn30XMP+RXzuQPxDd1Upa9m2zY7ZsON+Vi8ggrMEvYJAeUaWJl6Od1QI7Eb+SGp3gbzmFIegzpn
jQBrPf+8nHQdki/4PCpuSOr33V3cbrr2Y858UETVpj+Hj0J204r9ThRmN51726x4jVGr5/tkjpjz
NofQnBhkHemzjRW7lDj9Y0A4oJHVew8UlaCGwI5cWKDOR0pk6M+KkZwE1iFLUfGQJ09NPqlxk7c/
07oDmYLk1qan9bzwbPl6dgecGmaOwTxkoBgbpiQIs5cu/k2f7gTd3ostRLo/BbR0fzxeP3drW14B
GhoyMGjAwkV/PtCynWJa5Q38hpaCM+ZepM9QPnBAOGlfN7TmRk4NMQNLyNwC2Vuh1jgOdpkMjma+
XLewtjFOLTCnN+wrzWgbDCXTSrCjdM483GTkfkg/qtzXel4PyKo50ISZOvqJgcVhZo5KiSpoy0q1
UuWAP8oNM2LTZnJDQ0udAmxtrpL+PU0gnhSg3oEE70LAiGrV+XqlkmCUAuSsgtZtfwkB5BS10H2g
id1v0YT4qXiO3Dvb+eH61K6GZidm2eaDbCxnca5gtkNu3q7vo5/KUfTnn+Kr8C/h7akpxslICc0H
fUBxLCWho/cHxXDb6FG3nv5pSOAuAExSNvDoO59JIF/UflKWdHXWiXiBCKObyEnxXCf1jQzmzkfI
s0w2rSrrRpFI+6BmWrq7/g3LFmEPu7rQJ/zfJzCBkdWYikC7NA0MyVXr1o67XZ9Pdm4eBF6X2drx
A4LxG/aCDkg2I9mJ7ZiLFdJBkVmZe1rWmo3Ul+BeH9BlKza2p4HXwpKg10FXwpxyo+kLXOR4mxhT
0Ef7oXrBuVPm39VXDsim+ih1mZ18zpqffoSiO1jbsPSGe/Pj+mesDfb0K5hDUkwSOjsavPeiSNQ3
elEClSoSXn/HahUJOFRAtQCchKoIs4PmTu/DJkXwTmJPMQRn7GVPEw5C8RAiq6CZTmXeQri1/Ry5
2b3vc85unVPbzNZp53EwagthoD7e55D+DsFK3RV0R6HgJe57calKpmg6fZPLX0lPnEnyM8gSomG6
3vXNx6SBZ2GrSbumgPYZkDPhu1Cmu0xKtyroJyIq7FL0ISb95vrK/Jc5wyMP6F1gvtk503WS1+2E
aHmgXtR+FOLtPGtbAcyKoT2/xNmiF2xB6sPgXA7LWlzOFzpHVJD0SEDWnZ/2drasRkSMFDSxCogN
sdCzrsTVZhIU3b8+xtXdt4i9/Z8pJkDRyYB08zCjXIMOAg/8rPO2lKSn60aWLXxtPMwzoDdDYDZb
Ec/WUtqi2beeHD2CFGQUBmH0Hg6mZ0Q8GNRqVGScjGwZ+clDrkc/nSxSLJ4JOu0o1BwNvFmGgudq
l7iRAmFFoCP1+QZsEmI6uddHvLaCpgpGIsR+wKOw7yyiAz4/DHiHqOPYeXKh5b6QxYKbpfrfCtEv
eTtEfWCDhFoDLndmnAL6uQqrtZZUFYVOSbdPeheE6Z7Y616UcyKw1XGhmxlQRDCkoFB7PqnIsFb6
lMZZoIRxYwPWMznJ0IAWM595j0eeKcYvqvkEQAulWVC1RN9keA57WRYlvkhNXjJn1UEBDPL/h8Xq
M6Bnhiho4yBBnJVa5Ldm3RI7shqj8+ukn6vbcJYGOu0FDbksRxwUtbSHZAATN2TENC9DGJR4JZgn
lK2Shpm0o6Ux5CC1I73kykkadYdIyZXK6QZDoI9GVCT1b0mMK+QRdXncTOiFLmwtr/XpYA4y+PQi
fWyqbS2WTQ0qK7Fp7XmKC9MJI+DRNU64u5ZXQhceKKtNE1kBMH2eL6s1UZJUspIhYqq8j9mu3C/w
6dq/Iqe2U4eXdVy7eBEV4kkG8Dng2izfSjVnBAe+JUFtfkp6vYfslBeqYOkdMzEQiq+mTKETi9Qz
mW+6Kb8dEk/NnvIh9AflaxSCUPu0kubz+pFdCZEVpGLQAQmkq3bBjpZbA2nHMqKBuijjgGQnF3Nf
J5NnlT40Fu2SJ8C15qFg8btfYsm8s9K/CBzLZhISGrR+K9k5ePUc+0t5n5+7gHIZi5c7g/HBAFYg
FkfTC7SRVcYHpx01ININY7hSA7rpwFkMmlaH3qf7itOYuHJyz0wxHqmIYUvul3FBV8OJTeMrLuN3
TaI817e6kU4HtXzJiY/XhjCEmiAsTfsh23bFBpWIcHpWisINhW0h3OaegMew5oWgn3wxxVdt2Ka9
m5bP1/fOf/kQdIlA4kwUwZR7/iHUzEujpBUNxvp2lL1sdIgIHe4h8Z/lH/Wxqrz8McrdFGQl4mST
5JjLdjxCCfx4/UNWgvQFPvOf72Cu89qo5rQSChqAace2JleqDigQA1oS8fjblkW83E9/LDH7SS9z
fRgsWMr95LHgFeHXqlFnA2H2kBEl05SHmNBkcsDpgmb1NHtKiT0d8q/qA7Rt/dcMSIIjvk7b/Nm8
G7DwvJh5rXK6dBwsNBEgabhoFWuJCr4LvcX2Ch/qnW7elZ0zuiLkbzu7fqt7Rxp+tS/RuM/BFKF4
RfdQ9ba0MWo8NnMuZn31WP0/QRK4KaCGmD2Wzz2RK3xNtx9J6czhWy8cqIlC1FRuW+EATECsvan6
/dhBNLhvbCIkey3m8BevlcbAugD9JDQmgn2Brdu2czYKktLT4EVS3+cc3ClmbRu9RzSbpq4M7Ukp
UIU3tCIPisG5qFZXBJwqiKrASL00Y57PwViFVW2aI/b3ES2f3k7dzR/VJtnQnfHYe8/WpnXEDwuk
zcW2OXQcv7a25f8Yv0h4inFf56U606A0MyAVmgMFvfL187v25EDEiIZ4BFeguWYVsTQyNVDtFbHl
5r1eOpCraFDsuIl1R3upny0o0hlerTnXrX5nRNjDfGqVSQ9paFKsa3EZmdu7g5e7SWYTv71XnXCy
R7tzswdhr3hvu/ZeuxmfNvmxvxvv4q32G/KsgAYkH9c/6Dufce2DmDgz1lW9MQt8kGbL++a99D9i
p3HSz9sKHQe923laYG2hj/5VbR+Lg4VvrA/C8VfjGl60sZ5NF1iBXbuNbon9pnjtRsL/N9vGpntK
bcKZvW9Wr2sfy2zKtqjaSO7xsQStJEirPUKhmgStI7jyqycdNa/bhnfia7drne31ebqMWYBkRvC/
ILNR9GRz3HJTGamqTnVAwI+oiJltxT5Kxh3cE7Js0FHzrttbRnI+UrQ8YXcCUbyAxdjySqlAuKWq
yzYwnzHQfvcLEM36hbq8/OtKCg8suKjjKgt9JiitmftUG1STokMOhpJdDIBBB3Gkm2FQbWMsXSHb
gcls0jjY8CULwQ4O5B6IfxGZoveZudEa0DxWRVG0gZpqBylFx64Vf9a94vdy+fv6PF56EtANg20Y
uTS8u+XvcOIkbglHqiYmoFVB1Ig3kFnASyrhJC8uI4FzE8ymNNMhL/WpagMDDEakKVHj21YV5BIk
YGQ4dwJnOCztXT5leqclsDW26jEima+EPBQ0zwSzIcRSTwupW4YDIm8t0uw0er2+JpdnCYuPpzrY
T/BvUCWdXy1xExZVrxGsSTmFtozmrAbKVTOIizRSeGk1/LbEmlO64dlkrnTgbVTw/NA2oGHqKHq1
m8AwlNMH+BO764G1UTkOY20aQZYAIgMw4oPJfTkDJxsvVVIjV3NMozZPujcZqWbXuvjj+kyuXGLL
VP6xwlwnQ4T3dCVhe1d28ww2dDe7gSy5Pe8dyHHxaCzX5/CPseXvT4aUtHkxa1beBpMzgbTm3frZ
QnbJebk+psvg63xIzHGiVg3OsBBWRj9+il94N/Daaf0zY+DQOB+ENGAVoha+R2tUT5gDzeoR4AXo
1OhUznW15uZOTTH7fMhKAM7mxYc3v0rI2jXEfxa4ukzrVgzgHiG1CTfHOFNJreImSWBlHgWXlptE
UvxaST/ajifwwLO0bPmT9besOB0LuW2DIrdyO5SjYwLaOeCOXoSq4ESAq7tgYeUFQY2BBzszKq1t
xywFv2cwVZGbx0DjSR8zgrLre239/CCylsEduOBHlyGfDGkAhr6UZpiJ69uoAShbrj3BynelmdhG
7MlGdBeHilNEyg+tnL0xGt+uf8HqOJfwGs3WoLAxmQOcRBQkHbnYBiR7KywMk9xEMQ9ezDPCHFy9
A2k7jSWM0hL8eIgPRBgeqMCVA78MWsB6j3gaPATYh6j1nM9mGFlCZ6ghNgj9CpFZQvegA8SWiKbO
OoVaDbXJ/AUpWtR+KPoGvLSnXlegHlGk91oGMkU8QavkqZzj7fVZXgkcz7+MmQGgVaqkqw1cOXhE
ukLthscaQPff4ezRO2M7SEAFu8azcaf1vv5pBmbY2Joa8N41l84Hn4GaOt644L5GqfZ8grpWzc1w
7NHcl1lOLD+MsnQgdA/hLk3nFt2WK+08yloy1XhNAxS9VBOZMQuCoE2NWnYLGnlO7Inu6uy9sDzt
Z1S903y2gfQU6BfYhDhn9/LqA+oJnDqgfEHcBbmO81Ga5QiSEAMtjLHxU9MPdcZ5s6yk82Bg4SdQ
Uc5DmzJzmdfQ4SqImvZB2wy9btd1ZL5OZm3U2z5Duf+GdqaVbPDf1ockmJ3iqtScDVvPKmMrCwBr
ude31+X5Qof7ItOChwFaRNkyuJjNUWaG8RggUy0lLqg4QAE86WLpQieHRzpx6YVhTAaL2/IyWKhn
zme3E6gUyVU+BgIhO5VOjVNKcBxjOuIBmfPi59WhKZYBkgBU30HId24tHOeiM5tyDIB1EfeTHup3
oyoqO7Cxphw0waopIOagF40kLaSqGVOJLmaQD8LAJvBXoUGVbGWtUA5KiI7D6wu2Ooeg01iEzZcX
CHMOazOBllYoj0FaJI0dydulGoFuiNHrtGn2rhtbyfkv5FJIVQIPsrREMHOI8vuAkLqcAnEUrAcr
0pveLrQI9FZgFbJmJzKmMnvAYSbgOY5q36CtUe+TyiAfZdfj4WcUIRntoi3b5yyhIo8/93I28H2o
zePBCf5/g5W8UaSIzOOI79MnrbV7QbaA8x8qL1aM2SkhQ/TXcRHa+VUo2uEtvbDjMHe7MUeGUCnC
FFTo7zqgKX/a67ACPZ8meRLVgSeUe+mPYA95DFAZofaCu/5sY11fzMtNev5bTEyHfJEc6pGKuXpU
PrKd/nr951dc2/nvM64NDC9RKCT4fTl2sp/ZIQ52VmOjJ6x8pmT5k2Pv8kY6t8eshUZTpcsU2LPi
G9IeSLORXlP951hvRkBHTfU4goawtcVdmcaOWNb2MD7W8Wel8lr6V7Kd51/C+LW51LWoHBU020ae
0h30d728lZGdq95Tv8odMddssrG6+3fODCyrf35NnttlfAG4u4UZpZwp6KwfJTRis20z+zT0Ubp+
jX7xuLhXzpqORsYFNSst+QjGySm9ZMm0yecgyWQU44tkAtQ6vLeSKrR7uag5R211P4GLGBB9dJuA
9IJZ36RpyYTbcg46RXb15CtL7Oop3L3N0rbrTQfSOqZ/fULXTpsOWhnI4QJRgTfJ2Wn7n8mSmkQZ
xBmvBL3xUzEt/cloeXmr5VfYVTu1wsxjRawYLLH9HJh14dRSuCnKTXcLCgA7PJhWyskerJ0SyN5C
8AUvedz0zKkkLclTqbTmwDIjeifi2WCT1qh2ktAom0Ytgj5Ni90/zOOJTWbleqkeBrhr2BT7FJih
ctzQqjC3/2IFFXnkxwBsvWhZQ+jdGm2CYrCstrfEnH8MgC5xjKxt+oVr0EIqBOEg6/DHDEqTnYiK
s9yO0W0kGb4cKkdimLk7JZrKmbg1Fw1vD/gVHnSgEmauW2QzhSIsqRjMECGxB7Nrf2Ga8zst7yre
1b7mPCAKqy7shiBUZOUYol6d1SY05wAoSGU3QoYUlfWmcFTLnJw8E6OXvkUZ0hjK4q6qybQ3Bkvn
xE2rs4tSOlS+NfzBxk1Ln4pkDEhlzEij7tPMbO1E6SYw/Gt4ZMzm5z/sGBOgXEC1NFhj9uWcyRRi
E2BZM/qx8WcqibZZlwLHca15EbQVgG/FWGhOFcaLaFSQK22IIRpgDI95llWQreqOfz+SUxusD7E6
wUgI9n5GBclO+jZyeotX2lwpWAPShihHg0dEwpul2zUyIzcVOsIKEvp7NN82B8OcrF04LioeIvJ0
mdlYXh0ZYLBRa8BNo0m3pTCavAq4b09LBMsfmqG2pWqa3U7Qk6eoVIkTkynhNHatHR1QwqDEge5E
KMczdyEq61VuUVkEHDQMXUh8gFeoBf9Tl5IsuD7566agOAV8E3hPWRpdSDrnUZNZYtAI3eTIJO6f
iwZCSNoEYMh1U6t7CbK6YDxeCIt0JmYbNS1JSKNgL4lddDen6eypciv+y246scLcEW1NFSOBxw5k
s1P9uCuLnU46dXN9LKvTZoEdHZCeJTvG7FlTJmOf6ZEUgOgChJzQiPDKWU7vkKHSOUdwpa8DO/eP
Le08bv6fUgUmJxVMMaBIMKAgZNZ5fyONUzFsI2UWu5t+SpTJFpq5r6ElV9FpqySW2NgSOL9RwSda
h4wZ9Ocg8qg1kd3WGjqhCzVF38K/zIoBJlYRkmnQuTuPOTqx6IRWCkX0y2XlXmoN7cckDs0jpL0s
TgVmmWA28ID4B3B9eL8AMM0cESDkjLK1MglgR/l5nLWPupKPsRZEEvpBED0vUJOWE1KtLTq4p5Y7
xgKTqMZsrTpW52psYHOoFylYrerwLItjH1gKniDOWqQDbnCISWLtF2Wl85mcEA70UlFKQZzmdnJo
dXcMvb7x64ETE6wdylNDy9+fZF7DMMygLFEsGzl/oHHikIhy8lArFyOuJ+A4kP4CuyzLdTyoy6N7
2RVRE+3zttmkIPuwtYEC5/J8fQOuxdko2MJlglhHMbA7zocz9XVsjT2GI4L63JGj3tXbWPWTsR7v
TLUWnDYphpu2VlHo18xbvTOnVyooJWdWL4lRURyx0JiEWBV7RWLzySVBK3U0phJQE7odFeR2VNGq
L7/UEGJEw4FT7dUWfD+R7A5lfKCTfteQzutIf0+LYifk0cg5mivn5eyDmIu8rAtLGOTlvMSOria+
TIpDiFnopsHOhgm0wjcqDxO8srdgE/xwkBUETzsbrptjqYpx0sBmRF01fRChW3J9vddH9ccCc0xG
PLmstoYFtY5Dn6DAZ41BNyTPdV8jmZE8lmN4U1lcDSLeyJhtNiPLW5K6lYIp/9SzV+EuspBLmqen
VFQ3RZogSeSWU+JYSuWhwfYOiqaJxSHAXymaYHKhLgeVOYTZFsuZns85YmoBPgIgLQWwlVIYnMzQ
IOwjAbuZU6Qhw32qt34ojbqdp8qNMvJosJdtw7jhs29gtpXR4EaxJtyDNXSt3kVBxMsv7/vudewR
Kc3g/r4Zsl52Z5o3HG+86lZOhs9cwfpg5lKyDN9Ac4Jg/kL06qjGx0x4aeV1p/LHEnsBV3WVRkAw
w0cGJLQh3SrcIY2dvlRPw736waNRWbllMKUgyUI1SkGwxN4yYQK5GqgUB3p7oyqB0PjqxGmlXbld
zkwwx6bvZUKmoYJ30n9hRCAdlOl7NJi4znbXD+j6Iv0ZDHNQWjpog67joNDZAWBoq5nULvTiHsqL
1w2txfdnY2ICAsScUxmJcAUdMrVVtquprzeqo6hfMsqWQjy4kuQIqfIwZ9QfzU3ZY/ESt1Ynf+r1
V5UqX1oifl7/qlX/dLKWy/Sc3K4S3mYS1TDRpvQWJy6Eam113g/Jz0a4z6V7JQ6u21uBEcEnoEwL
kWHUP8BLf24w79IkRY4CcUNv19irCkgT3vVPKtsmgEvlseGhYte90P9ydl07bivL9osIMIfXZlQa
jSROfCE8toc5Z379XZwDnCO1eEXsjQEM2Aam2Km6umrVWlcWqZgvzSd2HOZ5rwPPLMqSKJNmF/Ep
HH1bZH7l8b5vebvI2ZzU3avUrKSEFj3xlXnKAbVpOQay184ITK2yA5WLSO2Xkbkyr4uHEkoYyGaA
TRMEk7fzquQD+PMymJFVnX/ZiDj9Exi79jxBtgZcG/raM2bxiF4ZpLZzw4Drm1FxcETIiYwQZmtV
3mS4j7QIjGZ6fzy8tdFRu8ZvmyKcNKxhkRefdZtkuhpxHEmTJP43F/bVsKjd0iuj0o8DLE1SY6bS
KVbNSnBqeQ+9rKKYdCSjViwueqAri9QG0dI+jXoFFpUus1XPGbv3OkUPXWc9nsP599zdhFd2qOtI
rHgukX4WrEpJcOkjm20gRyr6JA5Lg0vX9L1X1ozOGKLPPoobCeMa5E0NiQbRy8jEroTua0aoJ3vK
5aE3htiFfK+ZAObE2kQ89uXxzP0/LuS/h4vO3vEQ7Iv6OZpiT/WvzCjts/encn5HTxAs8s6PjS1s
B9T+BX7Om+HlTj9G0l4TWg/iDZe8qqS9hnaKs5dL7FcwVJHh95r0z7OCM+QBjVZ4+2gCDbITI0Ft
ghL2OsUepd0A2iGGz6yRUZzHA1ty/TeWqLih19i8QvqRA4GMKSebUkOHTXaIDLH8qJMjcG/IY//z
RwUykIoEhaD5PUzTE0ADlBtyqNpfimzqN2xVJGcgxjNLw6vWbFp2OjO96HMgNQ34jT+Ia3obS5HZ
LLAMym0QQ0OOZd6/V/cr7wdRg3QTwovX6E9Zk8GVnvr39JndQwp07Qm1cBhujFFekumSRs5h7VKH
BZDwlZk0MRB4jbmykGt2KB+ZakpeCDnsAFRhSIF/bEvV8NVpWwrbouH0GExwUioxBN26x6LXNmoc
b9kgtmM8J7lxrSl4IYa5GTblQFOImvpBL2HY/uT64pbLp0MIRbSRE3ZhIup1xppMtCYbvnhOr1aW
cqdRHKJslcNqn7RWI/uWB/IlUNFZTTeuTPjKfP8crKtNNDB5pCk9NlHDhaQXp3elfppEUJ+trOsc
VVM3xPVE/mzmKztdF/WQqMSQ2PQ7Vd67KtlC+oZMXA6GYcSsCeMEuDJQa7JyMAwgKa/LcbEy2JXV
/PHFVx8h1XmXo1zCXZi0IGEvbdWhehIjeSc1Hbg/2w1EYM1GWJvjJR+PwQN7oaL2hOr/vAhXdv0y
FpHlZ+AqPoaGoJTdkUnfdnZ2KmLSk1Wmlvlmup/s/9mjDmsZdXKJ6hQWNVBBmojXcYh+JcBLh6LQ
cYj1acpJKin6ILB6ra3RMi0lbUGKzwMbNCMK73qXNC2WmrJTuUvW9kQZo0MPFiBW6J6mWkZ5o7cB
cEHyRd7V016s48sYiWQKHZmZSLsmWrO45lffMm/Mq7mvBq4ZuAgbT0isno30GmzBhjKaEXimwYAX
/5srb24rQKkWUgh02of1mTKpZSz1OHyUgt5PFieSrF0J/Pn5Prtb4Ssz1KhqTq2zHsIplyyp0X+W
hqnRFVUTgNYv6hhwAEG2XY96tBaDa8LTU2koSN0UvSmouWbU6hRvwe3m2WAtHcyOHz9CZSh3ilZ7
27RNRXPipwbaCflkhLXYPfkpGBgee4SFt8ucep0FPmZJa4nycT2SRrIo+vwl9spjU+UXv1XX+FqW
nBv4zGeA1YzSo/s0QzVqO4WLMEvyODqh4CsbteZyHaXDNVzyEnQE2XZ0EoBpDTlrulc+Bw11zYUF
f1Fi4RON/2gmtnv+iRciImmXOOSNhP0VlMgxx7UpDbmvZ8BBPp7Tu3cTtCiQMUfuF+HADM273evo
lpm8UKlrl5UKwoJaQww9wxO+C9k3fP782NhdzA9BmLnSgbZAlJ6hTXprjAmZUeSYrna7uLgwJX8K
h9zyi6YlBQSZmKnAvmd71n5s9d63zGZBbDQLHSDbTeMc/ZLpp1QYareeRkttOrtI9lV8wkFDDchq
xvcK5HOs6zdmx3V2X4P2zhalNWa9H8GNmwM4y+EglEa+AepUIH24HX1cR0E/qlrtTuHLdMwE6O6R
pLOVlngSEc3R9hlTyfbtd46XcrELZSvlzPYEWrxA2kLtlu1JuQ84G/IabbyHiiuXGu2w4xLSMsf6
sqbRcs95MH8vkLig3EcLNfKmt98bKKVQx6VXu8VG+Ur/hmang3jbnBzPaHbsc2UKuI9qp7Iaq3fa
PRQ/Lv2uMaYj+zQ6qxmFO6dMfQ3lvphcjBk1xOzxdmuWZq23JqhPocuEe0D3yO+/oxGRb99YeSYs
nA/09aL4inAZJRK6RJe2U+lrALq7AMgOcq63/JsiYepzeEz4zpWdehfyzBVsDqps4CflsGmpLVLW
Y++hhaB2o65wlKxys/gD/DEgt2jsxvf3eYzmLE4CLUn/3TB/W/WtTzhj5SPuLor5I0TgvMACAMaH
H1zo1fUXeQ3fMYVcuzF6TADB3whldPJPEpqsRV4fG5DrQuVc60yv7BUSs9z7ygcszPmMNUP/LOrF
UB+c///qA7wQOpFqFjauGL15fQM6T9C4CQdNrolSHIs42AyvdbXpi0OR+E4VgBFeMCT/PeRiveDF
la6/exws5gMVWgEUKniXQhbm9nNQBpLaMhUaV6g5Ugl7oN0Y3x4QiUI/K9dAit1+h4MtR88lOxA1
LcxY4FcSC3dXH75BBHcLGmXmcyBS3yD3YDsFa2Xr+nnJkUgbBQIakEFfmfm7KHA2A/4HYZYtEBSZ
mnlUA0eW5brWhUxC7etpbMbqayg8KSU4XF0vN9jcaNs/K1bvN5z2I4aIJce2k2h6wk6L2piNUIyG
LvCUWuPTOOji0BFJ2mno1BJZIpNhcKbVl8z9DQxUHGibVDzF0frB0zBDJhpAplby6sVgHGvzBdk6
E8G2rsu7FTdy7/wpS9TVl/BSI3EVLI12sa82mTGQvxlB+yARdQjYGaNugcHZapxOD5zODG3VQA1b
58zQCLapxe58a3peU8b4Ad3fXEnUV1GvjFwSWpBFcCpoXUYQF0R/1G22yfadVRKOgDHUSazEyPW/
pCGVWRs9flhDthibtxSbJyCqsGOrsJMVPM+dr6c+i3qMTNCzgfYKJqvXOZhXzIwUhDGUNU93F49Q
dqjtztW5Bk2BHzv5K6trGHRmuD75/farIh6p9x5hycpuv+/pmY1CBxvELrNqLE3HpLFMn0qZpF4m
q8ecC47kTE6oc9voaTRSo9Ij/ciQzthiXu3HJ20eD7XcM/gU8QeEeNGGQm1CUNk1/BB22iXIXZU/
lAw0T6uPsDgkKME+NrWwhCisoDubx705p7xunWYPWgyQMxcM6DlIXuoDC8IiwheIWZCLMdBi8tjc
/OXUyK7N0fxMExdM2Molc1H4gJTRV1r/46nDfYgueqhiwTECA307HqlE7byqutAVmoIIUk3UwlI1
TUfwoHN+u+KI7xdq1tMEvBTEXTPbEnUARAZNfUh+wJoKZDDQH/kH/yZCA2KNo3fR0OzsgevGxUKH
N4k4dnnWCKHLq+WsQpu6BXJnpVOGK7fo/X7AnKHLCEhCoHQwg7fz1yLvKSlMGLnKBdKFJBATM/ca
UjJ6glo/y5tDuTKH9w9eDQByEDUhgkE1827JkOXLiyj2I7exRrM9fInbUf9mSHRMdXB32bHemR+s
0dhggLcDU1vZkff55dk8gA0zOyDAoHTmSBUbsFQKSeTKL9CpMDyrcGpLb98eb/yfBPztzr81M4eU
V8FSz5VRFUHIzU2JZ0sE7UBmSQIdHF38pgLXBVQwnlqjMkIj0QXy8VLovrF2j/zI+D76COp0JAhY
AG3ARxTvPugPGQimdiAFyXWw7BPRGMzniaR6b0A81VYJnGuiS0cQaK0s+dJuvp5y6jqTI/SYySym
XCEjqsWKLoImrNjF1eXxpN/fG3hKzhEh2hMQjdHOoBZHWc7iJnIlJAXVLCC1DtgdUbhTv0nW3mE/
70J6cq+tUaMq2xYYLFBzuvWv2ARBtAW9aMPTVZPXQRtupSam2ipMjgzGZHydG2eyZdLpoZ3vJb3S
a6Mh9YdM2g1LKpu18X7Sv8Ha5jAGmNuIZgxGYzCbtTriTw/y3WejNxhiioDJyrT+cRBFXRXzYuR2
lmB0u81EfEch7WmyeJM3czLq7Baon01pR5Z/OrdWb8kk37CWkODu/ZUa2XYYyCU0mOfA/hfrh9sJ
3gFEJaoyB6RXZ2boG9wW4fxprUYi1WnayWhKzgEb+0wVna4Vp++S83AFAF6iyxJpJQjTUvZ4NdZS
pitjN6/lTQbN0dzbyIyyZ9aSfPcFHsoS5Q2qtsSDboAloPcFyy+tsrU8ZZeUtmgwyCu8s2v9Hmtj
o45+UGmFwGQFxtZOJAqe2+GpCweU+R8v2T1CEM9R1ARZLBpSVmhHvl2zMI0zLo+ZyOUVo2p3aeL6
CEanTSDEROhCKC4iHp12HeP0dnwBrKH4W6/59Pux4hvQTApQK3LyCOJuv4Gd+kDimDB25dGplKMX
7rzywHNf/2KoYBhBhkzBawyQvFszAz/g1c3GsTtY2lH4KM30u3gGc9YmNhUbgh5mQoAOKVfS0Isz
/D+zd8mHHnBUPx9httm3tnjKT7XRWpo5bVuoARZbxYDnOfIrg7132QgQcQoB20dyDCCc27Emid9D
23iI3YCxvIP4VMfOCJ62klvBP/+0jd+6I5w9eKOZL0hDswC1T9kQ714AnhJ32tend4WUBIF+aEbW
BG6os/2837/Zf5///vXe+2N8ZArSrTUtLgwVeWW0liN3rSHmopY1TbUIzBFl5nqfIHv9xZnx6kV8
z4o3yymjhQ3kmQJ6FOiweyy40uuqIXPHrfjafgagNge2wgYn8Xn805j9xXuDYz3ELMkLY63dbOE5
DesA8SLFC3neO5LDqheatIRIr1sYwx4VgZ1vv3FQoM9w0wP1s/amnrNh9JJem6PcKjfGXRJLMsxt
Uic9DZye6uxGe6p28iYxYkcwyhfpqbYaE7RvdnjJXjTXM1mnfVOgMvHEfCQva5HQ6hRQ+5nVwogp
tPmbDNYsLFkv7cCSzN7gjdzynrKVm+w+rL6dcWpXF0UXVlAHzFwG/F6TehKSgzQexVbXqpdZeTYy
Hvum2cM9mnLKAxZMpwySCHus98R3iSGUu1Bca5KcP5oyoqBDAZ0DKCwiE0qtayj7o6BUbODW1RfL
vRVraa6FQYA3D2Eb1MfxCKbZ47tMyzv0uAaupPwZmmcms0OQDz2eqIXDjqgflUwVJx1d9HMIeR1i
SCmUj+Q8co+gcTDPEKpdeVDdVzXwtri2QLkTpCUzxitggfPP+ZAQNXrmkgM72rn0R+Wt3BX93fCZ
691Z61IdFdzHA7wHkN7Yv7suUI9KeR6NF64IYg69f43/Sta0S756wz8QwRkjU9yExaZ4EYgcrRhf
uIgxr7zGggRxhhhSeXIxy4RWAMzYTVPS47njVCd5rTmH3oUIMpCJhxGwSYKrQ6JOcj31YS3nfu76
4JmPJbRDBCujuPPWtAnq9GatpzR+ChPZvv9mfmM4r+Ur/yvdBpcQryVpG4NG/jt5Sp97l13xnncI
g/8YB209ZhJjpHMMXdVXOaR2YNwVdsVboAcXeZ+YzDOOQ0DW7gb6zNHW5vNydR7ifCiLYbaWT4kx
NPvUm8Byu5Ilp99lsxHE2WBoBroK5BCUd4o6bSpbkc3hfFXZKl/iVB+ABt31K3bu3va0oXl/Xo2m
7Js0LcopdwWwCetQAHxJdty2eFKdtUtu1RQ1cfLEFio/YUzMzjsUm+To2/4+OIOlciXCXlqh68mj
PFapxXC8MgwpEt7s3p9S3kTxynW1uOlQ2BFRA0YIpNBJEU5mhNjjuNztt6IZgKT3q3jTXiIneVGe
IS681kp19x7CQiHdCTJYpCKRuhOpharQ+FTMQYkrHMFH2Z/rk3pErLkTvsPjmlNa2H03tqiVaiam
9QMmKd14F24b4jml1b6t4cfnX3J9N9IDolYpkNUBvJgwEmySZ8Fhj/x+bcstjmPm7oceD9KQIjWO
0OtiPgYy3Z1+97+Ep+BLqAj/5v16fH/cMfViJLjkUWBG19lMGUr5cF6KEyhb5KWbvEP7e3e2LWvY
EcSKTx55008O5KGcxyYX5g4WASGBt5uruZR7SDX03PhsXbrp2S8Jf2xsbLuVVpGFU4TMvoS3DDYb
RDOoPKefMXGZM0zlstwhSjTCAjrt+ysXx5IR5GyBrv/hvVGpqz8WkpTriqB2Q24TARsWBzaYClYi
mPv7Dw+mOX+PciDeTCK106REq0r0VQMZokBcNEpkBjJQSWI+XpM1K9RQ2JbJ+pyFFTEAl0NOctBB
PbZwFyhhmjCQuScYxQ88iaiLXMrVMKo9mGi57SSi6UqzZF6XZSSknqEUPlqN3uW65m+hzlui/JWt
bInFIc68cth7eBjRVRculmNJ8NPaHbpGI6lSpnpbjdzaMJfNAFEPYDEr4Vjd3kkQnvDG0Qe4puIM
VoKKng4t56zT+ZoAIMm/s/FnN322tRF0BrdGT0kHZPMcA2MzO3ZQFgFGeGt8YlIA+zygM4qxciT2
zZMjc+Rf62htV95v/VtD8yxc3bwcAGwAvyu122SoT4sc6Ypnae2auquL0sOZv+LKCiNxuRzkgEBI
RCFfVn0Yvvy/Wa0je+cAo4SqYGgUtqP0ZLAq48STbUBaIhlz/t1Hqv0CTb2V9V1a3pk+bW4MBf8X
XaoOplxKU1CmuqD/Ds5gddOMaQrqFRd5VzT5GTnw/LhEQBoNutvbkSvTOAWqyjQoJ6hbbpeeDYvV
M4vbKcg9AYGaOPIOVV/e0LXNSlT1A/+6vduwtle2Kd/Zlh0LMCxs54R5O6AcrRcGWPW33bG2kBO2
8s2v3EqNV9ZQrcS8/HnsJ+4qKfTQ+duhJ10hcK3vty4AmBYa3o4SkkSsXWy8hCDLbkn24Ch6b6GM
ceb3w1O2Xat736EE6E+gj1GfDj0rYAZ8Vc+bL+VtqLee8t4ElvIWiToX4JlXWzFYczk7YyZQNmum
YLDZn1EoSZ/voUcmK/k+jBkjryMdHEPgZ0w1/Ot0bn07H/5KY0d6Xm9zR2OtxxO4EKoiGQEMOi4l
DhA3iVo/qY/AUt0CPeIXeljsa9+UoR/m1G/ZQduvXeZL50FGeWEG5eCWYqnrqWgh91sybOuy7a9O
jAnXh8bj8Sz5NIQlKF0AeYM2Nip2hIy4qAxR3LpBHSXbocmzTZWplc62mgZqHK5csbcQrAL4BQQO
sF/otOFowF09xkrCJGmL54tEDtFFOjgXANq+Hw/rp9pAH7NrM/QmUxIlYyKYARHHnt9KF+k3t7Os
A2fIz5Xj7W3pk9iEnDty3mhm9MtkNqcTS4LPEzjVyaXQR/K9MnRhPluPvmle7SuHy1Y1KJpbfBOY
NmJ1FykAlp3ZwNJQx0A9EbnEU/qCulbhQm2vfc9ikqNUQ3rFKJ0xMMTabF6EaMd9NxCB4yHwwIO3
eu+NRrCWAburdc5n9Hr6qLuhSusGpAxJ6/Lxru4OQqE7mBDfynTN0HvS7/A3sKORyIzMytb5s3FK
uJWj9oNneDRf1N7kh45leC9v3T61x9gGLD1nv4DY8itdcxjtVEtbLT2l/bGEqoHQ75JiE7JfhZyg
Y5CgYoKOPoF5n1Q9PiiVocnGqJ07oN1jU8SDWdz2vJX2OtN/F5uqJ1xGOMau4mMem4Oqa7HJQSy3
eBq856gmfVFDBQJ8pj1JasiuxBAP2quFOcmWsAl/R364U8FfAcmqwVu5FH/y2dQ8gD4FpQN0VP1w
Lt3um1qru2CS29p9/zx+ATbDkGZTkuyZIV8QD0bxeS5AI7/PmAPxzciYf3Kodfv4Rwawoqenrbll
yfZX4rwIJktA/ksugRkAdgXlSv0/P72T6TgDj4/hwlOYn1kekFtCWAq1K8pbtlWVgpFqRFiobBKW
/R3K7UF8i34pjCNrVlY1LtM6LFCtq7Kr8+a4mzSRB5wF0TAiUmoHC3mYeDNjittLaJatp/JTjLR3
NvIPWjixK0d76VZQBCAoUV+BNwUA5HaJoBobZq08A3eFBMwdbi3VRsGKhoL0tPweCce0I/WqrvJS
MHFjljohpVCyFT/jhbXjq0aKZ7EkySWGCLVs9ACvCSan84TZsAaHTBuzqXeZXTrBSk7lrhwAZ4Ga
zpxlnkE22KO3g++VsBCZDrhNyFiGRFMtPvKN5gUcotAyQ7M5Z+KNeBQL+/Hmmn8tvcJoKRCB7dfA
4EUnwiBqmIoVi1CGkQ4570NGew04tDyyKxPU/DJBibTU4DVuydkFljLIQAQZ2J1vxcy20PMCEXD/
1dl+//p4bAuJA8zplWUqPyEXEa+lAQaHd4xVbVgTfYzkb0d+/wbIAcvJ6RXuKd/Q8LMGxrgrkv4s
6JVxKuzgRT+b2iAAQvYgbjs0csKt+NsAbgWAeP4dzVmDXYI5csXR3aEGabvUO7lXPLBFM5ju2qyA
1wApjc4BNxjvJcDgQUsOYnuSW9kpNjSgX/iV6ukdBpoyTz8LtNTzu1yAeWZX7Jkn5Uk7D2/Kk3IY
7PZLew4Oa5m7/2eVkcUF5hqdIjQUuYJgjgxGoNb1BpK+xufiEliTo+n57wCDDwjka5gPwb3U5szT
bnhPa1I2iw4aten/fgG11JD0g0SdiKUuBFNJdM+ukYl3YnaXRlARIN6RLU22//N4dy/UBObdraGA
OrfbcTSTlcqwXibUiIS438NGRkOrT8RP1hQFK/Q36O9mn7lxr+J9eRETt60Bi+X1Jl5Z79kn3/uP
/30E7bZqKWEDGZOvJm1vBuBp1PtQQC1JLt4ej3fRU82MjHguqOA5pixp/qDxeSGhvwIU+/mBrRr9
sYF5le6GcmWAun40oWiVSGEbd9gz75Ij4S20m17klQlbvOVAEvrfcVDukJuqDEr3XOPG38Jv5j3+
C42pvXgpj1m+MqDlfXllivJ/05gVUyjA1NQS/nPCUTiAk7sEZnjH7oeD1pPm4/Ec/igg0JMIaq5Z
WByJTYi73V5jCjtx0C7E8S9CUn0AvPSRbiVp2xvDK7idwQzppm9+RtCgsWJ4fos8MKxR6QixZhmE
FRpaQfAOr/ayrb1ru/LA4VXwnVrh85ry6JLbmbNYM+0l+NeA0b4daZShDTXj8ehrygPe1YFc2VL0
UokvVTk5zWDmKC6VREuAXAVvPeuAEqzKBBKgMyjfVqkH9tTMyTMrr9eWfWEqbr6MWva2rwTOG/Hu
ECOHL3cSWlC654D/yGJDnJ48xio/msO0TaKvx2swr+3NEnBonAMSeWZyQbj6k169eppVatA3LcIp
iJZZGtD+so5L8NyOz6VXmVzvoaV/DTx+n7IFsHJmwcUKgA0IOaHbVQj9WkT1vKhPAXP0x5OnMcYg
HrMGsJ1qO75B7E6Q93lrCT1BHgyMkmz79/Go7xNh+ARgA9D6JkNKEYiv20/ICzUIQq2pT62CvmPC
NPrIfiZ8YwY5a3ESo8sKnltP4bhJyo0SGGX6zDPf0whOs648anZW/fEZIqh6y6wsyJ1Hm78MbUhQ
UEI7oUAXpsEE01ZoHK1PQh0Ynbgvme+mdvvxvZE1R8B1+Xgm7u6C2ZwssqCclRAG/JyYq/VvcvD9
8QJYKaHIrYvBThtCXa6fHxu5DycpKzw13SC6SkZIGp/69FtpOtI0iqF1pVGzSCKx5zi2It7JvFQv
WyebXoYwXDlfywt+Nc75/F2NEwSIkuSj//kEAecoyGyFaSDqlekKM27qKTe4UBfjgkBUNI0/PoZy
L8afTfMCThnTCwwv34oKdD+jZzSgcX7mPJ6fxUVAPhYbEmzoLB1/5dDaCeVoqk8TUAit7wxerSfd
5p8bQb4LnV9AzLOgHbidgVZVw6pRvPrUqcxXDYEDJ1amBGyt2hq3w32iE8stQyVUgYDRrBRKPX5r
oQ2atuCaU8c2n3Lomf5wmEJAlUWb92sddBJz+5HgZKlRC+euPQvDVmqd8LncRR5aqNJmP0GMm7cC
9BJ8hnpk9miIBSN9V27yzs4V0oP4o9TLcg20sbhP5tBsRoFyAmSDbmcpH2JZnTSlOcUMt4t7yWT6
jozBeA7R4SLmop6qz0z97WGhghqhqfKFdzipw+c+BLx4VkNILP69xfukKYxEZA0Gu/rxQt6HCJhe
MOCqCjp9UIz5yWFd7WVxHKMylfrmVPZGwAEKl2d7tJGDErUi5UX5AxznaDy2uXBN3Jik/GXDRb4k
VzAZ6F16aAE5YoazMJ46PFSyX/1q0+C8GalrCXJEgOOiHIKGSLrcFcJBIunkt6f2u2nQHS8T7Zx6
5/G5HyqCONUJpZWutIUzCPoEDhy6EP+ey6+3Cz8IgKpmEoQkkNCZIFnWo2nE52O9ZpVgxdQcZVCD
m7070ujoPZ7Jpm9NsblWBdw4DSfAroyCHwmn+XpeOq2/Qoq5OKYrQ9Rm5jrer4qGHU5dYytJQZpo
245rtEd3MT4CiOvRUDGVWte4Y2uMpo/f/Oir8F4fb737xDllgNp7o8fJYeTDgMQRTnG6Vg9GC70R
qHzKRjk9da/dSrx/v0AgMpg9GAveZvQ2UP5L5NskViCddMrzMLcDqYh3TY9knTqNOeDpvL9yuu7v
fFQ40EWDhB0agFW6T2vypAiojGo4+aHiNMdE9Inn1WYK+S/ILVfEj9bawO8XDRgGwDNAcy4ifUc3
YXcieKpQjxtOiaohcxqi5zvOlDUr9y8LUCH8PCwgiAWnRV8EI8i2AzWUMJFdqWyqJFUtQBl4vWeL
2GirtHAGhomdpMLboh6z705tRzMclI746eCboHHyCfpMOgsoPd9U4yGxBR9Mjo932LyBbs8jvnIm
ZJ4zeZCboHZw2EmhVgrBeNKKnmhaqLMAHnK9aqi9Fa3K+y1N/bU1ajvXmlZL/Ii4tytzw68lR6yz
FfTo0oCg5QaVbgUSugpNszYiLdn2YjyeBOC9vJdQwjY6yMIry50fzxx/92zBAkPDCBwSEERAVz/l
NePEg1RG2o6noMitIPlkK0sFuj5q9OFYPSs+ehzUt0DtjRL47WD8DKNz6tuRtgPVQYEG5O639JGF
ClFnUo7h6/HX3bs/EHH8FNRBHI50PHWMe0VJtbHsx1MZ+/tQAhpEK8HtHGRrEtBLSwpIvIqHJVKy
OMK3Dl3OW4XvmWY8TWrz5IuVw6fBy+OxLJpAEyWmGSUFGLo1oTBiW4s9xhJwAZ4sGSdhMOz0z0ML
TBngsLiU5m5YGh025jJXVrI0nnIPWnwe/ILtK1xjVOCP14OZH1wK687JmKDS03GsTXmQ0m1TVbWe
NhFvPB700gLifabwCl7sOJjUsyFJ+ryoIm48SbVylLBxkjY9gt/Ifmxmwd3j5QvBB9BxobhNo7qS
RMHekNnxFPbBOQMtRjxlZlX9GtfoxpbOpQwWblwucx2djvMnqZb5UoinU91Ff6tYMzL8AaXA1OAn
zS2beq08cx+24U1/ZZA6AU3D+4La+zDYNnbPRTpX/BYzN2GB3Sa8+lvozMdTuRCbwiKqTyBVAfQe
Tv92n05geExTYJVOabTlIHLIc1tPTkBp1hAfz2pf/DNCiGKc/CO0+jZ15juPP2DpnKAjEZyKc+YI
cfKt/T7iSgFkltMJMMpJrwS/sBleCFaGeZ+wh99TADmbpZcUvKio4zhWAZOWoYLkhRI7XGF0o1FB
/b0xvFQm0UVQbHQug4bLLhjw/7alIUz8DtQ+NaqzYfzZy06UltuqES6Ph3+fqZw/DM054PLkQLhx
x+jJ102VSfiwgTnKQLKABjxgTL48ci9CYYXSZ7+W4106pJgIYIqAzkb7E/Wu5EVUy2NRmHB6fJPx
BAuwik2WrL1Alg7p3JYLFk0oCGh00YvnM21I2Gk6DUOXoMM8AoWFWlaQTgeDUh/8eTyPCxEZgm+Q
OSFDhY1MK/02QRFrQ+OzJy5vWDsP4xc1YSSIxgoAt2dRaqcVp5idOKx1ryycWBgGhagIbgBoN1Gx
CGC1qjjWAQxf+G3l9jbf61O2bb659uPxEBfW7cYSFYekbCpwRYQhamm2KSXwfoBbMhiVldzP0oBQ
7JiZ0OamStohiGkyadDoHk/qIdFxRsrXcw4B3kDP2ZUwbmnNri1Rt8UIRSPRy2Gpii1N/gskoV6x
pxhN3Kzq1msMx0vjAnAImx7Y83tqNT8o2D7SqvGksImpBD6wWJwhqMYITneWPWcFCqSe+3jJlkaI
R8mMxgQvzl3rFF9N4ORNeYwQTQniaURfN6jjMjBUWl20gtdbszVHfldJhsRXVS/RcPeyOvuUA8oP
rgp+t6aoveRI0S0AODXPgk8BREG3ZqD7oaRqKY6nUQMGsc2PeZ8Z0hBZXiRv4mQfMWYFEEr/LIW9
nU3NK4OMg/dHk59YSQ+Rnj+N6p92+v14oheczc1XUadwYLieYUKEQYOPtme12/AR2HFAEAb573+x
a68ngDqGnopDyLZIpfi8mJA6Q9WH9/+gJkc07NyoxxJXKyYXwpBZCBk8nIIMJ0PHO2Pmx1EyhfDY
DXvyfLvwWFMLNl3yJcnm44lccjIz0yIPpw3fTYPePG6Ku0rIpxPwda3Te+poMSKegpEwlZvHphbK
CkDQYkwc4LOz+6R2bD7K8JtTMZ3i5FLxr2n8N1F+N0c1MsLpqaleE+YtK3ZNagBWCSq7yH5sf2mo
CDwAVkTXKnAZ1D3IqkzdQ/0MsyoOsQ2Fj99qOPnmVMfJyvotuR4kV3E7zM9VFG5uzwwP7j5t5HDj
9oOenoVLPh6F3cSHYDmw/GBtgy6O68oatUGrYSp8Jpenk1Si9tgBJ6yG/0fal+04jivbfpEAyZpf
SUmenWmnc3wRKisrNc+zvv4u5Tm3y6a1Tew+9dAooBoOkYwIBmNYyy4aj/Nmve28m7IRuNgxVYEX
JYY4rldVDwjQPdCeHpXWAj+GiHR7fjTN97TMSVKh1yu3Q3XVCiXtwq+yslxkR6JHVyZhtCmqdbEI
Sbjz4pwuxoPan4PcAJWPvtdSzqNkzjEi+4qmNMyvYgiEOWe3L5TeUN3xiKZtkcil/NgAe562USlR
0w9aqwIaNs2M+l9kiTBmgIwN8qLgTGXTvsVQ5ZUO8Lyj/hYB4X5RWYaHLvF1UvRW8vpfKzOiLJS8
EUuiHZ0dH4ww7DTg8ScewSFh2pKfgESnzgK7bGIeO9RPNoJJv6DMpSrwEihBAwHi+uDD0Ow6Te+k
o6F7Zy0WEytzETnHvbSg41CKtgqwcasvBUzzjxogKtVRcppSTFYeHNmpDPp0F2kBCHYaLdoaiH4d
vW07Rw4Cj5Sx2ezDhZJaRiyVuzzKDDstmzxG8tCV3uS2b2xkm2UbvRDJYzyI/qn3PYOIcZtZMUa+
OF5q5mYBwMX0oEXKCYU3Rsvzpi5Cv0nlY9bskrrcJ8OjUaFkYBgcNZ1zh5eSWH8E9rKsGNtYPia6
g/4F9JCOiIRK20+zlRQc9BjwYG1AIx/kd54TfgzutknBCtoL7/d1ScH5Mec7wdDiTSiCaxX1oOvz
bVD7K00THyJKqVUpSLDzGuJu+7ZgFpciJh92EazUQjL2ZhrJx0jdatlBLzFjgFhi4lrR+11fHXR0
AiKpGg+7WgOxIyCKQltG1094+jdrxXMIIQ0uPXasSoqqqKq1Qj6qorCThZbqUcB74k1P6Nv9/CuD
UaGwbESprnP5CDJX2Yq1ZUKzmOrLchOVduFa8dv/aU2sIi1aTFjFCdYUIPWuojMLXdj3Jcy8WmUM
95owCWD2YBqNWZLcl/lopIJyrPp1r31XymtNlOFP4zrJ7wJML859ebdXGsRhagzll8nriMwFWtWL
sfSB0neEZjpB+tAnKzHmMXLdqr2MMhIwXjS4SBReF9c6aS7ESosA5XnsfEyvD2kNWG5UlThmPu3M
tTIAfwDOc6ol4T8sjahQJeDiEjT1WDtaARz5cSdQML2V6tuzFPL6I2f2DZOVGAPBEDaynSyJcRy1
YEcNPPWoFcmuQOuYYKVy+1931UqYSkXyCGUJdE7fZMnKXhc7Wa+wJDcvnUqqy5Ma1oCCFYdol/Z+
YGvKaDhF1EmrLteB99bo/kGX62xZLLxs1alRyFGY24gZn/STUMKljyuRuaLKMQQ8UZurx8o29DdB
JIXyu0O7mcCJIW9vB4zYQTM05NCAp3cDJVWPGjDJK+k4+pYqyiT7rfWOOvCmHG7PUQHDLd5cEwEB
xmuY5fgTBtKQaBJekEW8BKZaRhalbNrIp5Wr+6Z2gzONAhNkTXYtow6IVhvGDHCFimqlSkdpfAUP
H950Vun3a7kP7fFTaJwoEq2usls9oE1xbvOTITmYYayNEU1Yy7TNLRPwlTHwdBQCMshA+Aqkw1DY
pWJFviX4LwUn9PkBCLk2KaTNVKj4dAYIsBnvUGhAhA9Q1Tp2wNiqXZKU207IHAFfZCS/8+JNoXoZ
LKWyX7U1yCuR3UzReAigdQoQWrIYMavy4HdfffCn8rAqp2weyuJ1ESIjEHxlQr7UhkOxAyksyeVg
G+V71CGpn5m/gGt1f/dvvQPaqxTsO5wrCgesD5LarisBnrg4SsJGTzLSDRnBoKNR+k42vvQCyQfO
ZXE7Z4fzRuAIEsYpD4xb+fq8+85LpRD/ckxOufBu5D5NYitV0UI1Ppuj+ImUTN6e0m4X4VUmovFK
DA3SHqRT+qJWI/Xzfu13tqiG1G31dTbQEExEDa8T8CftdH3IQFECHPE0YQYoZNbSjCKL2m7wlWNX
uqa90EGDV4AZctUORXXMlFwkeSa46EtTWuIambYS0BuOodeu/b5/RDMZc3wJSDslFUEhWmSZZ2tU
VonmCYFy1KWeqL6tC+81xr0rIyQSAIvjA7ZoW4ROrtv3Jd8qx7VgJi4T60iXKwVbEJk5ICyHDOM1
Cd7MNDE3QvRY+ZwX3uxKkTCDdQH1GwY2uaWLKM01BAntVqV29HeZfwbXKrDGl8IxRLJTgA3VKWhw
SWXKjphzOi5m0kzqlMxFjdKcxqfZvutITlzBaxvtKOsBCRKZmMpH56JdBt4HrKw0iIFq6ZS5LVfE
+61XJCvtPF6Zbr4alH0Qrj0vtk2j53zX7b0yfRbqFIBpMTD+yxzBwgjqNFQ67Sioi5VcrXMPCNyj
ZKWZ6rj/fbutpMrg61Mw969A1VgY3daXlE5WB/3YYN622JWAZZ3yluHghOHTgE7jh7LbZ8raD4et
LvHC1tu7DXzccAzI0eD8bxLBTZeiGGO2+rGW7Q6ompr71Ia7sHmK26+4OOkvPdC50z5cjtPQ2St6
xIaeM6s/3WuM0V99AhOSiRj6Lvug049aTiXBWUQv6HJFmnZv1NsQkOT37ev2lr1eMGPYsiGNqSCM
+hEPbY12Odih9HxA14qR8VIDMw2WkAXwA/yZ4NnYcbMurUe/ThT92PuY4MxffBT5tK00omtcyeo1
8iAhWjx0K3b3UfN4f52zB3shm9lV0AiFAMOV9aOpL4P8MXNPXrzrOM7jx0KZs0MPiQwzAUYjxsgZ
54FmCTWtYjk8KYIIDSliF3ylnu62AF1Iq7BAmCChZF0XMrpHghrwwPuikvrXIPfyAtSfQu2uerEK
fhXgxnkVTBMENijnpIcw6QEd0WYDaJFM/M+elYoxJkDawE/dVR2FIphgx3g0wMuBrmGr9Tr9D+ag
g5wCHDhLaNBL5bMBBu83xR/A8TlOeQdYwagvQzlBdKB2o65tgE6CcEdRciQkpQDdh1RIlelHayGm
XVTHv+qxAg0S4EWAjSq7YGSKS7Q8aX7Uv3Zi43ZWGmgtZkJlKaEgMMZcUFYXekojLcneQr1v8PZT
M+ExAXoYIMlQilXpAMpC47Ev8Ur4A0R0GUrQ9ciVoNd8+CyTrkpJn7hqehjh614b0F0Csx4DIrtI
iuOC5qWbWAA664Bm2BhxDzyuWtiNouyBpwq5vMrSsDeR1alj96lpfpXQKmlR5mkWi8xcCqOqeL8S
M4fHERs1K5wgUwDnOSRZKz8PlRLvBhe9cJzaxYzlGQh6QCU04Wsip3R90eAGqvxFEgYnAAY/hkhX
etEvQe+/7uv95JwZjUS9Ar8P0hsNnbtMqTtRE6AqeWZ4ElT1FcNbB6MLNI4PmbEtlM3QWKNhUB2m
Pf375ZUpS62n9AKyXElIW3CjdxvD7K2yPd9fy6wcSAJPFbAlMFp5LUfA8BdQXuPoVIdItXm+YwRb
xUXre8A5mtu0lDHhBSMbNJWLUehk7NjNEXPEstudjaW6AETnkKKbhb4DZCNsrOa1I4Zt0PuLu51v
+5FpAkoAQRb6cxgPlaAIEqUuZHZUb6j7DQgs/z2yH+NfKAgkFtAm7gu8udYZeYz+Db4Yua0PebX6
hczmc/6RgvD52awLjqBbv89IYgIIH62sUdr6/fnt0+tJRh8V6z1edatq1XO8PG9NzLmZaRD6BlK1
Z0t9DTLinlxacaKh2zQQsxpG2xEcZ0otev1Z/I6efUQDRLSarWcJHMu9jf4ZQdNiL8wqCctFPQ7Y
tuD7LbFTZ10AsdpakK11XxHmVwTuAhRrJsXTmRWBbwWNVG7WA/QhOnirB52+JueQ8B7ZNynBaT0X
Ypj1tLKn1KEBMQ2ggXyqxo5AsqV2fo0AC5u8VWDH3O26gLRLYfONjsZi63JaZm8eE8wXMA6kHUv0
Gqv4gjAjGkbwK0easOC5gQ5vpdN3XJxcGIJQzADYIDbUp6gSPxqWsn6Pj91K4ig8Z0XsQ1YyolB2
K0jKbO/g05O7Ao06cTm+iSeFuUTGLA7DpoQU+ck/ayC8KizRGb+/OXo4+YGru+r6eFgPKPpumI8R
xLh/5IeMNMvkj2kboC0QjrGd7zcd596ad0x/NZJ9cGVJXnlaAoGto5OHbF+vvKW8OSDEWm956WPe
HjJOUIzEDtA+kGWuol9AmyOqvVPeeO0lPCmMA1QDhBzgCezPi73QEOBdEPFJ3xsk4/iMm+AFR4V+
GTB2TIBmyB5fazimTCtZGaLhXIutbEeiW1ptgDb0Nu9M3ilNv8Wqhaao05MMiUC0DF/LSlUUiEQ/
6TFU7m3bx/zBBG60pRB9KYHAA0PnmuOTreFS/4OXS551jRey2REPJEMURYkh24kf/AfXf2zt5hXz
fobtZva/UP9LWYyVqdoQVGYOWU22VcaP2AU6qTWA3tU2XCsSHzXMW0XrylrA+pTl/1E4E33Urp7G
ZhXDkXy7+62Fp+ASUThYSvDgXfa2eeTIu4nlfhTon0P9mc66cJGDGMYt2q76c4lIzn4LbAG42eox
3cYuLe13j35nLuUhV87GdehImsiPUFzBcPm1KhWGGzRhPF1Bp70TTMRXJ40EAKiznp6+BY6NzCvP
hTTmXg3kJJKqGtJiazjkmNJZekuXbMaBF5JModqNhVwIYm7WMvPCCHQg/RkdnBYwIMiCrFbfrq0d
eBBwt+mx6dwuRDGGn4thKQUV1vSW7gCQdFB+yYmF3KjNUxDemhirR63ch5eBoK2Dca5XfRus648V
SEcawgu955zmxZoUJhucep405ANEeS8ecM12gmVx940ngzFudEvGATrF+/NLR9+20eFDthzfCp5V
Gw1U9OmpIS/3Ley2Y+H6pNjk8egZWty0cCfbh4pG9udnQdZ75wNtxmcF88p2s0PKdgL3ov2eAl7o
qK6/eHi0PINj88aun0SyK02nuM+dCNPKa4Br0tXKc75WLY97ZzZivjxI5o4ti1IumxFLHijoFeIH
zdKIREOklEyObfOOk3EkqhvXYlFAUkSs4KBY3togXzwQ+hvCCLAC4rqe5jynAi2aKa/dlYF0XFyU
Euxa+YWJq4XdvLef4DDb4QF6Aqa5vbKeqocn2m19EjkD6Qj29d+8hS8/gnEudV9Kme7jI16sfbnz
HyXHaX4VpF2fXgHh5QWcnZ0Nyi7lMR4mytqy0kPIy62Xt9bCAO3vA6VH3rpmowqwjE7g7Sg6sXs7
zYXIORimzxYCC7tb+4TqvKXMRkkXMpity6MwGLJ4kpH8StCJvTJtzdpJz5uGbPdZSHnPX2VS8JuL
4EIgs3dmbZa9iFG2s/jxgSLfJvIcj5xOJ5QpqbdJlg/rM2pcnpVviqfv1TH7PK58mz5Tu/9ubY8+
r+jTEb6Pp8jTOu99FuPL48gotBgdaec3bdlvh/V9Tzd/J/1d9c89fBFLxH6m6kmOn0fLDNjGnjab
1fF45BzmrMVfCGEceAJK7qI0IMRKCqpYZUwotPL+SuaOD8NTAM7FQAxac5h9EktJbtDECNX3T/I0
fBYtOC+5ubBLB5iCBOTriUeQ8SheFuVK2AMCLe1QrGs6in5J6mkrdJvxwva5Q8dQFKSZUwML246A
BjLDiFsBh779EDWadUS26dG0vnMa/7FWw/L+3s3ed5fymM1zRTmrWmBPnK23iX/OxMvgpdvH1vq0
Pun00X5913H1qDReberlgHw8WXkPK8P+4nzHFC2wyg7YDgzI4rUCWiHmOzIww2up0Q3nt7eMvI2W
bFX0DJisAhBhCSU7Yv9CEyiyHICxzJegi/asjmw5mvTzMLnzFWw/VLsomkpT8RX7T1lbBkSvSfLn
lFDgWdrK43JJ7Sfx9bv8iH7Tchna3922I2Nrf3GsZjGrBX93g51SBkF12xRtj92w9iCMIg8RQOgC
heBTBJGSJS0BdgisNCBWxntgGbc2bytu++5QPEdWGjBa0Hs0lEyR5oV7mCBhW8Wtu7Pgkxhoo+0u
scHKB3rz3UTLMz1wFsDP/O+jymuxk7FfiHW1sh07FWJVsCIGxFjvDILyLG+Dp5+5PmiIgV/ClYke
2JvhVqmrStlFmfqsLVWRuBs0AJgkfYLexWCTNT9BCQ10HprvUtPSPFL/8n6n6DitiFLs25eQVyye
ccbX38Oov1CPtRiPIR6Skam2VoY28LXUqIDxFHMlB2qw3meklIDtbw6tcZi6qAIiogkyIK4CGiHS
KQnQjO4b5e2M96QDqE+gqoxhedRCrg8j0cOFK6Jl64x2JSKYJNqUaIs+LB4q6/Cd0ud2/xTus9f7
Um9DjGuhjOJN6G2aq0sd+OKL58pxH54QiK7uy5i2kz3+n94lsCRgKp+1c4yGdYJW6JOWDaCORkfW
0gM6Lk/NZkJrVI+mHqn/lcNcf3FSB1WRQ05Dayd4GZ3yVToka8A1AHD2/pJ+puTurYk5LCka9NDM
IKvbpLuzmZCHgmYI4v3IltdvcB+bLcBcQeDZbA3wVmubRWINdnZaLz2gIP4abcUZqR3sgBzsWvqx
24HBG8zN8Ll7PhrjnP1dbgxzyE0fKfEA/YZmxevC3p8NS7cXa42APNmlHGuf06hLYdPHXPiUUhzV
GD0T02lPN8v+F+qqnN2fNeBLGczTxg2b0RQU7P50zp1dUc+uATou7CdMzf8+s3ytVkw8UuhD4Xfd
z+5l5KHeuo7tWRXnCXMb9FwLme6oi13DfZwBMhxCgNq2pPqax7g2b4M6egeRncR8ALNj4A+suwH1
bADWP3h/7F/f1fblvknwJDDb1FS9MEQ9JKDfBBDC+coA3qRncd3kpKy3lvd3JcxODY2ml4KBmqDq
PLzFFAGMY7y3L4nDfRpN/uKeJOal4rm+Wvbxz4oegmVooVmAIAnRrbgpiHkD/bsm5kKqRDGUzQKS
Kjs8g2GaYEJIedIIzWm49KxiyyMCn8n7Tfr2j0Q2aTwUSa6GJnbxpToW9M9ID8mDZ9H7KvEf7PSv
FMYjh74StSbwSeELRufTt8R3dyfR5wBnFXEuMu6KGI8caKkvutNpJaSxHdTDvw6C1az+3c4h14EL
GohUoDe+tlRNBOu4ugimt/+Hd8T9DG5jwIuCK5JHkjOTmcIhXYhiXGmX9noRST+ikCtyMuq/ulbo
CAdvTdNlUtGCc1PPX6EXEhk3UWnewstT1HPDdW99Rvt+g05SZGyAaX9fNWa9xYUgxlsAPi2tlAi5
9cJ+63VCool3e31fxuQJbuz3QgbrKQT0z4Rm1KNb4S2GNcUbznbxFsE4CDVblLqbI6e9jdfjqiXR
GnU5HsDuT8vIvWUwzgHziWojNNiq9K10Bgqm0n1FW0QJuoUJ6Y1IpXVCSgtI/yCPXnwp7zoFwppj
OPa71uAvlTU8RuuNuu48ziFO67vzZWxSo5HA/gLouP4MkGfQBC2HH/r0+4d42/eOsPjCCH5U9uJm
BHpAg4Y8CHlpU7L/cGmMmEUFVfveeHRBmk7BuWAfNidi2sFSPFvpn3jJNXrOSf84uouPKPXAjSOg
8MKRgaxqv0fVMiL56j1ZH54pmukd7cSLzGdEIucHPFE0O4B9kM1NmHFfhcAm785vo4PyQr2qrOyJ
E3XMeZipYok/6GhFMyDjNPXeiwN3aiICTpODZI7TbnEXUGEZ2z75dunX/cO8hW0GHgMghKb2bPT0
AZXu2nkWUaoIQwpd3lYaTfDk3DsYibcQkHpoZnNATWulS+OU1IRHLv4zjM0o65VoZqnCIg3UVIEz
Lb5bS0Cysd9NE834gjd/D19eUEBlHwqCv/jWRGCzeFSeevoreuoPypbSbLcx15PmeU681B850dMN
T6jB7AxzrSzUtgRzEXZGpAWV8HSI8DVgxAW/m/NkHOyDe1DXvIL/D3LT7aZg2BqN+xMbDXPDpGpV
FmkADyZDYmNP1TIntjxbDimGMIi+eUI/+UawVDLxmfC0Yfr1e9KZ20ZN8NBGXyTWvFws9wtbWiGK
t/tNTvSPdJm98kAS5uIRXNxTExGiYAzlMlW0yM3bxlWwXNCerCWrWeLdQNSNAF4qz+G9G356Ctnl
aZjXB8wUyBWhfNfKXsZN30Y6Ckt4cumgjpGdxUYn4UO5BRLnQVjmtr06pkuf2PQdVCjP3FB52r87
H8AuF0Fl5tdTZavG21NC5AAYnW20R5rzsEkLIncE1dd/EfMpgF7FiJMK4lkMxVyvusdksZ/LBnKc
i81gy46DxN7hETVl7/d9ZzJTetKuJDEWXWF2NAymbGq06tGJE+MKHJ0CCUw05wbUO6ckehzpY2Db
wkdIPQsMDwkJ6Uo/S4/czohJGLvXl8tm7FcdxCFV2nI4qxjydnol/VW0qv6iRIVC1Grol4BB2sWi
1JDQrFynFZNyqeS5snK7iIc+djulAWdy+TGMWQOiL2i9AmcgP4XmOk4poIJbhbZOo6Kz2XGRZgbf
eBPT/CWxgNIdOaphiXBuPKzcWYd/+SWMiTdAB4mbRkf9qrCEndLTTF7q2UqJqGaJ/WYf+gDGPuje
Oqi3MV0sRTp86rJ1X1PmUmtX+8FEm2UNqHLM1CFQgUZamtXaZOda2BOqbRFJHHlFrrm7+3LVTOSZ
JqUSGilWXVsZIqPX9xbZfN6iZqKvq0Ux0Scg2Du8DrAoeUFimSyknHStHawrnQ4xqIsiooyPkvna
mF9h62jBKajPwEkt6mOiNpypgpkc+rXGMb4uwniYGqeT1aPdfp8AQoB+BIdwvU/X4RoY37Zu57oV
rPVlY6XkXQU1nm0k1OLlOeZVH7UcCTPDE3ga4xTQPi66auAN55f+7cPYf6CDwfwVLw8WQVQ8RcYB
Shn/Rr0uZDK2n7uh3oIXaDiLRxUORnraByvFxljBo2/Vqw7HcyiRluKlDeZC42nA95+1MmYudMP/
qrUOUmC9AqPVSn/S04/aBAYkYEEd9K+2aFV1kgjTlUB0cGSDlItnWdoIIehQXjX0b1cOqBDEcavn
GAap93W0zkvqPd3fopmnGOZ+0X6P0SzTWLDArJWoocJSBMNZdhQqUHNz4GVreBIYaxjzCnW8zh/O
ySq0TBofqPl1fw2Tk7jx8BdrYFRcEpvBFMtpDUT+pP2Sp0azTuOf30fv1/XF6YZitqiBkA0Twibl
DzV5p+7n/TX8BHTMIjCqORVwMasJFBTGH8cFajR4EIBfarNYKrYKSadoZ9I/GpoU2yM3BJk5lit5
jOcdlRrYegLkmU9TVh5Z8gq9udraW3aOudSXoiOiKeV8f5UznhGY/8C9RqMNCg4/18HFay2S5EEt
BxT0msUxFSoSmwellEhTr1IPefb84764mYO7EseoXlF5mVmHECfDDAVDJ0p6RGGZhlIG7KlX12xo
HvDeCzPxxpVQRhs9qdB8NN4MSENlL82y2Sd4Iv6udvJzgM7P+wuc/AirNBf7+eNzL/ZzEOrEjCMU
an2vPEeZb5WDv/q/iWCiRgVw2sMihoikCWhafobx+l8IkIBEj6FZ5D1N5l4w9azymkknjAgBqZ6R
6r/vNwZ0xIUE5hYwhEAPMCQ2nD2MDPhWxzHdmWD+6ucZZx/LRiP3MhYQLD6EBQiscNEGOs9g5+z1
chGMf6iEJvf06RzUOLSMJiULN6J1alIz/q1WnKjhlkAY5c5LaYx3iKVYD8ZEGs7b7f6n9I7c9zn+
fc4oWZPfu9beRTvy3lkHmtqbp3IPosH9F3LH5L5u8LZ22pQL/XaFRZ+FAT5DHEGyJ//uWhXzj7z3
4KwVXegH4yaqWE21IhaHM3rWURn0OqfXFhwluWUIZXaUcQuhGTRDhrcImhn3TncC4IPlEfPQA0v1
dJJB9Uh3KdmQJ5AsJA9P38bpe2uev7a8Tpe5bPzFyQJt83pLwQoStX0CbQXy1WO/Tk7tg7RKvjwk
yzPO6c3uK7B5pw5E0Bn8bMnF6SlB0kx8LMPZLVNiyF9+ww20Zi+UCxGMaasYfdSSASIQUqE4v38Y
1+fUOfdb5ACXS3sHrmP0M9d4yj+Z6+8vjq+fVc8L6Yzl+1FXqODmwh1avqnFa5raSbW8bwGzC8Tu
IRGIvqsb6LB+CNU+aIPxvFgMvxdhYDVmT72++moKsbalib3K7QZ6X+jsuoDUD7AdDNIjKrnWEaVA
u90YROO5LPZudCjrR0ngQTTyZDBG12S1FGRVPJ5D4zNrWmIuNoLHQwfhCWGMTjFjNxbNEK6rbKks
r9tcsguE//e3azZ2kzRQjgMgHtg5rKKPej420piNyF6NztZYCkQiAnWdlAjLDESsvBrNXAILpBfI
DWoi+J0RTV0fEBITg270+YiId98inWOSdleeFy+fD9nRIYW100vyXp6SRzBJrp9SujreX/Fchufq
A5j7QVH7ukjiajxv3/qAeIjkHgd7/5k7TkJPAS0su7Hygqa/7M3CKlGpCh5QnOXldm6hWCanerEP
jKJWyuhpclWM55eXfb77qMjnkFGPLAW6xGil93jAkPsysnw0N4d4FnDMf9Y2L6QzKmyMgtA3YjkC
0+eoeE9dWuzE/NlVc3vRIqh1JZuz69Ou3oR7FwIZde5F0x3EGsvdooVjsD8eTOez2vdk/SegSztE
LhqwjE9PR8E68m5iedaU/spmQSHVJmqShTnJ3r4Zy4/w60N5HhFPrcnSbu3Oet/8etp0q2+wEdP3
1rafQ8IriszeJwYwzdAUCmo7FkukVjrPT4YU+734kwmnUjnf31/e7zNW5QWdIuQtzDhMPiLjGeTv
//3vg3YFc+7TO89kayxluABcQ62NZ13L3mS/fDMzHrj23CmBi9mEjAme76ZdMWrHsQBG7NktAmIO
60Z9yQbr/jLmknbY/79Cpn28uNdHxazCUB1hdaqjUTHGOGz5dH5NFpb3WNudg67MJiE653Rmevsx
eKVgvh0Eo8BJZx+Poh4mi6zBXd+FwAugnYkufOp5Zp0RpVMKl+hibqA1MTMApJV08RAChso0gW0j
6TGpe/RxEmBaxE4RZ6PEuQMWi1vbBPAMMOkBUgf4UvbrAq0rUzRUSLgDBGBdoaHLKfbJ/gx05Qfh
GQXYkGzMTUnKzWrVrF5WnDOZFY/pf7QQqejMZhkuZSNIEi8cJTQw7xUabAoLgfn3kePx5toQ8Ov/
iGEp1gojKg11xCoLOyHo8Ek+Stt75/fdTJ6M8XRXcphXp6vG/pB0kCOsENXtHz7Bga7TcWnDxZGn
44p3k8xd4WgcQT17uk8AD8EEkrLnFUNbqNIZTaQZ8R/WS7jUnejYG05sdXtp6NAOzKOiRx9QQSJj
PEYMgoygwfCr5VRkeN9REPJxdOG2ifxaBOPHAEGd9l0ZI8TfjFti7zaHp4EnYzqA6wO6lsEEAF4R
jEKhTzO8qBMXdE12g2VztmqmKngthLneFwGCDL/GQrYCUd4PaCigFhpeeHfbzJvoWg5zkQsiWhYR
iyI1vZcxM5SeeCgJvENnLm53qLO8KadDr47D25N24rhkzu//LPDCI5u9Br+f4fcrPChTQuvlE0en
Jv2/c95ss0cgt+gPaCFBJRMqQUD91Wr1xTsJ3jomL3exDi8fExTncBDRL/NX4Hzz5nBm2iquTvrn
jrkQ4IdCUo/oEcYrXF1lS2zVBlo1kOOKcyI/wci9DWPsXA0zZKXBUHUeH/ZvDX17+/Dp6iGjnw97
J8dgVY/J1wfEapzInGczbB5ZzL2yUifjl94+HltCdrYdkmeOZd6652kbMRMBjF7UDFgwnTTU6sAt
MwyIoDUDjnkirB/f76vcLfOWcS2EMZrRLBZCJaU/nvL59HAOrX51Onn7prZOu2M0WmZOpgEY5HY5
kjnLU5gcid9OmAQLSPZ3zQkdMLuqIL4TLOuVgS2VTjvyamdrjEo/o+tUf//2Rsy9GVTm2sNM0exq
D1gig1wAcnkpYqNfjOeXPW4MZ00edbor7Vf7QHlK+x8c4T/nyo79VkZlekDPHs5FgRoHCnLbo8Ux
jHkT/yticjQXFghaZEwZTulxqyBRRl9pSkOFc4Azxe3rbWOMz6zB09LVOMC95TjOn8Xj8nFnTyN3
IX1JOFE994yY67bXfV0fcmwaMnuj8+BIOKRluUpXO1RucvSD8vGebsP86/Uxt28rxmWXo5JyHreN
Q83zff3/D17y7xkx967apnI6JBVW9BYd9pgAP6NAS/xVfrC4XSm3b9rrpUz6cqEPETrtwgU4bc7W
vgcyR+hgBIIS+ylAv5lp8S6AmXL4tTjGqWShUrmiAs3YbhNi7XFc6/VjS5d/6tUJ0eUGw94mxj14
F9tM4Hwllx21GcQKk0kClpl4VP3YQBUNtI1VK44ycqyL7fHJwPmrYmQe+dCMiGvtwVp1vPaGxXzo
9492sJC7QzIEpelP+m69ORVFbysyLppFbJs+5UtMz/IeHbxFMS5DHfwuGopiOGvPKt6azjqhfxRr
iZG4d4wf87aQe1SM85A1qdYBxYgx14wAmXdfvW2AdHA8co5qprHwWiUYvyH5cu55kxyoIXwGqgHo
k13a1F6ZaxMXCmcbefepyjiNUC9GU4xz3CUJ2nV/7pLzH/IbWXK8qejKs6wvjh+Zf4j81RTGj5i+
ogSaB4kR2VvdvnJwpzxYHCGcy1plHEjoIiHb5NCONwsdbWeyRuYf49WY494aNs+OZzKv14fG+A+Q
Hyw6ycCSthD3AXm+cyJ/XGdpp+gWhF1/H7++RA702Ky7B3eMCmxbEEn9PF4vfCRGqirE99AUoCZn
by7hRHPzFn3x+4wm5t2QuirwQc8yecE8w8fHwxppPYWgJcjAVq5WHFWcSeVgFy8EMqrYA7ZCQvof
JoYiGBDjpoc9dQy7fb+vHJOp3gThF3IYBYwBD6224Pw4g4PW6l7v//hMHux6FYzm5VqZ6EL8s22W
8QuD0TtpI9PNynzsCDcUnHWCF0thFK/Rh0prBQzfezHSBigV8hIT8/7orwS2mcADemumh1hOjhzS
A9z6n8kdIXkAeBee75v1DBeymPxOKw9ohXRxMKYTPuQr1Dx9cvziBRccu/nJ2V3YTR3//+OXn4Kl
urx//DM1kKvj//G3F7/uVWLbxFOw/LL9n/7Wj2jlnIvleol0/G6knWUfDomVOCu88nhLm8k3Xktn
bindGOp6YWIHt2hhHtcx6Iu2JUbhnZrS6hPQlauv1dOzuOUOCE02c8em2IFFEIrUcTM9jsKGxu57
TcrhoV04vsxxehyF//HEF9trpkIaeRk8rf5grFVkTTk6OB+3X+gg4xxKaRQikLb9xDHGElHuA95W
NcoZnUU3w4pXveC5ix99ulhQ2aaiF0WQVwMwcO84/+NkLVulG+tfZQEu1sZ4C9VMFT01JqgOzAzo
VFq+083xWHPc6/x78a8YdlixVBUdfFNYUtATEarQAT0SE/ELnfeg+3+kfVlv40jS7S8iwH15Ta4S
JdmyXLbsF6K8cV8kcZH46+9JfTNtOoulvOiZxmAwaMChSEaejPUEdfFuGN2Vv2NydoN1+I/RhQ62
ZQXR8u6w/9W/YjaN+8LPurcTnZgc1DmVaqk8ULMoydOBtCtPW8GrMJAOBtmWm++X3LCb/slb2jEO
7qVoI91CHwPNShHnRM7hcWetRbS88AbD5iPjiXYMbJwOcldqGW4Voh8a/HyCWQ7Oi2sHX+GWxy8w
nwSbSGMcC9HMRlmLoJiDWsHaK100EC0eTo7/snSXF7ILEJ6EHxxcnrcVVIiwNAi7Tdgym9yf9baR
EL1iBwK5a3aPC8Qn8oK4+HwBhoS/voZrxo8jdv6x+RbL2E2TKEJjylex+/0dOGtsGbRIxLK1DXXq
7S908zboNhcDlGV4pcWZ+gV9Dr6lMyaUopW/kI8timN2u8oeX9cLcrYh/3Gz4TGl/cVd/JbF2FCm
5G2sjZAVPoWtQ/vDUuI9+C1KDcBOF4737aP9i9F+C2TM6BCrB/FIg2cacQI2QYmrOz7yX1t9w5E1
HyVNDpJxTZXSOum6QV910d9jwm9NneHIe/bdzW8X3rDrBBzt6F/88/Z/a8e8Q73ZZ1jNQLVbG6SE
yaCBw/999AMutM3jzLckxmE9lOKpaQRA21P7bhAFt2PhV8EIT/95heqarXqg8OKo95dn9lso8xQZ
yek/ydST2zphgj4Vc0V8TL52tv2hLbax8/HE6wvjXAdU23Hmk/eibRO1t6gve3ScvWivjeAO3dQn
5+x3HP3+8qz/Vz+DJcnHrtKyLGks82rdRc6CqMi529eImtduptCj+rulGCIDMW06gPggocGn4zl3
1EV/KH0vDV+R5EQGBvqtVm4g2fYucMB5F6TOtvjFS6HNZwf/uSHYDf/zbAHpRnk06AOJu+89pgT5
GDIukT/gnu38W/x9tgzS9IIhKMaRGiw6qzB2WQUIsM0N58W4rpC7da4MvphKrAzHAWLMnFjYEoPm
Glt5L0nrFCn+Hx2ExfjaiSwqEz9j8e77q5flEnHRznXJIvEi5/39GWMse3TFWtt6ZX9ECJqXSxfh
c1fzwvX5BNXkAzAQJejRKcM2A/qq9k6zwMyzALeB50LOh2jfZ8/AUoqZzHNEkw41BnBt4VX07G3A
o/iiiHPr5BlEMqSqNmMaQo+LgxMRyjt7G13nEzaTw2Lgp4/lVj6doUZOkDzc7tGxQnkMHzBrRlpc
1Y1rp/eg+dxtQy5j8G1PBMOtzE1ptMgSaYS4htSTbbniu72MW8JR8TasG1d7mYBdbp7y7ExzUiDZ
pD4WvFW/p1xx7tHegSKCV8LhQDr2Jf7Uq76cEflmSLmFrwc6mA0H6+FeB5+TTL6W2HOx422e5pk8
W7ftmjOamq61QH0ZDUTaAgewSoub3OYKYhCnTcTm0tKwuvajFzz32DQR7LiGcdtXNNgibSaec1M5
wzCewgaMKNZGfEl3hb29+oYc6+DJYtCiF+Q41QRqHU/rtYQnvwR/vJ/bVYDa8M4OlBeDZyCcd+r6
ZE4NUjMHyapwiGGCxl775MSPWx483faasGrlpw3G2CrQ5iXUWjtpgNTHXbn/Ojxj0QlCCi4VsTKf
9PgHDK8e6kSjpFWGSqpg8WfPeQ0xPbm+e1w8pOvPx+LuAb1JF4V8fhJin9BoDl4xaxXu8t0lCHgn
y3GFsdn1p9oZNjdKFb16Ryfcv955j/d9ie+IFJOxKGyOM8y7DddIYKL2RUnH4kDVFgKvSUgUgIWT
8gRzPibnFWDzdFqaxRr2iNCITe8ddW02ZCwc0bl9E/6S4PznI7IJu6yL/lNw8TwtQCHdsh+I/XuJ
Gj7uHs8F5dyBa2g8Obox/i+QhGtUuqN70Mdx1OHYJJuI61tkeU46btnFd5BQultkXhu+A/XpuAOv
45uDImw27lw02mieYQnp8hMD4xwPjPtpGGdDa0olPtAauoMmbvqcoIncd+mXQeXt6X88OAY6knMx
4LWELuAleH1E3jRara5ljrB848Vcfyl1fBsd439cGitVGmrbXemIGqn0INOC4rwqrJ1ygK0fVL9q
H7C19HSyb+vJuVVscq7qc0nsJagZDl/yy3Hzxbm1M1PO05yDwSblui4tsoq6zeXvNXrQc9tfeGvV
92CKD7GP8jPZuBhnGsgXGqw41s8VzvggjYAO6OMJ2tXuHuWKx1fPCdW1dHAGe2zcqNuad/bl2dkG
X7tindWArfB/REe2Z7TtMn000SkB2HJAkA0vGe0eBf7h6PqXNOs/NnSd1ptgybFSpPNJpV8y/Y02
MsOW9+ha40jhmQtFgIkQRHVZfaZx7KG2m0An9eOF1znOwUSFcUUuiWGmYo62FUTl6dLwAx5K8eL+
6zs+UUKqrEyLT5CwX5cb0X4lDXJSIGf3hcXty8WLgtkWuE5R206ntCKDjS0kq5jk/oN/vzk+oHLP
ESXh5G8ESde0wESpOO/yYcBz8ug4g05G9JCT38hkJv5tORwDUBnXohAOXZuO0AjBZA2SWwQrKqem
w8mugVL5p5EpAlr0iwuSpIMNmhvnLsGUDvlEPE0wS7rJrm0IJ6zI4xH2z4csCrbjWRpG6bCy+6dg
OZYiI6YwbAVPXu4+6s4nEjUuqvY0W8LvKZ51TyfymNsUnYXklFX4ZhoJz4H1K3+7/bHm638TAcxd
ajEgUWDOHJaOWSDv9Q1BH6qOBSEvG9TKtuG/s8KJQOaJrhQjN7uIniBZLPzIQ9cUidzLw229Zv2M
iRTmbTabsjrXKXXrRwescTzInk1qTP488xoncVEk1oFeJX2b+gW5lgQ4QMqzNdZHx3aP/wQL+xCc
XbQ5/hPh+Mo+2sEOmSGeTrNZhm+dWCd9GBUzwfp22q36hk9jHO1jqIPRxXKklxOvEjcL4RNhzLOr
iVYly/8nzFkXnvgeODx9ZuFuIoLJLxZ6blnpNcup2tLDM7L8CFB57vkMsTucl4kUBhC6oj+VqYJT
K5xXrFb6PIMMi4CkBy08cePeNmquMAYNDvFwuSgmhDn7/XFVknCwVXSGeuqLaN4dFsGp8zgS6c//
482YqMfCw6GSQaoHiTl482ufIDtMUDAJtAXP2nmfi8EF7F6DK00bejEWiEEdtET5GkrOKxRLEJZa
iwHjr0+3teMZIQMSAppHqrqlt1g9EiHH7Am35MQ7PwYolNRqeosaYbVI1+fQss/oH/6izl2G/3JM
/hqq3fharKvejWf9gH3NyNGskdfHEYJR1nkADRb+QeWJ8ixgyUBHRJSkbx/lfIn221BYJz6XcyG7
WDCUI0hLKW2pgTzpYFu75i4ml/v3weuX41JZxzlc6CC4LX1+WmEinYWT/FD3Je1XDV/Lz5OnwUK3
pvvEI8+YT2RM5DCYoo6XWK5HHLCCvdCgXSgHLEJaBruUl4ydT9BMJDG4ksqtNWQqtc01bQ8Er3yO
u7BEXQ3rQjinN+uxTWQxsKKWSqmJCXyAo7PvXJS58DC3BIspMCaHEhBHGufW/eG91zGW8VLod9D6
+BbDcVs8oBCC1oHGDrn4zHmpWU8ee+Qiob1AWmevDyR2JR/Lhjj3bt6JnxwgAyQGFOoONHPeLYsV
liB8KaFWkhjLEzfYZ/TF9aF4SjGogv3lopgakHedoS4c61W4v/2VeH4h68WPuUKVggjvrnSR5OrJ
O1p8TbJBqncbKI+3xXFsgvXnwZ1amUpEFcKyHGlTEf2Bm0GhVnwDHNmhlC4dLnJLDw1dduThk44i
uOhWdrdHzqPJE8SARK1bJ8NoIGiNbcKLlMOpw/vrDDA0mSIrJk1YhzrYTU+L2x+Ch6TXvRiTILGQ
raY6yfjznT0snbNTtOR9XB4Wdshz0edRR0ckpVp02TiD2amGDqlDhhjO/Owcu3aw2YG3/ZL6DH9+
8m8RzJeIBF2uzQoiPCmU7wsic+GFpwTzNU4j5n3LCF4LWp7X6+41cxTQNjxfSOVjKx66oZAv4nyh
eUfpWykGrU0zH47KBSLl1wIrnVf37svSDm4LmY89VCzoArktaHTZORNpNBOpbzrq95XkYq/hj6Ff
piWYf8IcIJ4hjv8wCwATeUxALw1K2dJRx8fxvcDgjrIEbt5Waf5FnYhg7E059umht3r6qcAqgDay
O8xKLJBtRL4ND2vOq0bMe2PY9qNYigXqZZaRDKSwaj1SktDOLkl6ImNASUWoV/aaOGYaRu/LHWY0
Uq9aK1m45TWwzZrmRDxj/Bc9qvougfi7eAsXBUu+bh/ofBJmIoCxfSHRzV6KKD8pSVbrxL7zMqf7
tSAP4gc6Ac/+DsNXxS9eCmY+izkRy9g/DtuIL6N+fjw7Iyl/pT76bE8tvFqOfrMmOZGj/0z1VNZZ
EEsTewyfngx8NdO53B2ebx8hVxcm6KEthq1xgC6hE4G3CO0vKHtrLx8cMfRL/IGDE1WoqUxAHbty
j4lKd0AeHlKsbnm49jCiZLW78BSil+iWJHqoE0koVw2FUUKhrAczWXuyiZd/xn6sLXih1bVU9HdR
MtubJWtmctBHmF+IplD9M5fBfq2m/jFG9rxOCPa4UM7vxBM3H87WyDCbHWocE5l3/P45WJlt2qrS
9nS6SDhYxykaQtDgV5HqYbfjLt/hWIrM9mw1YGTJrQirH8OmD1E5K4EdgbHYcixl1ruYKMSAxpAV
g5CDG+wxK7y4ismpL0gGMt9+oYpEkpapo+hh1O5/CeN9q3iDyfM/bpvqn7wWSpuMVUa/6lq0m5dT
uinAP3IxkCOMXKPhxa3zbXcThRk0GVEwPEoWzlVNF6ZYESm3O19+Pz51ii2qJMXGRH8pf5zD0dWS
vc6L82Y9lIl4BmSswYj0QQWtcvmV5iS9X8a8p3z+3ZuIYDAmxiJt45TBRjFXDLKnPMRTTrDSxlj+
Vtydwx3K4qnEgE2uVbFoFPQLOsNv7Hum6fHBObtHEtgcYJN5shi46WOs0DFTyHpy6NaH2sUmGKfe
rF+70TZ3pF6sVo3befqddgR5Qe7wEg8c+ddbO4G79KiDavsE66mc9m3j4hm6fR95Cl4TEhMBXXlo
Biunj9B+Hy0XqQv89uQFCnc0xeHUQRgsdS+wHW6qg1reDXhlm7POoLxOa3oxnHXzsTiTx+4zJl4T
RKoNgu1Ae7yt6Xzg8W2mbGuWmWfoMDpf5dVkcBNsychXulchTcaRdPthl9kaTpNq2KFLMY76ZRcb
64BXTfBeENpxu/ldYxm5w/Fu5/NGE+UYlKlrvW7UFNe8dp/Ur3bZFGTJneW67fDJ1+zxxFYKKz11
6giHDxPwwrtqn5dljx3dt0+P80Bc8XQi5NybY5PR2+09fN3+y/MtDpNDYoCj6Ybi0NClBkenM5xL
aucPhuofI7c/kObJWqMpqgtqHhse1/AYDDEPQl31LY4tSeDkER9whd4vJPZ4QzOcG8XWczrleD7n
9Pvkv7Pd+Du4fXwcKGLLN0qlp4p4wYdZR75neCUHajnGxfZWmUZ+SFV6Suj7y1HYfwE1220FOJbF
tlVpF0GKmxoKRAtMf5yWt/86JxoDDepPz1Tqu/5iDPR27NfDknZjt6sq9U6FDVpJtJpud7btvmwe
/EbjAc5sxP5t2GyHFZYSyZbWUsBZ7s0tIqVmcD54s7DzIftECjW/yc1Umx7jXyUUBNey5L1SggMf
1Moon2D7jc3tIKTndeN9uL5cE3GgDkmHNKfnWTjHltgywTkiW4zCJNfN5h0ggwySEGMOSwAydEeC
jdblrgmypzHaJbyYjwfU13ahiVa5oLfHjsLb0TutIyQ7jj6fiGI2ffv9pdgyjSzVUazQnSkXrF16
PqwPPbG3fDGcK8uWZKrzSTY7GbHYsFzrtnmf2z3qd5jnujg4uVC55/a38uIhlsFWzBWxKFWINAJk
jF2CaYbAjr0PXtsW761ge6YsTcykE71Sg+bUWKq72X1oHyio0Trh/xgTsW1T2qCI46GF9eUoaKVP
PXb09U6PxWIXcLwdidkuXdG7jVZXH+TG7brSqE7tMM3rOCogU8E+IeehIO8tqJpAPcR5NTigyxZj
6k6RVSHDiiWrJWlETjxQ/0t8hS4S7GsxLZWd8jmkfV/JFlangC3EqTzhIV+/2NgCt9ylnsPlX5wv
W4Da87/iGJTvjNrssO+dFhLoROE2Dx/NhfqeYnGh5QTLjAS7YMt5Gv/ysb6FMt5d14iSVdLVJONd
6C08wR4fsNr+i4vwNPj+0yi+5TAIf7qUvdIL9CxDkHPeLSIHLeOUkeqI3W3g0eMKnM/mfAukPsfE
CltQWTZJBIFHtEPS+TcMaFICTeop413Bs4Jxeodj+vOOzLdQBuxFzCR1igmTfAoh0lsPAzZv3kc7
2RFBqm9vDyFvj+hfUP9bJOMCHsRDmwwiPiAIZk7EvF9RqjuQfHE0m38y/xHDRosJGPXGIw08norV
+mKPHvJF9fqS0qXD3HFQjrFcdZ58O+skKJqcCXRFmOe9Vo/q7zwnkfe77lyOXrxLx4aKcS62lUoX
VWFuKA41z8PoebAgS/Qa7H5tuoUCz4DX3jPvTH+fJVV/op7QSJFq1rCS0nAiLKNOUo5WPORiw0Qj
wiJqo6dQgs2rMtmrPiq7T4Pp6x7S6Q7nleHZBoMhtZXHA4pvAOIQo37p823Tu771N6CDjQ37SImr
XLtClLOXl9ipjZWjb5Ry64yJk9RuMV6+Khfo7SlAv+UUPuY+b/8E7nkyYNK0apPmZ2jYrMrNW+UA
Q06r1fMKz0HAa6udDfENw8TOSxNrT1ln/4Clq3LTZOgPPYG/DPsUPFCaIAN8W6VZB2sihflmxXlQ
y0EGR6bQ2oXmHmpXwyqwbJE1YdlyzHG2UV3TFYPuPMKuNZarH0wEh0S/0Gl5BxjVv9U26MuA/9bm
U3fu0Z4ce10Ye/rmIwbhqelyPt/cfZuKZ96eSjuYqHNBPDaq1ujMSj5vn+VsNWkqgDEPKUovoBxH
BTBce2/ep75oA9rQi9JmBWP8eBK82wJnM+pTgcw7IxllpQ8l6oHgKQpVtwnS+yB8ui1kzkKmMpiH
5XxuVUtMIWO/95wz+KmyAydqnk1fTESwhPp5exwyhX6YcN3ssufDO/oz4pP9wV2RPPcuTwXRIG2C
uH0n9WZK6RowphAtI+ceDUIFWVGfNNBdzsFRc2LxaiqMeiYTYea5OyvpGcJOLsa1Xd7rMRuoGIqm
gf5fQn2bzZZIcSeBdlqkbQ4GJrKllpggXjtCl63QEIxecPSZM4SpPEafXkYb95BCnpKS7LkgybYC
L+ptY5u9QlMhzJsYS8fh3MsQcvT2Iby1zn2tXlJXfjlZJF20GpL+A3T7CiLRzvwDlxji+oqwX236
A+gjN/lqQ9ymuiaMAIkc+ZX128EnCAMln4xuEEicFiXuN2Tg9zQIGgobUBfC3LUDbnf9kSbvLtCS
g36zLr6hyqgtS7qhyCYN6SeaKbIkjIeBfj8otpf+A4LZhlyeeZhxDf//OMWJLOaiXTBgUEYnyHoK
DeK9NvdGkN2dUYtzjqBrc3aRiybAna174AnEo8bNI88f7OQHMMaa55igGyT8AGf/GoEHERFGAG/Y
4Pk8c5d8eqiMvepxWStlAzkhuF+a53h3+z7M3rmJGow11rlwjs5H/PkCcZK46Bw3OHI5nudyOVMd
GCPskroGmYaEs0K31+uCpH5vq87qucI0rd0RaTFwHMXZ1MdUIj3ViSmOcV0fohoSaTpi73mCe/LI
bsedgeJpxjzI51QdZOyJoRRPmPe2IMVeqg+3P9Hs6zVVhnmEVeNylgrkralXg5FNrKdXifzMAcZZ
13MqhXmGh0YaYzQQQEqD7uQR5lDaVei7v5ZB7PGggt6OP64vfDQ0TZkmxoQYYXpdYc5KUyCspUs0
XAmFzwCAyDk5alg3xLBJRCuyMlWUVIih/Uz7s2NsVILuctTm/tXxfWvEJhJP50KLzNGgGnnrykEt
/Gjf2ySBS/1x/v/oy59H24lABoDiRM5lLZbpeBdGyPZviqM6BTpPv3iqzbatGxNJDASVhZhZeY5T
xFVCtiG5P4HVYEQLSXgvonINfE13Ygi5H7rLu8gcQ2HzirXZnMzooINi34nuR3+1WwZf2sK0eZ+P
vhe3LIWBKDDQW/nYQ044LC0PIwHP41aytxpaFm/b5LwDMjlNBprSVM5PBwun+ZQjT48GO++MeUbL
9n1/g7v2tQ1M+7ZIrqkwKNXobX0+5DAV5+ho18a+s6c48qJ6kp0l7yRnIXGiH4NWSiLHZtLiIjg9
5TFQNvVe0IDy3AZv3uVmMEQd9UOVmcB4EUmHfiFsivD0vvkakLs8cLfk8D6byjg3vSA1WXnGGR5e
lWfMfakKaV3yy/UbOPgtqDACU/W3SLQDag7cDPHsM/19qGzvd3PO1FQ6QvrTycVi8XjjrTtfKQk2
T43bF/F5+8TrPJ5/dSYiGXyJQAlaiVgiTFvHAJoPL0DNL6yBeOJ+SM4dVxl8KUrMih5OGo7WpfSu
TUsEV30OPm7fgrnQbIJiqvrTJUBLpFBHA+7dQfHT1hcwT7kQn612fVvMrL+Gfm2sHcM+R01krjcc
Y9McZROdx/64CfijofOH9f33mbuct6Ks9zr+/sF1wB9Nl2V03sXBHOptPeYd3IkizD1OQULRRxYE
ocnddvKHeBmvR9HWO3Jcb1H532iPZ07b/l+A6ls55kob/bHIJAUyNZBvE9HFOmcUod9NskwO5OOD
yyowaxO6AjMWJZybyRyminXOfUQt7wjP9K26K39pmKtokYptfzV2DBpr/sgl1eGPl0a3TBMd/ci9
XQnSJq6pjLGE1oqwZRRkCuD/FogWJJItL85HLMi5kNwLtoUti//qDZiIZa5zchx7K5WzEZ4q7piU
2c+/7KALA4ULzBq9r7c0ZO6z0mIXj5xBlKO/1kTxKgfLR7wHDEk8f6LAeu8+v1w8yY7Ir+VyiY7T
PQ1t4MKg+vXxAS43e/OCWGoLoOG8vfP2NTkEBgNiJPxzs8YvWyuBBkTbYI0i6DKkBefu0L9z6wQY
b6ITQbMm0m8M1db1WlZIvLAb+0u5r0Pd5QibfQcnSjGIM6i9fpALKAXPc4+tR0gmbCQcYGHz0tOz
pIhY2faP7TL3JRqT3tQvVBRYcEx/r2AnRZy70SqgzD5BYIPctiX6gEF/jPpTvxCLpTDe0YWIx7n5
qVmonfwaFqGMJNYKEatz987rGCqdZ9nX5z/5pcaEO7F0dTVvfVQGnFrBaCVZgThapR2dxFs8LJI7
s7KRFUszJwAoRrYpBw1YKWDGuyXdOLV94nnEs67At9ZsLlMclETKU9gWPsHgvp6wISxaKT6m61Hf
pHu8Pv5dGDURSZ3nCWSNp8y8FBdoHuXEOyzFjAjwQXw3xbaOQHvpuN0EnC9rMGAVRwnGbQQIDFUf
zodUouayFMMUG6jAV/HByybNpwsmCjKIpWbYFzr2VB7a5LPd5S4IQObJQR8O8BsM+ORNeq41A0JQ
QC1BIYoyLTf/zIFegwEepOrlrGtjuqw49CxPE20XDxl4X3mcGDwoNRjU6QS8ncIJ2jzBH8VOlTOJ
wcNPh945x3ZNM9+4d+yG7HIwenT3RrRzYLCzlYG5JKAOMrbSRgR192nxtUUpJ7J1l+uZcnDcYBBG
i7qTKBxxnDmWdTjpVnmgc5cYP7ErgfxvMG4w8JKpeoyLTWUdSbhfy5UtfjQosWOFKdGcfxcTfps8
m6xtqqo1qpw+0q8nP/8Vr0HAuAN900CEFS/bM+9m/fNsmAx+pFVSNkMNyFoDs7y3ChFvFYLjNN0F
4b/0kCeaMeCBmdxLLoBdhzYxJncjQmqcIG9wjGf/JgMZ57Mlm3VMYdjJt2cDdRE0SDrIF/C2T3Al
MbjRDbIpd0fYP0asrmlG8B+tUCwIuThPT+bGTTMZ9DDyOFcyNRlRUELvDKipKAk3/BZezwwPb00G
POSqKYRMga2H+9O6J1XQEPARydx55tmui4nDwjr4kVpXVdnj7C5+UhM4Y6kruIZlR6uqJc3FaY5E
J6cVvKWPMEk3Vm/fvtXXZr5bR8ogiGBYdZRdYCZI9mBEVLeVEPuUCyd1QaO2iA52BLJjb0BjqJy6
sW0GeFFj+BI03uEzJXFtiQGZTpLLXD/g1l+WnnewrQsWxoNbWVigQoKtireVn08pf99EdoNxPkpj
rYiwJyQo11gYtQDD8/rh2STYXWYtPjjSqNGwR22qWIOhKya2cV8D2omXcuhkrR+NAu6g4tRrBYOC
fpDeVfZHtv5AmMORNndXptIYEx6RxKt7C9IwVUMqJ7WfL/BOuBHqXF5yKobxuMei7tGVUl6dBoHk
4IMMLm+8GtOsWUylMFZaJVVaDdrV/0GDfwoON5DTo5rFLZDPNmBPJTEGeDlkUt5H0OeI8mA7YuUb
5tpt2uiI+OELMYuFdaO8bzUXIU2EXn/UxDIKrYouiUa/1d7pRei3SihPIgKkD54R8kQxT51mjhUo
ViCKJnf3joX0xUBOe7WEtKePYv+/WSE7cWBIyF4c6YeL/GSnjEQvUdel1YaMx98x2x01PUTmwTuC
BT02T9Ds4h8wQhZ6mCw2sfkCvY4x0SzngC56WwypeGNhoMU4uiZ9ufwys/7g9Icw72GeyH3S0pvn
rJ22JZCONeX4zxdyBkjAfjxxHNDZJhhTNS1Ed5qObjrmdiSloKVCc4JTjQlqWOt/mZY435L+7j/x
61sMczViq+0Es6+AX5jtwsA96PJ+0XIOzxvjyGFvgyqNUmvSK4g4JN7GWFeUguyQ4OBuKzT7+E7O
7fohJ9fOSNAQECtQCO+uR5mWzsEZPPDI5tE3B2mBkJfjnZ3jnIqkqD0R2WjYY2UWEInGZlDZvK4V
r1xq624hohKX4l11bus42xU7FcjcCqXvBXMYqI7F3QE0ysH24nNE8L4X/fcTnYaLOhZd10Cn/bjK
D8TaZvCWaN+o88HbIiTNP6L/GCE7hlOoei6KPWz9aQ/IcnR0BIDeKADzAkcras03rP06uT7RSjPF
WJfTA40fHdG+S+z6QI6B+mgsv3bGC90L+/+xGZanHfOaCpqsg8cJQse7J+xzoCnmzGnCfJU/gleF
1/o4y7Q8NQ4GOOK2TqtCota49/pdFjlw87CyCzXh54+vLy5x/7xL8v3tGAARTzEq0CrEUT6SvQNf
MzDs4ZELILM+ianIYES34G+JjEFeTuVZP6omUslgLxu2mqst7Uz2Cp8bf89qNJHEBCSdnKuxCaVw
gNpzhgEqDE8JC/AUcKBqrtiloQNWUrHoRTKxqvLnHZOTsmqjVsU1Vv3H5s16GF6OB7QNhfHbbbuf
qyP+kMQ4COejLgiVqUFSuL/z3h7b5wfL/XwniPRBYl/YA9G4nvHMXcMklSRKpqXT4grzwSIxqQ91
bI2POnI1TwKp7cNgmyDTdQ/Or12zbvz/zHJ+8MBrzt9DDQzkALKhqCIaCX8ebHq5lFKu1iIA2YuW
j3S9NXm5OJvf2ALC5fa7TjQxoPJDGgP/cVMdi8u5E68p2horyXDDf1veibzFJPMewGNTXHcOvvw+
bkwPI3+NDf6VIESodfszz4U+ugzFZbBQSIZ+NYMJvKW91nTVkIionoVr2T2oKITDqxYhMfiyFnQR
E0ciBRNG9x8SmY/cipf0fMbqjsfiHoVhwwDfKtLB6Hm6PG/hVz/xEy0zvu4PicztvPRCFo9RJtJS
5FpxokfKfIZ0C3e58Zwn8UMSxfXJaVZFOYLkN4cV9cjP3o2jI388B3YXWI8feAdlSjBoo1uU90qp
Mw+GLkuyheowKJ5gwj8FH2tZQZhXwKA0cvZ6GPG4Ap2Oi1X3BsELmdm0OoqsDCYFDr75YqIr4K14
tnw7O9tDGGDZDSix7eSpebDLu53T89KGcy3vP34h8xH6pByOWImFX9gtUZjAqoo17G08+q0LrkAc
jU1sc1WqRKO7Ns03MDL2vL73Ofj88SOY73PI1bxMRBwT6Kw1guFd1CQ8k2Rcd4ue9x9GPvkezAOe
ZbFVH60K2iLq7nfyS/no/vo6vPHC+7lK1w+NmKd7GEe4dgk06paOE1gtiMdRrY2261AjCkkw2Nh4
+drCVAE8Wh8rnNfYUwKDEJ6MPLC5VeO5oOfH72HedjnHS6z39DM7zpv6Mr7pDnhYwHbZkh4jjzRn
FEYWJ4EzF/NNpbJNL8Ipkk+FRKWG68sm3coH0AImzr268OPVGWkCbOZK3AvB4gi0753Cj9i5hN0b
D9pmgeb7q7PdL5kRJ2fLxM+4oIiILIh/DCLvjC2rFlavcWCUOuw3LIxl3BviurD04iDifcZ1jzKn
fwiQmOAOus1j2kQpJnKQu0Q9Ct1VkIe0eKEQKUZa/GwLGOfAQIcN5eKKu2vseli3FGQgLQcZk1j3
DRSsycXNl7U9BjF5u/OShmhovdkUBakdOKmNv1uefXsDzia7S0GHRRGWBvUo2Zt2/vxvilc/rI2B
suZUj1ai484BT/eoXmHGC7v1+O8WB0SuoD95TYwsj8EygZOPthepIWUUEzP6Kp0485L69xCReHSE
jGCdhrW8qK8cA5vxaX9oyUBY3VhqL0Y4fySjRFtIPfVDTdElOtYe795wXi+VATEMHBaVZNBP7dDF
oW6Maf0VDee6IPF5kEl/9x92pSi6aJmSrBls45PQCd1pMHCqxcWzSDFs9Oi3GBqG+2/ObyKHOT/j
LEU4Pch58pwoI8iSiOgdpnbJETSLBBNBzOkNynmwktORnh594PNl570keA1ui5nrroV7+H1uDLIj
Y9hqUQQxnd063mWjhBHIHVfkfYGXpSJBu75mLoo1N1kya4nfktlR20w1477vIPmMtWjPn5EXf2Rk
PNsFAIi7hm320k2EMYFAp4MLQ7Io3MnuyU7xbkWAGSxP2nGr+TPx6fREr97K5H4XTZ9gvQr0Usg6
lNDIrrkvR5+XwOCdHoPfmhFpmtpAinAH7+oF09Dod0H7hX3bPuZSWj+0YfHaOoIBltq7btiO/Bk5
4NNWG0wpdwvBCT5oq0t6t91ypM4+uZPPxWCxKVeHYkjpGfZ2cWeuOk/etxun+fUlOB+Jz11fPVeC
+KEm40KWZikdGwMCQUogOad115HdV/cGrOKuHZdmcXGiHAMhp1MlmqVGZWEp1euBeIuYFOB623Hz
g3MEjD/UYkBEHDMMIZQQ1TitR7ecpgcbg8UW0e3cFR7KNBzt4/Zr/BXsKv/LoK1DnFeASriBy1f7
mtwGbBlKLIvaD41Da1t/f+J1oM0F+VMlr/9+IsIEC0d5aCGis68bgBFtCyNG278C8GfaHzyqm3nX
CXknE5G1KEkmcyXKXBNOA2ZVHvXlsSHDuv7M1+Wv9yRYtrmz6+4Q84a0oMk5ybmWWF2eyGUuxdno
MqlpITdZhfvjIxJSyhKJDHuHJkLOBZxJ2fwQxVwHMT4f05MAUTkpHqUNyv27D84Vn0XkiTbMLcij
+NiYJkQ0zvqufzZcjMrtgsLn5QvnQ9SJIOYOmAex0Dr1As/gGCAxWZL8C1UhzO3RHkLZPZpEeji6
nZM/um6DGXRP2A4I88kvXk/z3FVQJF3E+jQUkJCawVWZ2GlqJGKk6SNNRjW5rRyIw3OCZvM+iiwj
GpPwPypLpX/K8/gktia9bd5D1LsRmnqPvv21HdCEghFgzjecc7qm4pijVbQ6u1xqiMuJ8/o6kjsf
7NMF2fwKuB1DsyHoVBbjqAgXAY/4iaqGGHi9v3v0QHftR4EKhhMkz7n+1+zX+j5KNvgskPg1teL/
jlK3zyWcIUTaj7F/dkGx+rFNeLmUa2zHQuVEQzbOLJRoRGxg4H6nRHnLx6UguSl2tS/NcOn6GO/7
JKuIbJaEsgzp+nLrIJX3oT+AFu13DHYSh/N150Bg+nuoCzKxV9k8CgeJnrhYusdT6PsPCfh731/s
C1ohv+xW9v7VEK8+lcm4NcJFybTihDMI9/sESWLyvFnKQbThuE881RgINxWhPB4KiMHt7ySstkrP
21b+HQu2ePQtY3X7JHm2yzL2G4oex+iww81/jAldhOZamb3wfYIWcIR6lZ19AsMPXJ6eOU9DkdGQ
Ikk0Gawzp9mjFom9IRGCFQHMymQP0jlMO9Zncj7Y/4+1L1tuHNeW/SJFcB5ewUmjZcuyLfuFUa7q
IsV5nr7+JHTvbtMotnCi9+l+6YiO8BLAhcTCGjJRmuE5zFJMOjfH7Gra4Xaqa5hDENXth8iK1taT
jzG2zf39XD6aX8tiLkJfz/Oupo6pn57RoIiJ0ft/f/GmnS+Euf4kP7mCcGuFhdiDZIXPoqddtson
dO/XwZE73LUYY8/NMVdh0EhaZFCogShuYtuFsh7dwHJG973cbJuPNXd8fIlpEcfsawcZ4E6j3sCI
BBaIQnVmQ/4HGkSUMtJ7pNoBFq2O98RwWqI5vL1deh7NTTM4PkpxIBlJKJ5fRw/XMcQb455oPNfn
uAjbpl7lRi3nBba0ee5tkFOgwYADIYsv59lCdLrQGTyWdV+ME2ReEMBQqkoQnFt0mPJk7EEeAW2+
H8+Qav7F/XZLNf/5t2O70+XuOg65EWAD7dZZ4csha+fxwval4vE3Kwx0ZJOkVl0GD3m1P5KIQKc5
eBTIi0DQOxHYVB2LF97Sv/jn9fe3T7JlwsEYCrkysZ9tRUTib6aU9mqggoCa62/Ox1ssGcjQzUBd
RUFnDUvVE02VVg5qKp7b0bKFF5HWqx7yR8twefR9S92m2twUAyZd00idZiYivdJsIdhcMTTptMft
KDrcVrNFBJ4ti0ESQ0oa6Gdk8I2LHTvVWrZs8JZxHgeLUd/MCAMeWj/0Ut3CiG2URPiprZ/TNw4A
05viD1+YmWBAolOKKYkrfJ4evrAOnHNNSsvY6B+itW00LvXLsrd/2WPhoiwEqeoNfCPU0+SduC4e
i9QqysJZmXaY7obJ6XpSuWZsg1hfKjC5KUdO3j7eX/YtPL+zbBZSsgyaGTKSpudd7WDUveiAKnRi
ug3Iq+9hxoFkn6cTisl25Kqgl9LO1wtmyDZbp9xoOWk3iPK5PTmLgD3bGyYM1NKsaNUxEs+FQeJ+
PU0WUk0j+a2lnGudd1J0BnPMUsVRWeErZJIdmhgrXYdP6+3LtiwIl3uPetC9rWZiFTVp9fQ6Yqtp
XuRw2EQgO+uIt9+/b7dclsalHr45BrCDMdfVlCKVC2uH4UqgdRlZysV/41HILWYmZFWXkZsAt4Um
sSezDRq5jXIcGyt4kO3S8zfyKVsPJ4WK7lZ41KJehvqJ/Csm2st9512+D2fGmTN7jTrNV7JSRBQD
euPDUbOOiHZPDXJblTNYtDq/tpXTv7o2vsyyJBtFIpYN1LDEs1qss/WDNQSWskNbBRUX+VcF4NkG
3yqWszt/8MVG9kVsMBpZDp2bE8hvmZ2N/P+OS3626KGagiQT+PHQtMPspyqDfMIfK3pvuJKjWXjw
nn4SyIltn3+DKPX+11u+EL+ssdt4lfyiTcdaRHKJFuWC7fBJR1TjwkYfAcfW4gUys8VETmZqFpMq
Y2WHQxTYWu8oEppoS/el+XiOIQvj8W6s5bzIzCKDYVHlZ+pUYXUy6dxMsvZb0Ns6gyOZKN7Yv6bn
+yvkfDqZAbKoKvx8knvx7PZetlbcZ4Gjrs39XAx8XdN4WiU9LFQre3xswC8bQ0Fns+NNDS5j8mzn
mLdWFkaK3GbYORtpuquDIjHGINEtzydHp+D0ByLPLDFxUlODu0CtBxHJpItNX6pnkZzLl9zaGHvv
h2XFx/Vz4jwj+uT12Szj5sw0Gza1ah9LfYNF7j4OH+55LAmUFImVrEMi0F79pzUPtnhngIHqKU4L
X2mwWuyrKlpCSa4v2Y5O/z+PDXmOtu1n/nnfKxcLD2CF+A+isOryoaiHcmHCpuDhhY72tN65HszK
WnlWXWwTi59EW4xHvyyySbRW7jM9VOGmryDvCS30y09euak/Dd6z8nak7ngPmzyLqv/sp5qDlQIV
Dpei82v3jq6kQ+aaJ/X01+kMVcn2ZVivQjQI5RutR/WK976lbnrvhzBQI+WNUg0i9SWwOlTHxM1A
6Xe5fVRKcYpeDs5X5Zwblr9ED6oqTyKc0Aad++5HszFJjbT9rkek4W61T1TpOBYXX2qzr8qAT1K1
V1MeWnpSxSMErsdbC5pyniruK1vmbSeDP1IdmoIxwVbpVC4Vhbhk+9EywM2cEwzRiR5I3N4Hx3nz
FFAKYbYGgrgo/Zi2veNtNM+ZGYBSJUXTwgDHJ9tTH/usLe1Y4cByX4x0TfdciIEjES3wqW9izSCy
VzzQJoJ1LXorcEdmjvXf+isDRI0vipmsw1iUWIed+1mqVlF4xoONrtTIuv4bhm1tBkIKE9bklLtR
E+CuO0SHeNddiWnhhlz7yDbd99NbuHtnH1mFzKIeFTW/0hvl1c634bGOMPW12Rwzu7RWKmk8C0Hi
LrHCAxg3k8MvblfsTWHj3i9gIp0g9SNNa0dc0+5hB9WXw7G2Pq8k3m4oKbyTrLcFkdz3l2fu1Bkn
BFEZGArSwci6ADB0sNGPW7/xLrAlmpX5d7z9/1ko7HcipFvFDt+xcw/oVZPdws1fetMxHXRO4dX2
3H9mltV5W7SAej876/H0mHotOlJfQnD4gKHDmzzh+NA5UDxPrPXr0HsD50G9mFmFDKtGX0No5Ge7
gq51o6/KUaBItVpjgDnZDHYd2+rVXSWk35iv2wpy67snXn5psSY9N8wc4aELzUYMboaFJ5VkV4KB
j8tBGEG+sG3fhfKA0XpeSnIxKpxbZc5yGSSmWIJs6IzM4OV4SE9xYIkpuukUztFaDAvnlphTnF4b
DUxJ1JKJPnfFyhqrw15uZUc86O/3z/FiH+jMGNspBF7tVsljGNthBCko3fgjPGrnNLTbjZXruHNK
Zw1JsNR+cB5ka5s5axxsTSe8e48WaNnTPP8dzGkWQjy884ouugrt1SkZiVVsKYvR/fUuvqTndpiz
KwZZOaTmhPVijOx4LK0TVK883XLIFncbnc+OLF7peAkv5jaZJ0vb5F1YTljb0FqfboRiABq2t1yO
dJ6L3hpxZrBRKvH/d9Fd8yx776AcfDIs3k1NA5B7H4oJGtJoCjR8LGygeTwcYsxio2M3NGlb6y9+
zZJ+jnvWmLgg6vJSC31Y8yuC6frttvN+FNsnjvcthXnzD8QginntmqwJRPEsxZvVCfXoKbT8FW/i
e2lASJubYSBEbU2pywzqe69oTTqiNWlzIo9vDqiVwCi04xNS874VgyTTIEZ1lNBvtWtsWwXxwwv6
q4+lG6rov+VmVZZi19n62CaMoU8STIDDHFiUTDfbYUQCejNojrh/hhdLiJqGqSdNVSRRZWMPcVJD
UQaD4Tmf1jpN40bW9NmH9ssWJfwIsQc3g7MUKc8tMujUiPkqzEUZUeOuQhPxCg0LeEwiE/b0tOIU
tBd9cbY4FqCKcGrbnjoJdlHJLBWb+Hp/AxfxaGaCwaNK61ZQG5DE86ol5UF9A+NOa10hePuvbrKZ
IeqfM0DKJiGJrh3W0lt28phbVUXoHO2Oy8q2FNXPvw8DSk0Q6p1/xffZdT5BlL19gLpzfHx6puxB
3ErQop/PlsWA0kpeNdGwUnBX6T+LdxGCEKlox4KN5AmXN5HneQw0hWHXKPrNHXbux3EiJdwBFWTQ
G3BfD7xlMfBUCrkJggNsYmGDpWiyc09/WW0BE7wCIT0tf4D6bP8YWBJAEJ0bjUozhofuLJ62kv1C
b977Xr6YeZo5hcb0hOXFtTKuGcwgoax4l8PHx3GDMQxIne4dVCRfrF3o3TfJQyaWAbKLV1knxPAM
MEAeKjxlJSes3OhhV0QEj6H/ciM1Bit6o2plU4C518uKKBt0F6Bj4/6SOHDEtrmEejk0YgQTYUT6
vwR0TVidxPOI5ZsRFWOdzlTrqskgUjBCSCYG4y9eVL6Hu3Hjbv56vFoeLkaQL1kQJOXnzxYjzplN
Bpyg4Kg0YaDhFGP866Pbjw8rUPzzYr9b0PWns38tjYGmoRmksKypGYxugtZvIoULcW3kqnyL11xD
weCeLQaY0qrvjBSvhzPI+MWTT7bcR9+yO3ythoGjq1SpYljqFPrwNrkcSucwhCD1lQ/KJT0W3u81
P4pZBvcvmwwuQeOoAn89VoV046WSSBMS3Ul+BAV5Rr6aczcu4+2XMQabJqnRwibBAqmxw3Vz/zQt
pom1v51OExhMGto+imIZa9HdT7RSn06bbE2z4ej7y6HvZnHMLYbPM3NM3FIYSu9PKsytEE1ceqd4
TnbVK7hcbI6hJUjXURyl5MgKmjcZvxD6MEtGdGNgjNf23x9TG4l9zC1yrCzdUHMrjCcMmCKI0xZW
UEowkdRXiCM70MPjrGaxp3Buh3GCKCl7eSxh56YjA7KR8wb9sJj3/fEDQuq8ZtDF5tSZOfaiiqUJ
NPwpzIF7x3YDxBNn96iTFj0sh/EJzQo6OdJRBnKq38fHQiWPzrivIJqKkeB1dngq38B3dH+rF5Ms
89/EeE4KSegyrOkHHezDGRP2BHKwaBoCIoOM9Je555w7ZQm75gaZu0wd9FhGjV1C9CF58UiUD0QH
6W9UGHrncCTXwym3Eve8OZ1Apz9Y0StyfKoFhvbURCOrIzpORh4s1M54LH1LiDD/YczdVKjDSqpy
/LDXCm0gJp9vcAnf5gaYi2jM2rwdCrrV7qG2EoHI3v9jNhTfebfRYvpjbou5jTpzyGqBnlM0rWJw
EBmQzN6cQXgrvP+M3jSSbwqM27+WPq8FjbeL9P/PngJK0w9qR31chua8+ZA49/11MRs5XxgDQFKa
hPV4+0q7y0cI8eeT7uzhrRGU5rlpiaVbUNdNUzKhRgf2AGYX9UYUxgEhy7lqt+BzktyGfjQj3hs6
J4hdjCjnpph964S2GTOMxJx34Bj8+MhssNo4ppfamFzmwCtvVcwWgno4HNQMpgTv9fCpnGOXg6uL
rTrzxTD4PakNxs4TWCieOweTBZRQguMHy1fE16dhoNukBP16ABM2xQ0Itm7QoMPvgV18XMyWwna1
DVOhyJHZUX923fFwDo9/kZ+0wwkzq7/H9TryeJ/nHyD576WxHWwTOIAGYWpxK10OLjgXgYXeI0Jk
OrjHy3gs1nfm62Pg2JeMThtErA/EGOf8KSDBNgnRXE9QC/Qgt2g9FyX5DeLz1SPtZv7F8cXFXObc
PoO6dMonmiTYHz10LAAU0ayKVwDv7qXuwEbMczMM9upqo/tTA3fB3EtNgkND6yUcn/wH0P36cAxc
JAbYJqISa0EaBKrZJG5BKhmR1LULr7G2vzFG9/T7CnUAzllYiv7mi2Owo0CsXrU57MJdgPHGe7cW
PutPnhneHjK4MQ7/gd6dbTxdTHJofzRrpUFXWoSvBuZhj3bPcNa29Hqbr42BklQcwkS6Ym0QPThA
7C8n4Q/ewnj7x2CJpvlxUdDLMifJo4IKyG1wjecdy4HP397B0jWrVRW3hgwXhJ+r7uYz3mJqYNoj
3DMtHO/w9LC12p2yk3aYkeDsImeFLH2zlqkrID4gZeeKu2BrWqV7dXegWuTYWb79v9bIoAlKxVIr
TtjJHSqZQ0P6FW2isJHLAoXmZ9qgGs7XY1ycxJj5CEvkPJmDIJgtVkdZ09B7dCMqhPYZxjF+Pnr7
dyd0bsMYNfehwjkS7BirUKgjStN0X4fJdjdoLQTrxvPqkfb3g7GaW43nfUcGYeJ+GvVcxv6iNQP6
sfIaOuy1hS7/d6rVELjo7IIG9f2PyruPWKrnRNILZDewSMwGgwYSd+35Lw+UOXsHI/m8LV20ZoiC
ocqKiBetpjABpBmlKz+mSzxMLlJE6DYgpf2melusEG23hLO6pS2d2/tjSxtDSegDCEx4WyQPa3JG
a7g9ykS1HgR3a2FQ0UQjDC+HsxSFYfpZl1SZBpeq+H2dUlKE3QhNZzit237oaFAveMd+yTvnJpjT
qEblVZRrEd5p28fP3n3mgPNicDQ3wF7ekxlIagIDyHnRRwbaMvB+xvyTg5kT6Blx7C0h6Nwc4xqr
vCub1RVbZlSkC9Br/hfHwGKP69wC4wytGg4Y/4AFVI1RufskKY2AQCJ43+m4dpgbG3Rknd92sIOX
/QXMmaF19vQnhD7gL+CYoj+ZjXzmS2Ju7fA6Jkhz3ZZkAxgTV/TAmoejxMuoLT7N5paYq7qtyhC6
shMFJ3QLijUo2pWGIn9ItmD2tfls90vBwdwic3EbepdXSKrgc5VEOSOg499onGPK5mzypghjtYeJ
ljboIXZENI6M9Rt6JJ5+v97/Vhz/ZqsKWVHKkX4dsIGjE15dQ+QLQi+j3d+ow1YS8lVa56mPb6Q2
jlC9xpGnDyRcWdXVKkWwSeqJLdnFcL6/MA4QscWFvBrNrKebCLaOCLRU27XFU3NYzOXNfIG9N5IM
08g4VzTjcblolgKaSkDR3rmeH6DKzPX2xVLG3B4DFUobx0ZHwci+iBfhd06qzRGdqqmn9NaE8aL1
NhfJSxmSp+df3KPG+4wMfqj1pEz9SI3bPbSbKGMjDzeWQrn5+ljcGMoxkQR4CkYn6lNtUVm19PFh
DSlZdDlzPJ8HiBqDHd3oj1ISUg+5HAZQM7pnwz55ZPBefnHCmcXkxHxhDGjURQbVWhmnDOzu8rr+
qb7/uu/ti/HozAKbM5g6SCZAWxqLOeDelddXguHg5xOdPEHbAjr3vOceYqs7XmWXA/Vs4iBTh2kS
I2zi1XviNkPy4J2dmRXlLi6FFn/91VZ/7sIN8tWoRnZnRbWSBHR3SPNwq2r/EA3+jVfsOFuY+Ia6
Cm53CvJikDQBEexn4LyDs+WHY9Ub3s3MgWB2gFYG9figRzSiqR6vj888PmkeSrFDbLGoVwkadaif
54gvYidd1+RArgGRA6J04ItvYwQBvNPM3UcGMIo4HmRQQlCXhMr1tA5tKtz9A2LD6yd07vyXx5kV
fBK6IdWmAicA8c3BFe1zCb1hFUrhG0DVLx5Uce5oVuPJV3u1jKTbeVPdw0f4K3iKH+NzvgFW/R8c
BAZACk0K0nKg5mwEiZfDq+BdTDcSrSAn/gkFsStUJ+9DCu/wsckDvfInUMTe0BiZF/d48pSz52y3
twE9LtMb53ph0wWlcZXHTMcKezTVXA4HH2Xm3FmbkfPE07/ghAYG80Yp06aZFPn27fzHfI/0AK+u
s1iZn8Exmx7ojBwtB/QZBLZ4PJbBqP6O2tYzygW8u2Uxmzo3xbxQ4rQsRiXDMUNPF4jJ8DZH+jaA
COqjsSdk/w6dFKj1QKuHCgPxqIR44MKKP6GbOAwkEQsFIYSb2NXa8ywHHVJ4wdDOCs4j5sacfOdl
weYFOjXq1HiEudZCohqpcShEDwQjlo8eedtnPxB3PY9vz8lTQZn5uRNniyQO881mIpQk1bVB12E/
Jhk6cBTbv5LfeARw1skLGAwmNgHrzHW1kil2oraeOiF67Xnpaa6PMpgyaisdKkvUR/HEmNay94LO
EZt7ifNCE1bPSUSq8yqWsFO5FzSP4N15TlCJ9u3TpiGKTVBctRxrHa8sXjKC5y4mk/DowDk6xTJM
X2gfjvu5gQgaboVhTZVlveHJdz2NDNBM2VsPGHwg9W61/5X0hJvxWSodzfzGZCAHnHRxlXQ3v0E+
q9tgDGlzpkkm8Fe8P6iYRaLuygFwzlOV7XxayWJhSjmMhpvGtq/b6vcWpPX3jXBCdpNBn8HQlEim
B8L+eFvf/9OLdZr5pjHPHbHRr7FPUz3uYdgcA/SgoV3LdzhmeBBmMnFKt5L82lRh5vWgIqV0HPCI
+/m4B8kTOoxtzn7x8lcmgyCNP1WVTj/KDo849+PQn46bE6ZWV95DYw0emJc4bsA9fwyWjEasxeUt
Y4bp3Goz2ahho+eEFGsHvcadI1svIBignGSc70dP1x2wNhmAmRRhjIWK+kZnd28TnLznU2XeN6Kz
XU++9p/V7ZI9bkD3jNMNVojT48+30bWs1Tv3wl2MVDCNC5w3kC5m8xlGPbSgoVkBVBoUMGtyPIGF
ycNDqyBUnhr8bq+89vdlH53ZZLKe7dhnvh/50jnbCJP3MO7fwcvg5HZ9pOHY8zP4fXid3Mvv45lN
5mhfk36QzRY27XBzKDprIsovcZuD7ZeKDVKmTI6/LOLVzCBz3v2+xaZPJg0BA4VIKDz7kOGz7ltZ
fLDOjDCnPQpkcGhJMKJYwqN/+levkNmfZ463nmtZZGj485Rdyo5BQHMePsdoTxkyX6zqhWpq3F/Q
IgmOMTPJnG+5T1fXRoZJzNYmpJ0uPy0rO+gbcLBYVeE+cb2RruGPcz0zyJzr2GyrULoGMpTaf61/
v/6rjvvZgthchj6NlSJc4Xg7hAs1FEVzy3uXbKSQ1zbPHZbD56/FsAmMKg4ECEDiNMektyB0g7al
I/KtGpqEHxGX/PgBs1uqc8Zr9eedaTa5Ea7CWl6JsLy7oA+O9hVtHsneIO8Bhix5xGDLr/HZOhkE
wSxePagCPhpYaEH6CS1kiPA9amevwTgchEyDT+7WLkLzzCQDIFUlg/BP0LDAHYb6j91zYtdeaEsR
EfFiBT9JTAuINtpZ/tWVN7PMIEll5HKCOp8ElqDXwyF8PMRrFyEn+nVsb697e0u0JGiYrnlpAc7J
0BlwCeJYy+MUR/HzTBNwzeH+Ued+RAZdlGtTJRm9eg5onXRd0CJ4j4SWviBjyItUlsOv2SYyuKIb
6TXIenjM7qN+Mq38EUqlPE6CfzgEiBLB5mYqwq1Hbda7N10jMZLFWMaKPvB+nOCUm0fcpdsImkdP
0GbkheLLzx7lyyLzjcQa7B0jtbhLNh/dBmNQCLy6A61O8dIAy8HezBbzvaprC96BBrYwJmJ/ICfl
noAsP0EgmjgYHn/6xQm5FpnIMOfw93Yy38xXxCwotQjQbH+2J8z0pK0dgIOtHCDBsiHShuzJ4Py4
XrbrZ5Ttf4ckeaJPj/X0GBPcUZx3LDX3503x9XOYm8LsC0WMa6zfjtdjT9JN+mzzsjn/4Kd/G7kd
mpkLNWXmo6UYa87jdfGmVi5ZYzz1Fb0Q908fZzE3V57ZgZy23kw5FqN+QviPSkeoHNxaHM+efb6b
P81MFEoVpEEaysh3H7WITvJu7Z6sQWLHcZTlRMaXo9xKTTNLaZKFU5Fh09BzgH/Rv483ltjbNi86
WY6Wv76OAheZGeqgGB+FBQztVs/hs9+C23odPD9dBcJTcPiHq/zLFIP6xZBI8TWizn+4NbaPFpaF
lJjgfKQvyS44IyvUYx4ieUDrSsTDZrqQO74uMbjSt0bqC/WVHr2L++FuQFpDX5IErf1bSr1HqVl5
/rIczH6tmMGXTg/qSac2W+tV29boI9siXFk97n5xR2X+4e75ssVASz62ZRQX8M0dbRd2V+hN3Xig
3nPwgIQGAmdpvMPGIEdf9uUYmbBmhz4Rn5rX9W9eAMYDDpY7TRWNVgrADnDe0T4c9PRCZ7DYJaBr
UXjYwbXFZKLUXJiGQaQn++BqVhVBDjhwV2feG4p3n96U5WfHbWx8rdBuXwnC8Zp3+PgkZ8yBv7/3
Nri4eF+JuywmqjTHLA21mDq9iBDPwNsQvUu0KeI+9C4SssyA8Zbomy2rNcMkE24XyeVQbD4+VwRv
fAR0mNbyMDmC0hzYSQqLMn7xcs6LMZ1qQAFTUAXwMzJLVGXgsazkMh4ItTOhpYRzrVBP/gM3Zn+f
AUhNHuS0HhME5iZeIOAcaYjwa+TNHS1nlGdmGHBUgMG+SpfximBYPyBRjsf1/a+0OFBgzGwwENgZ
V7+OTSwFkiUurZ2ica/bGVdoNESH0Cts7szgIgDOLDIAOMSBD537jH4cyWts1KnMGAnd27Aq7yaj
H+Leh2IA8No20AAzUxl57MqmX2rYVwmUUNegoeHtJN2pe7YY+DOmIO0VBTvZwo7thraG0imeabw7
k+N8N6+ZnSsJ+huTAnXjc1TY9fkZLas86Vqe490ikZkJtcj0vkhh4hWl9PKlI8lolYbLRXPO57lB
1cyOFJe9EQWwM3q7i+Z9pNvVQDI0j5S8TVsOnr687hbGzUyZRpXmvoqvAyJMaLM6iCp6QpuMuXm/
xZTYzBJd9MxS4q/KtDVgqXQu9vHGU36bMncQ4Vq7V14Vdvn6mNljUGKq/UnsCmyifBODPmDE5aRb
jw30Qd4xvQABP17SbzE+nFlkMCMup6GBEJB8vr5qKwzfoXHqyTynbzH5d3fjzBQDFnkCNYdaxmbG
NOLVoc6GzlGM8KAKg9FDKlfOwcPFIGZmkEGMMvev40qDQcHTPnaHo4uC1/RQ/4SY7/+iR+DPnTRA
WCIpJoRqJElh30Gdb/oq5s4RzqTxenJ1ojyFpd1J2ya1jTfO0v4Eju/GmHimrzqlE+MSpxr06ION
xA50Mcwn1EzwD+eGXMhEfzdGVz47BeaqK1PomcEYpQ+c9lVIQnuDzqa6pSUhnrk/wfe7OebGL2ul
6qYe5upq39ijJW1LKn5t64f91UIb40D1eez7G8qzyRz0QMnGOLpW8tkU92nm5IpIeuG5NDlmuFvJ
HPAwu6bJALIxtBDiZdSb0NSrRxfcW9B3nFbcsPdP/Pq+lczpFqOVKfYtloUeO0Ej2Q8BjYPr+1vH
c0XmWGdVdw36rAVG9rYLtlLlUYAoomXdt7KQN/q+FOYwjxXUGxQdS8EktWDF+EYB5j3Go9JarYiA
g+eF1Mu+hwDf7TEhgG5EjbaqYc+Wj4fqHK/IdEA+jItSHM9jX0HjBBKkSrp9ovSv6oXncH9i4Ldl
sNTbBUKMSSvxdTB3jeFCAQcYkdNP0OopThqedI49+rHv7Br7/llhTmgq6K4dXq8/Qrd/zHigzvku
N0bbGRh1QVyLRYsFYXx+F52V3tZWbvJaILHAY5RbCKi/bx6DCiv1qqeTAVuvB3uFnj1/02G476Yc
x9m3hTDtuykGGPQQ7BSGj41bmQQSde1jCDu8bNBCfvK7FQYPwjRXmtyAldfDpX39GB2TTMW2tSuN
PhyfHUsj71BheVi97w671fGws63ySDla1va/iDy+/xYGN7Rr3qPznTr+VSOt91e8kRMCRkJeNWIh
q/fdEIMcsZAY7TTiYqaa73YfbXTL1K1MIza344WDhSxVdCtGQd0EHXKUZGcXHTH248+YN4PDu0QU
ivqzIzDVoiL3PXVLjLbahmdCD/N4Jp4XaWg1fuUA759vvG/bx1JEZ5UfxoKA73QZAkcl1R7clQH6
uxz1qQsP/LoHPVR3IORGqTFbXS1hwCPMsYfopA7L7R7VVN2yxUcT43WcU7dQIPi+NibUEEqpFhK6
k7hU/A/0eoEKGkxSJw96M5s9eoO4tyXvHlMYTNFbvwnKHsuzAcfHA0kP/cbihr4cHGal04K6NPxm
ghUos2zTkSDp1aSErF5UD0iJQgMPljmRhsIgSz2OZtLJ8JLp+Go8lShVtdxU0MLD7/vnYiCjCvPG
7/uaBvQXe0LGawCn1CEOnfsuz9s8BjCmTAqa3qQoCbrIXcb56zyoZ6mc0yKshK7DKtLXXCPG9lpY
tbGBnHjumu/m+v5aeNZYRsUMyvGmWt32rLOFV9OVfrUSkdY1X5CNc3LZ+UaIsemmLMMUFS5Huc0V
DrVbvuMm4yUFF+buv3kCy9PcjtVVheyBfNbQM3DRKjBWmeSIKldNNsFWeK4yZ/BKHF+wVnEiQx5o
sBTOZabV8ljgPpFR5jhAZAT9XFe8iNKDDvqOFh39EnmxWlCAZQcOGHPuF5UBDymL2zilV1nSOMpk
nVdWYtjqxHsN8UBKZaIR0UdI2lawQykaptDG8ytxkbNEiMVZkUiB4Q7cqwxwiPU0pjI0zNCx83ow
MRN7Uh+mDyTbApTeuAk3XjDAsllJ3YDXLH2AoSniUHwa5Jla4Va5eatiIMTQlTQVVJjprdeLfnRt
yelbB8WoyXHWjcp7HNE/d28TmcdKJeVjrNEn86sqIr7fTQURPFBSDBBLq9YW2BrWa50rLsvDY3ZS
MkiUtBsluplhRwrfAkFKbP/GBAbnnl4GZHAHyhL4xwS2yTDOh6jq4xHBcUtJlFZPSm1xTvU/rOXL
BpNR6UyxHcOmp+C1G94cpDgIf8Ju+fx+GWEyKaWRVsPkw8iFdoHW1ia10HT0gI6jbQYJZx72L4du
X+aY8EaPe1moR0QBuwMUIw9WbVOtaN7W8awwoKRpmaxNoFU7vxYC8aG5xrnBlhNrX6tgwKhrJCMW
K/z9GOpRsi0+YKIOvUMcM7cC8Z9n6MsMA0Rl3g3+MNwcoP5huhOmmPAPmkybX6aVPZRX0u+tEdI2
VO3wd/TCWeVyAPVlnoltRj31laqFefcIiWYPytrc7DLvQzGgdM1AuK2odIUXXNBoRD6ewX73GICl
8B17+ryF/sdv3rlafK9DU01QJRxfjcWIVaz0TaNPeBKFJNrHD8m78JdybDeZE2N26jlac/sXF3ZS
EWUIx5marAuiySwT+pRm4HcQDB/9enKQ2w7egxhD3SQqBNT4pqu0zw1zXF9NKbBzCAA/IEaqOFJT
C3utiFA2UXUVgQhE5b6/0dAnJqqrlQSZ0/opSjDrlzlG/nbfZxbiLdpCouuaYAoKFEC+29Cv/ijk
dSmdh/isiRq5tgrnYpGXlmFohiRCBEKR0Jn73YShYsJAKisJYT3GwpINsvYfQWUdE9QYg4fjRtyd
VhbEuvZvGrTyCoKVSm67r/cPzkvnPXOcaXHBuqgphgBxZvXWgTJ7Gsa5dFWztkDzcIiUgVzaas2V
aFi4uVVBEQRR0FWonKqM9ySpKuhBEyC6a6zLZEchMcHtWkDDERr3EDns10Nkaw8+Z6cXNloVIKpq
aLIMsjuVucEDQwqUtpJgVpFJ3q27obZaXkvoUvSjijiJpiKpEABi246aoUuCMjeBAMfyo3vz96vt
9rccEfWRc2NzLTGXAggUgqkIYalydzqJzqYTg0gbvKEtMazKvX8Qlp4DmBBRTRGfDeNuOrN7eVIq
CBCAbDGG7A5l5nQSmQIkRmR0yZw6S8GkRT09rA6DRjrvBSUu7sjYQoyCjhUBBKmQTFH++IBjMAyV
4q8QMm+lh89h3VzJdY0AXRe8dAMKdgjKTseed8Mv3I2wqsiSCKSR1D+eXKrQTKOQKme52kTmuu01
S9jHtRWdCs/U9pDpbXUipeT+fi8FS9hrQxLgq6Yg3mZXZwdR6ON0pfuieUZi3Ol20qbchER6e+Jh
+U2tkbmUTRE6jvimgqCq7LhOuoq0bChlGLJHSA6XPwTaX1C9JuSoYZpsIiuS/ujwX/JBDK23CJwW
trwVKNmJoRPxkXeHLnT7G99+EAMPkWhmTbKSzHPtBA+HxL1ua+sjWK+I/pAkpHuAvi34H3idifSv
3tsGxr/9PvTVQMA2JFdinuI9DtIzx5UW/He2sD/oi8VWGYREUc3z2NlZaF+T3bBTNleVE2Ytvfe+
2WHibKM161oMYGcXbVpnNK2ud80HhdRnML5mtiWXZBvlHHRdiLu/GWWusahR0qAVFfMMm5NjtqQT
7Nz/0QzoI1XPnMNx/2NpbMdSFsSqUhYa9Vlp2/+Q7b4mkZtaqkYetrLlaJfc5qZpeUYZvA37ZBVN
KbbVrjYr6MY+UD6y+wtbOIwm9FRBYa3oqqwq7BTlqq5XSd775lm2ZciNZvt0sCdvsoKX1bHZdCDs
ql8ivDxVoquHILa0zI1jK0CBbjOdig8I2jYkTs6B6vl/3f9pf67eFGQB9NSQrBI00OJ/D1OEZgjS
PAz981TaWr1v9HSTKyYRO7QJJ4mra5yt+NOfYE9WDEVTFOCgxrwVBsx7N3kZ++eL4JzPoYXKxYV3
WWv0k30/9N+NMC8CDS2fZlHByOvl+Jfr7gyLTiODWkHsSLrOvYMLpgWMIRw3mGkN1uHxESLMmFX+
8fDwIG/TR7zGnyBBT7bbqwt5nWfrBy95cyvn3fuJ9LvM7oHgCsUgX8VPtNFh//lJaQo6TMFferAk
nL2HLZqmpu1WtCYHjBPbAEx597/7QgMk9kg1DNPA7Y9YmwHG6RqoUlX5PqqBk9t1RF1P6/69GEmy
zo//Q9p39jaONFv/IgLM4Ws3SYmKli05fSHsGZs5Z/76e+gXuCu1ecVnn3cxO5jdAVzsUNUVTp3i
3pYwLLNH8o84NphJdEOOxtJwz7Ke01B9VYqFsGHGPN4siCWE8gqpzroWEko7dYKKgA6Pt4pNQQ3q
H7y3nPTPJRXX97dxJvY1eANuJxxPGcEES8kQFLnep1kqT12x05BGmYI3zH4kYFN62+E6XYCYWbo8
M4hm+BDwRdEtAWwn/Hnm8lSxG1ZBJ58RVAgmAKWA5xSmezx8dCSzGkuDL/f0cX+lMy3pt0IZzVVT
3xXAWC3DOENrMCESk3m/XNOx969bkP79/Zutza5dF5jFt9lgEN9JTYiRk9O/fwZvv4NRbp0TWq4u
8B3yRGmdbWIzOHkn98Ehw2tqqS/yJ3e+v/QZG3mz3YyuiuBfHMKikc+YqveeS0R1Ss9eCNDm9PFG
CKOPXihWcaZAiGkc39WvxzEGoROKaKf7a/ntrNzsHou18qtU60uxlc/6yj8+Pkgb7u99AUuXk+02
GYJcc3kDEsYj/14jESSZ6ChAP4Fs7vpN9xqDt6dbsGYzHRRYliqJmqgbIq+xVETRkGTcGA/YPbSK
o4fBs87V/ky4qVlw+4hRdiuq0Cd+C76ZFCNxJWdh0bPbeiWf0UhOxkCTROkn5UgmXtWJz6SgGBGQ
7J2IPrxMPdaHy5O/8S1kzRfOdIbw5nb1jGrCQ0uDMMLq29fgQ91AM/t1Tx5h1K2Hl13mHEDU4C/B
EOZM382eM4qIWB9/Pe351IBq2kdlfXZUDr0jYJmfpndsvofPacfB0LtYxZrcTub5vJHNqKQ0VCrS
GZANOIaHUuBz/OSQ8WRZycOHvJt4w6jx3+AhbveZ0VFZ0lpt1HDKlWWn5hnGD8TfxHrTlu7zDFAB
kpCCk+EpIWvPttiqRhCmni7gRKE+n8LWWWFAE4gIwLa8DsyBLKGPZhj6bgUyGbEs8EDgP0IgeJpA
6+rgDj2CVU41MeEDVTn4rBQJiMVqz6xpvVrn5DZcuUEZ4AoA90Ms8CX73BZkJz6Iu7/aeXuK36em
p6WCyJzjdbOzjKZqY5JpGEkuo76PuSLRuli16/4lo8bjF9BDoOol1sflUu4j7LLhnJSj5uhWbMmH
BYM/rz5XS2eUVqx9TA1K8CEREC97u3V6DNGDnQx2u520yckmM4Es4v+DOuycq3SzB4zmFqGaCEoE
0YX1DDwb+iqyVTnA4eVBcLZkJyal+KWqV+tkVFV2pbZvK35aZ/jQpucmo4pGSt6K1KMaLYSrM9mz
23vMqKiIOXRZnk/SRtqmsIP809umAszxNFVFzftmf2kjWaYxxQffnuuO0Jo9wgudtKiwoaNn6ucB
Y8iCmZ/BuN+sjWUa00vMfJJKGD19X2zA8kLICt1EaGabqLRTKzC1hWdtBgJxK5GJ/jM/ioKohkQF
BaR3exU564UdnH04/7kdLN9YNdaJHneQkJu2svaIcJjmqSPcgeezlOycfyevhDHWJpCUUlJSHFdr
6puKiNQ8//gHD5h2y63idWJzJmcukVfPOydXYhmT4xtJKAoRxE60/BMvI/wh29FNQv6QXWci1MOQ
XfvveqkZZ8nEsKRjsaTp8ZBB8PPrNNjGtgVYmOzCYWDFn52FqHLzxJkpjWm4NBF36T3RGRMT1nHV
yR1EYwbBg0qFiesaj8kOMEkLZJRPSPWd9P8iBLy2ayz5WDLoIXLZEMpPLVU42zN47Z0VyLIOIlBV
C1d3ehLvGDadMTWhH8WG3MDUbLdqR0FVt54q0Ys0ZPORwT/Xh6Uhq5VSj3xdlM/+m/8k/lVRQ+Xe
ML5nkWX9B/54Z0Us61hvYMQ6H0m4L/5OOUYH9Fbvm+dyJ5ifDkgpa/L4iPdxdxDRin9QCdz5naWt
3lwCRmQwf0Sf/387zKbNQq8TxmbSV9ESQA1IwIEGIn2J+pb8eF/UDDTpxtKxlGM1RmKqoO2fLDm4
W/gP2+kJIQHFdb2AWBfX9XvJnP+utt6KZKxRC7xXzKcKYpbcjo9KfeAd4BnW4P8zzG6LCSEA8hhv
3K5aKkL8ICXvnTNjkMLQU8q4xmKjkpga4WnNmY82kpPNqnAJ8L3ALU/1IKBkoUdbc/u0fqJvby9w
TUb6hoFiS6o0Cbz3QYwv5MtF6ec8XgEVwxM/OUQujrBqMcVn/d2Qv/ePeskDZCsjOp9X/lBh3yMQ
UTcWEm42uLCcYCUkRPzzNrUrajskMzDh/QP5YBjK+x+wtFjGIVL9qEmHUMaj+vknWhwvLCxsJWOV
KimTOox6ks8h1JaAnw2kltb9BSwYd4FFFfVjHWDoEiyf4m1tjO4ZMQrGp2gr4VA25EjXrBCE1Y8h
sQpjzZP0sqA60w79ui4Gj+o9CuyYRzHtwVXUwLuNF4SGAWVNd8qn/AesUQsSZt2SKwmM41MOUg1M
ACRE/klMdm1jDhxVOPJfJbOu5DBhF9e6mi+NuIs8Rf3RWj28vAhgXJ2mGZtLjvhM7REG50oYY3CS
OsvEKdw61wYp86P+3SYXYYSTnFrVedg2ANTy5P5VmRT33kkxlsbQhzatBOxj8P1axc8Zt2n0haOa
j5WvlsUYj9IPK1dIdFRywTgKGqyJv+LxcplIkhaOa+neMU4N39eeWg3YwG2QmuNWNkfdNBe91KW7
x9iHFEN/Y1/QJnfxFb1GPUagfvYW6DEC87tbGyAzetaXwqZ5mRoyWKqEYtBPAetao0IDT5HsK+jZ
MuMjDCEeou9uiyBm/Xex4D8pz+9L8b/C2MatUmm5rItCBVGFuTdjHZlBnVBwVyxKmn1ijX8kMYai
0MG463mBgugCjUgGyV4XeRznI84rGYypGEpDxswa9yeF8d5iHNzKWE0DXTgzXi3cv3lX8EoWYy6y
sRb0wYUsY703JeCybNHpreTt0Cy1ikvzmvvP1jHGApCQtOBFDhYQhzSVpt6P+8bKHbOi9vkRA0cN
mls7DIxqdgewWGy+v8EQuNhnMh+BXq2YMSC94fqeW+JiGnY6dZG7jt044nYJRDjDNTrZxn+WyxiR
KJCbJnQ9KMC2NQs8ZMghg6Uj3SIfhNoRaKFTejqZS0RbM41yt3IZkyJ0bexKA9b3/Lp/1exmP54O
l+n60MXoaM56TTAfVUedVxRZKpK2aQvJ7WLlXG1QDs2IOiA9wj0HjvwKRwvO5t+lCcjTHWEVXdTQ
1m2IyI3KP9f5yqp4fJGXZSIpZ1kF57QSkH4JxjN5M6wECbNGVRH1N4k3mOuhpJ6bafy0JpILBON/
P4SvpTds1t25FsLcjbbxY05vM2XitDbfq4/ogGkO2+R7/xoAJ4VUjzns/gP62zkzeS2WuRqynKlu
Pk5i97XpB1PjPyjSLfdck8pcgQzKwpxEXMoF/3g2S3Itl3l/5KwZuW5IJqOpYb0/ZEnglNxZF/Da
LTklc5fyWhjjrvKZXtdlkivnsaF6cUjczfjhxyvDXGKkmNW0fyT9clrrSmldUZy28xVYaOkl2m3a
C9gHl1Y0m6a7FsQ8Om0SKX4zCZom7IFB2EY+Hey+GPVFAPFUlrmMph/4fysBcHz4+ys1C2W9lpvp
wDAdLZ5Q3vT77zILxeIGMo9PaeRtXCFghZjSfNVXGsrdGmBc+dZ/9EJimks7+dP0eW9hzBs0hl6j
SCIkIlf/uleQqn7l1nxBRsNU/1Bz/Txx1Q4b/Ls6odP2ctlYI31JY4CyKehtlr5n9qm/PlnG2khS
0beDhO9B1clOrGzVP2Jkr9QthgVzJyqjwVyZKkAAGDAnWoIPrsEsZQjiUrI3XkXQydoe6gNPS8o+
5/hdS2IOVW453QgbSBqf4D5zMdWIYbewNICBwpxOiWyCy3Q/KpjBAhrCtVTmYA1xSLS+6JVzaJAh
MpMVXyN1NmJq7mliwxKR/f27VG+ZfiZ7mWR1mpGLThhBZJFObYP+0XJQFFDqC6BbygB4JALxbcUw
83VRmi7B6HQMKqPNOnHBFzqsFha99AHMobayCzdRlJUz8JjuR5Lb4hmzZ33qJR8yT4GvzdBJMBQr
KViQPPuAXS+dOeSw7Dmuj7H0tDKLZ1Ro+TeD7nYNUs9wNYi2eqE8cJH+aQyXTnrOjbwWzZw0ErKe
GvsQnf8Rrb48y6KjAureuMDBdab4pr8ZBuXdbQS0eLzJ0FO2sOtzF1ybUMU4dEETWKg/b6RY+Ohr
SESD1Ou4f84evZMfk8ule/FR1/x7X94M4ZuB2OwfecyCkwT9HI0Gedswh3/uC1Q1W8yMyGj+Ajgz
8t+DvQMvs7FTwFyaWf5qQOvXWvovOtswil0SZRnzMo3JC7t9FbyOjybyPu0co2+Jl4mvnTpb2dRT
bWVYd5+nkzySaVrnwgbMvOg3chn3ISk130V3m4ZwHLzUIM14LdDSev4coWuPsiOf/6Rg/t2M75t6
v+acb22Jc2/Outx8AeNTFLUIej8RX+CtlRe0IX+ip/X0/CpvXrfV5q9nD+uFQ5+rA06dAZoCNBbS
Umx7xZCDVyMBTOzcRQ/BWTRR0Bm2iT2lcU7V1l8pb/c3+YergzFmNwKZJQ5xGnhxy+GWAdstJJiJ
eezNYM23FndJnI/Nk3t42ljEf/6pLwE0AMhADcLqCD0EC58yPXrMp8girryhojcTA1qZT6kyTe+N
ruLOumdHfUJk7ax/ltyqDB4U9CkJ+aaT3rJRI0r3nWR21JzCzgyMngR8TnLxo8j3SliSECYwBhPo
Ogp3XUCS9NjqtO0dLm6oqJ9L7uCPFiYExl/JEl50Lqy+XsJPXeTKgRowf67O1ZI7C0/Vt1Q7ouGD
8rcx9q5g5SfOKVzaNuf7+zbnJt4IZdzEYVSFTk8K7szxZgnfyQ7/coKlbEe4MzYl+pEKe/584YFl
OS2hMefC6hvhzFsU+4nmxwZWnDYAGz9FMW96D6r0OORmVpQk5x7FdCHtPaeWNzKZV6iQ9ELu9Zw7
KyItKtvVqSASo/lqt5+gDJa+itJp/rjkj6aQUYZNLEJh6TFYuKsyY5zHmEPnm4g9l0QaivTr8TiV
JnOr5yy0kWIexXrhkKd9vFEOaAX6knQBHUPovmLhdnqj8xxf9u7Z06m9zw75k2yFtqaRGPXCg0Vb
C4gemhwXlPLnxt6Ty1yuMtdDxRchtxKc+qXcehO0BIMppTUSKeZ5z6OgFttkVdmrc2raK28Vwn0O
fecptgwV4M10FVPp4f5u/E5A/+wGum2wESBnYs2kwmc95seL7rl4NgKiVxFpP1F8+iwSszSeOL4h
ar7g+/y+6YxMxjzpbe2mviwBaK39kbbGSaGbyxKxwe+S0q2QXxnNDNyh6Lxzz0iSJWs8ehp53eZm
61vqQ7RCs43+oLmWMhAetEA2XmAU+b5BIyGO//qGT18CaL2oCook4D9uX32jGNpYTFUsV3JR8D9+
Hnm49GFlpi46bDZ+v3DTfmffGYHM/vKFUvpJq7jnvlzXNcDW7d9mr+1HqzwckjNMth0gOyiuF+T+
9rNu5bKzNtI2T13suHveRt/b1+iQEUwbS0n07tovUTCB5YAymKIX4+GEsWpPp4W7PKvZ/2y0xmiY
Hmcx5oXr7jlTCF+Rmie1xZ2SB3g1MNj3hf3uH5kWi35VWcDwB0FjgRyN1xg1L/vceSuv3FP4kO5c
ayChBUwTlTegCQfOFEMxvNWIfqC3pJ3q8+jlevq+/x2//RzmOxifUkBHXZYJnAs6gVVUkEyzxB2N
zMAM7O/QqgvyvV0a1Pe7kZaRydxo3ecEQdQ97mzGGRhl+50d/znbQYTh0nvSvcsS+VDttbjdDC+n
9Tq2tI+Pwfy4wMtd8mynq8waVU2RAS+WhCmeYF4Pwyu8yh3g6aB35NlDEnA8t0f/NTnINNroq27f
CWQTWxVCSXltbOr3EAMMN4VAzKWutlmrdv0pTCYCI3lLzm3wKVW8VuqXnqeKtO2ePIGEPbrtOWfh
4KelMUs3QM2J2GVaOxodbs1Krnc1xg9By+GnNAfYUavHoAvUpHwUiP7eF/YrYjMwZgivpaapGoSy
DmXCa0lmqLhkSk0H8NOlW05HL9TBON+X8zvR+SMIHZKSqkg4VWZRdRA2ZaGFcEiImTw2722E9Kp6
VL4/RDO22ssaKX9tkUzgdxbpViwLGmwjLUPKM+KQXzUj7KUckl1hqzac9qURS3OGwxAVjIWS8JsI
B+T23KK+M7Iwg6x2wnac2rUtrbtL9H6e7AUBmAejv6wn+SU7ol4FWM0n1KbbNnQJXzz39N98COP8
ZXqhNVmKDylUIh9CY6O6lkh7/dRof2qaNCTvFuYa/M4eTvt8tXZGXaN84PsxgsjnLcZk539t+/19
v91u1znY7KpjCi1W6XH4OlcFaS5WchamrEDxhuc5XU7SzmoQ6kuyIkko+fyYuasYQxCyCAUYhTvH
ntXk4K/a8t4xr4lv2I2x0mOq9ofgzehp164qw1646pOR/KW/eEKQLgVoAv3Ht/cA8xRlv2k6GFGN
uPsUPUoB9UKzs0Vw+v7NppkgSxTnswvGEajoQhYFSWC2Pw25KMoajTtnwrHF1vJZuuQD/Crv4scr
BpIcCD0NkA4wVlDIXa8fmsa/iPoBIAOahI4UnXLuVZVBfpvaHE0sFXQArvecSm/6VhopNnjIN4q4
VUJrNNwFb3NW39BPrknoLAclwY/JuTpl0RDKLACm4zJyJ792+uIkd5e+f6mQ3cupnlGxeBaHmkjV
ayua4ahZ7UjG57D70DTaokdZ8zJTGkkef3EdDYyAjpndqXtNMltgDIN6yV/8lZ+bTshQFAkge00E
ecPtxfC03JXjoPUukq25mIUQv8oaHMY6JWND5IzqkpWWq8KjA0K05CH2FlyKH4eUvZkgVFBUWRFB
EMFiDrW6S6q4UPxLkqKG96CDgd+EH5c63Uctm93HCOZps3oe871QvNU5iDJUMMtrn1lGAV0Ji9BU
7AQsBbZe00aacpuylXEf42NxSQwqeIRXH2WDBFY7WLxiJZrNS1RYuTtDp4bdR476ko90PARO4xJ0
oAuGmW181XbRof4XQ3KTc713KUYOhQmRONIEpv/RYfaX+/e+is6aK0MyZB2QpulWM76VXzWuwruq
f+FC6h8LEr6KVN/4NDZtMMJTKJBpAY+YkoejbMbryLTyx01kf2gfa81RzNo21p23mN6ZeSQ11MrA
YjLFbOAyYQx3Ivqy5g0ydGzcCzkJRpo/NBpPlNJbF8W+3QcJ5WKSPemZmXJrxX0qe9I+1ipt5CXt
+m1S8C0iphDCDUYWn3WDB1S50nEIg0uNzuTcGQQz/sAJF19KaA9RT/LoXHpUFExO2Ux+EObihi0Z
UFLwAkuMbc4xFJpGltC+dNySd/jbGCHBjH+gS/BbUI2+1aQkD4so65Lg4jvcq29n7kMVrvnvCqH3
wS1IjqbqjETcn/Erid5Dfm+EaBbg1+K/BkEb+A4ZVwjt1RhLJjH+ctb3all3ZXCJhwfjCeqj7JIL
ygzNcOKaACw+dvmlIgM/mry+Kp60duHdnYnMQDSDCoswPXOYjMZsRMAlYyn4XHgpADBoaTXSTKPZ
V+W+ZBY3bLsCjCK7lpTNAe4qVz72mV14VqeT7NM7RgoGqMPts6vwGD7WJVUWkhC/nfjbr2OepbL3
q1Gavq5Gu65PwwAPE0zwuDeyR5cnbW3e1+uZAFnDi4CKgKSpoOPgmUeqKMdmqEc/uYTiLsc8jA/e
tZrQLPhttnddGyYmOPPlWpCIf8lCOhbEW0Iw/E5wGiAbkYCNV3hUwFB6u72bblqGfCtF6aVZYfq3
/uC+AeIF62p2L40TX3hv4VmZUdQbecwVSNS87t0Q8lL+28BzB+Tk/V397c9MC5Lhu8OTUhW2baRP
UkHzjDS9gL3Sw0Dg7+7zP+hOm7bl9m26lcLcFcFFV6Xqleml1Z3m1G8lu94aGySrvXKdmfKWaxZ0
51d+EuckGbqGIQhAtIhsUgF4j5qTJD+7uOV37dt9/dxmu/s7NxM63spg7kIWTLNxC8jInddaJHy4
Vc/cit+WA6pS92XNnZKM4ArmWpMVjZ2x7RqJJ9ZtnV3gSzSDhWxXCt7xyhKeucVOwrmzupbFqFne
FmGsjFV20f50JewO4be+v4vCZ64+qq9VQ6vWjjPr/gJn8qxwPOHfquj8x6v0w0Rx5e+FTSGlRqDl
F7+l7QgHQnuNUqflbIwd9qVdW5lJZPEP0ncRjwT57Do6e82aO3nGjlPeAyEkokAKb60DjtURJTTF
hMbpWtNea+65qZyxsvTKaQNkWzYDPBO06A3wE0OaNU/uUq709+1DjhKP16RWcKfZeDhPpdYPuq64
+IGpKO9ZupebhUDkt/WFCOQQkEFQRUTckzt6tV9xWrmca4zFBWzfpO+fSsAMgke+U9aDk57Ux/vH
87vkYOgAPEsq2KXgNyBzcSsOaDhp4PmquCAZ2jZEE2jr+OXKbw6qU5nlo/CooDHbiCL4m3/VYsUt
Kdtk6G4tCD4A2mwgewd/haW9CMOkS4Sgx3p7gO1AieYh/Q/kcEfavVtR46FZ5/LCi/Ob02ta9ZVQ
xqfX+o4HehNC9/1ZvHzan+FTPJrxVgDjzKZGY4dtUW0FkpMnxaFhu76/6XNHbEzRBPQec8dYpc+r
1pWEri4uymjmLul6fRX1QBUbhpl+BDVVKp7el/jDxPxrl1URiwajiQDewNtjjg2pdotmwIwmU+rt
DHXFNBWIIFr6d/HcgKqoIIaVctTlzTi1hMBuMtLJdHwEzoYE20GlKSpvH0WIHK44mPDMYrQalRga
5NMypqNHq4f+K81pD8hI4+Rgvw1oM+57f10ma/VTrGjLrYvcyhGbLDJn/Z49gEByIp3DwjSQtLGX
SOjFQB9bpbz4EuHrmMblS5hQr7DLaKBS9x5kK959Nnw7ehuUx1425e5J+kKRSVFA2k9TAwxutqRb
RrIOUd6pALgunRYwKtHkEYqiFKatjd70tW0jmJlh438qyGffP6Sf5jvmkG5WwdxKoYhzlVfU8oKW
9sAwNQCOtL0EVq5xV32Pn0BLoATkrtIvzAL33kbdCUNb0FbuQDV9XYU0GjcivxrMQTXDet2lK2N8
iPmdzFlZbpcu9R8V6Zg9aO/Bo5RbgfTidZgoicLyYHlH+U/tWlq2w4xE96XntuVKUjeqcdIQ1H0V
4apMTC54joxVFR0jwR65tRvZokLLQ4aYOz8MYW5FbUFln4wrNEr4+Cn+hlNIqFIJ4ndVYfGlLbR0
6B78z8Y3C0NEKge/HjpgX31lYTt/93Yyl2J6D68saVBXklrqcnkRN6Gz516PzSopSIxc2oo3Qd7p
ExWuLRm/cozsRfRqpatyFdhL5X9lOjb2WFU0DcC7BBGK8BMNXH1H0XI+iMn08iIdu2/tT3YoDrXj
2wJIILxzsrNTzJo5DnS0o4NHtL2yCg+YoIr0/CUmLxRslxhJxGMGGXoNefqMWb6XtbIS7eAYLkSP
MylIXbj+UiYwGspMiipOKy+8VtG0+p7atdWn9FFZ4VQj21+S99v7uZXHpJeLvJek0sPOCMfSrlCv
mSbWjqAF0U3fdh3XFg7yMcbs4mbBAs+UaW4ks+VIKeXVBDYDd+MUPXvbVnkc3+R9p9OqImrzNg4O
/I7MDKNNpuBqiE/3VV2cefWud1piVL2LVBfXHzttrEUaeLRH0hlooFcPmkACGzU5U3KybUqVN5dW
m8zKtpIzgVPuf8f/cTdVkMmiGQzEfMwJKKiEdkkyfce2+FBPFe23qVmOtqgi+txCXfhp3mPs5Clp
vvmX/KEvzAKJlkP9lw+p8UdbJ0lClE2xylorjIhLuIoYBeXAbNTY062Jjt2ZE1bduHNpbSZme/BE
0nyGpxZGZBOZrrawphn3HWerScAUAHAkaj+l6Ct9E7ohNhItqC5DZ/o9nMdvNTOonsbrRtzxfEHD
gjuU2r+OmiEVPhRyCrqB5AtzojrfJkqguLjLsuXGpHnue59o7/7Wa5/UJUbXn9TwL5uCiaXIhCFo
1n5s39UaC1kEJIcLq4uP7E715deirdb7MnsBMEjO12P4R2kDUkurABMLGprG4oJHMau6Vx/A5OJC
v/E7Pouqixw5MUCicLudOnL0atsvWImZtN+0s/+slbFK6piWvqRjrfxmzx3D82jzH0dQB6k0WddT
KxsyfvXUtk9fGlD5JA5iNRLTlNbWR04K+zt21picgKeKevZSVDUTEdx8HKNA6BiUhkSePi5yhHyd
hDJR+8f7WvqDgWFPW0N6EQEBelN+aamaqkh71t7PjQ6rt0I5x8paOSYR+Fe1izpsi2bF5bYGJiEO
iIl9USNPa9X9Ww9exGHFB8f7HzSTsYETCRgfKIV1JDx/gr7r66d78dCqOH0NT3jjH3q7g98Hr6nG
DFBuN2KEj8JT3QCIh3DuQ0yVv/EmXQJwzt1BhJZgZVShd2BWvn3ggVZW80KpcQfB2d8Utus/j9kf
twLAwO0X4pQ5Weij1TRtGhcss7nLIo+irlP9+gI8dv0HjgyHDDeShag/IPO9sL3ijMegT8hUgFQ0
OLVMDOhrVdtnY1FfpG6rC6/6NwfOYU0D+Q+JvJWkVFT3rKKKNmK0kF6ZiweFa9GMXgtqnuRBmteX
8o/wGUkSlQZTVmhW6yCPCmhFGtnMnlRl1R8qOaApUAZZudWXAu2ZEjAQYVdbwCh9lnYZhhpX9QWT
hZ1z+KTAzL1pqycdyeKjZooLKjZrUK/lMXrcyrmX8wLkufwGwwYjcV9gxmweouJyqjtHb6gQEV6g
WrvWzka7YE1nPS9DkCbc/c8Dwpy4IY1uxtVNfWkSFFTybS5bckHdfp/XilUaIa0EtAEUxFXPC3dt
+smsbbmWzBz4kDaqUKHF6BJWHWlSOMVaQpPR8nhUAr+iyhzrj7T4kwxPVbMVDccbXpKa9m/3P+M3
A8xUCoSHLMGm8Lz04zBdWZRI8Hsl1rABA5zgB7Cgy6aY0mI/hMS45O/f+uGkoIYT2AK9KE6y1a3Q
aki1VhxxSQWmFf/aEZTZZGSCJ9bKSTuvPsWPgkYqMpj0Nnof9m1hIc2oT5mRocMwzfGDy7aR7Gg+
DV6Fo96ZWb6+vxk/3t+vLwDrKBIEOl53jTkTcRq7LlZJdRFeM0t56JAQrMWYyLzFB1vEKYA4VSvg
haveHrbgFlm5MUry4VeNaGtTlqiDBa8YuLv3Par0VAtWgA+23en+V85ZROT0/vcjGQ3N3UI0QgXb
VGZkKGiA1zXZFjnKtB6F13hf2O/Wqul+GKKO5hQe15XN+ypCgvmmVYknkIIgSyXOiH4BBJrm8Bqd
B8e3kPpbqFfNasaVSOYeNFoagb2qqi51hGwiAlffPaShGWoLwcBMAfF2bVOwcHXhyibMMHv8Z20G
qEbyXYO2OMlE1t5CX4QD5tKdBKKz2EpBKX1/X2cPcUL0/rS0gxjyVnScxq2WN2110TfCsfNiWo6Q
EjbHWFt4QKfH+NedvpLE+MfC2OVG7ENSnYJIvks5xfaq4uX+cmbKONNW/rMe5sw8KRRaGWRqF6TU
Ltyn+h0W6xQYDmmnpoTPHH9fuQvJxBkPEFz1siCogqGImMtxu4VNF3iy1iqgp659K4RtjPI3RVq4
Iz8BKbN9N1IYk9C4vR6AJKu6dJuBylbzVUxc2LnZrAurNuMHbyt99kjKCZS3Wxrgd4l2TmvxTo8+
2P4QPS0h5GeuDm4NCH2napmOHrzbdRulgsxtyFWXuHsJNIzabk8t2lIDW0IM3bX9f7PNV+KY+9MF
flyMnFtdivSryTBcRf/Mo2BBHWbPUkZD0HScqs7SY8EDD8cao3kvjUEj9zuR0E0RLQGC54QIuo6X
hReQ4GfHhOVC33BDGDYXz7U8GRNza5CdL7WVzV4YwH7QzoXyi6izbwhXqjIHT7G5lGbs9KZgyl8+
OEhHtKWWaJO0dCegiaMfIwcho/8IlnHQG1LpCGiFJa9FsyTf93VzBvkDiD/y/DxSDajysnkwo3N1
o8iy5iKkpFgVF+GTb0zPMmhl18hxaRRJaTQcyzxoPExlt0XjlWbLdNuiMawnxTZeeujnbvD1BzEv
mBaNRpPKaXPRhMdApVm85bpNEAWmHhJP9gjgaEhn2IlORKnbjK/iSsWwjWd1WDCNcw8ABhgZaItD
AUT9Fcj0Ql/qbVs2l22CQju4w5z2OK61x+E4oBsayfXYSki7M/ONsC8XnvEZu3wje7qtV4+PKxV6
G/E4lR5F9VHY13228HbP+FMiRiZNMCpML9E0xiYPo1zlydg0FykB0Kzf1/nWbdZx9SC79sIVm4zA
tZU0JhwOehhR4wCKD3+4XUzQCrrWyF538TqzfgWcCZCsFYAVKcgf92jkHHYe2Gh02plrFBbvC/+V
d0L9QUbfBpBJ0zgjjUWtjn0mj3lctOcsdF5HqFj96R5B9t3tsoXXgL24P5JUVAkxlAV5EXbKZxs3
bhaHYnNuYiJ2ySbv+L0fYpKYX5/CwQFydmFj2Uvy/wSCYW+CzaB5j3l91IAXw7rUmzMnIh+MvsFW
rhbs+6yICTeO8j4wOSwoB6PE4zQygvYcJ6j0ij6aX/6lcf9ZBJoPAT9SDBTCmRBPNXwuTYKyPQuj
anPGQyFFxPOKhXX8KjtMYgAhwdFMfY48y5PXqI3QjpOY0lRX5U5f6Rt90z3rG28tmKnJWZoVYKZN
8T/UfVdz40iW9V+p6Hf0wpuNnYn4YEiQFGUplVQvCJUMTMIkMmES+PXfQXVPFwmxhO1+25iZmOip
KV6ku/bcczeK56yrDb1sN0mouj303cKFnBua6UuAltNlHWUxsH7PFqyMNh/hLHUHFFrSEBGVDToC
t5AwLmmXyKF8oVab9nu146h+/H3RtoO8DIZYIDGD7zh9iK2cZzZziDiYqCSkwbCvMB0+u2xviX5n
8IPebjp1b6rXRhlkl2DaW5A/VzlYOUbpQK6qwYhjdtFMvEOTOqtqcUjTxKsl4B7te1SjuL7h1kLk
qmkfdM4kS0NjB3AcwIdOf36kQO1el/o4biHLkl2YVie70bu9jmKdhJ5m6HNUv6yu8DNEcKa1LvTE
65rXiAemxtyBfU34ltCHnu9y9LprO6KsqzKIMpc2nqlsAcO9U5qtWQUKAdqx1pdsz0eVefr5s5My
WNRLzMJWNdZGRQ+s4qLiF98S5z0nrqO5uePl3/7J7VAAqtUBpsAFnV3MNNEjkiSdOBDbb3jIA63d
0V23VfWAfq2UuwE8Sc6mI5fGUwt04D+RjikzCK7hiThzxxW9/o0lj404tOxWF63H0H88RC6esxsB
9qgprkrD0mbIw2ykLFAqr+ofFFssfMe0sae2ykEvNEwitAS8zfkYbROIGQSWQj7IlEgeVfUCvuZQ
LiiBKfo4kQIEB4DWYPyX0SeCKuTp7ZRiolFLsuVDNq70oEionwruJtLt55v6oVcXr+1Ezszy4hpF
JEWJ/iCunLuKuXwrNtxDOfgQXdiSy2K32xYXF0/9Ztgl21RZ0O0fHvwP8RYML4BUU8r0dJmd1WGy
XgXxxkUs9owDYKugmKhMcNwx+HytH4qHP9aqw4eFdjV04DdPhQ2tKRCLQJhCD7USWnXIy6DQMIUp
c1Nuec1IwwQjlHlB91nbPqc1f8b0Ky8b1vWSkj97vkBNmiauEcL42VPSRlJWyvQtgoG6WOTrMdsz
6Zpoi6v+4HRgiwGO1EwVXXZQ7rMtHo1aR9k0VQ79O1xEfbgpD3rp2dJtcatO9f0EMQwb/Li9AqOC
rjzwGCStVb8b/y6ycdp+dCMBQKMiYQFOgdPt73KStyPJlcNQ7JxWAv1/ZwHn3rxk7Frtl/BYHzKT
kzjsro3GEMwaMD+YsmooiYgsGWSD4ERxH3aPE9Pb1eaw6UBPffG19QH4du8SNFKGNw+fX7Vzp3ss
e7bnhcZVJ07wenNx2fIHtqsB/G/G9edSPmD0fizRNgBtg4M31ZlOd7TNirRvrFI57LG2R+Be14h1
MOLOXVXeGoT/6zUBS/TmoLgkGF0w2t1rAf79PHXeD+77Io3Qh+D1jw+CHwVmH5z0HCHVWVGW12Yk
H/wOtMqVd/i2//b4uCfe6LWrfl37+SVb78K7u8vLGzBuff18Pz4UHybx0JeYTOrYGH/4oXO2ByBZ
EK4cLB7w+0JAM5vM05CDz8oaIw81V4UXedONT4VVbp2FSvKHXOcf4n94byBs+8DDVQxdDPeSKQcN
ac0cEG8WsiQHZunG6b6JvkCz8r1QjaAxMLCQ+Fp/qItpGtrnuzBpjrnlmPhjVeg4TQc44PRSWGhN
IokulINqrqo8qHtUtp/pg0pWXX+fwqH5XNyPsvxcHuD4UGVoo0RFb6bJWGvYnBJFOZjVJVEwCXU9
CgcW+RIz4pseXQCjEWq5L6KVE/mc3mcPOqbemWQtzINWuGZ8YRqewACibAzkzsOMuIJ9B74r31Ri
P/LSHYqALg3/+1A3ms4KDiYOCwoJMbx6ukuDaMDuwfB04C8kj+MuRWFMDxWwbN29gw3x8z2anvts
iyxUA4F/Rh5c+UCiAuwbySXMpT1oj0Cng4f67fPfP3PkJ78/O4LRjOtSSxvwqL8iBWKgX3fT7Wxj
HX4u5oyxPhYz90kclFeybsAyviEO8Qe/XXi/C9s0B9cU1hDXtYTfV/zId/bK0+ef/6FYhzM/+f7Z
mTfG0Mlmh9+fOCIt/Ke/1Lfdxk1Sr1qQdcYAnIiaBReO1lOLOhAV7b+ngbHPbj5fy9JWTU7qUfBC
08jQhun31fdkhXr9Yq/NkoDpz48EpANpW2O6UsRFT5o7XthoOfLbC/Tev0/cA8vMcAuX+Adt65HE
MUrKHvg1HSOIOCa9Oe6V4iIKA0DkBXi6YFiJy/B9CUh1xjk6Oafpyh8JRZuixooCy8QAC9OTnkP7
9vXzkzpnlKBjkGJCihBR0zzOJJLJiZgGaO3lfXmneNW2c9vrDIPkdv1C5evMAz0RNbsVWZoKSy8H
jHN7Ijsr0FNX3S2RrS7JmF0Mp0PGItEgQ6497rnJZbu0YZOBmmlLGxEWggJ0vyAun72dJLfkRsqV
6eoBVecBOLAGTe3gLsn5EEFPbWRHcma7hWkQqi7BjB5ilK7150280dbkGjDayyWmh+mXPlvRbM8k
QiNWplgRGPmjhXD07HkcrWLmAyJMMiqS4bcL7gIf218s5oSW9mn2RvTKYJRPM5UOmO16C/i4vtLQ
W1DeLj3GMxrg5ECmx3r0GE1A29mYQNAuvl19J54W9P6Cc3TmvZ+ImD7hSERsoGMhk8Dvb2738S7y
u6DfyAtm8ozuP5YxB1llYEg1M9AhHtLbdp0/OP7SaM6zAuBig24IPrY1d3OtLFYjgKvgTriKHwP8
/LnGWvr5WZiMuUW00gv8PH/Prqv1OGA8+ucSznlfwJ/9XMHMEtuRojYRFMDUtF+5uFW3wn3bOuu7
MF848KXFzJSJNVRlJ5DtPPjGsOpbrzosLOXs68CQWVQf0RPyIVGTkyLpWgWc9uBxrdzUfeO+ujjb
7Yw1nhLgfwmZHUlTDnWX9xCS+DRw/nYqcVKER78+Ow3Zqo16aPHrFSJl1VuBcsfAoKolL/hDkR/+
14mc2VnEWdoRXoLj3cdk4JuHcmOslFDpFwmRz+qRo/XMFHs/aj2UFtYz+S4FpsIf6NpfOPazavdI
xkyl4zzkKs2wlocHpOaB/oC/gnneTeyqFzc3N0tw1Q/4vvneTff8SHE5ZtpEAtb9kIabvXXr3d9h
TtLu8dK/uH//fGlnVeTRymbqvhop61PiwLW8yVf65mIEj9vScpZ2b6bp9YRUmd1gNdmGu+nF9v3m
8zWcc/VPrtpMzw9oTcYoXRzPfhdflpvD4bYB54O7IOb8RXNAgAZ6SBVY/NNDGYldssYwpumkJTok
39Acc18tMe2dE6IYyJzByINZbo6w68A0ktlVAnJdz14PgYLICEwALlvwI84pymMx80dD0WU2tJiK
YK/TELH6Ol4AH5+7V8cCZi8m4rElNSMEAAnzXt+rjy/Zdlh6lue08bGQ2TOJqr4ZhAwhco6ZjNzV
bqqNeaVsY5+H1T+w88eyZg8lq8F3ZArIUtfKRRRWmyV3/vyRoA5ooR4G9MVM64P7CMzOAjM+Rge9
pK6+yUb4RAsv5dz1AvmFgQwiMjjOjxa9I8XSmF1GWKRpiIAeNZ99LXfIxnjUQ04UWmyH0agP/0Qi
ci428OdIws9z/qMcD02F0QqH1K32brytxFpsu0svBPrwxvBfpVXriaul0/owB2PSoGDr+Uvs7GoM
VZRFUmZrmEfhG7Kb3ZVofwPDnf9+A46393d0H+JfPLSBTzXAa7bk3f7Ixs6jgOMPmN0XGXNRO6vC
B2CnxxVM4MND45O9FbjX17e3yuXdexIkwXv4+vl+q5P5/iB3gqmgc3bqxpi97LKL+kKm2WQOIRn9
lcW9Cd5cCnrm7aUXKDju6JChZgccsbu46nPR3A+gyp/SZ8/e6NQ0a1RIf3iA9N1KIV60MTfx+mmL
Vrk78N6mfrleArmd9TWOxc5OG5MtlMbkEBuBGsx+LbcYWjpNcfl8b88+nqOtnR2pSKkuxwxSZNO/
mphIhYswUkkWnNizOYTj1czspcWbVso7yOFb8CJW7r6/bfdG7gNfdfO6oEP1c8b5WNjMqpGGNJKR
Q5i+nxJlfe5qYXTt3H4Hy9i3Psi+Rj7c9anrW2DF3a4wrytl4mGmXkoxyKlxpevyDTSgsX/3vr1/
vkepYcHwGpOr+OFOowaLUjAKPIY5U41N1JsGsfs/XLzHx3xjIUllufZ64gQV4XQUh81Gvx4UwNBl
jxSB+/JCQFiOUcAspEEDyCX3s8DG9d+Gr+9TQiteld47Xb+/vy7qvPPKB8l/wBoMoDrmQBxNjfNq
KJAE4oF6Qy8EBuIcqnWySr6yzYqvuRtvopdyrXnb9Aoci37lo2178/llPVefQN/Zz4+Y3aJMFBUZ
c3yEdpVfaGhoze+KPbl39jWkxatkV18v0StOuuXDOQGogMojOt4QIp16SHVvMY3WI1K6tKPeRA7l
wZGiC8/wrLunKZoMHwwjqUAJeCqG9naFRr4a06Me0QC7GTe9DoiGD4BVsHDzzjrix6JmikXtJc0s
rEo/AKY2boyv5SbxlHrtfHu3MgAxVRdUO+/2KvbNBfqjc/7TseCZrulskLJqI9UP7CIN8Po8E00D
SwrtIxgOs6JgpFQA1BwZeKhZjMZ4lgJ/ZI0HymvXGL5mzd2QrWvdWH8VOeDJCnP1cqlkdWZpaBlC
FRwgPPz3HL5bCn3IuqaTDzvHCPg6egF1UHW1xNJ9xhKdSJnptVxvaKcibjtkxnv8LLVeh0kv4yoX
r8NrA8oKK1msMn00vXjtUz8KmIsNQ7VmL44UXW5pCEcPFCNHolxbOeMDT1BvR8tdXHq0Y3cAXHPd
i4z7RF0tvPePCz6VPlswbepW1J3SH+TOH9EBUTfaKqpSl+ob2uieaYWMqDvQMi3I/WhAINc2QGem
gZFR1mcOR58PrT3YFaBJwyrvtpLF3bEagdykgU4uk+GdOassBoWY2BkG5nY41i3gvOum8qLutWkX
7NkZVwCfAyLAqasYWNYftuTIw9XjWLWIw8TBeuH6zchu6jGspG/du9mBeuEONrQNlygiz6iJU6Gz
PUh1+L2KDniWJDeBrfCAtW4nLmoLAyqzcBgepQZUQRu76r9X/pBd9QqoCaXUHcvnQd835f3CmUwG
8VQRn37PTEPKddenuP3iMNb+UO4sAsNYBWaJhs+bWLkeXDWr/EWs1A/f8qNYENWAQgEppnn75Zj3
Va10vTjIWzX2LP3W4mIdq8aa02+Z/aRZq9osLrMcvPx3DnoSRbWnfEPGjdbttdwr6muh9G6THLRh
bepXdlovuFbTuj/7wNk5dQna2rgMFGDWa4/UkZJ12iY7qVTHhdf4oRkY6Fhcw59bMTsBiwyJBEpP
cYjZA4nuLHA+IwuKXnxCV5J5sNBAOPgawE/YgmLLak+N9hK/zZQblt8p6kqOnxbuxDntZAHKh6YJ
FMPRtHZqNY10pLYWK+Lg5KktgrKgxIt1oj87gz2uSqN+a4APv2JGHQWyInZSBqQkytjPfW4XC0nI
aZ/n52DpU88crglAfjNNmTmSKDM+ikNOSpy2UeobG/N1FnTBR0Nj6MdSZhoRjWF5quVYsfGY9esu
2vWKK2sAtz5L/ePC7p67WUey5mUAM2NaIXHIItKFVDzZxdsYfTO/qeVFqnkxGq4TEmaXlbhTh0tg
rYyFpZ6JGbBWJIzgFmGCCTo0T083Se1aG0tDHHxQUSmjX3SB6zDX2GT7wdXt1cPn6z0TZp7Km72k
0iytFE9AHPR13tyBIqmDmlvBny7XgPGv+3D4jv+EKYbUDJiOk6/9pTLbGSjK6SfMLnSH/TC5oYqD
LT/l9lUj1y7S/0GVhRjI0Gc7C4MheyW9aknjs+rJbJ4HjCkayw3yI6Cwxaimt6oOzGKli11D0Yw/
3o7lmnDj0paikNu9R6Vr3tSbBgjfXu+9YaGAe+Z+wmgiDQOAIqojP/r3j0wVa4taH6S6B4JICoy8
cIVRrqJrvY7WbUourVJfuKVnLumJwOmDjgTaqNJkmdn2h2xQLoXCN3WB8U3tn77rf72I/47fqus/
HjL/9//gn18qOrA0TprZP/57/VZx+tykz/kX/7l5/hK8ps3/TL/w1984/fv//n8tb9hznj6XX9yW
vT23X6r3L3cNfoI36Quf/92Tn4LwPz9uknXyD0HZpM1w076x4faNt3nzQyyWMf0//7d/+OXtx68c
Bvr2r99eqrZspl+L06r87c8/2rz+6zcLwcF/Hf/8n392+Vzgr63b5+G5fP6yYs/lyxt/nv/Nt2fe
/Os3yVB+N8E5JoNkcFKPCKJ++9K//fFH+u9gUADHBgJh09HQHvHbl7JiTfKv34zfgWtADxmS0pYD
GzZF+bxqpz9SfwfnLTgRQGwEOOjEOfvbf77x5CR/nuyXsi2uq7RsOP72D1aDn6obsbeFxh0gWBUI
QXTrzJRq3SgqqcveANtf1JFNK40wa4NuUxDNcNIhElOZzD01N0Tu9WndP2ks0dt13xC4HFEXgUZV
DH3qN2ONdgNayQUSC1ocrw1MOUaxWbMIRm00TQHk3NiHVaPWesDZANxLSkywSdM2Np+TQUmI27Ak
vmJcqtDPaOsxKEdpA1c/Umkiu5oyjorfDqO0qXrG3x2bFw8dLdLKzUBQaYSjFenC61gBNVAUbSSv
dUxFoGuWAbnq8SiJxF0rFHPb844jAjMd9oTbljSektnmTV0J7caMSVeExVBlr0Qa6lsiO+TJUeIO
GYYuqR9jtbHQAS+6TMKD7kXYy1oNMq+kHt4KtZJVv7Qr66Wt1OSxaUcb5F95MfhFZY3qhR4pEnqK
x3KMvIob+n2dOyD31wkym67TS8WrokZm8SDHjWk/8HxUaj+SdDOBD9pph64shOHFFjLxrjwabelG
CFEUrzFFOhFZSiZz4dib6bVcxDH49BxS9ADgaS1OEcB/zbWzVqr3hCegD2oYGdm6LRmGxTpJXG/R
XlW/gmxZRqA4aBlo3KwB+LomyzXML4mYOgTUGavLou0ZvJ+M83YL/i3RuC3NxwLw8ghEz+bY1vD5
ClMy1pFjkKuSdhzHqZoF9euizBJvTMrmNXGEyi5aEkvRBthO9jjIkv1cqr3+aiYlB7QQ+v5Bz6T4
ay73IDlCuaaoA5XqJjjhm5rErlY4Ldreac859agsq3vdqvW3uKzL4orUXFdWSSopDthz0ep5D2Yy
rvuNKI0cTEnaKFy1xd66pZmSvZKYWemmSIVoK57T1ry1LMqoK0umvAEpZYwuImEJUCQkIOvwc6uO
kwNDHQxEzqky9GiVpHhnXme09JGVMqi/YxaL72qV2JE7dCLF+I10YI9FLRRf1KwRLitM+6ZK0gpo
6m7MixuloTFzW6fqpY2e6/07ayIn3eY8S5Jn6DDQgWhKpFm7gsssdotBaSJfswyeuejjMqNVWRRS
7TLewRcsRlGaIMzLs9ZV8qRxXAC2o8arORjvPJLFMbCecZU+yqWZvNWlZRGvNC2MK0aTHyakMU3r
C5yVVoXCiMubZmS6WGl5TXGbCO67n1r62PiAG+h2QEVpa36a9V3iS52jv0skphjikDWSCeJCW+UX
ZpeUz5bCkTTudY3dYZS3LrmJxlTq6VJuj17ZOnq9b5OqEYFa0AiE2bGcoAmzUtttz0RF3aIw45Wi
UjkNBRrL1iIzKPOTXO5uxqqOHmkSMwnkiI19Wcg8Yj40X3PIWZEUPmgaQXMaT7SanSqsr3EhO7e0
ydVreZDYPkOs7+Wx2YJCV8qT1rd0p6p9IMzQOl8nbQX8Aa/Nb9CQ6Ven4eI5Mgbb3thOixZ+aOoa
/AEiZZiiSaLyqrelac5Sr+JtxmXWXw85RXdEobQRJgIMhKA1noEt0xslwwENaNHbim9PA1a9NCut
MB5NMrjJIHGxzaNWdL7dtxFufWc3ecDSDsRDPwzY37Lz+/SFVbx6/9y4X9G38q5hb2/N/pn+XzDl
sGq/NuUbnj/zL/vnvEvLZ35iyPH3/mPIrd+nKZ0T4hg8RFMv41+G3FR+R4ctSnzw1Se6jKnT+E9D
Ptl/9G/aQBAC64N2IA2h/Z+WXDLU38HNi5QdvAJkWJHg+DumfNYgI4EEAQGLATz0qRfI0jaPMNwZ
1PvCuBIJMkK0QY9+aqQamJqZ9k3mRLq3tFw8pgSKoUrHflVQxfSGSAwgyR+ctTxSTCKQI+WBsG6p
OXPWaf3zy6YQ9sg/BZu53HFbJ2GuJcVO1Qd6QQRi4wx1gb1aksiTGXKGdYzIVOmG/K7RxnsQNyor
VY5BeDdERufpYx77spyrq0hNa1+ruLJGIU4EuaFqt0fn/qd7dOwOzRKoP790SsAcfSk6scEyBcUQ
tpGCfnzWMjBqURRQLJK8yLme7ExdVBiKkZDcNSId7k7N/yYF9k/pUyrwSLpm88jpEkYwQ1o1VtDB
QNWksRHYNSwKS5oi5BUF2UzfU58qfbcz62iJhOE0ePlL9rwBoAL0fNQdlYRjGcMCUrNLb+K44htA
3g3P6B35NtXSAfxboJj5Q+GcxBXH230av/yUOYtbOgd+kqSoWUhJW6z6AswyFZgC91Ukvy4c6K+W
Ncu3o8lFKuSxJ2GnxMlupHUSCDRtHQoz7cMMcOUg00nnOfGAmhMtyrAYu2Zlx+MlyXvfMSThO3op
9g7h38va1FdVqoKNSlKihdTJrIfv5yYg2jg+dEnKq5KbfRaq6EcE72eaBaZd8VVua06ojXK57Y2c
bGPHKTwL8zcOALtisppSO0HVyhh8EsUcZZLcWmsEXbZyr6iXdGzBBl/TYSNzp/VIjeRtIYZmoZjx
q3ObRegF79Mmt40yHCNReJlj1L4QWbcu6RI7z4x+8OeuzPIQbULiXM/6Ksw7Od8mlla7SWljfkdO
xa6D8+SqDLzCEncqZMUHjOZkdbHtCgXE6qJVbmyWDkHCEuOqIrDHUtKRr00Z62FMkza0sqHxOlUB
pc8YY6K1kUuBEFW3NhKUfRXeKgHJBw9EjyIookhddc1Y7vSurTeCwvmjBpbMkBba6bFeu5xU4IKJ
Ee+he2Svxq296mOmLUBvfrXbM72eDcaYoWBWhWU0oo+bphY4hlGJkOlgLaQ3f6X35JmGrhn6G51B
YLutjK/SvJb9Drraa8r2ksbF1z5iT3qTlH6vWbVrF9pwt/BAJwk/48+fBz3TuBRj4iyd6VVIUrMV
rmlkOgiK0H6I6Cfp3orORnuhneWW6dvWQHSvpQpokJ0GUWFtCkMOx0bBrIx/+DkzFUwxALYaKwOb
TQvtoh9Jl7sOTwtkwQygXEt9W4J+MajBoYCwoeoDSUHvV85rEXZ6sdRJPyuJ/mdXgPo4VQpdiRx0
IStVGDtxGpZqBj6UbmAei6P7WuvhYU9B0ACIvZv0tR2MzAHVgT223uf7MCmfj6eClqdT+SAV0CWE
tnlo953lKQjJ/LjK610p2zmcUzMOPpdz/m6DLOdUTjRg/unY2XnYoa695oNpwtg7tS8r9eFzCafl
rJ87OVOvDLzuY0QdEpIGU00iMFmCV1hycIJgSq/BWBVk6qB8/VyYNitX/RQ3V40ia0vNssvQNuXh
FbWUEvN/LGvYmsYoOStuCIyRItzMLWTL8nyXx7Kd+Q0QYhgxpzvgx7YRxgfEpMzcSJzsM7PH7gA3
anp5Z5O9yJlJEE8N8osB+PVzXURK68uJlj2RgbdPidzFfpE01QoJQJl50IGYXQ94YwZ0BNpMa3co
E4eszSi1rmW7ZWBXcyIFrM822rjdQah73nbDpRblahuMOagA8oHb8D9SRQJvdxFZYJstCRW+CRdt
baLIovipprXXkkqRAumt0rqKDbsAoXSfZLvUaZGbEGZRGm7JVenroDOCpI1UiKBxrKq4GGoRPxnw
K3Zpmwn7snMmuntT6JqXGUXsuBSxoeO2WQ82cyexajNIaAk2WVHFzVpNKrQggsUNlZeyGt+lKJNe
+ix1AjWSbCOsh1K7qW2EuC4qQ/oFy0znMHBwCAeKHqUUQocy8uOuUHU3r1r2iDCsl5ALwfJcXjsj
CwpbY8bFAC4gTWrwPyKaD1st3+byiNlSpUjRENiYtdV5itpmzxmyIQctLcDVjhB8U5d5szZiFema
hoFn0c07jYLdO6cJKnam3qchH3gq+aXqsGmKWmes0VmuPJpy14GXmhKbeL1ikiszsxxpmzQGf6tM
I3/vM+rsWA0SOXekaIOHkwCqCtvouCelrKm9umyiDnXptiCewoR9KMDUDyeb9PltWZQl2KOpaoPy
JS3MR2lMK4KsgU56t9YcQl2rU4pHzIwCLnYYUQ0NdEpK6iZqLBWg5E+0x2wwu1CzCbvPyix7Vohp
vhQ6uJHdNkbv9n3dyOaLY3SjtELUIjDjHSF3fGOmWll7CpWqBCkIGw6nStTqVgef9UOsVmXsjZh9
IIekbmvqaUojrxIzUYxNmXXOhkix1K7SHnR5OSP1IwacyHfcGECYoUkdYW5K0y7yTbvHxohEbm/0
poTLULZy3Xt2ytW7VpfU2E8bFbPXlKHM/Z4apl84ieKazHF2BqtaH5mAKFCQzmpcmxWIyjMET24U
Z+OTMxh17SXOiOKrGonmrqZGWboGEv/ZSm5BH9LberLWRd9OrPxOg/osrrXXRjbuet7E70YColdX
N/opl6dkIBqtSIwuvXasQ8lRipXgNUVJuVHMuyYR7SOTJYoZvmaFa4ibE/uG0GCsTVnLbniSpMBC
FabzHTOsCzDN5My6i1pavksaN1/suFMwt27ojLd60MwUYJeWIUtVt909WOTUDGk2y/nedLxJPINr
mHIQ69l9WvEcbFxIA7Z+rguhu4qmA41VK235XMsYetoChfJ1EG27UiXWHkyWUu7yKNY2jV1FNIgM
KVK8KFEvbW4HsaBItNG2Td9FbFAQ9tmGaycG3YLSGEgDpUDeS2RF/WzhNhE3KWRWh2pVZCvSJ+g/
zoG8fOp4K5KgjKstIJHJpm4ihuRnptQ0tAUKsoCmZiJs9Bz8yFGrjN+BG6BNOPBsGAM1zqSLiI89
d6ETituozgWUZkOfAHIdiq1MI3kPDtJxU7dJY7kg8KgedJ7h4FtUVC+UeiRNQFi90m2pR5YujtJL
pcbrxUHWoVH3wnR7o0pbzyFjhpSbNfpDkebQE82Qht2gN4XLhOO8GZWcRkGR9/JLESOf5iKeNMim
dET7vYbHipmBFLrTpZYSFx4Y5fL94FTNOPXDm71LGgoMSmkl64jGduP2EtWfZKcpntFlAmWbcxWd
2U5RpxSN2mgo93nXRRFUOFSml9YOS1w5SYwLR+h4hp9bwF8Y9DkIqBmUyhJMm0KDTMXcNAI2HYN0
PumVpYkdUwhwxjeZo/Do4IwdQWiKWECorpbyyuekURaARr/wfOyZv2BHfTIWlllieKDBPFRlDhUr
nB3Pe1Qdh7hf2KfJkTu3iJmfUHa9XdaKUoaJoOiYb+T+Mo+lfUyH8aKQDLjAg8I8szVw8F2kLri3
P9pwz4mdhVWlKISS8LIKi0iuH4idYkGmlEFdS7k+PqaaKWPEpJzF8AT6OMUUvDyqNNcimJmHMTUS
uWhyxgc3ilLyjgpH9VChtmK73OyYtM6qDizJ5Q8vQxpgI8cyF91OM+pqPdCiv6aF6B6ZIww4zyqS
C5g/oCeRq0V4f2uZcNgqS6odqFR7YDcKoRTZbR3dGZ5oeHeTRi154JaMAeJj3armwln86s5qp05o
3WstsvUMPn8z8JVRavEmj1BkrkZtia70V3d2Fl+JtuBFXVRViFwuQ81s0MI4G4bw80c3A6j+5XXa
syAqHdXKGS21DAEOzQOlJCh5OcjPt0YMvlJS8bvcyPvVqKJ7Bqkc3RMR5su0DO62U6UYzKMYkW8b
LSg20HOFXHyfrPQxSx9oZylrSW0KX+Q8DTMD8EioHTiGPebd1LrNL2Ugpxeu5y/e3px4hInUYrWN
sZT1gNnLmVSsMUcPLqyUvgptWBpV8YvjnlPExdaYSjEo5cO00/SLGDU85PbhePcm3MvPD+SX8dvs
vMtyNKVcE3moGWOyYn2ie8CsICU7VIrlW7A8njCy4bosAeagbeVsenvM1jJ6Qt8WPmG6vWee+rzv
xKJS43RInoRS24DoLhqGteqUybXy/9n7siVJcbTLVxn7r4cyECDgcsDXWD2WXG+wyE1ISOwIidea
R5gXm0NkV1WEZ3q4VV23tbVZW1dlygHp07ecpRz4XcsGjOvQa3xXedWIqtuHukGrwru5LdvM9tia
TS7V9u3fcqoGOyqqq45B6cAM5c5BwpzG0sVUyg2ntJa1k3mqFusosfpftUtgQ/L6NKNRE5ViwPUw
xj6CG2VxVvu1s/a7vL5/+3lOfd5jsUmD8VbOh1nuxDiJK8xge3jjORwqc4He8Nl6655BhsuIBFgM
lKBbmbfmCuhpsn77F5y4Po6t8KIihEN73PJdaIV7K3SQX5upER+d1pkRuVW/4pi949NXxVbMzG7e
XvZITfavQHMMhbWRlboYA3DLhGi/CX8awg2vutQrognK2b6iYRoy+DemulXTuyEM+qcBrQrMIkbo
dmxpU/oI3kkPBGU0G7UGMJDD2EDRuUbYcSfcgA4YCHNVgRZNQ5gim16yR0cqBqwVkp/rwJ+870VV
l0A9DrhdwKitUegEfo40Laj0mVh06g0ve/lFL74KGgHbBdxhxQh/M8zNl3ZxI4f1aKYessEtdjSU
MhsGb2c3r74VvYAu8tuv+USEWgAoL9eeu7oaqD+zXVJR9YnCRHyNwaRZiUY052R4X8OL//6Sy9ov
nm+sKuQ5LdZAQ8KHOzEt72QZOWiRoz9aehQE6NiHVXDQ/BjHAGqaRlQPbz/ekbjX32sfZSFoh8TW
toOzhUBkddE3AEM0jiyvUfXYd0bE6OnRaNxiBgFfxLwhzKAhpFWFZFrDVGVyGWLWgB4Rg/wST24q
m+dgvYV23PFwUhsHXZedr7gHRzzcg19KN1YfA14022R0AfNwiMJUqUVJ2K14YA2GqVNjb9sBooD/
LuRFRzlFMkwYaclS7PIaf70s52bT9MN85Usoqwpeio9tIdmZnPX3Qw7/WOOXepPf1HHDdyWZv/v+
cAeATI8aUdxIR3tbQN7k54BF51hhp8LfsdAv0GZW1DHmVNVYXHnxON65tQLmZ4E4RIQ3m7Evko1M
yqd8jpyPQH+4KZi85+DZp47H0XVSerlsZiPKXdAncyZYDU1XDBU3REl+ZipzYoljTnCHuUtsdFXs
MI8b9zknbjYAYHQpqZrPHPITl+Kz8fyLAzjHVama0WG7wYekGZtavUbJUV41ndfsgfgfUWUHzte3
j9yp5zmOZgCXoT0Ssx0KdPjXTC7dQwk4ySbjRuu3lziRvNGjoFVElZkBVSh3Ck29gzc3ThpXEPkd
hnLe5oM+t/uCE7v9GPCcDG1onA6Ry8tpdSka62c9rfOVBwDKpnJ853qM4c4DPPith2LiEFGl1pFX
N+/HinhP8ECHhVrhfa+QE6fQb4Th9OA+sklUOxjuOXmzk0ULlU5Wfpg5p5t5kGzpRFTZ5MCVxo6s
3DjdsC3qBT3VqHCtwWJHc0mXt9YLvwpEN7QR+IB02Ul2umawxYyKNh1rpJqGFuquwudd52WHxEdM
5WU59h287whdzTT/HA283UQo9M9stFPH9dgEeJAA48E7DelA3KCnIqpapHboaEZlTWEoh9FB0RF3
1zlTvtGtdD6xvh0zX8lzoiqn9vpRNKw1Vcnse2zXq4h9JtFcPcyklRkZYeqjnRK9j64O9Pe3d+KR
z99f9ws9yr4jmD7Wgy3ZTkJr9jqifb3282reNX3X7SdDii1YpQT5Rk9WcI9QKTfouyoClGPOYReH
Ef876FVDG1+VXTaGnbsJJgO0ogrmzxTzlmVOKFYhkWSFuhHAJFufs24+9aqOSrlEJ/CA5CPbRcZA
mpdULsyiK4DLVfhhgDz+3SzRRXr7RZ3cGUeR1FpWCtXA35koFI+Bb/utKwf7JdJWX3LN9cXiM3ZZ
yKJ4mEoFz5dCgOrD+bmnXW783xQpC/T1ZRYioDnOwa3B0y74MMuB2VIc5kdnnu9EkhMuIeRFjG37
LtGEIRlgHkOLnHh8V89Tt44gzg2DJRNdNo4hwJjNYg+CBEQ3QQM7k2GdCLnhUch1vZmDLYmuiBtK
4BpGU63cUvDVVJHuzPOdCLnPmN4Xj4fOnghm6xS7yFry0c+JuQbW7Wsfz5XOUOyfa+odOc/9daCO
Fb3jRYQ1pFGxKyMgQNrE2Dt/mtXl1A3DitQ52cahdDeTBDxyFobfVWR01pxydJBoIzAqwvwEaFnH
rjWL/AsbkmrVRzT/l+/6KKEEytgfbIzrWnaVuMsJeu7eTCTGUqH3/u29dOpzHoUwDirc2OiR74YC
NrxAI8ORyI3D22CEicjbS5y42MKjsNVP0jWRz7FEL/qLaPIAxnHKBD6/KtkGDSdZybxxjbncOert
qYc6CjZAv7ZgDw18h88HwXNDygts2T4LgG09k0kdcen+3jtHMQa4YKYDmaBUjZziEX1utdVJRw6y
65rMMsdf2bbWD1i33WPSDjV+U7RZyEBe6qJqXJnAK9dhZOCHnRjosFZ0zNCuAfejM+e6sScO0rEk
+pi0w4QBHEc3NkTLfArLzIrIbmqKSVrE53b79hc+tc5RPMpp65CIIX53ng0xUVf2cq4TwJNRV2eF
sueYUie+67M4wIvAkKgKQLE2hO1AOc57FE0CRpCJs+4mqc7EnhORO1ge8cUSNSaugzcDoaD1lK/n
IQHfsa3s+u0XdeoBlv//xd/uUQ14tkqqXUc5Bc8pDtc5wQ0RW4zu/90SRzGjbOvBHyVATKJiGNzB
duOmb+Zb4HenM9frqYc4ChksAYO2sxIPAX7ibVPWwJnV3XzQWp37Cqc21FHIcAoOj4kAxumszYf3
ee7C492U3p66fZMCDzrs335ZJ7KS4ChQ4Kd3Zix9sQPY8oH2zQ0TPU292pEr3eSpC5+BM/vq1Es7
ChczxcUyARW9Cyo0sEnF51RErYehRJGcWeIUSOMZdPZidw2MVEPcaLETsHFBVm/yC9dwJxO6Ittp
6gGOX+ZiBNOKNS+9Ie2ghn7RqThayyg+m5ef+HjHbMm4CNEWqFBGFzXMuNMpiYc+g1aR9zlva4Dm
iRXdXpMcdlhFNz6pvvY+h2MPGWU9Bv7XwcIwKSnDKg1K1BzAx0mUETHzMI95+6s//5LfpGfHskK1
w0OU9wDu+mOblmJ2H2wwAh8hzIZ0ZQeTWzS2gT8EspfWsO+Gmm2GWf24Sdg4pYGEADTwW/aGS3zG
SQYVRupR+2FkXrwdQtjMaJUb0Mk1iI0gjazBJ69TCF9fdlN/1WqIYdZgk6YwFUpdjGSvtGX0Ay1i
vVXMLzcj6y7xBdutHpxkFXBGbozbr7zuXIw4cSMfq9nKphWk8bBRgLEge+EZ1CmJAPjW7VAszuSH
Mzeo3bsuWb39xk/s/mMJjLH0nMTkAduFgEbAE6tIUkgEDxtvNOf6DkdUz78uZP8o8I2A3RZ+MZc7
MDvg22gk+J0MNx5UpdjXvMOEpxbzBMRrO6/rKmefRoqZFbwyYMpOZnshCRy287hj23kCQUP1SX6d
s5FvlLRASrLkUAdS3pVD/bUL4Uj39ps5dViOgmnMzBzMCX51HjfRXUJHtBcQHTKSzIB1dVFwJmif
iHTP7NQXsaFkrioZrKC3RWIPECOot2XSjyl41/BtC0tQZQCWePuRIJiF6+x35+sorAKbW5SxKcRu
gokEIO5jHV/yVrl1CjsmfHHjjgt/TtIka3JHXXu81iPmYZgNr/2Q8xV6BcB4QVQENQVHWgX/GAP3
nWwSc5V2oZ9cYDSoMxI6G90xhtZjhYOUOUxOn/G5/AicGiffDmXc7wlHEZiCoWa+FTrvprRAinYI
W0ffoj3sP0jfM4expeG3oq0Kb9W7WvbZ0HN6PQHYATfmoR+LTPgkv1WJE9Yr7STTPQNYQa9YQ+sR
ts1fgTuoavBecnJTDR4HmEqVGO0REMdgJt+IVTIPLcOuR9M3si44CRzDTbP2eAmrZxtHMJKfDWaW
TuTMcpVYr4zWeQ8CWho7oGdTdO1WJgqdCF4rfv+p0y5/iocY0Fmn7RKM+cBss/hpc/7k4li9B1Hx
fqDFdBFaTH97L7ltmAaBbrYEgsJdMTaZttTBwK6PyFU9VS78zd0igDlo0gPhgufj30YpoR4nWB5m
1B/zcQXUWbehbV08kajrMXXNBcCZIVeyWPtV4H0Mh5ZcyKKCwW0R9+3WVRX6Uh6JfJHC7Lrzshgm
rzvfwePwaayjLEaeUhwUQr+XVfko/Aw4C/O9dptB3wMr296LSGiAT+JE5gtqLPna5r30szlM5I65
gV+vKo/moCE1VjloerNuuhkSR36rmi78KC1aDqlDyyjPojkQ72PBXZ5OpChhbF+EUWam2OSrcZ7i
dwO4WSLTM2u+CNg1NCk8QeYa+FSr954R/pi6wKdkQPm0ZLN4C2NLz4RiOAVcC3zTQlD1refVDHRB
Hb9rSM5/OMAS8i04f6pcRarPd2aoRJj1XQWgS2ABbEqDyRcAEMUhQhBlwwiWemmnR5SXFUCBI2/F
BuUnaOtzpQKzLSeoZ/u+9sm6ESwIsrCI+PVE+eyhLJ/cu4kVc5TVFIw6TpLiHfM9/AuxV4EQ4zbG
9fd6nl04b1gmq3UNomGyb3un+gJRddpmZhySz1OUbPIYmAkYJVb2ECfWgqUok2iroagBlQAOjrmg
vZ7BEJT91SQbW27Qwmw/Wc3ZU+/OfONoKZaWZSEyQns3uYCLGW6ANo7w06dCAuvEPaIzH22tO7Ad
m3iHXB4D5bhzIrkeuwYfFFd18CURxfgOVp2g3+JURBeCeMZkZVW5EFKMXHFL63D8mI+tvsR4CZZZ
JO5CkWFImzww3jslENaYfWGgmXTiHmOFelsJJ/yqqW1W2AuOSsdczWjsli1/N1Z59K0eQyiReEIZ
vJKk79maD1UNXHwLlMlmSJqZ4YrOm2s2GV5ufEf2dyysXGhhoskFj8UyyRGu4m7EWAfkFpbWxRwC
nTRO5aMDoiQIdT1R7wCCdwKYbhTxl9ir0VYoadDOIKcsiDfwaMPbOV5oG3WpITohoiHfAn3aFWsn
ycN506JzfCOVKXVqEEE4iLGzh1DTaAd8ItkDnzlK66yt7zTeSvrgiazrOR42gZs3jyBJAeAPp6Or
0p/KeFMkavimtRdC1tGDApHlibsIE0wA0ARBL9M5IBLmlQK7IRk0hiL+MF3roI95ir8PIlMmZ7su
7wW5GEdIQq3x6MDhNkUnvyWJnsaVmrxxA/vG8FMSdC5CVzlYvKFW63jvB0AcpqoP8QTYvvrSzCWL
U8DdwlsXBm0MMhGwTle+ETyNEx7e4dS3wOQWSSsyhZ1sV5ZBDKGeq7HbMoxs4Nehr2PVvmcu5d0K
LqrJpSEO+67w57ETAI9LqVfx20BF/te8YCDHaNE0oD1TEu4ZCBXRxi8Qp9bJzAFsqNwwumtMX/JN
7S4tbiOjIKUtsqe0gPFxjrx2wJCor0q7ShLBMGdVngfJqjZyP+Z2InI3KNg4cj+6Vb72HnmNIf5c
ukWdtqSh2IoC1OnURacvB5qxCq4kkFrY6M2UH4wrwyCFYJT3KaqTEWbePcB7QCe2t31OhmvD7Tsg
gJdheSKqR6ecHQGgctF/k4bWNusBlYR2/ViqzzKR+HE1L62XQS+4u0A7Wc2Zhy27sk3tTKnhseus
yFCO98B4TvdwhDSfWR30dhsPvkPWtAy7IZMtnywKDZlAaS93XOCbaubuKryCVCey+gLiqH6c60rd
NL4cwB522QyZ9mpq+co4uaMzio2zc+ve+mld1hP8viNTjBnnI/e3DSiIXwuc3U9IDCAZojC3bQBc
7fOFfcy6eRl7YnTuJnkyYMIe5ftgrNDZBVBivAJcJEwBjfTBBycObFjFFdddU0HBgvT3/zuB8wZH
1hBvdSXUB6CJ8NPg69h8eDshOlIW/ys1JUvy9yL5cgETpg5ajNtF74rB4zGzugDdBhThjDAIYBEd
8rXD8C0IoshetpN7ObUTeMdBWa38Xjqb0tVPb/+cE9n/M9rqxa8xM2lUoye6dacaYZJpuunmqr9J
eFFvAV2VWe7yccNwqZ5Z8USS+yzE9GJFhPmhpKQElcMR5XsCJtPKVwZ3JA7YHtN6c6Ypd6LMOFYj
9mqoFRAyRdtwCKp1IYm8Ri6kVw3h5d3bL+/UEkediVnmTdk1Ubyd50UKK6G30liAnPP5HMjq1ArH
ybNQnu9gsrWlsfNuEL5/EBLmxjS07pmux6nPcdSLgEqBxEAP1VjEW7KeoDNxWZva24C3Wm+98azQ
1oma45k3++Kz550f9E1hnC0ri4+osPeONwFtropvLa/tvqRDdAYcdSQP+tcJe+7SvliKdrJzwcoo
dvkITmlbS3aIkk7fYgxG03no6c6nI/DJvaiuwZLzs7pj3poUBUys287ZITtHyTd1uGT5UF7p3Hjv
hZp80JD8aUWQyq9jBrxmUDuLGx3UPgCLp2siOT34g2k2PMIkmKJrDjhNFe0nR3TZYAO11joqNq3X
QsYyIfKWzR7f+lFTXucRxYR3tNOVdhqzLoD/3CtZYngtIfmBmD+vq0modQmywioawSFG6TQA9tTb
cw2jZUv9pk47VvRpmRTA90hn29Kq33tIjNaomyHjP4/9KsgDAbUPCy5wWToXPR/c+8LzkEHExVkb
j6XM/d0vOIqMcGQLcV9W+TbMwxxEhVqzG8ww/Q6uf0G3jTzakhUEARIPUKi+f6K5V6RzbKZvkBOw
F6BDCLsDAyE5M3E5wTb3n2VKX2wkDJvKMVKYh5iAuesJAMJM6XLa/OQqz0N06Hz61UC+6kraINwl
HKMLwt1g1SCdOPheYm6AJcPHz4PkQTpz+entwHOipn6+W17+sIL1A0xhi10nW29bcae5AwyOnGnQ
nAgJx+5ZKoZNRFeTfOt2Rl9ZgKEzJLnThsQuKHLgffwjLam/zumxe7DIUTCMMN/YAg3Vpx73vgaT
7G8TpPF7xfIAoB4UXbocz/lInIqmyyX44rWhijBVsSyI0qy5K0Ey+4H+Pt1Hkn99+8OcIJn6ZAl/
L5aY3KAvAig8biONaWDl++6qVkW5odzrvww0Ao5/0JBDVn2344AErgZZmy/Pi/9X2+J/vAX1fVrc
4mHsoGqhXqpaPP+JP2Ut/D+S2HVhhwurahe6CzhOf+pTxX+4kYc6BpJmEXysFzDUf2QtKEQtFq0L
+GLB9N2FbttfqhbeHzFYkeBHQA0jhMfNP5KnQh36Ku5Bngra9tQniefBfSshx+eBEdJR4dEYPDfu
xWlD5gg0fchdQqBB0hj2aZ5sUNq6OZpLgGh+ULSCMCnLJwJ6thD5LhAee492W4WWE++rOS0DCVNn
D9XlBrSz5X8S2sIROxz4RuhCAQc/IZ+sutbjmQon8Vk4M5AqCt0MfxtHPYbbQaRcs8qnUF1a6P8/
wdEYCNQwsWpM/TkqIMVOujpaIf0mZCnelxmQAB0qrfjY3IJQ5NaZbVAnrEVtum01LpyimvdMpIKg
E7bCudAY5jsqijIZd8GXWGvQ6KYaHkubkdKy2bM+QjdUu1a2IGxXc3mHqgZuAwML4boYx71MUr8W
yZTGPkUBhLZy9HWK4+J95UzTvHG7QZnMK0xyFzCT/wjGkb3Lw6l/1/lQ3kuBG/M/dCMr7okhBuyv
YVTr0ScKHPpncRtn0bkRMG1GzdRBdwuAKlUA3WN4Hu8bFpkndM3FB+Cz6GfOqwaivaIwcGpLaNOu
ak/wcdUkRNcrOOf6mbeo8CTzRA5IT/L7adHoqdkIR+xClPJRPYv4uD0fH9HTgLTPIkZ80z4L/vhD
nHzkiwqQhL5Yt0qYVtumcQH8qBbFIIZqCIOxRUeo05KrFJB4B0aF4BmaNRo9tL0GrQsSRPxZjqhP
GKSJQETtHqD+CsEiNEOrp/xZxoiIBbLC5CJvxMCp+CGeRY/aZwGk9lkMSTwLI6FfBJGkCApkIGQ8
iyfZRUcJCk7L8FRDQQGsGwgtCT1hzgVCFwSYYr/h391FlUk+CzRZy1WTwSISburkWcSJPgs65bKq
ado/Cz3NfgDRJ/dZAAoaihCDyjuIDK2qZ5GoeZjD6LIArTFODfiGxVPljQ6/gBqe+aHiwDj7xolA
vxNAj6g7JpsGPWMqkzv7LFIF4WeIrgVO99FIAOIuvEC6Yk/zLn8Y9FjnyIOMa8g7yLWF7RfIMlBx
acmsH7xm0vGHKgh9NHQ5ykyMuJDH7ZBN5g/gpTL4wzuVD0weCHvwXpKQpbp3KEhYApS2Km4zFJ3z
tCtCwm50jkl9GgUeA3Wyl+C+VZ7wxdVEpunaq0k0ribXhYJczwbU9WDoAzyQNGweDjnokxTKDQTM
B+H2aAAD5mAgnkTrIigz3gtRbYZWYNhfWeGNF5qF0LxyHXQH01JVgUH7LmQsA/lMX/U1dGGyZgrD
NnMALqqAUyeli08EdTHgwUJ9B1Dy+CASt4QhBJ5m2E+d7B/7xkBIYFBD8q2aaOCvRFI6TyDslbcJ
dwXkKtG4dPAyhf8UoJ/7eWrA7YS5NJtuIpS/6FDkhYEUdcJV5ragRqKbFEF6tGFCO6sC4lj436Rt
PnUQyoP+bNzTTwAho7HYhqF9Qq2Xf4RbOfsOeGn9A52O0U8bEc4BGo+N5et6QHWIRBf0lbRPouIK
khtddxn7efktdH34bQiMh24h24JunWFU0Zs2QG8S4ggztITQlY+/hBWGBZnPothC0URKsWexP961
CQUWNBEewMIYX7QVwF4F+NT10JE4czDzfGwMKse1CvzLcpigd4qqoJyX9kMIteGZS3TJOIsWPH7U
75M5keMas1J1E5K66b4AXILWkmUFvOwTFkdDWkRRrtZtUEYXUzl2EbrttYYq59RnHCEQM+y56z6j
dsG/Gwdd62TWNQ5f23C6BpcZ8m2iR3/GgEkFZluMplc2mrz5jIGJ/jzWlXGhdIdUMJWt5V9yDbOX
lSvCxKT1BBjp2sRKqyypiN+kVrS23cZdh44gJOPaD6Sv6++aVvO3yjruLXDAkEDrRUfRmpMkwM43
vSNAMZV5CbYO7/s0QZMeKnxeA8yC5L33I5xCDF1GhZ24yvG57gZQkz9zmds1APwXMqriLGlhDoPg
qWCeZg3VaQ9832MwcMvTsafBA8FfqKHkDZIOcPX1+IWPlICZrZzkC8yp0QDKg4JACRJGhTYFqx5n
c6Yqd1LL23hPdO4FqQb6970eohDQUZDF2QrVf3Sdq4KBXd2p8YE4yAnTXARs3IKuoT7SHM+3BxU/
AePADsUWpFeOhr8zQTVhiLQI0aHSxaMD6sgHDZ7ikKoKaQD4IRgC3wVidFNH2eaeVeATgWjqFWiY
aZhKpHWtGgvEEFrLP6d1/80g/2dJ1N9IIJ9U/fS//o/63vGvEDx9lUjiD/4nj0QK9ocX+Ch3XPjD
J3QhAP8nj/QiaKAhs4wCQqFqGi9wjD/l0Tz8oyCK3QRK8zHsQhdi0Z/yaF7wRwjrd+SfBBZ/ED6h
/0Qe7XXhFkaQXoVFAepVrISB4jGkoRuSVgehjh4gW0FWzHrQRpwsGN0SlVUuhv5M7+i5Ivy7Ysdz
Uqi7QvSN+EvmCoHX11UPNj0EAedaP4LjBj4p14PkAJQU8QVoUCPE/AJyFULGcuOCw7Srk4BBBwVp
xsoLWHEhcj2kZuQh7NtiHex97tvvyKA+gTnPcBN6XnDfBVZ+9i3rd7h25Afopxi59nvF9zBkEE8m
wFA7Q3vdXFQgt0bgeMbA+bYzJkumVf+o7P75uJCHgYIsagKIKh515SBcqnKr9PBYBEOXEcfwbV7b
6Ez5/bpTtqwSeT7CDOyuosWb4KiUTAZXdv5A1SPkqgfAS5i3j1rMpPNoQGgKWFNfjhP7h14MP5dF
kQPxU7he+fEx7c7H5YEq2ajHrvUhTsfHaCWHpFsBOb1orJByVbMJBjVDcVVF5qulvXl8ceaQz1pW
Vy+l0o5QGz9/AvV9lF0Ums84Y6+3kwtxgy4gSj36bUVuWNvB8zyGqGcXqps6wiMDGDOtGyeGFYw7
37lFP+6TCRvPLctyXUJYez2UzrSlUM74VAaon5yGgIklvOGC6B9Bp5qNxZ14LTt7zvL0dW8hRPEY
xdgXMcpMFI04hK9/O5tH3wcS1HkQ7gcKJ4HauSDlOcn04wO+LAKjPSwQYrFfDrgGdwGieaXzAKLF
lvLvMELd4tRDIfT9f1sJg10Ur5cYdvoi+CmT+fAka/X//u8rpezlz/28B7zI/QNtWhRM1EWoXUYn
P28BLwz/CD0CpUsUNUBfL5j1Py+BENcD5DNd/AmYGfjR380EiAD+gVk1jrqHM09xkqJ/cgccAf+g
hw4nI2zFEEMOD/DIEL/7ZSeKYLAGwTzFD5CsBsYCfVEQozwLkVgpHmq3bdYqgWgRSJIlMLOAHk/N
XB8qmBt8nMVZhjb6Jy96uj9/TbxMU7FlEdmOe4qRYmYIEi0OQExEH/OgRjKlILP96Ncy/z5Z2U+Y
s8LOFYXBEmYidqfsQL7RMUfPvc9L5El5PLrvusZH38FAc8akAsBTUMsDDjCNNQKKH5WspjOtvOdB
0d+X28+fDoApOiOU+IATLY/2oqXno26mJbH8IN0hQTtPT81jp+sW2bWMnENsCwgdtbZJ9hVX+h4T
oBoaSox+gSYIuXGNR97pJoaTg/HnMMVb677Los63jqH5nSVJ+YPkmn8Ng2J+Z/uyeSiJuXehzPTz
LJ9UoER365dPkEC+GTsVnoVRskSuF8/hFUPnBkXHD5RMYh9j8JlFYehtXpyT3wTv1/Hv+W3Bjgnm
ny5ZWmLR8iterAI0SMzbwfCD6pxypQMPouembS87ARzU20vhGB0/EFThfXg/Jch3kmMKsS550sRA
Jh0cPv6QmJqmQw5lL2cBsybhu7cX+91zIdFYLmRkbigrXj9XPJawAukCfoAkcXDJ6tFmYVDXB+PD
FubtpX7zoSCsC6mo5yYgbuHXSyHR4mqeO3EQVcE30I+e1rNtp9W/WAXQViScMM9CNfx6Fasgfm6o
Kw6SQXoI/0aHQs4555/767MgmMFACPchiRM0V1+vQjw65Wb2xAEBCipxYzsCRyTOTSqO2u3Lrgvx
Xw+pJ/Iynx6zgwcToOdWlNgKM3WhMaaKHSopOPaido2YwgtsCUnByUYHzNRAiKDrfmZK9HqC/vMn
EI9A/DggEUUB8PpJRViJiOpSHKaC/Bgb0W19osGgLNi0CmZIJWndYXxWR+dO3K/HIISrApwNEOrj
GNfO64W9UoVBTmJ8SNd9b4wbZFUZvZsH/eQBmvSPz1yIzANGCgFA2gEqjdeL1Z4cOQCZ4oCS9IPb
Jn5WFnYTes53F7lo9vYW/d0rxfVJYPpDQh/J8OvFtIgL20Ok4DB00lt3egjXc+U6aRs3xco3SXs1
B8AoSkXrM4fjiAX2/DWhVo3IAlHQEHLVR/sWjOi4moAsPMTmMwTurgPrrycO+Jlw96NyHoWEgA/L
MwNZPYhhr9X8UFjx1AHGZSy6r2W0Ksdvb7+OX0MQKoIgQVGJvAGZx9G7p7otSIie+CGRDn9va4AZ
ujy3GxHm3fbtpY7YksvzL2JoKCWBKMMHf0bzvgjjuT9AMg9IveV6K1cV9ANW8A6YN1OCQQGU2CJw
Nx3xyZ3yCSRa1d8KoLw2TVCbf7wHKExDlv2NfAub/Oj2nbygg/OGEIeiAFesaXyUsYMLRWzIogGb
UgUbuEPxeyBQzzEBfz1XWDlEZIEjUYKa/uh1K99zVGOw+wxg0uva8mDFaa3XiUrC24oL99w7X+L6
60QD5Q4yDZ8u7z0+XpDFQKIPbs4PXV54mGlLel8nTnxFbSgAZ5v80EkD4lciK22r9o7kmw6d13NQ
7d99e+SoIAOh4QjSxzHtCQ1SfxFwEwcYJCSX/tAna4osBvImPeT0dFntx7wbHoRBj3KChuUawkVo
wZfoe769C3+xScJNi/IalztcYxBRMWB7lUxABtcO2qrhwAE4AEG9btDCrAWpx/WoPdKtoZ8kwW5J
anbpON2aWh1DMreb6iarA2UxuFaOPgQYIeTrOldlDwq7cIO0BvwdSnr90ii0vQ9bkHLI46tuqMin
uioKNE1YEqfKVMPHSAfmXokxhtlz2FVXwGo695HxunslaQ5NurG3NI1Z0/2AAAz0vd9+Cb9uQ+TN
y3HEf3D43eWfvziJHCrAASbI/aF2NMkw53JXvZcDVhhi/GUBG3x4e71fb2ykBOhhRWTxgkTx8Hq9
HD5dLq1Nf2iDFuRMVyYbm8tzl9avsQyrIIbFGK5G6HodHS5vbFoLdRM81ej9oAWSjxrQ1XXpSn5m
E5Ffj9WS47jLrQW9B/TGXj+Q5TJmbeH0B+TwOxNBFtZ8sdDQZqgXIPO7EhX5WGo3g+TGzos/Dc7/
5+y8duQ2unZ9RQQYi+Rps8MEzYhtSxrJJ4Qic47Fq98P5wc2pjmNJvQZMGDAtqpJVq1a4Q3jwWT/
APc9isVWRRRnS8U3Ne9/tU4E6lnbCHFX34VtY28kxNK0W2UOUT1EqMCUnS/yPAbmTGXD2QbLCMJ0
41678nGXDh1uxMsFrq7zJD5Iwr3Rdn5ajcUhm4ri4JQAnf56Cxk4mFPH4h5hcIFcvnGHNnfXVnHv
50EkntISiciq2IwO77MDB+Ur4gLMSOKlWKXJHQmD29my981euLsEeUlPZTs/zMk4PyYiDA/zbODq
MoqtO+naW1xKeHCmfC93DZoUNtLYNnqhPoPM3BstYMsgJbfi8JVtYRHzaCMj2Ay7ZXVEFlk4ZizQ
U9J4kMw3EmWPaCJSCZZVbHywFRh1ue5xW1660xRTuFSttWCMvHUGY54aPymlwignCA+K0amnmZ15
YHCCMKLeuR+g20+ekjAPxCKgPoxhDWWmRttMDPb0WR87Y0Pt58o7EGRhFN+00+hirHaSBFLXsVM7
MkBrOjDsQwu8yuQuLdotEaxXNNfl9etQqgDxoOlJ/fqKAnsTaLvKDDO1sTgbZRJ+USTkP0asZjF6
aTOihFLgPq/OBdFhQJaJjvooc4iBiaUzjxlD7JJQlm2PcPRf4l7RcRlzy7w4/PXRIjUwGBYs38pZ
a4/mMoSywYDbz23IWm7qVPcWjlgbr/3VR2X9Lt4us8q68INCaChiGa2JnKMljfCjGSmwfawxwqZL
7+7D0db8ynKVj7aKU48ZjmhjYr7iAUGZ4NZEW5o7rxfP6je5OMvoDmdi2bCrMIlwZRQAVUVhs1Sq
D0ne1jsD9C3T8GAYfwottvBPALucQIJSHHHE06Lx6TlVqtcOHRPxFCCK7o0Mn+O72HX04RRkpsUU
Do0YxNJF3x4jS9HHHaNdLfXowFT+grbZsh8xlpO7fhLSSgjDVIrLJbiKj8U8oe3q9n5cG+0hjZrk
OMiF8TQC/rFzcBK5SH4nNs2tANzDQ9Ax2D11PTifBF3cA1rO4XHu7XbfoGywM6ROWyrL9E8l+i6/
xiJ3MI0sLC9qhY43jvUngkXkO+YQYu2R6B+KYCrux2R0T07sOPsxarFA0V31MAGH3UOxG4+3d+37
Y0y4NCledLpCNAFWoaxS7Z7yXB19VWkVL2Kc8CIExmrpout8e6n3sdlVNd4p7mWUbmQXl++2nvrB
FLM9+kojjVPUZr9rQLN3/8MiNr2n17/t9SlUjBr3vgKxL3p4oISVyPboHW4p2L7P/Oik2eQEDn04
nX7x5aNIXAdncobJx6/tq+0oR7ALDx3E1Z2umsNfJyEsRtJHvQfUjfHk5WLBaFqI3wQTWVKDbtw8
yGOeqnRXlTrbiGErPO1y27gQEJeO6rKa4a7WcmOZBNJKpd+EVoUvjRPf13GqH5FL0vdDodQPrkzb
71os8Gfk84lHB1YeAgZt2bq7fMyhOMZJA7PXRN5aP3V2Ov5JDAea6F9/ZxB/NvaT5DG4Ya1y77G1
2WBcwr4hx8pTezfyRINO9e1VrkRbeg2U2/gbL52jdc+0znXFzjXeR92ITt8FYzbW6Neb4DxASnQ/
7SaJXtp4cQNEDB+x4axqP3aAzn/UaY+WU1zo6lNVmwjp3/5lV3YgjT8HLhd1pW2uO5EggYzGiKvZ
H+dY++4kwt4pNGQ+FvA992SPW92lK6Wne7HgastHTpjA6qtnn5a4ei/BvpyYBMYe+MfwQcaMBhhI
FncYtVv/8NTVscvwqhfY+m1ErCthhJSLjpq5jPjpd10ehyhEUQuu3+xDJOzubE0axx7F9I33e6Vv
yfNyAMQyG1nq/stlcLM2dDFaM20mxzgNtJ33uO2Ej2naOHcgRcyDboNUQjZfe0BprfoE3C3Z2H7v
RzP8hiX1oRcMzHVtv6xUjVNINFR8yYlFGCaXT5gTUBcn6AczKJKI/3fywHP8bJpB2Ug1rr1onG6A
PoiF+LvOujT66l3CFNfX5+yrUZflUaSmsRFxXnPlyxuXNsKbVVbvGSlHJsmjovm5kNlToCYI0mh6
u1Cxta77OJuCNkoWZEhAjEar+bDIcAbpq1yc5s6ZwJbSY/sUdpnp7KRq6QBGh6bb06h3yyMe7M1P
Jx5UTJfA46sfZmwTQV2pTvKhqEvD9WqsGuutnP3d4XwFCABJtEAi0CFZRVHLjqYCmKHhN05aH3H5
UE5u1OZ+ZIaaAuYCEfm9q2KBjFOjXp7dtlJfAOeqw66qnSA9mr01n+zYtf+g0qeoR7UblX9TxDS/
3A4i6y+sO/j+MsYH+ALwHaT05R6PY0fIOSlbP9AUi/TQmE8jIkgbR+n9KjYlvoMlIetZbObLVaDH
pkbXNb1vwOgdoMvh5ioXrtTth1m/dLpilHyMgUzOimGuFadzYMRO3TSjDzzB/hBSYO4Qo3E/KzFE
H0XI/t/b672ODd7uXMjYZDFMTcl6mWysZc+rTOsMshjVD2rD/tmlWRrsas0OlV2fD0PoZSjHVLuS
jHfw+DP0bhdmBkgawA7hr9ZIGQc0bQg0bhii+MWu+1bbm0kBULrUWg0Gr9XjqpGTzWC91kXio4aP
A9d+LeL/Wv7vEhKD0uGdUfTtj6bRQqxzKkC26EQiohFZKsra2K2EnigC+max1rSxV5WNtaAK446B
p562M5m6NcDrr1D4jUYTJReLTmjsdVaEhkJkGdVTrKC2Cu5yqn7efoWvatiXr5AxuOpYDkNcc6nv
LrdG32sq1PC29+HnADOldJ3v3NFRn836pxIZymc0auQ31ADEvVPENUo/fVbumUsk4OzNxH1Q4YD+
QkR8oVPPvZLv8yQGzNukJU4/qMfjTTfa6kPUyLb6gLHmfB9DTVLhmpndD6QPqvpk2x1Od8Lhy+Sj
G/lqI5pPUeYwRggzR3iAphGQTfquMp6QPUB3OQA/+5D3HYbEhpAqHUaZxmxqF2F3kOmD+QUIO9CW
sE2UU54iJrarINfiCp/o4xPWmEbpRaVsv1RzomFc3dC18Gixg7xui76vdqPTW2cmfpWLEZEWIVjX
4fOmB8F8QPQE8kDsyrnzzM5u5kdlTDId8IzZfdbTglbL0Le944VNnUSPDjDJJyWch3NZOjPeP6H6
HzsMjp0a9Roc6SxQobmCXsoAq0aj46UGXh0nSx8pHdFmLO8LkPGf4hS6PQoME15AuVulsPDCwtIA
p1eo5OcSQyLU8yPw40HzRTepKYC5RxKK+Gx8DYQ2Ib2gWo2z0UFchxbSP1MYLp056hehrgfnLc4m
yNHpva/2osN5wGgOODAbf5lxsAptLAax9oL8shbz9Ld93irLwfcWiCs0ppPuCh7m3m3meuO6fZdx
/N8yggey6Ym6r7CRN12OoOxwC1d66Wc4Sd+popsPqYL/UBfF+ilobV/LONKxW8qj00KlbnGF3Kie
lst2dR4XJs0yqmSuQivy8kmDutayEBSxP7tV7sVq9VKW9F8TIi8WVUp/EqL873YMeDfPWx6bKEAi
TyJLYrdas+wG21CcevDRHUXaXHc0QOU572DxlHHdP0VXDX/cUHA6EnsWz40w5AGd3OClRdHWC2T1
rAcWw8be6IeD1GQDlvrVPaTr9OyvCHEkgsuPZeJE0KIiA01x+YLaYlDnpDcHf8LcAIZ6FZ9ybXS9
lK6Kl2phtZ8qmO1Wa1cbueC6UH9dmXb8cmW/sp4uV+5Dmq1TIAY/c7lJJqWd90rVGjsz3+y3LU2O
1S6gsacy1QAuS3NhuWnfbMS2M9JhKukJNDg2QH7FyGHCt2pGoNbGOOtbjP8WXqGyjv500P7rv39S
TtmCtMLJmKi3uhSMQbaoyjiT30ZqfR9KPT5bxXA/YhzVbOQMV+KHILul5c7wQXfWI8wyCINWdhpS
S3oaedxE464I0IvY2OLLL16/UFIsYJN0JZaG6eUL7aCwEErD2ceqa7p3It18NIk2HhG3e0AQmIGC
KtNDgB+YV1joEdUSpg0+2+0hRzQaPs5m3v2usmU/UT1S6i/Rhkpy1UfMGivWsPyivhmYathl9MdR
aGjUSYwZZtX9SehcDTjaG2ODJskQpt9BVnYoeqQm4iPJtFEHXIk8bG6LeRBfYmECXr6iwuSLj0bB
z2G2slOnov+YpdOI6I3OyM8op/3cS3V/+8O8/qmrD7OkiiTB9NgdNv3lqpjYJZWB6ZGP+tR8itX+
dyokerFV2p7GWQnuG6aRT6ZiqrsmydoDZkPD3ow650zBZCNTgadaG6X1BzOxYCbEYfcIOkg5Nv1s
3w8w539KNx7vjQgPpQmjSRQkNPNhUM0vcjYg5pBd7l19MbtHCOsRQ8URUaNxPMR449FLbDjeKKTn
Tpce6qnN9lohjSczHooNJYYrJ57J0zKw4WVAll4VLHmt9ikfZfbDxsKkjK7H3oGgtnOrJt9HuYuC
j45Oc6pAmr39CdZZO9vQNVUqQKFxC7wCMt/GmrrLrTDtg9mvuhoOFTjIA6aB5Fh6DlQcwtjp9npX
Tjy5Jh1eQOLs/Ndj8Sa22dE8z7qaqH4YKsMeAl95AF+wpeR6JVi79JAZCeuAxaANXO4roMgmrkgD
q0CcZPsiIDrGOpiURHU2ouW7xszyBgUX04J1RdDp9d+/eaJiNsjM20jzA/Q70GcJo9oA5FiPD+E0
DS+WGxFkgnGO/ilD2KZenVl2fVRSU629rGyU/yGm8sZIlRjBWcxBVmdqKBGIyxVH9ZuZmDrOAxlu
vala965TCSyWOR9ZCi0wwNzrNlBpYYcY24XupxgUHya+QoVckmWiQU3rcWGcRi80TGWPLIS1iBBV
ZvRNwbUmxJWvZp4Alq/dw91tn3FKstudLUbN9UxTCZ2N+P9+z/FTXQZDS4lqMh+63A14RtKvkha9
C1Uyn+saDniADt7tnf3+JNFeB2AHKcEC5b7OhangnVnALfURth69HrbAcxniHRfrXXQP2Ri7gf9h
QVqwyy0NAGR9lLhYw1m2s+6LwIn2Thy0uzHRtEPAdveGIAs2ju47uMDyyZlc//8FVzuL2l8r6t7Q
/cKQO2h4yd4x5ofYtD8kVRwftbF07vrciNGjwHQ7SYSDPGRsnmjHpPu+L+t/6HYU+3C0tAc629+m
1EkONdOB+0LgEIoT5u0X9D4K8HtRP3QWnLdhrxP6Fik1o5/5vVpLnd04inlEsjL1pgrbz9tLXf34
b5ZaMpA3QQClSAdZQqGjGZl3e5oLM1L6s7UXo0SrME+2NO2vbWlON8R4RvwwYFZ5sGzDXkZmrvuV
Icr7TlEoBad+y+hpORiX1/PryeYL2MBRhFiF0aBCdW9MdXaYVQs0KGvbL0Sa8E8F5E29MT2AYO7L
7Vf5/i5kBMIRUmFMLUSx1aKFqg1u7qSG380GRohd9ketLOdTzwH/pBkIZTG4nL8HsbJlf37tG9oQ
tYS7QAiBJl5+Q0PokmOWGP5kYaZD1JZ7Br3zs5kjqOhKvd8IS9ferkNU4jwtbeZ198+KyHndaTCY
pDpwMJ1yL2U53pc5o04Td9VDbFvdxgzwypFgy1BTQJMR1JmrXmA9Z9wMRjb7scTkXReNeSgYr+xC
3HI36ukrWxRcIrBjEEYsuO4HBvEwjbHVzH5i1OqpiOwnwKzVRj145XlA9iJaAXVwwRavvllhTAth
X5v9vs/qO/K0aD/rzEIChIv+h6VcuIsL3pZx4FoaFkd2rVEqZfaVztE/Oq3Wf7FjPf/QJWgy3j4C
157KBdlJiUsCY6+fCntmHE7x/vDzsX0OomD4WrXmS5nGhn97oSs9D5fMhc1nw9aDfbM6bLJstcqK
heqLSp1P7eg2ZwOzG1RtAvXIOY2OoVPjQZs5w9HqGuy6xlS5v/0jrjwtv8HWTWPJWKAHXZ67Qut6
mXOD+w6d+mM8lP0OM0bjhFrF1ij3yp4kXVMpOAzbobBe3WBxFXZCAJf1B7LBR6C7CX26Rt2IYO8w
Q1yUy3iMstBloEsidvlEZV3C+14SDlRBqp+GgojstIgAWkWgI/OZRY+YnowPOOGYHhaC7V3cJepz
noT6R6UytLtRVsWxwPN4f/tNv0qJrQL6Qs6lsF8AAO/yYqdJHNmquepLt0/uQnuE3z8mA3o73MYw
ck+greKHLEPdLyyKD7asrFM10dZFg9V6USRQ7457FAAIwO4ao4SDUjTNvitSmkUbV+q1bcHHgi5s
0JliCnb5EjHITTEKsVTf7pzmpFR9/s9gmw0FerDF/7ly5SyjRlpvYGcW56vLpfTZDERmhZqPsUTs
WYwSnqYmK547kbQevCdtIWCpXAl69+v2F7n2kFwBYhlwLvDmVd5AUdJGyTBrsDM6OPrx/F9rjdZd
lmjD4fZKV+oUSkz+ot2vAxlXV8fMCbo55evr/uxUzyWN/RO+0t0PgdcC4s6Y1GQIVCCHmmn/aVOp
f7baTN4ZdrxxLVy59QhslLqqri2BdPXEU4R90NwMuh/qiEwns/lcjI7Y9/RKMI9hNhWE2r+3H30l
H7R0DUnA4CsARwEiJtTlN73Jziobk6kpsAy/0vAYgiQRZR/MCX4UpkACYRmC2kMeC8hqDuKx+s6J
G8s+IuFQxExjZOoXtfWHcWETYXcT6wdXqu6LcBXxQ1H6WMHAIyxT/q+Knk1vp8UiBoM7Se60VeoF
AxrXOxS2jOTg2KjL7Jza1b9qfS6fpTWNp1kiJfNkWm30gHeVk+3Y5rWXOnn+GKQjAE5jTuqOxrNV
oVVaBuaMX+I4PMIrGpg+IXQHkUyNsnwvtUUtFMoJk+kp0sRHZBaG4UmzJXJwI+URMjMl3GBPWH07
eRmitspdx1Y5WXheP6pKUfyE6SXQlCG/+kgC3eg7+JDlaZ7cGD1iLDFfDGVU9X0RzOjk9FE1vFQz
Sjow35NfgdWU1X3XhxbSG1PjopYUVkxYOrdMTnYQhFsI8GubGkQOcnpL50S46irSzsyVAO62hg/8
5aM9V9qHNrbnz3Mx9X9MqY4PHezDvc0I7xs+nfi35VPVPmtzmd3d3mNXbhbKH2Bc3NcaOPDV6RrN
VFH0YDT8AfWKe8aCUAhtJzz99SrLEdbhrlJ862uF0MJu9SBRAsNHSNY5OuqQHMwo/PGXiywEdw3E
jYrYgqAve3la9G5M7NLohN+ZkXqIEGPeN1BNvNurvIt8rGIbLtA329JhkawyUdknFe02zfYHN/hj
c/U9p5Wt3dU9TYDbK72L7oymOPgLu5g0m2Tx8nnGEdQE3mmKX9qJgcZz9U+qyo7htK4+oGRrwftF
39Ixyy300pWFF0AXBQWRF2rpKjnNmK5qaNcqvmwiRMTjrr2zm2pEBTgnuZ/zX4pTOrvE0tLPt5/4
/2r/i4sejPkCWYHzpy/wglXEq4F1zoqBnKuDbL2/dHGiY1vO2VPfKvGMD8esMO7VmuGJyV5yZ7UW
1jHoLCH6AlEUTceRI43+y0ezc92feDTbX+K5rz8O6AiYnhsgXfOJbgq+HlUqi+CohaNojyQ95aFG
GzmgRMRF8dAYeurZbTuVD7XQ9XpnV2Xe74mu9sdUs7t+5/YC/14kwYGLN2k03DVzFSKppc8TxEg3
jPdDmsVnobiIeuWcP0+WQ+HTYHCfm7DIvicQ74jbrdtitJrHvZ+iYf+SRK88hnwcf4tm7mdEslv9
t2bT2bTkSHeiG93HCJmu9okgmuCSqtXypbPG0PBcoAvhsW0tALAkANMv5H+MX3kTqn9KqLviA/5c
erVbAJsuagoxfOWIYu5eWjFyBjBF299pnt0rBCaifxjAuzE6K5nvlDQdP8jENf/trFnhIeNM3NUj
ul7RTkh7PvRuGh7sHMjBro0sGe2bzuh/DdhS4e8wDuEhHHRjOKqpW7QHZlHxnaZkerif8ZezPKdm
Cm8XQ3AMSr04qqHyX29k6Uu+CEbwbWBMvT5V8kA3z/TTRiYvplO3kacEaEZ7GIK3XzuzreuDS7rl
O/2cHE3ks+5rN02/ZU1vqLuh6o3nyIKisou6rA7QYy/acOPEvo8N7F66DgyE+Mb0AS5PLET7QhR4
oZ35CPFei9tyn2CMcZKpvuUj+lpdXJ4UuJowBgmrJgFvTWdUlXrxFHPSM2AM9JAyN/wOvU96taJU
d607xkcRDNZ9WjJMj5JZvzPg0c9zqj3arYg3asx3LQgYzJQntFsYx5K0LC/mTaLSK/Xs9LQ/zoYY
RpSWVISnTcyNk2k0d2rb5Vv13xJlL58eiJQKoZGuKIzj9agx0UZqMrstz8hiaTsD+a4TrozW57SE
uDgPjnxUU6Ee1K5P94oSfMbBQv6Tiy75fTtivbs+dboSJvU734K7/J2uiaNEjlMk+tkOg/LRkdnw
KPRc7v56lUWVgjRhoV0zh7h8vbhkNLVAhdSPaaiS81hI6YK32Ni9V56FfoSzkHygjqA+eLlK1Tj4
S1bS9JuciT0Imwj9tsA53H6W95eLIKklFQD49Pr1LlexommY1SY1/bmFXxExNZQI150KjD4O44Ap
cq3T4q4CsaX5e3VhYC+AyugfUU9cLlzIKM7HuOXxdLfxEGxvv4dTbR7d0ZUPqRhHOLFMdex5Vjay
nytnlab2Ahenr6uTaa2OR6tLC4OC3PKDXH6RaSc+2b1I9oNhRQ9aiq9rWct7Qkq0F2bpPk9acu+K
DLvGaCNFen9O+SE0Z7ja4QS9m9eJSiCN2FuW3wZD/9GaqZZ31dDod0kO7cWr4E58vv25lyTl8qDS
loR8AyuQVg1YmMu3zk2YVHlsWD4Q/tlz+jj/ENtTeI9r4PixbByckDOov0kUstm2xmnv02yd1WGX
MFFjjg7K73L1IY/sKY9JCWFAVL5axNXdEMr241BhRbObZR5StLQvkdmaCNbFeX0GXpMdJj3Zao1d
O1xvf8lqC1CGK7GTKpZfWOQNTGJhrI5mcn/7bb9G/cvXjdoM+ouLGAjZ1VqTfQJ+P/YolfiNmuOJ
gvp3+tUQSf7d4g74x6rAlXqd6mSh11Wd8ZUEQWv3QZfi8RDrEpP5KsLRzAttpciO/djiXi8AlX4l
QwDShosCqpI1MNNql8T4p5GPWj2sRuFCMOhi5SvgdhwYWkazd5mmIVeYAkH9OTUkMbef9MqnJS1m
9gtPkKUBU15+2hpfHcVtHOHLiXF32SoKPpyN+8xO7o+AevUdooHRztSHn2HZfZZVO3utpqt/Cx9l
xsDWJjLTFFChs6+2WKuX4zCWtfCBsTXnonB/c5jHOzvKncdRn/KNq2DZJ+sPDAKDIQOjQUBPxuVj
lyjS4kU0Cr/O0Te0VLv9kCrdgIwlk/+NV/w+YsIZB/qMBAZTWWjjl2shrikiopXtm7Vi/QCsTqEu
o7MW6+5HHZHbHbquyldDKu2nIZPTE6Ytj13iKr+gWJEi63loHUI9cNK9queBj3dHuFcxqIm9Qhvk
BhTh2ovRwWIs3FHCzTofsjM1rnpHCn+0wxm8YqgfWvCEEOraLUG1pQhZfQNCylJhvuJ/1ocsFRVe
TJVh+yl6xqfQdbWTQlf1se606KDXqBtlqOJupFhXPgbcBZINl91Oibs8/5sUC2nSbk7sKDxbUR3f
ASph5TAXh8xVMHOJCmYhKnYCDK6LjbzgfbMdCRSuTMB2SLJAIV+lH60IUuKoiM5jG511Fev4fKjr
B8q4ao/FBN5G84gwtQzcszEk3wzUFTa24vt7a/kFuJlyb9OAM9e73sR2US2t6DxkC80b3rxXNXGP
DCoy2D2w3o2XfXU9UmswJoQXJhqXLztVc/xuMUI4J4z8T4bTLlaluekNjYM+0Mwg/vZRe7+jFgAN
jCTBnWwBDb9cLwLfm1Fsx2fVTtA5yBWUSJL7anKRhQVYucswMN8IJO/xk5Qp9DLhxCxoE2h8l2v2
IJBbpdfisx5M078IUpTtro7yzHwKMefuvaDIqk8QD4HgpnpncykMZYb9fI1Q4q4Iw4Rpnz6M484w
4+nczcL4nUdjqO6FbPOPCd5mW8CBK7cbP5n0BYgfkYlZyOVPxhKCWZZRJedI2sq+iCOksdNc/zpn
EYblhYJ4a+dod5XW8GudoLpPjdoGLG8o/1InOwc0x4w74aTOXaz19kH26I9oQdWf7baIHzpDYvRt
T76KNagL3N5oH+zWae8E+MwHcEUawgL4exUUt3+/35gfoQbBlA5AzjrS6oFmN6mSJmfD+AFyvdvN
UW4vVu/xcY6sjc12ZXMzDgGti44cafDrxngTSfRQDDQF4uRMd6Q7GOrUeZF0f7h0jE8yjz7f3trL
1r0MlhQtKAZo6MQtJfFqm2U0zXNtduIzsDSMvpIy+VCqUe6FadtuvMX3ORZL8f5cJmRcAuumahRD
etLjJjmHRiCBzA3iNMWqtr/9QFdf35tVVm25buyh8Ottcu4T7MG5o+MdEtL2Ha47NlT24sf/sBy9
/yWHxeVgfUzVaRxsZ1CTsy0t89+6r2ZvkNL27EhxH3o89u5ur3clFNE0F7aBFAPd2vVkJxutCbVV
SLz4eVoHOJndvqxEdMJQsfOsCVkYqJ5bzKdrm2SZF4NhfyXOreI7Fm1hD00hOTeQBR+dRvuKEIU4
2E6yxTm/9vUYGKCAtKjQwL+5DCF0oIoB1XUajIF0ab/l/+m19sPJunvEwL/efpVX9iMzG8p1fRF7
BTl4uVbUDr2lZUR1S6uqI2J94lDlctjYjyuLeqZEYLsJ4/TvEdQBM7TekEXQBpFqEsitBLIFmPsO
4Xok3HdjSqzagZ2w7lVSsj1TZHqZ/ah04S4YogqMl2GgFDea6u9+gmc2z2Pp2cHcWgcHM9ZjN7gz
dVIxptPG9XPlO0DA4IxCHl80NVehfEqxNgwUGr1DA3g/j83+OOuRstPdfjpKCJQb6137FjCFoHsw
rjSAbq++BTI/Te2kKRFWVPckNMj0B2Ny/OsvDiYcBvcCASIVXZ76TWhNAz5TjabtGTUik1EYuZik
0Pr7AA4Gm6EgvDXaNNZymt6sInKJBn5v5mdXTdoHDDc5osJND6U61wencTa1+K7EhGUx0gTY6+yf
1cvLp0ZC4giL86gxT4ntakm6pnCnDJN6ckAHnJqoHM/5ZLp3ZolQGvaG1nfcToo9Zb8Fz4k2bSuz
CYcSQ/vQ9E79bM6Be7r99q9EEbTv6S7RYeGuWSNIx97Jw1DI4pxkffroqLP7KJu62HcYhfz9duIr
0/Fj5ET3cQ3I6BwzT+aOpfImsfdNoTCMFVW4EYvfkVw52rAfwREQ+18ThMsvnUTBwnRLy7OqVgaw
b8N6CNheX+d6eD3N8z7Ly/ZhsIR1INcpjxV46ydEQelzWFZ9rObOPtpK9bupyvgI3KnAyo7PMMxp
fC+G7JueWB3iitX8M4T75pnKHG3UZVcOHsgELmX0PZjOvdbxbzarhWt6mgMSO89zu3i+y3nfMoHY
+B7vpESWN0UKTbm68GvAb12+qRBeHtg8tzoXnZmyHZMhPuGDiL6aArQz2/dYk/yIUgi8+1rvjC+z
DCt7N5pm8J0Jg3Ye8Ij5HOhh9W8xC/EjKGTbHl1o+ufS0oOf8Nz0gqZhD/etSTqtQnoEh4bb+/fa
q1ra2ksv+VWl8PIZZrc2cM5Lq7NhlpmnoV+GGVqbu9/+fhnme4uWMcxFCo/LZbSuMKIscGOKtaba
mX1GXR9HW1Xj8qes8j56yQwvmYTQ9FSXh33z3Y1M5nytIjmLskKJuKym+8QysAJO3PaETc4fWdjH
Puiaz8ZUZBtgjfcsFeAwCy0E/zKgaEyDL1fX0lpNIMEV58YYbFib2vQF8/hkB6VHnBIsoNJdZaiJ
Z6ll9DSi9HmoxIAnY58lnoga61DgO70hAnvloiY2oQpmQlICteOu7rw+7MIoMmgy2sYUfm9azsLO
AF/1TYoBf2Kl1hmrqtIJUYEz48ekbow704DChpeGpgaHmP/qR2ZrlDlTnMAA6erpzzgtlNGkCFSG
caqKme/t3fKqUXj5IUGF0+lgCM14APWSy1eZBPmUweekxGvN5h+jjsTnLFwagyGjBEST0G8s947e
u/hvw1y+54tUJ9SfY8UbY8g5Xm0FfXqsi978UQaq9oRvYnzUi4nNl07KAIZG9AkMvEApFa8FNR7h
zNvrYOqlnvqDYkKgsSul/abFOf8Ocp4z7rCkCg4pfjMfsTCUzr4y6rE6aDCR033nJvIJf5HQ2heR
mKDfhE6/D1pyP/DllSKORi11qBVOG2OM0iC+sZ/V2l684w0GoGEfqQ9EwvZE30PPdxkCUGehNSbU
2WZufjmwdCt+HfJdlHJel9jPCPtARRnBUczWLH6WiykX7iNK86nvsOL1dDUav6uNjWUPYEzM0qs2
LX4GwVB+67JZjAfUJIq7zkGQxEvbAJPLiZFuRkAeAtA+06SoD/GYIhfSsnbjaQRvBHEDG2gIhp/W
uUutWqdvG8pfKRSh2pMuPta7BCUhgcBdBDamb1vnjzQrBqe3t4j7LnAtR43u9iLWK+hNrTa2oZhW
nJTWfBZ1CsqHeID8IgY3KtbwsZPB+Z1t4cl+douT4maj+jmx1Ow46AVyeIA5tPSRCR7OgG3ZGL/1
aQo+WThv90xI8Cdv5hLLZEV2KnbBQ6b/Vw1z0HlQ3cZHmO5q4WV8gn/ivpmtA3xH/VvsdFG+ww8A
brZpNAgCSm161KduxhwoamqWznRjJ8HWfUdzZP5SqhkHpx7qytgHmZr5GvJSjIY6meJSHuBL45Ul
FmCHdKryHybypfq+1J1O34+ceAtotxzhTmQO1Zk9VMa3KcZxswNE0e6QtszlyUoGOewa06TvgBWV
3mBChuST3UqgVqUxuNbR6atB2ylQGTqo4hJ1HDsq1ENRynyf6ImbeUaN+kEdWtGvAPO1GExjiGFZ
nmkieoCAh5d6kBjRH3Xuwhe0MpN/taif6Es2orlTKtr8nmkoUt0xbnEPYz4DIQOyK2GgGfn8mEJT
Lg7cfuY3ZGIDgmUfht+DOoT2PkJK2jUjNKidVEZL8RSlDp4ibvbyOexSfcTyw1KHkyOBhh3npiz/
vb3HlhTzIgqhmrKAQogeCwBHXfUgrVyYWCx3LZl1NnpWVdkPpt6cgzYujyaKB8dglj/VstI2NKCv
bG0bwhdTZoYpixjzZfRDhLluEjE2ZxHNw7G01GqvlaD9bj/dtVWgiNP94WKmOFk9nY1IUIIWDvOD
YDAe2EDMIat5C3X2fhXcCBawJpAeGgnrHKmdc06Hmg/nPrMkXnH6z6w0qv3tR3mXhC+6StTxNBQd
0KFrdkDQof8S6n1/LpEVwtP+/7H3HcuRK1mWv1JWq5kFeqDFWFcv3B1ASAYjqHMDo4TWGl/fxyNr
ukiQRswrXVb54pFMMgQcLq4891wDFYzIEzhxWaUL3hbXPB/3BKKlgChhdRD3R/zs49r0EprMwy4b
jmjEzluGofAdNYfm1hgTA8UyAIZ/f2ufA+GIBL+/4MwPipQcmJ52GI6TOki2heo5ao3oBKfEMpge
oIhcCXDOW02DRiyCqCIIqecLRuIX86uB8AKODkAHFgh+Pt60avhRXZnWcLSU7C23tHifjRPaLuPk
LGzKzyk23K4Mpxm2KPYL3PWPl9KrKC61ShiOgyzlrpDq3bZCjZ5dqf24BZLApKXfR6cs96qVj0FT
YLdaJpTa0ki+2Li8rhtsr7yCAai7jwMJLEkYQ5CaHjtvgkcdxdKKB0gXdu5XV+FYOxGgO37js5nN
umjstC4bjuIk+JtYkO+RlTYW3KEvlg+TCVwf0oWIEcyNbxBOheaECOLR0ofE1ac8TUhTNx76d4jm
6fv9+tW1cCrgO6KhEWJesxsC+VtrgPptPPLaQhIKsnJI/eA5gCO+gMf5HJlH2ERHjhCtG1ByBWzH
xxXSYy8VAl+Vjj3gqnCRRCMTHRUWTEY6y2pDFvZRARrSIYXhmHKKvBtRkIRdWA9NTiPMmEwmQ8sv
S6ifnoyth44MsEojTscJHH/jpYoNvJv+NHmedkhCqDBaDf3bMOXxM2R3O27TXpjWKGqFgjOGSQ33
k9dnS3EkLlNmMgf8BgjEmgjpQSHwOX/n1qhD3in+qI9HtLerHCHQfdYjAEe8Ar25jCrfi1WhL4QB
vlpHJGB/YowQ6Zttf6FrO2GMhfFojd3IjA5lqkj067Zndkulh5/VLGK7QOaguh1OE6AyH28PyURt
gCE5HusEKHMwR4mwN3zQVwoT/gke8YdEzDMCmyldAs99Ic0NoGSQb0ZVGeqUZtIcCaVJC9pkOmqw
0UFPgXRbpYM1L85VXHj4rRTNXE0ByY8ty1EpwJB9vFN0iqw6wxjFo4ViEhRElTdoZNishx6lzt8f
wy/kKMBovKIGlgRcKWWm3dsUZZxFkmjHCXiFG89C5jyyTGzgskQBEenAyLrOBaT8SaajyS2AnNaA
Jm9FDMBMWRu33w/ns5hDWB9+OXQ00AqYg483rpZ+B6FgdMc4z2IUr1YWtXr5N8MiQEjNy24RlOFB
Bt4Z7/05yWQrLEu51I6Vil7ZfVfhnmXgXaTGBCd410gLzvUXd2XC0de4cQPquXlO3pT9pGzDSj0i
eTiuclO8TRIwoH0/dZ+3KI8uAT6FOnykEM5+0LvD3xZ1JeZRrR+zSss2MUovVq2vBK6BvkCuARqQ
w2+9HmxCxFuBweYLNedK9uoymUZ11I+I/Es0lUxAbcU+op2fWKumHJcQgJ9PP0pNgB9ClBo83Pj5
cdGG0AdvbhcYR6MFA1YUIyPcm42wLiX5CTyBA6tbK3SDJH/9/j4/13dB5mD5AJADf6gKWOvHC+tB
A86KChOLfkr9m6qWxtEXksrWWuEGM1yfCqSkWVib8j4YPUQQFTi7yDmqNurwxwsp0BI0qFaeahhc
IIkLsiMaZouO1xgqQTVqtiCQP4eXMF5gbkGgAIGFvO1MTNYxGkINrWIcy0TIbB21KdRo6wgda0H5
JfZILlheHzK0urIutDE2mVH7oS01hYCas0pmcQ8QzPdzaPJs0kfNhKpjCAnQcOAQqPNEK9BJvRap
anASEPg6WmUpwNEbWkAIpKLpH/PBU49GCe8U3X4nzXQiH6wyNAwlKQeXW9Wj+2hs5IdEnnTU4gSh
+YRuQq28MdHvZpVFvuUGUQS0l+lV4UiGIvR7BFbqcmKjZjXHsdTQGErP4McRUYsqFS2/tPQWFM7T
VtcztNcG15EFQHwJXADPV022gcbYq8iyuvTBAHtLyQkWypgkhp7YiAnkd1aL8u2uCuITQr/pi+GH
aoPWxn12U1aqFdlZEconbzIMB1Z7+oi+wkFF+skbUqbjZl6RkRYnAhaY6UFWYnReqptROVPTVJuh
aCvP7qVSWgP0EL2EhRSJUDYoYaVmqlYlOMn0Ylu3VfRWwlYDh7TsT3dlLuuHqEQHaJZPsXKRymCS
cw0DHUvAujx0PmnBozbQyiuCxEWD5I4mQaLTuC8RxwNgaGhsOSm0neCjn7pdF2rfAqanxxL5fj98
ir/CaYUpi90AyBDiM8rHIwWmxLY0kiY8BbJW2QK63+6V1Gjua7TbdgSlazaVISh2XiJVMuXSsBCB
/fLy57AQsiPIh820OQhvDFBpiOFJH+WbAGBbbKkYfZb7UOfqRloFwKNTtfdTZtXNUlOET1Ya6DNh
vABnDEw6aG5nN6+H6DDSItd8Ql6g2g+5gb46gQ7CVYReHM2L/D2KgoWFE/jpljXYrdCqOH5IZMM1
+zjjQoKziTMln9Iq8K91E1McomuU7VeJ6Gh57DkFmkmRLC7yFxRslgvK4mxGfBAAuD7cF3TZhCwV
YfV/vD66UUs9RqCeQPEPPNbQmppgR7LWHwZzlC6kKEBA0QNFlkJ0NDMGzKXTHpQabVVRPlh2ICuv
8nrb+enYO12WqReV1YPLJ0snsWcFzBbwB4KpHpEry8ucPvJrQEnDYCBS1re+rQ26GjE1V611DGsf
RuIEZnMmSVmBagCEXTMaVUBhA2dbgoDdN5qqXliBT/oZUw8hiG9o8QSnZmYoI4hS9RWMjhNo9jTg
lSzATFCLAB4ZEbUhiJAteIyf9CUP15yDNkjPIQs/m3FfAM8zOhkpp1qv4IcD8cqp2/vmuhTz67gS
5Ycy77UHNLOrf2tYil8ZVHI8zwmFOc9vJGh5jzqTUTlpoLdici1qNPH6t+9FyGfDFVcB8A7Uq5hL
xHZn85la6dDLRamcQjSA3YhW098KSo+6UR80gsmUmDRPNGUnYW1/QM3dm40arsE9vGR3fXKA+DgA
VYJ7CcsE+b2POzsp1DYK/VY5dZMs3WdqFzpWgTRS0Aj+7ff3/MmOnF1qZgLB0EpVNWqUU2qi5+NQ
CCmFvbKE9/ssKuC7wi5G0AqsqIAkfLyh0JBEEO20+ikY0ZE3FsN0Dci0cjlmE7IVWVO6vqygdLbw
ukOeFY3z/U1+DmQB/4JoKtLXAIt/xv6Fag99r3vqqVAH047M1A2DKCFqU24B5XzoMvGinrp1rlaH
zlhq3/PVtgJnGLL0qGrWkZWdzXHXG4LYZIF2mqZh2rexpBxBlRrsu7iZGDgI+m2cFNlFrIjpjypJ
brI85OykVfSbzTgkCDn2EcgGwFCQyv+4DLXVGpOBapeTWMGqJ5LR9w0BI0dzqPAcmveATZCU2VAo
1KxV463321UDGYvCwr5Gn/amCCVWTlb0tLA+fAbei3KVx91Q8QNdIgOmNAd91bEP+DFgRUe5HX13
ELWd6Y/KylBzJUdrknTcgJ+1vtRiQC/KKBVsRYizx9pXwqXjMD96KlaIx4+gVXjT6jm4CLjEMNAR
VD1mhVwGDD2+i9iWA5jUVlzGGc1gzEP2gwdj2lmFEKCkOy2rkfqq1dybeK/HBpBuj0A+tZLCJsVM
eIqlV0O7msDJQ0S11mEcwF0PqJlN2c4zkt4g4EcXVhWaeTyXgKHvEJ/vK5QGhvWDCS3akkbpi56A
ibp7UttJvbPEItyVOWQUUUBBYtE8QykYTSseTor8eLg1lbEBqDVKt2j5pjFkrDKZwGwrZFbBsRDc
XC+mATHMJIsQ9EBCkUgoHlnqAfSJgIy7N7ATOGEh9h6iuB83neg3mdQXZXzlq3Elr4cJkA3SBD6o
/sLOrGUCcR+/drGcXKMtS41g1hQ3V3LTKisY3slTKEUqILkh+tiQNLL8gIo6uocQCT1OlhTAXBpi
rGjngFw1Kp4Bd5n7FGCCyus0wljbAZFRYB6ShnZdKblKFp7ScAipIqSTrTRShCbdXmJ7fmXtRk5l
iDx/x6Q+jilig0scG58cMLTOQJYBGAZenAA9OLO1QKUaAtojyFcCejeAEnuFVIAt6T/QbgAk1brD
2T1y/TGVogttwhTm3Uodlmow5+ofgwAkHz0zQZeCsoP5SsJSEgQLGZWrHhlyOuRoadjB7N6kNZp0
5nWlX8XmMBA5lhaCyJ/QLrBsEQ48F1ZBNUOMftxDTdtonqGnxtUkX4bJvpYOOZJ/ptIy1ROYiJCq
CtLVKDrpjYWeWfdjrAKmXVBf26fGuqxMW80kYsl3URa5YlrZZ/n1fz40Jq7/6z/x+3NegEDCR/ev
j7/+1z58hrmYvzX/yd/2Py+bvepQvGZXTfX62uwfi/krP7wRn//H67PH5vHDL2B2DBtEXF+r8fRa
QzyfL+K/5vyV/79P/u71/CnXY/H6h98/523W8E/zw/xDr3BOibPUY5zmz3n9u/+1fX1Nwsz/32gu
fv5k3qKcv/1nq3FL/w+gKRBlsQAgAwafp/x+9hrHMybgUvCOEeoGNB9r+/9ajUvSfyD9ifcADQAk
I68DBblNE/zh97zVODI8eANIgpAqQdjot7QaP3cHe6eAgP+V0SGE82MDxAjQ3+x8gTk9Sga4lS6w
4kTrtpG/Cqst+KPSdN1UTAdhOthXMoSEVXSKEldDs9KVLYiPyJgpKCPYZNDkCUXLO5ABFSHYSVci
2orqm8pElwJbR+BGpXXByvqqi1xFcAVvVcV2ZlCt3KVgfZRMFuiOEW2qbK30O09f94HttVRLmN64
6bAtQMmeOx44gMbrtAIuYh9sjdv6On0ZHrW34RFIA/ViTI9h9DCq69RbwprrH1X0pxma2cbgJAEF
f6DKrinY9Y/x1bjLf5Q/ZJ1qd+JrFxDjSSqY8ZT/yH+0rxmaDMZkehpQfX4Fp8Rz2vF1DIEhwKEl
ecu0fNVH2zZ61mMAdks3mva1gkyXM4IlLwbjzUprHxLhbUScIO0DMkSX/bjgzcx7c85v6Rxhehfe
NNCDRvF8LHpv3BfV0UxWornVhJtCvlR1cjG9CUfzvt2l19Nt/KDYQkLiB/AOlR0FtbxVUjGlqAMs
Tj14iUEKVKHygih447sjdflzE/4ua9NLACqa+g+/XxzmzHz8Bw1TXdgg80Ttv8AGWZIK83a2/35S
4Ys1B20K9DFP8cJ8n0W9TBEUKXqqK+4g9xpLigKM9NzW9DRIs2mplH7pajMh/RdebW50cPEAUkRQ
3iDKggLyeUfJSp1yH6636rZUd0eKrok0YhHDoaeWDRFPJzw0GjJUZTGfaQviCfbmZ5H7fgBzeytN
4qnw0kB1Vbe3weOGVictEHmkTsB/QbT7kTY7QM4a1Oldm4/Di4feFze84AE2WEmEBtgqEm+KK1RG
gM3Xn1wUJClP4Qak9IrHeKrzJn31jw1SLTr1cxrfCBeKQZpteCOizM1AZJ/AMl8l4h9/UQsyGAQN
Y/oIIBcUNxHDjnOCuHJc21FDGo/q1/6ueQtSJtwI++jUh8C4EWXjX/oP02MxsBbM7Rc9606+Sr2E
7jzS7qpbPaFFQnZGRfR76bZ+6dz4MN71W5+lp5LoCQlPKORGrkPUyLXiDHAKSzolNEeLyoj2gTM9
INUWMDBKhm8Bnn0rnrPn4rlC1YPP/1cKol+8iBcK1C5vfoABU6W4QaAagLskdoHErMAJo5LWJNkP
eRuy2iQ9qhERvrtqXA+FnwkFHWBAkoUY3vIyz+T7r2X+V1zmJWky71v815YmswzBT2HGOQVBrCcj
iMpl6ztbp+wGyQQQRnUL2X/tZRU0AmVIGqNGI6FKkamgqEvu4tIlZ8rhr3HJeajt522iOgxhNuDx
kLP+eJuxJsclgGKqi7AiRf6WXt8BJHdB24Vs0+KFZubwn30h+Sulh/4icEoQmkIfitkshnIeyGZd
qm7noWW6YuZovWGgrRPABSs5HAanLgZ/ZVi1ThWQ/TkCIjyk0mONVNVo2pxkkMnZmK5HJSg2AVo0
UBX4XvARBqWjj5C81UVZIEuqmxDJkRdnzIuvB1lNwF/V/NaS5vMCvb+d2QJldYzuJGGkupZCUxr0
RBzoBK9pIiVIakyadNTPWBIyKLMO3F1EvEfUZSgvoTi8jiAGZAz77DFJiQGwJV1Sul8e0/fjm62r
nyYiWOgxvhGW/RrkayieSwh6XEVX1cG811fmSr4v4BuYh/6p2w9utQ8XEltLSz5n7vkXX3Jtpt/+
3kvOd9zM9Ydt9z8HbI4azIM0E2UBZl75WILiA4Uyj3VLgv1SgdDS1ppH3/8WW2vpXmd5mD/7XufM
yudjztnZZYDN+H8zqVV3QRJNIHR07+9FejigQzV5eLi5ulqISpwXZ754768zEye+memdxa8zbvxT
swbEjIgbz/VXzfqpWFdrVGLZOoWBvK7JQFzBVahHCgLbbldcZOTxccNswbU3Ov6IhPBFQe5UopOM
XKCvELEWjXqZI3u+G/BcvlSDGaLdvOrmiGmfIP88VOQcLSe4BJdKTMuciutqohk4Y47FpjxUIkX/
QwPFNTfG+vvAwtJYzlmzdzaB/zccy9KGOevbd2P5czfMl3r73YY5U5e9u44W+AhFptgwnQMiZ31T
/1hDyeQuOk0UIMJaYuRanONZyq2PylpEtk11GzY8pwOzDsk1itY1mSkBC0IGfQd8QmOQaKWE1FKu
4w7BQ1oyFDMlcJeWIANLJ+a8EO8m4B9+YhZXbBb7/0tXbE5eNxddc6BsrbdWF4fYIVlKc1eEW0y9
laoy6U2hQYxGjUz4i3fJTFz+zXfJ4iTM5OpfYxK+CiACbQpmM17yZH0qv1BQ5jD1AIi5jP3IyY/C
6d39DzDAsnsnYuTVt0nNamYeHuixthWyurq6QJ6ajGy1Hen9iq1uIrL6XkQCuPuVvP7ToOb9w5O2
McHHi0GJLpK0DIqG6keNDE5wrbvtSDoWdPit3uTbeoODfK/vkbc9Ik/0jFcWVFiNOPqNo5BbwXkp
V8qDxlpqrTxarmIC+oIbD87J0bOPtyiBvtTtcYN4yWqNijNqMn2tM/TBWZksdBtiUHzZDXEvkfRz
hm3gvIIcxQbPGyvs12qrog3a9SVCU4IN2/k133tMvWzIq0DddewadocJ1Am1HxoS4+Njar6Y7DWB
trNpRTYgxnOCJ6jqJ9+tnRCfCoiAG9LnS21P0t0lUJ22Zq8taCiDFhiHzhJi105DxHVHDfxZxStQ
RU5D19tld+gvZOtMOxkXPFwmueL6LnprNq1z19Fhg/t5jumzznYPPbu7MMkdwlv07vKUUlfF5TKS
r0FRCWXs3uEp8IUTbbOxTYKXK5uEx95EB11Xyebi6ngE2pIA6UZ0e1vb/HEPimSyfRkOoHR3Wlqx
2m7YtqUvtzJEf0rAaMwi+qLhfWBQtiuW7VLSOffbluyTNUC1DAqC9fR+v43WFSttRIcOwW6b7fiH
FaxygnW/6e5L8M2TIic9HTfRLlq3AGRSZH5Iu4koeiVdyggfRrtxoxz4ZfkIPerh6zYmCh4xebl4
0FzvYJLH1VtLbm/FYwgeWSISUu7AMog5Luyaiff2Q7xubJ10dr5+qFnLejZtesfYY5oFOpC1T9yR
jGSV0VWP+1s4CbPU+E+x+O4gzKz4ogXKDgVoqquR2k5wp7iBvbPO3ZAc9ug66GS73maXhosa2M1D
vbalDYbojI5N2YLVtyQp5pVLfxdJsTQ/M0VfNWXZoMSbzw/fVN7eOPT2HtyQpKQ/JDYxi6R08zju
qK24OAMZER3/crfZXB0XpmdZaM3M/F9C65fQ+vcUWjPb8W95KJfkwywA+7eUn6C9+8KqQVoLzXo4
yeQntLqgNt4UgKcEuqliFRNdrh9ru3M6p7Vbe3Im/ExvB2dwkHui/LlxU0JLomce/s0zUvw5QAKd
/DFbS47kmJuJyVRimiPbAU3t2A7tiAl2tzJO3apbCVRnMGiYhZ8hLGrtiIyP3FKjcrLblg1UJ7uW
2Z2tbTr70WcWM22uSUFfsu5t4WqEFgXAyunx14KmDHka+OywGBJYNZCmFxEJyM2jQh8L/J27+DAa
3NeUmpc5tOMpdi9PKmtgGHXklNOd3JJ4Z12Uz4o70R00bUZ2l7u7Bx1BgYCsEpgPtzmxyHTW2lDT
L9tbEHcRxDMMAgtwpBo5tuSFz8cbH9DVG9Q3nu/xPDcqXl5eEhptKJBiju8kbgrjVSWj0zqFzacF
4MKbko2O7qSscLlRgKIalrjf622s58Jaz0z50ByCzK9yRP6xei1mr6UmvvjKK1DlfCW3HeMZTr6M
6qa3i3W2Nt1iPbDRVhywytsygigFrPDQRs8jx7cDJ8JvGeLrqR2wGAuuMMMJsPz8b6WLXooIZkRO
aNc0wfN4tZPT0J5WqRvj2WEV7+HzouWLeEhzmDSiM8EEBWvKbrxHp1X8rx4kt7J7p15P9shg6Xu2
TGRnsAF0hzVdwAbDzeAhYVSh7eE2QH/ojDasN2bA4i7tlqbb0lYOuis5IgJBybpzCoaeF7DANWx7
EyuTOw2VVwWlGfA0drAi5bW4ni6UY74r1/KucWlg+wy4TxqRCcORNtkqJATmuV26mZPaTr9uLpoL
0RFZtsEn7Y8MNUM02KAZFwVFPrYwNz0bJtIEhiQMQxredvg9sXM24BM7ZJMBfaYq9nFjN5iKLeJO
MEBlN7dNW8eXgRuC0c4PDwIDK2Nn7UJnZdGO6NfjoXVIuPbXFDQybrC0fRZFxSxg9UtU/MuKClRL
fS8q5s6u16pCHJoQFZ1TQ1DUtu52EPiD4x2HPyoGD2dJhozgz2j3nsvlg8REe8QJ9FyRjkBJZCxy
Ulegzx0cVmxaex0qNL+v4Q60bLJTFmI/GziECU3cDcv2zb5f6/cD9rNKPMRhp814AOyA4VT4duYA
Rs39C5zekSL5j49UDyK5kO+DU0OTjbVu3MbF4XMUF+irNfr5rpHUp+b55EDa2d+LVNAWLMzTzBeq
ugjlln2lugpCAvxEtxSe/L6nXD22tvY8OR0roBYnR7tP1hOkkgoJqTAuJ/lDpxLRaesmDCheSEzV
TljtRk6AefPxbx+S0rc9BjA5fvp27vqb0E6c2i1d6YnL3hiSNYN8jVjuBlf8fSnQKfy14TGE8gWk
jpV7vA+yV3rinyCtIqfE+wOGtbFT6jEBE95tU5e/6ucr61f+ihyPwOHf/U3ihBt0e3LxE1cM7ZLW
bopxh1iXxEFnbHyPMbLYTu3CwZhwjxm0ANj0MQIu9T0W4D5SF1/71OX3wyMX/iZi0yrn43H4T4wT
d5LjVfzK568D1xP8fRC2F90qhcjlYteAAWEgoBDSy3idwmbYob8Z7IeEWEdtU6+TU3RS7/M1xDd0
a3NRX0ubng0O2M7c9mzkDPDsuTEDoBKTWOtmWAWVBjSGlmttaAzIbxCNu/lZRuesuZhsSHfKtYuM
9fJXfD8OWAMRp8SzC9rQiooM9FMnjUpIKMQssIXL0IkdNK+3GQicYZwITIB656qrhEKoHM8eV4nr
Q6WNzshSPNc4iCT8NLBwvhyuqgOXxynAPAIlgALQ08gkujOd4k2DYeHRYA8WMjYS7RK53Y3PrnKg
flw0CaSZa54iN2RQ8x70mkdhlIw4WzZaFFENM4mUjIUoUE6FveFq1HLLdb2rd4Z7tS+hKiuosX0P
HSpj4BWN2b3kaLjpGhNU2wW2PT9fIGkD+Cl2FOoDCLVdba11T275HZqYGAwZw2erdoV8LlRuiwOC
0bLKblmO0FZhG0dULuDalk2g+jpCDEQNJnqz8qDnYZetEApf12tlU+8kV75Xn/Xnmo3PPnZmzeKd
uetWa/jVOZ24o01kCvMrJVuEcth+cu6dzhb2WFpYnr6ruOGlsBncxKZv4NCib28JPb4gnU6vbi4e
I3Jz05MXWH0eFoy2q+hGv2Bbbu1JZCInHmKpyTW/Sol/5LiWBfMQnIq44MvLrbWqGMIgjG+z0u5X
1qWPFTYxUyXs6RFbiy+pxky8vHIQb3L7Vb7NsTBcFvLZ8rA0JfbBSFBaS7A72A7AK4T3ekfZBKsN
VpKb4zmmv6d8MyFbji3k0YjCWMZ2QB9kCNfJLmFnUsPN14YrYeKUjX4vIDSUubgteiEzjY6YmB0N
Vjy8R2zLtRU7PfiHt9yOYUR42PsZHsC14Ra4oFbwVwtLaDDdDvAxwkLIQjvDX+Z5sXceyTykoxbo
ytgNNfIk52hdactnn4QfWG6h8kOBDMrZPxnuue/BD3R+AeXj+Ct0bHXQ/O5acySGXtc7CQK2vfC3
Bn5v1qKthMRfqZSfXZ3uuZmq7QrnSSLtDaQYyw5nSxVSjcsxWKxO5sSb1kXfEsji+DjetG51BU7N
fe2iPxz+xqUhJPEWDRdXXDJHkMA5dBWXdbB8EduMOUoQD7gZFrjzDsNRvpKvwl37IF1o+3jnr7WL
7i53ByLgXZbNQ6SIrF5a8A24LORyWCIYG5ey0AyxG+Pc6pCFPz9bwG/+TiUVPCYVNiy2zcp3TBwy
vko8wAjbeivZAw1uewevQji3w3v6y47q62ELyewmV77Nx9isELBlCNw1NizY7MZnCWxsxKXv+rvK
bVkJuzOEfIvx+dgFduSaEC8RDvEIpT1hNz1WlMKsrrA9sU5YwcCtnxI4NQWTj/DjcP65CxS50hrR
UOxChEu5dYufncNXukKolatOLpp5dJ3/C2FGqPwSQJ4KwVh4p9iIsBnc8DAixingEzMXBb74lPPD
BpMlZBMPq0J2YTIC7GoJ8fEWZrUICWu5Pdyt4u0CWEjH2PEgrXEWYz5sdzzFZILW3jg/o8Mt8RYh
1gGzxt8+2BN8BQs+h0L4EebH1YLAtuCm+piRBHMOurrL9A5ibu3RFO4M1go7IYVo4w4vHE8gRnkC
o8Hnc3enXYuEQoLjOBlnVXSemZWAjzQe+q2wDnCYzw8n2XRuQ611diECLJnddhttj+XiQXcSPApH
KHLbu9KRHMBWuvCYucbXeSuagKv+VKgDKe5iDIE7EdqFyRR8ceUa33hr4QTFvE1vutWw5YqZbzj+
CSAwwidyowJGiZOxcMWdwQmH6Amed72uUf4QEughPPhqRBDasrOTHcN+5hs5hFHQuwFcQBgdmIJ0
h/LHQ+GuQiejNHltEag2sbotEiEl1s9iIbZy46LnQEnoC/YxJojPtnoC6QjmmXvI5R2fbWhFODvY
69dcDQnX/LX8ryZF80b8W1tHrnzimpN7g4ELNwreIF5Nse0WDMJFH3tef//Lx/7lY/+pwENacidm
4XrUTKIIs0c0LoLxyxVHDSPvkYtJeb8Eylx2Xvho3gEAfjkvv5yXX87LL+fll/My/F+U1H5RoMcj
oN+5LrPMjiSkqW9x8Q2oAWLSa9eATbxQBLh0jRlA6M+6xrITNksV/HLCfjlhv5ww2F2/nLB/vBO2
aEXPElV/kRVtLMjjeYmGKJZxag3IlIDT7Zz3KNY8cZ7tlANPrHLkGPKPBMEKZHe1cw6xgG9qIG48
MdWWkcfQEGuaEIfh8e2fUSPg9Ez2/MrjsjF9zS0ivtxNG4S3US9pa26PsAFaBNABoMec+YC/8YAM
j3n8jLNuuX+8hPtavNNZruNf904X01/nTPo7z+jfNP0F0sivDB7w/nFGJpAOziHkfdWBpaZr+OZH
tA7xOh5zu719uR3pE4KqOcAPt/hDwRBN3wIm2OO7wkPrPN6HONR6Yk+niRxKvLSmCKpfC+QAKMEm
O2SH2jUvmzv5UrlQ9sNRvS7sAgHtEsgRA+mqGqElcnl5+QzyLnKJqGZCLhGKmjbTRlwDk7qZ3JJp
CPW3To7oaOBINF+PALOWjENCBjjXgUPw7o5Mm4eEGMe3t6uAXCENgLEK7CVkxzfkABTcQ4zEHrpq
0FsO2xSc7e0Wge9dSzz68hJRYD+Q+UP0/7Zit0htIC6o8RsGhBOokJb/5M/wuz/eYi7Oc4RPRmeA
8ys4qOD48n1m8uso+ruVmfn2SRhbsRm3KrDK/LFFyof+6O2B5eTeIM41CnHu0E+WnAZyfa5ldwFe
JvaOAP+yA4LmBjUyNrpqMPRgITxt1yG54mRIXkV2iMQE7iVCzPX2BVCb8Txrb8C+RPbbUhceTu3y
2ah+dyczo3pAl2VtkJEP0H8U994rYNZuvzGuwkf9CJaw43CJHjkZGQLG22/rVLQIGLOFiRh78wrF
gSq6MES8mmZ4yp91JPmYACw2mrJ5qPCiKByUj7rd9aR7+H4FFA7z/OQMvBv3zFC32hqMsx7OBlh6
Q+RpX3kKNKXPEnJGzCfhHh14blIndRJbYPFVfBXs0WMWmbsQGSEe0+b44O/HdC6w+25MM7MeXVNU
JS54bgUZKpUiE4VUiOI0OxM4Lp7PAyCG1Ksz1oQ2KOOX7BxIIOmudzbALqFiCplNZAHrc1JGwZ6P
MFRgYpAj6pHCTPbIGcFqylztASWqC8hjcAEtzCl//p1cjkBtbIQCxs+zBSbGy5O0yBvsOeRnRMqW
Zwd4figDcKm3/ROHL3XIxHm3yP0Aj9YcOBqtvknwk6e3eZLZQ/qZp9M5nImnvznInu/3kKbIvrtV
YfsqU47+dWVtS5WVICtH4HlcRYBf18hg1izcDYjSPeqHyV5xyI9JC6h7JH6xiiYSpzXyfp1zTqch
CM1HnKyHMyzJYjHwa+qB4xU6W9mIMBEyJIrfCrffvrx49tvbze41dU+XWUyyjOD8QUaFDN8CnMGr
N4vVQKjx6DiPeXO9z7+jCzvyc2CGXrcr/jvPAvFYOdKLCK5X53wyUrZ/4faSZwRvrZqF3qhgy6dE
PGMQUK+74tPb3yirkvDsWUgCGkKUQPBuNpAYVwUdSUFvRHKTspubq5ylzvkOIROPLy8Zau+4FP3+
HHxtIf7pbJ4LNN/tI3HIwk5pMdDylBxUHVYXkGZu5+YcBeZWWKRpJ98tXHRJW54rxN5d9Ze2/Htp
y8X9MIPs/1X2w5IwlmfB/n/caVkSu2dk4LuN+0vs/nOJ3ZmF9E+m1ZcMJfkfYCgtGZ3yzFD6ZzE6
l8z+OWntP6/Zb3xp9oNinDOKaShMmElHLS99kI7A1DOPPzogdw75sFofsqt6L60A8mavQFLYCXmN
9z4sOWAPWHsDGD0NNzAvVukG2B4CsA/cu+eBam4NLBk4q1zdmfY5IjERAVCv28dnXEVGeZVBcGPB
8g5jGhwLF61+omNVkmMCTw/Fmgum7OLtzfyzf7HbO7cB+eRogKhdkkChjL5YvBThncYw0zoNwdWK
YtmRZtctIDLqnfHf7H1pb9zIluVfKfR3FhjB4AZMDzBBJnORMiVlav9CSLLEfd/56+dE2q8sMT3J
LnQ9vFeYhl1lW7Iztht3i3PvsR+Fay6wsL0NZ9wqbxF+IACJVtGFdsSKFlazFTjQ0BFlImCN1MBp
wkEcGQvcnigesMMrgKycZGsi5BeQowYv5AJwCSiPpeBM0bp8CeZMnhHeaUuVOGazOO/IzS5u4i38
rRan/BL5/enkJvdukCMvpeihu0SaQOUXN/fIa9w/Io4G9k5GFmS5vGbIuLTWMTt5vby+yVEuQyzE
IzPhhDBb52RockUKF52MYhUzuXLWm8P5M5xd5sRm/hOXqYodPbfOif1TlSzQmhKpmmIhsKTRbkSS
xgmgvV5F8uV1vaP85ely6aF+NNisd0jZoDsNvnP1CrAj/lpmIYcm0grD4llZVmvmJNf0UltpF8Yq
OXg1z1bnd0/M6NyMJ9YR/PV6ZvSYMXrbOhdI6J3/+CMV4LnPn4T5NYjPMqpDe5Qg00Ux0GBF96+i
mIxcMkvGrykQmOpKIDQFEj22ycohFwI2LiJ43/HtfYXm2B8lqvKRseguFYtAObhcseL9uCg5wGm8
7Rbu/vzEZ/bFnMa/vSZL/oh9SW6eUDp2Mxdg/9pq/LycU/6AvOj9WikwwEWNKmIwUdjolmVlyO0h
hSrxWyEZI2LvV+RVnTVfopItxRdU5xWsKPwdP9+v0evmruRPOXzakmOWKGgTGUIfUfim5HvYQhQ4
HZDH+wChE2B5HzOnq4hdOHO6U8orKR+lUPaxCGiVAZN/NPljgQSwyBY/b8VXWhscRNDvogjq8kkc
nrQsuX3+sObunTlR4//+925KnvFn792c+E4UbvOXi+9E6f49xXeirv9Z4jtjHacMeX/KOs4p4GMm
65P79m+jgOmvdwUPUToocwTRC3TPp4mnkUQqVevY8tVHeVK1zNC4B8nGB+g66wAX5Q76zkYthXik
mqlcILJQGKeK7efgkwfSeKxpJik96msTq9iFqCgaUQs7LLbHzl5XyUJZpQDbCzi/iWKqHs2mgPM8
qCiEer0oDx5YkwsOBj0QENoFarqEhkdPDWXV2u4TIOnObgcqcovaHyFWAcrxCxnPv2i0jKqczFas
g4zfDut+KUqNQiTsA0degWeEg6kVFT8HkWgNF3QVIf5JnHCRAGKNb6L6g8KBprZsU/tF+NEFvnFe
2aLv5szmTCKCoQjQhdLFydg6KqkHFNMIjX+RwfQMcCvFH2Wo/u2zfKymEbU1qDbGV3T++I9XLFGF
3aO2XHGEjci4qA14NvEvC3xZeE2iEkfUI4pPey44vvf9h38t/g76ByMovEUJGED8Auaf4zEDT4YL
isdBg6Pa0OpR3iVe2dFyS/wZcH9UJKEsXEfFQHsssAAhGL6zSLm5/I7eJxsCA9WjH835Lft/2Kef
4jSxT4lHkiaLIE4yoqSCv3p8XVj7W/CdCNew4qntiC8IGUkW6fr5+WGwHxQLnetyOD0vL9/QwQY2
POTfbj42AaQ+t3wIQ2LPne2s4AsP99Ot+/9J8H/ZNsowfp7ixKgWpZu2eYJTPLrzIlMhfohDE+5b
6Nyub1FDhFoiFJAfnf4A53v7+gr6X37zcX+P1gPv7wZ6P0WIh9218PBQT3u5+fj4QC3hYWV9SHiO
FYe7oVzcZ+uAEr0AJTo56vDSJQrcxHttuDn4i4HP6LzZ1U0s+t9rdfNKa2Lr/0dpzSqtSWj4L1Na
s57CJMb8Sz2FXzraJpEJCG0IBR33V33puloQDz1sIaxUhevuIYSHtcqgEjYvmgP22s2Mjv5ly1nj
05CT5QZUqrWQYkhfJ9962UBXCqMEAUv9ynyUn7akXSYhKe0oShIHXHy8ZwStRlnEwQD12HVotF8k
aWVJcn6dtPQ19wurTYdyqepRxc2uledm/EuH4eeM2cSVS8IoUt0KihOdSFrU4QKS41v5WuHDFvnB
GoW9qxxtQO5eBChhs/PQn3/GAh+z/CcO3acpTBy6pNRBQc0wBQTWQkXvvYUolBPt7GIu2sKIukEP
OKEbeFeHjxhYiPM+ABVe0bkZTLympG+qyC8wg62Ijr/dbEVDxCsHPf1q0dXmbhPym5kh5/Z96nb8
9ft+7GR+btUTf6LKm7qTJKyaOAU8OeDCCgu5L6Q6CsAKiuWI+yIaI6CTT8s7e4c6PuEaJvwmBZog
sAGQGFY4EuH9qkj7I8sBkNLH/fmd+rWu+yQeE9PeG60k0RTTvIe1fhUeJrwyuJ1IaQiX9tFethb6
EeX8WjRZfGNoLCTaNi53pYhDRGH3anUrPAEx9U7kYywUot/ffxw+zs90VpDFmX9y0P56QZ490okl
/Rcd6ZyaFKxlnzfqX68m527rRK8nXqR0UQ4ZTPj2+nJ1Xm5mPnyKbf5zH34kmjhzy4/4iE9CGfaK
KrsdTBJuS4ULTNCmBI1JrGgbPtT8UlTBB1a8ywCpatByDP010O4r5zs0ZxCIp2/ixeFpcX7Fc3d6
ivz9191pMuNETJvI/xVOxIw1Om7epxP7C6zRrJBMdGwyBpqel0JIZAutxDwAeeEtwQJUlmh9K2yC
xJ97GzH/UgWIbkACJHLcHbCIS2AZD6jNt2Y8k9k5TbXpv8OcJvr1r7xMP8gor7/f5Qn75eSP/0Uy
zP/TVHX5Egcv6W+8Kd9fmt+yj98O9UsdVHXwVv0N6DGFopijx9y+lFjhS/Xbt/f4t11W1u+fGTLF
J3xnyCRM+x3s1PAsDLA06yC1/wdDJmHsd3wJtDYg0AQbrgrR+0GRSeXfVRUc4bJMQISpgVfzD4pM
wn4nhFLwl4EenmnMYH+GIXOid/D5YHwHpQ4h4HsDV+bE4hDwLWe9q/bXkVQqtiyRZz0qwBeTyjoY
o9PR8ks8vn3arR+C9Jn5UDh8n0wFxtSpBi5mg6pE1chUK+eVoacKyIOvx7ZpnUAGx6ZfgJDz/ChT
cnAxjMIMmB0DnM8m/vtq/Ukexl1CSXtdEj+99MNkNfphb8cjo3Yo9S33K+ptoy5a96lx0OLcW87M
4GRzqWoQwTpMFEGBfXw7+6RhM6NthnEcymsjq0Hcm0em0+Wq6shmiwaYlRptkkRGttb3gE4uWrqW
ItCuKZkZryJSouGwVg4Xja9EW1IT78Jrc+9V0Vp/ZqemDqUsU8GPTBVdF1SpIPz7ulPy6LNQIyy9
DpXUd7Q0hKOdetKySxN1NdKxRUw4Vgw0BsUukADOl8f8ifh+aCVs/FaDVvctpbWyC+Wy2CRu3G99
NzRXMdUbBzzjyjL3jNAB/3G+YnJz3WlD90gUMLEZqjngGEhrRbWcPmthf5g5gsnzJJZmEGz/kYYc
rN/aJO5Mk0EaWoXF16oZsU2Rkt7SRzW4lDuvsswylq2Gld2Ogdt54aeD7KQm6BnOT0K4mV/kHa1Y
0feegXeaUhO8t1+3N6u0Djz2YXTdpTW9iGP1IQS190LptMYZ9Ctz9PCerZVzPR5PL4BqmNAepgxm
Xibo4b+OW8tm1Wpp4l13+uBbo0EeYr9B46BQlWw3rMxVUPsH3VXx5uBFlS2VrcTPr3wa8aKMyITu
E7Rd0HOmwSZ3MCVmloZaal6B2qpa6p4ExH0x6nsvDbqFAYr0JRkOzAuvKjrgVQP8q1VQug5pKB4A
QKhyESmF7xhtPNxEpbHyg2RJUwlt6GryWMfUqtEpSR/NmarsEwWlgvYSj06UCa5wVZ6Y36hmeddL
1LwqA1M/DGrXLuqhcGe8UyL2/4tc4NMNBftjMJXI+tQBo32WeZlujFdBmKx7r5GWPYGQApHEm0gN
HVKX/YuSs9egQRuiURt40hj6jDKeBkmyrBEMbejifBRBrvZVSqSo9NM2G+lVqrjyzm3Q4VyJ3ce2
NlGw5ebgpSwUMH9TkGdpPJTbV1UtNN9uct2A4BRR9qSqW78yu8wio9s1CxmE0evSCNHj32/zfuXX
hbAlrHwem1KBFf3D8v7ClkwdZzF9Qxdc9MSAIZP1ifvmZUxTy8iUr/xEvSylwHuqFMhWCM51NJgi
QwvQYGOGWxC2ZFs9YLrL+75113qryorD/AhE9YNPntVOq7YAa7jo6KQM3jZ15XHOHkwiMMyVKirR
ZRU1diBbnzZDo2YfJVXa1ldKmBR7qqr1sitcHc5vRBxJ8tAet031i3TI+7skyyvuJiRDCqQ1oGqL
sK2siKXgYs2TsL6SdKVw/DQ12++X9p/g6P3dWM8FbeAfwiVI1X9Qmu9eEpClr6sY3pyVZdEXRw7/
5rsjJxFV/12hBAyEmqGqTPvpyUnQcL8bDJ6aARuK5yH5pysnGWBIl1FtqeDAqSbr4tj/QXdOye8m
mnXLJmOUKHAP6Z9x5oQh+alQVB2WW1Pha6gK7pgBWft6lXW1VxutdJV9JVHkOCOvtJif6cta5S6w
lBBuPnQ9J+M4Y2a/KszjwLqO7QGrrgJvh0x0SIK8qlp5JduDqjCzM93HY7c+zvkp4lO+LA9+Mjxf
8MMrwAPgDn1dnpq2YZM0tXwzSspW0ot3l0ioP5L6TdR981iYbnQizyjpr1cWK5uMOTFgWRWXeR/K
8k3luzzxPbRerBJ0m5O9ayMvZwb76i9+H4yB816mKL+FYZhsYyYlLtQuBvPTTrZNFHyCHDga7ABV
rYdE7nznk3z/Snl+tUDHAVUoTrjgCmNY62R1bVMppVvr9Kb0oj11WXVZusU6jaK1J3W3JRukdUCR
rmErt9mp9ejP+AeTUp3jBHRVJUQHgakJoyu2/7OHrORDadYZvcFQymXD6C4ws3xZSJ2+6rIGj99a
hfaJbUZtzU/rQ+S0tEESNk/DhyBI19K6rtp6e35bTs4cjfUZPHfVkBESwYP5OikPNpLkcaBfj6xB
aWc1DBzYdfQEzfVxZfTFnIyd7gIGVA1Dh6thICiannvZapVmFKN2naqmZw1GcCiJdEGSvHDycEBT
0JqOt3Ha99wvJEvt0Fmw60AHlA/5mqYqGv0n2cFr9Dnf4ESfYF7or6CYaCmj62CY/boRMu2jLjFH
/TqTUeYYq2vwCzwnYVPAxhtk6WvyZVOO4WqISTnzFv3LPTGZJmuaAq1oTFvvlbGnV02LsXWvukz0
8MOEH39HvN7BbPsH3Wyu/Bq9T0e1ZAumMG9t4tUr0xUEUO0wXJq9S+0/LxemDiASoiTdNI7AiU/C
KlHoV6+gOKa8jK5lwyys2mveI4k9pZVBZ6RwuvmCZNEwFKHrEKBj+79ufhe4LkPspO4Ns3kxC7ou
c8lppeK27+mzP9Z3fYB28+k465ZOlbkJ86YQmDETESE4hSen3gV+jkrnkeyZeQj0jEeGZ7NE4d7G
Q29T1E+goW9TcxWdjV3GwyCwlbly66PB+Kzqj3OgDNaWwKxC9L4uPvNKhY0dJfsWFbhwSC1feWXU
abSdWlqQhQ9dc/pgpUlglbXyzPLX7shD9mfV03QaE/UUl8EQexKm4X1ozCnfSLMCG3nZWpK+0VLL
bXiIVtkvWmnrZMPm3gsnvi1kTJzEp12YiECdeYkrDxi+Q287svLoqg3sMQBR8FUnrbw7RrhfWuV4
F6OH52MaX1coKH4/L/STKPJ0EhNxaMIkRVwnk32jJZZaPLUUzRAMeKr9Wyrf5BCQ0kTKf2BzgcnU
Gh5Xr4jkGOJ3jelT4ySXgTcEMd0zsI74FpMFoXDjWVq/bMe966E7trKCaeBRtw2rnpfd85jtUrYZ
OqeLb3VQvjKg7ZSD39hJvgnYOoksT9tSujq/RUe/6kRacV8UWG6YMTYVE1VqyixSyD4qnR4As5Zf
ab1t9FaGJrN4JAQhBPgpokV6gAtfvLUf1VpN0U68h18WO3m6LJpdQTg1eYpeDLbsqPdVZje+1eic
EctsVnScEe1J2Pf9WBmRoWTgLRrm1JnKfcNNJKWl+wjF/tFqeCnppddyKX3S0bU+sQKP66uAYfKL
Ilyg1cLo3YzdXQ+Kk9RGgmdG2x0BANM9/DyfyWn3JPPTTGowHzDCJNbgWfrOaLcemukEjqYvejwQ
RNvKWyuV7fdOUtyFyooMaD7SXHnPCRRRfJPIF6q8kgMuoQmP/BB0vMwWtNjo4MgrGcr9l3mw1JA9
eIyMm9hdaSWX9yB+PC8O4kKcW8lEd5lyXTdSjZ0NxufaXJm6EwNnYLw0w72iXJ8fa5JDwDEyKEgN
ZhLxBXIV0wQLk3zVNFNG9mYNAkPFSdBz312ZW/NZB8vs+cEmz2mng01W1oFZSPd1yHkD3KSCn7wu
F4GGB299oWcbNeFmuon8JYsu2tZSXEuC/9SP+wCYFDDlhVdts0MTCjkHRU+BNsgZV2/kyzECPyuv
0EQm5g2AmofgALLUAkiBR+ag8CvStqEfgIxP4kp3Wymrsd364SJkdjJcKp6Nfxy8aZntS3uabs4v
+cQN+b6/pioSWQj5pjYf3iaTWDqQ/bA0gWktrATNyN+Ux06zKuq4wRLZ8Va3A/+yiKyymLmlxzfZ
L7IkjhdGGL/AGsBB/moHpS5mZphjx01vGaJbO7pFj7bQwGqKbi46WQzhLlWXGRIeTq+u/NjqvyFN
0xl2TXiabTukCFynC0JOw3vRKiXmLhA2yU3a2gx3Lb4cq3sj4+xAV6iVVKJF+V6guXfyaGZ7T7JI
5vgADhm3I7mQc/RPMzI7naVJnYYhx02GR4UImKLA8Ig2/uRYVXll6qOHTY7RX3y0IqCCX2Roz3sN
L4S51ZBt4Tm036R4M941La81rgDdWzmhZsvVEknA86euf80a/xD0TxOaGF63bklS9T3ZG4MV4E2S
3ofssgP7wxV6zbTxtqiv2uCq1TZNeEG0DR4wGonTg1pyH7VbGo9CzqA/Pbty7TRF6GL3OJSUe1eG
b/mZ1bxW9/pbbg97/0Z90VyuHyBd7rh2NCCZY54ZvNwbjvuoUa7ck4h7GmcfMC2Gyrv7ZAcfwLwy
r0PUCyVO11pUshT8K2rnG+nb+b2YYD1+7AWyt4jQdDw3nSStZA1vVFJH9tLBvFLfwm+mYqmvCb2o
2VomjiY5DdT1ZblR38uReyEvrrD25AWOuPkI/Hv2IhE72dV7ZZHfJ7fFWv0odxA5OeHpY2NYNYzO
W7BPL90LpH+lG5BVrLO5aGIa0h0lzJQJhV9rMEOepOCpHmd1b2IR2NwS7CgoHyt5spPQ275c5ion
0QrHpr/X4G5NEVWgT/n5bTzWak9vsgjyGDIYiLmPIvdJxrvKlBLN9+ne/5aiKODOR6f/ZdTYJvrM
dRxZmbhzYtOB0lRDS36k3LiobtM9DrRZJ7mdMh4zRDbb+q7zuYFSBGl5foYTbuDvB61qx8cqBFyI
or7qGjPRy1wzsEcgugUGOeb9Ley/erMIA6u6rlFP/d8ccKLcyjhpJE1IVloilODaewr2L5kPoA0Y
+LhlaBcPry6d8Stn1zmRhTRKXSMRsuDejW815d2ueTduyU340r6Y9/GM/3wSxkF1f9rV6QOUpCU/
RvPuXbQbA7PxC/2m+oIMPJiFOM4NNnnx8cZa8ysVodsAFt1+rTSWN1xlGaoLBhRVZI++ngAKGnP4
Uxlw6rLDJCs3nAAW2L1t9FVGr81xlbs7WfW4Wt6zdMsgbi0iL/XKLQ5ZP9e3/JcOzOf9oV+lzg8l
qVECqNoCpA2+Pdyl2SoDbUTAFWS+3/A4lYZzgif8lJO7+FPStUkiMe3qWPN8jOniHAgfhoVkOml1
gI8puQvlTtLtdB96HEtXr9187qL9ytwhryJTvO0jcpq2dZC8LmXNmNC9+yG/eMPGfTLJIn3NLwjj
Un0VJDO+9TGNd7LenwNO36Gp16aVmRV0r5kLath9ZKmmkwy3KdauFrzFdQ/AtEUvdPhZkaw5NJvZ
cqE7zs1gIphtaVZM0bHk9rYEA3Rj++DJDfgQ3Z7XKSe+t3AfoMpk3RAZzSnGzffKrh9cVz50PWLG
ksfNZiicNnF57lMemE/nhzvNU0zGm64ralK9DDBeNCxiY9Uki7pdxqB/1KwRxICJXSc2LW5i3Y4Q
PN+1NxVexRZBNHPCc8ueXKIOD4xu12IaBtkYIDEBd1G1Id5TkFqJ8ee1zGTRk+ujhtlouD5Gk/CC
jxaMaENYOaBLl1Xuga2LLVrtKtkagPgZC69fy09pzBVvqyl4jbAjl+OnB+KWwJYyq9SsgiCliTS+
lVPn/PEck4RfxG4yU/ZVuaiR2xp5hpnGIJipLS+/9EG81C5DZAp3frX2sgugPgaQn41cKZcpLkTf
Uq4ObwXbsRw+thsgAk5sJUcyodx2YEMtdhGqmcGRI1GrB9ljfIkicbygLxvZt1QYLs3qpdjSCrDa
gLlJWmUks2QEqoV+SNpv51dIxF6frFAjClOQrMazzyT1oEp+2AQUK2zTq+fcRNtadGnT1iWoZ5Qn
JVqbCO3H67i3am3Ojp44yWJzPw099ReMwJR9GUP7bKGby7DDJlgNStlRrImrgF4gcxXzp8ZiMuTE
Y0iBGvhxnvFlJq9lq283renI2jcdAAd5q5gLvZpR19qJusagFEgsgcJSZcACvgqRL8mBJocDOSAL
VxdrJi8LgFYUJGcc1ecm8KwxH+4laE7TpsEmjBzdXxJk4jqHorVGDau5TkCaBNqh3A7RclOyXH1B
Q5t1XN13T+ZWBrEPe5OehycPsujho2vbjzniY/S7bPcl3qnBwZhY5tYIONKMFYHDKhzVAC08jUsz
b3jNHoxiWXsbo7S6BAHEzFU62sSpoFFFw/seVYAlmWKEYjNsqFdL8iEYOcYr8Wh92X6g0cvo6O6V
iU4OqQ0pYFbrvzaAdAY2rk/50G/AAGxy41baA9oUG9iALRw85i9kY6VUTmOsgifvNtomuJe8VxeB
Ycft0gfuqXJ6g2s590A71d+Z0qJhH420AWRHyayuccaQBwanS6SKRmzmg68hHf/uokkkYjRkhcMZ
F/7EuTrKwc8dmCjZ2qzMqgkh7xW9qXOEEctAWmnrlyJBtam0Pn+xJ/ysMGGT0SZK1peMQUo17DeS
LOvyTcdRG2BdKuA/ZqjqzS0DzIPvccwLFAqmSwqneYMYE3HVW/kcRhyGxn2N5jJAv9A2yEeLnhV4
/kC109erAKSbHERjSA7ACioVbz0Lccn5hZ86K2Lhqqzp+HgMNM24pEUUk6TsyUFHCQVIClHzm/H6
W/zqUR66Vt3ZI/oB5Tz1Vt7D+bEncKUfm/5p7Im9UHrF9FmCsYOKs3v9QX43ciGC6kP70AHtEooG
RjrC8SdkeypieQ8uciqrCHvtcXkGhfQro/55IybZNs+Usy7oO3KoE2sEF+JNoloyWpR6oA86v+7T
kGiy5xMrkprjICXlSA7VkK6MCMk83EZbBscqudRh1SUELo4kb4dmRq3MjjwxIlEy+DIKySFRhY0E
V4GKWJA/gzQOEQqQOWBZNLgKdsnZKFAc5Yk++3TUE1OSRCFTgOwiB+25uS+fIGPay2hwoJake+nd
l62isOOewzOZ2etfWezPxyrUzKdEgFoloaFH2GtV2SvgNWxtr1jKOziQytXwwt6bfpkrOOlxRpwm
KM9/CLd4bgfWDI+6E1/VjPVaaTuZ4D3ECsFvq1jS4JTuUjVre3jWjJY3/m2ZPab6yFn4FniH4W7M
N6XyVBDCE3LdRXiBwVssngJdNNKmlkYHrgSlpdAKLyyL8xv1a/H/Od2JrvHdnLQ1Rj64SAIwK4ed
qdYuucfzY1PMpXl/aeNFcgsIOAA1pzWcdSwJoq6cHNJ6UWhoNpb3FkGTagE1uPRzibuBk/ub2dSn
IuT7RAw/DTyRhkLKjLxRM6wSbnvMYQPxbFREdkwXBtpfM960dtLa4wMeQiLq1JKlNSjrtFG8aaI3
kLJowDPcALpq+9F66C8oHsPrJQsdRbvU9JuWHTy0q27XbbdRm+3YL91qRmH/0iz+XMG0stNIAyJV
SQGxYlaNzHQJ+UA2dAif6h6Ia/g7kX1eMk5TkkJdacCMoOJWp2wK0IjJyLKuhkfm62tlVHkZXlak
QfyR2ixe08auQAQJnk/ZKtlqqBKnRwxIFEtDe+7SidN7NdnG8RZJN4pG98FVP24NarWSrVBe5uui
2+qImvTsoZSfArCDtosxfozZukzX1FjF6OsRjZd5EvM8LhZpiHw5RU6F7H33MqgOM4s9uQd4AFAA
RdGQHgeIeApwHAI18LUejoCZbzO4dswAg2WNNLOxTO5Lc63XN2F+hduaJBdestZDZ4zxLHujVjzX
uBtZaW51gW2+1yaaaJFh4Sd2RO0GvhqcMDgPO0lalEi0p4jbLuplHqNjSDws+tKp9HX3SNGXBKYX
G1Kjb196c355x1fcLxdgsryJAZDUcajbCstj6M7RIEK0KvTAejEsCQTgLdqUo3cKOqCUN8gi6xQb
v/D0C6YiIeUwcC2rPMfamGWA8pku0JrF7D5CEBvTRYNtUpaZZoXEqqRlngNqvEgS9LBm6aGUOYut
rlrVOjcNS/ZtdZfoFgktbE1p2KpnJaOjRS9Js6jpFin2KrAbauPFtkx4g7Llggc9B3i0fu4Lnj8j
fC2pE+cj11yLGU6pPuTm5fm9OnWNxF6hlITJsoG80bRwoiQBAdLGg2vEFgN1ZD/iY32dejmvAQlC
ATqzqubaKzaj8L37jSZqVv4ARF5/P5bPlRsn2moygYlTWra0q7UC/p8RroziLq93umbp9KJzZ674
aVw7GWnqieWqAkwUnG3ZXdQILYfhkWg3VF8XOW+yjemuovJCD+wss6u5hnjkRKVNBp94XnKiFL0r
ZLJAr7rB0mLbhDD0G1mURFxW7Vr1HbVfuO4mKJck3HnlUistE7wFMItzqbNTAMZkNhPnbCxZStzQ
J4ckvaj1lYHXiWbBDtk34PYKwAeqOZ/sxEOZDDi5kkD0sHKkWD4AjunwrWjXieFxTXmQk3062EV1
0ySP2HW4Lm5frc+L2GngA9wHlQFsMnUNiNkT4FdF4z4dWXRI1LyF822knNVJsKjN8cnVMzTJQwUP
gsvm2StM/yIS4VelKp1d6YiGUlVVl0Pp7roySS02DB8GBYSaEOm9rLVn+HzDUkmGN99z2rHTt7BY
t2NVljPO1ol3iUUoCJdR7aWisGraFU881etKQKJDmQpQhVb0ix5ma3l+r07zIQjHiYbMKfAbeJ47
fv+TL1nrvSKFnu4fCkN76rNkBCV2DYBvVuOJKXLJAlDlSxNaDfA0vJw2eFRX2rm1nqql4ywAH0WL
LlTYGJMESV8amee5g3/QejxlRpVnG4UWWmlTaWtW2pkB2JTJFBTYaFaSrSTpsgrpQS/IXdMF44z0
itvwyZ4YqPgBaooCEAHUEEpfJn590fdF7buud+gxiF0E8cHvK53LtffRleVsgcvkrojhVGYiCyZg
/QCLToaLjFSVRzPD2lvlUqMBcYhS+1ZR0zs39nics2BVU6Vc5GnyUkSIpBQ5ky4qeXzMWljxvNUl
zrS8WHhx8oYHUK9p1FXRKog2e6ZYARQLUVGj5mtqPOP1TjFAYvLiFQI1cgAuKfK0ZnsYMhSEAfmw
pz2ePsYC6cOSpMwx3Wjt1vFWlXSyTr2+5oWU+LbhJZLjlXhDyouo4LqW3Q9ZEfFApmuaG95SMS40
f5DsUAdJi9qAwENV5s530uoFjpB8hFlR4FpkpPrVicfcDShRobonH3qN7PxE5l3BQrszgupiDN1b
KYikG5qMHl7de30V+3m6SCsqL0Oj26lhXl/0PZKFgJdeDkEyrBuFWLmrbgPguvkgy/61i3VaTTPC
C9DUdufLTYeqNzm0siQcrfM3eKrtsBoNACxTA6ZY01CDM9G1tdaEZqDK1aENTdBz+9h9T6oCOBep
vlDLAECs8FHXSOOANMe3XA9AGj2JgILL4LOVadNvJKlDNgovy2lUubswQArOGzUHnBgWqlaLm5rq
GZygAQ3i2hwUY1Lp2qg9ojNxwPQtBFBpgEVR7oX7Z+oCzfw1sJW73mzNJDf3YV5mF1LQ3VG4momm
71QIkpVpeWXFQbNSR+RKlV7tdokPQItCjGgTk2jRdFK4UeKQI1DNbMCdQpsqMPfHHf+f6pb/EHr3
D2fupLplUdUv37LqN+f923t5/N2399+2wVuZpe9V8PK55EV80I/aZU35XQbgGY9pUOzAN8IT6t6r
+j//gyj67wz4YAPh8rE+GRH1j9plIv+OAgZFAZ5fhSJGycYf9S4E3xEFdTLS6IC2CqTP//5fb58J
Wb9XnP+aoPWrNyqKXUxNYzI8YRTqGfjcrwIXKGGWmHkabeUqsIhRL7xIwmNmyuOEcs+8/bRdv/B9
v5r0H6Oh0kwjJirNUJ3xdbQxGIg0hG20zaR2VTbKgskz/v3JCCjRJEwg7jUYUnZ0Sz9Z874tirxJ
E7ZFIR61/KRDxj+I5x5RTnYN2VUYbJReE6AHT9pVJYYutaoR19tcjQHEa1QUmZRJs+ya3F8UY4bM
ckHYjD808VSwewjY8T8oBjEyXhC+7l4dpEGeGWa1rfRGuiRu+pHrQ2xHmWkgrO4GuySA8KsoRLaH
EUUheK9FIiRttdnXy6/x9I+ZAFKvoCwWUdS0GypA751k1kq5rdPAcLIRCENXKcmjFOneyu1qb2HG
lDns/5J2ZsttJEm6fpWxuc+23BezM+cisRGkCJAUJbF4k6Y1933Pp58vWdMtIgBDjqYvusrK1IJn
RHh4+PL776HGrCNHgnzSyrxN3dVgEuVO2Q9DHG/GRIvvLMOz3C5UNbzksrjxh+4lz3SAu3lfr7Oy
tXdKanTYclPv7kyl8p48ynWBS09WQ214UB6TyPEWlEgIXv65PrCKJAu4GG/Jk3daNLWSo9JnTDNj
3qw1r+pXBs7oOvcbfxsNhQZKdoBKtY36jYEy0FxTekcv0uYAOhw3ljo+e62dv1SlPj54adyscevw
aHBX9klvm7vr1+rUX5s/l6YxB9cRb5+igvicp9k4tilPyj1dquaut6iqDUDCV5XWOzyA2hIQ61ye
paiawhQKnilAToIiTmVqpfSPhfdS9FqScVaacBXoa3oul97D84t2KklwDXt5tIbBRJJ+C+xnJjo3
V3QqbOdZBzYsZ0Dlqtt8Xax+/OmOWgrhB93LNFw7NMeeXrVClkx/oMf9Pmy2NOF9CDO4/+3xbqSV
97okDUv+ztmeDw9RZKVmTxubJcJT1SaIq3hUw/uGiW3hU/TsHLMP5i06r7xEH5gbtss+DEd1Z22L
bf3J/wku+fFQHPK9eqSQorcr41cPD+YxXF//sNMA/vy7BB8RBossLOMpvNf6uxHXosjMjVQ1IO2m
bRRabpDaKwqR14WemW+bPn98OfD0+NLEQqf7rk9SqXptONw3ZfZLj8ed4eVLDXNn2vsmw9Jo6qcF
Eh/oVIbS1oWcaRAskIUhA8hsM1oEOv1hiBcyPecGW5A0H/07MxJFQeSZFZI0l1b8W+MmWn83mMhR
H4sFH/jssJD01vJo8ppTWp5DrHeS/DGVE3MmjYj0EtA4zRukXZTxazd9CUm9JnNZyFooZJ49Am8y
idwI021gWILroCeT5nVZMdw7CaNhyFp7lr2xgnvb+Vgn4FHKBau8JE90HqRGczoFeYSmQCvz+27K
tr7yy2y8vU9iV40XBF5SxjlXSHYAl4t/nW6qrHbWUJr5cK/0wbDv4WJZWYm91EVydnTQWuDyy2Dj
IbPB7T+V4id5m/RGXR6sDq7roCbettcO1i4PUiJZf2XnwX6g6eX6TTvbzTexeH/4fYDoxEhjSjJN
H6KyPEhO+ChL8bbxwtVk1ZtSzV+dhPossM7rIi+slKwrNW86EU2CNuE6lJak6N68UihENnnq7Q1N
39aGtZ3kauWp6WNrZLe1s78u9ey6O6Zl8Trb+E1cDLEVLw1pju0LczyEurce9XHjVTuLfHZUZN+v
S3pTiN95ExuPHTYesgC4oFQHz95FO08qPdAm7V6/l476bX+Ib00Gazx7maswqmNXbLKNbrkt6Atj
4TjFh/Jv0bNQeHoMR+QgGnJtVB1SeJSnmGGKL2hEjjuCPa5p66mQeH2pF8XhAABbp2cLi3OqtHDv
hNrg00Lu28y17B/oyN0l/XgXalTYSiKlfwVZ/4uo4W1t74QJToAZEiiHxZuwO1t6VZaGlIj3XGUN
Os2hqAm5PNgHThejWkWjhbIp3Ze9x6TyfII0bQSXd30Vszk8VQ5dn512/geDDfnMUym6QulBTXP/
kJVOt83K+jVP4uQmGkNte13ShfUgBSecABK7IoKtcvCy6RRM4aGpo/A+0DN73QXaUhFevFdYfVN1
NKppEFGRARN2zVfGKTSkMTsGkmbuksDWnqeuUL6FAT0WpZy8Xl+UaK8QR6jrwE+Cdiuq6JHpVRcF
U+JUx2hw1vAmHXvaaeVRWY+1+rEvFIq8C9f5wgIJVd+OC1oxPLTTAyvKYCqjsquPmpaAnlH6veFP
sMVTOys76+n68s60g+XhZ86ME7RqOyLNZp3n5Ai9qj42mGPyvPCT69Zt6hgLXRxnusFj80akhetu
Q6Q0L/qdo+DFRZaEWl0f2yS/C9u7VHZ211eyJEHQi7GJo5jKT30sLRs84dHO4gXjc2GvHG2+tGgd
FQ4R+13knaV2flMfLZw3Sb5V670UFuvryxCqZxjzead+SxEB36lSM10mRor+qThasjt9ifOVBIvX
Y/gdbFjyk4JdHi0sbd6cEyMhCBV8U2tIxjzNERpWbkMPprLxtDUYbGPpvbhwnbi7EKlQEecf4qtI
J01Z27O+5QAqzSF/0D2pB2YAC29WbaQGqut+CWgrvv/zjlqAZjDXeB3qWw3kne4FvpJ4tTNVRzrC
VHLfBy26qTW38AHNUHRdsIJnQfwszpYhDaTIi+EQm67MyRtjxzAqDtC4KR78iRkj2t10x3zE3bSL
99qtczu9Sj962y1+5l+uq8+lW/BeuGA89Crtq6lDuAzGR8sfYqtaUNBLJ0jVwZ6t8MzNJ7yKqZf3
XZcigfdkHdALHacM5fYNBj/q08Ebs9c8CxeM8IVLYcwmCj44mHhIgQn6SVLPVjtN6o+DokCn1T2Y
jgpupF4r1M2pbJM+pMc/fh3keGPmjtv3tGdnCx7d+f2H+kkmMwPdFogOed77d3okVVk30jEwHRUl
W1lk4pthbzg/rh/gpaXy4tBZYgPMIT8requVPYRs/XhUVDrMXUdZ6ZqrfrdfhkPvlt+6z9WnbKkU
dv7ksLJ3MgWtqZW4zLzeZ2UZExuzbZqmbpp1XP+HhdXNX39qaAwaRUmuzMRlDn0ep3tYTiFZzUKZ
jimGhhJx6ab2Wv1hvXbUf9N1/UH7NFmb60Ln37wmcz7Xd+fmQeLkx/I4HQMwe/LwpaBT8LqEtzj3
mgjhedOUsAsSXZ6O2rZeaXfl/eDSbM+cO/lO2kvrkGkh4Q6WvDB3w321S38FO+fZztbXP2NpocIT
WNeFT5AwTEcnCG/V4cYyi4XQ9M3BPlvonCJhICweqwgln1QrbrWhno7jLV2G5i7/HPzoqn2Qu9BK
9Lvko/3xoGykR/k7BBvSo/QYHarP8XO5djYAmu7aBbfiLNWhkrWhRK9TwIWRSBPrCJMHL1dppPIx
/kzWAS7GYqPQiv5Rk1zrr6WQ7uLdfC9NOOa4SNXGkmdpv7ofhrY3yp1TuzVY/5nhwDWAzt3k4dZb
CESETvbZJzhdpXCwWmDrrdYjN/0VPhnbYKuv4735YN0FH8MPwd1UuvKXYeGqntv5WaYDew2u79xD
f3pr5NQKRl9CpvxLtz7E3U26T7SPPNaLPAjnzgdRA6adQ5yJisTxf21p5Lxa5ngcXppt+NV6nr47
d/lTDH/TnfyJjgP69CuUDUjzS3vz51eGmpBC2YY0iCbSfxiS5zjh6I3HSTXdQVqp05LXeMEfmJf3
W4RweJaeFBY4g/Eo3xqwYw/b8VfxIfug7urbbB/t9V18U+ob7ZBF+xCA1IJnd8kmvJcuPNdjH6Rq
WgXTMZkSyS0GaVu2yVI/0UUhsJXObitZD7H92E5g3cqqdjpKOtcBrHFdfrl+TpfeXuiM/iVBWIaU
dqVUJNiduvo8hfFdMlo3ZSovaMOFd5BMEexNeDdkGXXBzQjDdmrG2Yy3zsEZt23/pco2ylJ14YK+
myg7zyB0YZDFCa/tZJdRHo3edPB9/TD62zb6lAXN4zh9cCR94e07931nbwl2QeqFM5OsYLHsiean
yMmMgxo5K6ULPg3OXg7vHM+jSAk4u8nWU7eUcrhgJ2d6VHwXTkyjnCWcVjnGTRWVLcw4rXJTTNN+
hEnFsyV6gPaj1WzSxtwkWbbtqm8dTa26rRLpdNvrKnN+mJTRLINvmBFF8H6dGjAz0Aq7iuXhEHpU
UNTR2pL7Z3hJWT/XtrRUthC6IbDR9NVoFFL4JyyO5MNOxRVBXEv9oPpHj1DUHRp9k0v+vknoaUq8
XUC+avSiV1kN9rb/1FXtpnD8BTfk7JJQ0WGS0cwKTpWb+v7pJ3gd3Z25rzuHsLS5g3pB5cSAfkOP
/XChKHxRlAP70Pw4EQ4LJ6xl5dCHOOsHz5iMTZIA85Rrjx6MvI7/VIWJtMkoWaC0yE9QADxdVTI0
ctj68njsJ1DzVIKG4Gc4fJqM6IOcdqCeIJNbKDGc3ZpZ5Bznc5xzhUww2XqpqRVggvFYl41Ldvhm
cJR1qGsPZFBWo9rsx3raTX274L/Nm3biXM1Zf/iElTmzRReZcH55WFgJTBfVsVNLdTVKXXfnJB6z
D+GecKNIPoTgpvadOeYLV+WC8s7YZBLIXFndeKNAfe8iU/EqfTspayTHuzy0bowMwgOFsNw3gm8U
djZ+JG87f43i7TrPVlyzMxe098Lq2VOeD3j6iCzF5rGkroYxsMrqGE+S3AEE0eMN1I3Fippy/QMo
FpipplAeOujVFx5JAU03X14I+UmBgciEB5Yo81THjA6kWJy01bEypJDGUFNK4COMIU2x8uweSuvx
znKC6W6sxnRVtFXk9rDsrVlHtSmLbFgN0fhFDg11PVUjzTlepwOOMqdtmEe0OFbtsI8rc3CtIi13
183c2ds7f/ps4mCbo6AiRlTelE1BlXjVMeyddtOnUbgeJNNZuBECkvnvHSJxR9hLkQEpwg7pZTEN
mUOGKIoc3KRGKTam0b7EcaTcdTZNCvo0PfpZQgtrpNmbyK7KP6zRzmc0N/ECgaGKc/aUTWHmBXDq
1UezK9r9VCXZdujtZGE7z68+CdH5EoBinhOV4jodYAu2p9XHujZ1Gl2n9GvvZc7KHMf+Y5zE7coK
2vAGWvP+kJd68nT9NC9dAu4hfPqYnbkocKqIld6XTZua9bGP9LmHqdTWUd7Bwk8xTin6aGt2IPAk
XRoXrsD8w4LtwZwzywL6GBqpxDy3LXlD4MW9eYgbKjgt4wJ2at23tDvTE86YcO0Gpu7v1xd7JpNG
VEhTaUXnwTS5f6eLTalqKYHla9y6b5J0H/beSpHltZJ87v1+wbqcPViCrPkavUsCDMxDkNrCU48O
uMzY1u+YinAH2/GCmMtLmiuNTCXWNFPwt/LJBzEd6+pRNyDF8ck2AmC/b79c37jLi/ktZf6Kd4sx
na5p5AivqSuHmzy3VmF3G/jTQnB9potznzAWEXwIeHhSqKdSiI1iiNRj9dhXW3O6GbXbgZnHzUbJ
H5phQf3OnDWSljKDNkjx4aby+p3KkpoxkRNrYEUvqbkyks3w2df213ft7GrPMqBKpiAL2BVY5KkM
Je6dumHjjoHO6Aqvjj/FoLhtMCWTXq88JZfdelT3WeUvvOvnz+upZBFeQnKoVSanlImPYNVr8/AG
P2klTd+rNHzKZQvmtHqtmtKmmV6dVl6PkbaAF5/37+R6z18AmRGIHwX8nOjR8LrbsT8UytGxkq0l
+ZvA+TL20aZNHxtfW7gE5/7/LG220sAF8f/FeLDCOYWOplSOyaCse8vcMc9lUwfqum+iz/rw4iXq
S5B/NPpi3Us0QrXVfoTU6PpxX1IpHLi5IYVJNSBaT487S5U8jgJVOQJaXtf1q5bCB1L/kGtpQXcv
6RU4DTyoeSgOwcqpoCl27KiqKuWofYy6bVu9luFd/iPxnkr9CMTnz1cFXFYhnuEVnlG4J1c/lJWx
jmNFO2ad/WRN8l0/xPdNlb5UsbVwXy5YGTAav0UJd3KIwiF0BlWjVqM++SZEUs0AAr9fuB2XVHMO
WgAqz1ORxBRemVatHikMsXAiHZLXyHnxujZ0G739rMX9TWnCWnF9D89TMsSmeHlQIZho5xlpd5Fm
bRgrMAHKYWq/JKPC4IgqnW41NRhXfppWe8zhz0SO4caM9XzT07XVBd0HozCg+pN5qrwwXU9MObkf
kym4L+L6e64k4S406u7LwseeH8McZMEPQ2vXDH8UTtyI4VKmo6PhlaQtQLezv0qnKTaMJTJWfoVJ
1nFF7zrVkdxAbuRNYhXdZiwhtoE7Ch7aoKezrU0lN0+cJZae87ODFY/ojFk1Cl6DyJBW8Tz0NNPi
LXU2/FRN9CGqQGR2xkA7kynd2V601FsudBCzFVQNZ8Z1EKcAGAmTTm+AE6hNH87A194brVffboMf
fdwkH8e+lRjJHnb965BqTr6apjT9K29DzaTHUopJC1O/+TiUdniwIQat3dygsO+ODDz6FCeR9FqU
spIS9lhgg6XRCV9pA5sKt0dJHPrmVfUxChq4D+VAnW77qDEe9UKV6lXlJwxEctSEUR+yE3vPts5I
Lncc1CkDwWvUh0wqSGcqShj/RfZ8jCDmlqxXnTnAjzFEuLHbFG3/baxNKrtdGqXPcGyUAHcTs/sM
eCT91vct3IdZmfrHoaecsXAj5j17/zxQkgVQwQNMy9DMZy94R3Lh1yBHzPKI6V77Ax2qvqsFzUrp
d9e1WVRmUdD85+88l16S+1orEdTa8rqRQNMmRweWgOtS5s+9thxBRTLyPHmXIcWQwdBCV5vDyXxd
hLhjJAjI3fHGMYJHxV0W0j26LSlNpkTdMUlpIg3SfRc6ketUEX1yMdm169LEBVFqBek4T4SiaQrk
rrBtUQaErUi67hgGZHZGmXac2gbzf13K2UNGepUEC/EVTYm0BArb1pnm0ClSCEgj6DZVPbMHNtZT
U/ZbuPndsZsoR9oM9g3jP9QK4iwEw9CrgiQH9SgEAnZvDk1epgSXEODmsMxZZeh29sLy5k16rxVv
UqjOk95gO3k+T3WPeA4Qm5aR5JC6tdoebSWEjEb5Q90TpYhHFXqwG5g5YWqUZJvU8b5Qe+i3109K
6NvECM47NoeIrIcQSswht8bUy4EdESc23jqJrGOZT27T/KSOu4qnYhOZ+g2UYtguBn9ARO9q2jDw
J/1NIS1dhXO1wfehekz5je+iXHS6r2OatPmge8HDzJ2WOeZtnBfrKQYipTYrz9C3ZfNYq87ClTh7
emiAgdeWERd0BECFrp5K1UdHHykdhQ8mhTdnGw63xrTyIYr/cn2rz68eTxuphxkVPid4hfPU06pW
1EwKHxKlkbbyZFIaN+CpuC7lLL9ChEX4o771KL1hDk+X45uJFSa+ykuqOYOrx6oCyqcf4b7QXbm3
oEsrbZ30Tv21HolYwrxYAtaJC+UL3gofeHzyPH5RWGjWh2ULix70yECvV/mY9jAUpPmCU7kkRbAx
DK0E35zLzXFw/KORAvCn02Kp5nZJCJM+3vaUnPEbV9S7V2bo0yQZyOEeNd/k2YzlrPgkTYq8cAvn
b31vUOYd47Fk2BikDsxeFFTQwumx8/DtElrZtuzDap0GUkWHph1uy7osN9eV5GxZuFgqSA0g1Bgq
qjqnOsI4ucjINKU8+iY8yM2v0vh0XcB8xCcLehMAWhlFwB6LNxnf3MzlziiPieW7TogfQ4ko+Pzv
CRFezqHK0AAFISGUPFH5pZ8+lla1YB0ub9XvlQhHk8VG5cP9Vx6V/LUHRhlO44KdF60ensw8Yudf
eyW8WWkZmMUQaOUxL1eQBEI6xkWNqFK7XrPpl4pZSyczr/edRufeYCeArMpjqj0rceHm/R0JjIVN
E02quKT5I94JUQptzKL5+IvvrGfal7o7WEToC2KWzkYwAXbKCBpaksrj2H2DgsoNl0KEpc2a1/lu
HVrInA9p0MujTS5fSh8s41mxf/17WizcxSSR0jBKkOGP4IHtr1r6GZKmf0/GrILv1hHmJpPYOlQs
olW+VYBmJV+SxXL0wnGIgNN+qqO6cFhJByGsDnN3CQ/p9YWcGcrTuyLC95KaRRSlWh4tJboprZ62
hGOvFhut+HZd0EUNpj0A9kEaPsgknu6Y3HgB4EeuPaHFxqZWY/Sv1qjBcfrkGQslkYta9k6WcFvs
MPWsLJ9DmcqBUPSD0n0yYVq4vqAlIcJdqSAwTXp1tmNd4SbMzLEZ7PB/Cf/oDfi9bcKFafrYqeo3
KWqwKgw4dSXYG+Vw1WZ/rtIAKClvkIikWP420f2dSpuSCp20JGP8zWKlQ0ZKvAxV/IKUC7aZZBJo
IgLat6F8p2pQtnXkFVVdHjWHijHBNWM3XRVqOI2q6speCjcvHBLi8MjBxJGUOCvBlZpHPb5Hvcu/
JlJXscaYJWt7XRPOkqpvofM7KaK+DQbjh2OklOlmjlwOxUP8GMH2X7h155bfp/vgcZG29+LSDCAU
eKdUNMSO5LgJVUkNWs7LSdae1/80IbXTk6VZLRfFvMs/CM+1ZZMhpxKB4xF9HcB6JdIhbn9c38AL
RugkxyE82KquxI0Bnc8xYnCTrD9Wyidm3u8muOCuC7p8Uu9WI1wnrY76rqkxdz3kBirlPHeyh/uq
V1/yxF9rEPyaXbujIP1kWMUKet7bztJ2ner/udk9WbHwRll5TFq1ny1U1EDGqa6ht3FBPezs4g85
OakUCRkk4a2CCCRXaFEpjzVM2tU689zmuX6ybmK4dFZauqYOlkOEuvXShd2+8Hy9X6RIKBgrUhL3
s2AlguOZWRTd+LhwnnMAK7jFJyJEj7VltiN5i/II4YHz0sLf9w0Onbih52zt+NvUWFjSgqaKDFS+
wuRgByjEEaaVdTzeq2EMvDSDQfL/ZLl+a6oIvQyNmGRTiKRQLTd6eFvG3VaJP1/fv4XL7QiPcpq2
flW/nVA23BjtnQZ7uxwtmMcLL//JGQnW0ZNqVc81zkhO+53SVXC5+xu17V0pPlSKv7u+pIsPzLt9
m0/w3TOmFFUoGfO+dQreP6T4db4rJphv9E8WpAQqncIt0w6vC11SC8GsdNM/hYJjx6wcg/6TPXyZ
6oVmC7Hs+/dNpmZGY/fcYS2sDRblLGsb3PMmy7exIbukol0TkLPlFFvydId2+nJ9YZclWnhss9cG
/vJ0N5nqHJVpMvF+Fg7T7aMPRTauMiYzyYb9FDsOlFxLYKMz4Pjfq/wtU3gNGj90ejMgls6Yo9Jr
LwO0+7bWraY+3OY5xAvqXnE2Wn2r/XETKyS1OshEeKOoPJFaEpYbRXnuFJpkHHpLd/u6dTUqXaO+
tuUfcqAsOJBnmioIE9bZ+b5iZ4lvHuTmm6V6N9AnuECtXNKAB9+j4wLGTKup9tdP9DydJYgV73yo
S4rmIbb9ZY+MP1qZNnSM675aD/6L8zP40/s4iwOvQ8eMotAiJKQgZcnW+klFHLPW4h4O7PWYu2pO
ZXnt1SsrWzDQFzf1nTjhQZhUIyUpiLikWnfPWrQKnO3wlYlHOTySPxe2cv6xk9dnXtuMpwUsgxsp
Qi1jLdXs2gnMw4CwznUYtNOsK2kTNhsG3htr9d7cXBc5G5JrEuflv7NucjKOWpwjsRydRzV7VqaQ
GY7duvI+T/CWXhd29jqcLk8sIcpOFpRBzV5WdHbZ1cac64dVdvPvSRFOLJGmzKtilsS4Ez+qeBV8
N1e+XxdyZseEpQgXuwdtrKUmSwmDdKc2zIrLnButGjZVChNPWTH7q1oIQs/ehDeREDNRAqBIJD7g
TJ6uqHV5xiGxmXHOrBAjXkvJbbDUuHX5lH7LEe5zmCRqN022cQh9Wpm0QyHvGM55ffuW1jJ/wzu1
6/NkUurcMQ5N/sx8sbUGvaJN01RmbK8LOquevFlgsPf/3DXhiZs8WctramCMg3HlR+d78zGT3fCD
uk++td/7FwgxbJiClzzVpT0U3u/eGAa5orZ9yGpIkXv4kOfpf5+ur21JyKyj7zZRKxU/KgweF11y
NnYIgXj6EzbNzXUp58+noHeCiZBkoDWOit7VUE/rR8ZTOl/tH0Qz5hdJXreMfV0avXVdO1RZMPF5
DSob9944lPlOc+4S67mmiSBewoYsiREMxTQWepD4HJLhFyu4Klf9+JIx1NKpFrbw4hvyLx08q1/J
tFZF2shBQYLNwF7s0dzsvYOHRJbmOZPXD2xpWYIb0MiSnMc2u9fo3z1Tvy3Kb0T0q55hINcFXVgW
PJ8gaA2TVqCzZuvU6qQ+rwcMEpMKulX6BCU+6fcfDkT4f1yxAgQFDZyq0N1B2Vps3tJHQOEVld6D
o21GiP5lbu311Vy4TUiYq368vZAoCmrugPzWJAkJclB65N+Sejvm0OxZsbH06C6IEl0YJkx2ekDL
0CGd+XfLTaQynCH89W+tR0Qt2HYihyWIlIOMcxTX1dqsixXDIxd0e2ktwkOoRqCUtI61WBZTrSgj
yOHXvFtqdznPs7ydP20hVE5BLYvJKdOZ0qwpZeMAv/bB+1wO8D4Qm+trRnnRSleVrtq4EN/8X/bw
t1TBwubTKOfagNR8Bho9N8aL2eyvi5hfU8EBQ+1+ixDUjnnqRVDkE11b6ec0/FosveYLvy/iUfus
ydKiGFGDKF07IAiAGywYnMsq8K8liPzEUwlLraqzBFP9K3GeTfNGHsOFkxCXAT03qEGApuAgwKyY
8ze8e+viUvaa0C/bhzqakjWNfT+lQV7qCRQGC0FryNWfMYLwts1E0SJsxAbcpyS10j3EUibPo+E9
6dW2q+4lHqf2rwCeUwDEptJAY5Gk5C5Tva2NVT74/ecA2u7VBPA4dcNeAQ0+Jmr/qpiFMaxATTBx
r6AB9YtWhGW0Gsgvj24KJ1bmplLdSDTIl82Ciyq69vNiAOcy6n6m2Ib65XTLnFYrGl9PmodATabn
Lis7N6rKlOQjxMqZku5n9s2FYxLd4jeZcH3wHjjQ7Ikvt5a0aV46WvOAwe5+Kn3UrwCthm7Wz+OI
C236K5a7T4NmLNwiUQWRC5fxTFAJpAGIyKw+79QDkYZSynL/kDtKfBekEVjklhIAjGNL8eeFbZ13
FCWESJFATfAaxgT4Yz8ZPQTUkIQGXvdTap21rsnPjTbde23SLVwv8T2f1/ZeoGBhIwPe3FKz+gdK
HcGmT6RnJzV7Vx3pnKpr7w+jDKSxKChJTQDdTCASvAfFLszIl4f+wfEClTi+ip5Mr/+cJ5b3o666
JYqRC4sDaWMBpkYegAdBSXk9VDPxs/7BsCDx0UZG6vlwtkFAH3sMnizt3XVze+bN0vEG6g1QKQA0
KjniFfcNoy6Y2qY9JNavUPOfDOg240K/iWVcMm8eHWLfqX16H5XFBz1ayp2f3Q8Ab1ApQPgBnASq
ZsGMOZVtSBFNcQ/aGL0Oeu3vR9lvVljpz+SJShdyX8uNiiXCpLOuBFZ9Inc+hnf3o/fMPhkHjVVH
ypdh1LeBod31kkr7aOFOeePWIGer2ttHvQJiddDom1nKpJyZ8JnihIZxwGMz3akIaakSW5bCyTIf
jFi217lmZGTExj+FTxqzFJSG7CJj0OmAOF2pwulWc0fZQyJ55S5LtQQPjnaLBTU6MzigFynQ0bgJ
m7ohiw0zlp1rbd5K4SPcse0nNbWZZthnFuPe82GKXZkOWWhkwRAzMTxpbMjrDS15mTx93Du06d9F
Y7P36zzeTr7MIJhIiv62/n9EoH4sfmYfm+rnz+b+a/H/5r/6PYeUOfSD5v+f/id83v/zyzMj+cl/
bLImbMbH9mc1Pv2s24S/+jcV+Pz//N/+4X/8fPuV57H4+V//+T1vs2b+NT/MsxNGcw7rX6x9Z9To
D3kSvpGg/8e2+pp9/1l/Ff/u32zoZBv1fzA+fiZkAtpmvZnov+nQcd/1f5AIxuQoZLtBhyLxf/jQ
JesfoM2hGqRpCIZ/couYvjpvm+C//lNSrX/AnwkMC1yuxr/JzP1zG/is0c+za4zoby04v52+GW87
j6OYm39RUwATgtPXRAN8xkD+7vuw9bYlbsdd00fAVDtuXVz13X07NP1GURrbhe5qum2zPNuocpyQ
VmWuVWQUw5oIBdIZPZC3kqmHbjsl6W1pykwQD8L2OUxNJjxk0+dqaD+VY/i1j4b22YtbfScbhGmS
RMPAu+P4n2W+HzskZIJZFteb55dWRpPd49k6vXt96Tt5YVHiZ8CSvYeDUH4tSLBAUyXt3j5UJkbw
6zB40M1wJDDNl3rLtFMjwyfwBfjMlLHJ6UC9IDxfZmg6kVYo8v0UdNsXuxyzB/rXo/ymi6VNZlfD
Vhk85kj5uuq/WI1EAGYXo/kSN826drz8ICv5cx+MMP/l5sjo1yZn1HoaA2h2If/MXtrciL5Dl5Me
Iy1ub3utthQ3k41oP2g9SIpgiva0AegfqqrMGaWaOzXTp9poqN2yZmqCoiaOAZ21FFnY2KWUhmDo
39aPkaXhDd7hmQhN8E6qMmhHpayG+9RwtKfEb8rJhUpAat1cr8tfShhAfmLW7UjlwzdvDM/RvneZ
5W3DOvHytUWionMX1GLe8xNtRx3AuUIaSuYSGL3wTfiJfgFPqHrv6Wq5joMs+5ElAVOALIbf7Ixy
1BmB3BvjJq40/xj5xXCbdLDHrXSVKihh6wArHvFsvvBh57piMUoQHaFTEI9VDI3qsHbMuKr7+yqM
Xpu5+NTZy/jU04ryfCKMdKfX/s3xoKsZi/P+6e08w6fTvJzuZUKKVVX1eDi6xM01go9xWTa3+ArT
TyVQpU0wyaA900SqtmnRpM9pkvshI0SaZD6zLnInhnB2a3joYEJONWmnNVOH25mVtHA4VnQwYeNc
a8rYQJKc2Y+pApEZc2mcr6ORQ0ExBCOwxVoJ9Y/6YKevVlq9hkY30SIYwiBPn2Sw1pusWvcJ5WIX
eDuzeWqLkapTbJY/ULd4zduaLHlFQpJ23iOMBoaXFjR8eIo6p3tUTb3KWzkwGbrNmxc1HnXGiY6Z
UfGxmrSS8rDeema31euoYJLZ1FofzaBMIb6w0tBZ98/ZSqui5MeC4s6Keaq4MM+jHbM/MXMGCHnI
uq6buC+c8T4rIEeWvEm9j0czXXuq1u7TXp5WDHXp91Pe9Z+nKS+3Y2RYN2MSpy8LX3J+hWjHN0zI
oUAEA3MS/EYmKfpRVkjyvTTk5brxEsOnC1/jkKJab9cO7ts28vOIARu5PL5y5ZjJm9dsYDwYebGJ
Ta6R246Dub7+Zaf+O3UxVBufDkYngJbglQV722hJ4yeN1z1acfa1UNkm2wjilQzb6Soe1IUwT2DH
ehMHZebMQAwTMg604MdKrV35THfqHlO1fOENkHdVdR9EFUzkWRevo9IJmbDZ/pBbvbjR5JfS+UZ6
itKZhlM2VLVDuG0vYW9EOzJzzpD+JC3FhCnoRITDkQZjoJnflB/rQSv/0ock2KbRYlnr7HUlJ0Cy
FdoHYhccThF6JkmqEbelrzyOMpSWXZ1Im7pMoQTzcKfHLqpdJuK9FpbHVGmYrl6jtM+WoqdTt3fe
fw56pkVTGJiGeyWEa5ODL1RnLe7i4Aw7q86Kba/L9cZSuRuBZR86x7q3azO6seiho1mj8xjSGR9S
ftfNPQd4gax108rTvSWqJSGym7+NqIKUh2VzHBBIid8W1UarJl7y6GRKv4obRrWG9kBLgM6gpj4I
52yAxZCBoDGeYgXWc0g9jQ81XtTm+p24cFJ8CbrArCjePX7l1JzpfjYMqawlj0qqJDvDhz6PVkBl
ba8PnUFFkpF50Z2R6pTwmCGzdEai1Xrbh3fShTuiq1mrqZGcPNIbUblaUcubQWZQWZlm5Sev/G/O
zqu3bSVc17+IADnst1S1LFuSk3gluSGyUkgOey+//jz0PsCOJMPE2kCQOEiAIYdTvvIWdH+jDCoU
ciVIvypYlUd6tnWkG+wXpuHubEDFk4WK/hURMzo3N9MwxJoxZIMSXuyigplEqL4uhqzZ+62eXzKZ
5esgBNieKX6GC9233Gy+1TQAh8pqvvT1ZJ8lhM4naxqmbR/Sfl94vNuLWcwio/NqppvAvfy2nv7K
iTFg0VkQMrroQRuuB9+uLr0+7c3BCh412XP3VGr7LGXjPoLhM7daUCypBcxL8u8LZn4ESGoUQGxS
C9KB64XiRJkMdezDL6rh04E31RcjGPMNubz/UDea5uWtHz47pV2cP3759z4NuBQqPbNqFu5x1wND
2jeDdPIZuDTrrd6yPMI0jlYY6YRbCjLJwlq4qayyOec3RVSbMASlXKAw1wOOiUwbo5LyYrpJvep8
2T+UFrawQZlaD1FTjl5R4wbrE9/sqsmJdr2Ky55ILX1b5HgCl1K227Eqs43Z9ThGUmFdqzI31n3h
j9/rMLXW5tC8WlWhbQNLDxY0sN6dLyJYEkdBAfouiItgB1dRG11E20YbJdandZTIr1JDn1VLDWP1
8eeZZ+NuXVhodVMYm6/Ym9lyBtVvlSmRlzK0P0P+6HZF6oQw0sJ/c+kec1dfQgfe36wIa6oUwAWZ
mwvH9SYlNeNoSkIVZXBpVtQsfPFVnetBPbQKMNYIN0R2g+xu/qJMgstW6tD3VQtqerurKCZuhFcr
zP3H83A/7aTopCezAyI/3fK/s8DuQiXnBNHqwVkZuf0qRHeZGqBTk58v+eS8wd2upx3hDNoLkEPJ
nIgwrhcp2vJx045NdMmUyUxWFcI8CDyZgVCx6Z2qXzi8nilDb3HGI/BKBOzViFpivVLrcNp1uA82
njD3XTCaX2jAJj+YcHNJveftKW6eEnF6mJCzpCDixzchF9lAWkb9JEGAp/qpG7TpS9P14UPoJrQg
MorsuE8neYK/Nz1ANrbvp5t2wPWSNeun313ZDkfNTZKfDg0VinAaRkBxbbXGWtSZ/pQBCDwGljJe
ssQUXz/+om+S2DdPDx0An2yXUgt9nPmT/3Xq2o6fk4BkwSXJxsnzS6fcJPQn9pnLuopaTV+TX4hV
2kZiHcTxzh97/XGsMRa2fM3dj73AbD2P91WJobNoZbhWNZw8C9o1VmjbnnDi/iDma21QmlVda9Mq
4jR1B99fG5XlenlnGiuy8N9UnZWDWb04VhZ/Qjm4WBtGPKzLRPkUZFnzNFYxbdl4KPY95rXbMrOS
1di4mGgmstk5LWnRwtzc7XqYBZgGoZEE2Vc15zjzr6lRxlgN7GFSzmMRtJx9dbHOzClagN68XSq3
X4Asi/YWLHPC9pt03A1qLdeGNLjUdjmuDbOwH0SGYW/MTbSu4B55RVw2m1rRpk+IQekofEbtCRLq
59DPpif4hPkhcROg0UbxQ9jplzZ27TW37GdrHL75fRpupiDdqHXZ70rR+DtfUG8yOj4JDnblwjV+
F3wDBEQibE4goQjT5rmeNEdtx4oVpZz1GlvBqRLJ2Z3C/19NvfI0/LC0xRGGgghFe5QA6KrdHo++
UlD4Uq30HEVsLL+ziWmDgZRdz05G3UA0CO0t6mHF2knVJ7My04UbSLu/E3gCXhD3JcAWBLjXL6o2
QCKH0UzPZWd/joodLXfFHz37X4lBfNnYm9qOH7Vp48IkrsbhqJfurh/apyL8E4gI1Tp3gXlz7yQ6
zwkdRpTEZkeY22RsKhNfoVWUnqeg0fe6TyFMGyOxneRs2h5n6SOUWfVzV5bpp96sMcRurGml+l2+
Vp1m3PR9VSMMYRa/prbtz1mcq5sCTBORVuz852Uy3yOkLbBbwB3fHpqAE4xSi4303AG73Ix93a8i
F0jYxzv4Lj1iRgRaPS4DUGAWc7z31w5OVFRZRlNPz07Y1bu47YNVoun12h9bZ2Go+6sRX7w5roaO
oPPjzXIIu8hS896V5ylKg7UYgU2D8aX5bAu5inV16WO/82r/Ox4l9Ju7URhSVp0VxWeZOA+R07H9
9eaxjt19aGibQg+fMqc4JHqxAt7iRQrmyNmu10fP6cpDMCwEBvPbXZ9hlPXnC4TiPm5ut3TsIG0a
JCSr5FzEfugVJlUuQ4a7Pu/CvbBiAsTIaTzie3MllWExwXtveLrj9Czn6iF58PV3NqsuS0pzkOfI
MKadZVfVJ38s7Sdb7w8hCnrI9gn9qTeUVniG1oIMHbHRzZTgmHU1ODYlysbDGFfaPlCpSWQ+Cu5K
MQZPbiOjY6P5nz9el/d5BgJIaEcgLAJXjg7G9fPmheXrOkW9cz1BYeULpiurk+Y6Q55tFSTZtK1t
5ZQ7+RLN+D4VFhQtKNnM6j1UDd7q9X/tCDvJetYHghEUFMdtjwZa5xjTl64Tv1QnmP5pNLfw9ErV
Vxgs+7ggmOlCLH2/cHmCeaVoc1RH1/X63UU5QH3opvDs1vVLVlTiDP8RpZ8syxZm+QakNCc5DMUM
syO5xlHTux5qlLIvizZnqCHfSxvZBsWJ9adWyetHO62fCxQznsOuXRcIO6JQuA4qgHm0DZ5bPL4X
3vudb65h8o4HDwcfujU3dWfR29bU6mN01rFHhage18+OFZsX4Uxfo6reV1aWflLTRC5wSu4vZOKX
/wGxE90BZ7+eBPQMytIWtTxrvmnuFAsfMld07sJ5fn/88TXnugL1MLBBb+nMX+sKiKg/xXoWnmU1
dA+uDPBPDeNiM1nGp1obF7wQ3llDnOwGBUfqr5SW5n//azSjtOIeiow8K6X7OcmqeDtO1FOpIPQP
H+/U+1ue/NiZW9joESPFf7NTK1H2Q41C1bnrtV95A59Z80X1imLvz2Rs1F+gl5Y8M957OQZFblND
cggtjeuXy8soFb1E9USTunK09Po1QBR3n1jq74/f7Z1vRoWf9ipyE+Qut2yjMB+6qeZuPpWR6LZF
0lh7Kxp+t6IvHkewUAsb4J1EaS6WszaITmbowc121IrEp8gktNMUZvaTKbRq64TR9DzVcDVdM4In
Kbt9GNvTkV6dcyjpXX1122JdRaX9UIW+2FeBOdFbqezgZ9s0w64thj96OMQvwEPqVTrF0QL85p3v
z1E1LzJCCJevcv0xRIgirQW77VRVtrEuukJelNw4NjZxZlYp9XpwkZP8+Lu8O1HgGWiZU6ykcHqz
ZUc/KrKmLcXJjLMdgJRDU3+O2z+6In4TUO2bEInm0feMNMWG2G08GSCvmB8Mf1dnqReb3RdnUlzO
GGtl+Npe9u3CmXI/KySMlENmmJANp/xmVlIffSSEsYKzyNVz27ovda/qz6VwjoZapS99VoYL4dX9
KTanqGyHOa+gmHqzdoqixie29IMzFTTp5W7moHyutbuPZ/6+Zo16wV/D3FYcMoL9Prfs4GyVW1E1
69hNDp3pyhU9s69WMn2dnGaXBsqxMoZ/se9Yat8sPsDNzJpjFOhR5wZnVsdW6UEBmZGreuSD27YQ
286Nn5TE/Zr6Bx+SZepOS6YV94cCYQmrHRUHzi7KL9cLvvfL2Oj0nNOn1NGwQhIyHds/WoBBd1r/
8/F0v1UZr8NG7miqO5Tx6NbcNfSSRpdRJNTgrJfyRdUIwpICrfExSwX8DD3fGqOs/pC0BI9zFfqb
ppbOY2NY2d6oOYpjTAE9whz3WI+B+kc2hYWVUQKIwCuc8ndR+xTX26l8pbTQ1+gKBjvFjlEYNIwh
fVTcMIzXPpqNa1QH5SYKBAJyQzI+SQdSmTDH+Fk4SbH1u9T6V1fKZNUUo/8VjTH/6PCRFo6a9749
OwrrBhqLCIrfhiu+XrZuXETRuQXjdLDS6TfotPLgC2Wrd6I9mHZH5X2KKGrZQb6hka19KfRi//FH
uY9T6K6SUZNd40CDvej1AmhUg3JvpYVnk2WIonj8x53KaNdVfXwkyynXWtP+SpNG/fOfxyWAAFJs
zw6TXH3X4wp0K4Os7oJzgHOrJwn0L3mLX4M/irNKEPcwoM29z2RjL2gtv1NqpYFHpZG8jZCCnu71
yLkCVLikmXBWBU07oIp/Gj+V61QXSbEqA4g8RdL7B7dQXtWhcS+jGMVO4zA6ySYMN2YdgQoqjJN0
7MvHc/JOBEtJkfOVKiiKs2hDXT9apKCITHnIPUlX/Cgog6yKfwSwAHDvuD3HQ/zJauJja5Ft9iI9
tHb8u0Zd9WmMgyXa7jsn8FxsocqJgRi473nd/BVz5fDIKwuLWXwK4+GHm8+oOnuKF1bBffBDx5Cr
heCHwrd22wQCcka9F2upU5q3py4Jh2Mt3WrXd5W1BGF/5xLDSpJsleotB90tslZkkx5ZovdPKZW2
Tex2chuUQeaVttWtSz3vVkkhliQK3ykbscGZvdn0DbuH2y+alSKyKghckOXR6vOMyjBXdY6QXm5E
34D32l7aWeEuaUeOX5kJf91P/kWfnHDvGmWJXGllu6u6KZQDFs/4MhWO+qdujdeFlTef8zdHM4A9
ajPsRKxN1JsLd+qVspvU1DkFvZXuc1FagI8nuWoq0f7DAfIj0/TiODSjeuCpnAenxNFZtuHPheeY
x7l+jtmQwqATQuxIF2C+r/5adm4MB6gp/eLcTlnxj4UQywMJpCQUq/r1SGd3bZGs7YXlf1GMsd90
xPHrbhxWhTJk67QYN2KQ5rFXUH5tpiTaDgWOadk4KI9JEi7pa81Pc/W0VB+IFgGhIqnsoBd6/bSa
ScE85zA5q+XQrtShoujfyC/uNLmrYXL/8xJmOJTuOacJxgisbyYnJlXwe18PSKFbCXhxSreD4pRr
p8qSrRVm9ZpLN1k4L+8OgnlQsNIcAhAL7NsIoWIJ2yA6g3NPJWZFWTrBHCQdF66ht6b8zVTOu3Iu
FCCDjz3L9VSStyKIpxbuKa7ljjIJFe3MQ67Aa9sHN0IxINDXabDr299J95grD0Osnrrui8hz6Q3F
ozLE6wBpniHqd3kpt2bxBW9Xz4g6/jQWHvYOMEXowp4m6uXwgnRyy6SuMmzGyjRXTg09g42dduiD
V3I350Gfgc7F+yRqlfVYuS/2WJuHLkUSOUt82lbqoGZU+VV7H4FSf1jYPXdnHDZBfC6+FvkyAt83
6SsZedwP4xicW9ro26Dyo31AkvQAcQApZSveGwVtYFKG4NlRpdxhqtKvjT5sdw34qcBrHKdFWZdJ
a8bod0Ar8gIMbNp9/Jh3uwZvIb4zFUQ6ixRs5hX31x73s6BDzFkVL30TuVuzO0/pQYspRKWxlq4/
Huv+SiWnItBgg9L3mole14MZ8RQTLZLHFYpjnarcONnRgL2n7Agbg8I+hFYtHud418gd+YhQhQol
Wf1XbyMEqmk1bj9+oPtsDx1LLjpBXiwAyt72/p2pdQlBhHtujdrdDW09ITOgBhQpQQ29tKhiPFWd
+w2/dbHrYT8hsVAKZQ1vkm9YDukOJVYfsdey/uyABfpZlArVYPhZVbnR28D3Rtf5A1YZpfWPn/zu
s/HglBBpvxDFa3dpqhFjL6apvnGewn4zDZG9UkR+oTfHdUHv578PBmSTWhZByDzg9WcDiAV3qjKN
cxrH49Eys2zlZzQaGwwt9mg0iIXx7k45Xo7ii4GdGLuUtXI9XpPV9G37lpfDIM4rBBpcdqcunXLv
jsIqxGuclQhe73qUNLWK0qks44y62bDqihLkjauXCwWFtyrV1VnKCYCMBdeoihkilaXrYUBHS1QT
B/ucaqI7qkrTfsnjoF+3dW++OHqmzjpRZBjSnhQ4THG/asBa2pteARKzabVWQ4TdsLpzTnASeFM4
+n/sZrS/OmPtf+rbCuW1IFOtxpsD1lUSUr4hi1P7zOuGytkIOw+e7TiNv7h+D4jbslvnMcsMmXqo
xdXbzM/ghahjHuNL65rpg8SK1wsU/r4Cwln8cMNuX6iUcVeuX8HOnQIRFl5poZkN1TkRaxokPhcg
2MsY6zU715RmU8SDtvWNBMh7EURD4HV2AomJaytY2MN3O4GbCkofUEDScrxQb2JjspYpbAtXPRtR
Fm1qAMAI39UGT5XEa51Gw8LifCM/X31Q4PQ4hs24S4JlBGOvP2iTmnHXJNjNap16cOxvWqd/b1rn
GIUJ+OTKC+ShdL7n4fjSJ7Gnge0uZbLXh8jz3RUF043Qm73AY0ix4Zj8SYzf9INpEwtawpFXlMm2
oaEc+co6ERedHgWaA48FjaSMol2qfHG6sUFeX7sgwLjNtWyjJsq66Rda43fJwPyWs+wKGHUKh7e0
jJbgvVf7Ak/IsSPTF1V9HIIy+RWBsv74dHl3JBgS/9MYoat7PZ99oIedExrTqZM2bmKq8cjKzh6m
pkk2H490n23yUhSUZ5MpmBF3hCiggJpvueV0ys3hJaqNn3WSXBwLBGDe1fuoy3XPGJs/UYVzoVl7
iUzOPZdyHPbrwqGAr5YLi+keZjM/EZcicSS6SKRE1y8fCxGpo4pPaVjbzSpuhfGQiy707MbwAw+c
XLGpxGDt0kRzjrJL6dVYhzo1NUTSlGxta1RLOqtwnm29EOu8T6qFXvvdKTlLO0J9JLTmGTmXrx8w
V0n+7NzWTsrkygfTKYkA4/q88GHm17zeU8Dv2Mh8GfokEB2vR+l6txElSpOnmLxvq4m+j7k6E/Oh
Jxb1mtB3vrW5e9ZzV+ytJBpW/qQGXg8fZWdFIdzTpmjtpy70f/XhDIaKopBPGWux1ylGurCM3sAn
N09L5xDiE1ciQGTnJoyJpVFoRqi0J9viFuxcGe1sIzK3KbqDJZlHnRxcUxmfIgwyvMKo1R0ZPDrx
GaLSfqBX5wQpp12qVxanFEA6bcjQwagqXDm0qh1XYYEcxqS16aqjwe5hTBjsutZWbE8PMl4pNyib
qQniuEae7lx92rpZWv+MRY0hMygQ/6E0/WCdNWOzy9wko+/awwIa7WhLGUE8sM77TdhIVKlGER1o
Pv5Ox6jddYXefIrG3tniBnhxRs1lIRZa9L0fVPfUFHm+paE/bPzOfObWPta6dHetgmL6x8vhjaJ8
M8GwURBkeEs+idCul0MRV5Ea681wsnLB9eaaTXAJsBftA38C8V+qa9xEXmtN+s903+1TZBhYnapW
dK6m0jnpBVlnm9rRrgyHejfhivLYtCFcjjoYngugJY+jH9u/cRjR1xT8VQ+X3XrvUn1dWNh3GTQ+
MXPwzy9AP5Q7rl+ks4bYHMOwx8Sm1zYhVi1rli+wzkxTf7O6fpZNhDRkM3bNNh4qbQmpMO+b24kE
jo82K1Zzs1jr9fhpSY+jxi70JKS0XzWlBvBsD85h6IlICUDGnSaj8ktrBvX3WiFLaVHbqjW/94LW
WfKKfWut3zwNPCzQVsiHz4jbm8NuDHTRtUVjnyDvyQfVKhOW62TaR2sYXyanVTueronWsex0Su2y
/pFCLP2ptcn4QsOh/qx3vuWlBIdPslLdSxmX+eOoZ/azUqfp7G8WbyGEpZ5TqCk0dEtum0l2G2sI
xDZ1R5ywijqkq54alfkgosb6PuI38ykrisJdWMN3YckM1AR+TnROLe2u9ZvrASXPymlPOqqJqBHV
8gTmRu6A/mqrquyrhcrAfRrsIh7OZe0CLgZ3c2uN0YOsL3BscE4aopBbu8im7yQQwVPkFjibxJW6
lpXWbln93c4YphJVbaP71YZ2/gMAXrXhRBUrgYHSwkTcXSAUEFBxoy8NDug+Uxk7XRoZ9lanAjlD
qIe59VCIfkkUZb6GrpYWXZM52aZXTJpi3GKadFC4qogmOMeieepyobw2oj9k+Jz8+/HZ9P5AZIoU
EEFS3DZSZRqaSRdiNIqce/aERmS+sv2w3hW1kAup+X12OpvtUH2h2/5WJJ+n9q/cHDsXfXRE4pyU
bkx/ZQCNL+Sg6jerwjPGlVN4TMboq64k5Xoo8zlATN1PgTqaHhIx9XdFUSSg3MLaj+mYcrUo8quV
K92+JwnvPJ2SIhQg0/398Qzd3eVvvGBa28Jl4XMAXj/12CYO3p2Nc8J+Al1AVas9K8JizBv6rj/G
zug+KWY2fpnKeMnJ567kwtAzXpuFQD2DrXA9dJebIYke/rVOO8mN2r/Yg62uezTiqsYKvXj0l6pP
772szVafizyA+m+PtMoMIj2OFefE7ozXU6dY667Igmc+K5aH0PLCo0NvqfGscFiqMN2nlrwuNXSI
06BsVJ7i+nWHSrphnNfOqYlG7ZOaIa6mh6hGTJWTP8Vdq8Fk9d3t6FRIgQeOM63NRMtXmV4HGMeU
hA1B2R17s6JVV47q90nO/JjImlBsmVoUM8cyZOomqJBt3KjHycTey5Rhh1cpt1boj7h+mCGaUBMM
zn3ThPYbHSHYsAgaeEZjsu3qajwpGGcGFHOwb5JK02E/hMF8lyqGV2BaMHkAJKN9pUbRIZymYmVO
kIUNx3/ws7J4kEHXPEn8xVZ52RtwkQXkjNQZxpXVqvrnjxfvPZCTrQ3cHZojXmtQYW6qAvi4aVHS
xrj/KbqJj1AHiRGLpqconTCDMhsRrxqm9pGY/kvZJNpKNla0RtmmeyBW/BQ1Qm5CCHgQWFtwAn7a
10+2b0QbVRNLYIX7s4hnBaMA9pHCmnYrBKV1VqvUUUL3C6GeH76TbfQJKncwRS8fz8r9ZUYTAhWg
2e6FkPdWPmeYogLcT6OftOlMsOofxt62940oPo+WthAy3d8XDDADR7kzAavdHrB2PuShnpg4PfZh
96zVjblKu0FZ/+c34nLmI1FKB4JzC/SxBmHQRVD0UzkK4q+uxUAwDf8NDfwGbB/kwcfDvfNSwNhp
7XOUg8C5lfottbTFx4g+5aT09Dnt1qel5vftwne6hxhCnOK9EAXDnxB0yE28OeZV31rkByc1CL6b
bQh2fvRRza/VRnqqVTxG4yC305BUG1mnxkWE8aeP3/Qtzri+ienpzTARInhwTbeWtvjWT71WTvqp
meJ4o6dJv5+yyDk3pn8BTjF+g4rHlWBWefKqFVa5sqjaDy6U71aO+lMlwn8ic+yfIC+0j+XYD1ul
UZ2djtL61i38+hxoeeCFk9E9+ElP4a6rH8fE8JqggqBdi2LldOmjjM38OQGrnW9scDReBXV5XQVR
eJCZli/FXvNBe/POKKzQh+CeJlu+TZKrcCwr122NU5S2qN7b9nBMckIsPU7EKbCd8p9Kcc9UpDjx
6BQAa9Ds7tvHE3+XahANQNwj1CKJhpZ6c3CZIVpBVarrJwdm0kNrmphYw6t8zFOnXSMY96Mxm2wL
WvlklaO+EKq8cxLh4jX33cjjAa7cRPa5JmTU24V+SkLzKLpGJGgCYwBtVECSP37Pd7YSmTfyYlCa
IcvfFqM1OxpHRebOKe/H6N/Azb6X2NgvrOL3NhKfkThylidiEc8n4l+hl2IVqqJgWXDSRwtuTdIr
IBy5/WZVRFpItTzaSpcjOpXZOzP1f5cxlJ2PX/Q+tJjVu6BSoEBFqGne5G6xVHSn1VP3hMz/URjj
sxjT9GJRtV6NZZ4eXcmVmGJ6+vGw78wv/IW53kM8DRvy5giZmjoyqDa6p5wO0LZwA20TFDiM/h9G
wdqCs57FCkb4en5TLe3CqvXdkwLj9JxE6lHXhuTy8SDv5EQww9jfMy9/7pfcTKHZBm4N28s5FYl+
pkuIFyncnYMeFsWxsIzyRc+N8cmwu1cZDOrFDFNz69d2vU2MrH+I7aA5tGazcMHdb1RBSXW2gcFF
zbZv4bqlNtIzApeF4dz4Xenq5lGWMAd9N+/kSqoN0l9WDy9ccgQdFN9wFu6i+3XF7eoyvA5vnvm/
WdqVowZarJFVGFg2Hvqsz9d1g/GkHl/KGoXtLFtTtFyCNs0f9PqIhCNAYDX3W1BHuL2ZkjBSnbHU
7JM95V+TuANuhpBF3ssXWrc/dKXrFo6kO/kXxBu1mWgreMW5L3Dz8eMu1oK6UqYTsVm7Gysz2hXu
FM3wzepJs4Kt7VTaoyEjpF70Pt04WLGse3AMKxr3S55W99iTGZhApA5FZZZUvc2KVKXoSVA5ntsi
Mze42FPLdSKZfo/prDzW2VhgPOBov1Q3wJEXcMk4xWt3GIAawRzXXw0VRR3hT+mmNNTwXOg6pSSd
e/0/b0wBS53nI1Dh4Ltl98oordRSEFNqRmSdLTd7Sto2XNgC93A7FBFZ4jPRWzfBP998G0DHrdTo
lp2CPMVeNQyxT5FRM2zTsXkM4zRbm800brJWFVtXbz/VE55JheG7fxZOiHeWJdclTs4szDkcvMkY
fQWVPVEo2qkftfghkFP+UBgmCRAlJInqvFIY3/1w7NZW1sa7pLbHc6SXDy3MwW91UDhPboGCDTlf
RVozYlT8EIg0PbjtUlZ9f2oQWiCFT2EHKPy96CsN31qRmnWahDL9DmrkkvJOw3DG8Ebd3oeD/JJo
9fQ9R/FqYUm8FU+u9y5jz1rA6HnQcL5F1ijtpMveHayTO3v92vaxKfXCi12EtJTDNP2s0l9lN/zM
peMBUHvIrPbgUJDwsok4DzoL/jGDfLKb2uucR2mhJoAhT22iFun+N/FLaCfQWxCcmCG0SG9RN7m+
V8IwBxsYhMZz6Bh/si4qntMkKNau0YUPHy+d+5xozh6gv8/hDpRLcT2SGshaSYseTXgNDcESu4Jt
n9j5pgZwsZkT94Vw4L55xVgIWYG9Icp0YQ5cD2iqDQ2RJtGfq953KPOnxk5JIui8UWL9FJlrHqwy
C71+jvfN2OE3P9xQEjE+J1ao4Bgu7W3VlRFSfNZS0PBm3nG7RCiwU7KfQdxoZV4/nMLpno96Y50C
/xlQQFHh1D6GP0Pjq5Jq6wjBpS62HrssO+I+PqwQ4vFi8W9jThcrqB9rZW85aB19VuAbK8Xguepz
JZ4i52J1IG7DhERcX1cuvXHknwZQuEO9b/Jdp9hLi/2dyA/aBVE03reCkOFWPpXkfsosflFgC1/D
ajYWmCrM1GRbXALfidc1Ih1fW0urVyhSFbu6UBYYNvdnEpkEHps0DN5yxZuVhfCXcANpiZPVR9qx
SJQLvu6btjeetK4E7Rf1Xz5eym+5we3XY1UBfAbsh7TATUgQaI1VhUNANmymB8OsNh2NitDM13Fd
b+L2xQHtbyhA0tVoO43Zqg2BRlr5Q1rmr4FqrcrpZXCKlWoeQv+YG74nleI0DpsmDldOI/aJjlsQ
tupZ8/Lxk79zkTBX8KY4RgRYyVsbrFLN7SyMdXEirR6eQ6RSX4JukFjq1NqKu4wL3u6CjWko6q6u
DXPjR3D/6wkg+sdPYrxzQFPgoQ7HBiX3vb3SBhFl2LmlxikUE7gD41HiWVik4hxH/caNXzR5SVu5
dpRwXyJ4ySYCKTBuFLPcUDM6u+FWhMq5K14H5QBy0qxepbKrTIsz82ekPpuo6BVn/Ek+W0G5L91s
39viNcoeLFXhvwQnW9ab3n/2OzTVkIf2ghAgRBP/9IW5K8V0gU7/Kclw4zAb+iCTYr9mrfs0iwaQ
uizR99+Uf29WFHnwm5gLFRbIxtfngYVOiakVnXqqUGUyFI79yfes+B9l6FctoU9kn0f5mYJfTbMR
Fwo9wlPqGA5/Jv2fAZ+noDtRTRv6cFsEEOYhUeeZ+tA6+vdpBAphZ8mlj+LThDtY8yVHVEg19x9/
0HeSB3QlYEaQYiJ/odtz0v9XCohgDGpyVTudjNCcjqEiUDsgWzynhZ9uo0kkO1nn/VOb+3KnKpUP
GD1ORw8+dbtWTDV5tLukfQiDzlkiK9ynaAAYiCQ5adH+sm418/su1scCRPBpaKKDxM3Pi6ze3GtO
4ngT9iEUd9PmO4HouCWI63422RRtzUmqnuvmn3M/Hb52Vb1wiLx3cNL0hVsLioHGxdsG+Wu++kH4
hkygtBELaYfaEN8Ib0NUdHP30qVhtLMs7Hv0SoBRo9J8sEN9SV5xvmVuVh1cUwSEYCIzNdbN7d8p
rjRzHXxHoMd7DYUAMAIwth6nMFwKNN5yx7uxKOqR06CffMcYMX0zd7vGH0+1M3YHdLaOk1EmBxPa
2lMQo4xX9tBkcH0OvwWAaRtQQCkLtgunR27hdJ3JhFux0KP2ye2E9sNVAnsvqsC6qONkP+mRry7c
K/dtdUoJLGmwSxzzAhG/6xXdanHklKU7nFo1PUCrGE5RQ+PbC1VBPTAyvYQT2rMG27jU6hg+qhGN
c9/FY77p4uCAMGLkCSccn+sqHU5aKp3n3rQ3bWE3R1yGyg0Z1C4I6hRAWhmf20b5N7DQZFk4at+L
vBC6QK0JfIADYOT6NdJ2MqKhbvVnWaVrRBL8NTCeUzfp7cotjIXB7vcaURd5Mn0sIE/2bWADdM8J
zbLUnwel1Valotvrsq5+f3zW3K9bWD+0izlTyHq40K7fKJajLICiJiffCLNT6dQvY+SaT1Nc/Ofc
fx6IFil1LdT91Zs6Hcx3vzNEnZzsQMn2btn9qhL3IPsIxWYtPmbE/l4Vp/9Zwwm4ukkzEPIKUFlW
3/X7dbkfu1JN81Nku8GrPpnfxBh+NooYMIvrtPs4zP3tx1N6/93mIeEB6LMlyx2XzoeVbadTk/8/
6s6jOW6rzfdfxeU9PMjh1rzvAmh0NyOYFDcoSqKQc8anvz/Qnhk2WkVcze4ubJeKFg9wcMIT/sET
AlO/NoJKvm61LXDUeaS2IADJX8k24Isa8ul7iYPSZwh8EOsA/XDjdjKpuRaxa+iZbI+yPNpC2icb
2/g80Fi09hHHga5GMrgGPBpmHvhoh5dePmnDgStYeGhKtbutY/PZqtVr2uMSNWhlui58Shwb++Gc
G8C3fDv88nhvjvnIiIU5TprSm8Xa7rN7P70RQGUNPbaBA+5VovbkZ/1RBe5edN8Ks6eYhmxQnT9W
2LGW2oeK2D1pD3N13eN0RVn9q1nWdxYC2U4nPYTWllDjr1YC+RYybjTtIVAtP3/zwJaY56U5RTjW
DwhHt74lu6ZVbPm5/Wop0HEh/+EK5HBd7SxRhCKthWKJAk4SXKRRyOQk+cfJzHJ7irv6zpjVrTjg
F2OiWgR7nOPc5OVWn0KuJr2ZdS3zlva+DvpV1ZoHTch2kTK5ceU7dVgSbX1DXOI2Lh8zy3woesHh
8r5E1v9OVcJDPmztifPTGVzCgjZiaQLkW1d2x7mYujKRci8uhk+tbhRURET9YlYzVDWqcjMtPp8E
EHiczoRD9GA42E4/bynXVcQ7d17aq/mnJE2DfV2Z88dokoFcyRHc9FSNh9ukkf2LVrUecjb0hzyq
iIYMBAZrH4yZbemB8pC1eXQRl8b8nFla+PT+gfSLVGUB0HPwEh+hm7TIrb9dh0WkAQSrS5TNCV6O
Da6U1+2g6I2j6snn0Wrv/LzZ1wUlPlsS9PxDNeNIXpBvbNwB5x+IxJabk4gWTBq1yNPniE0pGNIG
9KJYI0uqCIOw7xqrOhSlRrdQKrZE2s7rzYxH0LEclfSo140pEIdVXEDJ8qIeB3c5q0pXa834JqvV
fWuO0nUxoCvQRWO825jxJZ45DdHAoNAQBYO3dFDU1Z6UjVkRzN7ovCQSNTfKG/nQT5pw6TcwPLJ2
EO7DYIQyVLaoo0Hp/RLxUzASkebNQON3Q2ZtyeX8YrWSHwKEAhTFIlg7piTYIooZTRsva2X9SCTr
X2pale/o0hVfANtabp+OX96fh/MDkLsCTMxSeNZQy1rdvu0UDFURjT2FcFJSU0oMzHmQO3t/lPMY
BqTSK0kEnVP6j8vP3xyzcYWbR53WlYdYRgN+MGsOplSK93NoRRv91l+90MIfgp0LQIBvfDpU2abV
ZJp+6Y0RcYMPpoWaUD1v3LOvncTT5bNQf4FXcLgyb2sFK/igpDO56N/GDV1ofUrzCwKo6zzTdEfG
h8YtC+2b0CT5fRJY7UM+ihd1V0M6MMiy0zqBvUEnwRXSrHF0bX4eiY72g+xHNjR6BT2BFInqUs/c
SejV77/7NVhbpCaQhsF/Ujc8naJab40JEIV/i8M8tZoE7l6h581hqCnhvj/ULxI/ApElqBT5/hz7
q8/RZOj5AompPOgezy2Z3kNU9747JAEm4ZFp2Smn91ERBRr45rxIMbbNxuJbhnj7qRR88Ai/dCp3
i73R+nXbsTPqXGvbW2qewn4wo8CNrMn82JtpdBySIjr2WtN4fahcFz0+h1tTsN7WCmpOyymDwjH7
S10jsaIpMqLSHIzbDsHnq8GUq4uoCvajvyi9ibGbx+zsUFFn8vPkS9Tp/oXQQwFsyTkeSqHHXSit
wv0Uyp9HPx+ORSR17vuf6ewRmRqSP0riLGUu5mVTvdmfVhDAG5nU6K63qh/hMGjUXcz6QtSSwlNq
QLNKlHef3x/zrAe3OJRRTCVOJejkP6tBgxwhdnjl8V2mqMHjEFhwjLQYFZmUtqc5wr9GTzU8Corc
OmMj5Nfop2dOos+lZodauZUUrK++18fBQ/PvCIWM63QOOuAEwPLM6G4QrG+x3H7OFO2AhSymXFXR
b6zJ5d1O1uTy7m8GW21B8uaIkr0R3aldZF75iHCDFkAs9/0pPn8lyItLO5cAl8D87HaV+kCexj66
k1srezJTnzyEr+zUmPEcJbLKjaW+PuYpdUiAFwll2Gmo86yOeZmaTuTnvNUQaN9mTU0utKQtnXAS
tq7KX4609HBIU7m91qd8oQrkcN0Y3eEXYmp2jn6XnY69MtskkLHz/jS+9p9PvxbvReQL/G+5VsTV
ew0JbE6OeRgEUuuUSrxXzKWDFSEjOIzj7Mx+91AmII8oicPGMVwtmI5iNu/LLLmZ5gmOBYXxlCSG
4MZGWmUfKME1ijKXUZBsBP7riGr5BgvpXF1Aedzpq2dFSs/wY92K7sJykiGB5ObD3Mq5W/ZoURRi
NOyKSfNdtRy3cs9ffROaXRpyjmS09AJPN1CemHWNf110F2WaaktdrFyho+vbgajmv0k8Wl6S7vDy
nqBRuOZPhxJmfdLqCCmuMDIy7GhH3RGs4fe8VAnAllEWJX+WGZHiurXph4nQxn0Q35VwG2kYJIRi
sAn376+uX21SrgZSNJYWIibLz9+cvTpCh9AUh+jOt/zbNPB7r6Yue1kJw3gboaV28b8ZbuHqonaB
q8vqQga8g+NJyR6F6oEOqf6TMLNyLcH8Jqfy6L4/2Pm9wgxSI6dXht8A0djpu6G2KpfxKHLMjb1m
j3H4UokVcl1dPBzSzLyL5eY3YxuCJuQWmMjXKjPI19MR+1kuw04daIWrOtjidKz3yH92dq9Uw8bp
elbtWMaCvEPBgwN2gVqfjpX0GqSqXNaAbSh7ufH3I5XQ3Wg2UJKH9lIYWmFnhuY3rXiUA/k4Rjep
eleMH8LsrqmBHaqXEjhmOaQkms77SBhlpzbyD1gu+LY0tHszVVCTKjYe+yzX5LGp8VGvXKT6APks
d9ObBTeUkT5apJhegkuOHWfKsLO0gvg1jM1dUmnlpxjVQFtvW/1WEvv+spdQeokNq91Y+ecHBg9C
Mww/UWaQSPT0QbS6rfU4QZsbYzXpamnPH0chgtcKgHvjpZd3Oj3BjcU+AKgChxOpyKrlhIa/VlmZ
MHp5GKDahHLgfhTr/NP7y/18K5+OsnqhIihLvfaDiVKmCT5dkXFvMKVDotDY8oMt9+/XruH6pRYH
Nujp2ASCTD+dP0lAfMesm8kLcmkvNP5Tacq+kzQQC0NcAS6r4YsQB9eddJ3Hd/pwGVcPUfxxij3N
v5bH74HpafGdvFirTk5X9U6p3wGV89LyuUm+NfVlNvwI2gADYUR49rL8w5y/zd110X6tYnzUTdPu
/C8D6uKTdWmZaLq0aH9/bsu7YLyOrG+DpdiDXsO6PuLa51jSo6LdC/OTKLpkt8Jw31pohsUHrfpp
9ReD9BHd/J6SJM4bthH+FCyn0DK7j4/6ojX0LQ8+DUJi5/F3eupJCI2leTailzz/mcGSN32VMONy
ai4l+VNp3ZodKCh5lyMnLIDhNtILTE/s97/2WW6zOGMCNkXJmNo8JYT1/JtaNIbkUiAIO9qUnSV9
RIVf+95aY3BVyWGAOnwmXUCZUK8LoH022rvGlp3LmZMbT0FasSAGidwR+F5d+FkymhC6/MFraywq
I/EyLo+T1j7jH0GxKExfaASmuznVvkt4L4rSczxR7cvtDjBOhYuectlH83XafDbHH7P0YknH1ITT
Idx26rMAuqKYy5ukuBrbfVwYn9RCvteyZ2Okg4w6hkPpbuNUOA9ggAmTm9Lw4Mo9o/tqYhgag54q
nhzBwVbCJ4HqqRNB1NmruZZfIdlvK1albQx71tJVXlt1YEIXPziADquQXKpyZM60cfI6lY8UG011
GGcEMFPNbw9qDCoP/eFe+hwp/qHN8vQx6RTtJirS8i4pevWm7Trf0YHH/vaFTWkGp0A0R8E1n4Ej
iyTRwhSrWa9BlLZAwHqv9rmJ0UdhVwsY7f1FfX5Q4vDCWULpT7EWFOjpmYJdfIApdcFoyN7up7LL
IcGOW4CIswYpk80tzdG/yGgierzaOgYUXVkqZajtmXDhcyK3F8CZsQB97LOMNdiHtNM0J5CEwIkD
EJqz9C328+96USp2XjeP6I0e6iR1+hHevTJv2rWfH+ULu45bnboFidM6G4xiftxOSByUpTYg86UI
T5olRI6Pm9EjbRbl5/vzfn4X8guZeuRMQSMD7T6dd5x1Kp3yuOjJAuzs1gqbfR8Uo6voW7HzL/YX
TH0uKo1m4kJxOR1pztQ5FAKgCwaSZ7sgAtoI9bez/XC+DsIDhTX/+6B1H95/vzOM6/LFiTlAEgG4
BgS2TPibqEPJCvBFYTp7AwzxjxlAxSvaXwV6+9Lk5RS1vTCvBhxvyPFVQfhetAL6VdFUOq0SAKcg
zzv0sFIvdFjwtpjWPYZRQ/L1/cc8D1hN7lNOAmohC7Z/FSdEmHvEU6Oj36H4BeSuRrrPq0a/LdU5
coZIi12l77Y6oL/49hRBQCGDvSabWetL5si51f4g8UXImOdRMql4YwcBHKDfWGVnOEG+AmxzUJDQ
b0if1mKOkzAB1TItcCtyrO+kXsT/t54/pGUyg7q0WvVlatDpssr0ni6AreOQ+aW0tPGgoq34pR6T
JyXo633fKspvR2hwU3RyOR6PasWaRibjEx82Y1l7tDcC9JE0wS7HMts43n61DJdu3+vdsnzn1TJM
qxLwjFbVXtTMIIvScLoyEfGzJeiDN60iqPt4rFxRbqM9gYi+i4wBOfC89tCLUFyAWfm+6MQvUM9m
J10MWKZkHLcecrlqTgM7VLDI3ekYMhPU5U73itl23Pl6V3ht9zlC9OtS9uv6Uk214XOeA5vJAwsi
pD9p1zNePHct5iuumJXh504cLofst20nlUU2D3wDVQW6aGT3p89jtDJy4VpdeiHUtA+qNpS3sxl/
zsbI+iw0sfHYT2D3hci8Fuow9Uw91J9lNENxHxw+xVFN36QS09+/qhZRH2CJ9EzIz9dXVdfifdM1
dFXTICyfoqYI932ezO77J8L5hUhrhOsXTDraD2A+T9+9A8fdVkDtPcPMwutujlD+1SdzY/Uvy279
xTF/BSxABQD5kNW5k6YgHcSqqCDjkw9BqKzcytTmnS6EAO3H+DebJMsHZSxq0QSOCmDW05caNLOc
x1IuPKzF2iuxEwkAB2Ojl3h+rHHO0OglblmcWNZbTW7FgMxbLxHqCALI5c19MUrpdwsVxvc/0Zl0
HK9D2WlpY3FlL9Jnp68jS3NopILVeFxkCHl0kn+Ujfigx810KNCF+FHW8jFq2+lrP06RA9S1czpZ
SVCLVp5iI9/SKDvDzC4PtBSnlvAGMShzFd6ULTiMGFNZrwmHY6dqthmXSHVhL+xDaM4S0SmyQXkM
2ci7whJdsR2s3Sx23SdcFxf2p2oVNOyLwbZCtGssFHiv+bumnWRt78YDorjcjVr/1czizkZecnrq
W0u8aIqodsS0rWc7VCIgdGmmfHt/spfw4GSl0s0hPCFkI9+gT7w6C8punFH8nERPbICwqOEc5Yt5
82UnoRWSZWZ00YPIfCqkMrqIRGF23h/+/FvTIkUyjWa5upDf1kU5Mw1ra45TyUvHLHnyTetYxvN4
9FNlD9oSxHvf+Ackv77mZZw4WtHrOwNLB3keW2gzQ77RCDxb5DzOwlqi1Y4dwZmTTSDpLc2lTPJo
4KeXqRyE1xMUwOcq87fyzbOTaBmKniPEO9YXEjinq9zvwnbSrEKiulDMd4JmNM4o0yd/f4LPwkNG
MfFopSYDWwI2yeko0AvSEIl70VsIwk4qt9lRKaQBzbFp9Nha9WOlab1bIbq+ce2d8QRoBFHUJYNd
angMvXpBAONVb1pt42HnjKtcljSfBZxCdmM2yFdVK01HI9Q+5SJgxLgIwE/i9edNXWg+TgaGsjSU
e+xDAv8xRXD8WPZ4/RZ19RXc+h1ZumgjXdleTtaYeULYcI9TlvmppgvnBJFE+VginbVXRjxZh1LY
l6AkdmmuCV9om8j7qbe2jEfOYk1elyoshFX+oVmyCsTTIrJ6HK/pPFY10qjUr3bGjNlnPEmYBShW
h7aVkRw2Pu9ytJ/uX0ZdWjTACXEGOrPSNGYzyXq18ZqmPoDsMJqPGhVAoeyBSbsdsXWlJo5cHLL6
CW0cexguWwgZQv45iMGHZ/dB0+yWY7ZUVWqd9/6AaIRcLhpoRyHGysp6Lgd5n7TxLi1u21DABWGP
hHPY0f2QsmPpK/hYIrYTtY6pJm4gM/0h2oc38M6DRHOEttiF/bCPjXgPG+9opIMLF3eHIl4GRCGs
kf3Mw+Oo5m4Tp7slUEwRRkz5a77mJuOxVQNAn0BWwBibrqLV+9zEDJv/BoOIBbS5V9No5wsXILgP
qSE5SfBN5GlG9dDJ8qHxp0NGjQQRqboPYy5G6PHvf4Tz9JcCB/0xg7xyqRuvW9K53oj0qmrR87vZ
LoUZ8108BtFvs64FZQq8idk6jMRiO1lPa/gvzYwIZVJdTrrxU1Cq4iLVcmPn06JwMKsOXAHWwa6p
TeWG9G1LWPhM9wJEOdJflLpYMxz9a7MNKzF9SUhlSkxaWxzzMqquUWqVKBoOwpU6B9JtKKaRHQLr
lgZTdcW69d0mVaQrfK+/AHHwcoMW+SIoUzlzEg97X7HyOyWbt27e8zMSjAEtfsq8dB3oQ56eXvqs
tkozgZcqqRbspmwM9pNsVPfvf79fjbIQF2jWEHjSuj4dxSpFrYcc2EH3M7ETK4Zsp4uotL0/yi+u
OqIZUGvIIy0lsXVQWHd56ItK091hhWRc0gn7IuOHYNeZ/DKKcPoUNcP2sT9Ql3OSukHExohnnLuD
JLpifqWNGPW8cUByCkKAljLpE/zsVVRTZLVWB0JS3tVWrjhKkQyemaPcnUeBto+q8BmD4t4dAPk5
eUHoJSC/7ERJ+/j+vJzP/gLjeC17QhGHCHo6+1oUjDHeL/ndbBnPloo7cxmIxcY1eDaIChweBwyk
nOgxnzVJcqsJMPyIBW9GePMaTiLVv2YsNk7js2BqGQVpQxY/JCUSgNNXiSOWqSJNgieoxey2aV+6
nV70R6sEB2GaYbzvokG/ECbTOIARFDYi9DMUE6BI0M8cQkvNA775aiEr8pwrsTZot9oQIciOO6st
jTjWVEUY7Mg8VVha1AltK6KCb04oqEXZj8nqFTtK0julQa6skZPJQRTnU9z3AIkCocddsTbku9GK
jaNJ2/kqafrBnrB7d99fCGcXKNkfvC7EvfCdWbSAT2evGLOsbVst8ZKsknZUn3I4VTEFo6E91FJ0
oUeduLUnz65PRGe4qxc9WT4ZX+50zFoda6aRFk+Gk5LTYmlyN8TIhxhjoX43IiW6GAtq09I8azd4
YmBz6evlRTNH5mFC4tF5fwbOok9qkxzHPAxRIf3jVTXDQmffL6O5hG9h4riiRcqnClHhn8IkqBu7
/3xD0DiDNg8bmrvkLEMNR031EwG4QiXkyd7oF7gSUoobo5xFn8waixImyvJVaaucTm8Hx2GiVhB7
vtHl+zjEBjVBwmyP1HnwscqG6FNS+OG+pu21MfL56YYoGL6hOG/BdVyyyNOhk3Hw1U5vS68bWm03
hmJ3gwtDjAdhvC/UMdkHcDvtOg2LCwOfgx7BRifO1f7b+5/0/EhYBI64cAHQUIRfo8V8Y1Dp1TSZ
p2ngRJAVaQ+tZjhSPA33ZTxNSKHT4CnUAZllv5E3ZuF8S5FUIZMPgPJV6GMVkw4yThGzOGQe9JrQ
ziFNHdRO63fswIe4T0w3l+ItX7XzmhzgB84fUySrocayrkgjiToj9GXKt1xcqkuAWrpEemW2axM1
+BIIYnYMxRmSf4HsqU3ZJ7SLsUOSPdCTm7xMZKdo55LmoyJ+1cqOTZ+UiXKlpKL1u/ttYVcjiwHD
moYr0PLTNRLPeW+W4yjeqoL8gS55T8VJRb/H7zeun7PvAD6DJAh4C2VaeN3LbnxTLRcy8BJlwUCz
4BlZ9sXAejIvkJ+o6+Sjn/lbveTl951kBct4dB6WAtSiwL9a/HOt5jWtfvEW+mlrh8YYOXqQphtv
dXZcLaMgG02uQ/mZ6uvpW+VJ6iMYN4i3gpChhY0/3IXMiW1TZp83KlznwRNjqdBZXvlsHCSro7Ec
IynL5ka8DXX5UVmAtRi8JI4KIupF7cb+0DfijV/Kj5He2DJY+8pO6sA6BBnd0nw0f7y/rV+Vqtcz
rIJzIKSguUDoePruSmfW0WhV4q0ZlNMu10PfRQ4kvpQKpbNT0bcOsRgmx9kX45+ljjumDS85/GrJ
s4J6e5tZLqZazaEOjNbGeTzf+7QqDrqZVkfUJn+MehoegU8KBzHRXvwkKXdVLU8cU4JypQ1JdhvN
Rfhc6f70uUa//ZgWsnbVRaruVXkrOZznWLCqfXXNRWY9SXm36bCznN2nM0ATE3AO8QYsNuzjT2fA
MIo47uQShqHU6Tt9gD4+9NJ9EsuOVQzajjH1XTPUaPcpZuBUtVBtBAznvXLKCvg1EXWBDFrKraeP
4OtGLAc5fBA5Fy4VTbjulKBxq9oYrzL0+i6bMH0e5j6+ykV0BDGZLOEexAp+G0kWXacpE6oEs3TA
nbb/qbepuvOb2lXGFAp+XAbHmiDnEHNluxXRjztIo3jdmFl5WUVK64gC8vvOPMGqnCdFv8n9SLXN
IhOuJUWq8FzMOesNdJui/O791feLIxZxEOrki6YPwu3r86QahTLuqgSWzaQIexU1el9XGsQ2Iqni
uIza7joTrHpXJ/MxHebHtkp3qYL9rdg32kUW04MlCGz9R/qf1o6ihteZg7Jxup4fejwkPBDSKmIM
LoLTr2MG4KhqsxHAiqvVZTOFyCamsJdiE4xKVMej3fSKuHHjnZ98VGppOlHysrj41up7MXZE5cLJ
8KogmB/RDatvxDDeavEta/tk7S8EJAVM5qIJggja6l5Fw7niJRBREFn/8qQObjEOidsOcQWgdNOH
4Pz0o6iASBdhFPV9IA3LW7+5P0ydk1ZLJ8mLkxKN77LRqYl0Y/O5GFTBrfwadwIlup0aSb6IlVBz
kgLteFkYm50cp+MjsLet0O7s6y6PhKAXsQUHGw2V00fKG3RAjAk1HSToPvNP5qRZmX3PCmAqgSpG
HyZ/S4z97Nu+DgmiHQEf8pxXDd03s4BJ9KhPhS95U6QFTov06S4ei+F3S8AoIdGzXIReaRJRFD99
MVFEujqhIeqptRTszTk1P3fItx8zoVAe39/HZ8EhkRnD0IliAmGLrXZIXA4x0sNI6Yl10t1GyVVn
1ZgBWpaQOggMKaJDi92VUXy/hCi8Mfg5Qgajr1cBSapBtFvWmIg5wdMs0tvMG5DAOyC/6B8Tzagp
SEgS5E0srkR3qMQn0QxLt29SCaeConcziuJ2OWi+EwT6tHGkn4fty0MBO2ZeFlrhmrduJr3AxR5m
XqSozQVFbXFXFIV1SIJasxOaRhe9KD+E2ugkYoxyU5QcfTndKqueY8F4DKoji8QNaQSJxOkiUIBU
YvIzpF5eSTeTGAU36G0qLlE2QCapKnYpnI6d1YnJbswx+E6TfCO4Ot9fRBWkDiQPVBPOrDKyOUi4
Wnp44p36qKpCcNHGKGcJYdnu0PNyU6Xa2tK/eGtwWgCk4eiIGOWoS8D3ZoOlSHa2TVak3lTmNVKs
pfW1DgUc6dqE0uVgisA7qBzEVMxYpE3lNqNFkeD9TXG+y08fYhVXZNSIkrruUk9IImFf6ULspkUc
fPjtUSD40+OhQQsRfw0Py1pLEpIsDj15CMHYiZKwG3JITO+P8spIPb0oKMPQMoS6jRAgNdfTGY0m
Ua3aKQ+9wBp2XOZYbX1MlWgHV2k/ap8t+S7WLlvlozrkjhGrNiBa20q73SRgN9zdGv6EJnOEV6Fo
t9GzPCe3Sn6pqS9doGIa/yiHH/wRZ4kE6GU3OGYD1KRKj0TmezMfPkCEujaD/mNZfy3wSXPr8huK
x7//vSABcgeCbeAiWDOTIf10QRfJgYevypWZCTJ+Ec1mxLNkLOuJNAERIie4kATW8TY6syMRShV6
CeL1x1KbDMeHpXecrGIfCkbgYtNRO4MZW44Blu6Yp7Jkg7toNr7oL1bnwvoC3wx2lmRudTs0CHtY
HRoj3tDHCs0NDAfFpUL6/ro53/xwy1g3ywmAZO36FCw7qw8iIw+8fK6fBnG2HqvGaJ8EDiqcUCKD
FIcF/PDbgxJOg1Ihrge8tQ7owwYQVWgiLzSLTXoxYxZxBbAcDxZ/3KeJ0O+IRLfcTs9flJSYiSRV
xVIbgvvp/mjUMaQr3OYoq4AP1PRY+yiac7sz81HasYyCq6jK0sP7L/pqxXG6mBgVcBJAExBzKFWc
jmpl9NGqqc691vLmwnekEI9DLUV1LLMLGAbzsO/gaedPIxhccXhKBbI51fWHi9I/ltSq9OS27S4Q
b7EN876PvqqV5ejTdEymo6TgUAP9C25WVuyVIbRj5VHKbpTw1rAoAwdac6/P0n4Swaw3KTqPjR1x
rVpRtvfb7NAgl9lL7a5FMtNokucM4LM7pWBmzRrAYtjiGDTUw/H9KVkypbczQkmCCh2Os8aCvAEg
eTojxszeFodoeMi5HI6ViDdahSHkUShEhd4cOgqt0Rtu1qlbR+Rr1HYyNHq3gJEI2hdPB0oJp0Ob
VhbOXErpA2KZst0iQvvYpdpdLbfBBR4utNAC5to3M99VYra33g3qMW5Bkmf6hGRWn8k48+rRZQFo
wMmTzNpXHJkGBq6Pc4b11uh/fH+yzvp9yEuQ+ZuL9CCr6MzucRyDJFRrXbgn9T4ipFJeFsClvDJM
G1cotfoodM0u1cRyJwwEMNMomq6vCtJdbEbWcWxxOe4oqeuTjOV4LymPk9nXu7YIkrtMjuWN5X6G
ElwQO5DyMSjhBKX5sdpkFTi9Iutq5X6ao8e8xRooF2QoBhA2P4My/yr4HWpkiBk4ouwXN8Fsanal
W52DCrG/r7CrcrBW6p3FU+b+/alcH6dA9+juLanswuKgWnz68ZNiFgqrGOV7vwhCN9aFZtcFob9R
PfrlKNBksDmDi0+n9nSUsUzDfJgXS40pKvfY8LH1qqq92HgXhV/zdiVTaAN8Bbxbec0e1ndDn0mp
1KaCdh8aElmZqX9MMUnIwyZzRsOgp22KzygFXNIT+t4Nwa7oMUZPtEpz1CR+0RcBj6np3LyPS3ca
UQS2zLZ2i2xMjlZuSZcosXyqsfixu/AxDKMQHWXzQ6yJ465X8uKSArzOsUFqhOxK5ciBFLq5alTX
lp9pxzAsc0eahWRP1ZYRxcxA1rNFEg4TayevVPXJTPSURzEqNxbNdONKO9vnzA5TQ6uBU5cA9TUd
eRNcRuUwWy0egvcEQa62RwzemZz+InKp/1+NTnET7uD+eeXX9iV69DfutmUdrT7NArsH0bPUKUkf
T1cAKsytHNatfA8S9Ai9U62Nna4eJPKI9xfBGYvs9TWBY6BWBUMdCPjpSPgymhnHgnxfXpsH/ZDc
jvvyQtpDwbYDV7LFfeYoh/Jj7xr32sG4FHf5IdiFtrB//znWF+v6MeTTxxj1rot6sZLvkRC2NXTi
Uu2rUh5qWQduurXw+V0nk7vwdo0lKCNkQWdk9cqqspRZQqTYRinXbgwz+NjklrWRlq/3MJE6gwCq
pt7Hjb02wCDSqmo/zUBVR1gtFlEcucBbo41XWW7+01cB5reEmHAO8YzQVyeFNoTovM5l7uldgLUz
JGy0ootgoez7O5Q0vtIzyO4qwHSOkMxbi+f8HReQ4d9lHurdayofVeMJgiqjV2KiQ6uciiX12nK1
XI0CCmyBH2DOu/Tdqe0tx9ibjZillIQyFCk8SrtZZ8/gf48pmfbG0f6qmfFmLv8eh+I4AiEUydjz
p+MYNboZgP4ylBsBJqWt2R2GoryXc+2HOGsSkpV6NNnhhJIUJDt/Nw16f6OVUenitKQfETJsdpUU
DrbYS5GbmO0OfUGQnoMS7lUxPZAV7rM42omYLztWYDxJRnITi4m1s6p2PynU4AtL0DbSnVWk9Pdb
0TSiwbWgttfaChOUcr/NeavKCu4nlVpwzbfSYInayPxEthogYllKovl7G/p1XJX2Eac44Ra929PZ
tMxg7CqrzryA2t4HqxzyS7/LXvQ08+1BGGmkRd3GZvjFQgGuAnyZahuvu4YzJCqXyVBFqdcaanj0
p9l0UgXe1OtJ9R/fx/8TvBR3f6+I5t//yZ+/F+VEZzdsV3/8t1e+5I9t/fLS3jyX/7n81f/+X/99
+kf+5j+/effcPp/8wc0hlk733Us9Pbw0uA69jskzLP/n/+sP/3h5/S1PU/nyrz+/F13eLr8NQbL8
z39+dPHjX39anAv/8fbX//Oz2+eMv3bonrP1//3y3LT/+pNW+19Eu5yR/HshBHD+DC//9RNSIEJK
9gqorD//yIu6Dfkryl/EmMpiZopLDn0Ohm6K7p8fyQv/BiAXsoWcjPKf//VMJ9P+P5/hj7zL7ooo
b5t//fmKUvuf/YquHXSHhaDAw3E785tPV1jwCi0ZAuqBWtk+mVnXHf1aib9JfV2bdqD0+adIN0Lr
yF2QXgzzUGEAPCqBa8WxhgVUO9XHCCXnKYToVLVJ8JBRyXxQIKB5cWbJnybowE+S1vhfwVgpLvYM
dkkX41YqxKnfj0HuaFOifgiEsbtqhV54EORK2UWjP36Q/DaebXME5B3WRvXdF8c9tcL2PhqTBNOO
WiU7kdW+CJ1Bm83LjMYUlgMtZhbRMFTXmg6+7H+xcG+i73XRFD/b01V6utr/v1ve9O/fW98XTfrc
/HF8ea5//DH9cfN9V+TP6Y+3K/71F/y95A3lL6q5S68EVCfHyMK4+HvJG/JfYGXpHlBrpYOIhut/
L3pBk/8iMV8qwaTolAeW9sI/q17QlL/AvHI9s0gpO7H2f2fZn974C86GZB+FRRI6IgwimNNVP6tN
2/g5tEVF9M19bs3zJcf+0Qrn+pBLYWdLfhLte6n+UlhbOnHrLcedCNyHAsfSS0KQZm0mZLWAIwrL
jy/7pKnvSrGx0CEZ/OITZ0j2nOah8ADyvnB7w29bFO3GqXeYTylxUBRyw7zo4RWU0lXc6YT9SwP9
KgrzVNrXqVh8RvEVyIRSwDy0tck3v6d9Ol0Glj4/zPEwPylxI3/vcyv8MM1h9VOIUf5O5xEzIalD
VFBKgMzM2fBMSvA0/l/2zms5ciNt07eysedQwJtToBzJpumqYrsThNoBCe/d1f8P2DMxLBSXCM2e
bexEaGakkJSViTSfeQ1Y+NpLJ1tCd1io0pdRygTmtmKfZS2UAVMjlOjUHriBIZf09kLJlx8t9ID+
FG7/0XPx/+ipmxFv/+dX5U5U4vvfjbg4Z/M/8uecYUYkcy7mtxr3MYKT2az8X2+L6fxFf3yOa/lv
TiNn4F+vi/4XhDT+SWJdUGDkK4Q7/z5nivIXT878l6lFksggvvsPnpelPhTPC9ELKBtUm1/ISpzo
12GnIWLQJEHTPdEuVbdBbsZu3I0/u0T0P8sytm6UEqAWymU0sGW93kQKeTOEI/1OLVtl+2rp/vX4
vX7sllBJfg2og7kASM2RoGqZqyuDwAPOn+KnPikmt5K0W4Lh5NNghCrGT1l1SBXMcVpQJzucZDC5
xytwIxTnIE3ZNywyTLcBCbApU7s+D1pS7btKL2+mHOn7cBj1u1ID5551zpdBYJz4/o9ftv9ffjzB
+2yACtwTtZnLpQQv27RWJ0VPclHfJJnMGWwiD08QecM1HH/Mqy64sSe7uW3UznnCaybY+Wqc7HvY
z3dtHVQ/2rSrPxWJ/2AMt/T7fr3/C5dZ8PwLZ7GiGRZErYxr/PIXdnmig7HjF1ITkY86Koi/kZJC
1KEyja0DVO6OMi/6BnIZe7j9SptysoCjKqELVjPZhHWNxFyq9x+zIK8fgEvlezxIUKCQsJOt5DTb
DaJLDrkNkb5s2uCDM8jj1uxtQvHBWasfvcjM/Cc0oqADLHnGEpLRY1UNOvVyOjjYWFUswWaNNbNH
xUKuNLxYWkPf2dQlYV2HSIIY4XSsDclX7rpG/l5KOGSIWikaT3RjgRAgtGcrKaJNINWI1zVkdq6f
txWOCoX0I40kG6gI177XU26WBgNAtBW2v7IRt1l3aibc62ViIFHAvxR5Xx/KUiCti2IDntbNLGXl
IzjnSUWCusOoybOvjZZ8xrbWjly/Kx8kZ5S++CAITgkc6Ay9USly3LoIs28+UqQbRW1+8clKxU0a
8jmqTLbzMCsOZhunEcUXvRn6rR90foufk7Kmi71INhA+mT0EIJPT8qR+tsxvgDmVdVCL/DQpo4Kd
jGLuGrvQV5SmlrfQ1TCLIFfX0saw8zA/NRhd7iWMdffJVGF+XufI9KANfl8o4Tc2YYh3SpB+ynw5
O2NLdE5ZvPcPyYs87qtdNfd3ZvAtzonkkbRdl3UTqx8iPOeK45ROCgKS5vCQY5G9Me3cRuZFST0u
82rfD6HkGV2v/KbZJX2AppvcxdU0uRkl6ltaD6ZnWPOaRX23EaPVPCZRk9WeVGo/B5KHvar3hxQh
2ENemfWdgtfbwdQb3Qs0O0dsrQIjNDXx51DuhvtgwJ2qsu0B0RbaaEZRy09O0itH/khdtYzKTyRL
9uH9pVi2/ek4wZSFighuB2IEZITLAzaMpuY34eAf6Xa4+TjdR6wDfCDUahzEQsxbs+i8oIl2os9P
ZWp6K+Nf7T6iSPofGlgeitBXFeJiNghv9Fg/+ij73xq+ZLG6/a2ZmCm43DE59LIvTkKaCRHCtF09
HmjWarCi+Ov0HZU4+RDHY7+i/vbmz0K+g5oU5Xtc+i6XRTSG2mr1oBEFjp/NRlUeDBHqN+9Pfn4t
LrbhPHc6f9DH0HAmcLgcZAxj3xdIYhwDYWt7U+3dwcyrm7ZqVg7f/BEvB0KEgYKQPEuIAapYDKSi
uVLr2JoQfaaBJ+V5WLtUT0JsdsbhE4oSazJR87/wckDu6hchHRsFAtRnLmdGTbJrE0VrjoFeb+Vu
fES91GtS82cn4k0l0g1033Tz/mq+sZVBjYBgIWSieUuz+HLQqKAb7xhdcRwcvIym6hQiFT9V7R7t
1O9WpGzguWxbEls5Cn+rarp/f/zrOQMwnpvTOuhM0EuLC06YqV6Hej8cewnSR5eZ48dYtKALuqZ/
rBv1Oz9JvdXttju8P/AVnggcKPHdLPID/xFQ8CLA07O2LnBTrh4BM0wPcoFzs6Tkt72lGpGrYGvu
JrWYtoWf57spTv3POoYpO1J+PG5au8UYMMqfIr9c7X/Nr/OrbcDVAn2MYi6BCMwr2KiXXyTuBCeb
yPjRbCbqR3Zn3KZlr3ppWvunqcezfEh8mraxtksK586qEcGCP/CTAgO+3hZ+1S1xyy7MjZz7yOo3
qcw+Kg2T56Eopt3KOs4b5OLnonJMRMqvxQke4MjimEhqAtc8BilOeufVWuZKXftBMe4dbdyoWb4L
GnXXSxL4j2nlEy72zgzimLF19AuJ1fGkWkRtfoDvfEUd53HEG8RuRvOg1tz6OKIObpEoxi4vpwgr
ibW69+IGehl3pktR5gIefyUWoiQRncswnB61XuDYVOe0Uel9exTF1kTq5im8XlzkQGbcIjVpCEZU
cRfHox17hQaoGT+NiSw9WL30IZskrGoQUPdyON7hqK9pci/6r/SI0aAlGKa9yfNCX2Gx/5DP1AXU
1+mIpxSKpmlub7S4Rvtd0ioFQixGj0EXpDda2Vo3yNVQ3aqCHW5Xyq08VYo79FK387Fg2cOdEGt4
q0Wd/uXnEaSjXovBDUWQJeDRGEJ8kuNkPOIc/JwrSG4EbSX2tj06H9pOM+gkIseKqkT4JRJj/8EP
RP0g2rbaxCLp78jx8+006BEMs8Lc2ohne2at2JUbZnX4Ve9qaAFT5tmRALMjTGz61Gi6r2KdDsCg
f2lt0BCx1g63Wt2t6sJfvqB/JgcdjpYHRSY22uJSEjV9KznopmMSJabnYMFzp/VAdYsJ4QO3DHU6
Y3hU30b29zZNEEAoBqBtbfqRTfSsjn6teWE6tT/eP+OXB41fNefBYOzm1ghq0kvjBM0ou7j1R0g4
Taz9NOw2OyCXZHm4z2fbEOnIr3YKEEXxMVx7f+Sr9WBkExaqrVLz0oEUX96FsjXouZHlyhFf2mQH
ui/whtFRVl76ywM9z8/i4qKWDLiHUH45P78JzF4p7erIFdftK834XNaltQEHsNbMujzPf0aaFxN+
FdEucN3L+WhmBaxAy6uj0UTBFwNK0dbInDtVEXDdB6A1oUN56v01XLx086AvzWSqJhC7ZpT55aB2
WQwdr0F7jMgldoi6gOUoM0BZudScIi6fbTiO/adWnbVA6g5mfDjrMZl6utH0ITiIrI82MZp0X1d+
2OVL9+8fNp9hpDERKlmsxtRjH1sX9LeBWhGACFX5JlS9vfN9bbrJx8JHmxq9Pd40gEdykd3ytERU
D2K0Ff3hQ0gWhoWLEexxEFNvEe7+ngf2Lz2TYq/JqNG//3NfFBX/cxn/+bm04+GJAbPlfxbvzWxk
qUhaUR0rFY3yqexpY+V4xO+tstvZVVHeckjTvW4hi4GiznDsOhu8aa9O4TczlGzce536RkEv5oOv
1cEDWVbz3ShBURmO8O/SoMh/qeg63wZVp3lxGYg7oKvjttMbVNgLw/kQqna2RbS7eKhy+ZtML+ET
F0OluzPU7gE9KZ67Cd+UsPedY9cU9i6McDpt6WLcFqVebkItMz3RouL0/tosSPova8P1QDdovpvZ
YouDaptDm5pdWB413wxcB9w7HbhSv+1zG3xRXjSPQRJKh65vn4x8mj77qe18hT7+Bd3mdMfN22xj
isKuasDAGZ14fIBEGt7Cjci+v/9TL8P6P7/UIezDZWyGjy3ltKMWBg4adMUxGfXm4IxJ4WlCLSD1
JcammYw1CafrI080T1uSxUEik4bo5emLmsQwA8MvjrOb35cWJZDcofBRCYdKzNiYN45RrQkRXF9o
NoVV9BPhcBLZX8GFLZt6TRWURzSPTLdShboJG330OM5rDJY3lhNSGcwVOiNsgKviHvbYpl4zlI1P
iCvB1XnIIzrcIoyz26T1480//XwODRjsNAGrwANZMmas1EShM5nyo1070rkvescLsEF2Rxm/eUWK
ivv3x7t6+4jHZ7UF0KSIypLZXn6+um6aSuDWe+RcmYdJAWJpi7CDi16bbmGiMB4VaX5TyV278va9
MMgv7pu5yoBGMs2+OeNdPkuAYswiMpmqcKT+61CK4XuBbv6nJjMe1NLQ9j3X6g4HGfVBwmloFxuF
cYNCUQ+6GPk8KVMB/lOf+pxEhwm9F3hkonOR4MPFdvY8nPLNMHyTFN4d366rQ6ZrklfqbfW5Tbrg
c2uNbpI5iOeOudhpJRZELrXBHopW097lU74CmbnatPN0Ler+c7Ax64JdrnRR+WPad+ykAGCia5e+
2KXcoMS4ybiSOVydycVQ80d/hSnx2zGbEBUpjnhpD56E/GwBfoPMwfnchOUXZE7X5CsWolxcOzbE
fSIMiH9knPz55ZB6p0Q5ym3Jkd0q3w66jXwtwms50mTIB/StQNPCCrNt1atPZTVh6y368b6Ss8e+
jnTZS8MKaZOQ3eBEeGZi72we81pUlO4HfLwMbGMnqfk1pxJbswMI6w7VVOTuhKPlHa5Tm3Kw81uk
Y9dmtqBhzDOj18KNzw1H6fy6bGHIYy07XUyM1ie4iMjKzmkbum9F3e9oVQ6YxeunsNManJUrcCDD
GjH66g6afwHohBeUwrWlTNJ31OTjKj4OEjLi9PJM/ZcWaTGS6LpyHpE8279/KSyqJn/mDDqVloxC
l4j89/JryhndnwjNraMmSvPW7vydRnpr5DzFWa9Uh0DK9Yesq4IN2p2mC7Joco1wWKuFXYd2zHxu
LVMXpSyLycvl72grx6I+EiTHKhrFvnWccB/rUF1d20frra1/qaj0HNRgANGLNBmVeIMSetdhNoee
b+dX9t9hNHx6f3WuD7LCt3jpVFFWQWF38aNq1BfBx2dHRRj2Z2CuCED3ptgasaR8fH+ohTnGy4eg
BE82SJI8a7wuTjI4JApYJAnHAikQN7dDhHAQ2cLB2KgR6epEGty2mp7t6tBwdgKI8JNih/w9fWjf
ZkoReRCd4TjbWRTvFSWoUeXMfVZOxelXVZtdGJqgy5VsMA6+7+ThSnB+leDQXtRm9gT6RogUGovf
ryuSX+ghRUbdxjw4GzKxo7i5JvC4YGS+LBMKryTzKpA9MrlFlY/rAGxD3+XHTgp+ic469ML+nJfa
6BkgcA/IWDVuHgr/oyaJ0gVhrewRHxqfYyo7Hs651cq03zpAyNzCNpop8mAwF6G/P9EKE06WH+nL
W14aw2GORzW6FYV5Juib7jPsa/Gxv7PK6aymfXvo1rKPy8IV25IjA9TDJHThT0DaXm7TQFJaFbmv
/qNCsWDbNlO70WP5d2pY0Ta10CcLUF7faVnXblPqV2narZTLF+kPPwBsLzK/IE1o7GpLmqwWBTFd
PLk6Fk1nesXUJ9u8jj5lkfx3gHe7V0ehvonMknqspnQr0cVi4/0Z3EFGBhF5JHiWVR5kGo3INIv6
GAzip4oy7wcq4On5/eNpXK3xHPDOa8wkZ92Fxb4zjaqbit5sj9RT7b2m98FuoiXt8jnyyh2heBA+
mfmdogb5rhFh6OoAoLZSGPpns5jiY5zb099mlMcPmR0Ne02J/S+jUyDMUctij1bhbE4+tDs8eNqd
jR4PUm8qdhYpvN65SnNoehKQFG6S7/cUS1tYX8MsbGcp4ZcOOOJew/xsi6dw9WDGY01i2UvbMRqd
u2kaQHkPJUjJwIrO3WBprlyryS5UawejgE53cY34Vpa7fLzrRlHvO0svP6wyThbBCucWrBHYeD4V
pRBem8t9mnZKXGuDNh1LR/zQRrv3VEeSb5PUQYown1XMSOTtDGcftd8DTS2+BWH9NW4pEldJLL4X
edrcd0VVfLRDlNEChBx2UhHmuBvY5l2BS8HGSPMeDcnR8ZzOyDYGSl+92+ajeo9+qYq0W5AcpnKS
d+9vj6s9CMKd4i3ZvwrYA87h5cy0VLLS3g7lIwlD49bRIH3MROg/vT/KMvSaF/CFij47PVJQXdo1
mULuncGvlGObDJt8ENtgtHC3zz0zrHa20pxCG0sIBPgE117cZ26XZU9Kus+CTwHicRne0tp4b/cw
9JxsGzSHpGrOsehduxfeaLUuh80ttP6TwYu/clG+8eMpxUJ31kA5coyWsgT92AewnRr72Fp5urFy
2A+VnWeZq6sDtDcNMcMqGWFSKl1uhK5Kb9Ctgii/18tad02dck432qFXAKHyyq6/nUL7B3KSxd5o
Dee2pIf9sZPpKtiSnPyMnSrc8Qp1rlC7YGMgdH8fqSq2b5GTrLzdy5oB34W40SBxBK1tQ+ZaBC9K
pPdJGCrSccA1HlG+vKEfHDwlUzc8TUhL31dS6HyqzbHZaH0LldAajYe+7CYvH2kHC13sSlkeS7ec
1EBzuVIiWkYQTGMbFZX3N9EipuG3Yp7LQz23ZqgWvnCsXmUMVpxbde+06jGXJIXqcu7cVAWq7LGk
SivJyZtDUSScJYkA+yyJ7sHYT0kAtuOoppFPxlUmKGXW5jZmex3fn9UyfvwzLeaFsBb/4RG6PIGD
0Sj91BTaUYsmzK71QNmkY9BRJ5LvSHrdsMrFTWLHwX5UnE+NM6oHR/ZLeDvBtFEVTocc5Svh4yKa
f/lNaHAgRA21gKLI4jfp+cz4mSrtKML+N7F0kWGOavofE623Vr7qm0PNBBta+ERGyzpJjMyUZQA8
OA5K+izBJ3fjTKAOI8mBa+VBt6J498aO5wYCOwl4ACIZ7fvL5Q70nB0Pv+DotFr+3ZQcx1MCO95k
Qu8S1wbq8GXoVaveAItEjMeWftpGZ4OiyYYpdk1SjqdiDLY6OK7Pkmz5N5MQ0HWoeNJry6M1utv1
y0PBg1YSreG5M70sePbdkFJEnKLTpIXZRprU/oemFNoBbJBGh01tb6oMR9qVPTmXCl+VPfj+vHKg
xCiyEtVfufJ2RTdhwZGWp7qF/hPl9JvSzCx2YyqNj1UD9CNrB+1vruViE+dO9TilYbjVgb39+Vz/
H7v5vyEVvvooM+HgghHw0P7q/v5f3t/Jr595Jv6+gHDO/+S/2AEgoucW7GxDRlJhzM2ZfyE4Dfsv
khmwkyCeqezP2M5/ITglxf6LqhTPGSXYGVs510P/DeFU1b9maWCyIW49VZ87Ff8Awrm8R7FyIDUk
+sRwhMLSsteS21YT6EHhH9PiOw0MU/4crpWslgfkZQjmyS+m7H0lKiWh+zCGOjggTcjbqPjSODid
O38rwbkhOnz1CZ7+HIDXGNBlyoTKBYeBMBD5KJreIPsuLw9fOD3iaTyXPTQkb3xwyu1Q7rHRs4Au
6Idsr64Z5bw1PdTWgbvzRs8v4OWIctQohY7b5bH9nX/LnyniUKBfG2R5B8/TckB/QN9C2QLD+MtB
DAITW8sMsFRwdTorQEG28nQj2k2BWFnCN+YDZGjm7dNPnItxl0P56F4E9Ob8YyNnnqQ/F8kXsyhc
ujKuKdYUx5bBLfMi0QYdQJ8PZfGlIaVVDXmRl40guuy2ZoWTbb6Swi03OIXSObdCcWXOI8HlXU6n
b+IwG8IxOBW+/AEBQzkwNlLbb9/fd3MF4vV1vBxlXtRXkY9eqnY3BlNw8rutL7mm9tl/NHcdDXPY
wu8PtVyyeSjoYsj7cnLnat7lUEod4DLgBOGJElXlxfGuNNR4ZYyXVVnOhybojKLGChz+2+UgQ69p
GSX78FSBmIHs7o3Frspuhu/5jfodX7EwBxLtqp+RQkCEsv9nhpvYa8xzpBYMs1ib6VHzGrxaThW9
raxR8/DUJc+jXp7CPj+AYvjRYz7//mouC7NXQy0ujLoRkaX0ZXjC25iGrnWEzftY7tQPw336jyjr
17NafLm66gwrRYT5pJjdTRVOgB/XelrLw8vCAbSGWkPXB9TPC1T21cLJJsJ9TlIxG4IzezTuwBZu
I0TiGkUBjrB2LV0frvn7zPAXLkCwB4usu64NraA+EZyGUMWBkMu12ThrtkNvDcK5pTk449BoH19u
BtROAeRV3BF5GP+W1APuwc/UP1a2/PWxoow0e4KwcDMAfzFKZGd0JUI1PMFYiM66gmx7aPnSPyxl
st0YBksBIgJ6gVePoTyMlYYOf3iySZjHibKVAuFuZS5vrRiUvzm0gOqBVNHlitVOgtKzGXCr9tW2
TR7CRDyhk79//+i8sWKQj6gVAGlDxHMpg5uWkzkZqFKflMRTuljxKl1aE8158Tq4vIjAUL8aZDGV
pkwLZLsYZHP/eNYOqu46n7tHbUNqe/h+fJq8cYOa2Ka41e+qwcXF9W50P/4X8yTSIs6Gl0nsdbma
cWXmYSjV4qQFUA+bOH8Ismb7fzfG4r4N64ROt1zyxfTkYI8DHa6VtOrNr/VqFtrlLCjWSU3YFOLU
N3a1DY1201TVGjTr7UFI3Gjmz728xQ3X113eQzJFkSSuDpHwJjK0/2ah/jPC4qFthgjtjLFjBC64
Wg68MFtZqAXPZb6m2XLqf4ZYdBssq3WiXgziVO3U/bAz99NGuOfUszfil1/wQojnpx/Wvt880FD/
3suuf7S9NVLDmyuJgD4FjhnKvYQjGWHfNZWMtksbtzfBFMMwyVcCvZUhXl7GV29FIMpcCsUoTs6j
bYt9na3pVSxRiH9WksLli2nWzEm73HN6WViR32sc3u+4gOxxFtnV+/w+vjce/LO1/fH19mBt+I7m
MbmPd+oh31X7cDu6P/+LPfPqZyx2ZZhGdSBiRZxs8wSgmTB2TWVv2WG7muliWybglfostsRp9Py9
fzv+qmP8d7ypQSDE8kwXOeFtsi32yMDNZr62mz8Gu2jl2n/zg6JvQRHuJXJbzHNqIkkMvSFOgVnu
+7ZM/4Zs7f96fzHnf8nVhYx+PjaRINIoSl5+06ZoQ+J4E+JE/uBrMNSku7HVvBwfmvcHenM2rwZa
bB4lwy4+71hSBH48zS7cdHWINzcoBEoEh/kDSOPiUhzg1U4aL+Pp/nt6m+yUO+VzMLjdwdqWm8nT
vHSTeTgXb9u7YJN4rdu6H/tDeCvfHf6LN4aAnm4f9Xd+zWKybSaICaY0OulQ47QofRiUfPv+er6A
jC6/HA08ZZYkJWiDZ72418y8FVOE0dYpyDrrVz1J3UmJhqZyc8T9oLpBMPja4Vf7uxj65Ms4YVBc
x1ryXOhddG9qg3oUqL/fVrjfwNcbJVDsedT5P+yhLLkdpzzFPiZqyvvWj+TfQ6CMPzozlYVrotV0
38sGUGxMYrWJ2jz3AmXTTgKIjkH7OSnVPMZaVso+mpkh36umz58b1aQ5Xp1i1+DGSWHHbikD5QbL
W4PGcYSSPfjIOSOToU36cSrT8B5pYlNxpwFVge2A70Tu2kmFHDdtXT9FoFjtBf3LkHaV0w4GBAHd
B7MNXC//MtrykPN/qfW5EVU04AEYmv5+/yNc1Sdgvs/VOkhn1Az0a6kRyxSl3/XOua0dnOUaunb1
fe1gEeHWSdud2zEexQZ9rgKCYEvuioNPbet7gFUxJO7Rbz+9/4uuMga6JhSngMJxoGlxLi6NNNOL
TIioO6mG/zAWx1w3fk+IaGf6iddpBUN8daYVYNu0auYWAdHBkkJKITYO+yGQGUx2LQXV9FXK4Rwp
XexySB+zPD4QIuBoSK1e3k9yoatBmuvibCOOHbtjkxRfTWQmf+ajD97G1jP5CEZf6lxjAKrvmolh
3VZRGP1ORRw8tU5JkKc2Md18CsZJ9dwGXR15YtCtT37jk/siI5P/9G01fZKGofjdtKb8U62n9tuI
lyY9T7/TYIYaQz14aWsXWJVObVZA5TPio1k6RukiKI/VeK3gQR4YavrRjp3h2Q5tLUQwtMStzwCC
mmzx6lEzt4qL7D6osibBKlCJjf0gSMwBXyTiH1qnEPpwF9JVYJMC2ZlrjJeLZ0klGNOyE2fJLsZ7
Ga6mKyvQWRFOynNUN5Lmm2nV0q3t57LX+AH8siz4EfRlvw0dc81656XnePktyS4QJyRVmkX5r34O
OgptWebxOZZjzCNSJdgMvm8fJHCM27xRgjuUkCAbw/M9VUVhue2o5c+aPPNdB72tt3Vpdw+V4Q+3
fo2+7ZQn0om+eAjyOM4oDPbWyfeTndSP+b3mq+1OHkpll4zGeMsdmSN13073XWI5m7DXQQVGjbZ2
K8/ltMs5Ip7GXQD+lKyTtP1yyXssOCunUeSzYyXztZTrze/O7oLYLXJFvRO5pH+Faj3daEol9W6e
NPrHXkNT6lDJaGwGpN/nzB6rv1tzGp+mOAs/8dIp53oscOseA8UEKpz3xVOTprzTI0GK1nlFl4P5
wrnvIxx+IksrbeN7U64U4U6l78te6wASB9U1fAmrurJcCjLiF1IsQeGZdtjKXiiVJXq+ZtyVHiaS
A+Dzegp+wQRzPktx5DyFdYscgBx1auN2qRV/UTtR/kAvxu9dpSjkT4Az5VMvRc29Gret7namI238
JLb0tZLmdZFnhhZzF8AD5bZje18uMqCuBE+QyDnH9El3dVniKNDK9Gek0pHu28rSH4mUpLsUJPg9
OALUnurU+fz+TXt1+YE/gw2BagPFLZxDFjGiBCIDtl0XnzE0DG54rgwwBCJYiSSuupUGShGy+oL2
opRxlYPJgSIkQ6TZ2fcLxS1RW/jgRyi94sB1iJm0h08F7Utz70OQ5dluhsc+9TNP1CNSV2FvPNWc
u90/njsIIuRATXiEcz5/+QHyJgiNVOuzc9bb9q5qcmM7wZBeCRmv4zm6JuhbcHtRWuGpWaTq2FEq
oYm4yhmr6vouNGX/wZYC82DPSXsxxqcmL9MPSmDpWxj5vLCS0LZpYKRei7TBdmybwS01iE1Io+D1
52Nro8iStpnSGCg1nP0WOsPBxJL30NY4HHZSV9w1RlnChIprb6I1sSXSEF7ta2tii/Mevbgo5rnx
SqMtQ9foqs8Y2IFRWnWZn3tsEDa1aYF90mUKzLER7t//WkvMFQcPYyMK/ZY6S7YvFa4BeemdXk75
2aabeoeWjbm1CoSuobZT1E6wjEu7JD47iu94BfJgN+8Pf3VQ5uEBbEIihSpBU+Vys5gm4MLRbIoz
gankDebgP8ihaFeQ1OpVpMAwtDfmaAQ2Gd25y2GKQsh14TTluZhaJKaa0BFujCjDNi7NcK+motnp
JH7HIPVNXnXlHuEsXFgUXTqoCaI7aQv9tRhi5TZpBtWdYmH9FhJQ8HgqBzcjig55sVPh2XKg7oYi
W6NCX4VuZNZsdGp8aPyi2bC8UKQ0AxjYlWdnaCdPMSqsSmS8BozaODXFjHORmpVFu+pzvAwJ0Xse
FnP6xacJNT/krZ7KcywZgEkENs52M2lbpLxZIwn8CZEs6W6cKCvJ7VuTRTsbLUrYfZThFl+rUZ1O
DUqks504VUDuNjaCzNOUbPUqo8Ut6+0pt9ViZdQ3tiJrS9GP5huzXT4ccpXq8IK16hzVOebEg/A9
fQzX9AevjzbpNOknGALwDsAILneigvI78JJIOWObGG2sIfzeNHPk38f+5v2jdb2KUPj4hiCJOF/Q
gS9HaoO6K8zQ0M5BxtFynMjf8r5P+1FCfwE5D3VjSFqwsmmWwFpmxRaFskf3G5AWIMfLUdUA53Sz
z6VzJAbErSTjpu7wlHJ8VLcbzGsd+w5VrnOllrvGt0sXZ61j4+uF68drhoTXH5TsetY/mo8OkeV8
KbwqelVarQtEOaRz2NDYwint9yDafGWV5714eVXPYFn2jIH4EvX3xSonmpxiR4m/QWWVztZUc3zR
1EBstNxOt13kB/v3v+pCAYW4nfjmBRJAdAMldgmStUeYErLRWOdamN9ALO8Dv4rdSA8/Dv4Jaym3
puqU9fiQZ7Hihgbmv3G5clSuJ411FgcUnBCoJESmLleWshRppmZaZw0KIH7D43Q7Ep7QFcjH2f9U
Xnkl3kylwSbPWR4giCtnxTTj+eK1tM+hkEdlg+K4+jUDS/FUq1PUuRUtnaM+Tpg0J9pgTJ6k5n24
80Wi/2x49/9xOZVXGUo4dut/oFKLTZ6WydBZRuGczQEWkRxIkjclyu/3v/RCtWj+0jSzZ1EGUPCY
wWmLIs5YyVUifD19Fn7RjW7fpewrO2qQsJ+UyTOSrrkBp6vo+0Zv9R6CpDXGLhTknF6qiOC5pXb3
XS4AUnrQ84dgY+u9k3gF+m8klXbxKCc5wsZaFX+ZUgzBXKMtqHGHihGgdmz69hMJWfa5gEE1wFQx
K2fTq3gSjcYQo4U+Vo8Qwyt50yRjS9Irie5GbSNUQZLYlz6RNquZF4na+ZoqFZ6jCKACM8gNEy9B
KS4lVJwn9Tl3ppQak5PJkluHfsYv84s22ACkM+pdHQltdIvYcR5H1GsGjzOIo0lY5MdELuWf7y/5
G/sMRXOwaMD/TCCYS/ZBqHVm3ZVN8Rw4RrsrHbnwnEmTEnfmEnt6hLyT4Sf5wYqiW6ODURtERfxc
+s1aW28+QZfXCkI6oILmPiWyAzPI6PXdlZdFasFti55R1g/uRjPAyEA3q7XL5CojpW1Ito2/JGAd
vsfipZWNWlaq2I+eexDdh1LI9l1goZljKVFMldDHnccW9Va0UnhU2t5y2WhrVp/XlwmKPYCdISxR
iUAPcjFVPzH1KTfFs4x70j3N7OG5Hyr5Ic2dszYO1RqC+I3xqJnDQAUFzcOwDDkLEK3o1g/iGXSh
tEFlpTtM6vwSocS+M4JwrRt3DbDgHZ4pSQS6dINJjS4nSFqPkRfews8DwPPDWDed19Z6sOX8m16d
lSWl0p7D5+Qm0j1Osst9G4N1v8MCEK0rb7BEduqHpr4JgyDcRCQNK32w61Bv/oXc42RS5G3LJUFl
PmyphkXPtsInMNDT8kaGRxdp0A/NLJQ9dG35nInVsvwb+5wuK7jGOVmePfEu10YujTKC3hM9U6YK
IeEo/o5q4lrD/41HEyLlzE8jAyDuWnanzFAe9M42ARNYlK5MucHAA/fWnUFRdo/9jbYrOktz49is
PoxGG98aQWRtslDWNj3Ijc3718z8wReHm7ow4A3K/2BurMXFXipDWUmw9p9F6jwO8fgbxbCz6Qdf
8RN/qPPu+/vDXYecxIF4UME3oaR91bzHFmC0RJ7Hz/1kFHemFBhHyZ6+ULZUViZ2nUwCfyR1neUr
ycqXUiRN4BuI8qjZszE53+JAbp6c3koeoh6qdaXU/Vbxtf4mbRQAvbYwt/94nmQM1ALgXDr4Sy/2
kt3auYjpdD5bkyXfphVlv0I2UTlGwWWl+oDHxdU3hCWEKvr/sHceS44r17p+lzsWFPBmCpAsXyzv
JoiqNvBAIpEJ9/T3Y+vuqy5una7Q/Aw00I7uJgmkWetfv4FGcpi0B0fFpS+gF69RKh8FW1ScmmOB
I1TYuzGk+6HZCpdk9qRrnelt9XDzO0mNQ2xir8vuve3qUl8EaY3YZipGu9mIVTQVUoXOu7fCPrtZ
LGPNtr6z2jvH73B8sIuJICHbwErW1LmzNdy2vkbH4YYbW/rEUoyT+7OswSpGS0j33M90/j5XqRIx
MX/0tMjEF5JKiXFO2ctUBJtMhsVr1OlFn2Cj4z5OdMUfoU2MaRwSRHoz68X9aDNsGxOcw1GA+Y6U
iaqD6dIRbTQdCo3lLkVrtMQjLf5d1JbOQ02bQTZlnfaPQwZ9vGU7YgcJj+0cvwpEdThGYMDQu96o
Y8cTyk/GqQ7uh87rrwIUGAeHhiEfKRbs1LnClqMxYg8I4nQRvAa8a3nFcQ6CdxZobZ9noJsPXW+k
P2mADyr7WZsEY/TG+LJampnT6lX1VnfaXOHPBXOTFG3HfzGhzGBfbR6oBSb2B+ZJZYlJJFmncp2Y
mNrjbqmWnAKzm4KTyGDYxFtgJICv7rLuZVYZr32oTJW0roXUPQ96ktkZNC3hZupKm+mKd4h4Y96G
JSkVI0EyQFDV1icj/Hn1Up9YoJEGk0y2OvVvCCNlRiIGxCVxG5l6jMmlqdrN4OR+uqlyv55xgZTt
Mye16jYasUsQh6NlqG0HFhXGauqXi7TNoo8CEPcjHd3malmy3OQfkp2/9Yys7UlDalYXUj9W9xvt
esVZEWksgcfGLR65I2zMMesQuWwUjM51RHHZxkHd0ZuyMNrXetXljhDB9cyc52HLEeDhzYErOAR1
lWReMW/sFf+RZMabFQb+NF+z+Uyx94dKOjESALdFchtUMlkbWdxFjPTubQI+FRG8a3aOFKC5guq0
vJdr5fqJvc5NeFp6ejXjwQiI/870Yu0Gq21+hF6TlvEMpv4gozTiNYZZfqvYeK+6SoNXocP+xlBL
/UPrur6U7q+0AhQHF7PZ29HG8Ifso1dD9szI0vA3oWjNmxVScxcPQ/HoTi7617rviJVyoPIl9F3N
U9DhxtL7S36CiQzm0i7xcyHYhFk0ST+I5alb6OZ5RNXqJzJ3hyrObKI8l2hhjjNT1zyXg8CGorLN
t36QEZq/tZB3vZTBEMuBIj1e09G7wrFTqqQM13wnXN9ot6Vyt3JR1eOCTfq1sIrJwNAgIyC9sFar
JCOkm/kEfyreWiP099naZh9oNzR73/Cd+hzl2+FFR/uxDf2XlGm4pOQxLEAIY53fmKLSs6/hLOLJ
z5xyI+vaj4CyrK7fpEY1+nE2d8v3PozUxTiX9mk4TDyGpc+TaqiyzTQW5mU1mf73XIbIsfJOO8+m
s057XgcrLwN087azMQ7khWed84Ssdxo2kdlFYVLUvn5YZ8r8h2parSkZVLR+n63KItk2qr9nNtaZ
uFQLcR9ldfBgpsP6EXizy5QNVyzcbcb6ZMnIkctcpwWi7cX6c/T8eGiM67GMziKzId7LTYfvPrOK
jdsgi7ZhAzxnbuX3CQvb7mJHhc6VkdHZwB9P+/OGCAWT9g5n51iF1tLFc4ZqP7HDxfxpj316Q7U2
3WepsTw1Vr+cRy3VemxMKfHVM/gcMFLeLz/KMELznvXaTXnknPoCr0QjORio88rSmtzhrOtJ/qV+
KbONu7L2OOMI5Ys5J8vbNqyKS3MqO2vDu2vDuAiV+ywtL12+gG/+XgiieaJUiIDdfikSPpdjqlSG
1VdL/5j6A7Y7g0eYexhi6BsxQC9rI9roaVxOdeZ9VZX/QmM+F0UHiTw9O1NJn7zho45Hzr5TZUut
Hyua6zJJuXZPc7fNtpW2vWljdkHYAM0q0mPmZeFKI32VBHbDaURSt8OwH1KzurLd0sa20QNqMqtg
feeuG86WYAjGHT4EpC6CrcrupG48tY84poMND0RDK5hk8VhnuCQltk39OVjk1OAdH5EgnYezT7wk
EapVYs+gyHgNWtmtxl30KxHy3zmQPHXgaToiCL00oEe9gkuSlB1pSz7atkB1Xy7+7aTc9yZy5LVH
Xvm2k12bOH1bnJTOpDayaeZkagJiZruSfeAHCh88O71Mh3S88musT/nvKAILGus1S+dTMIXuRMCe
P8E7yt5O7hqeLcY43zXS8c9cQOYvisK/l58HwAYmLO8XX8tj8+WSqw6LMk8+jiuPtFo6HGFzzD7w
R/K+wKX+3k38/lF/q3Qjm7i7zAjk46LzbOsUxJgTCBB9Ufz9hx+EghbZhA3ox0zh8C1+wxVn082X
1vTax9QQ79MY6X0Whn3iGIb3888V7X/4PbCEkDIw6IOtfKw3E3DjdVb43aNUcxDPYLyxV7lf5Sn+
h0+hjD10RVS0Bx/nz7+nSMuw98ktesxn7jlV45xS+dZ/q2VAoMmwDqcFmDD4UhxL/RbTSBlTj/1T
xXWRdNotEqFgXvz5iR2bNTL0pZHkkYGaMVZiePD5x6yd8tRip+NTF79t+phs97hLgkTEP0lTS75k
URyvheOPO3p2GAYUJLjycWbixXZCvZYUW2PLgc5nldtzMy52f/6Fhy7m93Py8Img+rAlcMDnsD4a
IFANQKhxs+nJF9FeOZTnjig/6kr/MIbuC9z1eGUcf9ZRk5OicR5s1xifxubS9b4V5cOff8svydmf
fsyhy/ptK9nWBJQ48/guoriPMWTa6O24OftwE9SfsZXc5ckJ59vG3uVxtTHjL1Qax7gALRw2e/SK
B9+zg5/j0WpBD0Jgge3Mj1XfmlaSVt0C1rcQppSIyh7OrUrAKxNtqcxt1eGKBqNsCXC5n80a9yG9
evvaHNb2i072WBf763txvlAQM63EVPWolTUlqn+j65fHtCnmF20pHVce/Wxg5OuZ7t00aTsnvQs6
XJKQXJEt0tlpjDP9hPer8HcEkct934+3kzXUlyT7qM3Sm9kGJ93q7s/v8GiN/Pqqh/gTxkzWwczp
6BGuNJmUdv78GK2BsdFLD61kpr/886ccrXq2sgU6eaBMHkyAsSj5vFAGd3SMZtTB48Gn5rZoDBMD
wEEnFdjbaepP4l/nyP9KXZG6cmL8zzElOL/++Kxv5Y//FVFCEAkoUohrH5JkADVOu38JXA2IeP/k
hj/YG0FD4TOAhn5TuEYehxJQF2+QIFNe3l8KVyv6J4gc3BUQFiaHwGL/jcL1iJtN3UpzCPZ0cEAO
2DzeAaD67TxZvTrI6sgQj6ZxQFTIuyIokigba5t6ufdhGyTBK5Is6MjtBTxGj36Jg75tnTAQWKd4
KeYSjhPp7ZeTjLIxtqemvQvLVVFpNuomN/tJwmkVwxXO+vkHxJbqX/56/7vy/g+1/R9X3i+R9duP
+r39/v5pCR7+3l9LMPD/eZgrczBamDRQGv21BAGQ/4kGisgScF5ozwfw8a8VaLPKDkArMDMUk19K
4b8WIElVpLIhyT54vlOkgn3/FxLro/LjMFKgc0GOxbQO/zHu6c8LsAAwUL4Y1avpTfOakI5YuDgZ
+dY9doVTEY+ybuB8Oq6Cf+1OdKKpwE4rSAM6qiDo/e9+y6jgwCAVT+WwzN9bWHZfeUYe3XuHr4nv
wi9hGtRPComjQ9vwcWGrZ+2+Uuba9cb1dPRsG5F3QU5b94TiR0EDREw7x27vda8WOcjXgzcar51v
MYqcnbL++du7vvnXnf+7mvsXOvvvUgC4lm/CBXy4kDFzR+/6+cmNuV1nTjjaH0tnwNokJjH4uUSl
28Va5uGwq6RemTA7c3QTto3FmBKM9LltouqjtSJxEanI1gQ2t6sTS23hDk2v7M2nB6mGgC26Blfp
XFdVPOZkTSJna2gvg+CC6WN2J7FGulOtNt7XflSXERFYr6usmnmLAGNqN0vUdC9hFLTXbggwtnBP
iU1Ttib/MiE4a2xUUCWJ4bTGfTPN3n5Omfcs1pJfW5MMz4zAoBcpcq9zNkF9sC8fZfAtl548y/To
fig9GT9oCyHU41wY4Sy+tPeWrNfbsDDLm1VZbbazIiI2L0MhHWLI/Vk9d25lyY1lCiyPerPHgoUB
+vjaTk51YVeBuuvGocOubDB6Y7suWuq4zP3c3v351R2pqA6vjoMdwhqvEP93BnmfX11uqTCUjmF+
mK1jwnB22jzpl8W6YfaIZ6Yl+7GJSTdZLtfCsW6AZFMvcWToYqHOjHqIs7WU10GZhbcLWgMcgvHQ
prySMr3JCZb5kWNlo2IEzE0TQ0sNbEittjx3psa+C3ztXS/LOJ0RNnq42/7/3fcfVuUxnYUbiyuJ
34Y9CSwoOA+ff5qa59G29dq8GnkjPVjBArxviYzuDVYFE/OilfP9FC7VN+6a3E+maiQEqdHt/OZl
bnrrdxlzJZcM9JMvvtmh4vn3fuE0owpiXndw5wYxwNjr8zfD/r7T8yqqtxnd5GNXakDAiJHAS41V
iBWnDLC6xGmy7nZlwnxn9oY9J2s2B2Hch64EkMvN+v9lKn7KAv19Fx9Fqx++FaE4B/MC2Bp8v2N/
8sDnUw0nbN+m2reuO9Jchxi/8uiJ65YoAogKvs2A32Pe6vlG8Ta6IrjGEKB7VxZBfpvSNewn/j/f
LxSp+1TLtffieh3Gb43X1nuI8JlmFF779b8qvv/5qx+O5s8PlJIB70HSOgGBgCo+P9DGJtWQ8Kn+
LRSG8d7iA3iXe373PoxZWeFF02eclqv3oT1/cOLQUofEPPQlyFOssPpqwnTM7T08STyZkaNwn1lY
8x2dh0UUZQ0W1cNbv0biXjCpYeFhhh1g6tivj5ZTiWyTjrX2YsKWGgMNzGEJyC6cv3eFB4e/Cibv
Ulf2gfLRr+NXve+vS+LzA8OVn24Tjiru7YzdPj+wxWmcPF/S6c2NWnFbWlb13EjDxLDRRmQfo5oQ
0c40jHWj8xGetZICJFxL/wk6ano++WvwbV11QQAuaRptnIGB3ztFFuy1HU2vo7MwnFlG4sBwqZvr
RI6y+xkY5jjv8mkwHuGTjK/lQDT7xlTlfJkRDbIr6JP2mYspcuyPvfGcmoq3tQyhNLbjLPKfEROl
vYv551PlNAywxjVrv9qbxz0RHp/4vDCMPFiw8g6PytCJLLrCrMz1LZ2zHHFTFExPUel1+66zGbJN
Mn3IVGW92bPOQtzShvqsMeu+itUaWIcNQ7BJD7VfxtP88cW58bfvhs8CpxkdL28MJuLhXPmtRK4x
EQpbN0vfoFpJmPxWffA6c9locaBwUGd5lc0DXkbzNTlUxlPUtpOXTNoF2W6HA2xqi/VD5IP/g1nh
vG6++H6HbfZpVZGBeCBKHAye6SePRT29n4qcFO32HQh6OdPNYOk4oM6+EaLM7mzENx+cvJ5ODLKN
92qyirfUzKLnjvnyNZZgyxVHedCAnUpTJ87Dn7+e/yv2+vfvB2mTQ8IGeKFegTpztC8DrPOMIajd
9xWXqTE2gIvTXRDMdp40TiZfomVIqSDWxpBJO+D5syOVJa0T9EPaOwvLkiwjQ5TmeiKgdSGFKJlM
nfqUCuICYz5n2JmN2Yqk6AkSRQWmh5WdM6h7mzCyHyKElor/WDOf96UUL00jyoc6B4U6pzWbv42V
d6iYwsFsztbRxRjZQd0R7ZQI1JuodO8lIwO5eWNIr/4+lnZ5B2eiUhur86cL/EcJwirQlJwLrkXm
tJE56C0m34xeCe91ittyFiZbWUTrh40C52yF7Pmdo7wLX0yEdO2WwsTKYoIU9Tdf+LilTlmBHAGj
9dbcFG3YXKCAFJzhU1OQMWKvRLfiLUBRXFSMMaGHpVmiy0hWm7lf/KeaURWZYjmmtAmUCv3o+9gr
bw9pVOEFlwqzGT8SZX8VBpIJKMKEdLqUDdf1iT34s7v3KbsIITAqQgMGW+vvWVpHtyYpaEyH+yk6
zbKmNjZLESxZMrUT67z3neW2RKrzoJh5ybgfeyxQZiQnaRIGjbiLglzeLWwgdZn7fndn4i7/1FOQ
vlBerc3pMHnWtdXIzKXayTgM18EqvZ2mtjMpH+r+rFw7G6X3bDvvZTSRwjxNOaPKxkZfSd1d59CD
DgEPbpqS91cxiBFky2H16RB5ZebaVztlh8VZlvvrEyvB6De4rBxQfbMNbwZ0Di9WYFivrmwypoNN
0DLMT+dvWjfE0q/NbLzhh1/dm2nnI3ZV0Yi3y7qQoVLnc+QkQc6cNjYy6EKnfdNZeGLOzNeIKvT1
qRMWyr1S2EntWyvz8m2Vj1kdz0Xf3k66br7bs0IQJKkYl9ey7VkQDNcnjnAz9/pNpzn7KHnbZ8mR
jXWAqdPv0DeDSzcf3EtEGR25z6WPwi4MoCfioR3JMsbRVP8M2hQOlGgaiLYohl3qmD5sP6YgCMik
CfwhHrLUHZORP3dvyNDaj3Ukruay8JiXK3xUE7tU+fmgNHkDTRRU+avWyxCd4yc5ZDvbxT0ylm4W
Pis5tYxj2yh4LvDTvmUIBjWusER7g5X8cO2Z42rdN1aesZd9djlZc+aYv0zMO+5yJ2tvpC0JdaiN
7pIssxB+44SfQVyScIRRqZXLLHZYSQ2xNZ7zBkmm+tF2RnXgWkL7hBhhtqfQilV23g1wUc/boMjf
7LXX4VkZGcW690ZLFwjZ0NhSc7q1cz9YWYZ3Oz7fSTAtrHAY/NYcW2BzftyMRn9RM27kbF3rpwl/
+7sxqpefqj1w0KOK9VFwel4jPRzLbZSty72BoIw32RXFx6IMtI3krwUPYi7luUfBHcYi9w8+wR7+
svZiDq8hDLNbEwbpO+PO/tVappEhOEk8e45BhcaRpusNtgN5E36AxzyjtPymLOgq4tSxpUiwEicn
7zDNh2g6ynfHKrMPyZF+IRtLVzHBrvYlWgsX1SZzvSoO7DS8CKZyfarYUzJmWNIYbCK7P4UB3n5f
ZE4iNJIgOLJmhNorTqPUfu1VaBIA0lHGb2oiRPa2oiFM4O9BP+kdZUfwmRkPo+Ifw/vMdeubvp/m
ecP1WWKQbQwocmxhjhdz7WcvUo8Ybptlag07pyNE4JJifO22ZIR23ASiD6/xfiZOtLXz/r0JxuKj
weC/33gpYook65chSPLVsyRaH6uMtspa1XPal1axneRUNLzEdLyV7do/t05qXGdpWRcxM1qI17Qd
wxlnqwl1s9LKp7i2w2evbbsn0+8xwxry4NojbrqJp6Gv30tkfP12dQhQihFjZlwx1eJdQcXDV1kG
KV8iG8L8Ksum7E7xWvMEl32YuPgAzynpapFfEjPh5yGTcuXfMBHn5Cj8tfjOglLnZmZ6PyYbkqXT
4AwfL2kbvIfBEJE+yZ+KUx00D1yj0WumCv0Ei8LH7myp32RO4bvNIB+nJEosZnirBRRj3uY0vjRD
oevENv3B2/iNjxDHXooFOKKsuEilFMFdhsz9dTXzaN9zgUEEIFvkdZQeDBM4BpzWVu8X+NwOiyT2
xYHsZPmDenLSaFhOClO2j9mcTdMGggOHVmi22U+zc92HTqKUi/vM1g/KLhuucwwLYGwsZnPeRygm
t9J173oIA+RNZcXOXmVzbgkGNXGAJOhbVJqqiZleRXs/Neaf0yBekA2fOyXe7Fx31bRtXC+/igaf
zymCuoVL0a4f5ZA2z1y0cj6l6THbrWMr490ds+y+m8fQjKPWI3oZq/IhdjNS7rrQB3FCe0/AqFHY
aoLss5KPqqbI/OG6IKTgKQwHIhLLKKxqJBHbbGrJCokGHE3t3G7uCfAcrse2Gf2tXaXNDUUATihT
FexL3m6ZBAqi4paZgH0vnYbqUNKO35lj5z/ws+uVYLEW5ovq1hbzbrzLmVy7Z4wGJvM6zBsv39FX
Gw/+WLTFpuZ8KTYyhU2Rexxwie8djhmvTHl2I23jKYy34jZwR+1s2bfRPfwQV8UF8efnFdzUJpFr
qrk16RQvScxA65cFnGmIu4PLJZ/CB936JXLbtVqeGOi7bUxEkPmA+4D/strN+mFMXSUYkYtwiYvc
0QXKrzbMngNdmcXtodOFDjepwsEJPhdGteEUCH32tFSskdH38sS0U/+hKTuHvIMFvnWcmhO23q6R
98UtlgP1qeqDqLls3LY7rxdRgmeYc+CejZmjFcygRojtEJAWv5GmnzYPbrE6/LSVIQ7UG6yk/PTZ
kXU3XhUUoHRXE/9gLNAPjElurcN72I2Ry192ZBo3UNiLM9EwNfmpdL94TxWaRTdRgVDPUQ5OeiF1
Hlg7ouAizC+QkKKRd8263C+ybSR3VCa8bShT+9rB6cf9Nq8hxbjnjFdePRFAqWGRLNuCclwCEWqi
OHxRZfuB49U+c4sBctsy2k/jvBJ4mEfBnAiNrCApShI7GGJbwSsnXgWnjhVfnip7XrpN1ubOfDo1
eXY3hGW3x36krLhbyqCPRT/n3eHZduN9aJRLet6tZOWyxvsuOBMsDnfreR5s8Zp7+rL0Mh5rmImh
vYgqJeozNTrEZAE3GG+sCXEFg9Kfky7qIJGUhIyB9cuynU9G5oHixBGidZIhU9I8wWVtOisNp3ZP
qiH1btA8hNGmZ6qoT/tu4En32DRPFwQfBg2bA8AokUMrswvD04u50Wo07jWW3+sWG3YYGVXuNtlO
mkG37OzSs8otw62oR1VABXLWU+C625S7xjspQRyGBKf32kdIvaQvYTYt73UYokTgwCvNbNsCqjrX
edlXxYmq5rE992QvituqszKxSw9+dxcgz/2+U+UCLmk1G3vJ+owGCQLoUuQYZhd2Wl00LeErAVL7
LcfUEm2hUwmo6elUIs9IBUY2gYsnMmA2vKTSTCeNK2VFnsVg+fegI8aewGXyH3vMyn66kape05zQ
kRiyjz5XpI/cLAX8PjzD+2JNVFirC1E1+WlnzCHqyRB65kmzmOopGrLpZSBuLTxzcwm91I9my6Nh
0Kia6o77JRGGmE8m0Eau1ynN44PVyvMAZo6zSGo05C7VfvvqFXomow9JR30VeXlIStpi9t/W3JMf
9Ji92HWmtd6lqAzK7T+GEiGEkafjG3DjXCWRBfk0cTpbT/E/qr5zStPvxjdDkaDBdOln69g838GQ
N/8QMDVzMXiggn4e3NZz6qTbYermCM5n2H4BSh6RhCDnMuE4hGAeYj7hzx6HnETOKIJequjNXBfj
1NFRcWlF83IqlYXDubCNc88K3Fjo1d1J/Jw34xCIRzeVw6kFlHZa17m5mfrU3klPzDtaymzbQ828
GjjGuMWH4cI2RLBt8XXZYh3Wb0yrlbuh8tKtUffh81IHXwUB/pKF/7uvPvwotGQQNjCBgOAANPEZ
l1gJzIkGbuD3tXRoIJB1cTeLYH1WmOXIOMt6/Ya2HAv6cSieai37F8+BOwtYvAwQoEv/lNNHf0CL
mG5ktxrfSDoHEBPksXLrhPqbtNqSX0tD/fhnUOCXLfbRd4efgyCOwYVJp3E0TilHVZCDG7TvfcCH
bHrionQiUNCe9eXYQKw9ROi2pmmfrKTbA8MusOG3bhU1d9XYiPfQbIJbeB8wONPeG++6JlivVAlF
PCbkwUCrPHr6bMTZ5lm4KqMtksLkmktbs2LabhvbasVtMobXukByMTr7HGgRKRdHUfEUkRmHZbaD
AJrowG58jAqEHTAa/fXNWLiOY+5K/yKvCvEk6cX7uJhloZNITt2NYQs6OzcIh6ehnYY2wdHGG5Om
LSZKmzzKy1t/Ckjj9QcD031v9LvrkLhUkkSnsX6h4l8V+ry2s5OZccmNSiPr3RxTPBfboXHG2Kp8
+zKggHhgK7ddbCLH/0Yai77yxtzbr5PtVUm6rvNVGbqQCwJ7UVe4DMvvJGCqFymL9AoOelEnJYS/
YaNwJq5PgjUcIcT4NF1AKL7cTSJUW5fzp+Dga73LwBu0hlFtqMdcY20IJ9UbTs21jL4V2RDtHFGN
z+QKFKQSLthayN4u3jEpmspkrNhIgbaafa2ndeaA89avcm6P4F+2Ax4KB3GhwzyRcfoxDKbsVrRK
j817yIv93swqf+3arL13tLa/0YjnReypMN8PdUgPqpvA3IGqjHuOcsJS6dJvmzSwLqcCYf0XEJ1/
GC38vtxhYtjAWvBEHYvxyDGjj9rZSP0qdd9D1WbdtuPnP6Y2tmC7afGt/RAMrX/Ssy9fRV87t0AW
OHmaI2VeZ3n6dFKpvsC2faDPXl2bixcN3ImBD+6+14wM4s4Vwxl4gP86y6obudEdBSLZjw9GlEcn
Xu8zdyu7mnKNk83okoJBocVB0Hfnsq2XmwMcdQK6zvB/7IshhLpazK9N3VBCVH3uXy+mkEOC9Aue
85BRq+ZqXstY0QL3yULkB7Jz3MKuo7ywnyBcK1ZXMMqHIDc14U0O/NxQauy7wr7fyzyrm43EyAUT
loo6I06norpeKHuWRPFjzlbTRTZJ/6EQEUpmh6AInroV9GcVzShHx+nEvPupmwr9xXDulx7408uC
qcEEgeEk/H0YxUcTabJqTaGi1Ppump35UZmTdYJ2BSlOoMVZnQ39aZjm9bVbolfJ8bZ+6qtInSx+
I88xRrVPyjE4aDKHtebYcg3EHHrarQrfSrNs5svVlD5O303nxGVodbtpbCnZOMtoi6xuw+bTh6q9
3kKVK6/UkPebWRcUVYJpjzf06pxTQWyZELibSXj26Z+P5r/dlTYOdQevtRA1HQzU42CyNVhV2/RO
+lGVWeRsU51lN8PAvGBXdmL+IapJvhgYU7w4S+DiVjP1bb1prdq6owMx3KSK3PEqbeisN2k4l+Yu
rUyzT9Ri9bdmHyBG6YxB7FM3zG9Llu+l0TZY19aG9aFqBFBtMZjnh7th2AF1fZWN7v2y3f30eolh
ZOAGKB3wP6avn6/NAbbwWrqzfnejqXwDps/PuWfluvHAC5+nfgmvRwsKQVLauoIOi7YBCweyPS+t
UfkMXazZf3DYhagg53HqYwkh76YprfDV428/WMpLQ2Q81GO7dtHuoy6i6tF3u+pcg6NR17uufuwc
oJI4WNRy52WdPvWcEuKQoZddEQq9Q89rJ8yP8+xURbVWyG9q85ui0JuJVLF65wGEo8ERQIjphiIW
uVEpdfQAlWK2rkL0CTKuXDj83zQ/84c7N85Pg2hExEPag61dB/N0aoNmY16dLoOIq8geJxi5jX/R
jVZx4w2FV29XeyYvIg+cK7yvrBcdNeoiV0N7J/poufbAioCcUEj+OFCmN0iEKg6wmZvIpG68KszO
uJGLcC+qwEbE0BDL8UwWNeryFuzhsmhRHsRLkIkfBZTG7wBI7ate0DzG8PKwpV/EQBk/0nlfTHVX
/nBWGa47gi9ma7vmgUB9FPmmxHzbXoKTdmkouZ25D5cHuoNpjZdZSGilbu2ll17l6f1Y4bgZ95ib
PaxN6gGKBIWy9ymUhPFWHXwBYW1Ckwp3GQ3AkCHUUEF7oksmxmTSdg69SFp70Q+7kVN2Xlode7lw
B/NlQocEyzHw60tUIMYJiL0/MaafW3+7+H2zt9alfBiwklqSGW3PbYAr8GORz+WNCGbTIgaYx7GB
CKjqnTlE3pC4dYrhezhPdpnQ/VrVRa3S8XqF0HXoGUYaRc4XDPxbqwvrE04iKzzR8A2wAR6z8HWK
vC5NUggN5WY2QvIcu6XtawTx5JBxxPkXgQFufG4Xbeue511r18+NG+GzZem8bnaitIyroc6t0SN+
sO/Rps3lsM+9TMBK7woNwBx1xcdgh6CSxaSXZctsLL8G3om+2f6UX8448ZyuJBU7Ozge4ZWIMtWf
VHgvVCduPZbrrs6i4FSjg7zxwxGAcnRV2sU50UPpmSdEhA5wwV846cO0HLeE3dbLdu4kJAmd4fuf
uGngZ0xo/LCIJ1rCD4Cp6sFcR58ILwlIVqkFeAL1ltvtbGCWR5bWOp+W1UGRIZysvlAkks6AUB1V
m+E36W4aJiFj1j+DDblWqO+wW58vpeeF1YWYaCF9Fdj3TDp0Hjv43O3yoY/uq1b8X/bOZDluJFvT
r9J290jDPJj17QUCMZGM4KQkJW1gGijMMxxw4On7gzKzSwxGMa5q3bVJy1RRTgA+HP/PP1THedB6
4l+MyP3gNhIWh6tF+oOdwZTx+y4ZQAey/j5Cz/roarFzpXXLTU1UdZP6SW97s9+5FhLmCBk39vFc
9I4qt0KwqlwvDlh+GBTHmnGlqqPTbwa2iIDfU1xFPR6rvmFK/Z4dbChXQ2IOH/WM1G5AfH4bmdO0
WVbUfBPXUS0BZjLcIaVRFceZTlK0De2hUMG6xvyYD7PzGMe9fkhSopUenaKqr0HCZpWgbyA88HaZ
jMGQF/WzJ+dxXmNg0Fw3s1XVOJeUxfdEFcO4Ru/hylWvN1nv9znKJk0mdFDgLV3lsBWSlVPlarIL
ZTh+icrROaZ6T0xRTYM46HVRs8WaVTKuo3DOSGOLvHpkO8j7F+gn/b5NPdhfRlN9iWVdPIVaz7k7
xF3ngi7lbRvocvbwHKzs9EOkeHTyqGzKA4ZE8Tch7WIjo2xEvJn340HYUZ6vco/0RCMmJq5zC+XF
pqxK1oXXJvZKam76WS2Gn5I2q/ZxBI64HteIZu+T2mpC2nFhcT9oufjYt1W/jnMjepgSQSR1a/fR
07SEwZUNeEwgW6LkyKcFIFurmTKVe004zYvDrBIBGjgtXZVWrHnP7OmJQWBVWqhbbMh6bv1094s7
U2kl4BRpSt0mdC0RHcQQ2wp+syE6HyXT9YpcKSR0m7gcRx28V6nznQHnx+K4tXW5kJswvchqqX8a
tVj2tMUaD0+mMpmcdGN0XXhUsjKHlo+vw0PTw/2koOvH+64omZhZ3hmPKnyGcaMbcaMwzbV8uDIE
e38Thc4XmgnJTdWB4vpJSJGxpgFqzL6NfhzhX6xozQ0wVXeFJos+Wq31KUiN6cV3htDq4l53MNp7
gXMHftCxD4oNqj+n3HN6zMlXWv4G6t88Sv+0jMLM2NzLYdw1USb1IMtG87MQjkxuIyfLP+Arl1dB
0bR5TABRl/6w0870ji0SXjwRNbpXGy5yUBpGjCiP1pDp5sc6zbKnBs5iusHky0pWsWjifNUXFTRq
ghVtSGThHO3yXoWSRTk22n+CPDTpTpWhMx3GbNT0Y+G0SraPKKinQGPdoImrCl4pUcnhGCRGbG3H
xnD/VNVOUngIe4OTbwiqmVoD6kyot2Ij3VAotAxai56UWdWWnyWixILSaB61ZJofOnUSQLWR02hr
ALAwu1LwSsfVxJWi8nM5ZguSmCjSL/ox/+Y4PQ01hJf6nZcl1if8aAwWDab/9fU46fR3KgCdyXew
hCW8C4eGh9HVaY653Vw/4tNYPRjs0VwTSmd6ssepeEyckN5AUxpGFuBDaztrtUuyKz6RelOpuWpd
F9NIozrSh9LYiKVkXrl6PNvPgxNGoBUVl1gzn/Nd3I/9VZ3Mib4erDiJn4kl8cztUHFA+2zmdf1c
c3P+M12oeyunYTWvw3Qes6CFDHAHgtx+J8KaE2zMLNp3dFbjj2JwF6FaYSdQN+JUO2i1Hl8ZU6fd
W5WIQrZH0/yBeW+PLU6m5FepUiTfVDXOGhK8FINPQKHrqyVNccg1UD58MfbsG4ZRzyDTCQdrVvdY
baq15m28RG/QSUsnnehYRs1nG1t24PukACNWhgpUaC4xqhhKT2lw9RXRn46Q6adazbU/m3ywCefW
m/6a3FT7gEIqzLfWqExYxDj1koBLl6ZfmV7WqAulrz/mfd0YQUTI1tGjFf+UWw1tni5V+kBlOtRr
I9Zia5OAHykbCo0BzXCMkyW5KBJ9ezmbnPdjmv7pFZa7TejUKGvPlaBxXhzdGAA1T8wNOtt8yupQ
KxOOOZ5dWDyBkccf3GoUj5EaTwcL1w3VHx0lleupa837uRynJzmVz2lEf8hz0ej7femOKP5VUTvB
OHrjgyJH6wGTMomCELgICVA7VIe+6NPSD82W10wvgP9Mxzn5oEIO2pKaDr23qkN8xDFPsDfFmJvu
Y1rObbLOo2wI2p9hn7kwrgc1i+e1Loyebw2itZmNOvpO0ie12c9r0/8nof8XpJ1fbpBvkr72Xf6l
+193Sf/tS9KWr1no/OA/LHTdRAiBSRCSxoWEvnAF/xFCGOof+F6akEbxhbBZ0L/Q0I0/UK+gijfh
rmPQvZhK/MND160/ML3VcCuDUgczS/8dGvqClf7rUoi3uIZnFOZ5sJeAJN/YjyIIauiIlPPRkpWy
LgC61BYj75JyhXAB5ZIZ/SmdnPHAog0ShMCkiVI7tRtvzUImmhfrRyWtJl9R4h+61R68HPh71D+r
Wl7hadOnWyW8K4qPStRA0W706QLt7qe33KvHhtgGHxHSGPCZA7nt9V2YYDws5rqqOtYcAmRg0mcu
QUW1QsbXTfeFsz7cGkkM1mfGzq5trR9RNz6WGEIF3KCtY+l096Lyyi2FwAfYIIkvC1N70M1w16cq
jayKdn3TGu166HGG6aMh2c+fdHJ5KTTG6oI4DanX6WcE5EfHYkGZWKippxRQyjCapbLRDwUVdLwS
LTR23/hmoVlJuo25dOF2Zn5lcir3m5YY1u4+oTy78+p9Sm/X3FnKyn6p0LHTK9p29ZfO5Q68puCh
vcHzNrD9ukN1mKqbNNm4+N8TOqvgEuJHZmCto73dBIazisyHwiND1aeot8uN/t3K/EzZ2LCajuxo
dbmLn7XPOd7DDtvZlTYdTKyDmn2Vr6Zbr3yyseEwqm+ldmXbO+HsHbkmUzfcVWLl1NiYBd6ADcCW
gFlBJHK7KeJACAxWA4id0tpwZ54SvzBXMcLhJKgfxF0bbWzXz+/rP51Pxie62xPgA14zvtqtonRT
dM+Z63tpUIXY/vnKzUCyx9cIQouvOL72XN0rz57rq95KtTey2IQEHHffZL8edOqFw2ys+m9w05pw
BShVXNdB+LlRd5ZHnehPlCzFFk6Ypfn6IT04eytwHsn2MUCTXzpngxG5SzrNdfSVr2Y9djxVupuc
VQM14wPdsG24NbfxNiVY65A8z3B4J6KEiXX0vdvxaRMevBtxjT2741sfqut+k9/Ij57mm4eyXPVR
QAht9BWlkruartqNtQ8fKMFk6mcYidQHEHhJKPTdoHAK+h4sCT+79T7lW+Vm/lR8LQ+utS3qAB+1
aAMRajv+wJyfJNGbceXdePt4rQbdgHa1/jzt3Y18Ilt3Fa4wDwmcfcaaomJfZ6kPZakqVvWP9Icn
/fRHCS9E3Q/uyrqiUbOprmkNsPjmu/RgVgEv9FO55bayb/qAfHmx0VbZ92yPDX+69R7cm3nrHYb1
uPdehmN+9O6B6JVplR/nLyzbdh0BcdCd5gp7p63L+/LepDcnAmn6SbZKOX7HlU318LeW/LeOwNv6
pXzs25eX/vCl/t/Lj36r8LhNorj/P6//tfvr36OXajlSXv3LuuyTfroXL+308NKJnB/9i5S+/D//
p3/4dxzlh6l++e//+laJsl/+tiipXp9Ry2nz//QNbw63uy+1+KL8FWa5FUn58lpmtfzw30mWlveH
idQSCwK4sp79L6Ef5K0/MAqjMjYWndPPP/lHZcWfoO+H8owlEj9FecO59M/5pml/2OxiKKzoZWBs
R+jWP+/h7q89nFf4b8n6/Ga/HHCLUssBF0IzyF/ouDTdXu/0oyGxISdH8abD3w7c3uiVHyV41wX0
eOFp/+tA+TmMhZALqjQHvc1Z+nqYIpwrJe9q90aBQfAnZvNzYGJofWxB7p8jRTOfq17R94ZWqM+0
FewLtmxvn9IjCo3IWRVJAgD+icRDIcu1s0orOpTq3G+1zC2CQo4Pv0yBv1/tr5KNc4Mgy6TwoAXr
GacG0LHq9DmVfXwABA9XytS0qxwmxOr9UV4fZT+ldYtglJxoWs/8c/ktfmGdK/MU0edI4oOKCQ7G
NWWxnt0ZH0g4a8H7Q517IJh0pOPhmwiL/GRuwHFmWkNvOaRTKr55lavAqG6NS3qRc8N4rkewm4lv
gneaytzHrjV5gicCFgMeGQGbciu7ZMJ86ki5aBIpqBZJCnJbGv7Li/3lxSUouBRtUKHieRX7u1Hh
Z2Coi0eg/jJ2EncimpxruoIuzbe4ChbGzbotbO/35yJAHMpKTM+w9z01icAyzAwVsukPceeIq9jF
0R49Xv75/W/3unD9OU1QbiIhwzsesdWShfvr09K9LkKJK86hydTvowNl17PrewvWuz/pBJm/P9qZ
T0g8DvOErYrqyzmZKYJ33iaezTksTMExDS5ZdCDQ749yZuqjS1aR3jH1WcknHZqwTQYbgD09GLMM
txLyd9AU08sIg+bCInvzPItqAhLyEp9Bjph5sl8UWathkZQWh77MQq7/TJ4dxEbtwo7x5iOhR6Lr
hIoU53gC1E52Rey4i8x1anYMSAeBHRXZd/xJe98WhXsPPD/87mdiPJdQED6Qxtw7HW/SiCzCGis5
hDP3l3ihziExK9bvf6a3L0+3ybHjm6OOQb1zMvUaevmNm2KaJnVL20NCGVZVnV3KAHm7ngnegZGl
YjDOIWmdykcqiyeEYFscahsiIrinGqR6I79jS+dt4j7Sb6d5uKev3P2o0TvdhsBMq2qGKfa7j2th
B0mavIrCkd3rZK7QDphgoJfxwYzNaR0L5XtIothvfzkekOugppNhwAOfzBTMQyrRJCwwL+zFOizb
JJgcLhW//SivRjl5FDhzYZcbU3zo9cxbxbop/Wh02wujvJ31Ng4GFqYrzHvcY09GmRTu/ENcFQdU
dc0Od9ZuYytKsseYbAoymCx/+QD82xLnzbbBEcbxwvr6ef07jQlTK3d0gYow8Svg1xlGPIQ+WFz/
BCQJv/R3XyFHGdsgoibgCeLBX++7StaisFLq6mBjQXfd9yF0uyHPLyTZv11ijGLx7iCYsnOcmlsZ
2SSHHhe5A10kxTcKlH/dlF0St799cYwCKQXTQzZBpvjrZ3Fj0owVzaoOEBDcejXoiijo5XTIiqa+
T6L9+69u2b5f1YiwCjTQFg0dJNDDaWyAA2e+G+asPjidobnwNlFW5Ggiwk3hzu4xgon0fVKEfZC1
Akn7/cHfTkoKEOpsFcIchming6OYNCtDOs2h6pGIBxmmkJGfl236KaZh8znOVWIs3h/yzeul2kEa
yBaGtT7DnrxeHcZ110RFd4ikBYxL9+tu9tIUX2zNujBfzg2FiJj617LZSE5rDsOJEqsUVU/to40v
hEerh0Ya41YOyt+uG//z1WbxCtmmeIcsAwzoXk+accIgQCvz4TAvpGyzc8ZtISDjRrSgPr7/At98
MyoObiU8FPchSDknLxA3h5ZYhFYcWreAFMSHuhplg4O8q/Q7Ey39hcrtzFsEweLWRaGq2cCVrx8N
R1PyQbxOHBSdB+pgAQZlW47ABdK5cF96sxaWR1tsXCgKuByektaYfq1UMyEOVEHalxE++UqJ8I6S
kDSOINoVbBkPVYFDDs+F7fLN3rIMTUFImjOAJ+Xc66ecZ5rDPVpRmlWlumlQpn8ujXi+EGq3EDlf
LfaTUU6+nd0kTSTwmTgYhfpJmKVc62bi7QqlCj+kaT6u5jAdf7d+/Dkm9TWaJ7yrFzOUX2tio6Qx
oxNYdhjdzAnMRPnYpHG7xk4tulATnJ0pmA6CNJIxgQr39Ui2Pi/2lo44eHUxryojMXx6EsYKN7hL
5cfZodijAchBwuExvx6qhIE0TK4tDvM4VOhXVPWjGqrzVdKZ5YVvdoJOc6ngxYEUcIfHt4uVcLIA
Ot0e0KDqA0Sihtir2nbT40ya2RWy++igCqmXO1k7FjRbkpnhTUeF/gLBurxt2ky7b2Mr1y9somdm
q8v6JwYGNipV7cmvVJM9p3IYDodpRBw2h6N5ZQ5JeOFoOjcKbjcLIxl3mzffc05mpZ97RpmHPCT/
TMhNRvm5/u39jPs84MjP1GxEpq8/JaSfXky6NR50ZBWrhGNwq7Zps3dwz/0oui797f0McB/qqUrL
YTH7XqbWLzficfLiTunV+TCmqGLRhrQrB4eTFd69dfC7j8akwdWKSwF3Av7xeigUeWU149x8SNWW
bavoOl2DZQOOESjN6KDETmWRXZgbbzdRkz4KxQQOQliO/PTM++X5IqcIG8Rn3sEU0psOqQZ5bav0
Zd7uIUstDfUBu9u73DOy6pADuDgXfoG3m9zCKVxQJ+oaDX7a66cWMX1zdKXKwXZb92okh+J2KpRu
ixR/8XHpFGkG6NKQmb3/tt9O158Woej/KQ1xEVt+r18eHIOuEJSqCg8zjNY1seLo66owvnBGvR1l
OR1AMjSP8FA0869HQeEwSbtyQ9hH/byZTD1e445/CYQCJuTveXVUOJTROg5QSw/HgzD9ehyrVsyc
D63fNgMv7F46Ekubzh0t9z7ycI3ZLCApXJYGqd5N5LW6iWV9WdF+T2uPpkRKBAg8e63ANn8OZ9Um
2bbFm1tdFeSjkBMgDAARwxxVZU9B0xqBRbRp5WNCINPAEkP4pNilAkwzGQTNZ1Ax9KAdlIoPqZEx
itKgbrpA0LmTEHZHNyEjCuLj5zadi2lVh8X8nJd6kt1lImGN6Und2ddl2CVoLiKZ1RWMDeEhea0H
w9q0QyHSL0k2jP3GGGiZ3cUCx+fbjBSXH1bXaoMfe7kS35SVW5t7vfREfy/yqCZ92YqKHhUZnNCd
0RdqhguM6D5Gxew4QYGoPbpxXTT7tDYMoqRwX6H/EOcw7G4SLa9vVFXmT33vtMY6BaFKPtgTxuYY
GqjGFwnHUT/GGSqt27jLJZq1cnY/d8BKz4oOgLWdvayPNx02BtF2zsZQPOdZkyk3MpWps4ewQho7
YjZC4e7TEVIMnQ/C0m5nc1DGjcpW9cUwJ+TxcYFN874qu8UvWwp33jVODWuzwW8X40WyMR1/qDyz
3w9mipq3hA3gbkJdkY+472p5UGM69bHtixo5E/LYat2ZHFX0lQyzCCIvTL7UsM8XjbmFv1IPkrtX
+ihLAw0+c+fXskD5WGRh9zUcdfuhHyXAIOXkgHd0b1bxuq5NWix97s5EQebo7pOeW8M2jJEhB7Ot
1OZBKQdr3GSzA4vK99CwlesYoMK5LQzF7leNkgvnK+chulklc0SEqgWGhrtGp2Mkq0rxqq/27HZf
7baq9RWO/LnYmN0YZfdZm+gSnn2h6p8lcFz8MjveqO8UqBz4MYdq3q3lENcOBk92DLVBoinfOFaa
q/tQB7nedBY0pJXrZQ6KFcC6bF67atzIKzrCnb3PesNSDN/KXUFnyBv6MSj7xiCdKFOVPOhm2Myr
Luuz/tom5ZWgUjh1BPlC5O423jga+NZkBqQLHJfq8aqDz9J1/mRYsrx2rZFOWqNYTPd06IrkGn1f
Tra9rfTa9xEz8rJep24a1wchc2tcVR1qAM4LNFb73iJCfQubvFa+wEmsSr92vHwIKl2t8i1iJmzC
cS207+kixG68SgB8Vd8Om8ja2zTVo42T11W7nQVxDvsk44f9Ce0efOa2F/Tq+jFWrzgpTZiaQ06P
DqwiCdejQG5jw0PEAX6kuXHbtW2f+bZ0y/pzKpsYyI62Q1s+Ifq2w+8zhMPo48QtacQZPo9kTQaT
WsRiX88ZmeC+gkd896XOG6t/yFjt041Sc8vZZk4B7t3XBrgBBmNYn7UBYtzuuyAsimlRppXKnrVR
y7Kz46vZMqadkY0/8E3/KmNwtkzLe93vRY16Q9deYs361LfObeTFeWDX1iOEVuZbiHy0ay11jXSn
+NEJic9+CcPQA4f3S1zZCgW9GjqnVmy7vjvOuv5cdiZTKYnwGk712x5XMdqqc4Y1GyWKn4CpXwlR
bwsE4agUQJmxdKVZHUb1MWy0cePNpumnzVShFjAFjCtiIDUZN/doA2hmzjNdaKSVSY3uW0AW2rmi
Iqk8Aa5TJotg9HaESGkf0jbC8Dq0lIeiqcx9rnu3RhmW64GE7N2sGV+neBiDzFFuDKvv1vjn1xsL
JGuLp1MUGBMtp8mQpQ8jcvhoG/3OcdN648K4/CDG6saDe7yWE6EYxL6nOwraARsF/W424xT5aalt
pyG7JpXdWf4z8XDIdrduN3W3OTFbVMRRvDbtElGsVnw2Ckujiz7dNyjXV8pAChdZiM01QEf0ETVo
FpRy+thpOjCbro7+zK36yo7zcts26WZ2C4imdO3HMNxhDQDfmeDQRqJ3awsIJDtNGFBXWxsbEhiE
Rj9Wj3UfNVjHpr2o7sYi9eYdLu9mfo+/iuWtlCbRlCv2SU9c2Tmci10bFYa1srEFxFEJgWqJPLmc
5R3aZccKVGXxwFqlalKOL9B7q+FHlkz68OBlVdQfMeCZQd9BSoxt3Sqx/lLohAMgx66tef4wlbgs
zNAVo264akhWbL/llVTbO7VC8xaorOh03dUi966KScAz8SBkPijMc2ebj7MxbbVUFGTJphpXtgHY
yNr0XR5VP4qmQJC4ijlrUzcosET3xMocpXETRo75DYuOxPsSsklDyO7URpAUkhINXZUuhDa4fElv
7FIIMKCNrCirRmBo6RgRhA4Ccbx/7I9DrojxhtPLgQYYp3EWKHqUHatOeu0aoMo1A6cbvCfMcVwO
XPyiv3tYd+lwBpFYXHtFR0yBrOwChowcXdIaGqUwd1DmPZWU87n2Vl5cOHw2Mju4LZWq+aPsQ5yj
xsLCc05Qkeak7abJZ450fFtwx2pKxLoivoqRO8MsbAwoHPrkQshvxly9kwILa+IaBIoqjDIU84OJ
R8u3poAZu8JfxUhuGrzBOAZdDuoA1btQjz1OcPnKLXEZCHgvFG+TK82aa0BUf4cBFGpBVYi59mU0
0RdDLm/ad6Us5nbnJVOCtblU4HBvQqTi07YN8Ue4aWWsQluoWs2QN2nvRIDiyLntoNBbTdm7MrJx
D2kNAzn2YJO4OPcN+dx+kUuPFIs01SLpiyblAINOaN03rUyjVaQJ1CUekA8ns5pNtzHB3DKoGqsz
HwQeA+1d2+RpG0AStZ0gNUaoLmzrXXX0arj1OD+NHpd+JG/NLtFGLdyOTjXqV04bD8p9YdSEcReN
WkNQsey7OKfP6pf62Hko+NFZrXOK/M9U+YtNBUuSC71upP13gZHtjUmaBcr6JM71ecthYaWrXmTZ
IH0DVm6P6DK0yi38I0J6qiEOkb/jupivhqFSdZ8DGKYuJzNmDYbsqNMVN23jDc5j2JrmDtnBsd8h
RFSvaY2Nk+8pIH2blp3rB9YAaYIXVpvgq4L9RtfWEtOBQS61RNzKOlu5daYQwCqrhQOdWMwaCysj
5aE0GnI2nWniXICaTVqN32kd2wRHS91dyzKvv1tLobkf4PSWfprE6eL4gJ8BNuIs03HbVJoxHTTo
l9Wmnktj3oZ0b8VWLwZ8XUzMvotVkRYZmr4RV4O91yvxU+IULVyTqnIeS+JeMFGsiKvfuiL0vieJ
Rl501+oYvM49cdB+W8/RF2CTptxN1PTlJk8zvfONqE8vOd6/ua0BuKHCJK+Q2wbMwZPrN3h94mrJ
EB/L2I6OiNpgh09aectBFq4LvccfxRTIhN6/q73Bb36OirCO4o+m42nrlKI+aytSFo74MZX71iqT
NYGvTtBUyqUHfIOXLkPBlgRgAFkEV3x9kQJA17S6n+MjKiJcXhRSPiaX6CK/mEN91epVcoF49+aG
yICAJobOfARf+Olx+cs91Ik0sDiM+o7IzJyPEaSGT6gAqwuwydlR6NTaMEgtHvDktqs2UtTScDCI
nfWm2ylWbYe33oR3zQVU79xAC/yrIiem9XiaiDDY5tDC6E6OjWU0ez3v5rUxpZeiJM9NCK7VKC3B
KfE8PMEOa5SdWEV1yRHOSrTzoCFQaablYXG7vYATnJsQTAcyJJY2NH2I1xMibyeK9XFMMIlqH/rc
Y5soFyajKT7R3v34+xN9QbRRWLK2wF9fD5ZWsdPC9EiOZZebt2o04h/RyXZlTPoloP7shwLPwgF5
+VynVI8yL/PK6HEroCCMOGTbIeyeFAzChg/vP9PZgQBf6XSwbQDVv36m3EwQ5/VmcgwR4XDVUBz7
yVBHr/8PpvjCFYDBBJxMNODJOJwKeCSmKVGemXh2JqwBg2qu8/J3IR0cI+iDEUkMXEcr7gSwmpsy
1GfBhHBiSwRRrOmbyXHjx999azRWHdypMcJZvtLJKKQ8T5ymTXZ0Wylv8mZQbwobu8T3R3m7jrDl
Bi3C4ZzoV/s03iPHo1Sq3uAcBFqyVQhRZkURROQQLoi//XleD3WCUKldPrj1NDl0tIV2IJvXvaU5
VV44Kc5MtqV9B5kQKBXY9mQBYcFTNGY5eoc6VZx9I9AChVx5L0Ddb18b9AJ6oEssNe4Ep61lVHTE
kudtdKyHeFxNVYGreWc26ITyxkuf3v9GZx7JILtzyYpnyhFd+npeO4OjZ6LwoqOSR2p7W8IRLA60
eM3N++OcOdpfjXNyRMz2XHixUsTHXh+IbiuVtda9KA7Oh05ozZvOvegqfe41Qguhc05457I5vH4y
NDRushTgR2LGc7HSs7G4MmB4JLvRmuJv7z/emdeIqTaWL9hFG1D3l1/ml3N20sdUISQ0PmJqrB0d
rc8cqmRZ/3h/mLfPBFwMpQwPZfwmkUa8Hgbwk2BhqtVjF+W4uidDs7FExV0/V+ZL+V2XxlpA4V8e
KXVzl/C9OTsi9Z/v4ZSaQdWpKEdzFKnvP9bbt7fAykiwscyHIfIzQuaXoQRoXxhJmRz7wgifAAa0
Df1V53ebLbhHLF062lR8pzfNiMKuDbNNivSIe0fnrDU8OcVDC5ttwC5ydo0Ly/jsQ/GpoPZaUFFO
Nws11CLHEgZVxDiCCEjZrXpN2Be2pKUWeQXNEzQALm9yMi2ML/VkRugL3m8JDtpwSCSXQWgkDZuS
Nexa1a1uhDumNzhBKUfTrCToh1a44YVf4cxEISgFUptrLC1r72SiWF0KDjQ16dHpgMy5ss3Ih0WV
Vs9atKS6vj9Xlr/tzQMT87B0PSjQlgCWX6clLpb1GCttejQF/sLcgmhyLlaUS9zclZ2K/joqO33X
enR83x/5zAfFCHtp6VDhLv97PXIyJImH7Up6xNwRoUeDmaUY9enCLD03iqYiqLKhL9lvODiWKzMV
z7v0mMB5fLbVNC4C/mMSrd5/mmVjP32PWD7by2uk5Xk6cUKgjtCSvEfFGOdHuzfrx9SJEEiE3Lpq
8F/vwoDnpgkFFGuPJAKojycnTeFM4xyNSnKsOwi3k6sMG9IcvKseKdnj+8+2fIk3z8YmbC+nKIqu
kwIe6WTapGaYHLOoQ6hruhHc0QOiTPWpwvsmSLGT/k+ebvlgVFX2wiZ9PTlG0Pg8UZIUmbJmblBn
lVeOIhW/NZzuwm55bgXQzaSAJxaOOu5kBbRJD29Dso+JpM8f7bjJr5teKa7GHlfqQbNSa/G48666
zBnW77/Ys98QI6flQYFDnJMmsgQWNy0vTI9Ss7vPhtenKAa6mWjmyUAUd2EpnJ2iBGCrFtMT96iT
jSWOCwwTGOPoCkLMCJepg3jOsnWJpeW1rc7mp/ef7uy0+WW8k2lT1C3AFrjXsRgnk258/hIJBb22
TNMrGlfFjYYvwwVGx7k3io4SJiHGUFw1T96oUebx6CkLshmGZB6nsYuPQizKxXBQ1S/snT9VdqcL
49fRTqYOsBPdLYzSj1rb1WYgy4bc3wEpYypwVijTMqanCBA89a5w/M4xymdkI5cqi9MkEvQ0tks7
mTqJ0A8LienrxeKF8eyNCQHxwziCeJa5U35vshg8qXcwYaW3GA35qsTkwaaFVY33raWHd/gaR7ui
NtK9bNV5HWN6+ndU2r+lzp2bATohJBxjS0aKd7JHuW432mGqpscJoxVS8tKx25RaBkAMj0Fk2DQ6
Xzns6wsozdlJYFJB8bMLM+pk4kFNCEMhaIQLi14PSetPcxqq6ya3lQt7x7nThfsYVdZCr4ch+PrN
Y9zdhm7P3mFImkNDWKaBPQ3q5v2FdG6HAtyibfuzNDnlC/RVl5WdmNJjBXHmqMZ295jHQ3ejm2Px
MDu9d22EZr/TmjD6XZrlMrMsOIk4rAF5ndq5mW2mYpOqpcfMyyxsgOdmHemDcQXnpLlQDiwf5XQt
QSghZtRaJEdvSNSuIhLK8OyIo9NL4TFV+66ZX7rG0D+B/U3bOHanT5VbFS/0PLsLHMGza4iswsUn
CyK39VNA/EvNnKtRw5+E2bHlTrBVSHRDyoLlX0yub90+ZnXSPzsFxjB+M2rfZWF9msrB3NSuMB5b
VaH7G1vjfGEHPffhUaFYcETgadmn/MxsmlqgY0oktTIAT1tNmzdhPfdf9HEagOry8jNdhe5B0XT7
wgs5O/QSC8A6gq1yWp2REzV4lQodzqnCEffxlAwmv0rpkwVtoZJ7pRgWjV+NKGU80gvPExeW1rm9
A/9S4qNQ9ME+P1nEihHGXAa69KjPRH03UCv+RF+UHjSpRAEBe9bWiwdjulB3nDsj4fCjXQFCXNb0
6wXtNakEfavTY16aGGFZlVktzatYuR1AyvdGqSkXFve5zQrRP3gbb5vq4+RUjqZYZnS00mNraA0p
EwUy8yCXCqna5Eznl6qdc6/V1IFIaQzAJDtlMw9zqBZu7nFkxa3LOGPzlYj2xQMbG5LNiFXFj5ib
1tP7O9jZ14pacjGjI0f4p8PrL6sLtYywE0SSRzFI+qkzroi0zOm5bheBpNjghdP9+f6Q597rQtte
UGBK1tP3KkmrmwjxZkhplLdOHMkpwCRtQHkdmtn9fzCYhTJtaXnQrTyZNknkYntY9lzurTZ/sgTs
wE0lk/xr62Q00N8f7C1rlV2ZwVTSwFFeuqdvU3olLlwub7OruMcoOMTTix+jNR3ZeWVruITlpnaf
qF0ZOJi1BcRn0P6J8BD3FRlfasIsz3a6cUPK44SANQXYcFpyAYcJJykyeq8CY+ei749ZFQNOUu+4
RyOTza0QGW5NBn3XG8ulCXDh6HirnFpeyJKrtMAQfOqTNdQgH2oshV+hXazMPa1TcZ8crClI8ZP+
v5yd147cRteur6gA5nDa7DAz0nAsyZItnxAOMnPOvPr91HzAv9Vko4k2fCAbNlxdxQorvOGtcnDE
8JYI/UC1Mz6K2FYPSqT2EBPGcS8PvHVvgpCmD0RKRqFWnoSfdjqGYFGN10/qI/3mnClcIXFmLGH9
oUdC/tyjW/43GoXZa1WW1t6+kHHe+ktIVjBYCXx4NnFg2/RzmIk08ws8XUpcGoXxe+ck/e+iM5PG
wxynvehDjzPHMlZd5WVFPZmAf2FS71xqt24ZsimqGLBB2KirPZGMOXaKS5/6aj8D74sb+kse2u+0
oJeZiv+5S8PgXyEyZdmJ/W6NbNOgQ+kD76xNY6FjXuiVJUgE8J+gVlEVSnTqRWd8znqgCYgrjSUC
FxiB76z+rfsGRrFseaLx4hgyVPzpwxuTW84GDgN+ZpYoaE41kn1KUX8etNjeyTtuzREOJ1uMwIyp
rtIOYS1RDJSDdgPg9nMwdYVHUct6BvcrPrR59C0pBmVnXW9P7/+PuYp0W9MBFlgVKSJ9Q4yAVvgZ
LEHxISir/Pn+9XbrraBqSc8aGWEw+fKX/LSQJRC/WgFt4Af4r0yHUUvn5VIXfY8QllZg8Tf2otmJ
dm6OCRnRpYADoHt9gaDbBkVprlJ/LGjHH4xuQcWQEw57KtXdUznYe8/+rXuCgFIGV/jLmusaLcrd
fZ3qWupPMbg1JMgwvdeKoH7StNT6MOJ2geAKr+RRuM1e8+3m/iGioqwio21d/vufVjgaQG/hSJP6
ImxeSiXwLczaPMyePok4aI9zvlfnuJkooxfxfyOuLmh8kjIVidzULzTwswah17Gt6gBtX7w67bYb
jotdfM+1yb1o3bBc4qjfsyK9laqh+0MLEGoFgMfV+aRmCxi2YltpeWFeYhedaDy7hp0ay83PKolp
76gEqo7XS5stkb7UeZv6UWGnZ5Pa/qHF/xVppSH6iLxbdB662alQMQF7e//c3DyhPw29+qoY7pBA
BSrNDLrD4uBaWfS1dsA8HhRbgojvj3ZzOaXqgDw0AAhWXxR3kKEx2izzZ7EE9sEZBiKrqh6nverG
rWkBlJNIeVAKuMJer6jWUZBXY5mYOZVaHhLLnDrAv2pOQaFBt3onlrg5HNE4PSHDoji9un0qHAxj
3GbZqRYdB0xcs/o3QLDtv8IK+mznmby1iOR2sjUtOzX6KmzMpiQSxSK46vqsOrbg9b2lnKKdPXlz
SlifS5gv7ZM1SR5mQFuGbpz5HT0NxTMisLEXjHi7L2OLeP9/yKAIBWHCw2FC2GNVjBItXXK3bzK/
L/X0S2d08/dGd6PfkWUxHK+lhPAfqkwkbGhDqBB/yFVXwUZQqAXKFkvmm7awifHz6jK4HVjEDGi6
V0az8UsdtPPT/QNwY1VdeK4kMxTgMcpenXS0rzNHLwi2jEWXGqe2ntE8BJ8m7b+0nfziVoTrAi2Q
yTgu9tBrr08BN3ZgNRhyUp4o4G0MVvsSG1n2XM/FfLHCRsPyL8g/JiDPMEhqULcUMFV/z9S22NlN
N55Kl7YNOwl9aI085PqXWG0g8Ck3Mz8ZjKl67psARGGQK2BFG4yJfu2Kpv3j/lLfeK/QG5LleVhd
bKvVmWwKCAvDglovbpPtX2oZwllpYuWUK4P+BuUrOAOAt4edm+DG4aRsKfmqnE1FWed0bSSNdSeF
D1zgpXLEKa4DI4m+Z3q6P71btSduOI27jYCVKt8qtoKEiFNB0eT+1MxGelIblwacpZXZ16UrSZeB
9CdPyVB7yWAmJ8KG/BjVIQxrVFdegwydfquYxC/3f9Wt7yy7ZianmBhzTblaGjeoyaBzH/CTeurq
Ic4OQi3rC0Qa5RkyavX9/oC3ggQkDmXxzyCR3pAxtWDshnzhniICCjyMB11vqbQZpoMySlaF4qFs
jpaa24OKxcmk+FURabEz7Vt7jauS0JN+DI/A6l2jvwQ8yOVYU1Zdfo3r5U9HZPOTMAb7SwVeHwVs
eKD3Zy4P7ypvQzRLdutxBYZCv3ripjQz8IDvM9/J9flzHyrW8gGn26bxXGoKRwSKfktpSc0gffoQ
Tzu8DJZv93/Cra9NOEgpG14hTf3VHVqNEEvMiVOdzkloH62pMDHNIj38YTfF0H1wl94sd16KG7ES
X5raFyxK0va1hlXT6JGVGlbmtyIbvmoJdq9BpjvPGEp+tOehOuKSIJ4iKIHn+5O99Y2pCcH1o4iC
8M4qf5omc9bxZ8t9WxvKEyQucVFQt31WM6WGfiKS79Kjb2djrWxbqO85wNBI1ui1m7z5a3ahQNM+
64SZ+3oSl79R8I0Bjdvjt2Ypx4uihzgSxvMJ+D7ufEYQHi1UnTzaOtUzbo8RjmulccGXItkJ5G7e
PtiXU9wn7KaMs7p9glLE3NtK7hcONAJcb9wj0Lwx9hxwAZ5Q4X4FOkyhASezo6G1NEJR9YMFGnhl
jdqhqkTJztt6azeSmpBNE0YgRrP6SXMyVyNWmLlPq9keD1iWqhar00siYqw0vDTDXKg7C3HrFMrW
g8yo+XNds1A79KAtV8t9MVfq2USF9NkFNvMMjb8+Tya4AdcR2ErkU4CkZDXOexvk1rY0eVJp0BNS
bNKyLB6joqDz7FsGghPHsadXdxh0HSoBmHakEOfIfGVzeTUsT3RsKH5bEDAPXCyNhwB3/ZK0zfxv
NAGcOkyNU/4TdGEFcUkbs3/un6Dt28ipk1mO7DhqNB2vgwDEgRoDF8bY7yu81zwYE+pXPWuMZeek
boMs2L6yp8ntSKFz3YVIkwldFdlf62oqdzP/aPIQVn35omY2lMWHZwVbEKCg3HYMttp29dK7UBYs
AL2ZYYXHGgPY5WKEMTLXjw/kIiaFGK0MINfYDdybMXuM6Yw7KfhNPSgx3qMmvjPK9n7lRUF5lx0N
7ZTu5PVHEpreMltKDDTByxgImFM5R6AkcY8mrR59y/GjgUXXAlg51IqbDn/en+X2QDG+RQVHAnA1
RA2ux0cP2AQeht0RaCskWGEvLadCGxRciEVTUY+Efvx3KzAm+eB2XdueRlGihnr/R2wPlXxW3zGm
qoQByx/5U62jjuhKxGJMfTueM8wbkAGmER+XKSdGnUE91TgMTnWmfb8/7vYK41EDgCCB1JyRdfiE
Pk1YEq6Q2jWTFqBmGy3hacJsYb6YOcMfcTWqHkeFMihoV4O8i8++Rj8USEJW2sQXb1CZ/4eS4OLZ
gzngQKLXH0nO499rd3B3PvONmQKAp0lHs0UKU61CByFCq+p7Cp+4dmMyHI+OHnhpVkC91Cc3hg6V
Kc7OV71xL8iYlGgRuWxwoquthWDkspRQrXwoqxPS+AVJ7sV1yf0wjdPGnfzj1gxpbEhEJReeoSur
PURFoAycnATTGnXowgUcp8WZxFen7Uafinu3Z3l4Y350IdE5NEyuVwBe1yOWwCmsyg0yX9U6xXpe
OqUeTx0tmOobmg/Nw88tTj8meHHEOii5rrv8i5H05qzpha9nS3lU0FnwBwzqvZBy1sWgU/H14bNB
YV4hpwAuR416Fe/Ok5MWjpPBhk2s7GnpdP2Qu9r8o8BeEhMV+Kx7V+GNWwDsBNB8ifDSiLGv11Pg
7ZPES1/4kCs0caym4C1AvOOQW/gcmUPvfnAzhMN3dumNV5ISARcwVQnCvzUuh3pFBIB2KXwuIO2r
gDT3V11H8/P91bw5CspbiICCpt8oK6lNaGDbpBR+OZXlCQedwXPEuBcm3jgDrB30HdZPQvJWOxLl
1qI26gnfn4mc+GzEYI4OY2wm2nnRnEg7t9qspjsv2HZQMLCwApHpITmBj3L92fQoxGyydQsfJ1rz
sx0txhcd4YEfSxSYX7Kyt8zjo2sJS4msD6CohLqvqUpJIbVoFb30e8sSp76CIh4MndjppdyaFtKt
VN7p1KEbuNqNRWgYSWQ5jJLbsBO1DCZ4jiC53aKk3i6afv4Ps5JQDmAgMuBYfTscke3OQSnAt8So
v0YdhEy9nHeege0R4/9vyNeHvAr4+eqS7ISg09aktT9mRfJSBEt2CsJh4J3NNSC3bTz9HoROoO5s
ke1NKYelfIIYLuyYdb+1CsBrTrpb+YioDG9mmKgvtMcRBbAwzxCPbw+gRmhF6SBiAIesFhKL+S7Q
8A/yG2v4u6/y/jKHj2vdoCLJzpMnDfnAze6ooYfP7jA2ftJjNYMbiVn/PrdU/073d8WNXUho7SI3
CvZ0q8g2B4URZhS1fE2DUoZvcPiiOtq/WlYV/iSqPbj3djhuYOr4GlBbAGXrC2QuDYQ30mX0ozL8
jnWd7Qml/WSZaMN32bxHBNzGvu/3/XsMRm14rfmWd3WhoG8x+WopLDBrgVJ5gZJ06Ynn2/1YDHnk
ouZV5/VpLNxxrxW/PQxcllCo6O/xsFLVub64nAJ4f5HWMycc8efCaX7r1OUbli2uV5vjW1Ep9fnB
r8mjBtxRYl0oMJCYXY/YmzqUi9oVr1FjQ32fjJPQkLaICof3bVEfjRjeR7M5diAdWN/VDaYqLTy0
ShWvcaYpTyRoHTS0uFueePCt6hBwP+yMuDnnFJ0J+N4TQY2G02pF46lXyqwm40TObbGOmJeIDpdj
zf6nUaLJ3DkbmzeV0Xi3ZdLE5Iilr1eTRix+eUIyaIYZy6apF5+Mft4DHd6ak9TJR/icA2Gsu87T
2IQ6t0DsjzjLHVN8g45O7ogXkRXjo0ECE5L0N867FMVfPzlZZCYFOsmJX5dT9QKaJzvN6qjttNHl
R7gqZDIKUpsynyPw2dBUue2DwUSPye8pr/xaAhpFyzVOGuuAM3pQ/DUWcapkGImEavih14OpPNhp
o7l76na3FpY4loYXy4dUn7wdfkr6IqEEOKSBq6fsGJSnXqvL9ojUgzm84qTX/4fNAkSTeJZ7lLKi
/DU/jea2g9nb5kA2XwC21jDTjY9dWXTdzutza1a8CBJERyRGW+J6nLGZ8xmsDaCazE6WA+1e55/Y
0RZPDVCv+U+DgR+hAEdqt8ZQB12gwupgMICgA1UDNwlPKAY0n5c8x6Pr0cvrndGFrSTyv9zWq9hh
RG2ns0ZBhzKvXfhWZtPFCEToyd8Qx+M3zcqTh88DI/IQ0cWiNqGuQ6K8QtCEylXu00uQLJ3RLsQZ
1zsUuh6fGm1QlNd5zuHYr26SISmCyGyoKjZZN9Qoyag5BixYoc9He6hinHNqWYG4P+jm+WGXsPsB
sJJCMs3V/rcW8se4zkM/xILOjxWhnAUKWOiyNPnTUrXfManVd+K/zftOi45kXF4w1JA3TayEBkaC
oXGEXfQUn7qmMr6Xbj1+5k5PjiJAl3FnktvjgJOWdPqgHQo+eW0IUDmlO00j7YN0oipxdEu7/Vso
4fxrI2a0W+6v6HZ2dCroj8CzINokm7s+e3WpGJEFqs3PJ4GruKY1SnUcqxlnO6ezIwSjzLzec8bY
fkbEBcCrSBA2GdBa3iJxjcyy8g7jm8UMXlBXRsArm43uM8br+qFLphCpsj5Wd27xG3MFSQl+kLCJ
btdaVdYqgLEtNp2/1F5+dHoU/5sVRf/NMYoaECet5y/313b1IemtkgahhijRszC112dxAUXYCnxn
X7mHAk+VfS8HRaJj1Nl7CtXytP30QMmh2CsaLR/gojbMlOvPqAA6UirHml8LXAK/NHFpUYVc4p1Y
5dYoNC/wnuEXU6JaHb9uQV+pwAb9VTFaagzc2afE0LOdLWnIW3E1GXnUqKyC6YBEuXp3zGCcmjIy
8dQiMEw9XU1q7VS4DRKIcc0uPrpDa0+eXdvzv2GnVeUBiIj1MSShwmoVPcPvaljan0ulq6dTW+S6
hkJaFiClFLcZy4+Ik8DuC5GQQ5sDI30eFaS5XowSy8XXdmDveiXW3NmZrq0xXrRZL6OzkgW59dY3
Yz0cNSNyf4wFGSnNoyJCFWw27DD8mFh2G72mldMWJxdTpdELlUZhpQwSnicFuMr8XLh1/jVNIxun
tqbSp8fCZbkRJASeSJmqEOL2q0+0aGqFuJGjvNZ90dJ2rNyTmmdolLlJjRpZrT1GpJHjUWgGFkMb
g/x4XclQ81QYIh/VV32sDU/VK/MkQYGHftGTvX2x3Ra4KhAikKRKN8HVHqeaP1hzsKivStp1mEeD
FljacO9dkwu02nwOYGs6dGxBRFlXC2jYqLqlzaS/YvkhUCZsJuyk7VY9hWoqPG3u/+0S1SrP8wD1
7P59ceN4sZAyKLEB/Wza5boYhzyesum1Nov8WIgi/IQLsr2zQ1aXL1+MUiBYJYpdNBAo311fFRwE
xcKFU31FoepXK0Z8anKUQ11EP0LkWA5zsJcNbKdlaJw82moSeEDb83pAUfSj1RRCfU2Q23tqk+Lr
bFR7VLKbg7wLYVBYYIOsZuWWbd8lFr6BYQf0vQ/V6Mx9sRzvf6HtjU49WaPqSVXGpfu0iue6rOp0
Qb/5FfBAUJ6HamnNA6BkasqouO6y8G58KgpPkMlR7QXQup6UbXd1MAeD8TpFrvq9R/HvWYdO/kKX
P3ytobSfJ2ANO6/kjTmCI2VYKB+Ak9YyV8JU2xmBO+OVRFL8YzhN8HUZY4hR+I3Uj2Gu2IuAoTlt
hnS5obuzarGY46zGTeIYr4hroQkuzPRoVBGsLKTzjgGNrJ0TtooA/jeebFpJDQJqCXIX/ZTRpLk1
hgFFjNckSDFaDMzcs6cW7cVy6A9IMk6f7u+X7QeUseq7VwamBzTrrseLyxjCHRoTr0Sp9uAFs151
z7ZwiuZZdVu7/tDCbwHknuWpuRNFbu8xU8fXBy6AAaKeYsb10J1C8DUuqvkaI+XpBZMS/AWAGJAR
+KLL1ITzZwMWoDepw5741o1FlmhMIK1kzbAr9euRE7rA4YzjMmLe9Yj7YdAhxDgHB1CaDnbFk/Xw
R6XSwE1tUryXr8NqE6F3XeNuTM0mssMCv8o8vWAxHnl6nKUDPorz8O/9r7q9axgPrXCSR4CnBOnX
E5zdJTKyuBOvrL5x6DpcKien3ivZr6GRbFaGgXokJ0avYKPvMy1GaqeWeDUFPq1GuhzbofpzNJV/
zU4PD07cfYkjpz3ayvw2quaTk0zTziZa1T3+9xOgfHBImS333vVMwVsDlCSy8XvD6iPQU4E1fklL
wnQkF12nQ0cVPj52n24aBT96VUVt0VYQIdy5d7fniLyL5gXZEAknnefr37EYWo3Dexr6bh24h7np
K5XeNu6uVgVxtUpg/BnRhNfm/Q+9nb50CCQtorpHurKWpR9sd6K5mMd+ac3WE6D6dj4ZVV4phzbS
rBlVSMX6U9dm0zxUi959LdTa+HH/J2z3GuV/ipG6bN7wWK+OsW03ih2PQLoixJle21RNMJKtx50d
vT2y1F9kuRyLIjbcGpeUTHaQZuBs/UJoOIAn4wv9FuxkB/FC730vi78xJ65Eqo/EAwa5xOrAcll1
dRJ2uY8FTfE91Qvj5LjJ+HR/5d6zketITroUsXiIy8H1XteqIzS4jUUTpR8nzmJph5rVk67AFBMv
fa/GP8rCUJYjnusVsp0CMfHxJURJYjw6BSqPVqUMtmfluA19QRdbRAdzHikHqy64XS9pcbA/zqob
6s9cOXayQ3q4tUaUaHl+qbXLevv1js+T3i6L3s39RO0tj4658OwSadz7a7R960EFSetBmDoAdTcV
vglrl9kNCt8WmoERpmMdxyCzvAr88Pn+UJsJUU4H8gT+lZiT3G4VoPXBYlWFHZR+p7qxNw6R8BwU
Vnc6kJuLglE4LGwqkiCaZqsLqwySvlCzseLE5vEZ32piiWa2xCEIcKk5gCIfzr2lRTt77cbkpBAE
ARM8Z6a52tG6PmYWEiC131nd4rWih65qqNPp4SUkwSIhxlCWguK6mpjhOJ7OuAf4Y6AOXtd2IXln
FR/vj7LZE6i7yWuW9hkPKoYj1zsPWXQzruORuaCd+7TMVvKaEdscKcrsdeq2Q6Es9B5sQnCFL7Za
tmnBQ2Vwl8pfxta6tL1h4/VswfcT0cMvCBEQnA14DRTWJGzselaUYlJs0JPa79VJ+41vkyIfglff
CaXzKT7UYx+gF7Nojwa4cliMrzBAfIffrWaodEmhRVVT+4mmw0Tr5gT982D5HqRRfnbzTDxI84EO
yYB0+omlSbaIIK7nGXe1LEUUta84WfXkAG++RGnanfrUfrBX9j4UiykBk7RZKehdDzWZam9kjcpQ
sVo9KQkal21s9KeU4tCHBA3UT/c35vaQIUZCNETpjhQP35Tr8Qy7SlwR6LUPptc6lblZnHNVPIjM
/N+sKBFyBMDKU0O5HsVEljvOBrf20e5UjqGj5odstJazqc3VTuB6c0LUIekt4fsKC+x6KFtNrbFb
nNpfTDX4E3jS+EvbzcvOHb+9Elm2n0ZZfSb6RJgOoFnkw6/Akdyyu8nTE63BUAIw6D/CHP/urSH5
+h8+FnLu8q7ik60zu9ouTBVGdOMvoRO+jFKqXMcJ4vEVZLtTZyORRJxg7XtsGl0gosZq/B5NXI5y
gg9JFM8P34iEJBIPLDW74Out3uIAFfu6cdjobZCknoHuqu/U4fRio+v/y/1lu3EjYr1N10kSdnki
Vnt8QFUBxtdS++Hghl+yZlGeZzX6EM7xsPNk3RyJogIYUglYXddyY+p2ZtHZNbKXSn90WsQh1Shx
vDmm9H9/Ujf2uTST4t4FYiIxz9f7nDCm04c8afxuCoWXV1px1kL9838YhFKkLCfQslyHsLli9Rh5
Fo2vytS+y5fx0M3q3mHaBMrvO4HYV1IsqEKu7vNmQKC+6gc2HCf1ua4QyK9nvD8I1urnMC/27Jpv
fSVNoktkGCv9IK+Xzo4pa7n9zKziYEqIA+denAsRd2/9YJb9zp649aGA2wHhkuobVOyuR9PhaAb5
vDTwpvXqEocKbr0mpjn3v9TtOf3fKGtAVeDC6UKctPHbOG6O1PkLr04wdSmj8Mf9kW7NhxYCQQyB
mU7j/Ho+kPe6hcpk4zciHp6TcTG8sJ2C038YhRSRj8T22+CEQ60oUfBzG79CE+7YqPPfao4dw38Y
RKrM0A4hYl9H6nFTjyIc09YPtMg4hmM3XqLZfDxIJ3jm5ePjAKvbAGaR7HPc3ilbH5SB84eqD6b7
bOBwqV3+w2xgjkpyGG/5OqvFw6mzliBvkVjFhffgppNiHZqiqPc0R2/uALCo72QsuiFyL/5U8Otc
s4MFFbNs+TwfSQ3sA85eDye03NnwKCV9FSIrb971KFlvTvFgoMmGSZR+CqoW1yUb/MLDi0aOBttK
ajgB/tdWowwAis3GQvktG1QvSWJx1Kv+8RuOYAQQhrRhln+uRgmHxMJ70wRqj4fDL1ocK39DH9M/
hUuXPk9cQn/en5WMp66ydOpKzIdGH/Uuyuqrx9UphtKeHBDMi10p/VOc92P6OcdqKX8LxrmsX4sp
CKxzbGNv/USPuAsfDtEpHVIK1omRpMb5asJjzpJPxlD5adNSo43CUP1RZdgxelCqxO8o8/R7N+D2
FSHrYUQpNMyeWQcUhptgMjUbHDMimN4rCmHkZyAGy0U3cRE52Fqe79WDt2NKwSiJdKZ0Q6S0OglK
D8MyAVvmh7MyRkdXyWrrt2zRh/CrMBqh/1mlSbhTxJD/z+tvez2m/E0/nb6wHYeJom/nd72ifVTx
sj+aFBT/mFNi0PvbaHvQ5XXCVU/LXUXtbvUVHWdpDYE4og/NSRynBuhxVofVzgN5axHZqoigUyxD
E381oXhQu0Fp696f9fRbbrT9Ae+pj/2iPfdJuRfc3lo9aRNLkxveLjqY16tXluqSUtPtfRza2heU
uP4CDjxfnAVX7/uLtxlJ3l7saID79LV4Yq5HEjqlv6qbOt8pK3FMkNmExaO3h3iZm52hNt+Je4sX
GYixQTizISzkc13GFgbJflAgl5Umbn9MumrvgN2YEFEgqGkQUBJyvLqQ23oa1BhHMCRD4lo7hF38
z5QGOW7hJt7dDy8e5XELxAJnmU7nak8YWE3Xo6MN4IOsEnp3BcET7yBXrbway8e9qW3uy3cYusY9
JfNgasPX34q4yWza3Bh9zRl5BnrweYWHzYTVPGHjZdI3nlsMqOjVDd9qUr5+JxDZLi2BqJSx5B2i
2LUBXM7YXvCJFd/Ksvg0UGrxWjXoL+Ni7gkVbDJXSsRsTNhtnG0ar6tgG9zREtVjrgONxZ0TE7eS
7MRJzngaG76WNfZfmR7Ej7Y/6ZhxN/MmSc1kUufr9XXCqaaV29h+70AouNACCs0LYuYq/reDmPck
i7bngaorusXsHdplNEGvh5vGfkjDrnRgBA+K10WqdVC03dtx+9GkWwhdeIhlnL112iJ0hMFcPVn8
LIKPfWycjt1pd61TYJmI4tbOIZfH6+reR1GVxhXdOHD4kuF6PalKTaSzwaz7eHgbx6gE82TNTnPW
zEnBjrnWvLaPaShTBH5qa23vLdjsG9T63oWn6QZyy6x1YawIEEfe24uPOloTnp2xYYhWb7vsA32u
xsSRk/jiuEQYtZzvXwab08nQoEYAp1B7Jo3Sr2duqBHGlEGpIu/tVNU5GfRIPbtVFGknTuowHXl2
TcczoylbTpVojQdVaiRkyoATS0GEL436wCphrC2iqFIdDD9ZsG0zU9f5RY365TUaW/ULJqZ7XZbN
pwZ3BiiHXIG/aIWubtquz914WSwTYpFonjQRpNazWZoZfUreyFNaxDjejbUNNsLoNCzDDDJl/XR/
1TeHSP4I6cYtKU42ofH1qgtgEvmcpSYFBhRruJKyl6UwtZ3ewuYQgZtHd5l8hRqrBmLyepS8rRZn
cFAVGyO1fBlnOz1W1P2Pvbnr335zKNlvBW/OJeuuDhCdEpIW1Ql80+2M+dxhvpJ7IZ59i2f0CKke
Hl0/tHipUvMXYTAl5OuZ2Xpt59PQ2f7kVuHBCtEoruO42kn6NsGTVIUj2QP0SRVloyldaS7NptSx
/YE63ZvtNNrfNkiW52rE1NvNC2WH3bpdRDYF2TLASxaSD3c9q2wQ+tL1jutHs5PC3UBDwKOjm32y
0Ct79MbjdaLoLtv1AJTJa6/HajQzwx+zDXwI6AXy5GJujqJqqpPSGiY+m3jjgpUUTq6dVBFZGarx
xrKzvjfmS/OJlqfUS5fNm+vfkFSmQz+FTVMilv5Uqn1/jPPSOQ12P3+6v2HeCddXNzxeEBTjAXhQ
p6QrvxrL0jNJURjTtyZQ6+4Q0SCtLgkfXn9LlbpvTlbMhXvEhxCzkYZIoTsrTdMYl2qYZ/HEjZgZ
R8sMW+gLozTWTPQomb8ijFI0Z5HEY3DQis5KPzSL3gwAN13z36atzfJQYpww48Ca5cNwsOoK9eYo
dfX+WzPHBqOgJN4ckz7ru+OcJSXKRjOnyTikYQMXEWpUEfyaGkYwPilp6YSHhgtFHEbVai8zBerA
Q4/H0C+p0U1vag56/1PgWkHwnPTg5T6qo6ibVzWsm+bYuhUiFFMRG/pzoZllgj2n0eUg6DIj/w1S
2LycG6MJJm9Olin/tbdhtF6aUAnDU6J17XJUTPKig5NZ05+IohSJp+gciFOc5yjrVQls15OTh5Nz
GJ1Frz+lrTbgj9xYpnhCjjcYPM7ZGJ5ZV8U4LSk6N5/6gtZde1DneXTPSmy3zW9Rn6J3fcjIxnR0
N+q6M94aMdbfe77X8DUZGif/Y9L6Pv9FxA114LAK0+DXqcZaDDf2YIqCF0ePi/6XYNKU+bOrl+0M
KCVWw+dlbNTqUKHrVF1AOJnEv0Se1ieQs075dH/Tbe8ParvU8gBu05gklrne34BPWyz28vSNcFP/
Y6zr5Vuk406gV05+FkpV7ESC27ec7JUGF2aF9GYQz7wer5jUBQWjoXorx8z8oPJiD8cAXfDfKD5H
LyOd2lewV8OPdlKnncT51tCyoshTJTGo64QszcIcc1CjfitgpA1PVZEhLAkpf8G4Y9bt8jJD3O9e
RnVa3MtC4XsH1buNoGh+kRLi+81PgHFxPfVAN9p5EPL9sTLtiEVR+WujoKp7KnqBX47RFq5JzTsZ
fr//ibdXGKV7lhupLLauvibDoesQNxgYJW+iTsbJU/Fh8jRUYUPPwfh5577c7ie6H2ixoj9PN5E2
9PUk6zI1lJ6X9W1MOy6CodSyfzOYvt84oYCdmkw1q9PD8wM6SqWQbN5BC3b1TOiRhj1bradvIl1K
7axhlp6dCri+w8dFyRbn6f5w27iIVAy9R6lyJkHFqxcwLikkOQqqBzna1KdsmNVzkD9KZifkBIsA
lEeGvfyNuzqXxTSGCzTGwE91o7tUADg/l/0yPCkI2p1ScBr9w+EKA/LBpBSI7FbI3ftTWUkzEiPB
8iXw4cNpFzfBnAKrpwcdFuW04EmCJOFFfdfUuh4lp0xWWFacvLkc9Td9iSzPFqH98CdyaI/yapNt
0nJZ+0UOdkzUVOrVW4RFxKnFVPJQaWG7s++2GwHNDXi7FDjZC+Sbq7mYbV5lfTa+UV3sP1W5MZyS
SNtrnd8YRU6CYgigP4BX8t//9F2yUFsoHVjjm6EV8wtK0cEhpzrz8IphnieTZrKbd3TX9ShBSiXf
MrPp7R3kWeci/jFV1bKnrCGX5DrCofDAWSVuZI8h9n09TAFwDF7QML0lTfEhCoTtpV2YYDwDteb+
KV0LqMmqN00D0nLyFzDC65JOZZkT12Iyv7mmACzbkcw4l0EbF+eXqg0b5UTkYda/TKnVqYcRlsr4
Z5gLKmf1uBThITF74Zwwuh8/mmMozH8WLGjynR10YzkkvYhoD5YtP3J1lQg7C1XinfmN0EfWIDPl
aVK7/s2xiWPur8eNbYQwO5ekhHHJFsT1yoe6MvQLXLc3+Bd2cwhCwy5Owhqb9nx/oFtzIsQhn0No
hwt5lfboQdqMqZksb0PaDy9QB3NvpqB4dBZb3Vm+G3NySRslgx0xGiAz13MKmlSERpfmb8qsqE9d
uERemGbpzsptn22ebO4rNOIpfZJrXY9ix4q+iHDK3/p66J+0xKi+wV40T4JC4MFF9/GY9f280z+5
NTVA11JcHFGfTa4qtdPDye0YtIKuXsVF7mkURfcOyY2PBfSCEhbyIjyc69AgbIY+EUlRvMUV9QOX
zsUF8FHhjYqe/mLMS/VHD10+P0ATGy9BM75MijH+YSRh9pLhaPiBdnlzCktwbZaR72lAbNaA6qSU
IZYgEeh371KEP918iBDP2mz36tuQF1QFTKc9KMLWnu/v1+0osmYOFhQ4D0XK9cGgDQelLMSyNppB
6S5xqp4ckPY7W3V7HYGRk3GfZCBJ6OlqFyUkuWWqdb2faflsHVyDUPAHQgh9+zFczFp5LXpy2Cd6
0DMkvMV2qksmnMV5qcMi1LygT5LuhGf5Mh0maxyolyxzvid/ttkOUnuIQJtdTpURuOf1VrdUuoJ9
0/S+JrQax3sdYB3SNwehpdrO1tsuuyQWUFMD7U9xeF0dATZAxgWn2qd10niDHZUXPUnd46MfVx5Z
RpCDSMmX6wkN+VA69lIPaCbMxTFPyGlQf9YeDZ0k21cCcYAWUx9c2/gqRtqqoOcVfxGW+lIOaX5U
+lnsbKFNZP0+CvwPCoP4OK7ByzUsNpDxDaOQNRz6xPyr15enssaixQrCPWvT7VagasVGoCEhu3Lr
upw5JmSbma5S3HaD+KCnEEDMtg4pbWf6b/e/0s2xZHNcOjhhALI6G2XQQtpEFNIXRYIOdxMZXil4
N1yLCu/9obbbjmlJ8xm0vcCtroN3nOWyHqkC1R+70PJUJQyO8VLvtYU3TwafCrAvlGF0OrjEV4/t
kmZjpy0sHu5r5XHsi5mCTC++dDpknUYvq7NqxXu0r5tTo1SryKxrm15OlhO11ApVf5nn9qwXFAGj
tN+ryd0chUgC1giAZt756xOl9l3YRqWh+pFu5V7fFvUHvQ/3LCBujwJmBhlvSdNYFcCtbpqnGgAn
DlCd6QVJUj8L0e5xqm6OArObWwjKxAZOmZoRQpbz/+PuPJrjxrIs/Fc6ao8aeDMx3QsAmUmPJCXK
bRCURMF7j18/H1g100pkRuZwO4vuKIXM43t45t5zzznXZN/VBk73Mfdy1QqXuB8nNwOKrUXsQnq6
Zh9mU5LrPXDEA/2WZkfOIk8X/Y9poXyMi/K+z/33NbUktmPz/Xu8NW4firFGJxm+UFy23/KApiCd
FZSulneX6N9HZYplJJIsitxAR0dNbBpMhjt1EqQHZaBtZS+bV1GQXxkhphxKNT9Xc/HN7/xHOiO8
083hbY6sJtpXcnHKmMuX/S00aNJaa+OI/YE3uL+Tu36CVGzlVymg0nvjWSa58Klg05BKgHgfDpW0
bIt5ZpOEnSU7tJQ27cJSgB+H9lLOcmo/cuHC/OYZISJZ3YMiCHNDfVamAaZF/z4rE250dNO781fg
qdtWB3tbeG/gfWsuUjSqnTbVlfxQ+4a5oWHNqw8fwjWD5FJVfd16jM8EBQgkm0IuHBKqFIdrh3qj
Kf2umB9yJQlx+RwhG02l7KSFke8GGj943RyO910v9dtSav0tAGd5lbfBAO5pXPIbOl5eWOHEkVhj
YD2KLOvwp8lyZdLUWZ0fRi2YnDy1sKSec+XdgQ1JJ6SrhaRDwXbdLodiTx1gxik/5CyrG7T9N22s
LhkSHE+Fa5H9iAEOFYMjr0hqvAmwrTI9BEIpbKWgp2OY2aoXdspRxIGNCOQL6tuLxJzH+XDBfD/s
pNAKjYeo0u8mU7vvEW/aISZX1JsvbZajKWmUVzBvRhMJCQgOxuFg1ojpZh832gPGU6o7ZCoNYjLl
kjHlqVEQUi6cQso5fKPDUWD69rE19tqDVmuVrcu9tVWT7pIi+uQoIKAoVeEfQOk4HMU0a9g3CAMe
ELZHyIQFhV7wgf/h/EE+McriRrE8khgBUCE7HKWEZ6HOyEIfAqWYXVqmS5u+FUb3/ChH1wU1OMQv
mNkuBO2jEHqcrLYZhdjER6ppP1QpZaJISdofOKF0F47OqaHwWUKSyedZOJmHEzIjbI9rfpCHrOtz
u5jlfmeoVBUjK67fW3ZmVjCYll6hxERkv4dDgUGmuDpllBaFJHTpVNrZk4iLd5PNl3hgJz4TrYEW
HSgFdbbdaqioKNpMaKhiBiKtUTtf6u4ls53e++ovE0IuBCBNokNp9nBCdQi2FykRE7LUrxENlK+V
zsJowBzfixQuVg1QkWi2RqyJpcHhQHmLc0sUZIGnCFK3MUv5R4F124WMCuUd/8wBUkgmAOpN7gZ2
dyy5EnNiKVnvzIehrqfCLWUz2Fd0dBudjuKYCq9ZLgyPx7RK3XBKhuBTNBWj+WjQTVG+CYDth89p
JCb5ZsorLMh0wsfSoaooP5R10vufpWEoZztUWiqehST0mi3Hva5cl5pg1jZ2+mhT7FZvRloL48yb
72gRmjRuZk1TahemGAiuTDeZ0Ul0IuKt36aNbktyPKibQhwHZZtZCFu3ltQM2S6gj+B40/WmXu0s
w8+2EdZexmRTqxjlpykr5uEL7DYqqno1mjdBEqrVFValVng9WEnxK+UMvhLAKtJ2HmIzuLPyUI22
iw1719qjOouRO5QQWJ7Gkbj90U/UMNxNg1SD0QjRVN/Jg6nRFAAElsJy3iQTIvMi+lZkHRueANUS
EfnTJ8GOijyjrz2MT2csVTmxCyx18zue8rHeVmo8P4lpY3xNpCEt+GnTMnTHWVC/mSrgwcac8ln+
oPeK1sI6NlPZQeslyDZ+EBUWwIZf6vJGh7JQ/myyLnmEGiJJGH8Qem3zVqOpbFbTa8qLJTzHbqa6
HIbd2NCYaJvECMGvfLJDLB8wKesfh0jqvwpT10KO4S3UUscKBV99BX4MREefx3T6RUszQ3ZiGna0
Tj5mZeOkeuwbTzMhlrWterXsnTzr536nSbkWX7W6MSLAz4ppEO55EhEwqrUa7AuWKPpuGYOfbERQ
s3BbmYnyJdRyVXFQ86XlxhqSzHgUkylF39374VMwCFbqlHpTChgtiVXl9kY8iGyMrpfdYQxDum6i
1lZvk6RPpJts8KeIRHGy4n2LLHm6Uus8mW0+hkDdvTEq08mQ9E8O1f04/DVPQWs6VlBnP/ygyZ/0
gP5ctkas1ThlMMRP3aSM4sd07pT7SRxTegSz0yQLbzBdjJ0p14TCpfFoMV+3rZi1mPtbcviozWoa
u22oCpEnqakQ72Jyy2AHLUQPN7NQmPJmCtsOGsbyGT5XpdTIWwACWXPEOB7K7VjEpbiDFNLJjpQY
YWVT4bbGHVXXeLLDKJ2/Yain90tjDM6TrVa+mroRzjLfeom+Pm4DCaK0kemPsmsqlaS5Jc3TtU3d
NqL+KklVJjqhUssJhAxL3leKGOl7SSyaIrGRYDVfEs6t5OhaEsjQxVKp3RaNKv44/zIeX+xcL1DD
qOUilzvCJ7sqiABXJUrnQ/5EX9TwWcCf8umdg/CKA6JLAEwGJaY1B4aCbhf1yZx7vUjttm7wIzdk
YXDOj3L08uogSot3PNpkyKFrwEIaxGFIhaL2AiCsbWuV0ZUWCfKnusX49vxQR6u2BCs0eoC1RJhM
/nj4ftCfQwvlpqk9rWz1q7AfMkfpJcU9P8pR6LqMstSzEHbzgqyrZnmL8otW0bVXkQfdQGGvkRiS
5cA132IP/vP8aMdzgqUEhsnKEY8T8R3OqRIsX0yHuPOsYphwINMLWwzEavPOUSg2UjxFmEk6uhBB
D0fBu8CnxNG3XmL1puZmwyDeaqM1vrPpNzIo5Nwg72w8uCHAwIfjyI0yTiViNUwo0WOWSdhnNizL
+JnaiLoZoRRtA73LgwufbEkGD1986nVYCMF5XJr4rCUjaRSOfjuQbVRG718bxvdYGugfFjSoeJOc
in7Y6rZcd3hGvHddl6YfFMZIVLEvWkc0gYjx01zq+kNeSuNOXRqm4Z704fwgx7Mj0iTZfks7NKiO
h4taK7OSLb5jD4rpC1tdUJXbmLKiq5Wmuk0T+TaNsJ+xmkF5d7xGjEu6i6slQQ+x2+HASlfxWiqt
9TBUrF8Abey2oR3ahXj66Lzh6QaoQBayNIA76vNHXlVVgy5YD3Xnx49WYsRbSS2Fz21I2R2jg/n5
/HIe11MWpBPvV6S2i93JmpKLgtLoAq4tbxKyfLAlIafNVFUGKMv9WJI7OzEVM9w0SdZlPyVrWjxV
E8GHQ5cMRXOXp0kxbtMKpfh9YqRaZ9P73L9UxTu+VvkhgdF5GRdu1VqUKZX8w6FvDR63r0jUUsdu
TChsh914qcPqiaFI8KguEf1zD63LrkHA1w1HsfMybepdnOiSZ3wylduyELoLtcmTQ4EwQ1OkYoi2
/3BHCWE1WUOodl4dBaPhcCkA6WhB0BErinWlby986uW+ObgYAFGW4tzSToXkQ11+nt/AvqlMW1Ge
jMFr+YoI2ORQoInUnGp4QJo0QHOajr92nWu1IduF0ovVs6nS3RY6YxkbmGRLUXBF73AqJoMURpew
mKNMhR8PljZ3Jttwacx6+OOZg9C2EPF7zxCkyFGGmLiVMtpdJFvomLUKPeYoXKownHhxACSR/aAx
B1iTlx/qtzUJFWw9JgqvHpdph4kOTql7nzW5sPbHn3p519hRi27xOCOfUpw2k2wePbmjJOwoQjF7
NCy1IrebZjW4cBGfGO0vmYux8IuP4MIpi2YJ7Gz2UEROV1HUwVr1ae+H+Of7+T11/M0WaSQw65It
Y0O1uo2tghaw2eSPHi+38Ig7Y6Bdg5nLbp6ZSrbF/6WanDQZ6vBCoHViYIrtoMhcXW8OtoffLTUC
mCZQUz3gh9IFUhfsUBIGtxOtwpOqKr0alnj+/GyPLmd6oSxBF2D58tIZy+//tlmMGYPsog8mL08n
6ynq5+A2FzQLg76ov2uyBN/18wOe+JCAkyToXBF0RF37pUpq15AZ5gzI4t8HRoyJCf7cz75/kW94
fBB43MAp+ZBg/da6TqnnvqTMRjZ5jWiGt3Kc4DuYRZf6CZxaQV5PBML4lx5DbYWqBBLZ2eSpfjh9
MrSocQNJS3diF/tuh1v1BaroiVktZpEIIigiwphafbHGqmmDGeWil0BD/cC9ltmBEVWfzn+mk6Ms
lk6LrfnCzDvcFwBEU+5PleilXYblnhKVW6uVL9m1nxhlIc+DUlIu5JpcByBZmoY5vtOeNrTqdTJY
0z0wziVPh1OjcAmD5YEckoutVmzIm4bKdC15jQFRIknbERXpmLnnV+ytVdjhW8QMAHZxe+XOp254
uGSDEQWCafii11MuVFy/VODIFWAuOAYWo/hdGE3o6y0M38epDitrC82/CQIAo1KwrqZalBNH9q3x
02SM0/wiD3lqbHLR6DSH/pmD6dVyLqaOqMMkvEn8uv5h+JHe3hRV1JvPpKGliI9YRJFS0cIw3k5h
L7yzhzqZGYWLpZcxpDmWc02aaHFiS/u8kjw1i4wH0hrs9ZMyWsiHkvT5/IIu67Vaz0XYyOldelUf
RadjnXF/xKLkpYWIRlvSIJ/a6OiUPRhx3WzqNJb1C7Hq8VbhOeRUAYQtTdrWBVKzxapsHHMaqwiJ
vJPNCArTrDYXtspRwL8A2UimWcZFmiuvtn0iS32eYMjgWXrRf0+1pt+ycZWnfAbSmsZa/6zS/Ppa
mkT1As/9+PYlgYMvSo6N5wQv/+Ee7XwFtlDIHsUwo7xL60n61CUwX4YJ/PL85zuxlAxFCRh4AqnT
msDIW9MKTcFQvpIO9wpb5SaSO+P6/CjHjybBAKAE6lEuEDy/DidktBhU0ytd8cB8azfXBm2bjbl5
P8p18CGJ9PSnRYP17flBj6eG/TYOalBVUXnC8D0cFFvltC5yWfEowFgO3QOjT6YVau+OpRcSFF8J
/3cq6OsWYlMZq1NBbyWProfRHa1rOermoN/rlXGJ4nu8LUBcoJlySRJP89+HE8pGwyoF6p+eJYbf
69lqr8WunLZD2Fwq5Z24JXGegxdNaQprQi7Mw6FCXaHtdaVoHizwRKDpL2K+eJPEmDxdSyoNEd1I
HUqURnQdkm70cJ4bt9KrwhOtyqw3cjSW0+coGi1sSXt1KW6NqhhfBUYf7aspCSZ3qoXqJ02Rg+jR
gCISXMnYaWQbPRejEDmSSUdkqcsiy4auUvlIndJmuhTlLAt2eHdxwNHc4QfHHgBnOpwlZuy5P5iF
4tVN9KtoK8Ux1O669BH7yFHzMvXh9ZTUNP0SLkSvJ7bmotgh1yYaWbhghwPraTMPAN6yp1iFfjer
gvCSarV04QC8UfBW86PIziOA/wrjrJG6HveVejZrzUP+ZDpA/9pDauqdG8Rt+ygZTeOJWPbuJq0r
nHEayj09BiK30NtLjdSOd+7S15c3nXiSSqS03A+/xa/kb12E5YDpGfSYsAEqBaceqwLgfk427z31
i8pvOYw8gIuz1uFQrV4EmU8ZzVMFM9oodLKgIEJV5PwoJyYEmxjeCgjbwi5ZMt7fJjQFYmuGeqaR
foStM6e5aBdZJFJo0q0LCcfxM2QsBXxi1gU4PCpFY+SWWF3ZaJ4UGII7BV37rEtJ7wS1CeghmSHq
v1GaYndU0vKC1ut4nzI2+DgXN7sVRPZwmlZWE/JhdeuVQhG79CgNduYwTRc+2cnFpHkBIlvQcIyp
D0cxEU/RgqLXvKGE0he3hu91elxtq8KKL9zWxyeeCRkLB3zpywBp7HCoqhZGeo6KmjfBxsQnlDfi
yYqy5nPItnUTRcl+pnXcffGBAgM7CHTrklvpqckuHWzpc0nF4ei9UCM17MtSYElp3P1hFML+Hl/F
4DOb6RKkd+L88+RizAfLBBL2UWOSolaxpfBl3cO8pzeu6qpLArv0aTJjS0YcG05hhcOnoonqjOB1
TPudaDVRda/Xkjm7FVysfHf+3JxafwJmXjGSd+LU1YZSk8nA7bPWPTVoJiD2lJ9Enj6WTbVRC12z
G1/63ljBVirSd5v6QpNHIwljRAKBgpR/+Oln+psMSzsaj9DZdPpI9CGjB/UuqtvuwixPfePFY4U3
lOVHAHA4VEPNBBQ1NLw+H2UbOpPuCa2OH0niq0/nF/SYocW0MKlhQxGBAPSsxmoHmpZXwWCwn9pe
cLu5H17jtMKRMROy+XGQmmmyjblLvWlIotFFUesn27Zou6cmzvRxpyRyeAkkOXFvsLcJvAAQQA/X
FKo+D9qmKkLTG8RafShgcd+PEMk+np/7iVHIcTBrxPt06dS0+qJ6FJTIRzrLM4ZuhG6SN8W3XtOn
99/1i4QBvRNZNh9rxTjSi9DoZiEzeVGyBMbRND0NmjRspVBXL8xoCTgOH2wgJTJTuH2LSfcaFDRi
dTa6XjS91Gz7514L/VuYdVRujVS0RdXvPr17BTGtgQmMcoRCp7q6eXOhqGTgLNPTDT+1yzZFxWu2
lzqGnzgOFD4574ulJu/yagG7vlECy0wsL8nybuObXedIhZFhvivWF0KeE1viTZgGH2ixEVv7q6K4
7OBppZanp1Lv9iqlJp9eRBee5FOjABUjT8Tuknt1dYsFolALCB/ZeIleOVoUWY4iqt27s1zyMY4R
YQxPI5H44S0ySmFO/JEE+7nstF1eDJ0tKv4lXcuJucCjYhew35YucqvQTMc7GEsN7J/KQUmdLjKS
64Qb8gIc9taT5WBnc07fDH2pGBOcrTuImvEgGRk9Z/dqZnazO3Fpzc9S0uSprWuUx68Xqkvlqn6u
/egzadb3g5aJoxMXcl4+Ylguj080lYR2QYRVpw6xOd2pF0cJIbY1brmvkYi/il3R49Vyae1k8d9J
lwtXqQ9WdW+aQwGVQzRyKiqRpmXPNZ4l+5arJaIhrd6KttUNOG5hpDCl3ws6Wtb3hYF7gi0FQfqU
d0k3fRxy/PATW9ZjVXWYgdLclrUPG0gJhAgzBfpdWnYia/GPIaH/5lMUa21xVcuFrG1UTIyG2xH7
KsMWJTDir0MtRjP2VNKk3wpqJBleZKVFdR3RNMFHgDJgIpXLk0VpcW7myabzRV/aAm6kSe0GMAXV
71JL353Xd14KBqTiN2idO+/YSqsnAsAYZDK9jvff1ZUscNsMx/jzoxxddcsoSHrQxi3xyToSawRB
khFDmZ5ZdPFepzWRnfWBepsq47jxh7T5cn68o32+2OuDuRrgKih91re4pVZWwe9KXtxFxbaScacN
a1V796wWpSExJrADoLa+Ok0acg0RjwnZqwOjdgsjLrdo0YRbrRyFa02uLmmLj1eRFHLRMMOLlsDg
VtlOFotCp9eN4tFrSd3T684K7RCW9qfAV4TAFjsaHp9fx2UGhwcZmIOZYQ6wUHDX2NTUWG2ZKD0R
XJ1lhqsZZfUKwVlIdnLWavIukOUiv9IaCiNX50d+c/ZbDY0gBy4rjGZ0RuuyJTzCpf+cZXlZM3bT
Qzla6Y/EyJMvtTEkwdZI5O4brYWo4aXJGIyYOVoYqXSW372WbdYI11ZKmyhb0VPBctmTJoxBhbrz
c6ibjbwjX6xnN4rQ1TpDNbblV8XIAjzjunjSnDKpu2hTAPbUbhdpRfvBIpD+5cu98RlZqdLb0YQZ
oS3CQXzpG4q2F562t2dyNX3oStS6UGos0vvV3pIEaep0pPIebh+lXVFp82Jr0FQ7niztu9JPn3Kz
dycs9H/URd98VWu9vHSNrz/+gt8R0gH3QPEmsDt8kuoQKhf+BZYnxEm0G9paqqkYy0HiTG2SXEBB
jxJfqicKsN3iBA8+s2ZH+4NC6lk3lmcFkBgHciYb3eo3faTUkQvVLs/lx8DkETi/zY4uChJDBNYw
WOB4IAFbjtxvqX2v1EhQQKc8mQ29bRtS0ixALvLeUUBDYD4Ah5Lb60crWRuZqCVRvB+iovsyCEVq
Y1wsfzo/ylHkZTIKagkJogUzWaO7WjXTwivJ433Tc0CNTBLvUE8mWxCuS+nV0U1E3s5AIAUgBqBp
65vIGpoMRzVwl9SicYQ+fh2TwHB8NPht14cXbqHjiaFvXbAt3ikZa4XVaEGYj0VQlsG+HvrS6Rny
rkxL5UHKune3HwT9gJkNPs6kAJXkw/2QjSOGeLSr2MdjQY2nqrNtnw7qu3cds8AvEWwCMJKk8XAU
AayOSKfiJaz91CHuCK+LOLB2790PVDMo4y1EB8q76gp3rEKjMJIhTFi2RAncsrDKb+aMkNeOmzwU
3fOjHT0V1Ex4aZmRgR0wBY3DOWl+NOjZwOsuasFsaxkmalYl/KjL/laI+2IHl/SSxeKJfcFLCN8c
d5flBV4N2XEj6XPSJnsI7uW1r7VUvqZWSDldrd9/PT+/45sCO0OKJzz3iwbxjQH/200RGmOgikGJ
P1TRBPcWPtQfYzUrNu8fhdqrzCu/ODytV7GXJxCp1Mz2uMLiotW01qa3pkvf6tRcluorFpUcKyDp
w28VBrGUY1mQ7eXO9LcoU/SXgCby3947F3yjVAhSi+c4SPBqFL2h/4Uy+Nle98eE3iH0S0tavCjP
j3L8cDCKxkdBJoZz5frEzoY4y0WT5/siVeZdhp5rY03JvMW8qb1WBfrSVliF37ZVpl8iwBxveRK9
t+YRZCSLlONwGf1BKmFOh9m+kIx+eJLrTI8fUMXI476mHVf+cZLL7rte+lr8bk/3t+YLeKZgWgi6
td6NTZk2Ujw0xT4N9cF0itKi6RwNdd9/xCieUxMiNOILYtJyOMU0mnxjNoNi7/dzjrsAzSK1DJ8z
K9WNd1+Ki9kC7xcvFxat61hTibMC7nlb7PNy7raAI/q+iNviAiZ8DJMung6IozC0IXqBYXM4o6iJ
lU4Q0mLfx8lwpSdqsg0Nwd+Ri0UbeSh1N8vgzQKPm85Ij6lNbw7qQ86dd+F6Pn5D0etz1ClrLwWM
9e7hbKfAlEaxL+mqsxuqXLezIcw3ilD7rpRQRjt/UI4PPeOh1gc1BHk/wjGKatIqLYjLvV9EMSKt
aqJ/cH4pcD01K5JaHuzFDOSoDpvLqcr11ZV7dD2BMytW7OSWj5pU9stNNovN1flZnTiDCAQhPpOm
QG9c50SkLnM91Ua556goDs+Tsomobm+tFH6jOYs4IFRt8HJ+0BNLSXywQJ6L4gkQ73APcW/7GCou
dkS+bDk+xpeaIxPBmhc+2YnFBNkCwUa/RTemNRlYgtc8apNY7Ys2F39Fel48ZYmef2ro5reRy+jd
rFREYgi1eEvpgIgJ3SouMeV64MY2yz3sXOVmsc/eyqNKlUZRv5xfwaPSACNxrwBHcn0Rsa6wyLqu
oHwGzAwYRtk0QVr1DtkOGqtKTrAwidJMfNYnNNtWH7bXdVwWF36CExsHMBmpGiw0blBr+f3f3vOm
k6t+nuNmzx1XKBvu61reKNLQZTdWIZXVNa4GwlNeiFpxIRt4Uy4f5HYLdYYCKY/HEgKu3dLDMIrh
BHXaPq3omWHwQGklhqn4HpTBDV6fVXRtlRCj7kLMzOtfpTHOxk4csrj5kBsz4jk7KfRZ/yXpTVHd
CqNiTbt2lKtmUSaJ+fX5T7XehGgX2Ap8o4VfsaRohwvVDTCt+1lK972RN24/JzeB4O9zNfhM7fi9
mdIyGAQcsKIlGzzyVJWlopOMOc73YdFItHdNexquiu9NXxgFm2YuqYXKRK60mlKTlnKb5W29p1Oh
7miaYO3Yas+aVRYOTIn2wpuz3uzLcDD2yOPJLKjRLSv821YrVUibpjk1+6gUjF2r8sakVi9t0IX1
zmCO6a6ZBnNT13rgyFMVXrhF1rcVw6PKI0giPOIdX/vdpG3ZtARe7V4R6DOjpFKwFXQEdue3yfEo
nOM3kwduRa7k1d2hN1j9KnPQ7TGoMe8rJG/Z1ZhVw6UI+a0s8vvpkVG5SyAi2CGAl+vrOEFvUiG3
um7YAw/RMUdW4tHcNdYs3uAtO+fb1Jzjr6omVNJjWOM1Mbsol7CKhRnQYpNkil1TgWDIqHvTMog+
xr0izjvUefHomP2Au8zUYzSDUNSKY7tLdHPeBX6mf08MMfsY+WATdlaHMW2VzcD6MuH7iqpBFJ4V
vdHjdwZFTBbYgLx3sStaQIrDraMkCBbHKh/3hSV8k3s13IVFrF844UfqjGUUk1sQ9wCG4pivRqkC
2cyicgKZ7SVpU49aq9oVpLfJnYUcwydrHEHFhLG1cOYNxiDfpwqnfxdrgdlsaWod48VSQ62zR2xt
BJdCkzK8MzVa+iywkzm2FHZBUVbZXlmZA6DfXO57yyTYziTjQcg6Cvdv+/g/foz/GbwWZAHw7PPm
X//Fr38U5YToIWxXv/yXV77mH9r69bW9fyn/a/mr//tH/3X4S/7m3/+y+9K+HPxik7dROz12r/X0
9Np0afs2Jj/D8if/r7/5j9e3f+XjVL7+848fRcelxL8WoOr94+/fuv75zz8ASH87rMu///dvPrxk
/L39S/pSNEd/4fWlafm7ivonNHMKNW/QETHNH/8YXv/6HelPagNvSaIGiLAo2PICDeE//zD/XFhG
IBjQxhSQIDKfpuiW35H/pJsuqAbmbCoxGX/gj/+Z98Ha//tb/CPHVLmI8rbh32Xj/fuskzJC6wFl
IrhecOgjxLuXMbUvCmO6g7bRurRUaOxQNSmOSBEuzuXU2qVCO+oILtlvC/T3D/L7wMtmOhxYY2gi
PGhxS2OL1W1mWYkeT9lQ3+VyFzu9HuuoKWR48TIu0ueHOrw4lzkyFKENpQosf3leDg9fn1bh1A15
fVf46I+Ttte3o6ZHFyakLjfFakYY7kIzXRxqCSiXH+O3RygKmqCj8UJ3Z6Ktt8XaDLeNqKXPtPjs
b9pIHLZakkrypq1HQDw5xi1x1NUQlbZqDS8Rfh+bQW103Z3lqt4Js+y3ji4VZWHLsyF7ldIhUpaK
Mf5ZKgoll9Co7Lydpmepn5rPSV8NP/soFL4agpLa2lxZmh2Ncf/Q10IBVDSG01OcyfKz2g3V1zaQ
jNsgHL9rTSw+0hRtcOV+7ODw+GKV276Sjd+sWRLeBwe/fYslHiDmJufF7noVFMpSk8moa9u7KsqL
q1mI5o3fjZeaGh1GVH+Nwulhe/E/CACrT6HHIoSYwWzutDn81Feu0j3Q46XcKbp/ifH7xghZfXaQ
eyzDF+4hesllo//22ZsuGCOt9Js7xOrbahIdOcjcyle2MYqZ7kcQb0tZo/kcGnQMhSat3nZ9Szwi
2maLy1ANRPSSiPF1VBWvgaBuwsEEZPGUZrQH+UFrLHyCJiccFFfLPpm03umqzB5m4hrlTqr3fXQj
tk7ZPPlibIfiNzX6HPc3TeGkuSNgZRAa4iZI5A0tfRwz7rZCH9vxvJPCkt33ufG9uJge6d1L18e7
mOhljB8n/dVvP01zfDtET1xK21S68emqWmLZZUzOoG8VM9jI/cB/vhhK6mF6cZV3T3Vcu+dP7huz
5WhxSeEXQJAUft2ch/4tdG5rpOauCCNpxy+3upmL2zjJX6OkmKAASdGdHswvWVUIO2O2KEO2ffhR
SpKHKC/FreaHgpuFvn5b1NlgZ75o59ak7DJ4KE7W5/Vj3IjR3sd6jH618+0oROmmDRXFkZoxcsxB
+pmWWnudGFp/axW9ca+rDeeO4MetkfR8UBK9vE7GaODz5NOO8np4IXh4i/+PFgFwaHEUA6Y3eQt+
32HQhMUy7vT2TmtMxUX/EG25hKabuZw1R82V/pc1jNzbRtrbuBQqXzA/kK9zvA7sYLB0p/f1yo6k
WHI1eFSOQNhnS2JvORg8dI7PDXM1+g3/8mLoq6pUw89/xVWp7a/jiNaX3nsYJ/J0raIfoQu1sDWk
9i6bBhVGYlA5TWDpu7ac1E1jDvkuNafklkB9tEup+4z0dNqd/xlOPDdQPhZDdMBlENNVOjzkai8m
ctLdCSbcJt8S4lvc0bWdqfmXXMtODsV7umhiiCnX70CuhlXVzF13F+tZ4KRKWLtZJQGZU7e5tLLL
RbbeGmiwSLSQgi7c2cOtIUqt2WjQWe/SUmwfMjMzXWA+5XHo2+GWxVDsJJxNxxjq5C6UxHJTdrVq
gwJC2ewKfRs0MZ0epzC7UGx8S3kOfzBkLLyEEHr5/yNNSWDg4NLgGHMX1L68acBQbVxnw5TKSGni
10HHMCMwcetolS9+FSkuOlH/SsuHYZtDV9np6TBfgSLSYG/uRVoYTpcMV48jH6C6t+if3HFxZjtc
OtUPQshnSnlXjC2oT14XmzAZ0xt9rvOdMYXJdYwnx51E2fRdiRzHATAEPzSoSIQJ6FGJ+n4/z1Ug
Sp0R5vkt+hNzY0xJ6QaUCd4b9YCbwQ8n8IGKRFyyinrK3ir7aozV20ysx62YRay9kQvb8+fq6KUl
v8deieSXaI4renWu9EDU53Tq59tsknZKWddX3SyCK0hGhXPL396D/89TB1b+P/4nRD9KHa6b9KX5
x/1L3YQvaXqYQvAX/04hDOlPJDewnEnHcdNbEoW/Uwhd/HMhsi8fGlEAqf//phCS+qdOQZzgWqcU
hdE5O/zvHEL9c0nyQHVx8QaYQ5n1nhzicA9wdNB8SFQ/AYgZCyTkcD8PUpZmgxhlT/Uo1o5USfYs
mh/6QVfscKzMCzf54bn9azQq4ksTLm1R064eEz0OhjEVyuyJttXJNnuU58AblBihe3tfKGFkg85H
V799khPJyokxucyRC7DEZCvrdn1Z7Idyl43JUz8Z3hhZPJjtuCubaCP2hbGL5OQ2si6Z5p1Y1rcq
OYkhQPHRsvZ6b3WFlKZP8qzNV31rXrej9bkVTKwx9EvW8bwWfKV/39isK46eoO3A7su68nIdfkVi
9tyMU1F/sjyt3+KnokSumfwUR1saA7uJf0YQyvP8Sxd8kGJoXw9m6ylQkxK79h0xcGWEG9KLNduL
Ajj8aQY/zeJ5rGgMtBf767b/pajXZryhY1IbbtP4o9p4enibIqTRNlHvGKFTZzuz+Tq3gZ0HRKe1
I3/s6usmdNW7+LEIN5Pycyo+qv2HMMeF2ZuNr/R7m8udae587UkxMEV7FNUnU4vtRgrAuWVoLo+t
KOywtOuMq2g3yldCQItFmIDKk+lfKzvjRqGOHmY25mnWp/lF/2/Kzms3jmxZol9UQHnzWq59sw2t
XgqiJJb3vr7+rtZ9OWweiDgDYTRDUirTe+fOjIyMiNxc6xzOgfhNfUnf5cpJhdOi/cqE/BDrlcM0
a12eRmbE1PyPKb7N5lUzf9b0H+ehtyFXyvU7dHG3LRM8Nv4MwQ9G8cg57bD3W2UzlAU64hl6sK/B
cg4KF6k0cYRz2Q88MQjQ/GokmS0pL0K8a6atri+cgJVtSTuxQnvGbk8FbjUBo2JOGYZOaPmsBeRs
m3SnBq4xvvWCo6sr1NjicgP16t8b4S6V+/9Vwol1c3H9yzi8g8vqJGzCnKTyMsZ57eh6oOLTMwcu
U5sRCyFQfbONlX0x1jAFhPqx7NTvxnG/7As2w63tDb8W3tYXHHQ2OshRs65eOvNnN3eR043t4ujV
aNmAHPI3KdZ/uxrMh5tlBiwm2nqft4UmoFFfQum4ZL31FERVZBt6XznFkOynJuq+udqXQAPH469G
NkkTwj83qOg/U4NgNAahV6bscSKVtQEmXbUznowq2HRjvtOt+Gluiu/wkb+k5E9bn6vCUaBdAmoP
RfWuhJ2DEDey1Egfm1l764x1lDNbbXXUSrGZ1p5EImQ3kT6hHjOuYdyylqvoMc6Hsz4Wpt32prLJ
u7T0aLbQTUgu/150fxu1n+4PKAyjXVyUEMa/ITif30osa4wKyKF1LaqD0a/4tA3F6cy1JrsWhVps
q+J6TteSP23E0asCdOXsqPKEPymL0IK2aQ+Q3a7dOhGcxM8PzU7a1httawBK2z0lY+1YB73nGR1+
sGls/pw0ujXz1w7SVcApCA/7op2A2Yq28FvYt9tyrVW2fmzfw2u0lXfNj2wb+tEq8GpPhmcs2LJh
S4kbXLS3f7+Nv4H469uAW0vKBS///gAMKzpuc51aV/NpnB3lF9VUgs4LW6ABu3OCD2NXPmWdLZ+y
HS9iQgBIdCu0Ci0bT8fmGcMcoXbqa3UYd8mf8p3nMCobWODf9/nXUOZf93kH9WBBNwJTRNY12VR7
dbZhUUSbxi935VpYF4TRD4l3+5oeFz84D6/SQ7Gft71n2AEmT/KKlnZwiDbWmk6BfFE2ys2X14/L
tdV7ZeYKtZtFLmKLS7pPVMecnrrILRR7rO2ps7XW4QQbTDsFT7GNtbELNuNJOk8Xpl47w66AUGp3
AiGL3LpfZbqtLA/qtFs0vw0OVnmaEdkq37ruUtSO0tjqa3YM7NJX1xgQnqtD+YBuQXltDsnqu4z6
b8p8/94AfJk/Aq+8TbV9Xu0p8605Xl3mNX4Wt9KDtFkekn17zI+Wra2FF/W5tfNzX7Na7TS1w8nW
OntpHZR7BYni2hl/5JMH+mOWTjttmvHUNFhnOIWEWp7Dn8uaVU/ZEfuUv1GNMZhrjk7cu3NCNewE
ld0XDLd6UuS0+2SnpW7xg3MHaWwh2tYVm87PftRXYdtvzJfkh/4iHYYj1ngnDh4Fk4wzXZ4cM0GC
x7UXbU29WsMm0lz2Q12uFdUVSrwXcXJ2rcHDjUrs7Dyyk29GLZXPlTEHFTHjJpuM0AbWAzBrPr/F
OSHHycl5rsEhOMTP/VbZRE+BU7nZvo4ccfIEZkxLP2odJslgguUHfdP72a7Yxavatc7lZvJkX/XF
wpZfgMGzw3dOg/R9uIf//KQBJCgGKQQhiVmI7tzF3UotEfUP6vmcmas4X5XSNrFsHIx19mOYycT/
XVoFdmt5ebgJw20VbzLjrA/npNiI1pb5h7Z6U60ns9u2qIqFB212RMWdg3USO/WvyvTDwYbg033M
D1HgMniunIvObkRblmz1d1rb1k8mVT5k3evLp3B+NZsHafL4PmBhNttJhKq7Y/aeZjjjiCqs35Ru
LF+X0m1rdx63ZXKkMdBkbhCvsshHVqozCnKbyMGi2LYUVCy2g/gEUxZ3yuOSHqp6FYH2E43bhzgx
7KU4dmrs9IblysWTruB+4rIxByjmpl93K8DL5IKIZ/9Os1rRr2m/S2S/TM+DsNLn95lcUS+Y+YCX
rhd2bSheivoTYjF2pvKI3Ixa0vdvyAQTJ8htgRipaA5LtIhSyOWI42DKp7l6G9oY7tqNsc+nixGd
hv7QmrE/mM+x8Yg8i50nvK3vZCbvkwvmhHRgKbY6ZFhKqLutHuRyi5Z+JF6w9ERjd0o2gT4rXh3I
LfMwxjcnx5ergcHROYJXg7Agzai75ELME1UvYxQ5AV5+tw2pm5KmiS2i1MlxKX8HAd3vQNoggBuQ
DG7l4Y04+HkH0vHQW+gh4RUcrLZ7qWYaoCh+0Ra45flbXFtFJzY2xTAo+xAxWGgXrrqEDb6txrYp
le+cOu6bsDeGD7UUhSqpFR3ue6qdMCZqLKIJd8Hz+KUZI80ncQQ21feh0oPPhcGqUzhUhRzBPgGR
d+Os6WVONSKejZnJ/n8fkPe5HrdDWoOyI1kXhC7rLrMkNk0hEojLBR+plYp4eKSOHQrCaCTTeHGX
vAzsGyvrm3P5MzyJBIp2E0knfYAYA1H+njQ6xUpnMCQkXvq4aj0xbUVnkMIWcWNW3v/6hLfOOlkK
Q8K8+HvQVQgzNQpRVL502IjYZeB1E/1FejIRleUPRUl0N5VU/98XJTm/D6sMAOCjdHO7I+7Tyv68
8KZGrpSmquRLmiIe4uTJJlJ/W5nipOVxyfA1WffW0Qh/onNsK4NFO4SgIB5N8aBZqV2Vb1r9qHaX
oHouxNM07YrpOlfPc/ted6yS6Rpl+7F7j/Wd2u3JltNih8iWOa+L+jAva8gLkkq7JaKIa+1YzZ1X
Bnu6fHCSjVGvU7kk+FHhmQ8Lrf5l3ST2VJ2NmF1/KvqDpq9z8U2sCeCqcKyXtTofUuGjpOZYEBRu
5dhGL9Pg6FVf9fDSWxejfK4NKqG1wY2YD0Loy8qvrHzWZq+cjm3ojvqaM24wzpm4sbRdk7tS8WEZ
CfnAnqlL0+Chc1dAvSse7AEns9leBM8SXszkSV6OcnShwjZ0N+CZYt6isJXVP0G/0oafUomVxTmu
HzPKW2SZEmkVjZU7zJuEdyVw0DauIexjOl1VDgHHDFxFO+CX0P+KSgEr45/SDRnXfmBygHKzXemr
THKiFpHtczFT7KzxZi21TQUbT91QP+vG49A/RvxonOpOo1zb2ZnM597yJcWTlTUYRRxQON9idVt5
Cj2s7yRqvpzapGU3Hi2yV6Cq7KfPy4vG5RjisqJeojjMKNix/akqs7MLDDbtWRMaJ5aq77i7X7Jp
aBl44tDyJ5By2ftcIVrC21S2qFwW/XcxwI9ZMOvwxDq0zXKX1h+tcITFpdKz6sOz0m1DVH6LlRQc
1Pq5y30CSju9CaafGYd8OqD+GcsonGtnk1JAO8/SjyB0VNWuwBNIGpvtmNE2tBt9OzPuoia0FXiz
87Yu/cFyh61s7As7V57I6pZTEDi6dbaG3hMj+9aoDP1B8WWGLgWnNbd4MtiVuC3E7dT+CQtf1bwu
88rfgb4SeXfi1joP6eG4KHYzPkTJazlrtpY1dh0jZ9Cj53KujNI2mmdD2YaDEzcPmeIbk13E34wI
M+n/JXQw/MKQz99OEYjfXc1itiimzoUiX2JlS7eWbGHYZxukJL3MGT8GlPEPy2A3r6qBnI4TzGha
MC+m20NwFpftVNY2auaKMxmHKtpn6vvtf0I8vOL8mT5TPrhZYS+VKytopDkIrgvX+Vgu28Q4RMXh
oQRrSx2xL8ia1Y3K2azMf6YB+TbltTd5BSW/0a/Y5FLlMyJnZT+s+OecHCwwH2iyODbH1wiS9bQW
3quT1B6QOJHCXTi4hf4czE9DPzhmiPz4/DNUz0o1UCgdsIgX9IdKsRXyAFHKnXwkIDQP8/zT7PdW
KVIwXYSYcel+P7hl7QTdRRTA7EoHKdXClCEyuaFmwwNr9FWk2Hn42Golff13ibZoIqS21jxiLHV7
ZTP1YJ+uRY6B5iBTXCfU8LENL69OJ1s33PlZ2vfyoVZW8mjr4lGNL83PEXXB08jA8dLbpnDIdNUO
6wctOAbJ6MZo1Te/FWJbdJD7aR13COKP2r5oTq32LIXBOg0px6uHuvN+avjuaP17OWl7ZNw26Iba
5lTb1YS6spsbf0Q9smvmAdslQjVjVTSopta+0f1iDNLIA+K6jzP2rRQKUDJa0O5viJnpbAvqY15t
g3kzYc3Yg+v1/SlUZhtaW5X91pRH2cZiXphWWkofm5x5ndw8mjgLSPP90rSf+DBXxY9n+V2o/IhB
i8AXRTe5CE+96Eq/4RGYFC+1D+3LKh0rhUR2SKMV58Fw7o7TQgnso1gBgdRJshVSS4kfGKtSjJHS
8ep0O2du9dThde9QwGX24k1wySpbCTeiy7TXakSyFhMgL2wPce9Fhq+vLbf1iA/RGzon5Y9wZ/nl
Mf0pnOrIziV7uExevxnXkEbahx4sVd8Y4C6X6EdY2JNgi+v6Gifc3axyljnxptolL6otBs58blRX
ffnOSv2u6XhLbVD0vFH+b1MHVNB3OFFJLp+nWDpckgb69hBXoj1Be6ZAjGxdURFplSwvEQuZDQqu
FWa9yxTzDgcE1cbS5xip0lMrGPtWTL8hqH7JhcEPYSL/pWPDRLpXqLIYc4sFiC6XJMp6J9Tk0k2L
4Tuv8S8ZJY+OCRisGl2F1HhPRVG6OKjNZBYvCcrKdqX1z2IknnCPp8hffnbichoT65uYiaDQfcwE
qwS0vBlX8ubpIXw+D2H7CHKSzNIlhwG6OKLh5uIaICpeiAR+Xbjg35PCvMe6kI+JsIpYp8tzRowF
ha825h8pdt8JP1V3gyz6bGdIlzBBQgsqU10703CMNWLGbo7+9PppGf9I+avR7sTsfehPjPiVyXMx
fCymT7d7gCHVYBdq14JNpyFNXIQkyTklUHjbqH3WQBL5xew0M5RLrySTSrZxsykMd4IB1TtZ7LBj
RsaaZ5vOQ5RtTWBlH57FWt4BaKxJRM6tRzHpgBe6QFcryZ+d2hv81guP5jn4UX4ET+lH9Vp6mlvu
6KPwc3SN/NrTveEtfcnfpbd6J23kH/NZ4HftNGLpAx1IpI2C87LLryJcL5KfLpdBWM/FRjH203gu
VqayrvL3If0154j97cQBOs9BTB66cSO0hY2Ysx1X60G7JvVeLF9zt6j3bPBF9uN6K6U7CxAn3GTx
ulB8K11Bt+DAxtwZljT/Hi7iY/2G0UT+NgNzl8i32TTzBJUQaGeTbbzF7//O1Sl0vy4eCC004m8I
yNdqZO4gJZpZv1wiyVXq9aSvk2Svqr40+YHlkVTydVV35XhDC84WK4eFrf6wardRvaF6LIz3vjyC
xZvLoSOxxjtDWg2xXUVetPhabIeUb4kdVk57yd6E1yp3ymPrkFyDEKCVce0Cb5TcJPfkh+A6v+rw
A2e/LG3trL4Oz9JHdCmec1bDOdxXa25oWx8iP+UvsH5kozsxr71HXss3PO5xUzxXP7XnYYUdWGEL
mpNeCfcfWmPDmgJVxvQ5lty+smNucB09GOusssWfcP6Ntb6pcLiTHtFT8qtt9KOAwKXamdduug+Q
QA5OyW7ftEPKrR2Ug+ZZjuDlq3Slu60f7nWbw8QRfUbzUlv4mQDQsKESR0HBxxavwT54FEfwDlAf
8be8CVcJGE8CIcyuD+V2PCrrYa3/bonWXunL7/JLskOqQzszNKE+1vCmXtlTReUli5um3jhvNTBU
yVuKtUjPavhdGed52MzKNaqWlTbtrchPWofvIeNxOxQK27iIb8VLetDf+hGzVjs85E91bfPLqDx+
MZKlC2u99PEpkTq71Z0oddC0G7ncuLZutj07cziUowha99rOW/j8BvH9fVgbKzN3ugXU3hujFVyS
4QyfTXoaf2t/hoPc0cWwG/4m087pUaYeCJIwrBvdyUInwGgvXbXaSu6OaXYQTd9QXX64TJ1CtaM/
EcPx+KIlzpS45uyKvR9o28Bym2SH95Am+YGykSTfLLfReE6BWMO13n+oMfnUVaFFPKzjetWqB1y7
lPZhpDRJvK5z+WJv2Hgal6XbjYQ6GypXiv9e5tJEHOla0L6jE/lN7f8VAsF28NbpYW5Mpd9zP5Oj
ak3OaFW+XPLeQOJ/ZIcH8ZTZ6UC/g1m5bZdepGavy/2pKD3YhrIr8I/DdD0Qr5J+g9J+QaS4HY4N
/Npu2iU0vD4fHY3STOjwRNJFerWg5XmiVtFhLWlrTOY35xStvi+hBkIMmYF18zkDGrgD28QsUHAV
qpbL5Obretsfp/34DDHSt7zxxNaIa3uRnDza9tNjlToMK0lAxE/ySX2cE9s8gZInwwklsATEXKAe
oRL2UdRsC0eOV2Zkm7+WJ2idjvYzx8NFs/XOyQw7w6zL9FvW9kk2vLx7yFpnHDwjvx1QfeJNpdtQ
lnW2eEo+bhv9YX7rh7WSPIbqcR48hfB8mk/VTn5r1uEm33fesg1X8cq6pCvB63bzSXXTFdjqCz/3
QHh/Ln6O++oo+yNxSTnC9quTo8GSDNw28bQFQ5btHK+69LB0pyk95Cr34aqnKXFAfNX6Fg4DhfaX
JxhniSNHclSDz8YZT8LTLTYexBO3H/7Anit8Ek/018RX5UMgRmY7cGIjtIO3ZXHpw1AQEWP0k3LR
Xd0tHcnW/GVPfuurNuetK/vLB4MjomULT8U7o4wYUnG/6dPIvjPt+g8v+hZq1stWf40ubWnHj+Uj
pZCwrc5ZzQYditupaf22TqPgqBLUMpuvt+8DQYtWUkqBYfcfpVcc6of4Fdhkax77rbXWL8mfkPN5
3Db77FH7NW/lQ/rOkC9h1zgBCvO7MG2TJ0WhreyqPSW03Uk7TbltVYhh2XBug53ZHkfLFfy03GbD
ep6QrD333SlWD6Hqx3B9dVdQ3EryY5OgQ3hwM2FltStLcYV+vcQrHL6YkwHFUCtH/wFgrbcEbjdv
HS1htdjpi1XYN2aBYOve3J2q/iDL67n35fkiq4e0dSLdaXnuYi/0h6xDGo/JGu1gxc/MugWtbXyD
6/6XPUunAhLSTSmCMca7xorZ4/4QTN1yWdBNeRCUuNihMDUhDDapXt1p8/8cIyBVI6UFuZFeCZv3
c4xISn1OxlFIL9i26E4Xm0TMpt6WYvp7NoXvyJt/3Yc/9WQAd8g5YM4x0UWcuIsSVlIpuJmZ6SVp
g8rFU/5dk4v+pOBkxUzTL7htQTxTJUVdyRg8jItoKuBaFxypCPY6Xc48PKeVbs3CirEdTDstGNRW
2P76d+p0/zHw5kGDbui6eFOxke9AznpiGqBL8vhSLVZJa6dnmep651LsOMso95t/X+7vPMZ/vpfb
9RgppSd5o0EgS/L5Y0grK1+qNosvZryMu6ye91MSmH7aRi0iP8uvWqeimhMl9mZzodESmYYPNFw4
pZo1u6GhZuR5GltI1GCNTFoPrFcZe2xBvznj/rKJP90pUhwIbcF5Y7aG2uTuzbS5UKPopSxX+UfP
9SQbWnT2KDyoK+0arMxt7pVn+qXRNdyWf5QXQj1N0fhHljpCDl5rN9Crk5Na+gjjANdkECD6Yw7g
EvtC7KepS0qiBa4M9CPFnP/XXj2qw9q65MkulHZF4Gi4zyIplDlJY+PCo2i+hUTm4mnmgJzUBsut
viGJ8Gl9WiP5tVvnh0IGvD0LwWUk3U+8uPbABEhE5h3/qQh2/F568xnqf20wl3OLEiAZgwJE4sSk
S+RynEcvHdEPjpXhMIAeJW5DEojW0vjNK/5Lerl/xcxw0Nb5KwCm3sWAVJcM4NdMvC4VAzx9nrqK
MWlOFnFQVsIk2+zan0PB+VmlZFe5+KBKwUeCc+OGpsjp30vzHrPTMQ/BQOrm8YmgB5MCn1cmpXCk
s2WLq4x4Nl2c7EFVx2EVxL+wPSJrfZqHcp2M03dKwvc48N/rMjRFcMJwCemcz9ctFLz69DYuroMl
+J0EqauaksWO9cDO5VgGzNLbbxoqXzY9j3oTsqRgosOBhPHnSwqq1LWSUufXpEwGrzF2MxMtFHlk
80me+v9+r//lYreNhB4avXSkJu8CL5JfWlxpGu81qV/jqCDBVsw/pdQ/zVn8XWZ6n5zx1wMiQG0g
HbwdK3eZoIJlIeB2OF6DJQVyK1pybZmWzb8f6e9h8XnhIkQFjk5r6DYtfD/tmTDr2Uq1PlwRywfM
Kpl3eYwSe9RtcWH7k/Q5JkVvvDazk4anieghB61BaC2e+nhTFrskugjWQzXtKs1LglVpaY6W+Znm
yTlTsF4/uWN9VJrHqnUzJNfb1SS4lrpuU7eLGUbZdRLuX5vC2oWqx/BDs6ytwLM0WtSu9EE5Sdca
KxAyR7x348f8UXo2JtwvPCV2qiO5F9/PntPBFku7jjypdlBUkwen75ySlmF2ZNC+ixkLPiYGSva3
Ip4ZIFNw0F5vkIBWvNBYJbsuX4vBKh1Xw6FYfedafI9C8VHe+HLIQRMezC/zD6oo5Fhaiv1VTBfH
0ocHenz2YsmTM3TNa6+VD+gmfReRbhHn8weL7CZ9ZpbRbbHee3QURoRzCBMGV4YREsrAyZ1zI/KY
doXbNbSqy1g8kNAwrQuhC726rL5rL3997JtMlwJFmyli1fh7LP3HHJgYLpjaalNxzQT1OYvz2GnU
KHCSuqi9LpFlNyk/sCzMvnnyr7uUEAwf8+ZLCPn63pyw7ZHUj4equc4IF247cyXAxdMizcmlUFj9
e/t8YX+CKZIDwPPXb0Y88Mzu4k8n9sHYlFxsNK+1KK0RHE1oCXxE46kUCtQ0JQTDFosWUlaV3ySC
/+XqME9vQkCwACld7+c4S877qMC79yoUokXPYnFRRj4ovVa7iMYe5v1YJwlNwPCZztzrvx/962tG
NI+ZRSTsmJEm9H5+clmNq3Awi+ba5u2ubv+OuVvEi163J6v9Nk59Wc1cDVgM7aMbq/8eyLZGsYHi
p7VXqBXdGiBr7DYT03x2L+vPyk1gmjmzmQZzan6znL5wQaGA85R8xAC5sFIU+fODRjyNIVR0wHI8
pOS0ER8j+NBFf+07YVc0KPcNMi3pqTMEhhqR8IEhajIgvNGtEApmlYl+t4i+Mar6taXP/u+P4Ut6
zu2hZ6Jw2tPYx4Ph7rBPqkyAjBuKl7nG6zec5o9oqFtfL6vWllO6+yQDBtR1WpkW0zzU1RTRdfTS
xTLNLjVX/c7sSy/XSfcq5YKwTO81OYy3KvnmVr+sGOiqyAkgY8TGJFO/u9MBXxt9KvTqalXwt5eW
jolV1RJiNukvHAO7bz64LwfojZONBCILVEI56d6002r7VioYu7pipKRAKYe3kgV99s0e1L7EWUQh
oNCA29AIgIl7l1yPWqOUrZzF1xqyWmznlvymSNOljZZNVMflXldhq4XzQhNYraudrnEflpAph6nX
HwIxtE4MYaOYuEDvmQxtO2A/eaxwat+lKBrb+vKqmjmt3SbRH3Cvhje09Hh8y79MiLxCFLxbYSRs
uA3QUkBhOZuOVq2BduOs5mDtA9tAJFHpVGErpEF5sfLCTZSOD2BZ1FVliO25Bx0NOnM4L4aXIS90
gVYwIyx8Mmpc6Lv4m/T0vyxZkyEpFsONCcXhdMfzaWOM4fo2S65LlydOiPeNM4h16RqZVDriAuSX
JoPqiC3z3sg5w9pVypymq2j9ETvxgK6Tp0zq8IL5gbM0QAGNbDU+48/qN9nR3aAp/gF8uDfByZvQ
/s1G8W7v13IR9pZZxFdtFOKVMg7Kg9SVghcOnYzuHyuqD0oIBRVVUQl2qtBgFBu2f9TXglspUuoK
7QAhEAnnJV3izYKQZG4gE5eq/QrLmXavCuGuCyR5/e+48OXwZS0yEoBWwk0Kj033OWopfdEIkTYO
N2qXtVJYHXuabHYowmE3rbG0MxOz4//9mkRKxCwxzYJNenfNUdag6ppDc5GT7teStX/yKHvJgnST
mwGnIQ0wQYz8f19TuldXu7lEoxbISiLZwSXp/mjAU6ORddzcLkXsKgXTyFfDwrdkei4KzGx7O5Re
tfzAQFJXb3Md8g4kzdjmrVCshgjx1l4cY8XBYM+cOyLDGbHZugolWztDMAgWO1zgZMjvRgcP+F1H
D7ZUdg3IH0NA8vAwoB2bqeukwDr9Ik/HAZpPla6D+dRlrjF7RUrRSUX03Ga1M1RPufQ+1l5LH6/X
NnjaW9EH/N8sAiLUVwHQeq4+6eXafCl0dyxeFWU3MnFzE6922pNmev1MSwzmD/1S3dN7569izPQh
VBf8J+y8douJ2eyDqj8YzVMAkKe/qJnqmekDIip2c8GqZij9KsQgB0j2OFfubNrCG+GXzlesbQLD
Z1KRTYWyc1owZUEbDkbkSqq+ic9fjwOLShRxJwY/oWHesyEzccbZXkd2vVUUKBQTKGcQH0P4teU4
pN8szf/X7fiUD7NMbjvB4lhALuR+ujXW8lyMa3W89Ko/yudSt4PloW358EQk9ltPy0AMtFfD/GlV
h4APsQyuUfca9dtWeVPUP5L6ZxrBuqpTWP3JhEMUIJHsqenL0iNUTNNtF4g0Y54k82mee5SEX8JB
drrestFx9mP6ZULidAGtDdgVA+SRMd0E/WWMDiWi1uZrb8GVqn7LbYOEHUAGn1Dbx46Evk9XV6zn
FyvYzlFja4z1jLrmzAUAO5DK1HabIRI8ZcQAxBlh0qljD4Yygs6BMKedOw/wJGiqWSWDDQmi9jPg
pKhCFEZsKA9tQfkjab9jobIL6WS9TlRVDQNgAoz+AtggfK3LfDVw6zPAdsN3ZWaZxkAEaH2GHmOL
MVYrLcdKSqd7eNN+MEMwAso3dvI8wFrKHNk8N9UlSX+rdJFT2QIY2JjMPlvhoxWe4+at1C8i1Jno
tYTEo+9qi5KXySIYb3lyCbgZ1dpY5aqv3uBRwWee3EyBRsGK7Vd4ZJsQ1IGk640p28tzyeHnBJFt
WQ6ACw21/kn+kK5T5NIKl1RYXuleZmRBdQxuOPL66iycaQ8O78oO5Q2A+nhVFo7aeFjPA0lhY9sC
3EBjk90SSh+npeim5vsoPwuWV4YeTaE8cgdMWlMvVBzktPR+ZSRr7G0siuRgG8NnHH9YLdjkRjY2
9ewnjT/exvLmBmYIOhO3L0/zA5pZvGG+Pr2I0Uxj7q0v3yYautBxx8g1nsffCz5CsdebK6YM6dQ2
8qOVbtH0LeRt2L2G5iZbfhjDz4WVaTLFYpJ33JrWfeSlxDHWCe1Ra1X2nmK65rSDGE8o5Fcx7Bvh
mkKRSjcUZxPukhkMgn3ee0l11GGMFO17emssT3babgrprHLzQvV7kM5Ddg2ma0LXscWIYNqZzUbn
aC/TpyI6FMFRkVZyuIryrRqugmSf9tsk29b9rc5XljU0yWJ5kIqdLrmF6ufaZR5fmOhThqc+8/NN
Xz7M5mpS/Sp+bFJmBC9Sf+phAAQvOCXYy7TRLM8y9zDac22NZA4SDxF8qK1OZ/I7MTD1dubfBRID
OhzFHjrl5H1f0tgSV9xuHi4LncAYkmmWdLaB7ow/S+I1SbJxs9T6+KB2tWq3eYgithy7AYqUq0gE
Tql7GYA4nW5GDlDn6pQ82BiUzjH0HEJDHtBLsXtreDST4rELbo1cufQyQ4QGcWOEFbC2ujyaVvUU
AsUMaHoMLcdUZompo0UvCAhIdmXkNbRZFA5JRvS6c+JMh/i5lKt0gKP1zRn8JQcmM2L08FYQ4ruE
luPnZEOo0MyRIiG7yoE4nvRocGulcGU1GOxlkDiMB6ZazPB96lt0gMTwOz8k6ctnwg3cBgVvQ5C3
Mvx2g/8BNWi9NBiLpmVXqjh1H1YnYIHZrzr1I27hEHZd3zPlA0rczNPoFOnym+lxmk8VC/3f7+L2
6X9aHbc7QfhGpg+EqPxfoPg/7mRcssjK0By5Lpn4FmoLZ/dM6VWS86501Gss4vq/r/g3rfpySR2D
Hbj8GnXgXSVe5Ap2f7IKBtqOnWuWxeh0qfFLqSzzlKshExS9vNGbIocY2wZeoDYPzSQ/KhyG29qc
ofbp+VOIECcThHNDClQMTtektiX/MSYOLcagp2/e0l961+d7ZtzgpuRF9g857T6xjv+PvfNYjhvL
1vWrVPQcDHgzOBMgLZPepMwEQTl47/H059uUVMVMqpmXd9YnOrqKLZUobiS2W+Y3sx8lU1Ql4OFY
H72Sh+t+lFVv8Lt+oQxRuyzTfnbVgLzJBLaLNHVw04K1COg7dnnar/TAUdaTLHdrtdNdo0LgJ8Hk
YxX4jbky8sJZ25Ygw2QxqIymbdaNUpqbqQB+hRrm1ym3motJydbDpL5T65qJEDLuHBLwreBzHGut
N1M5+oU+J/cq7AoX1aWHCW/KE7P+KsA/GuRo1v3ASFQ18UHUNDIdDxyuV5FSlwBq+KLbUP+sQEUW
J6Umm6LtZTbOx6q7zse0XMUWxkh4VXgKTiKjDVFo6MF+0X7yZDANixnhdIJYboYRElOGWCwgfntT
6gH8hFKyVs6C2dVOhfKvd7GoqquUs7BRA7t4tIvLyDbRxZmlO7MF4YQ087ys5J4qgR0M27AkaTGJ
C7rgwhhFnTcIavi1tglSa7BPLNBjwVQxh7QwTFCTopfxSiq5dXR/Ik2S7roqXRut1q+rlrcozfq2
MFTYCirOqDPwPD1BiFeZtGsnagkSIEwsA4MgzMhoucTWKUTjHx8MszAhGUaBE7WKw6MuL4c8Tuta
uqucafbaYLjT5mpLfJAuONtgAeftp77zF6PPHGahtJMpKHjWBFyqx5wQTbnwvsjGjyeWo8jtjjY0
u1llJzNvZPVHuV/dIcg4BWVwn/p2fjWTz5pat/ZTe9jNub81fYSoysQOvFEfZU/nuzyzKc2dYSjL
WNqNxYVGu1SXMVQKmjYjVjB/5E44raoplzEPLX4utncJp1xGGJU0xY/2UGDxUKjxP06ZkV7Yi7l7
Ja/yUCTf06fupa7K89/4qasiUUk+Q+qUDYjnsGpQ9vwtrMIfqWcI6GATQFGEhoZYer/EGSX7jMKo
RtIv/ECQIJE5jn5Jq0jOGW0ACgLczTityDTKf2u/3PxcQT+1MP+NPKMoDv2z0MAzU47lbqXujd0X
DU79cP2rQImn2Szle1W51arrPFj4qzi/ndRdoe6GYKvJd2VwAWXB9aHdmldltmzi1XyuO279wUm8
GRqCc97l66I8D+hH+qMb/ABZBrzkgZi8WHAs9vGNNV5BAevSRaBfZ6E3IudvCg6kM6yDaTlqFxXK
ozBwzBltn5hL3pU6hD4ew/qTHHlZ6VVrCA1tbz9IZrloYS8p8bmR30TRZ0n5ZObXo4yjw6aprlP1
OoffIwMztc1LJdkHOsknsiGTvpkAEAX3NHGTRXXdVOd4UZ/Iwo9Cp1/vk+oJE06R9JV19iCrbWGH
mXzfRMZHow+iBa4T1k6brc/W2FE4dGhnSKvhA1KsxqWlTf0iHmjmv1iDv6b5pfjlEQ5PPIboE9FG
AKtASefYhSLPG7vUGn2+T0J1r3SKfWcEcrSj1GJE8UdMlJ/MUn/EsU0imazXCMCpnqGl0z32gguC
zMe3n+fwduVxiNxYXFR0bfE8+lFEWxS2GkyaPdzXai2vujJyVs2sf2y1aZ3F5rmwddoClfklOvOu
U+k/TQmWz/ri3f7hvMmF1v1PUVmhHPv8/X+fNtoZlWA0hLjvIV8KGeCfMk6cNpwbROHgqjhTqL4y
Rb9PG8U4E9/NAcVNCKBFJQr/fdqo+hnqXkIrxP59Er3juHm1LkWlGrFUAYCCRIkv+uFxY2GhZITR
aDyOduFc6G3RbJ04kxZ5DNfQSMd+oyZy/oAeLITpIkEISc/VcYu/U+0RvODl1WKk5YZKPS9fvMY/
bBmxBF8ehLDtCJw1GPMEKqgXHQWA2VjKQRBJ7aMvI6jnt5TsKrNSbmjmJ6ta0tOfN+aBSPHLLSoO
1lfjiUtB0ZBEot10+CbCHgzJPAX9I2KK3TId4EohD6+cOgjEjzkeBtQD+vhoZ0GRPXrhoV8mip+H
/WNpAazOJaeALhDaEvIXznCHtyOiGbGNcqJqaovWanpPquru5u13K97dwUMgo4O3LKgLkLFE8Nx0
L/PJKIn1xnfsghryMG2adgo+TRV8IeQEuw+SXlKnKHwfZaNChrkDNPTt4Y8au7xc2lVkj9ya4rIl
rTscX9KNZlYKUcNuoW36BfDZTh3tG01ulavCsHpYHLG606pmvIpH/WOXwAJ4+xleTTfqagRywuIG
ng7wmsNHyNtEmps0aPe1qvogzClatLVlnhhFfJDDF80o7F/ibMzUXwk+jGM8VEo4tvvK1OqtGiVg
8kPcSOsYZ9W3P9Crmw5haBwQIFXwYVDzEpHNy0mdy35Q8Neb9pqRztt5Bg0gFaDV5cR2znvVCEO3
KEOA16300Rxg7klRmxBGBL6aeZGWmicoUIelAjHJYHu4JCxZBhmiGkdtMJ0STZx19bA3NelzR6ef
NlG+iUfjFjk3N4zKU0301y/bYf8SI2ACQc723Ol+UZtQbfw9zTKd9kgmg8yBL74I0KRH7CuyTqzg
V0NRB1IUli46SkDrj9EnbWVMjZEW/T7t4A5mEfTQGVsNKHbN+2QreY0MRS5sa4wn9B2Pruq8rOIy
9Idu30l5thotRzr3O7P2/Now7orJlJeKVVvYmman2Px/+pCkuaJLKCTDj/P8uO3CUk/qcY+Cs75R
2k5CNqNIV7oxnfKje3XYi7oadp/otqiOUHA5XLsjhnSRM6vj3tf9C6tJPuLanLqjFaEo2Ghf3t4p
rxYmg3F3UuREb8vkpR4OZpUqwrk9ZtDJWEJFJVrKvQQh9E05ZeXFHEnZrstBHb97VGTJSbs5d7lf
1KN5rOc5oSgTyvs5yfwvyYAwRlTTdI1UaSN1Qo13krQfb48pXtvB8UNwQYUGbCw2fxSjji4bnkLv
e6eS930Aj9oZfPIDfsDm3aM8+37o6BWDTXpmsr/Yd3k/IGzW+vPebEJnGRpN69ra6K/eHuWI7Pm8
EXhvBgmWgJsRtRxOm4+nTF8avbmPS/syg1FUBhDo2hK7GXjK9VLRkDJDeDvehOl+xKYolidkGye4
xoQO4/7tx/nD5hBRArUcIS5C/Hb4NJUWllheZebeBnPbAGqei3GhYpbx9jB//NQCu2hzpmMydQw6
nRILTS06XXs0NMA/DCgJ7qJL+37QlxrIBlfdVl8RNQu+wRrwTyFe//QhXw5+tFMwYUudrG7Mfe5c
6t2FZV0F4QmazushVJWsmgVqINMCrv3wPfZansupFLcfUK9O1+mMPWSWWOhap0by7nXKLczGJ6YE
ec6vDoeShkzXw6Rz9tVgDstERVEABH95ol4tyhFHm44k/Vl0WkAiybIOh1GsuI4o5Tt72+6LBPx3
0X4PsIL2PT+mPQnZrI4hJBt5si3bNvyB58nIBGoJTPui0vVPcpc5VOB8M0wWwAryb5mRo0KZtwo4
ex+1aapMdhK169BILR+uZpIi2qS1004vq/4GiBoYdBtqANA5HXZpJxXyJogqlkmjC5E/DZG2H3YR
ZafOuNfnDR8doUjQgqJD8JxtvDgJDCWpqGgP1j5v0mJZZr5GD6I5ZVvyOnykyc25TX4AaE6gLw/f
cI67Uq3ajbOfhIp54ivoY/htYannqhMNW22yS1FeMPxu2Q2QoGM/EaqGTZq9C/IljiQaZMj6UBXE
OIeKzeGDzOiKIhovBXtjUJ3tSP9nocpJspGGIl8mIQ3Gt0+D1+8XsUaZyB23aipVr9J2fa4ypW6T
vVwHycKaEVQyMwgKb4/yKjugLuyIQhh1LlGFPdqS6qj4Y6w2yT7krgY6opUG3gYVsgpDb9zkQV/v
gpyip1aNoISCoDxxJPxxfJGUAu4hAT5ut6FJqaczvtR7/AGiqzGjhSPJgbmJCuIcM8N8ehhHpCu0
QvpYhcqphtMR4kbMKp8fZK9J/Rn5rGN++5gOthSGZrxPIYMOqMlyw9Y7C281CmNT+RCHAQIWE41e
qFG5Z1ZzuqkmRT+xuP4w2cLBGXQmIBIQ+UfT4FdK0Wo+00DXKvF6Gw0/yIzT+5eUMGwmakZKAQfH
oyU8zIFTVRZLqqhaSonpOJ6XcnxKG+yPn4Uj1+HidgR543CjpEOGc6mdJHuzhZ8zDGEJ59BqThy9
R63C55kjnFNsuEsgbtgoh8N0fo9LbS/H+6gcU/ChSpx8byXMNtzUiujWFkMVXqaZkz1irCt/xd8c
sSHfH5dajoqmNfY/LLkDgzgOFnAVac6nH0oiqWt91GZETdp6WqZRgniRD/PX7xWAK+/eenwAsN3i
E4gM/fADqGNAF8Lv4n0205fpLDY4jpngMyQFiMOk6p7kF18ynLvLfjqFb3udQbLa4X4IdTL8j0D0
H45eZNC98GlHXiGtjWUXZShVmb117vh6v0xKJV5P2mhtZkyVLuPCV9dF7093oy9HqyDxw/+P9Y/y
kugFUYvXj9+FSbHHGbI83jupbG0x7SggOOj5+u03Lt7oYYjMZyYkeB6HqtpRiNw71li3/RztZ3tI
PD8ZUTV0gmwbZRlJdGGMJ8b7w0sWWsq8YnYdBMfjaJm+V80SrZu9M/SfSguxgCJUDXdQzGk7j5r5
UWn7j72OjFdfDPFW6WRI73Lf7LS6SJZvf/hXN6noqBN4EV3aArEqCo0vawZhlAHvmPKWoryqVEi1
tM05+VG2DJwmXLPqmw+8OExYAh0gVRkKpH0ln1j0r4qQ4im4xtG2oyBDmnu06iuJeU40qxWVApum
RNV+ICoNtoMMjGeQYetlOdUMvc7y1YSn0pe206YHX1K/5w5GWFN7h8uOc6JGZonV/mJlcP6LEgbi
gUL9i1DjaDcoxWDnIDv7jxZX/EXQlfFHs2kADPrQ0xD3sWzk5JoaFLYL1M+4DOy0+mhWk96iAzwj
KzSlWnpV5Z3/OVRaIYBkpcalaYVa4/YDFBWkglIToHLQKw+ZPgJRlKawuG4xWACZCd7lIxLI3ejO
7ZA/VFhoIkVMbeemGRrllgobCKQI4PuD2pTaCOmwQn2rLoLqcxCl4VdEtfSHNCti2OBzAxRuJDsD
yFbO4HlUw6/u+kHKP+dZrewn20Ea1+gw3XF1zUexE1xe+KTK7QxqMEycXTGa+SWRa/AVv5mcoxVF
my/ajDx7oYTaN8gB0KbjJFO/aL0dITlkjvoXxQmqW32Wkbosc/odblnKBLIzawmFOC38WjpWhl7H
QEyuGZ1ACzlO/SA1BQi+LC6dGcDPjKhcEZbxJznP/J8Zwbv6Ef9Xu6Rson9vQvHQ9U9pd9i24C/8
3bZwzkRzFLSNhmzEc2/il/uEZZ7JuJyzJ2hpUDol9P7dtTDOUOymWv/sQsIFJopiv7sWinyG9YS4
+3F24m7W3tMjfcYAvNiZBCo42XByCk0Lckb9KP5vLL1sjdJogc8BDMyA2e5GDYCekXX6Juoae5s3
Y7Y2g7q4UXutPNdLv1ylkznfNNrY77okSeGu5usggFljF1Vy4Tht9aAoY35h5cR5JhYIG71u5l2k
zDJCWkbjIyOMmCPi/vWJsOUwBRaZPUEumpnUwqnIcy8cHsKyXhvI6mv6vQHCZxFkub2MbfsrLgHS
9sUk3/x8RS97HCL++efF/RoJOyQKXw6FtmPOSJc1TjyUnXGvZjAYw3C0uXJQpcqNMgOUGpqXZScs
AJ1UmU8c8n/4kIxIsiQsW+nDHoVmoV0Wo53J/r0RIQONgG+wS30dMJthTidutVdDschsARajHi5u
2aP3GbNueqfPqgdpMNtVOJlPmRnKeG0qxomZ00QMfvBCaU/huMIyhAQJMO/o5rIK2Qwyc6oeEkte
ZUGzpVy8suf2Iq/kZTVmK8xYXEPb5gERvP6BE/pWKVQvhjjuP6E+R0nNq6VmEw7t+ZTdyDUw217f
ZjpVkPTe6MLHEX94LRPKQc0O9v+u7gGKhYjAdapy4sYTD3v4YUAeaCLwBGhI9nUUpNvjFJuhmiaY
qQ3oZMlAzkY/V91sagsv0qVTta1XqxFioUrBnroPDRJWxuG6LwdE2WJKFA8AHs317I9wY6URRZHM
z7flODi3iWSBPqpPrpDDdIR9wMii7cnOAwlFbf1wZCuOR9hrXJ2dRSUoKHOEUlQ/O7HbjrFMDEPm
huYvPTaoKrIlHuNFOUQpFbr3sOMfOl+BkS6FyUan7bROMgt5JztdwChpaMAAEw5q0FeNH5purTfo
+2d1dIWqoLaUsJjrqqd3ngMotzkWoFbgMEKI+OgALccq7YrYDx4jPyg8P227a0uBwOKX4NkVyCHL
XoH3bCEH8/bAzyoVB2tMJIEm0R7/0qR5Lp69fCW4Q8uhadSPrQ6AHtA+bSlYy0N+WzXTh1rrH+J0
mjwrcGQRP31pMZoZNPTUMt1H1au7CQfCJ9BeT0VbrpNO/R4oWutSov2CgTfAwHk9luTpKKW9/eRH
oTJrhkiZ9ICcTKiSwLM4nEwJuKkeUIp9rAz10sexbEjLRWE7V42DrUKue0abu5Gkf1B+SXH8N0r5
F8fmi1l4ha34gEFW1Pw1/bXq2i5njb9AWYi/+Xe4YoKJEGVkSFlMzT9mWaAsbAH3EsiLl3AuRTsT
UQ0NYKBbQteGA+DvUEU/E0xYvLI4003EEJT3xCpHZwAlCXIBi0zCpBpBLec43QsGq4siRW4f4y4m
CK+1LL0a88iSPYN64Vowf914DIJkOU9qDwGBW8FWw+854K0n4PXtVTpq2Z0y4ajdkDueuCvFGfvP
fnx+POBsoJRN7kpI7OIufbEfB9Cxck2t+LGKkRpCP+McvSsbIHJW6SeOw8ND99dQdExoZlDvZ7YO
h2p7awDVO7ePkzQh+zjUwTKQw/hE1/lVcChufsBzot3FVn0l+j5ATpBqCAR70udurZiwFDLY6iNY
Bg9CYgVVtkMgpW19Lrp0sq/mSrpM6nRXhz4SXkqQk3Mn8xKZfuM+s3njkuIki3iakpXl3yUWLNek
j8tNHNDBLpvQX8OGNDC3cORTtQKRfh/ODhhYompOSllIDRy9somosJ6yJtxblhR+s7gPbiidNR4B
Fjl5VDrwg5TzUUdvvNOnct2nsxdMibzIWqy7aqT50iarIXM/GHofL/skiH5O6n/PJs4m562z6f4p
K45OJL7/7xNJOQN/gG83sRQrXxSB/sZ9qWd4MWDdSYGbOIQN9zuB4lTCIZKwFbgEyg5EDgenEgeI
QJlSoOPyRIT8HbCv5x7UwcIi5KJ9QrudhyAdO4rGg6qTssyeFZwuInDUNfRrmPT+XH4rIx8pzdYw
XClQgtEjX0gLz1ZmH/odvnfCv0GuBnx5yhyZQMtBBXUYstltUtO80cnXMUOStSbxgmRSrQXOrsV9
PEuf676hDpurQ/FFppo6Cfl0WkMQw6U72jxzKFpbfeaqaT+Vy042wm+ZWdpUxvLcwMoyrFF8zdq0
vIk0wuOqHfrKG4SH9bKMqkr6BB/YuY7GgGpDRhl4m6Q9eJ4gR0Gzmsb5RLD86jSjIokiAYU8Gj9I
Ah0FyzUzG1GjVR5SOfJR6e9qL8v0fvFiTd38nJGXCdur45lRFCh7tAsFjfQ5/3hxPKc1oVlVRtSH
cr1Z5mFRr0atwdQZSYil1menvIj0w9yJpSo+Clmo8KighGQdRTmdmuWzhhbFgymXE22eov80arak
rQbfqUy3BImVomOYRJddHWj+OlesIXMbrYT8Oxb0pMvWh7IWacMOsTRo41OjXUHj1JG4rGxrA3+g
sLzWGiCXB1Oh3+sRJoSeWurTY2dNBiIBmjYVy6iEz5NPQ90s6YbCA+aiTorFPCuT6SbdMLdeWFq5
6aLwEF83SoNCrK6VE5KxuElJDiICC1MvEVH0rerODP3xM0JRFpJfTac9GZFZ/9CzJCbS1uGSuTpw
kMx959wJlALCebpCN1S8z8P7DodmIDOjOT60Qf7Dn4tdIPGWZtXZIFQQrZ4H++85/C/EXzgsaXuI
dB7cDn2qF/PwKmYU9qp/odpclt/rtshfxox//Em/T2zZOUNeiyyeyjzNsJcxJH/EWQxjhiYBub4A
8f46silr0SJkcwJ7EewQkUj9iiP5I2BTgPFEJELAAyH7HQc2edlhKHD8Eo77FOgJRl3U6fG2y3ah
HruW8j3jtNRp9Uuo7SrTFexkdVhMlTfNj1WAj9USTkpsLG0E8P1zSsohalLsPX1ZJBvra8LeQULf
vKuqG9O/mp01zlN6urHmD7gAxNY3ofefQ6uJ2q+VfqvoF37w0PvbkBKV5WFboBhPUXhvJ1dSd2WV
55W6a8ybwr7Q4xu6FQlfd5K/m6PrZlzbNpqJ/k6BoKxGV7VEfRt2z9xeWcK5EheC5IuVb3zE8Jy9
EV0XOPnVuYvOXi1ACw6qesj2ppcZMn391lRWvb/DcMDMHyhbJ5qn4j0cb9R6Gw5Pao9TWoH4oN94
cXeXTfeh9jDLWyn5oMyf+2RrhZd+s8narckBN6yxgTaHlUk8BxHKuTAVEBXp3sG/LPHaEczz9Tit
zQjU23XoXCjDMk53TbkZw3NtuJz6m0l2Gx/O3fncfxJKB8hyk3xqUCwk19c2FsLD80ccMjaIi4p/
itWsfwjH2y55KAcq+vEuQwzQuKr1+6q599PLONwgJR1jZGcvo1yoESfzoqX3Zp7X0ganMBXpV2Wl
lusqvH7/KfJQZPxzTBkSB9HXopzqCKFLCC2/Diax/Q5+s8xbyMG33fd6uvvedGn7e9GL7/x//cNf
ed7DVH7/n399pZtIY/XuexAdbWehei+MQbE3ooqEFuCbAdtP32V8EOun7KmOcmHC/J19/L3569v3
v5ZN+/StaP56zCP+7+DU+NMwv04NyzgD5QJg0aZFKVpExFG/bZrNM5P0kuIKIdtPHtuvQ0O1RfIJ
/BsvY+R7EOn8+9CQOE+oj/Oh6MqJIi1Gce86Ng6jFOSIONGERzQ3OsQhGnyHd5DakUH2kRl8qno0
XPo6NO6UJr4qKWxLVfW9ytp1lbBZxiBtV9S8F7GeLVu7ql2Iq8OyzrVvLw7jPwQ0hxnNrwdCcQYE
uICwCNbDQb5ZI9QzTX3wKUvKaiUFJqZB4kuClP1CSrAazTr5w9tjHpVueIe4f3F7UHoSoBIO98NB
G03NpUmKtIfJlHaGUi+zbKj3wRRWbluH6bKuRt3LK1DoVR6CYjxl7Mw6fJHG6VwrxOzcEpQ7DJFq
H81CFuYdr3S072Zjch08l8IK+raO6agpbckVyNUi7Qqi7rx9+5O/HpgQBCgWRV0gvPzv8IPXTRDC
RdC0O9WUkNu30BEc2GWu5vf3TjOsGjS7DKXcVIX+6e2RuQUPPjRLmAmGZcQ8A/UXfM7DseNeN+gt
htlt4iYuCs/u5eXn7TbzLC9YA9e6MK6cpXHVbuyFuTW3EWYi9Q5DkStpiVnYwvGcJR43/HfxfeWm
3uSb1r2pNy2/dJbqVr1pXczT+Mavvff1xlygTP+p3jlLfWHxx/GX4dOEshLlQDxAac5uy6VyNV8F
F87jeIt4XexON+q2dyUPdQOvd61lvfx6ww/9+rXll6PXLXhPXrS4NRadh43CCvyeB85uqblIey/r
hbyW18VSXverepX9iLeo/i0Gz9k4G2MRr4sNhBnUnedv8pWyBSVxPV5LOyx9l9aFeilt5DWK9thI
IIvLT1PwSRU/314aW2mluc5mvtGvtK34SZ3rez82u8LFucazFuLbnEW1qXbNJvXuM5cOrYfX5RoZ
2i2WJmvnodkM7ikj6GdOyIuU8ed8oq/rgA8BU3wcgESoGvuVIaW3q8X1A3a5O9CK6+C2/xIhtNO6
oY3a2RIFXTxVN8ESWdSl4qJduZo30bJY861Lgu3V9/XV+eSicOLdT+6wCRZklS7/YRkvkwU5oZfy
ynPx7+WkeIN7G3JDutjk5Y/ODQL9Eb9fDBtpEaxyT/zdzebthfvcPDz6nDiiW0hKcbD/TMJfnlCl
ng1kj1oGS8EJkBAa7POxr2LkWfL1ECF+XEyxsIGyqU231cXPL4jIh10Wbp9/10zDJ1ByzbrKohap
CkAMUT71njKW+Nb2BdAiU6nkra8MXq2OxfnzFwVRqVBFPsHq2KF0ZmkFWBwNbCMdFdHh2s9j+dxn
450TDP76khcCQOAH1uKf//b8fchF2yeaXaL+8eIYe97ReAmKmgZAMZvb63BH+3M+xhNGM7d0ZM8l
XbrQ8/AubsMLO/sute294hsLZIKvNEm5VI0ZxqW9EtztwFnO9DRUbK/kb0GIWbg+PFhx/lQUzm1l
RRiVOLsuaz90UEr9Bohz/iXSh0/wpDcFqjbGVKOs3l05hbmOlD21CJBwmnODmO26Kkfk7edwbeJe
j9/OxdgmK2wfl4PuL4vwmpYq9gvl0kd+tbCQEzf7TYrRCOixha63u5hoU0uJFqv0Dijy/YB76oD/
89uL6ugGen51QKqg9j5j7JCEOHx1WWx3jqpm4a2ccNW0MQBnMH+AC3/IcLx2YHkV4waU9woAWP/O
wZkyZowrkGyEYIRq9+HgY201RtkqPg6/+Nn7VYS4EmqKoIpkbHtz/1EZb8M87e5qHe1aHu7Ewjla
NyJ+4g7Evp1YjWLGcSJsDLXdjIizXMeN+j3JiOaRcEQwLsCCJWgMN27xTpgdkCEOhLv1iVd/ODrV
fQrCULuBFlHrIlg8KtSUeofbeWfgdKMk6OjrwV2c2clO6dA8kn0pXYENwzTXKC6LsthGc9RdJgam
dwp5Ftg0BNfyJ12f80XQzinuy+XXMi6bh8yqT5Wu//yktJdA36Jspx7FRrkNxC0ljnjolOgTvBwk
XWXciCPN2uVN9KlLDHRW0PdI5/QUTfqo7kNzi5YvXDgqlqDjaQ4e9QGUIattFeP72zTvFukw+Muy
n7erRWSViBXUiCJ3akBjOpkxpo5COE8WOtssGmpEQi2r6pwLq+Dkr8N21+vKR3vKh9t2UOt1XeNZ
8Pxbs8B+2tBx+8gnlCNamZpPQD9EM+Rru9LjW6st/Ue9vZqzYbqIg3PHCvt7AEY1xR58r2N9khfh
aMReM+T9+Qx1YIFydHtnBf6VbPbGAlLz4/P6eVdh5c8p0cuM6D9ORUEE3v8eHrT+DpIrOihvi7/w
M+vRzTNyCbCCCAMDEaeA/Dvp0eUzWRFdUvoVzyIJ/MmvpEfXzgybk4h2BlhOon9+3K9Kia6cUfOG
2gZrglIqBZj3pDw8ysE1BZCAqjpoAjADoleLbNPhcQfr0LF6rauXs91WyTqdYvLxwSrNfWTAf1iF
nS83XhX0mrky9Xp8VPvUfuKJx61vF7iH9ID3sFoPOx0XQXOmJwYSSmT9ieZ8hFSA8HvbZmgt2JGT
GGuwHQOydXPfX4+q1VTEBirJFmgQ+3ObmlpHAUOesEFxKv8yt50GCbShDYURcSEVHmwXvNASeRgv
2lbRfNdWOtULLESlrofejzdRL7O36tbHtXgIQgKCuPpB9V04LYby0zxPgPShnCSfCidPNSor6YD9
UhrKVxE6XJ/aqrcenTwbonUItK/AMy3E/9ycAmyp/EG3GndIs5nILciaJ1wdlG9hnim4ocxR9kFt
mWtXnhgbjsWc4fSn9JW/sMMGF3cFIaWPRmjOuxx/AHMrgSLljk6vVb3GSLAbnPpcDam0rrMml67q
1EDlxini+FsYJxLULF2fzmuzpNsv961lLsNhalLMDoGJeobaYgGp11LfLyBhNZHb+rkGQlGCkUkZ
RtNQe8q7klYY2vwc31HQ40bQqZ/1JlditzDT+pbiYiBE4XBHi1tQRws50Tk+K7W1r+tEMyVMoexw
9qqsQY2dVpqsLiVJrz9oheF8gQCfILGnJYAXm2xQnnqA2LUXhABDF4lA7fQh7dONj9ojvJoyRktD
UfMWOa5Kr2zXyrr5xmxUhRRvmIZyY8d63LiBlSAEJw25uqFqPqgLUx5S2yuIbB5pcOc5duoqHhBj
Z7SJa7fKREBs5ZG07kYHi09dl6zqvGpKlBhTQyaRrPKiQv6uQBbYo5Zdqpu2wjty1B30wag22P0y
dEJ+WB3VeN04ca3e2wM+n/nYhojdzTY47pEgPlJzbfJMjTUG/X5qMNNr+scxqeceOcF4Ys6dLjPP
5zCPOy8G9PKUBhOaID5d8F1ld369nEy7yDzV9oVOkGlY2dLISgTtwXLal9ZcmImnD5Y9uWrpK2hO
ppJpu4nVzPMmriY/cPWoNoxNYSP8jA4kAl1weBN8TiddGT/n7eh8KiVVqjy9tVPeT6M3yF06U8+v
02FayVPtfKnnlp9UdShUhlNZX85aDv4rUmJ502Z9istYXLBvNXMcVNcxQ8TjQR9NP5KR29fqZm41
hGxbUK0x/ZBtaDrETY7MEeHOclX/UMD7al4MQStZKCjDCrw2vRw31aQi9brINz5YWZEnnqaPMSKX
jl7xMnW93jd5lP5IQd9+zpq20tyhLv3vbVlijsoOHK6MXp3jRVoC0Pe6psgUD0w+RiCJU6ckg5ES
frATRx28QatMxbPGUA48mGRd5yWREszA92K8CBD0iLHoUOxZBm2UY32QiMXj5UbcWOcY0Feqq7eh
Hnpa0mMJVuqgsCmBSvMNULAByzwjzLKFbLeIE7NHO2ztbAmoFHIulrw1G3uI1y35gO+VKdiCVTEX
6rCapICjyQQBrW0mJ0F7FoA256EW6DWlFkA/COXqJRIyczlINc6nRMMrvyLdWsl9on8sjBr3UNse
o73RDYSG8CFiyVPQ1at3RqrPGDl0bfvgjJMZYX3aJ+amK1s1X2pT12DQJsXWgOWjEpScOrIWf+VR
xm4bmVk0rvCo1z+Pjo4pHR+6uwutJAiXWSn1w6YuullbB+mstHd6HbI6JGkyzJsaXCjmr45fFm4O
6y1ZDUOD67UFYeKbFJsUmq3KWcWZiSdEGdw6sTZyAlddjLV1YWUJhrHlJie1dg2fsK6eI+YUDANz
ZzhIORqx75pGto5ooV3MBeyKgeygyvytwbzbOC7ZxXQDnnPpBBNuFcrgKll3lQSox7GHs7K/1iv5
a1NGt7JBkUeLlfOk7tZaR1XN9wc3NLN20yfDQrORoXyOtCF3aA4SsSUKihEcrqY2PmJf/21q8vuR
mro+lATB6pMS3PRtdZklE26f00Zrwm3TxtuSrG6iATGjRapgwTJG0zKrwo91b0uL1qiqjVUPD13u
K5EbR+NGM/FBzf+XuzNbkpQ5tvUTsQ0CCOA2B7Kypq6uHv++wXpkCOYZnv58lPbZ6iRrZ57S5ZHJ
TL/JpPIMIsLDh+Vr5c/0LMMtDN6QlbsPeWSKbVrZex3VVqf76WYxuuU9M4se1lIdjaUa0t8hcG89
M/liT2bkt6nOdGgCeA7SaQ0uyUGZ1m5WKQqI0208l+rWakzt1s26j6Gyso1tNTsk5oqbQd2IIuOa
TvVRhfAMR7l7U4eZn7r9cwNsq5ferUc5rHATtLHHH3Ovw4Q/ONOR//+XoA6/NIkFYC+3PqQqvu2d
6M5V5r3qJ/Q53NnD0U6Hvhqp6uv82TK03kfp+NPWknyf9VHjbQfb6AGEMv2RI2KWZ9zSut1rlvDh
H+F+zncJ8thpbtwNhoY2XQ7VpW2966KBU4O70aEsXhgA4VJyq6/0UXYZI06F9GCSS2+6RNzok/u5
bJbR1pmweSLV+TzrkI3L8l0jqMnE4PRnN3vAEaElNGbxPhqTYh/NTL9EOeojBTC21ljCmLT9GRfi
ua4yhjLawtt2s75zyJiqovrYi+QrvnQLUjw6agwk9QuSqW0LHECMDqdVMYjrE/h8qJzirqrS7yKN
vozwsENaZhgfxzzyOxsFWeSnPBA60CRq7vjQMO6xS7wI9uhifN9H/E36s2pfdBUarZomrDs4JX66
FsSNhdMbD4NhTJt2/GqVSDd5ifyNuV1CVyqKa0Re2972kFUMCNAy4yEx6FBHQXVwiTV2otR+zbDr
wjm3n9M5uBVlXX5oLIe4RMz0sxdK+ScrQVYlN58THSbJ1OuQVxYS6my9t/7p6n6+n1W4UxWVwbSC
Tyqf3gtr8LMENt5c0Lhy2UPggU9ZXpIKPdZhHx4BRj7mM4IEWnus09zjy8c/5jh6mBGAm5nSN8fw
UZP2sZ3kk9MmW6KLeAsjzg42zA/CRs82GpDTk+E+shzEm1EcWISYws2k0CXUq1bsLAa0Nq3KbtpO
3whNPUx1eKeUfBJG9pwzN9w4yFo1/SHUvSfBI2OTmCvDgBUsUDdexWHzKsjAdmijbcz0W6RQ0ayb
T0QYX2PEY73oZ17S7UvfxxMtwJrjXHzoJvNWBmy/3X8nAtS2MYyGJvqzZjgPT134GcDf1jEodtZo
Ynm/tKK9n9BvobYYPDB0dqe3ia+lVOLdKSDl/D0YJmJrlrGvIoXKXzTCIq3h2GEERemp7m6MEHFe
ICm7fjGFOtO3wCueLLgBjENgoqDB8OYuVNLz+0G9s3seaE/SpQvwzGL+qaoJoR1lzzu6+N1mqolE
9Ln9lTeRX8ABtEvmjvg4tyDdzR4Hu7nLxzrfqRR30sRfswFuIpYGafqgYLy1q+/E1WiDFd9HsbT7
pT5BMSHBo30juUWLN5x155eJbJ8xBFVEUtC20OlrumgY0HH13C9UV0+IlWbqG4y36IglMnUTvy6Q
L46bVkejuJDDANd2p/lAGHgLmrKLUSQbmmzbx7GVQ5SUWT9rO8m+G1aGpCTA/KDcSyeQNQzfWUaZ
DTZZ4qw8j+sd5IrGjS171Pa8UfIktrCZbZiZaO5KNzPQXhwb85b0pfvNt1X9UcjAiXcyDmAkHktX
vk/CLPuT2gasblmvw1CvuWiw6W41hJsYxpYvqArU2S5Mkm5ktGiQ7qMM4vbJgTMlYui0tz6UIjRc
CGo8KyXFzywkxaax/MUFQ95hrFNoyjJIcCEKylHA2Ywuy9uVTssAiMED8X4YRNNsjbad3qVa2bd7
BqVp4o5tNg43PEC6C39kyCjZYCXLz0THJr3VSwkwJQJvSWzppULeFirWvgxzoT0Sm0zVnZqk2mfN
5PwymMsCAFN2IFegjZ1/vL3O8P/pKNIygPG/1xqeu+a00gCM4v+WGjRDenRYgejTS6Li/Pckkvdf
vAzMkYAHWSgqlmr1f9caXOO/gDEBywA5qcPzaFGG+HetgdYrhUgK2UDyqbm+pdYA6O7vivgCCQHQ
C0SLuSdam8wunpYaArOI9InjhO/VrRDiXj2W27BL6u7raLVlSikhKVXrFxXEFk8643TyOXDdJLkh
AfOmJbAsTSgimJtyM3DuKutvgP4jbJ0ilI2ObFDr71XhFZ8ZOXdRKsyY1iSTVLFNcVsG8r0V2UHg
Q/6jUZMz8tyt6WTaWjE2fqPQwYHgPYHsaV9VonumRqGT6whNf0LZqPnp6a2G0KzmJTx9o8GTR5pM
slDE0jowu4f0cmB19lejM1tG/hLmYnf6QB2RSAU0hj0EvMkqjpl1HKyWeCLv6FFsZOxEjZ/EtnrW
mCtFFjrpy9TXRW/Io85sZGr5spn4VKnmVTyPrVeHZLJ/naJXOs2v7Q2Y2WUEg42m5Xy6N5WW94Jv
5iRQI4VJzYxmXTN4OZfeXaaMOt5dNrdiDVjOwjJ5Tuvj5d+wtZzaC2JK2ZbRAs1J8A6QZ/YhnGLQ
6FnDD11khAJzG1fRXZEXU/pz9hrjY18OzddpaDgCU0yJ/MoXOC2E8YtwuAt/A/MW/IM0V7+oCbU5
CcOcALxJ6OvtLK0Qu66YNaglE3OYofAfombvpl5DMFTlI6K5mRNe+xliqbD/u6NmSZe6MheF2j/9
NC7sqq4tZd7NWhpQOogQnoD5OA4K8U7lKubFjNpB961AC6oNNXxd3Y2hNH/rRlrtjFETgP1UKebv
Jv007zNHniGMA1WZqMo3yu3KGb+MKs2z1ZpD9GEI5in4afdjgwqmTvnIvtYGxXWs1sJFp1ZJFYYq
I3w8p7usJ240xQwfosyAMO23manqbC8jE1W0y+dpwSScfjSYjvhm8G45dARejttfyE87NwNOR0CN
LXLGVm4rZUzOY1Ig573NM7ItcomMlOqy1fWloRHAlTHhNgMXALZ11SrK3AGtH9CS4QaCUBIkBQu0
KYsA+XOvvrls62yFEOkzg8F1gdteZxro9FOG0KmkQqUdwF+ZjiWU2ygf3bRT3ru3tKdscdd2EH14
V27FKS6B00gvDKQOkuhw6VtnYBB6u66ZNaEk+glnCfNto56yICF2z72g+WxMdeO3II+pjv/Po/b/
4I4Ws1LCKUJVmhbLeuRsFrQ0CmHZmNXnuQI9N4wPneuW3SaGtu/nZWvLlTo5PRRlmW+jTI9Z3rvV
t4XPQ/Tz7CThZtZUd1PXpXMIOtM8aEHqPTUQIqKIZs5o2I/jlSNE7fLMOG1zSv0GGPdF431lPAhU
JeLK5Pw0wVjm4VZ5FGSfm5qU53sKYLbx4OTidx9ce3aADqhwQRUbvZbm6F+XcJqBRGxaaTD5rZj+
g6046QEE9GYjt3reQSlcjZok6k4ZyE3QX+7mYn4/FM1YHAI2OHtfzDkZhhyMiVI+GobV9Fy2uoRy
P5CafD8HfTz/MeOqtIcbvZEKnGM/ODrIybjX+t9wvczhp8EaepLTZHIT9WANsbAeY+o/1XtoB+S4
DUVYyGQ7pGbo3CkdDnII/o3BDUjX0mJ6bMICNNXojlU9+eEci7nbdkYeiy8JeY/sj54VZla56RLH
Sz9Fc0ptOxrD2RgJbCOLuSBzHuevnStieJp7OwcMoMpQks07XaS5xzJNB7Q9Q92MHqm75MmBxDSz
bvgboTf7kTYWQb9Fl0skP9I8ooNAD69GfoxJKlxHo0vNLR4jJ3GT7MjJdcZhV4726O3auUdTEkkW
TQM+3zkisPdpJbLRfEL6G46DP7kp86G+qcos1eJdYebeJKAztarI2XZmMBHAh1M/Ua6IM8397WmZ
h0xNPSgqrNIunXAzFpFT/tDsEqpj1GZRjIoRa43avWcMWvObyMZpd8BEo+S356VpfquZATEJVZOk
EvfamJcSGedwjlBWM/QRRi+rTZTaWEPTFVuRuHn6xRIz+VEtIXO4FZ3MvJshHDKqFmHZ9sco7zXt
kRQt5PXRoGNvPpCIT/kTsUv5BwIC13sOa21AcL0rIbf6Sm0gjHjTKUFRuFDjpD8QFcYC1Skaq3f9
ODWFb3ZiopavZGzfui1ClXIXw34wfqIKPd6EnhMov4Sok99lqBTl5jJLBvs2cvL6Y6xnBpI7ED6Q
O6da2Mn5h5tr8DFtSrasgBbNLSx1GIzGzNv7phKRIQ9lTsul3HmDimaYv0I451PNKeJtVznKvh2b
TKXHoeRJGbep08adG966oWY71d5JPCv5CF901n2mpD9P3baqEz06MmagRZxa18hGXwkzLVF70XWE
GOiVU3imMdRZ+m3Rh73MNj0iUDOF8TG1i2HTwRHsmJtuaCW5t6VlAxphE9hlhu9LAFeUuinsjxDz
iCdXTnxUEr9qtn6IOjTiI/salXsrMFoGmcJaQeulbGJRfRjG5NsoGPD2bWpQ3WMp6IPdz5NrTA8y
66hZU9/SmAtRYqicGzSc+vF+KhwjOriDY4QPhu2G8WcnjUPVPfRJVrrNHjaiop22nAtrPJax3gbu
j7SmyvaJFFWh6zwzHANDW+QMLURj7hh40aemt+L4RlpNOXS3Gc1QeeyVo8zQd0fgrOJdPaUaVSc9
a53ifUE1u9F2aWPiJCjwGFb6z0TGCuRFy9x4E8+aoX/OnE7v7hw9K8ajVptt8KAFEZXocbCsn1ML
fci1t/D0CSZ5AqGKnyV1YbyEgcdVjBzkdqQ0F0m0aqKbQrOiOTZZUe1GB5KXcnT6K2/DuT1BKgd6
iIeB0Hs9zpIsRKddP3m+CobohnGW5qZwUDZ2TfzzPJvX5vNPn8FlfWKJxhepmgWGuEa+aIHs+3Zw
Pb9UhQv2R47+GPUzfaOguYdQy9gUWeDuNGleY8JbpQMvpuXCNAiR2qKysR6m7wpCilTM5GZd1ES3
Ci8xbqcRELyuR9UX0ArTMYXuFbX2ura3YZINmZ9UCcLRssiNK1ORZ2ErQTjgF2Y8JaxmQD1OYy0j
NLWYdk3wJ6KRe5t0hjjaC7nq5ajjLLRy+Ns2sADQJA7N/pUVGFyauU2z+k+kq5picJOV6X6kp307
DI4GANBMu9xvCq+6Rn68TnVANwNEoEDAPi952ApsKgNqRQXFoD8VV63fphS21KEWejL65OgDw2Cx
agNkf5Cq3fC/bo9uAD3o18vrPz3ehJZYB3gGYTukEzbg79OvPNqyClwzWgKfiHaoeSjHEK3ZbZ66
Zv1QkR+G2casFj3Ay4bX51x6IKuk5+C+BFd6vb0oIE9CVMjYmIC9k00QQSZ0cEVnPOe4yOhQNAB4
qJj2AOAozps3l82fBnzLWddRh+ZfsJYB7VhruWsilB1UfY4/McFzk5qiug3FED0GOYHSlTP2ii0K
O8zjLHUcGBCXT/FXXpSKdjYT0lSfGNu7R04RmmBGw55KmYz7ty6L6c3lOHGgAUWtmZfTTu+HyV7E
IaLQAZQ8ggEJC43GsG625f1lY6d358Vf8MqCvKJoxf2R5um6JhGDacnD8NAktXtMakVTwMprWuRd
sKVrp8sNZBLmFb/wilVGJ0hLmGKEpXvNuxy6DcGvaWkI2qft+0KI4SglxHICsaoPqeYy5aP1dn1l
D1dwSBbLnL6DvBx9DrBugBJPF+uCZTAR4kWG0JmVjuREPxDYMymabuhOSNpGoRaEWwOmuXmfpmVW
bJtJd4aNp9dJeE1J+exIURphVpzfRH+T37U6UmHXByGFYHWgX6sN27Jj7PJz31XoR09V3L71k+Oo
SAEFroLZ4DOW8qSGDIy5DHpQbt0DbGXSnmY3UGBrUtnOpaf8q5Oxm15xEae+iU/OukhA8Uo8SBRF
V77J6iugtFXQHAY1IuNniuFZz5uBQfyu0zbUbuQ1i6c++cXiIqZAoYRk2zibetCVoZkdMeAhHIy9
qLPwXU5n/pCLtvzCof4qrCR/ztpwvA+J6d5fvk5rj0iEQdGL60RJDue0zkFBWutpJYP2MBUknSqF
pE3FRfMxtZAFH3JgAoNWOrsxUeOV/V2x2S3rFgx6kHcjIkQCvnbGoE21MOrH/tB34XyI3RZAxph5
P+u5RzgjtlDgHFq1pdEc79O+G24kyKmDAiMHetoFctaBd+oCwZz/5W9yds45RmgusJVwyTOzLE5v
XVFKHoe2ng5aNcIGbnflQWvm732GONplS2dfH0uwFkAkiWYiiOPlMP7lpO24yrqimadDGqMIOeZC
By/UoAqd2No/rRY19+PE8pJAaPkV068tUsK4QWke4y9D/H+bLqwwr63Zmw4EZQR6dg/myUzD7x7f
9tflVb5wfP+7ysJOu4vOO6DZhUeI6uTKcVga5L/034wDQz/MKacGUKu2Lg7QBqpjlYILKQT9KeFW
4ePoTcahbRK5dfVa/wCRq/TntPpiZaLchsjLAnozMmAWCu4PDcnQy7/1dEcIuRe6H8CXjP1TjMXb
n+5Im2UVhtxkZ8dMq92m2mjN3zQtBYDYhYF655RO80zvThaAnOg2X9mVtflFM9ICh85pWCS21tGw
GtyxTx17RoDK6Y+5Vubv7ar/royoP1BBSLdNNHi3OYoU/uV1nz5wvDGLYdZsERWRAcjVum1QfUoC
kPIdy8h/pZoasl3k1DraWaZTAu2zZP85pl306bLdU3e72F2yKpgfUK8BfL5+WA2hitCpJ7SVYlcc
KLoLJFVGcUgjlHcZvUqP/4E9JnO42GRY3PLT/S0nc6TYQyndDpgncCAzfQCYZB3qOfkRGaN+xb2+
tjzO06I4QusLwu9Tc5pZAkVzKx0AbeG9y+2a1A0Amk3Lvigpu8FndyVmeNUi5VrkCglTGCM4tQgV
shcbRO/+YEEJBTRBHCbKhntG2ZJNNlrFFRLqUz/yrw2Ed8VYMMS48XU7J7W0vhlLwQe1gLCFEYK4
A//NrpeT+x+YAuQiMIZ2CyX406VBdE74LILZh2ODbvg0aQD9Ycvbq2AMtDc9Av9aF94RHqsFpk1v
9dQYg0ThZLmx4SfDaN83duTey6pGGptq3fPlM3n+CRcSE64ecS0P4brvkw1SzkNi676AZXfvRZ7a
6PCOflJN5bwpel5WBRhy0Q+AqJUUbOn4/u31Ww+AacIUrK9QXdzbVmft6jBBSmkg5YdKBIDT4Cn/
7esjrV52ji2idnFqtJPRoPduq/tQ6Tse4GSr+DhaTA8diYuyZn/Z2rkLlcywQDewNIVQ7FzCrb/e
VOF1qo/6WPixo3XVO6NwqmkT562bMMlTN2a1SyOB2h9VUHf6CDnRaP43ycT/KpF17kwpIyx9btbL
6PJaOAVFVm2a+47Z81lraM+BI8lL9FYr/rfbMgG+bc1J+vatXTI9nA1jILQyVx03Z04zYQ8YraSD
zCslgGNI2+Fuih1QQeZk77Juqt98JReyHaIHl8R2aZ6efmw+bsd02Wj6cSK/9no6+Ma0ULxlbvOv
kfs3fdMlUOL40i8hIzi1pDXx2IEYNn3dJBgXTNQcyZuIEVM1H3ptgU+hP727fJZeuZkwZBKwoJdk
LIs8NRqDH0jsuTF5naZo10rQ2l01q5tmwWJeNnXut2EWY5gSvlgamtyVlSmTaq4mJ8OHUFtso1gz
HwcnHu6DUYueUwG077K9V5bGCQXUtXCGkNmulpbJoteGBHuiAB1rzO34ZEXZL1WN7c1lS8tf+nf0
9+JzlkSWHjARFfwDyy/560LSOxqU6qbZR0So/ap3Odg9Pc2TKy/7uRlGsyjd0UljJJXSwKkZb24y
EGcoPzd6ZE10TSgxbUUhzC+Xl3N+uZkm5QC+eDMoYldHPhpU10bM7PtuY+cUzW31BYqA/D6OoUQv
W+tTNeawNl02eu7UKOYA47GoCXPD14IWLoh7DUyt4espks4ou3v+TAH6lx6BD+8DVH0oqvV+AmD4
yjt4fi4XfBDsfoJON4zCK7cyu1qLMMsMlYgF2WlemX9cuhL3Wi/+mYNK7i6v8zVr1ETpikrYKnDf
p5uYk6wYUHwasDflFWme04V7hmnqrZmmzm0VT07zRotLXd9Cdo0SOGVBkvBTi4FWIasXzu0iMRht
e8/43QnndpSQvND7Hq58zfWtwxqs0BZ3jmIgjGKrRkJuZL1X6B6qa1qvHysC0YOWFUG6ycAu5lcO
zfpjvhgjvIZXAD1VMq/Tpdnkx0XUYqzsRHQQDA9BV9hVt3MPX5leFvLKRT8tZCw1bRbHYwAhpEc4
s+5auDGUUn1vtZSyWxsq3xL+Ey9l2HnqsuQOew18oHVwFI20v/JP1Rtd2mKfsTqX84P6CzwSp+tt
FPEaXNDtvg3TcUsRN/Enmspo19bzlVNzto/gPti9BXACCISI9NTU6PUBoAuz3A+NnP7pk7SMnsqq
a5Jb2AbV0+VL8ZoxeDF4ZSm7Iau98mwmMDnTiC1iszJP7gJXwVhU0JZtvaZ8+7qocS71Dxu4Hv+x
WheaGlYlrXI/GxHkJkz294D0gwKOBjRB8m9vXhjRAZePBGmxttow1ckA9Bl3L6SP75OauZ9V5SW7
NmJy4LKptdemkkNxAcSOvpQ8ENI6XRiqdcglBA5w16Btb2Ujj+Qz1n6RvUMvxEy2ZTkXV87jiwDP
3y8fRpn+R9cWaB1MCWudkNg16YqnRbN3Si9/0myOCRMmdXszD3SW0UYx7hzRBT6wOz3YUh+c9h1z
RX5jj/mW/pv+ARHM2u/bMf8AuJumY1owD/nmLwPR+EJhRxgAMm+1CaOnWsjpgBMIC7LMfJy9dFtZ
xbQPqRbeSAiW/bq0UBl8o1n+HNtAkYOyF32/1TPaJlZoAlaBVbqH7AVF2W5j1QxyARubj3pbU/cw
2uNlm2cXabG5IB3ZF0pe63AuCEdtjFQx7K0pVX9is0PNGVKaY1HqzVuP9mKKVgGc0diCa/f0vJkJ
GhH2FA/wK9jaJs2WEbg+rY4MdKsrkfHyJp6cMkxRXuDKQohk4CJOTcXzXMHlCj93Y2nWY+LU5VbX
g+GtF2ixAik9z+Qy/b6uK0Tm1ArROcPeMav+dhSq8rtGebvJi6ptpPTgodGqa5nj2a1djC5dF3i4
of2Xy4b+FTqadtuZFRPte1EJc+fZc7WpAA69j2Df3MC+zoBC1+Vv9YGLV1+QfSacUKRUq4gnRtvG
MADg7zsErHZIPae3eKVpb4is8i8fyFfWR4mRJh1EMcDP1oRHAg0BKI8oKw9iMn9BZTBm2wSNJaYF
4vZjYenjISBF/nHZ6ivX4AWSCfaNUp+DyMTJVxURQtFmDW1VbPd/zK4w7jtwNBT6rOlK+et1Swv5
mIOjP2t0W1lOid02uXCxHt7MUsO1eA2DRjT0r/iTdYSMAMcyF/8/plYXzgkiLYDkb9i7riqh5VN5
uekZzdhKBetOMgXRk9aHyVari+FK3HPu5xfbNpoejPlTwln7sjpxoX/o5mHfItO8DDwNRw/JjKfU
GUcAzpnqmYeMG2RopWSmQrqT96T3wfhORxbnjipNclyGJncKZSm60iXdeNJqXbvyiV5xFDTeef7g
miKBXkNlAxJZz6LiuWf644+RpxPDaY57xU8s33nljSgjk4mR7SFItZZSnWXKuLfHlje9o25Lsijf
rQPz3u0jc2+Mk3Gl7LE8T2f2YBCl6kHOINZ9buBdJd61x17FdGDT0l03Oyv2cSbGznW7hvHCMdw2
A8MHaTlek8V67QYvnODk7QTA9poguLNm1QUxoLpKjumDURm9fmgkA3pOAQ/vxi3S7l1rt7b1cPkO
v/qZ4WsDxrG07taecTbSYex1jhzaSd2O7Nq9axhH2sksZVBJudcaE6+ccTRJFnwO7/XC778crr9c
cd+Arpyl0e9LZhQD1IZl8puqq/2RyYyx3fRpbfkTeOBffTL0uxJ+RLgmdav6XUwG4g16VLaMeSCh
sO/1MS42YLWLXeiO7vfLH+bc5XAYyB0pg9HGoaR6+jubos+oi/fMcvXkquWMHNverhFR3zI0YwZX
QvPzbVgCCvqYFKXQgTRXDxSXzZQleLu9qZi2BUIz/8OsCF4maCNWqxlvdqjLlaJLTP3WJL5Y2TNK
OG36GZICdElEvY0Jr8p/mi7xwIaxQ8XbzS10iHgLOvHg61dOtbVo7Hd60u2ZmFaHmVj3CwKT5fdA
MKK2vbxx597JJZFaqL4t9EbwpacbB5hvcic9nZDb6ZrfordMUMvO8OWylRWkgjtKnmEtcDdE5RYh
oVW01FhDPch4nvYMvNq7xmmjr0atJxW5jhB/KrNxtAfDLGA3nUSo/w7ndHzP56Uhf/mHnJ1TIhvY
4ZaPSykerMPpchkCBExHXODDvxrBQ09WUERozk4knPvLps4OKWxasCuTr1ISX7ANp6YABcPRgQ9C
nDTpj6Obd8+xVTs3plEnzG3q8ZVTc+aSiZ8W4WBSLpoafOlTe6RTaZtPifBRPCzeiTiUz7qpzD+h
xTwKLAeJN0IPIPrpNuw8PbtpYu1aUnMWDSzWFy0SWlKeTf51+hOsRb0xVb3wwzyq/slpZz6i2dd9
1Zu2mLZqTBgo7xh4RWG4unLCzjeW4h/H92XmjmrnKp9yoqGzAjkJn+bKMt1kw/xum3Z3DLPJ8q5s
7WvGWOOSplKEgP79dJ02OnEDTln4UNJqDGFqzbCr0saxvxZhoLtXHp2zx46valNfheOQJTKRcmqt
NBHms+ZS+Ix857sY5PMz+/cngyEH4t4uuUkH45rY5iuHCUvopi89VE7vaoWj6WkwYbWmT+Ep3lli
gjexclGUMczyg1kOta+HKn3oGWGDCEEUvy/fnfMPzHqpTyyAQeBtLyyIfz17ET3xMDFSYDBZNdxM
ejUeNMDZPnWf5kp4dn5NFxwOV4bEdFE3W33d3OpMxiUEZABE6JsoLpPvsna0ezXChxRlULe8eWn4
dULWhfpNUjg/3c2omjri04EZw4KGdFXLfG9FjQbHQKzt3m6KYhLEcvgFEDUrU1lRtl5eNZZfMZJ5
qyhAHskNmpt+iq7p9J59xSUHXkRAOA90Vd1lQ//asDavyTkY5vPjAVQzHFNoG0jIBZ6MpngfJKp/
69Kwt/D2gZsG5sLztbLniLh15tbwKS0En/SFhxGAPIJNVl1DUnX5O565NYxxCF3SUt4HqvGnxjQn
s4omSQx/Evn0Ia36iYCPjmYumPePNdV+InegZV3M85XX+ezq40R5QOC/s0Cv0iE+tZx1Wg3wn2UC
gyzvy97T72Th2AccgtxLr5ngMmF49PJyzx9rewFhE0MRb0IbvTDan2wmYlLOnLNeQ9XhkyG0emvF
qFwZEuqEBDaAfZHN46Y3rMLv9MK+rXP32lNy5gH4DeQKdK75BdQqV3GJng+hpkmIxLUssveV3veg
AWA4TKPgWk9uueEnuQym0IUnnUC5BLU143S5ZaeJoGa0wxeBpx6GcQrv5oRhp8tf9ZWtJJbjbizV
SRBPqxOrjV7uygaXVhWR5UdxkGwVaEtf02PrLoQR4Y55h2st8de+4kuLBRitiz7AygPIzpljx2Un
R3Ya6do8vQXJAf/FxNDL5fW94gG49i8SMCQqJEenX9ENMvSqqZgTWSX6rtJMOJGcpNnFZRXfa6G4
1iR+7XsCgCEuAzQKkd7qgJgBAxmMUhpQTyjxTsDgsIGYJtgDIPW2ZgCvWCdV4l9e5Kvfk74c6QB3
g/nM00VmAjaQChi5P7ioxVStgixUaN5eZ87riqlXvifZvMCpEsrh51YeFWjvKGBEF76dIki1KVPC
jA04Fu8fhhKtXWg79ZWK5itfFIuYWyQjaQus3vwMUqyhCogzhjAcd2GdzICAhXNg1K6+F1P0bSIc
unnzByUtoBRNK5CHat28ipxqlh27jB9Pw63srcSHei3ayCRrDpdNveLFWReVL0oxhBZrkF+pj5ZQ
XqD7JhOPvjLLYpePYbEzy5SUrsxmv3FnqHgDqLMuW37FwTAPsLwgIIEIz1dbadXQi8ZdpvtGOTXI
U8zVPULq839wYMiIybXQCFnwIadn0+vcVpoKPFMCu4zvVuOMwESfvRMRbElCa6/V3165C2SNS/GH
yIJFrValgC+H3YRvCZczIyfwBYEVZDfAAH5d/n6vWqKNBGKCN4lY5nRl2QilEWLbul8aVl9/H6as
k+/HZormnadM7Uq4fX7xyNl4eXh7lsbmGqs4z7UwlYePLknwfM3y1D4mmzpACQElS0rf7K2rWzgZ
KN6h50ctY81E39L0hvMAwsUu0u0bK6UNH4m5+ibdIHq+bOr8hhtLasYozktDZl0xhTO3rQpNURsM
g8CuNjw9KvwxSmvOdjayB9mekip4QqePlXG8bHs1craU6XhfgWMC76doR0PjdBfJsJnpRCMGDKjl
5I+lFUT1Tzk4aQrjZOzU1QFihCT07Zb50kdZC6Wy7YjkU/8Rnh853ojBsa8VEl/ZbFJGenAL1EIn
ETj9UWjylMYY9LYfKrD+vCCuuM0j4fqMylZbhzzkSkR37oVeHCw9OGI6cDmrW5PG80BRK/do4xTK
76Y+/hq4fX6kcqXvk0prHjIzCDZD0BdX3Pv5UoE3EccuOg80INbjb6C88PAgOX2N+uyHCiVdlH5d
qP82htPPe0SwvPSKy30Jak5DKzYbYcAXiSEu1epJiZzWzPJuBGMZlXqwsUO73UKujW5b1pXf594c
76A6QifQzuW9PgIErvoSOv55HD5aTjXuM28WVy7Ba99hGQFcUj5S9zXvSM9EthnLgkDMKqI7WzTd
Xk11fhcVxfxY2u6Vssy58yJxXxJMiQQzsfwq7mMz3dJgrNE3VYQyfdbAQ8kAnlw4vL3wGkLCEBzY
0y8OmAanjPj5i9joKmOYDdTRrZAHtWngzrLcEqq9phPPYwtHuGz6dmfPiqnuLM1+wM/7FVIJZ5uN
NPvsQhZX9v/84aMFS9aC66bDTWx4ersyBUixM2pBMwApl7T1JrVlQCoqrlyq8y3FDpkuT8O/tFtO
7eiN6Ps0oviDkEH0MdOd+E6mMKRnoO02dur+uOzKXlkW3XOK3AT04NnXKjGNknkYWcAv1cg3hurA
fnSjQn+6bOWVg8NqeBaWjHqZGz1dVOm2YTlTsPOLNLE+tmOUZhtPDcNdl1ed2Fw2dv4y0NRYai1A
d4HyrEE8U6UmkuCA8lkTRd8jzbO/M6oTzse477RmX9rtqB3iGoKHK1v3yirpwuIOqfQsUeDqerSG
09KVFEtGNHd3dmTV8Cg2XbVtJk3/dHmRrxyTl44vuQ5L5I6cflHXoEwwWj0v0BRltxGea5eYEAcQ
CyMq6ajoCkz3VXvE0SAfIAWhiX9qr3Hl6HYUoX2p5uAmTdz01qG8fXQrZe3ENFj7/2B9pO1Egbzx
JD+n9ohoa1m3k+WbWSL3ngBmWqjA2aolD5sC2V55Uc6dDY0WLjfBC7Md0OSsjqippsh0K5cCUz07
tV/mrfNBi8cKvECANKLuNg7skk5thRutbLro/1B2XsuNG1sU/SJUIYdXMEkklUajSS+oSQbQyI0G
GsDX3wU9WZRLrOuHsavsMkmgwwn77LUNyj464Aiud2aNUTXq22tHzrv1xFdCAs6By6qieHARKy5I
JaWHJHlfk/3R5LXnXT2hICiDudj+n4+bj1p/9SpKRR92WYPKBEa5aFDcPW3B9h7693TIlinbKYHI
f2RA+MpyenfsrG0tBneIUiA3MsL39vV6eZLgpOa4e2XjXYnhN03YeJlx/rtyGLz7IERJnAY8Phps
hEAXWe4UGr2fIlU+OIxjPPMqvSPi+uzKzNf7TyEeoI26bnvooZdxNlYdNprk3jtYjeFUu7wQtp3G
yVRiNHnlB71bFAGHFakxmwJVEHf+2ye3OKWrpkaFh4ShnN80RbBEr2c8nfC1/7/ln3wW/T96/atc
J7qcsi+xD/UapwsPeeHS8zCl2uLp45wTR51K00juP16E758iiSVRBY11+i4UYd/+tLEYME2VbXhw
/XnaOc6ynJLONa6k6a9twH+HFWR6qxz/dVgM1drlyxr9ADVpo7A+NrTlx/SwylreMqA7wLgSuGOO
8Th4gb5jt/BIbeYRkgOttsw5oqmHoKaiwo442fugjLWsS7UpCxr7EEt6+DkWCvIfHYa7fyFpyGfd
LuED5lHOo5fgh0/IWM4vqDCHU1L49rOeBmXG6VCH1oZ5dRvAh0i932JSLR7jbJy7KTSnn5m2sS3s
qNmelKDAtg3sucjiStrRcqSwxKlUuK2y4zqYE9yGA2k+pRoPZgDWTB7em82oxnPSBs60a8rC/xM5
PeOxAAOyz4ks9c/KXjK66wEVi3Pau7j0cCR06ibxVHrf9KPGRLYKjHHve12OhatlVQ2TfmmFe3Fh
igCyI7aij6Fs+z96aKr6MFCYgTm82s6P3rToP07KIOA2ndiNaNqcXA+bWXpF5eK3nGEqXbpiqtrj
UGuG4YU/eX1xY3kCL61YhalM6q0dFUP1UPclPuKpTL3kr+NOg9gRCGDGmJu5U90qMEXhJsyqDn/d
3DVkx8NzYR7FhId5t68cHVX4R4f0So191Gdium0wup/+Vm3ndVTDgNTsLDnM89cxCZxiwYs9ktGh
N0ZmnT5e8WvQ+GYpUnNgjyGJAAaMMvcij6TVsFhtNqbYgovmIFpXbXGBtco4S91lP9AviNNmyRnj
rJudVJAQPv78y1sdPTABGRuCw4Sq/GUSPS59MzMtK3aJDxxLBf3PZMQ3xA+Nbh/Yjfr88ce923rI
8DizuGTW2W26Yhe/17OTrFxwwTqmTtUmex3Zldwvk7Qx2ayZhNouWZXrW9dube8WwEeodjhM2adp
MYfogIW77R0CV+QLWNLOTPDalICVqs7F6wdsa1j8aHrwAjGCqMm8awazSJ4RDDDu42CY2d3jS2se
aQU6XYz7E38a7IKnCu3t+FWlgdXs7E7bausHBZm85xRTEMveV9hYVdpKHqqxafotdpN1EesgJTKh
q1DL7z3ilQCDASOjhcjw2OfWZvD8oUALfbYwJ25iLsHglznmo7uTnRD1fYQ7gXPQuAxbN7awi38s
VxQeOLKOlCfmvBDRow7s9lMvxvQ7b6ryNxZOczhr9/l4F3jGstO6U/kzZsSFeeK7TvmvwqOd8iUV
Rrqc1QIRGmdmbLoxBoAiFG7qgnFZpuARL09W3+vHfMLI9DAbESCFqJicu6iBgPHHWaL6QI6dDNuC
pkjk7jyaVEYsMNyijOB7DP/FviWknLdFLiv7W6fSbmpvwLZloDcwYc3xvBSphbgHHy4V59pfPAAl
fmNsRxl16aMDLWZ6xhrP+qMIs6wTObeVYuTSRinb0y6rHSBsB3t46Yfjt49XIqnUxdajcUFbaFVn
YixL4f0i3uuzXFOECZsjfkAWvIiO3QFYQa0bPjOaBu8LbLojuccnwv9cguz4J0o5Fh7bOuFSLxqE
pXEvbYRIinLLcLNADfllhnV2nzZc4djQu1jCwStt3V3OhkidWNpgsGCSTcCzQTvZ9QNrHGfnujIx
LW1naAi8L7NpHkcj1e0Tslyj2nthlUA/NLWXb+qudqSJgxb+YOdRBlYRq9nEvGNjQgkB18BUZHFn
VCLPd2A2wxFHUtzfwq/u3LvLd99YQu+bLcvmV9hnDv5xuET1t2GeYlE9YBqFnRrngV3egxQfw7/5
nEQtB5Hfi/le+WVjHecBzhvoclvso6yMMB+i3w9xJEBG1v+g1RZs5rJNMCrL2kgdxZJ5bcV55uEy
Piddl2/zZYSQYWUiTfaC0ti9awNTwe+vrpPvvl+Nfly75tzd5kPQzHuRsrvvkjLFO55nQ9UlyR1x
THppYLeeVl4/P2HbFQ2xbU5LsPdyBg4Kj+rQk9S6hoyRTQXm+e5g3s41Hlwng5D7yfCq1W49lJPu
uSRtORubTOIA/1LYgf1tkVUy4Pwp2X1Yohgd7uNVCZ9jazq5MW+TEivzbdCEnrGh0YBR+Ka3ueXw
r29cwCWhM1cLGoOxHXXsZ01uPpg1VkW/g8UxgK/MTgP+NZMDMBtEC6J8ImTxvkxd3RefM9NatgZg
nfDoiTD9LcvS+tQO6QjecijMedth0/hNsX/SGwepGp1MhLqdsU28xT44phBBrP2GSXFskZxvSe/k
Ho6wQ77l6nTABvXYz/2sc2aVHnqcQuafbdQ7vCbLnsr7qcjKHKpOMn1OhzAQG9tUeov6lD6pGsv6
Jm1wOtrC2ElZx0meeUwbY/JkxyUusOULBNjkh2u0ynnIlbXwwoU2s73ft9WNp43Z/hws0A3PPXZh
1HHasck/J05fCfugSwa2biPJ6h/g5yhHdlvqMUW1W1xdz58xbPT+uvxLo4zdBYFk7GDpWYJ6FYXq
4UNxzd2knZUlPgQb2bsbIdpF/AwW2ilfdZK4GPcnPlYFpyw0hHvMliwM9rUFW0IaQY8+o0UqeZdF
XeCclsSorG2pRDvSJcY7M86WcAKJ2gx2+Yd+1hid+H95hKmJM7Q7M+iCw4ArPQ6BaZ5Nzm5MjXwB
NoSndewUfd/+GC2suXZ979u/zYTq/O+xbfN+m1WLSp+MwZFfXKtjnKH2J2c+zNp2m03UZvlpGKZi
vpMM3kwUhLhddqWyjFtqDAZh3zgSPcdDF0UDuFWMO/fmqnqfNr6usm/MH5UNpJNqeOlqTKn/Ifpy
4MQwuNYe8SvTVjwJ0/qTmhn4lysn7WVUv85Sr71U1LXkfHSL30b1LllEMdGpPYZWnzK25jRDeYth
Fsh0nLELQr0G2/KybsIXtwbCsuuqoA0eQ3d2iF4nqvtno05zcw3HLbeLGyQpyScSA8EgCwAwB2c5
WA2gpDievvaFEke3aS3vuXYL92voKUvFVo6l4y1gneqaoOnV7+zfIdyKPkOsTCSFQn3tH739eZFC
nZekzngEpDK1+7I2zbvBJ/trlawfxAxYYKfcQYBcTKckQ9Haf5dz3TjbGZ/QoxHO3116F38RHpVd
PMMQeHGH8U+YaPvadN27K4+vivrKXoeD14Gdi/zKpXUnA5CpR+3Pc6vjqe1hlKWipasZT0UugAfm
wrwPIKQ1e4Rp3v/rncHDwid7bZHS1COLXePRf0lr3CGjq5b45lHRt3qhSaN2HXJbDCwFhyVUNKKu
j5ffZYSLqnuVf6CGcAg93xUDhTvYo9EBcTWKqSwP1pLM0JkCOrVADr0e9pkapGE8f/ypr1OYb1cF
ykyCDpvGG8Nil+rBdEZyAkHDOxZkK/VTCIwpmjfUyeRvx84y/96T45JglIQEZQfSo5oObVZxmbqT
4S2P0YR5XBwWevnHm+fF2/RNPYI6S2AY9YfFSPpfcJGgDMVKazPAnMCCDxIFnb2txmEYiyuF/9fv
++/fs6peed9U4qn/o8q33744WxT4wTqtOtVEm84dlp0J7pqjoPtM3J4nj22BR09MrwKgSFIu/u9W
60GfKZBn93CuiCkxSu6+4FKXFZgIjyuSRpTm0Zyi0jh4nt8D9siqWZ9apxx/CBsn0F0+G8Cg58Kp
r1QaXucC//17KGAifKeJFFDsst4NsLABVAthyz+iIwGtQ+usabbhSLJ0ClpHhPfIkzGvHdM8PBo2
RZ05lrMdLBtrCApoL0APo+CpGPsFWFhfluNnIXzYIWnt4SQ36SG3YX1xmfr8UwuNjx7YlZV9WeZm
rMmj2YeKci2pU894+0qGErSd50zhMQUPdtsS4D1Q54/OspuCv4PUBmTDor5WEnr/qRR5qTk7DOmu
woOL0zxyhi6xB8rLbRkI7yCBK+ibRgdj+JiWc5l9LiJHhefQwoP5Wsy+/qI3L41yF+6pKGUI2xmJ
vDg9avrjVLnaCjwknMZQh1gAK2Zz0qecZvAjM/S6jUXnAI6ysKW3HwDZ9N7eTecETzKJRe0NLy+/
n4UYZR3PnfTKw1TZ5bcptZmBcESL8J58rf6n5zc6eJkmbXRlrO8y5aeUhrkGfVFG7V5Vzm9fW9r3
2WCbtXEM/GEPsSb9qT01/+Vw8h6529PdbGXDAzaS3t/Zg5T08cH0Ok3y9hniaoLoh+yHAwrXhrcf
b495W2N1XZzGxemsbRal+lyqzqfuRChVbae8wIZ6cjK3ew4ox3ZEMl7/iMe5B8qmLargu5N6Tbqz
AwL2ZDMuVVL9ggCW380BxL59sZBCb5qpCfopztC+GTtoL4GcY3cIbfWoo8w748HoTvHkQiNgmKOF
RhDXWev+cT0YfzGyNbxkUmX5aoe7eZae6IhF9mmYbR3Gc1+0xvdWkfqLW9fRPkx2TmEziz1LMR5r
ZklvHj5+bO9khLy11XfCobFDo5u/vX1stV5QZ3imOGk/nRZwbrM6Wv2i76nQNwfqGuIU0XuPTSv9
006hdWSmRv38+EtcrpxVaEdRAuNPJipQR118h2ilbib+MJ5qSafptky43Fa+pQVTZByp0jqO8GFt
W1I7e8NrzPzk5o1Z7v/vr4GmhHE1NGMM3V6uoGlZtBWWsIeLYJbOTvvBhGe3aU1QRLPKgvGTq52X
FsbdOAEdm8eyubKIX8tE/17EPAlEpCZlJFpRaCovnoSMMoqLedadoFCk4WF1KFjifgyx81wUSOc4
T6axO5Myyl9up0IbC363uS/UNMglxrUaI4gyxZoBepHR7weZj3Irrc4vVKxMe1Y34WgOYs+8bX9u
4O5NPxPecXQcdROeajfB/McIyvbYR6nEGz+UXevvMeU1DgkQgP/PaI/fiZITDRQ/lCuYPtBFqULT
aVxSXMZPRuj/nszQgJWVFV+zTkG5//jlvmuDrZ9FPQQ1Ae8XAd3FZwkB5xPKTHMCmvl7Yu7KBRpa
AcEZwXcd2oEqb5xLJ2j2slbVi06ybAu8dvhOhXG8RXN3de9dRnAc9CYcB5b+65T/pVHCTIFWy1nI
E0Q60GxKjfDP6qJTG9OjJLux+xwe4MeP4VUn+3aF0ffgITB/uB4el/Ebx4lvTp0aTnjKhWR5Xtk6
N1BH+xG2ocLY0gUCO+an3jRS43lmZq596MBNbIu5VOW3JaPg9i2icPOQZxF+zHVUyhOZqh1Q6pXW
8Affdj3tA38pk4OgDwGMzk9BfdVFIfzvI8AR7iynzrV3z4RJoZ/wzODSJU9X3wy3yQ2x77D5aTbj
yFFNIcqdwntcZ7p09/GjeFco4/kj5kLds5qmkVtdrIhWJ4Zbp2NzwvJQ3c+ZZ6aITPq2vLHogIaY
ca1EVun1HZi4QbW/Ga6Ywr0lBPTxsGeRHnGUNrc5U8wA4ISffSnbtJlvpsUyAIvNtnM7wnq+Kv1e
Q5GLd8jMB8knxGscpi79kFSNwCDTjTwFASv4oW+42e/yjGq3ZeF/e4Lz4t2bi/SSg2GXXvZgjC78
9MHxC8zLYeYEX688yjVKvvhGdHJXp0628WqT/vYWsSXIyAK1BUen054mf0SiOUzOo2U1D0MXZo9a
R8kjmZ99Kz2vE7GJtVi7KmWnr6lEk3llmf/H1sJdgEER5KqrQvDi1U5ZlRCll86ppzBO/WrxdRxY
9XJwO/QEi0mb+8onvrtISSRWWa6Pam8VO18K1JthLK3EMNXJ0WMqN7oN6mnjqCo3t7zMCnqtdLXd
f7IE/9EubCgbbw1qYGh6itLxrryR9w+An8+X8HkpJGqX30YHbpKarQ/stg/8/LZcaOdtzdQd/V9B
qvN2CxPYNW6vLIP3C5MUmMidaVGexTsjskKUmFQaoeKMLYv+s4o660GUfgeXENSRiItELPmRwe/x
Qdb9UD85StsD0jZbZF+Iveor9+m7wIJgmmNu9d7B4gcW0dtl6ab4FuFZXJwLUjxZcHsuxQIA1eqB
3gaKFCpu06D5YueASLbAdSw6AcZSOVc0GK9R1Jv94b1Oh1EhWBtSSFXefpHek9GCC5U4i8SdOtzc
G91rKMWNHW1qhsFpXs6BVO5N3pNzx3VPL3e71BZkSzcd1EmHUnnZFr1UllgbNHGhWcbGEFnS2jRO
ZYZ/cZicqNSnSXMOWsAR1ABSbEL9ZJzlnyuv+TJd4cxZHZpo8K3wI0Y03/4aQBqd6TSlczaawGg+
Ff2gH0wHpMUpgtEdtps2Caz7iPm+Em0ofsRU45eqwqLFm5zDx1/mdcjtzaPly6wzKBa6dMbDLt1Z
zTGixzz07okmlYs3TD1P0HNMZsRWjWwIEuGzwEIns7aC5oEXO31RjvmmTLTs+7gD/oPhkyUSVBrK
T78RLHEN9GMaevvcyYSzHeGnA4w1p/CTTUdvA47DN8xYW2VlnKDJd9/tcGg+GYrGLCZSkZJnI8nN
sokTe66gEIGIf55yVfVxNkwT2Kaodh4UTB/jUA5iTs9UJ+UxzGgK7WgVp2rjjICsdgwd5/63qh/m
eo8H1nRH27tuDqoYu3SPerCdXmzKsF/USMN9q2js/TYC0KDnpnczayP6Jvwd5vhMHKtKjn+qZObI
Rb3NtBwuUU51aLDanQ5+YLSnsvHo5qvKdg89VLXuhm5LaW+DBJ/8lf3GDOG59YOekKAnDdz7pTdH
J2O1sj/oLrBuizZqQA8N7jhfuaftd7uYK85hKACbJ3Ykfa23y60y4WenwAnPtmyVuNVK1K1FQoKS
KsbmSdxmtk7y40CqLIyY5D6z21jKYMJ0P1CEMmORnJEAKXvXhKoRPV2YOvk7LkU/3mGdGMwvplGG
8hfJ4aD2C0zC9haFQvEM9siqD7xnkyjG8+VSbKceZM8K76QJCSkmsYGr9W4JYRy2Wgh6yo4E6omP
F/llfXOdlQce8DoXQUn9skg14A3RpSqKToGu9N8WscnBh8j0bbHc5NE0EJzEowOUNJ6yOrpyhr5K
bd9uMGyBKHRzplNOh3r29vFHwQwKqvLDk66ShGKWgjTUb/A4qH8FWSPSFxKaMqDEHlk/00B5+UtP
HOn/8kINnC+nODtufMO2fpL/KwXN2ArmB0enwWgdLVHM4oXEAB/guAT4CtuVtprxhZW1UML1kiq9
h3Fr5ls6qyETvIsc9T53uyL6klpZ9BAmi9NvVMfOlFA5KHAZdC+ae1QUDWaUk+x+TdbU0MX6+JW8
PvOLx8LIC/P4SJaIxS4fy4L7pe23pneaBtgCxLe0+qJ7y+uG3VQtXb93gm48eJWAIpJ5RvXNNdjg
TYxYoltaqtK9iP52MvPzo5lleR7XmCMY3yPZ0fUQFQipfUDIbG+ttjMnsalAKg2fJhl2ytg1dNS5
SGubUdHYqkruDC8Ubndw5QrYTPQU+T+8CqbTs9VNYXMXFrAlt0Evet6gF850nyeRu7fSMeruGaVi
7TwWaJjGs8KaCmpBNi3tRlv57O3QmDQ5CPXWtrb2EC71QdariRJdYB6rG4zBk6xIHu6joBCf6jro
kiGe/BmzpRA0fPK1EaZYbfXmTmNhEBau+OYnDtlOz84xXlTnLidH1QDaYo626AZgKF8WHhY0tBij
b/lPnhchnbo2N9IvH7/H91czk2KE6bgnUjV6f5nVlVz9a0R27prcHf5Eo7Z/oIkOxwOuB2nL/B9+
byywBB5VHJHKbKhko+kghBWeJrmp6Q9m6P6WWLMR02NR5NZ8WNLGm7auYCqG9lyUf5mNVuf3Xho2
wc3QufIahsN5fyvThGJaHhE7GmsmCd/u07w00f8Og3Uq2z6v8PaR4U9q1ymg0B5P2N8WLopZrKxk
2aHXmqEVM0Khd2PATt4O8K1SGctk7m0o32NhPcgAytCTkMp5SVGtrkX6iobCjyb3xuA5zQouOs/U
ncOdumTjt7Yvg+x3l2G4Wa+5R7SLGGuONpES3L1hukzPUVdZOSV/Adg+IxS8Ivr5j2OS78R0jo/d
ERjVNSj+VxMGxVFYhlU0n3wjCfsjVozDo2O4znDH4WGbJ1eOSF2iccj7O6HMJb82XrkGPhdnAt7B
RJsrIwHp8sVRqWmiMnw9WqfBN/v0rlBmeifdQY0bq0zMbDdDC6tOqJ0Wuf94Gb//ZMKftZZCMERD
8jLhcbSm5d5LccalH3VXKeVGFvP8Inq7tzdlFExbgx7N48ef+q5H+FoyD0i0EHmx8C5xEMozpaOG
JDxZaTVKGiRh6qQ3CeYkWLw4um6+DR364Y12dFtsqI0aHke7YVj7ylR22G/LYe71qZvFdAgZjnMB
p6difKrburRvWbe6AjWIQ3X6/z8vZpzQgK6CevKjdSn9a6mYVhGKLB+NUznloXWgdWtWcbAww/Sp
8RA99743frGGdejx40e2rsG3SwQBKM5OaGpfm8brv//XB1d6rcUOS3amUdrqLbOIw42LK69/YIph
uVHFZH39+BPXXPfiE3EY4+XQGeXPS+8EZheayVAiP4cZzm2fFwcByYs5pAj3YoJfb7yG8Hq/DdFk
UNXjSDXJuqyLgyidxqHLRM5axBzG3fPrtLsdiZ2TR8LoMH8IzcRq41712a+Bcaf+6eMf/B+PeG0F
rNg2KmvOpZEsyVYg0FhGpw6U9HFKFp+DOyjMp8GyvTu7TJbxSnz2Klh/+4wxGORi9NbeMSX1i5/s
hhGAIROE56itgCotmKfxKR8rLMwMs5HdtzJVeb8pJpkjGaK/ozagOLPwUbdgLPeE7bMsyASR2z1X
44zuwzbnyr9W/fuPy85DWomMm9IjsxzeRX3ZNHTQRr5Mz12UEHDHszEWy280sMO9MVNKiGWVL8jo
aieIizJrH7B1iFZxlkqsh6xuVZ3uUfMY6uwrSlOxb1eZcR/VpZ9v5NyE/Y0xOd4vI7EM6NgDL6He
p0E1plfanO+PO+xGkL4zec2JR6fw7S6qh65deqPIzs1kWUeBSSgSXzPPjJs8Ky3VxwYq4HLFUtft
tfbkq5XLxcv2uGNJgHmItE0uXnbleCBCJxGcdKnbRybcx29eWPdEYp1f2zIOWp1yai0KxqTbqyTx
2ebazfnTaqCnQJE5j2LGpWJG8iYJg/D9/rm4UO9eBIKT5Qsa62He9UYeNd+7bnZuPL8Y04SeeLam
9iqlUL2LQvrHm2mp6mLbIJLqd73GC/vcWdVQ/5ad0ebyIYPO3ctdZoyiTuMZhqERbfTo18F5coLW
+zyihb6l79K6+76iFxXbsNfgjDNt18coP+qf7NWB2MaLIB2nxWT80I6ZTuXeBR1LKffjvfsfL9ZD
NmwFzFQx43QpOinQgK1peHoOOauqLd715DZhtpgW3WhXH5beD7cFNcTi///gdWSDmvdaFee1vl1R
NHtJplJU6MzFDgVJCIpqOcKFNSJDklVWlTjTeryW2f1HdoV3PtkVI+HIlalfvP3cIKuIw8dkOYWM
5ATBBlmeL/czbfsybspw/GtOrUhiOKNWdEzccLmTqq7VLum1a8T+4KJz0rkIT0LM4W4kvAvW2pqV
7JcIreRmMaMKJZ5Je/lrUhSUsvu+mvs7Qm8rvEmoAMynLJqFfxpnb1Q/yxkl8L0RUL39tHRu8XOc
4CSDe9Kpv/ESRG56N4RoTP1t7xZJPW6prV7T87xeEW+32Co5IpLlBqFHal9cz8qujMCpzejksWOs
W+BLgdw6qqjnT13d1F/YKoQElUijz2Q2zXf0h2M4Ye8klj5AvuFl9aGuhfFnwgHx2iz4f3w79r4D
kAINztpMuqzmjdLwsiQsz1M5LAn+laLV2a1r5WRJ0VKEwSG1mv5OZ5g4v9jtBIA2RsOfdwgorCH7
HFUUk7eUaHP35wjRN78Gunm/iyjCEtqYeJhwC19GN2r11pycqj2PnhZHMxRJt5WSVAdvIcVCOWBl
gnWDqwdRyyv1gve375oQM9GxIjTx/Lk4mvWslmJEWoo8vA//YTBEIyiX+Y0sMJyMLb/N3f3HZ8a7
oXU0eLjG0zrlc9EyX/a07IDZFjhg1dmbfEHwXSa5fxMlOjzIvH6yAAD+U1D9j9G/zJ99qbGu6HTU
PJn0vtrbj7/M+2IVYqzVp4bn7hNtXazcQARtD7mcwq2/mHpThDazRdI2qq9pii5n06mM7hAmE2U6
H/MmqH+KxnKN4crXeKcDWt88VTxic1zt3leci3QKW7vs1VksozHnG3tszXFLaBri+j57k+U+ejQI
HgZUJsYGBatXPg1LNzJvk1ezsRjIJqYwQ9Rt9nn43DV6dP14CRNlvPSl4SZPHIZGdtsv5dLerBq7
7BFeeudfi9T9dwuKuwBFO4ocmqVrGPv2hCyROePjlPfntA4L8UM4TlZ/8rMxRIUqIvvoBnPeoCbj
2EacQL9vO7Zlrr9gylTsc99A0M/VZXXFxqA8XiOJooq24WgPvidWUNXPoFnqT2Y+c9+U5ZL8SIoR
mnTXcMFtm7YKX0AtNBjJWDO3jnDcJDjgEFsKaJrY5rglbRzX1UevKXJnY2TJ5DgbU4SWobaKobDq
JhmSKtwv2vbSHz6TVuPWhVvt7YrGami7Jhmp9WL3TPKA7xyq+9QrHfjpTeT+SDQ8yaOabL//ZJQT
puNF7avYziQwYuQYdn6jPJlLBtlQCt4ObI8utrSrVNyaaR7toJdo+9ZHGpDcZJNF680rbUI7FAIB
9kkqWpafwAM9SpcYg7RpG2OzZPub0i/CqoiRMpfGVx/ZHgLPzJGojj7eL++OKhwB18yR0Bl/YtQX
b98u3nK+x6RJejb82hp+Zd4YbrAj1Iyk6cHYRgPg9BRHfudKVfl995cP5oahZRCQinFWvf1glbX0
RkI/PUOH18Gm8Yzspve13f2DSjvvj3lntcGNROXWbGZOtF+erv3v4PYKCaNlKqL5e+qRRkUUeUb6
2LHOm3qgbozW+Zi6FiYSsUI49ivjJrs2tPxezRDg40WbDZ0fEK53gbw9FYtT2bU4RwbFl4Ml5mAL
x8i9DxyZnGneIHzFjyOhFljq8lBRwMk2rrCcmKJigFoereqV6sv7Y5jvtI7SmnQdEcFe+kikJHdK
llV1Zs0DQ8fG3oUdYDUyOPdpmhsbpjYIF5gscPZ92slfdZBE39H9MzNvOI0evny8tN4dxQGBJMSg
1cmENPSyv09J2e+VSuyziWaIXZ2Vu2VojCE2lqD/hhJB3sqeHj7eCDciV8mnjz/+Vb3yJojh80mG
UKSB/iDnX7/fv1L9Cd0IgYERne0RKfDfee2KPbEodbenS1Y3W4b72lX3VWQ4rMQM2qZY4c81ulO5
qT3dWB2S/qhxBHU5J7dfYNwa0S3wA2pvm9b2c6vYfPyd35+1MCdWkAadSoLhy1fYOEHmKMELY9zH
eGE6yTtyX2jiYemrgxs66oqPz7taAaPSr8xpijD0Ny4pvqgG7NYYtHcOJrc+DkUTPIelmmVs47z4
jA/HVMQY7BkP9ZgFV7qy7xM5GoeYyq1KASRI3JRvXxBmSEjxlsg5s2jDurg1eqv9olwTR9sNFArm
J1TgZB49xXbOK3vn5b3wkniaJbM2gbDGMEYn4g0xAYeJLSVDCr8yFc7NXVvqQj65pujnQ2PPpRXT
o6ztjUTj9KS7caJfgADQyTahEQ1LsbP6Ip+fTdNww9+FJYu/blHnjKDZ+Qg/uXLmbGMjK/6ct3Mw
xfOce8EOh55BbJmBUtGpNvFfYu5w7IE9xW5Kp3PTuHbniS2nnGFtZ9Os0+/20MizFlmX6rhkNNMZ
Nilq/qfJscrwylq6PNkpOfHXmtYQBWKQeBEI+t5UAGmu5DHxCu/GiKzsT0MD4Ca3Z2PX2tjfVmP2
9eP1+x+fiXIPB1vKvxyO70wgi6zRSW/oI/6P5k0+teMmMe16A1VJ31jEGXHuBOOVdbT+kH/vc7b4
q2jYItyi8HzpjtGKFkFs2A03NV3uz16QBEWc0VBRcW/S5bjyWC+36OuncaSs+5PxhcsLM1CRQVfT
HG5ahrCpa9W5yXhMH7Tb2Zoy3no0OtfkNO8eK79wLXggXcDAHquMtxsltUfddQj1b4Yy8r4C2AEa
1IZpUd+7k1AMuBmy/FwpgqcrWTktmMuHy7FA9GfReVytiS4L2wMgZO3LejlKHYl7f2K0fWvo2vbj
KspCO85V7RyhiXhi43ZtOT0ym5n+0w8OcpNaFHXwIsmUPtd21//1m/9xdmY7biNpt30iApyHW5Ka
cp5t5w1hp22OQTI4RZBP/y/VuWnLjUr0uehGo9AoKSUq4hv2XjtSr47GE3g0KtuH1OePbXkTBWBd
v3VCNXqfscXOboSTM35Z7Ky+cYZC5G+FdItfujxbXoLWV28OYr0FAb89HNctCOeYL8P4XfSZtm7l
6GTFGmM/6+U9hcd804bGsLXxuOFkTMdxnseXtcT8tccd2nsYaprNtA80w65Fhqbpie/kl1lYl1l6
vxNgso53CEXArQzTutgJFZPzMOt26V67ycsZdq3WjAFJOKNnHl2n7X4VJFzeW8U2v7fa8hlM8RW+
IhkoCy6/Uv+elNUbT8IbaknF4kh7F/XdgvjPZV9O7JfnEkUcqH2XeXmw30Kr2NtOEWZXEb5IRkdI
nTDpL9HSvHTsI6r7wZpMdXRmb7hTvmd2OxnMhXdU3jYVBxzpOkuqQQfGrhxkLW6Hps5OrrcAgIwq
X86Pqy81GPou6ooibnRf7/NtHPMUP2BfoSxEQJyWplCvaspEe++WFubFrt1yRhvh4l+vriezxJtn
7+RFiObRI4zdFK+dXq4nio8FtvYWvrc0CQF6LKnrtLKibk5zqqhvlNOuGVdqGtfYCwr9YzYoR+LS
d9WvUFmmd7fUDlOgqbHtp4ioyPyu5VRfb/sBDFrcQcsC4LJpc4jFOjnXgBE3xlZmCF+lRFX+7mPR
f1TFhgyXU3vF6QJMrUjmDvYCOh4n2gdwENyDRU5HlaqG5elRh2O9N4ZlceOcJ80GU0Eo8l46ODiP
IJeRqehGzXlsMZ79uay5/DDN3qt2WGyt5sENELXf0LC51sFYPGndRpl0ZCJnP3zbZm/rT9HilzfI
L9WMz6BxrJsa+s1HoAvspxs+2AIF59KPPGuMrp6RqvXLr1nqvL+GWYx1HKOweC83Hea/Wz8r6kcP
M7amFfPrGmFoFGQpVlE/Ozq57Glu5rr9IhFyZgfF3CRLVpyAD7PDsnvnOggcSPrAKbWr8s0XseA3
QOyHK8cxRZbc4UnuwsU9IR7Drplbs2k98cM1nGdoJGsADo8letIgg/go/Fo1ab6ctSgsj1w73uZm
ml511dpfgEC1+mFUFQ78rjGtl7KY5zzJrNDw0zXgZPlKIooarRjplR9d2fnm/qQY53kIhWsOSVBv
4nHbSv9VgGuo0zMR8NVUk65f7aUxsYm6gR7jJkeVdOry0ln3uCWbwUhCt1OWxROwVEuKBSpqv7PR
Hb9Hk7+9Y4o1f5qlYNy+FHMk36exHrrYHMbwEJ0NrWntZCgKMktl8CUcqoZUoyurY39b+D+60ZQP
SPdzt2RRO5pPTU2ORDzpybtRprCoufXsyXTE/9tey0E7RJujVEzDbXRQCwVAJhJO4vlej7Ld7qU5
bOKbMQ7GOQ/W5IdWeQvaZH4PQ38D+j+bd6YMMi8xte+fRhtD1FVkCH+OHS3UdyY1PXpmI6JdRYsR
XVuzq4fdhqXG22dt7zE3s+DAomXYsq9jyXYykTbchtiaou7r4q69TJZSDV/XqOdHmwHP/eKUefSt
mhfXvQ1sWi8WZ958ZQxZdmDVZJx9TeMsjiRBweOKGwZkV/1mk88A3agi47k3ehuuHTaSZLGmvnqy
inZ1rzru8ILUs2w+SY8e4bEvzam3Y0Zm6MaCPCxvI5eczitc5faVsdVstFu4Hf4OJN7yFjVk3KXz
KCjms9FSBidy53zDMyCx/UfVKA5sq6ogDVevMJNCo/LD0jQaGSP5wWpMjGNL2z1Hguvti1s2dvvQ
z2MwXg3hYK0J461e3EvOHYMghD7/lY2eteHDkjbUhUlYrk4dNbEBQCkFhgAZlQy/RrkdfZHG2afL
LkkENPZ0SenK08agI8fdcgJLECpWJq6j0/O8ooPRMsNsul/pm7o7kuYXdY0gCV97Is6UtSruynac
vmF77ssTlIvxpgmjur5h+6uvhFk05tMSaZfdu9tacSltY05Xf0KvtZmLPDkWq8FUwjATp35ZpipR
raMiCPmZ/6zzIXp12ZC6x6Fbg+JL1pmVesjHwfzGAdL9mJzCuN3K0mmuCrz8w1eGtJHaQd7gMDL+
8TSHPTPrF9/JLHk1w+Y8SBbK5c5EDWl9x+ZuMBCxZccsKTNPxiysBfM7ea8D2D3QHKyAQR4h1AvK
rT+g7Nl6fsnaraebzV7z4G6bWjX8IrY5+FU0XdftQ92709HcpunnOuZNzUyoZyvGj7wyBnK4jKVL
J3fjf0P3QBZC1zn8mKcSfq0fNu6vCNVrBppAFxZEMFSOqfZzz/roC99qb6ItIggztvCaNF8yyXN6
cjfbKn4zUrLduNZZ+0U3Xhse83Ib8iRsxHIkoMsNT7ifvbcGzTMRJWI1rfW6tcbiOvBW7e2GdjCc
42oE0k0U+vXmmiGM+g5XFPZg5RmmcV1Iv8mv3TkA+RvlpRvc0EiYhxKTRbPvUAWar6Y2IxAbdGnE
C3Sm2FM8du2PnHMiR+IqXVbqAeapRLeT4x+wX5DSev46/USPaGJYAU/GoXO1F8QtJkpxxwlFXoKZ
5wQ6LlO7nARp0cAvu2Kc/LS3DLM/5G4o3gyn6rKftI5uthetw4VP9E61t3K0gKldtoR6Bpteqz01
ImL0HL9+FS8WuZu37dqVUWKofJh3FniIOfWnyfuiI7XmCZNDv4sRgQbVTnVR80PCeLb2TbRM9mEq
m2AfusVCGRN2GRVaJKODdowIIeYajD+CCv8CSIbcnH8HXVBYp24idPPIajKfrhb0NhV6kM2yp9gX
W3VLEFfjndANlmmTnb0oxqadgWFI669M8YLRo/XsHXjZ/rAKJpe1j8hvNoLyneatodYtlL6v0U6O
iYdTZ07LNlzCO2QYY3EPGKWan9fFaKFDRxslHV6I6GBMY9C2KSCQlfAhCU/Z03EfQa4mqii3gods
Gur+ltF5oJ6aaqre+hrR11FHA0AnKgxbpsrp169GtzDtjnufdO1kYd3cH43RXIJ0KBvP2LFCkUmH
3r5Pl9bTCy01qjI4fu2EGL6RhaE+gIzQibLsctwdD3cTHEJbrKdtttuRps0R/ntdu/Wwy2Slak4q
loaptoPRP0o029c5Lqc8wcA73paOP/p3QT+XGRAkLb3+uqMBJMfS6CIIGNRlNLtGZW37rXGdLTYV
lIbb3hv6YSEn2JBV0lEcixvE813FM9sY/imYvflcca9G+ygLHk+KR1caQSrDUnIys0dZY8MYxhcC
lr06tbqwBXrExsLbObqd7/2tMtYPtRkdK2FRqZM068FBs4c/GLcxwvwxISwksx/6SI2Pm5nPNQnC
8FkYvo4Ro9G4xOtm3mzCKt59Fk/DKZujlXMrazv7CbU9XBcE5NSeEUcX2mWUUQXpDgxu0T100vZP
DeRzZ8+NOos0rKJGpBPm7Txtc9Uc/Qzh7W1hLt4Pm2UjDJYpCoqDgUz6WDoR6QnVUNfgWJijmjdq
U4aToGAEqslExRJ7UVKvJSQ8ZC+8NDCfSa5bx/x08NWBh0h6+4LoBTPJxsip79dmxE2GQV1gb+sJ
SLQXvUR3iLIol9yiaK03sTUmTwgYgfqqyIa1eNX1PLLfNr3+6OdNae4gL9DgWcAM3aSrIeWnXteZ
igidwEZ9HXsSrSUnmYzaZAEEIihFplr9CA0KkriZQk/v8ihqMGdYudfHMFPG9UQ9YpNAGkrrYZPo
JGLfN4KMlDoxQfulo494FMbW3sHb8hKvRkV020YQrXZ8yk14KkwMd/HUb/4LaSVUnx3JsDkmFDFC
E5t878aaJ+2QaCx0yWGF21Q14Va8uMuY7SOq/BwpnoqGtyCzl+oKoX/5ggYzWHfNaq0uJj54KF5s
93PV7XTZkuW7DPPQHEesf15MlRGE7EwtODkg1LJJxyPAtiLJdD35iSh971u2rWQqZ/ZmhDs5T1TO
3tqyo4yXaZs8mkijtAit5IzoGJZ4TX2jS4Tft4ZvIyO1cRUf8WWHuFxDf6PORXA6MfwutMn3JmDH
LsuQffXDWTexjxw13Rq6wpgpaSCTXuk2uMoL5ka7Wi/L+zq76O8Xx9bjjgok49NnIOa/FSMWR1Av
aiEoT8JbMxwNG9diKfJr4ASps5hrZBo+prqrvklhuvpNNN18B8HYZ3qqSgeEYCTX22BkVnRQwOve
C2cjWMkUYYjF3+jq6XHMhulKuGSgpYUCoHasJ9tmOQcnNwVdLssr0QV5R/RUDQDosGx4fKH6rx0X
mVPODQoYyCvhC7TfZbhS9F/f5ZZbv/vSl8RghO7gHpyZ71ZzkYldpD2cdO3sGKCAeqeUsogRsugO
aBce19ge+7mG/KPZWjLiN/cs8Zrtqg0WPe2Dret1SlPjqcRtZPe6Cjm7+L+Zyq87IWtOUtPb3C/g
qRr8JAvCjZ1VYsFLJdPjZDbRuH3pav6IvSAQwX+2bWWMr9LAJQ27SADfyzfgrqgPyjCI3RJLQGIT
S7i9Z6Ov9R2XsJpSTm7hnRb0X3S+nnmWvdQGQBYNIQnlcrg19RVae12Dx+MUyxMEff58qFlcjXFV
ueCSNmCdAMWkqEV7p8AKKopEH2g7jY6JSTvHKnU718P4mBvLWB18dDXw0bidrpTf9ICFGrHyo0Wa
Kw+bxQhsX4jW7G9rfjzfh5KDAroOYvB9JVHaVPEky7rcZQ5qi7vIl1PwxkVrBa95aVHux3kjh+9W
5o3Vg9SRtm7CceAKQAErt1s9N0TKq3UV5g5Nd/SDk5V7rIVT28eSWQJNmlwNF56atLZdMxuy3JOi
ZX6BLeuayTATGkRLhk0jdleV//LzajLp43wDmDmqAYKeP1nF/DU0Y17HZgjdxFkRTBTin/M6Irgj
0PHWfOymcUgD5XXbPqzHkl/rBNb9kyHdXxNJVJC4Ms7W/7N++pJeMHDvllTx5Um4JPzo2q92kZjs
PdDqH0PP3v3fZ7z/aID+mLfyeue4JHZN/HQBvvz5180iUnPUbv5xwIpJyTDLNZ/nxG1LwfdXWa5K
gnnzt3u/XPuroTZ6/6aBhtE/SDEggJGblb+zkbHLdBCGAQhzcrBTVRF7htT2K+9bSE/2HVrHWsZr
s3ntyVdd9dKSLlTvOMii6FiGrf2oVo6puCZhqLtph8hXx6hsRPEaMWryin07ZSuTNUaDbvZRwvOy
vhdDhLEGBWA3bSqR5jw1H3TiwSoY0TEOSwVXVpE2WFsavMBlNjGvEfOHnUm7vDYNAqj3kGaC/EuN
/mQ+gafvUwlULD/BaltkQk4tUWAMHC37RrER3hH6A99gkM7iJ2Dhlk5i/nFoezwI+u5VuzKmwCfF
of0SVFH9WUbY5X4nxGbM5DgixByHP0veP78rzxFEpLhucGpxLqQYydePfs2Lgz9KcdszaVzjHo36
sUYf/OuT5+RycsxLMy/GO3MOtEbt++dLb8zkx9Jr/JPBH3Y1QczblUAYn4NOLh///lKXOugz+/G8
60N8z/D1vFD687VWk5FN5lX+Y4sf1aKQ3KKxBrWCNBrNjwcL76CMnGgvGs5Fcj/Z67yw3M6aH8YZ
Tb2DAAk+JlM4NJedcLdxQ7HTkrCYLG6f+6lfVbKv4nAxOts6fPLuL2ybvPvzzwj1KpJZogcutW/r
wskduJv/OEa+eGD9GFVAxtxI0LMWt1vni3dj3vJ440T1j33bNU+i79XX3rWr8RP50MWq4fxeeAvs
40K2DWz/L761eTU9BF5u8dTm3NxxzgwuKRptvauhCJ4LrYMd+ITmE2rzxRHGqzI9wgPC4OdMTXQv
FhxtNWG4V8vyGKo2+5nNhXjJjHDbfuCOGbu0WVy1fhLOe7ku/3+viXaVWBE7+NtA1Aoo2KD7zMeV
7yY69bpY2+ve7dpQxG3WnL0Zjqj9QzbmohupHbj5vhkoDTZmOHSvO8YZJCV/crpeLM3P78onjY5t
LLl3ZxnXn09yv7lZo5dRP5r1tpuCZvUZDQYnZTM0I3qbJW2m3Qm7W1m0zrEAWD58suC6lNchA2E7
gb89PKuoiP6+ON9rPHtTvWbWYyutvKTYXUr/MPRokr46KjMfzjOYlkXCQt82FutYvGa1qcRVS3KQ
iQaIGHsrJgjGE4ToWuzmPrtdL55R3iA8bLhbkGW59MJL/d/QDaz4zMkHRMyNX135sx9xEQhZ9CuV
sCmMG3dYF32CwRcVGLTmLWDCOgA+ejRDFS37ATwwQEqg5y5W8dZp2me7dfLxGudWe9o63Ou/B/wA
zHKlARYQ0L4S41nwqCh857lCGgC82c50YrnD9Cy0KCYQv2tfhtwePV1hijfUOlpi9dReW2sk7jPE
0GwUoryq47kPl/UxPPdofWxMxbQbFpgCu6rJPeOqy0pvSOZ5Uy9oQktn1yxTRh8Mxop1H7s1233s
a2Yea9wYlfIf2lGvXtquEpCUX2T9fLTZlh2YlJrGE++q+XoW74Wx4gttEq9RJbons17FFfuEu83A
x/aQdRSIn4m1L39l5+/KIprLZREdcd9dyhF7owNi704WW3e13LRRJoD3rCs7/aq3RNK6FTbXuqlL
tc85w1NbKwlytzjjNs1offn3o/biOuTdIA10MaI7QHc4ai7091OnsHN3rnyatuxejbo4RsD9EtWM
9FNtVv8OcaYerQUX9//HC8PTspBk8gu/pJ8Yyu1tpk3Dk47c4mhWFaO5FgI+/1g8VOFqMIE3+IeD
X4vjv7/0JRnh/EdzuEIcif5xkV7WawVb2dLUa/HUq6CI0pGSPALRR5xFEk5+nfhT1jgv5WIFqJX7
8klhTv7SRJX45GD5+8MnCYA3Y/+jNePG/vNoM5huDBX6n6c54El3M8v+p49gdr0OB9OV5ffK9Iuk
wd799slH8I9I8T9qVj6D89eNkpGPAnfWJenGLAHmD9HYPKkzzI49hSPZNuuWwWzDdO8cEtDhVhDx
Fmmzj4vIbbdnrT3gIdPKgrVIS0NX6kYZi+0fsdep7NHm0NG/NYzxtfpFdxKpW5o+CWy0Eqo4TMz/
u4SxZoZQuZ8LiY6+ttfY77XGtLwNlv041O1w3am8YyMw8lvYTUtp3oqwstdEmKYmHhAGLxUy+9ae
vUK2DLfZVrj1HgBZt+yhBBnsVTLJfOaF8qh78J2VdpFzKHv0Oin9g9bW2O4IKKHtlGdFzGEM8O8m
yPyns05iNoOPbSL3KMkx8GVsDryGn+hEFDWj1aLyH5hmipu2Qg54WEWE97izDXvmo+IDm64G9h5B
2sP/mtNgwZeXiNFmdOPB55TP5L5U40ObhZO4VtqrnOSsFAN42nn0x21SMMgG2KqFrvfBgMWffKOg
iwPGTl9quMMgVcZq0988X3jvZzpNuPPVPD5AxW79w4zFp4JEikYgKdRC4C45KeoYitZQb8pliVtj
BQJ17juDcaMUhVYc9rQNO3TKNeg9heVnsJPIGt3q56AAnxJQz66/PeSrdOV7iE3afzinbG0P5IMY
SOG7whuLZI0CJn3UJU5CLeVs8ihVa95WnIOVRGq6DS7NzcwlswUrPyzd9c70bfAtBR/C9RuQPUAD
fpHSFj60mMrf7A5uQkyO8NKmedv1UWoLuMTm0tgNIxxcuSDDEeiCP4DUmERFAVaYoLXwiilJth48
FXbvrO8xL6twq74ASWmidDXOpG2/cVrmfFtuD+sBiaVZfe0c7M8H1iv9ynxOgr1H0DpGSUXjlGEl
Uiyidh7jo+a0OroxT4yNlx+yEXmdIswn0pmjawlfRzAqzs2M9jAgkK0wJKuCaQnEkW2AjSTEd5dr
RL6B+zytMBVicwVDRVayiPz1ngehEd9Hm2LjLtN2p04Gc3Iv9gy0G4dgBulAHoCqxTXMnMl7IbMp
X242aXpjvOjC/ti2tebHpfrIvFa2CL0ac2vJUCcrFtHsNBLigwiUa70YAK+3fO+XxXiCSd7SHp9L
C+oavACv2uhD9LWW3+MmGDOv21fhyKjtTqBK6Y2dV6yDk2xVPT4uzKabB3ubVy+ea2Fkn4iZLpWl
ZNla507grHqk+nYvdbEopSwTe7L5JNiCo2eumgiAJUrAX4wVykfKcgY3UCbGQ4Xd6WXui6ZhFGgG
r8AIRTyZwvvk9Pz73MaXjaCUk5F3h8Lqz3NbhOaIxtXxHnnaNvbnc6gRHsQ+vyDWbCyVDkW2iuUO
wwNhYenIqKf43+8whuAgRs5SpHPE4cXF7Y+sa3wgNk+tNqkghiav70cGImQ1y+zZWUz36DlrefSn
LXjUEWlMxlQanzRqF2MdLhF+NRF9NE4l5NKXglaNgqaJrE48NZ6wGKy1ZV/nV9swrNkrplU/+OTC
vOiK/nm9s0KSp+AMnbiscxt2FNJF3v+ES6d47Kyg+AXvBH8gWSH35ogL+pPm479UazwoFNTgXDjn
Q/viil56AtAkAqanMcjb9mi0GoEAsHSGa7LrghT3TBjewRF4a1nlHKCYjkRK0D7dDgwuP3E3//3c
8RM4eydw7NrnJ+/P565nXBz1YFae1NA17+PUyxt+E16iQPpe1+ACdSLg7cRKG/MndeL5X/1nuYBg
mKBJj74bVeFfn3zABdpo2T0xPK7YjThmqpU3f9dBiGmz8Wj+WMw9/XuV8l9e1MLNSISEh2nEuswe
JHsHRrtfTk8g6e2UeIpwhyzCvFnNrnjtZuwVPa6XT/7Svz5k7tszoCqyUeGeo6z//JBBLcJWZ2j/
VDdgQ4VoypewCruPKBhBLnZc5db1dk6oaKdo+Cwl5L+8OMJUtJS4pEiwvwQZkaDUAbddqmcRVA05
paMnjwZc/4PVIx8NorKD/MuoAzY+e6xPfl0Xnfb5oGUdw7HCnQz08R+v7n/Iw+sKk4PAn/bseoXa
j4bJN0utQcJiI5MWBMOxNWrn3nE698ooK+v5f/22ufyY9Zwbfj7/ywyuprfRkYnOeAytTFf7xluK
9aashspNXQK5UhilC19A30WfNfh/HyueY5G1ZjEZZK1xCapoLGmg70B8g088f+jLikLIUB1uE132
+5mG1vzko76kPHOSkbFC/4G/k8fsryuE9TkF49i5j3XJegZVUucwVvLDYjnmFFfWYVy9Zr/hyHf2
k3Rbgys8K6LpC/eNQaZ7yB7xkE95h6rEbZzqjmERdVnGGu2Zd064EdeX2FBXdqsT/VwDLLh1XK+6
7BIrE6szxnM5UM5/Mor46yeLRJ/x/nkO4fPDvbQYNLUIpNGQvlnVZfPkkGN0xJO2ZaS9uN6xqpfs
ZtmGz6KS//oCbQuKJv+FW5Y1w2VDh2JeZrDk3CeZAdq4XhdH3GRSkDHTyag+qsGYP/79Yf3r5rNZ
ZZwrDwie3H+XqdeFwWE063x9mrUhXkYJdSworepQNFT0//5Sf3+k/Bh4WhBN2LggLiPS87wgW0RF
+XNf9MOXTtnfVBn61y2NvYjnbGYDYPTV/9qen61t1Bc2Ek4u98sI+AFMJhECMnsqRye/pk/EBGUh
U9Iq8+58fMHXsqXUZIu0Lp+MPv/+aHllH2QKv0jcUP9M4/7jGNpYXui6mYvnjqnMkew1IjKsZcjv
s4FQ0E8ueMf8Ly+HoPs8YsU4i9Pb+fO8x9Pm0reVwRMVlRwe4Q8ryTG/1UIRhijc8ZcZkKsLpiI0
CwKJLMHAkbK/ijGEaAJQztVDcVYOWcQ5YR75GUpZl/uxLMUDig6R7R1wyjjYjaok94P5UnElWX45
TczyasKyMU/FCPC2wBQ7Bd5SDolLWtNJKZyiD3QA1vxhIXNq7moPDxGdXe1a+n46A2TjySCL8jgr
dOMx/gP51otSvMqqKRoiBkr/PCRf8m2Xz6b8sKiV8eb7FcqstRqdBb92W9+NA8q0lGLehMldtMOv
cHRZAK3z2E+33jQa3yrPXeY7NA7jG0Y/42uIlPSj2Syn2hHFtj34nsjcJF8Kb7oxEV0/uSCnPsgR
oeEVA8K7elkjhBha4yIvbRseU8PW5VY5domQwWzW6moSVfc0ZwgSTm07bl6KT2VO+ghQ41W+dksb
zxMq5gSzrxI709dbfgzWFaHd2an+hlzbiA5wmvrfqgrR+/oNaZKHJkSE8dwyLTB+DfYiuwf8XVVK
pdzpvRdVnXmdMWC5wXrSIJPcjOk3/yHRhrpZfUT+opydO81lGzOuWV4NxQbtSzf07dUwcpPiJZkc
9jhIYKt0Laz5m8Ml0u2IdCO2l9HduJwtU6MT9wSx0Avwz32gVYNHeohdgwG7WxHDwB81Vzt6COnQ
9D40u3W4cZmXlK+sgIVMMzpMnYxW7jRHrSlCY3QpS5B4buehTWyFlTBr7Lp47ubKPXilEPOtXJnX
JGyxreUNAWadXYVYhOxlt9lZueE+RVXQvwvbRmfvybx9AzyX1emaL/NhWcMCSGB3phI7djNAaKbG
LmIK79WJCzuiKTaIGtFp2XXhVxT2kf8hB+JHUgTo06vM3ahKJrsKKuQfPt6ydUIvciNC2F0n4nnK
73PuGP4ePbLB+GBxZpaNS6+qj5wO7kvuzPJdNDjEYyR27R6WeeTdVWUe3uL1CNodKsQs+Mrgu+tT
hnaoRja7J7gu4Pkv4pKstRLs0Oz95PCfxsfZU/puNnAFp6Q/sC6YOdzmWPgT+7Cyc6yv2Gcn86Ge
Np8VYFD6/lOYMe4H2S6Ycg1LZB6pQjlFmEPUSs5xNRUSU0ZdyvIeepbW+2gq8uC1WzTS55hs3kLF
vNXVrFJfsDxKvMJonb2GRQqKcfTn5diXPGz8bmqhoSuOvCMQy453WxXD9HVo1fyxwY7/2Vg83Anm
eFffjEs0vrdZp8ubNluq7qRRyxDPvPo+ColKB6d6FJ44mTozFq7/tvzqzcBAfmZDCM9TNjNmWnuu
7A+J0iU71j276xh+AXowhZmrTK2CjeCJdIwGKXWjhPtISE/vJ7UzqOkjG1ckMMsk8+25mr3GOrZy
najRPN+oD7LWAjnQ1BOwxPNILFLIbXFEy6dZLHYDAj9RLPW+6suyT0yCc5bUouXQnA1BXqTmgj/g
ZBRzlV8FQda6fIJ2tcZhJeyMqWFTWumUDdhKNx2sVVp1XlnuqY98hpNu03/FiQX0YPYy1c0xMUHO
9m3j37/uMNiwAT/jNl4nJ5vn2yVjhJcIK2wHogl8VBdubvtvKpNkw2XuMNziSVgR2MmVQKBrpy9Q
6qHdxKzvGhbEMO15/a7CXN8ktUsoaUL2SOU/Rf4sOZijCoZSoiWLZER4NZEdLQmAO/4Ftjz4hGL+
qtdS/dqqvn3FbTTOxyXiC7rLUEBpkpVMbHNm2SF2b8+S/B5JkndHIlawUEsNjY3ivneKq3UyDbii
xdRoNIC67+yDQa5c+Fj0evjd4VGCFdJ0xi8DxflCtlHkyZ10Mswe/16m/D1Vp0mGVeJRWP7TqF9s
yYLOt12SurJnr8N2zyDTR+3VRmwREYiCT9yrDosCSLLgxWXIWsS2o7p7mDnuZ5G3f4+Mzm8FRQa1
GdMz83KrEXj95MhqyZ7ddlaomN32LgxlT25lS+yN1bTl3rZaI1W5mX1r7KxJSmtw3ot1tp76cCNy
9JPPxr5sn1n10F2Fgc/zFQIy+rPIWHH7hSHEnReLLM0bk4ncN5xrBUmaaN0K0s3HMpWstSnR7W29
ynOLO6qOtuyLZ/fmjwmAwOHf39LfVaXLppcv6rxbpfVz/3xHLraUEuKD88QiPr8ZC6/qUwQK7YP2
1vEJ9WmNQLCb1SefxN+VOi8LARrFDGMcer0/X3YbRmGPuXKeVBFRO21FsedMD+/qZhN3vt89/+9/
Jc0Ic+CQ8dRfbRYStrV17NFBleqP78ivoSRW+QyoQDDnnb12PEppNv/rnIb1uQ91i+EcLlP6yj//
yK6HvF0tRfPszfQDcR5JwrU7sdwDrpiIs117nFsstsjzG8PPUu3/7uKBf9pEMZ3B5yEhFn++eCl4
xj2xhE+z6kk3I42BqBEbE8/geMWYzrVbHseNgSVOeJ4vpTL7s6nZf3kLIA8R39KVnRFGF0872/pB
L3irnrEgGfGq6pWZlHVGeOUy6tlO4z3MTRV8bSMjWoj09ZZPcFx/P2bheUgVIv6CiEXd++eHwAzH
XGoZjM/0Gc6BfZ5C4D5a7hWum/ZptIf29d8ftEu8Cb8gXtE/B1Gh74HjcPGdB32Pe8dfJK60otCn
UbWobyUZ6HC3EBA0sdeP/u+8jsp71guGQS4rtYjVmgNr9xkewI7k8dpLmpJ7dOf9H2dnsty2km3R
L0IEEj2mYE9KlmRZsn0nCDcy+i7R4+vfgmpiggoy/GpSjlu3DCKRSGSes/falZG9CVtKOm/Af4Gz
uQ1xD3Ek+zvoIpl7Y/G+XA2AsM2HZ0iRFn9YHIIC9LQlKG/5nAE5K9mtty5ePuF4iqViLjCgm6xZ
LtCAXR+2y5nyzouA2ohWiWb44rquVBUGrimfdaJWOdi4ssh2TeuQzzZB+GC/2UALWUXd2H/rk7ZC
1ztBkrnxKy5nC4UDbQ7i4G0F17n4FSj0khS4QfE81UL8BIgTkp4QwuBow0JBcDqph+u3fXFBiDyU
b1kiAPGZYllpq9Q6Vgix0Z6xoEX3VU/OJKYX80jzrzrqsdPdqMpcDDPECUTWaC+p2M9f6fPXIfFd
t5IiTOn6qBIJtq04PxDc9/8Z4YQEPO6+jWat72FOqgfoVcjP/+1+BZ8ajf2J87/L64vX0R0130zb
VD6hRC3DI8lQMn20yxw8HyF6E8Wq0iSp7fpFl3OaizLMs9xuFp9i+D+/6TyY5Zep4zwmJG7/bhpO
zbuaf6rtNFio/cYaMtludYyr8vn6lZdVXJZfehOoxTRNm9WGi+FWW4lYTaFDgYDF/ek3mXVfFpMw
NrHm9u7GxIHxPbUcxYDqiaj7xuS66FnAr+ENtgER8oeZHnd+42j1JDwwM3gq8mr4MSCs3oz5lJUr
vU6T75DLmp1LEsGTi5vNw0rWvpRtN3kOG/BbtauLTSG/ha4B7ZqZbUNtVTv/LegpjRqVQ/okAEgf
nVJgHAi0eO9XEsSyCKTlta4bYL1lZ7DznSl57eTk6/vrT+SD38HukzMoKBeGhabE+e+II6G3aMut
p7FT84NEO/3JwP7NORBx0i9QYOKHbQz1s45S9Y0CZUAMqXnjG3E5LSzqWmRxsEGmOLds2bkJ4b9g
OM2ntqOturJyPBPECxnqi1QbY1yHBkwO8NVRDg9fs1ttc30QLl8IarK2MWuwSdUBYnA+Bi2uxHio
1OGpwcf0lIgh2052i4ME384On7JyYIhufVnmgf27cSSgAQFP1FGovYNI50H5q5rnK6belVnQPtXN
1Lq4E3K39HrsWAcqO/Hu+h0u19X5Mowtey/aCPMrcH6xCKWChOgsnkijQESM45daRVb7f6JB9beB
btxCiiwX1vcLIiNBK6bTsFmC3upswLdtIuYypsndD92U31u4acdPSD26A/M4eaV7bm6o4dq8YVMa
Ojce6ke3zKrOPgtEH3qqxbfLKEZ4RmqlPk2aRsozNa9u/BS0gcDSHAlxSOlNpjda8hcTmWE2DdIB
dZ17ZjYthhlNS1Yno/pkBm1EYHszgVlNotZYgT6w9TuqSNk3KoJ+tjIKP/x9/SF/MObzt4QlnWKL
7ixppwUH9gyUgP6Eb8Q1PVLr5NcS8u82adqs2fP1ind5SJWK0B175efAXa7/gIsprc+iOdo2YLro
CbuLWUazoVRHRdOeJjpmzdqISsU4JNj1sR75QbS6frV3qfbZG0TNWqgsXBq3TYtjsbOsw1yjhuS6
TzlwOQKpq84kqacpjP6OHmhT7No6IQQ888MGK2JkIcgsTLCoPxGw6KSFBF2n79schRn4tSjZtkAy
Ut3rjBDB1KoyyhoCeD2qpb0xC1wCdBdjqC2xySGttFvHK7UaUng2EnLvTRZa1nTFZg0dbleHlMSj
skTKXw9OZOL/n88cjWs0D1EHieVGa+C99r8cC7b0gpnOhsbQF0tY3UVNQTfJekrHgZJTVzyBvxsM
krHwChWtz2kixBN7aqOy2NRD0++M0sp/wAcdsZ+LbodqVL31o+bnvfhRs0KZHQatw7lvcv46hIYG
3pMw+yeRU+zeEQkg3btW0bJWrFKwVTsGHO8YesLK3ZQNKFEsw6YWfY6xC94Kgb5Y5HWYOAJBJcM0
E2rmyfvXeoveLpTTUExPmpaHKbHpob+GJEjkhS1KE0sb1bE48fX19Vn60WUJDHXZRrPnuVDJEzNm
Q/EuxJNdRKp5UCxpoVIvQqrWIGU65a5GirWtq6a50aj64GXkezZD1ahO0CCb18e/7neQRCGiJVSf
EMAlfyzpTOtQkriBYMlVqxt3+a6wWDzq2eNDbwpJAmvKYnT52OXwCTv1yW8m+T1AnNCuWjb6OYW+
NFwjgZjiE8L9fh22pa1twFrRsBB5LA8CdfGdI+2xe8RTZn0D0adrXqXMMHD8ZeoaoFk8bvqSbsRz
izSbjIdQRva6cOxqH2GaARmTlDl4vz5KrT2ZCLPqXYwNnqBQJ+33xqb9g1WeWtXcGCPYDc/WYpUX
cC1b2Q36Uxm7wYbOrrWy9Ep1PKnr5Z4Sc5p7MP/sP0oeGvvr02mJqqPrp6KH/d8gz1vIeb799VgN
tHpJXfvak8DqX1M1dRO/WmEN7+RhRCKtP9dd3O8GIoQJAVfM/N7lDJcCBjHVUxBOzrgJzKY3AU0r
ZnYf113/gOHP0W7MiA8+v3xk5mIHPVqaRovFGavu5OP5FU9ytNVXLffjeJXANVnh40rzNbiM6Pn6
0Cwm/CwAgkCFTYMNPvk76uKKmi5VI3EDC6xQ6r7iToSQCSsQJHebWy/Xr7W4u/9di/YMl+FDay9r
SZnro88F/nMoc6Pc9m1UYDPPqQr0bb+zRre9MeUWq8j/roczi1KdCV1q+TLDBcaGMArzkNMr0r2+
iuuTQzltJWqV2NDRj5MV5qxb+YWXtznD2WCvWMhuGNbFGtLmEhYdLpKDHYXht05ItHxTixpar9UV
IHVxY9KIiwsiGOCjjmaOMaXDbpzPbiKwzIadeH4cZFeYfGAb6ExistUd5eD2M33b6T42UZ0EwHtP
o9lmW7pdxV4tgal0YZ/skj4IT71qDndxK3rdczP3Vm3m4kdSCGJFB2AwPxDVWBwjFWGAz6WPfBiL
QExftDAWLECZ+tYPcmo/pWOi3djqXE5tzuwMB1tZyuU4n86HBa8thFAzjQ4JDJpPbD2E3PKRU/9T
oiYqNtfn9mJ5Y67NF0NoxNxW+e/FLi4rigbx3hgdNIXkC3DYoOZJJ4U74ycQdANZbvIapacHQuhW
PeSDGzXYQeMCQbTCqWHx/M2od/yM5hl22MH3Zq7eMRClfg9K5ZYTcP6r/vpizbc5l7Uc9uvsWHEa
nI9p6psTfF9p7SHP9riDi5g0aG1uzl4fzg+u48z6KRQUqFFtc3FLwq0xBBYR3Bc67cbXTu1685hJ
Q21vGcIuFwkNRyt9PM47OludRUkhijSyhQlV23P28B/IDeo/q9iqQi/LywmLd0qr0u279On6DV4+
Mw3iMy5fDjzufN3zgYSfHNLv45RnZ8i6tvbIN2zb6X593ykEmnz+96shBGRDwUGHIV3MToJKssKN
fYX6mBM396NaEbZgkM71acza//71WkwPTjJs2+hbXBzn7MqsUjrg7qFv1PpXP2T+pp3kxNHZHtXH
f70WayxDyHkFXREV3/NRBCirOIHdh0cHd2rhdYNJuCDZdXLdYAD79yWMlxy1sP1+WkTTeX61OVjF
wrHhH8rUNfapO9aPajxWayoRzlrTsvrGZvRyyeRITJ2LDRM1QHspVRfIhYapnfh+VeZr5EDtUKWo
j7zl/QqHTLe7PpiLk/D753L+LiMLgzfNgJ7fXtJg51Xwp7JeKohFJ8vwlBl1qLegDnxVAW2aNdM6
aN1057t6tr1++WWh8f36VDe5NgpdtiSL9TqzyHZQGjAj9MzD76FTpacAOfp3NTOy7ziDm71ZuFpC
aHzu3IGqG3c+krNjNhnqjZ9yuSbg938vqLMyWJTZzkfCnSLDgsupH7rUQErQR9oaWxnCYT/3KRH4
QfqotFrd3Vj0LtcELsuRh14bewdzKciemV3zNDaYX120E0FlHpwaxQxFZuvG8vPRHc6wlDlTi56B
sbjDGIpQ3TWZcRgrqf6psXF/9WOKfOiKoJ54li2me7oHxbC+/pDBuDJ2518Qshv+uvL8y/7aimeF
wIhSw6Vm9e9BdAKYO5TSgiMrMlILvAHkn+sZfiPNT0WR0a6Gglgfqka3m4Oad4NPll4E0mnotB7Y
gY4STGK+wZtHJKE2pV6dxxnAELORn8EdFj+c0jS+B7Gt92tdHdUvvLxDjU8qGBXiQoNeHKLARBqn
6jDjNlPnZ9VXDVT6eNdninQeOwxk6QZrX2nujbHK5XokSF77Nvv+upWB9co4Tlphp1vEWiqyI1lO
3WvNA9afeZ0EEKqMnE1Qh8SNAwJL/ZfCyOfGQY4YZVNAqXvNC6EESIEiCC96nkPx54Y/YQwW5aPh
W/ZBiQeAMyjwUoLIO6N6Tll8f9haZj83ho+OjTdaQZoa6H8wrRc/VbOrlRUhmmBuFAN9NRRWkjG8
BpnHgZ9pNFCL2qTaEM8QtcegrQmxnjLN+uRYGd9dibP2wY7U4PMcff0952MBNoLh82xcS8cYoVoI
oA8s84rcAid7ESJPOq9PeuMbcSYyhH4opmoTjH6j75w2H05tNii/JI4LbdMrlSnWSJNA6/D/a0+l
kzn3PfUO19O7Ii1PkT26cHzCRO/u7c6tKi+uCaa9d/wScgl7OcV/LK1Qs+5DDLqY5chRfG4rCXwz
65LwXtImlp6KG+1XEph0pXIkh9AiAuVXbAuiXB1NT78Haexg7+mlpOSppCWJS2aapekjrFpD+Zno
1XSss8Bxf/YudKstpqgqW3cd1LtVX5WDe1TKWr3Da0SZrB7HKgODNOCqc81RVA+5Tdasl2llamwF
dN5jI1VR7MwQE8xDgJfZXHVVV5FiE3ZBsusJMxpWkRNE6q9SAFe/BwUA9bCicmX9qd0oCFfm1MXt
Q5E1OiJMgHp/SrpC6c7OAF/bNUk50JeaWpgPvgllFuPSVOD8A9e9Zv/tt69qKiHerAwciXcNh5e6
xUkoqp4sx3FQ3rLKnZ4MRzbTjxaR4JhvMr/NfnIsjpvv2ugrP0pIoPWqMiUiWq/0yWMniZfyRerR
jNPoxBeyLRpSm0M1eK5C3c7XiQLf72SPeUGvNbHUEaanHSUAVicguJ4aJonyzNvYyc+pVnTHHp8p
QW5hLe1fSaMp9jafOltuoYBhFvU4vYVfk1gJQhToiOQ8JrP5S0V6UO3TpgcAXkDL8RAoac+N1U06
qFksjbFshX20aqUE2xaN6ZusospYO11ZKRsaNVXHb6vT5ivZB31zREOT7e2kCTksjWbhnIIZdrXP
J+FOqCMNfOUlGVjjKW0ro/5tR9DTf3eKUZaPYVKGREMTxtiVe6ehDLoyslYeckImq10+dv3oEYpC
Ip/i9sj5yBwxyzsiuYz0IekHIIu1ro+/Sddxh3UaUT0mp2IEsgMryC43jKxWPxIiajhrEZniq5R9
/hiZiuVsA4nm0xs1dGxUkhIcz6A22ufcok9DRgZmBy8s6za4p8A6KIBRGjIWBBBo7Y3pHzqnJFDt
eycoyIu2OkCCBxRpwUseTsIi5ybgX3D1HrW/bQX4PgumypZgr/QoDepyHrVk7ZQpqU4YQt6k2aqu
FZlsUr8d0LM2lfrqZpMi1z2Jy6DLI9hDXmpH2cHRKQOtGwLWK4/mB0FR1JE1YweIzTHuqiqw/suz
wXngAIDErzbaFiVICmh2Y3eMw0/ZxwOm17INutUAdplAGDIsSHazBl/3pF3VwbY0JSDcIpZRvwpI
7aVcFvbxm4IG40+PA/TnYKnhF0vqsM/m/W3hlcIdfndtzOoDbGs8xU0Qfp6swjK9zu1ZONIwdF8V
pdPTgxaqcbWDbzMdYqZp6Qm/8L8OoJcQazht9N+Q2Oq9XaEdXitT2d6HWuIEqxBNYLdxWmU4uG5d
fEsVHN5eP2ql7TmN0rwGCIP+UIKsyfCw6qra+NgAKRMOdvQ7MRR02rKwC3euwKcsQmTVKeGu7Aww
gCWk2R3d0nRcN7JTBGHlKg9pqpvkAVWJE1GB08YnjZ5OiDzbbNMHN0yG10YP0qc4QtULTcGqigcj
htLwpBuKO85qxcCvD7CGgz/NOCOIpZ5UyVM6TOZpbHoaU4oy5v+VfjN8V8PKTLYq8CBti+hM3oUI
JmwadigT6zGxhNe3VsUpS0oz2AGbsO7sXCiaZw9F/iWtA+WNQoWoDgPyaYBCFY4mzyAZj423cNIV
UncrW+mE0abbqgCm5fnAF4dV75Mwttc7BtdLoqi/BzBkGHxwjOwevhi6Qb9UIddUpnsE5hyY4FGN
ODtIv+rrg85es9lQfW1VbLuuQl00bpNklcZ1dadHXSpXyex0RaxMdXVl1porPIxlZn9vkv360LOt
r9axmtcYq+oMrB0KtugudQMXNTYYCP3OaMF7xtIXfOKcMIKz1mcN6MtIrz87mWF3M4AxjTcD3Ja3
FnnZ90aHg7RBe9Ds2UPDD3QJ6rNw4prJUxaBpIDhpqadJ5QELbjp8rB2Ud+1n4FbEt9N0UI8jAVp
jKR6s6l2E82eHvLUcHo4Yx1If0HRKveGmi0MX5y8IBYGcbXiGYlobJYhV/yyjSjvieTrm/tGceQP
BdlVcqerff0mMs6THl76OntWszQOeKY5QGPYQPVK9Fn3FitiSA6Qn0W+13DCByf+Dd1dlQi2ba/W
wvbBGaIkPjlh3f+eYWioPq3KbF5F0SQwTmuptisCWHSxt6BySzwQI1kUkSFgl0aT03w2EfpG3CC4
pjWUesfxIt+X/gEdeflpbEurPIYygZTa0NnW3wZKrdEOgSYydRTJ3cYtajTfhZV0bx3fk2ZbOMNs
gAyGwLg3k94iBCOwg2+uUffSq6xKi1E5sj0BiQptxtOoU4SHoQAjslNUBxW5xCcRnVoxIj1GC+Xn
+zTpww0MQNPfpXatv0ZhNRUbOBGSCn07si9z3Wl8JhBqqHbRwDZyQ+/F4tDJPg2hvgJNdp+5bvJZ
gX2nbwN8I86qnGznMQ4ENGWoMuK+dPUiONZY0QZPH4WR7NskcN5CFxE4JSjZWVsofDHY4xCfCN9X
crzWaLd56iDq8+YIcSQDooULJYRpLpC1F34rdiq8XXVtjWzw1hSK5vsZJ2LQh9IS2b1PUpS/q0pf
UVHB+1F8SPxA40XsxdB7VB0IdcrHyMKrAPq/+Gzh1+mPIZNeBTNW+V/sKYQkrAF4b4mmcovfhDEn
n8VgshU0sck6x14jJKrtZ4BmgvDnpKYWTyjxKbNgflfbdFO7gQJMvRpYicx8YkuXVnEOn5g+ciW3
dsukX1sRXpt5UkPhEGkQbHLDCdXnaChs8ehOIqk9bCFR5aluQx8ArnUyW2IHZz1MdfJgFVohT1mm
NWAUWTigjRQN729dojP7YjatW6+dsOQX2BCRX3Ik/voXtRR+j846b3gBkMwD3ZNKQa9VryHpchBt
BRbBomyGB8CFRnLQTHgQYOGjLGQBD8tt0HSyDzzUYGSPzwA8dtm2hpDfg4JRfy0cOQCVrJwuWIsu
jYstAZ62u4GRqTwlbpHp/zkhf7NXRpr08fNUlrIuKY4qj01pCLYGrFz4H2TJZatWy4p7AmpqtilZ
qnyuCnA5DsSC6GRWbQPcRAFOp8CnEB5og2hYJUqTF3ca0oHkYBidCgbWLXhyhehH7D6UHgAgQMft
7406YztDWSNWHtlZs/Uygyq3n1GbKd9t+kf+f1NfyU8NsXbNTqnpE91os1qXFUYa7mTY0WZB2sE3
/vwc2iPwrRRawwd0AXZ8p+Oz0NcgIUJQ7ECXSKgNHVpSqBgr7eiD3O+8su+0fWIqUtuSeU1wjcUG
4SUJQvAOAeup7VHKiX5T7mNILFjNd6oMWwmpKLK+GC4wyzuAl+IXrY58q43hGN7bZsJINthjFCrF
bIhWjoBf/rm040g7aUOfDXeQQhI0V0babVWEEvEKGHX+4MDjQIaqwCcd/kvK0jC9YnKMP2BasDyI
LHReVCqa411RDeZXq0FN5eWs538AW3Eicy1fibYN5G7oBppTRidemKphEy8dAnaSviEBtUilA2Hf
yp1d1TIxjxHGn+kwhuDjt3isp9No9Vq+FaMIxSYkF+FldJ02fCkViAVrzmfUo402Af05jY1/o/g3
1ygWlYS5RQZbTJ27HsswJ8QkZRfgizmMU1fvyj53q7UyKOoRNGsZcdyOh25zvXxxWeVn0tAedrS5
Z0aN6HzSQETAc1L05oEeiraO2jDY9SZUxTAywqMmxmFXSzRPgK2yGxXcDwo2dMMRBmmqSkrgsjNY
i4Fgs4Felts0DrqcIP4BKLSjV+sitKqo2RCxN2U3yjUf3S9Sd6zFFMLmYT6/X13L/GA+ZBODGDrK
jzR19XDbaW6y6jW7L9acuYKV0fYJ2MZxcm9lbX54eRCH/AdeAgLw88vj8pkaMCXcNFbBbY5k6eQM
Y/9Y9Y2dw0aT/q8AD/se/o2T7a4/6ss6Fa15erE6bStaVtqi05EP1Fs4BVmHBLqZ7cWVJmigpeQE
eS5y7BgSbJutBtQlcDg76x4AZ/rP9UBUn9ociDS3zQBbnd9+0Xa6W4eOeajrQttmYxUcilDeJTbx
Fddv9rL2aiNZdu3Za+Ng3LfnJ/FXVa62+7LWJtU6tBR+uq2e08bizXU4XWchNN47eC9RApNYkpfj
VklcPeFXaMItWRHOXd+J7lbz9iJzHH8FSzPPgMYMSoyl9MRCECCmIEb3XlbmTpN86T2DrcHOSt3p
NDi+jI8hBfJHO62a9NSqeOdORm4Z4ymbNNh4mHWoEIhIbkD4Y8q5PmQfvJCzOwmaBx0Ifuqi9QDf
Lq/bJjAOQVcfpy5tnjVRaSu/VQyW6fFP3SnajSn5wYKHs5j6vMasAK27eB1IHR+gRybWYYgEKo2G
jyLG33FVAtn54vu3fCeXk4I4rPnFp1MFsBgB8vmkQGVf0hLwzYOFuHKvRVP8qEzQj9aptMZXTeIC
sflonLSo9Sev820OZ4hRjaMaKdPb9eH+YClgLrClRDoiDOw+57+F85rmNljXDk01dXtZtto2HpzZ
Teqi7s/Yjv1Xt9pPMn18+98XQUbbUkHsMRVZ988vLcqgoIfHu0HSEQcu6gpb9vByC96UzSoRFe03
m2E62YRhbK/f9UePgMYWZpB3YT9CrPNr60YFHMweAfUrDfA+4DG217WZX65LR8HOnIRxi5MTOT6x
MggBPNQioBobtrOfyDJLhxvbpotZz0znC0R+OHhihIvz//7XOkEsduUXuI4OVpiH95VGbXhFBo55
12SjuFOAS6+kY0X768NwMfHnq1Iun4UDFuvgYiJS3MzqrO2cA/Z6+xHFORo9DXPvD8z2heNlieHc
uOL8N57tLYAE82JDnKC6xnF9sfQOmMh8Z9DMQ2yP2gqZcRbuo1H1vZCvbnHjYhdz20blhhhTh4Rr
X/b5aCrVPcqj8Ki4ufG5hwZ1l2QRISs9MUS02gL719gUchcO7ZfrA3t5m6BKEKDxSHG18YU9f5wB
/QLMC0V8JDTniAzXfyMw2N3qosdOe/1SlzOHS1EXnRmJPKVlq9Z1an6B08bHtOwocltxB9M8qtZA
BLS3ySg2HQixWyiWD0Z2FuKgjKHtPQdon9/fVBs1TZ0kOQKUgnkirUD7hLCvOoVBkE6HGv9vS2Fq
jMN9ADTS+teVg04x0wexOlAPhPrzz/vrbTFVAp96xyCivJ+jqnJHlODPkJ0C2BLVPsb1TB/e9LuN
Eljd8/UBv7x3x0ARxAfKcujmLm1IfCl7bQIRffADSdyvBg7Ug5hIvwa7ylEFOXJAI9iTmAY4/8/1
ay+B0TP5AkWtC2wZJRvrxOKNxZ6oj2WGHEYd8/EFmpjMd6poBo6zMQKwGr9meTfkFU37GgO9/9pr
Jk1nnCOZTnWmLbO10QBpCFZT3lbpD0EOkXbC8BiouyST+t5qk+Hb9R99ucqwuzYQY/LeI6ha2qjK
vFcoqBolnzv/zqLy820sw2armfJ3N7jGLXTr5bvH5UzGBwgxvU57+VnpBtqzlVUe0gCKukG1+k+j
Tcm2Icco9q7f2uXLx7VozzEVcebRWz6fiCputHggb+4QGFH9OWkbwptVBQSD1wiob5ve6dQvUXQT
vnL5/WJEkWewcOvoQRDhnV+4xQ7MTrITB+lm3XCkVK1tGj3v7iM+m98BCvf3EqJ77sG8znwPfGn9
JgtE5ivUgsENPcXFiPMSILjBL00rBRH8Yg9REnKDxr7SD6Kwxq81fegHQw9095C5Rpf/G+hbJbza
QLlEWdVy0L0tN08EpvaQvlFTUDGENtonjRT7iInnHBTSfwRYN5lgVKrI0L5hVbuYyADt+KKwJ3EZ
fcx654NeNUUV5RQrDpM1pJqn8e7c6zkNv0LrHqzSvpFxfDmsXA7JAkQhh9m1TGMIFHxAFCq7g4yt
fl02Y/woWUx3Q08Qzz/OY+6Mz7GFTwIdKavq+Z2ZBkivaMq7gxap8S4zNH8TJ0hCsoD6MRnE2qdM
kET17xfF9oeEmPF02O+fXxQpCHm0ptEd3DbvnTUkgpRApVSlfUY32Ej3wVRVb3GVDenh+pUvlnAH
tTTXnesNHPqXbpySEpjt4NsnMApvtQFg9IkauEb0kt+p9XGMbLvCA5UpeFpdP9K21y9/sWqg40KK
w+4Adz0Tc3HjbZZJhZ2lcejIN6y8RrXJLjXS4tiQI7SBC/JG0l1zY6m6nE2Ix2zWCzTCqHaX56oI
j3eMGM48FNAfj6kwO8igVBvkSuHM5e+v3+LFq4JFGcknGh9yzPlAz0/gry80HBi6LMKWp7Iq+8xz
opK2IIwsmrJW3r9RLmeE//mSs6USkRVofJ7v4hQX5aEDaalvTqisSK1DZk5DkxwyekBuOATHMqia
G3dpcBdnu1lwh1hA5oO9Bpl7eZQm9yL3mUjtSYU1LMilspv2UDZ0Yd+u39vSUTMvdAimYFThXOGC
6uKjJtFTEOWgDqe4Qml9AMZj5auIenj0O6gH69kxIam7q2noI1iyeeR8V5m/2T1NqviR1ncf/SrI
ZbM81Srs/sYW9PJhg/5lC4q8nu0JJ4rzh63UdjeQWaGeyowDu6cRr+JpiDOenHbs91k9Pl4fjYvX
17WBkSN1NGY2NnW08+sl2PNUfXDpiKfDYB9rezI+NZX5ZxAi3JEIKdqnuNLVfdz1t6yLF2+Riwl+
xsGbkB9n78P5pUXYmwSm2PoJk1dnQSaCXdHcm4NvZXeEt9+itVxOsPlW0c9SnKC7Zi/udGr0xAGX
VJx0p5DGq2IXhCiS30Ce2b8OKQUJkotMGpguB5bFy+PkJs1uAHWnlB1NNG4aYp3BIqlt8jUzR2c4
KBzc5FNmK1n3i+yq4vv16y+19ryztP6h1OLuZ+fGe3U+sLHvil4NyvKlzPKw8dBbgOWu9ZYOZk0g
ixdWrU2MGa2RYF3mo6wQn8QaEgigOV+coYp/V4bi/MpoleSeHmKrXWlp2O7qPu1vbAOWL+Mss+ME
MGcDzIs40t7z30pilknOSjg+C4HugOQG5MgeADTmvi2buve6iLMfJ5JUAB3vHRMoFDWDP0anZN/4
HtbjaSyL4pU4Bm288VFdvIvvv43z5nwSROVN82H526hz6a07wK22iYUAkvNZq4kk8Kq8zA7gA2hq
XX90H15R54Vkk8KCv9wV5YZbd7nSDs9p5NPfStrQvyO9gp5bRuhr5JWDDpj9/3NNTKVsBSmtLvk0
bUIKU2cPw3OE7uEzwI/xW0L/66sYAfKwcTT+XL/eYsV5H1VODTxv3hA6zosnjonPaXiOw7MxmSiY
8rrgpJ2OL6hJlGrt6goJZb5bP1bSKm+UkD+6NMsZKB4mGg6mxYoD/iBySDQbnwnhqPeto5izhNj8
VZRqvU1a0zioXeC8ZLnRvFy/6cVa937TDvsUvjm0ELHDn08lKxOU/2uuLLIpeUKYVUlPjkQBK4Gm
35i2H1zLNFhVqYjCXWLfe36toKzcMTPG6TlpRf1NDE5zmkXLLeo6nG//9r2ab4yLcYSe90Pgp5Y3
5updwh54fE5KB+Ns49RSHEDxtVQR1BaNY1KhQ78+mB+8JcxUqntsiWzLWpYs+qYDJdI13GBg/iLT
qi9X4BtdZVsk0kAG3QBxXF+/5GKb+X6bJkpt6rt4kwmPOB9TWsrzeRzNA6vmLEnC8+ZKqm6yzewX
v3eCPX1i89f1i370IP++6GKjIkhXhZgjGduokc+lVjzkdaK/puP48/qFLgaUkxHfKo5GNLHmP57f
HWaIdx7o8MWUkUmGadgjXfATuGnbqOBTTHGRdveNp/jOB/prx0eVet49z0u/mPc8yw9yXeFdSW27
fOHYr5cesAQ72gxuSqZhVMbZY1ElqXYAnaHtq1DUytaZKqEecnQJ7i4I9bo6TuKrbZXyK/ZH+9EA
nQ3krJzuKgA6VQNZyAY8CIzSDnEnDtao7sZKh880KaYSEXiNtGLVGviHn4mHG/aNH5ALZoU1NIqg
jFGyUrTSH3VQBv2+CHz52pEtl3p8dPpvsRvq/u+e3fD0g5CK8nfRjc7doNEPW5GcENZoTDQnuTFo
y44TqikKFTMlFqMM/eTlQmInNaPKrcxxrHhyJDLar2hBbPdYdfVob2nM9N3KqSaN/ENFPTklKZur
FjVQeARcZUVH1wH87Kn4yn9kaIRvvSnLcsr8WDEqzf1IBMjYGhcnMqPsbDL3rPJFmuTXbkMwozZ4
xHHwd0LSF/DK0iSRPNan7ueAjuBVSc3eRkVtas1eAi9L/vEDZxBjhtGRUwzZavRmFj9ILcuwth2/
eRF57xo4RwtnK/ycnAo/m6ZkndWyv7FcvDfZz+c2rS8YwmwcZnLC0hsWEPlS9UXRvfS5aHvgnHiY
VjHyx3xV9lNvbGyRdL/duIQyXDm1eh+4fT8gh+yMdj+IqZArANbIyW+MxXJJmcfCpADCa87HSFvS
OwaU0Si8+vLFbrrsPphaf28adjDNn1wyOv9tWeFiEN3fQUxsRekRnS8rsg2t2kc69wJdXf/p+63z
ywj0PlhDDp4TGG3kSzfej+U6zSU5TVB+gVAC/WlZfKn1hkKXXbUvSqZPK+nm1SunAnVbg376JVk+
i1OKZri/0XJyuJOzx80+n/IKX0A2sbwAi51iRsghAfaG8kXHxVbvtMayH/TWqb8LO6YPhCkQ1bmf
28UJt3xx66G+J0edX56JTcsCGynVnwuPvvQRshFHbX9BOY8qzBycdPg+xQF5YKa07Oal1t385GS9
yZQr/Bf2uoq5H8cQfbtmNMmPDDSbu+sJmnB26MjqZ2eMUeQmWi3qzWR0Wo7+pzfyNQd3DbwfQdvW
aqpbR+4NvxqU3jMaFAfDLqRfQu3HR7+teCIRfbseyv/j7Mx63MaZNfyLBGhfbuWtu52kk3S3PcmN
kGQy2jdq168/D/u7iWXDQg6Qi0ECDE2KLBar3sVxXSBtqvfmTrIkNgeFoLsQaslOMfsIZm/JTqDW
2NXdbghxVDsgeqq0H8cx8oZnbLq932Oeu9XvIZkm82VqUqf6YgFqY9xeyB6zr5ZpKD7aAQJ5//7l
Jmb/8kjlGYUmOSX3RTkvVjundufQewVlCObQAVr8KsYiP1Z6XNk7T7BRVs7N1SbGDYC2BNsJVqpU
jbw8NzRkSoCJuAuPBfA3/KYj87mdiqzb5aEN910LsBr/qoX4B+3vT/bmyJxVWlHoe1wBzgB8zpBW
+uKNe3ngpFSYzbd69+wUmvqpSCaU9DO8EP9yvhbXE/1yzg9CdPKCu5xvECVqaYyl8taltjB9CFHV
D9hfotwFk4mclzUFLzWgLWUlSi+D4fu4NBZl+RIklq1fjhuJHpncsQhPihVUb+pQAq4Tvfsl7qM1
6vWVGtf/xqLyxJXAs3yp1z8NmlvVmqK8iRF+e9u01Y8+UPOdEuvaptJqDP5yF2etDYZSaoJcl2Y/
tpaDHdP9L7yMVPJ36JbJO4S6PzfiYs6pOUkr1jF4m/rRNR5mPDf+yZq82JXVAF7YbOi+bIqwm/UP
ecxFtPKpb6wDoRKVcClRC5xHlb/vj2LmOGNI1mtjcsISvdmMuXyWWNG87xIQq0D1d2jI4O1jt9Z/
PIYLLJqnYWWTXy+B/AlS/5DNhhrh4id0Ro3LkZenJzO1qi3GW8OnPAOpgMoHF2HaK8Hg63babIFD
9g/3l/8qMaDhyNOXhacCRbBcwgRQKXeALbbpqQ4z9aA2g/qhzLpgH42ZwIfDg8yCh/p+JCptequN
d51WY7eapfAHERVf2Q3XJ0B2C7gxeSoCHVm+pFK8Q90WcetTiNzkUdFK52COlraPgly83Z/5rVVn
7/N4ssnBqPRcfngM59I40OLsNM6ImyObn39rHHNAblOkB7pv8zfUMtGsbrNVkYVlVJNrDnuB4C3R
C1RXLodGQ1P6DnrpyZ1tSn7CS17UqJOa0Ln1NDdefQ4U7MXvz1f+T/+8kxkUIA6KTQ7+MvROFynB
OOa4kDdWdnJoX/K6KbFE9wsgpggvg5jZ9Lp8YPRtFseoRzXZq2aO2lrN88b3lYUAAKEAdGTv4HLm
igaaX8Rlfmoj2HwZBvXPzoR9Wzsr4cpWurHIQM3QVZZFVoeG+uVQEAjDMYY3cRJpXx1wSwJ1mYI+
QqYrLaKvdjSTF7kjCjF/v87cVS5BBcOQq3ZbOtvwf1wrP5VB0H/Pg9HbaSZI5SFNqkcI2vqxopD1
LQTU/BFYx9pnvjVt9CboBEkMB/vrctqsfqjUrZ2dzA4DwyM6DS7PV/7qcR6pI2wjnrXbWm0TeyWS
3tpfLrpTFNE1Wc5eBvIe57fOiIqTFllwdTS8z3eOGKpDWdvNR2RA3G/In5ahj5mft1W14vX+ui9r
BnJ/85iQ9SWAn8Z7EfqPQM4bLkk5QMXJmTRF3QxlMYZbPGh/BwDts105w0Je2WI3djMZPVA/g9Yq
HbhFEWZIhFuBKy1Pnh7+DItKqXBtzebPNQ3faXd/erfHohwigzTxahEzGm9wRvRwy5MyivJtJvkQ
fuC15QYDwvLx/lhXT2bKS0ijOIQJCiK8FxcJUNS7ZeTERnKuFGkAUg6C1nQ8tNGutUBP+mWcDZ9R
SFc+jT1Zy4FU2XpyALElG3ZmsubEfX1Jy99DNxVgGah1AMaXm1q3oqkXbRSfpwD+7mNVDn1wgOdN
lcYzMXDAhLiJx52XVjF309gipC7CkV8eU5lbk3u82ugAUKQ0EtI1aJrTYr78MZMaB26vGyFljqT9
NeWl8yEaqiA4dMkImL1t1Lo5FKIS1qaz9SR5LND6XdkNN38DlWkEPUkdwGte/gZjyvpEy/L4LBpr
3g6ciQcFd7gfadr/GNTZeYuNHB5rEUTzJqzTaOUuuQoyLIGUuOPulBjLZUepHKqhtOCrnQs1dHaE
+zrxgWWJbd+23jetU+oPEGHilch6naswLNVdkhWIvnhWLUJ6Wffp3CRCOcGkwkNnoum0Qcw4PWSI
q78h/OFAVq/R7o/UFrftMnlop3T8Cv5peB7YmCt17VsfAYiObBvwi67QeSNPD1HMTng2RrDcPt7n
2nacylkFCp6ovpFPzocwSMVDObnllng0r+yCqxSG9ZB9Etmy8oh9i5CrWbLvb88Qu+04fC3aFF4t
aMgPmWNmb7aCmdU2juvs1zinw+l+iLiKtgyN5xaFJLqX9OUXh2DWpxmPPnaANjblA9DZhi9RUzaq
0Ri2cOg43B/vxo6j4SbxpZBI5JNhseHnWOs1W4nPZHPDS6dmLZVEXd3YsaVuZyswP0chu+H+oDcm
CZEBgShZ3IQ/L2PyH1dK6qboEgx6cvagbj9DOyCs1JqNQEXzLGblL1WVOMroFUlpZJIWxAyW/eeJ
V4rdUAA8Q9N3YYgq80anvkAjOoItaYdqvscHyFspFV1dLIxq0vTmFHvAhZe1dqUagMGMbnou8EqF
dhwBZe1m9aAhPLdWgLv1FT1YGeDq6COA87xcULNrCKl5pZx6J87QwNK7F+SoEXSYE+eh6a2UBzaa
3fe/4o1TQl3R1WiIAH+6KkbNka0Yap8rJ6VTED4OvSQ9G0PhbEP8DbfUCY1+UxSlfnQS21k5oTdu
UolaweIAEUfK0EtVfxBlqp5YdnAKyyHFM9vtTdy7M6FHkPW14LvNc2MbZQhowHcOinZTlblLwRXA
h5+22bByjK4+tqwFsqNJiN+fWYsPEJGTTlVrRCckHdRHe7LcxI+bXnW3WdvbzUpKeHV+5GjsKx47
cl8vb8pAr8cWJ4ro1IVp/Ht2ggY3gbofcljS9k/MDNo1L7m1ERcZmUCAOYWMHZ1cJfZ2QZ+rhzpI
n7oCQCwiDpP3cn9v3RoPcgOPVooHFLLlv/8RIdQ8qQAKm9EprqsfodJN+7510tcmCWE9V/g+/f1w
ss9oWQBE6fstAhIN6iShsJic1LaJv6Ipkz/lTij2Cu4C7oZE100e7494vWF4qmr0dXDVYP8aixEx
rxsouFXJyVY7hIO8XtP9RKUM01c5mgv3B7sKD8BTeKRKtgS4d274y9XEIp3qY64mJzch1ikJ9I0n
LNbaajsKtI+3rhOAQ42wTdjfH/j6MzKw7KnyMCdULEFO2qSnVmNb8SkaWzQ2psrLlK1ixqm26xOn
eRuQ5alWVvYqLMnJ4tGJajgHBBjD5WRVYCSzi3XkqW3b8i2Iuwrq9eR5nxxldF+DOZv+DQyBq5yZ
RemabNl1Rk3Fje4xgtYS6gT64XL0so1jEyfZ9ERyE3zPhYsgQh4Z4UHJA+snhE2cUSik658NJ0KL
s5macQcCt/7reMTPsGkiysQelOri/OCn2uVd4yQnWlBzvxOJlYY7NR0m2nGKs/JCvMrX5JzJV2UG
6YDrW+xlwWXaeJWSnrgPYJB7xdj8NFgJlHUmvd6YRqybfmm01feiCAM6AmmVnv56o/EuJ2OXUnFA
RBcfHV+82U1n6luJ3nX6l2quokMa0gXaIHAT7tU5y7S/zVJlbZU7CDgAB4v/uvzSGv2LUTGs9DTX
nWi2dejRf7XdqnxRlLZ8cEXj/QonwI2HpDPClusgiFZAVTeOF511HXwLUwfhuLh1MsSBUABWslMd
8G71K83JPpaFWr620NjNvZ0O5f7+OssH6kWxi0m78qEIEITCwBIekaK7DnY8yE65mSTNLil6fXqo
OzP/f3xPNPhpEfA4hWO8uG8Al1hl4475SZhN94o3puZjUe1+UJU0fZh1TIzvz+tGhKSPyyMI/hH5
/jJCQuXqLaG7+QkXvWL0rdbNHzX8MjaZMJxPg9kpZ7bxGu7s9qgm7RdY/xC55cH645brVKN3RyyL
T42tCcgnZtJ8QkgC675MWAmCaVryTB91rflz/d4zIVADv4VeIl1Ulv2QWhtRmguS/GTD6Qp/pIFZ
Zfi76xhnDYoRvpAtC3Orkrl0P9XOHGY6fKIQm0Dru0ekQNp5p9RDsvbuu3EnAkKWOCMeX7wxF28R
dCy0EKZFftKMOop21ag7PsAFtz+iUyHGzf1PfmM0lOShJPHZXaD8i5BRmiBLuoqdW0ZNV3+BTQ2z
mhKyk/5rBboZr1xLt4ajvkEhD2s4Vn0xHA0+UaoCAKPdtphEKgbPyE2gWs1/CmZK3+7P7cYxBbrE
GQU2ZeLatdhYQ5Nao4XrKLVSO/cAPmgpMgzxaFgr5+bmrAypTgmzTCd3utzBGE+WCdGvPE1VWn3T
PMXxEVCh519q/cotIxdoEXps2a4EX0ABllvtciho7gCjbVGcbHfukDrU6v44x7n2kM3IEBYcoVfk
HzBXn41uhatzI85yl9I55HGOFcLSYafQc5w4jKk4qXWO7I5pCw5AGjiHZg7jlw5l/JW9eSMwENDB
MMt+JbBZ+YP+CAzjBBjXyChKOmqof0URPds2vDQhd2Tpxyio6nBH/w/o7P1tc2ueSJ0SiyhhEAoX
xQetrdt4MuqKKDjVG7R84l1lpOXWmJrYt6FbH/5yvHcmJFmpgZkfQqOL8bBJbigrZdrJpNF9RMam
AapjgiPws1HFdyNutbX+7NWGZUiiC7mCS3EFHNzlyiqmC20PraRTCJ1/H2VT85xGLZo52N1Ua4WH
62yQBixNMFCoCLdgQSd/zR/fMTPa0gEVp58SbWpenKIePrsDFJ59ngOogodVWfVDr2nJHt2bDOnG
2nkE+7DGNbjaTrIPTCygykeKRA/l8mcYtHmRqNWMEzKc6oM3m+MZgT7DJ7QWqLpaB2Q1kzXl+SvE
N/mgdI8nkANtoNa9COcFvnO0oEz9hOJhdk6iHhYWxNvP3dToKdCSsf6pjgbaqWo7n4tKJNsxdBDV
RHd2E8y13fqTiMbff7vluPtI1ugfyZrXEoJQpmmjqp1lnJQii3/2TZwF6C8Nnr4joQvzB4ENYbe9
P+b1nmNM2hjQesDKkZ1eLn9LQSIpR9s44Qrn/EgQkv1UD+m4xaZmzQfrKvCz5lQtabuD9AQctdhw
ep/M8gY1T/04mO2mDcMi24pBWaN03NpRFGdVQiIZGiDkyymFbqea9RRaSHhm1QdgFOb3sEfXqgm1
5l8LgarM7wxj7Qq4ik/MDv4myC4AJKQIi2vNViZcu/lFp7ZTU9zVrD4NyKsFJt9m4/wzdh7um3//
7WjgY6cFZN64QgUhKEWrJhTGqYgr84MSOmZ9yHAJ2NRl766R+66/Hl0hJkaaQHAiblyuaonetJKn
iXESsaErnxxUQ41dKxrV/nV/Vld3KS9DwDB8QdpRwDcXnw9+EPCf2ULI21BhfZutrDlgQ6J+jYhl
+8JFZmc7GHN0gBfsZLv7o19vHkaXWgZYJnLHLaVkqIxWRdTZ1qmKNUSKlCp7EENdP5TFLLYws0oF
34Cp3t8f9XrzXIy6tKjL0jrOMl1hVHXqX6LZKx7LzjThwejWf0k9zYf7491aY/Yo1QAAqdeaPaLV
kgGdXZvG4pztMlePdpRLY7+2w+ajhujwJglgwSNW1v0/ZspcKYBAg4W1uQj3SR+i/NbN9ilULbSi
M1ONsayeG7Erva75Gk0hum33J3trcWX3jnok+S1CLZc7F/o4gsAis091lpoP+FcHOxz/oD0AkLRB
+6Z2/fP+iLc2EY1U4Mdk8WDaF2dFmQBcpohJntrKds+9GHVcy2OE4nCc1ltrp+GCAeCigb4dr0z2
9tAMy8sJ8t6ywjQyo9qaTOsE+yFC1i8QqOxiZ7QTKOJj8M43D+FErMmAyOh2kQBDKJElJV4PEMev
ZNLTaXKLBAngc1+H6oOljvYIaK/87dI2bP0syy2erIOztbUi9HPP/tv9/M76oNBD+EUhYIlD6PpW
tcdRqc5dHOr+ZDbtWYu1bsffBZsKqYQ3TUzG0clFtDLy1XozMj0qKmZwniUE43JzGeVoYes61OcE
h2OcPnEbrYe+PBhDHD+acxU+xXkmVi7tG6sNbgyoFR6fAIcNueP/SN3qqnJRPWnEORJwpEQZ1h+s
IMECDSv7HbqD2g77hWqHgHX91RxaZeUMX6eOIARkB1Tq2+Cmslzuqggtr0gNcbbnTu/81lG83zYY
4/lZNabZPDgkSwh825bSkLrERfGgaC1yTCm62CvxWt4GlxuPrjQapLLrYGhXxfhqTE0+QNqcYagh
0R3OBrLIU/wj0fBB+ctTzaypSyASAo6JXp1+uepzhqx1iyrJWYevuZ1LKadpe2IbI8X52HbVJ3Kf
akUy4L0KvZyfbKhAxqMMQB/gctBQJB4tFFOcsySqvE1IKv0yDU6n7ZCEbT5kZm3OGBkJL/XnFNMI
YD6NLOhFsTn65qgkDRK8Gd0XQi0kHlQMQyTdE8X5bESWEuxTHLqeirbB9CjtOkvzK5zr0o1qJoiy
Qrft2o0LYsvZRGU6v2SNSL7cX9Wr6MyqQp+nVQeLjybhYoIAUYG/OmF7Rh3bwZJb+j+NdM3mWTQ7
1a3+vgouB5TsA8nDoPwvT/QfhweAlicCq2/PVqeb56qhzcoVoOxDR1WeqIy29abv6mSnJXOBNbZr
dIWfIe9/f9rXcYMOLF0d0Ke8+qhPX/6Kvm+CclSr7gw4LHrml37rsjg89OaY79RO6A9Bq6+h465u
fbQg6PbKKI1qANS8yzHHMCFZHs3unNWIIGxKAjpoGUsYfjepJmryuXswdJRofUpP/9yf7zumd7GR
Kfrw4uIPCp/LFAdh4YZqap+dqcNHb0Oq5g/uKDpnU+MNPfpV3Ux7ZO/RdG/zaPgwap74HrVa9J8i
qr5/7Bqtg63YK+W/AyIazwkybvvOKssH2OGhb1Sfo3KvKrr3kMCmPMQd8PWVq/U66kq4mdSYQMfO
oKl8uXwYr/YCcb/sjFda8q2FevehRQpe980yRZgo07Kt1tFCGZ0s8uvZ0B/vL+GNkwKbh+4REk2A
49+FWv/YuF4bNGWolvm5co3ocz2o0adIQfIbcV3Ph2rtrFSW3nOxxScDose7nMoghj7LXLjL0gwt
Ma04AxcQHxrdSR9QGur92MaLEUFVs3zGQzp6rXUn7/ygn1RlU7hW9CWFLPwp053mZZrF2PlDYkLy
np36RE9i3sIn8LaZZbdbEKDKF7rDaeeXTdalmxFfvweBnOaLAS9v40yzXcDJ55aL89r8kKYR76n7
y/oeYZbTpNHJioKyQ+B2cRRHxUPWv9Lzs+c0JdKJSKKjzmKLsvBbqxm+gwrzkDRJkSenI2mEO0wf
0upxtOPC2KOI5babvK/in81cKf94c2SKPXRAZGbHisqHhARNsZ9xzJ4AJtWg5fQIY3I9W/UgXYpJ
AbJFzQadXtAk3BZkYpc7tPbaTpRYWJD8xELsTD0xNk6Fx8NGp3b8MDleOW2h7FufaNok6MDQlXnM
jTB4xddl+tIM5vDDUGkTbnFUyNJtks/2XleVbFNH+X/3l31xmthXEOFoZ7zLpWowaC9/q4rwTevV
ZvAEPKTeA1HQtsh7lrvYMKCdNbWz7V2vAMNLBpf0YNDvD784TO/DU/GgfKmBHuX1fDl8EmQNVAvP
e9KNtDiUBSpjqZZT93DdiIw98lbGW8ReOZ6E+siGOqUW1MYux0NAQBWURaLjGCr5NyPVzc0E2RBr
+q7JNwG4tR+DHswHU+mzcCVdXNw1/xtbqtOCSSFbNBaJC5tOwdKTsTGeB/ohovoJnW3aj041/9MO
wGfHSIznv15g+vmQD9/1eEA3XU4YelziTpmIj3GADIofY5xDLlrXs9+OeeonmDisPfSWeamcKJAT
OgvUYKgwLUvTCEvo+JZiBRukfbRrqih4HOq0/Ww4cbu1R5u3PLY4my4NCm0jWnpHTkcouj/xG19a
atFy/nhzUkFYbOykQ0OiQRL9aEShcfYQg39WyjE/ggLCBYk8fXzyeDFwDjHYvD/0e1/oj1D2vgCy
ZEKnkALblbwIQLJGm402OUZI1mcPKTYDI5L7JsImBQaBbyLDNMg3JzFiQVDN82M1RZyvNFRwZ2iH
/hcPZX3adxMWPtjC4WudD/ZDRRvniER28gNcz1od+npzwlCg7ST1JviP5T4R2pxyxlVx1DI9658T
5MATH8sKFPBxH6oOwvGC5muOFkjzcH+1rkcGHUYTF1wNZCgIdpc7FP480Jm0zI5GqRZ7URd5giNH
h/SHEyftoSnrrH9KTEEx+v7AS4AYnwlpLjoZvCSkepMja21/3ORtig1HqDMycn9IwZYDFXawtJWO
2FkYqviXOPnPcEyxO6C9Q3tD6Pamo0D9r9aH+coT4+avoXRJXgYjV6KcL39N44zWYEKTPuYuuno+
4hDzE4iYrPStDv0W+vdhe5xSgRpRo9XfEydK+i26hJjOaHgW3F+bq9ODwgl/SAWpSpOoy2vjj6VR
ximLPL0NP8Q9tBU9m5NH3tS0A0zcB/w+rcYHvXWwIQCzsRKir64EUgCqP9yhlDI0Z5nf1bMGWAB5
wScnLfN/9E4Ee4VO144HSn/EqmjNuvNqqmx8oLyyaEH/5Yq8oEV1OBfGlD4NUV1uomGwnq261D7O
/Ea2gB08GEN7DvI2WvviVzufkaVXogaolgC15HbKzKURppc9NSOS87t0cnnWGVY3jfgVoU83a6XK
Wywt8HV3o7GItv00FdHeKXA0nFSBm4Y9dZO3g2ZTeEBXR3U+pHNXmntu70yyFLDiWAvvt341oClA
aTA+5PvtcmtUc+CIQpmzp8mrJxvA96DbX/HbcVUZxpzmV07cQi4hS1Y1W24NDUGNQ8L7CTzLIrGq
5ikNyjbM0BzL1U98mzzeGOA13xT628kGy7T/QjVao39cn0y+E8Bg+gmSCGsth80DLOaEOwH4U9XJ
8I0hLQ/uVCRfo3IoBgws7OpgC4d8zWp191Oa99DnsYG1f9mCu+/+ybz5a8gtwZHCcqKjvsiTLR2Z
cElee2obJUKoURqW9l1mvJoK17KPqrUe77XQm0+AuRKeRUPVJBsMhebkmZ7xmgP9reMDmu6d3Y/Q
1RUioxq6Xs3V/KnNh9+x3fQ76ZuMRlFg0H4BrOE7OrbNaqS3w0oAlzO9uGYhmYEAJZ2ilQWEcLES
GcrRqnDM8kmJ6JHakVZOPgn2T5MH2tv9Vb81FEUnmsK82uEPLnK3rJ7bPk5xgRwmbXpt6vCUTKL7
aAR2sJI83ByJQgw1PZk9LJXtrcmuXaUIq6dQUfX9bIfOI1qR2DHnVTik+/vTetdAWC4hrFcSYmhj
+ArLr/tHnK8D/kFnPz8p+B4+GkaGDFKRNfEX9ADK8rWB8PRtGizFfel6u30zFKMcfBU50oPHewbK
ZtVq4T9KS8P4aNLA0DHPS/D0jj1R/x7s3nmDl5Zq+0RrDPXl/o+/sfMIQXwSWhiSlmBc/nYPHQfM
0rTqCR8y2EiJkw/jI7qE4adBEZq20Xojf0FXyayoRebusPIuv/GhYNrRMeeewmZ6KQYA12qmQ5VW
T22dJ89dlNufm7kZvmnqYDz87UwZSKNkxKNQfpBFaqCUojebqeifKI5p27RFw14pFOuRF3r2UVHs
6CP98bdOD9d6uDKWX2wPoFYEGvIzHmi8Wxaxvi561QnCuH3CVzT+kHcOotSyFr6ylFdxncYpKjY0
pLh+md5ifq0b27Guiu5pdjJtN7YYqhWhmA94+CqbVojmYQzr8/01vXr4SnEQUJGkfRAzwV9c7h6b
arVT2Vb1JHRYZRu3zepdGdvmqzri4+HjJ+Z8LithxX4QhOTCqcjaf+//hBvTJudgvhReJSF58TZr
SmWOdMjIj2AanMcyHDDA1PR5PibugNxkSWXBz7pijXd+/VGRyQJPyP0pKxVLxVK1SBNrIMF9KjE4
i3ytV9IvRtusPXevLyqJECKHlKo3FEKW16YSV+Cq8XZ6ijwkNt9wucRPaQb4Wp7E7GmjP8VJbMb+
4IXxY9gYSrene1C8uvgYle1D1WEb8fX+il9/dKgXEuOCogbSn+8/+Y9wJ2Ah9HhV9U9ZR2eMHmCN
uZSZjo8EmcKA1Dmmv4MkGHbIblaPRktl4P4PuF57foDExhKwoBmZckv88QOULi70zsqGJ00NjX+N
STE6X8nM+a8PFC1WUgPZkoEotoSwZPYgpqZy+qdeuhpmRnaiYeHu9HqsPkDyHx4Grs3VxEQG3Mto
IeUkqFmRBljE5cWRiqsWE0BbH58mNu1ntMirasPHUDtfq0uMguFoDK+x09IeMXBpIl/UpJcbysnT
FlGxUPdHXiXxJytWIsgHVACp3WUj7pbWkJDppU3jbHNtDNRNEaUubnWYNHU+VnqmSRbWYP7iOAJC
P2arpdST0I6tdAnEX2V0+9yP5iB7RtUjql5SF7g/ffYJopfTt91r6EGh9mMy6+olDhNhwrwFp/9q
2qXSPXOe3IcinlLtuyZ4Cv+ee62hTKoYyDd1cT/YHyQXXvPFaAvb7zV63NRnI0Q9srJr2WRK2Z7R
FKtOOB961VNtlcYPaijNVPp5UU+6D7FaK7YoCtnWpqrRVQcv1WWHaqza4kwKqvwutGL2HqQxQIQ5
8miVPoIN6rnp8/G/qBy9D5g0D67P3mvdLWZ+s3fogea6m9DS+g/eGOvCp3wg3mgqpa9pT3cc4yyI
zL7VN9CxAk+k46HEt+kVM0DsHKKBYi/2m2NHFQdh3Og862OgA1Y3k/F3mmAFSGuXZsIG2xu8uU1E
cX9kjTUoG1c4hvLRdrP+JRkKo/4Gfqr/HMRREWypyVa63ztzOD9XMAkxK9WFM3zWoZMqPj2T+CXg
uZVuQjvI0p1ZV7X7iL80Yvx1kiPZ3cRDRCXFinPxH4uUk/WBFik2XeJK98Pccb8HWdaVK5nZsq4L
/ZGoIZlspBvUK5bRY9b70SbVFE+uMagnfDBx9MXJ0vX8JG+Mf3QtU6eNkmCg+RFk5qgHG0T75Aar
OvU5s7yw3oiglZImGerH+7xl9o9JNCPs59u8aOrt4BnVvL0fcpZQ7vefTWcLyAV1DrKHxTWTunFI
TyBunhyEUbc23kK9n+tJ+VBGXQf7xRm/8vQskfUV+acGjX/4zLr21KbC/Q51YF4D0l8lTiwj/g6o
REqZH8QSL2MgHvVF3uq2eOqQrwbhYlJamZQB/c1Qm1Yyp+taJB+KCEjZleHgYCxSC9pHCVlo0Txx
vPlQXD84O5YmxAuQa/3nXCsCHGAoOztZmX+NxjraBxkg45W9c2POCEcBciTwg1RY4kE83o1dHzRo
oDeTja6K6D/mool3mVFqK0PJGV1EYVnupKRA5YY3xJXOh07NiIxjMJ9yoddfsrTI6SCHE5EhK6Na
2/RVVP1zf4tdJTI0UanZSCEGSmqkcZdfNKsKpx1qvX4yEaD4gqVs+QiVTPmol/n8W1HCkCJGla7t
a/l/vZiobUpBclJwcgxkBhefNukLvfCw9D1GOBGGfoIb5HfoyH19mG3UATAfwkTZiq1GbKAUTD/R
jOii7TS3SvxPMgXqyp17te42Aqv0rWiicHoh518uwpy1DUmVYx0b0A+PM3jBfZuZylbTO2Wjj/0a
Y+/q+SP1cqkeSRA2NJsl/3HubcB/IjKPoresHffB8CvJdKHtZyToy53qNsmXMEI98yN2nghR/uUn
l6PTRAH1wuUHle1ytubURKPmBuYxsDjEHYKw+MWI4Sgsqwm59Nz8s+mVirq/P+yNRQYjzZuEgh27
fAkYturRcPvO1Y8lXbQNdJ9YnDISxV9ZFBbqKbHRZb4/4lXKaPP6AfCukcW+Q30uJzpFuH8oXqAd
nXjST25lYR85a/qhmRzjF5r7Hp4Y2N0eUmDMB5NmWbXC4LrxneFt6wQw4gYyK4vDFcLUoDdnaEcB
bfGffOyMF4Xi3hYpceUhzUf1MbPD+iM2T0Am7s/9KmqROvJ9aR1RGqWnKX/aH9mq3rU51RdPO6ZT
OzU+fg7zqy68UvVDqpQruJ7reZKnmhQ+5HBoQy1SY7OH/TYPqnasRRCerdImVuFIa4T+FIzzN2rc
5qbKw1BAIy/CNU+r64tCpsl/DL+YK2p0Q4lgj3YkVMhit1LuUrR6dD8iw94WRNUHKOzF73rO1Bec
CPThcdTHZOVj31pxOLDIGQNjph8j//2PFZ9ynCqKkRUfuwBMRjq6WB7rIPIBBjjxyue9seI0Gqh+
2+9v4KX+W5jbuWrXtn6MsMU2jp3qltwRefhIL9KOt6Nutr8CJZ3jj1lQdmuGM9dHGZAiVTt8KHmq
XHt1JtFUYppgH5U5EMom1Md02k5dPD07lRNvgQJYK5LfN0eUeFCoifAyl31J1xo6r6R0ejSKvNpl
uDU1vqoW2pfKE/YO/0P94a/PD897KkzcyBLXv/iaZqcFKjr5zrHW0I4w5sHIdzmsIHVnFW29MtiN
rwm1lZYjNFtZHF6cH1tRLay5HP2YoojwPBqp/ZK49JD0fq79VC0GhMesNManOnBWnn5Xu1ZKI8GX
QRsGyzTwn5e7dujNVhf5jKJpGZrNXk1HlToRGJ7Wd4y5UHf3l/XqO1L4ZsdyJKUF3BU3UTXTjtRG
rZlpWm3xdIkfEThMjzEUrMcMFce/XVn4AoRBYFOozWALtZieLRJUcZtUHC38n/dVzcnEYLLdRCAJ
dlqZaudUieI3LeuNL/dner2wkhjPbGWTEsjAIqfwesXqLX0SxzZp9S+qPRvPKfD/TVI7VrVSTb9K
4pglqF0L6hxfEK7e5UeMciK7F5viSPfNfbTCNn0S3OYbq+6BAWq8BX09qdcq0De+Jfw19g8jgt9d
FnFxms7zIhzxSstbK9w0Q6y8itryXvoot3YIVHYrQe860INSBRFB60Six/TloZyj2LUVgLBHJTCz
r7URB+KXrSaOxmPOLqjy+XZsJqfAkqqEOXjeRy6rIPJ8143LVV3k6y9sUNSlEsUrBbLZssJq6hlH
K3Kno9BLByNWCVMIp1+kbWvx9roehxgKcpOUkom7vIYW27hs8y4SjjYfQ2oI+aM+2zzOezWoD/pQ
UNgtRork29FAVqpGSU+8qjPpTOxbpTlNQHqTKnm7v73liBcZPL8I8jYKF1DLCJRycf647Sosws0o
jOdjNbahi/WD1mSbIOaJdJytHKFh/EbceBNGRdweCl7e7uv9H3C953F3JGoBGQeHesWFmnJ3Cumd
jUdTpOFplCDTDR2YzH6YaxQJ9jGWOMN3qN7GajFBdoz+mDuXHpq+QNZ4qb0384zLuROwWov3Qvjc
Ia0/HzOHT+Ac064BX+ArhakjmZcPZZj+GLsi7XZhOJcJQr9Z6r1oqN913rayrBaQBlNztJWIvtws
fBKpbSVFrEE6op69iDyjHAI1/OE5bCfPbPA+VHg4AmhuG+fBLRW0mFUDq2Uq82Noa7s5oL6b+XPt
1OWj0kYteHRixrx2fBdbhtViy5AgETFIGq4YDsFceEiTehqOo6Kf/IEKdvMQAZAUW2GjU9xP1vTR
0nJL7Kt+wlb5/oa5XheCFDJ48hUvn/FLFktDc1VjXfQPtWtUh5zPYHMZwN/51RdOeNAxC8323pSl
ae5n2lBUOAkm6oQRRTD+H2dntuO2sbXtKyLAeTilpJZ6kO2225bsE8L5knCex+LV/0/1PvhblCDC
QbCNjRjIUhVrWLXWO2wQzVv1dZYPrY/rSLIeeJ0gLcR1SOtksY6KLFWCSEmMl6zI4wM+47XwI2sa
1q4H+cEv40D5pVECVZxThFv+cr1mnSfsNgPd6mTKZD6ZvTOlPrJRjrPJCgBmuyEvSntTxHOX++BF
QTbXUwv/4P4HWJyXfH9+hmxdUHF4h7Vd/oyevnZtlIr7klqWgJKr8KP9pkZICVERJAtWwl0vN8Kh
iwP2H4YfJ/RlOC+zkLKYbPelN/XpwU2FVj6aSlA9emWUbuosnraOotlbtUW4ceWmuhUbqS7amxRz
aDnLv/9wOsZ9nVfTkLkvCi99pAwpXdGGCkb9ESpRqBwS3n2eH8Wi+CahXWu4mMXZKGcamAHwdAmU
pJEgD7AP4eFYJ4PgQfqitEjjmnA3t5xY1sOs4L7UCKEc2iheSwdujBlyKlYutDm5GpbKwBoHvpWq
nffCczypt5mRdKVPH0lsbTNOnsN2bF9DeFWvRjNq+srmvjViXrugr8C/cTovJjyM6XbCJ0P/rQqq
nTN42UEkgXHE2PHUFtGwo4LuPtxfz8sOPLy/d6wk6Yhs+sPiuZxmkG7hNM9CHNU0NJKtSMzW/Qtw
vvZWWiYGI6E1eLmPBN9gvxVqKsLz1FQ0KOnDxF9yN7O+2UGfZV/BgpvTJrNCYTm+mJwiPHV2HzSV
P6uz1m88tRJ78EDzmiLA1cFA4Y98AiHMd/76FXMkmrPKVMBS906iYTFZaa3zRmNT69WNkyA5hzYL
aGZaNsFEKwgzt25SN20P93cFULVcPPIRSeWNTjknIqTBxZ1VetOMJqZnHEXneP0WtZ0Zi95SGwf7
QVHEuK9qZ2wPoujV/BeK/d60ejrJU/DjKSnpzrT1yGnIo8noFl8T6bAiGNtaffEKm45qr8ZViLA6
2DU/6WtH2QbhnD4nQlXDR6qa2vdmhGROK9RoQ+vHWI6QfzeY7YzJpyZgg2AVX5TOvEHY1AsC3Hji
qT8UQa0Xn/OaHuaGgHb7VoVRZO8yDVjphvJKZLzmwThb+2kaprNVaf306AS9qm6StumHfWjl5bAL
zciINp2uhp9bEuDoAaZOx7/IPFSnXGOGZYSK6aCrNe2r3N0OTV/IBx2eww8GyuzIOEXt9FbxHusq
n3Zbmm4VWGBV4Q8QXNqdOY6Z9gppZ3psQi+cPmtGqzc7HaEMczv2ce/8TMZ5flMjYF2+FuGLfri/
u5Y7GgVJmNlcjqQL1CqXZfeyAiWJzkr0gsGEqj1Y+lB/DmtD+dQGQt9aeV6XB1KttZrh4lED5FgW
3mW2DXmZ42yxCow5HPPWqrwX16jnTamk7WNbSKJaISb7NTWs7A/7C0QkHZIuZrIWToK/WPqFh2YX
mpHeS19Y7jbAo+G176xxSz5WrUkLXuVABAOmC+KFwSE7veyppBPNo7apoiOgsFk7pFYM1AuSkGr4
M40/QcVKLd1tnYiu8ckmssR3OqGm29iKome5i7OVnX894fwiYEA0WeUcLHd+G7g0h6EsHwu3sf4S
oZZ95wFLI7qVmE6tc9aK78s05H0KOPZQCKGlhnvO5alNLjTFIJLCY2kZ3bNO2AcafvGTPU7Wyq10
FYoWDhRmWPBSMp9+/mWoPhoCXiG2/tIA+PvU6/H0CZfbeNPVEC3vb5frUJRzZWuTT4tiw3sn8cOV
3wyuUrqdhoQ4Poo74SVasjG8xjtyjgllJdjVaY3ICJ0DoDd8ca5z+U0/BFP1fNYLuhvPoYLXFx7i
wOC1cnyyk2He10Nl7TVlnDb9YK2VtZc3Fg9N6nEafSpQrJIcfhl5EE3YA2qynzMvrpVd19bebugC
y/aFzSnmK1XnPeITgAuEGU0/vUI4X+5P9HvP9eKeoNZCIxkICNoG6HotPmodwnZPR63hqQKXa9PO
hvMyjbiIbas8ML6IEk06vxZaFfHAQvNqE456rjwwkZTJfSRJbOVN6+E3HTFs1Mj7s35UN1DBdAta
qUX/3C862/vR8ZbGtxOwyY8g9IzBWclRl68PqqgATbBupG4ErGVZUp3Gpq/qJuuPauTY5TZrDS97
CWuRi9/3Z+xqhxMIpUYkYan8SbTp5TcDddFTn0UWgRJJ99S3jvYZoUTtKQB79G/fKGtAnRvxuMMl
Ep0DVQLFFvGGVms07N+O/TCXm8wM8t9cyLrwUyP/klelvXJTXW09UISgpSQuCcoMkgGX8VolsQZy
0u7ozqhot7EdcKXa6fyb51//dn8ur25FGYtbEVQfRxgH+GUswDBegl5pd1TrRj9qyaQ8eG4SPGth
rT+0vTX9q0eTWFkpV0HpScPuA++jI3jkvIMrPmz30Qnd0SulTLUzzxCMERy2QZ7utb4CYwfOB4+T
tEx/3R/q1fqUUUlOKWfS/KfOdjnUQJR6bnmdeqy0GVShYsXiJ0jD6PF+mKuvx1lJ6id5C0AbqJ1c
hqlolJnYaGlHp3Gn0tcLM3/m5LNf9dHRdvdjXa1MYtHax+ILRTXaN4uVaaqk0bESa8cpNosn9oD+
gHXc/GTFKD1icFhUP+4HvDU4WTjEVQzNcRhji8GpMcWwZNCPERqeKnV9JGjVGbTVI9pm49o6eU9V
Lo5G3vVceGQyTBDOt/LnfFgoKFjAcxdW+mkOQtPdJg014u3kJT09Xw0xjbmuDc/3Eqv5UVZ2egYF
hC0Cnva25ZcenmLYDnh4mYVT99UArlRtchumsoq2y+hTbHOUX7gqOS0MU/ws/6+dcpaiaJxs+EV+
GuTFQ9ZXDuzzrM9/jOnofm0mg1RYzQUcAD8TcXUCGKvgqnh/npciAywbyIksC0nHZLaXWUyAlBWg
hlA72qmtth5PpcadMdzkzSZ2oRG58bOFa+FnCm4hpI8wNL8kRqXX28TkiUOjss37J1ROKv0xjSeX
elNiOZOf52mLxgvaoh5mkLqe/ihHBGeLXUMrfXzJM4Sg2o3Aq6BBqiTWy/5r2TJ9P0n4tXgbtN2k
rJx2i8PgnSEr4ebI+yBeR9fh8hsP+Gshcd5UJzvTlLMo8+ETuuvtxgCNtIuCNj1UVpCvzO+y8v+/
qBQVKGtCpqaKdxl10lMN0VerPNG3yR4n3gGHwYj7ZynC86IaxfwjpRqKe6tqPU1hlm9iUSY/73/k
GyOXlwoUFqBHPBAXqxvSpVqqKAucGmB1PrrWCCyPbvbT6Kvpk2GIbst1FKw0Pheplhy4RDhz6FLC
ImlfVLE0M+PtXhvtaSjtZjfST4dZXIrHKNK/R6KfHy3cvv0iF2tMSHk0fNjLBCYgKgNQjCHQYJB6
OeNeaam91pbjickdH7vWCB85vZTdVKm/88ptV47h63FKZq1spXDUQ89fjBP8O6dSMQ0nbwTj6tiw
X2pM1relExnb0MiS1xYm3+vo9Wu1uuWbSI6UXhI716KmDy5pMVLIAFo2xZ04VYE3PPVznlMYND06
dZn2XQ3U9KHK0hw2Tk2amSiu2LYQpw6Toq89zxbH9f9+CUkSOkvk8VCWLuc8muY6L8duOgWT0P/p
SDgOltEkp7aurc39xbxMY99jQeziQlfhkFCsvIyVDrFiZ1YrTt4weZQe4nlGQmBAVXmTzo4b+VkF
1JHOWRF7fmxV81/9oGk0oge6HI9R6UXfybK8fNMHSf3ZqFDG28bVZChPaT7mvywLTWY/0bXC9Pmk
XbgZ+8D6fn8Qt+YL0Tja9LK6TVX/cgyuK2rqHtZ0Yk5p74kK6Ace86LaIznZrOQj8oi53BA8OTjc
SRfeYQGLFWqFsHlto9dOOTbFG91Qhi2v01D4qlDd56iJtH1Ro3/dpfocUopJp5WXx/WOlJwVSspy
tLJ/fjnaDKVoG76tfhp5UUB7t8uXPBeqP1aq/W8cl8PX+7N7fd4Rj5wdeTMmF5blZTw9aOo5ooV/
Ujo32NlOmm9agu5QM/YelLAKt26Ed8v9oDcH+d6ul0g8MonLoKTteBCASThV6C/sYZlnj3mfd5+s
uat2BZ92ZR9cLyEa17KHyCrCGWjprdF1npLNaFKcQho/Z1hAXesbYa+9imlAy+f+4G4tIRqWAB8p
UdPZWywhRD+Mpkhb4+QUjRZBk/Covo2o6TQ+ZzCF67Lj7RiaY1Lv8ClyvuSx4qyZyV19Vo8aEJkK
WYqECixFvmkeVsjjGfYJIIYW+yaWLHsBPhKWe6kKHzEFdJisVR2mqwOesHjaYu2GcA5eevLDf8gN
c8VyRwvSxqmYAf7bPIZpSVKd2SaJYp0cVB6fnVYXexe75MP9ab9aUyBM6bPhE8nrDCFd+Vk+hGZH
K0pkzNYJa4nkF560yZMnAufVrPRiN8b4GP6HeMBpEKKlTsLlchnPFZMrZFXoZCZmwRHq0I8BgJHE
n9yhjPYNPu0rI7z+pvSabHqaULEcDe7OZUR04+BjsFdPk6KM34uqhC+K8c+DojV0YqJi+N6AC1NW
9s6NqAj5SFKlJLZRSLiMmubzmIHLVU4idr57URhsSk3rt7l8bGPcbvyTq127hh2+2rAcwbyhaCOj
AUInWf6oDx+TzkCG27CunCAo5L+rzuZOMurq+zA4zvf73/F6ycpQlGXJ+XjbL0F2bqqavGBG5RTY
sfpcjVG1N6bIPDcG1pOjafLQ6AYeVGjargHtbyxZ4EP0aqXeK8EXS6gcql6b4ig8G4jsiq9g/pXf
vafk9T/6OBf6FqfdoNnfH+6NmLSiqVMCCZeY1cXnFHUiWaBNdDaTqvzXLUT/NE1O/QptVrXIftw1
Z7KbAYFuwOR7L7UvPqU5ecroVXp0nqIwj/xBR9UKzsxPpJoLX1Eza2WX3Fg66BRTZJaYRZt2+OXS
ybrGyOfQ8E6iisOWxAUto43SYx/r5ybnzsppfyscBmOoI79D+5av/cHGYlkYTkAD0kh3Vk0X0Vf1
QD3ozZjVK/fmjWDA6ngmkMlZuPIuFkyV2hXpXByeK6uHVW5Eg/KtycppApRT//3HCwUGJk9xinoY
o1qycvNhCyJh2zdakkXnTC/TbtOEeTw8tUnh6NtmLpIUZ7EUJ7f/ENQiNYbKyjm+3IyJV2SYsTrK
qSF68dpFrQnpy23VZpNlIsoeqhxTuz8/4diDEq3CTSSfn5cjBSrYRrmXR2es2emv0TlQ0DnxemU/
J1NdHdG+O6a4YK3wEa4/pg4+/11VG3k75BIvw2p5E/PgyuOz2+j424CNtDZlM3GhaOLPFw6xOGLA
f1Ip4qtextJLLcXnro7PYRHpj4BbjQdgzP0RDYRyZY1e73cZCqiWSjDIq/LvP6ybpnNNYVQNFI5m
zL+wXMVPdBDqJ01v26MuCHp/ydycxg/xFl9PHStXqVU3OlfJONZ+6Qyi80PdTpSDmxRrZWD5X7t4
H/DFqFLCBSbJYScusoxG0TigDUZXeYMpNn3oor6Wm1nhQ3gsP83IUDwXqB29/fEgJQKPd6us4dPP
v5xUrQ4j2c+Mz9T54oOW9d4ZMBwkkkgp05U9eGNCeSbzJnAoCEjdhstYlQ33a4z0+NwzrO9eZYBa
CBxJ4C8zc2Xr3YzFggQuJoVxl54tNeshb8Y5OovcMF/wL1SOWTfqm1G0a2+OW6EAjtB8pKbOs2Px
5dBCyZBxU6LzHE052w0VrBblnrENNxygTrQyize2gWQhctOSHQIeWRyfCeuyx5g8OTcw97/YY/l9
jGwFmkCvvcVj33+9v0Cusxiptvj/w8nRf9h1wi4jCxZ8dC7GGfAJYLT8IdfH0fvltnb92Quhn7y1
YwUNKOUH7e5HXxvsYs8rcU/Bpw2Tsz3EAy9XffADrvwvytjMOM6Y+cqyuRWPk1PuPxpbOIlcjrYI
Avhz/ZycvcYdn1MvUb6FrjNgcius3w0F47Wazc2AMD7gclH4JQm/DFh2ellwg8TnQXjBN3XSi2Np
h9Wmc+fsEZxuv0IzufU5qdNDeGFPoLe42O+e2Rv1AJrrbFKGNPwWCrN67EVUj7ui14v54PW16jyP
8TQnG7o6ayr2t8aLaovUzAdsDqTvcryD4nRhQBP77FbmSMurIs8QTn3Kcab6m9lYqzff2pwA9yWc
VTZdl1y5LFNiI2qD+JxVzfA1G6XCrgGg7NFG+2lN+/tmMGwJPVgDEpSw2Jp01wZ4O2p0LpWg7T83
3VA/6mUlqk8TeLaV0u514RE0rHSpIL8g76YndDmV2M5oI6jI5JzTzQjoVCKOupmm2AKp482dj3JG
9ssF6bLRo7Hl3+Zj7Pe6lr5M1PUe72/UG9eXZPTAXAKiy6G0GHpRFBmKZRUbRytt67MRehOtGUzH
H8aAlY3WRB/FB4pAYITuR16ynGVuJWmv4BfoEQOFXZy/QZfHRtZ36Tkp9CDZ1kEnvpt20GzsNvVM
3+Tc509NUJRs47I6FWNdlNups7xPYu6HY6dXaxhvOdrFZS6Bl2xcmRyhs3/5aYwqdyDbBMm5yK1c
bIaEgo1vsrH398d+YzdhYItBGDpmIOCWtedwglxvAcM762Y18ZRU8fKY5xahNhpW8z993Tqv9yPe
OD9o3tB6Rnycmt6y4KWnXO9YeOTnLMyDZyFosOEDPqMZEOjz33HtKV/bQGv9GJWGFc/cG4OVCLv3
hy2t3at3gx0V6TQjjGwMxblu1U5sNDuucZRVClSL7NWz+cZXRBeJgimCv+Qry684qANtNbCgZz3J
+3FX1rAAffQbMJ+5P6m3tjKixpQmyIqArS3f631iWA1KU/m5iQP9oXHo6Yl21v/hIRM+dWYRH2zD
6DZ0A01rI3srIAXnBG0lRXxf+Snyhvu4dAFRYtMgKRlkNLyTFjfgqAHVVBOh4UxMbsy+DbQ9hOOY
ErFr+VYWoTw8jIjJP6AZER7SbDbfxLD6uF+uM/kz8DqHowFSiAewPGo/pB0oJISgjQvtBEMw3RvA
kH5Wah7tyoHkagrg7GBnW7r/pxYeneE/nwNJjaSi60GB4Pq4DF7Z8Acm9GJOueqOua/3lYuoFEJZ
D145NMPGyObuoGLdHDzWWVJ+63q0k/04NxJ3e/+nXPVZJLNO9nKoqyDUBTz68qdMplD7NEnVUxkD
o3g2c3i/m6Auc2ksUNQh+07pbZBUtp6/NQacw6fe0IT2WqatggcZKEv0LT2lb7Zd2DQBKhVx/5di
DjZFxcw2pnED3jMYN9o0G7k/5nZUb+nKFjw/7g9luX3lSHi2ydcwZq/cWJcjGUqhj7VItFOZWGLf
NAhz7TstdrOn0UyAuxZzF7trN/LyWnoPyt4Ay27bUkPrMmgcDH0YJbl2Ytd50VcL4dVpN3A952jK
eyWOHElMl8uvp4LU/f6Al9kAscGegFmSViAS73YZu8ycmNKGrp9wi9fCgzsq0781iNUcv/p8TU75
qsUto1GnpotD/cbiVriMZsx4BRj9aJySdi6/RKqZb1UUZwqUo+uR/xsByjWTr9ogzGjXTCPEI72x
V3KSG7sWODgEAm4GmG3L1Yp32FRTXDJOaSBm70nVlHqLU+MzlqMN8l6W1yZ+azjlS+05a4SNG+uL
D81rj/kGo7qsRKCaPzrZPJmnPk+0o9VOSbPBV0d5E15sGxvUEauVzXkzIg8+oJO8+q4K9UWm1ySs
hgmqwGo8fEaSaI/bdmCeRzEnPyne197h/pq6OcGMjrIutTpVW2yiJlVo1MWBeRrGMRT7NqyAa3Ug
N00/MAzlpZu9TNsOkxmcs3Fe63Xfim7Khi8gJOraSz16O2rq0qS3fPLycYge3AxI/KM2OQPi8uUQ
/GPXpZNvo6Zzyk0DXr1e2VEyk1vcTbQJ2KnoyFCtWKqNGAECI0giaqce3sP05jRG9sXUS3NjVl0W
PgRTH/9SuiHvP3VONH5rYQytsTZuHChEtripJXgTKdTLbQYet6yixuNqaJpuH2u1+dlpa+eTOgVa
BJhIoROGkk+2dpjcjMurFPsBWrcgOS7j9vk4CtvIjFMp5uCri2S8H6L+8cnRhyDegniuf4djg+DJ
/fV2a4mDbeAqlNAkJFAvw1bZOFDCMI2TEFWiFL7Z9+lB0xQQLAqNe/1LqivBH+oAc1pirCMpiNCv
KHMsFanVPI67BqDYaa5N71VPsmKHUVO712IGPOrtmvnXrWUtA0IvJOO4uiQS1FvcBh3VUxOozve+
K7zoU6E3euenZt4N9DStcXzsJ+pVYz2UK2fmrSlGOQ3su0RlXt2LfHNFrYbOPCVGitOJl4lh2CIv
Mg07R1f0eCOCWPsvhyWoFbT3JZ0RAe7L7+o0bT/oSWGcFHpwDbJlYlJ9q437ZNNprfnZLZNVG+Vb
9yFLRbLpJK7dMi5jql4ryTOsJR3BlGbTjNivPGgIjWYbLRRd+/DnS1dK7fE+ptvHiXUZrh7B/k9W
Y55qK5y/6ZnSs2eV5Fc7hm2/yxwrWqs13DqeeIZTcue5wFpaJBthgJ+8Zrf2CXB78KxXfZlvy6k8
1k1zVqok22vakLrUq2fdz4OgWhnwjSPCoXj8fjZSulo62tCdxgfKKe1TK6bJ3itDYIfIXpnjqSmm
uTlA7IaJYeaxyFYi31jC8BSpE+InBwZiyZWEO89NlTn2aVRKY4fSlrHN89L2Dp6e2//yO2zlD9+C
HBFEpKkCPZKX71J72IKvPqm1Zp9g9CMkGWlRs8PuZz5MsNrPc/enLmPv8cgfpdIFjIUl9CJBSLk0
c9U5lfCl9kOu4SWpTJQ7I8+aER+cEL+gufIfcmaK15RVQIfLNvliRWkutX+04pxTPRpqvKstIx2Q
VPT+VZKw1/3KRgj8/q65sYbBC0roDO97mBKLYoowZpVVFDunXhnDvt9kUxL9VfVJHm3VoQ+UB6MQ
rbL3zLnEELtxdB4dhVijHN84Kjj3YEhQS6JSuSzpgGBFqCI27VMndGM4qG2H2XtOYvupy5FBWUkr
bi1fWBmAlKggUfpajDkaMQIps9Q5zVnyZe5G21dqDDl8Kwm+9j3Q45V4t0YH3lfqF0uu6bKG0ujt
NGVF7ZxcTlwYUlrTPef1MMYbM+zWuli3TgUOekQHEC9kiy5ucOqDog8pdZ/aVJm/R/kQdz6wtxgu
YDJPB/Ch7a4KoS6uDHJZPJE7Bu9viXj7H+fg8vg19AmlVTOwTlgsmIGvUCky/cIdppU4tz4eSGLI
2jw7pHjSZRwcQb3RzE3rlGZ5aD4G3ZgK9CRCL3hV4ix5FEnVreyRq3LN+9hQv5LNQd4cS2KWXZnl
mCqudRrCOsBIRIR5x/sVRvzOjhS32ohyBrpu1Fn25OWJ+Jl6uYbwZRN19UuVKp5YySFuZDDk4zwy
2bbUK5aJcZhOGnbSoXWCYKl9y7VmQOOkUPtDVXmzs+vVOUF/KMzwxULeM1lDg95a0AZYbuRqQH4A
cLz8Bm2saGnblOZJM3qJMBZ95vhWUFTWNjEQgl9JSm+FA2crcaeAlfjzMhzNqJZt2RsnxObM7mAY
9VTvK7ha3tHM61Utp1uTCzgCxBskHfBti3BJWVtOZvTWaXTKEIZrOR2GZlb/KvLc+W55KHzWgZK8
OrU3/3v/ML61toG2uHQSkPkzl2zSzi2LPFAa56T0CbW3uaUW5XjJLyDVMeChvF0RYrs+K6jRcA6i
Y0jxGpDfYmLLukDbPWJijSB9K8JkSJ81MQ/pZu7D9q8gcNqefHym1PynA2XRsIA4LqgeXynz1KUh
+NqZdco9s9omqZ3M2zEEbvdVH3lUHgDelPZKCnG9ini4c8twPknVgaUBFdKswq4KUBHtHI/7Mq5j
209T19o7etKtUR6vT0NAm0jpoaOho7a0RE3WeWi1bVrYp0yvGtjI9N34UxvWhAxuDYr6Cjc3YiVE
WuxEY8qlqWRmnxBosa2tXnDBfG+8bt5VPfY+h/uf7UbRif0uS2ec9LT0l/mJO7odLE1wZmgldwU0
Ha6bTVCWlrdBHRgNzlLR9Cevzqzy0XWoRfqJyLsfQdL1p/s/5Xqr8CwGkI56jsqzccmgqfUWcdkw
jM+Fpaafw7aLsVWpsPnduj16wKaYu2Blt1yfC/IlLj8n9GvQoYvdEguQYmU+hmc9sLQ3EVldsCHB
sN+azgQGMBXJFzLwElHp3NjeH+2Nz8zBx7VHz0fyhhZHklG3dpaZtnKaQAA+mwrEwTx1lG8dEIX9
/VC3Jpb3OK1pzgREKuQsfCjEZzCI5mJKwzNqCo2PTkH4xUsCse3n7BtFcuvtfrgbRxC0cg4haPSQ
wZaldx4ZKiYqqXLKigg/X/QrJrHL+eDxzmwhLIZ+I4DHhM60dh7c2KI0xkmSEBmVellyIj4MtO1D
NMfsIDr3QSXsh3QYQ2ffObH1HyaUJxKKnsh/AMdfTOhgVNwokRWfNXyR92aMHP6swTnI3JkaR2wp
1Gfvz+mtT0iGRL+GFhOPiMXDuyHn85LJiM8d7JvxIaZnWew90VjRAQiu0zzyVqtf78e89R0l4Qgk
BSoylKUvZzNPA/SVTRGd9Q6C8zir0yZXkG+3ys57tXur2bVmvuZCfWtbgNCEOshdQhl4sSOVGWy2
XrvhOYLONfkJJ9GjHhv5awtWZuXKuhmLFwN9OwCFGDlcDjBBoUqh0AH6NBvrL2qqVpsA7QdvW8LH
LlbWzK21yZ7gjmR5gj5dfMHCQf3LQQLknOpd/lvV0jLcd1lcF9v7X+3WoFDWAlNDoxUU7yKZbqO5
aY00905Z7AwP+MA4wcboutB4tMSMuMufR+NlAhmfHis+1otRuWnXi7DT3JNnT9a3cY7rf4tKWPNG
K8g8VoZ2awpBCiM5wMgcOvOX36vSkbTrxtg7uYmaP4gUN9mHLEBraHd/ULduBdnwkRAQlscyOZXU
Bzfts+BEUd7KD17oxEdOVfc4a5NLhy12iwFsBrpZv8PJU5uV8PILXZbIebuDOWCRUKy42gKqyiiR
/VRO6ey5ua8Y2DJBFC2fy3aAYDl59YPZqfEe7f603eVFW3y/P/5bG5+KDB1k8Gmcy3KJfThGtRCj
tiDhAI/6KjgGcEKOqRkmL4U1Z1srxD+obXJjZTPeSkSou8m+BDQudOLkr/oQ1Sw0jHkDvi6VxCY9
lmUT+C0+r8YeVwITb6wiyEPXR2BC159p5+SfAitozXMBnfmf+xPwfpwuPwFVRwlw5EFKQnv5W0Kq
VUPllcEpz/AC8Bum+wD5swogFmvdkzp44T7U0g4HXmHtFVCK+WYyhLYLaOqITebU6ba2ijX4+hVO
Rl43UPBpvaKKQ/9o0dmnS5Tp8Tzap9KJC/WbMgH4ooOELNDOykLnp933SbZRUY8JKAi30YSlMhgy
P0kN8WbocYHbQ4tPz8q3u7FhpKqrTocbDCp51OV0xU7pBYYVBqdSrZLa90TeexthphTEARJDz6id
KfmptmhzPOl1k2aP97/XjdsR7RiUEiHlApZeZhwT1nJuiyv7WUytdYxj9KPsxi02ZkIWq9mWWAMs
3diiFN2pi+B0SB18CflzWq1TdeqUpx5kT/6XWVTDWS/H4FCLWvWOaOck+BGEuWV/0RCb9jb1HK4d
9Dd2KWcD1RKJIMWCcDHpBd2tIZhn5RQncxBt68JTSVlr8JV/jymovA1vlTrwqWzgP3Z/vm+Gfpfx
44SgSr049YcWJbehhdcgjLIdD5lBg9j3YmNuXu04nv4ZZzxGNnnSmGvtw1unBEczt40sUxNa3hEf
TgnuhkQfMP88J9Mw7Nw+TDaVGlgPZRQo3gH9OeffGt7Cp9Ysmr1adFGym+1GWZkAObeL84EONcZI
lFepXyzLjVmQg39ODeWkC8kLroRpvLaVloQ+lfl0f3+2b+0u4vDIdQ34FktnHkwQ1LoJx+g8QIhU
v6p6oSs+3u4i2A5mGj6bbeem/0CPHfdFVbT6Svhbm4tUjI4IAhKg9BYJhTNbVVY2dXgOmi558Cr8
0uaiqCmIFc23BOCWvXLN35pckJfMrQTMwDO5/MRzDfOpnKvwjBxmcBgNL9gaorW2tV20m/tTezsU
6CRmlZ26zCgUK/NQwbLCszaN6Y9Gl4m77k22r3WDs8bouhUMMiCNAF6VwGbl339YumIOudiTKjiN
qo7zkJ0akXgYFRwndo6VzGuKCYtl8y5IQQOAJFbSWjmmLsMh2NKOaYX+k0ij+puZ2LXqp4qqHWrs
ndHJqNWwOQSOVOqFbGLPD380tTI8PUIyKDpptJ6XXDLMkdyQZ1hwRO2oxApN70EoDdJaAslEHD/u
R7seLJJMEsQhQ/KUlyfWh7mtNUeawZT6sSrjAlhZFu0cM8ofPLBSB8tNy0ePm3zbZGmzUkJYnkgM
lMoejSkEEggNlfQytN2LNuyjWT/aXZg84wodP+pZZG+6hLXlg9zJt1XV6ceuVo2DLdzOx4CgXbuC
F7uUXwHGSf5DVRV61BV4N1ITs08G8yXA4eFz2yOXEMQ80YK0FBsd16o1JvPiDqAPQatFIlbBKlG/
WKpDDB5kmlJ0ZMZ5Ov9TN8nPUbrIphMllDzrzE0yJ+7h/lde7CBiUrGn/GZKtCyagIuTIe5cJQQJ
nhzHUomfw36y//J6+1fseWuGzlfTSSRahJQXPf7nLv0hhRGYajOq6XFOS0BIQguqemsUADgQWQn7
X/Ahu7Wk4tboKEFJlCopFG+Ay4XUV0Pb0IBOj1nSFY9z2Ct40IzljFOYEr79+UxKghlMbBpHQK4u
Yw2R27ZRYqfHKUDyyA017behjMVfRhEP6e7PY/GakfYnlqy0LcZV0nOgraOl7M0K5ZvGMraBq/aP
QF+TlYLwrc/G89oFu0YFylh+NjMayFODPOPQqeSy79VjPCbJ3kowHdklodat+QtfbwPKc5w4xAQ3
AH7vciINI+F12PLRyK2TH1acuD/cwG0DzNqSjt1fztD5ReWsKS1dHzusULYgYBOaZsD0lreJmmUZ
xFq+oDdEvwsrNXdD1gJuxs6te6iEcH7ZiqfFpGHm/ItW5fSDZCVY+baLRPh9R0o9K7Ix2P20KC+H
32eWNYg5ZsJ7dfqiMvNWVP+dhtOgPjZu2fhUO2ZjixFMuEGLdE1x+Op7I7sLkF1akWm8yZZcn9mB
QOxmo/hsdlk5PCNiana7Goe72kKVVc1CTvzBCtYgvUszOVkPe8cuIOCA2JW1hIl0XVybDfoUn500
rnlfFbWSfqOJhTjPpm6qoRxwtIowDOkcoX2lsVdqz2VgQe6wldzWwAO5yd84HZadPwwlBACfCosz
Pjm5lYkXJ0C+3qfE2f91fycu37US8iaLGiTAYLK4mherdXQqdIqHuv8UY2G5LYXo6bNGA/DiqDAw
TG8x7nNaJXiOPE35Fqelt088veoATam1ulHNMnrrgi5cWUXvx82HfJraIuQP2fwFIIFv/JLiM1ud
F5TKMHwaYjzR/amgzbnJOsX+HFZx1+0Gs2u+I6IVteL/kXYmy20j2Rp+IkRgHrYgRUqyLEq2y6a9
QXgqzEggMePp7wf1xgQRRLhuR0cvujo6hWTmyTP8g+8O+E42pW3W+6GWbrLT4rIcXlMLpudOjXUv
OWlDomgbEfPqpDMomJkxMDwp/SAIXZ70WLSmUJskfVbHoXR3kaGj6NhayXNeY2S8F0lfmwcvaF3s
xN1A1kcbsaot2MFVtKG45gmkzsZLct6pyz/CtUQPR182z3aOUnwLEfOHlVRqfed6BfMLkXb7wnSm
L7ePzfWnA9UAus54HlQUUlSXqzZWK2Wn2M2zAHN2GKqge7DHhCy5QUXeifWdsPJkr4yl+1raTrcR
01dWp/QBxgImmuRm2foWAbKsreq1z6Gnogzb9Gp7YJzS60e64Gr4HUGN5gXMeonAUJcNs2oT0rUb
vfCrQDNjBPhybj3pNFXJ5RaIcJ5caV7zrCt2cHDhLPsc4/GXW2vBrtIV+fX2lq+sN9srASpEpQC/
nEVclQ6zGdswk1NN+y30h1Ga8c4r0vJFyzPx20YGZ6vMvA4OvNA0+7iDZJAzNvnyG0c3EciZt8Up
JM11/VEEY6j4JJWKgb5YG2DnbBuR5NqVuane5YNitwdSX1kKv8XV6LOl03x4AgJpxLh6mlWkDhuB
Yv4TLuMEADVSCeZlBAk2fPEnij7y9KqPT3o95vnzUI+AaAvZBp9TBLO2QKXXJw+pHnaZh4Xzx4Tg
cjWWT6yhr8qT5xQj/Q2lj/hP4DBwwT5WjfsVDWHDR2jBfhyrWN3UO7gqakjkKUwZ98yueVA9L9eX
SS4TOKzRSWAyekq7wTB2UNdF/DLYQRW8j6CWtJ+ZEuM960AxKZ+jLjUzvyK4f61lOgbIqFnuZwKa
DHftFHghHl2UY4dMzalA6nG0QJq7ZWL75ZCUum85Qh+ObqoLJoRWQRY60QTza8RGzOeCc/4edcfk
NffguvttHKPC4E66d6ysHnaKM8TTsK8r9BDuAmEA5vFLo8a2EXK19cWuA+VjImI9eY1Cp/nhIY8R
fcJIDNZGGHqcnEmzJuJIleqfMsUJPtuzu8OjPQ1jcudkTpD9Bs5Wl+9SZm3GP0WsQh/zjEwaeysy
w2AP3aqrHvPGzPpDms6FD5ClqjzAI7eGx6R3pPmuAs/1FUnIMt5ZgzPVDwpWtMZDlySjPHGEhHYY
ujcajfCA2jhKWDtwTtUyUg63r/jK6aJcZQAMLASY9PJB4TEpZFQk8clqmv5xlGL4pGMh9xQwe+D2
mXX1W0kra0REU4tzjlm2Nby5/gsQ+EOXlhKOv4DIdnm+GHjRLqapdEIjs/0glSz6FEV5s5eOChm1
zmi3xIpqPptxGRxAw6n7v90BbjFKkuo8YWQotmgjZtKZ0BfXAxr5USwPifBA1XqIRGU73U0nOfie
nGzznLht9b6lQ5XtASBP6cbL/jbPuYwqFFzEWP6OmfOylNTNLHuchKfHp7iYJsfHGDNWP7rSqJ/6
vqsh0Ol5/sS77JwhOCmPqH1kZ0jCofth4vEHEJKUZfJJC5jBfrUyMMvvkqxWrC0AyvWb4FKszSrD
ZJ1s2OIZrqtqor5ABB9CHwdGT+DHRjlPk69EHZEaKrz4efsXWsLkSMwgrJE2zoxQECLLNWNYZEBH
uuLU1ZPW3ylqX3xCcqWQsPhmHnAWWThb+6k2g1SmyDPynV4o/fteSyrMHxUjTK2vt/+mN52Xi59r
ThPZA8CXNJnAVV0eW2sqkILoc+1FCpl5z2UQtc3LCNZMfwrVpO73XR15tp8Vphe9jtZgKe+dtBzx
NFJFF/m6TKLsEwJzot+pTYdKul4pTXrXybFIP+Mr0ZfHJh9779MAvii8E+hhP0sUkIYPqG3mw6EM
jFDdSHLeUD2Lj2LUhzIa7xr/sXzwjapN3bYwjRf8uacHdQynn24rCuOjowfh0WgqL/kSVxX30osY
gYJJtOrswWza5osBvCrbRzjpPdlmZppfZBZVT05Pu+KII1qrPGlF2uX/eFYcIyTldLqyk4WTf8kC
MKQbLZrrutSlUgHIiAiKRR2+zJQiuy8SJ8/ak1qj5gbJ1RDACVUhwg9dXzuxn0+KF93nsdXv6lKX
5mvKrJH/yWA3W+yuqwD3VpRzoxkoIjaz7DzEUdK1Rd4NpyIXjnaPBFz4zIhaPAb41zAfyfKvVWDE
+HQ43fBp6t0tSt/VleUPYG0AVoCsrrsDXZAIRKS94WS2GAH6DWPfX7ktY2vXa8CK1CbqN2Lqyv7P
7MxZ1xOHX67JIqgaEagQExueExwc44fad480npPD7PPhJ9Tinj+4aVDtNCcQLzXV7Xv6JVtsgusC
2eWvYBY39wfnKfIidRoGvTIaKpETUpgIubZVZTZ7pRj0RwV6W7jrlEIbHtQO/WNhjV3xzhjcJJ78
rsqNYVYhgb08KJORvLfspjP3Sl9DE9e8LOn93qqdnrmWtmUxeh3t+KvJubDBpkyeO5yXkUWrAxze
sVs/1XWJOWWmdz94NPLpTrT69Bw000+HPzIFRi+dO6VW0NZK+uJVEbbyl7QBDX4t5Eso6/M4VaP0
ufxTzNgM2zKdN7A0nUOUuL9MpDU+qbjnPqdZXXp/20BnvTf5avhaOnXWorKcYkcd9MYdT8RwiYR8
Pb2UtWse3VgPP0btZPnT4HE/nFZa59sB/aqoBX9D5GMGwzST521Og//o3dOnl/SuO/s01V3zuQvS
GsJUGGrOHawp5cWos39j4bWfb696fTUpr2juMi9gdXPZKsQycvDK2nJOLvoana/EUXroHHv6mjd1
8r6t4n9vr3dVujBlIo2fASXzWGsZi2qnk3WvRNZpmgBtgXEePrWNbHezE/pGDLgOe5dLLTZ0slOp
wP6yTjbY43jnzpzPnQpsax9VUX9A9C4+AmfP7qDDJSeEC7bGatcZFSQ47g/N+nlIeqWnFELFyJPA
U08DooHpg5mXZX0vAzmlfutV8h5JYSZtduLmP4umFxaJAsL0D1lTmc8d46IfxtQlrxUeT+0Ou8/4
UKTRuDUyuT53NIgRayBE2cjKLWGRSqeVA5mnfiqVHuVudWj3qi37T6idIESmK1N2DMJaFxuaZNcH
D8kHlPNmvSkitbe42bZnDDIhLT/hs6vuAtcpd3VkOq8CbMM93YXw4fbBewMCXKQW0FOQXQX9aTEy
p411eb+8Oh7MsuycExwZWzum5BKGH6SZrfmlCijtMWrUpmUD7OFBa3t7PDRh7Sm8yLDRdp1RFcou
ia2gO6ag5U6UTkP/ZEytgknUaKq/Sz12x6PTFM19q6ljALJTVKlfuYMj8l3AxH4vdCPz7sD29dax
bTR8rfQ47TSaR6ab+npejDOdzpnCfa0rVvpqtZZ5DPDJRLNKVfqPdAFl8W3Uav2zaUwKkYHhjet3
cdk/RE03Bo8SYOg5RxbmNW7rNnjqqY2FL7GnRp+56Bvr9+1dvb7OcEZmpjqYvnnmuHhmgYKLVkjN
OTUMyaJ9kFuBclfABGDU2baBvru93BukdPkjMmCg90HrGbrnIj6D31OUrlatk9biJbozhEnKl2qu
7kvYt0encurpqI1xm/vU/J24MzrC9QNAVeU+ih29+daLnBQkERO6CfPAd99iRKb5sTdEE3olqUYv
r85J1v7+Lyej1cFRoU3HcGaxU3kJdTHs0+YUhKBxnSrXo70+QVB1aJNan0KzVXZ6hpb6v3napncp
Myv3RauaovJtiAzaXQwc7ChLOgQ7RW1Fl/pqRm/8u+IJgR61W2Qf2fFw2popX4fRWRQAGD50MjCi
yyc4TOPWrjCSOHElUCqLReSrhWM81kKUvvQUb18M1TevQx6eN+Sv56uUohwuZ0YLQKNzFrcWUyG3
SPu2OY28nK+aF0TfxAg7qY9j8ziNrfws667bIhXPT8PimM20U0SpaMiD/1scM6XJlAkZXXGqB1we
9ijFBXundI37cqiD/eDKunkgPOb3eSjwDbt9VFYiI1kICBPUCVYoUMIUFgI1mTzl6DLcq9Ug4p3q
BuSt9B7PRaim328vuPICQNjmkUJtAjzGslZBlErY+Zh0J1EBstwPgRi0WWw8RMc+6ndRV4aUCnn6
z+1lVzbZ40agKoWeKACXxfvcpNU0uVHbn1yqo+zMH4BVpOPgqQdjpi7rX5Jmi/W+mKxCfHSCsdmI
Xavrw0jC3p6ADzf18kHAcKmgDSLak4uBQQr6A6Pf1hiByY+eDDJOnI2ovDLWbnwUiqVujXvWtn3G
pbgAfBhAL0WZjB5fyUxLu1OCqUflmw0CLgfT7YJXo0AdECaDQst7UOKft/d95XzNSSatA4IRW7/Y
d6ZbXleOHt89Vf2D3kMx9CMcPX7oQUw07QNvK8VYCdsmVwm2MXNvnuGlDWwByKfi9PanwXXi4bEY
jOJfYnxm7FPHTut3CNunv9J5bnjUMi/42UunU/ayGrpgpyudbb4zej1VjkohFUzdQjstaYo5du4j
ztqCIDfdBGXvLrbvbu/VG7r/MhLwl8/dH9rfFLBLtd1eT3QhxmI6JVrcv+oQo419iSwZA3wjKJ+G
ME1eopCe9G5COTm6U2wS3P3UdY18V0dRLJiAoiPnCyxDAMNiG1r5o8cgeBe7VelBa8xF7dOTLY13
hSb09Fy2dtrvRDY4/6pTo32ZrIH7F9N89o6G6NEy7acQl+LbH3p9KNDGQMZw9l/kUC6HW0PmaKXh
KM2Jo5rcSx6lf0Kqz/d5osd7bkW3kY5dzzp5BLl8sxY+IAUAdZe3r9EwffZU2Z00t0J6y2+LAWYg
9OziV0QurhyJgmaKn5Y7md+iNu7fcYUi785CnjeBDmZhHGrFFRoMQmvjV82e7I0x8fWW8HPPucZs
RknvZL6/fxRkClrjyVCb00n3Is3wW7xG8Vvy4seO8viAsDNudbd/hOuIwIo0o5kBcz1Jyi9XlAMc
117pp1NjysTvzUx/DAflU+CWxCeBmtnPgkB0vL3o/H96ecLpk8Czo5tIj5NS+3JRLEkwhQt69dSN
aI+7ttd8Q2b5DNlX/+f2Smsb+udKi76CcLvclU2jnoQuxn1RpKafDsisu5l63w+O/HR7uevEZYat
03ahrqWoX+amqWvCJZaleirzsT44XR84B1pPVvajrme7klSvByZZhomipJhSN93FQzp4W7Tulf3F
54KTTkMBp80lxqiNc88Zo8A6OdooJ5/5vA72L1Tvaty9Nm7Vyg7PiTiRHTgeYhKL0G5GbiWKXlCd
dNl0BEYxohdpZVjeytp+oOTJtcPtTV5bkfcTFP48vLnia0eBNLEiHrSTVinFh8RJo6M3mAMA+7wN
91NfbyUrK9s5d6ZmUb2ZCLYEucuw1mogWvqp6GDv3pm51bkvamZ6+M/oemBulKnzmVzcDhyIZpQz
BlQ4Sszf/0cQwE5M9zrpaScRE2ByBceDIy1WqW90vq+TkRlByESDtJN/u4u7oUTlBFAo1U99I9qd
VpsMfzKrP+S4L+8oqtQH0KXJHm9Pesd//RNyQ6inZlsfQFyLQ9OFhjFUdGZPaValjxGiXA9GANoE
7/Z2X+T6JlR0Du3LPQXIjXI+OYyGqeHlnsYVvUUc8nRsjAtzN0TJcBRe3T4VWRg9aUHi7TyMgFG2
L/X3SlB5u1i24x0ib5vOBCsBF/UK1MdmQAueRotHiBq7Kgys0068yNnHSWrpLyzqs3uTsNv7hZab
015TdFfZuKdrh5jmNBD+ue2G5OnlDrR9OcZqVWknJr3G0evdLvaVOQLZRuBsPGOra1lQqGZ/U8ac
i2+k/2Sm0JjVkyWq7luVKPIjnnqAoDvNCjcesNW1ZuwEpS54tCW2WyDmEukD31Ua+fCrC0J8YSlp
O/O7aCnmN+7M2q83+5rCtkf4HWD+5S5qielNEvj8KWlQ6EFSH2XApKgPXq1OXxnwwwORU/zP7duy
9omgQsAAzUcYaM3loqJEOKyVk3aK0Zp/1cJUfcz1CqM94AVMTf/DYvMQA+FQ+qXLt6Op3XIM6J6d
RDol5TsVrvyd4SroEcdKZm1s50oonyUaaFCQ7DCyWCQConfbvk8TQrltJd4+xYBXpc729G9V1Sv7
Ft3yv7SVoAFIpkkBSIqNJBs/4eVmThHkfqFkxslR3GoPgcoofOG4yR4OieJr0nAOHGltA6u+8hMC
HaNxpb7BWZaAktGRbd9OJvEnLvWvPNuZ9p1WSn3PI2ear7d/wpVdnbUzmQABjuWFXFx1l+LAm0ab
9moss4e+6H6XdW/tm4wGOecTRtrGmVm5FTO7fU4gcephgHO5p45blENMS+tkG6Xa/uzqzsNHUORW
e+RMB3S/dawx9w1a+NOGJPva0uQezmyJYsA8X9yNOLMSlHIS46Q4SvkCYitPj44xIo8KUC39RoHU
Q4TP+/+S99jwz9FMoGcyB9bLb7bDtCkiYvhpUux0L2snb++0eAreT6FbndQW5s7+9s+6doZI6qhc
YPbb9BIvVwyxK1KN2tBPdI2Vlxh3G2dfiS5JD6k95enGxq6M5FiDezIjNEBnLCXgBq2E3omgwMsk
KQbdyMvtvZM3dA0KZXokQYsPnZYWft/kzaNiOGH8HJVK+Eg7Rftw+8uvAXIu2ndAjuaG4NyFXKQq
rpGFKQIG2Usc2vzWomsM04+LIf4g5DS841VpHupkLBHjt3uEJKwBFcBykL/AStKyhisldhCEtlTk
rzMoWsz0NWZBTQB8S0d0TQKAc6xGvgTwP1I/DkrSCgBaT6B+aAfrvfIxBU8FNQ1r7413b2XczOGj
mGVsZ3LrllIIINfSKK7NhkNf/kZfGdR9ZFlPqNA4x0hL8w+FLLq7Ro9N325D+dhbSbcRaK4vn6uT
f3M46PHTZFkEGjrj2OYW7vBCQpO0uyEG9zbQHXltNDvxfNSSMEmooIlvxJvrAOfSN6A1jGIT8W0J
XyoQLO0Sr+xfxsDofk+u1zzAA6qVf4Ds8wRbZuiEf/1SgSqleUVSPls/LHvp5phjtdRE7ikPtWMk
U1336yYRd5aRux/yqQq+3z7y15d9LiMx58LrljdAXcS1CFmdJmhVBx+ERvzuus6iPWrPDLZg+Hh7
qevbRSMSUA/5ExR/XtrFWmYe8tgWqXzGvmp6aM2heGgRo03vvD4PHk0Erk9d1Kp3UZMacldhJPKP
ZTSR8HNLi8+RMYqfcaqJZuOEX9VBsCzAmxJ5+J2BzOuX8U6XQdWgUCmf81avfkP3H+A3McoQ97e/
/+o0QSadme+mzmnmIVkkIY0XF6YWtOMzTA6YnGYRcWPMhhLdqsPidzjZ9uH/t+IinAWJ3Zgj4sPP
LeyMeqe4ZnYfhE39FAOHOcbxFpF0eZi4nwQJDC94mjnFy7eqsmsFIlOcvy8LM33gWTbe42F30iJ0
nzeu5jIkvi3lInmrzrq3CFRc/mhZlY9FWOb5+9gJGHGZeOoC68vEGeAsNtluY3/XhCjGXaqFxsad
WYajeW24Y0x26W8zzVhsa1tbg963bvZ+GBhJxVllQ/3LXT+0YcLfYe1t/C6QQPz6dz/m26pz+OOQ
ooCztBRKC3R2SyXK3o/NpL7ThftFM+sInM301OdlunFZV7+Rtx8SCdXAlfBWmihoKllN/t5We3hw
IcMi3R9BBAZ3pRbKXV2G5iOm7ka7/6vPnEU5gDFCfWFwAS1vWT/WqS5DEfbBl7CoPGePkr8+7IQy
DYnfeUr3DWW+duswLW7m/9acJWKYVPCjLvEpet0MoZj1jKwqRz7J0dN9Wpbuyxj1oR8Gozje/sY5
9/+jSzCvB+GQmEO1xYpL0XlT6qOqYFz2hXFstGPp6VEDwfHQTuV9PXbep8KInYORKn3quwKT2o09
XtzTt/VpTpC1k1Vg4Lx4T0v6yqAS6vDcaGNyX7dj866NmG+C6Ofy3P7WxUX931rM+mbVW6AxSwiy
RaFD4tYqX1pdyOLZCRXnl603ofkaUNXGgAhmnErBeLvbV3X512ZR815DXUMyam49U05fBoogHPIB
m2p+21LrjyCSqcPyCF3UcmjaR40v7je+eG13Z4GzuQCc67/5n//RVwv13NSyOMCRxEqMb5nbTy9T
NJnfC/j0v25v7upSIIahlJKsoo93uZTthG1teDI5t3GkBDsVwRjuakMTxh/UrNrITdZ+SoceHvUI
XbUrW1ZTH5KhAVt7zqbWkB9EaeXqi53YZf8PzQjH201e1+U/A02rj9KijthIA1euKaqHYA7n+MDh
nWPWHxtbAt4LwsxNzsSekcEeor7/kjCZnxyjtrpDbg/RFkhvdYPhocBDoG9AD/FyyTcJAy1VkrNZ
2OOwQwLJyXYl2zydgmTQvv39zzmTvJE5B1LFCbpcLWgGaQxxlWKcM2B+sRuqcHJOee7m+o+4782/
axa8XU0iAFAAMAj0GhYfF+hQ8rQwTs5GA8P7dawmGbwDiGf9cptoi0a7tpN/Lra4FVmbM3BXneQs
TKyB/J4IWOybWkz3lSOirbHs2mrwHdCSYtY64/Eud9ICxGl2Cu6aRZkGzYchyRIXfUy8GV91mIjW
xpVfuxlghWi6UByTFWiXy1GtCmWUY3zWFaPLfatEj0YvmMD7uUEleQx71xMGMKiu/qVmdd/8h5sB
aQD0F8BspKX0y/VLJl0iLB3MzWvpfK+d0TlqSZ/eCaU2XtERUrai+ur+0p8EmUKDGW2CywUb025j
HeDfudekOu29FNKrr0dR1+9ytdrs468u56L4hwwUYW7ZDu3KqGtK9JjPdmRA0aqlNqW7WnXyXeP2
ckOndz72i9eZ9hlKQ0BUCKvL1HIMmrposiQ7e23vVu/UMZ6Mdz3w5N3t274SzjiiKiBucPQ40Mz/
/I9wBiAo7GRl5OcgH+zsoMWmlQx+3MvxYFXKND0KJzO3qPqri1LngdvHHB7y2+WivRE5VTf7sLVD
UKC1NTB49pV26Ot9I1LDPmiTLLac1lZ+PkI2TAFC96yotFg0dCGd6pWanhVLRsgdaFTxpkTKKChj
mF0F+PHbW7tyH9G0nuHGBswWuI6XX6kBb0xGdA7OUy6KD+YELICuwWS3O6siDL1nCANOMgpoCt8N
zTS6/2V9EJ7kdh6t3+WzMcF0cPEOyM70TPLqYJWoEjhpnRvvs2lKq1006Ebc+mEZqO5OKnnnfr69
AWs7zliYHJqXGlznIiB5+H40cSCxYAsr6ynWiuIfgCpB4Cdq8/32UmvXZeYs05eltQWW5HKvFbMh
ILVTcS6CUBv2+dg44R34/b+XmwfNhJj3mxoDRdeioS6kjaZO4xTnMHKtHwwqXN+u2wJedoFl4u1v
Wt0+EIHzbAL4wDK8oW5i49/q5eeOjiArOMMZA1DHgRJsbDEpVtdiQgQej0k+fZjL/QvbvG/hBWXn
KrVS7SFN+/rYFFylowZ78NPtD1uUdfOTj/UlLLNZSI0u+uJiQPaMPGGV+TntEhuzCUzfXRDCp7SH
Ve63w/BbmsbwcHvR1S9kBgm+hryY6f3lF4I8nUSb2RjnpbX5lDVZ+2u0ZDfurQbs2f72YmsBjhoO
JRJiOO//4uXP5wm9pnLycaTJnKPEAG70Y00yrlMnPcQlFsn19nB70bUvBO83V3VUy9SRl1/ooYOr
xCbWgK4qRewPHlCmWS77XRk6W7Os1bVmwt4sEovVxWI3UR+z9WAK8rNn9cwcbHgAd8Lq84OiGdFW
93dtN8Ewzbg2CozrhjjItrIM++Kc13DBn+LM6L7pUSarnVup7Ye+ol13eyu3VlxsZWw6sWtndnE2
6LPkB7QsshygmcQ6JJeR+0i5+Jdt3rdLwUgXUAkQPj50saNJ1XR1nzXibKtRCFTfG54DJdZoOGD7
+zBqSfHxP3wjBQX5xayKsQyZ1lRPpebl4hw5UX7EPATLZlEqyCqa+RNPxpZy++qR+WO9RYjprTDP
zLAQ59YJi2DXT1KCyS/s4numle7GQGftPUC3j9EtI9BZ5vPyLow1P1yI0cDZUXOZ76U96PAfhFv9
h/SJd5tRHJSuWRbscp1yaL02pKlwlgxOvlR99CKNOHgUqJ4+NaP3d2CZtzPyBrWi72cC0VkGzmZG
NBedOBuMBPS7jKHc9yqLNlOlteM/C0TNWkrITi7bXz0YKgA7CV/lWml+6PLC80WhKQI9QD0s97ZT
b1VmW0sufrAiLJIkJmSdE0eGr7mogo/JVLf3kDg+FJU0NroIa4eRlOQtu4b1tkRHkl96U6ubBdbo
NDn3TuIYBzvIZfXRknq6JeSzdhqp3ZHFAeE6a19cnpJIKao0jHqOfmA5L4nSxigWVaW18cStJZwc
+Hk4BYDiCmCAD1ga1KNVnFtkyYN3WBqq7TErbSwvyPCfGqurg50MIqEC+i63lHXXfsE/V18cTtWp
53TFJTWaDPU1FGlYH/JcE56fQk1V9x5ueBsZ0tq+zhsKqR+Vmis/50LaKEwkWnEecHLsj7qi9dWh
6NQtmMj6OlRI8DSQozMXoatqcjQUSeLPqP8p5U8v1vryxaNN8pfc+7cLPlPvZz+GN+W7y4NCijf7
wbRcvCrOlWOUy0dzQEcjK5znSIig+A/vHL114ETwwXUYRpfryXIKFDJPcTaHoKv8rA/Efgyz6V5W
TWvvIsvbmuuv5X7IyZJjokmB6vt8iv6oN2VT9FjPpuV5qhP3Thn68T5TcCtJ6yI6To4UX7wyUPa3
n7rVi/HHoot0rKiMtKxqRZwVpZePrpjqXcGg9d8JKMCRArx+LRE0fhh0ntvbK69+LnifGeMI8nsZ
Z1BNKMMoq8UZkRuEJhQZuH7ZQ0ZLSCz2KmG83bm9ufUsrR5YBxcRPF4Zcy6BzmXalwj1hgQcl5b+
UWlTx72bAQ4bz9/q5/2xzuLX9CaVyj2xSVr66g4WU/wTxzptlhVBE/gurrPqfRo2zdPtTV0L3sCS
8KnCfpr8enFqY+RogGvM9cOUK8MxQUxIPVTGUBpPyOFZ40ZYXV0ObgKVPCXLFUeaqqFuB+mlZ/ju
uvKjq+GPvUeTq7Q7fxarTb7e/ry1Hw+9ZapLECAzvf3yijTmwEMYNQW4bUlDC7cbEsJKevZ0vL3Q
WsTmMaIco0sxqyhcLmRrOJQPCUWfk4r4RyP0cLoX0EWKQwkiHgqGZbT3/2FJKGeA0pg+M+++XHLS
kcsbvSY/i7rMo5NnAWT8txNaUz+GTef2uwyZHLnx2C9n/m9hlV8POiyEKCZsy9zaHStHjR3lSyKn
0PpeT0C0DlMDm+63ZnZi2udmlunHtkPP7pT1meYg9yYbw0LkyOyj1ncE8PmjrOoofsIkrf3n9q6s
nTCUl2bNr1lqcdmEqxs7bCvUHc9mGU4fC/grnT8m2fiAI5b38fZaaz/6TEThX1D/2YzLXwA5rc5t
xxFpma5Hg1NkRuG+um4ZPJngn3RmfZNDs/8/xEGmNgw2uUJ0aRa/ADV3U8SGkp1b2D5yr0ZR2X/U
GzMJfJU++c5Lk2+uO+X2xteu3SWHZjTEa3CG+NJefi2k3Ybch1DRYdvqfYYm1yjxTlMHuQUsWdtX
gDqzQuVMZloC1opBNkpSjvm5RlAl2OtxMP6rxZmKWmRQfLNqbdy4vWufBseHc+PSvSXpu/w0J8NB
uRljrpKSN8Nr1EwyO0rhFv3u9olZO53zJAjkOhgs+t+XC/FiW1NaUH43aWZECP7LuL131bGtD3U0
9ltHZXUjUSMjQJCXw2m7XC4vO4yrbUAURTMMxxgFmHfuZGPJEDex4+ySaBiC/7KVuJjNk2gaaNb8
J/2ZlKQVsqO6Upy1xCXuTSJgVmGCavx9eydXPw3/gjmNpDdkLCJ7mpdITjaU3LbSxAxn2ggf0BjN
vX6nN0Nk7xMgG1v2inNxsZwk0PgGg0/b0oXXcflxeWqIdESl5zw4OElYalK0fmBP9d6Z3BECGKST
JzwGgvs8ScsXeoPlj9tfvZYkoKpoohSDcitqapd/gIUBU1rTzz+rcVrEftCoWgm9qwkBy5dozKu1
XaHHFjv259sLr233rCaPujLXErzu5cLJmPA403I4u0JR7ygRkDu1u8bDb7G26n9qMxmmjdRk9VsB
KGLCN2svuIvDq5al0TmNkp+bwumTQ+pBiHpUlLKV35VkilDSkg1eQz7KRel/Sa0xpYbzATyHec4i
xlZZafUz3Og8GW31NbSS3HnngSwAPeJmxdfBjWrD7wyg3xuzqrUAARYJegdUQ2Z/86b8cX1Ue6zt
Uanp8ycomd2JKK2Hd65N4PsANDsBX3H7d12idd/ec0YaOFWhXImyxmLBskbF000Tuv2y1z5bQ/Rg
9jq9frUdwqfIkek3mXTRY6I68rOeFuETXjv5R60drdfbf8n1z43+FJX2/+bycMIuv1yLB+FMOCWc
lQCv8cxQnHdukycRwHNk0/wSbgigUG+oX26ve32yWfetc8dzMwNiL9ftwEbEneNGZ8PpyqOemUFy
x8W1ml0Wt9P8U5fpRha8sunzmlQys0ApfKZFtug4MAut1onPwTyqUhVt/F328RQ/5hWuKHfBYA/N
UentiGJAyWfpWgcbH3of6R7h9GwDNrD+54AYBY87t4aNxRmI6QcUVs6020lIW5FGFc3Pwmgtv0xr
+86JEYseZZRhmuuo4zm2e/7LLERAltKk3hRxWP1ziLBgJrgAMxbm8hdRJ/IqDfU0uh9N6vidM2X3
Om3j/p/R7Rrp05NPUDLoEnfEOF2gkLyDoKlUz4rtQsiPZGeVWw/3dYYwS7yBmubHgomxdLjAyKpB
u26IztPg2tCizVLLD0zRELe6fRxXF4LUMrsTkJIsTZilLm2rSqroXBledR/TxUBJE35xefx/rbN0
DxejCqIJ36hzFcEiw2IwjftD5mT4wt9eaO1+0VRCImJGWBJkLn9NV6oqBp9DfK5TlIV8em6qejRR
hOkPlQ3fE20stXIPtxedL9DlQ81RJkvlYlMgodZ5uWiFyopShHp8DmGhR+9grg0/PC0LnwdRDNkR
XnNEi76fumMxVna68RuunmC+GC7+zKWxl+MjPbZazagqvP+6Vnx2jKh/6iKcgg9DCAbDz+oIcdZQ
JPZ0l9A3Nn1t6Hq7APDqar+LUm2q/e39uH5W2A/AckgmzfC5pTFgY6pJEHhlck56q/icqZNkBoNl
2Z2dc7lvr7V2gpGRo5tAu4tLs9j7CFedWpuS9NyARB/eowmgo0or5eBtdYTWV4IrCIsVxMWyFiVu
B2kT1XxVaNrjvgTt2fyLBnm5Nd9Z2z5qSRJo4AfUeotPSjK9rhwl/T/SzmtHbpxr11ckQDmcSlXV
Qe5ut2OPTwTP2CMq50Bd/f/IG9hwqYUWPN+pbZhFkVxcXOsNwHH0/FGdRfWXMvb/yEU6R8jVvSnB
4Qeoux6EV5ZqeYT8UTFY2Qs/Y8rPaAMOSNrSofhz12Fg+/jb02uBKgyO//qEqMao6kAZ0pe+79Tb
0c0RhCpIY0/91Jr3Vm7pIYiHYTyIBq8z6OthN7dtYeNDVKI6/JII4cgPXjXlyXfEU3Bkrx1RJ4+Z
K8YIBozaDDej0sdP/WRHRwoSe7kGkg6QzoA4QA1aV+G3LCulnWwNtUhfHDFxp8YxHuaoNKifQEa1
nb8MsJjfwZlajhSE9zYSjxXar6tMAzTm64GTYRKV1ejpS6L1Ywj8kZxGd/AoWaWNbecgCu6OtrbT
1mLImrtfj+YJCTtymtMX1GrycyNn76OX1JJi4px8fPvQ760r7QPobEyKe3KzrtUImt2qsxS4vkBO
rNLnuvd1EuQU+7rY0oPOMYDN1lmWJz7ud06gasJ0P7z9K/YmDFWbMjzUKpA6m8/basOwjPAwXtwI
7Y1AnROtfq6KZHJ8Y6ywRH17uL2rDSU6uBG/GIzb56AOM6Gfcu7qmpLTz9FSv0wDgtspUl2fgUGn
B8Ptzu634Ta7Nm5MqS1FgfmpbWTtGdsix3uulwWgBw/e5OgW2zskq5YAqAScQl/VTouud/VWq+IX
Gx+F/F2hq1GH4Bgq2MlNm3rKNydqJusslNau/8PGRcAYvBPhCUeszTpyDcoZmzrw7JY9fcBvYxXv
V+r85JYojf2HRVwftQjGc05elWTkBIC1ZSzRaFOAr44VYmem+sWUipNwZueP2+mAPOhg/kI/Ypm9
CbyKmUg0hpT4ZTHNcj6Jwo69k4LV+0FWv7dbeFusvrKkEGzS68PvTD11cSzsX7q+SZ7Sti3WQoyS
FU3Q6/qgH0xr7ywQTjn8YGZp0GyWzCvGIhoa3hAznTD8QBbT+q7Iyji77pR+WWbjMIjvThDOBXQH
rmQUpq8naGRUDmzAIy9lEY+XfBReHShZ1SNKhybE6e1dsjsY+iprf48Lc1vWQrE6rpD7Ei9CN9ri
jNpWJX0dZnuPXBKaJW+PtvcxMakE1bnWealmX0+ttW1lqNDbfKmwDzmVK1fGgTh8Ri85+XfhAf7z
fxtvE1k0yCsyHXjdIANZIvTQ/2u1UfZcNsN01qZRHHzM/emh+0JVkgO+ra4MM2RLHCr4mEhq/QAg
92BJG9+jcrClH9XW+B8CJ2+AFfhHGQmCzPXnbOwoaTQaDi+jXWoyqHFu/9RlfeTdkHcbB4/7vacH
GxLzR5Bx1K42a6cjDzJN1BRecq1RzzpVudsamHpoC9VTfNfoKsRVVc9f8Gb4/ufLiHgGVUbC2Grm
dz1PXIlyFduX7EX2xl+5Mqupb8ddFprajJldrOZf3x5v74agGgl7jV4LSeQmLc6yorNKZYbe4NjN
T35WX56KKivPo10Zt2R53q0XtfpyfnvYvbPI6wKDm1Vu8RVxDsY8zXBnAGA5zPrdPFEqClpbSZ7K
tFaKg726O9jahCBoA4zfhtHeqZIuVkUOYG7sXmKcU6aT5YzDuXXMYb78h5npUElRZYW/u5WBytWk
7FMrp6EUQzVA/K54dpWclk5nif9yvdPCA+oBV2RlIV5vlmKOi2VEReZlVoZmuXWwb/hu16J8j9CE
5fcSJWtfH2P9yA92d9MgJAgoAzY0tfTrcRc3sdzJtXlL4VINI69cJXSa+Jl2vhkYq+G5j8KjuHn7
y+6FHDbL/x91k5/Os+OkPLt4lKZN+5dZue4jG2y5WRLU+m4LXrHOwS7dnSc62dxN6IFyaVzPE9Of
Vti9mr+UJY8rf9G89kcp+uSvcck8XwptupQTnvIHV8dO+KHRQx0P0iUt2q1W8ViW1C6bJHuxm/lD
ESn1aXSzZvaR+dOKMw684iuUa2vwZZfnXvD2V17viU3ZhcGhrcGVw6psW7ySupwSVG2yl1xvxF3D
K6C/rxQnP2p973zbtQmCDAsdIPj8mz1ktzxAGIZJKnZxVhQRnXGcKhqfmnn/ZfJAMpSZNf319ux2
QgGIhVVNh3jHum5uSXeYSzgWMJ54E2DBKPI+kg9Ksvpno/Reiz+vozAcUBtkoOmGboPBXGUWXnk1
W7bFidpDCOmrADt1xKzaORlodcCRpdhK/rBVDRu1pZvHoslfkFKlxKthnon23Cx9JzWl8ONG6NFB
mNtdvrXLsbIcUV5aH5O/Pb+VWDGsNoE+kkymnnwAwzO1vsJI8hxPtVl9c5tYReC9wTHjICveGxqU
NWdypSTrW7C1O2aLqyVW/oLuSBPMfRN/BJ/fnId6yW4LkWinrIqTv9/eOHvH4vdBN9sV8CyA+REC
aVRLd+XoCKxJsyQ+cvLYHccEqLsyVF6njUB/l0ka6NM6XtWPT1nW6OOzLdLu9B/msxKcdEqcvJs2
3TEXOVM4uG4OVlAa6mlCwypGUMVbvIONsjsh2KnATfCqh31zvVGgf9p9gx/IS6Lm1k1WWnN8tjyk
Uw7i1u6uWEth6A5Aat4yfPPciiLpifLFzp34c1Ehonle61i5r6Wdo99zVXfa2Xaonh6E683I7Apu
QFocjEt+BKfqeoaNiPIkM+fiIY2EvI/T6vPAbdzBLIy02ySbebnV+Xz79vptjvyvQUlPATgTo3nz
bs5fMap1ZAETfohdVxY+uBWvu+SJOfPWsCIDr76pO7qX9iYKHcYFtkt2+koAbWziSE/Jbx7WFP1i
5J13qxqYZMUYpb3vpJ0HqMYfDbqJ2L8miq8spArqUih1bPZPLEYJV7IuHxppdOcxWTTzHMfD8pCS
bRxZKGw2K508oihdKwSiIRa/6qJ1TcImii3vHGsAM1fF8yj180Kdj6qX2+VjIDrSa8eWcj5bdvPC
aAwtysei884iQmslkqb5Aefw0V8tuZ56t68Onk/bpfs13prG0LG0uFk34WtKdU2Zasc7m0ne+aWS
5qeuZHtmaj6f9X7SALH3R4Xw7dL9GnSV5rI5+Lyi1r//7Y7QSH5doejeOXfr5lui9M257u3khjZk
c1C62Fm4NVcCTQEMcu1Ab4eyYKK3Jm4HRWWdqljvg1LviwPk3CYxY3vQP0Csjn4QiS/I5OtRrGZK
I6OcPfiJcerHZmWfTYEjgq6VxcVWUOOqvGm5QURHP7993F/Pj5GhawHdWh9qW/6rHntA4oae9ZsL
LQTYYF+EjYT//zbKZpfgY1jokT16ZzXVrMti69WZ3vAREfT13l/nwi6EOczx3r6us0kz6tJovTNK
rqtB4mRSbBby4lr9cE76zjuIz3vfbuXWUVAG1IQ21vWq8Qua1sTmjrk46SVZKETSl9EP7rm9Wa0k
EfY5ajCv6IlqpNZtX8TuuV1c+zaDxSz8Vi8d4FOGpOoDoPFP58XLBGgN6ZfGVqSodT0v1VmiYe61
7LKMbvXQ27J5QHAiPb29J14dYky08LLQfwWsdcGuR4kzze6NDC+rZtGbQLXRmZnbMj0DIi0PhvoV
y397e2irYRfFau40+HpoZ2zGUuxaUTodS6AubtLPOWIpN6QKyhIUEIu/mcXQv+cWSM5G5wrh95UV
PfV2Z/+Mi24g10Q61Tw4Ea/iJr+I3gCwY74xqoqbX1QvOW4B0ZRdPNEVd4XRlfczD+wTzzck4e1F
u5dodB8Es71P/vug64b+LW6SVVZtjW34BTXa9tJrbXTiEdgHY4rP9p+vLs1XVBQBoeKWtv6U34ay
Wr6uIhjKFFWCbhJmpXhp97KknZiW9X8YDWWLXxYuwGa2FPAhygbFGHKcO7oEeQnKSq5NE8nt7As1
ouZIxvDVkWTx1hreqjRv0z7b5LgjjiGyL8rsghJE8qii9AXdFHvNFK2ZS5E6RwCTvXUDo8nMKIty
FW0+JhCzaDR1bgFpNjryotN8RjOoPDUxudnb6/bqJkIFclVi+oXPJK/exDRdmHpcemN0Nksndj+P
CBUUt1YmqvbOzHkmBjnOIfqAwbmFb8/YTFiJvf0LdiZLNW3lHLB/wHCuJ+e3naNqvRE76aCc9Wiy
fkStnWqnuTDq95GVVNVBZNhZSXogK4oPhgPNkO1g8TJx+6lkElk1g1csExxzemelUKWoyHqIjbVL
/ae3PRkLAAjKaxwODGE2y1nmGcAkt8svciqcQC+W/lRP+nBZ4Fi+Z88Opz5uRbBkdXww3e3q0g75
f6cEwAdEiy0wto9sYxmALYYF3gzLzWoK8S3xjO4RGi4UbbwqOy+w9aIN00wgevhnK7vqxVE4o03C
sw088SYLaFMndiLsPUO1cN02wDiy+QdTEuM8gog5iK/rPv094v8aCy7CKnuBON2255wkXkcFWoxh
3I26OLcjOk1IAcvmLjcSvT95TZamH1w7nu76tIydd6QMXnzz9oS3QZ4fQf2JMvTaiCLr16+3siGU
PMu8dAqhylW3kafHz14q3Q9p3XnPINn6i1Xo3oe3B91uaUaCZMLTkc21vsA3W9rN8LJH83gKpzZd
si/a4uTWaQJFbn01baQaAjrk06f/bcx13/12Znu+wOLUoFFFA+T/Z1dldBsuXq4Z/VlJtaX/XhK6
xEF3dhsp1pmi+UEZdZVU4ZV8PaqqVNaod7kMS6Vb3DM6auN4wtos03w36ab5YPvufFiQmWR7v3zC
QDFdDzfW9NvKyZMhFmr2zWj18efM5N4epS7qYJBpcpQivd4/FOHXfjDIuJVethlRQdatcUWyhNpC
pPAtrQd823S9dqfGqmLfjlwHjz0Vn4NC2BajhkocMpmgCZD4gIgJOOx6qngetFaUyCnsY0357LbR
MPhJkTjaqV3K97rbOBCGwXm/j7rITi+tKbTPkYJc1h048P7IUfJ11CJzI3LAwQAxR4H1+td4o9lX
5SjmsEmH+C8UJuL7rFJ/DlOlfORQOU+oFqcfuK6O2hGvg8iaMgIW4TCtzMLNtl7SoegapZnCiOru
RU+M+BRDS/kCAFh7VwqRPk+Aox7MaOmeFM1GTvDtY7U7cYIX0FJC2Ss56IiyfGs5LAPajyOy/rbX
In07IhyEmJC9BCJO8i+N0eQ/gYZXX94efGfzgbAA90yGDllqq1sokLscopnJ52JRzhjIZA+tN+sI
h8ixP01W3+Hjp7Z/WE9g54FuozWKBvZKYNqc6Rm1XNR8nCkUlUjO0nRk6GAocNLVrAbda/TlDTHz
yMLrle7xr2HNVZua4j1Fps2wmaYKq8cIEVybuvwlVx41SNukCjRbeO+LaE7OYzXHFyuznpQ189Nw
krv5Dx8cLWCuLN6xZKfX25xSHLEa7fqQlsX43UNOUAhV0KYFnfEhEknzoVfEH1ZR15NuYZpKVwJo
BojqzaDoXfWL1rszF35r3ygo3dd+2Yvox5/PjbTSgUuwWhBt1eOBEa3C0Tmq2t3cEr0cCQFOVdQ6
mPXEiQOjy7QniUVwfZAH7NwRa1EROSoefnDxNvMzZT5HWVKwi526vkRFH72fmvZT2RXlwc7dO6yM
g/4Umfqqk3+9fDwR1UHvxjmscUD51DVSftarzL1V4lyfLo4jh6dYbz3eXhg1HQTsnVly16++giwl
nIFNhIwWLCqp3MpQR1Ld5wBNoT6mVXtvLJp21EnYiYoOdf21MkDZlDz9eqKGyN0lTjoZasi18gap
jZMwe/2OJzawzKT4oVOa+dee00+mkdb//PFGIoVF1ggS51p03BxUm0f8MmrOEppjJKMLOSWkZD+p
mygOZjl44l05JoN6cqBMHIlS7Uwc4A0YRm3toYIuup74YKRw6bN5CfWiTr9m0POSgMdKNgJZlwmM
FJcCQ5tiHq32Cv5oaTKWR8oFr7x4ObDERnq3PK1xKt1+/cHMoilvFZbac0dGKj1LOcUGmhMPpZ4s
ZTApMq9E0NDRLgMkJWP1rly0tD5RvbX1oEhT0ZzNVUL+m1rmSRNmSV6dBn1yaKu9vVgmH+Q6CQfY
z8kDWwMS45X07QLOEddyfQ7VdpIvrhmZgaM2aXkwzE5iBl0GGIbB4SN869frMlp5b2mikCH1hdQ5
a4tanE1j8Fb+XZGWN7M1qAdPuL2tAEaXxAzM91ouux6yz+I6TXW5hB61IcwV23F8XFJHfSwRp36C
3GnnfpQPY32HUof1vh57+0jXdyfegHFBggpQ3aoRvf7E33JuE7EYpbdSNawmR+t9iReX9eD1WU8x
LbXq92ncmyJwKzc/JSMH4yCw7uWIBFQCKzg0fsO2pob7QZJHyE2GrhFPNyIthpfSpI6FbFoynxMb
FolvpbKLbt1pHJLLhBUpjePIUf3By+TBW2BvQdBRJUkGss1jfhMB2ZZzpRVCDVNcK4Ku9cz7rqZF
rdU6yAZboK8K6+NZcZP6KTKa+PL2Tt9JlqAHU1ykiL5Gxk3CLCZHwKLQtJAyovNPMSzOOzo84j6v
Na0KyJFFdbLl6nbx9rh7W59kgZ1POYGAvNmHrqKLOGtHLbRrY4oS1IOWfHhsuWsRhYlcpTcDvXaS
6N+3h93bex4hEIA8Y7MJr/febKhloiucKqFkxgkpMuOjK9U20BTItSBt0nM70yU08jk/4EDuZWq0
0FBEW4n13LSb28eCOx+lU7eEIwWoJBjUbEg6Xvat5nzKvWxI/XSEOvFXj9SeeAdUCjR5huII4qyR
9scWYOsBXJWCqeJQ/0dq4fpDmKUZYzdfL6EoUdmaMnzAYIIKX6r1dJJT2/uTOrY3yPl6d0OKQlZU
marfGeIINrl3HBEYpZ+J1yv7bwuLRv0+Tl2LX1IqY/NdDnb9fc5mJei6OLlN5GycHMWuABkOLXXw
JZHVvddTCNGmeD6K+zunYWVC823gqa6A++uvIvij1J101giByFuL2toZAtgynRDMrR/1TEUqpSxF
c3AId3Yl4k8EJCArK0tmkxvkwq5KuuQylJ7SqYHWVnIMMmoz8bmyCcNQATssBd1ork+pqVH3O7iI
dtIwnqd0aWgqo/W2VaExFCrUAwqyoZCqeamjpfFbF0K/Wzjan2ebwMRXxhbMLT70Jt6Z1dyOtNW4
gHDXDWWXwgTmRNb+RMB70DvMRP1OplnxXA+G0dy8ff53TyFYJ44haRhd9M0KK2VldoqqscLamASj
Ka1HTcsArLl4u9/PStWckPaun6zC5JE8Ux33raaCqvv279j74KQVNi82FCAJgNcbLVerRrO6ddOb
Gj53pUxOcY35PCKhysGU1xltchmKMZRDVt8A0ozNUAZeMANSCmrIc0l/buy8O+uJpj2/PaG9Lfz7
KJvvivmLAsJDU0Pcg5X7pW6b1u/tXPvaz3n0UiJSccnRk73zAL/cvj309tAiycD25H/g/c1NtgWz
ksIl1uwuMszayHtwnbx5ARuYflVlkaTcIrpX+kMHN/HtYbcXN/ZS2O1QeedRYK7yF9dLWNCxaXWE
ikP0LBcIQXhReL6RNPImK/p6OEk7qSmT1s3HpnfH9pRn1K4O0HTbbbT+BoqIQIl436I6u7nOPG3q
PJlpTijddITlRsfTPGltClIjzzrnD9G1JI30IilJU1QhdaQFej3l3ENbv8GTIYxJ1T8XRdoERRcV
ob1407PEVxVatasd5GvbTOHXoFSG+dYs8ytz9Ngd0toEbhpmYIgCr3YlQN6+dz5WZtY+IprsdOe3
V/b1hqImi0A6NCGWl0bZ9TSbumPpRO2GMkL/Qh364VnMahtag9Ilp1bpqo+aN5XLwS2wOyy9cujY
tFYonl4Pmw1WZZm5cMM41a07zRjwtE5G03sexKCfilI6gYyc+SgUbeMD33cFTK1NXdo7xObrYSsj
t9Ux8dhDtT2gO+YIzzsVtolVzdufdWezMhDFfZgmSOTp6/x/z/vbIepjnBHCwqF8gs/EcGkiS78r
0ID4+h+GogNHUACU9eo+66rGTLwpdUNrGcRD11o6xOCmDiY9rg42y96sVpM/QitYPnTyrmfVwa51
YLZ7YT1YzYOm5tMFKJP1dRqdI4O1nZNAGWrt3q7ohlcZJL1db1FwMw4HJR6f2sXh+OGOEE5RLN53
9ezdvf0V93YGkkgYQlEbhra2WbBZq9DcdFotTJOsh3G1ZP9EuhgPPuDetscaFRo35SO0KjY3B4RJ
QCJkdKHrVBh6y6LrwIk4vXVXI+0Q3RhWVN6MRuIegSt2AjgMa2pBoEUosm0Bg07UQQQYMiOs9V5b
fOwL5b2J09htZylaFAAi1G8KW5XvBny5lSCyikO6wvbWXM8evTbuD7QRDM7h9eapSvaOF9t6OA2N
CUXXdKpTm1f5pS3mEeE/O6/JENIk9xc9pzv09vrufXlnVcClvEnZdnvyJ8JBY5qxETqiw6Vvrtvb
seSAJIpoP8pEcf0OH97T24Pubao1sq6TRhpl26cHOaNQjBJaaODncUpo9f2d9FXz19ujvMrz+LI4
bq2F4V/a8ttMXi0rV8CQ0sOy9NL7khbL2e47/MyUXj/TIXcApin1YxNjuZ73cqlOXeId6dvvfGDQ
2Ct2mT22/p7r5dUtRCSXwtPC2TJHMz7jXt2ZQZvhAh4UszFn/Xmk+xTrAVRjzsjBzbmzuzDopqpL
6xpR2S36IjHGYbQ71QyHKY4fksLVPsVV71wEioV9IJe5+Gk4pXJy3eGoprwTqqgnrKV5oiJX6CYx
4T6pOpk1ZpgkcMNuUSwdrKCD3PhidLNVi3PTT6oeH4SSnVgM1J81Rw5/ZW1uUrIobjx10nsznFFq
PEfW0n2A0uaiQGHYB0nnTvDgDcM7Bo6tzdKsP+W3ywz1lrie6loPFSMtq0vf6pN9Gtu4Ni1Asggi
B4LHhPU0mUqZfGzwYb4rp9qr//w0IebE4vKpWejtjPHcacmOPB1nYi/3/D4x87Pr1OZysJV21hMP
U1aSBzqeHNvMz5WT7nZmYoR94sX/VhSjWn+xmu4cd+7kD2L8Q0rDmmryBqdSic0kFKety/PiIlZX
6aURjpO6fM+njCZetzwnY+3iiOFM75bUKw5KcXuT5LxgiEGBiGths31MfRzw5BVGmHfYWVP8M0EL
gWjVrME88yg+AnLvjkd7lh3E45tJXu8hhDXJXkekq5PUTE5OZM5BgohDgBZzfkMCM9y9HRR34gGF
DfSZGI4S8LaXlXETpMNS22EejToaY70We/NfQkh3OOP5rM3xbdR5tGrxBBHKfJkQTz6CaO4EZsr1
KObA4lrpRlv3KLSPqlr0uR26jenWdaAVmqg/T8XgkGK0SaO+s9J0HPVz76Vl+gkIBmKuQadXcvDz
aM6O0t/XH4W6J7QPdhzlYHKo60WYPQyJZNXYYUlpPD/HVTfcZ6k1BrFhZs8ZknjPbpd5X1yj/A/X
P2MDzsZ8hWrIK9nveVhgg7K5wilfxjngLkH4Nx6qzAkUtarHd5PbJ2NA6U2L/Q68+s+3N8TreMlm
xzEMYi9da5DA13Nf9L7SEiUyQ5zFK9NfymK6GYvFTv1GNfKDUPU6Yq6DrXLDmE/Bztx86D7VuQnN
0gqdMpFnNxXlJWuEc2tM3UcSkOiLhxHdU2mI8mYZxrQ8iGC7w5NtoYUJHgFl9+u50vKqLXzozJDx
5DvwZIoPEyv6MAkNkR0Z1Y9ioAlwmpwcowOz4wV8kG7tfm2wa+tXIDXZIks9ZBwdZ3G4jq2i+CTV
/EOnT9VdMs9HB31vJItBAOvRsuTJfj3XdqnSxhauGSqNuM1jO/onTkz1Yo6z+MNqHuiOFe+AHwx1
y7UQcj0S121TKkZrATTxuvo9klnIGl7o+Rfz+0IM8SROuAN7L6Ax1ThcoDN++fMtvNqZcfmZgC63
MS0xsjS3kNwKs2Uywjbv5g+qaAZfNFjgvT3U68x17dSBx6ZfgovQFvedycwYqtGzQiVGkDJAYAPg
dWwb5de3x3l9LaB9TEXnF9mdJdxcQwteRbVZN07Ie1lcNHd+RpZ/FH4WqYZfRctRIWtvt1C/onBG
AYBYuIkCcc1d2AyMF5mjnP2uM3gN9VNZ3tpjWR9smNcpMZND/2EtAnAJbQdTmtppeOY4Ie09+wsq
IVMbelheFT+kO5vtd33CusJvo74yD26/vc9KgEENd22DQw293qpuP0yWmkV22Kr0un3XUtygriwr
UIo8zaCIZn//+TqizUB8JbKvEiLXA7ZGo7tV7NohCnF1f+vmRt76Zp/HT2NbeNMZytNRrWzv6wKL
YfuQdvOYXr/Bb1np2IyuMUrFJuOvm/fNWI63wmnsJ6se8tslidUuyN2kPKoL7t2hMEnIhyEvr4Xm
62GJmxm6tOwgpzXroAfTyIO1zfJ3KTzik2b1Up4nRMA+zoP6h94/HA8qIiAbV5soYtGWGq5XmBkm
InHDMlKGQCy5ck6gvF6mRsVqFB/Vg220c1ogPxBUPVT41o+8mauuVpS5GY+irnUHvM59hxxe8W0y
XO2guruzY9k9q1zr+mXJh6+HcmYesWYjqczRJD1j54lGbQShY8m1EW6Qc0QL2h2PyiPpGSKPQFWu
x0vHPLKdiAJk2Y8NEhSK97jYRf33osruscjGI1D33qeklgyv3oBPQzPmerzEGXHFVqQNPLIsT93c
cxunwDZnQypH4PxXbUbSu1V7ds3tsTMEHno9WFoWdZd7sRfiY2Fd+iJRPhVuupy7spGX1GrbwFSM
jCjryPGkIcIc0/K3tK8UZY0D0NPr48JPWbt9xNz10txsITshxzYa6nhtjtY41CHxtZSWNp6XpM/v
bE0aX0yziasLcjXl97eD0q9b6vd20PodOKFg5rBVBP2w+Q5668b6pHRemC+6Ck22LDt/crzue6cm
Y+7PZjHemV4xnJWoUgbfqhx8UC2vN/OTNEf3a4nd25OjuEfnGBzQut6//TQU3UiGeZqsZwul0C0c
Jm7qOqtaBYFgTQfZU1lZZgSUx/o+EFlcGEhoRGp+GqV0nluLh77ft3KmczjgIIqu3tSWJ0vxhs/o
xlnGeRBgAALPGHhXGXlltSdbQwUwQkjJOi+I8xnBPJvRV6RCqXLBGpHLF64u9Varc0UJJitKDRkg
EY3gQ5CmHophQWHquTYEMxqC8eBPS6GlSzB2YxI9DkUB5lOMBma/vl3OpfZQKt7kqX4bO55ya6am
ochAUIGJlwBml0yejaimF+eP/TiTqUWzYiJjTi7aiM+a1o/1gz6lOQ+yJfKM+BNVHL39aU3CcW8j
VdIw9DtCvjb6XjNG3U0Fkw+/QX2JveK+bvMRX4I0tuM7W61NLMNGN9LeW24DPjWrgfgEIolnewHs
QsaBZKrKF1mybPk5JKrMB18zl7S+k60O08qTbpvcdPHUFO+kW4/mk4jxcAkl+NrkRje73EWjX0ds
0YeeXNw2tafmdyX80Pkzpce5CEotb6Oz7knbRDW1ldlt4lLaPRt4HkkfIR/LuihtF7ln3HS0IqDd
EzcYc8V69zwNmr78QKlNNx6UydLmB6i7OYaKniWL9lGZIcL5o0vD8f1g22L5YSltllxcLKPEQz9g
lXOZM0Xtn3EWy5ebzEYc/4Q5/cp90gqIBiEwtDGe7wCrLl7Q5vnsvmBWW80/VVWfNUw2bF6C9zQv
i+4fPHHKqj5N/SQT64zQQmIGVYNvdudrxtLkue+KMhaF7xiNMejBTE9tlaevYFh91gf0Q7Fvj5S+
evByWUcnrCL7pPdzo4qVFEk4JATfLXZJO02p5n661aH48M+WPKnqJKADZIvkIVp6p31IFAhjeD3b
0si1U9KU2nI707/KNSbBOX+MjbW5Hng9jHQRkBwkzVd4X01xr6Fmplwojw9NfvZyZTRvHJnq+LTU
Bhr6mCCYnttPviZxLZtg9C5A4E5Fy6Es/LKLavu+9ByovwtAm+oOz5POe6/ViZHagTbgLf44RnHc
/YijJUsCZJtS1AaEXQxdh7dbB8DH9BoUc2wlUghE3jTxiQP6EAK1e60S9OdOg7Vo5dlKl3k5lwry
wv48KJ7zXUH2bQUSatVDO8q08iMt6z1/JQcVX7JOmYdzX9dd/eDxrqWgXbR19oUajKvgmBH19WVp
aObpgaELW390aGkup2jsTP3dYNmNdSddh6fTKa8Ai9zoMiqab1FBU+C+LGx3+TjlYzOLQJHdoPnp
tGTxjzppByA8qhYlHvlr2qiLGuiKanc3UOZLEE6KU+GPtiyLGhGb3CGub1O1cYY7iFxp/jCrnS7f
d5bsuglsahx54dzG1uIXGHuaP7JK7+LFV9NpTP3E8JQVPDo6avQjMgtFfjfqqm6/IH081/ct+rHZ
hziJkeqCxBIjakiVyaTOjs6i33iL6b2PWnVQ7wUSDkuYKnan63eikk5U+11Fs+Ckxz3iSZfCssFG
oBxf2N+E0SjxP8kwthZoIFqVZ6EP6XCT1bXaXPRh1ON7Fret/6mRh2gfsCFXgNLZZqZyFhCbE9Pf
Q1xmywUil5siQzFY43gbT1SquFbcXvuHer4axz6quqr8oEQt/8hwkyi7bXWJkGhGdS5+qrtmGB81
0SjjnVp3xfyFDeLYgTHNzRDYrdnVN6Otzc2t0EdV3Mq+1vL7tGzn8W9ZIZm0hG0f02qyx1xL7/q+
mjAUl0k9EqRqhQaQHreJ9n1E/6u7S92mHC5zr0bz97LmAglcgEeIS9uVu2oNG3G7ugRMtdt1Xxav
MtFYjxoTnoUaC1P9Bomztu5LIaXsL/mMqt8LYntINkxuQcvgwjVTDDdebXt151Nphh8toEf0TlAv
aVoFKfa/9S13XtN8SvD66l5AxamyOtsDkvLfZsn2GS5i7tDw8V2wSvWTjhaMvMtc4GaPji2oZUJj
x7+BPu+MMBWazXZ1V6hDotwxtmN/RGBlSj6LmFN9h1aQM9/Wip4ACLesSiZ+bnrJO4CgUc9LtHPz
7xYKRVM40PdY5dL7TFpfqPhn+YvM68nWMdrmzNwWFtCEiksy67SbrLHkMPmSGrZ9MwDv6T9QUzar
Exl6RS2yra3arn0gabxOvAZQ4HtJHbs8l6kL0MAvrKJyfW2qEvzxarLmh//j6LyW49aVKPpFrGIO
rwwzyrItW5b9wvJxABNIAiQY8PV3zX1xnSodWxMIdPfuHVQnraz6LXWCNYdaLNpSIpB2itFJ48Xk
60HbmRvMQKa75jSaYqHg2RZ8tz62GbIN4zuBdabNb+FX2WM2ulNT9dg7Nj+ieMrOhyA+dLhXRyCT
/QGaepr9MMvmtF/ElvkGl+nF6OBO66TO8mNZ8WDJBxXPvipdzun4khAN9M24UHufjA1r57rZsW2b
Cmpvm8wY8sat/dUv+zz8W7RyeYUTyHb2iSQwZd+nrgn7rpiZkG1B5CZhn8URrnynRFdmx6tds+C8
ED3FNum/AI6qCgvq5FG/1aEXXEi+UitUsuVoriMqQv9FtGczPcI7QI5aotCosWDzbp/IAFvyD7fS
eFTrJIcSFwIklKdvtc5Hawf1qVMOX9W5E1ZbQKchj9eZs+jf0PTtW6J1s1G5cXF6MGZb6MfEYR77
46x/q3Zh6+6Qzaqqs0mcucCNLvoRdWnavszzmPbXYUn1eDVjT8Pt4liBKhl7tgsyTHJVzVz74J+k
YeOnRlEZX3ZdRwm/Tbvp9ZyW2suhKG9/2tTg7J+mov2pg1q86+B0oTCKZPMurTTDWxCIOno9Brt3
FaQPM/l5v7pTdkWaEvYXcybKPB291OLOcwwsTdVSRh/kMO5vRxDUxyelUif7UY+91+YofOMvIYCx
88XBtHf/rSTJRN7kbUERY7vz6bR4QeVHsEXeo+tK86dHrtYXQziHb8s6BZ/Ihrdhno1+ph4xa+3L
8ybbuXcnFx+NOTnWrpTeGtP5YkFMa0cm8FGc4vSmK7etiO5mfzlCsrmD5W0G9W8pCnxMf/UUKl0k
HjbeZRrXhlzocG7e6o0HsvASR761k5r/9Gm61lc/M9P508okGP6cFjvl4kz6mKe5mT33KPFZJqSt
2dlU/qTBNNlnp1fT/r76S7TC0hWHvLNY3eBJLJ1OPtEnzSDXS08zoynmiv68VslnylvrPuwsI8My
S8/Q5Pimp+6l5XG1Mg9El/yr4WoxjGWMg1cBV2W+qm6gXd7Pqe7hAGyh+eRrVoZPxpv3/SN0WFPl
82T2sSL7R2R3/cSSgCbKCnHtTCyCqFTSj3l8ouBIKjjlCVmJZ0y37HENPm2bcdurFwonbmnvsnjK
DW7HX4Z+OP527ii3MuKVfO0DJ1srSljo53G6beerrU8vY2oKaRNG7rcza0uLFcFcRINSfdmfGNI9
sE6WTdkpb2kLJxXJfDehBs9+UD5lVHVUKefK8uywdW5dVzvlPiHfYjedyvHaB+lSvzS6D8T3PtHJ
WO2zuwTXbg/dqTibKNIXPGba/Xk5tWGDNI/L9AuUxAyVk/SUOBFwnf1QnZ38+xvfr0VNsB/ZnQj2
YPoehFt8JdheQ/WRwWlkLvujb6psj9v9E5NFspfB2qcdtEzl2Xt/RubJdIg3fV8/ulPaCY510CUP
3CDQWvNIpzouul6Zi+jObCvjPZMzn6i/suv2D1mXRKjtSYEwrlFXi6xqzcNU9PL7pN1gu0g3mG2Z
GNy3yj6dagLOyPxy7w/CQuPKHzRGyd3cIx4M+kicX+2uE5cg02E6i3EicsHlCNFiibspW89j/WpB
TSFOwMbOdmi8i7dKkztdLIb2MaqPxFOf0hrSO91mHDZdeO+Ph/syhS3P6uEOU1YG8cmdmS81KrAi
DI8sejog/cV52yvbFKbWm+D66ceNpKbN359b1Ar1i4YRIH5rT01jCTcQPqsxTbK+Mg0y+B3BmiEh
y4T42icxpD3eUuKUPRyvXymMeA6fdoKPMwza495T9cB2xm/24N4TZtUPsx8IcjfTsx/z1l2yN8xz
o289L/VnRDPr5ofasO8dzTmnqEi8c6g4xoEuet5M+oucULcrHMOSBQHpYEltmPvgPrBD+FkycIGM
LF6m7s/RIRZSeWMQ5/h8nGk562lZ8/ZwMHau0+yQpXOcR1pM87S9mt6DF+Q1B1SGoav99bGfwpML
AUVX3gFIduXpBbrJp1uY+93R9iJgEp7DDyCOrL1MbboGhZDzqAqFE85cdXaGtBWkTRLmR9Y3Yz6m
Mj6JcJXUOSuRtS7L6MZ56K/pv2xbxI+x8V03T8Im/ufqTPzH52plsXf4RwWZnj1+hLVh5NyoCDiv
bQlNR9Y51ZyFYsj9WUQf+2aifw3OgRvpNEadRZxt8mefDAhS5pZ7oIQhPjH+zN1Y39vONUSMT9CF
/WBoIyieQCjlGra0+0kmQi8PsEb4LzqcXeU9W+UjVxhSfI0100ne+kfcVUc/JA6UuGToix3NIxLZ
3fRz6Tjr4nCZJubzuEudFTWwxZOzYWyab9J4S6XCU5BBQZfp5MFy3iIVwrM2xeRr2ebSmtErWqaT
ptgnnSU53rnNK8/4qfMYk1l7JedPvMZ9c+OX19GxXVDgG5xc6nZ9IuEQsewRGvuBbpfBb6+VBR5Q
B1ECAlePr8bvpqnYk7D/zXw2Iep19Knvjtvhe9rIN/IKT7UtEZhbhvA3OxfvUxrYHjcDN9s+OWHY
m7I9z9gUI/yopx3zmGc0EgPTKjckhrRimf/5Sxe7VU0434wTkjNdV8klXUKP6pYiIWWFanngY50P
grk4d46MVanNRtyrl1j7/5x2DGThLbieFDxlgy423LS/hLwyvO8AUZpqdc/Dlk17BqbsQS2SvG+N
/DqP/rHn6TFTHpqFjr4Ucev9loF7bKWZPK8rO5BGXovoYmozzKlPJjjIKhxjp/k1+evYo8LtXSdn
ooXaHplhL2kpV3GxTCfPcKuAPTESj5joDuQNlTAq3rgzevQhabLG3/eJKXtNUUgx+MbrO4vxMcqD
yAY+17MNDgzuXAiVewcXsD4WnMWyZeUL7paUDie1DUOBF3Sm5jO+tXA+WS1NOa3xn8S5KUqlf7aF
3yeKqKaTc+N6732zpLfRNvpvbjvv59Gne5lpVFqFW4/di9lAW7hN6vSrEqduLzqIqbgNFB+VK4g2
gCCTDT4wovYGdBPRzFwOeHDHMRsDhNDKk/myL0eQd4EKk3L07Sn4t3dZ4aU0I8oPsJfLYSo1e+lZ
MQ18OtSJfDk8r0axJkPuz/GMaUITQoRu7Pl4z2vVb8hGhbepPJk7X+D6N0lZemPqvsTtsrpUZ9dX
ORzpzC9E3GV/wmBqVd5w8X20fhO1eVwn65gneps+0wCtBAMEJDrnZzyhyfRpB/bPsBVrGAEnL0tx
clURrMGAQ/R6OnQ986z2ImmHI3yNayi8fCKef0GMD8TlSTeqy6gd2/9oGXxkNso4f/Zp6aPqGHT8
NlKVZTGZZmbAdtPmn9ut01qBP50/pT+ZqZSGsS1fG2RohcX6dHmDqSzkK+XlWF4mN1APyRa3b22n
U5NPjdc9G6r0eLEpvN6HYVW8yNEk3sQ6wdRzJUZZk3K8r13RHfMQ0d0HrBpDGvm7HjQxKYi2sH2O
fjuuc54tOxUSRKK5wF8bpksI8HReABCZWibCtnNilC2FHWPQhpLp9GshIiS3Fd2F7hAHSNNWLiuU
7Ku72fp1buN9YFLE8P7cnTat1LHzyQbzKvvKN273OW6d0L33OTF7gY51NL8Hx4UKPQ06NE+eAtO/
rw0qg7u6tWQ0ZzQDc0nMuX6bA9uBu2CqBKti9BUwMGPyWqhzSRjSZz98Pl2IMvkxYskAuZr8mqs4
FlJ3zs00/C9rEop7mpHDLVLp2CN3AwwtCjakLJe8kei6u/kAyC7wf0aUszYhPx3Mvs1kve2nfHYc
O67lRvMg6BFk5965Hay/Vs9xfyV0ouvYe0AyKm6qw6xgJN9azAiDZrlKPEKZvzK9Rx9J1CXbJVkA
hIphNZ3MwUPX9ffcHhEbBIfhs+hEmshyTCOML3Objm3KA+BO3g0P/n/XZOxXy1DTf06tv7/7dHpz
Mc8xv2pcCRx6bjrg9OsojPO2AvH6udJSt6yctimZis06HsqrqY7/hf5MgRsxTpG5ajNm4NH4E+ce
Lo9T7YxFR2H9xb+fs1Wp6wjP4l1AspTFJlBfKz+a7KWOjH7XfdajAOVJ68qBgU9iFcIGp6LSgxkG
09IkVZjI5FWSrMUBbvbVvfT4maqC636ukqx1+gLty/nFV0764Qon7R5SYY33yVdK0t/4UyMqdMSL
zqkqKni+wbaK+NXT2vsEBtaXFpHGgt9rA0e0lxzKi2c3gh040mYvsobh9x46QP1Juau4mepG3hdq
bibKWrrjx7KbSOFEjcvKY0vqc1gBrzL7ZHsQfBmAS9t8JhX+vz4hJIikMC4BpM5mBo9oBT8Uc+MH
hYlDdU/arTWFCKX5x3fv/DUmG+e8px/4N80J0804dXbIXR0eLB+UaG82T2xmLlk3iK5a+y0TVTfu
U1oMyTL8ngI7L9WMQQn1157by7RGwX/hbfLJF8v8cGUakILN8DA9jET8+uWZ4oxc7vNmfrRyin/F
LAD/1V47/RKZg4FfXTvay10b+kdFcaGr6hYJGrZI/FOeegL3KgJal6nsAQR4z4x1+Rz15+uwLVoW
a3dGn/luk5PDHI7voUqmHoOSBhM9rEKid8m04xXpbE1I+xonpuC1yeki6LIBDpeU8lXjqTHmU2ib
ozLc0M+3U/kNm51aFynSMlnV7DLsJQbpeVNHcjM1iPZvOj3ao2x7adXd6R/mDeLK2JShXu0ntVDh
qnScjH1E+I1nM3MWX1eL30JWyM1h9+OTTir42LewK2KMC3Sx1irYixmMZKw0iRBrnhmoY3l0DA2z
GubzfM7NGLeFXUP7Is2N3yXpfQ++1C5TYAVLm5SJVmnZDRseOTF+iRfABF9cQnc5fnvU9LgSpxT3
275nfTkebEfYxC1Y2Ox1A/zRhVNzMeHIJzhiNjvlk2qbNzPFgOo8u+PH5B0HvdIe730h8WSc89VM
4yerWqVK8hq6b+zW3bZgrW3/1huTUSmGQUfF3Lfp2zEplVyVVfXPbHKGh93Rq3kSjEz3bdQsMe29
t3/ron31iw4qxcFuaR3PElZSt1/Xtunue6uS7JLWmO8XEasjh9FubR4AW/Y1J+0ue1AhpPDc11bv
xeYuzSO0o14XQ+zXc9lTaB4YhxXeAIkO1lIuZHwV+oRhQuz53Nxgt2xiz5YAbIKhbhO7217c4piU
Fd8WfJUUDstnTD9GJ9aVvXDWN/rpaSPulDThfG96f8tNYOy/oE7RA/f+ZJ9547Z5jiKn2R/ac2PW
92UkfqXYJjm53kChi1sU+3M6QUYtTOZPP7DCBkJP26PGEVsN5sPq06nzU6aqLgzgxHkROtnf3QNB
p8ta7kfdxM63ULj1LxJalpS+pwesPi1D4g7+2ufIgSf3QQdiIgTYa6LHgJ50K1gzjt+sFvW/gxv4
zJmi+9cQ0WiQA/xPJj86SI+FcD3nR3c45Ff0GSNgAW/adpVDOCYLvmA6/FzWePkX0jg3Rl7vgz/1
c4Yl0RbzIJb7hmSwClfb0uqdcxTnsZkx05kykbQlenGzlGmQsk1UFvUAv1bvrEacaJQ5ine1lbuO
mAVc3ZzBQ2SU4xWbWYCI5nAbPyXkFSKvxbOcyNBDyz/dkY2QkGp5fCTbvIvLGWXOVgIYbfW9I/To
vziwRYeLiEF7Kddt8jR7YvfBcGT74RksB2l8/UkCFzAnkmSjzu3ihYOHlit2qZTz5nE2EnUq+s7z
aL8HM4/fJWmaVeWTHZu/qUotQRHe2vLPiqQJS4d9KX9f+nt61zLRpBcTNUBoh9cG1yxshubqDGwX
rnoe5+1lRTqa5P64gwKy+NiYkzWdbIVUSKUF3WzXMr9xR18getX7Xe2tRtGH+N7X7kgaewW8ppFd
ZLP3ZYLVzPHaov7l5AwS3Pb2oH9B2qRJJRl27VEkRDMMHHiCL4ECM7vvuYjjfb626+JXsgnVeplm
E6riNOnc5yAImXsXh0P0nTuVhzMFCODpG3Zx5kFsIocCT1OCBl2fj3OvVyDK3VnP3AGyavOVNR9A
veiODtO/Nc2K3Y1bVfhdQ/+YMSzjIzFmeORNQNPffU5rXR7aJw9yOgyhiTx6/KmE1z/Ibsne7ORw
nOG4AT9uo70ptsKj+3Wyw6GrGeEpVI04fe+u8/Rp6eqi+lcgMzxkg2MwtnQTp3lIMMv5vjYNtGUv
1cwJ0EmyoerifZ1p6+FYQGwjAo+1wdY6BauF6B0lbrcVeBX0tjTGDz9GJQ68aFSQPuOnSOPuert+
YoExiStbQ08+pElU98+OPBfxFVmZcu5gl1DyPRtuSz7P3vkja41iKSbxV3gkuaJbv/NELH6uo3UY
Xjo6B8D5mvV+MabxxsYvkEFXtc2ccN0n7ZZexF6z5XKi4Eum68avjgOTamRzcevi5CwmGnQX+enz
jVF3vuwAMPKdY9jIPq+z3T+fh9Hr5NtOzX+vhS/PN9z++MhxsEplxYp3+i/UwSIvvCwCkomfqYPX
ZUXC96M/vFU91/C4zXX3m6VKN7r7u2mUlMTZkpORhzqMfx5TsOL6DMTV3U3YpAd37j6P7lu4p3wj
5ynDpVrSWHMp4/Bycg2u9rPbSnmSAbuxOCJARDfRdQS48nI1stF5OmeQhzykZV0JuTv4swf6tgzl
uDRF9z4r9eRjSGCgIFHKtuPTfKx8oYdK/RXAtIumt25pHFnYLVDdIyGTWXCZSdPJPtkt3pzLGk/b
XOF5LqfHJiU0NA98dqh3kR3djV1z0K7FNIb79NS0AzLX24e0P46ZjeKvO/7yx4vHEyboZdjmRW82
WghGquA6atVhJs5gTDNppXzuj/n8PZ6SurVRdu506tfvO7gTWqPtYBkWDCZNcmW03sq6F/o/s7H3
q1iO9T8tjKCmIkJyyMotPkcExmszvGxRfMp74RhTAAdthXKbzwzUmjutf6XevNdxWhdZrPV/w270
PTda9EFweshESRjzT4vIznnx9pBhd4Hyz4lJfxGUPb8nO5rFWaAGWlT9S2xpm/OIqDyQhourDPtp
vLZaDO/eeoTxxZ2HFaigOX4mAKMZtWqozZ8h8PqX2NWAeT0diMlDpazzMHTrchSpCeIvnSb3I1+3
KPtrzcqqQijd3gkVZUTHHuBWdS2S3yoIRXih+Gfhlyk5Z//S0KwdpexEj1Gi28d5tLWxf0cIo72y
NA8egbuA9cJJfiHKJboAb6Rj7rTN9jv08SJfoEZw3YTdWul07rbLPk7rcQnazLevncTgp4mwA6nY
+I+VGzUYqCEXi8qUoYRFTtJFv7qxAQVIze12EeKs/2ONPf9Ku/MVYnk2ln0SZiDeOhupnT5yunwh
27oh8cNPKi1WsNGlrU9T2n3droTLh7ogS0eu5HNTovKG7Gy35MnJppzLVQ/0kUwW62E3DGnSkFlh
l7P5vNX7cr+0KHqZmbL+J/2BfIHZ6jKBxTq60zySAcOYCeBizqJHeT+0zT+8teK9aBjmfgQYH3lM
Z+n5exKoE4q9ntu/ScOXEkW2WT+jL01y6HJ9w/LNjC8dQZ7DhchCHXyoMx3/7vPRgzW7K8B0sjbn
d3xuBdOBveE/kec6T73MdPZxwgAKXrpg3D4aq80I0CgP5w6HoaGDmKOznVsF9kpuI2dPSqkcDn+6
+uwLNdKIa1DbpL4oN2n1s3KGPQZvb6K/TTq5f6DAiiUHYXfdLydNEXKdoN27t3NwkUrKdEv/kjvL
wamPrq/G8Viaa7QnbF41PdhTO439gyXxF28TAZsj5Lty2GMcS7VG/TR/4RFk/pvl0XsXd3WXvWjj
Tulqp/dVJSKkaf1LQI7Z4OL41BqH69+789AtgWgqMLYyYFuyPZ36UB6/TmXQxanP4tp2adCADe9r
Q4s+Rsul8SKxFxCExmwsBiggfVknHjkIQ3bQwWsb86rimuFvSFxc/Ex2hozajBzzTUS9LKVt+tkp
vM6bv8cDJJp8b0ODl4iyXZpvRtSQG7IAcDTA1CKjtwmpBanTJEuu4fZDBtvjvn0Q2suO/Jjn6K+z
buPycjobvV1o8XSEikLEW4+J6O/AMetULKE+VmIeBfQZ0q/wUzvHdXDy+uxm8zBYe/qX22AA9uXy
FMU7gHtO0Q3raj0pXnl2JC3YzGxVxdYB5ke2dhmUo9C09I0OOMotPg/GSwe7iDn6VGwyZpKm9UM8
NTa+S9D4reUaaXHeD6IPm6rlzUSX7QjTjaVPNDZw8brouTm64fPcHPo780zNvO244xdRe9E9pWZ1
y8waxSBqxxtSbwbnXksrZI6yeuqqutXjl5M17n/dcWYv4RzMO22Mbv+tdJTgzWxgp0IYFvrg3Hbz
75IzoPWC3vbauef213XafssPyHNBLlUmH7upW+8VOCNuK+y6bo2pp3NXDv5fZnYJ0TDw5dcpkX1X
auWxeusXMXh5Hws3Kbx0PX4MjTzuKff2kSRll91m2Iih5Hb6LKzLf7E52ZFQO15akmpzYpq8N3zw
Se1CZ4u9idQXth9nVq1pqB/8btjfQzzdo2KqCU2q2v0c2IORMPuAP+gQ4p/tmAgRo+o++WLvt8eN
XNp/7QhtMkeFj5OsH8sgyM/Q0++nP8WXBVUPbAICytLLSEN9M7VqOyYTR5GHZre+HvLVZvTi/tHO
36K0k3+5DyGA9GJoPrmp21S3Sm9LSkda/02hBF7StGbRShrDAFtE1fq9xvWCZSx9cXqNsjoayl6O
3AUUciwF/QYCEYdmCKlnx0mNOEK9G0IWUMNCxhD7ZYOj/5TZg/oCWD0sBeIh21ZQPFgbO9O2Dl/6
zht/hBKAothDTwb3pISsw1MyCclSyzfzfJZt4zfs0OBXVqx+1uG68D6hmK5RJHPApnFkf89jXEW6
aedyiFXIeiHomBkOi2f1VTFFjC9rZtz9HpPn9Rr7q742+gw+L0fq9tXaiG54G+oe/VLHy6V1kLzF
2aEdoSIhv7pb23rt+SLwpnwgP2Zai8j2IfCiA0vhaRFMSiX1T3hXiz8cw3a0O1AW5OgD98XO4N71
iGAY/U/caYrVxxonX7thNOWQrOufo+9FzYtOSV4G5Yeea5h9/ouTqfFLVsRRU8AkDNxicOvkVxQd
mC8cLK7LQyjE9VOfNZdExsnTEO76N5+q89edz3muFDOoexeMScLmDAoly6la0IOSb6cNDMNuWv6D
Us3ADmHcf54Sa78uHKepaGtnezxpxY/KGzv3P1zI96cTb63mujtu+mVHXBLm/jAYfRcbSzMbybX3
Cw5KNyDSxVawCOSGCdYKixQgS9UTjcKEJRPzQZ282+gEtVn9Lcjuwrme60/LEIr2/oTQERdJuO0S
h6okMOS0tpF/aZ3ZpQAYYptLZXHBZWs+ZO71jGNWfNoblheLNZAqeq9eJp5Q2PhRXrvJzrZAZxmm
jPVx1He7r2E8YazDADGnNCR9l3bBPTMQ0jXDaY8K7srdQbgO+nexQxe84PIJQcTzZyK/3MWCrYLF
miQX0eHOtOLj0Xxv2jZ1flrmJ3GdwMSGgid02jxSNedxv6dARlsJRxU474B6lJSke8PADvGhSi4m
AfIs9j2K97vd07DA4963lGxYcoJneqacTLF0f2WQWv920eoPvIR6ia4eM0hy+5vU5u7kOL6xSu1M
oZ065W8qwU0N0cb90op4h6CM5KnLQ4fVypEs8qOr4ZY9Y3Irmkuwj8f3vl91W5DMFweXkNGMLQ0p
7OZqjD64ArKk9+4Xh3p97Vv8cZ+IJ52dC+NXQoQ326zkSo8FiNmB4bl3aFYcp1T7ph+D1RDBMNbc
A2na8/E6jvqzDXFsrmm71iEdSNtbLhwn1E/xwZdXSNVun1cJmxNYKNJBnukbrd5hqzteotp24tUO
7P3L2AShucTUiOSfn8zJOxLY+rgcrDCThy5Ll/8CzjXwh/QB5OaYQKvcBa/FE08K2CpWj7KgedLP
3ux2j523hJfe2fbnbG48zAQoCS8TuQPfoEgucWUHJAyQAtMleDZQH3bG5iD4PCehFYVWOI0+kHYd
fo20yl5lqM6+ZNUvicfdovEN0V8gHwX0jw1ouXFZj6W1c2cyBapCVqDvVgkbR0aasHs/jVjtN9lN
cX9neccvSEB7TNtiCDFXp/fnJ/Q/UF3UhiLixhPpFGUbNRpFPRZxCctzF3m4ryG9ro2Yi5NgQV7u
hFhxwEwMJYukrF4B0fAsLVRXi3+GzMnzmqAxOssus/o3rFi4wA3Q9spmI7SXHe115bVN/YB57TpX
W3C0384l5lm7LTO/nKdgbGeneqOPi2Z1i3Vr2x+HA+qbx9RhiK71z0EuyRN76uMzVJTzzy3AEV0B
KDcADSRX3EqaXk5PWxvCexn3LaxMG3XvZvZAYXYqYelCuj3zmcXOF3gy5vexwZxkMOiST0HcbHU+
NtiR3SD9+dGII31Ymin7SqDl8EKOy/B3yQzD1NKE60On+uhT62/b66Q98+HOQUbTkW37q+LFgfPP
0fC9UzT1do3Mka+zDv9Ky0mFtoWvWy8i+SiVdem7kN2VYeYez0q6bBKpJTJKiO/WVsb2t2fA3eft
Rs5fI/mxpkw/ZzfQ1wxsvHwRu4VKw6O64cZVa2J16Y9xvlovGf/OxxDcr3UU3y/GHb8t3uI9inBx
2KKGjETRODdlNrHpixb/GQKlqRij989QT/80I6waPMqzfOxwInIGj84CJyaILLK2d0OT/UJvh6VH
d1s/zerqJvP6Cg8u/nY70NfeZ6PnHLzs3Ybt3RiI9ZqO6ZOYwb/98AxzjHfZL0dq+AGRN3th9XvJ
suHzOKQ+201qbTFl4aXbzuVR4O0wuuYnBIW/0uwwEcbzcYKimPNTAqyD+Hha5mX6WmtMMot2hoiz
f2tnh/EKZ09TrOm8TSVMufhbesuSqqJkCYqRWfM5auIEjvi86j9xbP340ntD8myXQd3vS7wIkF+t
YMKnE9yRdntBp87TDWQA2zsdzXIhfnEyVdP1J+Y1s5cUcdpHH6tvnc8Wwee7ThGFNJPQr5Mzij87
fHFaK1wbfsUydL8bBoqfjnbCr6MjvVeW2dMndxnkgxLOvpRu0wcXQa148qZNVhk49CNLfbpkc/ry
3wTNEp7NdDR5Gs5xZSAOsX73s5dzjW5Eo22tgFmHn17vn2c+ZF73MLAuvqZwpNmX4Y3+Ho9n+mul
6j/4bEv/ZRLC0f84OrPttnElin4R1uI8vGqWbMuzHfuFy0k6nEGCBEGCX3+37nN3nFgigao6+5yK
ry4yiYLlnxhZU+eoA6DE8kBCpXzPXU0Vnyh1x6QMm3qbr/2rl2nnJ8R5sqcMQLs1inFdunpfYghA
Rdfa20/jELwnvCunejYlagaBrpTkrzn39hMJsfwoMcTe7zK9mS6WMIf3C+2FM7dBPGQrK6h7WroH
tLX4A4qrvadEZlc6Z1f85NZB88nlHKPcZd7FEQR8wkDYrNtiTXSOy5w0d46EzIYbEhJ1xW2X334g
iuclwpfTlJW4xrJeXtZq8JaNPyrvYDAGfQuT+V/lPLDpViJQnSnWhME6EmSvZAW0XwvxPUDDblD+
NxSZz8/Ps5LRiDLeNwMB/RIBfwKr2Ihnbukafk6FPv4EAU7kPzV2np7dNhCMIlNP3Y4RQmpskmMb
MDPvW97hj+llW+7nTvkPwJT9nQaPvPPgNzY6luvjQk5YsQXPc8UunCUgZFJw1DX0kXsmhd1T2tds
d/UZIL5n+Vg+12jeoKWOWJg2513+PdlMTvirIIj0Krq/xTTmuzHC672JdJjSNIQlOyTcqrCspCVG
/CGljLyuOC40U16z/qdc5iZoK2CIfpCs72wu6aadq7zBlLuoIWrgAhs6mh9nXRDDN9PqFepEOeIG
z752Su9CH8aMaE2FmP7rWjU7G4ZrzodfqDECGIfn+8oMGPypVvnc/hmKXlaPMQP34a6tXM+j1Uuy
YU/HsobMuUT9BgMZNlAptWRBMYDJXO3U2PQrbZSMXDKH1n7Ii+2ystK349eaa++C0aO2Z7oMDcF3
26GJ22fpkpk7IeiA6ekzRZu8DMo2+l2wAjXztkj35XooY5XFTzrJEu8hb8Gi92GYJ2fcMOtfEqzL
dlvYdipOBV1A9yRbyoUDQNCyOIdicNtkvXYiUnF/GOkwqvw4xkzpyk2iTG+w3aV41V6Vgsg13Hh6
Tb4kmkNEc4T+jqvB763FqRDCKo9HfwDkKHHKrWz87Cxywx44NoFc0GumcAYL6AnnvukAF9kNhwpD
R9s5lTf2cN3oSWywha5b8p0/R4V7lYhLyclrR53xSaLfqD8cbB7z03lVrtFnL2Opxmc7rkYcoc9K
PW0SA7/rU7RnE4utnGRM7MiyMPpk5xAn5Zy/TSLmMk4moiWvkDDDxBxj9J2aJZ7YBt4jt5nk2eCu
i9FBqLUvAZRAShu7zPM2yL2McPIGFnNfAvrV90UQ62zH712ODsKZlyy/+C4K0PtoXn4mTLXOmx04
Hb/H2GnZQ7zYinHfJh/z1vkiq9ojXWalWq2fo0m7w7VHxPXO2KU770hKxgAdHwzoMTwDdY8Zamna
8hr1yHhwkKPj7wPUmvjYdJnU/6JI1iPiDNTxK06GTH52/uQiPc+ex1TEXxQ1qil7t7wuLU5XZuVs
gfG2Jeaj7Lgu0YKwRmPGdeE7QlPstgCnuzwh0ujOAdbIVjweiV8ehOeX/q9Cl7F4QOS0fL3DKEZ7
zVC1kjfcLJgKHFl05NmuXVo9NeDCMeij9LNTtTpxtiH63a7n1mLKexzTcswQ+GOfnmIV/KXFhk8r
yU8imewC9OSMWns74/eQyIwbu7B6ZOEGp/CaOGAUtz3hDH5YMjYMj6IwzD82uVB1nhJ4zxb68Mhv
mMYn14lr8GTsx1Nzxq8+oRjHA/L5Jpq7PCe9ibY5/OU0yeT+BFWU4QyZNUaVPfbhPkPmxAF1ywfK
hnQ6djmVz77nn+i5u0aPgT76ljWY/pkDPaG0nsqBAZH0et//7h3BMxKPtfDE9obJU/EKDFvKEJCV
UbRirgmX+8wwrt1gZxXdLuP7jCeIv9sEZOsL2cNgMIbP3I/K6Xz1FEIJVY+Zm6CFKyYTw78pDkN5
odiMByxKBbw2TFBQ5RdXp645IlBo8QNokg3/BtWF41l6TGn3kL1FxkObW3Wc4mlu74lTECkj9irt
T1ot0twJmWXZzo2BQLfpHPjBN1bToNoTcj/PTxUMkziMjAHLB/5vFW5snDAXw3KMal1IOnFGgLla
9yL3+oin1CNaZ+fUxezt3Krh4T8kjLnzTwpFrSSat1h85xKmqpzmA3eKh2owlHEp7thIaxKOAbY1
IGbXxKhzZ0QSqJ1KZ5kbGjo5DXdBYNIeoXXUVbBTcSCsZkSirfsqFjQHlCU68ddoxRwCcOv65oEH
Vhcn7oNofp+XlqVquBn47zdJGJZgGTB73c2gQeaGIttqy8su5T88gLo65J3rhxxzWFk74ufCKjpa
Rcb7Ls/6Pg5PWUhY7Wunuv9rCqzNvqC3Bv668XOHsf8+YRSsHnVcVdV371Y576qbSQfnc+x4wxIQ
x7iswjkSvWIs2ijeonY4Nnwktv+INEP6LwfDimeZzPLeP3VJODbRu5f5mJg3BasTop1bTklJG5Wr
JrnIPpf/DEdJuhWNqdJDmGujoa/71VmP2eLX8z0Z5PhfV9oo8xTbjsu7JHzmOZ6NSxfk1+2ynRuy
e3gzRt8bf3dEq7tYFEOUhehQdqz5eJzSbqjbLWNQUd3HYS2Cr3jtWNfJHqJJHmQfsm5h0/MhFg6e
dHx3ZxUFaXbfxpHLIKJx8jW4iGQwzd7nwOSkhWVM7yxT/+4MrjAhWitPdg/K6+v6EnPFouDMKBwd
m9iHOeVhWmf3EEnGsafGX1iGiCnGH/JPX9R5d2IwmQrvZFzb++77YDhw/xSx3xWfsiauy4dBrZZI
b9Aa1xGCifVScmPGOoIIqjRc0OIyx9iHhqGCR+84j/oy+inTqf3MwqX+XmoXlw1BSHU8bkeCUMtn
mSBOy02TLB2gMTJgs7FiKNOfgWTAMWciL4qyICGQUOxDMFTB7O1J5I9885iEk1zP2Kp7+RtTBCoH
v4UvnvueUee9mwBQF7te5DRp7bxM2Qtubc1GgZlRRbbBIAzU3Hkssb5rMHPX6ERrHuY4RDOxHAfK
1r/hGil9CXRG4oQw0YRMEqu0f12dIh1+FQKUIOBcq9P+ggqkBXNIVLFuwPIRZDQ3NZ9TsSuSGYmT
WkdF2yVP6vpIh95HME9h2/xpSAsrniKSLdp/kJKq+OfPt7Wbm1GTPw7VDsBmKdFKR+HWUiHGTYyD
/k54eRsygy1N/oGvoanOE2hq9xjBIBTPjYvZ6rBWQSzPs600NdBKzFNz9ktqqWUTYyXE15msoYNs
DF73Y6TmUiJPT1PzmHnsW3Noei0qDOM6teZYhI6bd7vKIBCc8G4ixGe3xWp3zlRHcq/awf3Pyqap
n0Hzw9HApfLuXVoYrkvlMR2lPscD/Kub0iT7A5k+zWLTTFDUOwUJFie7KOvj/rez1NlqTzbP4+kj
lIRWyE3hkd60yYkmIcgFIYfpfWLyOiSvN0xoshZvieKdanNjDn1aJuqrHZiwY4l03OUTzMJIDBbc
P+6bD1bDzSSCsht2MgA5u/aeTZC6rOvkR4cEMAiYoJ8FAyS3zg7c/hyshok5ElWiBLqi0Uieh8ar
brAYuqiPiO4Q7+16y1AdMwqm6dTF1PgVJWBVi6+V+QY0K+aa9DOYOlIatswkM71spjiomr/U9Tmw
LhmztCohImx2b30dK6I4mLC+oPtM/raC16biQjiVTznQlf3I4b4IphBc17suEVHwh/tFcTZiLCNP
NSuZYpuCFIBy46swU4cyLT11xWspyn2ibR/8zWInNuM2cNpgPlREdFXUJDDLC//APBp+mFix1zcg
3qrauiJgDLTBbocB14aNB9udl4IQgSlBxhCO0aTHjdL0bKPO5BjeyuW8fxexWQDtw6msWrIidVz8
0xnHGZRovjTzG57rxB5zjyQCAHW95KSKUyC6N+MYbkYAQVoSz+19+duuMpudXd8YaolpMLwgEfdA
/Eaw/VzdA9hg5a7MjQkY4qlsT2U3OXAnLNMgokGPtW/fAs1qups+EfV3eImJdxBxZauFIhLz1jcB
IsNwVCHms5NOl6bTPMm9WF7JlUC2O/R2ZBpjQ4Oz6Cipeoodi0891x7EDFV8rJOcLpeveg6PbThF
EJTAS56PmWxcMqD4zua46+bMa8J7PvfVXqel8PtDoI1Jf2NE5cTaOYnWLD/JS8++9Syo/YIAC776
wF24xXqAovK+mkImgHvQUuIYQm9yizvXkwLXF895NcCMaAZPO9YKNeu9LgZv/KT8HNWnN+PBZq0v
V9V83zgC1yeFWDzs7IRjvDnzvMsx2VmqKqy0JuYCFbRQRidvTo2/IjkqUU85xGhWreyOaiTB4Emf
LuNB1aPVr57f6nkGKJ0LGaA49BCbZzxekzeeRsx+lSabaJ26RzfmzZbM9seVR7gfSF54hbsXxdNK
z2y/a6gU8ROyXW75XefsVDx3HKzlCl3quOkPH2tnj3aIYKBwTC5VvnPaXi8gdiqhj3ZMYNc/hJRh
b6JYM4HHmxqncOEoYEUp/E2oNV0/z6EyQm0IvghEiuQImc3tzYUbqfuVnOJx2DNjjDsJ1DCayN8F
4YJcfQooxat3lid00OQgDuHyN13zwf5hDuDoP6h1kfcyYVuN/xVTPXv/OYsaTb1BCQ0a76GBnp7H
feZII4/KKUfe73FOTZxwSeWzDnfu0hEjsY0BPXG0NI4um2PDkJ8sBg8j+6kThp1Scd9Y77PLjWvu
yDFV+qWWfRJeByUy+TKgq1a/VAfOdSjmNe2vDhJctPFFULFkh9a+/AmZ+GfnEGSae4Rb1N0Z9lyX
W6cI2J7oovsE7ytD/+jFsdSsRJ748vYTELbvF2MTf7hhk5Z1WgNXCCpn55ugvctyZ20+w7AJ0xd8
bJj26ZNrT+7cnhP5lGZV5J4UY61gH3ecQHea50IdSXjyoXt6h6TgpGABxc4uGM0vxHc48y1ZYKUH
CcvJLBxKVgX+EyzOGpwiN0oZepJxM036OCQpsAxa97zi3gltXF4MD1gU7TAOxO0ZLUp5K2HTAeOc
KV9LsW9RbELNnQtBpnas5yhAvrowEcNvQmLaZtrOOdIwVb0SlKL97MpF7FbEq/+3agseZBjfCvPl
hkWPrFHaQGj64r/ZpxzpWf8YZcsRdHIur6HCbsMm6tUvDnkz5uFJBzezMtkT9BaXcVkxdmFO76Yb
khrhvn7gW3MsXbHb9nAAc668M/ZrGRzkKlpN8dGuOP87XGvJAzWYdJ8MTjk77PHgO3gEOFmnB12p
SB4KtUxhDz6SOtEPpXpBeBjWX1qysY3kFl2b3Zb0oNMkvmggwoUnGmJp2QYBOPu4A7fMieguMW+Y
6j5dilJiFfWltv+GrCzrB1VzYJ2LBV3jTsL/YgzkzjLEk9SuuxtllBQMEKtcVpcJebQimGjlMGNP
mmKwTUaMKg4rfzB9NkVkh+NIrtX4NkCN3M63zo+jj9bSvv9HWkLSv0+RbDBwZd4SY7mT6KYfmGgc
4ksi+NkP06X+cFClTLsvOAFL90xx75R/5t4x/TOwo6CQw5bIawxy4ZlnYYkrRjxzi3UHYtm0z0k7
3bgVV7mU/0My4ZI0UTOLeJN2KlPRfdE1APVDDstxWHVlpqMl26XcByRdhAQzDEAX93UeM7hLg2Vp
X7sg6NPHvl6RHGc98bvOCdWbu2Pl2jT/mgs+3p7aJ+TsPbYVc6ZLw0C83od89mm6rZc8DY55nAxf
4y0BAF9nauFHjO/OP8mkiWy8MOZDZQqZNzlH6mn2/N3HPe6/7ywJSgbysH49Nb+H2FB9rEQSzFRs
ALM1hX0ExQmslmEeBJDoxVdDgKl+Q4/S8h2hGFF0001jMT+AH8zr7S9mbtrNKW4TT2rG2KWbSjs8
usWQ1/Hepp3L5DnTPvtAQFjxsRjp+BjZlaftlXuzQ4kSGk8HiGVXjwabcVoE9ARVHY4tzLAPO1Ax
2CqvWRooscUEqoefxY5rf4LV7sptXkakHiSUO+BFZT6T+slymSkMk83CQB51RaXJMjwEhd+k70vf
pZC8QZ84wYbjq1D0Hx4BPRtmY0uI/yVR/JMTnKW7Et9b8r5K7PXYK8uMY21fuhWrkoaw03jIOxUL
TGVh7sp11zlZkwTX3PWoPM51oFjqHKnOs/0T4M1UhC80Vj7rpVmcGgdvVer483kZGlKmZz7fET+w
TWMGTVXpH0jCc7znppWlfg4tY+93TWCC+8tJUD4PGekkzR3+YUJbjWO6JNtERZhF5CnEfXKdJ123
l7ocO2yheRkkY3ksbDCz6nDwidevwHJtAV3b3ZaKIoh7VUtrH0rAxe8unXo+jMJ1L3OSivIRF1xP
Kzh0lDI7iRFEHoXpUYU3EIkY+3ZRXqD+I9cVhBO0oBcFxo56iGlbsRJkw7pH9mV8msDt04eJMgqG
PUFOJn1kqNuWJ04bZCgGfsJLvrqeqveXHZTH2JBPD9Yf8yEjMZy/bvA+CUu5vFki1PQNmYvMldGB
Yod/Mq1XdTYYToNdxT2lqm2ZSwaaMVuWvJcmA0/S21hW+fqlyb8g/Y0lUB2QAqB3xqPlB3Iy+1TB
lUIDFgy69yQEgcq1jknGpxUpiqE/rqYU7kxMhFvGNgcwJ46iKU9eqXVbPNyyboZ9M6wWfGmkDZOP
NUMBpzxPt7qspJDACCh3k9EdYBLAZjQl+SWaDb3ftZ9TLApQ9qGe/tEJ45DcIvXccCsZVc3yOswu
OWAHlqa78o6u3zr/raNKlb+Z0qHwxMELlnpiK9DU8YmuK8LDDo9uZp+bvnDaF1Jdkmg+x6sf9M0F
p4murphyqkNH813/xwCdCRNaFeSdxnpKgojnTm/uHE20r72e/yyYwrgv83V+YS6RxEen68q/RQ6E
ulmXcPJjxq7OKNrNyvHlH8SUrp8BL8XfzJDTxJogMsU2tJT+XR0sw/yP8t59ygNZomJOReruwgmL
EqYn5T0uIzOqQyOyoj4LRk6HtrGFjztzGZ+Ne2M5gJVN/O0yU+2IF5nJkQEXgqacMSlXrwOxgvJa
cAvXvw1eTselK08Lw9DJG/35nXM2TvyNE3WR/RiMpcLY0Cq5zaFjNHdjUb1pvY49nkRciutgtu7g
jjQ+gbl1BKgULFjGAwRCWyiIJW/BVw5rDSp/GLniycOI8zF+5uJxfjdNAfWN0ce/zGFcdEcIZxpz
Qx6YxzPa0dFup9rD9V7g+8oY9pTo6X5rV2+HUCf/M54k6D6GjXqD1vGhG8g69X6NbcIujaYDNjuF
U6/qS5VI3yXiPG29vRzHarovwRfVc8jOM/8T6lYHn3kbTN5jljDMuBNsIB3uSkgDomGaqPWGT0aY
QXgmFKu59KNamLdHMk0BbshyPaZZQVouv6yoz1WTZRoSNe8i/zd4nhyc7VCRBncGxImrQ+Gv+LUi
10nFdSwbw7S7tXQ8G3TeZP0o6rCdH6CHCIKY/x8JT5J08RTAh6pN0uh0vaStiPSX4LZMNOUiQ02m
KrLg72DJjTvBuRGyZeBO0OfQFIzKeQJ5V55rh1krY8ZOl6VkCJu28bLni1vSFlsEqASaXte0ab0N
g7WG+SKDjQkpbG4mzafPwDQAOUuY37v1KII7yqjIucsB8KY7gQUqAA6tu3r6DMJQiYuTQuYzfg8X
D/QtHc1w8hjihz8iVWTAsSUhnM+6rnGa9mlXP0KaLpKKy4/rvRsOFAzUNTOnSgLDRbALyTE1nHuU
ck6VLj+ZrgYquWqXoN8njVyiQ8OUOnj1SD7EOFhhau13wCH6h6Z5mXcJXTgm0mq2r4uoKn2YvNkn
YSmHj7x6al67mzEjemJbuDH7ps3zGbihKqqnOZtTf+dwoxdX29ibAWGuvks8OtccHhEXngvzvI+a
0L6oCrD63hekcN0tHJGIWvXgXRr8S5TIFB2MytcYm9QzQzocnMQ0Of5Rebiloc2ZmD8Nfp2dG448
7EgTaPwjd085bhIOsuR0Y16CDRETvcuTkGAWC6YowtREkIl+hJit/T8zmRI5btGAjX8CnNUOGLmM
GiGNyUcrFGnEQQNRMpALqGXITKyn6mULyVgNdt6zW5ctBLlDu8/JOAckz26rwdGG9AohUurrzv3H
edpAJCmMc6285CUEa3DEPFagvDINW/fjYvOAsabX/k4W6/XjdklU90VwJ+bhMp7a5LbMUIuUh5QJ
Bg4xzK09NGNfmAtbFhu+9MwbU+LgQxlHxLV3hehOK9ks9pngDhxU9NajfbcFXDFxNLIK7GPX1f4/
5fvdf/hAnfCYhkl+JWazXvdVOVFVOZIehVaZlhAmfGT/MU6wUv8KYVfNIafYOsd5SUy0zkRD6MRa
+vzbSFK4zazbSNeHDHDlBRa+wrCFc/ie3MAOxzigtnvg9/BfsHfJH9f16vJU8eW0h2YYQmYKxDKy
R5YiRVz44cuhEvFavvbh8n8bF+XYJXPY+Loj5gDJl6aVF5e5UoRYMRd//CYybzEn3B/hBYm9L5WO
h6vuHPXObzQGX3lbj9PvsGAExFBb1/LklmbozkUzoIyqrs+zPfoxmSh5OmJGcC0GeFSRrt73JEzA
nRdlOz17cOz2JBhNE1/iNnV+z6Mlf7OsuIkO61BmLxOjQH/XB1TXe6I6IRYVXOjEuCAskh256PDU
OesuQFiG0XHkj611mG95uKmKSlpDtffYuVD/rmVDkhSDrWxsMEXL0Ku8nYOqDJmeAlPiMlONiU7k
D+eEbiQVZSEWgp4Xye5ZJ9b1W5QY1e4Ww4z8W5RBv5w9RUzIk+Pkmb1FQ7FBFX67b2KCGpRLgbkq
KNZN5YwocJsUr121n+pSgJ2RBRdecxTG/5jXifDvRJzpr2F0y+oVHRj8I0ZuvqIPkg6brDPLDIuM
Wz5XjhUnppzJX0ZPzSUVxHRhxQiKHvN6HD/n9OLVIRpnAlnwfLoELJMB3BIawKrnbTOQXUc4CwZq
4FlMGo8+zlbGgJkqCRyoVxR27tXe2xpUfvWOX3Q4Zgy9LSVWTaQGyYS9c83IyqnOXRpCFWd+voYX
lfL6o8O7yWPuGNlt9YK+cmFiaBoqqp5sPtO5sI09F80Oa6fuCSCw89UDyTTbjtwvF1YqiV9n2rH+
MPDA/BMkqN7SBzpCbjOAVOeQ1lmbHYsxcc5t36jgnpElnsqxvkW90FoVbzUjH4L+6Ba8LcmrydEi
MDLeDxsX17dgT+GDkrF6dNiA3GzZ+SX/zjw4aLKGFd8RUzy2QyCwCzaTtAi3G7eUbsRERPd6V8u4
ZlGxScf4RCWAMGrm2oEzQz5igdW8Di+cBhC8a1mMy478ohXAEuXZT49Wq/UqY3ZO62wOmmN0U8Qj
RJv4GC39SExriiGgvOvYyxX4B8kXVZ+QQXKaZHotd6/EGMbDJekZu7gfbi9CrfYYCgtYAOwl7fc8
RW51X49Ydo9Uba1mw2qU/bUobHfZ5Cb9Uc8VEXc+boNfBTA4Qik980dElgetH+UTizAi7glxWrxB
6x/T4J85UmmucpdXIUchY3ls4Hkdebxi1M7BXU54obNfGXTZH+JPEPV/I0BK7NNO1hYNKYN95rD3
FCtukgNJqOTO4U/G7RvKW89NEyuODNAQTvDy2Z1si5zpFqWbAxB1RbZYC7yc5+1HM6brqRvdKf/V
OGtGlqJHKJI5lIOVA/YK8NzdNEeEUIye6/obzzfplVjdCTVJgYkcYG/RjIQQRAklLu8b6PXAyiRc
pjUGaa6vFaZ+0dOvcnGbhWSgbql3Pilh6R7dn6jeYfaIzOEJuThYMIeTYUHlNbFlvOzi1hq2xhRm
Kt0X9o2Y+u+ilEJByJKe4B4CZlz/E3KKPQd7j9aoO3tDTLyUll36pVBe0j0jOabgZdN706lvNdbw
JMunC+6zMPmTWKIefnHG2+KeoIlhR0SYTVBTpuVc8lEyGGkTWX/CZ5R/vTpiszS3aGjRH9T8SA+/
yLeGoLl/44TnDy9y3xA54LG0cFOOcqzbnSpnQGJsQTa/D+A/GedUMzEfXgufc/ZIjifrpGxtc5zr
dAkPthsa+1p6bAVFSE2T/qIIMy0AhLxMHZOhDXHX9ox1N9UKR8ssmNDXmpEkisapn4sFCCshUCKH
n68OADt0m/G8NM+RqG2/K7VX94el8CZCUJqauzNP0nl6WPqqv/Q86xjM4lUc2/62MW+SynnOVCWS
feWH0/2qVhf4e+XNvmvASXFJd2o6Vz72+13uTTXUvy1hQbPMRQLdsMWlhy7U8Xi/YDyng1rFcC9z
hXFOGgq2twGBvjh6hkZmE9uwCr9bjc1qUzPw/8sVmz8lI677I36x6lnMIiD74CYWMXcelgGYCQ1e
bMjuQJua3SX8jqObTYVnhc4dayEJKwp36c66qngaCCXgzxuTf45sjJt3mCnc5ps5++RvoAHXK0lG
Ot8yPYqBTJnckcXVhHDjaewFkLwaX9HBxYTdbxNrxHc0Cr2AVri0cFNFjBtWe/17sQaX1i2iASIp
YlEba+IwlLclvbLLKsD3pYs1wR+uD2tFdPH8HTFZLR+bysknbMpkiFPz6XbQT90weBjdMRtVx8KJ
qGMnYfAgsL1LoiOs7BMZlhHvwJKSHo3Hri2PQ+f304Oi0p1Oqp7z36biEGay6ixvuTWzv5/sSoRT
iXqnMItSDm+I0HbUtmHty4m0cMO0vqimtzQvw+jQ+vM8HeZqVn+KlEL71hTrF1mJsN/6k8BhR//g
k6YDOzvjH16Dzwayv9nXtfXrzVJUPMRBw8W/oZOff6V5H8tdI6Vf7Qh6MGhdvZcc5dqVuAD78r7N
bfOuiZmAjJSy/oYuzJu7ngDcD9cjO+eOyCL/GZ2/+SBWZ0XN8/LxkiRmwlUOiAP3ttoZB2W2rH5z
hU9L/kNRzeNzQNTbfIGv69Q1jUJ5nsYekJSQiPQdszVJ6qbBSg15VfX2GrQ5tvqyRoIrjKn8PaLC
tAcptJjC1NQw0mHTU3+L6sogegkvSv+LjGntfAjo582h6kOUh8wjhPvQs5Ug2xI8kV7qDJBlhzmx
nk+18aMzqYj6KBujcRzMRQquPVOcXDFUts6+7KzAyd2zsAIHHCS6B2N7LDGOM+aCtaPzW23N2VPH
TnQgjGx9d7PKEw9Fh1h1yz0fMCKSDsALnJGRPevyC/3V4ZG1vUnjaxNVmXhBmkI9SpZw0BcnUv54
XlTeDIcS+ltsKpGm34vKiJ9oqPhI3F08PFjRuOTOCUsk3W8qEUTeVJ2EiO5iicNfGMyrhNtjBJhw
aqKad+MUu1kHN27hmCLfxuiGayxlu+sz4rRJGs/19OV6Ke3GJhsL/W5Y/MXs19XDbtIiLl+aGyG8
0TIV6rEeWBR11A0bCc8r7bg96sqJiQYzCnBnVTX97Dgyu9iugHY0jizPHe4nk0j5ZyTl4HHWdN33
2UBObCdpHJjcFgHZ4Bs9VpG8Z8JPmBjZdkZBTTgc/rPF9rjr1rV6roO4+ZPxO76OFc0Ovn4+SIaW
xryRCaoHBo7Niv4bW5L2CTpHHuhDIHC/lzGj8Lyv5a6M16Q/RRZmi2OtTt3LEKfxZRmt/xEmZXtl
RzFhOi5I20fheKRwBbFHPClDzOXVUj6R+YKpfHyAmkQzzxcITozok9vt3ELI+GedWYlxYcVgUhzL
kZ6cLpPZ8K4nsw7nsCAJkSgUjptK48fYegGBrpuYCJx3tFu+4MrKjHOhMIs+JNKB5gcEjBwYy7b8
NCTsFntOwPBhxmdfb9XcIGDPJRrEERaVwpMQw4CqdlOEjLGPi2TyvE+p++0DMbH43wI+0OmiY+Hm
LxFKlHdeYiSWEw6C6qthUU744TJeO0/M4jM2fbDS/oFHy1/vRD+Z36VCcdy0BTXedvXbsrgQPj20
8A5z/bsPRf3Ujk4NhBd5JMbx3dHv1LFd/HsvdDAJ0bUwHcEXNtsvcpP1v8qznIyxyqfoZ6oYlm3h
GY3aVxVZh1vR1rLesWxTzzvC3NtwPzGKeWvxLoWncu7rEdm4zJtnxtVz/Klipo4fjVN4yfOseW12
NZ2ivvTVIL5G4TXRMaa68C/uyhx5i2yUFFs2HmR4JspgfTEzveSWzEQss3IGOduoRC2GuZ0dwaV7
otvjDfBzYz8hj1zvHvbWW87klzj/dXWZBhcvTDznfxyd15KsOBZFv4gIEEjAa3pT3le/EHUd3gmE
gK+flfM20TG3+2YmSMfsvfYX/lXz0o5VYi9DXk8hFgjPG+C7ost9oi2pkrcOP0KyndCpz3sNDvZl
RgnYsm0wwzkuGLe/tgB5ydLwjTyWzQD/m9IewBJ2hAJRxDcKNSXvI0i7+WaK0HqSGkbIwqmMEV3i
tCvi8jC4EXqwmM3MNoALvQcyTuSmyQPHf9KWFMG7ZBFoQwEBmnnLAoyJYm3j+TlbUkK7qNrHabv4
uQRvob023bapV9tN3SU1qmwJ5g55Sp/h7KEegICoE/9v0DItuHcRXX0C2CvcY8JOIuQnF+OLtNxP
O5W1YiU8pCvGPxIWGlu+mKEMLFq+7H0N5BldzZB7TFXWoZW7vGDDfJf1zPSErE3wFY698X9FFJ7n
gUAEJoCk0JS/wfv4w5Yap8VWEAYwludkjC9MGTw6+rXu7vKRkOgdNrgErGpLQ7XNCHZgo1kM+rsJ
vIxVfaulxDkc9r/isoEJoddA5yyjRsT+4HvXP07i0zyAgQ7+rDXujPvUmoX9VlQmjP9bupl+MIIu
jS643ZDgQaUGeRfBwKQrh4a1mYDRQd0MadaroBoeyVJhVsPONg23srQL4NKBHEeN5FwDRirJFaHD
am+MQXRQJ5QQCfMwg1jCy8HtsXXq1LAlm7bpGd544p1iXUHe9xtAYmUJiMXPpNkIbqR/3oKgHBiu
bn8TEJASUkE3wSmcMKLbuFMyPuHyNFzc3I0ZnMjIvlkUJr9BvENniPPJLnQNLjgw159QOctFzieP
unhGcQlreNuDaXoeUK4iE6xApmx6xEL+DgSk+c7KFYRoydCKaJWgVsV9voaQMsLOAQXoyKn9Wgd2
7TdlUQhLytYv1bqYI08M/B0YB85zj1wmoVYr+osfxy42SumIhumqCf75sctEw/H96pAvpfMLaT0C
L6nj4tHMHUv5BHJXx+C30h+ILODBhgVZY4xBxbAtu9u42MPicLOHgAvdxf4sPjqRua9DPbXNnl00
2uvS1IJfYprmP8xI6neJ8U9C4GJLsxG1b0jYYWgCgwrQXg31TUlsqfX63ZZ99WtVIgMeyn6GMLw6
wMWWjGPC0K5UiuE5Y9WN50f1S2bRrW4qi9aWjzap3wsI1RM/miINB2pHj+8tz52Dm6mO/O/lprOt
y6x76utOpBg6c2YNqNxG8kuWGO4uibBrtfXozN5Mo/onbs0KHqFM4aPVS0NwvUJw/VG7ELUpINv1
09QK/R9vZp1tw0lFj7k3USPQZBuMkMJZqo3xBPpQwJoteJ0EU90hwekSbclsrj2ag4LhN7r/7mMa
xPoDM6AIMWginE7ZFQKTl1P279Yag6hf3fk1DEsJvQ2dFRUc3zflWsrYc2mI9Qha4+BrW/AluyRo
PPYinEHrgueNNjel5ZGYmSbGU6sxsxcMQvJtwft8BmcX9ReuSjlsMjgW+GOzCGmrxeLybUVp0b9D
fH2eSsFKqWqS6HeFeRZmicLoewg7FX14S83MvKJ8fWG8yf9ExHoLrMkHXkxnNF24X9sQtscAZG/d
iyipnvPUy346cwMNqpKVWtP78JB1N/B0Ab9JHpRX4x+mcOBG4Yvgll6SmDo6TOO53c75rQupm4YC
qRKqTfft5A/M+4q8R0dBNtg7wlIW7dhfbtbrJdbnyUMVshvRGPx1Vif9S/KPFizxI3FOVL1+TpyD
ZhsPVfg1z47O2Dfl+TtmYPtV1VJE2L4C8xjBRnK3rW9B7U0ut9Ymp4t9jQcvYXarDKggttf0+36B
Wp0ZBApEfFSlvBTh0H7GCwOtS8KX9xsFIdwQ2HF092uZhZcQBWt+qFpoCOz/R7NvTBI+Krk4Zj/I
OrsT9cyR7M9JkcHmkN3jRP3xe8l5XQ6YMWJnQ2aSqPewItktTmwoGEGz+CV+QNGCrt3MvsnI2fo7
KTVMVfZQ3h8vCz3EfMEsh1NuhuS5rH0wGJOP5HI3gyput207WiBUOneDamN9IXhYXBtccJg5PzGT
p5jyey4f+C5ZWQ9EPp7ZevEJ8P6k5tCQ3kR7NczdtaWWaHdR7KMyv0Vav/oJe7R+w3bHo1wEzI+5
HeM03hRmP7V352dOAjihA7H1WSCMCg/RAJwfGxDjEv1UaVSxGxKUeHubtQcywYI5ja6pzKNfSNvR
e/ut7v/ZCdEBkSCtHQn2HOF4/l49SCjBpvY6HT3caAAI0XisWvRuTKd9RPyIORpxtKC8zVeF/F9j
PiZRYQZEhGiJPJkkPyGr7hgjoF+YRpJeXarcr1AujOcPCw2kPEFHZZvJMg3cMEtsrpw+i+YTq2as
Vu2kl1NBEEIBXbPM3gKss8VVZn7/k2ulo32UeRVM5V5lvzoOph9qUSK62rGNM5pryszd3Iw4VDWj
yT9x3Kk12dZZH47thRLOj87MgDv8tTGKWr5+LbUJ7iYuovovcTwLDe04iOYWAaVvXQzUtppuootN
/F/ooRXbMY9NJdYytjFH0TXZnV+jON7eijkI/dWMCW1B/4+Ds9JDsV1zxg2myjw8/n5if1hHBxTV
XtfMdws88xhSvCA7ni+3rS2KIRCtU/8iMVj0CldPSLZHjtYC43LKeOZsVq3fS7fgzxE/sXSP+cws
ZBNWTvQTJ0CsqMqwF2wa5Nblk03LgQSWMil/hUxb45MJx+jd0ZFdkBoqnDR+3Zp//RLgD6uBRfLD
OJB4SYGmod+D5Yv0MR769g3FopYbY2wMpqIJa7JxUj2H7yMJhm8WVDc6Aj8elpM3+2CsU0J0lmOM
kbrby7Zx690Yjv4D6x4zchQwciWDDblOf7WezsdfKRtW96+DVF1wSwwVfB2M3kfrz+optQxbP7vc
snEufLez57aMagzgkNLaasscK69+DKvOcdg1Gf5iaoolxX678fD6OXekyfByIZAO/0xmhPjHR3Gq
u7xZ/RgQyyDZJCdFL69DhPqSEKU8KTZjIDuipKA4DeKRbHvKwA7e/wp/M1OI4PyyLFB/WLts2bhl
sLhQhdTzvnOrRAPpFqVvHzlasvqvZMetTwEzW4I+DAP9DdSgtHnFz94uL16hlpcF9SpTqnmKeMFb
BayQZzW3QODXQryuDN4zrvF4yt5BOcfzZzYUU3vneqMQ9xlR3xx39D/AE7AKJFeDjI84oxor3D5U
OJNwG5f/3z0V+pEhQgHhqCtKvesiX1GqSpYrG8bsyfAYGb0sp75q9ZXrnasGr52d/jANI85IIj1C
b7AkaMtMI/R7uhRNeG9LEkN3ruFv/FmZog2+cJF64XMIypVvGzUyE1fIWOiGSMIyjxziLaU19k50
oURduAdrTHqkGs/DbWUFO3YeP9NuakS8ww9ycGagcI2QOyaLZW4HpAdmZFrNU/+OUQrwRRrpxDyw
DWjlvjWM17/NyjtS8ZuB7T0gZ6jyZ/hiLEcCZaoP9JK92oz9Yh+zwUI0atZpRR0KvjU8+ZXs5iv7
3F58tEO3TjtHakUyCStvPNw2cb3iH3uC2T9r7Bbj00DgXffR+orHhDEKEw+JGJuH/o9lpYuUKKxR
YqzeEAIPNcjsicG0KHVoSrAcbWDPB7hm2Bx110H7tF01Ip/gmTAKHb37wLnwu6LCSL4joTL3BZTh
BO7LT9wLEBodPhjEJ8Ndxab2yNijaRDgo1s44yoB2rN6DCR/wd6ULHLQPAvnnE+OKt4oGNHIw+Gv
tDtt6wIPy1sU6iZ4w//lQw9kBId7Dw2ksx0AVmAWxILsgjaHGfCWI4NQR8p994Qqoore2PuRweUh
qcx3nVrEk6XZX04S2MGdtan3lsRl+Dg4GAX2pWnyi2xcxm6sK1JwKnlNsRSPPPqEd0zV3dzfzCTK
sDZ7rh3W6JcR6w1eXpwi2AymBRoPisLROa/IITMcjC4owkd/SPX046+DXR7YIKHSJME79/8rPRa2
37xThdyj8UTtQaciucJNhXzzP5Lh0VyGTBrIbqtCPdWE0i8YQilyQwwRmzDgbr4I5lv9fdOyuG+7
Lhnv+9iJEQO6QTaFmNFirKmazT3mAyjSWcwqeEQnde/7cf+Gvqn5oYcNk5+Yj/ljwoFhZilEyRIl
X5t/WNzQvEOuFKyP5nnOsvPcptkzAuw13Y3gDoatgeoKrYTNwT2DXs1Ojl8pr7a9KG7HkcTIte2d
WuxkEfT1S7J0g3cI1po+dZyRrYJLsetC3pcbPsqoltGhjBsGBTLKWEI00wy+I6n7eBewT+Kpy3Pb
7ibuY+dDMs1VX+PovKeYbfBRtM4xCLkqgoZveEMOhIjuKxq7iYmO33Kta7xFgpI17pyCzJd5xWA8
ljmbSd2zTIuWcL4bBTHUlGmQy8nciGvTrTgXova+rVz9vvS6u+HbVs99KhgUO/caInrwBCi/DI6G
t10fo4U37qMVlFeb0YMvB2QunspjMcr4O8ui8G+EepiCYI2nP2WtarIdBtOJmxiwedWjqgnbJGun
QYnTzB/0tcg5lnzy7oIGlRSJXjajGOlxaZ0Shpe4rkknyc5eJ4EJIY7AQbrmhC0cc9wXPyGaheX1
xjRYHmP0ppBNe/a5+3rJ03yrEBUWx8rtc6I96/53FVduS5/tdGgmCTL1TynFWruX6Pvv+piN/o6h
umuZJ3bCQlTF6Y3Euawep6WXLI8go7gfEHCg0AGnpgWcwlqsd/NawOb1/Lgzp1oNXX9YXObt6HJ6
UW1JdfWcU4lvmwbdL2ByQR0Y1ZYoRlcf3BCD0y5hA/YsqSMBiII6HgZ0qybnOVycZvkM/h8uU/Rz
jstWEPN2j7p+PlMJBdm9EG33RWdaD0fhKQkEYTDw2FORDTscWh2GHIhpB1819uCEZIJsyMpd5kM9
xDo/1zlDRsgnXsywk5em3YzKhvMxYbVUP3hUCOtVSjXJ/ZiE4hbrkU9FexIyC54SMwXdt8yJiSYr
ZBnMkUVu+JEQGgZ9rWLViSM7AsIGR550glw4o6VdEuK9bUIqqkD1inI7zlLVPQeLV50DVeUOVFt/
WA8ew7HuSU3r8DdG8sr2Ylkir74ObbrsjLihr5kurbvJYU5/ZVDLZsNp8TY8TdD4ybnBa/FUiajL
Dx4Fxy24pC2Crx69PMbzOXd+PN/F2saSJ6j3CPGMn28nYBPVic3D+rKKtI/no8CJFFBgY88X/BzW
Zynvr45zRc2ENKSuE0rNVDmsYGHo4fjUZXHgOHGeEC923rYdcVnHpPmVqt5HKginbZOxTUBYrX06
U9OY/5YhKq9yRqO1jRm7x0dlfNVDS4LloyglQyrc7VIrzQ2OEyA800x7M7J+xUVgG+jEbENWkAMr
q0yVxcheGzWXzmeG/PCqTRXOWwUfZzlEzIksxQeSASpKKmFARuv4ueIHqg+o8CAijwYkEdLh9pkD
zn0lESRZn3UfUuCx1mwbaqUZu1nV3ZDLUtYOEIRq/CKoDj2Hh4QIMWyTvCeI4P5jjygKfsOZAQa6
KOGf2jqqH70+aH/a5kYLWXsQyX0cL/5d4Qxc/uMqZjhKRete685bzK/azePu2cW7eKBg7ujpF6ma
N6+rZXoJ2XFXF5dB2THIfY2aYm6E+9yxOUTu4SnxE3i3JyWPhCXnr5Ut3BM/wuG5ADu0e0USSUJl
Yjxm4p6Xdru1S4F6EwxJVhDrAz97XeYpCXY1SohwN/MrlPsbOzXgiCe680AHtTTc9KMuXvTiTu4x
MARubqBfMGRhpQY+YxIuHh3Ct42THNkjK3aGQ5qE8phMDK3Zgwz++hJkev5DsIX621MS3UGBzNAm
CNKpj4MOp/UdHTnVhvTm5I82XTrea89JnjhwIGKhWR7BiPmgWjf+SJV//n8kyJdrFy5I5O86Eb+J
aSbb2e3xkuwBk3Ny1l3WOD/OgKlXCF1Gj2WWyw98Hq37zV61iV5swzmJipKr0CU4ee3k1pPuOn77
8+Q6LIxuqoddlvVRghAE1/LG0gEgjq+zTp9zOLzhG/KcABQW+1DG/GuA3Rt2lAYYWHg4peLSAB03
0geX7vIPwKdKfDpQq5qL9cLU7jD5V3eo/Ib0np+o+sbNWZKxMXThRLpDO9ybAYQnTNtumq6jlxEi
t8n8OuWF5idvflLmQuor6IZB0Dg0JYlcjFyRqdMT8bMYfl8qPBBaAWdPTc52BErgDt8fmJgRD8t/
YA7iiDPATaaz1tHcnKoQqe4hAMypLxkVnjy5vkzuKzrJ9SnoVvQeQ7jOKfkgmUjPdMEIsTcuO8rk
0t+ytp+QE6zr0c1l5z4aH+Z4DRyNvQaZOiVG5t5QpTZ8WqyPZSzkc+OX+nLzx6779rYgAJThPynA
VX/FwixtNyGQQihMbvgO8593wRGs2L+1UZoOb+Vkh+n36NRDM6L50uHy0kZZ5ey1nW8PuhCK1oFK
6i0VJUnQG8uD9MMyzhHfN3GDv4d+mPhPns1NfI47mrV7wsHVZSXJQt4hrGQqGPGKj58MMU11jCvf
mbfZEI8wYBY97MCmVON+YGjBbRrdHLDbSgVq/lmSZIBHzOM7j+s2Dlf77sDt9h8lGC82z+RJM+7f
dYuD//3Ws90jaNf9A7NENRxamgoEGFlF446WsZx/xqUxDBZ1Z38XtkuWJ0kSOb7tcYrJyeG8xdUm
rZyemaR4HtK7m7SKKyd7gHkZ1kzgGKixxydDayvkYptnAjqH6phN7BK3lsiQi1uPingLO3KKlnnR
tSj+2/Dx5salXSKPMdio2audp4YIsmUj/YFklbEXk39wLU5wiF8Evu+sdNJXIj+Ed0HcG/IxTDrV
Bw1B4G3u4elvAaaHxKXMU8ZWbp7CNDzUuedcCE5CriIKWDx7tqBUU90Yef22IMoTA06Bqok8jqLw
6gVqcOrq3Qo8Rx18pm6/3LhYEtYR8fDAOOimy4Q+u0sxYq98GzN8PjwfVCA2M+DAGFjUzYEBDNt1
oOI30pkgN3IbjqDF/b6bNcEzfmd3DHXbp7TAir3tk4FOAXG7Jgbhlgi8eADmttHoTO7Fg97+O+xq
076PmL7FI9teV2x7lXqoPgEU3iM5LK8auuK6XQs8ZYSi1YW9kKtX/PUAAqWHFNTZ1Q91noI88Pv5
vSl6B2XzGDvXghAldZe7/hpf8ly2FYCsYP4bi87knxxl03Md52F7IX8Hm+wmZEH2XMTefCMTu5ZJ
YjQhH/UJsSS4fO5oLizaMwZRHmWOZ0bMs6w6x33SZu0X/sO1euTXbJoL9jly2ZYc/NmZHSJ+Ah5z
f/lTUPJwZxg11CxM8TltI8EIe8dFw2re6RJLLHdDAhEFdVJJwkZKJO0d1vto4xlsVRGgXBd9bd5e
KuDR4HuYhp3CnsQJ2IEMs3YGGVS5Xz1Q4SuiwPDEllDN79UY4j8ZgDacdKDLdIuK/ZY5Se5N+zKm
SHdUbGvnNZpxVXK8sex7YnwQPDstc4GnlG+IePQsYcQT4F09hk6BPrVj4/XT1kQMbzqrDbKCMJiP
zlLn9+yTRXAsOEEu1p1thioE+OZDHEhDUAoHcOFje5VR84hn1j0qQmxAVLaNHg5Lhpb/lXVl+kZw
atOdmjJyjrYeCR9x+0hfyoh54/PMurP4wSFv4NpFas3/6MIhABUOKA8+C1K//5xQa1xCp3fJyJwx
rE+9k9Z3dsWQu5l16cM1DvHUbyMMz91lMdCw2YLFsjqExpmB7CykNfBPLFAdj8+5c4h0YCoxsU0j
RkWmjxPIu/kCxQcAewbd8x+wQ4OMib3eC79/xueLwjzclz4UAqQEY2U+qyppsVKH7AwFmcRMINm3
NHuuQx0cR24dTDmjRWarlwrwKC4Lc1c37KqeXI0BitkF1mESUPN2b/sCziALkJXyF2wvIZZ2SNZ9
Yi2oXMlIJrwLoJc+ZRORddsuy8rPsY4K/xARM5+Tpr7Kx6XxUBBgUeolRsUbdHtllfOMfoYFBzNd
HyVE4cX/4T+CdQNDZOwfWobi4QZJTfcfDLqMyVNyIxsWlHIsxibMM46qCvL5Clq8jVwgJDzH1kVG
KNyie26pytwTjYL4lIPxWA8XkT3l6LrXp9lFmIX8DBk2RurVvSI4Imds1l0Uv2TIAvR+FYVmLDyK
f0xELe0dT94fSmp7QSOK+NjlLIaKMmn33033TOAkKYr+pVedeY5AGcmt41iUPwjT4vZ7IefrRsPu
iSQyZfXHG3LE61squ+gArSVI3kw0ZBcPpGX1F+uSD28O56tAxEcENABCy2SegG5/dqejAT0xfwQ0
s+6fxPP7/BQhdWIoiHcZRL7XvE2JRDqzBnmK9Tftif7csS6bxissjAiSPE6i/Qp9H5dCEyyvAwwQ
Kq04W+Jvov9C4DoCECBQkyZ7IFNh4ZVefHRHmROKHEzlnBO8mCMjvSZRXvwbQoW8TAE9gyhHbpGH
P+EWrYlvnaIonHT6Out1urMLy+JtS2JrsnXHeiEhEY/Zo+CuGd5kEyXtZujHJj82kxNAg4jn9IGV
Gh9caEOWXuO14hqPMAA3OlmxC1jEq5xTU6Z/UWGblP9wwNx9ow2Rh6ewAvRxMoPTH9sAg/6RWIJb
ZeiwaD/3dV+eZo24f7tU4YqfL/X0FZDs/AthT12RF0Gl9bDkJkh22dBGsIoN0vcd8EOJE1XBOUBf
T2LDydXRkhI/ECRE8Xl1mfxjXMSRASbExDs6ZucHSTTdY9a6oBuTIDD1R7kkK2smiWv9lb4eVKoT
0jJuUUggGwMMIk4k5pnloNZWdRdbZbK9o9Sb+T8KR/6DrDcCqxpEeEziKALtpWqktylO+v5MfCCG
uQXOWMIonS/sIxpz/w3MesSGWGGpAkmTClAbBRrBFQOGPjHd6MavNOrCUF19yuTlu1ln7Zxnkjfv
B1XjQmLSGHwoRCxqmw8ByVrgC1bggdZpB9R/KuvQAxJ9CQPAjTUCG6I+gqONS4h9BTz7t0GTRnYC
eZ7BotOFEbcogwACrDsw0GNRR9MuppLW0ItN6eBzmM3NMeRG+0D3yyMUIREgjI2HW9+Fk3ovCj+Z
DuANiIVBfA+Hu53cSG/IkoVByoVr7kivvLGsEObSmyyzA5/JL9YdawSjd7Fd9OdkiXCihkGLtmeC
hfEgCoV5h52L1mihDfg2umWZ3KEj5lhHleSi4SelapPQzsREKg/jCzQrsijoSR0ca67oLnqwSt+5
NMM3sOIY2qPnNv0Dr2m2XpdyCv4rnJKunVSOYb0ri8X9Gcgh6rbJ2oXvgy0bunJs/ASRcpJmW6zT
9cKCn3ZgD65RvdMcp+QmFL7TEyjixg9z6Y7R/VBZLmiIGd57Zvv4gUl1mXPnZRVz8sbau0a0ZEGB
TJkOeoWKdl/aPH+cPRul277VROs5hWmyCxdP+VjTtpL86IVxdD8zZsWl7Y/+vwLwxtELlxKpfjzQ
KSKUVBcImDOHhUiyJy4z125YZCtvb9cc+WXWwpkTKGF4nPre+cLJL35HVU+aJibl/kj6T/W3E077
qxnJSkOEBN/Gp5MtigbKbOo9SeIqgQsFwkGFCVuPZlgsTCm2gzciQU+8gbVu4o8EtbZMb+8mstvE
lpcaANTYrSj5NiEP77JL10WabRcA7Nl51ikPLYM8f1t3uR88s0UvzX52S8KnwnTSyX5dQXsjVHXq
7p6igZA/bJZx+soD0xB0yPSSLspPxg9VtpRibkGKFG7vGMGoN/FS7JsIPfoO8AEm8QGD799ATNF7
SVlLGDMIs18wJVGLiNku5r6zreg/fTZ++1BXRjIydFicwGwfP4nwgM2kkDE+ul2GYJ1oZhQ7ULU+
a6Kf4i2uC6AROae9ZFM1jRdZR7O7K0lYvvWjcnpaAobdpwF93Xi2Qx69QDNgbhAwtYj5qxsChnO+
c+KVIOlsCKSgy2/ihMhEzKBZdIp6GSLlERguz0SDo0OGPyZI9iMx8sOnh3B+IS9OQHJZre9nadP0
2Z9C5NTM7b4Q+iD4kRJH5Z7JU8aSPa2CZviUbRKvZ7o1M0EVbWNQ6lGyuifMV9SLhvA/9wZMktUL
yRvL42JC2pQMr9kZe1taHzoCMtsHVl3RFfKu5KFT+HWgLbRwpldyaqprDZXNOyb6/zz2OYqAkrbT
dRmJxNrHaxLoYx5A9PgPgb54tDNF4c4jAsNshQbaRfW1wNnYIgDJCCeZbRdWetONY1AesQhOeCCl
4wkur8Crjn3vr8+T8EOmv6UdnmvQbUyMR4l960O65AD81NAp1DWGKwtHLA5T43VPURYgp97xX2sW
h+u69BhdMPP0WYZyIVrwR1FF0vEKYoAHO5+Y7XuIa16hKdj2YIHlPlNYBu1+XOfm2g2VO+2kF2Bb
b1cKki/aoiw9sjWYGIWXYrjEPsC8HcWGH++rUQ3vzWJoD7rMtQCHllye2pCZ815oof7gDzYcjobr
Y9M1jfgsJhFdhzgvvqKWUIsNkSyGeDyt+p9Wu3TUfUu8Asm3KGY2kgUZHY43yqcJDznheGE7RPtR
D02L37Etzz4iG3Na2nYOjoxnSAqihGRxO5eIrI8kNLTfK5GdzpfrLkSrOwDxKvqZZDoRVjo/xfh7
EVg4fdn+OA4K3W0M8YAaVrVICcnccxh9ZLr2/4Ngu5bnkQCB+wG2yrwRyTL+A2hRqN0a+DhlV4WZ
+0TuhFV7pmdtfZnsenMtwF5CzUroW8x6Dw87Wjc5/A69VP7Kuh6Xd+SM1YqzjrTnbGqwSWBQrbJz
1njOM8Z2jR8tQnJxRx5D4l6pzxNU0IvorTy2ZGalZzJ5qx1sSeQaW6BHSX2KY1gkV+svEGhAESBk
Cxhob+lo6uzK5nZ5TnIe0hNOzoW7WWUEfGrJFYqkD4TOgcoeedwa2l6+4ogjpbNOTebvcR7hIECo
au0OAB/JS0DV6Fzygfk5BHTfZPk+HKubWhhE0TLfWgisJRBK9PoVT8bKs+NWQ/67LEvciU6tBWEr
4PfR8m2oH9EFb/hzIPYObFhL7e0KvBz+nlgo4vZUG9DQ1rRzKwwInIEkRfEv3uGpQq0PG2LcU+3H
fw0y0vF0EwWM7OBoFzaStp85jq7Sz9RvGGk+KtYwySvxcFgs4TPGeDZ5SRDCXJdq6Py/VCFrcZi4
oP62ZN98dyOZ2ec46gFZWRY0K8IGwdaEJ7CJLzgr9IUUgjS5dP3gvY6xqnkt2VZ4hworlb2QFTH/
I4TZ/Q2zpqluL0wV7fHdKJagY9StO+1C5EZL6AwPkNqs8y4mXFDJkjNlYN5Y+jTKaY5ki+lYad5q
2DLufZIyy/7TlcQDHBckiXynEKyCLx5AfBfbAcl1csr48cUvrUbXOy85aj7mW93sVKcw9N0S36oI
/tFE92j3Z36iSzIrgmN3jheM6CMDpnB/HFlQgEe8e4QjJIN2z8Cv8BI7SHmTk7fwUF4SjK64OQTi
UU4kAX0+kW7QhQS3EvWxVQmjXLMTM6BYqCkgTtjE+Y7kGjM+l5CbZI6678AxO1fuvGzdpzGw9T3E
DaVePK9n74zTZcoP7sTf+AF1NOIsO0h9Vo6j/PMayoqZXKBwaU1Aunx6GUf2h7QPqwee04REs4kp
PcDjEvZMONZqnwPGCvhKWSbPFzdDhMeMWEbhe429AUZcpUOfBXFrvty8Ez892pn4bcCYCAifBeEl
toMhXFcV4QvnvEOi2WIZtYIlaO6mLiB3s19rZPrAa+LTwJKKGHtv9K8GZPB8pMSk2e6cKGK6iKWl
3sloDuQBiUFYffoFq49zZinJ3+IM1fnGjGmm7omWQAQNTVrlqAuKWmWvjGQlzXvJoEAdxx5qN6Pd
+sakiCVoVlDpIbub3Zo69KxI5gkxfUVgFdQPK4iq/MAkLfnVtPBJsSsiRzvUI5GY29qzLKRokYjt
m8Nu/nLWaf7KQqucUye7MLhnpoaNDylludPwSf40pguQM6rCD97t4HnOpsbWbdEWKgZNK1qFcrNM
Lnb5wpjZ7muCbmJyrIKuOQXtGkd78JwEtIDl6jCFT2QhXVJTRm+k1XYPDNRYmMQ3kf4OgvpQEQaE
0pp7p/O/w4LU9g1F9AIkNJEIGEn8ovcDvk/oTuQm8j9KCs6ZoaE+O4qFMcYmQeaA4LYi1OhYxwFZ
8zg+YZ+KUdonFNlR9R4yzLvlCBtx5WMtPuclIpJdmcQgN30faG9cdUv1HeNcX0AOdPnkvKihQfyS
G6gr2H5RcXxA8FWwBbHyoMO3iAbUXptiyK8Jwc5Ic50gK69LZ4Pme1W+CX74S+nkp5OiD72fZmCj
esKensaH1h/8hzGiq8EDnqXOdiqhXFy4hVZwlBSG/Dc91TgvBfAqhjZr16/jq23dtkQTbkAQXAzA
MnUwksHYhX2FWX4yUU5fN7Qp7Bm7Tkwjk8TdwW3IAgY5Xp1mZ2zVoQMSuAvRho7p5F4d7apoOxNB
2N2pasJCEjOYY6ycB2ljiUDjRIVrAYou23qljh5uuxi0TEVeg5o0EL42yH3DayGSlCBxEDeI4YkQ
p1NGIgXx9dbTtNMaFsc5qotgTwYOr5QaoL6AUmzV9Mr0OQI2tMSc+PBMHLudU5RsKGDjgLutHdPk
dyqqKX7uNPfxXTmviu9H8Wfjx0KZZXgjEU8XzwrVzk2zY7yEWoK0HOzMrDjPDSAs2Hyg+jDbF0uu
QFzhUj6EcyxoIqAWd4j98iQ5tioD2b/xZr6nm3hwHY3ccQ6uPDLhNAbftL/zs6v8xoNMm+NOYGym
Li7rJYfW3gmQy4eleCWCeyWxy1aQPP7H0XktR25rUfSLWAWSYHptdm61cpwXlqQZMweAASS//q6+
by7bY6vVJHDC3mvv8DLWPOwcthuitbr2MPpKBW8yyuk1WVGue3zZeB8UEKABMTj7G3ZSht1+HjjB
G4cuGnGsxD5vmQ5GQhFBb/3pp8D5m8GXQ23EAQqYNGKIhPhCiI+Mcazee+gIyScXnfdnzkuiqylQ
iIen9yRtMumI4wF2wiX6iDaIPC/XbtwHtfgeuWrgnKki2z7gdNuoZJ1CfOgaAIRTRrnYLYidbtEn
vicOK8TWV9bPbFcalNblwWfQgTgs/X8uMhQ/vCKjdsRZzk5UwKP3iWjWNfUNa8OBmNJBz/IP2hTw
JezRMB0uIdN60KvKqy5Rrb29y+iCcBdV+fOWgtLhvCWRDr25X8ys4sYR+RenUgepHc8EI2ku7SQG
s5H+ywehiF1sJ/VFxq/7d8zJ4kurJP+hM4JzgTLxb7poEh5sTOMnPE347EkhL6wfTmcE/knPQ7ij
dCT/s7LsAKFZBY7wrm0lgDrpjqo55jNaWaRxkMvvM5rwPzUTrGIb6KB4FZ18mMc5qh50MTt3QTCW
c7xozyUpZgngOkaLJdyj8mcJ+4MlIZNyOBA5RwQKzhe698Hfs3FdcwjrI8VPVS0F9WndU3WB/VtN
gx+zpqsEW4QsEKZ9Uz4FnTPl19FZy197baW9q2sMDyOfzKIZiunq159yQVl4qFe3m2M0q+RvpyOd
4tlmINjHTWAX3cYq/RYhRFOLDz2V5kPZKlD7OjR2tNOFbbmXNo2ST56JSR0Am3rpx1S5tOeB1TM2
D4LFv9YLncY2RAVIVvTcpYQ9qcRZuHcT5zUKDRF1XTSs07vGz0Z8buSJu5ack3oLuYR8UMZh7rxt
bZm9N4vAj+WWcDMwILF1jLZzdHOKibnv6yuOk5Y6t2nQ8iz2Ii5i8Uis7rCiQssI01GggStqKsJX
gRVQPE8Ys/ILMWld84dh+gAoWmcYqBaexDmpnumH0094fIzcMGgx6RqDJJWxlwoLc2JaowGutz3B
A0jvWh+wXKyz1hru1iYYu3ihG8pfJk9pDrE58KJthPAMZ+HE8A/OGU6VGfGxVkklOdRHgZGut0Z+
xpvyBKsKY1fYUDzgk92nh6btscN2FakKQNSBNXUsN1RaMFErOlw9qjOMLJvcH5H/Giu0EY13rPiK
u6p37VYcMmJNzHrFhpyxplUW/nv96HS5svf0Y137vjRiJb/Ldbsh2pd50mMs9zNMy72P6fm57uTI
LxbUHBQKpMcj9ktW3NFy1ivixv1MaE59VWHj+3dFPnA+XuxUtuSroN8mdmTbcs5JQAidNx5Y1o/j
D9up2ftM2JsW7zqrUTgThAI8IbZ7om23he7W5k4wwkdjVjPXhRsWJgP8KBVgl58YrFcHu+GPv2QV
LiiYaywwkO92o2edi5Hp9WEVdZY/qgoF54YxgOJfqo3JoNqlBAighJ/03WDP1fxVpK1DDJu1SIIb
RNXEUSf7C4k0cn0RgOfcczdV0KIse5kCLJIaCV5OYUqIKAkVTB4af6EIlgou08GwVPilKzI4BsrA
RnpGaYm+iku6AQuUwhGivwInetYsWsc4GV1npWuGsb21QX6CRvCFabZDi7J4GznELjyLYuk6vVE+
EbpXvXBxIQIbIDhdWUr443PhuH1zRXCw9O+eoSdm4lmm6dazZryELvJcYCZ+O/wmUIvT+z5LhrvG
HvUr4m9RH13lGJxAWEQEY4SWUJvFpT6sGocJUWs3gv1Qroa7Yh4BI1cmmVGgqOmGCGshR301BZpZ
zEFl+FPyfpkdpFG/Ip6FQnQzZJDFEKiKCCQ6X4wMDq6K0HrnsHn94xKtPUs4asUqRsdFJCrsZjxK
UR4Rusg9SNHGVsZ017l1aN4bBV2awN0ZRWFJAEt0Kgc5hp82w9yPFj0wShikOdesKvL13pomUf+B
OaLzRyIQOAnY+5sVkbiuouBlpHtTW+AL5rvtLQr51qMyOaKSTz5RDHcn8GVo8VHLCV56mqy7qVZo
G4dboUa4I3OoV9YQKrhA2MVtIJBk2rFRsz0fR9QGzk7V9uA/Zjy82MQqkB/31kjIw3bm2vsJNSJ7
qKPemOGLZOS40XboF1u76arozBOtHj2Qf7fABtN9sS+p9Nbz6RBAi/TLeeb7FrHxGDffKdQGaDmA
0Q4X3XXpOh69cbXrv6sXLtaZ/0NQv+S2mh/Jf53FneUI74PKUNYVGc5zAX8TXAOKk7gr+tD+mGs5
L+WB76JMWU9jKvSYNxJ0+qfL3DEhyCYo3nMWrIStlbx8mPluRPUX1phRxlI8aoa3pEhTjefe0Vgr
YeNV9t6jQquuLKWT5A8v7+pCx2XNj6JBZanY0nfejPxDbQhNxvWkgxougFMU30MJwfN2VtIXFZ7j
3OAnpRc4WyesGPeNVdKjrBzzXKoXw19Wp9LjFOYMZR4tX9t1mM9ZVMBkUNwt5N0UrYZnRgojhInM
uz1qZeF/05zJ/qPGbnrmCTNo66cQvxbpG7SHxKpLsL8pVOIf3FmePAZhQVB9Buq++6jYp3TkTvGt
4+5fbORnCubg3kE7/uGRGX+PwIHAQOBXvdmTN+YMSC+SbmZAEtQDg6tQvsOM9AluqybLfUO5L9uD
QY5kn8obEohyijyjZ9/D5TOaYaqOFTT0bFd4docbFMncxWRdGhGrhPdi59r4ASldrOQkuhnnUb8W
5Q8vuf5j8L2Dl/WF+8lWiXS6BUxidMh8h+hmdmvdZxMkNkG2U5++r6oeH+FOMc9u8UAgeiNeGt9H
K6fmh6osMv9Ky+V+6TzCMbfpqPP5jOWkfm6iMfwvg0diCGZ3TIhENgSVVWRDU8YIxuf1PZilc+pJ
SXNjy6XziwfmtB2LHa6iA2vWBIFwM4JNyRtPvrShXko8WCCqtF3dKqbOrl3WGbdcdZToxcwQkbDR
UzhMiG3qbqrrfT7Mvt4S2I4UPQHRTq4w8mNSf+eOZXIWpS3CGZ0z0YRXicSR2szWRJaMzn4krNza
lZ7nXZ3SGlGCrG7xwPXCfn6KHAe4vA481vnt7Ksgzi1Opz2xKnN4SObgBguf8dcPH0l5ww9VOkw1
ah6BPbNPTf9d2jkcthCiEDZg4hEmXAk901THrV8b5Dq85xRycmOwr4CRxTTt9M9mjBAJbFDgr851
wmD835rDDo+1kVYZ1wsTHhAJhOPUYN7SFxt8O6o8ES3v7PuooIECWhAiAbUDLM3tFmFvYKx/faHy
i6zbqDy3a9plR8tPm2tTEp+NFVBNk7OZ89UlwVsy69lO2My+Znxz6Tn3QfS9UzkUl1HoprgZa6P2
aoiSEL+L55BFhXs3gcFjOfqTxwZQd4p1QcVMlT14R36Rvrs2lpuDqiH31ydI3/X8NeEYQNQ6e1F1
GJmnPYMMDIkXLWhT2qm25ZdJhnG+kvtDoCeqWQjOwPlbAsEGrPmbMHM69o9284v3IrwSmIuswcX7
8RIYhxRilBRSPIQWozB1slexsvWEyDLeN7Y3uGDPdG0/euucuweP2yhCIG7JUnf7cSoro5CmE6Mw
QhNDVkgF33ihWC7EQrMQ31R2IKcNeIbSollhsc8SUYnwL16pUPJDkAJ9RKUzBYQeI9jd1HnP+AGX
o4GPI/oFE3Vu95Dtm8UHKyXplvDh1XhgqDznu6gjn3svjQjPoCaSnymAsbkdK9vtPqkjp4Jke86K
bwdqxjtck5GckLT5F+jJHBo5u+8YNYJ/GTcy2Rc2HQHOcbK6iDu/j1AcAF1QwPGwq8ztf/TX03Kc
RQG/ryMR5B2lNoc+NjtuY5UI9iOBcpjSZMb3kgvc4PUPWpX1G7Om+wfOMR/GCVn2MNfDaLcPEBbd
snWw4uWku6zHdaRkiHGZYGiKKAU/CYq2V37zUTQfieYYb/5BmvMHpsmF/4imqhGIX6i41NXLHX+9
A19oLVs8hAEuczJVgAHaNxCXbuiSeLcDSIEatVX9ozrf9KcOYhPEg8AtqksC4MqC0ExOyrMn+FPF
JkGryYgYBT7HZ4fc9grRtcRsOOngee0GYjcQ7+fkWI+43XgbyEXOuULf3E5Yf7HH2+4xAFgmnuZs
SLi90RiQooJbrd1qt66L+5vm/Y23hICZvqiWGC5O4bCgXcqjY6sShnWZkNf1i8MFSeiQOPI4kpPC
2rSQ850fFb08FURzAmmj5gdvjxGJuJU8YpnfvltVUdOI5XTNJNpik9+5U036jhwnZwDElpnuz6wd
HWxdZQ/rgXVuuZxD5lps5EEwN39RF0f8Igre7/ar9iELHnAbuGZ/Swta3r3Smoa4KG8wUJAXxIuw
7FJJ9OwWvOdUrtLHSYbpH+oSwWqxLjsyazcFCpaNaC0VPaQp5dTZj+peQeZFiZ7sb9c5dJiKaC1H
DjfNq2s7rw1LtIzd6NI3sUvcuhOvxHROLxWVfLYHrCWe2xQW50bcvmXGnfWQHzD9lBEjjpYTtUoH
g77I1OJOiLA+Ej5JeAUt0qqOkHyQDxSU9l/FEmBxiDhpjxPaVz4vorRHCDV+8gOMLMdRk/qKkifR
ZAOydFqubDWIskgyzwKGOXmgu0KO3DfjLEjxRmmzRZ19V4NuHKxlJxxXuY/ZMq3cNvj7kQihqn4d
MmfBn7jm6joJrufI6Uy0z6TNZIo1bbOi/60kqbcoQfQz/YTG2ou76F9YK1ddCB0whBfM+XjHe18H
qHVF94pcg/hvVB70L9oqTQKhcBmz3dh63kPB9nAFqImNNNdq/Wl531O6qxHQMcN6z8bLyfrPjmCa
bxJYCvhhyS4Ijjhx2Iw37gSET9H+IcRyI6c4uJw6zamnC5t2GvRyM+5ZqeTOju/VxgKfmZCNUzW6
604x34n6rW7Zv/gHtB4D56PIYVTaz05Z0OUp7VnWYWjdRR88p+e34ORsGHgUU1QjhbWIt1F6pqLZ
stAndIKZ01bkeRL8m9eqS4iFIsYD+ZmCpNcAxkZ5ZeaeV4zJavWMnHFZ7osO0xXPMlzbdpw6LlOi
E66sSEcGoiOn2wFsgvfN6oOh9ExfPRxUA4P+hJAS3VVewlmIPfwbrzd7WMb9bCnME83UXwuLAvd1
ZNR81NbsDMyG04GqcagcJICbtUnxD6FyGM7G4sLYYo3h6CSArUnPPim40Ov7MH1g1g4UyODeMbsg
lOv8NhUDISqUDRm8upSEys+wFNU1SqEbkMuMnwYbNwLxwZUxw1KO88RS4Y9EZgIiT6Hs3fbMyxkx
NNn4tKY9kSdMHsIzURzkMXZlkl7s0gqjdyXG8VgRClJu/HBCMEE02ILGLCI3in7Q6FWK5gDE0zF3
7GSz4BkaEkhfpvThfW0LkqtaHGv/1pyue4us0shY3MwLR7/OZiBHXkQXbiFoNaitXHnssgWs6+gR
P0AB1IThnvplNA8dMUm7igY92KXgOdy7Poy02mmSTeRmGoEU7MvCoeKacjsoTjOctH8qndHdYVKE
vElQ4H96TTHRZn4A5xuOCxErR1ZS+XpSk4FQmBcU7LzJknh1uFk6PQzsc1j0Boor+r5DZRK4fBt9
Nx3Lsu//9MU8eOicSH2+ZX0DeeDe1mOfd3c4alU4HX3i+fpzKZzKRt3Ddfppqw5PQm0AFCHUUjVf
jXFm9p0KJ2OM/B2io6aN+QblVE7oEBa1TMg1gb58JaJqD/DFavEukYiXz1A9En0/Q8YinhVuP8hB
IIz+LTQ1TzDfOSykmS2u8BdQseEk3igGbcWLXwdoEgLStUPW+RkVcUHtjnupTHv/HicFwUBsAG7k
lpW0oSVunZ4tQ1lO/c3NUpeE3OUlA0W1OpA1+qSxTirnZWUWVDE7J9puIPsG7S7HP/vyamFhm+xk
FTa0UTyVMin2TkbsJdSWEf7wc1kLO7phWax+fo4Q7iO+UF5XD5uSUMsl3dNgVFJt16WN/nhWVWZb
ZVtr/9YR5VZuK3TK9xjR5pfcSgqzwQXLoGemiw/jHpTxtWEg+VxrCmU2lr05u6GLdtPDzv+cWmlO
N2OIat8To1mcAqTUy6EDXSu/LLr1gtAWNEFFPFlFCu9vzStAlf3Ur1+rNMhzY17uCrKucAyiDen6
0Z81r8fxdy1ndz4tNsk9L2EIqhoUhIFTBLCmrBI2qahNl2FTJx1SFxHkUNpkxpz4fgxQnlxC2HIs
C+sE6eSWC8+Te+K6rZCMC5LK23tOwUSi90w9VpN47AXCTrCjozxIJm2hd4RZBSN0SxPXjs7GYRcJ
zx2JW179hi4CNY5MDmck+iRwgVUrCXRErUgxkFl3lpqd5To2qdf9ZSI4M8JJbOHja2+d3D40kJEQ
8FV43fHOw4New2GHMr9Mv1s7jJydnLM5vThQWEbyLu05S9bPmTvrb4ZQbqaW6kX1ZEUlVoVth3hk
puLtK/u+yKObrYoO+F3XWPieWUm68rNzBwu+hyMnO79rxaq93TxDetmhJC7Hf5JGQibsWzOwGXri
BvbuWel6NTLHNoFum9PnhfeIFXyB2CkvND68apn0PUbPqdxxGFbNA+woicwQ8F16l3uoOh61TZf9
k8w9SKid3cs5Ya+M4jPDRs+mxv/1qCmcmyo4qT5drjfsHyOjrHMkIDF/Lrj2UMfXfSdylm8tCyNj
2O91Wwc/d7Sj0geLw38RXNt3NI+rn75KnA9sFtmz5MGhZes8/fQytDWm3ayz9qbVvn0I1UDhvAIL
zIAUBSRvbHvEYhGRWGFiwLO5NXVW7Fgkq7ACz4L2DoF4lBK5lq+SrQuClyk99bb2BEgv5ZvlpyVN
ODhM0mdPCqcX0/JXWVA8o8l0snQ7ybZbSJHrl/Krl2yBtwYArIndkqcfea0GkncwDKQGRBFcBcmD
9pNJnxE8uyG5uIq0XXu18miPJwG4KofDNLmHrvDz8CkDvU8vjmnU3/vIPt2nRXhdekzWgdok8ZzU
2ZbCq7GWTSKzrVe7MWW4dwimXDhyEZhfB3Yq4E2CQHT9YekySaXQF6DwDnade1QuGgSlFRAjPtOi
4bRYnRzAIEohBPsRZQ6UXGANe+B4qimPNQQI2eLO4EwkVW0KbN5bIoUKsVlYnHdf5TAM/quvUNGS
w6R94opMQBpm3BYmc3t85jS2rJEZiEXdNijwnfA3WVr8NONSNjFWvN5s5jQR8qsMM11kF96cwMUz
XSLax0DQcLD+8rTVNNorCTTXVOgEopnPZn0TFsqHq6clMQ4sxWbgT7CM8B3QN3d8Fs31/TkzAXHv
2FqU4p/foLqn9SgrR7UbEmx9d8Z+jGoWETOOdIGkHppjII9ul44u8sOFxcK59pm3Ho0M85sTUric
7SSIEIWFsQZ93sDkP/aQefypqOamv2gfGP6RbOSEIyEpCoKKhN7Sc/EZYz0PZGPQW0nDUy9t5ftg
ql1ky8yrB+E/hi50HXKoE53oi8AZ4nf3TLOh/i0xXtAcKE+DCbjK7wM4Qqa4h97dmnDfgl5Taocb
2KlhLjYiEGEMRx/39EIYgkHTHhbrtC+bIqi+GHxH0yVci3U4mEYTVlGnUW72tKsBSUmAMLN9J2wi
+axeAjFibIH91djLQtzSDTt6Ytw/TIiDM9Sduq8doGEmDAf8wDDAdvXoz6eK3gqNKL+eelujYoPQ
h1qBgVlR5c/oZxVzfm8qiTpStA1gEgcKg6ah5t9aJhoojZhf0K1lDXF16KmdTe8upOsysPGWY8Dm
T2xZaQkEFUUWHQUpyz8c8AwZ68KXd607kGqL2OJDVcIZdwKKosEs3uPpklhImCl5CSoCPAjMRbs5
m05kRiX/+tYlX7nzkrD/h2jE875pbewOyy66uNhH3EISr1yVeUJTRw7OOLswF9qir4M9cz2gyKXq
rbgla411nztZE8s8DqN+2+H0M9hPyFP+KUPTXlCMFGD2ypUuyqZqpyCqvBnrR+pgcQthlGIjV2V+
6XvdRhdQDFOLx7lC3ZYSZe/sWE1RqgVpSoZJUOQ8UoHVFmg629lbOQ9NRACLFWaf1tDm67EG5Njz
VNtNcuH1Rzw1TOHwm7F1fBWVmFn54kNDP2+31MONRP7BbIo6gaE4DdsmLMPW28yY6EBNLD5PvwUD
lbyliAvfBh3gPS4uhciO6sZHgEKDkp2JmwmmBwTkRX7qI28Ql2CuFm9HVET21k8yDNEE0wNeAZqr
9yJEcvntNylTucYDsrVF/+Km+660rT9p6FX/BnzmDd+G3b+N1rpgtCIEsI4N+q8fEDIY/wnmZYXQ
JbdAzskX6hmjcu2cVqLcfqvU71oATyDHUfl1a06EYGoc1nyFuXCwi3/DhDIMPGkUrU8EaWUPLRyo
5ZDUtadiNry3NJtWBO0uIN6Z1BkdNEe0x5nc2l0bKWagSB+fBodd037Q5FQ9rAOT/Re2VcRy8PvJ
2pjRMOxINC6Et3ttXhyRVkO6x8CVv0o1pupc+C4IDKJ2QKP7oSXul3TCAUy6aP08CTm1+9pf7JCQ
pUiSpjcatL7Sz/sX1cwl42gOnn2ByLk5hHmbPoSSZfZxcplvkbxTRdhTJ9Iid1avfCBSMkvExg0Y
OT9kTW18aOOjxOTQDyEjmLSwYt/OsSIIxqrBianKfAosGwHTaAJJY9CkmHyIgVb3oHlJ3LH8AOep
jVyInFosMiRRRL51aHRCMEaJNqBk3izRNWEuZPNMtqj12IYzcEL4NoW7QZyWos7E8XQ7mTG37ZXP
i/udpBjatkFiec8ojeDWj41Jn1Qtir/SKsRdw2Cc0dv/YV1W5CHfL9f1dgTiwUecWC8DGPahYHgG
kbe588BVoBMbesHWEsN3RAwSWLPyBi8cLjAHAmRn/crN4pe1+bVtqt6AMANoG0GbnybSCG6TJVyA
SAInSTyXtdbDVvidWi5o3NPuDpEa1oi5yL4o8RafHK8ufR3xfHhn42WEXuFwKD8aa+h+CvLj/xbQ
Nu3zLcz51dJIL2P2is1Z8ZHybYalnAGNTeTGa2v30XvKyfnszWVXofjiuBVo8bV4raHqdicCeaY9
mz5+y2ESkEXodp6JA0ToPZXMEuxn+M/JD4MqFwEHtLLqILzCdY5ChfnvKsT6N2SdROjiuBaHCMAt
7jyrEuGRum5hMRnx6QmpFimWVV6WiLZWmGBbI/cg3Sv1+rsBoKBkH86TwqSk9SB4ypIpGSFM69mM
UwCHC8H9FXHVkJ74Bl24zTYa6G0jvJLVRhfRw81WmcDphmRrXwa8jPlmdGf8Vdyyzf2iczNhUzA2
dCLHbrbuCmXnbl21eh/DcvzE7whWJ7LCstwFKUVjPA72rSfM0+6PYvwD+yRnrPbVWFP/V68CA340
GPKQkIcUfnipnMaffnDgMZBdWsv/Sc3CSzk6UrFfQZF5YBAAtNYHyrdnmZhAESOKhod4TZBobvwm
SX9tBDwl7Lq1d49hTvD3pgXCw1mKQt7ZO2MXNtdRhV6z72nq3NgNlKdfZJ2wBvd7ktVdnY1EfpDs
enuB9fBqUsgsO5aoN7wgEgrykijYCVSDCUOv25BfcVg1opfYDBITRZplzpfPMti76wkHm18bHNWA
btysJsUXyRIGaGsC9eMmln0Kx6gi3aXU1MP+kHjNBVEZkaFAKNrfwlqZRedU9C9hK8tP3GXpTwIb
z+yahZsbLUdEXzpMAW73XOqHpKM4jNNsAqLeDjr9osDAkgTKyWcx1yaKUVDKCm8TMFVL0Nms49YL
XKKxyK2q6riUOP9biRaN3lVa8hnpD+tGPyeXeSatO3ysbd/9C0RggnsutftdZahJjrNn6IfdFqkP
ApE+2OUZcKsHFytJye2di/LeFpj37k2uvRsZFSYCxqoQx/m28sL1BIR9BltYz2AURR117jafbTww
nSl7uXV6NYLLRF04HNXUzsDOIGzYBztCH8hPVZNlNIAn2WZYjcUGx0c4PhlNr7MJNfbVc9t7xbEZ
W3u4LCpT8MI1/f9mpfPxdpk1FsGec3w50UpIBMKTO/nWvZFYM4KjSOh2dphO3emDoWgmHuqOLcJ/
WG3wbu/GoANAup8QWOfptUrRSHiHfFqrftgVAT5Tag1vWG48BGf9SPip0JzMUTKSkzB67pvVTihY
87HQEfVZjpNhIiS4BxLuu4MdA83mmHQd6dbfKqv8yzjgJsBtgoagJg4KyfG2XOSorijwln4/mqVF
SYgWxmJKb1tEbgk44JnGxc7M7pnlLgYJD3Su2pQLBSjIhsDRH36JUOOAKbdr7xeMohYuygT8cwyR
q8keyQDLHUbeK9Ma5DYLWmI2pnyonB+KLIQw9au4tORqLobzMT+unNMIvAgQTLEkoy46IRwZaCBl
MN0iB/yIswMHXBWvnpjfsjXSEvNvX+s9eiK73tlIEZ+9FM/ZNqghip/d0KreCrICnGvS+VStDCHQ
mTLS1/KNcdz4L+LdpUgOvYlwwNnndsYK5AvWgETYxjwwt1sgaFV98DtvCo6dzUyZdRZEmyNbHSf9
S9AXKkjohdLft12G7jvA75sdydJZaGE8qUVz8bJxGP9yzzv5FUYEv68C/96NqdPKF+dWqD8jgUiT
F6BTt1XiAiKd4LOFJ3pfYCDP9maF/MVVl4bOUXopakvK1/EjWLIlP6QpkuWN6mc8ZnThKNjp3wXD
lMymX/GpFQHV+FVYx0VIsRs3SJPsZ49GnqVCTah68ZCF+FW5CCBKlSugZ6ohIJCwHMLQC2Ppd8sj
xY/D0RkCibrCevT+9fA6lrvJccP+dbIF8W8MwxXKocAKTnUJM+nJ5NS8nx0GCv/opgyE0E41Bid6
tk6bJfWs8SPLvLA9twYlbcxItROMiZSOHtx27sWOCaXgiiCosv3PsdkF7tGteSBPsyZj9umC9XxB
7j5VpykzzMqYwURonlI0nfLJRXn6NWIPc6+a/OJhbyfUGSAVHN6ZpeTr2k9kuN/gEXo2Ksbrl5Gl
rTVqk18276qNbzf6lZ04tdngsyBEj2olXfba1eHyTXmxTE8qIso57iYHb6kP7gwHkdXJsN4gPW+6
a0qnXFzIbQiK+65l67ON4Bmyq8b60TDQQVnu4t/EFQiK33GBrTL5DsEyIcTqVERoAOa1/q5F8jLo
J3gMK+UHe3+0i54R8FIWNFU1N0yUWI+5bwdav9JiGEJIUzutWT1Z60AkhZLJ4H90+FVmmBYjFnb+
SehGH0MYLf3fIqJzPuKLGr0j0zk7/+C2s61HRuUmeZZpofoj1QwZg2YOXCzkrs1tUnu9bB5nRNnZ
7rbssY/CwwK3I2NXv9JGs8dmySRII0kk7vOk9qhRqXZ6AmcBX1gatZHcM5Q2FNoOsUbhuUvx3+x8
L+/rX/gEYC7mLMg/Ffyck7Y6i7GIbzsOsR7J9FbdNHV8zn6YT7CvIaXL1Pi/CcnrfayZSJNDVFrc
n0E0Ofc+hsOEWHae1e3t8vJv41b/I3IgDTHpBhvF5q+FUoM+CBZn09v6uE5ivMGrFP4qEaHzZFez
lB2MgRAyqW7C9ZwEOJuYc80gJNUUCgUv0JDM06PySONyQJlSL1mktwzlyDhlI+Ih00R/DcSZ5+Vj
7rgWcUfq9E1k4F8YyRvrauF3wLTU8zLFqPAo6FGqyekWxJu/I7Ie/iNeAAmShe6eNXKXe/wRYBlM
0a0cejk14F882LiRPSTECYtjbH9bLxlxRaL5Ro9MHRJ+lH5ZtFuFxv4TMT8bvdyfDWmzWA6/ENI4
xAaRqHLyPYIHdhPT8PdhvS12eqde7jUP6BW8IYPMqmzD8QPCaPW9rk5/o6uZxIqzYHSfoAaZZ+Mk
wxfJlc1/Ti/Ln2QJkrPjmBGeY4cafzNzh+N4Q0/07bgZciu9KN3tCJ2KrF1UV8VnNDbQ8GxEz185
lrUXC0F8hqYZzcnW4F68rzNiszaRbhFdwXPTv31JkcJy3SmfcNW675Fwnf/KPP9/ZtM4BvEa1hpJ
9ugrAQTTLgkIRHLMyi5t7C2PGWfijN603LI6ri8hckwgSIQdqw2yRfDKBnJpw4GnsDIuUpFhhFOS
7UWRcKaRjcK2qA59/EKOLDhr12LBO6EyFGubsBc0BTR8VoW5T7b/adn1fkympv5HedXmO8c0QU7d
0gDwLBonuAwoDQWmKsn6O2w7Pqsi4ianswii6uy71YDHCOriSGQUatVQIExBpFgk04GDoP5nJiV/
LMNZe2OD19Z57Hz1G7DXixDu1Q35rxED+F1qAcHajatU94Nrhy/cN6l/JI+PJIcFsSxcjIbf02bk
TKWBs/JAn/Rwc1+ZKa1etOqJpnS4q8n1bdnU7mz2LP/JfrReDTLg46o65wG88g20A6GpZ1FWZqhM
uNZjExVOfciTFD/aklXhRVdr9NYAxBjjEaQDksa2xSuSO1AbkH7g9I1YAz5aKGXUydSh8zxNQ/ak
Ept7ENXgAjVhSed79hwNjA704+4mg1N2wd+3/oiJojzOXBKvN/5MI85a1cZcK6d5fjdiAZlJP8qy
k0W1RpLtNjJmlVqfPBROUzxqb3hil6Zei3Rpr0VDSNYGoQzTMq8P+qcKACSzmTSY/7PLAsEI6y//
4JZD1e4HQUr53rLIoY8RmxNjGap5/YOTSr2EekpRjoibTXiY7KbeUzORa857306xsCildo2XryY2
eQjpCgWd2DDYKx+LUmQ/OKACBkOm9fItdsbiOaK3DWJeufp7dK3gNyqGqdjyJJCU1dGVPUeAf/gx
bMw7O5YG6hLdvAnxmtYW47W1K990tCBOqS3j3aWd3Tj7iKpJbYK+4PBMNdMjwoM4UzcRnLJPPc8B
PmSf75+KIeHR4DJDFcTZAKZ97HL7kUREzinYXPZ3ys6ah6plOdT/j7Tz2JEbadf0rRz860MMgwyS
wYM5s0hfJZVUJZdZ2hCSWqL3nlc/D3uAGSWbyMSv6UUvWkJHBsN95jVjk1ys1kguaLhkr01jgqYU
+ijf0mCIPnmZjSx0kxVW+tClUXpMBoT/dgPN7FewNyRGHlYt5qafQD4RN0SEvI6RI8JpADEPTgg+
0BGvYbp2DzIjg1YeKG+Unkb6WhWHEaWmoiAUwN4GZJWgXn/quo7In+fa+YGje9VvO9+qLikJ50fT
1rBehvWh4ACV9AWgCA17DfrV1yQIuve9gq9HaG1YBGxdKqcZfUXpC3W55LOmA+/awCLVAUL6vtvv
KPjU0V4H+QN6s6b4u6lbd1Zip7tCQSd3xBfF+aWLbmcxKuQ9+e7Gr/y22VIf6gqa4bT/96AlkH7G
3Tg+W9h/6Zsp7jE3j6taoTDXBZhElLVH5uWjICYPKVflO+VM/hvQMMWwQwo/8l+jOjB/heCb7A3A
rZpqetLAvEiD/BspR/JGD/vZB6AXCBWTcfgKj5UxOyMBLMb3VGgrhECAaT0Fw2CkDyIaEDVBvyPl
ATRKRD6jaSzyU1ZFM9oSOQokoMpK9/caKszdG1QraR7KClgn9QphvevKVPvZgsA+WvNPR7rV7+HL
4Wv6wx5TAeQdjh7Ei86aca5xhTyhGxXlx3hIne9uVfe8otyBUFaRBdmPuiERWKL++Va2EsVN8jJU
exT6aQmNddoZO4GnK0bZhpEOuCCgJbdBEqHXUZA2HGyHQcKSU01gs7ct7TSElnpCd7KyIM03KCo0
NX1Q0uC9IBHC782oDWyJEt1/zLiIKBVjHPNL63j0thpSL7Q3bPSAYL9kowTbFOEzZ8TIhm50skNt
i4pu8blBYhD1MRrmb2kFC/JevSOz00WfnRNMciOk9nPvC/h8OJ6e39O/amhVsjyQywX+hLN35qBm
snVG5mYU6WuVpFnwhhBCvmcHlIDBiyj4Dh85/4xOJVXnwpN++ugjt0E9XtMpDYS0jupD1an8o4dd
DsFz7FtPEnITWjyD3b/6fsM7TWtDVrtAGL6z72z87De6kRbAeShU73o6W4q0FWIk+Py6em/aRgdR
39LK75x1zDFs28t/DZB98JUFWQE+VbbRN+VCpzZb8shDpgeIQkHIa15cvIeoN0Z59gBuvegoQjnY
j80hJ1UOZzDOCYrztEHoDiNp5rsOOOU6BhvYQhPGsYA2K49QGYCsNc2BzckqZu8GJLd/+CgVYXcz
lWG5DZrY/1IDHR04r1nzTuXpoNGw4IxujLiFqZKYVYPHgev9ZF9TvEFrOKOQHukfuRDTj/6UVdnO
aurxq4Bm8UJzobG2lNJLxL5RxHpHR3GGKWBYd3acsX/Aplbq26l29VmRykM+Q/hd7CNNMkwXAaz5
KR1geu70FikNvplOwc2xugJMPk7T/bZ0A1Qe+QIk+OMgUO/S6Z8Sq8Sale8SVzOfBFsQt5YwVW+w
/oaWxBoa+c6sTPqD+GIRgzW4S+pbra8MvGMJSqD9iMnt91Ws2dUeQDafnNvH+ZLIkGptAJCHKkdZ
mKdam6dWpKI824YiY0uHLqoxrU3yF5IpaFHEtGqXIbAfzWUdKLAlkSwcoUSSibUQBE4VDBssW8Ku
+4yjYfaRXLv7PgRRDIWoxihHo7pQbDOqlekmwE9c3/pTKo6odWHzVRu+WRAgZfEX4OnVlxrtvYg3
cWYthBo1FsKrIECRISKPMLvQ+cVdopwdPJMIlnDS9N8CdLHOU0GTdWOb1G/3eMWF9qlUkMiOPqHq
+1q1ZFsgwSNwXn0SfjElTAXEOHGlfwxqLfsAhjAAlxMgc43Gfja8BgUh1jbICpDZqDWKBy4scvga
wEmy00AF9CdoA/47yjt0sEyKHegyhrw22zFOrWgLr9B2YeGHPlc/DW1k0v28/54mdHcOsKDqvcA8
gI5gCbCG4mZVaTua9V3wgcqyT5RV5NpugPWov2sGktydmyVgykZFM/ahwV70E9zd+oRkoE4rcALa
iLoVjVT61EbU7qN28hBfYEuYO7R4zNdWa1COrLCfbB4CBZ39MG8Xi8/LKdrTskZ1g5wTvUowghWu
XJpjlwcNijM5E17gI2qCWI4PeUlUlSiJOoSS2BsASML0lS5qrSOC6Ob9UYm+xHcNclywg5JcfnBw
K/MPpbCHr3U4zJovlQE5mPaqBKgAqgPjrqbNv1FZlQgXGFBONhrQ4s8RkjboxAgM9DZlBtByJ+MY
NR5dD8GAVGhqI1QX5uJbUyAzvYWPb7yfUBwCDWP1uEd14LNwYW0kN7ZyZ2HZOoj76UEMUVgfstRO
zmocA2tToLMFzoIwITk1deFiIQ1rzzvi1kX2Qa0QsdKKjOZX1EbwHY0G5NZDqjk1eoVEMFQaZS+9
k091BHL7gPk1ikPJ0zR2UoPf5nfZJ9vBAGUHRcJz30Vcyl/boA/oEuWlErsy83oyVsx8v1MLQG2k
HeqCOhJ9O/MFdZii2sGtjJ7DuDL7LTl9gWM3DlOcC2gjGG4rYpudaWnBZZIpCG8/NP3npMvMZo+/
kzx2jo6r0mDF7RNh3hAeDTLJcCN5fXROf4ueTk3N4gcST9E3gV/p7DSkZdUnlNrVS6q3dBH7Cf7J
0WpBgYJRrsjp6B6EKHijQUVZxyijb1BMs58QyUW+TXQPfgYGemLaa9IONNhbMDlg+IQaZRTSE7T2
iOkCLC+7Ha9kRQCDttelixVSfYAy7G/SnlQFD8YUgC79YLamttvu5LWWBPSIiV12UAS6PzEW06Od
SUCAkmmsyk++06TnOrO5u5H81H7QOi9LIjvaDgCwhsB+aLIof60QvlaAET1wQG2QU4PDPp7MDf+O
T4XK526Y3rjlI95ROUKXeH/am94IjXY3WD4G4T6FK2qB6QyPmHiFT00s9GOS5DB8lY1kFVFcPWjf
IgrNER60nmPSxreRc6YqWP3ELKkTOwqe/XMMovMnmsTNtDEtMxJA2Trnk1Ya6mtfGt43O+qiftro
XOu/mm5ks7jV0LwGnteFO0V1bd+rxgTdbAXmxdSy6SUWEWA5YdYxLsKZ8B+yycCEvrdt9juiLR1V
vLQLksMAYPGdERUKvQSaqn2BsDveze1fxFWURjl4RZS8gH4JbDCnKu8MqgxcwTsRjC0XhW5YnfvR
hVuWHZqgs52NIcY+pr1T6Y5HDczT666FyIrgzIsERlDt8sLszFfU/jOWI6ZnTN26DnXzwUeNv6UZ
k48lICKqxfTN+d0UsrZCS+nvhuzB2SyjMcNjgyngwIxGndNQCt+NJS8b2NaHWYzDxNa9RCSkiV1z
eDZwRIUbYXFLlc+e4Ri0Y9AKsHFZi+yk9b8YNvxLtW3rfIDRWUYW8v4oYSFW+THC9Rkp/L5w2jcY
1LnygPV0ZB1tbAuzH3BUDVzuTaOoe5QWi9zeI9SAFCLmcuivEtr7okVaPkiEDSuXWubQPAWqders
pFyclew38O9pKdBfUSEfZDALdHX2dTwXM/cIDg6IpQS40210yvb6nBiQvMPRG4jBXG16TlDjT49A
uGnMIdTJRZjKhkedV4iWQ4RLoLYdRJbjLQFqCUdViFOz4lePHHuEvfiELA7Wv9sggIKOhILBFQOb
JzhHGCu2m6gCZ0r0EGYCTqxtmaTeBHE7iSfpOwuoPGacFdAPmiMlKQyN9q9VFia/bCmrL+Buq3ob
IR1A0JRix7JtQs8607LGp6fNDSG4qnE134U5hJid7qvE3HadXf2aIcAo/fcymsVNKgtePdB0zMwB
/OBWE2aSTGsYfykb4jRO1+lAjweYPtENFIV4D69KP4EONCyqC0X1VECiHDfTWLnfnaQfD+i5U3TH
OKOxaSc2FMgcaQJw69smfB2A3H/1scML90NmZpSUyMPwFaPTZZ34HXTWlSb16QQBivAdGWACr2Io
Odn+ZLWSf2vqSaaQXCgKWg6gnqmBQTjYRKRb0hav2qNrhAN8buEdEnaZe6FgDhwFamtqP9o06EFH
1jFYRrdJtQ+6LSm9cDOUvwIjw3g0nSyrfaOiyvhIXAcGy3cJfjeTjj/ovpdgWDaWhXyS1HUzesDh
BH5IkdEn2UJmBE0UGgqTdlNqTvnYzFtkF0GD0Y56P0whikUlMBn0VVCkUBa2X4hoTuqzTbJKexSU
hIFDXmdA7ALGiWNIGWOX3nMtnYY2pfVhGtRzigJCN9cDLmfktwC2URfIsAdpg0rZp7rKmsfIq317
F3ZG322V5VFnQE6Fv416DpdUlnvfQQbVZxeAJ4EopImflijNv5AB69gm9sjOLowGSfgBddpN2CBR
uoOqJs+uTlH3kNlJ9QIAjNIRc4tPLZj5F4SUhu9WZhZPhj1CGQlpzXh7DGmkuwcxZ/IqYlsFBLKC
8buTBkTirQVSWeDCYFfJFu8MCmZAy1x9Y0mJBoHqvJH2ZxT9lSUZzeyszrR3SDclKLw5evWYxRkq
yo6tymMaYtP44Nr99EZvqvjiBDUGM26LXOAO/QLAhKCVwSOJxpbOxgMHfAbBIeDtIbn1PQjjEUSf
M5E6gyWpN9boh+GGmi/5je/RgtnwOXjda8qdn+3A6F+NqcmfPYuFonSYUWPINNTpMQozEcUde/1b
lFrZT1K38EMs5uJpmJpjh5S6Yr9JnOWg0w0UZEjjIAUQoALwd/w++qbnSLOKOOzgIGgIM8BjmsKz
OwrH3gWgAt1DQcu52PDoo6aBdLIF6U7QpUHGvA8QfsBGCyYvdDj82Zz+BwneiA9yOTRvWEfS7Uh4
4ZxZUWjbtFxFSFaiCKRmjQTn1XLlTDOeUtRlyK8y4G25bN+TRg35Dn6A1Z4oOlbltrWF9Ywsz/AN
PmLFSxzFP9wU1TySumm4JHCFP9DWbC6Ic1cfB5TIiw01FeRyhGkzY6Qe+RD/CZMNzDvR/L5EhbQ4
lboTIJRRuWgDHtqC/s5jCE4fEyobXoCx/9d//I//9T9/DP/l/8yf82T08+w/sjZ9zsOsqf/7X9a/
/oOGwfxfH/767385pqXr0pIu+EiHWqar2/z5j28fwsznL4v/DLwAtmSdyD12ot+roMwfWroHhEv+
cPi3R0IVUNd1S8JjsIW6Hqm3eGEsnJf2mgplu8XcYkKXRe9xTmtpnGz+YDQJf81CsMk0dON6NPYD
DELlAGfTCRz3EKnQdx8Nt300aSf8uj2Y/MdHFBbdA+XYLoA7R3euB4vRvKdFjqcXiLIK8hGenVxU
mnm5Pcw/18rCX9XQJaAC6SihXw9TAJxC4cmVSIpBFXtCdcMOzj3oevs0SuV5H28PNy/9b1vDInUT
AKh1yvC6cNRya9SQKjokPbMLWrL6e+EkSG1JRxfAjNGJ/F43JD23R5y/03JElgrVBmCLqNG41xNE
ySTCUqzOLlELtsvTw+CpqYb0RUfnEh2vnII2+UN8Z9TFZ/17noYBFEo3bZspL7ZKWMqp6Ossu6Cw
7wK11KfiO+JTxcVBxvvH7RmufdPfxzKvZ+gCadTNLsouqUoqxtLsMNtbnSo+itqQr2UGs+jOSbg3
5Lx5fzvhdBTyAS5FdrFDs/nias0s4FLijTlAVnvp4DZ++IM5mrZjQuATRCCL0xBgKWYUOB9d8j6R
R8qnVvOkInyOtlOiLGRznMgu39wec3XnKCHh4hjCwlv5epJWFpUiUkmCfFzwjSr5CO40MF9CFVvq
E059ffiA06IT3fm2q1vn/w5LwHM9bAP5OuicOrl0iIcIwt/Uo19cUo49Yh0sw8PtWS7umf+zU38b
TlwPBw4SdheGRhfaHnW5xdCcGvNAm+bOCq5Ny9Qxm6AYanAc5z//bcsEDVzqKQxTwBu6d4iBxj90
U+yjN5qGn25PaW3hYMiaNEGUjZTbYihTpyQDvym9oMI5/JghqI+ZSftpkyj/SFhzIiBr70xv7USY
BjpNFv8YlmFcT89OqeZYgZVcekqDmJpTBH0A3u68wbrFJ9PMyurt7Vn+fTUvb7b5IXLoYxquYS8e
vxGdqsbWZHIZcL3+5tB7ggr0oHWYwcOzSec8ArISicNACVlTRXOw+tln7fbPWF1Xm8Y9YmkuhMzF
7TO5TWWlpooumg8fegNvun2DrAIcPIUqSH3ncKwuLa+UtAT1XT729We2IrT5/TGILh7QtAeIYAW4
SohlH/B71rdFUqrz4Oryzg27dkZMpOQsNrBkmovrTqKVM6ft0cVCagFM6djVu5qUc9j9+99ScpUT
WwOFl+5idgn0PnqNXXyReEO8aQevaA9DPJWC7lTp3bne1hZOGhanURlsHmuxY7u8R/3cHaMLMnby
G6qg2iMwPRuNPr3d357X2uGACKgTEBJnuObi+zXmSJ9dM1k1oSsshakCboegHJ+RfwdJCTOkvLNi
a/uEvEdahIV43biLXVmmuZ46ODRf2qZCuzPIh/77WNvE460JgQw/p2qojgTuojvdnuvaZ+U4QKmE
FYYPxOJUqtoreYFFfMFglFr6GBZiP2WWSYuPMO/OYGJ1NMvAkVV3LVeI+Tv8dqvyInrZSPf/Aryp
QupdBp8M4UDudkrzqIGp33EJtLD87LH/KFHPRP4rsNVzDTvkDUVkC6kLHHeoc1IU+BJrpf1w+3OI
+f1Y3lJEe4apuzOt7O8//+0XYsSXJ/jfJRc4kwD1oO2eUq2afsaQEsEwiBjQlmW+dC72Zci+iQbF
+sAMjEOAOPrt37J2jG3HdR0Olw3YZvGxmr7XBYK20SXJcfVCSUqHkZ73eh3ceVNXV+W3gRZ7IIyM
oY6LPL40qV5/nUDYQYHshBAPbQ7y8M7pmv9vyy+MK5py6GDx8ix3nF5b4HRUGZMddli7A5bS6D9X
tkN9EKEfsjhc3gDphe9QoKi3t7/pytEmunZ0fSb0CvbW9QbMBg1USJKoM/6oGmWacewP9K3EDJqv
+leHZk5wvD3kynzJV3THMgQn3FaLuExmQ+tWTaHOaLYW/s7v8fZDrFkGI80y36RslVDx/dLXAoI7
fEYv+Xz7B8wDLD447GrONomTZQkxf5PftjStrgCwUeqeQUH0rwB7KP7YmYoexroaznlJ+ikBzOBz
mwVTeWiiAbznnYdw7TfMmS+rDjKIQsL1b6gcBYoT/fGzD7YsQNDV8N9mjmp+WVGYN+9dG/uaH0DM
Rby1iZPEextuS/jv37IsvakIe0isIFFf/whjgNUSl9I9CzCfahd62MXkVJzC8ivAUbc4FC7UkD0i
CdTfb6/B2s1nOIq4h8tPGUIt3hSTyjGEIsM7uwhq4L8cYQO81ZGmeIaprcNep8+BIygrCAtomNoH
DSAWOjIaSFJKEY6pHf2SRwnnUjd2jjwi6igSPboTpa1cBYYCKM4ba3BG/7FOcQvbC/eBM72C5DG2
fOrPcurkrzayi/e3v8l81pb7khFI6Oeb1nAWByNG8MzXsU89mx1LsLPkRAm5KHvxRusyv0Q4ru4D
uS1a4YZ3hl7bjsr+eyFMGpxyEUyg0D0YfAP3DHIRumzbIDLeJ4K8Xma0Pd/XlZX/gsyZfK0LkXwY
kJWNTrdnv3YtEKNJ5aKxyGotnnx8iC34f557BtBAyR41gBkRF2j4phoJJPogOXo0VXBHxO/94fbY
a7cgYY3QqQw51FIWtyCWqS08DuGdQUH3tBh5XbNZJQh5U3/CMRo9yDD7k/lKLl0ufWWRn14fvknG
cPkLzzvHKGeGj0VH2TVCUd/F6gn+E9QVNnoDLNpHZCfoXm/PeG1fE+5DMXYhfFrLvYb8TSZgA2jn
KNWMcQeXIgE+ZajSjE6dbKrxziO3lu0wFKpoXPgcJWP+Qb9dup6EvzyavXvGaNd9NpskQve/zson
XKNnK5w6QUnQxfSonS0OJjrQmtbqu67lFbnzAIl5Ky0OGoIRZJi2ya9x1eIB6Dt2M46/3hnmu6hp
dCnnISgQp7uUSLA/dmU+foyacVaHDkuAHYMRnZSWobaV4mjJMmW5TsnS059uL8pasEWcZQiKa6Zp
8b2uPxJy+TifFKZ2tqB4f/GrqXuKWScq/6iFRbuu7lIUoRob/assgdVEV8Z9TgLkQo5hMi/d7d+z
cizmsI8yJs8lRajFkaR/bNuI3GvnxOu7hlQUV/efUxIC16AWVu1IFwbjzlFcCfLm4XiNICS5ahlv
hpDN4nb0nHOXgmfY2pqHKquP7st05wVem9x89FAloW9iLjN+AXqjBBXrnpMQ31a6E0J/q1rdi3Ey
yKfPaYAExMfb33Pl0NGZdY050FMGVdnr5fW8BrUWLyDw0HDe0CatGA+ZG1TGQxAnCFX8wWgmETu2
DTQo7MWJw3cwxDJTMRo8pl8+Tqf9s+8aNABLXHj+oI5gmlS7LVOROpHMXM+NyoJHFXdyzwH8p68A
fMKDVRQlcsl++Hh7YqsrR27I4lGadezF8e1onYywpb0zOpruo4bp1ivMrBlDpGPdMmZDJw+3R1xb
OKlLxetgkWvriyLbUGHPbulcXokT92cD4DgoyzCtTgnhm7W9Pdj8pZa3kyQet+nAkMAtmyKT7w+m
33I7QZmq3V0sMp/OHtB6eazwY3sOpSybHdbIuCFiCk5jMSr0ezNeu695EC0hhe1INHAWsaE9iDYE
QQodqCsdfy8wGkep06AvuMcmMQIEjJlPCeqCGt4prvvkDDC0C/a9FzTqTz4/iRHPJG8V0M/rvaWy
DpQqm+7cjiNSLPh7d59imEsZugdYft35/quLTX9IUi5yKDYtFlub7d57q1dnilUaROlxVLukRzlc
x0HqTwazBNElpVW0hZ3F1FCp0yk5+O5Z0YLdZiZKZRsHgbwPkzNiVHp7Z60dnN8HM6+/YydDYTeZ
p84qo7tbOKO18cKxPEojdKnq5Kq8M+DKp6T7QwHeYnbCknPM99ujjyISnG8qPOdRFijOeqP3BRDW
57zzuzvVsLX9Ci6PyhtdBpgGy45NHGJQGA0VWWVlGMe0qfQnfEh8B4XJKjtC2seO0HJhfiE4GQJj
Rj4Cc9yo+HH7E6/E8JLzMl+5jkWpbDHj0fYM268G90wJFMnHJHHgecdcnN5OQS5LXsYgLMvPQwn2
7E5KtbK6DE2Q7lK+Jphf3MANaAIcTwYqqA2hlBnZ4nOP09kWnbj0ncAb8OX2VFcWlxMiJEE7gTNR
y/Xi5gGKHK3namd0pclTJuW/xF4gkHigpXpnI61EBYTmc27ELczyLo6JG5deCpzOO2sTMLsNJjgj
bpLhXD6+PamVj0gv2ubGoyeN+tJiIFSssOCJhHaWCizd1sAIF9B/amn1CcuprP4Mzm0y7mRf86ZY
3Ph0HVxuWdIf4r5FXAD23fOrZvLpjmHT8jHIfLUXxoBiv9Wj27xDvN8InorAD/FuHcrk5+05r4Wd
3Ky0WgTSHlRb55X+7ZjiRmdX5eD5F6DgojsYbCQX1Gw3C3KDkHkRlm88UEUKAelkWGLEQ5K9wgpE
XBWOJELnt3/P2hqAfyPpdvkqurPYWHaG5WbmaP4FQDYUGoGKIh3mjHs/BlUaWZP4dHvAv5OP5QJQ
7aXZS0bE6Z1/0W8fANBIgcKKwwKoWQ8T4TfrkvK3y9PYi4BK0GBnrv8M8Mn0di0M1uZiIRCFyEnU
qvxtFeaWg89fn4pHGBhtflBtl6Ii0PVjcMSoRPP2s+49TO5+stvmnLaAV5qgEclTX3baZ60u4ndo
iVInhmCRD/5b9HCa6vvtaa5tM5rZCBZyQ7oUn65n6aMFU/fIWZ7x6vWcGABT6Q7vUzFmn4Yuc17w
REofhsR23nb4hOxvD752W9gmEAWdnNOxl32msgacGbqRf0EFuf7ihahX4GiU1ZuYWu+dsVYiKGuO
RDnAjqJqYF5PNGwFfFZr9M5QqUmf4RtDi/bwtSs2fto/OY0P4ZOalqjRxu31foMasozu7OK1CVPg
oikAQogq32IX+04KbtxpvLOH1tDermF0YTkIS0IPrOkPMloLJA2jUMTl7Zl/zG8bOMM4T+DRQjpv
q/BtO0j5bBSufVSjwJPK07KPDtLciKnbUPtxVv9iJ1jU1ZU2AeRCY2WDFXXu3rlLV95CC2S+SzGB
S4W6yvWPal3qCG2nvHNhpEij2kDj9FOOja++QVC7EBsdBSxEFRznzqdfHZhrnIomeaSwly/hYEv4
dI57RtBrOkxlDlPD9cydb2jJM0qewR6QXvjX7Q2+drqULemSEO+gk7VYArq56MMjaXDOOtfawbvT
6YfA138LyBjJdoDt+fPkESnjFdFG5en26Gt3pqKeQxRM0M7mv/7WlVHT34wa9zxhF4uQE5L/9ga6
mHVK7D7otwEiDMX+9phrx4yglTNNR5dXa3Fr1n1dx7JovbOD3mSxwROj2fJ42/qburfEi4vo3VcY
ERbcB0SmsBsy2vHj7Z8wT2t5cVPBAbLmWKCg9MW0c6D61Oxt9xwi/H3qCBIasPXOX20UdPnu9lir
zyTUPcrAhJiomS5OdFhgvRQZ3J/loIK3+WiBtII8cyLCVM7ZwvjdfaoQbYSpLjM0i3Pn6KJ7axqD
k945Wmvlc57G//dbFnGKiZ6Shxke1UPE6h9MNGc+T6r235p2J95keVqGaC4CSzQCwJm7MY0Sh93o
eN90s27pvBRilw6gYaamj98jEme5d87g2oZ04SgZtmlSDVge/tF3E4jngXdGlzv+hNKShZ5kCbhv
mwq8GXdoRmJBcHuFVo6gzR5QNuUOB8CkeX0IJADNDr1Y/+LKGkEfiSGX3NtxzwXTjN5lNBUcCjCl
B3Qoa/3OCVy5dGwd/AiQDh3Em1xuRbZ8GoPhPDvZDELvfWG+03vMDbCdBNBfmnOdldo2oM7bs175
0gxszmVcpSumfj1r23coUadJcOlmwHqByNuBnZCDCSjhYE9QMJzL/9+Ii6ki/I9ieZj6F9C9RXYQ
PlH5TofMJvYCc6p+U4jG/Xx7zHkWi5NOKQvtGMHC6qAqr2dZCaeG8MjnRVys+Yz8vzf7ZCHV/Adf
U0Ct08FJ6DbardfjhGaLWac3+hc+tvsIPq763pbSCfco8WTGTk2ud6fFtJa6IsNCrYGSD7nUsgbQ
4Y6hzJScw/UibzcSjKOdr2cWilHovIaaW3014Ap8zFzExQhd+mzryCB17vyOedX+8YV/+xmLmWu0
CpMY79SzjplvxCU2EAkrC0lxHM3Dh9vLubZpaalRDkU7WJFqXX/mttMHrETC8NKVKnqZ0Z+b0UuT
py7DttXQ8nsQlpW3CiA0gYjknbIov16PV6gighdXhpfWjE0Ip1E4oE5cNVXy1vbHvzXMRvu7jgDv
I0jtIHgz6C0morcnvfaFadba/AyTSu8SwKBIBGJ8D4DsaDOqhVA9/9Q3pX+RtW7eWU2xdmB+H2wx
46aDvtEORnhBy8z9Eap20I9pJNpjNVqQFdHbg0ZA0IZ+Q+Hm4qHBoQ1D7gECDmh4uBO0g0zL/qa0
fDK2UCXHez3w1c9B9d2mzk9Wv3xPzViaGGfzC0ddDqjcVIGSx9RsQnSpUg0Rm9tff3XLOQ5FPUU3
mFTqegvgSWYBqnUZrgLVcEgMLH8OAwLAaPWBsQveSrv9fnvI9UVA1XNOK12KQosz5QWB7wMA46Y0
XECNGxg99geMSEb43UgC56dOR0XloUHl5W2WujZ2JK4TEyu1yGc+6NBqpy2meOAA8Qoq/lKt7MWd
avraKgB1UphiU+k1l1CrjPljd+lElwACfIQakkRBH5H3k1ahjXJnDVYHm6FV5KEzCHDxPZDZddLa
1sKLwBPRf19PWtMcJiwmm+NUBtmv259/7QgAqKGXRrhG42VxBMrOGh103aMLnuxBggILkfsHhLpQ
2b490N/VxeXdOXcjQHERfYNpuN5bcV9ZqFqk8cUqNZQPY9PAPNnu4fgYmM2WW8CGsO8N8OrHJoyG
B8+Mij1Q8hwTPKs8od7dHe78pDmb/8dPcgEGzvk+gP1FtFrL2jch8IcXnMZF9zBGY5seWnOADqvb
wZuStNl7Rt/fh+nUYJJCHgxFl7ZXHty59tYOnvXbL1nEqklTtIHZ69FFfY3Cqnu0Mq18J7wg9MDZ
yLr8gz1mA/s2TVI/Gs6LVZ/fEvIV9KGMLC3/NniPdlPWmX9ZoBq2t7/y2tR4uyVXOuEC6df1uhM9
uxNkvuiSIeOib2oifbz5MLSjP0TfRG4BKOp3Ntv8+5cLa1MnpIJDjgsL43rMAeMjQ+RpeEkpqGRP
rjfEzRH8WPfOcslJDmHZ4yHfFugNwusdMro0tye9dqxmvJquu45N0WGxnuZUD1ZpF8HFsBooo4bS
1ANuc019uj3O2mVB90go2or2DHK9nqim2a2nc4IvZq51X/pixPw2cXmL0i693B5qNQbjaaBaBEOB
IGixkHrjEPUkgX8x6tZ/VQP6n9uiSg4mluq70i8HHGUDIR/RPY6/FO1YPPB3XPfO0s5P0HJpKY/R
CyLUnbG21zOm+UwHE5T7ZVKqNfdDF0RMWgyi3hpouMwqbPjlKgmdfn/7A6xtqt9HXqwp1pdeiyC3
fwHlaBvbeMgQe0dV2TSevcTXjtqUjo84lHnBFvVxjI5vD792jpRONwHPAMqDS5iVAL1K/bUJQGiL
5uAinfc0xW38Av8Pvy60Rcp7JLe1T63obVqQUYCjGItiKFKXVjv4FJlzFL8/ephWfKxx1nr0vHDA
FUulZrj320SL7xye1Z1GqUK487XB+Z13/W+lOlejzlwQ+JxdB63U9xixAlrzs1J/O+BU/tAZ6I/s
uNb9ADGRzPrhdwgrHYJ4xFzyDz46SuEz8459v8R+jkUfUCiVfIJR9sgwpbYE+9SggeF0ot3Ra9Lv
7LLVj05Hc67WuBKE/PXcKTxCHtOT8DJbT3wYJswfVVgMv4yUxvZmopqz0zV0qP5gntKhaGMx139w
OwZKogjHBsElmsLpQh+p1Z97tzSnDx6os2ona4Hw9u0x1+4uulVCsGGB0CxnigQIKp5WF14QBKhf
q6ieZd8mxac1U2Skbg+2+lktyVB8U0rO85//tqVyI83CSonwggsKNNcU84IX4kc01/PB5BIDtQBZ
ny4F4jK3R16riZG0EsGjHwvyQxnXQxeWn2ObgqarQV9j2GQmhr+oaU3tvksq5NssUaDB7Pda4z/m
IPy2ArWOd2B7MDSSntRebv+etXtkxodTj+Rn0Ya9/jnEXnnTTS73SOlFL10cqLeFhoPtoYHT+D1u
p/zOw7G2zjRceTRm9DQdyusBPS0xoGKbFF+sQhlbJOyC5kRvWEuPWUzmfgchtnJN8+yip02FwrSl
tby1FIZ1s6LQxQzKWj22ALRQ8nT8EUGkdKrHd20bG/UJ73jUUELMEYvD7Q+8dn2RFNruTACl5CQW
R9jtUTIxcN4jpta8XWw6+E7AdkdvxYvdX25faXtzEvYbS+LfPakc1wSgdt2dHb/y2XmkJRANlhoY
92KdHYkeCgbx7tnI6lDtHWOU/g7HNKM8KCNw/gA44czgUKha5HHUaq5XWQYGvgVjAkrD7/O3NjyN
QxcVDULV0tg1QhvvTG+lWuEgRkFx3bFNIvjFeC0UyqwtOoUYsqu/q/tZCW7smj49xqLDEcoNnvV2
FCaKHB4+EGJqUKG+vdDrP2GulPBAzCjJ6ymbrYXNTgyeAohk+6EvVVIcS9zm/JPhNH37CVirp6G/
4bovgQYJ8BiVYV6dbv+IleMMQFVSIuBokT8vvoPTdRa6TuBy82SoThWojkdkZ/CI92BzGuiC3LnO
Vi7SOQgUMNIhINK7up40trmBiVeNd6650r/XVR9j2GQ5Oi4HiVZY2AqiBdi/GdC2Ce/cXMuTPYMo
ZhbGjP8kP3YXoV+KvJRIk8p4MWx98t+3GAd9DuhXjbuB17h5jD1dvAp0g/0H06nll9sferna8+g8
VvO/2W9EYtcTH5vORGDCMF5arvh9jTLcD2SKui2VQHnSylTtJlgbuJZG6aHWMPr+35ydWW/byJqG
fxEB7sstJVneYseykyh9Q8RJmjtZJIvrr5+HmcGciBJE+ACN3CToUrG2b3mX68Mv13keWAdz4aAt
YeKsuvjuzNJEMXQyXkIRy12Hmjg6ILmOvlsaaxuBRPq0EoksL5B5RMoPkAHpR9PBmv/+ryczo4+D
PnZpvgRxGGA94pgdOvoJqpBmXOmfr09vua3+DEZKSsWPj+wZi/d5HPE1aURhvcgxwmlycKTyry5F
sKV5og6fRjWN3nIpu7vrw16ao02MC3+BF4qc4nSOfNJEydlrGNcp6buiuLm3kb3h3GNolWcrV9al
OXI7UuKaWXOQhE8H02nxYcTBYAKJPZxPBkV5sbtAfcaeMBSzspW5LRvcAq/P8ew9mr8tIQ/Q8vlN
Ala7GDeK7RoZMfMFGTcPOQczItJpsVTYWLGBOUmRN78alXqbmijxrpiscOe0nv79v/kZDs1u2l0q
TdjFEqMhijik4pgvnaFoj+pgpDe20pu5L9GyfcARC5WdZBQ/gX+5T01TBrdlGxsr19dZNMbHoPEE
nYacmXviz8f6a1fbVoW3HBk1i9C0WIOPTjngDWmE3s7DRF5DOimyP2P0aKMwUGL3ibALAnVcKFE2
qxFW48qtduFg0x8G3wiMlNd6GR6hD1VkmNGYgMLS+F6t4+hGlr0+21qkjxKvkZUvcL7l51ubgJua
gUabdnGRRIkqnNRqg89TpamIkoNa/aZmKPQVKMvXu+uLfn5pInbN+aLUNJfZloA7L0gjNGJE+qIN
2Hk8yxq3hv3Q9N3WsJUI73jcY5xtEVXVd9uesqOndmQEHz53lDbpjM1tsblYspgx3FxLKa2xfCnb
Jn/n97TYBvcohKdl7k77IAj1hxRd1g/mVPM9zW6fwQa0MqDknx47MFkd0JnGOKQDPig3XqPhiNnf
kb2L5gaFv48qVrCt2degr9neVJyWgT10YLQhoYth84U5550oy+jYaBh13vT4RMpdOncQri/v2d6d
h5yrTzSxuUGX+MYC0U0BD957aSwqmHelZ8VEQI6HwK1VDD1OyzgkrXzWs0LyPE8Ud0jl4D7MhajT
74orh+2h/BoeMoRy0Z6c1KI+zjZ009vQoJ2HgZ/mNfd65WWfnCLWxt3ohWOxAWyUD3eVrLAZ7vDM
UVYO1tleh4pNJZ3CGBjB8zzPi2gaxXimveSObL+kdZ8f6UGSyapN3JjPXZWqP6o+arMXrKsL9Pmd
eAXhe2E5SDPR7FZ18JnsvNMv02l5hZ3IGB66ROnv9TDWv2MIVcIOrEN8/OBzrDUrzkIy5uyB4p3b
UzOsxjwdEY8xBQqc7r10AUzDh9LI8rtMuC6neUA2DKMgYW6jOEeKe86OjZW9cHaXwQw1CMVm8RLV
ptJ6OjxW7jId8PM5RJXEgbhHuHQPTpC6EHz7YOUaOZ8ryIl5njS9KSAsa60dXTdEQav0QCon7/CT
VN8mqzL+CU3rCLwjucm8skTrefYuWxn6/Amf1xQuEXEY7zf3yulEjZIEFjYsYzeR9TUoaM9oY4ns
bK/U38EPla+gtWIowgryOH0R/zuYob5y2C8cPFAFlH9B4M48tSWACt8w8JuoYL4YzRDqSNUbUr6C
ilOsZxfr3cnX+pLoBXwAmn9DPyjBrakU6E5qVZ+gwqtH+mM9O5ysbPs/raO/a8LETEQ4bEVuBq7a
ZRSnzF5W0ZB4LzJRx/BzEiLO4WMBNd3YtJMQlFPcMdgDDlYR6LMbZKnhkDXosNZheOsKBW+xIemD
BMNYFy1gHNsQeRNVKR5Cyx46DFJG82X2QPFuWscb/nVxrvwsMyzyyPq4AZEWViuxg15mHK5fsOfh
yty+mB+R+XolalosfJKkE2IHHQfMdpV6F4eGs8HhPLyT3DJYpcWhvR80U2xAa2gP2aiP+8mp00cH
I4uVw3YWvvJT+CG0yajJ8qkXP6Xl1XHsYAhQ7Des/DbIjPBraGMTvGvUPux8AIwoiId2nbxe/wgX
BuZNo+Sv07IiFZmvvb9DNjtoy4Ab6MWzatRcFdyJj3E8pd0eJZMBv2L8PqMwAqh5fdzz24WADGw1
TAmwQ6D4T8flHqAFmQ3hQUqAS746atVGCbCH8S30ilcA7pdWGp8lD/EQnRxPXTIuXVHLosOw/dBm
Wfg7CpwGml2XGPK5RxnY2o3I16L6mNiKfMwlJsSvUiQ4TVBORGm4UStl5VhdunS45ubXDBAKJenF
7aogSm9WnR0d4r5wvgge86e2VG0fXNmsIy1j2h9ZOtzlOT5JmDx1g48JpNxfX4U/kLTF6bZ5z3ge
OAe0IeZl+mv5MaMaugZb4hfQ5IW4w3oAl/sSyjOa8zoy0bs8LrsMB0TMGjY4jllHGPmFQMYXJ8Pb
oVSK4EuA1S4+nmY2/h56o4/2rlc5zzqa9Z8nLYrQTQJlUG2CcShexz7Bd8k1R0s+Ka6NknILavXT
FEbZb6cl7qDmVxiPtdfOXZDUSOJXF55FtFFAMOPrYSkjg7tpiQi5aQb2vYZjzc5qw7i+iTBjGjdB
lbja3iqlsm8zFxVSGLOeczvWauBt4xrFtp+JFlW3tdaaOCkgTp1smo59j7Z207g37FjExT13TLWH
1uvpqhLeFp+rMenGR0k7o8d8R4mqe0T8VOOHYWWIYjbS1Mfd4A22tu0iF7NEN66mZ+SujX+EV6Be
iCRs/OX64v3pJC8Xj+B/Pr480WAOTxcPvaTMwjgpeJFmMf7q7dj+ikBlHW0jV7HtrSHbGHeYMkdE
fxglZgJ54+btO9RrGEiITOJ/go5e3fl1V8knE9lkJKfdsv1pJAXWZcK0sn0alI1YuewMnR+2+OFU
ImbA+Jw5gHQ7/eExFElUcD3lJZqKvNuGbQEmqgyDEW+1zgL91OldVj2HslHdvQKboMYmuCelaXK8
UyFPhR3ZVd0bXeWjy6CCsqT+f9tmTYI5CQLa7xNKffWNkanih9Yn6Sto+MTcoVGm4vkr7XbagSrK
ny3R2+NOSW2LgZs8wZy5A7vPfu9SDBo8bSDkqvhovoi6sdpJI5crN8F5XGl7VPNm1j9XIZX8029h
S8csbRTSD+mM1n7GAHD6nph1Fz/VePDcNnHevF/fN+cjwivCgukP8A1chHE6YjQYWCSmXn6Iw0ZX
0YbTiR9yB8HosBlfcF9c6zleGnCm9/wv4Z3izOmAuFaBWQkaccBuyL3lxQF8NrZZ/EsEONju1SYQ
a73782fNATs5C2aQGwJ5WzxrtIxzb9JacaB72Vi+mTvfm4zGwAbWZrIxUCOuEDWbvJVC4nmaQjxB
isgfM/9j2QnLkTV0KRkXB/p7gfOEoW6HZ583VL8sMzNeB2Bhk7dDSN5w/clSOgBXlt7Waw25Cx+c
c0WyZOsggoDjn37wzsGOqiZiOOT6lG6aRrV23D/Rd9sMhF8Se61ErxfGM8jI4czP4AHekdPx5ECD
zWyL+lDmXrTPy+AfD7/jRxvCzz7GGfFwfQNfeDyZmsoF4lDYoYS6eLWKDlmKEXvsA/KYEkvKMXI1
bJ3wKsdP1hhvat73aEdMoekPHeVbHoGuxEleG1A4317/MZfmPpMQcCJzkXZd9tOxVkqFW3X1IQyC
fh/qk3g0Us3ABzoonzE7inv/+oB/cqHT25P2NTQ9lVNMi3c5+yZJTI9yeHGwYxMn8CBSrXfqUYN3
OwmH0nVStyhRj03I0GoOUscnRS2f1dwsCpxWjF5il1251sZWC8Xw7VJz9iUyOPh3SDMlo60MU2yb
sMD6Up1ZFbzRno2eNZiQ70ZXpt1NhFR+5Pfu6I1bJcGb9rM3gDa6PtELZ5j9S0HtTwcG4vvprvLM
RDEGW2aHCn3JNwRYsCDNlZwBjf5eiCm943W5uz7mhTwMiCYRKXkoR/ks61Wpk6sC78qXOKfs9IME
pCffKQ0SHL+WozCBWgER8N1+LNQnp5befW9jsHU/ThXcUGheUtyXFOPXSosXfhl9RhKxOWhEA2BZ
D8p13NHrYHIOZq7i4KKjUYKwv/FP1df63laa5Bt8YonuWcseCPGuv69AU+voVSOyjqezNn741NMu
0meFZgeOHGn76fqMnowdLBmdQxhrIHfrESFliB/BsEM9XX8UadutqfGeH7a5roxkBp0Mj4VapElY
m+OD0aXOAYkuPNDaEmVrPsL4JU4wi0A8vh5Wgqx5EqeHjREpqHPEZ4abt7ja+iEu3UwyYhpM03c8
T81NNk2x7ddV0e2ubz5qDcvRkOKE2DO/zFyocABOP2lgpRV8wsjj/XCm9kdkyqbDXCPJsuSdekwz
NAgCRQi1V6WM9Zuh6LHSYG2x+/3CnZN5R2kYSqP6nHV85XscsOuXAre07NYq7Uz9zU3Q2J/jLunc
LVQ4N/wBqyFJCZKn2NokU2nXtwME4HssRurkUXUl8ZYxDICBh7w330JphOaTYqu4CQgLZz4+hJa0
uGgDRdHK+0EXIxF/Rx0v2wIWUcZ7BeODT3qYN1a7MThTcERMq9XJLUdP/6KQ+PNEUWJ4I9uFLpdZ
ppYjgGoEN6VhI11tqTXq/AreXN+czgBlSGif3tZ2YiFIOkRyWyWUgLc9N0W2GarQw7RZUYcIvV0P
9agvbWVIFc5wl+KK29fTCxxbz5nZ+N17ZCpJjrJiqT7nsldftcHSRrQlCrML7pKkFMGjHYWuTjiv
WS+5GzSFj7+PBtsqbUa/KrXgc4I4pLnNJ6PB6sOQ+m/iURiONNDT8qEMLTP2OzDY7wip1z/qljra
vlW15oHzDGwh0UN8ytK0HOO3uqTzaqD4eqzzvHqJzbAaUaVPgwPeDNZXB0HvdJN31Ou2ZZU1D2jw
lMkmrgbnYLeh8RWLNYQpnDT42aWelvmU4QtsCfUwPAov935To9SCnSOB/L8WJf3OTQ7TGduaMmmM
DVaEMnsqMO7rnxJU+d4d6ZBPjVpCHbgy0InxlazJXFQW9THcjxQOxTb2GlXuq7Ro3nGEq92HSIsS
bNBxsot9e4g9/H4L7Io+uVMgvRfH8bBIpaZkP7j62H+h7ol1WmN6mMZDhvE2yHlgXSPrCKH9EW2I
F3sqMGxCQCqUfoLmmSBNmy8AfMkbx1eV1vsHhF35oxV6nz4xqWiLbo/b7iaUQO6DrM913+zVtn8d
XRzCtxMolWFXB2n1G/ErE/eXVu0nnMKdNvvS0kbUv1Qh/vUbs2s05w3fwOC9x35OeW2pcHcProrK
5caBdhjtoxxGPKWZsauR8i8RbBIix2oPgyoLt0ZYSNGPWtIX2TR0EfNdgiHufLxCjHviWOJy1dJ3
L2+SIdJIyDzRqX5MLU7dJGqFJbStd9qxK2Tef9dEZerPIebQ7avB5z9Syym7dzPC3TvwO6/Ry7so
zPpHtdPq8h9Mh8v2BdLDRIWtr0WPq1PXOD/bJkz6f5soNu2nxqOCfJObeYF6ApZK96Uae4OPLL0w
WKJq+GGljfcs8MeyHlJksoaHNutmx686yjBGHXuypm2gx8HTRGEhv+cfZjs59NUARnTKqFNmRHGK
j7uFpt3irKzFX3MrjTC8VoW8A+2IHdEkEbryM2QXUJkKMXPC3dOsnEPbANFjfdPG3WLBiAuXrKv+
ucbCWbuLVUXZ211ieXssyzBxlyFuszgBjnGHopFM8we9ypCSNEKoaHf25I3TW2cKfCWZb1B+SZJk
IJvMalM+a5VufzalDLWdmcv8t1Q8LVp5Ks9CGV5tj5sbdAPyvyQHp/e6QeFE4CswHtRQt16C1EXK
gMslwAwEsZd7czK1eB9kQbqGbDh7vuhYAdVGH2OmBpAInQ7MCxO6Hannwc4K5Vdahm+S4kW8RWwu
XxNXPnucUUSa8Ya0AWdKlbEoaakmgFYrM9xDUXQl5vNT/h6RdFV+MFrWQUfUbSX0Ps8DKHvQr5pn
hviTsYy9J2pMmV3p0WuBXs4OdKL6FA9l8auNbO1Jq5vhXrUbY69NVofJKj402C925vH6q73M+eh2
g12hismtPrfs5tbGXyW0mHYnJqRO/qqPRqn7hqAdprVl/I7pT3JTqwlJ3pRZ9YBxQN+6qHm0a72p
5faafwK94JkFMJP9lww+O3EVDIrD8rW1aj3ceob0No5Whemz5yTyESW/GhnXMv99febLpg3DzpqF
dH5BWxEHLqKVqBfdWNe6eHVlrwfPQVHQIGGpmm+TEYV7EXZluM0LcoVPhtvm366Pvtza8+gs/cx4
ZV+z306/O+8/Ho8ik68UMCBW5EXpvKSZ3t0hzzR0K1vtfG/POgI8T6Dz0RJY7u281JIEZnn2qgm8
FW9UJHp/K9gV4peAV1hzj8OAvlJLOC9aAxWmJIvqFPQhurGLCWqKaBuTe/jQGHHpZ1ZQbBPMhD9V
TUX05QlNPPWFSN3t2GTNuyixaaC1gJNSblJYX0nGzj8A1Rsw0+S5hPt8idOvnWBemod6MRyQqLRA
XGp4yEKeMjG0ks6LJ5VwBVmzXF6A0rRb6QwAywLAsUSHF7HqTFlrjAdLZJPfV5F1mxtp/3WUJYYG
17fScnIoHlJ803U8TBDtMJd4RwjMiWGnqfOq93I2njK9yIfJObjQpyb93QwFmPjrQ5711ZiRM9cv
ABZSqKF0cPpBx7jvy6j2qrdcAcqIuow6WgYaM4WTEJZVeXjb1l2vfS3VgVideH7ytiBnjPcy1OmB
1m6ITSA60c6E4ynGu344JG5yE3AEHi0jsHlgDYxxN1HuDp/I/TvvBr5SJTal0ffdL1UJh28Ivmjf
s3YY7Nfrszu/kFA+AWePGAVfFlbx6eQ8i/+l7hbyrc2F+DdXlOyxJj94S+UwbpShsR/wCk++Xh/0
TJQArToyd1ebYWCc0+VNnLehiwxUUb7lqleLTV4HWIa3ThzSamwd6w5/hWHrdjjc3eRjbTn3ria6
W9HAht0bPcqXvmZDrdmTzg63Hm7vw60+KnJYKV/NSerfKSU/k8lzjIhugW1b8278+8GwQMakVaO/
jnUh1JuUKo7cG7hZrxzZ5Qn6M47HZyUHpwi6zM81WYYOLDss06omQelxcn5ZQM/ijdahkbhyhC5N
iqM6zwecJq3800nZeYrJKzzPV6VQ4i2ttiK6cyajGlduxUuT+nucxZvTulqS9Wqgv5ILVLicewAS
/KJrxmBL/wdE2fU9dWk4VLHgS5NFnHe/xVA7YnBh6EBeKAjZRPxgWXH2U43SYq1qe/4JKckjKjm/
qvOQi/gJCWrpRLFOphGk/fdeEVjLddRbv3x0SvQbQFVTQaKpzMROV6qqVL1O6Ca/hUOFc6nWyolL
na7bbDyov18fbF72k71OlZKQBGyHxlbjHTsdzDbDVoMbGL8ZZdpiv50X3juJH77ncInHR+Bi8ZsV
J+LfCWpJv3IAzm6heXCQiLRXoToZy64vsAFjSqlHvJE1xYXv6U1ubIvY9eCXh1mwlyIt7rTAnu4+
PmkERymIg4qDp7i4/WK3wE7BqZO3SNYBxUOvMneF04ZvUzKJtzKd0/q+VW289yAyfjRU4fTNZRSg
YyZ4EqC3p5/cmcCyGKLK3vKEMq7Rp8g1DIXyA6aruGujZq0md3ZE5vEIrdm0oHzPpBQAeQZRDr7w
zdQKV7mPcHcXN0MbYLREWXD0Vh7Os1MCJWDGYMGyMVHpXsKSdLt2dAKD7m2qQ5lTOcnNX94khpWD
/0cM4WTnGhQw+HqEPaoNZnpx0WCFkfHO5uObG1Me+ScHU+tsp8oNk21Sd+0nO6OSdgst0gt2Bi01
aqy9XVXVvoAGe585sYVvp41+3m0QW9LeSkuM7i7tAkTUyXrHerqv7Cqr31wXh71ShXnpA8xusazs
UDfxa10hq/dlQUYv93qaxZRoRGF/KfEN/hFhyqCsHJezhYTSw8sEJZEEladpcf/UxOnohUXt22Qr
DriMwTlqoxvtK7utV/Lh86HYJ5RTrTl+P0c/IGEY9hbhz5uNj+dbFKXQavu4ObQD6Nmb66fxPNIy
IFlihscOBeaFQs3pgQB4GwPE1+u3dnKtaB8MTXbrwI3H2jWIZf2vp0o84EG6TNY+MlrxCvQfyYlg
Gih2aAFeH+B3pylCY6ZxlJdRzSv8LatmAD7QhabYJWY4/UxCvFk3jd3q/1pEa7dUAWA/KTJtEOxW
oqZ6rtpYzVeQLWf3q0HpC8YZ9SPAQ6TDp3PjiNdpjIvwG/o0XbfRahHu+Unt50Gvy2+j7uDtjVns
PqHqvLJdzoLmefWQVuUkUiGnc306tIanUBhUY/smImp5Gy0TNM7NIcdIsY7VqkG1Ho/MlUHPrvT5
NNLWhL8JbobWw+mgbUVQ6QhdvmmV1g57bNcL0CmIExtbwrX+qcDi9wYn2Q8/JYxL1kP9n2gAewT9
dNy6trAexR39TTeaZPJZVfU+MqY715qC7x3ZW0zsqK9VVM6OCaRYAlpo9iBxieAWO7eLhjqRVqC8
FS01TSxNwXL4Xqdk+U3QO9maoNpZxkk3FZrqjG/m8YAjPP+evyJTUEfg24ox+jICWn+IK5rkWtQn
j1T6PsV1ubdR8H1ukqZ5olBn3cIT05+qul8zhTmr64Cvnul1OsgQchJ6Xae/oxjynO2eJl+asEFH
K4v13Dejxiz8IKhB7aCW2TyOohKBnwjYBL4FRAR2gd14u+uXx9l+45cgrQBObXZkouF6+kvQSBG0
C4bki8F7nW4jnrV9H0/RXhNTffS60dgRvq9dj2e9PtJCritQIc5c2OKP02EbWU9dPDjZF+S6xDNu
iRhKCzU37uq+xCw2UEwl9qOowzfRlJW9r13hfHIBUEWbVlTVjjWk7Xv9UywfXuAbdEZhBCJ+NZPw
50/11+YIRsRb4Iihxm9kCc65hps127jHku/6OMtN/2ec+Uqz6G4Di1k8Q4HhlLkT4QXSwCXdZfQw
/A7BHMvHFwFd2I8PRp8NUR5g5TMR/XRSZaRNWmkp3jfZCLnBsjt/AAzd3ICtWoNrXZrXH4jljJKw
UAw8HcrJ1KouKoYarTTcuwp3FF7TypfWNroPPq/zJ5xlZGeyOXt2eY5xL6u8pAvR/gzw8cLa1t3W
NBcexwQg98c/4IwwARnPgp3zn1rPRB6hdb95tXFwVRSmtvggAw5Qg1D8c32s5WGcpwWTjAeAeiua
c4vEuWg8k2p2onzTWjcQm46KPp0KPQrUjYK8zB3RmT7cEwMgfXl95Pmi/TsY/N+R4d56xNXMdHER
07sASRaiHouBc//uaZ14zhz1PYdc9mWa5Gsh9blEFzQHGXly5c1bPrQM7oL14H0Hnos+2+LNo7Q7
CrQWUeXQmvoumTxoS4UN+BvdqES+5kmZrJUOLg2JVtmsCU+ozZN3uldV2alRF6XRUYJn+ZW3Fd5I
I9JzwB5a9SDp5a4Qyy8sLegGet/zXetCPj4dUFhD31q4bh5Fb9aPQdOVz4Vh5NvSVMzbIGoM5DsN
8+76qp7faAQvPDB/4K8Aa+fg6q8brcosty55vL+NbpEcAs0ENlMMg/Hj+jBnc2PXzkESIgUoh9MF
Oh3GSNS8UKxIHBsM1V9Bg7rS7wZHRL4zGvJBLQ039pvcWjNyWBt38U15XZNBC/XyiLUoz0XgWC8u
Rcd9rhQ9DLhYbf1+DFa+6dnOmSdL3jvzTImVlqCdbBg7LzINcewCp9rKTLG2Eln2bdHI8dkTbfnR
q47xeJ0BT84lXAA7px9Xw36PlzsURxv71A6zHGGovpS2UJ5jVJ6zm4+vJS/g3PChvgim/HS4NKYO
5PRpdbSQ1drCYCzp+Y/FbVpb9b4Upr0xPerhHx2U808oAICd6jSy5KeDjkMpctMayiPYwuQOoBaM
uhiQst2j9pRXCSiCqK9XMouz52q+dABf0FmhLn4mmN0HZR3lulMeNa9XnW0Ete7AfaOO20qO5ev1
GZ6dxHkwvEZYSorhRNqnM+xit+71sRDHDBDRsJNpCGYPufV0jVN1cVb/GWiZP6TCGrGXzsSxgn//
tS1L8eII9FknCWRk5dE4PwpMataChVkPoUddTIqbM0GWrRdHRwj3pU9byDKTnW4CB/pQMrjtCpL4
/Ly7LNjcVKDoBRt5sTcH3epqBOKLowTZBnspT2DWFiNyqFliPThlo7xU0Nuvr9wyAUUf4mTQRaSq
WXGBlE1SHnPQK4/sDAVEFhJG6c6lvP21rbLwPfJwFelyK1i5WC8tJsVSYkRSQuiniwkbReEOsJFK
RDWLBiXxzO22Q6c49hZpx+Hb9Yle2qLwm9HWo2RB+La4TQM3I1VLZHm0lKp6SQdldEBhFUW4vT7O
xQ8KMB4TWAf+3bLupCuGo0xNWxynEXk+YDvSD73pN/SF96F01HHTlhZWlaoospWre96PJ0HOvJT/
GXmpglBNIIWCti6ONfv1q3DtyrenXL3BdEfcUnHz3iZDDMIv3CILNlhTKG/Xp37pwMwtMeQ2aFvQ
+ju9Bcy29yiwG+XR7K0HXRfmEyjmZqdn1NaA5RcfDSfpulEpJRKngDFDeE+HEx6XNvdMcQxKMDsC
gBuuoy5STNwf6Zuj1u5jD+ps5QW5MEm4mGQAjE1/d0lJTzHSLrzWLY59L52HWC2DPQ5rxT0ufHoE
TM2ePuyCM8/TnMt6pJU4Ci3uoRLb7qHQkuI4tnXQbVSjrfdd2+mOn0JbWdm+8xotNtHfg/1J7f+O
qUDYNTL3imMhZLobolqHaiObTK68+xc2K+VDSEssBijdpRJRm8cEBEAajg21bm3TtV57p7V18zPA
vuJYpUhPdH6D0rLu13CXXIilg7qml3dxLS3Qr0QfvM5LYY26rbQYySvWsgjQ2EdqdR/KwL0lIJn2
oOmK79cPyIULD7AFsHeLNIS4Z7FjW02poPcbxVGkerUDrW0M0N49/XaavKL4aNoxbxvaGDAooFLw
sU+Ph46YQ2AFYclFFLebMSqnAzQu9a5GiPApHbNw5ThenBwJ1gx+5YQs/eg1JxzSfmJyAMzrx6E1
lcYXbU/ZVYkHz1g5hhceS16OGbVDy40a02J2ttCdOmvikoSjHkAW5kDRAkd90dy2/cyjTlfdaJx/
P75+JlgsiltMFFOK008aArhP7WjkJNLi/ASCQ/UN4BT/FE6+ZlZ9aWtyraEggKIkHdn57/86h1pp
JBXuL/lRyqQYHnOYdMp9ObTa+IkYeQj+UVuKSGumIxe/KjTqWd/YmgV9T0e1yppGIl5Jx0So6htK
yq6xB1GRvgOyc9+qIP2EkSquZtc/64UnE90Caitk5tRWlhecI80pr40mP6pBE3/xkhEEaasLd+v2
sZZtAjoykR+Nrl7eRgpQ2pU47+KkgRvQTtWxc1yaQ6FwVwYamNZjlpUZFcogApBZBS50ilrbtdGk
JVAgDbGSMl86L7Bn+dBUrkDKLFbYUS0ZgUvhMujr/K6VUbYDyxp+Caln/hczpJfINTCLNXJeTpcV
2zKjiERYHHFwyr4rqVZta6VPP08UCu4sigUoGIFjXkEAXVpWtu/sRuyRpf+pVv+1hV1FDQxE2rPj
oAcx9FHc6ImAwm+a2gw31AuUXWuY8mcqo3QlHbm0okTQCH7AjcWmdnE5FFNtU8sxs2PVSecTZi0w
TxOryn0hxLjVUXXZepaoVyTTLzxpXCyz/iijzqXf069cdyoyD3HIfInzbi3D7g99GIbbYjSybhs3
Ahw2qANetMgLrENUd8779YN04fEmigaYRJmL1H1ZeoX1ralBxS8o9MlN7uMuj54xkHOHm+vjXNi6
M18EZQm0BJHeWuwnPYnMunIwuK9Cx603bTa27V091Wm5o81QpLf/zXDYcoCSnJl5i7iS8os+2Jad
HCEMspPKUiKWYAdmMAG7KrMJDerrA17YuczvPwMuVnLCZYtU2U6PLZfstvEcSBot7dxvoib/q7um
vC2GuHhPq376fH3oC/c+RwZUCJiLucW6yImcutQBslXp0Qila/p227op0B+9/Vp5vfcrTXJrZdNc
OCyMaFFq5qSc60H3rj1IoD/psa7q6Fk1IsfcgcLNfsQUJf4tlM6DYGB30co3vnRa/h528Za2XVUo
mqmkRy+sf5SidB4KU6ZI5JVd9QNi6YPrts+WbNr7Qo3LavfffGYM4viPhGUJPm2KUQ90yQpPnQiP
yG4/gNgbf0jVHPemdPqVaPfigaHuRCdw1odYlhBBzKRK0qfZEZVTdAHLkegk1I4KXJA1INfFvQuu
gjsIuxM4/qe3kNa2QeFBtjt6mXofVCK/N2pMTv1GCdt9LGNZItIeuPci/LgVABCd2UDz/4ZeJqBe
5aawdavsqNWQvHxnpul4iml9k0SAK1/00q5FSJRO46xrQnZ0Ok2ro/Stp2ZyLPO2a2A+6bJD1ijr
mpsaxvk2VXREbrpKsz4KyadiMledZwAWwjOEuqcjF23oURbF8ICzND4MFtIaLp4YP822aT8eIsyF
ZxRKSYZA/y8ugyDSg1aLlOSI5H1951ZTc9dhJfySNUN3uH4gLu1QKpSUD6jeYUC02DYKdlTpmETp
ETRCsncnDKCGtDWfYoeH5L8ZCkEsxImY3rK75UxsXJCIXDhT1XWQq0bzxo7MFlpqhuDcyj1z6Tzg
X/3/oy3CLDmmg+omWnrUI5E2fisAdH7Sgt7cxFnq+ZUz5IGvNbqzFyhjrIRAZ53wP5sFZyUUBtEf
O2MX03JR1BDlkmPeEgv6TtTTdG10vRc+TBNcH9Vg0B+pwFmvedzY6mbC4OI+S5Vszb7k0gIDwya+
tWwwJ0swnV4h+JpUSX7M+6a/oTnkPPC+1zvbSldFyi+OBaKE9AzQDhWh0yNip1I4labAg6vCBNGn
NkGFM4ajNqAwtoY2uLDAQPQQk6NSS9a5LOzZeGOksnXjo1s07sZOa++TO8TZY2YlOyis5q/Wq82v
UunLNdX5C3cQmSBdU8fm7STuOp2mpZfkZqJJjn1sV09oq9bpNkACwwp+DlbWoG0xRWu50qUx8Wyg
iQpAkR01f42/guqZ0jfFUo2OQdOOnxLLjFBoxAzN3aAZWSufoD7r1aboI6ffXj+2FyITWnvajNrj
dBIenY484c6O9doYHwM4C7czT03xexkNt4msxROEAm1N2evSiHMqOifBpPjLLmaW6zAo1DA9Ysbn
7EJo88+NLkI8UsPpa1YUw931GV7Ytqwiq0naDTZp2agdUzsZss5NjgMS0L6nDkjVoDmR7kb8WNfE
Ni8OBs4TO5EZ373UDXEhRw7OvG0xc+zVu7TFMPi+SAtXfBubxBg/GuVxQOhBgSlFE5bMfv45f+0b
wE8qmQNeNkXvkUF3FiYuSLYYIttkLhjsjaWPWb2xvML5df2rnu3YecPwiM30Jjp9S2/RsB9VRZde
eww1GuHwmhIskW3FjnANje3B2GjFJG/GTlu7GM6+MAPP5SF4XSieE2ueTjkpXKCfQ94fnVLWn8qy
uw/BSpv+CArro7WvWTwDGAoTxbrvrLA3xGMdNF7kHFOzGbHnNQfEWfC6AGDk+Nc/5/msGIreLxcO
iqjs0tNZAdeyhk5LnGNLj7PflQqWzDsjsoaHvDA/Ko4x+8SgojC7cwKwATl3OphIwKZMiZl9B+Qa
7cImnP41Udz59j+cnddu3Ujarq+IAHM45cqSLMlqJ+mEkGSZORVTkVf/P9RgA15cggjvBqZnBg13
LVb8whuiRi2/s89Wo9fLzcLHAWNDHwP4At94PiDU1awRbVo8DpGV70zRCMC2uZdfZ141PQ3GIE9F
kq5hki8umnlKsV0CQURwR2H/fNQgaO1CeiJ/RMHHRvNXVVQfoeLMrzw7h2CCSMm/XqbvI74riFEC
4v+cj1hxEhO63tljXk2DLzGz+5KDMP8SjUmxr0p37fK+eCQZgigZjROL849C4/l4o2FXgyLd/FFi
ikOdKVZ2rWrJ754OXlcgEIdcWSoT0gQvWLPynF/7v1oKNj2LuV8yV6Pph13onSDYE+kuH/ZfpQl/
KqZN2x0/PxNL4CMBDQxlmkC8ipBJAT+ff15tjUoHU1R71mQ97ktRtY/U9J50lLNx4jOix0o2yj51
0/Y7oLXmJumar1Nut98+/x3vcMK/P5V7ZlbiY6Zn1Xv67+e/oyhbICHqVD9ZszpA5RtKBuc8NKKu
ve46rwTGUU6gMHfYLavj3kuT0Gh8B4GH4W7KoBEfQwzBu9e2BbizzVvP/eEEtnhxUgBc6Yw6kf1J
iUsQC8yz19+KwW7eesWyfnZKqza+Zub9rVHZXfy68mnzGTj/NOREgcDA2J2vuiWms7XboYoDLX6S
gyuTWyAN7VMyxpb0CXKxDhkdNdylbeJax9ioTWNX21LNjF0RF9l0PaqVpt07sRJl/kRsEm3HIsHh
Qc/jqTooaFYFtxos6vKUhJQ4TobEwfxU5XqufU1T/qFj94a1ApFYHHteeVaIAw/BmmefGPJ8tSaE
lQLHqcfnMG7KB73z4s73tBS3V90L93bRrxQIKeMsJxHWGHc2ryAblm26OIYVYoFKhh3Vk5XFlXVQ
mpG0y8dno0YJTxl088YB+aJ9EUQDWw/T+HFnBaVW+HNVJt8LQOpPahQp2jbwMOX1vQJc8aaOcdPa
A1IXKEY1KdJqoEzDO6vD1ObGchG9A1GD88Yhcmut+NmYqDpfi6Ayp/pukm1Vt1/afMwPpkEb5WFK
PIwF07LLLbrUqCjmvjCF7A80XMSVmqCI7otMajHqgOHwpUA/3fUdPKlfbIQJMP8zxfTNLBxH3TZK
z2nMnKxG42mU/bHNlTQ4lEmvNxuZheVNmWV1kuy7ypPdFUQtQaVtMMbAvi37PHtNKX/1PuJjyBI7
GKjGz6M5xq7fpBk0yyxP0X2TWqaYyd7OhiD+D9JJ9uiNTNl1QS/c2dRWniVfgBqXekdRwKT77rdW
bSnXBgpfTw6BUbQzkEO+q8XUtbiIBol9sHLAgrvGGzPzJNEOqbYt5KNxN/ViqHYuW7r120x6D0h4
6JWvDlbjHXBtSgN/tHBj3MiwMcQ2rZBW3GNW1MUnoVCPwbxzUuADDxIBd8w1cx9LIRl982pwyrtC
syN324BUxs1RVasMvLSde/0u1FI13oC5lc51b6L3tAn1Jig2NS41+B6N0v2BhXNgXzujDiOVNMns
0FlBBoU2/5Re6R1Wmf9VEaf1RhRC3qqW6DooyVHs+XkNE+dU97r0ePpEbcE4KLX8gDSHk3xRkZK0
b7FVsLMNYjTThKKdm3h+60b11sqnAg9KUyrXcUfPbdOryVA8QbdF10fywL+gKOuMm9ouq3suznnW
IFvInVlio35tYJ+a3TrlMP0OpzbqTkFbvgtglbQzU0QlRODofoUEnLvhtbLHQxgFMr+dBlVBHsVI
uVYr1CVwyfwCvFwNvmloR3anGhEZ7YupCqU4BXkpZIliXF3k38I8V8K97GsZPWu9XRd3jepkbblt
2izQd0NAwlH5DqpfyY9AibpI9wcNI259k4OTtv5TQRfa1/BJ1PHk1CUCF0hjOv2Go9e131RX0Ytw
r0+GUYXQYRQH7Q5MsYKrYbBlxamJcUTBL7FHUR5XXPTdvZ8i0NNoq9tjQAW9qelnYtGhfo/Q63iY
6P+hWtUDBDzFXMravs1V/S1wPXFtaphhbvFfHPud3gvV+EauOQ7PmoHysB/2apd8h99v3ZoKXj83
Vser5IN0wkTadUNVXNXB4EkEOdF12PaeDf5m0MtcfUjqPHnrqPlbt6oaJL9GKni2L9HZQWUlSazD
pLmR5qvCsV8QdzF+It+TaGzvSBNbe5xglweVMcDqUJwGPcbMjcKNXofA3munQfeTP497qplD+cLH
CX+OBv/cV1eLRnRWUiW/b8AmolJjl648FjRVRr9vMNnwLdLc/KpOZd3s1aiNTpORGdpWtO2o+N7Y
jm3tU2bt1B3hFMl+OAzuXa9MSu03pl1oGEbBWToYZqKb6Q4ysWLvxaTW6QlplbABbpBlnvUIlzR/
RaaSc52hSImZmvB68w6jsba7wmElMG+qxk76fJ+ok2lfxSKIflpZMjbbbDIwULSEbsLZq0Pr26Rr
ybBVptGB/mENqNiFfu1ObEg9Scu70EyD9lfmAU7a0A7SEz+sYd7s1bLqlS3te73a8/7r0w7VAi/7
WvZ6f1SHQiddE4E2bPBgz6frZsiC7m5qIjxB0SBRfwkgyX942Ey6icU47jEALNTX1rFDHcz6BJrL
QmymOVjVVNyj3+RZG4SjEgsinNlV+5Gnq99Udm3KvUL/MvadtLArtOdM3TtmdEPAgwam87MAxoFK
Vev2iEUh/NTRxvTGe7AGoKkHpGGKG5EC69pVdiztU6EN7GctL3XbByZdigczhh9xAK7U27tALYCd
N5WDAUbfU2XWts1ghdrLmKM1easqNcxI35IJBPlwLpjS8A+ZT483o9sE5DHVzy4ZqjI+OIAiFWeb
VdG0JvQ8R5JnYRCMtxmmOguGUHZa1gjojwedN6bTcxJaTX8swzb7Vtda2N0FBjKYvsszovm8Nrbc
l21rVH5edO4/OkHTZqQXZkPIBWoNE30pC2O0PXTdyNaeAyOLY59L/5fWeoi4DXb29nngdxEkMRQl
USrds8AwJIHzIAl6QhKFbaU/cysWv5qxDa9hOYuntkKn6VBpThrtPx9xkavwcXT6wMxjST9n8EtY
N0KXfUpIG714mRlZvuJUw63W59pNiwXNNqzqxHfKyuDlb7U1adsl2ZCYEPl2+mF0cZGzv4DNNiJ0
LXpDyXMYtcpDgmNV+4X7vCy3Gvr97tYKKaLCEe0t7y7P0UDa1Wpb9zsRTgRKCB5nT7aF4P8pqPvq
mwkIt6fE2nr9HwRw3dLcYtDZxT8GJVLVPWZvuXqKPdH8rgvbzrjL3Ly8nsAW9kfir8JYgZheLCZc
JJjpJEqzHgmZ/fli9om0G5zMrecJ8iz6TpBWw/sUgddr5BMEG6nuyjWbk0XBghl1LOxX56ITlYQL
GyHRFe6o4yn4PL8k2B7Qx4yvOoVCBszqsOtW6v0Xw2G5gJTyLCJBPk8N4fwTURKihyeU5KVtK1lv
0tGOH3M1kltbZtlKvvcODfn7NmAhEK+ZtUcAPBF/LfK9cED/eIpi9RmB/VHuq0orunupNMN0bZHC
DDtLoDJ9g7VzZm0LPXOfQGH0+oYmjJNtRiWLZeYneWJl/0W1QZZ+KEbCsVsdQxjtmI2h7T1MNSF6
DAeViK/AV8CIqrd4rAKL8Bz+Wiv9Ep/bGA3yOg13SFA1+a3nZnm+0UEnpju907VHNbIGzbfNugYe
WdEtI72pkuaqzKMp+maKyhL3YaGXGK9MhuzKLfhqNUS1WyiKuxEGBgAnWLFZ4JdxoHdEuYGu7Bw9
tRKUvexec/Y6/fgp2UizcSh9c1mg5rzLe6uXJYrbbUGzLEiqvnkwJ56wn14Q5sWLEwmr+ceqFXfV
TPsmscMLDdkfc3FlxV2VxIMYxsdKGcNdPKE0iVu0e4uexUs5ZMpKP2v5JOCvANkYJjs105kDs9hx
iN1JbYha9VEpyRX29piG+1FJ9Xs1Q2HxoLpTv9XdzEj8NDLq0G/sMjV3n9+Zy4PNb0CHZpbSmrPa
C1b9EKIHk3mF/hjaobFx3DT9VqBP4+ulahJy9PkapOii5PI+4nyJzAxmai6Lr04rrbPqpNEfMVPU
N3GLl0sWiXg/lAFi8oM9HZqw1DZF3P5QYiW5Rq49RJo201Zeiw++nJnngsEPlxKTumDn5FaUc5lk
xmPQxvFJbXKyi16MX8FWqddd2w1rtaZlIYQPd6nuzKSuWblsCS4So9MN1mCbj2PiNb+dNrNvPfIe
+xrGjIMAYIfnz7Zt0yk7lCQqpLgCc4pO76tpGwxA0PZgKoKVUsaibkp/hB8F1xKqApVa4oLzWy9U
6O538E8egftEGx078Z1b1p3qT30xPKFrPTn7SRiB+vPzfbdscL4PTKcSRg13Lu/1Yhs06QiEjSv5
MYrc4AdYEpFvhdlUxzpqDW8XldE4bdMA8erUK8XP2URk51WYEf7jyzZPANQ+bmFA/iCTFrUc00Pl
ATlR67FrevceIRRnE3iR3RIE1g5Bp4t+yeHzb/9gzmH4UvOf5dhxuFzMeVMpqjJJ1X6s4vhPMpjl
tWqW6HXn0Kq2FOraH7P9z7/hg+b5RsULHWETO8D5Q88XutcoSah5Zz/2clCPphrh9DBMk3ygtG3i
epiGazSYD6430InzpOIay/jzAfyrc+QRY2c97oOPhWgmATVZTIh9Dg6qp44W3ILDatONkVj9sIGJ
U25UFLxX2ujLiHD+aIQJKV27oIsvWrydUbdq1vDRatFmB8xlmiti9HIjSbK2appqfh4bxXaUVrFy
2t/n8+yFZ2hgWDirAFFFGn7eBH99fWdQYEsR53uMJao+X5KCHfEQZaYF6iO19G4nC5mKW0w/jc1o
d66x68ngB0zUtOi2tKQenfJkUI49svnTH8Eb28W+Sr8h3jeNo8lXaQ5th0BFG2kPEwwKd6NFU/hV
xVjP3X6+YS+vSuhFNKnMORzTreVVWYuyU5wyYxornvDE6trEj6SZgYrw0vRWAzm0Eoxd7h1GxJeJ
DpI7o9kWp9IOzUBrqU4/9gO8oslU2l+ozo37NsrzKy/TtWNjqOMB71DrkPGQrlwKy1gQzCldT2xB
CdI4L+9v2F+Lp5ZA7MmN7Uevj7qD7pbtNow8uQ8jOa08Qx+8hwzGkcQGCkIVRPvzjRJRTR0DWdmP
9iCQf+msTp5aT+sgvta22W7RtM2oYnXaF8crC+/Yctx2Oh0t4HU4o4X/fDnxc3im8OFRcVFYKhCk
bWD22ajZj/Wo918jO6h3UTVmeyeqNH+CPHpwMlP4n2+wD+b7fcI5oahtAak+nwMJKT6mTGI/EiI6
B7tUh5fEcQB/NFB0/q3lykU0L67jcAXq1iWlmxKx0YgktR+1Uk9+DGMy+oU+JqemxNTq88+6vH7m
sWZTTF588sJFiFF7wK8UVv4xs3vEgXmB/T7UxWZMy1NsoeMTTl2+15EYWdm/Hw+M6hpoYqhrxuLq
jQxqQmZv2Y/K0HhbGffF0cEazy8KhH7h4u76QTwH+C+t3Lfv5/L81oOlyqA86MSU8BDOF9Lquxhk
SZ09mdJyqm/giD3NN5AspOnbqRmWOvR59mNuDOa+zs3a2bK3Um2LqNuQX5uR1rLhh4oqctMbyc5Q
2n7N3u6DA0c3cXY7pqsJZ3nZ88OpvcSjEgH9qGqfgiBL91afRBsjy/RtGlqjD+bS3JjNVPl1KLMN
vmzeIaF0t3KrXm56k17wDOpE04C/LzZ9G6tNh5SH+6hDTbjS2l7eI/CpPCObrKxVny5DjlneEvAh
O56+/vKSAUhe5TYZ2GNKB+I60AxxCiIrAVyvKj8mrcWyVIq1Uz0v9vlmoE/ESZthssgwLesxyRQ6
2WT38ZPQDZoXtN8fu8ABSxcA2ttWopO/Pz9vHw2ISzq6c/RQeXQXM0oJZIhCU02e+sYafwLUbXae
0DE3S7XxV9eqL58P9w44XHwgNxZINZ6ZGXqwON/Qa52qc5zwqY7dyv6vRFW92lBPa9TrLFJjX6ko
jSqZ/rvBO/RaGHlEn8hptQPKScGut5sUxOQQdxmC9m3S/6pgs65MyQcLj4wQqD36vEDdl43l0ZOj
EQeN+4h+TrUtLQKvRLYZ1bB0eDXzWZY4SnhgPp+ZD7a26xIv4D7Cfy6grkqT1ZMx2oxqTPEpL1P9
ZvKk9UtVkiZZeTsu7zr2FtUhyCLQ8gk4z68cBbhehiJT8qQ6cbKpm7I/5AL7r4Lw/dqO1O5h1Lpq
E6aQR/71K6ExQJiAeYQUMQyZ85GrNkLTDSXqp2kqHcMHn1RshqaIMB3IzTXd2A82G6MBoINBBguZ
43w+mlIkTjcOTfpUwvPRN0Vby2pTmUVe3yuJU7Qo5uTVsG2lqQYbpey78A9sbImOu5CBb+mB+kft
hOtcj1Vfj7so89wEXdaGffqP00IuBYYasWBy/FkI9vyHxh7g3TZoo5d45NHZIFuXbYmSx2DnBu0a
cuJi9edIBcVZUlgyWA79+WBTmgtrSLwISZYgventNDu4eU6HnOnx+1Ixvgs7vjGaXqw8sRd3zVwm
ooBAfIpG1IUqUlRIKmX07J8T3odnSnTTdd9X8muVIaAPBcRZOVIfjwd8izic6tRSRYgymFGaMtWf
0aUrjnrmKT97WWS7outQ6wo1NVupTn00IBmMZyMLxn8vaZkOFgoxni7mMxAM93nqpX1f4BC8xXi3
2Bq9Waw8h0vtK8CTM1gTpW1aFGzxZRA4aWokOktXXt1cdPa2HOqWjEePaIEHXlxc45CW9S8ZupOW
ckL+vy0fQD63iPAYYx3uY2Pqa3HMNTk2K2tNPM42OrvpZ5ov2pM8osgaX8Q1gEkT0cq8fwUVECn2
VveaiEgK/e3Y2QyycK3gxqV2cwgVN8P/T9ANoi3YkNwpiRV5t1Wo51tTuIWzlZqVD7dtBYbTLxxT
bY6icIbiJJUQq40MzrZ6RYasWcepic34KEZN7fcD3qPKrzboAD5SqDSynQv179UgVoh8Ymei86HX
YuzksrwBognJsxiTnV0ZAmONgs7xd/q3yvgL4UXn0bBIjL9oZmw+Ei8n2etk9mG3S7wiQ8swH7OX
qAUy7FeF4/5UKi9qDl6IrjxjyDG6r3VBqaKtDP7oxlJJRoItlosYcZehbcUPTpJ0DwEiqPKIUWT+
nwmSaQTVDIJpOyYObUAlldX1qLf6t8lrWu1pzCdP+CWqnsldT7vh2nbCMfYnOorZzk4HO//emFJV
T65sQLn5E4qMw7axjeTGg9XqXqEQZXS+Eyqi3eWZSGdbx8prT3RlovoN/0CVbKLWBPX8SS8fEijH
Jk36OM1u3JHyIMvnBd8tp2uKfaOVsxmMnZooBA14WsclFIBDMIbKTZDn0tvEg1OKb3Y9Ruqw68wa
QdmdHSAlHB2ReY1cdFAT7dekJKr5mkZ9MuzjnCrv3qsV448ZB1OZQ1hyPQrm9gAYak228OJanMtZ
M9Kblhhtvvfq218JrOaFapxX6vjKFdEeomzo9rHZhvs5q/YFXaytUsf1FpOydCUFuBgZAfAZck0f
lZILz8D5hVzaqAzkI+h5e1Bzsdc7+ENbsHPaV3pZ5XcBOmcKETzNSu/QRiHiKCvPz0XpgMADijWK
Utj7wludf+Bfnz7mMrbyvAj/tKO0w6+G27q/lEGbCMRycQetPEmupzoQuyTq8llUdc2d4iLkAn1K
7YBWJAjN2Yjv/AfQ2tMKEpf0hfBeO8RubobbqhgLw0ei5FYppsqlme5Va3DJ5YVNNZFKJgE3Iff7
RbUY161bWQnVfhkVAAr1NNanSnerQ2ai3u9ZNXYUnz/0c8Tx96VIG5u+LiQVOq+wNZYdsy4LJzfA
fu4lrGJnAkOEYawyExBW4G/LaJIiEI0y+qvIHxDcL18iPF+qiVfWe6FShHSybPpvVhnmb4BurH8U
N0XhiWh1jieJXnT+9/xb/to9+mgGY6wPwYtaltMxaab2CmtrdUP4BBypF+XKs35RB38fEFgSVQ8O
C3qu5wNmbpxlsVd6NK2t6KvTe/1d4EI27tWhPY1qTA06qKgZ5KIyT0ZdPettpRw/X8iLlPj9R8A+
Jo5i5xLYnP8I0WsVbdHMe8nrTsfTyMYMOCbC+x61/Xg1jK6Jr3eSvg4yDN70aBruMqtQc9/KVXf/
+W9Z3h//+ynkbpTCZuvxxf2RFZ0qp7b3XirP7eyT1/eF8HsUfAFsDAjVbA2tnmg/lslXrRvDr5+P
frmlWX5I9f9v9MXlgdaWaXWTFrzU+L1v7cYdw40RoRa3suyXZ5VxgKlzQ841CGeRtIyGLgevbZjw
TE//Mz2h7e2ptQ48jcO1HXvTSpvno/HArsBzRrJ3Rn+cL3DZu/boeaP7IgfL+Kbn0t164zhsesUz
n9parMn1fnRkoW0QGXNowbwskpV+xvDKPPReslBY97oU4WMRufI0mUn2jy6z70eWTjqlhplfBLHz
/NtSQUQo9Jixot6Rh7Kzs+vSiN0J2zLFKw5FZhnf/3mbEILjCogoAgr3SxNvBM8HF/vL4EUJtC7c
NHSvwr2a8pSvXLEfnAYGmheNTiWc48XtUCG4OJrVFLw0alVuyiLwQGBUys6Ou+CoYxS8qctAfEsS
0Rw+/8QPVlDHaRWaPmK8FDEXr5jeDlNs1sJ70XD29g6TOuEWCCNh2uFLkk8rUcPyzeTUIztJAg/h
EVGvZTfQjvVWybRQecnQfWzmguyY+Y1uR69BpWREESi+h4YX/Pr8Iz84FlzyONtQGUP5eEkGlpFp
U2G2mN5AhAhKlP2RVFGeFAnPwUq7fySmzVuVRv9MiSGFw+hx8bqgoysyTR2VlxkfcaXAx9n2Jfyp
neLGyY3JLKy12z9axlnqahb0mStUi4NI2ynxAlRKXsJ6isIt7FmKA7qdYHofJcHKbv3g9mQsMiWO
/txXXTwjmTVEGDr2wUthVp1OI9kEXqbJSV25PT/aLcQd5Pt072cr8fMT7/WiRrXdCV6cPET9VR/G
XZql8RV96+DGqafsJMYpOH6+Vz4aFJMv8m82ikq16XxQWQZ4jjRd+KqQKWzMTAy7LCjsYxRp9bGr
OvNLpcfJyim8HBRJNIqZlPCJZ9k854MOQa/GgWqHr10cQYPNrbqnQwQdbe/KsL4pdOFVPmxvc/v5
x16uJOPOERB1rXcC0Pm4VKyFDCOHM5G2hvBrFoKQhJLRn8/HudyeXKDIMAGB8dg5Sy15u0vsvCm7
6FUOjndjjPnoJ4NjP5iYIOz+fSjAPTPdltwARuP5J2HZmCZqF8UMNeQ3o6Jj05H3s3J9mf3ztQKe
Zy5GGby5M8rlfKiwbqIG3wy+yjOKL7nSKCc5ahyFPrpxo6bcf/5lH2wSNDhgaXKHcpctJdHw9naw
loO506iNtY0d2f7yFCM75V4Sg89DNwYrg37lDC7TLCaRDgp64HPrgobK/HL9FShblicKsyjjV5WO
88HQk2BrmLnhxxhN31JhbmEYSv0HIA+581LVXrlqPto4hBZzKeydl75YzSCuR6c2lPiV6lx/4plM
NiaWAA8O+umnz6f38pHg3qaSjQQ6ZwHg3uJLS7e3JrvOXxuJqeFOzeMyvXfbd8dQZDG+hhW6nGva
Uh8NSi2Mg0YySWizuEpzHF+BsJflqzYIoGBh6X2lLmTcjLKIjohpyJXb7YPxqBOQOFs6oAVvySss
PHsSwJ/KV0M4lg+UGQ/xamjaLXaf5p+EMvHKi3+5gPMrSEOKQh83zVJQF2BQUoSdxFFp1Ke9i2XV
9z42rE2j9ZP+z5sFeh1BBd0IMJ4X/mCEEWU0DFX6qgR0Cr6NqSD9D7wgV04ldIFvn++Xiy+b8zhi
wlnAikdw+WUISYbVYMTt6yzn9NSiceRrBKg8vorR/3+MRWbmkEbMV9vS6gv0WGWrU9y9GmppgRJA
vmrHmwjBo1HitRbExT1DEk5tds6N+LILNE1vwlauA12+erJpbowgtjd1NVh3sk9OvZfsYr1IV87e
xTsEQArgMfg08JGzOtX52SurWYE9TPRXNVUJX1qnqNWdTq3w67+u2UznczWKZYhnkEmcj+OlfdOT
p+mvLT0KeLW6HV5FEk/3TaZ6a1Hg/C87q5uwXpCwgR+QrFDyXpxtrbHgvHRe9juzOgPwY2F9p96f
bCaZOQBA4wKH7MDbhale/P78My+qDTTIiK5nIWskZlVgEOffaUjbyDvRiz+UTO3nGEGzazKr8aFO
YBtlIhx+V+gDfktMTV6ZZuL+0PNxWJnrd6Gbv7+fe9vB4pG2qUlcw1E5/xFxocignKz2DS8MhPIm
OwmEb8VdWFMXGztkTGIVjSPPmMzviplHgOJGQzvmgyVSasa5/tymIO1PmaqV6spbeoFgmCkaxOFo
0dJnm3s75z/OiJHhbDNLf0OUyHjozcB4VkBa/aLiLfJNpkFnk1SPdrWtW9d1UvTOxrMUbeY0lnMw
YfY/BHaNP2FhdHK3snxzuHc+c2gDzR4PVEbm5VvMnCawpO+1SX9TRet9iek8/dIsBVdIvXGNuwGO
IDYxbe05/kC5PvfpTmBg2eMDfWzNCPJsZOKnubKey6djnjESYSIBshqQFfM//ysScHrixD61tbdp
zOSbhbfcHyujqmqyag+IktlrszA/uOezgCoDNeo5XgSmteT6S4hFeaRJ5y0phRr54VC01iZ08tav
oya8K5uqUG+caFR9M0uwwCh5qh8CrN2xEtDy38VI23If6W2ebD9fn8uZoPQ7J+skQDRrlwVRNytR
lOi04HfaWc9Kage0+4t+uAmcojrmiXj7fLjlfUylF18BWPlstRlGu9iqgdc10C708C3kEfAnNaUh
otTKtaia9jQYRX9lDm60MvvLy+t9UIO/qPjODgqLjAS6XATHjEHLCchqa0TmgZaXByGw1O47pE0P
0mq0UxPC6P38cz+YXe5opCsodMMJWRZdhimqLatTwjf0iIbHqnXLbZTExrWJedhWutHx8+EuZhdB
MmRFuaV57WjzLj6USEmNY/zC3zg4Te4bCGi9SqMbG8Q5cGOiroUIr2X2a3nmvGpnu5txZ6XYmYnA
PblUp9YwpukwhkjfRMbRgd5TbkNPBNZGtXn3/nXHMhitTRVwGstJ5/X87FbC0Xu36NI3oBXx6Ndw
WhWABFQ/wN8rOyQ7xJqlygffRx2f/At+BUrny/AIkmRCo7zP36wwLI4icN1r2MDBaYqBsH6+hB8P
BQCXhwb5miUAabaWxH29yt+w9It3uacpexnp+Hk6KQWClSDzYnsCBLGQK50zTLgjy5YbVchEUxRR
vIFejDZxKo1jRzPqMI69cp+X01qx5cPxkKgB+UINhNDlfOnUFlRTosXlW5xYIVoQVVm3J1WX1nUo
ilJBstQ0VqCTF2d//kROw3zd0GJbMhjSiJ68kjr5m50k8muQ1NVOlIntiy4FcKM2entTm1a6jwkL
14KmD9aSvYLsEXuHAGIZNIwWCUMI1fMt6nB698GwlMemHpKYTndu33++cT6YWwYDa8E9Tix/YThU
GHGeGU35NhWpsStNu9vx8MlDj/riZoDmt3LXfDgeyTStF4yoKfWcr2WuY2hf5bJ8w+LRPlKQSLfT
JPJ7Hq7i2PDMr7QDLicTXSVQazNwbW6Vzgv915Ndy9wJh1xL3yZnUB/qsKu3FJjHe83E1fDzqbwM
ORH+QkQP+Y9Z8Ay81PlYWgW+k2ApewvdusJnZ9IzNBdc+ycul8lXd5zgjCVqDXKqN+5s+I37pp/q
lRbi5QTzIwjreT1QICEKPv8RVCVHNRlLDqczJQcrLRPkJgrjtyOr9Nh45b+idRiJuiRYY4oGUCa9
xXjoF/dVq0zFWzOaz01Xt8fQ4OGqJmcbkyrtP5/jy+Uk2qATS1lyNipcvoxQhLrUCJTuzUjN4DZW
JyRrEi8+mUb/9u8jzW7w1HjJli5627E3amOriP4tGPTqZtK9aDf0YbzPo1ocPh9qUWAC1oV0JehY
IAwa4OmlttI4NUh1KLn+JyxKE75wo+8azR02ONEh8IIH6yl3rXAbDXHyXXVB/X0+/BKO9L/xZ3AZ
N97ssjlP+l9nZACyiUpdq/2B+mCau9at9R+t2XaHIhysbTNW6o0aBo9YUrtHENyAcOxp2ptOM92p
bb52/S2u3vnXUC2hB0S2T1yy7NDSugUyrbX6H13pnS2yBlAw7CIwHtLAcA9NYCJ8kDeB5iep6FeC
hHmz/hWR/G9sJPzoUs/XxRJWa0vcZPSwMP5EkoZT2JXTDz1xlJWC0DIt/N8w8wcSj8BEXDZH8pYi
ZlFoxp8WzM8JcRbDx/kN0RhdiGivjpbuF4ninhCEmb4kjXJrIDR6ih0M78uh+g/8tFjzZFk2xvlN
nCkOFzclomlEveebwJWd9JTcNP7YevnclHlwjEC473kjHzsncYWvoes/bb2gjx/qMYYmEncAsSaC
ms+34+KI/++H8ELAj6ASScnz/IdUdYH6oJ6Zf4A5xrvGS+xTHKF8qvSmsvt8qOWNPY9FT4VUhQLF
e0n5fKxu8OJZ0y0KfcVwUdGgWnjdD234hPJOc5qaKd5iYBhsc9Tut1IJKGiD+nn5/Fcswu/5R6Dl
RiJumEBGLmSjtNAtBwvETuibSeNdda73tRIDoj611tX/JcKEZdzk3RoF+INdiNQZM0yQQbgBB/38
48cgKZXURDjEl0Z8i6hEkH3poMIgRaKMf5pMujtM1cJniQsRfAZkiE6WVIZNh/5qvYl7tboaGppt
K9HlB9cRv2dWQ0QJ7b2PeP67vNSKbC8TyLuSrKhfQtlFJ9TLXL9LHbmJikBeSQROkA/J7H2vS0xe
nMa8HqdC3xm0q398vjyX+9EFiEo8xnlFGXZJE2p1r7dbtUxCP7VMgDKeGdyxKNDNzXKNzXJx/xDd
gpags0GtmDx3ufeLclCUxulDekNovYAuR3Gor/KwWrnoLvYcA6Gpx56Dlw92brH2zlD/H2nntRs3
tu75Vznoe+5hDoOzzwXJisqSreAbwpZl5sUc32meYl5sfnTvOeOiDNUYGw002i2rVnFxhS/8wzjV
vTyGqOvmc7px8AJQ/Qx33PJOcDqbLui/Njx2KmohZ46/34yN7i2Ffpgpi9T3emxbrbRs1JTQNTnz
DqIJ8itNr3IvikrxhcRsfG5suz6H1P95gp0c7twpSz2Qbg5Sl4AGT9dVUJnRUM4a6z2A4TVtZwqt
6kWUleFtnGuotGW21crA58Fj+pNUyc5RCdBtg6g1F16VhKZwK1FMraumQ06iPCqEc4mLTkWs3xY5
onMeyhet7gImNovNIoQSfzWSrpDuzLqMxNFIpF5GiyAGkIkb80TqoIzoSZVuAGE5Hj1dC+1viDmJ
5yiPkKo0Z6vWuk0w17ZW+NSpZyhVNYImzx+v8Xd3LpEOTJIFBMHUOM4qKu8NRHH0JldDN4Lu1ByG
qphqD3Uqzbk0qtqOD/C6hgt058p8U9GwOXfpL3N/8m6g64BhxE+Au4fa9OrdmFDSoCINeGC2oOMm
F5BuS80d3oHsFY7ovpl6aJw5/d89NGNChkfLhCgP4M6qIgCqHdGfHu0nVzeK7wXOcjcCzXSazINz
VMdR3xkwEbbmOJtndsBvnpYMAZNt2ldQR9YdRVK51HBSFB/dqY73VhtW6T5U1Tm8b2Ot0S8LIvb8
TF7wbtfRz0f/cZEppYcJAv109Suh3iUdRc0EtLCuuy16iS1m6oaSu/kQlp5USs5VDdgmOHPU/MT1
nbxbsi/wmgsLEdQL9OTTkRF2Kpxcw1TcbeW+FceR1LepvbLTlOypRZcANLTeKe3exgwxbj3LBmp0
OZqx6K4sMRAKbMn+0eOoUae86bpZilylVoHM51Lelb7ttPouIrCGc1g284LtjhGnc6Edh9b3KM3M
ztcJ5eWDpZFYIwxFfzG4cFq2lepKwsLZPG2lxYYbU+742kwpCPmZ0dSlnwHI/EOZccJLKFsKq45/
AVhe44ZTYn2ZHE19GpzON9TPTha5+fTw8Y5ev+71IKtJT7uhRZc5Up+0B6Q9JHec3PjGObOm1ut4
Pcjq2GgjEzUwKVSfSDNdTfFC6VjHB/ucSvGZZ1mTz0wL+ngp/XyWcG/dyw/T4dyTrFOw1ZOssalF
aBilmvFOEEWILpXWlSbffA0/tZ/V+49fzPrUWY+knu6GCrq7JdeMpNykRxTDjI1xFR2xiPl4mHNz
tgrnVXgJBRxB9Sm4En7iyw/DQTlTOjo3xBLM/JI2xoPeBlIQq08c1J7uB260kbYfP8VPffhfz471
bC3B2a9jYIuklRWPUX2trqvdNoYh4XafezgF32PJjZ+dQ+hLB2TtjHPV27WuwXqfruOFPJaqtB14
viTc1fq+Cbwpv5Wb1q0l46ioLto114a9CbWDokmuZFSAhw6SfDE3W76zP6AvYn5CSK6BDP3xtKxD
0vWsLG/ml1mRIRok2cgaiqxv+XDXiJeuPnN+/HZDcF1QKyf4pbxzOoQaEfmhF8L6Sd1P+VH54nwJ
/XBb7D9+kt+uoV+GWe2GYkpiJ0oZpviR7ovX6Vk6TLt/b4jVTpDMstVyWqtP3SbcLMt0cv80mv75
Pn55itVOaDWo73O2DHEsL8OjeqgO6bmdsEz4u53wyxirnVBHemnVOmMoN8Jx+0vwY5jA1d/K2u00
L/0uf/v3pm0VLzShI0ttzuovfswX0qN2FLtzL3/dgf57h/3yTKt1bKVKVEpIXz8FX8pLdVd8MW8H
7u1jX2/bx+izPrvtc3TGMObciltdjG1ajHUUM+Y0edKTWflS6TmfzM//3uytbkZRhhlqlMzesBn3
fy867fDxEL+9fKncEy9TnmSbnu5QXH9mAIWp+mTVx0J6sPUHY5hdbXj594ZZrW25CIMsmRmmjDaO
sUvSY1l6sX5mk74rP5HwQ40iLYRfSuVnjexrLTjydSbPL05jR8JV4rG7C4Bi9lDaIdFvC1Ggoohq
V7yXxiYTfoqu5I84rXXCDgwbvv7ZUwMeoVcAgmRRWUTgYbX6p2GstaQNlBc7zbCkk0dxUxMhE65V
mks+OJ6JpJZZ/HV3L2AVTIXAioBvoqy9AsqgCsfXSZ3oS2jkju4GSZxhMh1Y58LC9c1B9I9KEDRX
sL0/RSFOF003BoiH62rw0jeqXUWeXRqJfLQoAgSKR2Ot+UMXMcA/YIyIcUH1k2OilHE6YAa0Ng7r
rPyiVbnhse+E7NkSDluWMeNInLTlOTHF9QanpsCVtVSyEejQnDXQtqWqBU5Mi782qhRfzFEa35j4
LF4hvmzfzMVcXGaQC84ULd+9v6WQocBaoHiK8tS6Z5drmTxKiESjNqqCmCH932FfoHofr8p3bw/t
/gUVAOicih0drdPJlEobWfhcEV9rqXJKD7nw4sFZHJ53wGHyMzfO+0eCtUMVCiQCa4/M/HQwu6R6
aKMu/7U0RXdZYyV5Jyrj3MQt7/9k4TNZC+RNQfwI+sWaBCUFyCrpqWl+jqOi35aSaVz1VqzskzB/
pAZq7iXMNUpXkpTem7t+OJOJv6sALy+LFhYsbOoKC2by9CkNOUsrKQrtz1XEtQAtd7Trr9YoA3IX
RdShwmvXcQwufIZx/AmlTqE6rhmGqfSWZvy1M5O+PtTpNC8poWkDzaLLtQbMVZmDccGQ6p+n3pSu
YbwiHtzThX2q7Vzpt4jdFICdPl5V7zYMgy1GVCxfWkDUgE6noOblR7aZ259LpUs8CoaBi+SFdURL
XjsE4IGv9MKqDh8P+nNHnL549KbQA4X6tiitrhFE3PsBavl6iO0UgtTos6SNJXZG1/bhXY6einVR
t0JXfGABdeOFqFM7rqyzzR5qJDDKN7yTuynwcDTWUbvVRhzAMSTKGrM55mpjlD55fdvn3hRSTttP
epPo53zT3q9dbiuK5+DCkR2hmHk6ceqI7FkKN+pzqfazuakTvclw92w0Yy+cULO3Wq4r2S7Oe1ls
TYTwwh3K5/Y5gPg6owTwQQVrqeKyepCxWt0d/ZKG6dDBPyMyJOb7QWodzcWj3NQOEQi5yp9r6nmb
QkZje1NUpRHcffwu3x1LiwIKFWtAjKh1cImdzoOclLoRy2rxOKdTPNA+SMZxa1TBFLmiM8NzB9O7
4bgnwQbC/AWtpCA0eTqcHdYWniBW+pjNWUbNpxGw9aUECrybzt0fym4A3YZ8Q4MIeSnuZgCJp6MN
Kb02I+qkz9hhTXdZp3VemWliV6bh4NoztaUpS0afgp19Zl++P5t+FggdKmb8A+hwlYNRpTLQssnq
Ry2qpes6d5xLvU+c62LqDI+H1i+0NFfvlECPrnUl+qEqbX4mLnt3NnCjLdzGhdy4OICs8jPHyFNd
CiuicS4bSt1l1m+CbhFqHQZDHPUqfIkRWdt8vKDWKxo9NmXhyEA41EEY/qwK/JLfIqRepb09jI9m
YdmXQUYl8FtTqk7mxVpSU0EH/JPvJr0ddsWEhu6ZiX8/PHAYe9Hvh96/yIqdvvJCtLla252BBHWa
3ja0ge+GfND7O2TW5x+DarWmD+i4aa9tNRrOaUm9e+3Uv2FDAOKAMgDwdU2ICPqQ2qcZT48D2ZHi
RYlq43pmd+lR6/HKcQuA9teiUcuHpGrMo+in+JtWBKNx5ohe30XL94BHABNkgV1SlD+dBslQBmfq
KvmxatpgcokSyno3qG1Wo9oXhsCgurw8A9d5PyZ6agCuGHbpuK2Pkm7MsaTAV+DRwcfFb/XeuZkr
B52UVPKBJJ1Twl4vb0BsGCMhwkLWIaOQt/z8l4WWGu2sNk1ZPyYz6iZR3w5XKJHMW8lxQtWtSpXY
H7DB94+X9zqy0qBMgCNGC5Z1BspgdWCHqaHhR1gZj1qH1/WiyZk8GfqknbvYfzcO9XYkDhd6Bjv5
9OnybrDjGpEiDspeio9zIGWWx9Ku9TMbZn0i80DARzmMgbFwUK55yQ12LmjKdcpjmI6NmypBsRlQ
NHcjOUj/9GhYhiKsh70A8vAdOsTp4HniBaU8ovxeXGpzbV10gx7Qm2WJQp1I/DYq5m9Zjx7Tx2/t
/dKEHrjY5YHWYTusj0KlcSwEVlX5EY83ayuy2pKPFWGT7VbEr5+0DrenPx4RnQJ6wSxRuHXrAuSQ
Cjltejl8tKK02Qam1W4dRTgbGy0W14L9+Wc6SACPQDoufZKFEaBy+J2ul1AgvDOJbn5MCjXbOU3T
QA/uq32Yy+amLLrnjx/v3fIE2wzegYSJq5yWyGo42elncBFifhRpFF+PvaZtqHCdE1v67ShE1fQU
gf9xsJw+VBDivtBhavjoKGPrT1WmY40UnfPFhC7K5/waz9I3XbB/YBoJBfHHW21qoxdzh6RH/DmQ
agnhwXqSSt/Uiir9NppV3MhulMLiMFwAc5VDxJrEkXie697IF+V6kN7fQWQ0094cMhs7mDaLcN1N
BK44XgY4zPlGG8SaUtdBNCJ41pwk6CtPisyhdlyA4Z2UuPlomrOnzUOQ3zRa0UF7FmPTmju6zx1F
rgSmjOINUx0Z2LBiNDuNCARbZX4RlgFeCi7tcaq+u6ZhfURe0s6aSaXdxtrogAMNnAMXDnlmAxGp
856muJbpZW/sO0yJMROZCrVSTDcCyZ1aVCXBD7n9AJnk0klw0rmGa6LVg4/w0VilG6Nq7PQC/bSo
eI4TtSge0LGL4uSABZ0Oa3sw5QD3p0mMUxi5paJiN+RGSO5UkquqZYaJjqIVvWtGUmvSCxyMqjpQ
1VCSpzlRa5CzUYCyhurOQxmZHckDtYp9LhvTfNM2SDbtyOjs9AdwMweTDD1EkfImMKaOkmeNbuq2
xsArfoX7JcQmxtWGpBSHRYtPAhzfHwcuj2BL4m0mP4qxTeVthfrQ4BnV3JuPGiJPlasZqZpvx7iY
5Vs71KP2Ug0zI8ZtRyu7NHQzLULODgMNBbkXS0+77LpVggzoy9jhNb2H6m1J+zDU2v5eBxGTo7HM
Ub9xRiczbtMaL5kXWabIMnpKkiMX4sGu0mmoOqMowoOiSsUb6t7lorCrjvEmyLQBTFeIE83OcYQk
+5PajM0DzoeN2E2EudGupCY/HSKTUM8vRy1I/F5EYeNbthTq3hAM2XDRhVqt77CTcQavrjTsofSg
L+sjZpim/ZDaUmc/T8Hk1LOX9EBdNqOUFaEX111k7BCZySNYFKbdbwnB4FYYdqOOXjbbde9OfHbs
9wrYlNRzYpxVEMIBjm1NrmoOdlqz2LH62iC8UWEfiBdjO91KkSTNR7pRYXsz9J0av/Rqoxu7IQDS
8XnuEQy8qMJsHNw8Qw7ra5jgArjBs6XLBdFks1jMUXhr5E/QhoB5W6YWmfZGt0r0QlFR1bWtaY5W
fgUgVF8IuGaPwIwbNkYjC7g3E7R21+6Qu3K1LGjqT3wFeziMZN3ZPql6R950ujbm9wVQ2fKtIvNN
MQJCguV2spXKkL0Y9S7gdOqAFJnK8sMcqJr1qfDK1DIm4cmZUjfo6ZeFyH1enRbjWDdj8nJd6pHV
TigkB33wpeIrYSAkYQEXGH7W6IiFDBWQqa96P44BFCItRFw6FxwEV0ka5OEBGmpsm15Rtkk7ev0k
nPlNliylUNxYhMlsuFnbVCYGdhhnDvgOAbr/LoBMxO0+VRNmwlcr8qDvsDnseCPgSDnfPr4p1vEF
gF80shEiQIGUiNheneEA4suS7ZA9lZiePTmRFn3Hsby5U/UKM7w/HuunLs7CiAMSu0aiaA02gFNr
JU8dmqf7okSf3KdS2vagTiu7OhNULHfcr7cGT0bZhdITNDxKe2utQ1WfJHzPuvRJGQq8xoBhOff4
ura3Q5znO+z81BfirlT1Sysrnj5+0ncBDVIrf1u6ktlSeV4FvyyOBGu/TPqkZI2wXU0G/elldT1e
mVnMAS6LMv7DCAOCAWUtmKCLygvhm3p6GQNdAvNUS/mLMqXQ1Wy1rbqtJofW/KxOYRdcV0ZS/2k2
qS+BNhQcshiQL7ABTgcVCbYYTp3WL0k0OI7XBWUdvUFaEfZFWvec5GqaWL1gO81ts4tUY1RePp7p
d90NXjNFBIIGkkqg5Gszqlg3KMoQID6hex98Ks2E0sUW+mKkg/yVEOreZmGWOh4un+prUU/hCA0L
nkRneeqsj8pdbwXSeKZm/RPXfbr4FnFoFh5EnmViVgugyWOYnGEtP6KN12vxLkLpCn17YROZ3HJm
jWO2bSfKC9s+SDrKK6LHP+UxFFYOHq7ps6ZAtlzGocdzKmGHe7BOwgx9rOI4Y7RyOKvU+e4goFiL
iT0SYosKLUbSp6/SkYop1AKhPo8IF5q73KpSdT+UDpEQEVJ0Ltl4l4ovDhJEjgTEFGMpgaxC1Lhi
z8eTIT/nyaxr15Te1dEPbK0pt/FY5WCnhpDlvFNVqU0U12LLhLdhaQzatjYsXDI/XkfvTgsgwgTL
MrkAFylf6fTxx0pWw1a34uemCayNkqUjcDn4AEaiNL46R/02mI3KG6VUnOlPrc8KcuNFfILEgEoY
/72quc1WJcWlnUfPKP4Qb7YJKjy7pSwW4FAoaS89ZPP8D2sBjEkszb9425Ch1urleTs0c078+2zN
VnqAOR8fzMaR7uOoTQ5mp2a3H8/uMnsn24H8H6oHZxSnPmWP1ewKSanbIBubZ6UtAnyZzD5/bOM8
qP22KtTabWYDiqCWB/qZJsT7VU0eBA6dWiaTy348fa0DfdzlZBqfDUDVybFKHElcRbGYE98SaIuf
mdffrGqekXMQ2UaY/gAgT8cTdMjyoR/qZ2kRyPsUwzCAaFHZAnuWKdSTIxUCNAALvEJyHxhwO/oR
kpaxZxdxeq5I8X5lce0t5QMKMJSR192HPM3tKO2H6HnBp/qTYQaHRruuLc0LqWntP37F72eaFAPO
IqVjYJd0fU6ffAxU5MibyXm20Xf4XJSDcpuUJqLgMlKd9x+P9Q67xJuky4r3GSMxkev0PTBF65hd
LT3nrQhJrhDztZrYQyvXoRValFk+3RUE+Pkl+luyhFUtSgmPZUU/77LUpDBsaYosjhy0g1FEVrYl
uYh8mU5llB1z8GooveNiZnyORnt4+PjLv5soKo/EXEhPUQCnNb28tV8KY22I5a0lZOWJDpQVHVkP
1YtNNhghopCakv+no6G1gTAqWto0MKg/nI6m5bWMkG9uPulSajzhuAuWzJSMTYXt5ZnFv6ztk02+
yHogvAZ5fZH0XBdXJ0Tm8Mw1jQV4qixpWOjH1dzsc3Tc/TlsdDehIXrgvk024awXZwKg9/NKIW5R
iqeqDPjXXJ2jnQFUKI0r+ykgEYn3c+eIlLsfs5eLMJQd6Ux4+W5zoTez6Dgj270UOdfQ2w5xVvqe
MkLTRtd6ej9rXtKF4ZEpaMBxi+QMuGY9HqsGVDMNajrvNArXRkhpjOe2M8jqt141b227D491anaf
hiJ/IhU6Zxb+bjQoDJRcoDtDpCIrWE1m2QxtCjdxfAW2T8N9rmWMeq3CiXeqVcblZkI++VwVcF1O
AjxhLoHkwplZotlVBJv1bT106Sy/Ok4gbuFWiIsusaozG+I3T0apCkYuBxVULGt1QuMHGwvdLuRX
qQv6R6M3xg1eC5lfTKhKuqpUvf3ZBqS6L4POpuiOQhniOqviVYeh+ViWQfqKy7rsVk6Ubfp+yt0+
qeY/jCQYCpcYiP/L9UNTazWBVKCY2zprX8Vo1ju5nIcded9VSeR4heRT7/7hk6lA3gHxLOQG2njr
hjrRa1JN5jwhBzos1h92uw31MPPMwjxnhLXe23Reed/M5FLV59BfLccxWYAMFqJBjdUVGMnn8yFG
PuIywsf58eOnerc+eFH4I6C9xsXJlK1CFWRyzUmbje51ap3s2UZIxg6tuMSYso32dWieucrWkRHL
nIuZsiYwCS7PdYfZkOmy1/BTXkOrtJ5BDBkUz0Z5wHm7s0axQQgEnCtNFif8w/OSdFGms23yu8SA
6jru1IdSnmZb5K9OwS3nErkF7kyi5o09ttVn1sr7WeU8QSWCGJeViffr6TVUm1WPL6oxcZ6Yzj4s
0v6HBd3gyc4C43MXFufOr3cIYzgvNBkX+QtgKOAHVgNS24oyKEbSNxR47PGbCa5tPkhWEgPGsrM6
EJDc5ikt1c2Mz8dwKMcYJwxRxUV0mAIDyUS3j1mMGB3Zbe63fZyIFteyQSTtBSE6IGVFjmWpww5J
C3LF7VA6srwsQYdZwhq17miaoJNTnhPrWs8kHF26CQt/l761zdF+OpNyo+T5ZKJMPgXKdF9Qutxn
zlRtUJtKXwxlGs68ufXWgzbE+U8QTe8QzYZ1kV/uSilQq1r7gtpS4gFoGV0JbaJdSsfrXNa8vgEW
RSmu7gVctpwoa35yEbMHdHLgb2hR9uZbKTsJumch5Qsp8zuMgIptOFfUj9XE4Db0+hjk4+jG1UI0
9Zx28bLwIIslWuI3ALl0DGP0unM5fjFUODMx7yoPJpaX8EzI8BeC7zsvFW7OqM+CMnvtdKcd3tQK
J1xfTH06YCROEVfaaFEjp299KGktdtFI59+FcltRcUwJW8Od4LrPz8UlqwOFehddyQU7A9QT3bi1
rpER6FIQlEp7X0jS6Kta72ynrM0O6F10XoqWE2WY6Jws5jrv+XvUZV0SCdF1XZv75WGdBGZmtPeo
lomtnQzRPhNOdSxUqh61MfQXBBD9VufU9qAtajf4tJ5Do692xvIdQFkReIIXJAD92Ub6JbDu7Lku
At2p7sshLRMPETbF9vJusndW3djXLfT6c8TH30w2hdNFpgHCJ8CKVRFDKtHFaDqluh8mjGPqWhPb
xJ6tB8mQ0m1ZV7JfLIzHj2+o3w4KFJKWG9A+YsHTE0CKQQW1+VDf53gFHSKaFDtZqeIrNN8CD3Zn
70pFMmw+HnR1DPycXHrRFInRJQMCujp2KsMuKbu0zX2Ritoz6Hp7OAvPPuTSs0LyS0j0SyLxc6yl
oMjhtjS9jdUDZolU095Q6/uokExxCKRWtNtEn8LCm0WDiHOj9nWwmeyqk+hEqXXi6raktlDXlLD6
s2sSlArHHhULNAuoVr0Dhs7w2kYaIcX90CUaNDc727eOTP8kGNMzKcXq+Pt7qCUMYMTFf2FZ4L8s
YBR/WnWQBY40WRxeSY7Sb7oiOhdmr9K0n6NgGs4xy82/iDGejtIqMcdOVYr7sZiiq65oXudcGh9a
OYzQiDLqjYbSCOZiSbUHSPjlz5bRMpsU5dGz5WQGoLgK5BIptJI+1ON7aXaSO+5nyXOKuT8i3Ffs
Ph7qN7PJNUzAQVmcc9Be7U16TmMmGXlxL/UIJIbN2N5gTpB+/XiU38zmggGhEoFAC0HH6p1leRrg
ZSSV96kCOQ/DttpLgsD0NSeyNn2nV/t+0g26qk2TeZHVn2Parg89bemtEqUu5VSS/DWwAAxZnmHx
2t7nyhzcykFJY1rWYjnzsQcovwRaKZ9JRNciAiwgNiapBtnEok6jrt4hGI4yjSq1u8dWVbqIhnAM
N8MsNd8B+YjQz+iWXoug7V7R/BsOmKhIr50T5a8KUoPfMh7jX15h/+N1/J8owN3+fTQ0//Wf/Pm1
KOHthlG7+uN/3ZRv4qGt397aq6/lfy6/+t9/9fQX/+sqfq2LpvjRrv/WyS/x+f8a3//afj35w0Yg
yDvddW/1dP/WdFn7cwC+6fI3/39/+B9vPz/l01S+/fOvV5zt2+XTwrgQf/3rR4fv//yLTfLLclw+
/18/vP6a83ufurrq/vf/Ysn+/Wn//StvX5v2n3/p+j9sCgbEbNS1AXYuseLwtvxENf7BJUu0BaCC
cxbVj7/+QxR1G/FL6j9oBS6B2KIsSiOJRgDi2cuPNIPPQ9aCKhKpOrpn+l//99FPXtL/e2n/Ibr8
tohF2/zzr9XKXUxfuKeX0ReXHS6W03PIQnjQLKnKe1zWL11E+zNzLnII+/k4nNmkKAqeXik/B+Ou
XJ6H8pC6rtakXaO2wMJ6D2m6fH7Ik1Ipj41Q4silV1wJVy1HVbmKDCf5Uc+1sHd5pA39Rmk6e4+t
u5TToyRUdm18iss7iavHOKRhmDS3Knej2AscQaOtMadCOlRNbo4XahW01d60ButKi7OquEk53i+N
Jm7Da2Tz48kfnHqsLiJjCqvtrKsZIpu5TbigtrPRbBUJ6yP8AOt5k1bqLHxIPMsvGaANXD0wtHTX
dm17C4LEUra9lgrt2JV5lXqZqPJ8r4Pdyjzw0zfEz3xSSwWAAL7Myxcntc0KQP6sURptrEp36x7i
lpt0jXabFKGd0BsfjMg16xlp+IoP8CCL9+GWw1rGbkBO5J7+iBxJV8M4ygeyzKLz63agt+rNsp5W
OyQHlfyyL2ND6H7WkdW7yYyY5UF1RBJ4OUBbxx3KuEs9u1GcehfNtL1dZZDk0WtCXiKwyAQRUgO5
/Mdh6mZxmItef0qkRHcxGsONIMk3iiLdgZMxfcSmSiTK24kgF2+LgUTPVZu5cjGDaOBuLZ+UBsIv
JUbsbWsXD90GezMFOVYUqrsIwQ6zNa6d0roPzaj0laB9RAE9ZeJM6LeR+hx11idzSu6R6L/Sp4Vg
rKbfDcmZQVakPRYCiR+nc4J8k3yoJts4UIwO3DjMDRocTuilDO0mcXWMze7oYMvj9aO6JRVKXUVr
d0WOUIdkxB6ySDcYrO/7fh58uMB7msi1n6bD3VhhO4V2OJqV0hY9dtAuo/A73MF9wGe2X/Ge0c9A
eqR5UwY12WD4NrljQBF2ztUrdTTudYFn+6SGX6NGPU5WSHkoK/20MXu/moN8p4hmq1fGrd1nfjKi
AYAg4XWvdFsgJPeTEl6ncy3tM0U9zhNyH3bHYFbTuWlSX5l6stfkKPFHMe2sYdrPk7hRlhJwWZiX
hdnfGmr0xjXmYVJXQ/noH7RO3hhiusZcFqp+F3zWWnIFPdhLejJv6IwOzB26jloCeilDqFW1Yn9W
AWvJ5rx8p9grYBJ7KjiNOpw/Q/G6yVLZcUOLooZoUfVQbMl09TQnEWF7+JmInvQ6hFbsdDe9DQ7E
QsHARVPFdyJg9ZLzXZGcwg2BVVlxldC7bd6aUQWUG/Ro4k7RAzG5X2czLUEF/760ucJr+JOZFpFr
VM7FoM6XYo5vEVWdoO5bXj/L12MgQqQIDKR15VQHJQIMKygxcws0XNxwqHhUSyfzY7sdXWdudnbW
4R3XPvNFL1WbR3FaCqNSuqnkqLid4+jHHHYP3SBNruL0u7oyL0TWPZvauG81UFC6ANIVG823qHZ6
L5oCwACd0L2pCCQfsADhpYrZFg89l/PoISKBO1OaJFdtSbV+MpNbrUQxzSnLW6521UWb7Xs3pPi+
JYDV+2red1IBsiGy3qj7bPPCLi6mNLwn80RIaDSHDcH9TAWkgERb1za2M/MlDn54UKkFQDot/dFP
muCTnG9wG7y+lXjW4CodJ+MQOH2wCYThwW57K2JHcUNVslxHAmCldxtjTCR6o/Ho1rbjZzHkosZS
byjB83/a+KKJ5HIXY1+m5XHkTRZiIEPeb+dk9uwoP0aTdgiD9EJOQCilTruR++CuSTvdnSHSscDy
uyRIareOcdTrjaz1Us14DG0F6xp0ir120G1PBkHkAwp8CArrVjVS+zaAV7FpS5SSksL6pCu1s49s
bWtJ4yMSk6OHFMk+ieqNPVQL4g+ZmtqcPBVdDqCGynyfck27tEmuSGSdXZyWoQtWIdsNrfgxZeKx
MK3vYpioGsiRP8uR5lkR9GQtwFqQU+N1zhQc4gDl6RScPZF27Sas1C3clvFSbirD02E4HEQvHUcb
tgqqdA3knyqVH0FDRvvO6rZBWG50jUaangR3mRVem3n9Whks9AJXtiKOjI1jVxuMEoDU2ejHyFP8
KZcdX20GyzVRuiPXr9Faa8Jrmp6baQJxYubRuOGSENcs+mKjyEOtXI3Z7HjK0Eg3spY3vtOhE6Zl
CbC+Egxi39O5gW1kOdK4qYPAcBOnvyiq7FiVWuPVjvVDGxAQQDgt5V4MVbhBCG7bTEt1sIVEn1fI
F4YNFzLWg3TfFWO0V0V8F2b1C2zZqyJXPkFdZ1kX1q7WZHPw5tl6omKhvTVJLl0Lgm3QjdkVNacr
EXUlqs+z4WXGtLWb6ptTRp/UodDfpjyTfcOsbiyzm+7Sasp2KH5tufy+gSB7adFTdZ28mg6JJO8D
NRt9IyiRfxMq+NPSRsioOAg4lG6AEc00hvuhMn70BS9X7Ut7n+hRedsT318oZqltyDGoJCki/xQG
3JgdWYHXZZnGRPGShDx+Fvjdu10Pn7gZUF0yy3vVmDRfj5Wruch+5AIFBacrS0RLtOs4ZVPletN5
RiwAvM6IX8fC4Jqtu5vOacDph1Mt/DAXTxBHdK8sqaNge0+84HSPeB8IDzgqLsmRIbkiD6ajVZcg
GJ36INdp7Dl5fJGwNlwRyoB0reRFtKI7lLJBl7h0NnIxfwnL/E7inAqoH0OtcuorNTdUX4tT/VLG
oMdTxy52e+Bofs71Aun0SK/8zijqK9sSDzRRtY0yhdBGVGvYGJGq38/OBFgwl5EZnOXswTbnF2Ps
VBdDyV1QZDnvUobrHEqVr/R5d1c1ZXKBWcxV2ZQO7kbyS8iOcGNF7i5NSpAc66a1cYZc+j5olPvG
sbhWxvjeiIEwBhYhj2NLyiPlg60YjHinl4XkFbP5Mou83AJPs7ZtpBaukvPaEYDTbrS63TXzCOxn
TodNLweHtNU2gEAO/4ew81pu3NjW8BN1FXK4RWCURCpLc4PSaGaQGhlohKc/H13nwtu7yvvGZY81
Igl2WOtff7CM6QJR52u2lntWuHUHVUJFTiJ3JCVWWGH4D1OFO4G5ek1YjtwSValTMrtwFktsJKzt
rJc+zMta/Wo0GaPlPcvc7gOT1tcpzcvW+5dizF9aZUXk/d73GT5bKShm6XcBLE8ZpI2jRfmmHbbc
vtL+PY4biiDD+lg2ycelxKCQ4xj0Oi9YpPY1enmD85b9xqdtAq9bfqrZeNXcsQ9ydz5Xvf7isxAr
Q+tP1uQo8PdZRFOf5peqqliKfq9C5NGfbQHlcNoS46HhzSzHoqe1DKx2ldPe65c2e8y9ouJ68QRu
dcqZ6985kqHymGWdMsJyldVTqhnlcs/BPOvYJ9tVFvWbbZ/bHKL9XuhJLYIG+N49WIDR9VcJlP0+
4yOmumDFvktBVvbN+2GyNEpCgJqw6Ad+ieXW9XDRejPx/weM/A807zYox5eQphnqEZqgf5rKprXB
4wM3CJvqNlQokKFGDYvurlZZkoZrvi5ACnYy/I9p/V+Dgr+hbLwwaNYtpJAFCHX7L0+3v6FNbT+q
CSR5Ci29ETBjW4Hx3lyMXRtKj9iCACE0eRLFiqg2JGGJ752sHkPjOftDxEipfLZNCxMBbKY+Sugf
O7xFa9QTmNtFWzl6MvJW0ZBjDtH1jJHbElQmDk34/9QmFi+9rdHfNvhjpUIt17/1wf/fbP69ufzv
p0pni8UAEg+ICBhk/WdzidFl5krlTuFY9fJtsGF/KE0eIPtzC4tVuB9OV3pa/O+v+s+RwO3LBBT5
i8oFNMso9j9fthTbaKbarIVOoWSOcrE1X81OtwYY7wuag95QaxE0ds5OqqqFLmNZPUFUjuPKkDXP
6Ojf39E/aG1/rS6GNgzxbz7UjN7+8w0pAD189nstnFjN58qFmLmUg7gvaECvom3Ffde4iQrFjMbh
31/6v/r7v0CH24iE2TB40e0r+tv60jPhTb7ZEn7izulPlXr4Ni81Qv6QnCe+9d7dHO9/QOM37PLv
axqpOfApzuK33A3YIP94zZmMSNdNiMqd5Haq3EOdTECoH//+wRAB/3N54bhwE+6jIGRQDH3vHxBY
WVR54kKiCsesO/tl85IRVU/PPKnIdJvkmQDOHoMz+7Rk5aWt7GM7cu5VXj4cVtliJTKQjFSnuHF0
I2dM4/rDaXGzP46Yjkk6yTKsoIxzqprlo9FvWaQPTIHJLn8fW7fkjLXaveXIyPWzcBuc3UDHbq/N
cyPtk5s717aYI0fvI0c0D2NvHEbZDoEj+mPTmc3NGiJMalxuRuVxWZomKhnqszty/RiHiuVWLs/X
yUw+ei3BmaR6Bk/73iD6e8rL0KIkD9KZ33t7OdlSM3hl9Z5M86cxLJ+aat8xakCuUJ8FR1tUjEXs
tjR3WDoeITR2wSL8l3Q2oiolOzrRdmXu7EmlPzLEuPjKcs9YVH4XhthtI06VcwoktA1Y0ilZPOtZ
BSvf2SGG3g+ud6pML3KWGdq+9mNOuudsJJCmS+7mMj2ss/mUN7CSFSYDtjN8VjqVmdm/81ReGjVN
AUapNxfefbHmp0rYH5RH9xhAPWQVLpUGPyxSLKna6V25dAqFDpG57SA5iL2die+Syw0ws+KGUr8b
q3nhkPSxu9v2cz6fEkYJIVsjEqjYYfAiYmjHeMuGEF7aU2YaH3aZhfNUvW1+c5oqSwYOIrugXYad
Cxk+a52gSMpj0xvYlPqfNSLUdGMPF92DsRbvc5rfCtMDBL8d+oSvavZJ9TObJzOfnyUocFeZMdPi
H8JxD97gUzzyxSpy5UGiX7JUP1VWJxlsDyGOkKg3TK+5jVdrGomi/nRysYRpQf/vUCOFrpY9U829
zugVIuCwjkgjVpED9+VxEvT283gZzfolndZ513VIFfOkl991Y7q7XtPvMMTdb0Z9dqoJtfxc83Ja
FSUiv7M297T4m8IVle8YbeIW30hjW+btRb82QV0yjJDb3WrnZjiZw6OYzPGhRvVCd188oBU+041e
RDew5NfK24nMOpFodaY3PPkb+2xa3WLX+k0RkArm7qdemjHOevkhq8r1UjbtnSrKfZJMGzBBocZA
m5EHKSxxJpxIhbmtR6vHAgBo6mgxcnoEIvlTSLXdmtZ3Qup+NNbohptY0QjB6TxO7LY4b/LP0R9f
nCqpwmV1lmjgWWjutuc8GMN1Ra+WcWjUVXMnaicck/LCc43qphmg6Ol+6Gwoko0VHVbXLA4KH4ou
zSCQplv72JL5vTskB9lsxhte1gW/cXrxURjxv3FVtlXz7kETDzswrrsev9SwoUYL7HaUmNHOnhno
43Qelu5PYtinmtwkoI8mizt9KwPEgvd+hl5imN7FMKOb6MN0yDZ8c8widDGcAVgcloB564fVa91J
dNkBMskMIGCHRuXft8UaMy99waQ7ljBUIY9tIkx4946yL5qjHuwl/RxKI2B8uu+N5aBX9r5NKGNx
mAgSgL6tWR8wwr4kvr3Db+aub/IvpDQkTInYEBPaKTsU3bJrPT2sV+wr1/xnVetx1miHXFrXxdHC
3tvOw5ragS7lTvObfedhur196Zn+Pm1tcfIxle33DFFE9j70mtqPs0sOhkltPvdNNNSTiJu5x5ip
NVLeXN7Fk+vv9cr57YjZl3TbrbaT+uoGeZFvxwTx7BA7sCa+8DsvgoQ4rNDpi/pZurn9NM1FDx7L
Q/c5G1OD5Cyh6sduzNsHTeQEffiItrqhfLNozFj8a/nmuxkxesOyhLVhFC+6X3ZXENxfo9CPzGER
6Pp4eczij5gcG0ROLTbqyHycj1uZJPHcj1fsh7xQX0ztz7KBUJyycQJmTCQo2OJp901JmY5HEi2+
nQZ2qrxALiXbh7YJkFPpT5pWDElQ5e7rlAtsQAeLYZecjSsSEHJ7DD7lmYBriknTHX/in9CdiqJd
70WiobqSKYGxtbsaUeqhIgPN2HdyODp+fiaf0ArFSMhR48E92hJ6m3V27nOluniW4s6bves4G1Z4
k6BF8NmHMLvZX6RTcapT3QoqFzmVM1NYZmX/Ng7mR4e6Ihj7EuGZOxgh5CNxwoP8YVjmx1WNd9Za
w9tx3bH5Ntbxlwkdfq8njh6qToDFVl0CvqTnyfjpa6pBxllLMoUzy0MyOQJBKmhSwdp0n9rctqd6
xBA6gH3K3+lLy9p1yWDmYYfi/c6n5Rse+tT1fyRz3j7lIhdppKX9pdQMrw1IaNvaEIOq0Tz2iTDa
GBieTNiNq5hsQVev4yQth33nlNX91rcdgFQ1zEyfhc7aG+zOwrCu6Kbf+B7U5sHzN9MNkrneHore
HEW4irHNQe3z+ZjS31z6uYdmzsw+38KkazaC01TnRn7tFb/6uUhe9dmSz80616dVt1IvnrDlCRtb
L2PAePkxeT0eTK1VvizDZtwNxQJ+zOJxegpJ1uLRX10n21l6+8Kd590ZfLaTKRrlgLIu+oOsvUOD
Ciea6YiixCy9s9NRErY9tiaTuNy8jPaeaN4UcPLiYf7obUYSGVqdxwXQICK6du9logybXMzvmd0/
6f7UhNnMwZer2XnsukqGAzl8H2LMTFClPLH+1MCbL2Nf2GPcrdZ+xgCo2hrKEeeBKExtr5aMEsHX
zhhAZ6DydbNPgNiPg9UDck5OMzwJYR1Et3nHGs3ga5nYjw5pTnRphj++TS6eaYE2enXAzu8PN6Ky
Fdp9cUULEFuOuh8sOEmG6oqwTJeF4KfhPFisA5uzZTe7M1ea6xpr6A5V5cWNXpqfMzM94rlt/ZLn
K9hy7ZrDqZ23+WiP4qCllboahv2bwX0TFbaw7kwFauEBEAdug/tXkAzcWJXMWJgMVHbLit+EbHsL
CN9Z9zeKmzS1s2mPP6y1+jF29gNct+9+a/cpRYWhF24karPYCRyi+Vk3U0fdqq1fys7quyTddgWR
ZODZtrYc+6lP9qlfTbcbU23WzjSUPC8GB2ctkONujKDODGW6IBsSvqpCIWyd1XaEbPKYlM4QiE3i
dura7bVx172X5MNjDRsBCYd+cJUfN7lsjwwjtIAl2pynebtXdbKGvj71sejmMRj68osbvzpM2hyv
WeftCFn9GtOUWRWi3qgz5utQtVHmYZBecWKn8/Q7dewnxxADvUJ/MuribjZuSmNrupae/41gZIsw
UQpWwJBI2SNW9VuP4W+qIz4tot4EaxUIKAORzvda3Uvs5f1TIUBvRTbed553TUsR5ttQHrDcQEGk
lv1i5SpeUmZoTBG4AfP+kNZwTMW0ba+enrx2slTQySU/UM8vJER3sWk33LW1rHUAf+oG7NK8YMA1
4cdM4VUGtyrSJLzv0DgpE7ki1+e47ayNZ+3b+XVCqsokxZRUALPE08G79jIx791JkL2m0GGBD46n
BJYCfjtucLOEiceOmjVgIEjP2sl6AoFfOniTMIGOPIU68K1uDYfaPcyLt4VygrxNzEaGyT6Tm1+o
X+RegA9cxtp8lNJaHsraM581zF+CbvGu7SCrnV1Z9Q9nHu7VUqFR9rP9bIrtsaupTlO7fEXR/zba
5IrZKOUAKa2Lm8CyqPUOBxFzPaU9gGs69z88ZxziShv9nEvNHS7NtKo/ddm10aqWz6JQ7qnwYEEP
mvqoy4QGYSvzO4JOnSjRuvVg04Dvun5tw2SgTJ2h/UYDadwIsBtvV5nTFlQqvd7ObHz23IdGa+Sv
gcSlR8Mo3Uh329j8q71PmiNasX2ZV49U1sx9q3FH6MjbVruPeKHzuNtd6k+hk6JLzuvBC4tZ53IY
trAeZTxoCxynJMnG/YLa++cIaQDYMPGp4G6FCAf5MZOqIECDiy4PJdvz2cTA5hmmyfzmwMJgBwN8
T1flYP4etMQMR6QpJ/FWU8JPK+CcY3F/a5GeJkwouR+NOXnQ5yKelL+npm4Pm5k/MjgMsma4OFt3
WfoiLuG5TBbDYXCUvdaY0653mWH0g/8HA/F2CiBqvVuzUOG8uARrZByoSyJ2q55zyzWtCKc1lbuh
gKhmNC02ApsRt+lc7dNR5AeHAQ1Hy5fS8R3igrxvDOusT80JKOeb2YEVW3ke56lrYf/LFT2DBgaw
USC8oegOsqW/Yn1zngZWQKOKZ1ljY8KcsfKMLfAbSOq9XYdGywDLTfuHbjT662L5Z0jz5ZMlSR8z
asqFxJVH1c1X6aRDcGu3OrD/joiMZQqrVnvP13E79ngTL0ozsiCp9ag3jK9OGq+2SOwnRt0UUTgo
fbo6Ti1u3qMlrMuUb7lCnGLYzBDHz0ZkHtkE0jrm+fYiVr959FPMRzrkc/Fse00wrnWyY/scbbKl
wpxA4J1ZAAM4SdYx/Vy0CGBPf8AfYgmLLPvQGkpEX9XMZuyCGPSkiiebunqe7mG0Y9Zgd0z068Q5
G44ydwZT6ICQlscUYXQieOyd+6c3dIjRhf/oLk4a551N+dNMaWgJ2nK7fvDr1dhLbyxjqc3hWo/X
bPPPttNUx9wiTSjzaYIKM91Oss3XGK5XAbeLk8Iha/Q3kYBXfJ6+JuR+oY3Zojk4545My2vZgAco
921s9YA2gmqIGfBRDuZJr5nn6IQ3sHn7t2412mBkWPJkecW1ZLBzr9LKA7WdscyYpzslJnuflj1z
cHBLI5z8zT13cw/AnLWn1cFz2SJBa0ck7RAOfS0P6WSsB5yhnhkniMAaAb4pQHZJ64zpTivEY97b
x0mo6gMKf0q1RQr6Kkw+b51EfcbosJ3zAP/957HrITOkw4OUg/eibGLljHJLI4gQedwSNMvdsDV8
w8PbMkzLYfIm5+TjmBI0w0qKIWKUWwbLwWjyn9ZWL7+a2cKsoLb901JuP7UetypMDGGZFZ9dZwH9
uO1nZfbXTWvreEwdcXSrWcYQkIeoKtsXaC6/k7zMgo0zNq4r88vOyzpsvVEPF4bSaCPd2CugECzE
zmxtfsqGzgiMJb1iDFaEWEKE1Bpih0Xng4tNWXhDGwxLPZNpdOEJ4SbhVIdFTYdhYsCS2c7ZNLI1
tJOu3HccxyC9l0IlDUV1619ARn8gOujJoPBe10n/w4Bvgq3aHLFyuma6sg5IuD5wvnf29LwiziFA
MX5y6nBBg76fZ3ld04IxB4YWB7/KuKdyJo+m1v1sB2DqcWRCTXX/MFjWFWi4C+u2vAxdWxEpw/O3
hf0T8TAv4VrZcXO2lPDp9qlUphfC0ZGRPmnnulL7UmZTkPVLccpmvf4lZW3sCb89Kqf4mBAOUjq4
d3hXePeyXZ4x2VmCDrlwMA3tg4E3RThuOdJOo33tOu119d1rWi0BbiUmb+QmdLZFH6JIftHt/DK1
bGihyUfmzD/skVrIt4tzay5rOJtEJ/VTfsZhZzEDp5Q9GwYDGZT0F7stf6UWOye3RZSVZsvqYW5d
dRpsn9wE1VX+Qg7GrbPxbJqBWVkhB3JMXF7Nn/tjZPFngUzWO6LIXrNOPm8uxISuEC9o0N8bKzvw
FO1As/mXVV6Xtv4gUOnod3S1rrhBiD25qSsECtaIv0QdXk0h0BlDBZI/7a59pgB+lSvQjhi6R7x3
GU21/bno0ntTmw9TofoDCpcGQ6vpmiT6GSfGe88fnupCtkE/2G8WpJ6wF/BgC616x7gPdFVeii17
dS3mRW0OrbxZj0sivyxveS0Kbe/4sKBys/pwelm8EQPrBLPSdhkP5g54fgDGq5rA4dYO0rG4W6Ya
FgXQIt+4VRxJyfvuFhjkiKF35lhf88nlddWHTYE6FCXtRVVoQVo2+DE6TSgMC9wMFGnBw9lXFyeF
dDANkFdSbGis5Uv1zWEVisoDj5HdLH3FfwLINq32rNrsrcuwBem566xGYgmTJTJOky4uiccCFfMe
S6meXVauT1RnMLuYlXpqPOAoenEWKkph90lAfNQuxe4zoP5igE4zv8v6/MroGFnsTZzoCe+6WlUH
rISMghFlXI1O+eEXGLERGtREM0eQtTLTk2PhxKZTdTHJUCynuvgisusOtpzaVzLftQYEhKomCLpe
1LVzcE2VA379qXqaPfuj8yHPSasM2F3RWPvR5lQ7uYDpNTl/sfDBFfACo3RGCURIJcWj1fc/7KX/
lhk22PRYG6fiIkJrS4FhpGkkRkS++XiaOYqRNCyozXpcf6C8BmZi64wtk8tqy7tVw7zdLO/TDkjK
7CfsWrTFe8Ll5XVeaMRMOX1WpVYymDL3mpOcINEVgYbDStDoFPTJ5AYaoumHbFM+bDjny5t01NoD
L1slbRJ70/x4Ux0FowvvyZYdkSqyOZX+/Iab90sz0LD6XXWHiCePcq18sVYirRwiaiUtcoRrlB0y
7gQKne9TrXtoZ++hTcyz1ggzymQuYcGp7xGnVeyY5HNWa3tpMXjblEfB1KnjbG2nrhyooTKGropo
qUA2Qx1tjfY2WtzqGcYfQWGQ9TKvHfC4ISM1524gPGz+0pZOBl6fGVoMVhdAGc0fDouA3AHt4tHY
moXc3na818z6ee1mrHvAAA6pTkNgIprnURl2nHjLmxB1WJTLl59vULKGZLloHYiZ1VScauY19TMr
WIdaexosrrugNHJxWpfkl+qhHOBpU/1cKl3cu2Mrw0nzY31OzjdNEMhnvT7pCUG3nT+dm953oAg1
bbgMmn/OGmnu6xZb+bnPL0OhgYslNoBjzmGzutPLgFYgwC5PwN5r9R12YSFT1faSsGQDK3ecaCUC
jLrTg1A3ZKJ9g586vDhJM1xXqSXXWehN3Pb1tNwlDsQFXS8hjy8DqqdMuUt69kY7LswPn+ndDhcw
kBiKewSLkWPUl4IwhKjSOvdOZFzv9IzE71CAawgToEuWeYvm36blHosnJGZb2FXWlyy89aA2LzlQ
/0Ukj37US/I9iMY5drb9unXQPeFDkWflyV9lleZh1m96UDrz51bCu9gy51ou2hrpxvSWOpPO1CeF
tIllEotoTGK7dD6BKue488ezaoch0BgmxPXqgL6LxIo0pJwYQdXfjInKkCCq55L7kQF7wR2P0cjo
NOZuyowdbKE66vvhz2aj/nVv77eXznV1VNz603puB3GoG/T4SwPqh70CMmy7uXoL9oWV38fsk7uK
UXokku439rkm1RSqII1wZQY8n5D13djasErgWZ+HMj0WZneEp/iN5m1+6JtKhd0G4FklThWWS+aA
e9xoddb6NZvDUydgf0Ip6EPV6E2Io7G3K2pl31XULtwl+Osv23laxytb+3HDhPrJmE1/n5qItmAx
KoawQqqf2CBWkdCNi41n2r1td8vtVIBeCZzxZDXDr5WOGgSw7IYmmjp23L5YGoxbHCdnvqOPulHt
bZVXdcyLcgkoJXsaXTPLz0Ibtcj1oGYmN+w60wf61rI9dEb7UG9VQZdLvhkiN7hzkonH6JjXrmVW
xbFzVLW7a7GSeQDp2XaAdh3oX25XGMJQCaHHDZROg+vSFkaTWGOjmvny1LsSzs+qnZgguk0Xto3/
anQD68l/FuDmMn0FhbhgoiMfVvit0bT6Har9HOtf3zosEM6gQgmK2czCMQFXMcAyY6MYLPQkWjZh
BHLrMC5twTSqTzvxSfci+gs7u/vaJqFF5q4duGI8VhvkMIQz8Kznfd/4LwimCIjaDNanevPn+l45
tBYOzRKwxToRCzMgOropAN+TTH2oeaOZA/hcKk/b6Zv/CiT2POsicNtpjYDegG39eKnrPVaVRy0d
flSZ0hhw1VaczCy8EepeYXlr2CXNGxyReFT1cS2S+0lp34tpPPWLjkNEYgA0DJBq1zENpakeamg9
vrtFs2XGU4uFmN2UT7IaWNMj5Ebe8R8Iqw9akQ17majHcp6NEK8+6JXVInlJye4zD+nmYV8IJwyh
bx+UpfoyiS3naNEjc0Hp1JlsqwX4qVVXM/tRmeQIgNDgF441JRpI3tk7k+aXZPg9r7S9dE6ZqEKr
/06LkbvLB0EUeXZoXOtjZnljLs64LeV06nBBAD4djOFEW3kgEeKHvm1xQzRXu00ASSPjVu9p6grQ
w3G8L5G+Dm52WcAHWDVHGpe93eY/3G1oAwMKx1Eu7mG0dciRyzHTrWPlZtke1cvztkA3GozmjLVt
veuAwOkhifu08uK3TNI/rV39AUm9JrZ1oSp/L3N51tu0jlxhvqWahNLpYoSMMTm1+ybgipBmMt+R
vAZ51qbks4z5tcDhgyqMwMBM39FynP1KIkZrM/Zx0zi7YnY8Hgy4b1hq28Ww8uleH1dAtkqpzw6x
7IWWpXuysWd8tjw2Y1DOeRmuln4q256Z/KizBs22iqxC6IALXh/Vwp1kLMXokOFppK9+2qe7cusm
iB3jGNaTVs1H4sVDTj0zNsCJjXzboKrqsNMY9PYTdIRZc9vIJL8+qpEURUaZ1XvltFp06+FzL0vC
JHG/k3TunpsamDSYMifBDtKegZ10d4rVZsfQ9fm4RWuGJMcex17NLEnbzesQUsoSuimwjJxbtTct
7QdwKTlwlPAel+tlc02OiFbT91R23+Qj+xfPbD82izEOtpAPYzbUxJqNA4wwr9hpI+E+maU95alh
R+bq3G0QDOA/4AEBvcbCPNBs+/Y575wCWnfFzrNm7GKhH5ut+GW0uRfVTsKIfoAdtthkXhIR6VCQ
+HuoyXtt2VTs4rAEk9X+7mmZHhCIvbhJ9pi4lHL99g2Uacd604l4w5CPT5wC/92aINNNf01QySOC
PdPjmhkXp0jf3NU6Sr99Hlr7NLeIXu3mdkxq1VeNOeLECb2hG2Zyakso43g/V33LYGNad8uCSWgC
MLs3i0n8LPBIirHl6nZtZ3pAljg1wV5zSBOGugzah08eBoW8fDrW57lE86oJ3D/X7A69QRek0JCR
YnbM8Z3ykI2IOhrawXAqvA8hxOvmtBdtdedwwaKxrqaFkaNjh3az6DwoN3Y3xq5W4Q8BitY+sgnL
Vpv/SGkQjSKdgjwznyuJT6RaVJSK+j2th++urCjYGgaC7l21kXeSYqqoIxSV1nidmsmIXekiHpBT
LDedcYQDeT8tnD4gCJsjpBHnokVYYaYrDmle1cSa1Z/w4oyzrd7pY4JfhsGgt938bTd003H1zCrm
Oz8VKy6hfQNEXiR4qqviJCzzHf2XEw3C13b5kF43c1L3Yi0++3x8vTlPHsfBS0AkijTMJpv8KDTE
blnvSO5rQjngvjnVJbtEs3Y9fo0x4Y5YlaJ6C7YElgGGr2dNnz7gdrPM+DVNkPDxIk+XfThb1RbU
SeGei1Hs2qkmcmJNk2fMoqabtOUDCs0UUnVfC6nv5tIhubC0ll/aJN7XYeIdTzasTZ2oijVhrkZD
le15GuhNPa/4WCztd8aU7dlSNSKCeuBALo2NQTyckHWhuq95vhQ3Z0zEfAipwg/XcrvmWWo+GfDv
MdUfbG4ahtZhD12elNbVvx1xr3Of3dmbG0I6pPJuvLehusnYexrW0i+ZnXfcih0YRuCpdYoAPImv
zgz4Vd2JNAQsZXOBCkOrXuh7H8vKqaLcl8Z+WKEcubWN9zmMIqIhSN2QtPdDlvRAv60Gc03gLbiH
AGlgy8hnSs9895u/y1uyQ+4TCJP1py5byGxzp69EaJCPALKKfa99ltkN6dKmcopM6OVIccqqN5Bd
anZ5vzoNL1JvC4UUdqcqbLtJy18WA3AyXkp0Hyem+z7ma3Y93jKQfZPtYjITL9EeZRFF0PrlGu7a
xGOjt06sO3RMMdrygnWwOhNTU4wlLqoU1W81UdGIruXQ7kZ+6V1uu+sQu5SLN3lLyVYcfIoLWqii
+O3kS1G/1Qv7G6EDXKIIlew0/a7kzS0UebB9YBq69e89UKscG/kGMMpzT6fx9s90hOVYm2u5gj2j
mwzqThfmYakw1SPRQPtlTabBBKdocy7cqYkS1VTV3ZJ5qj8xFIJWpKer/4n7J+9rcdTGL4VY/rPT
x2L9ng2lvO8FsskbFof4s1rsAd4Wpg2HLe3m+knNemPhUleV96au3BXHWtnsF3QN672G85WFHSQg
x96ZU7OLod8ivIB9BUXDo00qQx3PVO3Z1tW4NxJ36ndqyrziwJ258Nw3bU52Ze+s7vUW9+Kf8ejx
pk9qPVJ5B8iUTZjISvOC2fdm8VEMeasFi7PRt2bl6GgADRkAHCmgtBH9Jvl0OXT22IInVsLQaBNq
MpJH9ukq4c8ztdRfLDfx8xg1hb7tlawFKYRqmPL71nFFdvSneYArhOau+gUeky37DFwGVlHhTBS2
2Ty1JkhsWavkVIzIWsJFzh3DVtRK1fMgHIeSijnx8thU5bSemMRWdSQ7pLan1CJ38X52EaWBizDs
QFILKFL2ptAwkdTonBZ9Vt8gWPVMoeUhsKVdoZbXtLIAs9ZKQ3vSndX+GNN+XmOzmyAokNHq37h8
QtaQ54p556VOzzA0G3TYE51uRNONqHnSpiHrGd1KPH5BI7EGDzxLGXBSDHoL46JDH1dPjtwcYhPJ
X0l2xf9xdybLjWPZGX4VhjfdHWGqABAAyU1HJAcNqSGVolI1bBiQhCRAggCJgSTocIQ3fgivveqF
d156V2/iJ/F3SSGLF2RJSuFGZbrUHRVFiXVxcYcz/uc/sAkNSTu3ouZFMxiBCQH6GndZSgO3fzXL
F706iLcW+S0q6z/4IRb7xcRo2owVN/PzSAvXxplVpyHE1doOUB8IdJDIbT1aLE8n6wSsprZICKzW
vcWKiopoiOAANugNzMmaEIw2sWefwnjkWaTLgnV0OddmrfMxeJ7Hej7L0JjWKDolqbC8AB5/OTZI
PtJ1qA7KZFFfpB9pfJx4UOKFM3KJVg6pcD0yr1YtAPL9sdaa+SfpKKGjlR4ZNEcGSzCbHU+TMCD9
KdKVrZWPKgyIOHdWNGUZ92hyFmICWaOxv+Ac6tN7wCH6vT9GnXQaiw30Emuq3jMbqWXezayFFh9T
q96eXUJXCuOmluOvgYlnZa6niDERfpx9boTJOjwJ/RZCcqmtgKWNQc426MlqGz/WLUoGOv66STGF
t6SdPQXnrWx8BoIUX31sTANQfOMUQu9Zy6eEILPrqxvL9m4n/goU7MqgkGvZMYZLA0CJPV1+HvHc
yVVIpIQwG+TXej82o8XwbOqRpqIM0rxNCHHMQWVNADUYs7y+pgrBjxvEak3vobma0wwnpAVkJwv1
ljOdBLPr1aKdXFtmnWiOZ4zJxhG7Ira0GuWfmuMV17idTFLjw2rMdLokuIIza7xs4WSPzfQhMugv
1olXWWBcLoD1nZrBlIqYNWwelJxZ0/Q9xsKETEyiITgFxfT7zIsnS4y0BmAtzOV60gWQTt7V9A3W
t6GtEJs6GCoKCjbwchpzXIT5VB+ftJJwSM4jFujxfLiiEcx8Ob+iiBjxSErlU5omlJc0jMTuJ9DA
z0/9HMbhbhsWH3C1rbR+a1GdM+qNG43G6bAx9S5Sgr3XkUatESzz02ZXB3wwP06bU/3WyNvZgslq
PvUg9eAsGS7zQeZF+jUl9ATKZ3OilN1Yg7GxFfiz0VkEOXoGlHJOP/LFnPDaiZ1BUU/15WjxARBW
9BPAWsQHwaQEUvm1iVXZ0NZe2lvTDhokxao5nBGoyBsuZR4Nr9eIfbOb+hN90RsP83q71xiBm4bj
fXxBiCeMj2eQsF3E/rqVdtrtPDqb6vbiJ3vRAi9OoT46KF4RVI6iCGUbtdinVWQvf4ntaDzt2ua0
FeF/WNayYyZ6cunltnYPpAl7f1aPiFeY3ugDmBr+MxMJQVnJSosAXraDtteZAxP5PAVjDGE4Ndzd
4RKe6E5r7AuO7jWxzD6iZRUf+yF1Wp2cQsZxJ8jaC7oahNgg77XWtE4RJLeBdh9J3QnW48XPwIaA
7baWq2tqilutHrZ9cEeqMMj7Sz0B2anVgYaS3x2BVcls5Dec5eawN0ui1mctmaVXiza1WZi9syvI
21CaDT1PQ6oXpq2fF9Fqdru27OzSp3PTfTznIHQpBeAsTY2AMlF/lNiDJLQBdwL2o17OzFvOcO2b
P4Gm47uhgfVw3cLD8now3UzIuMCPf9OOZxEghKQZ3A695MJMgyTt431joyfp6jZMc++ndjKPwY82
aU5FfHW81n9pTgz946quafcWrIQXwSKb3vu2Pl90xhb10fWJjgOVrmfEe4JsekPWBGCdVp81eqCZ
tKgzmZmLsySL7c8+RN2Xea5hkcD+Yhxrxiq4A4YKb+TE8kbszBpIzlRbaI3eUl9ZgyyYE4+jN/ni
irjLom8saffb0xre8gYP9zalZwDCylwCWk6tfHybw4rlZovAyWAL69vmYroGHXaDsT+6NtBEH1vk
Cyfn42YMEHzlt6mX9tqUvsZ23J2TEQVZArNjozn3rudelF00oqjdI5I4blKVWU+v1jReBFru6d6D
P2oPwYuYSfQJrhNcyjWYni4pvgklt4sWOkVfxx+BR7Qeee3RR7MxBFiUjqL6hTVLtE9wo/kPEUiT
OsE/mDqPF6SDSe81rZSOoNzOM79FuBxLoO4feyPCuSAHNY72mLZos65BTx/akMc5YcSEkoSrMc5E
3F+DeV6dBAQ0uFCb6gR/1bKo1KL6tGPqU/3asNecSyw9zr2+ykMbMOiUxm6tgFRDntDZ5n1oLQmh
jIxk/EEfBWOi+RpVw9v/cOG3ydpSejHvAaNYny9g+f8l81P9QVtT/NUjIje7aa4isi7JJAJ4R9o3
PpvUNYSGv5oiYgJas1AsCCT0pDFsgLNJmqD3k/Ec7ROhngEbWXxNExfKDP0cLMB8PqSJsxEi3aE3
6MAs3Pg4hESrMxqusLY9mjAxOuEBinHTKXEDEiTGfQyapmfpY+tcm9uI3YUJy1jHIxb2PpzXwbml
QLUeVvmikRynmRWE3SkFAi5exfAyota31/RX+TH045PeGLKELjYDOcDmmihjZ6VBx0WH+RVrCUH6
BJxrHMCc3zYWSYeWznbYpwIyuF+GOOxw0njBXQNoWfM4B1iZ9dt+2/4MKtmwO42Rbt8tucnIMj2Y
LymObZqz7rplG4vBhLag5O4a8BUR3tHnPegzF8ZjulmsNF17dGOZNYI7brBFv0z8kFGnGaQr4q1D
yp/CtZ6hPDGe7bgVUg4YsCKpTjyLf20NLwGG13safYC6IQTD17Hm5+NxBxA0JQfMjcr+yTSigms6
HoXtT3YLwi8Ku82BEZExXWUr686zG1iWsJVOtc4YR+4nU1+FlBCaLSBLdup99JLV+gpolfFxubZH
cU9LQwFPp07T/2iDiSVqb2lzs9+uj7CP4tzzPjYzOqi8b6TT9XE2J64RkCy689pNagj8+FMcAUmO
W/PJo76ej1DHQKYJ6tqXaz3CXPfhig2pz4oN/mubotg5JezBcQiNAeExbcFxCfOAC7Qe4th1oohU
YIe2n9mNPs3j90AL/SvSmw86HBtZVxvRHrI/WsBvcRcZk9zuU6HBhsKZgyKZxKlhApT06nF/q/6X
fgawmuJH7pYPmr03M/PV9TrzvFm3NYw54QvCK4tzc6RTWd5e0cGt39xUmLWFrrkMk3rSOJ7mwyTu
UORPZHkzAMFvbkREHSxYg3GUrK7t+QibqwGpE2j0zEJLLY2I35irFTd/MmlzLilV17UuzUa9etoF
kKXdT8RZAVJPMaGlaflxatML5dKGDnlymeatFQ1LdNM6tzKoiamLWbBAk+GcQSiwREMt03w1OW3E
wbzdh6vDAo+xznCLjXS5mJzOvBXf30qBkV4f2u9bFO+P8I4mc6rzY3NCZeVGglFT0MwtAlC0lugO
0yVQucwz4Sy36InMw8DFgoSJIh5pN63JesmlWxh61m2FWWRqp4A3Ac8DVCBZgolCMG3yfm1NcCQg
5sWGCohv5WaXOlsC+t3WxiJMED7ap2m6nszOiQw0ptcA09pQrGVAEbtUohqT4xE0NO3TtmeL7i+2
AEIuuagn62GI8MrX3IszbRxM7upTf550CffSbT4B1sOpBqDptmMUKok23YCLY5HazW6WYknRiHu4
1rqhh1PVpXMbO5lrsyC8mOUrfXyaBTy7E0PK7vXq9Sj+kTNkE8uEX3vUXwWrjIDUMAZ+0oBnzOwa
Zns0SBNIirvtNB29n/n04ezodqJR0Qz/dno2N4xc4KpblOuu1wRKTjzdp+q7AyLQSD9ZixnoXOwi
MkXZ3AYiRXk/J4cmB8Hddg9jYu/JcZCMJtnpIpxoVmfOt6Muzmr7gczkonFCAIhksNZIkmvDt4IM
qdJKoRTwNA30SraiCijwhhbJK3rwgpSmUvwjDsOweWKvfI1KhOV0+tCwiWsi8/N8SiODnCirtUy1
21EYm/PBCljO8D1uPcfPjFekXkBDTe6SRpsj7xN2CXvT5mR4hvJaGh8AWAwDnEQPLgxiikHSw7ym
Yr6drcL2abLSG79g5rd+msyH/XGrvj5e6NZgHQYUwPj1k+GyPbob+caqM4mCq8XSpKKjgc9DDKLT
zqejmxEdiOaUlKVAlNLPRtz+mSI9pKFloamPU23146Y+74mO6an4s8T/VPr499toyv/LDE8SK9Tv
8kBJ3zpxI8G1lJSHErN52CGjepqdoGh6iSxq56v9MpXU9j2euKQ2zEm30du+VDAziRntD/Q6+imT
ms4f9gbaMF89N0DgQJCVPUJQVW/oR9ADNxrE5WBnFD//VAuicFT8vakfUaRLA5rG9lE7a7M/6X22
rbd957m5u5sdEURaori34subR+02sKcWBOGbH8pId1/e5u82/UEghsaP4IcyUp74Pa1BiylXWwT7
iEpsWEHhkN3+wNO3uwhN64gCdCq0bTqYix/+/n0tgmg+XG0N9OaRRs8t2I+fDkLpFoiDQCd3w6ZM
/Tt7d73qATC1IyrwdcIvxnb/ecfd/W8cWZagghPf2Pxsr913dAkEEX3F/WcNNj9a6eWtxtF2VfA+
Nz/f3wFQoAOMI+hTKZLXkW+7W2/ZRxwKmP41sgbiB/aC7+v4W1V1gHkkbrwOy6L86k3jCFoKWDcE
/4b4+e7Un6CErHjqOfTwI9jNssRvH3HfRR/UJ4nw3d14XZDiVnt5o4Fhg0qD3227wbykdPZbR+JU
oPm+u53HC6r49q0jTcOqQ6RvrjWM5PLL2/aR+BsC4envX3HxX6EYvhjRXWK0jxvz2XeTHcLWF79Q
2Lz7A8hMqy39CwPq5qu30LluB9/akeLz3x922V031t3OHwWp7c5H6btbp2Pnr4VpuPusp/XYn+nB
dyh+eeq7sRM/eHl/Y+8+vdWWVbbrhM6js8spK3qF/zaNPb7aLzfluVFP4OYNAyd8LIYSNrYQi1UH
vnRXxHqLcTaWu5BdVYcdOH6Y1q5Zp9itMe3apU8ZNVe4GHpDtivkdtUnfQr91H2sDVIndZNiuM3o
JpKz6uhdBoidoPZu6sb+g7StBg0CMDh+9wlM5lVb23Vi//7edaSlwZyjlbhoCvPC+IcO8BcnaP9Y
y07g1//9aTpifbFLm9qrLjCXJOQ1Xri80QNr8MJ3vocL/u5z+SQ0zb1z8PTKrzwC78IUcZKWDhga
bk9yfOW4iS8fWbibyyfq60bswyk2c4sxNuKCjDjaWT6mXzfoleDOPnjF4L6qOPa7LBEXuLQOordH
tTkPBKn3oTkLtbwn1r5uPT6ImyDP2KYBoUlrFxNvj3bGov1dtflfE9gaReWn2CbuJIAsEyp8WqBo
1t5Tst+o1l8r4DgzTukg2jRUpAeH6FRm0F2SlkaYjPIResODOk7AHTqgCqB64DK1yN3wfhholJoq
eNylm0SzKHWm8laR3rXahLgtW6OJTIPIxd4RfsO7XTogcd37Ytri5jUJDIr/Ad2m6Rv0hqLrbOVF
/KKOaldu6rmxMDokvQoRfLtFhxiY4jghBn0bGi8+9ttpKfKdhCILw23X9HvGdNzTQrvzf7JSd3/V
536nhZEsPav4S/HL52y8juPFmE3FYm6E63P375XKpZvP4kzaQdHH9XfPyStHPXHWDjct9mfFWFtl
sKcJs98ExiuHPotLtpDgXaw637MkdtygGGczVxGcqzxs7MyLUTaDilZqVQd9H8WPpSUQUdSqw0Lq
4vhpMc5mtiJvUHXYC/feCWXDHhVYfdwPVBQUo2wmayuw5z+i9mJp1H1Fmn31iR042aNfexc797Iq
oPtS8SwhNd7m+g1o2eIUw4iFMETPqqq79uQ2iTnX+lM/3vOeBJVu1Yf8SOFhreOEk2KozfSfVb6v
lBE/u1NXOh2GreDiXUU1Dt1fklrZ06Z9VfEKb9/Ik4hha4Ps/tHHJvUfpKtoclYUXJrbLLyvnSV7
SlvXUIN0Wqr+Fu/us9pllkgn8ml0BWv0Lzf9Qf/mrt/715o4PG7MgpXPPwYWOS8aB9MqWWTG4OB/
6bUOKes/xkvWN+5Rof7fan88Y6t8ozDXuwCpL8slBbrkXfgYxbF0tghuVhVDGx9QnquuQLp13GDk
Z9NifhvZpuCCQVfDwm6CZqduvHZp3+qH0pIIMvKqa8LknZJZuB8byL5aE3bg0SeeJU1XdOGqOt2e
G06dWNIjKgT+WcwyyEFV0QOu6mz7SVp2rQmVVR62u3YfPHltRUf6qrMFXV5eBEH9XXlYJ47cQ7ro
WX/4lfr/GB/hwS0mKa5eS8GNPvHviRWVLMS2gp07od1dmLj57oTbCtTliRtjsMjDqlgHsg3y6ork
ctUD0Y0joE2SaKD7a/VxT7MQmSMtAumx6uOePewJB/JuCsZNnUCera5gFd67cemAUVlZfbLvMVkv
nVw2tje9EKsehwuHtt/yaTAVrO6Fn3pZ2TTR90PU2VfrtkEQLZxJecoK1vjCR66nLs133VL4x1Qg
3i+ylTu9j+gIU5wGIS7p5Fh8fLtHcwlFJ2tSDLQZVzQLqXo0LqPQKSUlLQVX5FLI9mJ2m8naCnbv
d8KkelOBPUxmZOnIskKFagYFXLJ6dBWu4TV5nGzkyFE2FUnqmwgtJ188wC/FTr79/Iob7ZYHFh17
qx7gwUZqxn4oZdYNFV7HYFaKEROFVzDhhYNDFz8WI4nbAcCo+FhhiZfuo6w8DBUh0sHST9fb5EQx
x+2UFVzoTxMRhpeMS/JUxWPevhRPIbdzPxw9RrLbuJ9A/nr1dIdx9cC569JeuZjsZk2ezc+80t5G
IqOg3FEsH2gVXs3Ajcth06aC1SYI5taizxgvUpyQgl4VsfRtyvrSeXAfy56e3rZV2HPndAVaSKsN
EpLqagWG7a//LsT/IdesaVJPAKwMaGWLmCf4yhcf9+1CawJ28WcMrI2AGklmigKP7l04QufvioUX
N5aYI5U0zyYsozRZAnfbHVZXMS46Wbq0hgLjjz65Wfjo7861oWDYrudISlOForhxZ9l9AJIB8UUK
vkZ335EkCUwFWq7nTqMH0j485uXnKTiBXerAYmqXdzfg5cD9y4eQzo5RHCW7w1oK7JYvwL8N2iv8
skbScxR4Z11n5tbu3PhRsjeexd28UmX3xj5eXyqdeFEiU9W27Y/yWVoMIwwM0d+v8qDzzEkj5F5Q
O8kwviSZYiuQKX0o0WJ5WBVWRj+FKXgmi+umgtt5y7U/cSCzkBZCoN2rrvSJcy9fQlGkVnlQr6QG
XrYbXr7Z+wcBVGz1uXZ//e/UrT3+5WwR+bF066iOrz78uRvm0qYdwFxmXx17uvDvy1YBRHLVZ3sB
hg0y12IgcZ0xMouPb/d1mG9pFUwFyvYSZP3ISR5KEA4VaoQYZ5Sm8nFQ4jg5gbOUZLBuKVhfQlml
QRXc4ksU6UM57qbgSlw6GdLXl0FoVO1WP2bbkcuxIV2FmruM1kL+UrVQTHNzOVSkB698THxpVBUq
YzOqrC90FenBrRiud/wkcTJp1vs4568XbDe//iODvEEyCyE2KZ7zdgl0g2ci1+HAUVF92IGbP3hu
ELiSxWmoyGM9Qcr3ygsMFcmsgYjeyKFZQ0UyayBKfJzahRuVImaiXLWqWTEg7luG7qsAgw6yEr4S
FHP12d5GspdmiNLnykvw639GNcg4fv3HBhFyHf/6X+GDL5dgGKL7fNUHgRzzSyh94j8KxnXCdVlA
GyrwoZ9GexdcRf6QOMEEvE3t2Ekks8hQkYujRNAv2fSGpWCR+8RhKLKSTAJDhYL9Zc8HMVTkzH7x
p/fO/VJSrYYKfO9Whu7fbxXJuI4f124x5qT8FjjE6nfk3X3uSnvXNAxCsBpNKJtEkxHUL/tT3y4O
awgP508YiP08wqsFqisnEBSI2ndkru4dfywPbCk4RzGoaNkEVOAWAOAeBc6jm3jFDDdpJQULcZnT
NEB25gwVE6Yxj7y2KhQZjeJC+ZY2FMyVsOh99CjvmQo1Noj92gXIeykUoSJiAIRZjvir0IunRLhr
5+Ifg3c3u6cMUuLi49tdgTNQxaFbMm50wVBV1WhiZHnrdBVm73tnJh9fyI2qz/U8j0f5uizO0DLV
h95mQ+knJgdYIaqrPvZWox8YW8HBOKeIDd7kkrDQVdzrC0fOSZBQrb4W5JudaO+KCJqdqgeZ/D4J
wtJZVmGZEqh69Beytwyzi4IZE1jLy3daRSriyp3JfrLeVLB1104MWCA4lHTXW0rGn+yZKroK6PI1
LDCwRJOTSYpN26j/Z4uNX5miGgCFcWaIDWlkXcHpuPUcv4xxM1TYFrfO2N9facz14hXerqZuHZ+Y
VTHO1sZSYGHc4tAKs7As5gwVEunT+t49sBwqwKV3vpuGjoyTUiHqPlB8Fy1qZymAgFnthxr9bmir
lD3dzN3l1y1DU7ABTw88z0In8fAhf6gV/+ofemjTVOFhD2bk9oP8kLyBC0GF7XPpPz4Cseo7Sbq7
aNuC+99XSEiRV9HiPK3awPMncCyErNqXf93WN+4+FKYUqBYUxPBQV07usEGxH/zvv/1HMhGfTuKc
xBMzOCV3OnWKXZPkIYwidkNF5uzWB89QJy8nJ6OaRrvdEBSnVTU9geCJMymOe/JDz3dotpTyVh/B
xzhSzKvdtKCeVfDQXjR5jFjAW2eCG+lPJa8EljtoORRs3rmT+RBNF2u0yddo1KZCIl787u3S+dqp
B379gfqrepJkxXg7z1AQBwI2PDowsgIZdOHMUq9k1myX5kXF9e0CS4eYRqrGmXbfRhwG+OZ2f9WX
mTx+908KebS2PGJ/7HttwRfdXYK/YgLPAv7cwF/LxpqCm0UH8NSp3ZTYr1Q4H/2gNnCChUNR8e61
airwpk/AK7lkp2RJpkCIEQp5FIRJuxNGhhUf3y7Arljg2Bll0oz1ZynsXqmqrwH/yCJdf7m48dDV
euYuKrxwG1614rhv7sCTIOBW/KZd/98RTx4mkbNePjrfcCcKlsOqu7H7Ci9L9TdKv3dxdi9fnuqX
kk3zuZKb3G7Hie9JTBeDbhzA4sPbrz3I78wPZDmlwsMWs0WwynLqRWPiZdSfQD7ChIVAkYZWEQHt
Ojl1ZIdcIhX+ard0OlTAvHrRlKyuzDuqwjssxj2Ma1YRnoOwtsyDq6LEELX7CI1sJgMgVACRTuHG
knKwugpv6z3nuLR/ugpmpUsnFvn+MjpNBfJdlHolAtQjufW6Ctama2gQ0kiYepKbaahgV9oyDp/7
NK/cSNMrd+HLEkRFLGf7lIvsQQ6VGyoqvm6pF/UfncfN9G+je/g5C/G/0QUqaF9EMHC7Pl3OZZQc
EoaGCiKY7ULd+bB0QAQtys1EJctWKuzFklVgg2kxlfqJV7vz45F/UMhDG1Ws59vV6afBs09Q4Fl0
KH4vAdMNFR5LF6+C9FGxBJsjpSK2M3Bkq8gQHQt+s6PfSHon6MP7GY5hGTdsqMC0bk8nJkzq/fqP
wJ3mxYzFqtBjvPj49nNCaiOl9pQnyNXPgHpUJKm2L7DVArW/btlw/lbMWryE6JzwotO4azYXkY8/
xgcTQY8/JWiII7tHN62CUYAU+2caJR9IGNhUNEMV36YniG62WlBmvxgv/Hb7fojHuqrz94zb/q3I
8bbdAuAudKaR5NCpEC0dSJ/KfqIKiRUFlFIe1JwqMCLdSJgbfz13iSGGo78dMjxUmAEbKIqgjUQ2
+sSlDj1HBUVNN4qKyyhZmSp4ao79seSJqMAfHEPDIUhei04ZG2oE/yHeB0Y923TilRHBY7y/B68m
uk3uAa9URByfxt9gg8RmC/vyS/xL4N4epU0RDYmqWiR4nlIuWgVv8KkL5crTCd28w+VDD+svKH4n
vQRMotXf4pwE2T02VTGSMBVoMFl8fLu90/ViEAYEbQ5oKF0FA+SVu6x1neAA34YKEpIrv1TnpaI4
+M4JyRLIuUIVxvEV9XTyqCrurFjgX1wyGjIfJnwg1U/HtZ8+4NQcVC60f1DwAGdGFFW8woGqYTXp
36Bc/abgOqKkEtKyh2Fh+91fsq+uG976CaduQDTun2vvErzxhGq7bYhB3FjioUAbulnoSXYKXTmq
b8ptNIFBUTqphgpT4hawojxbFUDT2wwOrNJkFZzMH9lefxtyOabptoydpklI9WXeMzINFWCKrkD9
iXBdcWmLiW5d5KbWbNIGhK6zJCdNSwUr3afdTl40DAujuPYhA8SEvXjQjGsK4Igm+t/i/og2qO1i
jr+nx76d47NtC/QndHXikbCs5GOtQnh0gCOX+EFVEHd1YmctV3CpqNIUWWS3OHzigqhAgnWFQ1aq
FlQBgOw/kESREREqWv492eTo3xIXiIrau2MnmAjL5JAcaL547V/OOp5klCJJOkVXAnAGRwg2Qjoa
ugr+awEnJ2+c7565Td/Vqm7OtVs2LV+MJr28up/irDxZQ8UNuaOofU1bSWnjNg1Yn1+Gb6cG7AMd
1qoqhd23EYrv20PaDrV3+2PfcnsmvxrgduJGZI+k46SiOOMmS0qVKoaK5PLtr/9DrXouSRea9xUy
4fszgg714ftjz8XuXenvYj0V4ssONQD8E77lge6D39lbvrDZT3LyISAK9/f/AwAA//8=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microsoft.com/office/2014/relationships/chartEx" Target="../charts/chartEx2.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12</xdr:col>
      <xdr:colOff>703317</xdr:colOff>
      <xdr:row>13</xdr:row>
      <xdr:rowOff>0</xdr:rowOff>
    </xdr:from>
    <xdr:ext cx="65" cy="172098"/>
    <xdr:sp macro="" textlink="">
      <xdr:nvSpPr>
        <xdr:cNvPr id="8" name="CuadroTexto 7">
          <a:extLst>
            <a:ext uri="{FF2B5EF4-FFF2-40B4-BE49-F238E27FC236}">
              <a16:creationId xmlns:a16="http://schemas.microsoft.com/office/drawing/2014/main" id="{53E288B1-7456-4357-8568-022E1FE24134}"/>
            </a:ext>
          </a:extLst>
        </xdr:cNvPr>
        <xdr:cNvSpPr txBox="1"/>
      </xdr:nvSpPr>
      <xdr:spPr>
        <a:xfrm>
          <a:off x="10323567" y="6058301"/>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twoCellAnchor>
    <xdr:from>
      <xdr:col>2</xdr:col>
      <xdr:colOff>851839</xdr:colOff>
      <xdr:row>39</xdr:row>
      <xdr:rowOff>164524</xdr:rowOff>
    </xdr:from>
    <xdr:to>
      <xdr:col>8</xdr:col>
      <xdr:colOff>381000</xdr:colOff>
      <xdr:row>59</xdr:row>
      <xdr:rowOff>183028</xdr:rowOff>
    </xdr:to>
    <xdr:graphicFrame macro="">
      <xdr:nvGraphicFramePr>
        <xdr:cNvPr id="9" name="Gráfico 8">
          <a:extLst>
            <a:ext uri="{FF2B5EF4-FFF2-40B4-BE49-F238E27FC236}">
              <a16:creationId xmlns:a16="http://schemas.microsoft.com/office/drawing/2014/main" id="{AAAF25B2-4202-4F71-BB2C-138191C4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496352</xdr:colOff>
      <xdr:row>39</xdr:row>
      <xdr:rowOff>151378</xdr:rowOff>
    </xdr:from>
    <xdr:to>
      <xdr:col>16</xdr:col>
      <xdr:colOff>147821</xdr:colOff>
      <xdr:row>59</xdr:row>
      <xdr:rowOff>187336</xdr:rowOff>
    </xdr:to>
    <mc:AlternateContent xmlns:mc="http://schemas.openxmlformats.org/markup-compatibility/2006">
      <mc:Choice xmlns:cx4="http://schemas.microsoft.com/office/drawing/2016/5/10/chartex" Requires="cx4">
        <xdr:graphicFrame macro="">
          <xdr:nvGraphicFramePr>
            <xdr:cNvPr id="15" name="Gráfico 14">
              <a:extLst>
                <a:ext uri="{FF2B5EF4-FFF2-40B4-BE49-F238E27FC236}">
                  <a16:creationId xmlns:a16="http://schemas.microsoft.com/office/drawing/2014/main" id="{00829C6D-7463-410F-9071-D90EA4836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30627" y="10514578"/>
              <a:ext cx="6266582" cy="3845958"/>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2</xdr:col>
      <xdr:colOff>835601</xdr:colOff>
      <xdr:row>21</xdr:row>
      <xdr:rowOff>147205</xdr:rowOff>
    </xdr:from>
    <xdr:to>
      <xdr:col>15</xdr:col>
      <xdr:colOff>294409</xdr:colOff>
      <xdr:row>36</xdr:row>
      <xdr:rowOff>103909</xdr:rowOff>
    </xdr:to>
    <xdr:graphicFrame macro="">
      <xdr:nvGraphicFramePr>
        <xdr:cNvPr id="17" name="Gráfico 16">
          <a:extLst>
            <a:ext uri="{FF2B5EF4-FFF2-40B4-BE49-F238E27FC236}">
              <a16:creationId xmlns:a16="http://schemas.microsoft.com/office/drawing/2014/main" id="{F546165B-2446-492D-8D2B-7C6A47442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759617</xdr:colOff>
      <xdr:row>23</xdr:row>
      <xdr:rowOff>347659</xdr:rowOff>
    </xdr:from>
    <xdr:to>
      <xdr:col>18</xdr:col>
      <xdr:colOff>254792</xdr:colOff>
      <xdr:row>26</xdr:row>
      <xdr:rowOff>178592</xdr:rowOff>
    </xdr:to>
    <mc:AlternateContent xmlns:mc="http://schemas.openxmlformats.org/markup-compatibility/2006" xmlns:a14="http://schemas.microsoft.com/office/drawing/2010/main">
      <mc:Choice Requires="a14">
        <xdr:graphicFrame macro="">
          <xdr:nvGraphicFramePr>
            <xdr:cNvPr id="18" name="Tipo de Servicio">
              <a:extLst>
                <a:ext uri="{FF2B5EF4-FFF2-40B4-BE49-F238E27FC236}">
                  <a16:creationId xmlns:a16="http://schemas.microsoft.com/office/drawing/2014/main" id="{60A5D857-81B4-3D93-B49B-296EAE834BA1}"/>
                </a:ext>
              </a:extLst>
            </xdr:cNvPr>
            <xdr:cNvGraphicFramePr/>
          </xdr:nvGraphicFramePr>
          <xdr:xfrm>
            <a:off x="0" y="0"/>
            <a:ext cx="0" cy="0"/>
          </xdr:xfrm>
          <a:graphic>
            <a:graphicData uri="http://schemas.microsoft.com/office/drawing/2010/slicer">
              <sle:slicer xmlns:sle="http://schemas.microsoft.com/office/drawing/2010/slicer" name="Tipo de Servicio"/>
            </a:graphicData>
          </a:graphic>
        </xdr:graphicFrame>
      </mc:Choice>
      <mc:Fallback xmlns="">
        <xdr:sp macro="" textlink="">
          <xdr:nvSpPr>
            <xdr:cNvPr id="0" name=""/>
            <xdr:cNvSpPr>
              <a:spLocks noTextEdit="1"/>
            </xdr:cNvSpPr>
          </xdr:nvSpPr>
          <xdr:spPr>
            <a:xfrm>
              <a:off x="14046992" y="6443659"/>
              <a:ext cx="1828800" cy="1366841"/>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401348</xdr:colOff>
      <xdr:row>23</xdr:row>
      <xdr:rowOff>341889</xdr:rowOff>
    </xdr:from>
    <xdr:to>
      <xdr:col>24</xdr:col>
      <xdr:colOff>654842</xdr:colOff>
      <xdr:row>31</xdr:row>
      <xdr:rowOff>119062</xdr:rowOff>
    </xdr:to>
    <mc:AlternateContent xmlns:mc="http://schemas.openxmlformats.org/markup-compatibility/2006" xmlns:a14="http://schemas.microsoft.com/office/drawing/2010/main">
      <mc:Choice Requires="a14">
        <xdr:graphicFrame macro="">
          <xdr:nvGraphicFramePr>
            <xdr:cNvPr id="19" name="Día de la semana">
              <a:extLst>
                <a:ext uri="{FF2B5EF4-FFF2-40B4-BE49-F238E27FC236}">
                  <a16:creationId xmlns:a16="http://schemas.microsoft.com/office/drawing/2014/main" id="{78839986-3F95-9529-F395-37D10BF603E2}"/>
                </a:ext>
              </a:extLst>
            </xdr:cNvPr>
            <xdr:cNvGraphicFramePr/>
          </xdr:nvGraphicFramePr>
          <xdr:xfrm>
            <a:off x="0" y="0"/>
            <a:ext cx="0" cy="0"/>
          </xdr:xfrm>
          <a:graphic>
            <a:graphicData uri="http://schemas.microsoft.com/office/drawing/2010/slicer">
              <sle:slicer xmlns:sle="http://schemas.microsoft.com/office/drawing/2010/slicer" name="Día de la semana"/>
            </a:graphicData>
          </a:graphic>
        </xdr:graphicFrame>
      </mc:Choice>
      <mc:Fallback xmlns="">
        <xdr:sp macro="" textlink="">
          <xdr:nvSpPr>
            <xdr:cNvPr id="0" name=""/>
            <xdr:cNvSpPr>
              <a:spLocks noTextEdit="1"/>
            </xdr:cNvSpPr>
          </xdr:nvSpPr>
          <xdr:spPr>
            <a:xfrm>
              <a:off x="18308348" y="6437889"/>
              <a:ext cx="2360902" cy="240845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16</xdr:col>
      <xdr:colOff>263805</xdr:colOff>
      <xdr:row>39</xdr:row>
      <xdr:rowOff>147204</xdr:rowOff>
    </xdr:from>
    <xdr:to>
      <xdr:col>24</xdr:col>
      <xdr:colOff>424295</xdr:colOff>
      <xdr:row>59</xdr:row>
      <xdr:rowOff>181841</xdr:rowOff>
    </xdr:to>
    <xdr:graphicFrame macro="">
      <xdr:nvGraphicFramePr>
        <xdr:cNvPr id="11" name="Gráfico 10">
          <a:extLst>
            <a:ext uri="{FF2B5EF4-FFF2-40B4-BE49-F238E27FC236}">
              <a16:creationId xmlns:a16="http://schemas.microsoft.com/office/drawing/2014/main" id="{FF78213E-65D4-4961-AAE2-EE773B1BF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869155</xdr:colOff>
      <xdr:row>65</xdr:row>
      <xdr:rowOff>89837</xdr:rowOff>
    </xdr:from>
    <xdr:to>
      <xdr:col>8</xdr:col>
      <xdr:colOff>401563</xdr:colOff>
      <xdr:row>83</xdr:row>
      <xdr:rowOff>1083</xdr:rowOff>
    </xdr:to>
    <xdr:graphicFrame macro="">
      <xdr:nvGraphicFramePr>
        <xdr:cNvPr id="12" name="Gráfico 11">
          <a:extLst>
            <a:ext uri="{FF2B5EF4-FFF2-40B4-BE49-F238E27FC236}">
              <a16:creationId xmlns:a16="http://schemas.microsoft.com/office/drawing/2014/main" id="{234326CA-C0E0-4754-BF48-115D163BE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413269</xdr:colOff>
      <xdr:row>66</xdr:row>
      <xdr:rowOff>27060</xdr:rowOff>
    </xdr:from>
    <xdr:to>
      <xdr:col>16</xdr:col>
      <xdr:colOff>29224</xdr:colOff>
      <xdr:row>83</xdr:row>
      <xdr:rowOff>102826</xdr:rowOff>
    </xdr:to>
    <xdr:graphicFrame macro="">
      <xdr:nvGraphicFramePr>
        <xdr:cNvPr id="13" name="Gráfico 12">
          <a:extLst>
            <a:ext uri="{FF2B5EF4-FFF2-40B4-BE49-F238E27FC236}">
              <a16:creationId xmlns:a16="http://schemas.microsoft.com/office/drawing/2014/main" id="{BA4F3649-9F67-4938-8474-872326768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109320</xdr:colOff>
      <xdr:row>66</xdr:row>
      <xdr:rowOff>59532</xdr:rowOff>
    </xdr:from>
    <xdr:to>
      <xdr:col>24</xdr:col>
      <xdr:colOff>523873</xdr:colOff>
      <xdr:row>85</xdr:row>
      <xdr:rowOff>11905</xdr:rowOff>
    </xdr:to>
    <xdr:graphicFrame macro="">
      <xdr:nvGraphicFramePr>
        <xdr:cNvPr id="14" name="Gráfico 13">
          <a:extLst>
            <a:ext uri="{FF2B5EF4-FFF2-40B4-BE49-F238E27FC236}">
              <a16:creationId xmlns:a16="http://schemas.microsoft.com/office/drawing/2014/main" id="{1F497D57-A054-43F1-A993-59A88FD03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1004515</xdr:colOff>
      <xdr:row>38</xdr:row>
      <xdr:rowOff>39685</xdr:rowOff>
    </xdr:from>
    <xdr:to>
      <xdr:col>7</xdr:col>
      <xdr:colOff>916780</xdr:colOff>
      <xdr:row>40</xdr:row>
      <xdr:rowOff>130968</xdr:rowOff>
    </xdr:to>
    <xdr:sp macro="" textlink="">
      <xdr:nvSpPr>
        <xdr:cNvPr id="20" name="CuadroTexto 19">
          <a:extLst>
            <a:ext uri="{FF2B5EF4-FFF2-40B4-BE49-F238E27FC236}">
              <a16:creationId xmlns:a16="http://schemas.microsoft.com/office/drawing/2014/main" id="{3DEA0FB0-EC5E-83F0-4430-ACFAB485503E}"/>
            </a:ext>
          </a:extLst>
        </xdr:cNvPr>
        <xdr:cNvSpPr txBox="1"/>
      </xdr:nvSpPr>
      <xdr:spPr>
        <a:xfrm>
          <a:off x="3909640" y="10159998"/>
          <a:ext cx="3555578" cy="472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Ingresos por tipo de servicio</a:t>
          </a:r>
        </a:p>
      </xdr:txBody>
    </xdr:sp>
    <xdr:clientData/>
  </xdr:twoCellAnchor>
  <xdr:twoCellAnchor>
    <xdr:from>
      <xdr:col>10</xdr:col>
      <xdr:colOff>606136</xdr:colOff>
      <xdr:row>37</xdr:row>
      <xdr:rowOff>112569</xdr:rowOff>
    </xdr:from>
    <xdr:to>
      <xdr:col>14</xdr:col>
      <xdr:colOff>285748</xdr:colOff>
      <xdr:row>39</xdr:row>
      <xdr:rowOff>178335</xdr:rowOff>
    </xdr:to>
    <xdr:sp macro="" textlink="">
      <xdr:nvSpPr>
        <xdr:cNvPr id="21" name="CuadroTexto 20">
          <a:extLst>
            <a:ext uri="{FF2B5EF4-FFF2-40B4-BE49-F238E27FC236}">
              <a16:creationId xmlns:a16="http://schemas.microsoft.com/office/drawing/2014/main" id="{70DB3C0F-9A14-4978-B9B9-511694471AFB}"/>
            </a:ext>
          </a:extLst>
        </xdr:cNvPr>
        <xdr:cNvSpPr txBox="1"/>
      </xdr:nvSpPr>
      <xdr:spPr>
        <a:xfrm>
          <a:off x="10988387" y="10105160"/>
          <a:ext cx="3177885"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Ingresos</a:t>
          </a:r>
          <a:r>
            <a:rPr lang="es-ES" sz="2000" b="1" baseline="0">
              <a:solidFill>
                <a:schemeClr val="bg1"/>
              </a:solidFill>
            </a:rPr>
            <a:t> por país de Origen</a:t>
          </a:r>
          <a:endParaRPr lang="es-ES" sz="2000" b="1">
            <a:solidFill>
              <a:schemeClr val="bg1"/>
            </a:solidFill>
          </a:endParaRPr>
        </a:p>
      </xdr:txBody>
    </xdr:sp>
    <xdr:clientData/>
  </xdr:twoCellAnchor>
  <xdr:twoCellAnchor>
    <xdr:from>
      <xdr:col>18</xdr:col>
      <xdr:colOff>369094</xdr:colOff>
      <xdr:row>37</xdr:row>
      <xdr:rowOff>112568</xdr:rowOff>
    </xdr:from>
    <xdr:to>
      <xdr:col>22</xdr:col>
      <xdr:colOff>576912</xdr:colOff>
      <xdr:row>39</xdr:row>
      <xdr:rowOff>178334</xdr:rowOff>
    </xdr:to>
    <xdr:sp macro="" textlink="">
      <xdr:nvSpPr>
        <xdr:cNvPr id="22" name="CuadroTexto 21">
          <a:extLst>
            <a:ext uri="{FF2B5EF4-FFF2-40B4-BE49-F238E27FC236}">
              <a16:creationId xmlns:a16="http://schemas.microsoft.com/office/drawing/2014/main" id="{133A04F7-058B-4D51-B2E7-138EDC7E0ED7}"/>
            </a:ext>
          </a:extLst>
        </xdr:cNvPr>
        <xdr:cNvSpPr txBox="1"/>
      </xdr:nvSpPr>
      <xdr:spPr>
        <a:xfrm>
          <a:off x="17359314" y="10042381"/>
          <a:ext cx="3077223"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Número de transacciones</a:t>
          </a:r>
        </a:p>
      </xdr:txBody>
    </xdr:sp>
    <xdr:clientData/>
  </xdr:twoCellAnchor>
  <xdr:twoCellAnchor>
    <xdr:from>
      <xdr:col>3</xdr:col>
      <xdr:colOff>1007269</xdr:colOff>
      <xdr:row>63</xdr:row>
      <xdr:rowOff>23812</xdr:rowOff>
    </xdr:from>
    <xdr:to>
      <xdr:col>7</xdr:col>
      <xdr:colOff>753061</xdr:colOff>
      <xdr:row>65</xdr:row>
      <xdr:rowOff>89578</xdr:rowOff>
    </xdr:to>
    <xdr:sp macro="" textlink="">
      <xdr:nvSpPr>
        <xdr:cNvPr id="23" name="CuadroTexto 22">
          <a:extLst>
            <a:ext uri="{FF2B5EF4-FFF2-40B4-BE49-F238E27FC236}">
              <a16:creationId xmlns:a16="http://schemas.microsoft.com/office/drawing/2014/main" id="{BB2AB588-DBAD-4191-86A0-0338CCCF4743}"/>
            </a:ext>
          </a:extLst>
        </xdr:cNvPr>
        <xdr:cNvSpPr txBox="1"/>
      </xdr:nvSpPr>
      <xdr:spPr>
        <a:xfrm>
          <a:off x="3912394" y="14906625"/>
          <a:ext cx="3389105"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Desglose de Impagos</a:t>
          </a:r>
        </a:p>
      </xdr:txBody>
    </xdr:sp>
    <xdr:clientData/>
  </xdr:twoCellAnchor>
  <xdr:twoCellAnchor>
    <xdr:from>
      <xdr:col>10</xdr:col>
      <xdr:colOff>559593</xdr:colOff>
      <xdr:row>63</xdr:row>
      <xdr:rowOff>23813</xdr:rowOff>
    </xdr:from>
    <xdr:to>
      <xdr:col>15</xdr:col>
      <xdr:colOff>321467</xdr:colOff>
      <xdr:row>65</xdr:row>
      <xdr:rowOff>71437</xdr:rowOff>
    </xdr:to>
    <xdr:sp macro="" textlink="">
      <xdr:nvSpPr>
        <xdr:cNvPr id="24" name="CuadroTexto 23">
          <a:extLst>
            <a:ext uri="{FF2B5EF4-FFF2-40B4-BE49-F238E27FC236}">
              <a16:creationId xmlns:a16="http://schemas.microsoft.com/office/drawing/2014/main" id="{1BD95959-4957-4B76-BA90-AE4BE0D2F394}"/>
            </a:ext>
          </a:extLst>
        </xdr:cNvPr>
        <xdr:cNvSpPr txBox="1"/>
      </xdr:nvSpPr>
      <xdr:spPr>
        <a:xfrm>
          <a:off x="9691688" y="14906626"/>
          <a:ext cx="4060029"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Desglose de propinas por mesero</a:t>
          </a:r>
        </a:p>
      </xdr:txBody>
    </xdr:sp>
    <xdr:clientData/>
  </xdr:twoCellAnchor>
  <xdr:twoCellAnchor>
    <xdr:from>
      <xdr:col>18</xdr:col>
      <xdr:colOff>11905</xdr:colOff>
      <xdr:row>63</xdr:row>
      <xdr:rowOff>107157</xdr:rowOff>
    </xdr:from>
    <xdr:to>
      <xdr:col>23</xdr:col>
      <xdr:colOff>440531</xdr:colOff>
      <xdr:row>65</xdr:row>
      <xdr:rowOff>154781</xdr:rowOff>
    </xdr:to>
    <xdr:sp macro="" textlink="">
      <xdr:nvSpPr>
        <xdr:cNvPr id="25" name="CuadroTexto 24">
          <a:extLst>
            <a:ext uri="{FF2B5EF4-FFF2-40B4-BE49-F238E27FC236}">
              <a16:creationId xmlns:a16="http://schemas.microsoft.com/office/drawing/2014/main" id="{9AC42711-6BA9-487E-96D0-39B35A1B7946}"/>
            </a:ext>
          </a:extLst>
        </xdr:cNvPr>
        <xdr:cNvSpPr txBox="1"/>
      </xdr:nvSpPr>
      <xdr:spPr>
        <a:xfrm>
          <a:off x="15775780" y="14989970"/>
          <a:ext cx="4060034"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Órdenes</a:t>
          </a:r>
          <a:r>
            <a:rPr lang="es-ES" sz="2000" b="1" baseline="0">
              <a:solidFill>
                <a:schemeClr val="bg1"/>
              </a:solidFill>
            </a:rPr>
            <a:t> atendidas por mesero</a:t>
          </a:r>
          <a:endParaRPr lang="es-ES" sz="2000" b="1">
            <a:solidFill>
              <a:schemeClr val="bg1"/>
            </a:solidFill>
          </a:endParaRPr>
        </a:p>
      </xdr:txBody>
    </xdr:sp>
    <xdr:clientData/>
  </xdr:twoCellAnchor>
  <xdr:twoCellAnchor>
    <xdr:from>
      <xdr:col>3</xdr:col>
      <xdr:colOff>595312</xdr:colOff>
      <xdr:row>11</xdr:row>
      <xdr:rowOff>0</xdr:rowOff>
    </xdr:from>
    <xdr:to>
      <xdr:col>5</xdr:col>
      <xdr:colOff>595312</xdr:colOff>
      <xdr:row>13</xdr:row>
      <xdr:rowOff>83344</xdr:rowOff>
    </xdr:to>
    <xdr:sp macro="" textlink="">
      <xdr:nvSpPr>
        <xdr:cNvPr id="26" name="CuadroTexto 25">
          <a:extLst>
            <a:ext uri="{FF2B5EF4-FFF2-40B4-BE49-F238E27FC236}">
              <a16:creationId xmlns:a16="http://schemas.microsoft.com/office/drawing/2014/main" id="{1AED40E6-8B1A-4DC4-A754-B256FE69DBF9}"/>
            </a:ext>
          </a:extLst>
        </xdr:cNvPr>
        <xdr:cNvSpPr txBox="1"/>
      </xdr:nvSpPr>
      <xdr:spPr>
        <a:xfrm>
          <a:off x="3500437" y="3643313"/>
          <a:ext cx="2024063"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Total</a:t>
          </a:r>
          <a:r>
            <a:rPr lang="es-ES" sz="2000" b="1" baseline="0">
              <a:solidFill>
                <a:schemeClr val="bg1"/>
              </a:solidFill>
            </a:rPr>
            <a:t> de órdenes</a:t>
          </a:r>
        </a:p>
        <a:p>
          <a:endParaRPr lang="es-ES" sz="2000" b="1">
            <a:solidFill>
              <a:schemeClr val="bg1"/>
            </a:solidFill>
          </a:endParaRPr>
        </a:p>
      </xdr:txBody>
    </xdr:sp>
    <xdr:clientData/>
  </xdr:twoCellAnchor>
  <xdr:twoCellAnchor>
    <xdr:from>
      <xdr:col>7</xdr:col>
      <xdr:colOff>45246</xdr:colOff>
      <xdr:row>11</xdr:row>
      <xdr:rowOff>9526</xdr:rowOff>
    </xdr:from>
    <xdr:to>
      <xdr:col>10</xdr:col>
      <xdr:colOff>493503</xdr:colOff>
      <xdr:row>13</xdr:row>
      <xdr:rowOff>99105</xdr:rowOff>
    </xdr:to>
    <xdr:sp macro="" textlink="">
      <xdr:nvSpPr>
        <xdr:cNvPr id="27" name="CuadroTexto 26">
          <a:extLst>
            <a:ext uri="{FF2B5EF4-FFF2-40B4-BE49-F238E27FC236}">
              <a16:creationId xmlns:a16="http://schemas.microsoft.com/office/drawing/2014/main" id="{9529C430-EDF8-4C95-A477-282C5572D2B8}"/>
            </a:ext>
          </a:extLst>
        </xdr:cNvPr>
        <xdr:cNvSpPr txBox="1"/>
      </xdr:nvSpPr>
      <xdr:spPr>
        <a:xfrm>
          <a:off x="6593684" y="3652839"/>
          <a:ext cx="3031914"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Nº</a:t>
          </a:r>
          <a:r>
            <a:rPr lang="es-ES" sz="2000" b="1" baseline="0">
              <a:solidFill>
                <a:schemeClr val="bg1"/>
              </a:solidFill>
            </a:rPr>
            <a:t> Medio de Comensales</a:t>
          </a:r>
          <a:endParaRPr lang="es-ES" sz="2000" b="1">
            <a:solidFill>
              <a:schemeClr val="bg1"/>
            </a:solidFill>
          </a:endParaRPr>
        </a:p>
      </xdr:txBody>
    </xdr:sp>
    <xdr:clientData/>
  </xdr:twoCellAnchor>
  <xdr:twoCellAnchor>
    <xdr:from>
      <xdr:col>11</xdr:col>
      <xdr:colOff>661987</xdr:colOff>
      <xdr:row>11</xdr:row>
      <xdr:rowOff>7144</xdr:rowOff>
    </xdr:from>
    <xdr:to>
      <xdr:col>15</xdr:col>
      <xdr:colOff>681624</xdr:colOff>
      <xdr:row>13</xdr:row>
      <xdr:rowOff>96723</xdr:rowOff>
    </xdr:to>
    <xdr:sp macro="" textlink="">
      <xdr:nvSpPr>
        <xdr:cNvPr id="28" name="CuadroTexto 27">
          <a:extLst>
            <a:ext uri="{FF2B5EF4-FFF2-40B4-BE49-F238E27FC236}">
              <a16:creationId xmlns:a16="http://schemas.microsoft.com/office/drawing/2014/main" id="{51154660-7969-441C-9859-F8D43B133F79}"/>
            </a:ext>
          </a:extLst>
        </xdr:cNvPr>
        <xdr:cNvSpPr txBox="1"/>
      </xdr:nvSpPr>
      <xdr:spPr>
        <a:xfrm>
          <a:off x="10603707" y="3650457"/>
          <a:ext cx="3508167"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Ticket</a:t>
          </a:r>
          <a:r>
            <a:rPr lang="es-ES" sz="2000" b="1" baseline="0">
              <a:solidFill>
                <a:schemeClr val="bg1"/>
              </a:solidFill>
            </a:rPr>
            <a:t> Medio</a:t>
          </a:r>
          <a:endParaRPr lang="es-ES" sz="2000" b="1">
            <a:solidFill>
              <a:schemeClr val="bg1"/>
            </a:solidFill>
          </a:endParaRPr>
        </a:p>
      </xdr:txBody>
    </xdr:sp>
    <xdr:clientData/>
  </xdr:twoCellAnchor>
  <xdr:twoCellAnchor>
    <xdr:from>
      <xdr:col>14</xdr:col>
      <xdr:colOff>790575</xdr:colOff>
      <xdr:row>11</xdr:row>
      <xdr:rowOff>16668</xdr:rowOff>
    </xdr:from>
    <xdr:to>
      <xdr:col>19</xdr:col>
      <xdr:colOff>441115</xdr:colOff>
      <xdr:row>13</xdr:row>
      <xdr:rowOff>106247</xdr:rowOff>
    </xdr:to>
    <xdr:sp macro="" textlink="">
      <xdr:nvSpPr>
        <xdr:cNvPr id="29" name="CuadroTexto 28">
          <a:extLst>
            <a:ext uri="{FF2B5EF4-FFF2-40B4-BE49-F238E27FC236}">
              <a16:creationId xmlns:a16="http://schemas.microsoft.com/office/drawing/2014/main" id="{6FBDD500-2595-4C69-AC91-C947E09DD9B7}"/>
            </a:ext>
          </a:extLst>
        </xdr:cNvPr>
        <xdr:cNvSpPr txBox="1"/>
      </xdr:nvSpPr>
      <xdr:spPr>
        <a:xfrm>
          <a:off x="13411200" y="3659981"/>
          <a:ext cx="3555790"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Facturación</a:t>
          </a:r>
          <a:r>
            <a:rPr lang="es-ES" sz="2000" b="1" baseline="0">
              <a:solidFill>
                <a:schemeClr val="bg1"/>
              </a:solidFill>
            </a:rPr>
            <a:t> Total</a:t>
          </a:r>
          <a:endParaRPr lang="es-ES" sz="2000" b="1">
            <a:solidFill>
              <a:schemeClr val="bg1"/>
            </a:solidFill>
          </a:endParaRPr>
        </a:p>
      </xdr:txBody>
    </xdr:sp>
    <xdr:clientData/>
  </xdr:twoCellAnchor>
  <xdr:twoCellAnchor>
    <xdr:from>
      <xdr:col>22</xdr:col>
      <xdr:colOff>681036</xdr:colOff>
      <xdr:row>11</xdr:row>
      <xdr:rowOff>14289</xdr:rowOff>
    </xdr:from>
    <xdr:to>
      <xdr:col>27</xdr:col>
      <xdr:colOff>379205</xdr:colOff>
      <xdr:row>13</xdr:row>
      <xdr:rowOff>103868</xdr:rowOff>
    </xdr:to>
    <xdr:sp macro="" textlink="">
      <xdr:nvSpPr>
        <xdr:cNvPr id="30" name="CuadroTexto 29">
          <a:extLst>
            <a:ext uri="{FF2B5EF4-FFF2-40B4-BE49-F238E27FC236}">
              <a16:creationId xmlns:a16="http://schemas.microsoft.com/office/drawing/2014/main" id="{D6728522-497B-46FB-A9B0-4CD2F604E607}"/>
            </a:ext>
          </a:extLst>
        </xdr:cNvPr>
        <xdr:cNvSpPr txBox="1"/>
      </xdr:nvSpPr>
      <xdr:spPr>
        <a:xfrm>
          <a:off x="19314319" y="3657602"/>
          <a:ext cx="3508169"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Margen</a:t>
          </a:r>
        </a:p>
      </xdr:txBody>
    </xdr:sp>
    <xdr:clientData/>
  </xdr:twoCellAnchor>
  <xdr:twoCellAnchor>
    <xdr:from>
      <xdr:col>19</xdr:col>
      <xdr:colOff>214310</xdr:colOff>
      <xdr:row>11</xdr:row>
      <xdr:rowOff>0</xdr:rowOff>
    </xdr:from>
    <xdr:to>
      <xdr:col>24</xdr:col>
      <xdr:colOff>91070</xdr:colOff>
      <xdr:row>13</xdr:row>
      <xdr:rowOff>89579</xdr:rowOff>
    </xdr:to>
    <xdr:sp macro="" textlink="">
      <xdr:nvSpPr>
        <xdr:cNvPr id="31" name="CuadroTexto 30">
          <a:extLst>
            <a:ext uri="{FF2B5EF4-FFF2-40B4-BE49-F238E27FC236}">
              <a16:creationId xmlns:a16="http://schemas.microsoft.com/office/drawing/2014/main" id="{F5B8EE89-ED54-486A-8346-050A51090EEE}"/>
            </a:ext>
          </a:extLst>
        </xdr:cNvPr>
        <xdr:cNvSpPr txBox="1"/>
      </xdr:nvSpPr>
      <xdr:spPr>
        <a:xfrm>
          <a:off x="16740185" y="3643313"/>
          <a:ext cx="3508168"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Coste Total</a:t>
          </a:r>
        </a:p>
      </xdr:txBody>
    </xdr:sp>
    <xdr:clientData/>
  </xdr:twoCellAnchor>
  <xdr:oneCellAnchor>
    <xdr:from>
      <xdr:col>4</xdr:col>
      <xdr:colOff>703317</xdr:colOff>
      <xdr:row>13</xdr:row>
      <xdr:rowOff>0</xdr:rowOff>
    </xdr:from>
    <xdr:ext cx="65" cy="172098"/>
    <xdr:sp macro="" textlink="">
      <xdr:nvSpPr>
        <xdr:cNvPr id="32" name="CuadroTexto 31">
          <a:extLst>
            <a:ext uri="{FF2B5EF4-FFF2-40B4-BE49-F238E27FC236}">
              <a16:creationId xmlns:a16="http://schemas.microsoft.com/office/drawing/2014/main" id="{4949026C-627C-46FC-A0CF-2FF3B8476294}"/>
            </a:ext>
          </a:extLst>
        </xdr:cNvPr>
        <xdr:cNvSpPr txBox="1"/>
      </xdr:nvSpPr>
      <xdr:spPr>
        <a:xfrm>
          <a:off x="12681005" y="4000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8</xdr:col>
      <xdr:colOff>703317</xdr:colOff>
      <xdr:row>13</xdr:row>
      <xdr:rowOff>0</xdr:rowOff>
    </xdr:from>
    <xdr:ext cx="65" cy="172098"/>
    <xdr:sp macro="" textlink="">
      <xdr:nvSpPr>
        <xdr:cNvPr id="33" name="CuadroTexto 32">
          <a:extLst>
            <a:ext uri="{FF2B5EF4-FFF2-40B4-BE49-F238E27FC236}">
              <a16:creationId xmlns:a16="http://schemas.microsoft.com/office/drawing/2014/main" id="{E374FAE9-CA96-4233-8E9D-FC7310F9D20D}"/>
            </a:ext>
          </a:extLst>
        </xdr:cNvPr>
        <xdr:cNvSpPr txBox="1"/>
      </xdr:nvSpPr>
      <xdr:spPr>
        <a:xfrm>
          <a:off x="12681005" y="4000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15</xdr:col>
      <xdr:colOff>703317</xdr:colOff>
      <xdr:row>13</xdr:row>
      <xdr:rowOff>0</xdr:rowOff>
    </xdr:from>
    <xdr:ext cx="65" cy="172098"/>
    <xdr:sp macro="" textlink="">
      <xdr:nvSpPr>
        <xdr:cNvPr id="34" name="CuadroTexto 33">
          <a:extLst>
            <a:ext uri="{FF2B5EF4-FFF2-40B4-BE49-F238E27FC236}">
              <a16:creationId xmlns:a16="http://schemas.microsoft.com/office/drawing/2014/main" id="{C0CB2587-6A58-456F-AB28-9815926673FE}"/>
            </a:ext>
          </a:extLst>
        </xdr:cNvPr>
        <xdr:cNvSpPr txBox="1"/>
      </xdr:nvSpPr>
      <xdr:spPr>
        <a:xfrm>
          <a:off x="12681005" y="4000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19</xdr:col>
      <xdr:colOff>703317</xdr:colOff>
      <xdr:row>13</xdr:row>
      <xdr:rowOff>0</xdr:rowOff>
    </xdr:from>
    <xdr:ext cx="65" cy="172098"/>
    <xdr:sp macro="" textlink="">
      <xdr:nvSpPr>
        <xdr:cNvPr id="35" name="CuadroTexto 34">
          <a:extLst>
            <a:ext uri="{FF2B5EF4-FFF2-40B4-BE49-F238E27FC236}">
              <a16:creationId xmlns:a16="http://schemas.microsoft.com/office/drawing/2014/main" id="{E96E6A3B-BC77-48D5-9BED-24F4D2D44CFC}"/>
            </a:ext>
          </a:extLst>
        </xdr:cNvPr>
        <xdr:cNvSpPr txBox="1"/>
      </xdr:nvSpPr>
      <xdr:spPr>
        <a:xfrm>
          <a:off x="12681005" y="4000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23</xdr:col>
      <xdr:colOff>703317</xdr:colOff>
      <xdr:row>13</xdr:row>
      <xdr:rowOff>0</xdr:rowOff>
    </xdr:from>
    <xdr:ext cx="65" cy="172098"/>
    <xdr:sp macro="" textlink="">
      <xdr:nvSpPr>
        <xdr:cNvPr id="36" name="CuadroTexto 35">
          <a:extLst>
            <a:ext uri="{FF2B5EF4-FFF2-40B4-BE49-F238E27FC236}">
              <a16:creationId xmlns:a16="http://schemas.microsoft.com/office/drawing/2014/main" id="{96231E21-97EC-4DAC-8968-DEB087403789}"/>
            </a:ext>
          </a:extLst>
        </xdr:cNvPr>
        <xdr:cNvSpPr txBox="1"/>
      </xdr:nvSpPr>
      <xdr:spPr>
        <a:xfrm>
          <a:off x="12681005" y="4000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twoCellAnchor>
    <xdr:from>
      <xdr:col>5</xdr:col>
      <xdr:colOff>675409</xdr:colOff>
      <xdr:row>18</xdr:row>
      <xdr:rowOff>259772</xdr:rowOff>
    </xdr:from>
    <xdr:to>
      <xdr:col>12</xdr:col>
      <xdr:colOff>640772</xdr:colOff>
      <xdr:row>20</xdr:row>
      <xdr:rowOff>186993</xdr:rowOff>
    </xdr:to>
    <xdr:sp macro="" textlink="">
      <xdr:nvSpPr>
        <xdr:cNvPr id="37" name="CuadroTexto 36">
          <a:extLst>
            <a:ext uri="{FF2B5EF4-FFF2-40B4-BE49-F238E27FC236}">
              <a16:creationId xmlns:a16="http://schemas.microsoft.com/office/drawing/2014/main" id="{7B3E2E15-6584-44F2-BF96-2CBAF90892C6}"/>
            </a:ext>
          </a:extLst>
        </xdr:cNvPr>
        <xdr:cNvSpPr txBox="1"/>
      </xdr:nvSpPr>
      <xdr:spPr>
        <a:xfrm>
          <a:off x="5619751" y="5186796"/>
          <a:ext cx="5818908" cy="446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000" b="1">
              <a:solidFill>
                <a:schemeClr val="bg1"/>
              </a:solidFill>
            </a:rPr>
            <a:t>Ingresos</a:t>
          </a:r>
          <a:r>
            <a:rPr lang="es-ES" sz="2000" b="1" baseline="0">
              <a:solidFill>
                <a:schemeClr val="bg1"/>
              </a:solidFill>
            </a:rPr>
            <a:t> por tipo de servicio y día de la semana</a:t>
          </a:r>
          <a:endParaRPr lang="es-ES" sz="2000" b="1">
            <a:solidFill>
              <a:schemeClr val="bg1"/>
            </a:solidFill>
          </a:endParaRPr>
        </a:p>
      </xdr:txBody>
    </xdr:sp>
    <xdr:clientData/>
  </xdr:twoCellAnchor>
  <xdr:twoCellAnchor>
    <xdr:from>
      <xdr:col>3</xdr:col>
      <xdr:colOff>357189</xdr:colOff>
      <xdr:row>9</xdr:row>
      <xdr:rowOff>464342</xdr:rowOff>
    </xdr:from>
    <xdr:to>
      <xdr:col>5</xdr:col>
      <xdr:colOff>702470</xdr:colOff>
      <xdr:row>16</xdr:row>
      <xdr:rowOff>154779</xdr:rowOff>
    </xdr:to>
    <xdr:sp macro="" textlink="">
      <xdr:nvSpPr>
        <xdr:cNvPr id="40" name="Rectángulo: esquinas redondeadas 39">
          <a:extLst>
            <a:ext uri="{FF2B5EF4-FFF2-40B4-BE49-F238E27FC236}">
              <a16:creationId xmlns:a16="http://schemas.microsoft.com/office/drawing/2014/main" id="{F98577A1-DF0B-E122-27F6-A95927DC035B}"/>
            </a:ext>
          </a:extLst>
        </xdr:cNvPr>
        <xdr:cNvSpPr/>
      </xdr:nvSpPr>
      <xdr:spPr>
        <a:xfrm>
          <a:off x="3262314" y="3440905"/>
          <a:ext cx="2369344"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702468</xdr:colOff>
      <xdr:row>10</xdr:row>
      <xdr:rowOff>0</xdr:rowOff>
    </xdr:from>
    <xdr:to>
      <xdr:col>10</xdr:col>
      <xdr:colOff>321468</xdr:colOff>
      <xdr:row>17</xdr:row>
      <xdr:rowOff>2</xdr:rowOff>
    </xdr:to>
    <xdr:sp macro="" textlink="">
      <xdr:nvSpPr>
        <xdr:cNvPr id="41" name="Rectángulo: esquinas redondeadas 40">
          <a:extLst>
            <a:ext uri="{FF2B5EF4-FFF2-40B4-BE49-F238E27FC236}">
              <a16:creationId xmlns:a16="http://schemas.microsoft.com/office/drawing/2014/main" id="{80926ABB-6A67-471B-9530-2DB2691E8B41}"/>
            </a:ext>
          </a:extLst>
        </xdr:cNvPr>
        <xdr:cNvSpPr/>
      </xdr:nvSpPr>
      <xdr:spPr>
        <a:xfrm>
          <a:off x="6441281" y="3464720"/>
          <a:ext cx="3012282"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223836</xdr:colOff>
      <xdr:row>9</xdr:row>
      <xdr:rowOff>485775</xdr:rowOff>
    </xdr:from>
    <xdr:to>
      <xdr:col>13</xdr:col>
      <xdr:colOff>973930</xdr:colOff>
      <xdr:row>16</xdr:row>
      <xdr:rowOff>176212</xdr:rowOff>
    </xdr:to>
    <xdr:sp macro="" textlink="">
      <xdr:nvSpPr>
        <xdr:cNvPr id="42" name="Rectángulo: esquinas redondeadas 41">
          <a:extLst>
            <a:ext uri="{FF2B5EF4-FFF2-40B4-BE49-F238E27FC236}">
              <a16:creationId xmlns:a16="http://schemas.microsoft.com/office/drawing/2014/main" id="{CED9D36F-9CFD-427E-89B3-2167C05C0404}"/>
            </a:ext>
          </a:extLst>
        </xdr:cNvPr>
        <xdr:cNvSpPr/>
      </xdr:nvSpPr>
      <xdr:spPr>
        <a:xfrm>
          <a:off x="10165556" y="3462338"/>
          <a:ext cx="2369344"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483394</xdr:colOff>
      <xdr:row>9</xdr:row>
      <xdr:rowOff>459582</xdr:rowOff>
    </xdr:from>
    <xdr:to>
      <xdr:col>17</xdr:col>
      <xdr:colOff>571499</xdr:colOff>
      <xdr:row>16</xdr:row>
      <xdr:rowOff>150019</xdr:rowOff>
    </xdr:to>
    <xdr:sp macro="" textlink="">
      <xdr:nvSpPr>
        <xdr:cNvPr id="43" name="Rectángulo: esquinas redondeadas 42">
          <a:extLst>
            <a:ext uri="{FF2B5EF4-FFF2-40B4-BE49-F238E27FC236}">
              <a16:creationId xmlns:a16="http://schemas.microsoft.com/office/drawing/2014/main" id="{18F7C6F2-798D-45E6-B2E1-34EAE50113E0}"/>
            </a:ext>
          </a:extLst>
        </xdr:cNvPr>
        <xdr:cNvSpPr/>
      </xdr:nvSpPr>
      <xdr:spPr>
        <a:xfrm>
          <a:off x="13104019" y="3436145"/>
          <a:ext cx="2469355"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654843</xdr:colOff>
      <xdr:row>10</xdr:row>
      <xdr:rowOff>28575</xdr:rowOff>
    </xdr:from>
    <xdr:to>
      <xdr:col>21</xdr:col>
      <xdr:colOff>409574</xdr:colOff>
      <xdr:row>17</xdr:row>
      <xdr:rowOff>28577</xdr:rowOff>
    </xdr:to>
    <xdr:sp macro="" textlink="">
      <xdr:nvSpPr>
        <xdr:cNvPr id="44" name="Rectángulo: esquinas redondeadas 43">
          <a:extLst>
            <a:ext uri="{FF2B5EF4-FFF2-40B4-BE49-F238E27FC236}">
              <a16:creationId xmlns:a16="http://schemas.microsoft.com/office/drawing/2014/main" id="{6DB737D6-3694-44FE-A913-D78D1CAF8894}"/>
            </a:ext>
          </a:extLst>
        </xdr:cNvPr>
        <xdr:cNvSpPr/>
      </xdr:nvSpPr>
      <xdr:spPr>
        <a:xfrm>
          <a:off x="16275843" y="3493295"/>
          <a:ext cx="2040731"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130966</xdr:colOff>
      <xdr:row>10</xdr:row>
      <xdr:rowOff>61912</xdr:rowOff>
    </xdr:from>
    <xdr:to>
      <xdr:col>24</xdr:col>
      <xdr:colOff>583404</xdr:colOff>
      <xdr:row>17</xdr:row>
      <xdr:rowOff>61914</xdr:rowOff>
    </xdr:to>
    <xdr:sp macro="" textlink="">
      <xdr:nvSpPr>
        <xdr:cNvPr id="45" name="Rectángulo: esquinas redondeadas 44">
          <a:extLst>
            <a:ext uri="{FF2B5EF4-FFF2-40B4-BE49-F238E27FC236}">
              <a16:creationId xmlns:a16="http://schemas.microsoft.com/office/drawing/2014/main" id="{C3D49152-BBC4-41B7-9EBE-F3C6767EC77B}"/>
            </a:ext>
          </a:extLst>
        </xdr:cNvPr>
        <xdr:cNvSpPr/>
      </xdr:nvSpPr>
      <xdr:spPr>
        <a:xfrm>
          <a:off x="18621374" y="3526632"/>
          <a:ext cx="1976438" cy="1250157"/>
        </a:xfrm>
        <a:prstGeom prst="roundRect">
          <a:avLst/>
        </a:prstGeom>
        <a:noFill/>
        <a:ln w="38100">
          <a:solidFill>
            <a:schemeClr val="tx2">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18</xdr:col>
      <xdr:colOff>304797</xdr:colOff>
      <xdr:row>23</xdr:row>
      <xdr:rowOff>347663</xdr:rowOff>
    </xdr:from>
    <xdr:to>
      <xdr:col>21</xdr:col>
      <xdr:colOff>345280</xdr:colOff>
      <xdr:row>28</xdr:row>
      <xdr:rowOff>83344</xdr:rowOff>
    </xdr:to>
    <mc:AlternateContent xmlns:mc="http://schemas.openxmlformats.org/markup-compatibility/2006" xmlns:a14="http://schemas.microsoft.com/office/drawing/2010/main">
      <mc:Choice Requires="a14">
        <xdr:graphicFrame macro="">
          <xdr:nvGraphicFramePr>
            <xdr:cNvPr id="46" name="Mesero Asignado">
              <a:extLst>
                <a:ext uri="{FF2B5EF4-FFF2-40B4-BE49-F238E27FC236}">
                  <a16:creationId xmlns:a16="http://schemas.microsoft.com/office/drawing/2014/main" id="{6C90EE49-C956-82A0-AAE9-02263F2B3F85}"/>
                </a:ext>
              </a:extLst>
            </xdr:cNvPr>
            <xdr:cNvGraphicFramePr/>
          </xdr:nvGraphicFramePr>
          <xdr:xfrm>
            <a:off x="0" y="0"/>
            <a:ext cx="0" cy="0"/>
          </xdr:xfrm>
          <a:graphic>
            <a:graphicData uri="http://schemas.microsoft.com/office/drawing/2010/slicer">
              <sle:slicer xmlns:sle="http://schemas.microsoft.com/office/drawing/2010/slicer" name="Mesero Asignado"/>
            </a:graphicData>
          </a:graphic>
        </xdr:graphicFrame>
      </mc:Choice>
      <mc:Fallback xmlns="">
        <xdr:sp macro="" textlink="">
          <xdr:nvSpPr>
            <xdr:cNvPr id="0" name=""/>
            <xdr:cNvSpPr>
              <a:spLocks noTextEdit="1"/>
            </xdr:cNvSpPr>
          </xdr:nvSpPr>
          <xdr:spPr>
            <a:xfrm>
              <a:off x="15925797" y="6443663"/>
              <a:ext cx="2326483" cy="1831181"/>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10535</xdr:colOff>
      <xdr:row>24</xdr:row>
      <xdr:rowOff>28013</xdr:rowOff>
    </xdr:from>
    <xdr:to>
      <xdr:col>3</xdr:col>
      <xdr:colOff>1098176</xdr:colOff>
      <xdr:row>38</xdr:row>
      <xdr:rowOff>169345</xdr:rowOff>
    </xdr:to>
    <xdr:graphicFrame macro="">
      <xdr:nvGraphicFramePr>
        <xdr:cNvPr id="2" name="Gráfico 1">
          <a:extLst>
            <a:ext uri="{FF2B5EF4-FFF2-40B4-BE49-F238E27FC236}">
              <a16:creationId xmlns:a16="http://schemas.microsoft.com/office/drawing/2014/main" id="{B5A95E0C-FA81-56DD-DCD1-6DE890D6E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750276</xdr:colOff>
      <xdr:row>52</xdr:row>
      <xdr:rowOff>89647</xdr:rowOff>
    </xdr:from>
    <xdr:to>
      <xdr:col>3</xdr:col>
      <xdr:colOff>795617</xdr:colOff>
      <xdr:row>65</xdr:row>
      <xdr:rowOff>87921</xdr:rowOff>
    </xdr:to>
    <xdr:graphicFrame macro="">
      <xdr:nvGraphicFramePr>
        <xdr:cNvPr id="3" name="Gráfico 2">
          <a:extLst>
            <a:ext uri="{FF2B5EF4-FFF2-40B4-BE49-F238E27FC236}">
              <a16:creationId xmlns:a16="http://schemas.microsoft.com/office/drawing/2014/main" id="{F7CE6BB4-1776-0CC4-D822-6D39F6246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15480</xdr:colOff>
      <xdr:row>231</xdr:row>
      <xdr:rowOff>52948</xdr:rowOff>
    </xdr:from>
    <xdr:to>
      <xdr:col>3</xdr:col>
      <xdr:colOff>1942892</xdr:colOff>
      <xdr:row>246</xdr:row>
      <xdr:rowOff>109168</xdr:rowOff>
    </xdr:to>
    <xdr:graphicFrame macro="">
      <xdr:nvGraphicFramePr>
        <xdr:cNvPr id="8" name="Gráfico 7">
          <a:extLst>
            <a:ext uri="{FF2B5EF4-FFF2-40B4-BE49-F238E27FC236}">
              <a16:creationId xmlns:a16="http://schemas.microsoft.com/office/drawing/2014/main" id="{E2EE4E60-AF10-AA24-56E7-81F7750D0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1756511</xdr:colOff>
      <xdr:row>134</xdr:row>
      <xdr:rowOff>146538</xdr:rowOff>
    </xdr:from>
    <xdr:to>
      <xdr:col>6</xdr:col>
      <xdr:colOff>659423</xdr:colOff>
      <xdr:row>150</xdr:row>
      <xdr:rowOff>6063</xdr:rowOff>
    </xdr:to>
    <mc:AlternateContent xmlns:mc="http://schemas.openxmlformats.org/markup-compatibility/2006">
      <mc:Choice xmlns:cx4="http://schemas.microsoft.com/office/drawing/2016/5/10/chartex" Requires="cx4">
        <xdr:graphicFrame macro="">
          <xdr:nvGraphicFramePr>
            <xdr:cNvPr id="9" name="Gráfico 8">
              <a:extLst>
                <a:ext uri="{FF2B5EF4-FFF2-40B4-BE49-F238E27FC236}">
                  <a16:creationId xmlns:a16="http://schemas.microsoft.com/office/drawing/2014/main" id="{D175C74C-7FB9-D232-76F0-7027EE41C1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28361" y="24463863"/>
              <a:ext cx="4489325" cy="2769413"/>
            </a:xfrm>
            <a:prstGeom prst="rect">
              <a:avLst/>
            </a:prstGeom>
            <a:solidFill>
              <a:prstClr val="white"/>
            </a:solidFill>
            <a:ln w="1">
              <a:solidFill>
                <a:prstClr val="green"/>
              </a:solidFill>
            </a:ln>
          </xdr:spPr>
          <xdr:txBody>
            <a:bodyPr vertOverflow="clip" horzOverflow="clip"/>
            <a:lstStyle/>
            <a:p>
              <a:r>
                <a:rPr lang="es-ES"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3</xdr:col>
      <xdr:colOff>1213035</xdr:colOff>
      <xdr:row>53</xdr:row>
      <xdr:rowOff>28015</xdr:rowOff>
    </xdr:from>
    <xdr:to>
      <xdr:col>5</xdr:col>
      <xdr:colOff>442632</xdr:colOff>
      <xdr:row>65</xdr:row>
      <xdr:rowOff>63314</xdr:rowOff>
    </xdr:to>
    <xdr:graphicFrame macro="">
      <xdr:nvGraphicFramePr>
        <xdr:cNvPr id="10" name="Gráfico 9">
          <a:extLst>
            <a:ext uri="{FF2B5EF4-FFF2-40B4-BE49-F238E27FC236}">
              <a16:creationId xmlns:a16="http://schemas.microsoft.com/office/drawing/2014/main" id="{721FE194-EC6A-B69E-F90F-0594EE01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612154</xdr:colOff>
      <xdr:row>88</xdr:row>
      <xdr:rowOff>161690</xdr:rowOff>
    </xdr:from>
    <xdr:to>
      <xdr:col>6</xdr:col>
      <xdr:colOff>98734</xdr:colOff>
      <xdr:row>103</xdr:row>
      <xdr:rowOff>110348</xdr:rowOff>
    </xdr:to>
    <xdr:graphicFrame macro="">
      <xdr:nvGraphicFramePr>
        <xdr:cNvPr id="12" name="Gráfico 11">
          <a:extLst>
            <a:ext uri="{FF2B5EF4-FFF2-40B4-BE49-F238E27FC236}">
              <a16:creationId xmlns:a16="http://schemas.microsoft.com/office/drawing/2014/main" id="{202334C7-6510-7BC5-9645-A51F05939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433843</xdr:colOff>
      <xdr:row>88</xdr:row>
      <xdr:rowOff>93815</xdr:rowOff>
    </xdr:from>
    <xdr:to>
      <xdr:col>12</xdr:col>
      <xdr:colOff>266575</xdr:colOff>
      <xdr:row>103</xdr:row>
      <xdr:rowOff>133989</xdr:rowOff>
    </xdr:to>
    <xdr:graphicFrame macro="">
      <xdr:nvGraphicFramePr>
        <xdr:cNvPr id="13" name="Gráfico 12">
          <a:extLst>
            <a:ext uri="{FF2B5EF4-FFF2-40B4-BE49-F238E27FC236}">
              <a16:creationId xmlns:a16="http://schemas.microsoft.com/office/drawing/2014/main" id="{FD23F26E-3923-055A-F079-F6815C1C4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663087</xdr:colOff>
      <xdr:row>135</xdr:row>
      <xdr:rowOff>14410</xdr:rowOff>
    </xdr:from>
    <xdr:to>
      <xdr:col>3</xdr:col>
      <xdr:colOff>1510568</xdr:colOff>
      <xdr:row>150</xdr:row>
      <xdr:rowOff>10014</xdr:rowOff>
    </xdr:to>
    <xdr:graphicFrame macro="">
      <xdr:nvGraphicFramePr>
        <xdr:cNvPr id="14" name="Gráfico 13">
          <a:extLst>
            <a:ext uri="{FF2B5EF4-FFF2-40B4-BE49-F238E27FC236}">
              <a16:creationId xmlns:a16="http://schemas.microsoft.com/office/drawing/2014/main" id="{56C7DA1B-58EA-A40A-2A82-3017AC643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467701</xdr:colOff>
      <xdr:row>168</xdr:row>
      <xdr:rowOff>12212</xdr:rowOff>
    </xdr:from>
    <xdr:to>
      <xdr:col>3</xdr:col>
      <xdr:colOff>903654</xdr:colOff>
      <xdr:row>182</xdr:row>
      <xdr:rowOff>58858</xdr:rowOff>
    </xdr:to>
    <xdr:graphicFrame macro="">
      <xdr:nvGraphicFramePr>
        <xdr:cNvPr id="16" name="Gráfico 15">
          <a:extLst>
            <a:ext uri="{FF2B5EF4-FFF2-40B4-BE49-F238E27FC236}">
              <a16:creationId xmlns:a16="http://schemas.microsoft.com/office/drawing/2014/main" id="{F9D87BFB-E64E-5113-CABD-892210E21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644768</xdr:colOff>
      <xdr:row>197</xdr:row>
      <xdr:rowOff>44938</xdr:rowOff>
    </xdr:from>
    <xdr:to>
      <xdr:col>5</xdr:col>
      <xdr:colOff>814508</xdr:colOff>
      <xdr:row>212</xdr:row>
      <xdr:rowOff>40542</xdr:rowOff>
    </xdr:to>
    <xdr:graphicFrame macro="">
      <xdr:nvGraphicFramePr>
        <xdr:cNvPr id="17" name="Gráfico 16">
          <a:extLst>
            <a:ext uri="{FF2B5EF4-FFF2-40B4-BE49-F238E27FC236}">
              <a16:creationId xmlns:a16="http://schemas.microsoft.com/office/drawing/2014/main" id="{81E1C6B0-DB9A-A13B-F7B3-43C47CBD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192941</xdr:colOff>
      <xdr:row>196</xdr:row>
      <xdr:rowOff>173159</xdr:rowOff>
    </xdr:from>
    <xdr:to>
      <xdr:col>10</xdr:col>
      <xdr:colOff>503114</xdr:colOff>
      <xdr:row>211</xdr:row>
      <xdr:rowOff>168763</xdr:rowOff>
    </xdr:to>
    <xdr:graphicFrame macro="">
      <xdr:nvGraphicFramePr>
        <xdr:cNvPr id="18" name="Gráfico 17">
          <a:extLst>
            <a:ext uri="{FF2B5EF4-FFF2-40B4-BE49-F238E27FC236}">
              <a16:creationId xmlns:a16="http://schemas.microsoft.com/office/drawing/2014/main" id="{8A46D9CD-7696-948F-F538-DB035E1B47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0833331" backgroundQuery="1" createdVersion="8" refreshedVersion="8" minRefreshableVersion="3" recordCount="0" supportSubquery="1" supportAdvancedDrill="1" xr:uid="{FB742FAB-8CCC-440E-8476-03FFC68BC3BD}">
  <cacheSource type="external" connectionId="2"/>
  <cacheFields count="3">
    <cacheField name="[Measures].[Suma de Propina 2]" caption="Suma de Propina 2" numFmtId="0" hierarchy="84" level="32767"/>
    <cacheField name="[TablaSala].[Tipo de Servicio].[Tipo de Servicio]" caption="Tipo de Servicio" numFmtId="0" hierarchy="62" level="1">
      <sharedItems count="3">
        <s v="Almuerzo"/>
        <s v="Cena"/>
        <s v="Desayuno"/>
      </sharedItems>
    </cacheField>
    <cacheField name="[TablaSala].[Mesero Asignado].[Mesero Asignado]" caption="Mesero Asignado" numFmtId="0" hierarchy="61" level="1">
      <sharedItems count="5">
        <s v="Mesero_1"/>
        <s v="Mesero_2"/>
        <s v="Mesero_3"/>
        <s v="Mesero_4"/>
        <s v="Mesero_5"/>
      </sharedItems>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fieldsUsage count="2">
        <fieldUsage x="-1"/>
        <fieldUsage x="2"/>
      </fieldsUsage>
    </cacheHierarchy>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1"/>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oneField="1" hidden="1">
      <fieldsUsage count="1">
        <fieldUsage x="0"/>
      </fieldsUsage>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4305556" backgroundQuery="1" createdVersion="8" refreshedVersion="8" minRefreshableVersion="3" recordCount="0" supportSubquery="1" supportAdvancedDrill="1" xr:uid="{4BC71BBF-559E-4E60-AEE0-6750D6D46463}">
  <cacheSource type="external" connectionId="2"/>
  <cacheFields count="2">
    <cacheField name="[TablaSala].[Fecha de factura].[Fecha de factura]" caption="Fecha de factura" numFmtId="0" hierarchy="53" level="1">
      <sharedItems containsSemiMixedTypes="0" containsNonDate="0" containsDate="1" containsString="0" minDate="2023-04-01T00:00:00" maxDate="2023-04-08T00:00:00" count="7">
        <d v="2023-04-01T00:00:00"/>
        <d v="2023-04-02T00:00:00"/>
        <d v="2023-04-03T00:00:00"/>
        <d v="2023-04-04T00:00:00"/>
        <d v="2023-04-05T00:00:00"/>
        <d v="2023-04-06T00:00:00"/>
        <d v="2023-04-07T00:00:00"/>
      </sharedItems>
    </cacheField>
    <cacheField name="[Measures].[Suma de Número de Comensales]" caption="Suma de Número de Comensales" numFmtId="0" hierarchy="91"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2" memberValueDatatype="7" unbalanced="0">
      <fieldsUsage count="2">
        <fieldUsage x="-1"/>
        <fieldUsage x="0"/>
      </fieldsUsage>
    </cacheHierarchy>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oneField="1" hidden="1">
      <fieldsUsage count="1">
        <fieldUsage x="1"/>
      </fieldsUsage>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5578703" backgroundQuery="1" createdVersion="8" refreshedVersion="8" minRefreshableVersion="3" recordCount="0" supportSubquery="1" supportAdvancedDrill="1" xr:uid="{1C13A832-D74A-47D5-A32D-B48B2806C635}">
  <cacheSource type="external" connectionId="2"/>
  <cacheFields count="2">
    <cacheField name="[TablaSala].[Fecha de factura].[Fecha de factura]" caption="Fecha de factura" numFmtId="0" hierarchy="53" level="1">
      <sharedItems containsSemiMixedTypes="0" containsNonDate="0" containsDate="1" containsString="0" minDate="2023-04-01T00:00:00" maxDate="2023-04-08T00:00:00" count="7">
        <d v="2023-04-01T00:00:00"/>
        <d v="2023-04-02T00:00:00"/>
        <d v="2023-04-03T00:00:00"/>
        <d v="2023-04-04T00:00:00"/>
        <d v="2023-04-05T00:00:00"/>
        <d v="2023-04-06T00:00:00"/>
        <d v="2023-04-07T00:00:00"/>
      </sharedItems>
    </cacheField>
    <cacheField name="[Measures].[Promedio de Número de Comensales]" caption="Promedio de Número de Comensales" numFmtId="0" hierarchy="92"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2" memberValueDatatype="7" unbalanced="0">
      <fieldsUsage count="2">
        <fieldUsage x="-1"/>
        <fieldUsage x="0"/>
      </fieldsUsage>
    </cacheHierarchy>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oneField="1" hidden="1">
      <fieldsUsage count="1">
        <fieldUsage x="1"/>
      </fieldsUsage>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6388888" backgroundQuery="1" createdVersion="8" refreshedVersion="8" minRefreshableVersion="3" recordCount="0" supportSubquery="1" supportAdvancedDrill="1" xr:uid="{6F6E7CF6-3402-4154-BD4F-938DFBE09F66}">
  <cacheSource type="external" connectionId="2"/>
  <cacheFields count="1">
    <cacheField name="[Measures].[Suma de Costo Unitario]" caption="Suma de Costo Unitario" numFmtId="0" hierarchy="95"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oneField="1" hidden="1">
      <fieldsUsage count="1">
        <fieldUsage x="0"/>
      </fieldsUsage>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7314812" backgroundQuery="1" createdVersion="8" refreshedVersion="8" minRefreshableVersion="3" recordCount="0" supportSubquery="1" supportAdvancedDrill="1" xr:uid="{3E44F150-2F1A-476B-AEFE-4E436D615040}">
  <cacheSource type="external" connectionId="2"/>
  <cacheFields count="1">
    <cacheField name="[Measures].[Recuento de Número de Orden]" caption="Recuento de Número de Orden" numFmtId="0" hierarchy="88"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0"/>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78587967" backgroundQuery="1" createdVersion="8" refreshedVersion="8" minRefreshableVersion="3" recordCount="0" supportSubquery="1" supportAdvancedDrill="1" xr:uid="{A503C725-7B9C-4016-BE90-2DCB56B50039}">
  <cacheSource type="external" connectionId="2"/>
  <cacheFields count="2">
    <cacheField name="[TablaSala].[Día de la semana].[Día de la semana]" caption="Día de la semana" numFmtId="0" hierarchy="71" level="1">
      <sharedItems count="7">
        <s v="domingo"/>
        <s v="jueves"/>
        <s v="lunes"/>
        <s v="martes"/>
        <s v="miércoles"/>
        <s v="sábado"/>
        <s v="viernes"/>
      </sharedItems>
    </cacheField>
    <cacheField name="[Measures].[Suma de Ganancia Bruta]" caption="Suma de Ganancia Bruta" numFmtId="0" hierarchy="81"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0"/>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oneField="1" hidden="1">
      <fieldsUsage count="1">
        <fieldUsage x="1"/>
      </fieldsUsage>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83680555" backgroundQuery="1" createdVersion="8" refreshedVersion="8" minRefreshableVersion="3" recordCount="0" supportSubquery="1" supportAdvancedDrill="1" xr:uid="{F9358C60-9D6B-4AC7-88B5-21C9FCDB3FD6}">
  <cacheSource type="external" connectionId="2"/>
  <cacheFields count="3">
    <cacheField name="[TablaSala].[Cobro de la Orden].[Cobro de la Orden]" caption="Cobro de la Orden" numFmtId="0" hierarchy="68" level="1">
      <sharedItems count="2">
        <s v="No"/>
        <s v="Sí"/>
      </sharedItems>
    </cacheField>
    <cacheField name="[Measures].[Recuento de Número de Orden]" caption="Recuento de Número de Orden" numFmtId="0" hierarchy="88" level="32767"/>
    <cacheField name="[TablaSala].[Día de la semana].[Día de la semana]" caption="Día de la semana" numFmtId="0" hierarchy="71" level="1">
      <sharedItems count="7">
        <s v="domingo"/>
        <s v="jueves"/>
        <s v="lunes"/>
        <s v="martes"/>
        <s v="miércoles"/>
        <s v="sábado"/>
        <s v="viernes"/>
      </sharedItems>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2" memberValueDatatype="130" unbalanced="0">
      <fieldsUsage count="2">
        <fieldUsage x="-1"/>
        <fieldUsage x="0"/>
      </fieldsUsage>
    </cacheHierarchy>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2"/>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1"/>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86342595" backgroundQuery="1" createdVersion="8" refreshedVersion="8" minRefreshableVersion="3" recordCount="0" supportSubquery="1" supportAdvancedDrill="1" xr:uid="{F30F8453-4C36-4DDE-884A-2891B1EE0705}">
  <cacheSource type="external" connectionId="2"/>
  <cacheFields count="3">
    <cacheField name="[TablaSala].[Cobro de la Orden].[Cobro de la Orden]" caption="Cobro de la Orden" numFmtId="0" hierarchy="68" level="1">
      <sharedItems count="2">
        <s v="No"/>
        <s v="Sí"/>
      </sharedItems>
    </cacheField>
    <cacheField name="[Measures].[Recuento de Número de Orden]" caption="Recuento de Número de Orden" numFmtId="0" hierarchy="88" level="32767"/>
    <cacheField name="[TablaSala].[Tipo de Servicio].[Tipo de Servicio]" caption="Tipo de Servicio" numFmtId="0" hierarchy="62" level="1">
      <sharedItems count="3">
        <s v="Almuerzo"/>
        <s v="Cena"/>
        <s v="Desayuno"/>
      </sharedItems>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2"/>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2" memberValueDatatype="130" unbalanced="0">
      <fieldsUsage count="2">
        <fieldUsage x="-1"/>
        <fieldUsage x="0"/>
      </fieldsUsage>
    </cacheHierarchy>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1"/>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89236112" backgroundQuery="1" createdVersion="8" refreshedVersion="8" minRefreshableVersion="3" recordCount="0" supportSubquery="1" supportAdvancedDrill="1" xr:uid="{6D741B78-E9DC-4FF7-9A8E-CB4DD574E25C}">
  <cacheSource type="external" connectionId="2"/>
  <cacheFields count="3">
    <cacheField name="[TablaSala].[Cobro de la Orden].[Cobro de la Orden]" caption="Cobro de la Orden" numFmtId="0" hierarchy="68" level="1">
      <sharedItems count="2">
        <s v="No"/>
        <s v="Sí"/>
      </sharedItems>
    </cacheField>
    <cacheField name="[Measures].[Recuento de Número de Orden]" caption="Recuento de Número de Orden" numFmtId="0" hierarchy="88" level="32767"/>
    <cacheField name="[TablaSala].[País de Origen].[País de Origen]" caption="País de Origen" numFmtId="0" hierarchy="69" level="1">
      <sharedItems count="11">
        <s v="Argentina"/>
        <s v="Bolivia"/>
        <s v="Brasil"/>
        <s v="Chile"/>
        <s v="Colombia"/>
        <s v="Ecuador"/>
        <s v="España"/>
        <s v="Paraguay"/>
        <s v="Perú"/>
        <s v="Uruguay"/>
        <s v="Venezuela"/>
      </sharedItems>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2" memberValueDatatype="130" unbalanced="0">
      <fieldsUsage count="2">
        <fieldUsage x="-1"/>
        <fieldUsage x="0"/>
      </fieldsUsage>
    </cacheHierarchy>
    <cacheHierarchy uniqueName="[TablaSala].[País de Origen]" caption="País de Origen" attribute="1" defaultMemberUniqueName="[TablaSala].[País de Origen].[All]" allUniqueName="[TablaSala].[País de Origen].[All]" dimensionUniqueName="[TablaSala]" displayFolder="" count="2" memberValueDatatype="130" unbalanced="0">
      <fieldsUsage count="2">
        <fieldUsage x="-1"/>
        <fieldUsage x="2"/>
      </fieldsUsage>
    </cacheHierarchy>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1"/>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92476853" backgroundQuery="1" createdVersion="8" refreshedVersion="8" minRefreshableVersion="3" recordCount="0" supportSubquery="1" supportAdvancedDrill="1" xr:uid="{D7F23A84-875A-49E6-9470-4E3035474CA9}">
  <cacheSource type="external" connectionId="2"/>
  <cacheFields count="2">
    <cacheField name="[Measures].[Suma de Ganancia Bruta]" caption="Suma de Ganancia Bruta" numFmtId="0" hierarchy="81" level="32767"/>
    <cacheField name="[TablaSala].[País de Origen].[País de Origen]" caption="País de Origen" numFmtId="0" hierarchy="69" level="1">
      <sharedItems count="11">
        <s v="Argentina"/>
        <s v="Bolivia"/>
        <s v="Brasil"/>
        <s v="Chile"/>
        <s v="Colombia"/>
        <s v="Ecuador"/>
        <s v="España"/>
        <s v="Paraguay"/>
        <s v="Perú"/>
        <s v="Uruguay"/>
        <s v="Venezuela"/>
      </sharedItems>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2" memberValueDatatype="130" unbalanced="0">
      <fieldsUsage count="2">
        <fieldUsage x="-1"/>
        <fieldUsage x="1"/>
      </fieldsUsage>
    </cacheHierarchy>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oneField="1" hidden="1">
      <fieldsUsage count="1">
        <fieldUsage x="0"/>
      </fieldsUsage>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97106479" backgroundQuery="1" createdVersion="8" refreshedVersion="8" minRefreshableVersion="3" recordCount="0" supportSubquery="1" supportAdvancedDrill="1" xr:uid="{F2F329F8-05D5-49E9-A955-05A924F138A1}">
  <cacheSource type="external" connectionId="2"/>
  <cacheFields count="4">
    <cacheField name="[TablaSala].[Tipo de Servicio].[Tipo de Servicio]" caption="Tipo de Servicio" numFmtId="0" hierarchy="62" level="1">
      <sharedItems count="3">
        <s v="Almuerzo"/>
        <s v="Cena"/>
        <s v="Desayuno"/>
      </sharedItems>
    </cacheField>
    <cacheField name="[TablaSala].[Día de la semana].[Día de la semana]" caption="Día de la semana" numFmtId="0" hierarchy="71" level="1">
      <sharedItems count="7">
        <s v="domingo"/>
        <s v="jueves"/>
        <s v="lunes"/>
        <s v="martes"/>
        <s v="miércoles"/>
        <s v="sábado"/>
        <s v="viernes"/>
      </sharedItems>
    </cacheField>
    <cacheField name="[Measures].[Suma de Ganancia Bruta]" caption="Suma de Ganancia Bruta" numFmtId="0" hierarchy="81" level="32767"/>
    <cacheField name="[TablaSala].[Mesero Asignado].[Mesero Asignado]" caption="Mesero Asignado" numFmtId="0" hierarchy="61" level="1">
      <sharedItems containsSemiMixedTypes="0" containsNonDate="0" containsString="0"/>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fieldsUsage count="2">
        <fieldUsage x="-1"/>
        <fieldUsage x="3"/>
      </fieldsUsage>
    </cacheHierarchy>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0"/>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1"/>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oneField="1" hidden="1">
      <fieldsUsage count="1">
        <fieldUsage x="2"/>
      </fieldsUsage>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305092592" backgroundQuery="1" createdVersion="8" refreshedVersion="8" minRefreshableVersion="3" recordCount="0" supportSubquery="1" supportAdvancedDrill="1" xr:uid="{0C106CCF-EFE6-43FE-871C-EA82189E2929}">
  <cacheSource type="external" connectionId="2"/>
  <cacheFields count="4">
    <cacheField name="[TablaSala].[Mesero Asignado].[Mesero Asignado]" caption="Mesero Asignado" numFmtId="0" hierarchy="61" level="1">
      <sharedItems count="5">
        <s v="Mesero_1"/>
        <s v="Mesero_2"/>
        <s v="Mesero_3"/>
        <s v="Mesero_4"/>
        <s v="Mesero_5"/>
      </sharedItems>
    </cacheField>
    <cacheField name="[Measures].[Recuento de Número de Orden]" caption="Recuento de Número de Orden" numFmtId="0" hierarchy="88" level="32767"/>
    <cacheField name="[TablaSala].[Día de la semana].[Día de la semana]" caption="Día de la semana" numFmtId="0" hierarchy="71" level="1">
      <sharedItems containsSemiMixedTypes="0" containsNonDate="0" containsString="0"/>
    </cacheField>
    <cacheField name="[TablaSala].[Tipo de Servicio].[Tipo de Servicio]" caption="Tipo de Servicio" numFmtId="0" hierarchy="62" level="1">
      <sharedItems containsSemiMixedTypes="0" containsNonDate="0" containsString="0"/>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fieldsUsage count="2">
        <fieldUsage x="-1"/>
        <fieldUsage x="0"/>
      </fieldsUsage>
    </cacheHierarchy>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3"/>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2"/>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1"/>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307870371" backgroundQuery="1" createdVersion="8" refreshedVersion="8" minRefreshableVersion="3" recordCount="0" supportSubquery="1" supportAdvancedDrill="1" xr:uid="{B479E8F1-B77F-4548-B439-3F9AD7457008}">
  <cacheSource type="external" connectionId="2"/>
  <cacheFields count="5">
    <cacheField name="[TablaSala].[Cobro de la Orden].[Cobro de la Orden]" caption="Cobro de la Orden" numFmtId="0" hierarchy="68" level="1">
      <sharedItems count="2">
        <s v="No"/>
        <s v="Sí"/>
      </sharedItems>
    </cacheField>
    <cacheField name="[Measures].[Recuento de Número de Orden]" caption="Recuento de Número de Orden" numFmtId="0" hierarchy="88" level="32767"/>
    <cacheField name="[TablaSala].[Día de la semana].[Día de la semana]" caption="Día de la semana" numFmtId="0" hierarchy="71" level="1">
      <sharedItems containsSemiMixedTypes="0" containsNonDate="0" containsString="0"/>
    </cacheField>
    <cacheField name="[TablaSala].[Tipo de Servicio].[Tipo de Servicio]" caption="Tipo de Servicio" numFmtId="0" hierarchy="62" level="1">
      <sharedItems containsSemiMixedTypes="0" containsNonDate="0" containsString="0"/>
    </cacheField>
    <cacheField name="[TablaSala].[Mesero Asignado].[Mesero Asignado]" caption="Mesero Asignado" numFmtId="0" hierarchy="61" level="1">
      <sharedItems containsSemiMixedTypes="0" containsNonDate="0" containsString="0"/>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fieldsUsage count="2">
        <fieldUsage x="-1"/>
        <fieldUsage x="4"/>
      </fieldsUsage>
    </cacheHierarchy>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3"/>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2" memberValueDatatype="130" unbalanced="0">
      <fieldsUsage count="2">
        <fieldUsage x="-1"/>
        <fieldUsage x="0"/>
      </fieldsUsage>
    </cacheHierarchy>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2"/>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oneField="1" hidden="1">
      <fieldsUsage count="1">
        <fieldUsage x="1"/>
      </fieldsUsage>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310532411" backgroundQuery="1" createdVersion="8" refreshedVersion="8" minRefreshableVersion="3" recordCount="0" supportSubquery="1" supportAdvancedDrill="1" xr:uid="{B1522CA4-91CE-4BCD-A59B-C03E362FA2EF}">
  <cacheSource type="external" connectionId="2"/>
  <cacheFields count="4">
    <cacheField name="[TablaSala].[Tipo de Servicio].[Tipo de Servicio]" caption="Tipo de Servicio" numFmtId="0" hierarchy="62" level="1">
      <sharedItems count="3">
        <s v="Almuerzo"/>
        <s v="Cena"/>
        <s v="Desayuno"/>
      </sharedItems>
    </cacheField>
    <cacheField name="[Measures].[Suma de Ganancia Bruta]" caption="Suma de Ganancia Bruta" numFmtId="0" hierarchy="81" level="32767"/>
    <cacheField name="[TablaSala].[Día de la semana].[Día de la semana]" caption="Día de la semana" numFmtId="0" hierarchy="71" level="1">
      <sharedItems containsSemiMixedTypes="0" containsNonDate="0" containsString="0"/>
    </cacheField>
    <cacheField name="[TablaSala].[Mesero Asignado].[Mesero Asignado]" caption="Mesero Asignado" numFmtId="0" hierarchy="61" level="1">
      <sharedItems containsSemiMixedTypes="0" containsNonDate="0" containsString="0"/>
    </cacheField>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fieldsUsage count="2">
        <fieldUsage x="-1"/>
        <fieldUsage x="3"/>
      </fieldsUsage>
    </cacheHierarchy>
    <cacheHierarchy uniqueName="[TablaSala].[Tipo de Servicio]" caption="Tipo de Servicio" attribute="1" defaultMemberUniqueName="[TablaSala].[Tipo de Servicio].[All]" allUniqueName="[TablaSala].[Tipo de Servicio].[All]" dimensionUniqueName="[TablaSala]" displayFolder="" count="2" memberValueDatatype="130" unbalanced="0">
      <fieldsUsage count="2">
        <fieldUsage x="-1"/>
        <fieldUsage x="0"/>
      </fieldsUsage>
    </cacheHierarchy>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fieldsUsage count="2">
        <fieldUsage x="-1"/>
        <fieldUsage x="2"/>
      </fieldsUsage>
    </cacheHierarchy>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oneField="1" hidden="1">
      <fieldsUsage count="1">
        <fieldUsage x="1"/>
      </fieldsUsage>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323958335" backgroundQuery="1" createdVersion="8" refreshedVersion="8" minRefreshableVersion="3" recordCount="0" supportSubquery="1" supportAdvancedDrill="1" xr:uid="{E380F43E-24CF-4A65-9927-63CB0BED08DD}">
  <cacheSource type="external" connectionId="2"/>
  <cacheFields count="2">
    <cacheField name="[Rango].[Número de Orden].[Número de Orden]" caption="Número de Orden" numFmtId="0" hierarchy="17" level="1">
      <sharedItems containsSemiMixedTypes="0" containsString="0" containsNumber="1" containsInteger="1" minValue="1" maxValue="767" count="7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sharedItems>
      <extLst>
        <ext xmlns:x15="http://schemas.microsoft.com/office/spreadsheetml/2010/11/main" uri="{4F2E5C28-24EA-4eb8-9CBF-B6C8F9C3D259}">
          <x15:cachedUniqueNames>
            <x15:cachedUniqueName index="0" name="[Rango].[Número de Orden].&amp;[1]"/>
            <x15:cachedUniqueName index="1" name="[Rango].[Número de Orden].&amp;[2]"/>
            <x15:cachedUniqueName index="2" name="[Rango].[Número de Orden].&amp;[3]"/>
            <x15:cachedUniqueName index="3" name="[Rango].[Número de Orden].&amp;[4]"/>
            <x15:cachedUniqueName index="4" name="[Rango].[Número de Orden].&amp;[5]"/>
            <x15:cachedUniqueName index="5" name="[Rango].[Número de Orden].&amp;[6]"/>
            <x15:cachedUniqueName index="6" name="[Rango].[Número de Orden].&amp;[7]"/>
            <x15:cachedUniqueName index="7" name="[Rango].[Número de Orden].&amp;[8]"/>
            <x15:cachedUniqueName index="8" name="[Rango].[Número de Orden].&amp;[9]"/>
            <x15:cachedUniqueName index="9" name="[Rango].[Número de Orden].&amp;[10]"/>
            <x15:cachedUniqueName index="10" name="[Rango].[Número de Orden].&amp;[11]"/>
            <x15:cachedUniqueName index="11" name="[Rango].[Número de Orden].&amp;[12]"/>
            <x15:cachedUniqueName index="12" name="[Rango].[Número de Orden].&amp;[13]"/>
            <x15:cachedUniqueName index="13" name="[Rango].[Número de Orden].&amp;[14]"/>
            <x15:cachedUniqueName index="14" name="[Rango].[Número de Orden].&amp;[15]"/>
            <x15:cachedUniqueName index="15" name="[Rango].[Número de Orden].&amp;[16]"/>
            <x15:cachedUniqueName index="16" name="[Rango].[Número de Orden].&amp;[17]"/>
            <x15:cachedUniqueName index="17" name="[Rango].[Número de Orden].&amp;[18]"/>
            <x15:cachedUniqueName index="18" name="[Rango].[Número de Orden].&amp;[19]"/>
            <x15:cachedUniqueName index="19" name="[Rango].[Número de Orden].&amp;[20]"/>
            <x15:cachedUniqueName index="20" name="[Rango].[Número de Orden].&amp;[21]"/>
            <x15:cachedUniqueName index="21" name="[Rango].[Número de Orden].&amp;[22]"/>
            <x15:cachedUniqueName index="22" name="[Rango].[Número de Orden].&amp;[23]"/>
            <x15:cachedUniqueName index="23" name="[Rango].[Número de Orden].&amp;[24]"/>
            <x15:cachedUniqueName index="24" name="[Rango].[Número de Orden].&amp;[25]"/>
            <x15:cachedUniqueName index="25" name="[Rango].[Número de Orden].&amp;[26]"/>
            <x15:cachedUniqueName index="26" name="[Rango].[Número de Orden].&amp;[27]"/>
            <x15:cachedUniqueName index="27" name="[Rango].[Número de Orden].&amp;[28]"/>
            <x15:cachedUniqueName index="28" name="[Rango].[Número de Orden].&amp;[29]"/>
            <x15:cachedUniqueName index="29" name="[Rango].[Número de Orden].&amp;[30]"/>
            <x15:cachedUniqueName index="30" name="[Rango].[Número de Orden].&amp;[31]"/>
            <x15:cachedUniqueName index="31" name="[Rango].[Número de Orden].&amp;[32]"/>
            <x15:cachedUniqueName index="32" name="[Rango].[Número de Orden].&amp;[33]"/>
            <x15:cachedUniqueName index="33" name="[Rango].[Número de Orden].&amp;[34]"/>
            <x15:cachedUniqueName index="34" name="[Rango].[Número de Orden].&amp;[35]"/>
            <x15:cachedUniqueName index="35" name="[Rango].[Número de Orden].&amp;[36]"/>
            <x15:cachedUniqueName index="36" name="[Rango].[Número de Orden].&amp;[37]"/>
            <x15:cachedUniqueName index="37" name="[Rango].[Número de Orden].&amp;[38]"/>
            <x15:cachedUniqueName index="38" name="[Rango].[Número de Orden].&amp;[39]"/>
            <x15:cachedUniqueName index="39" name="[Rango].[Número de Orden].&amp;[40]"/>
            <x15:cachedUniqueName index="40" name="[Rango].[Número de Orden].&amp;[41]"/>
            <x15:cachedUniqueName index="41" name="[Rango].[Número de Orden].&amp;[42]"/>
            <x15:cachedUniqueName index="42" name="[Rango].[Número de Orden].&amp;[43]"/>
            <x15:cachedUniqueName index="43" name="[Rango].[Número de Orden].&amp;[44]"/>
            <x15:cachedUniqueName index="44" name="[Rango].[Número de Orden].&amp;[45]"/>
            <x15:cachedUniqueName index="45" name="[Rango].[Número de Orden].&amp;[46]"/>
            <x15:cachedUniqueName index="46" name="[Rango].[Número de Orden].&amp;[47]"/>
            <x15:cachedUniqueName index="47" name="[Rango].[Número de Orden].&amp;[48]"/>
            <x15:cachedUniqueName index="48" name="[Rango].[Número de Orden].&amp;[49]"/>
            <x15:cachedUniqueName index="49" name="[Rango].[Número de Orden].&amp;[50]"/>
            <x15:cachedUniqueName index="50" name="[Rango].[Número de Orden].&amp;[51]"/>
            <x15:cachedUniqueName index="51" name="[Rango].[Número de Orden].&amp;[52]"/>
            <x15:cachedUniqueName index="52" name="[Rango].[Número de Orden].&amp;[53]"/>
            <x15:cachedUniqueName index="53" name="[Rango].[Número de Orden].&amp;[54]"/>
            <x15:cachedUniqueName index="54" name="[Rango].[Número de Orden].&amp;[55]"/>
            <x15:cachedUniqueName index="55" name="[Rango].[Número de Orden].&amp;[56]"/>
            <x15:cachedUniqueName index="56" name="[Rango].[Número de Orden].&amp;[57]"/>
            <x15:cachedUniqueName index="57" name="[Rango].[Número de Orden].&amp;[58]"/>
            <x15:cachedUniqueName index="58" name="[Rango].[Número de Orden].&amp;[59]"/>
            <x15:cachedUniqueName index="59" name="[Rango].[Número de Orden].&amp;[60]"/>
            <x15:cachedUniqueName index="60" name="[Rango].[Número de Orden].&amp;[61]"/>
            <x15:cachedUniqueName index="61" name="[Rango].[Número de Orden].&amp;[62]"/>
            <x15:cachedUniqueName index="62" name="[Rango].[Número de Orden].&amp;[63]"/>
            <x15:cachedUniqueName index="63" name="[Rango].[Número de Orden].&amp;[64]"/>
            <x15:cachedUniqueName index="64" name="[Rango].[Número de Orden].&amp;[65]"/>
            <x15:cachedUniqueName index="65" name="[Rango].[Número de Orden].&amp;[66]"/>
            <x15:cachedUniqueName index="66" name="[Rango].[Número de Orden].&amp;[67]"/>
            <x15:cachedUniqueName index="67" name="[Rango].[Número de Orden].&amp;[68]"/>
            <x15:cachedUniqueName index="68" name="[Rango].[Número de Orden].&amp;[69]"/>
            <x15:cachedUniqueName index="69" name="[Rango].[Número de Orden].&amp;[70]"/>
            <x15:cachedUniqueName index="70" name="[Rango].[Número de Orden].&amp;[71]"/>
            <x15:cachedUniqueName index="71" name="[Rango].[Número de Orden].&amp;[72]"/>
            <x15:cachedUniqueName index="72" name="[Rango].[Número de Orden].&amp;[73]"/>
            <x15:cachedUniqueName index="73" name="[Rango].[Número de Orden].&amp;[74]"/>
            <x15:cachedUniqueName index="74" name="[Rango].[Número de Orden].&amp;[75]"/>
            <x15:cachedUniqueName index="75" name="[Rango].[Número de Orden].&amp;[76]"/>
            <x15:cachedUniqueName index="76" name="[Rango].[Número de Orden].&amp;[77]"/>
            <x15:cachedUniqueName index="77" name="[Rango].[Número de Orden].&amp;[78]"/>
            <x15:cachedUniqueName index="78" name="[Rango].[Número de Orden].&amp;[79]"/>
            <x15:cachedUniqueName index="79" name="[Rango].[Número de Orden].&amp;[80]"/>
            <x15:cachedUniqueName index="80" name="[Rango].[Número de Orden].&amp;[81]"/>
            <x15:cachedUniqueName index="81" name="[Rango].[Número de Orden].&amp;[82]"/>
            <x15:cachedUniqueName index="82" name="[Rango].[Número de Orden].&amp;[83]"/>
            <x15:cachedUniqueName index="83" name="[Rango].[Número de Orden].&amp;[84]"/>
            <x15:cachedUniqueName index="84" name="[Rango].[Número de Orden].&amp;[85]"/>
            <x15:cachedUniqueName index="85" name="[Rango].[Número de Orden].&amp;[86]"/>
            <x15:cachedUniqueName index="86" name="[Rango].[Número de Orden].&amp;[87]"/>
            <x15:cachedUniqueName index="87" name="[Rango].[Número de Orden].&amp;[88]"/>
            <x15:cachedUniqueName index="88" name="[Rango].[Número de Orden].&amp;[89]"/>
            <x15:cachedUniqueName index="89" name="[Rango].[Número de Orden].&amp;[90]"/>
            <x15:cachedUniqueName index="90" name="[Rango].[Número de Orden].&amp;[91]"/>
            <x15:cachedUniqueName index="91" name="[Rango].[Número de Orden].&amp;[92]"/>
            <x15:cachedUniqueName index="92" name="[Rango].[Número de Orden].&amp;[93]"/>
            <x15:cachedUniqueName index="93" name="[Rango].[Número de Orden].&amp;[94]"/>
            <x15:cachedUniqueName index="94" name="[Rango].[Número de Orden].&amp;[95]"/>
            <x15:cachedUniqueName index="95" name="[Rango].[Número de Orden].&amp;[96]"/>
            <x15:cachedUniqueName index="96" name="[Rango].[Número de Orden].&amp;[97]"/>
            <x15:cachedUniqueName index="97" name="[Rango].[Número de Orden].&amp;[98]"/>
            <x15:cachedUniqueName index="98" name="[Rango].[Número de Orden].&amp;[99]"/>
            <x15:cachedUniqueName index="99" name="[Rango].[Número de Orden].&amp;[100]"/>
            <x15:cachedUniqueName index="100" name="[Rango].[Número de Orden].&amp;[101]"/>
            <x15:cachedUniqueName index="101" name="[Rango].[Número de Orden].&amp;[102]"/>
            <x15:cachedUniqueName index="102" name="[Rango].[Número de Orden].&amp;[103]"/>
            <x15:cachedUniqueName index="103" name="[Rango].[Número de Orden].&amp;[104]"/>
            <x15:cachedUniqueName index="104" name="[Rango].[Número de Orden].&amp;[105]"/>
            <x15:cachedUniqueName index="105" name="[Rango].[Número de Orden].&amp;[106]"/>
            <x15:cachedUniqueName index="106" name="[Rango].[Número de Orden].&amp;[107]"/>
            <x15:cachedUniqueName index="107" name="[Rango].[Número de Orden].&amp;[108]"/>
            <x15:cachedUniqueName index="108" name="[Rango].[Número de Orden].&amp;[109]"/>
            <x15:cachedUniqueName index="109" name="[Rango].[Número de Orden].&amp;[110]"/>
            <x15:cachedUniqueName index="110" name="[Rango].[Número de Orden].&amp;[111]"/>
            <x15:cachedUniqueName index="111" name="[Rango].[Número de Orden].&amp;[112]"/>
            <x15:cachedUniqueName index="112" name="[Rango].[Número de Orden].&amp;[113]"/>
            <x15:cachedUniqueName index="113" name="[Rango].[Número de Orden].&amp;[114]"/>
            <x15:cachedUniqueName index="114" name="[Rango].[Número de Orden].&amp;[115]"/>
            <x15:cachedUniqueName index="115" name="[Rango].[Número de Orden].&amp;[116]"/>
            <x15:cachedUniqueName index="116" name="[Rango].[Número de Orden].&amp;[117]"/>
            <x15:cachedUniqueName index="117" name="[Rango].[Número de Orden].&amp;[118]"/>
            <x15:cachedUniqueName index="118" name="[Rango].[Número de Orden].&amp;[119]"/>
            <x15:cachedUniqueName index="119" name="[Rango].[Número de Orden].&amp;[120]"/>
            <x15:cachedUniqueName index="120" name="[Rango].[Número de Orden].&amp;[121]"/>
            <x15:cachedUniqueName index="121" name="[Rango].[Número de Orden].&amp;[122]"/>
            <x15:cachedUniqueName index="122" name="[Rango].[Número de Orden].&amp;[123]"/>
            <x15:cachedUniqueName index="123" name="[Rango].[Número de Orden].&amp;[124]"/>
            <x15:cachedUniqueName index="124" name="[Rango].[Número de Orden].&amp;[125]"/>
            <x15:cachedUniqueName index="125" name="[Rango].[Número de Orden].&amp;[126]"/>
            <x15:cachedUniqueName index="126" name="[Rango].[Número de Orden].&amp;[127]"/>
            <x15:cachedUniqueName index="127" name="[Rango].[Número de Orden].&amp;[128]"/>
            <x15:cachedUniqueName index="128" name="[Rango].[Número de Orden].&amp;[129]"/>
            <x15:cachedUniqueName index="129" name="[Rango].[Número de Orden].&amp;[130]"/>
            <x15:cachedUniqueName index="130" name="[Rango].[Número de Orden].&amp;[131]"/>
            <x15:cachedUniqueName index="131" name="[Rango].[Número de Orden].&amp;[132]"/>
            <x15:cachedUniqueName index="132" name="[Rango].[Número de Orden].&amp;[133]"/>
            <x15:cachedUniqueName index="133" name="[Rango].[Número de Orden].&amp;[134]"/>
            <x15:cachedUniqueName index="134" name="[Rango].[Número de Orden].&amp;[135]"/>
            <x15:cachedUniqueName index="135" name="[Rango].[Número de Orden].&amp;[136]"/>
            <x15:cachedUniqueName index="136" name="[Rango].[Número de Orden].&amp;[137]"/>
            <x15:cachedUniqueName index="137" name="[Rango].[Número de Orden].&amp;[138]"/>
            <x15:cachedUniqueName index="138" name="[Rango].[Número de Orden].&amp;[139]"/>
            <x15:cachedUniqueName index="139" name="[Rango].[Número de Orden].&amp;[140]"/>
            <x15:cachedUniqueName index="140" name="[Rango].[Número de Orden].&amp;[141]"/>
            <x15:cachedUniqueName index="141" name="[Rango].[Número de Orden].&amp;[142]"/>
            <x15:cachedUniqueName index="142" name="[Rango].[Número de Orden].&amp;[143]"/>
            <x15:cachedUniqueName index="143" name="[Rango].[Número de Orden].&amp;[144]"/>
            <x15:cachedUniqueName index="144" name="[Rango].[Número de Orden].&amp;[145]"/>
            <x15:cachedUniqueName index="145" name="[Rango].[Número de Orden].&amp;[146]"/>
            <x15:cachedUniqueName index="146" name="[Rango].[Número de Orden].&amp;[147]"/>
            <x15:cachedUniqueName index="147" name="[Rango].[Número de Orden].&amp;[148]"/>
            <x15:cachedUniqueName index="148" name="[Rango].[Número de Orden].&amp;[149]"/>
            <x15:cachedUniqueName index="149" name="[Rango].[Número de Orden].&amp;[150]"/>
            <x15:cachedUniqueName index="150" name="[Rango].[Número de Orden].&amp;[151]"/>
            <x15:cachedUniqueName index="151" name="[Rango].[Número de Orden].&amp;[152]"/>
            <x15:cachedUniqueName index="152" name="[Rango].[Número de Orden].&amp;[153]"/>
            <x15:cachedUniqueName index="153" name="[Rango].[Número de Orden].&amp;[154]"/>
            <x15:cachedUniqueName index="154" name="[Rango].[Número de Orden].&amp;[155]"/>
            <x15:cachedUniqueName index="155" name="[Rango].[Número de Orden].&amp;[156]"/>
            <x15:cachedUniqueName index="156" name="[Rango].[Número de Orden].&amp;[157]"/>
            <x15:cachedUniqueName index="157" name="[Rango].[Número de Orden].&amp;[158]"/>
            <x15:cachedUniqueName index="158" name="[Rango].[Número de Orden].&amp;[159]"/>
            <x15:cachedUniqueName index="159" name="[Rango].[Número de Orden].&amp;[160]"/>
            <x15:cachedUniqueName index="160" name="[Rango].[Número de Orden].&amp;[161]"/>
            <x15:cachedUniqueName index="161" name="[Rango].[Número de Orden].&amp;[162]"/>
            <x15:cachedUniqueName index="162" name="[Rango].[Número de Orden].&amp;[163]"/>
            <x15:cachedUniqueName index="163" name="[Rango].[Número de Orden].&amp;[164]"/>
            <x15:cachedUniqueName index="164" name="[Rango].[Número de Orden].&amp;[165]"/>
            <x15:cachedUniqueName index="165" name="[Rango].[Número de Orden].&amp;[166]"/>
            <x15:cachedUniqueName index="166" name="[Rango].[Número de Orden].&amp;[167]"/>
            <x15:cachedUniqueName index="167" name="[Rango].[Número de Orden].&amp;[168]"/>
            <x15:cachedUniqueName index="168" name="[Rango].[Número de Orden].&amp;[169]"/>
            <x15:cachedUniqueName index="169" name="[Rango].[Número de Orden].&amp;[170]"/>
            <x15:cachedUniqueName index="170" name="[Rango].[Número de Orden].&amp;[171]"/>
            <x15:cachedUniqueName index="171" name="[Rango].[Número de Orden].&amp;[172]"/>
            <x15:cachedUniqueName index="172" name="[Rango].[Número de Orden].&amp;[173]"/>
            <x15:cachedUniqueName index="173" name="[Rango].[Número de Orden].&amp;[174]"/>
            <x15:cachedUniqueName index="174" name="[Rango].[Número de Orden].&amp;[175]"/>
            <x15:cachedUniqueName index="175" name="[Rango].[Número de Orden].&amp;[176]"/>
            <x15:cachedUniqueName index="176" name="[Rango].[Número de Orden].&amp;[177]"/>
            <x15:cachedUniqueName index="177" name="[Rango].[Número de Orden].&amp;[178]"/>
            <x15:cachedUniqueName index="178" name="[Rango].[Número de Orden].&amp;[179]"/>
            <x15:cachedUniqueName index="179" name="[Rango].[Número de Orden].&amp;[180]"/>
            <x15:cachedUniqueName index="180" name="[Rango].[Número de Orden].&amp;[181]"/>
            <x15:cachedUniqueName index="181" name="[Rango].[Número de Orden].&amp;[182]"/>
            <x15:cachedUniqueName index="182" name="[Rango].[Número de Orden].&amp;[183]"/>
            <x15:cachedUniqueName index="183" name="[Rango].[Número de Orden].&amp;[184]"/>
            <x15:cachedUniqueName index="184" name="[Rango].[Número de Orden].&amp;[185]"/>
            <x15:cachedUniqueName index="185" name="[Rango].[Número de Orden].&amp;[186]"/>
            <x15:cachedUniqueName index="186" name="[Rango].[Número de Orden].&amp;[187]"/>
            <x15:cachedUniqueName index="187" name="[Rango].[Número de Orden].&amp;[188]"/>
            <x15:cachedUniqueName index="188" name="[Rango].[Número de Orden].&amp;[189]"/>
            <x15:cachedUniqueName index="189" name="[Rango].[Número de Orden].&amp;[190]"/>
            <x15:cachedUniqueName index="190" name="[Rango].[Número de Orden].&amp;[191]"/>
            <x15:cachedUniqueName index="191" name="[Rango].[Número de Orden].&amp;[192]"/>
            <x15:cachedUniqueName index="192" name="[Rango].[Número de Orden].&amp;[193]"/>
            <x15:cachedUniqueName index="193" name="[Rango].[Número de Orden].&amp;[194]"/>
            <x15:cachedUniqueName index="194" name="[Rango].[Número de Orden].&amp;[195]"/>
            <x15:cachedUniqueName index="195" name="[Rango].[Número de Orden].&amp;[196]"/>
            <x15:cachedUniqueName index="196" name="[Rango].[Número de Orden].&amp;[197]"/>
            <x15:cachedUniqueName index="197" name="[Rango].[Número de Orden].&amp;[198]"/>
            <x15:cachedUniqueName index="198" name="[Rango].[Número de Orden].&amp;[199]"/>
            <x15:cachedUniqueName index="199" name="[Rango].[Número de Orden].&amp;[200]"/>
            <x15:cachedUniqueName index="200" name="[Rango].[Número de Orden].&amp;[201]"/>
            <x15:cachedUniqueName index="201" name="[Rango].[Número de Orden].&amp;[202]"/>
            <x15:cachedUniqueName index="202" name="[Rango].[Número de Orden].&amp;[203]"/>
            <x15:cachedUniqueName index="203" name="[Rango].[Número de Orden].&amp;[204]"/>
            <x15:cachedUniqueName index="204" name="[Rango].[Número de Orden].&amp;[205]"/>
            <x15:cachedUniqueName index="205" name="[Rango].[Número de Orden].&amp;[206]"/>
            <x15:cachedUniqueName index="206" name="[Rango].[Número de Orden].&amp;[207]"/>
            <x15:cachedUniqueName index="207" name="[Rango].[Número de Orden].&amp;[208]"/>
            <x15:cachedUniqueName index="208" name="[Rango].[Número de Orden].&amp;[209]"/>
            <x15:cachedUniqueName index="209" name="[Rango].[Número de Orden].&amp;[210]"/>
            <x15:cachedUniqueName index="210" name="[Rango].[Número de Orden].&amp;[211]"/>
            <x15:cachedUniqueName index="211" name="[Rango].[Número de Orden].&amp;[212]"/>
            <x15:cachedUniqueName index="212" name="[Rango].[Número de Orden].&amp;[213]"/>
            <x15:cachedUniqueName index="213" name="[Rango].[Número de Orden].&amp;[214]"/>
            <x15:cachedUniqueName index="214" name="[Rango].[Número de Orden].&amp;[215]"/>
            <x15:cachedUniqueName index="215" name="[Rango].[Número de Orden].&amp;[216]"/>
            <x15:cachedUniqueName index="216" name="[Rango].[Número de Orden].&amp;[217]"/>
            <x15:cachedUniqueName index="217" name="[Rango].[Número de Orden].&amp;[218]"/>
            <x15:cachedUniqueName index="218" name="[Rango].[Número de Orden].&amp;[219]"/>
            <x15:cachedUniqueName index="219" name="[Rango].[Número de Orden].&amp;[220]"/>
            <x15:cachedUniqueName index="220" name="[Rango].[Número de Orden].&amp;[221]"/>
            <x15:cachedUniqueName index="221" name="[Rango].[Número de Orden].&amp;[222]"/>
            <x15:cachedUniqueName index="222" name="[Rango].[Número de Orden].&amp;[223]"/>
            <x15:cachedUniqueName index="223" name="[Rango].[Número de Orden].&amp;[224]"/>
            <x15:cachedUniqueName index="224" name="[Rango].[Número de Orden].&amp;[225]"/>
            <x15:cachedUniqueName index="225" name="[Rango].[Número de Orden].&amp;[226]"/>
            <x15:cachedUniqueName index="226" name="[Rango].[Número de Orden].&amp;[227]"/>
            <x15:cachedUniqueName index="227" name="[Rango].[Número de Orden].&amp;[228]"/>
            <x15:cachedUniqueName index="228" name="[Rango].[Número de Orden].&amp;[229]"/>
            <x15:cachedUniqueName index="229" name="[Rango].[Número de Orden].&amp;[230]"/>
            <x15:cachedUniqueName index="230" name="[Rango].[Número de Orden].&amp;[231]"/>
            <x15:cachedUniqueName index="231" name="[Rango].[Número de Orden].&amp;[232]"/>
            <x15:cachedUniqueName index="232" name="[Rango].[Número de Orden].&amp;[233]"/>
            <x15:cachedUniqueName index="233" name="[Rango].[Número de Orden].&amp;[234]"/>
            <x15:cachedUniqueName index="234" name="[Rango].[Número de Orden].&amp;[235]"/>
            <x15:cachedUniqueName index="235" name="[Rango].[Número de Orden].&amp;[236]"/>
            <x15:cachedUniqueName index="236" name="[Rango].[Número de Orden].&amp;[237]"/>
            <x15:cachedUniqueName index="237" name="[Rango].[Número de Orden].&amp;[238]"/>
            <x15:cachedUniqueName index="238" name="[Rango].[Número de Orden].&amp;[239]"/>
            <x15:cachedUniqueName index="239" name="[Rango].[Número de Orden].&amp;[240]"/>
            <x15:cachedUniqueName index="240" name="[Rango].[Número de Orden].&amp;[241]"/>
            <x15:cachedUniqueName index="241" name="[Rango].[Número de Orden].&amp;[242]"/>
            <x15:cachedUniqueName index="242" name="[Rango].[Número de Orden].&amp;[243]"/>
            <x15:cachedUniqueName index="243" name="[Rango].[Número de Orden].&amp;[244]"/>
            <x15:cachedUniqueName index="244" name="[Rango].[Número de Orden].&amp;[245]"/>
            <x15:cachedUniqueName index="245" name="[Rango].[Número de Orden].&amp;[246]"/>
            <x15:cachedUniqueName index="246" name="[Rango].[Número de Orden].&amp;[247]"/>
            <x15:cachedUniqueName index="247" name="[Rango].[Número de Orden].&amp;[248]"/>
            <x15:cachedUniqueName index="248" name="[Rango].[Número de Orden].&amp;[249]"/>
            <x15:cachedUniqueName index="249" name="[Rango].[Número de Orden].&amp;[250]"/>
            <x15:cachedUniqueName index="250" name="[Rango].[Número de Orden].&amp;[251]"/>
            <x15:cachedUniqueName index="251" name="[Rango].[Número de Orden].&amp;[252]"/>
            <x15:cachedUniqueName index="252" name="[Rango].[Número de Orden].&amp;[253]"/>
            <x15:cachedUniqueName index="253" name="[Rango].[Número de Orden].&amp;[254]"/>
            <x15:cachedUniqueName index="254" name="[Rango].[Número de Orden].&amp;[255]"/>
            <x15:cachedUniqueName index="255" name="[Rango].[Número de Orden].&amp;[256]"/>
            <x15:cachedUniqueName index="256" name="[Rango].[Número de Orden].&amp;[257]"/>
            <x15:cachedUniqueName index="257" name="[Rango].[Número de Orden].&amp;[258]"/>
            <x15:cachedUniqueName index="258" name="[Rango].[Número de Orden].&amp;[259]"/>
            <x15:cachedUniqueName index="259" name="[Rango].[Número de Orden].&amp;[260]"/>
            <x15:cachedUniqueName index="260" name="[Rango].[Número de Orden].&amp;[261]"/>
            <x15:cachedUniqueName index="261" name="[Rango].[Número de Orden].&amp;[262]"/>
            <x15:cachedUniqueName index="262" name="[Rango].[Número de Orden].&amp;[263]"/>
            <x15:cachedUniqueName index="263" name="[Rango].[Número de Orden].&amp;[264]"/>
            <x15:cachedUniqueName index="264" name="[Rango].[Número de Orden].&amp;[265]"/>
            <x15:cachedUniqueName index="265" name="[Rango].[Número de Orden].&amp;[266]"/>
            <x15:cachedUniqueName index="266" name="[Rango].[Número de Orden].&amp;[267]"/>
            <x15:cachedUniqueName index="267" name="[Rango].[Número de Orden].&amp;[268]"/>
            <x15:cachedUniqueName index="268" name="[Rango].[Número de Orden].&amp;[269]"/>
            <x15:cachedUniqueName index="269" name="[Rango].[Número de Orden].&amp;[270]"/>
            <x15:cachedUniqueName index="270" name="[Rango].[Número de Orden].&amp;[271]"/>
            <x15:cachedUniqueName index="271" name="[Rango].[Número de Orden].&amp;[272]"/>
            <x15:cachedUniqueName index="272" name="[Rango].[Número de Orden].&amp;[273]"/>
            <x15:cachedUniqueName index="273" name="[Rango].[Número de Orden].&amp;[274]"/>
            <x15:cachedUniqueName index="274" name="[Rango].[Número de Orden].&amp;[275]"/>
            <x15:cachedUniqueName index="275" name="[Rango].[Número de Orden].&amp;[276]"/>
            <x15:cachedUniqueName index="276" name="[Rango].[Número de Orden].&amp;[277]"/>
            <x15:cachedUniqueName index="277" name="[Rango].[Número de Orden].&amp;[278]"/>
            <x15:cachedUniqueName index="278" name="[Rango].[Número de Orden].&amp;[279]"/>
            <x15:cachedUniqueName index="279" name="[Rango].[Número de Orden].&amp;[280]"/>
            <x15:cachedUniqueName index="280" name="[Rango].[Número de Orden].&amp;[281]"/>
            <x15:cachedUniqueName index="281" name="[Rango].[Número de Orden].&amp;[282]"/>
            <x15:cachedUniqueName index="282" name="[Rango].[Número de Orden].&amp;[283]"/>
            <x15:cachedUniqueName index="283" name="[Rango].[Número de Orden].&amp;[284]"/>
            <x15:cachedUniqueName index="284" name="[Rango].[Número de Orden].&amp;[285]"/>
            <x15:cachedUniqueName index="285" name="[Rango].[Número de Orden].&amp;[286]"/>
            <x15:cachedUniqueName index="286" name="[Rango].[Número de Orden].&amp;[287]"/>
            <x15:cachedUniqueName index="287" name="[Rango].[Número de Orden].&amp;[288]"/>
            <x15:cachedUniqueName index="288" name="[Rango].[Número de Orden].&amp;[289]"/>
            <x15:cachedUniqueName index="289" name="[Rango].[Número de Orden].&amp;[290]"/>
            <x15:cachedUniqueName index="290" name="[Rango].[Número de Orden].&amp;[291]"/>
            <x15:cachedUniqueName index="291" name="[Rango].[Número de Orden].&amp;[292]"/>
            <x15:cachedUniqueName index="292" name="[Rango].[Número de Orden].&amp;[293]"/>
            <x15:cachedUniqueName index="293" name="[Rango].[Número de Orden].&amp;[294]"/>
            <x15:cachedUniqueName index="294" name="[Rango].[Número de Orden].&amp;[295]"/>
            <x15:cachedUniqueName index="295" name="[Rango].[Número de Orden].&amp;[296]"/>
            <x15:cachedUniqueName index="296" name="[Rango].[Número de Orden].&amp;[297]"/>
            <x15:cachedUniqueName index="297" name="[Rango].[Número de Orden].&amp;[298]"/>
            <x15:cachedUniqueName index="298" name="[Rango].[Número de Orden].&amp;[299]"/>
            <x15:cachedUniqueName index="299" name="[Rango].[Número de Orden].&amp;[300]"/>
            <x15:cachedUniqueName index="300" name="[Rango].[Número de Orden].&amp;[301]"/>
            <x15:cachedUniqueName index="301" name="[Rango].[Número de Orden].&amp;[302]"/>
            <x15:cachedUniqueName index="302" name="[Rango].[Número de Orden].&amp;[303]"/>
            <x15:cachedUniqueName index="303" name="[Rango].[Número de Orden].&amp;[304]"/>
            <x15:cachedUniqueName index="304" name="[Rango].[Número de Orden].&amp;[305]"/>
            <x15:cachedUniqueName index="305" name="[Rango].[Número de Orden].&amp;[306]"/>
            <x15:cachedUniqueName index="306" name="[Rango].[Número de Orden].&amp;[307]"/>
            <x15:cachedUniqueName index="307" name="[Rango].[Número de Orden].&amp;[308]"/>
            <x15:cachedUniqueName index="308" name="[Rango].[Número de Orden].&amp;[309]"/>
            <x15:cachedUniqueName index="309" name="[Rango].[Número de Orden].&amp;[310]"/>
            <x15:cachedUniqueName index="310" name="[Rango].[Número de Orden].&amp;[311]"/>
            <x15:cachedUniqueName index="311" name="[Rango].[Número de Orden].&amp;[312]"/>
            <x15:cachedUniqueName index="312" name="[Rango].[Número de Orden].&amp;[313]"/>
            <x15:cachedUniqueName index="313" name="[Rango].[Número de Orden].&amp;[314]"/>
            <x15:cachedUniqueName index="314" name="[Rango].[Número de Orden].&amp;[315]"/>
            <x15:cachedUniqueName index="315" name="[Rango].[Número de Orden].&amp;[316]"/>
            <x15:cachedUniqueName index="316" name="[Rango].[Número de Orden].&amp;[317]"/>
            <x15:cachedUniqueName index="317" name="[Rango].[Número de Orden].&amp;[318]"/>
            <x15:cachedUniqueName index="318" name="[Rango].[Número de Orden].&amp;[319]"/>
            <x15:cachedUniqueName index="319" name="[Rango].[Número de Orden].&amp;[320]"/>
            <x15:cachedUniqueName index="320" name="[Rango].[Número de Orden].&amp;[321]"/>
            <x15:cachedUniqueName index="321" name="[Rango].[Número de Orden].&amp;[322]"/>
            <x15:cachedUniqueName index="322" name="[Rango].[Número de Orden].&amp;[323]"/>
            <x15:cachedUniqueName index="323" name="[Rango].[Número de Orden].&amp;[324]"/>
            <x15:cachedUniqueName index="324" name="[Rango].[Número de Orden].&amp;[325]"/>
            <x15:cachedUniqueName index="325" name="[Rango].[Número de Orden].&amp;[326]"/>
            <x15:cachedUniqueName index="326" name="[Rango].[Número de Orden].&amp;[327]"/>
            <x15:cachedUniqueName index="327" name="[Rango].[Número de Orden].&amp;[328]"/>
            <x15:cachedUniqueName index="328" name="[Rango].[Número de Orden].&amp;[329]"/>
            <x15:cachedUniqueName index="329" name="[Rango].[Número de Orden].&amp;[330]"/>
            <x15:cachedUniqueName index="330" name="[Rango].[Número de Orden].&amp;[331]"/>
            <x15:cachedUniqueName index="331" name="[Rango].[Número de Orden].&amp;[332]"/>
            <x15:cachedUniqueName index="332" name="[Rango].[Número de Orden].&amp;[333]"/>
            <x15:cachedUniqueName index="333" name="[Rango].[Número de Orden].&amp;[334]"/>
            <x15:cachedUniqueName index="334" name="[Rango].[Número de Orden].&amp;[335]"/>
            <x15:cachedUniqueName index="335" name="[Rango].[Número de Orden].&amp;[336]"/>
            <x15:cachedUniqueName index="336" name="[Rango].[Número de Orden].&amp;[337]"/>
            <x15:cachedUniqueName index="337" name="[Rango].[Número de Orden].&amp;[338]"/>
            <x15:cachedUniqueName index="338" name="[Rango].[Número de Orden].&amp;[339]"/>
            <x15:cachedUniqueName index="339" name="[Rango].[Número de Orden].&amp;[340]"/>
            <x15:cachedUniqueName index="340" name="[Rango].[Número de Orden].&amp;[341]"/>
            <x15:cachedUniqueName index="341" name="[Rango].[Número de Orden].&amp;[342]"/>
            <x15:cachedUniqueName index="342" name="[Rango].[Número de Orden].&amp;[343]"/>
            <x15:cachedUniqueName index="343" name="[Rango].[Número de Orden].&amp;[344]"/>
            <x15:cachedUniqueName index="344" name="[Rango].[Número de Orden].&amp;[345]"/>
            <x15:cachedUniqueName index="345" name="[Rango].[Número de Orden].&amp;[346]"/>
            <x15:cachedUniqueName index="346" name="[Rango].[Número de Orden].&amp;[347]"/>
            <x15:cachedUniqueName index="347" name="[Rango].[Número de Orden].&amp;[348]"/>
            <x15:cachedUniqueName index="348" name="[Rango].[Número de Orden].&amp;[349]"/>
            <x15:cachedUniqueName index="349" name="[Rango].[Número de Orden].&amp;[350]"/>
            <x15:cachedUniqueName index="350" name="[Rango].[Número de Orden].&amp;[351]"/>
            <x15:cachedUniqueName index="351" name="[Rango].[Número de Orden].&amp;[352]"/>
            <x15:cachedUniqueName index="352" name="[Rango].[Número de Orden].&amp;[353]"/>
            <x15:cachedUniqueName index="353" name="[Rango].[Número de Orden].&amp;[354]"/>
            <x15:cachedUniqueName index="354" name="[Rango].[Número de Orden].&amp;[355]"/>
            <x15:cachedUniqueName index="355" name="[Rango].[Número de Orden].&amp;[356]"/>
            <x15:cachedUniqueName index="356" name="[Rango].[Número de Orden].&amp;[357]"/>
            <x15:cachedUniqueName index="357" name="[Rango].[Número de Orden].&amp;[358]"/>
            <x15:cachedUniqueName index="358" name="[Rango].[Número de Orden].&amp;[359]"/>
            <x15:cachedUniqueName index="359" name="[Rango].[Número de Orden].&amp;[360]"/>
            <x15:cachedUniqueName index="360" name="[Rango].[Número de Orden].&amp;[361]"/>
            <x15:cachedUniqueName index="361" name="[Rango].[Número de Orden].&amp;[362]"/>
            <x15:cachedUniqueName index="362" name="[Rango].[Número de Orden].&amp;[363]"/>
            <x15:cachedUniqueName index="363" name="[Rango].[Número de Orden].&amp;[364]"/>
            <x15:cachedUniqueName index="364" name="[Rango].[Número de Orden].&amp;[365]"/>
            <x15:cachedUniqueName index="365" name="[Rango].[Número de Orden].&amp;[366]"/>
            <x15:cachedUniqueName index="366" name="[Rango].[Número de Orden].&amp;[367]"/>
            <x15:cachedUniqueName index="367" name="[Rango].[Número de Orden].&amp;[368]"/>
            <x15:cachedUniqueName index="368" name="[Rango].[Número de Orden].&amp;[369]"/>
            <x15:cachedUniqueName index="369" name="[Rango].[Número de Orden].&amp;[370]"/>
            <x15:cachedUniqueName index="370" name="[Rango].[Número de Orden].&amp;[371]"/>
            <x15:cachedUniqueName index="371" name="[Rango].[Número de Orden].&amp;[372]"/>
            <x15:cachedUniqueName index="372" name="[Rango].[Número de Orden].&amp;[373]"/>
            <x15:cachedUniqueName index="373" name="[Rango].[Número de Orden].&amp;[374]"/>
            <x15:cachedUniqueName index="374" name="[Rango].[Número de Orden].&amp;[375]"/>
            <x15:cachedUniqueName index="375" name="[Rango].[Número de Orden].&amp;[376]"/>
            <x15:cachedUniqueName index="376" name="[Rango].[Número de Orden].&amp;[377]"/>
            <x15:cachedUniqueName index="377" name="[Rango].[Número de Orden].&amp;[378]"/>
            <x15:cachedUniqueName index="378" name="[Rango].[Número de Orden].&amp;[379]"/>
            <x15:cachedUniqueName index="379" name="[Rango].[Número de Orden].&amp;[380]"/>
            <x15:cachedUniqueName index="380" name="[Rango].[Número de Orden].&amp;[381]"/>
            <x15:cachedUniqueName index="381" name="[Rango].[Número de Orden].&amp;[382]"/>
            <x15:cachedUniqueName index="382" name="[Rango].[Número de Orden].&amp;[383]"/>
            <x15:cachedUniqueName index="383" name="[Rango].[Número de Orden].&amp;[384]"/>
            <x15:cachedUniqueName index="384" name="[Rango].[Número de Orden].&amp;[385]"/>
            <x15:cachedUniqueName index="385" name="[Rango].[Número de Orden].&amp;[386]"/>
            <x15:cachedUniqueName index="386" name="[Rango].[Número de Orden].&amp;[387]"/>
            <x15:cachedUniqueName index="387" name="[Rango].[Número de Orden].&amp;[388]"/>
            <x15:cachedUniqueName index="388" name="[Rango].[Número de Orden].&amp;[389]"/>
            <x15:cachedUniqueName index="389" name="[Rango].[Número de Orden].&amp;[390]"/>
            <x15:cachedUniqueName index="390" name="[Rango].[Número de Orden].&amp;[391]"/>
            <x15:cachedUniqueName index="391" name="[Rango].[Número de Orden].&amp;[392]"/>
            <x15:cachedUniqueName index="392" name="[Rango].[Número de Orden].&amp;[393]"/>
            <x15:cachedUniqueName index="393" name="[Rango].[Número de Orden].&amp;[394]"/>
            <x15:cachedUniqueName index="394" name="[Rango].[Número de Orden].&amp;[395]"/>
            <x15:cachedUniqueName index="395" name="[Rango].[Número de Orden].&amp;[396]"/>
            <x15:cachedUniqueName index="396" name="[Rango].[Número de Orden].&amp;[397]"/>
            <x15:cachedUniqueName index="397" name="[Rango].[Número de Orden].&amp;[398]"/>
            <x15:cachedUniqueName index="398" name="[Rango].[Número de Orden].&amp;[399]"/>
            <x15:cachedUniqueName index="399" name="[Rango].[Número de Orden].&amp;[400]"/>
            <x15:cachedUniqueName index="400" name="[Rango].[Número de Orden].&amp;[401]"/>
            <x15:cachedUniqueName index="401" name="[Rango].[Número de Orden].&amp;[402]"/>
            <x15:cachedUniqueName index="402" name="[Rango].[Número de Orden].&amp;[403]"/>
            <x15:cachedUniqueName index="403" name="[Rango].[Número de Orden].&amp;[404]"/>
            <x15:cachedUniqueName index="404" name="[Rango].[Número de Orden].&amp;[405]"/>
            <x15:cachedUniqueName index="405" name="[Rango].[Número de Orden].&amp;[406]"/>
            <x15:cachedUniqueName index="406" name="[Rango].[Número de Orden].&amp;[407]"/>
            <x15:cachedUniqueName index="407" name="[Rango].[Número de Orden].&amp;[408]"/>
            <x15:cachedUniqueName index="408" name="[Rango].[Número de Orden].&amp;[409]"/>
            <x15:cachedUniqueName index="409" name="[Rango].[Número de Orden].&amp;[410]"/>
            <x15:cachedUniqueName index="410" name="[Rango].[Número de Orden].&amp;[411]"/>
            <x15:cachedUniqueName index="411" name="[Rango].[Número de Orden].&amp;[412]"/>
            <x15:cachedUniqueName index="412" name="[Rango].[Número de Orden].&amp;[413]"/>
            <x15:cachedUniqueName index="413" name="[Rango].[Número de Orden].&amp;[414]"/>
            <x15:cachedUniqueName index="414" name="[Rango].[Número de Orden].&amp;[415]"/>
            <x15:cachedUniqueName index="415" name="[Rango].[Número de Orden].&amp;[416]"/>
            <x15:cachedUniqueName index="416" name="[Rango].[Número de Orden].&amp;[417]"/>
            <x15:cachedUniqueName index="417" name="[Rango].[Número de Orden].&amp;[418]"/>
            <x15:cachedUniqueName index="418" name="[Rango].[Número de Orden].&amp;[419]"/>
            <x15:cachedUniqueName index="419" name="[Rango].[Número de Orden].&amp;[420]"/>
            <x15:cachedUniqueName index="420" name="[Rango].[Número de Orden].&amp;[421]"/>
            <x15:cachedUniqueName index="421" name="[Rango].[Número de Orden].&amp;[422]"/>
            <x15:cachedUniqueName index="422" name="[Rango].[Número de Orden].&amp;[423]"/>
            <x15:cachedUniqueName index="423" name="[Rango].[Número de Orden].&amp;[424]"/>
            <x15:cachedUniqueName index="424" name="[Rango].[Número de Orden].&amp;[425]"/>
            <x15:cachedUniqueName index="425" name="[Rango].[Número de Orden].&amp;[426]"/>
            <x15:cachedUniqueName index="426" name="[Rango].[Número de Orden].&amp;[427]"/>
            <x15:cachedUniqueName index="427" name="[Rango].[Número de Orden].&amp;[428]"/>
            <x15:cachedUniqueName index="428" name="[Rango].[Número de Orden].&amp;[429]"/>
            <x15:cachedUniqueName index="429" name="[Rango].[Número de Orden].&amp;[430]"/>
            <x15:cachedUniqueName index="430" name="[Rango].[Número de Orden].&amp;[431]"/>
            <x15:cachedUniqueName index="431" name="[Rango].[Número de Orden].&amp;[432]"/>
            <x15:cachedUniqueName index="432" name="[Rango].[Número de Orden].&amp;[433]"/>
            <x15:cachedUniqueName index="433" name="[Rango].[Número de Orden].&amp;[434]"/>
            <x15:cachedUniqueName index="434" name="[Rango].[Número de Orden].&amp;[435]"/>
            <x15:cachedUniqueName index="435" name="[Rango].[Número de Orden].&amp;[436]"/>
            <x15:cachedUniqueName index="436" name="[Rango].[Número de Orden].&amp;[437]"/>
            <x15:cachedUniqueName index="437" name="[Rango].[Número de Orden].&amp;[438]"/>
            <x15:cachedUniqueName index="438" name="[Rango].[Número de Orden].&amp;[439]"/>
            <x15:cachedUniqueName index="439" name="[Rango].[Número de Orden].&amp;[440]"/>
            <x15:cachedUniqueName index="440" name="[Rango].[Número de Orden].&amp;[441]"/>
            <x15:cachedUniqueName index="441" name="[Rango].[Número de Orden].&amp;[442]"/>
            <x15:cachedUniqueName index="442" name="[Rango].[Número de Orden].&amp;[443]"/>
            <x15:cachedUniqueName index="443" name="[Rango].[Número de Orden].&amp;[444]"/>
            <x15:cachedUniqueName index="444" name="[Rango].[Número de Orden].&amp;[445]"/>
            <x15:cachedUniqueName index="445" name="[Rango].[Número de Orden].&amp;[446]"/>
            <x15:cachedUniqueName index="446" name="[Rango].[Número de Orden].&amp;[447]"/>
            <x15:cachedUniqueName index="447" name="[Rango].[Número de Orden].&amp;[448]"/>
            <x15:cachedUniqueName index="448" name="[Rango].[Número de Orden].&amp;[449]"/>
            <x15:cachedUniqueName index="449" name="[Rango].[Número de Orden].&amp;[450]"/>
            <x15:cachedUniqueName index="450" name="[Rango].[Número de Orden].&amp;[451]"/>
            <x15:cachedUniqueName index="451" name="[Rango].[Número de Orden].&amp;[452]"/>
            <x15:cachedUniqueName index="452" name="[Rango].[Número de Orden].&amp;[453]"/>
            <x15:cachedUniqueName index="453" name="[Rango].[Número de Orden].&amp;[454]"/>
            <x15:cachedUniqueName index="454" name="[Rango].[Número de Orden].&amp;[455]"/>
            <x15:cachedUniqueName index="455" name="[Rango].[Número de Orden].&amp;[456]"/>
            <x15:cachedUniqueName index="456" name="[Rango].[Número de Orden].&amp;[457]"/>
            <x15:cachedUniqueName index="457" name="[Rango].[Número de Orden].&amp;[458]"/>
            <x15:cachedUniqueName index="458" name="[Rango].[Número de Orden].&amp;[459]"/>
            <x15:cachedUniqueName index="459" name="[Rango].[Número de Orden].&amp;[460]"/>
            <x15:cachedUniqueName index="460" name="[Rango].[Número de Orden].&amp;[461]"/>
            <x15:cachedUniqueName index="461" name="[Rango].[Número de Orden].&amp;[462]"/>
            <x15:cachedUniqueName index="462" name="[Rango].[Número de Orden].&amp;[463]"/>
            <x15:cachedUniqueName index="463" name="[Rango].[Número de Orden].&amp;[464]"/>
            <x15:cachedUniqueName index="464" name="[Rango].[Número de Orden].&amp;[465]"/>
            <x15:cachedUniqueName index="465" name="[Rango].[Número de Orden].&amp;[466]"/>
            <x15:cachedUniqueName index="466" name="[Rango].[Número de Orden].&amp;[467]"/>
            <x15:cachedUniqueName index="467" name="[Rango].[Número de Orden].&amp;[468]"/>
            <x15:cachedUniqueName index="468" name="[Rango].[Número de Orden].&amp;[469]"/>
            <x15:cachedUniqueName index="469" name="[Rango].[Número de Orden].&amp;[470]"/>
            <x15:cachedUniqueName index="470" name="[Rango].[Número de Orden].&amp;[471]"/>
            <x15:cachedUniqueName index="471" name="[Rango].[Número de Orden].&amp;[472]"/>
            <x15:cachedUniqueName index="472" name="[Rango].[Número de Orden].&amp;[473]"/>
            <x15:cachedUniqueName index="473" name="[Rango].[Número de Orden].&amp;[474]"/>
            <x15:cachedUniqueName index="474" name="[Rango].[Número de Orden].&amp;[475]"/>
            <x15:cachedUniqueName index="475" name="[Rango].[Número de Orden].&amp;[476]"/>
            <x15:cachedUniqueName index="476" name="[Rango].[Número de Orden].&amp;[477]"/>
            <x15:cachedUniqueName index="477" name="[Rango].[Número de Orden].&amp;[478]"/>
            <x15:cachedUniqueName index="478" name="[Rango].[Número de Orden].&amp;[479]"/>
            <x15:cachedUniqueName index="479" name="[Rango].[Número de Orden].&amp;[480]"/>
            <x15:cachedUniqueName index="480" name="[Rango].[Número de Orden].&amp;[481]"/>
            <x15:cachedUniqueName index="481" name="[Rango].[Número de Orden].&amp;[482]"/>
            <x15:cachedUniqueName index="482" name="[Rango].[Número de Orden].&amp;[483]"/>
            <x15:cachedUniqueName index="483" name="[Rango].[Número de Orden].&amp;[484]"/>
            <x15:cachedUniqueName index="484" name="[Rango].[Número de Orden].&amp;[485]"/>
            <x15:cachedUniqueName index="485" name="[Rango].[Número de Orden].&amp;[486]"/>
            <x15:cachedUniqueName index="486" name="[Rango].[Número de Orden].&amp;[487]"/>
            <x15:cachedUniqueName index="487" name="[Rango].[Número de Orden].&amp;[488]"/>
            <x15:cachedUniqueName index="488" name="[Rango].[Número de Orden].&amp;[489]"/>
            <x15:cachedUniqueName index="489" name="[Rango].[Número de Orden].&amp;[490]"/>
            <x15:cachedUniqueName index="490" name="[Rango].[Número de Orden].&amp;[491]"/>
            <x15:cachedUniqueName index="491" name="[Rango].[Número de Orden].&amp;[492]"/>
            <x15:cachedUniqueName index="492" name="[Rango].[Número de Orden].&amp;[493]"/>
            <x15:cachedUniqueName index="493" name="[Rango].[Número de Orden].&amp;[494]"/>
            <x15:cachedUniqueName index="494" name="[Rango].[Número de Orden].&amp;[495]"/>
            <x15:cachedUniqueName index="495" name="[Rango].[Número de Orden].&amp;[496]"/>
            <x15:cachedUniqueName index="496" name="[Rango].[Número de Orden].&amp;[497]"/>
            <x15:cachedUniqueName index="497" name="[Rango].[Número de Orden].&amp;[498]"/>
            <x15:cachedUniqueName index="498" name="[Rango].[Número de Orden].&amp;[499]"/>
            <x15:cachedUniqueName index="499" name="[Rango].[Número de Orden].&amp;[500]"/>
            <x15:cachedUniqueName index="500" name="[Rango].[Número de Orden].&amp;[501]"/>
            <x15:cachedUniqueName index="501" name="[Rango].[Número de Orden].&amp;[502]"/>
            <x15:cachedUniqueName index="502" name="[Rango].[Número de Orden].&amp;[503]"/>
            <x15:cachedUniqueName index="503" name="[Rango].[Número de Orden].&amp;[504]"/>
            <x15:cachedUniqueName index="504" name="[Rango].[Número de Orden].&amp;[505]"/>
            <x15:cachedUniqueName index="505" name="[Rango].[Número de Orden].&amp;[506]"/>
            <x15:cachedUniqueName index="506" name="[Rango].[Número de Orden].&amp;[507]"/>
            <x15:cachedUniqueName index="507" name="[Rango].[Número de Orden].&amp;[508]"/>
            <x15:cachedUniqueName index="508" name="[Rango].[Número de Orden].&amp;[509]"/>
            <x15:cachedUniqueName index="509" name="[Rango].[Número de Orden].&amp;[510]"/>
            <x15:cachedUniqueName index="510" name="[Rango].[Número de Orden].&amp;[511]"/>
            <x15:cachedUniqueName index="511" name="[Rango].[Número de Orden].&amp;[512]"/>
            <x15:cachedUniqueName index="512" name="[Rango].[Número de Orden].&amp;[513]"/>
            <x15:cachedUniqueName index="513" name="[Rango].[Número de Orden].&amp;[514]"/>
            <x15:cachedUniqueName index="514" name="[Rango].[Número de Orden].&amp;[515]"/>
            <x15:cachedUniqueName index="515" name="[Rango].[Número de Orden].&amp;[516]"/>
            <x15:cachedUniqueName index="516" name="[Rango].[Número de Orden].&amp;[517]"/>
            <x15:cachedUniqueName index="517" name="[Rango].[Número de Orden].&amp;[518]"/>
            <x15:cachedUniqueName index="518" name="[Rango].[Número de Orden].&amp;[519]"/>
            <x15:cachedUniqueName index="519" name="[Rango].[Número de Orden].&amp;[520]"/>
            <x15:cachedUniqueName index="520" name="[Rango].[Número de Orden].&amp;[521]"/>
            <x15:cachedUniqueName index="521" name="[Rango].[Número de Orden].&amp;[522]"/>
            <x15:cachedUniqueName index="522" name="[Rango].[Número de Orden].&amp;[523]"/>
            <x15:cachedUniqueName index="523" name="[Rango].[Número de Orden].&amp;[524]"/>
            <x15:cachedUniqueName index="524" name="[Rango].[Número de Orden].&amp;[525]"/>
            <x15:cachedUniqueName index="525" name="[Rango].[Número de Orden].&amp;[526]"/>
            <x15:cachedUniqueName index="526" name="[Rango].[Número de Orden].&amp;[527]"/>
            <x15:cachedUniqueName index="527" name="[Rango].[Número de Orden].&amp;[528]"/>
            <x15:cachedUniqueName index="528" name="[Rango].[Número de Orden].&amp;[529]"/>
            <x15:cachedUniqueName index="529" name="[Rango].[Número de Orden].&amp;[530]"/>
            <x15:cachedUniqueName index="530" name="[Rango].[Número de Orden].&amp;[531]"/>
            <x15:cachedUniqueName index="531" name="[Rango].[Número de Orden].&amp;[532]"/>
            <x15:cachedUniqueName index="532" name="[Rango].[Número de Orden].&amp;[533]"/>
            <x15:cachedUniqueName index="533" name="[Rango].[Número de Orden].&amp;[534]"/>
            <x15:cachedUniqueName index="534" name="[Rango].[Número de Orden].&amp;[535]"/>
            <x15:cachedUniqueName index="535" name="[Rango].[Número de Orden].&amp;[536]"/>
            <x15:cachedUniqueName index="536" name="[Rango].[Número de Orden].&amp;[537]"/>
            <x15:cachedUniqueName index="537" name="[Rango].[Número de Orden].&amp;[538]"/>
            <x15:cachedUniqueName index="538" name="[Rango].[Número de Orden].&amp;[539]"/>
            <x15:cachedUniqueName index="539" name="[Rango].[Número de Orden].&amp;[540]"/>
            <x15:cachedUniqueName index="540" name="[Rango].[Número de Orden].&amp;[541]"/>
            <x15:cachedUniqueName index="541" name="[Rango].[Número de Orden].&amp;[542]"/>
            <x15:cachedUniqueName index="542" name="[Rango].[Número de Orden].&amp;[543]"/>
            <x15:cachedUniqueName index="543" name="[Rango].[Número de Orden].&amp;[544]"/>
            <x15:cachedUniqueName index="544" name="[Rango].[Número de Orden].&amp;[545]"/>
            <x15:cachedUniqueName index="545" name="[Rango].[Número de Orden].&amp;[546]"/>
            <x15:cachedUniqueName index="546" name="[Rango].[Número de Orden].&amp;[547]"/>
            <x15:cachedUniqueName index="547" name="[Rango].[Número de Orden].&amp;[548]"/>
            <x15:cachedUniqueName index="548" name="[Rango].[Número de Orden].&amp;[549]"/>
            <x15:cachedUniqueName index="549" name="[Rango].[Número de Orden].&amp;[550]"/>
            <x15:cachedUniqueName index="550" name="[Rango].[Número de Orden].&amp;[551]"/>
            <x15:cachedUniqueName index="551" name="[Rango].[Número de Orden].&amp;[552]"/>
            <x15:cachedUniqueName index="552" name="[Rango].[Número de Orden].&amp;[553]"/>
            <x15:cachedUniqueName index="553" name="[Rango].[Número de Orden].&amp;[554]"/>
            <x15:cachedUniqueName index="554" name="[Rango].[Número de Orden].&amp;[555]"/>
            <x15:cachedUniqueName index="555" name="[Rango].[Número de Orden].&amp;[556]"/>
            <x15:cachedUniqueName index="556" name="[Rango].[Número de Orden].&amp;[557]"/>
            <x15:cachedUniqueName index="557" name="[Rango].[Número de Orden].&amp;[558]"/>
            <x15:cachedUniqueName index="558" name="[Rango].[Número de Orden].&amp;[559]"/>
            <x15:cachedUniqueName index="559" name="[Rango].[Número de Orden].&amp;[560]"/>
            <x15:cachedUniqueName index="560" name="[Rango].[Número de Orden].&amp;[561]"/>
            <x15:cachedUniqueName index="561" name="[Rango].[Número de Orden].&amp;[562]"/>
            <x15:cachedUniqueName index="562" name="[Rango].[Número de Orden].&amp;[563]"/>
            <x15:cachedUniqueName index="563" name="[Rango].[Número de Orden].&amp;[564]"/>
            <x15:cachedUniqueName index="564" name="[Rango].[Número de Orden].&amp;[565]"/>
            <x15:cachedUniqueName index="565" name="[Rango].[Número de Orden].&amp;[566]"/>
            <x15:cachedUniqueName index="566" name="[Rango].[Número de Orden].&amp;[567]"/>
            <x15:cachedUniqueName index="567" name="[Rango].[Número de Orden].&amp;[568]"/>
            <x15:cachedUniqueName index="568" name="[Rango].[Número de Orden].&amp;[569]"/>
            <x15:cachedUniqueName index="569" name="[Rango].[Número de Orden].&amp;[570]"/>
            <x15:cachedUniqueName index="570" name="[Rango].[Número de Orden].&amp;[571]"/>
            <x15:cachedUniqueName index="571" name="[Rango].[Número de Orden].&amp;[572]"/>
            <x15:cachedUniqueName index="572" name="[Rango].[Número de Orden].&amp;[573]"/>
            <x15:cachedUniqueName index="573" name="[Rango].[Número de Orden].&amp;[574]"/>
            <x15:cachedUniqueName index="574" name="[Rango].[Número de Orden].&amp;[575]"/>
            <x15:cachedUniqueName index="575" name="[Rango].[Número de Orden].&amp;[576]"/>
            <x15:cachedUniqueName index="576" name="[Rango].[Número de Orden].&amp;[577]"/>
            <x15:cachedUniqueName index="577" name="[Rango].[Número de Orden].&amp;[578]"/>
            <x15:cachedUniqueName index="578" name="[Rango].[Número de Orden].&amp;[579]"/>
            <x15:cachedUniqueName index="579" name="[Rango].[Número de Orden].&amp;[580]"/>
            <x15:cachedUniqueName index="580" name="[Rango].[Número de Orden].&amp;[581]"/>
            <x15:cachedUniqueName index="581" name="[Rango].[Número de Orden].&amp;[582]"/>
            <x15:cachedUniqueName index="582" name="[Rango].[Número de Orden].&amp;[583]"/>
            <x15:cachedUniqueName index="583" name="[Rango].[Número de Orden].&amp;[584]"/>
            <x15:cachedUniqueName index="584" name="[Rango].[Número de Orden].&amp;[585]"/>
            <x15:cachedUniqueName index="585" name="[Rango].[Número de Orden].&amp;[586]"/>
            <x15:cachedUniqueName index="586" name="[Rango].[Número de Orden].&amp;[587]"/>
            <x15:cachedUniqueName index="587" name="[Rango].[Número de Orden].&amp;[588]"/>
            <x15:cachedUniqueName index="588" name="[Rango].[Número de Orden].&amp;[589]"/>
            <x15:cachedUniqueName index="589" name="[Rango].[Número de Orden].&amp;[590]"/>
            <x15:cachedUniqueName index="590" name="[Rango].[Número de Orden].&amp;[591]"/>
            <x15:cachedUniqueName index="591" name="[Rango].[Número de Orden].&amp;[592]"/>
            <x15:cachedUniqueName index="592" name="[Rango].[Número de Orden].&amp;[593]"/>
            <x15:cachedUniqueName index="593" name="[Rango].[Número de Orden].&amp;[594]"/>
            <x15:cachedUniqueName index="594" name="[Rango].[Número de Orden].&amp;[595]"/>
            <x15:cachedUniqueName index="595" name="[Rango].[Número de Orden].&amp;[596]"/>
            <x15:cachedUniqueName index="596" name="[Rango].[Número de Orden].&amp;[597]"/>
            <x15:cachedUniqueName index="597" name="[Rango].[Número de Orden].&amp;[598]"/>
            <x15:cachedUniqueName index="598" name="[Rango].[Número de Orden].&amp;[599]"/>
            <x15:cachedUniqueName index="599" name="[Rango].[Número de Orden].&amp;[600]"/>
            <x15:cachedUniqueName index="600" name="[Rango].[Número de Orden].&amp;[601]"/>
            <x15:cachedUniqueName index="601" name="[Rango].[Número de Orden].&amp;[602]"/>
            <x15:cachedUniqueName index="602" name="[Rango].[Número de Orden].&amp;[603]"/>
            <x15:cachedUniqueName index="603" name="[Rango].[Número de Orden].&amp;[604]"/>
            <x15:cachedUniqueName index="604" name="[Rango].[Número de Orden].&amp;[605]"/>
            <x15:cachedUniqueName index="605" name="[Rango].[Número de Orden].&amp;[606]"/>
            <x15:cachedUniqueName index="606" name="[Rango].[Número de Orden].&amp;[607]"/>
            <x15:cachedUniqueName index="607" name="[Rango].[Número de Orden].&amp;[608]"/>
            <x15:cachedUniqueName index="608" name="[Rango].[Número de Orden].&amp;[609]"/>
            <x15:cachedUniqueName index="609" name="[Rango].[Número de Orden].&amp;[610]"/>
            <x15:cachedUniqueName index="610" name="[Rango].[Número de Orden].&amp;[611]"/>
            <x15:cachedUniqueName index="611" name="[Rango].[Número de Orden].&amp;[612]"/>
            <x15:cachedUniqueName index="612" name="[Rango].[Número de Orden].&amp;[613]"/>
            <x15:cachedUniqueName index="613" name="[Rango].[Número de Orden].&amp;[614]"/>
            <x15:cachedUniqueName index="614" name="[Rango].[Número de Orden].&amp;[615]"/>
            <x15:cachedUniqueName index="615" name="[Rango].[Número de Orden].&amp;[616]"/>
            <x15:cachedUniqueName index="616" name="[Rango].[Número de Orden].&amp;[617]"/>
            <x15:cachedUniqueName index="617" name="[Rango].[Número de Orden].&amp;[618]"/>
            <x15:cachedUniqueName index="618" name="[Rango].[Número de Orden].&amp;[619]"/>
            <x15:cachedUniqueName index="619" name="[Rango].[Número de Orden].&amp;[620]"/>
            <x15:cachedUniqueName index="620" name="[Rango].[Número de Orden].&amp;[621]"/>
            <x15:cachedUniqueName index="621" name="[Rango].[Número de Orden].&amp;[622]"/>
            <x15:cachedUniqueName index="622" name="[Rango].[Número de Orden].&amp;[623]"/>
            <x15:cachedUniqueName index="623" name="[Rango].[Número de Orden].&amp;[624]"/>
            <x15:cachedUniqueName index="624" name="[Rango].[Número de Orden].&amp;[625]"/>
            <x15:cachedUniqueName index="625" name="[Rango].[Número de Orden].&amp;[626]"/>
            <x15:cachedUniqueName index="626" name="[Rango].[Número de Orden].&amp;[627]"/>
            <x15:cachedUniqueName index="627" name="[Rango].[Número de Orden].&amp;[628]"/>
            <x15:cachedUniqueName index="628" name="[Rango].[Número de Orden].&amp;[629]"/>
            <x15:cachedUniqueName index="629" name="[Rango].[Número de Orden].&amp;[630]"/>
            <x15:cachedUniqueName index="630" name="[Rango].[Número de Orden].&amp;[631]"/>
            <x15:cachedUniqueName index="631" name="[Rango].[Número de Orden].&amp;[632]"/>
            <x15:cachedUniqueName index="632" name="[Rango].[Número de Orden].&amp;[633]"/>
            <x15:cachedUniqueName index="633" name="[Rango].[Número de Orden].&amp;[634]"/>
            <x15:cachedUniqueName index="634" name="[Rango].[Número de Orden].&amp;[635]"/>
            <x15:cachedUniqueName index="635" name="[Rango].[Número de Orden].&amp;[636]"/>
            <x15:cachedUniqueName index="636" name="[Rango].[Número de Orden].&amp;[637]"/>
            <x15:cachedUniqueName index="637" name="[Rango].[Número de Orden].&amp;[638]"/>
            <x15:cachedUniqueName index="638" name="[Rango].[Número de Orden].&amp;[639]"/>
            <x15:cachedUniqueName index="639" name="[Rango].[Número de Orden].&amp;[640]"/>
            <x15:cachedUniqueName index="640" name="[Rango].[Número de Orden].&amp;[641]"/>
            <x15:cachedUniqueName index="641" name="[Rango].[Número de Orden].&amp;[642]"/>
            <x15:cachedUniqueName index="642" name="[Rango].[Número de Orden].&amp;[643]"/>
            <x15:cachedUniqueName index="643" name="[Rango].[Número de Orden].&amp;[644]"/>
            <x15:cachedUniqueName index="644" name="[Rango].[Número de Orden].&amp;[645]"/>
            <x15:cachedUniqueName index="645" name="[Rango].[Número de Orden].&amp;[646]"/>
            <x15:cachedUniqueName index="646" name="[Rango].[Número de Orden].&amp;[647]"/>
            <x15:cachedUniqueName index="647" name="[Rango].[Número de Orden].&amp;[648]"/>
            <x15:cachedUniqueName index="648" name="[Rango].[Número de Orden].&amp;[649]"/>
            <x15:cachedUniqueName index="649" name="[Rango].[Número de Orden].&amp;[650]"/>
            <x15:cachedUniqueName index="650" name="[Rango].[Número de Orden].&amp;[651]"/>
            <x15:cachedUniqueName index="651" name="[Rango].[Número de Orden].&amp;[652]"/>
            <x15:cachedUniqueName index="652" name="[Rango].[Número de Orden].&amp;[653]"/>
            <x15:cachedUniqueName index="653" name="[Rango].[Número de Orden].&amp;[654]"/>
            <x15:cachedUniqueName index="654" name="[Rango].[Número de Orden].&amp;[655]"/>
            <x15:cachedUniqueName index="655" name="[Rango].[Número de Orden].&amp;[656]"/>
            <x15:cachedUniqueName index="656" name="[Rango].[Número de Orden].&amp;[657]"/>
            <x15:cachedUniqueName index="657" name="[Rango].[Número de Orden].&amp;[658]"/>
            <x15:cachedUniqueName index="658" name="[Rango].[Número de Orden].&amp;[659]"/>
            <x15:cachedUniqueName index="659" name="[Rango].[Número de Orden].&amp;[660]"/>
            <x15:cachedUniqueName index="660" name="[Rango].[Número de Orden].&amp;[661]"/>
            <x15:cachedUniqueName index="661" name="[Rango].[Número de Orden].&amp;[662]"/>
            <x15:cachedUniqueName index="662" name="[Rango].[Número de Orden].&amp;[663]"/>
            <x15:cachedUniqueName index="663" name="[Rango].[Número de Orden].&amp;[664]"/>
            <x15:cachedUniqueName index="664" name="[Rango].[Número de Orden].&amp;[665]"/>
            <x15:cachedUniqueName index="665" name="[Rango].[Número de Orden].&amp;[666]"/>
            <x15:cachedUniqueName index="666" name="[Rango].[Número de Orden].&amp;[667]"/>
            <x15:cachedUniqueName index="667" name="[Rango].[Número de Orden].&amp;[668]"/>
            <x15:cachedUniqueName index="668" name="[Rango].[Número de Orden].&amp;[669]"/>
            <x15:cachedUniqueName index="669" name="[Rango].[Número de Orden].&amp;[670]"/>
            <x15:cachedUniqueName index="670" name="[Rango].[Número de Orden].&amp;[671]"/>
            <x15:cachedUniqueName index="671" name="[Rango].[Número de Orden].&amp;[672]"/>
            <x15:cachedUniqueName index="672" name="[Rango].[Número de Orden].&amp;[673]"/>
            <x15:cachedUniqueName index="673" name="[Rango].[Número de Orden].&amp;[674]"/>
            <x15:cachedUniqueName index="674" name="[Rango].[Número de Orden].&amp;[675]"/>
            <x15:cachedUniqueName index="675" name="[Rango].[Número de Orden].&amp;[676]"/>
            <x15:cachedUniqueName index="676" name="[Rango].[Número de Orden].&amp;[677]"/>
            <x15:cachedUniqueName index="677" name="[Rango].[Número de Orden].&amp;[678]"/>
            <x15:cachedUniqueName index="678" name="[Rango].[Número de Orden].&amp;[679]"/>
            <x15:cachedUniqueName index="679" name="[Rango].[Número de Orden].&amp;[680]"/>
            <x15:cachedUniqueName index="680" name="[Rango].[Número de Orden].&amp;[681]"/>
            <x15:cachedUniqueName index="681" name="[Rango].[Número de Orden].&amp;[682]"/>
            <x15:cachedUniqueName index="682" name="[Rango].[Número de Orden].&amp;[683]"/>
            <x15:cachedUniqueName index="683" name="[Rango].[Número de Orden].&amp;[684]"/>
            <x15:cachedUniqueName index="684" name="[Rango].[Número de Orden].&amp;[685]"/>
            <x15:cachedUniqueName index="685" name="[Rango].[Número de Orden].&amp;[686]"/>
            <x15:cachedUniqueName index="686" name="[Rango].[Número de Orden].&amp;[687]"/>
            <x15:cachedUniqueName index="687" name="[Rango].[Número de Orden].&amp;[688]"/>
            <x15:cachedUniqueName index="688" name="[Rango].[Número de Orden].&amp;[689]"/>
            <x15:cachedUniqueName index="689" name="[Rango].[Número de Orden].&amp;[690]"/>
            <x15:cachedUniqueName index="690" name="[Rango].[Número de Orden].&amp;[691]"/>
            <x15:cachedUniqueName index="691" name="[Rango].[Número de Orden].&amp;[692]"/>
            <x15:cachedUniqueName index="692" name="[Rango].[Número de Orden].&amp;[693]"/>
            <x15:cachedUniqueName index="693" name="[Rango].[Número de Orden].&amp;[694]"/>
            <x15:cachedUniqueName index="694" name="[Rango].[Número de Orden].&amp;[695]"/>
            <x15:cachedUniqueName index="695" name="[Rango].[Número de Orden].&amp;[696]"/>
            <x15:cachedUniqueName index="696" name="[Rango].[Número de Orden].&amp;[697]"/>
            <x15:cachedUniqueName index="697" name="[Rango].[Número de Orden].&amp;[698]"/>
            <x15:cachedUniqueName index="698" name="[Rango].[Número de Orden].&amp;[699]"/>
            <x15:cachedUniqueName index="699" name="[Rango].[Número de Orden].&amp;[700]"/>
            <x15:cachedUniqueName index="700" name="[Rango].[Número de Orden].&amp;[701]"/>
            <x15:cachedUniqueName index="701" name="[Rango].[Número de Orden].&amp;[702]"/>
            <x15:cachedUniqueName index="702" name="[Rango].[Número de Orden].&amp;[703]"/>
            <x15:cachedUniqueName index="703" name="[Rango].[Número de Orden].&amp;[704]"/>
            <x15:cachedUniqueName index="704" name="[Rango].[Número de Orden].&amp;[705]"/>
            <x15:cachedUniqueName index="705" name="[Rango].[Número de Orden].&amp;[706]"/>
            <x15:cachedUniqueName index="706" name="[Rango].[Número de Orden].&amp;[707]"/>
            <x15:cachedUniqueName index="707" name="[Rango].[Número de Orden].&amp;[708]"/>
            <x15:cachedUniqueName index="708" name="[Rango].[Número de Orden].&amp;[709]"/>
            <x15:cachedUniqueName index="709" name="[Rango].[Número de Orden].&amp;[710]"/>
            <x15:cachedUniqueName index="710" name="[Rango].[Número de Orden].&amp;[711]"/>
            <x15:cachedUniqueName index="711" name="[Rango].[Número de Orden].&amp;[712]"/>
            <x15:cachedUniqueName index="712" name="[Rango].[Número de Orden].&amp;[713]"/>
            <x15:cachedUniqueName index="713" name="[Rango].[Número de Orden].&amp;[714]"/>
            <x15:cachedUniqueName index="714" name="[Rango].[Número de Orden].&amp;[715]"/>
            <x15:cachedUniqueName index="715" name="[Rango].[Número de Orden].&amp;[716]"/>
            <x15:cachedUniqueName index="716" name="[Rango].[Número de Orden].&amp;[717]"/>
            <x15:cachedUniqueName index="717" name="[Rango].[Número de Orden].&amp;[718]"/>
            <x15:cachedUniqueName index="718" name="[Rango].[Número de Orden].&amp;[719]"/>
            <x15:cachedUniqueName index="719" name="[Rango].[Número de Orden].&amp;[720]"/>
            <x15:cachedUniqueName index="720" name="[Rango].[Número de Orden].&amp;[721]"/>
            <x15:cachedUniqueName index="721" name="[Rango].[Número de Orden].&amp;[722]"/>
            <x15:cachedUniqueName index="722" name="[Rango].[Número de Orden].&amp;[723]"/>
            <x15:cachedUniqueName index="723" name="[Rango].[Número de Orden].&amp;[724]"/>
            <x15:cachedUniqueName index="724" name="[Rango].[Número de Orden].&amp;[725]"/>
            <x15:cachedUniqueName index="725" name="[Rango].[Número de Orden].&amp;[726]"/>
            <x15:cachedUniqueName index="726" name="[Rango].[Número de Orden].&amp;[727]"/>
            <x15:cachedUniqueName index="727" name="[Rango].[Número de Orden].&amp;[728]"/>
            <x15:cachedUniqueName index="728" name="[Rango].[Número de Orden].&amp;[729]"/>
            <x15:cachedUniqueName index="729" name="[Rango].[Número de Orden].&amp;[730]"/>
            <x15:cachedUniqueName index="730" name="[Rango].[Número de Orden].&amp;[731]"/>
            <x15:cachedUniqueName index="731" name="[Rango].[Número de Orden].&amp;[732]"/>
            <x15:cachedUniqueName index="732" name="[Rango].[Número de Orden].&amp;[733]"/>
            <x15:cachedUniqueName index="733" name="[Rango].[Número de Orden].&amp;[734]"/>
            <x15:cachedUniqueName index="734" name="[Rango].[Número de Orden].&amp;[735]"/>
            <x15:cachedUniqueName index="735" name="[Rango].[Número de Orden].&amp;[736]"/>
            <x15:cachedUniqueName index="736" name="[Rango].[Número de Orden].&amp;[737]"/>
            <x15:cachedUniqueName index="737" name="[Rango].[Número de Orden].&amp;[738]"/>
            <x15:cachedUniqueName index="738" name="[Rango].[Número de Orden].&amp;[739]"/>
            <x15:cachedUniqueName index="739" name="[Rango].[Número de Orden].&amp;[740]"/>
            <x15:cachedUniqueName index="740" name="[Rango].[Número de Orden].&amp;[741]"/>
            <x15:cachedUniqueName index="741" name="[Rango].[Número de Orden].&amp;[742]"/>
            <x15:cachedUniqueName index="742" name="[Rango].[Número de Orden].&amp;[743]"/>
            <x15:cachedUniqueName index="743" name="[Rango].[Número de Orden].&amp;[744]"/>
            <x15:cachedUniqueName index="744" name="[Rango].[Número de Orden].&amp;[745]"/>
            <x15:cachedUniqueName index="745" name="[Rango].[Número de Orden].&amp;[746]"/>
            <x15:cachedUniqueName index="746" name="[Rango].[Número de Orden].&amp;[747]"/>
            <x15:cachedUniqueName index="747" name="[Rango].[Número de Orden].&amp;[748]"/>
            <x15:cachedUniqueName index="748" name="[Rango].[Número de Orden].&amp;[749]"/>
            <x15:cachedUniqueName index="749" name="[Rango].[Número de Orden].&amp;[750]"/>
            <x15:cachedUniqueName index="750" name="[Rango].[Número de Orden].&amp;[751]"/>
            <x15:cachedUniqueName index="751" name="[Rango].[Número de Orden].&amp;[752]"/>
            <x15:cachedUniqueName index="752" name="[Rango].[Número de Orden].&amp;[753]"/>
            <x15:cachedUniqueName index="753" name="[Rango].[Número de Orden].&amp;[754]"/>
            <x15:cachedUniqueName index="754" name="[Rango].[Número de Orden].&amp;[755]"/>
            <x15:cachedUniqueName index="755" name="[Rango].[Número de Orden].&amp;[756]"/>
            <x15:cachedUniqueName index="756" name="[Rango].[Número de Orden].&amp;[757]"/>
            <x15:cachedUniqueName index="757" name="[Rango].[Número de Orden].&amp;[758]"/>
            <x15:cachedUniqueName index="758" name="[Rango].[Número de Orden].&amp;[759]"/>
            <x15:cachedUniqueName index="759" name="[Rango].[Número de Orden].&amp;[760]"/>
            <x15:cachedUniqueName index="760" name="[Rango].[Número de Orden].&amp;[761]"/>
            <x15:cachedUniqueName index="761" name="[Rango].[Número de Orden].&amp;[762]"/>
            <x15:cachedUniqueName index="762" name="[Rango].[Número de Orden].&amp;[763]"/>
            <x15:cachedUniqueName index="763" name="[Rango].[Número de Orden].&amp;[764]"/>
            <x15:cachedUniqueName index="764" name="[Rango].[Número de Orden].&amp;[765]"/>
            <x15:cachedUniqueName index="765" name="[Rango].[Número de Orden].&amp;[766]"/>
            <x15:cachedUniqueName index="766" name="[Rango].[Número de Orden].&amp;[767]"/>
          </x15:cachedUniqueNames>
        </ext>
      </extLst>
    </cacheField>
    <cacheField name="[Measures].[Suma de Propina]" caption="Suma de Propina" numFmtId="0" hierarchy="79"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2" memberValueDatatype="20" unbalanced="0">
      <fieldsUsage count="2">
        <fieldUsage x="-1"/>
        <fieldUsage x="0"/>
      </fieldsUsage>
    </cacheHierarchy>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oneField="1" hidden="1">
      <fieldsUsage count="1">
        <fieldUsage x="1"/>
      </fieldsUsage>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32974537" backgroundQuery="1" createdVersion="8" refreshedVersion="8" minRefreshableVersion="3" recordCount="0" supportSubquery="1" supportAdvancedDrill="1" xr:uid="{3B843E04-A90B-405A-B586-252E9EF4858E}">
  <cacheSource type="external" connectionId="2"/>
  <cacheFields count="2">
    <cacheField name="[Rango 1].[Número de Orden].[Número de Orden]" caption="Número de Orden" numFmtId="0" hierarchy="23" level="1">
      <sharedItems containsSemiMixedTypes="0" containsString="0" containsNumber="1" containsInteger="1" minValue="1" maxValue="767" count="7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sharedItems>
      <extLst>
        <ext xmlns:x15="http://schemas.microsoft.com/office/spreadsheetml/2010/11/main" uri="{4F2E5C28-24EA-4eb8-9CBF-B6C8F9C3D259}">
          <x15:cachedUniqueNames>
            <x15:cachedUniqueName index="0" name="[Rango 1].[Número de Orden].&amp;[1]"/>
            <x15:cachedUniqueName index="1" name="[Rango 1].[Número de Orden].&amp;[2]"/>
            <x15:cachedUniqueName index="2" name="[Rango 1].[Número de Orden].&amp;[3]"/>
            <x15:cachedUniqueName index="3" name="[Rango 1].[Número de Orden].&amp;[4]"/>
            <x15:cachedUniqueName index="4" name="[Rango 1].[Número de Orden].&amp;[5]"/>
            <x15:cachedUniqueName index="5" name="[Rango 1].[Número de Orden].&amp;[6]"/>
            <x15:cachedUniqueName index="6" name="[Rango 1].[Número de Orden].&amp;[7]"/>
            <x15:cachedUniqueName index="7" name="[Rango 1].[Número de Orden].&amp;[8]"/>
            <x15:cachedUniqueName index="8" name="[Rango 1].[Número de Orden].&amp;[9]"/>
            <x15:cachedUniqueName index="9" name="[Rango 1].[Número de Orden].&amp;[10]"/>
            <x15:cachedUniqueName index="10" name="[Rango 1].[Número de Orden].&amp;[11]"/>
            <x15:cachedUniqueName index="11" name="[Rango 1].[Número de Orden].&amp;[12]"/>
            <x15:cachedUniqueName index="12" name="[Rango 1].[Número de Orden].&amp;[13]"/>
            <x15:cachedUniqueName index="13" name="[Rango 1].[Número de Orden].&amp;[14]"/>
            <x15:cachedUniqueName index="14" name="[Rango 1].[Número de Orden].&amp;[15]"/>
            <x15:cachedUniqueName index="15" name="[Rango 1].[Número de Orden].&amp;[16]"/>
            <x15:cachedUniqueName index="16" name="[Rango 1].[Número de Orden].&amp;[17]"/>
            <x15:cachedUniqueName index="17" name="[Rango 1].[Número de Orden].&amp;[18]"/>
            <x15:cachedUniqueName index="18" name="[Rango 1].[Número de Orden].&amp;[19]"/>
            <x15:cachedUniqueName index="19" name="[Rango 1].[Número de Orden].&amp;[20]"/>
            <x15:cachedUniqueName index="20" name="[Rango 1].[Número de Orden].&amp;[21]"/>
            <x15:cachedUniqueName index="21" name="[Rango 1].[Número de Orden].&amp;[22]"/>
            <x15:cachedUniqueName index="22" name="[Rango 1].[Número de Orden].&amp;[23]"/>
            <x15:cachedUniqueName index="23" name="[Rango 1].[Número de Orden].&amp;[24]"/>
            <x15:cachedUniqueName index="24" name="[Rango 1].[Número de Orden].&amp;[25]"/>
            <x15:cachedUniqueName index="25" name="[Rango 1].[Número de Orden].&amp;[26]"/>
            <x15:cachedUniqueName index="26" name="[Rango 1].[Número de Orden].&amp;[27]"/>
            <x15:cachedUniqueName index="27" name="[Rango 1].[Número de Orden].&amp;[28]"/>
            <x15:cachedUniqueName index="28" name="[Rango 1].[Número de Orden].&amp;[29]"/>
            <x15:cachedUniqueName index="29" name="[Rango 1].[Número de Orden].&amp;[30]"/>
            <x15:cachedUniqueName index="30" name="[Rango 1].[Número de Orden].&amp;[31]"/>
            <x15:cachedUniqueName index="31" name="[Rango 1].[Número de Orden].&amp;[32]"/>
            <x15:cachedUniqueName index="32" name="[Rango 1].[Número de Orden].&amp;[33]"/>
            <x15:cachedUniqueName index="33" name="[Rango 1].[Número de Orden].&amp;[34]"/>
            <x15:cachedUniqueName index="34" name="[Rango 1].[Número de Orden].&amp;[35]"/>
            <x15:cachedUniqueName index="35" name="[Rango 1].[Número de Orden].&amp;[36]"/>
            <x15:cachedUniqueName index="36" name="[Rango 1].[Número de Orden].&amp;[37]"/>
            <x15:cachedUniqueName index="37" name="[Rango 1].[Número de Orden].&amp;[38]"/>
            <x15:cachedUniqueName index="38" name="[Rango 1].[Número de Orden].&amp;[39]"/>
            <x15:cachedUniqueName index="39" name="[Rango 1].[Número de Orden].&amp;[40]"/>
            <x15:cachedUniqueName index="40" name="[Rango 1].[Número de Orden].&amp;[41]"/>
            <x15:cachedUniqueName index="41" name="[Rango 1].[Número de Orden].&amp;[42]"/>
            <x15:cachedUniqueName index="42" name="[Rango 1].[Número de Orden].&amp;[43]"/>
            <x15:cachedUniqueName index="43" name="[Rango 1].[Número de Orden].&amp;[44]"/>
            <x15:cachedUniqueName index="44" name="[Rango 1].[Número de Orden].&amp;[45]"/>
            <x15:cachedUniqueName index="45" name="[Rango 1].[Número de Orden].&amp;[46]"/>
            <x15:cachedUniqueName index="46" name="[Rango 1].[Número de Orden].&amp;[47]"/>
            <x15:cachedUniqueName index="47" name="[Rango 1].[Número de Orden].&amp;[48]"/>
            <x15:cachedUniqueName index="48" name="[Rango 1].[Número de Orden].&amp;[49]"/>
            <x15:cachedUniqueName index="49" name="[Rango 1].[Número de Orden].&amp;[50]"/>
            <x15:cachedUniqueName index="50" name="[Rango 1].[Número de Orden].&amp;[51]"/>
            <x15:cachedUniqueName index="51" name="[Rango 1].[Número de Orden].&amp;[52]"/>
            <x15:cachedUniqueName index="52" name="[Rango 1].[Número de Orden].&amp;[53]"/>
            <x15:cachedUniqueName index="53" name="[Rango 1].[Número de Orden].&amp;[54]"/>
            <x15:cachedUniqueName index="54" name="[Rango 1].[Número de Orden].&amp;[55]"/>
            <x15:cachedUniqueName index="55" name="[Rango 1].[Número de Orden].&amp;[56]"/>
            <x15:cachedUniqueName index="56" name="[Rango 1].[Número de Orden].&amp;[57]"/>
            <x15:cachedUniqueName index="57" name="[Rango 1].[Número de Orden].&amp;[58]"/>
            <x15:cachedUniqueName index="58" name="[Rango 1].[Número de Orden].&amp;[59]"/>
            <x15:cachedUniqueName index="59" name="[Rango 1].[Número de Orden].&amp;[60]"/>
            <x15:cachedUniqueName index="60" name="[Rango 1].[Número de Orden].&amp;[61]"/>
            <x15:cachedUniqueName index="61" name="[Rango 1].[Número de Orden].&amp;[62]"/>
            <x15:cachedUniqueName index="62" name="[Rango 1].[Número de Orden].&amp;[63]"/>
            <x15:cachedUniqueName index="63" name="[Rango 1].[Número de Orden].&amp;[64]"/>
            <x15:cachedUniqueName index="64" name="[Rango 1].[Número de Orden].&amp;[65]"/>
            <x15:cachedUniqueName index="65" name="[Rango 1].[Número de Orden].&amp;[66]"/>
            <x15:cachedUniqueName index="66" name="[Rango 1].[Número de Orden].&amp;[67]"/>
            <x15:cachedUniqueName index="67" name="[Rango 1].[Número de Orden].&amp;[68]"/>
            <x15:cachedUniqueName index="68" name="[Rango 1].[Número de Orden].&amp;[69]"/>
            <x15:cachedUniqueName index="69" name="[Rango 1].[Número de Orden].&amp;[70]"/>
            <x15:cachedUniqueName index="70" name="[Rango 1].[Número de Orden].&amp;[71]"/>
            <x15:cachedUniqueName index="71" name="[Rango 1].[Número de Orden].&amp;[72]"/>
            <x15:cachedUniqueName index="72" name="[Rango 1].[Número de Orden].&amp;[73]"/>
            <x15:cachedUniqueName index="73" name="[Rango 1].[Número de Orden].&amp;[74]"/>
            <x15:cachedUniqueName index="74" name="[Rango 1].[Número de Orden].&amp;[75]"/>
            <x15:cachedUniqueName index="75" name="[Rango 1].[Número de Orden].&amp;[76]"/>
            <x15:cachedUniqueName index="76" name="[Rango 1].[Número de Orden].&amp;[77]"/>
            <x15:cachedUniqueName index="77" name="[Rango 1].[Número de Orden].&amp;[78]"/>
            <x15:cachedUniqueName index="78" name="[Rango 1].[Número de Orden].&amp;[79]"/>
            <x15:cachedUniqueName index="79" name="[Rango 1].[Número de Orden].&amp;[80]"/>
            <x15:cachedUniqueName index="80" name="[Rango 1].[Número de Orden].&amp;[81]"/>
            <x15:cachedUniqueName index="81" name="[Rango 1].[Número de Orden].&amp;[82]"/>
            <x15:cachedUniqueName index="82" name="[Rango 1].[Número de Orden].&amp;[83]"/>
            <x15:cachedUniqueName index="83" name="[Rango 1].[Número de Orden].&amp;[84]"/>
            <x15:cachedUniqueName index="84" name="[Rango 1].[Número de Orden].&amp;[85]"/>
            <x15:cachedUniqueName index="85" name="[Rango 1].[Número de Orden].&amp;[86]"/>
            <x15:cachedUniqueName index="86" name="[Rango 1].[Número de Orden].&amp;[87]"/>
            <x15:cachedUniqueName index="87" name="[Rango 1].[Número de Orden].&amp;[88]"/>
            <x15:cachedUniqueName index="88" name="[Rango 1].[Número de Orden].&amp;[89]"/>
            <x15:cachedUniqueName index="89" name="[Rango 1].[Número de Orden].&amp;[90]"/>
            <x15:cachedUniqueName index="90" name="[Rango 1].[Número de Orden].&amp;[91]"/>
            <x15:cachedUniqueName index="91" name="[Rango 1].[Número de Orden].&amp;[92]"/>
            <x15:cachedUniqueName index="92" name="[Rango 1].[Número de Orden].&amp;[93]"/>
            <x15:cachedUniqueName index="93" name="[Rango 1].[Número de Orden].&amp;[94]"/>
            <x15:cachedUniqueName index="94" name="[Rango 1].[Número de Orden].&amp;[95]"/>
            <x15:cachedUniqueName index="95" name="[Rango 1].[Número de Orden].&amp;[96]"/>
            <x15:cachedUniqueName index="96" name="[Rango 1].[Número de Orden].&amp;[97]"/>
            <x15:cachedUniqueName index="97" name="[Rango 1].[Número de Orden].&amp;[98]"/>
            <x15:cachedUniqueName index="98" name="[Rango 1].[Número de Orden].&amp;[99]"/>
            <x15:cachedUniqueName index="99" name="[Rango 1].[Número de Orden].&amp;[100]"/>
            <x15:cachedUniqueName index="100" name="[Rango 1].[Número de Orden].&amp;[101]"/>
            <x15:cachedUniqueName index="101" name="[Rango 1].[Número de Orden].&amp;[102]"/>
            <x15:cachedUniqueName index="102" name="[Rango 1].[Número de Orden].&amp;[103]"/>
            <x15:cachedUniqueName index="103" name="[Rango 1].[Número de Orden].&amp;[104]"/>
            <x15:cachedUniqueName index="104" name="[Rango 1].[Número de Orden].&amp;[105]"/>
            <x15:cachedUniqueName index="105" name="[Rango 1].[Número de Orden].&amp;[106]"/>
            <x15:cachedUniqueName index="106" name="[Rango 1].[Número de Orden].&amp;[107]"/>
            <x15:cachedUniqueName index="107" name="[Rango 1].[Número de Orden].&amp;[108]"/>
            <x15:cachedUniqueName index="108" name="[Rango 1].[Número de Orden].&amp;[109]"/>
            <x15:cachedUniqueName index="109" name="[Rango 1].[Número de Orden].&amp;[110]"/>
            <x15:cachedUniqueName index="110" name="[Rango 1].[Número de Orden].&amp;[111]"/>
            <x15:cachedUniqueName index="111" name="[Rango 1].[Número de Orden].&amp;[112]"/>
            <x15:cachedUniqueName index="112" name="[Rango 1].[Número de Orden].&amp;[113]"/>
            <x15:cachedUniqueName index="113" name="[Rango 1].[Número de Orden].&amp;[114]"/>
            <x15:cachedUniqueName index="114" name="[Rango 1].[Número de Orden].&amp;[115]"/>
            <x15:cachedUniqueName index="115" name="[Rango 1].[Número de Orden].&amp;[116]"/>
            <x15:cachedUniqueName index="116" name="[Rango 1].[Número de Orden].&amp;[117]"/>
            <x15:cachedUniqueName index="117" name="[Rango 1].[Número de Orden].&amp;[118]"/>
            <x15:cachedUniqueName index="118" name="[Rango 1].[Número de Orden].&amp;[119]"/>
            <x15:cachedUniqueName index="119" name="[Rango 1].[Número de Orden].&amp;[120]"/>
            <x15:cachedUniqueName index="120" name="[Rango 1].[Número de Orden].&amp;[121]"/>
            <x15:cachedUniqueName index="121" name="[Rango 1].[Número de Orden].&amp;[122]"/>
            <x15:cachedUniqueName index="122" name="[Rango 1].[Número de Orden].&amp;[123]"/>
            <x15:cachedUniqueName index="123" name="[Rango 1].[Número de Orden].&amp;[124]"/>
            <x15:cachedUniqueName index="124" name="[Rango 1].[Número de Orden].&amp;[125]"/>
            <x15:cachedUniqueName index="125" name="[Rango 1].[Número de Orden].&amp;[126]"/>
            <x15:cachedUniqueName index="126" name="[Rango 1].[Número de Orden].&amp;[127]"/>
            <x15:cachedUniqueName index="127" name="[Rango 1].[Número de Orden].&amp;[128]"/>
            <x15:cachedUniqueName index="128" name="[Rango 1].[Número de Orden].&amp;[129]"/>
            <x15:cachedUniqueName index="129" name="[Rango 1].[Número de Orden].&amp;[130]"/>
            <x15:cachedUniqueName index="130" name="[Rango 1].[Número de Orden].&amp;[131]"/>
            <x15:cachedUniqueName index="131" name="[Rango 1].[Número de Orden].&amp;[132]"/>
            <x15:cachedUniqueName index="132" name="[Rango 1].[Número de Orden].&amp;[133]"/>
            <x15:cachedUniqueName index="133" name="[Rango 1].[Número de Orden].&amp;[134]"/>
            <x15:cachedUniqueName index="134" name="[Rango 1].[Número de Orden].&amp;[135]"/>
            <x15:cachedUniqueName index="135" name="[Rango 1].[Número de Orden].&amp;[136]"/>
            <x15:cachedUniqueName index="136" name="[Rango 1].[Número de Orden].&amp;[137]"/>
            <x15:cachedUniqueName index="137" name="[Rango 1].[Número de Orden].&amp;[138]"/>
            <x15:cachedUniqueName index="138" name="[Rango 1].[Número de Orden].&amp;[139]"/>
            <x15:cachedUniqueName index="139" name="[Rango 1].[Número de Orden].&amp;[140]"/>
            <x15:cachedUniqueName index="140" name="[Rango 1].[Número de Orden].&amp;[141]"/>
            <x15:cachedUniqueName index="141" name="[Rango 1].[Número de Orden].&amp;[142]"/>
            <x15:cachedUniqueName index="142" name="[Rango 1].[Número de Orden].&amp;[143]"/>
            <x15:cachedUniqueName index="143" name="[Rango 1].[Número de Orden].&amp;[144]"/>
            <x15:cachedUniqueName index="144" name="[Rango 1].[Número de Orden].&amp;[145]"/>
            <x15:cachedUniqueName index="145" name="[Rango 1].[Número de Orden].&amp;[146]"/>
            <x15:cachedUniqueName index="146" name="[Rango 1].[Número de Orden].&amp;[147]"/>
            <x15:cachedUniqueName index="147" name="[Rango 1].[Número de Orden].&amp;[148]"/>
            <x15:cachedUniqueName index="148" name="[Rango 1].[Número de Orden].&amp;[149]"/>
            <x15:cachedUniqueName index="149" name="[Rango 1].[Número de Orden].&amp;[150]"/>
            <x15:cachedUniqueName index="150" name="[Rango 1].[Número de Orden].&amp;[151]"/>
            <x15:cachedUniqueName index="151" name="[Rango 1].[Número de Orden].&amp;[152]"/>
            <x15:cachedUniqueName index="152" name="[Rango 1].[Número de Orden].&amp;[153]"/>
            <x15:cachedUniqueName index="153" name="[Rango 1].[Número de Orden].&amp;[154]"/>
            <x15:cachedUniqueName index="154" name="[Rango 1].[Número de Orden].&amp;[155]"/>
            <x15:cachedUniqueName index="155" name="[Rango 1].[Número de Orden].&amp;[156]"/>
            <x15:cachedUniqueName index="156" name="[Rango 1].[Número de Orden].&amp;[157]"/>
            <x15:cachedUniqueName index="157" name="[Rango 1].[Número de Orden].&amp;[158]"/>
            <x15:cachedUniqueName index="158" name="[Rango 1].[Número de Orden].&amp;[159]"/>
            <x15:cachedUniqueName index="159" name="[Rango 1].[Número de Orden].&amp;[160]"/>
            <x15:cachedUniqueName index="160" name="[Rango 1].[Número de Orden].&amp;[161]"/>
            <x15:cachedUniqueName index="161" name="[Rango 1].[Número de Orden].&amp;[162]"/>
            <x15:cachedUniqueName index="162" name="[Rango 1].[Número de Orden].&amp;[163]"/>
            <x15:cachedUniqueName index="163" name="[Rango 1].[Número de Orden].&amp;[164]"/>
            <x15:cachedUniqueName index="164" name="[Rango 1].[Número de Orden].&amp;[165]"/>
            <x15:cachedUniqueName index="165" name="[Rango 1].[Número de Orden].&amp;[166]"/>
            <x15:cachedUniqueName index="166" name="[Rango 1].[Número de Orden].&amp;[167]"/>
            <x15:cachedUniqueName index="167" name="[Rango 1].[Número de Orden].&amp;[168]"/>
            <x15:cachedUniqueName index="168" name="[Rango 1].[Número de Orden].&amp;[169]"/>
            <x15:cachedUniqueName index="169" name="[Rango 1].[Número de Orden].&amp;[170]"/>
            <x15:cachedUniqueName index="170" name="[Rango 1].[Número de Orden].&amp;[171]"/>
            <x15:cachedUniqueName index="171" name="[Rango 1].[Número de Orden].&amp;[172]"/>
            <x15:cachedUniqueName index="172" name="[Rango 1].[Número de Orden].&amp;[173]"/>
            <x15:cachedUniqueName index="173" name="[Rango 1].[Número de Orden].&amp;[174]"/>
            <x15:cachedUniqueName index="174" name="[Rango 1].[Número de Orden].&amp;[175]"/>
            <x15:cachedUniqueName index="175" name="[Rango 1].[Número de Orden].&amp;[176]"/>
            <x15:cachedUniqueName index="176" name="[Rango 1].[Número de Orden].&amp;[177]"/>
            <x15:cachedUniqueName index="177" name="[Rango 1].[Número de Orden].&amp;[178]"/>
            <x15:cachedUniqueName index="178" name="[Rango 1].[Número de Orden].&amp;[179]"/>
            <x15:cachedUniqueName index="179" name="[Rango 1].[Número de Orden].&amp;[180]"/>
            <x15:cachedUniqueName index="180" name="[Rango 1].[Número de Orden].&amp;[181]"/>
            <x15:cachedUniqueName index="181" name="[Rango 1].[Número de Orden].&amp;[182]"/>
            <x15:cachedUniqueName index="182" name="[Rango 1].[Número de Orden].&amp;[183]"/>
            <x15:cachedUniqueName index="183" name="[Rango 1].[Número de Orden].&amp;[184]"/>
            <x15:cachedUniqueName index="184" name="[Rango 1].[Número de Orden].&amp;[185]"/>
            <x15:cachedUniqueName index="185" name="[Rango 1].[Número de Orden].&amp;[186]"/>
            <x15:cachedUniqueName index="186" name="[Rango 1].[Número de Orden].&amp;[187]"/>
            <x15:cachedUniqueName index="187" name="[Rango 1].[Número de Orden].&amp;[188]"/>
            <x15:cachedUniqueName index="188" name="[Rango 1].[Número de Orden].&amp;[189]"/>
            <x15:cachedUniqueName index="189" name="[Rango 1].[Número de Orden].&amp;[190]"/>
            <x15:cachedUniqueName index="190" name="[Rango 1].[Número de Orden].&amp;[191]"/>
            <x15:cachedUniqueName index="191" name="[Rango 1].[Número de Orden].&amp;[192]"/>
            <x15:cachedUniqueName index="192" name="[Rango 1].[Número de Orden].&amp;[193]"/>
            <x15:cachedUniqueName index="193" name="[Rango 1].[Número de Orden].&amp;[194]"/>
            <x15:cachedUniqueName index="194" name="[Rango 1].[Número de Orden].&amp;[195]"/>
            <x15:cachedUniqueName index="195" name="[Rango 1].[Número de Orden].&amp;[196]"/>
            <x15:cachedUniqueName index="196" name="[Rango 1].[Número de Orden].&amp;[197]"/>
            <x15:cachedUniqueName index="197" name="[Rango 1].[Número de Orden].&amp;[198]"/>
            <x15:cachedUniqueName index="198" name="[Rango 1].[Número de Orden].&amp;[199]"/>
            <x15:cachedUniqueName index="199" name="[Rango 1].[Número de Orden].&amp;[200]"/>
            <x15:cachedUniqueName index="200" name="[Rango 1].[Número de Orden].&amp;[201]"/>
            <x15:cachedUniqueName index="201" name="[Rango 1].[Número de Orden].&amp;[202]"/>
            <x15:cachedUniqueName index="202" name="[Rango 1].[Número de Orden].&amp;[203]"/>
            <x15:cachedUniqueName index="203" name="[Rango 1].[Número de Orden].&amp;[204]"/>
            <x15:cachedUniqueName index="204" name="[Rango 1].[Número de Orden].&amp;[205]"/>
            <x15:cachedUniqueName index="205" name="[Rango 1].[Número de Orden].&amp;[206]"/>
            <x15:cachedUniqueName index="206" name="[Rango 1].[Número de Orden].&amp;[207]"/>
            <x15:cachedUniqueName index="207" name="[Rango 1].[Número de Orden].&amp;[208]"/>
            <x15:cachedUniqueName index="208" name="[Rango 1].[Número de Orden].&amp;[209]"/>
            <x15:cachedUniqueName index="209" name="[Rango 1].[Número de Orden].&amp;[210]"/>
            <x15:cachedUniqueName index="210" name="[Rango 1].[Número de Orden].&amp;[211]"/>
            <x15:cachedUniqueName index="211" name="[Rango 1].[Número de Orden].&amp;[212]"/>
            <x15:cachedUniqueName index="212" name="[Rango 1].[Número de Orden].&amp;[213]"/>
            <x15:cachedUniqueName index="213" name="[Rango 1].[Número de Orden].&amp;[214]"/>
            <x15:cachedUniqueName index="214" name="[Rango 1].[Número de Orden].&amp;[215]"/>
            <x15:cachedUniqueName index="215" name="[Rango 1].[Número de Orden].&amp;[216]"/>
            <x15:cachedUniqueName index="216" name="[Rango 1].[Número de Orden].&amp;[217]"/>
            <x15:cachedUniqueName index="217" name="[Rango 1].[Número de Orden].&amp;[218]"/>
            <x15:cachedUniqueName index="218" name="[Rango 1].[Número de Orden].&amp;[219]"/>
            <x15:cachedUniqueName index="219" name="[Rango 1].[Número de Orden].&amp;[220]"/>
            <x15:cachedUniqueName index="220" name="[Rango 1].[Número de Orden].&amp;[221]"/>
            <x15:cachedUniqueName index="221" name="[Rango 1].[Número de Orden].&amp;[222]"/>
            <x15:cachedUniqueName index="222" name="[Rango 1].[Número de Orden].&amp;[223]"/>
            <x15:cachedUniqueName index="223" name="[Rango 1].[Número de Orden].&amp;[224]"/>
            <x15:cachedUniqueName index="224" name="[Rango 1].[Número de Orden].&amp;[225]"/>
            <x15:cachedUniqueName index="225" name="[Rango 1].[Número de Orden].&amp;[226]"/>
            <x15:cachedUniqueName index="226" name="[Rango 1].[Número de Orden].&amp;[227]"/>
            <x15:cachedUniqueName index="227" name="[Rango 1].[Número de Orden].&amp;[228]"/>
            <x15:cachedUniqueName index="228" name="[Rango 1].[Número de Orden].&amp;[229]"/>
            <x15:cachedUniqueName index="229" name="[Rango 1].[Número de Orden].&amp;[230]"/>
            <x15:cachedUniqueName index="230" name="[Rango 1].[Número de Orden].&amp;[231]"/>
            <x15:cachedUniqueName index="231" name="[Rango 1].[Número de Orden].&amp;[232]"/>
            <x15:cachedUniqueName index="232" name="[Rango 1].[Número de Orden].&amp;[233]"/>
            <x15:cachedUniqueName index="233" name="[Rango 1].[Número de Orden].&amp;[234]"/>
            <x15:cachedUniqueName index="234" name="[Rango 1].[Número de Orden].&amp;[235]"/>
            <x15:cachedUniqueName index="235" name="[Rango 1].[Número de Orden].&amp;[236]"/>
            <x15:cachedUniqueName index="236" name="[Rango 1].[Número de Orden].&amp;[237]"/>
            <x15:cachedUniqueName index="237" name="[Rango 1].[Número de Orden].&amp;[238]"/>
            <x15:cachedUniqueName index="238" name="[Rango 1].[Número de Orden].&amp;[239]"/>
            <x15:cachedUniqueName index="239" name="[Rango 1].[Número de Orden].&amp;[240]"/>
            <x15:cachedUniqueName index="240" name="[Rango 1].[Número de Orden].&amp;[241]"/>
            <x15:cachedUniqueName index="241" name="[Rango 1].[Número de Orden].&amp;[242]"/>
            <x15:cachedUniqueName index="242" name="[Rango 1].[Número de Orden].&amp;[243]"/>
            <x15:cachedUniqueName index="243" name="[Rango 1].[Número de Orden].&amp;[244]"/>
            <x15:cachedUniqueName index="244" name="[Rango 1].[Número de Orden].&amp;[245]"/>
            <x15:cachedUniqueName index="245" name="[Rango 1].[Número de Orden].&amp;[246]"/>
            <x15:cachedUniqueName index="246" name="[Rango 1].[Número de Orden].&amp;[247]"/>
            <x15:cachedUniqueName index="247" name="[Rango 1].[Número de Orden].&amp;[248]"/>
            <x15:cachedUniqueName index="248" name="[Rango 1].[Número de Orden].&amp;[249]"/>
            <x15:cachedUniqueName index="249" name="[Rango 1].[Número de Orden].&amp;[250]"/>
            <x15:cachedUniqueName index="250" name="[Rango 1].[Número de Orden].&amp;[251]"/>
            <x15:cachedUniqueName index="251" name="[Rango 1].[Número de Orden].&amp;[252]"/>
            <x15:cachedUniqueName index="252" name="[Rango 1].[Número de Orden].&amp;[253]"/>
            <x15:cachedUniqueName index="253" name="[Rango 1].[Número de Orden].&amp;[254]"/>
            <x15:cachedUniqueName index="254" name="[Rango 1].[Número de Orden].&amp;[255]"/>
            <x15:cachedUniqueName index="255" name="[Rango 1].[Número de Orden].&amp;[256]"/>
            <x15:cachedUniqueName index="256" name="[Rango 1].[Número de Orden].&amp;[257]"/>
            <x15:cachedUniqueName index="257" name="[Rango 1].[Número de Orden].&amp;[258]"/>
            <x15:cachedUniqueName index="258" name="[Rango 1].[Número de Orden].&amp;[259]"/>
            <x15:cachedUniqueName index="259" name="[Rango 1].[Número de Orden].&amp;[260]"/>
            <x15:cachedUniqueName index="260" name="[Rango 1].[Número de Orden].&amp;[261]"/>
            <x15:cachedUniqueName index="261" name="[Rango 1].[Número de Orden].&amp;[262]"/>
            <x15:cachedUniqueName index="262" name="[Rango 1].[Número de Orden].&amp;[263]"/>
            <x15:cachedUniqueName index="263" name="[Rango 1].[Número de Orden].&amp;[264]"/>
            <x15:cachedUniqueName index="264" name="[Rango 1].[Número de Orden].&amp;[265]"/>
            <x15:cachedUniqueName index="265" name="[Rango 1].[Número de Orden].&amp;[266]"/>
            <x15:cachedUniqueName index="266" name="[Rango 1].[Número de Orden].&amp;[267]"/>
            <x15:cachedUniqueName index="267" name="[Rango 1].[Número de Orden].&amp;[268]"/>
            <x15:cachedUniqueName index="268" name="[Rango 1].[Número de Orden].&amp;[269]"/>
            <x15:cachedUniqueName index="269" name="[Rango 1].[Número de Orden].&amp;[270]"/>
            <x15:cachedUniqueName index="270" name="[Rango 1].[Número de Orden].&amp;[271]"/>
            <x15:cachedUniqueName index="271" name="[Rango 1].[Número de Orden].&amp;[272]"/>
            <x15:cachedUniqueName index="272" name="[Rango 1].[Número de Orden].&amp;[273]"/>
            <x15:cachedUniqueName index="273" name="[Rango 1].[Número de Orden].&amp;[274]"/>
            <x15:cachedUniqueName index="274" name="[Rango 1].[Número de Orden].&amp;[275]"/>
            <x15:cachedUniqueName index="275" name="[Rango 1].[Número de Orden].&amp;[276]"/>
            <x15:cachedUniqueName index="276" name="[Rango 1].[Número de Orden].&amp;[277]"/>
            <x15:cachedUniqueName index="277" name="[Rango 1].[Número de Orden].&amp;[278]"/>
            <x15:cachedUniqueName index="278" name="[Rango 1].[Número de Orden].&amp;[279]"/>
            <x15:cachedUniqueName index="279" name="[Rango 1].[Número de Orden].&amp;[280]"/>
            <x15:cachedUniqueName index="280" name="[Rango 1].[Número de Orden].&amp;[281]"/>
            <x15:cachedUniqueName index="281" name="[Rango 1].[Número de Orden].&amp;[282]"/>
            <x15:cachedUniqueName index="282" name="[Rango 1].[Número de Orden].&amp;[283]"/>
            <x15:cachedUniqueName index="283" name="[Rango 1].[Número de Orden].&amp;[284]"/>
            <x15:cachedUniqueName index="284" name="[Rango 1].[Número de Orden].&amp;[285]"/>
            <x15:cachedUniqueName index="285" name="[Rango 1].[Número de Orden].&amp;[286]"/>
            <x15:cachedUniqueName index="286" name="[Rango 1].[Número de Orden].&amp;[287]"/>
            <x15:cachedUniqueName index="287" name="[Rango 1].[Número de Orden].&amp;[288]"/>
            <x15:cachedUniqueName index="288" name="[Rango 1].[Número de Orden].&amp;[289]"/>
            <x15:cachedUniqueName index="289" name="[Rango 1].[Número de Orden].&amp;[290]"/>
            <x15:cachedUniqueName index="290" name="[Rango 1].[Número de Orden].&amp;[291]"/>
            <x15:cachedUniqueName index="291" name="[Rango 1].[Número de Orden].&amp;[292]"/>
            <x15:cachedUniqueName index="292" name="[Rango 1].[Número de Orden].&amp;[293]"/>
            <x15:cachedUniqueName index="293" name="[Rango 1].[Número de Orden].&amp;[294]"/>
            <x15:cachedUniqueName index="294" name="[Rango 1].[Número de Orden].&amp;[295]"/>
            <x15:cachedUniqueName index="295" name="[Rango 1].[Número de Orden].&amp;[296]"/>
            <x15:cachedUniqueName index="296" name="[Rango 1].[Número de Orden].&amp;[297]"/>
            <x15:cachedUniqueName index="297" name="[Rango 1].[Número de Orden].&amp;[298]"/>
            <x15:cachedUniqueName index="298" name="[Rango 1].[Número de Orden].&amp;[299]"/>
            <x15:cachedUniqueName index="299" name="[Rango 1].[Número de Orden].&amp;[300]"/>
            <x15:cachedUniqueName index="300" name="[Rango 1].[Número de Orden].&amp;[301]"/>
            <x15:cachedUniqueName index="301" name="[Rango 1].[Número de Orden].&amp;[302]"/>
            <x15:cachedUniqueName index="302" name="[Rango 1].[Número de Orden].&amp;[303]"/>
            <x15:cachedUniqueName index="303" name="[Rango 1].[Número de Orden].&amp;[304]"/>
            <x15:cachedUniqueName index="304" name="[Rango 1].[Número de Orden].&amp;[305]"/>
            <x15:cachedUniqueName index="305" name="[Rango 1].[Número de Orden].&amp;[306]"/>
            <x15:cachedUniqueName index="306" name="[Rango 1].[Número de Orden].&amp;[307]"/>
            <x15:cachedUniqueName index="307" name="[Rango 1].[Número de Orden].&amp;[308]"/>
            <x15:cachedUniqueName index="308" name="[Rango 1].[Número de Orden].&amp;[309]"/>
            <x15:cachedUniqueName index="309" name="[Rango 1].[Número de Orden].&amp;[310]"/>
            <x15:cachedUniqueName index="310" name="[Rango 1].[Número de Orden].&amp;[311]"/>
            <x15:cachedUniqueName index="311" name="[Rango 1].[Número de Orden].&amp;[312]"/>
            <x15:cachedUniqueName index="312" name="[Rango 1].[Número de Orden].&amp;[313]"/>
            <x15:cachedUniqueName index="313" name="[Rango 1].[Número de Orden].&amp;[314]"/>
            <x15:cachedUniqueName index="314" name="[Rango 1].[Número de Orden].&amp;[315]"/>
            <x15:cachedUniqueName index="315" name="[Rango 1].[Número de Orden].&amp;[316]"/>
            <x15:cachedUniqueName index="316" name="[Rango 1].[Número de Orden].&amp;[317]"/>
            <x15:cachedUniqueName index="317" name="[Rango 1].[Número de Orden].&amp;[318]"/>
            <x15:cachedUniqueName index="318" name="[Rango 1].[Número de Orden].&amp;[319]"/>
            <x15:cachedUniqueName index="319" name="[Rango 1].[Número de Orden].&amp;[320]"/>
            <x15:cachedUniqueName index="320" name="[Rango 1].[Número de Orden].&amp;[321]"/>
            <x15:cachedUniqueName index="321" name="[Rango 1].[Número de Orden].&amp;[322]"/>
            <x15:cachedUniqueName index="322" name="[Rango 1].[Número de Orden].&amp;[323]"/>
            <x15:cachedUniqueName index="323" name="[Rango 1].[Número de Orden].&amp;[324]"/>
            <x15:cachedUniqueName index="324" name="[Rango 1].[Número de Orden].&amp;[325]"/>
            <x15:cachedUniqueName index="325" name="[Rango 1].[Número de Orden].&amp;[326]"/>
            <x15:cachedUniqueName index="326" name="[Rango 1].[Número de Orden].&amp;[327]"/>
            <x15:cachedUniqueName index="327" name="[Rango 1].[Número de Orden].&amp;[328]"/>
            <x15:cachedUniqueName index="328" name="[Rango 1].[Número de Orden].&amp;[329]"/>
            <x15:cachedUniqueName index="329" name="[Rango 1].[Número de Orden].&amp;[330]"/>
            <x15:cachedUniqueName index="330" name="[Rango 1].[Número de Orden].&amp;[331]"/>
            <x15:cachedUniqueName index="331" name="[Rango 1].[Número de Orden].&amp;[332]"/>
            <x15:cachedUniqueName index="332" name="[Rango 1].[Número de Orden].&amp;[333]"/>
            <x15:cachedUniqueName index="333" name="[Rango 1].[Número de Orden].&amp;[334]"/>
            <x15:cachedUniqueName index="334" name="[Rango 1].[Número de Orden].&amp;[335]"/>
            <x15:cachedUniqueName index="335" name="[Rango 1].[Número de Orden].&amp;[336]"/>
            <x15:cachedUniqueName index="336" name="[Rango 1].[Número de Orden].&amp;[337]"/>
            <x15:cachedUniqueName index="337" name="[Rango 1].[Número de Orden].&amp;[338]"/>
            <x15:cachedUniqueName index="338" name="[Rango 1].[Número de Orden].&amp;[339]"/>
            <x15:cachedUniqueName index="339" name="[Rango 1].[Número de Orden].&amp;[340]"/>
            <x15:cachedUniqueName index="340" name="[Rango 1].[Número de Orden].&amp;[341]"/>
            <x15:cachedUniqueName index="341" name="[Rango 1].[Número de Orden].&amp;[342]"/>
            <x15:cachedUniqueName index="342" name="[Rango 1].[Número de Orden].&amp;[343]"/>
            <x15:cachedUniqueName index="343" name="[Rango 1].[Número de Orden].&amp;[344]"/>
            <x15:cachedUniqueName index="344" name="[Rango 1].[Número de Orden].&amp;[345]"/>
            <x15:cachedUniqueName index="345" name="[Rango 1].[Número de Orden].&amp;[346]"/>
            <x15:cachedUniqueName index="346" name="[Rango 1].[Número de Orden].&amp;[347]"/>
            <x15:cachedUniqueName index="347" name="[Rango 1].[Número de Orden].&amp;[348]"/>
            <x15:cachedUniqueName index="348" name="[Rango 1].[Número de Orden].&amp;[349]"/>
            <x15:cachedUniqueName index="349" name="[Rango 1].[Número de Orden].&amp;[350]"/>
            <x15:cachedUniqueName index="350" name="[Rango 1].[Número de Orden].&amp;[351]"/>
            <x15:cachedUniqueName index="351" name="[Rango 1].[Número de Orden].&amp;[352]"/>
            <x15:cachedUniqueName index="352" name="[Rango 1].[Número de Orden].&amp;[353]"/>
            <x15:cachedUniqueName index="353" name="[Rango 1].[Número de Orden].&amp;[354]"/>
            <x15:cachedUniqueName index="354" name="[Rango 1].[Número de Orden].&amp;[355]"/>
            <x15:cachedUniqueName index="355" name="[Rango 1].[Número de Orden].&amp;[356]"/>
            <x15:cachedUniqueName index="356" name="[Rango 1].[Número de Orden].&amp;[357]"/>
            <x15:cachedUniqueName index="357" name="[Rango 1].[Número de Orden].&amp;[358]"/>
            <x15:cachedUniqueName index="358" name="[Rango 1].[Número de Orden].&amp;[359]"/>
            <x15:cachedUniqueName index="359" name="[Rango 1].[Número de Orden].&amp;[360]"/>
            <x15:cachedUniqueName index="360" name="[Rango 1].[Número de Orden].&amp;[361]"/>
            <x15:cachedUniqueName index="361" name="[Rango 1].[Número de Orden].&amp;[362]"/>
            <x15:cachedUniqueName index="362" name="[Rango 1].[Número de Orden].&amp;[363]"/>
            <x15:cachedUniqueName index="363" name="[Rango 1].[Número de Orden].&amp;[364]"/>
            <x15:cachedUniqueName index="364" name="[Rango 1].[Número de Orden].&amp;[365]"/>
            <x15:cachedUniqueName index="365" name="[Rango 1].[Número de Orden].&amp;[366]"/>
            <x15:cachedUniqueName index="366" name="[Rango 1].[Número de Orden].&amp;[367]"/>
            <x15:cachedUniqueName index="367" name="[Rango 1].[Número de Orden].&amp;[368]"/>
            <x15:cachedUniqueName index="368" name="[Rango 1].[Número de Orden].&amp;[369]"/>
            <x15:cachedUniqueName index="369" name="[Rango 1].[Número de Orden].&amp;[370]"/>
            <x15:cachedUniqueName index="370" name="[Rango 1].[Número de Orden].&amp;[371]"/>
            <x15:cachedUniqueName index="371" name="[Rango 1].[Número de Orden].&amp;[372]"/>
            <x15:cachedUniqueName index="372" name="[Rango 1].[Número de Orden].&amp;[373]"/>
            <x15:cachedUniqueName index="373" name="[Rango 1].[Número de Orden].&amp;[374]"/>
            <x15:cachedUniqueName index="374" name="[Rango 1].[Número de Orden].&amp;[375]"/>
            <x15:cachedUniqueName index="375" name="[Rango 1].[Número de Orden].&amp;[376]"/>
            <x15:cachedUniqueName index="376" name="[Rango 1].[Número de Orden].&amp;[377]"/>
            <x15:cachedUniqueName index="377" name="[Rango 1].[Número de Orden].&amp;[378]"/>
            <x15:cachedUniqueName index="378" name="[Rango 1].[Número de Orden].&amp;[379]"/>
            <x15:cachedUniqueName index="379" name="[Rango 1].[Número de Orden].&amp;[380]"/>
            <x15:cachedUniqueName index="380" name="[Rango 1].[Número de Orden].&amp;[381]"/>
            <x15:cachedUniqueName index="381" name="[Rango 1].[Número de Orden].&amp;[382]"/>
            <x15:cachedUniqueName index="382" name="[Rango 1].[Número de Orden].&amp;[383]"/>
            <x15:cachedUniqueName index="383" name="[Rango 1].[Número de Orden].&amp;[384]"/>
            <x15:cachedUniqueName index="384" name="[Rango 1].[Número de Orden].&amp;[385]"/>
            <x15:cachedUniqueName index="385" name="[Rango 1].[Número de Orden].&amp;[386]"/>
            <x15:cachedUniqueName index="386" name="[Rango 1].[Número de Orden].&amp;[387]"/>
            <x15:cachedUniqueName index="387" name="[Rango 1].[Número de Orden].&amp;[388]"/>
            <x15:cachedUniqueName index="388" name="[Rango 1].[Número de Orden].&amp;[389]"/>
            <x15:cachedUniqueName index="389" name="[Rango 1].[Número de Orden].&amp;[390]"/>
            <x15:cachedUniqueName index="390" name="[Rango 1].[Número de Orden].&amp;[391]"/>
            <x15:cachedUniqueName index="391" name="[Rango 1].[Número de Orden].&amp;[392]"/>
            <x15:cachedUniqueName index="392" name="[Rango 1].[Número de Orden].&amp;[393]"/>
            <x15:cachedUniqueName index="393" name="[Rango 1].[Número de Orden].&amp;[394]"/>
            <x15:cachedUniqueName index="394" name="[Rango 1].[Número de Orden].&amp;[395]"/>
            <x15:cachedUniqueName index="395" name="[Rango 1].[Número de Orden].&amp;[396]"/>
            <x15:cachedUniqueName index="396" name="[Rango 1].[Número de Orden].&amp;[397]"/>
            <x15:cachedUniqueName index="397" name="[Rango 1].[Número de Orden].&amp;[398]"/>
            <x15:cachedUniqueName index="398" name="[Rango 1].[Número de Orden].&amp;[399]"/>
            <x15:cachedUniqueName index="399" name="[Rango 1].[Número de Orden].&amp;[400]"/>
            <x15:cachedUniqueName index="400" name="[Rango 1].[Número de Orden].&amp;[401]"/>
            <x15:cachedUniqueName index="401" name="[Rango 1].[Número de Orden].&amp;[402]"/>
            <x15:cachedUniqueName index="402" name="[Rango 1].[Número de Orden].&amp;[403]"/>
            <x15:cachedUniqueName index="403" name="[Rango 1].[Número de Orden].&amp;[404]"/>
            <x15:cachedUniqueName index="404" name="[Rango 1].[Número de Orden].&amp;[405]"/>
            <x15:cachedUniqueName index="405" name="[Rango 1].[Número de Orden].&amp;[406]"/>
            <x15:cachedUniqueName index="406" name="[Rango 1].[Número de Orden].&amp;[407]"/>
            <x15:cachedUniqueName index="407" name="[Rango 1].[Número de Orden].&amp;[408]"/>
            <x15:cachedUniqueName index="408" name="[Rango 1].[Número de Orden].&amp;[409]"/>
            <x15:cachedUniqueName index="409" name="[Rango 1].[Número de Orden].&amp;[410]"/>
            <x15:cachedUniqueName index="410" name="[Rango 1].[Número de Orden].&amp;[411]"/>
            <x15:cachedUniqueName index="411" name="[Rango 1].[Número de Orden].&amp;[412]"/>
            <x15:cachedUniqueName index="412" name="[Rango 1].[Número de Orden].&amp;[413]"/>
            <x15:cachedUniqueName index="413" name="[Rango 1].[Número de Orden].&amp;[414]"/>
            <x15:cachedUniqueName index="414" name="[Rango 1].[Número de Orden].&amp;[415]"/>
            <x15:cachedUniqueName index="415" name="[Rango 1].[Número de Orden].&amp;[416]"/>
            <x15:cachedUniqueName index="416" name="[Rango 1].[Número de Orden].&amp;[417]"/>
            <x15:cachedUniqueName index="417" name="[Rango 1].[Número de Orden].&amp;[418]"/>
            <x15:cachedUniqueName index="418" name="[Rango 1].[Número de Orden].&amp;[419]"/>
            <x15:cachedUniqueName index="419" name="[Rango 1].[Número de Orden].&amp;[420]"/>
            <x15:cachedUniqueName index="420" name="[Rango 1].[Número de Orden].&amp;[421]"/>
            <x15:cachedUniqueName index="421" name="[Rango 1].[Número de Orden].&amp;[422]"/>
            <x15:cachedUniqueName index="422" name="[Rango 1].[Número de Orden].&amp;[423]"/>
            <x15:cachedUniqueName index="423" name="[Rango 1].[Número de Orden].&amp;[424]"/>
            <x15:cachedUniqueName index="424" name="[Rango 1].[Número de Orden].&amp;[425]"/>
            <x15:cachedUniqueName index="425" name="[Rango 1].[Número de Orden].&amp;[426]"/>
            <x15:cachedUniqueName index="426" name="[Rango 1].[Número de Orden].&amp;[427]"/>
            <x15:cachedUniqueName index="427" name="[Rango 1].[Número de Orden].&amp;[428]"/>
            <x15:cachedUniqueName index="428" name="[Rango 1].[Número de Orden].&amp;[429]"/>
            <x15:cachedUniqueName index="429" name="[Rango 1].[Número de Orden].&amp;[430]"/>
            <x15:cachedUniqueName index="430" name="[Rango 1].[Número de Orden].&amp;[431]"/>
            <x15:cachedUniqueName index="431" name="[Rango 1].[Número de Orden].&amp;[432]"/>
            <x15:cachedUniqueName index="432" name="[Rango 1].[Número de Orden].&amp;[433]"/>
            <x15:cachedUniqueName index="433" name="[Rango 1].[Número de Orden].&amp;[434]"/>
            <x15:cachedUniqueName index="434" name="[Rango 1].[Número de Orden].&amp;[435]"/>
            <x15:cachedUniqueName index="435" name="[Rango 1].[Número de Orden].&amp;[436]"/>
            <x15:cachedUniqueName index="436" name="[Rango 1].[Número de Orden].&amp;[437]"/>
            <x15:cachedUniqueName index="437" name="[Rango 1].[Número de Orden].&amp;[438]"/>
            <x15:cachedUniqueName index="438" name="[Rango 1].[Número de Orden].&amp;[439]"/>
            <x15:cachedUniqueName index="439" name="[Rango 1].[Número de Orden].&amp;[440]"/>
            <x15:cachedUniqueName index="440" name="[Rango 1].[Número de Orden].&amp;[441]"/>
            <x15:cachedUniqueName index="441" name="[Rango 1].[Número de Orden].&amp;[442]"/>
            <x15:cachedUniqueName index="442" name="[Rango 1].[Número de Orden].&amp;[443]"/>
            <x15:cachedUniqueName index="443" name="[Rango 1].[Número de Orden].&amp;[444]"/>
            <x15:cachedUniqueName index="444" name="[Rango 1].[Número de Orden].&amp;[445]"/>
            <x15:cachedUniqueName index="445" name="[Rango 1].[Número de Orden].&amp;[446]"/>
            <x15:cachedUniqueName index="446" name="[Rango 1].[Número de Orden].&amp;[447]"/>
            <x15:cachedUniqueName index="447" name="[Rango 1].[Número de Orden].&amp;[448]"/>
            <x15:cachedUniqueName index="448" name="[Rango 1].[Número de Orden].&amp;[449]"/>
            <x15:cachedUniqueName index="449" name="[Rango 1].[Número de Orden].&amp;[450]"/>
            <x15:cachedUniqueName index="450" name="[Rango 1].[Número de Orden].&amp;[451]"/>
            <x15:cachedUniqueName index="451" name="[Rango 1].[Número de Orden].&amp;[452]"/>
            <x15:cachedUniqueName index="452" name="[Rango 1].[Número de Orden].&amp;[453]"/>
            <x15:cachedUniqueName index="453" name="[Rango 1].[Número de Orden].&amp;[454]"/>
            <x15:cachedUniqueName index="454" name="[Rango 1].[Número de Orden].&amp;[455]"/>
            <x15:cachedUniqueName index="455" name="[Rango 1].[Número de Orden].&amp;[456]"/>
            <x15:cachedUniqueName index="456" name="[Rango 1].[Número de Orden].&amp;[457]"/>
            <x15:cachedUniqueName index="457" name="[Rango 1].[Número de Orden].&amp;[458]"/>
            <x15:cachedUniqueName index="458" name="[Rango 1].[Número de Orden].&amp;[459]"/>
            <x15:cachedUniqueName index="459" name="[Rango 1].[Número de Orden].&amp;[460]"/>
            <x15:cachedUniqueName index="460" name="[Rango 1].[Número de Orden].&amp;[461]"/>
            <x15:cachedUniqueName index="461" name="[Rango 1].[Número de Orden].&amp;[462]"/>
            <x15:cachedUniqueName index="462" name="[Rango 1].[Número de Orden].&amp;[463]"/>
            <x15:cachedUniqueName index="463" name="[Rango 1].[Número de Orden].&amp;[464]"/>
            <x15:cachedUniqueName index="464" name="[Rango 1].[Número de Orden].&amp;[465]"/>
            <x15:cachedUniqueName index="465" name="[Rango 1].[Número de Orden].&amp;[466]"/>
            <x15:cachedUniqueName index="466" name="[Rango 1].[Número de Orden].&amp;[467]"/>
            <x15:cachedUniqueName index="467" name="[Rango 1].[Número de Orden].&amp;[468]"/>
            <x15:cachedUniqueName index="468" name="[Rango 1].[Número de Orden].&amp;[469]"/>
            <x15:cachedUniqueName index="469" name="[Rango 1].[Número de Orden].&amp;[470]"/>
            <x15:cachedUniqueName index="470" name="[Rango 1].[Número de Orden].&amp;[471]"/>
            <x15:cachedUniqueName index="471" name="[Rango 1].[Número de Orden].&amp;[472]"/>
            <x15:cachedUniqueName index="472" name="[Rango 1].[Número de Orden].&amp;[473]"/>
            <x15:cachedUniqueName index="473" name="[Rango 1].[Número de Orden].&amp;[474]"/>
            <x15:cachedUniqueName index="474" name="[Rango 1].[Número de Orden].&amp;[475]"/>
            <x15:cachedUniqueName index="475" name="[Rango 1].[Número de Orden].&amp;[476]"/>
            <x15:cachedUniqueName index="476" name="[Rango 1].[Número de Orden].&amp;[477]"/>
            <x15:cachedUniqueName index="477" name="[Rango 1].[Número de Orden].&amp;[478]"/>
            <x15:cachedUniqueName index="478" name="[Rango 1].[Número de Orden].&amp;[479]"/>
            <x15:cachedUniqueName index="479" name="[Rango 1].[Número de Orden].&amp;[480]"/>
            <x15:cachedUniqueName index="480" name="[Rango 1].[Número de Orden].&amp;[481]"/>
            <x15:cachedUniqueName index="481" name="[Rango 1].[Número de Orden].&amp;[482]"/>
            <x15:cachedUniqueName index="482" name="[Rango 1].[Número de Orden].&amp;[483]"/>
            <x15:cachedUniqueName index="483" name="[Rango 1].[Número de Orden].&amp;[484]"/>
            <x15:cachedUniqueName index="484" name="[Rango 1].[Número de Orden].&amp;[485]"/>
            <x15:cachedUniqueName index="485" name="[Rango 1].[Número de Orden].&amp;[486]"/>
            <x15:cachedUniqueName index="486" name="[Rango 1].[Número de Orden].&amp;[487]"/>
            <x15:cachedUniqueName index="487" name="[Rango 1].[Número de Orden].&amp;[488]"/>
            <x15:cachedUniqueName index="488" name="[Rango 1].[Número de Orden].&amp;[489]"/>
            <x15:cachedUniqueName index="489" name="[Rango 1].[Número de Orden].&amp;[490]"/>
            <x15:cachedUniqueName index="490" name="[Rango 1].[Número de Orden].&amp;[491]"/>
            <x15:cachedUniqueName index="491" name="[Rango 1].[Número de Orden].&amp;[492]"/>
            <x15:cachedUniqueName index="492" name="[Rango 1].[Número de Orden].&amp;[493]"/>
            <x15:cachedUniqueName index="493" name="[Rango 1].[Número de Orden].&amp;[494]"/>
            <x15:cachedUniqueName index="494" name="[Rango 1].[Número de Orden].&amp;[495]"/>
            <x15:cachedUniqueName index="495" name="[Rango 1].[Número de Orden].&amp;[496]"/>
            <x15:cachedUniqueName index="496" name="[Rango 1].[Número de Orden].&amp;[497]"/>
            <x15:cachedUniqueName index="497" name="[Rango 1].[Número de Orden].&amp;[498]"/>
            <x15:cachedUniqueName index="498" name="[Rango 1].[Número de Orden].&amp;[499]"/>
            <x15:cachedUniqueName index="499" name="[Rango 1].[Número de Orden].&amp;[500]"/>
            <x15:cachedUniqueName index="500" name="[Rango 1].[Número de Orden].&amp;[501]"/>
            <x15:cachedUniqueName index="501" name="[Rango 1].[Número de Orden].&amp;[502]"/>
            <x15:cachedUniqueName index="502" name="[Rango 1].[Número de Orden].&amp;[503]"/>
            <x15:cachedUniqueName index="503" name="[Rango 1].[Número de Orden].&amp;[504]"/>
            <x15:cachedUniqueName index="504" name="[Rango 1].[Número de Orden].&amp;[505]"/>
            <x15:cachedUniqueName index="505" name="[Rango 1].[Número de Orden].&amp;[506]"/>
            <x15:cachedUniqueName index="506" name="[Rango 1].[Número de Orden].&amp;[507]"/>
            <x15:cachedUniqueName index="507" name="[Rango 1].[Número de Orden].&amp;[508]"/>
            <x15:cachedUniqueName index="508" name="[Rango 1].[Número de Orden].&amp;[509]"/>
            <x15:cachedUniqueName index="509" name="[Rango 1].[Número de Orden].&amp;[510]"/>
            <x15:cachedUniqueName index="510" name="[Rango 1].[Número de Orden].&amp;[511]"/>
            <x15:cachedUniqueName index="511" name="[Rango 1].[Número de Orden].&amp;[512]"/>
            <x15:cachedUniqueName index="512" name="[Rango 1].[Número de Orden].&amp;[513]"/>
            <x15:cachedUniqueName index="513" name="[Rango 1].[Número de Orden].&amp;[514]"/>
            <x15:cachedUniqueName index="514" name="[Rango 1].[Número de Orden].&amp;[515]"/>
            <x15:cachedUniqueName index="515" name="[Rango 1].[Número de Orden].&amp;[516]"/>
            <x15:cachedUniqueName index="516" name="[Rango 1].[Número de Orden].&amp;[517]"/>
            <x15:cachedUniqueName index="517" name="[Rango 1].[Número de Orden].&amp;[518]"/>
            <x15:cachedUniqueName index="518" name="[Rango 1].[Número de Orden].&amp;[519]"/>
            <x15:cachedUniqueName index="519" name="[Rango 1].[Número de Orden].&amp;[520]"/>
            <x15:cachedUniqueName index="520" name="[Rango 1].[Número de Orden].&amp;[521]"/>
            <x15:cachedUniqueName index="521" name="[Rango 1].[Número de Orden].&amp;[522]"/>
            <x15:cachedUniqueName index="522" name="[Rango 1].[Número de Orden].&amp;[523]"/>
            <x15:cachedUniqueName index="523" name="[Rango 1].[Número de Orden].&amp;[524]"/>
            <x15:cachedUniqueName index="524" name="[Rango 1].[Número de Orden].&amp;[525]"/>
            <x15:cachedUniqueName index="525" name="[Rango 1].[Número de Orden].&amp;[526]"/>
            <x15:cachedUniqueName index="526" name="[Rango 1].[Número de Orden].&amp;[527]"/>
            <x15:cachedUniqueName index="527" name="[Rango 1].[Número de Orden].&amp;[528]"/>
            <x15:cachedUniqueName index="528" name="[Rango 1].[Número de Orden].&amp;[529]"/>
            <x15:cachedUniqueName index="529" name="[Rango 1].[Número de Orden].&amp;[530]"/>
            <x15:cachedUniqueName index="530" name="[Rango 1].[Número de Orden].&amp;[531]"/>
            <x15:cachedUniqueName index="531" name="[Rango 1].[Número de Orden].&amp;[532]"/>
            <x15:cachedUniqueName index="532" name="[Rango 1].[Número de Orden].&amp;[533]"/>
            <x15:cachedUniqueName index="533" name="[Rango 1].[Número de Orden].&amp;[534]"/>
            <x15:cachedUniqueName index="534" name="[Rango 1].[Número de Orden].&amp;[535]"/>
            <x15:cachedUniqueName index="535" name="[Rango 1].[Número de Orden].&amp;[536]"/>
            <x15:cachedUniqueName index="536" name="[Rango 1].[Número de Orden].&amp;[537]"/>
            <x15:cachedUniqueName index="537" name="[Rango 1].[Número de Orden].&amp;[538]"/>
            <x15:cachedUniqueName index="538" name="[Rango 1].[Número de Orden].&amp;[539]"/>
            <x15:cachedUniqueName index="539" name="[Rango 1].[Número de Orden].&amp;[540]"/>
            <x15:cachedUniqueName index="540" name="[Rango 1].[Número de Orden].&amp;[541]"/>
            <x15:cachedUniqueName index="541" name="[Rango 1].[Número de Orden].&amp;[542]"/>
            <x15:cachedUniqueName index="542" name="[Rango 1].[Número de Orden].&amp;[543]"/>
            <x15:cachedUniqueName index="543" name="[Rango 1].[Número de Orden].&amp;[544]"/>
            <x15:cachedUniqueName index="544" name="[Rango 1].[Número de Orden].&amp;[545]"/>
            <x15:cachedUniqueName index="545" name="[Rango 1].[Número de Orden].&amp;[546]"/>
            <x15:cachedUniqueName index="546" name="[Rango 1].[Número de Orden].&amp;[547]"/>
            <x15:cachedUniqueName index="547" name="[Rango 1].[Número de Orden].&amp;[548]"/>
            <x15:cachedUniqueName index="548" name="[Rango 1].[Número de Orden].&amp;[549]"/>
            <x15:cachedUniqueName index="549" name="[Rango 1].[Número de Orden].&amp;[550]"/>
            <x15:cachedUniqueName index="550" name="[Rango 1].[Número de Orden].&amp;[551]"/>
            <x15:cachedUniqueName index="551" name="[Rango 1].[Número de Orden].&amp;[552]"/>
            <x15:cachedUniqueName index="552" name="[Rango 1].[Número de Orden].&amp;[553]"/>
            <x15:cachedUniqueName index="553" name="[Rango 1].[Número de Orden].&amp;[554]"/>
            <x15:cachedUniqueName index="554" name="[Rango 1].[Número de Orden].&amp;[555]"/>
            <x15:cachedUniqueName index="555" name="[Rango 1].[Número de Orden].&amp;[556]"/>
            <x15:cachedUniqueName index="556" name="[Rango 1].[Número de Orden].&amp;[557]"/>
            <x15:cachedUniqueName index="557" name="[Rango 1].[Número de Orden].&amp;[558]"/>
            <x15:cachedUniqueName index="558" name="[Rango 1].[Número de Orden].&amp;[559]"/>
            <x15:cachedUniqueName index="559" name="[Rango 1].[Número de Orden].&amp;[560]"/>
            <x15:cachedUniqueName index="560" name="[Rango 1].[Número de Orden].&amp;[561]"/>
            <x15:cachedUniqueName index="561" name="[Rango 1].[Número de Orden].&amp;[562]"/>
            <x15:cachedUniqueName index="562" name="[Rango 1].[Número de Orden].&amp;[563]"/>
            <x15:cachedUniqueName index="563" name="[Rango 1].[Número de Orden].&amp;[564]"/>
            <x15:cachedUniqueName index="564" name="[Rango 1].[Número de Orden].&amp;[565]"/>
            <x15:cachedUniqueName index="565" name="[Rango 1].[Número de Orden].&amp;[566]"/>
            <x15:cachedUniqueName index="566" name="[Rango 1].[Número de Orden].&amp;[567]"/>
            <x15:cachedUniqueName index="567" name="[Rango 1].[Número de Orden].&amp;[568]"/>
            <x15:cachedUniqueName index="568" name="[Rango 1].[Número de Orden].&amp;[569]"/>
            <x15:cachedUniqueName index="569" name="[Rango 1].[Número de Orden].&amp;[570]"/>
            <x15:cachedUniqueName index="570" name="[Rango 1].[Número de Orden].&amp;[571]"/>
            <x15:cachedUniqueName index="571" name="[Rango 1].[Número de Orden].&amp;[572]"/>
            <x15:cachedUniqueName index="572" name="[Rango 1].[Número de Orden].&amp;[573]"/>
            <x15:cachedUniqueName index="573" name="[Rango 1].[Número de Orden].&amp;[574]"/>
            <x15:cachedUniqueName index="574" name="[Rango 1].[Número de Orden].&amp;[575]"/>
            <x15:cachedUniqueName index="575" name="[Rango 1].[Número de Orden].&amp;[576]"/>
            <x15:cachedUniqueName index="576" name="[Rango 1].[Número de Orden].&amp;[577]"/>
            <x15:cachedUniqueName index="577" name="[Rango 1].[Número de Orden].&amp;[578]"/>
            <x15:cachedUniqueName index="578" name="[Rango 1].[Número de Orden].&amp;[579]"/>
            <x15:cachedUniqueName index="579" name="[Rango 1].[Número de Orden].&amp;[580]"/>
            <x15:cachedUniqueName index="580" name="[Rango 1].[Número de Orden].&amp;[581]"/>
            <x15:cachedUniqueName index="581" name="[Rango 1].[Número de Orden].&amp;[582]"/>
            <x15:cachedUniqueName index="582" name="[Rango 1].[Número de Orden].&amp;[583]"/>
            <x15:cachedUniqueName index="583" name="[Rango 1].[Número de Orden].&amp;[584]"/>
            <x15:cachedUniqueName index="584" name="[Rango 1].[Número de Orden].&amp;[585]"/>
            <x15:cachedUniqueName index="585" name="[Rango 1].[Número de Orden].&amp;[586]"/>
            <x15:cachedUniqueName index="586" name="[Rango 1].[Número de Orden].&amp;[587]"/>
            <x15:cachedUniqueName index="587" name="[Rango 1].[Número de Orden].&amp;[588]"/>
            <x15:cachedUniqueName index="588" name="[Rango 1].[Número de Orden].&amp;[589]"/>
            <x15:cachedUniqueName index="589" name="[Rango 1].[Número de Orden].&amp;[590]"/>
            <x15:cachedUniqueName index="590" name="[Rango 1].[Número de Orden].&amp;[591]"/>
            <x15:cachedUniqueName index="591" name="[Rango 1].[Número de Orden].&amp;[592]"/>
            <x15:cachedUniqueName index="592" name="[Rango 1].[Número de Orden].&amp;[593]"/>
            <x15:cachedUniqueName index="593" name="[Rango 1].[Número de Orden].&amp;[594]"/>
            <x15:cachedUniqueName index="594" name="[Rango 1].[Número de Orden].&amp;[595]"/>
            <x15:cachedUniqueName index="595" name="[Rango 1].[Número de Orden].&amp;[596]"/>
            <x15:cachedUniqueName index="596" name="[Rango 1].[Número de Orden].&amp;[597]"/>
            <x15:cachedUniqueName index="597" name="[Rango 1].[Número de Orden].&amp;[598]"/>
            <x15:cachedUniqueName index="598" name="[Rango 1].[Número de Orden].&amp;[599]"/>
            <x15:cachedUniqueName index="599" name="[Rango 1].[Número de Orden].&amp;[600]"/>
            <x15:cachedUniqueName index="600" name="[Rango 1].[Número de Orden].&amp;[601]"/>
            <x15:cachedUniqueName index="601" name="[Rango 1].[Número de Orden].&amp;[602]"/>
            <x15:cachedUniqueName index="602" name="[Rango 1].[Número de Orden].&amp;[603]"/>
            <x15:cachedUniqueName index="603" name="[Rango 1].[Número de Orden].&amp;[604]"/>
            <x15:cachedUniqueName index="604" name="[Rango 1].[Número de Orden].&amp;[605]"/>
            <x15:cachedUniqueName index="605" name="[Rango 1].[Número de Orden].&amp;[606]"/>
            <x15:cachedUniqueName index="606" name="[Rango 1].[Número de Orden].&amp;[607]"/>
            <x15:cachedUniqueName index="607" name="[Rango 1].[Número de Orden].&amp;[608]"/>
            <x15:cachedUniqueName index="608" name="[Rango 1].[Número de Orden].&amp;[609]"/>
            <x15:cachedUniqueName index="609" name="[Rango 1].[Número de Orden].&amp;[610]"/>
            <x15:cachedUniqueName index="610" name="[Rango 1].[Número de Orden].&amp;[611]"/>
            <x15:cachedUniqueName index="611" name="[Rango 1].[Número de Orden].&amp;[612]"/>
            <x15:cachedUniqueName index="612" name="[Rango 1].[Número de Orden].&amp;[613]"/>
            <x15:cachedUniqueName index="613" name="[Rango 1].[Número de Orden].&amp;[614]"/>
            <x15:cachedUniqueName index="614" name="[Rango 1].[Número de Orden].&amp;[615]"/>
            <x15:cachedUniqueName index="615" name="[Rango 1].[Número de Orden].&amp;[616]"/>
            <x15:cachedUniqueName index="616" name="[Rango 1].[Número de Orden].&amp;[617]"/>
            <x15:cachedUniqueName index="617" name="[Rango 1].[Número de Orden].&amp;[618]"/>
            <x15:cachedUniqueName index="618" name="[Rango 1].[Número de Orden].&amp;[619]"/>
            <x15:cachedUniqueName index="619" name="[Rango 1].[Número de Orden].&amp;[620]"/>
            <x15:cachedUniqueName index="620" name="[Rango 1].[Número de Orden].&amp;[621]"/>
            <x15:cachedUniqueName index="621" name="[Rango 1].[Número de Orden].&amp;[622]"/>
            <x15:cachedUniqueName index="622" name="[Rango 1].[Número de Orden].&amp;[623]"/>
            <x15:cachedUniqueName index="623" name="[Rango 1].[Número de Orden].&amp;[624]"/>
            <x15:cachedUniqueName index="624" name="[Rango 1].[Número de Orden].&amp;[625]"/>
            <x15:cachedUniqueName index="625" name="[Rango 1].[Número de Orden].&amp;[626]"/>
            <x15:cachedUniqueName index="626" name="[Rango 1].[Número de Orden].&amp;[627]"/>
            <x15:cachedUniqueName index="627" name="[Rango 1].[Número de Orden].&amp;[628]"/>
            <x15:cachedUniqueName index="628" name="[Rango 1].[Número de Orden].&amp;[629]"/>
            <x15:cachedUniqueName index="629" name="[Rango 1].[Número de Orden].&amp;[630]"/>
            <x15:cachedUniqueName index="630" name="[Rango 1].[Número de Orden].&amp;[631]"/>
            <x15:cachedUniqueName index="631" name="[Rango 1].[Número de Orden].&amp;[632]"/>
            <x15:cachedUniqueName index="632" name="[Rango 1].[Número de Orden].&amp;[633]"/>
            <x15:cachedUniqueName index="633" name="[Rango 1].[Número de Orden].&amp;[634]"/>
            <x15:cachedUniqueName index="634" name="[Rango 1].[Número de Orden].&amp;[635]"/>
            <x15:cachedUniqueName index="635" name="[Rango 1].[Número de Orden].&amp;[636]"/>
            <x15:cachedUniqueName index="636" name="[Rango 1].[Número de Orden].&amp;[637]"/>
            <x15:cachedUniqueName index="637" name="[Rango 1].[Número de Orden].&amp;[638]"/>
            <x15:cachedUniqueName index="638" name="[Rango 1].[Número de Orden].&amp;[639]"/>
            <x15:cachedUniqueName index="639" name="[Rango 1].[Número de Orden].&amp;[640]"/>
            <x15:cachedUniqueName index="640" name="[Rango 1].[Número de Orden].&amp;[641]"/>
            <x15:cachedUniqueName index="641" name="[Rango 1].[Número de Orden].&amp;[642]"/>
            <x15:cachedUniqueName index="642" name="[Rango 1].[Número de Orden].&amp;[643]"/>
            <x15:cachedUniqueName index="643" name="[Rango 1].[Número de Orden].&amp;[644]"/>
            <x15:cachedUniqueName index="644" name="[Rango 1].[Número de Orden].&amp;[645]"/>
            <x15:cachedUniqueName index="645" name="[Rango 1].[Número de Orden].&amp;[646]"/>
            <x15:cachedUniqueName index="646" name="[Rango 1].[Número de Orden].&amp;[647]"/>
            <x15:cachedUniqueName index="647" name="[Rango 1].[Número de Orden].&amp;[648]"/>
            <x15:cachedUniqueName index="648" name="[Rango 1].[Número de Orden].&amp;[649]"/>
            <x15:cachedUniqueName index="649" name="[Rango 1].[Número de Orden].&amp;[650]"/>
            <x15:cachedUniqueName index="650" name="[Rango 1].[Número de Orden].&amp;[651]"/>
            <x15:cachedUniqueName index="651" name="[Rango 1].[Número de Orden].&amp;[652]"/>
            <x15:cachedUniqueName index="652" name="[Rango 1].[Número de Orden].&amp;[653]"/>
            <x15:cachedUniqueName index="653" name="[Rango 1].[Número de Orden].&amp;[654]"/>
            <x15:cachedUniqueName index="654" name="[Rango 1].[Número de Orden].&amp;[655]"/>
            <x15:cachedUniqueName index="655" name="[Rango 1].[Número de Orden].&amp;[656]"/>
            <x15:cachedUniqueName index="656" name="[Rango 1].[Número de Orden].&amp;[657]"/>
            <x15:cachedUniqueName index="657" name="[Rango 1].[Número de Orden].&amp;[658]"/>
            <x15:cachedUniqueName index="658" name="[Rango 1].[Número de Orden].&amp;[659]"/>
            <x15:cachedUniqueName index="659" name="[Rango 1].[Número de Orden].&amp;[660]"/>
            <x15:cachedUniqueName index="660" name="[Rango 1].[Número de Orden].&amp;[661]"/>
            <x15:cachedUniqueName index="661" name="[Rango 1].[Número de Orden].&amp;[662]"/>
            <x15:cachedUniqueName index="662" name="[Rango 1].[Número de Orden].&amp;[663]"/>
            <x15:cachedUniqueName index="663" name="[Rango 1].[Número de Orden].&amp;[664]"/>
            <x15:cachedUniqueName index="664" name="[Rango 1].[Número de Orden].&amp;[665]"/>
            <x15:cachedUniqueName index="665" name="[Rango 1].[Número de Orden].&amp;[666]"/>
            <x15:cachedUniqueName index="666" name="[Rango 1].[Número de Orden].&amp;[667]"/>
            <x15:cachedUniqueName index="667" name="[Rango 1].[Número de Orden].&amp;[668]"/>
            <x15:cachedUniqueName index="668" name="[Rango 1].[Número de Orden].&amp;[669]"/>
            <x15:cachedUniqueName index="669" name="[Rango 1].[Número de Orden].&amp;[670]"/>
            <x15:cachedUniqueName index="670" name="[Rango 1].[Número de Orden].&amp;[671]"/>
            <x15:cachedUniqueName index="671" name="[Rango 1].[Número de Orden].&amp;[672]"/>
            <x15:cachedUniqueName index="672" name="[Rango 1].[Número de Orden].&amp;[673]"/>
            <x15:cachedUniqueName index="673" name="[Rango 1].[Número de Orden].&amp;[674]"/>
            <x15:cachedUniqueName index="674" name="[Rango 1].[Número de Orden].&amp;[675]"/>
            <x15:cachedUniqueName index="675" name="[Rango 1].[Número de Orden].&amp;[676]"/>
            <x15:cachedUniqueName index="676" name="[Rango 1].[Número de Orden].&amp;[677]"/>
            <x15:cachedUniqueName index="677" name="[Rango 1].[Número de Orden].&amp;[678]"/>
            <x15:cachedUniqueName index="678" name="[Rango 1].[Número de Orden].&amp;[679]"/>
            <x15:cachedUniqueName index="679" name="[Rango 1].[Número de Orden].&amp;[680]"/>
            <x15:cachedUniqueName index="680" name="[Rango 1].[Número de Orden].&amp;[681]"/>
            <x15:cachedUniqueName index="681" name="[Rango 1].[Número de Orden].&amp;[682]"/>
            <x15:cachedUniqueName index="682" name="[Rango 1].[Número de Orden].&amp;[683]"/>
            <x15:cachedUniqueName index="683" name="[Rango 1].[Número de Orden].&amp;[684]"/>
            <x15:cachedUniqueName index="684" name="[Rango 1].[Número de Orden].&amp;[685]"/>
            <x15:cachedUniqueName index="685" name="[Rango 1].[Número de Orden].&amp;[686]"/>
            <x15:cachedUniqueName index="686" name="[Rango 1].[Número de Orden].&amp;[687]"/>
            <x15:cachedUniqueName index="687" name="[Rango 1].[Número de Orden].&amp;[688]"/>
            <x15:cachedUniqueName index="688" name="[Rango 1].[Número de Orden].&amp;[689]"/>
            <x15:cachedUniqueName index="689" name="[Rango 1].[Número de Orden].&amp;[690]"/>
            <x15:cachedUniqueName index="690" name="[Rango 1].[Número de Orden].&amp;[691]"/>
            <x15:cachedUniqueName index="691" name="[Rango 1].[Número de Orden].&amp;[692]"/>
            <x15:cachedUniqueName index="692" name="[Rango 1].[Número de Orden].&amp;[693]"/>
            <x15:cachedUniqueName index="693" name="[Rango 1].[Número de Orden].&amp;[694]"/>
            <x15:cachedUniqueName index="694" name="[Rango 1].[Número de Orden].&amp;[695]"/>
            <x15:cachedUniqueName index="695" name="[Rango 1].[Número de Orden].&amp;[696]"/>
            <x15:cachedUniqueName index="696" name="[Rango 1].[Número de Orden].&amp;[697]"/>
            <x15:cachedUniqueName index="697" name="[Rango 1].[Número de Orden].&amp;[698]"/>
            <x15:cachedUniqueName index="698" name="[Rango 1].[Número de Orden].&amp;[699]"/>
            <x15:cachedUniqueName index="699" name="[Rango 1].[Número de Orden].&amp;[700]"/>
            <x15:cachedUniqueName index="700" name="[Rango 1].[Número de Orden].&amp;[701]"/>
            <x15:cachedUniqueName index="701" name="[Rango 1].[Número de Orden].&amp;[702]"/>
            <x15:cachedUniqueName index="702" name="[Rango 1].[Número de Orden].&amp;[703]"/>
            <x15:cachedUniqueName index="703" name="[Rango 1].[Número de Orden].&amp;[704]"/>
            <x15:cachedUniqueName index="704" name="[Rango 1].[Número de Orden].&amp;[705]"/>
            <x15:cachedUniqueName index="705" name="[Rango 1].[Número de Orden].&amp;[706]"/>
            <x15:cachedUniqueName index="706" name="[Rango 1].[Número de Orden].&amp;[707]"/>
            <x15:cachedUniqueName index="707" name="[Rango 1].[Número de Orden].&amp;[708]"/>
            <x15:cachedUniqueName index="708" name="[Rango 1].[Número de Orden].&amp;[709]"/>
            <x15:cachedUniqueName index="709" name="[Rango 1].[Número de Orden].&amp;[710]"/>
            <x15:cachedUniqueName index="710" name="[Rango 1].[Número de Orden].&amp;[711]"/>
            <x15:cachedUniqueName index="711" name="[Rango 1].[Número de Orden].&amp;[712]"/>
            <x15:cachedUniqueName index="712" name="[Rango 1].[Número de Orden].&amp;[713]"/>
            <x15:cachedUniqueName index="713" name="[Rango 1].[Número de Orden].&amp;[714]"/>
            <x15:cachedUniqueName index="714" name="[Rango 1].[Número de Orden].&amp;[715]"/>
            <x15:cachedUniqueName index="715" name="[Rango 1].[Número de Orden].&amp;[716]"/>
            <x15:cachedUniqueName index="716" name="[Rango 1].[Número de Orden].&amp;[717]"/>
            <x15:cachedUniqueName index="717" name="[Rango 1].[Número de Orden].&amp;[718]"/>
            <x15:cachedUniqueName index="718" name="[Rango 1].[Número de Orden].&amp;[719]"/>
            <x15:cachedUniqueName index="719" name="[Rango 1].[Número de Orden].&amp;[720]"/>
            <x15:cachedUniqueName index="720" name="[Rango 1].[Número de Orden].&amp;[721]"/>
            <x15:cachedUniqueName index="721" name="[Rango 1].[Número de Orden].&amp;[722]"/>
            <x15:cachedUniqueName index="722" name="[Rango 1].[Número de Orden].&amp;[723]"/>
            <x15:cachedUniqueName index="723" name="[Rango 1].[Número de Orden].&amp;[724]"/>
            <x15:cachedUniqueName index="724" name="[Rango 1].[Número de Orden].&amp;[725]"/>
            <x15:cachedUniqueName index="725" name="[Rango 1].[Número de Orden].&amp;[726]"/>
            <x15:cachedUniqueName index="726" name="[Rango 1].[Número de Orden].&amp;[727]"/>
            <x15:cachedUniqueName index="727" name="[Rango 1].[Número de Orden].&amp;[728]"/>
            <x15:cachedUniqueName index="728" name="[Rango 1].[Número de Orden].&amp;[729]"/>
            <x15:cachedUniqueName index="729" name="[Rango 1].[Número de Orden].&amp;[730]"/>
            <x15:cachedUniqueName index="730" name="[Rango 1].[Número de Orden].&amp;[731]"/>
            <x15:cachedUniqueName index="731" name="[Rango 1].[Número de Orden].&amp;[732]"/>
            <x15:cachedUniqueName index="732" name="[Rango 1].[Número de Orden].&amp;[733]"/>
            <x15:cachedUniqueName index="733" name="[Rango 1].[Número de Orden].&amp;[734]"/>
            <x15:cachedUniqueName index="734" name="[Rango 1].[Número de Orden].&amp;[735]"/>
            <x15:cachedUniqueName index="735" name="[Rango 1].[Número de Orden].&amp;[736]"/>
            <x15:cachedUniqueName index="736" name="[Rango 1].[Número de Orden].&amp;[737]"/>
            <x15:cachedUniqueName index="737" name="[Rango 1].[Número de Orden].&amp;[738]"/>
            <x15:cachedUniqueName index="738" name="[Rango 1].[Número de Orden].&amp;[739]"/>
            <x15:cachedUniqueName index="739" name="[Rango 1].[Número de Orden].&amp;[740]"/>
            <x15:cachedUniqueName index="740" name="[Rango 1].[Número de Orden].&amp;[741]"/>
            <x15:cachedUniqueName index="741" name="[Rango 1].[Número de Orden].&amp;[742]"/>
            <x15:cachedUniqueName index="742" name="[Rango 1].[Número de Orden].&amp;[743]"/>
            <x15:cachedUniqueName index="743" name="[Rango 1].[Número de Orden].&amp;[744]"/>
            <x15:cachedUniqueName index="744" name="[Rango 1].[Número de Orden].&amp;[745]"/>
            <x15:cachedUniqueName index="745" name="[Rango 1].[Número de Orden].&amp;[746]"/>
            <x15:cachedUniqueName index="746" name="[Rango 1].[Número de Orden].&amp;[747]"/>
            <x15:cachedUniqueName index="747" name="[Rango 1].[Número de Orden].&amp;[748]"/>
            <x15:cachedUniqueName index="748" name="[Rango 1].[Número de Orden].&amp;[749]"/>
            <x15:cachedUniqueName index="749" name="[Rango 1].[Número de Orden].&amp;[750]"/>
            <x15:cachedUniqueName index="750" name="[Rango 1].[Número de Orden].&amp;[751]"/>
            <x15:cachedUniqueName index="751" name="[Rango 1].[Número de Orden].&amp;[752]"/>
            <x15:cachedUniqueName index="752" name="[Rango 1].[Número de Orden].&amp;[753]"/>
            <x15:cachedUniqueName index="753" name="[Rango 1].[Número de Orden].&amp;[754]"/>
            <x15:cachedUniqueName index="754" name="[Rango 1].[Número de Orden].&amp;[755]"/>
            <x15:cachedUniqueName index="755" name="[Rango 1].[Número de Orden].&amp;[756]"/>
            <x15:cachedUniqueName index="756" name="[Rango 1].[Número de Orden].&amp;[757]"/>
            <x15:cachedUniqueName index="757" name="[Rango 1].[Número de Orden].&amp;[758]"/>
            <x15:cachedUniqueName index="758" name="[Rango 1].[Número de Orden].&amp;[759]"/>
            <x15:cachedUniqueName index="759" name="[Rango 1].[Número de Orden].&amp;[760]"/>
            <x15:cachedUniqueName index="760" name="[Rango 1].[Número de Orden].&amp;[761]"/>
            <x15:cachedUniqueName index="761" name="[Rango 1].[Número de Orden].&amp;[762]"/>
            <x15:cachedUniqueName index="762" name="[Rango 1].[Número de Orden].&amp;[763]"/>
            <x15:cachedUniqueName index="763" name="[Rango 1].[Número de Orden].&amp;[764]"/>
            <x15:cachedUniqueName index="764" name="[Rango 1].[Número de Orden].&amp;[765]"/>
            <x15:cachedUniqueName index="765" name="[Rango 1].[Número de Orden].&amp;[766]"/>
            <x15:cachedUniqueName index="766" name="[Rango 1].[Número de Orden].&amp;[767]"/>
          </x15:cachedUniqueNames>
        </ext>
      </extLst>
    </cacheField>
    <cacheField name="[Measures].[Suma de Total del pedido]" caption="Suma de Total del pedido" numFmtId="0" hierarchy="77"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2" memberValueDatatype="20" unbalanced="0">
      <fieldsUsage count="2">
        <fieldUsage x="-1"/>
        <fieldUsage x="0"/>
      </fieldsUsage>
    </cacheHierarchy>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0" memberValueDatatype="130" unbalanced="0"/>
    <cacheHierarchy uniqueName="[TablaSala].[Tipo de Servicio]" caption="Tipo de Servicio" attribute="1" defaultMemberUniqueName="[TablaSala].[Tipo de Servicio].[All]" allUniqueName="[TablaSala].[Tipo de Servicio].[All]" dimensionUniqueName="[TablaSala]" displayFolder="" count="0"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0"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oneField="1" hidden="1">
      <fieldsUsage count="1">
        <fieldUsage x="1"/>
      </fieldsUsage>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60.467330555555" createdVersion="8" refreshedVersion="8" minRefreshableVersion="3" recordCount="1902" xr:uid="{B0B2ECC2-755C-4245-8A56-6CA3A61F9DE3}">
  <cacheSource type="worksheet">
    <worksheetSource ref="A1:M1903" sheet="Datos cocina"/>
  </cacheSource>
  <cacheFields count="15">
    <cacheField name="Número de Orden" numFmtId="0">
      <sharedItems containsSemiMixedTypes="0" containsString="0" containsNumber="1" containsInteger="1" minValue="1" maxValue="767" count="7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sharedItems>
    </cacheField>
    <cacheField name="Número de Mesa" numFmtId="0">
      <sharedItems containsSemiMixedTypes="0" containsString="0" containsNumber="1" containsInteger="1" minValue="1" maxValue="20"/>
    </cacheField>
    <cacheField name="Nombre del Plato" numFmtId="0">
      <sharedItems/>
    </cacheField>
    <cacheField name="Descripción del Plato" numFmtId="0">
      <sharedItems/>
    </cacheField>
    <cacheField name="Costo Unitario" numFmtId="0">
      <sharedItems containsSemiMixedTypes="0" containsString="0" containsNumber="1" containsInteger="1" minValue="10" maxValue="25"/>
    </cacheField>
    <cacheField name="Precio Unitario" numFmtId="0">
      <sharedItems containsSemiMixedTypes="0" containsString="0" containsNumber="1" containsInteger="1" minValue="18" maxValue="40"/>
    </cacheField>
    <cacheField name="Total del pedido" numFmtId="0">
      <sharedItems containsSemiMixedTypes="0" containsString="0" containsNumber="1" containsInteger="1" minValue="0" maxValue="120"/>
    </cacheField>
    <cacheField name="Ganancia Neta" numFmtId="0">
      <sharedItems containsSemiMixedTypes="0" containsString="0" containsNumber="1" containsInteger="1" minValue="0" maxValue="45"/>
    </cacheField>
    <cacheField name="Ganancia Bruta" numFmtId="0">
      <sharedItems containsSemiMixedTypes="0" containsString="0" containsNumber="1" containsInteger="1" minValue="0" maxValue="120"/>
    </cacheField>
    <cacheField name="Porcentaje de Ganancia" numFmtId="9">
      <sharedItems containsSemiMixedTypes="0" containsString="0" containsNumber="1" minValue="0" maxValue="0.44444444444444442"/>
    </cacheField>
    <cacheField name="Cantidad Ordenada" numFmtId="0">
      <sharedItems containsSemiMixedTypes="0" containsString="0" containsNumber="1" containsInteger="1" minValue="1" maxValue="3"/>
    </cacheField>
    <cacheField name="Tiempo de Preparación" numFmtId="0">
      <sharedItems containsSemiMixedTypes="0" containsString="0" containsNumber="1" containsInteger="1" minValue="5" maxValue="59"/>
    </cacheField>
    <cacheField name="Observaciones" numFmtId="0">
      <sharedItems/>
    </cacheField>
    <cacheField name="Campo1" numFmtId="0" formula="'Precio Unitario'*'Costo Unitario'" databaseField="0"/>
    <cacheField name="Total" numFmtId="0" formula="'Precio Unitario'*'Costo Unitario'" databaseField="0"/>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647453705" backgroundQuery="1" createdVersion="8" refreshedVersion="8" minRefreshableVersion="3" recordCount="0" supportSubquery="1" supportAdvancedDrill="1" xr:uid="{689D890F-D676-46FE-ADB6-0D8D063D9F33}">
  <cacheSource type="external" connectionId="2"/>
  <cacheFields count="2">
    <cacheField name="[TablaSala].[Método de Pago].[Método de Pago]" caption="Método de Pago" numFmtId="0" hierarchy="63" level="1">
      <sharedItems count="3">
        <s v="Efectivo"/>
        <s v="Tarjeta de crédito"/>
        <s v="Tarjeta de débito"/>
      </sharedItems>
    </cacheField>
    <cacheField name="[Measures].[Recuento de Cobro de la Orden]" caption="Recuento de Cobro de la Orden" numFmtId="0" hierarchy="83" level="32767"/>
  </cacheFields>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cacheHierarchy uniqueName="[TablaSala].[Tipo de Servicio]" caption="Tipo de Servicio" attribute="1" defaultMemberUniqueName="[TablaSala].[Tipo de Servicio].[All]" allUniqueName="[TablaSala].[Tipo de Servicio].[All]" dimensionUniqueName="[TablaSala]" displayFolder="" count="2" memberValueDatatype="130" unbalanced="0"/>
    <cacheHierarchy uniqueName="[TablaSala].[Método de Pago]" caption="Método de Pago" attribute="1" defaultMemberUniqueName="[TablaSala].[Método de Pago].[All]" allUniqueName="[TablaSala].[Método de Pago].[All]" dimensionUniqueName="[TablaSala]" displayFolder="" count="2" memberValueDatatype="130" unbalanced="0">
      <fieldsUsage count="2">
        <fieldUsage x="-1"/>
        <fieldUsage x="0"/>
      </fieldsUsage>
    </cacheHierarchy>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oneField="1" hidden="1">
      <fieldsUsage count="1">
        <fieldUsage x="1"/>
      </fieldsUsage>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dimensions count="5">
    <dimension measure="1" name="Measures" uniqueName="[Measures]" caption="Measures"/>
    <dimension name="Rango" uniqueName="[Rango]" caption="Rango"/>
    <dimension name="Rango 1" uniqueName="[Rango 1]" caption="Rango 1"/>
    <dimension name="TablaCocina" uniqueName="[TablaCocina]" caption="TablaCocina"/>
    <dimension name="TablaSala" uniqueName="[TablaSala]" caption="TablaSala"/>
  </dimensions>
  <measureGroups count="4">
    <measureGroup name="Rango" caption="Rango"/>
    <measureGroup name="Rango 1" caption="Rango 1"/>
    <measureGroup name="TablaCocina" caption="TablaCocina"/>
    <measureGroup name="TablaSala" caption="TablaSala"/>
  </measureGroups>
  <maps count="5">
    <map measureGroup="0" dimension="1"/>
    <map measureGroup="1"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briela jiménez" refreshedDate="45560.467295254632" backgroundQuery="1" createdVersion="3" refreshedVersion="8" minRefreshableVersion="3" recordCount="0" supportSubquery="1" supportAdvancedDrill="1" xr:uid="{03C09808-D0CA-4949-A971-29F028D47120}">
  <cacheSource type="external" connectionId="2">
    <extLst>
      <ext xmlns:x14="http://schemas.microsoft.com/office/spreadsheetml/2009/9/main" uri="{F057638F-6D5F-4e77-A914-E7F072B9BCA8}">
        <x14:sourceConnection name="ThisWorkbookDataModel"/>
      </ext>
    </extLst>
  </cacheSource>
  <cacheFields count="0"/>
  <cacheHierarchies count="9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de preparación]" caption="Tiempo de preparación" attribute="1" time="1" defaultMemberUniqueName="[Rango].[Tiempo de preparación].[All]" allUniqueName="[Rango].[Tiempo de preparación].[All]" dimensionUniqueName="[Rango]" displayFolder="" count="0" memberValueDatatype="7" unbalanced="0"/>
    <cacheHierarchy uniqueName="[Rango].[Tiempo de Degustación]" caption="Tiempo de Degustación" attribute="1" time="1" defaultMemberUniqueName="[Rango].[Tiempo de Degustación].[All]" allUniqueName="[Rango].[Tiempo de Degustación].[All]" dimensionUniqueName="[Rango]" displayFolder="" count="0" memberValueDatatype="7" unbalanced="0"/>
    <cacheHierarchy uniqueName="[Rango].[Hora de Llegada 2]" caption="Hora de Llegada 2" attribute="1" time="1" defaultMemberUniqueName="[Rango].[Hora de Llegada 2].[All]" allUniqueName="[Rango].[Hora de Llegada 2].[All]" dimensionUniqueName="[Rango]" displayFolder="" count="0" memberValueDatatype="7" unbalanced="0"/>
    <cacheHierarchy uniqueName="[Rango].[Hora de Salida 2]" caption="Hora de Salida 2" attribute="1" time="1" defaultMemberUniqueName="[Rango].[Hora de Salida 2].[All]" allUniqueName="[Rango].[Hora de Salida 2].[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Monto total de la cuenta]" caption="Monto total de la cuenta" attribute="1" defaultMemberUniqueName="[Rango].[Monto total de la cuenta].[All]" allUniqueName="[Rango].[Monto total de la cuent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Cobro de la Orden]" caption="Cobro de la Orden" attribute="1" defaultMemberUniqueName="[Rango].[Cobro de la Orden].[All]" allUniqueName="[Rango].[Cobro de la Orden].[All]" dimensionUniqueName="[Rango]" displayFolder="" count="0" memberValueDatatype="13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Día de la semana]" caption="Día de la semana" attribute="1" defaultMemberUniqueName="[Rango].[Día de la semana].[All]" allUniqueName="[Rango].[Día de la semana].[All]" dimensionUniqueName="[Rango]" displayFolder="" count="0" memberValueDatatype="130" unbalanced="0"/>
    <cacheHierarchy uniqueName="[Rango].[Minutos a sumar]" caption="Minutos a sumar" attribute="1" defaultMemberUniqueName="[Rango].[Minutos a sumar].[All]" allUniqueName="[Rango].[Minutos a sumar].[All]" dimensionUniqueName="[Rango]" displayFolder="" count="0" memberValueDatatype="130" unbalanced="0"/>
    <cacheHierarchy uniqueName="[Rango 1].[Número de Orden]" caption="Número de Orden" attribute="1" defaultMemberUniqueName="[Rango 1].[Número de Orden].[All]" allUniqueName="[Rango 1].[Número de Orden].[All]" dimensionUniqueName="[Rango 1]" displayFolder="" count="0" memberValueDatatype="20" unbalanced="0"/>
    <cacheHierarchy uniqueName="[Rango 1].[Número de Mesa]" caption="Número de Mesa" attribute="1" defaultMemberUniqueName="[Rango 1].[Número de Mesa].[All]" allUniqueName="[Rango 1].[Número de Mesa].[All]" dimensionUniqueName="[Rango 1]" displayFolder="" count="0" memberValueDatatype="20" unbalanced="0"/>
    <cacheHierarchy uniqueName="[Rango 1].[Nombre del Plato]" caption="Nombre del Plato" attribute="1" defaultMemberUniqueName="[Rango 1].[Nombre del Plato].[All]" allUniqueName="[Rango 1].[Nombre del Plato].[All]" dimensionUniqueName="[Rango 1]" displayFolder="" count="0" memberValueDatatype="130" unbalanced="0"/>
    <cacheHierarchy uniqueName="[Rango 1].[Descripción del Plato]" caption="Descripción del Plato" attribute="1" defaultMemberUniqueName="[Rango 1].[Descripción del Plato].[All]" allUniqueName="[Rango 1].[Descripción del Plato].[All]" dimensionUniqueName="[Rango 1]" displayFolder="" count="0" memberValueDatatype="130" unbalanced="0"/>
    <cacheHierarchy uniqueName="[Rango 1].[Costo Unitario]" caption="Costo Unitario" attribute="1" defaultMemberUniqueName="[Rango 1].[Costo Unitario].[All]" allUniqueName="[Rango 1].[Costo Unitario].[All]" dimensionUniqueName="[Rango 1]" displayFolder="" count="0" memberValueDatatype="20" unbalanced="0"/>
    <cacheHierarchy uniqueName="[Rango 1].[Precio Unitario]" caption="Precio Unitario" attribute="1" defaultMemberUniqueName="[Rango 1].[Precio Unitario].[All]" allUniqueName="[Rango 1].[Precio Unitario].[All]" dimensionUniqueName="[Rango 1]" displayFolder="" count="0" memberValueDatatype="20" unbalanced="0"/>
    <cacheHierarchy uniqueName="[Rango 1].[Total del pedido]" caption="Total del pedido" attribute="1" defaultMemberUniqueName="[Rango 1].[Total del pedido].[All]" allUniqueName="[Rango 1].[Total del pedido].[All]" dimensionUniqueName="[Rango 1]" displayFolder="" count="0" memberValueDatatype="20" unbalanced="0"/>
    <cacheHierarchy uniqueName="[Rango 1].[Ganancia Neta]" caption="Ganancia Neta" attribute="1" defaultMemberUniqueName="[Rango 1].[Ganancia Neta].[All]" allUniqueName="[Rango 1].[Ganancia Neta].[All]" dimensionUniqueName="[Rango 1]" displayFolder="" count="0" memberValueDatatype="20" unbalanced="0"/>
    <cacheHierarchy uniqueName="[Rango 1].[Ganancia Bruta]" caption="Ganancia Bruta" attribute="1" defaultMemberUniqueName="[Rango 1].[Ganancia Bruta].[All]" allUniqueName="[Rango 1].[Ganancia Bruta].[All]" dimensionUniqueName="[Rango 1]" displayFolder="" count="0" memberValueDatatype="20" unbalanced="0"/>
    <cacheHierarchy uniqueName="[Rango 1].[Porcentaje de Ganancia]" caption="Porcentaje de Ganancia" attribute="1" defaultMemberUniqueName="[Rango 1].[Porcentaje de Ganancia].[All]" allUniqueName="[Rango 1].[Porcentaje de Ganancia].[All]" dimensionUniqueName="[Rango 1]" displayFolder="" count="0" memberValueDatatype="5" unbalanced="0"/>
    <cacheHierarchy uniqueName="[Rango 1].[Cantidad Ordenada]" caption="Cantidad Ordenada" attribute="1" defaultMemberUniqueName="[Rango 1].[Cantidad Ordenada].[All]" allUniqueName="[Rango 1].[Cantidad Ordenada].[All]" dimensionUniqueName="[Rango 1]" displayFolder="" count="0" memberValueDatatype="20" unbalanced="0"/>
    <cacheHierarchy uniqueName="[Rango 1].[Tiempo de Preparación]" caption="Tiempo de Preparación" attribute="1" defaultMemberUniqueName="[Rango 1].[Tiempo de Preparación].[All]" allUniqueName="[Rango 1].[Tiempo de Preparación].[All]" dimensionUniqueName="[Rango 1]" displayFolder="" count="0" memberValueDatatype="20" unbalanced="0"/>
    <cacheHierarchy uniqueName="[Rango 1].[Observaciones]" caption="Observaciones" attribute="1" defaultMemberUniqueName="[Rango 1].[Observaciones].[All]" allUniqueName="[Rango 1].[Observaciones].[All]" dimensionUniqueName="[Rango 1]" displayFolder="" count="0" memberValueDatatype="130" unbalanced="0"/>
    <cacheHierarchy uniqueName="[TablaCocina].[Número de Orden]" caption="Número de Orden" attribute="1" defaultMemberUniqueName="[TablaCocina].[Número de Orden].[All]" allUniqueName="[TablaCocina].[Número de Orden].[All]" dimensionUniqueName="[TablaCocina]" displayFolder="" count="0" memberValueDatatype="20" unbalanced="0"/>
    <cacheHierarchy uniqueName="[TablaCocina].[Número de Mesa]" caption="Número de Mesa" attribute="1" defaultMemberUniqueName="[TablaCocina].[Número de Mesa].[All]" allUniqueName="[TablaCocina].[Número de Mesa].[All]" dimensionUniqueName="[TablaCocina]" displayFolder="" count="0" memberValueDatatype="20" unbalanced="0"/>
    <cacheHierarchy uniqueName="[TablaCocina].[Nombre del Plato]" caption="Nombre del Plato" attribute="1" defaultMemberUniqueName="[TablaCocina].[Nombre del Plato].[All]" allUniqueName="[TablaCocina].[Nombre del Plato].[All]" dimensionUniqueName="[TablaCocina]" displayFolder="" count="0" memberValueDatatype="130" unbalanced="0"/>
    <cacheHierarchy uniqueName="[TablaCocina].[Descripción del Plato]" caption="Descripción del Plato" attribute="1" defaultMemberUniqueName="[TablaCocina].[Descripción del Plato].[All]" allUniqueName="[TablaCocina].[Descripción del Plato].[All]" dimensionUniqueName="[TablaCocina]" displayFolder="" count="0" memberValueDatatype="130" unbalanced="0"/>
    <cacheHierarchy uniqueName="[TablaCocina].[Costo Unitario]" caption="Costo Unitario" attribute="1" defaultMemberUniqueName="[TablaCocina].[Costo Unitario].[All]" allUniqueName="[TablaCocina].[Costo Unitario].[All]" dimensionUniqueName="[TablaCocina]" displayFolder="" count="0" memberValueDatatype="20" unbalanced="0"/>
    <cacheHierarchy uniqueName="[TablaCocina].[Precio Unitario]" caption="Precio Unitario" attribute="1" defaultMemberUniqueName="[TablaCocina].[Precio Unitario].[All]" allUniqueName="[TablaCocina].[Precio Unitario].[All]" dimensionUniqueName="[TablaCocina]" displayFolder="" count="0" memberValueDatatype="20" unbalanced="0"/>
    <cacheHierarchy uniqueName="[TablaCocina].[Total del pedido]" caption="Total del pedido" attribute="1" defaultMemberUniqueName="[TablaCocina].[Total del pedido].[All]" allUniqueName="[TablaCocina].[Total del pedido].[All]" dimensionUniqueName="[TablaCocina]" displayFolder="" count="0" memberValueDatatype="20" unbalanced="0"/>
    <cacheHierarchy uniqueName="[TablaCocina].[Ganancia Neta]" caption="Ganancia Neta" attribute="1" defaultMemberUniqueName="[TablaCocina].[Ganancia Neta].[All]" allUniqueName="[TablaCocina].[Ganancia Neta].[All]" dimensionUniqueName="[TablaCocina]" displayFolder="" count="0" memberValueDatatype="20" unbalanced="0"/>
    <cacheHierarchy uniqueName="[TablaCocina].[Ganancia Bruta]" caption="Ganancia Bruta" attribute="1" defaultMemberUniqueName="[TablaCocina].[Ganancia Bruta].[All]" allUniqueName="[TablaCocina].[Ganancia Bruta].[All]" dimensionUniqueName="[TablaCocina]" displayFolder="" count="0" memberValueDatatype="20" unbalanced="0"/>
    <cacheHierarchy uniqueName="[TablaCocina].[Porcentaje de Ganancia]" caption="Porcentaje de Ganancia" attribute="1" defaultMemberUniqueName="[TablaCocina].[Porcentaje de Ganancia].[All]" allUniqueName="[TablaCocina].[Porcentaje de Ganancia].[All]" dimensionUniqueName="[TablaCocina]" displayFolder="" count="0" memberValueDatatype="5" unbalanced="0"/>
    <cacheHierarchy uniqueName="[TablaCocina].[Cantidad Ordenada]" caption="Cantidad Ordenada" attribute="1" defaultMemberUniqueName="[TablaCocina].[Cantidad Ordenada].[All]" allUniqueName="[TablaCocina].[Cantidad Ordenada].[All]" dimensionUniqueName="[TablaCocina]" displayFolder="" count="0" memberValueDatatype="20" unbalanced="0"/>
    <cacheHierarchy uniqueName="[TablaCocina].[Tiempo de Preparación]" caption="Tiempo de Preparación" attribute="1" defaultMemberUniqueName="[TablaCocina].[Tiempo de Preparación].[All]" allUniqueName="[TablaCocina].[Tiempo de Preparación].[All]" dimensionUniqueName="[TablaCocina]" displayFolder="" count="0" memberValueDatatype="20" unbalanced="0"/>
    <cacheHierarchy uniqueName="[TablaCocina].[Observaciones]" caption="Observaciones" attribute="1" defaultMemberUniqueName="[TablaCocina].[Observaciones].[All]" allUniqueName="[TablaCocina].[Observaciones].[All]" dimensionUniqueName="[TablaCocina]" displayFolder="" count="0" memberValueDatatype="130" unbalanced="0"/>
    <cacheHierarchy uniqueName="[TablaCocina].[Cobro de la orde]" caption="Cobro de la orde" attribute="1" defaultMemberUniqueName="[TablaCocina].[Cobro de la orde].[All]" allUniqueName="[TablaCocina].[Cobro de la orde].[All]" dimensionUniqueName="[TablaCocina]" displayFolder="" count="0" memberValueDatatype="130" unbalanced="0"/>
    <cacheHierarchy uniqueName="[TablaSala].[Número de Mesa]" caption="Número de Mesa" attribute="1" defaultMemberUniqueName="[TablaSala].[Número de Mesa].[All]" allUniqueName="[TablaSala].[Número de Mesa].[All]" dimensionUniqueName="[TablaSala]" displayFolder="" count="0" memberValueDatatype="20" unbalanced="0"/>
    <cacheHierarchy uniqueName="[TablaSala].[Nombre del Cliente]" caption="Nombre del Cliente" attribute="1" defaultMemberUniqueName="[TablaSala].[Nombre del Cliente].[All]" allUniqueName="[TablaSala].[Nombre del Cliente].[All]" dimensionUniqueName="[TablaSala]" displayFolder="" count="0" memberValueDatatype="130" unbalanced="0"/>
    <cacheHierarchy uniqueName="[TablaSala].[Número de Comensales]" caption="Número de Comensales" attribute="1" defaultMemberUniqueName="[TablaSala].[Número de Comensales].[All]" allUniqueName="[TablaSala].[Número de Comensales].[All]" dimensionUniqueName="[TablaSala]" displayFolder="" count="0" memberValueDatatype="20" unbalanced="0"/>
    <cacheHierarchy uniqueName="[TablaSala].[Fecha de factura]" caption="Fecha de factura" attribute="1" time="1" defaultMemberUniqueName="[TablaSala].[Fecha de factura].[All]" allUniqueName="[TablaSala].[Fecha de factura].[All]" dimensionUniqueName="[TablaSala]" displayFolder="" count="0" memberValueDatatype="7" unbalanced="0"/>
    <cacheHierarchy uniqueName="[TablaSala].[Hora de llegada]" caption="Hora de llegada" attribute="1" time="1" defaultMemberUniqueName="[TablaSala].[Hora de llegada].[All]" allUniqueName="[TablaSala].[Hora de llegada].[All]" dimensionUniqueName="[TablaSala]" displayFolder="" count="0" memberValueDatatype="7" unbalanced="0"/>
    <cacheHierarchy uniqueName="[TablaSala].[Hora de salida]" caption="Hora de salida" attribute="1" time="1" defaultMemberUniqueName="[TablaSala].[Hora de salida].[All]" allUniqueName="[TablaSala].[Hora de salida].[All]" dimensionUniqueName="[TablaSala]" displayFolder="" count="0" memberValueDatatype="7" unbalanced="0"/>
    <cacheHierarchy uniqueName="[TablaSala].[Tiempo de permanencia]" caption="Tiempo de permanencia" attribute="1" time="1" defaultMemberUniqueName="[TablaSala].[Tiempo de permanencia].[All]" allUniqueName="[TablaSala].[Tiempo de permanencia].[All]" dimensionUniqueName="[TablaSala]" displayFolder="" count="0" memberValueDatatype="7" unbalanced="0"/>
    <cacheHierarchy uniqueName="[TablaSala].[Tiempo de preparación]" caption="Tiempo de preparación" attribute="1" time="1" defaultMemberUniqueName="[TablaSala].[Tiempo de preparación].[All]" allUniqueName="[TablaSala].[Tiempo de preparación].[All]" dimensionUniqueName="[TablaSala]" displayFolder="" count="0" memberValueDatatype="7" unbalanced="0"/>
    <cacheHierarchy uniqueName="[TablaSala].[Tiempo de Degustación]" caption="Tiempo de Degustación" attribute="1" time="1" defaultMemberUniqueName="[TablaSala].[Tiempo de Degustación].[All]" allUniqueName="[TablaSala].[Tiempo de Degustación].[All]" dimensionUniqueName="[TablaSala]" displayFolder="" count="0" memberValueDatatype="7" unbalanced="0"/>
    <cacheHierarchy uniqueName="[TablaSala].[Hora de Llegada 2]" caption="Hora de Llegada 2" attribute="1" time="1" defaultMemberUniqueName="[TablaSala].[Hora de Llegada 2].[All]" allUniqueName="[TablaSala].[Hora de Llegada 2].[All]" dimensionUniqueName="[TablaSala]" displayFolder="" count="0" memberValueDatatype="7" unbalanced="0"/>
    <cacheHierarchy uniqueName="[TablaSala].[Hora de Salida 2]" caption="Hora de Salida 2" attribute="1" time="1" defaultMemberUniqueName="[TablaSala].[Hora de Salida 2].[All]" allUniqueName="[TablaSala].[Hora de Salida 2].[All]" dimensionUniqueName="[TablaSala]" displayFolder="" count="0" memberValueDatatype="7" unbalanced="0"/>
    <cacheHierarchy uniqueName="[TablaSala].[Mesero Asignado]" caption="Mesero Asignado" attribute="1" defaultMemberUniqueName="[TablaSala].[Mesero Asignado].[All]" allUniqueName="[TablaSala].[Mesero Asignado].[All]" dimensionUniqueName="[TablaSala]" displayFolder="" count="2" memberValueDatatype="130" unbalanced="0"/>
    <cacheHierarchy uniqueName="[TablaSala].[Tipo de Servicio]" caption="Tipo de Servicio" attribute="1" defaultMemberUniqueName="[TablaSala].[Tipo de Servicio].[All]" allUniqueName="[TablaSala].[Tipo de Servicio].[All]" dimensionUniqueName="[TablaSala]" displayFolder="" count="2" memberValueDatatype="130" unbalanced="0"/>
    <cacheHierarchy uniqueName="[TablaSala].[Método de Pago]" caption="Método de Pago" attribute="1" defaultMemberUniqueName="[TablaSala].[Método de Pago].[All]" allUniqueName="[TablaSala].[Método de Pago].[All]" dimensionUniqueName="[TablaSala]" displayFolder="" count="0" memberValueDatatype="130" unbalanced="0"/>
    <cacheHierarchy uniqueName="[TablaSala].[Propina]" caption="Propina" attribute="1" defaultMemberUniqueName="[TablaSala].[Propina].[All]" allUniqueName="[TablaSala].[Propina].[All]" dimensionUniqueName="[TablaSala]" displayFolder="" count="0" memberValueDatatype="5" unbalanced="0"/>
    <cacheHierarchy uniqueName="[TablaSala].[Monto total de la cuenta]" caption="Monto total de la cuenta" attribute="1" defaultMemberUniqueName="[TablaSala].[Monto total de la cuenta].[All]" allUniqueName="[TablaSala].[Monto total de la cuenta].[All]" dimensionUniqueName="[TablaSala]" displayFolder="" count="0" memberValueDatatype="5" unbalanced="0"/>
    <cacheHierarchy uniqueName="[TablaSala].[Estado de la Mesa]" caption="Estado de la Mesa" attribute="1" defaultMemberUniqueName="[TablaSala].[Estado de la Mesa].[All]" allUniqueName="[TablaSala].[Estado de la Mesa].[All]" dimensionUniqueName="[TablaSala]" displayFolder="" count="0" memberValueDatatype="130" unbalanced="0"/>
    <cacheHierarchy uniqueName="[TablaSala].[Número de Orden]" caption="Número de Orden" attribute="1" defaultMemberUniqueName="[TablaSala].[Número de Orden].[All]" allUniqueName="[TablaSala].[Número de Orden].[All]" dimensionUniqueName="[TablaSala]" displayFolder="" count="0" memberValueDatatype="20" unbalanced="0"/>
    <cacheHierarchy uniqueName="[TablaSala].[Cobro de la Orden]" caption="Cobro de la Orden" attribute="1" defaultMemberUniqueName="[TablaSala].[Cobro de la Orden].[All]" allUniqueName="[TablaSala].[Cobro de la Orden].[All]" dimensionUniqueName="[TablaSala]" displayFolder="" count="0" memberValueDatatype="130" unbalanced="0"/>
    <cacheHierarchy uniqueName="[TablaSala].[País de Origen]" caption="País de Origen" attribute="1" defaultMemberUniqueName="[TablaSala].[País de Origen].[All]" allUniqueName="[TablaSala].[País de Origen].[All]" dimensionUniqueName="[TablaSala]" displayFolder="" count="0" memberValueDatatype="130" unbalanced="0"/>
    <cacheHierarchy uniqueName="[TablaSala].[Platos Ordenados]" caption="Platos Ordenados" attribute="1" defaultMemberUniqueName="[TablaSala].[Platos Ordenados].[All]" allUniqueName="[TablaSala].[Platos Ordenados].[All]" dimensionUniqueName="[TablaSala]" displayFolder="" count="0" memberValueDatatype="130" unbalanced="0"/>
    <cacheHierarchy uniqueName="[TablaSala].[Día de la semana]" caption="Día de la semana" attribute="1" defaultMemberUniqueName="[TablaSala].[Día de la semana].[All]" allUniqueName="[TablaSala].[Día de la semana].[All]" dimensionUniqueName="[TablaSala]" displayFolder="" count="2" memberValueDatatype="130" unbalanced="0"/>
    <cacheHierarchy uniqueName="[Measures].[__XL_Count Rango 1]" caption="__XL_Count Rango 1" measure="1" displayFolder="" measureGroup="Rango 1" count="0" hidden="1"/>
    <cacheHierarchy uniqueName="[Measures].[__XL_Count Rango]" caption="__XL_Count Rango" measure="1" displayFolder="" measureGroup="Rango" count="0" hidden="1"/>
    <cacheHierarchy uniqueName="[Measures].[__XL_Count TablaSala]" caption="__XL_Count TablaSala" measure="1" displayFolder="" measureGroup="TablaSala" count="0" hidden="1"/>
    <cacheHierarchy uniqueName="[Measures].[__XL_Count TablaCocina]" caption="__XL_Count TablaCocina" measure="1" displayFolder="" measureGroup="TablaCocina" count="0" hidden="1"/>
    <cacheHierarchy uniqueName="[Measures].[__No measures defined]" caption="__No measures defined" measure="1" displayFolder="" count="0" hidden="1"/>
    <cacheHierarchy uniqueName="[Measures].[Suma de Total del pedido]" caption="Suma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Recuento de Total del pedido]" caption="Recuento de Total del pedido" measure="1" displayFolder="" measureGroup="Rango 1" count="0" hidden="1">
      <extLst>
        <ext xmlns:x15="http://schemas.microsoft.com/office/spreadsheetml/2010/11/main" uri="{B97F6D7D-B522-45F9-BDA1-12C45D357490}">
          <x15:cacheHierarchy aggregatedColumn="29"/>
        </ext>
      </extLst>
    </cacheHierarchy>
    <cacheHierarchy uniqueName="[Measures].[Suma de Propina]" caption="Suma de Propina" measure="1" displayFolder="" measureGroup="Rango" count="0" hidden="1">
      <extLst>
        <ext xmlns:x15="http://schemas.microsoft.com/office/spreadsheetml/2010/11/main" uri="{B97F6D7D-B522-45F9-BDA1-12C45D357490}">
          <x15:cacheHierarchy aggregatedColumn="14"/>
        </ext>
      </extLst>
    </cacheHierarchy>
    <cacheHierarchy uniqueName="[Measures].[Suma de Ganancia Neta]" caption="Suma de Ganancia Neta" measure="1" displayFolder="" measureGroup="TablaCocina" count="0" hidden="1">
      <extLst>
        <ext xmlns:x15="http://schemas.microsoft.com/office/spreadsheetml/2010/11/main" uri="{B97F6D7D-B522-45F9-BDA1-12C45D357490}">
          <x15:cacheHierarchy aggregatedColumn="43"/>
        </ext>
      </extLst>
    </cacheHierarchy>
    <cacheHierarchy uniqueName="[Measures].[Suma de Ganancia Bruta]" caption="Suma de Ganancia Bruta" measure="1" displayFolder="" measureGroup="TablaCocina" count="0" hidden="1">
      <extLst>
        <ext xmlns:x15="http://schemas.microsoft.com/office/spreadsheetml/2010/11/main" uri="{B97F6D7D-B522-45F9-BDA1-12C45D357490}">
          <x15:cacheHierarchy aggregatedColumn="44"/>
        </ext>
      </extLst>
    </cacheHierarchy>
    <cacheHierarchy uniqueName="[Measures].[Suma de Porcentaje de Ganancia]" caption="Suma de Porcentaje de Ganancia" measure="1" displayFolder="" measureGroup="TablaCocina" count="0" hidden="1">
      <extLst>
        <ext xmlns:x15="http://schemas.microsoft.com/office/spreadsheetml/2010/11/main" uri="{B97F6D7D-B522-45F9-BDA1-12C45D357490}">
          <x15:cacheHierarchy aggregatedColumn="45"/>
        </ext>
      </extLst>
    </cacheHierarchy>
    <cacheHierarchy uniqueName="[Measures].[Recuento de Cobro de la Orden]" caption="Recuento de Cobro de la Orden" measure="1" displayFolder="" measureGroup="TablaSala" count="0" hidden="1">
      <extLst>
        <ext xmlns:x15="http://schemas.microsoft.com/office/spreadsheetml/2010/11/main" uri="{B97F6D7D-B522-45F9-BDA1-12C45D357490}">
          <x15:cacheHierarchy aggregatedColumn="68"/>
        </ext>
      </extLst>
    </cacheHierarchy>
    <cacheHierarchy uniqueName="[Measures].[Suma de Propina 2]" caption="Suma de Propina 2" measure="1" displayFolder="" measureGroup="TablaSala" count="0" hidden="1">
      <extLst>
        <ext xmlns:x15="http://schemas.microsoft.com/office/spreadsheetml/2010/11/main" uri="{B97F6D7D-B522-45F9-BDA1-12C45D357490}">
          <x15:cacheHierarchy aggregatedColumn="64"/>
        </ext>
      </extLst>
    </cacheHierarchy>
    <cacheHierarchy uniqueName="[Measures].[Recuento de Propina]" caption="Recuento de Propina" measure="1" displayFolder="" measureGroup="TablaSala" count="0" hidden="1">
      <extLst>
        <ext xmlns:x15="http://schemas.microsoft.com/office/spreadsheetml/2010/11/main" uri="{B97F6D7D-B522-45F9-BDA1-12C45D357490}">
          <x15:cacheHierarchy aggregatedColumn="64"/>
        </ext>
      </extLst>
    </cacheHierarchy>
    <cacheHierarchy uniqueName="[Measures].[Suma de Número de Orden]" caption="Suma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Recuento de País de Origen]" caption="Recuento de País de Origen" measure="1" displayFolder="" measureGroup="TablaSala" count="0" hidden="1">
      <extLst>
        <ext xmlns:x15="http://schemas.microsoft.com/office/spreadsheetml/2010/11/main" uri="{B97F6D7D-B522-45F9-BDA1-12C45D357490}">
          <x15:cacheHierarchy aggregatedColumn="69"/>
        </ext>
      </extLst>
    </cacheHierarchy>
    <cacheHierarchy uniqueName="[Measures].[Recuento de Número de Orden]" caption="Recuento de Número de Orden" measure="1" displayFolder="" measureGroup="TablaSala" count="0" hidden="1">
      <extLst>
        <ext xmlns:x15="http://schemas.microsoft.com/office/spreadsheetml/2010/11/main" uri="{B97F6D7D-B522-45F9-BDA1-12C45D357490}">
          <x15:cacheHierarchy aggregatedColumn="67"/>
        </ext>
      </extLst>
    </cacheHierarchy>
    <cacheHierarchy uniqueName="[Measures].[Suma de Número de Orden 2]" caption="Suma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Recuento de Número de Orden 2]" caption="Recuento de Número de Orden 2" measure="1" displayFolder="" measureGroup="TablaCocina" count="0" hidden="1">
      <extLst>
        <ext xmlns:x15="http://schemas.microsoft.com/office/spreadsheetml/2010/11/main" uri="{B97F6D7D-B522-45F9-BDA1-12C45D357490}">
          <x15:cacheHierarchy aggregatedColumn="36"/>
        </ext>
      </extLst>
    </cacheHierarchy>
    <cacheHierarchy uniqueName="[Measures].[Suma de Número de Comensales]" caption="Suma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Promedio de Número de Comensales]" caption="Promedi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Monto total de la cuenta]" caption="Suma de Monto total de la cuenta" measure="1" displayFolder="" measureGroup="TablaSala" count="0" hidden="1">
      <extLst>
        <ext xmlns:x15="http://schemas.microsoft.com/office/spreadsheetml/2010/11/main" uri="{B97F6D7D-B522-45F9-BDA1-12C45D357490}">
          <x15:cacheHierarchy aggregatedColumn="65"/>
        </ext>
      </extLst>
    </cacheHierarchy>
    <cacheHierarchy uniqueName="[Measures].[Recuento de Número de Comensales]" caption="Recuento de Número de Comensales" measure="1" displayFolder="" measureGroup="TablaSala" count="0" hidden="1">
      <extLst>
        <ext xmlns:x15="http://schemas.microsoft.com/office/spreadsheetml/2010/11/main" uri="{B97F6D7D-B522-45F9-BDA1-12C45D357490}">
          <x15:cacheHierarchy aggregatedColumn="52"/>
        </ext>
      </extLst>
    </cacheHierarchy>
    <cacheHierarchy uniqueName="[Measures].[Suma de Costo Unitario]" caption="Suma de Costo Unitario" measure="1" displayFolder="" measureGroup="TablaCocina" count="0" hidden="1">
      <extLst>
        <ext xmlns:x15="http://schemas.microsoft.com/office/spreadsheetml/2010/11/main" uri="{B97F6D7D-B522-45F9-BDA1-12C45D357490}">
          <x15:cacheHierarchy aggregatedColumn="40"/>
        </ext>
      </extLst>
    </cacheHierarchy>
  </cacheHierarchies>
  <kpis count="0"/>
  <extLst>
    <ext xmlns:x14="http://schemas.microsoft.com/office/spreadsheetml/2009/9/main" uri="{725AE2AE-9491-48be-B2B4-4EB974FC3084}">
      <x14:pivotCacheDefinition slicerData="1" pivotCacheId="50440770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2">
  <r>
    <x v="0"/>
    <n v="10"/>
    <s v="Plato_7"/>
    <s v="Descripción del Plato_7"/>
    <n v="14"/>
    <n v="24"/>
    <n v="48"/>
    <n v="20"/>
    <n v="48"/>
    <n v="0.41666666666666669"/>
    <n v="2"/>
    <n v="25"/>
    <s v="Ninguna"/>
  </r>
  <r>
    <x v="0"/>
    <n v="10"/>
    <s v="Plato_2"/>
    <s v="Descripción del Plato_2"/>
    <n v="18"/>
    <n v="30"/>
    <n v="90"/>
    <n v="36"/>
    <n v="90"/>
    <n v="0.4"/>
    <n v="3"/>
    <n v="32"/>
    <s v="Sin cebolla"/>
  </r>
  <r>
    <x v="1"/>
    <n v="6"/>
    <s v="Plato_17"/>
    <s v="Descripción del Plato_17"/>
    <n v="19"/>
    <n v="31"/>
    <n v="31"/>
    <n v="12"/>
    <n v="31"/>
    <n v="0.38709677419354838"/>
    <n v="1"/>
    <n v="51"/>
    <s v="Ninguna"/>
  </r>
  <r>
    <x v="1"/>
    <n v="6"/>
    <s v="Plato_6"/>
    <s v="Descripción del Plato_6"/>
    <n v="16"/>
    <n v="27"/>
    <n v="27"/>
    <n v="11"/>
    <n v="27"/>
    <n v="0.40740740740740738"/>
    <n v="1"/>
    <n v="34"/>
    <s v="Sin cebolla"/>
  </r>
  <r>
    <x v="2"/>
    <n v="20"/>
    <s v="Plato_20"/>
    <s v="Descripción del Plato_20"/>
    <n v="25"/>
    <n v="40"/>
    <n v="40"/>
    <n v="15"/>
    <n v="40"/>
    <n v="0.375"/>
    <n v="1"/>
    <n v="9"/>
    <s v="Sin cebolla"/>
  </r>
  <r>
    <x v="2"/>
    <n v="20"/>
    <s v="Plato_17"/>
    <s v="Descripción del Plato_17"/>
    <n v="19"/>
    <n v="31"/>
    <n v="31"/>
    <n v="12"/>
    <n v="31"/>
    <n v="0.38709677419354838"/>
    <n v="1"/>
    <n v="27"/>
    <s v="Ninguna"/>
  </r>
  <r>
    <x v="2"/>
    <n v="20"/>
    <s v="Plato_19"/>
    <s v="Descripción del Plato_19"/>
    <n v="22"/>
    <n v="36"/>
    <n v="36"/>
    <n v="14"/>
    <n v="36"/>
    <n v="0.3888888888888889"/>
    <n v="1"/>
    <n v="36"/>
    <s v="Ninguna"/>
  </r>
  <r>
    <x v="2"/>
    <n v="20"/>
    <s v="Plato_9"/>
    <s v="Descripción del Plato_9"/>
    <n v="17"/>
    <n v="29"/>
    <n v="58"/>
    <n v="24"/>
    <n v="58"/>
    <n v="0.41379310344827586"/>
    <n v="2"/>
    <n v="54"/>
    <s v="Sin cebolla"/>
  </r>
  <r>
    <x v="3"/>
    <n v="3"/>
    <s v="Plato_11"/>
    <s v="Descripción del Plato_11"/>
    <n v="20"/>
    <n v="33"/>
    <n v="99"/>
    <n v="39"/>
    <n v="99"/>
    <n v="0.39393939393939392"/>
    <n v="3"/>
    <n v="23"/>
    <s v="Sin cebolla"/>
  </r>
  <r>
    <x v="3"/>
    <n v="3"/>
    <s v="Plato_16"/>
    <s v="Descripción del Plato_16"/>
    <n v="16"/>
    <n v="28"/>
    <n v="84"/>
    <n v="36"/>
    <n v="84"/>
    <n v="0.42857142857142855"/>
    <n v="3"/>
    <n v="17"/>
    <s v="Ninguna"/>
  </r>
  <r>
    <x v="4"/>
    <n v="8"/>
    <s v="Plato_12"/>
    <s v="Descripción del Plato_12"/>
    <n v="11"/>
    <n v="19"/>
    <n v="19"/>
    <n v="8"/>
    <n v="19"/>
    <n v="0.42105263157894735"/>
    <n v="1"/>
    <n v="8"/>
    <s v="Ninguna"/>
  </r>
  <r>
    <x v="4"/>
    <n v="8"/>
    <s v="Plato_7"/>
    <s v="Descripción del Plato_7"/>
    <n v="14"/>
    <n v="24"/>
    <n v="48"/>
    <n v="20"/>
    <n v="48"/>
    <n v="0.41666666666666669"/>
    <n v="2"/>
    <n v="9"/>
    <s v="Sin cebolla"/>
  </r>
  <r>
    <x v="5"/>
    <n v="7"/>
    <s v="Plato_8"/>
    <s v="Descripción del Plato_8"/>
    <n v="21"/>
    <n v="35"/>
    <n v="70"/>
    <n v="28"/>
    <n v="70"/>
    <n v="0.4"/>
    <n v="2"/>
    <n v="11"/>
    <s v="Sin cebolla"/>
  </r>
  <r>
    <x v="6"/>
    <n v="17"/>
    <s v="Plato_15"/>
    <s v="Descripción del Plato_15"/>
    <n v="19"/>
    <n v="32"/>
    <n v="64"/>
    <n v="26"/>
    <n v="64"/>
    <n v="0.40625"/>
    <n v="2"/>
    <n v="15"/>
    <s v="Sin cebolla"/>
  </r>
  <r>
    <x v="6"/>
    <n v="17"/>
    <s v="Plato_19"/>
    <s v="Descripción del Plato_19"/>
    <n v="22"/>
    <n v="36"/>
    <n v="108"/>
    <n v="42"/>
    <n v="108"/>
    <n v="0.3888888888888889"/>
    <n v="3"/>
    <n v="26"/>
    <s v="Ninguna"/>
  </r>
  <r>
    <x v="7"/>
    <n v="11"/>
    <s v="Plato_5"/>
    <s v="Descripción del Plato_5"/>
    <n v="13"/>
    <n v="22"/>
    <n v="66"/>
    <n v="27"/>
    <n v="66"/>
    <n v="0.40909090909090912"/>
    <n v="3"/>
    <n v="11"/>
    <s v="Ninguna"/>
  </r>
  <r>
    <x v="7"/>
    <n v="11"/>
    <s v="Plato_16"/>
    <s v="Descripción del Plato_16"/>
    <n v="16"/>
    <n v="28"/>
    <n v="56"/>
    <n v="24"/>
    <n v="56"/>
    <n v="0.42857142857142855"/>
    <n v="2"/>
    <n v="8"/>
    <s v="Ninguna"/>
  </r>
  <r>
    <x v="7"/>
    <n v="11"/>
    <s v="Plato_20"/>
    <s v="Descripción del Plato_20"/>
    <n v="25"/>
    <n v="40"/>
    <n v="120"/>
    <n v="45"/>
    <n v="120"/>
    <n v="0.375"/>
    <n v="3"/>
    <n v="36"/>
    <s v="Ninguna"/>
  </r>
  <r>
    <x v="8"/>
    <n v="15"/>
    <s v="Plato_2"/>
    <s v="Descripción del Plato_2"/>
    <n v="18"/>
    <n v="30"/>
    <n v="0"/>
    <n v="0"/>
    <n v="0"/>
    <n v="0"/>
    <n v="1"/>
    <n v="51"/>
    <s v="Ninguna"/>
  </r>
  <r>
    <x v="8"/>
    <n v="15"/>
    <s v="Plato_7"/>
    <s v="Descripción del Plato_7"/>
    <n v="14"/>
    <n v="24"/>
    <n v="0"/>
    <n v="0"/>
    <n v="0"/>
    <n v="0"/>
    <n v="1"/>
    <n v="49"/>
    <s v="Sin cebolla"/>
  </r>
  <r>
    <x v="8"/>
    <n v="15"/>
    <s v="Plato_12"/>
    <s v="Descripción del Plato_12"/>
    <n v="11"/>
    <n v="19"/>
    <n v="0"/>
    <n v="0"/>
    <n v="0"/>
    <n v="0"/>
    <n v="1"/>
    <n v="15"/>
    <s v="Ninguna"/>
  </r>
  <r>
    <x v="8"/>
    <n v="15"/>
    <s v="Plato_15"/>
    <s v="Descripción del Plato_15"/>
    <n v="19"/>
    <n v="32"/>
    <n v="0"/>
    <n v="0"/>
    <n v="0"/>
    <n v="0"/>
    <n v="3"/>
    <n v="31"/>
    <s v="Ninguna"/>
  </r>
  <r>
    <x v="9"/>
    <n v="17"/>
    <s v="Plato_18"/>
    <s v="Descripción del Plato_18"/>
    <n v="20"/>
    <n v="34"/>
    <n v="68"/>
    <n v="28"/>
    <n v="68"/>
    <n v="0.41176470588235292"/>
    <n v="2"/>
    <n v="10"/>
    <s v="Sin cebolla"/>
  </r>
  <r>
    <x v="9"/>
    <n v="17"/>
    <s v="Plato_20"/>
    <s v="Descripción del Plato_20"/>
    <n v="25"/>
    <n v="40"/>
    <n v="80"/>
    <n v="30"/>
    <n v="80"/>
    <n v="0.375"/>
    <n v="2"/>
    <n v="19"/>
    <s v="Ninguna"/>
  </r>
  <r>
    <x v="10"/>
    <n v="14"/>
    <s v="Plato_16"/>
    <s v="Descripción del Plato_16"/>
    <n v="16"/>
    <n v="28"/>
    <n v="28"/>
    <n v="12"/>
    <n v="28"/>
    <n v="0.42857142857142855"/>
    <n v="1"/>
    <n v="32"/>
    <s v="Sin cebolla"/>
  </r>
  <r>
    <x v="10"/>
    <n v="14"/>
    <s v="Plato_2"/>
    <s v="Descripción del Plato_2"/>
    <n v="18"/>
    <n v="30"/>
    <n v="60"/>
    <n v="24"/>
    <n v="60"/>
    <n v="0.4"/>
    <n v="2"/>
    <n v="24"/>
    <s v="Sin cebolla"/>
  </r>
  <r>
    <x v="11"/>
    <n v="14"/>
    <s v="Plato_16"/>
    <s v="Descripción del Plato_16"/>
    <n v="16"/>
    <n v="28"/>
    <n v="28"/>
    <n v="12"/>
    <n v="28"/>
    <n v="0.42857142857142855"/>
    <n v="1"/>
    <n v="5"/>
    <s v="Sin cebolla"/>
  </r>
  <r>
    <x v="11"/>
    <n v="14"/>
    <s v="Plato_19"/>
    <s v="Descripción del Plato_19"/>
    <n v="22"/>
    <n v="36"/>
    <n v="108"/>
    <n v="42"/>
    <n v="108"/>
    <n v="0.3888888888888889"/>
    <n v="3"/>
    <n v="44"/>
    <s v="Ninguna"/>
  </r>
  <r>
    <x v="11"/>
    <n v="14"/>
    <s v="Plato_8"/>
    <s v="Descripción del Plato_8"/>
    <n v="21"/>
    <n v="35"/>
    <n v="70"/>
    <n v="28"/>
    <n v="70"/>
    <n v="0.4"/>
    <n v="2"/>
    <n v="6"/>
    <s v="Ninguna"/>
  </r>
  <r>
    <x v="11"/>
    <n v="14"/>
    <s v="Plato_20"/>
    <s v="Descripción del Plato_20"/>
    <n v="25"/>
    <n v="40"/>
    <n v="120"/>
    <n v="45"/>
    <n v="120"/>
    <n v="0.375"/>
    <n v="3"/>
    <n v="40"/>
    <s v="Ninguna"/>
  </r>
  <r>
    <x v="12"/>
    <n v="2"/>
    <s v="Plato_9"/>
    <s v="Descripción del Plato_9"/>
    <n v="17"/>
    <n v="29"/>
    <n v="87"/>
    <n v="36"/>
    <n v="87"/>
    <n v="0.41379310344827586"/>
    <n v="3"/>
    <n v="59"/>
    <s v="Sin cebolla"/>
  </r>
  <r>
    <x v="13"/>
    <n v="16"/>
    <s v="Plato_3"/>
    <s v="Descripción del Plato_3"/>
    <n v="12"/>
    <n v="20"/>
    <n v="0"/>
    <n v="0"/>
    <n v="0"/>
    <n v="0"/>
    <n v="1"/>
    <n v="36"/>
    <s v="Ninguna"/>
  </r>
  <r>
    <x v="13"/>
    <n v="16"/>
    <s v="Plato_11"/>
    <s v="Descripción del Plato_11"/>
    <n v="20"/>
    <n v="33"/>
    <n v="0"/>
    <n v="0"/>
    <n v="0"/>
    <n v="0"/>
    <n v="1"/>
    <n v="26"/>
    <s v="Ninguna"/>
  </r>
  <r>
    <x v="13"/>
    <n v="16"/>
    <s v="Plato_14"/>
    <s v="Descripción del Plato_14"/>
    <n v="14"/>
    <n v="23"/>
    <n v="0"/>
    <n v="0"/>
    <n v="0"/>
    <n v="0"/>
    <n v="2"/>
    <n v="44"/>
    <s v="Sin cebolla"/>
  </r>
  <r>
    <x v="13"/>
    <n v="16"/>
    <s v="Plato_2"/>
    <s v="Descripción del Plato_2"/>
    <n v="18"/>
    <n v="30"/>
    <n v="0"/>
    <n v="0"/>
    <n v="0"/>
    <n v="0"/>
    <n v="1"/>
    <n v="48"/>
    <s v="Ninguna"/>
  </r>
  <r>
    <x v="14"/>
    <n v="6"/>
    <s v="Plato_16"/>
    <s v="Descripción del Plato_16"/>
    <n v="16"/>
    <n v="28"/>
    <n v="56"/>
    <n v="24"/>
    <n v="56"/>
    <n v="0.42857142857142855"/>
    <n v="2"/>
    <n v="25"/>
    <s v="Ninguna"/>
  </r>
  <r>
    <x v="14"/>
    <n v="6"/>
    <s v="Plato_13"/>
    <s v="Descripción del Plato_13"/>
    <n v="13"/>
    <n v="21"/>
    <n v="63"/>
    <n v="24"/>
    <n v="63"/>
    <n v="0.38095238095238093"/>
    <n v="3"/>
    <n v="27"/>
    <s v="Ninguna"/>
  </r>
  <r>
    <x v="14"/>
    <n v="6"/>
    <s v="Plato_8"/>
    <s v="Descripción del Plato_8"/>
    <n v="21"/>
    <n v="35"/>
    <n v="105"/>
    <n v="42"/>
    <n v="105"/>
    <n v="0.4"/>
    <n v="3"/>
    <n v="51"/>
    <s v="Ninguna"/>
  </r>
  <r>
    <x v="15"/>
    <n v="20"/>
    <s v="Plato_16"/>
    <s v="Descripción del Plato_16"/>
    <n v="16"/>
    <n v="28"/>
    <n v="28"/>
    <n v="12"/>
    <n v="28"/>
    <n v="0.42857142857142855"/>
    <n v="1"/>
    <n v="38"/>
    <s v="Ninguna"/>
  </r>
  <r>
    <x v="16"/>
    <n v="14"/>
    <s v="Plato_8"/>
    <s v="Descripción del Plato_8"/>
    <n v="21"/>
    <n v="35"/>
    <n v="35"/>
    <n v="14"/>
    <n v="35"/>
    <n v="0.4"/>
    <n v="1"/>
    <n v="43"/>
    <s v="Sin cebolla"/>
  </r>
  <r>
    <x v="16"/>
    <n v="14"/>
    <s v="Plato_4"/>
    <s v="Descripción del Plato_4"/>
    <n v="10"/>
    <n v="18"/>
    <n v="36"/>
    <n v="16"/>
    <n v="36"/>
    <n v="0.44444444444444442"/>
    <n v="2"/>
    <n v="58"/>
    <s v="Ninguna"/>
  </r>
  <r>
    <x v="16"/>
    <n v="14"/>
    <s v="Plato_5"/>
    <s v="Descripción del Plato_5"/>
    <n v="13"/>
    <n v="22"/>
    <n v="66"/>
    <n v="27"/>
    <n v="66"/>
    <n v="0.40909090909090912"/>
    <n v="3"/>
    <n v="57"/>
    <s v="Sin cebolla"/>
  </r>
  <r>
    <x v="17"/>
    <n v="9"/>
    <s v="Plato_9"/>
    <s v="Descripción del Plato_9"/>
    <n v="17"/>
    <n v="29"/>
    <n v="29"/>
    <n v="12"/>
    <n v="29"/>
    <n v="0.41379310344827586"/>
    <n v="1"/>
    <n v="23"/>
    <s v="Ninguna"/>
  </r>
  <r>
    <x v="17"/>
    <n v="9"/>
    <s v="Plato_20"/>
    <s v="Descripción del Plato_20"/>
    <n v="25"/>
    <n v="40"/>
    <n v="80"/>
    <n v="30"/>
    <n v="80"/>
    <n v="0.375"/>
    <n v="2"/>
    <n v="54"/>
    <s v="Ninguna"/>
  </r>
  <r>
    <x v="17"/>
    <n v="9"/>
    <s v="Plato_10"/>
    <s v="Descripción del Plato_10"/>
    <n v="15"/>
    <n v="26"/>
    <n v="78"/>
    <n v="33"/>
    <n v="78"/>
    <n v="0.42307692307692307"/>
    <n v="3"/>
    <n v="23"/>
    <s v="Ninguna"/>
  </r>
  <r>
    <x v="17"/>
    <n v="9"/>
    <s v="Plato_15"/>
    <s v="Descripción del Plato_15"/>
    <n v="19"/>
    <n v="32"/>
    <n v="64"/>
    <n v="26"/>
    <n v="64"/>
    <n v="0.40625"/>
    <n v="2"/>
    <n v="34"/>
    <s v="Ninguna"/>
  </r>
  <r>
    <x v="18"/>
    <n v="18"/>
    <s v="Plato_20"/>
    <s v="Descripción del Plato_20"/>
    <n v="25"/>
    <n v="40"/>
    <n v="80"/>
    <n v="30"/>
    <n v="80"/>
    <n v="0.375"/>
    <n v="2"/>
    <n v="44"/>
    <s v="Sin cebolla"/>
  </r>
  <r>
    <x v="19"/>
    <n v="8"/>
    <s v="Plato_8"/>
    <s v="Descripción del Plato_8"/>
    <n v="21"/>
    <n v="35"/>
    <n v="105"/>
    <n v="42"/>
    <n v="105"/>
    <n v="0.4"/>
    <n v="3"/>
    <n v="50"/>
    <s v="Sin cebolla"/>
  </r>
  <r>
    <x v="19"/>
    <n v="8"/>
    <s v="Plato_1"/>
    <s v="Descripción del Plato_1"/>
    <n v="15"/>
    <n v="25"/>
    <n v="50"/>
    <n v="20"/>
    <n v="50"/>
    <n v="0.4"/>
    <n v="2"/>
    <n v="6"/>
    <s v="Sin cebolla"/>
  </r>
  <r>
    <x v="19"/>
    <n v="8"/>
    <s v="Plato_14"/>
    <s v="Descripción del Plato_14"/>
    <n v="14"/>
    <n v="23"/>
    <n v="23"/>
    <n v="9"/>
    <n v="23"/>
    <n v="0.39130434782608697"/>
    <n v="1"/>
    <n v="14"/>
    <s v="Sin cebolla"/>
  </r>
  <r>
    <x v="20"/>
    <n v="12"/>
    <s v="Plato_20"/>
    <s v="Descripción del Plato_20"/>
    <n v="25"/>
    <n v="40"/>
    <n v="0"/>
    <n v="0"/>
    <n v="0"/>
    <n v="0"/>
    <n v="3"/>
    <n v="20"/>
    <s v="Ninguna"/>
  </r>
  <r>
    <x v="20"/>
    <n v="12"/>
    <s v="Plato_3"/>
    <s v="Descripción del Plato_3"/>
    <n v="12"/>
    <n v="20"/>
    <n v="0"/>
    <n v="0"/>
    <n v="0"/>
    <n v="0"/>
    <n v="2"/>
    <n v="43"/>
    <s v="Ninguna"/>
  </r>
  <r>
    <x v="20"/>
    <n v="12"/>
    <s v="Plato_15"/>
    <s v="Descripción del Plato_15"/>
    <n v="19"/>
    <n v="32"/>
    <n v="0"/>
    <n v="0"/>
    <n v="0"/>
    <n v="0"/>
    <n v="2"/>
    <n v="44"/>
    <s v="Sin cebolla"/>
  </r>
  <r>
    <x v="20"/>
    <n v="12"/>
    <s v="Plato_1"/>
    <s v="Descripción del Plato_1"/>
    <n v="15"/>
    <n v="25"/>
    <n v="0"/>
    <n v="0"/>
    <n v="0"/>
    <n v="0"/>
    <n v="2"/>
    <n v="45"/>
    <s v="Sin cebolla"/>
  </r>
  <r>
    <x v="21"/>
    <n v="15"/>
    <s v="Plato_4"/>
    <s v="Descripción del Plato_4"/>
    <n v="10"/>
    <n v="18"/>
    <n v="18"/>
    <n v="8"/>
    <n v="18"/>
    <n v="0.44444444444444442"/>
    <n v="1"/>
    <n v="32"/>
    <s v="Ninguna"/>
  </r>
  <r>
    <x v="21"/>
    <n v="15"/>
    <s v="Plato_18"/>
    <s v="Descripción del Plato_18"/>
    <n v="20"/>
    <n v="34"/>
    <n v="102"/>
    <n v="42"/>
    <n v="102"/>
    <n v="0.41176470588235292"/>
    <n v="3"/>
    <n v="19"/>
    <s v="Ninguna"/>
  </r>
  <r>
    <x v="21"/>
    <n v="15"/>
    <s v="Plato_9"/>
    <s v="Descripción del Plato_9"/>
    <n v="17"/>
    <n v="29"/>
    <n v="58"/>
    <n v="24"/>
    <n v="58"/>
    <n v="0.41379310344827586"/>
    <n v="2"/>
    <n v="13"/>
    <s v="Sin cebolla"/>
  </r>
  <r>
    <x v="21"/>
    <n v="15"/>
    <s v="Plato_8"/>
    <s v="Descripción del Plato_8"/>
    <n v="21"/>
    <n v="35"/>
    <n v="35"/>
    <n v="14"/>
    <n v="35"/>
    <n v="0.4"/>
    <n v="1"/>
    <n v="59"/>
    <s v="Sin cebolla"/>
  </r>
  <r>
    <x v="22"/>
    <n v="1"/>
    <s v="Plato_12"/>
    <s v="Descripción del Plato_12"/>
    <n v="11"/>
    <n v="19"/>
    <n v="57"/>
    <n v="24"/>
    <n v="57"/>
    <n v="0.42105263157894735"/>
    <n v="3"/>
    <n v="46"/>
    <s v="Sin cebolla"/>
  </r>
  <r>
    <x v="22"/>
    <n v="1"/>
    <s v="Plato_6"/>
    <s v="Descripción del Plato_6"/>
    <n v="16"/>
    <n v="27"/>
    <n v="81"/>
    <n v="33"/>
    <n v="81"/>
    <n v="0.40740740740740738"/>
    <n v="3"/>
    <n v="17"/>
    <s v="Sin cebolla"/>
  </r>
  <r>
    <x v="23"/>
    <n v="5"/>
    <s v="Plato_10"/>
    <s v="Descripción del Plato_10"/>
    <n v="15"/>
    <n v="26"/>
    <n v="78"/>
    <n v="33"/>
    <n v="78"/>
    <n v="0.42307692307692307"/>
    <n v="3"/>
    <n v="45"/>
    <s v="Ninguna"/>
  </r>
  <r>
    <x v="23"/>
    <n v="5"/>
    <s v="Plato_9"/>
    <s v="Descripción del Plato_9"/>
    <n v="17"/>
    <n v="29"/>
    <n v="29"/>
    <n v="12"/>
    <n v="29"/>
    <n v="0.41379310344827586"/>
    <n v="1"/>
    <n v="46"/>
    <s v="Ninguna"/>
  </r>
  <r>
    <x v="23"/>
    <n v="5"/>
    <s v="Plato_14"/>
    <s v="Descripción del Plato_14"/>
    <n v="14"/>
    <n v="23"/>
    <n v="46"/>
    <n v="18"/>
    <n v="46"/>
    <n v="0.39130434782608697"/>
    <n v="2"/>
    <n v="42"/>
    <s v="Sin cebolla"/>
  </r>
  <r>
    <x v="23"/>
    <n v="5"/>
    <s v="Plato_20"/>
    <s v="Descripción del Plato_20"/>
    <n v="25"/>
    <n v="40"/>
    <n v="80"/>
    <n v="30"/>
    <n v="80"/>
    <n v="0.375"/>
    <n v="2"/>
    <n v="47"/>
    <s v="Sin cebolla"/>
  </r>
  <r>
    <x v="24"/>
    <n v="12"/>
    <s v="Plato_18"/>
    <s v="Descripción del Plato_18"/>
    <n v="20"/>
    <n v="34"/>
    <n v="34"/>
    <n v="14"/>
    <n v="34"/>
    <n v="0.41176470588235292"/>
    <n v="1"/>
    <n v="35"/>
    <s v="Sin cebolla"/>
  </r>
  <r>
    <x v="25"/>
    <n v="18"/>
    <s v="Plato_4"/>
    <s v="Descripción del Plato_4"/>
    <n v="10"/>
    <n v="18"/>
    <n v="36"/>
    <n v="16"/>
    <n v="36"/>
    <n v="0.44444444444444442"/>
    <n v="2"/>
    <n v="13"/>
    <s v="Sin cebolla"/>
  </r>
  <r>
    <x v="25"/>
    <n v="18"/>
    <s v="Plato_13"/>
    <s v="Descripción del Plato_13"/>
    <n v="13"/>
    <n v="21"/>
    <n v="42"/>
    <n v="16"/>
    <n v="42"/>
    <n v="0.38095238095238093"/>
    <n v="2"/>
    <n v="54"/>
    <s v="Ninguna"/>
  </r>
  <r>
    <x v="25"/>
    <n v="18"/>
    <s v="Plato_7"/>
    <s v="Descripción del Plato_7"/>
    <n v="14"/>
    <n v="24"/>
    <n v="48"/>
    <n v="20"/>
    <n v="48"/>
    <n v="0.41666666666666669"/>
    <n v="2"/>
    <n v="42"/>
    <s v="Sin cebolla"/>
  </r>
  <r>
    <x v="26"/>
    <n v="4"/>
    <s v="Plato_8"/>
    <s v="Descripción del Plato_8"/>
    <n v="21"/>
    <n v="35"/>
    <n v="35"/>
    <n v="14"/>
    <n v="35"/>
    <n v="0.4"/>
    <n v="1"/>
    <n v="17"/>
    <s v="Ninguna"/>
  </r>
  <r>
    <x v="26"/>
    <n v="4"/>
    <s v="Plato_10"/>
    <s v="Descripción del Plato_10"/>
    <n v="15"/>
    <n v="26"/>
    <n v="26"/>
    <n v="11"/>
    <n v="26"/>
    <n v="0.42307692307692307"/>
    <n v="1"/>
    <n v="38"/>
    <s v="Sin cebolla"/>
  </r>
  <r>
    <x v="27"/>
    <n v="2"/>
    <s v="Plato_4"/>
    <s v="Descripción del Plato_4"/>
    <n v="10"/>
    <n v="18"/>
    <n v="36"/>
    <n v="16"/>
    <n v="36"/>
    <n v="0.44444444444444442"/>
    <n v="2"/>
    <n v="17"/>
    <s v="Sin cebolla"/>
  </r>
  <r>
    <x v="27"/>
    <n v="2"/>
    <s v="Plato_9"/>
    <s v="Descripción del Plato_9"/>
    <n v="17"/>
    <n v="29"/>
    <n v="58"/>
    <n v="24"/>
    <n v="58"/>
    <n v="0.41379310344827586"/>
    <n v="2"/>
    <n v="39"/>
    <s v="Sin cebolla"/>
  </r>
  <r>
    <x v="28"/>
    <n v="20"/>
    <s v="Plato_1"/>
    <s v="Descripción del Plato_1"/>
    <n v="15"/>
    <n v="25"/>
    <n v="75"/>
    <n v="30"/>
    <n v="75"/>
    <n v="0.4"/>
    <n v="3"/>
    <n v="22"/>
    <s v="Sin cebolla"/>
  </r>
  <r>
    <x v="28"/>
    <n v="20"/>
    <s v="Plato_4"/>
    <s v="Descripción del Plato_4"/>
    <n v="10"/>
    <n v="18"/>
    <n v="36"/>
    <n v="16"/>
    <n v="36"/>
    <n v="0.44444444444444442"/>
    <n v="2"/>
    <n v="18"/>
    <s v="Ninguna"/>
  </r>
  <r>
    <x v="28"/>
    <n v="20"/>
    <s v="Plato_17"/>
    <s v="Descripción del Plato_17"/>
    <n v="19"/>
    <n v="31"/>
    <n v="62"/>
    <n v="24"/>
    <n v="62"/>
    <n v="0.38709677419354838"/>
    <n v="2"/>
    <n v="31"/>
    <s v="Sin cebolla"/>
  </r>
  <r>
    <x v="29"/>
    <n v="14"/>
    <s v="Plato_10"/>
    <s v="Descripción del Plato_10"/>
    <n v="15"/>
    <n v="26"/>
    <n v="52"/>
    <n v="22"/>
    <n v="52"/>
    <n v="0.42307692307692307"/>
    <n v="2"/>
    <n v="14"/>
    <s v="Ninguna"/>
  </r>
  <r>
    <x v="29"/>
    <n v="14"/>
    <s v="Plato_3"/>
    <s v="Descripción del Plato_3"/>
    <n v="12"/>
    <n v="20"/>
    <n v="60"/>
    <n v="24"/>
    <n v="60"/>
    <n v="0.4"/>
    <n v="3"/>
    <n v="55"/>
    <s v="Ninguna"/>
  </r>
  <r>
    <x v="30"/>
    <n v="13"/>
    <s v="Plato_9"/>
    <s v="Descripción del Plato_9"/>
    <n v="17"/>
    <n v="29"/>
    <n v="29"/>
    <n v="12"/>
    <n v="29"/>
    <n v="0.41379310344827586"/>
    <n v="1"/>
    <n v="59"/>
    <s v="Sin cebolla"/>
  </r>
  <r>
    <x v="30"/>
    <n v="13"/>
    <s v="Plato_12"/>
    <s v="Descripción del Plato_12"/>
    <n v="11"/>
    <n v="19"/>
    <n v="38"/>
    <n v="16"/>
    <n v="38"/>
    <n v="0.42105263157894735"/>
    <n v="2"/>
    <n v="46"/>
    <s v="Sin cebolla"/>
  </r>
  <r>
    <x v="31"/>
    <n v="5"/>
    <s v="Plato_15"/>
    <s v="Descripción del Plato_15"/>
    <n v="19"/>
    <n v="32"/>
    <n v="64"/>
    <n v="26"/>
    <n v="64"/>
    <n v="0.40625"/>
    <n v="2"/>
    <n v="50"/>
    <s v="Sin cebolla"/>
  </r>
  <r>
    <x v="31"/>
    <n v="5"/>
    <s v="Plato_11"/>
    <s v="Descripción del Plato_11"/>
    <n v="20"/>
    <n v="33"/>
    <n v="33"/>
    <n v="13"/>
    <n v="33"/>
    <n v="0.39393939393939392"/>
    <n v="1"/>
    <n v="20"/>
    <s v="Sin cebolla"/>
  </r>
  <r>
    <x v="31"/>
    <n v="5"/>
    <s v="Plato_10"/>
    <s v="Descripción del Plato_10"/>
    <n v="15"/>
    <n v="26"/>
    <n v="78"/>
    <n v="33"/>
    <n v="78"/>
    <n v="0.42307692307692307"/>
    <n v="3"/>
    <n v="35"/>
    <s v="Ninguna"/>
  </r>
  <r>
    <x v="31"/>
    <n v="5"/>
    <s v="Plato_4"/>
    <s v="Descripción del Plato_4"/>
    <n v="10"/>
    <n v="18"/>
    <n v="36"/>
    <n v="16"/>
    <n v="36"/>
    <n v="0.44444444444444442"/>
    <n v="2"/>
    <n v="23"/>
    <s v="Ninguna"/>
  </r>
  <r>
    <x v="32"/>
    <n v="4"/>
    <s v="Plato_8"/>
    <s v="Descripción del Plato_8"/>
    <n v="21"/>
    <n v="35"/>
    <n v="105"/>
    <n v="42"/>
    <n v="105"/>
    <n v="0.4"/>
    <n v="3"/>
    <n v="6"/>
    <s v="Sin cebolla"/>
  </r>
  <r>
    <x v="32"/>
    <n v="4"/>
    <s v="Plato_6"/>
    <s v="Descripción del Plato_6"/>
    <n v="16"/>
    <n v="27"/>
    <n v="27"/>
    <n v="11"/>
    <n v="27"/>
    <n v="0.40740740740740738"/>
    <n v="1"/>
    <n v="59"/>
    <s v="Ninguna"/>
  </r>
  <r>
    <x v="32"/>
    <n v="4"/>
    <s v="Plato_15"/>
    <s v="Descripción del Plato_15"/>
    <n v="19"/>
    <n v="32"/>
    <n v="96"/>
    <n v="39"/>
    <n v="96"/>
    <n v="0.40625"/>
    <n v="3"/>
    <n v="55"/>
    <s v="Sin cebolla"/>
  </r>
  <r>
    <x v="32"/>
    <n v="4"/>
    <s v="Plato_10"/>
    <s v="Descripción del Plato_10"/>
    <n v="15"/>
    <n v="26"/>
    <n v="78"/>
    <n v="33"/>
    <n v="78"/>
    <n v="0.42307692307692307"/>
    <n v="3"/>
    <n v="10"/>
    <s v="Ninguna"/>
  </r>
  <r>
    <x v="33"/>
    <n v="15"/>
    <s v="Plato_18"/>
    <s v="Descripción del Plato_18"/>
    <n v="20"/>
    <n v="34"/>
    <n v="34"/>
    <n v="14"/>
    <n v="34"/>
    <n v="0.41176470588235292"/>
    <n v="1"/>
    <n v="46"/>
    <s v="Ninguna"/>
  </r>
  <r>
    <x v="33"/>
    <n v="15"/>
    <s v="Plato_10"/>
    <s v="Descripción del Plato_10"/>
    <n v="15"/>
    <n v="26"/>
    <n v="78"/>
    <n v="33"/>
    <n v="78"/>
    <n v="0.42307692307692307"/>
    <n v="3"/>
    <n v="19"/>
    <s v="Sin cebolla"/>
  </r>
  <r>
    <x v="34"/>
    <n v="13"/>
    <s v="Plato_2"/>
    <s v="Descripción del Plato_2"/>
    <n v="18"/>
    <n v="30"/>
    <n v="90"/>
    <n v="36"/>
    <n v="90"/>
    <n v="0.4"/>
    <n v="3"/>
    <n v="5"/>
    <s v="Sin cebolla"/>
  </r>
  <r>
    <x v="34"/>
    <n v="13"/>
    <s v="Plato_9"/>
    <s v="Descripción del Plato_9"/>
    <n v="17"/>
    <n v="29"/>
    <n v="29"/>
    <n v="12"/>
    <n v="29"/>
    <n v="0.41379310344827586"/>
    <n v="1"/>
    <n v="8"/>
    <s v="Ninguna"/>
  </r>
  <r>
    <x v="34"/>
    <n v="13"/>
    <s v="Plato_11"/>
    <s v="Descripción del Plato_11"/>
    <n v="20"/>
    <n v="33"/>
    <n v="33"/>
    <n v="13"/>
    <n v="33"/>
    <n v="0.39393939393939392"/>
    <n v="1"/>
    <n v="21"/>
    <s v="Ninguna"/>
  </r>
  <r>
    <x v="34"/>
    <n v="13"/>
    <s v="Plato_17"/>
    <s v="Descripción del Plato_17"/>
    <n v="19"/>
    <n v="31"/>
    <n v="62"/>
    <n v="24"/>
    <n v="62"/>
    <n v="0.38709677419354838"/>
    <n v="2"/>
    <n v="31"/>
    <s v="Sin cebolla"/>
  </r>
  <r>
    <x v="35"/>
    <n v="5"/>
    <s v="Plato_2"/>
    <s v="Descripción del Plato_2"/>
    <n v="18"/>
    <n v="30"/>
    <n v="30"/>
    <n v="12"/>
    <n v="30"/>
    <n v="0.4"/>
    <n v="1"/>
    <n v="38"/>
    <s v="Ninguna"/>
  </r>
  <r>
    <x v="36"/>
    <n v="20"/>
    <s v="Plato_13"/>
    <s v="Descripción del Plato_13"/>
    <n v="13"/>
    <n v="21"/>
    <n v="21"/>
    <n v="8"/>
    <n v="21"/>
    <n v="0.38095238095238093"/>
    <n v="1"/>
    <n v="47"/>
    <s v="Ninguna"/>
  </r>
  <r>
    <x v="37"/>
    <n v="10"/>
    <s v="Plato_17"/>
    <s v="Descripción del Plato_17"/>
    <n v="19"/>
    <n v="31"/>
    <n v="0"/>
    <n v="0"/>
    <n v="0"/>
    <n v="0"/>
    <n v="3"/>
    <n v="21"/>
    <s v="Sin cebolla"/>
  </r>
  <r>
    <x v="37"/>
    <n v="10"/>
    <s v="Plato_8"/>
    <s v="Descripción del Plato_8"/>
    <n v="21"/>
    <n v="35"/>
    <n v="0"/>
    <n v="0"/>
    <n v="0"/>
    <n v="0"/>
    <n v="2"/>
    <n v="34"/>
    <s v="Ninguna"/>
  </r>
  <r>
    <x v="37"/>
    <n v="10"/>
    <s v="Plato_19"/>
    <s v="Descripción del Plato_19"/>
    <n v="22"/>
    <n v="36"/>
    <n v="0"/>
    <n v="0"/>
    <n v="0"/>
    <n v="0"/>
    <n v="2"/>
    <n v="43"/>
    <s v="Ninguna"/>
  </r>
  <r>
    <x v="38"/>
    <n v="15"/>
    <s v="Plato_19"/>
    <s v="Descripción del Plato_19"/>
    <n v="22"/>
    <n v="36"/>
    <n v="108"/>
    <n v="42"/>
    <n v="108"/>
    <n v="0.3888888888888889"/>
    <n v="3"/>
    <n v="57"/>
    <s v="Ninguna"/>
  </r>
  <r>
    <x v="39"/>
    <n v="1"/>
    <s v="Plato_9"/>
    <s v="Descripción del Plato_9"/>
    <n v="17"/>
    <n v="29"/>
    <n v="87"/>
    <n v="36"/>
    <n v="87"/>
    <n v="0.41379310344827586"/>
    <n v="3"/>
    <n v="15"/>
    <s v="Sin cebolla"/>
  </r>
  <r>
    <x v="39"/>
    <n v="1"/>
    <s v="Plato_11"/>
    <s v="Descripción del Plato_11"/>
    <n v="20"/>
    <n v="33"/>
    <n v="33"/>
    <n v="13"/>
    <n v="33"/>
    <n v="0.39393939393939392"/>
    <n v="1"/>
    <n v="50"/>
    <s v="Sin cebolla"/>
  </r>
  <r>
    <x v="39"/>
    <n v="1"/>
    <s v="Plato_16"/>
    <s v="Descripción del Plato_16"/>
    <n v="16"/>
    <n v="28"/>
    <n v="28"/>
    <n v="12"/>
    <n v="28"/>
    <n v="0.42857142857142855"/>
    <n v="1"/>
    <n v="13"/>
    <s v="Sin cebolla"/>
  </r>
  <r>
    <x v="40"/>
    <n v="7"/>
    <s v="Plato_15"/>
    <s v="Descripción del Plato_15"/>
    <n v="19"/>
    <n v="32"/>
    <n v="96"/>
    <n v="39"/>
    <n v="96"/>
    <n v="0.40625"/>
    <n v="3"/>
    <n v="23"/>
    <s v="Sin cebolla"/>
  </r>
  <r>
    <x v="40"/>
    <n v="7"/>
    <s v="Plato_10"/>
    <s v="Descripción del Plato_10"/>
    <n v="15"/>
    <n v="26"/>
    <n v="78"/>
    <n v="33"/>
    <n v="78"/>
    <n v="0.42307692307692307"/>
    <n v="3"/>
    <n v="47"/>
    <s v="Sin cebolla"/>
  </r>
  <r>
    <x v="40"/>
    <n v="7"/>
    <s v="Plato_2"/>
    <s v="Descripción del Plato_2"/>
    <n v="18"/>
    <n v="30"/>
    <n v="30"/>
    <n v="12"/>
    <n v="30"/>
    <n v="0.4"/>
    <n v="1"/>
    <n v="19"/>
    <s v="Sin cebolla"/>
  </r>
  <r>
    <x v="41"/>
    <n v="14"/>
    <s v="Plato_5"/>
    <s v="Descripción del Plato_5"/>
    <n v="13"/>
    <n v="22"/>
    <n v="22"/>
    <n v="9"/>
    <n v="22"/>
    <n v="0.40909090909090912"/>
    <n v="1"/>
    <n v="57"/>
    <s v="Sin cebolla"/>
  </r>
  <r>
    <x v="41"/>
    <n v="14"/>
    <s v="Plato_20"/>
    <s v="Descripción del Plato_20"/>
    <n v="25"/>
    <n v="40"/>
    <n v="80"/>
    <n v="30"/>
    <n v="80"/>
    <n v="0.375"/>
    <n v="2"/>
    <n v="12"/>
    <s v="Sin cebolla"/>
  </r>
  <r>
    <x v="42"/>
    <n v="8"/>
    <s v="Plato_15"/>
    <s v="Descripción del Plato_15"/>
    <n v="19"/>
    <n v="32"/>
    <n v="32"/>
    <n v="13"/>
    <n v="32"/>
    <n v="0.40625"/>
    <n v="1"/>
    <n v="6"/>
    <s v="Sin cebolla"/>
  </r>
  <r>
    <x v="42"/>
    <n v="8"/>
    <s v="Plato_18"/>
    <s v="Descripción del Plato_18"/>
    <n v="20"/>
    <n v="34"/>
    <n v="68"/>
    <n v="28"/>
    <n v="68"/>
    <n v="0.41176470588235292"/>
    <n v="2"/>
    <n v="59"/>
    <s v="Sin cebolla"/>
  </r>
  <r>
    <x v="42"/>
    <n v="8"/>
    <s v="Plato_7"/>
    <s v="Descripción del Plato_7"/>
    <n v="14"/>
    <n v="24"/>
    <n v="72"/>
    <n v="30"/>
    <n v="72"/>
    <n v="0.41666666666666669"/>
    <n v="3"/>
    <n v="57"/>
    <s v="Ninguna"/>
  </r>
  <r>
    <x v="42"/>
    <n v="8"/>
    <s v="Plato_17"/>
    <s v="Descripción del Plato_17"/>
    <n v="19"/>
    <n v="31"/>
    <n v="31"/>
    <n v="12"/>
    <n v="31"/>
    <n v="0.38709677419354838"/>
    <n v="1"/>
    <n v="24"/>
    <s v="Ninguna"/>
  </r>
  <r>
    <x v="43"/>
    <n v="18"/>
    <s v="Plato_10"/>
    <s v="Descripción del Plato_10"/>
    <n v="15"/>
    <n v="26"/>
    <n v="26"/>
    <n v="11"/>
    <n v="26"/>
    <n v="0.42307692307692307"/>
    <n v="1"/>
    <n v="34"/>
    <s v="Sin cebolla"/>
  </r>
  <r>
    <x v="43"/>
    <n v="18"/>
    <s v="Plato_1"/>
    <s v="Descripción del Plato_1"/>
    <n v="15"/>
    <n v="25"/>
    <n v="75"/>
    <n v="30"/>
    <n v="75"/>
    <n v="0.4"/>
    <n v="3"/>
    <n v="8"/>
    <s v="Ninguna"/>
  </r>
  <r>
    <x v="43"/>
    <n v="18"/>
    <s v="Plato_13"/>
    <s v="Descripción del Plato_13"/>
    <n v="13"/>
    <n v="21"/>
    <n v="21"/>
    <n v="8"/>
    <n v="21"/>
    <n v="0.38095238095238093"/>
    <n v="1"/>
    <n v="43"/>
    <s v="Ninguna"/>
  </r>
  <r>
    <x v="44"/>
    <n v="17"/>
    <s v="Plato_4"/>
    <s v="Descripción del Plato_4"/>
    <n v="10"/>
    <n v="18"/>
    <n v="54"/>
    <n v="24"/>
    <n v="54"/>
    <n v="0.44444444444444442"/>
    <n v="3"/>
    <n v="47"/>
    <s v="Ninguna"/>
  </r>
  <r>
    <x v="45"/>
    <n v="10"/>
    <s v="Plato_2"/>
    <s v="Descripción del Plato_2"/>
    <n v="18"/>
    <n v="30"/>
    <n v="60"/>
    <n v="24"/>
    <n v="60"/>
    <n v="0.4"/>
    <n v="2"/>
    <n v="23"/>
    <s v="Sin cebolla"/>
  </r>
  <r>
    <x v="45"/>
    <n v="10"/>
    <s v="Plato_18"/>
    <s v="Descripción del Plato_18"/>
    <n v="20"/>
    <n v="34"/>
    <n v="34"/>
    <n v="14"/>
    <n v="34"/>
    <n v="0.41176470588235292"/>
    <n v="1"/>
    <n v="48"/>
    <s v="Sin cebolla"/>
  </r>
  <r>
    <x v="45"/>
    <n v="10"/>
    <s v="Plato_14"/>
    <s v="Descripción del Plato_14"/>
    <n v="14"/>
    <n v="23"/>
    <n v="46"/>
    <n v="18"/>
    <n v="46"/>
    <n v="0.39130434782608697"/>
    <n v="2"/>
    <n v="15"/>
    <s v="Ninguna"/>
  </r>
  <r>
    <x v="46"/>
    <n v="18"/>
    <s v="Plato_11"/>
    <s v="Descripción del Plato_11"/>
    <n v="20"/>
    <n v="33"/>
    <n v="66"/>
    <n v="26"/>
    <n v="66"/>
    <n v="0.39393939393939392"/>
    <n v="2"/>
    <n v="56"/>
    <s v="Ninguna"/>
  </r>
  <r>
    <x v="46"/>
    <n v="18"/>
    <s v="Plato_14"/>
    <s v="Descripción del Plato_14"/>
    <n v="14"/>
    <n v="23"/>
    <n v="23"/>
    <n v="9"/>
    <n v="23"/>
    <n v="0.39130434782608697"/>
    <n v="1"/>
    <n v="17"/>
    <s v="Sin cebolla"/>
  </r>
  <r>
    <x v="46"/>
    <n v="18"/>
    <s v="Plato_3"/>
    <s v="Descripción del Plato_3"/>
    <n v="12"/>
    <n v="20"/>
    <n v="20"/>
    <n v="8"/>
    <n v="20"/>
    <n v="0.4"/>
    <n v="1"/>
    <n v="14"/>
    <s v="Sin cebolla"/>
  </r>
  <r>
    <x v="47"/>
    <n v="17"/>
    <s v="Plato_6"/>
    <s v="Descripción del Plato_6"/>
    <n v="16"/>
    <n v="27"/>
    <n v="81"/>
    <n v="33"/>
    <n v="81"/>
    <n v="0.40740740740740738"/>
    <n v="3"/>
    <n v="37"/>
    <s v="Sin cebolla"/>
  </r>
  <r>
    <x v="47"/>
    <n v="17"/>
    <s v="Plato_5"/>
    <s v="Descripción del Plato_5"/>
    <n v="13"/>
    <n v="22"/>
    <n v="44"/>
    <n v="18"/>
    <n v="44"/>
    <n v="0.40909090909090912"/>
    <n v="2"/>
    <n v="55"/>
    <s v="Ninguna"/>
  </r>
  <r>
    <x v="47"/>
    <n v="17"/>
    <s v="Plato_11"/>
    <s v="Descripción del Plato_11"/>
    <n v="20"/>
    <n v="33"/>
    <n v="33"/>
    <n v="13"/>
    <n v="33"/>
    <n v="0.39393939393939392"/>
    <n v="1"/>
    <n v="32"/>
    <s v="Sin cebolla"/>
  </r>
  <r>
    <x v="48"/>
    <n v="8"/>
    <s v="Plato_7"/>
    <s v="Descripción del Plato_7"/>
    <n v="14"/>
    <n v="24"/>
    <n v="72"/>
    <n v="30"/>
    <n v="72"/>
    <n v="0.41666666666666669"/>
    <n v="3"/>
    <n v="9"/>
    <s v="Ninguna"/>
  </r>
  <r>
    <x v="48"/>
    <n v="8"/>
    <s v="Plato_15"/>
    <s v="Descripción del Plato_15"/>
    <n v="19"/>
    <n v="32"/>
    <n v="96"/>
    <n v="39"/>
    <n v="96"/>
    <n v="0.40625"/>
    <n v="3"/>
    <n v="27"/>
    <s v="Ninguna"/>
  </r>
  <r>
    <x v="48"/>
    <n v="8"/>
    <s v="Plato_4"/>
    <s v="Descripción del Plato_4"/>
    <n v="10"/>
    <n v="18"/>
    <n v="18"/>
    <n v="8"/>
    <n v="18"/>
    <n v="0.44444444444444442"/>
    <n v="1"/>
    <n v="45"/>
    <s v="Sin cebolla"/>
  </r>
  <r>
    <x v="49"/>
    <n v="19"/>
    <s v="Plato_15"/>
    <s v="Descripción del Plato_15"/>
    <n v="19"/>
    <n v="32"/>
    <n v="32"/>
    <n v="13"/>
    <n v="32"/>
    <n v="0.40625"/>
    <n v="1"/>
    <n v="6"/>
    <s v="Ninguna"/>
  </r>
  <r>
    <x v="49"/>
    <n v="19"/>
    <s v="Plato_5"/>
    <s v="Descripción del Plato_5"/>
    <n v="13"/>
    <n v="22"/>
    <n v="44"/>
    <n v="18"/>
    <n v="44"/>
    <n v="0.40909090909090912"/>
    <n v="2"/>
    <n v="15"/>
    <s v="Ninguna"/>
  </r>
  <r>
    <x v="50"/>
    <n v="12"/>
    <s v="Plato_14"/>
    <s v="Descripción del Plato_14"/>
    <n v="14"/>
    <n v="23"/>
    <n v="0"/>
    <n v="0"/>
    <n v="0"/>
    <n v="0"/>
    <n v="2"/>
    <n v="33"/>
    <s v="Sin cebolla"/>
  </r>
  <r>
    <x v="50"/>
    <n v="12"/>
    <s v="Plato_11"/>
    <s v="Descripción del Plato_11"/>
    <n v="20"/>
    <n v="33"/>
    <n v="0"/>
    <n v="0"/>
    <n v="0"/>
    <n v="0"/>
    <n v="3"/>
    <n v="56"/>
    <s v="Ninguna"/>
  </r>
  <r>
    <x v="50"/>
    <n v="12"/>
    <s v="Plato_5"/>
    <s v="Descripción del Plato_5"/>
    <n v="13"/>
    <n v="22"/>
    <n v="0"/>
    <n v="0"/>
    <n v="0"/>
    <n v="0"/>
    <n v="2"/>
    <n v="53"/>
    <s v="Ninguna"/>
  </r>
  <r>
    <x v="50"/>
    <n v="12"/>
    <s v="Plato_4"/>
    <s v="Descripción del Plato_4"/>
    <n v="10"/>
    <n v="18"/>
    <n v="0"/>
    <n v="0"/>
    <n v="0"/>
    <n v="0"/>
    <n v="2"/>
    <n v="22"/>
    <s v="Ninguna"/>
  </r>
  <r>
    <x v="51"/>
    <n v="7"/>
    <s v="Plato_11"/>
    <s v="Descripción del Plato_11"/>
    <n v="20"/>
    <n v="33"/>
    <n v="99"/>
    <n v="39"/>
    <n v="99"/>
    <n v="0.39393939393939392"/>
    <n v="3"/>
    <n v="13"/>
    <s v="Ninguna"/>
  </r>
  <r>
    <x v="51"/>
    <n v="7"/>
    <s v="Plato_17"/>
    <s v="Descripción del Plato_17"/>
    <n v="19"/>
    <n v="31"/>
    <n v="62"/>
    <n v="24"/>
    <n v="62"/>
    <n v="0.38709677419354838"/>
    <n v="2"/>
    <n v="17"/>
    <s v="Sin cebolla"/>
  </r>
  <r>
    <x v="51"/>
    <n v="7"/>
    <s v="Plato_18"/>
    <s v="Descripción del Plato_18"/>
    <n v="20"/>
    <n v="34"/>
    <n v="102"/>
    <n v="42"/>
    <n v="102"/>
    <n v="0.41176470588235292"/>
    <n v="3"/>
    <n v="32"/>
    <s v="Ninguna"/>
  </r>
  <r>
    <x v="52"/>
    <n v="16"/>
    <s v="Plato_14"/>
    <s v="Descripción del Plato_14"/>
    <n v="14"/>
    <n v="23"/>
    <n v="0"/>
    <n v="0"/>
    <n v="0"/>
    <n v="0"/>
    <n v="3"/>
    <n v="47"/>
    <s v="Sin cebolla"/>
  </r>
  <r>
    <x v="52"/>
    <n v="16"/>
    <s v="Plato_2"/>
    <s v="Descripción del Plato_2"/>
    <n v="18"/>
    <n v="30"/>
    <n v="0"/>
    <n v="0"/>
    <n v="0"/>
    <n v="0"/>
    <n v="3"/>
    <n v="39"/>
    <s v="Sin cebolla"/>
  </r>
  <r>
    <x v="52"/>
    <n v="16"/>
    <s v="Plato_19"/>
    <s v="Descripción del Plato_19"/>
    <n v="22"/>
    <n v="36"/>
    <n v="0"/>
    <n v="0"/>
    <n v="0"/>
    <n v="0"/>
    <n v="3"/>
    <n v="26"/>
    <s v="Ninguna"/>
  </r>
  <r>
    <x v="53"/>
    <n v="6"/>
    <s v="Plato_8"/>
    <s v="Descripción del Plato_8"/>
    <n v="21"/>
    <n v="35"/>
    <n v="105"/>
    <n v="42"/>
    <n v="105"/>
    <n v="0.4"/>
    <n v="3"/>
    <n v="47"/>
    <s v="Ninguna"/>
  </r>
  <r>
    <x v="53"/>
    <n v="6"/>
    <s v="Plato_17"/>
    <s v="Descripción del Plato_17"/>
    <n v="19"/>
    <n v="31"/>
    <n v="31"/>
    <n v="12"/>
    <n v="31"/>
    <n v="0.38709677419354838"/>
    <n v="1"/>
    <n v="55"/>
    <s v="Sin cebolla"/>
  </r>
  <r>
    <x v="53"/>
    <n v="6"/>
    <s v="Plato_4"/>
    <s v="Descripción del Plato_4"/>
    <n v="10"/>
    <n v="18"/>
    <n v="18"/>
    <n v="8"/>
    <n v="18"/>
    <n v="0.44444444444444442"/>
    <n v="1"/>
    <n v="55"/>
    <s v="Sin cebolla"/>
  </r>
  <r>
    <x v="53"/>
    <n v="6"/>
    <s v="Plato_11"/>
    <s v="Descripción del Plato_11"/>
    <n v="20"/>
    <n v="33"/>
    <n v="33"/>
    <n v="13"/>
    <n v="33"/>
    <n v="0.39393939393939392"/>
    <n v="1"/>
    <n v="46"/>
    <s v="Sin cebolla"/>
  </r>
  <r>
    <x v="54"/>
    <n v="20"/>
    <s v="Plato_11"/>
    <s v="Descripción del Plato_11"/>
    <n v="20"/>
    <n v="33"/>
    <n v="99"/>
    <n v="39"/>
    <n v="99"/>
    <n v="0.39393939393939392"/>
    <n v="3"/>
    <n v="27"/>
    <s v="Sin cebolla"/>
  </r>
  <r>
    <x v="54"/>
    <n v="20"/>
    <s v="Plato_7"/>
    <s v="Descripción del Plato_7"/>
    <n v="14"/>
    <n v="24"/>
    <n v="24"/>
    <n v="10"/>
    <n v="24"/>
    <n v="0.41666666666666669"/>
    <n v="1"/>
    <n v="5"/>
    <s v="Ninguna"/>
  </r>
  <r>
    <x v="54"/>
    <n v="20"/>
    <s v="Plato_19"/>
    <s v="Descripción del Plato_19"/>
    <n v="22"/>
    <n v="36"/>
    <n v="36"/>
    <n v="14"/>
    <n v="36"/>
    <n v="0.3888888888888889"/>
    <n v="1"/>
    <n v="51"/>
    <s v="Sin cebolla"/>
  </r>
  <r>
    <x v="54"/>
    <n v="20"/>
    <s v="Plato_15"/>
    <s v="Descripción del Plato_15"/>
    <n v="19"/>
    <n v="32"/>
    <n v="96"/>
    <n v="39"/>
    <n v="96"/>
    <n v="0.40625"/>
    <n v="3"/>
    <n v="13"/>
    <s v="Ninguna"/>
  </r>
  <r>
    <x v="55"/>
    <n v="1"/>
    <s v="Plato_9"/>
    <s v="Descripción del Plato_9"/>
    <n v="17"/>
    <n v="29"/>
    <n v="29"/>
    <n v="12"/>
    <n v="29"/>
    <n v="0.41379310344827586"/>
    <n v="1"/>
    <n v="38"/>
    <s v="Ninguna"/>
  </r>
  <r>
    <x v="55"/>
    <n v="1"/>
    <s v="Plato_12"/>
    <s v="Descripción del Plato_12"/>
    <n v="11"/>
    <n v="19"/>
    <n v="19"/>
    <n v="8"/>
    <n v="19"/>
    <n v="0.42105263157894735"/>
    <n v="1"/>
    <n v="40"/>
    <s v="Sin cebolla"/>
  </r>
  <r>
    <x v="56"/>
    <n v="18"/>
    <s v="Plato_8"/>
    <s v="Descripción del Plato_8"/>
    <n v="21"/>
    <n v="35"/>
    <n v="35"/>
    <n v="14"/>
    <n v="35"/>
    <n v="0.4"/>
    <n v="1"/>
    <n v="21"/>
    <s v="Sin cebolla"/>
  </r>
  <r>
    <x v="56"/>
    <n v="18"/>
    <s v="Plato_20"/>
    <s v="Descripción del Plato_20"/>
    <n v="25"/>
    <n v="40"/>
    <n v="40"/>
    <n v="15"/>
    <n v="40"/>
    <n v="0.375"/>
    <n v="1"/>
    <n v="30"/>
    <s v="Sin cebolla"/>
  </r>
  <r>
    <x v="56"/>
    <n v="18"/>
    <s v="Plato_5"/>
    <s v="Descripción del Plato_5"/>
    <n v="13"/>
    <n v="22"/>
    <n v="22"/>
    <n v="9"/>
    <n v="22"/>
    <n v="0.40909090909090912"/>
    <n v="1"/>
    <n v="10"/>
    <s v="Ninguna"/>
  </r>
  <r>
    <x v="56"/>
    <n v="18"/>
    <s v="Plato_19"/>
    <s v="Descripción del Plato_19"/>
    <n v="22"/>
    <n v="36"/>
    <n v="72"/>
    <n v="28"/>
    <n v="72"/>
    <n v="0.3888888888888889"/>
    <n v="2"/>
    <n v="7"/>
    <s v="Sin cebolla"/>
  </r>
  <r>
    <x v="57"/>
    <n v="8"/>
    <s v="Plato_5"/>
    <s v="Descripción del Plato_5"/>
    <n v="13"/>
    <n v="22"/>
    <n v="22"/>
    <n v="9"/>
    <n v="22"/>
    <n v="0.40909090909090912"/>
    <n v="1"/>
    <n v="17"/>
    <s v="Sin cebolla"/>
  </r>
  <r>
    <x v="57"/>
    <n v="8"/>
    <s v="Plato_3"/>
    <s v="Descripción del Plato_3"/>
    <n v="12"/>
    <n v="20"/>
    <n v="60"/>
    <n v="24"/>
    <n v="60"/>
    <n v="0.4"/>
    <n v="3"/>
    <n v="56"/>
    <s v="Sin cebolla"/>
  </r>
  <r>
    <x v="58"/>
    <n v="8"/>
    <s v="Plato_12"/>
    <s v="Descripción del Plato_12"/>
    <n v="11"/>
    <n v="19"/>
    <n v="38"/>
    <n v="16"/>
    <n v="38"/>
    <n v="0.42105263157894735"/>
    <n v="2"/>
    <n v="13"/>
    <s v="Ninguna"/>
  </r>
  <r>
    <x v="58"/>
    <n v="8"/>
    <s v="Plato_14"/>
    <s v="Descripción del Plato_14"/>
    <n v="14"/>
    <n v="23"/>
    <n v="46"/>
    <n v="18"/>
    <n v="46"/>
    <n v="0.39130434782608697"/>
    <n v="2"/>
    <n v="9"/>
    <s v="Ninguna"/>
  </r>
  <r>
    <x v="58"/>
    <n v="8"/>
    <s v="Plato_4"/>
    <s v="Descripción del Plato_4"/>
    <n v="10"/>
    <n v="18"/>
    <n v="36"/>
    <n v="16"/>
    <n v="36"/>
    <n v="0.44444444444444442"/>
    <n v="2"/>
    <n v="13"/>
    <s v="Sin cebolla"/>
  </r>
  <r>
    <x v="58"/>
    <n v="8"/>
    <s v="Plato_20"/>
    <s v="Descripción del Plato_20"/>
    <n v="25"/>
    <n v="40"/>
    <n v="40"/>
    <n v="15"/>
    <n v="40"/>
    <n v="0.375"/>
    <n v="1"/>
    <n v="13"/>
    <s v="Sin cebolla"/>
  </r>
  <r>
    <x v="59"/>
    <n v="6"/>
    <s v="Plato_4"/>
    <s v="Descripción del Plato_4"/>
    <n v="10"/>
    <n v="18"/>
    <n v="36"/>
    <n v="16"/>
    <n v="36"/>
    <n v="0.44444444444444442"/>
    <n v="2"/>
    <n v="23"/>
    <s v="Ninguna"/>
  </r>
  <r>
    <x v="59"/>
    <n v="6"/>
    <s v="Plato_11"/>
    <s v="Descripción del Plato_11"/>
    <n v="20"/>
    <n v="33"/>
    <n v="66"/>
    <n v="26"/>
    <n v="66"/>
    <n v="0.39393939393939392"/>
    <n v="2"/>
    <n v="20"/>
    <s v="Sin cebolla"/>
  </r>
  <r>
    <x v="60"/>
    <n v="10"/>
    <s v="Plato_20"/>
    <s v="Descripción del Plato_20"/>
    <n v="25"/>
    <n v="40"/>
    <n v="80"/>
    <n v="30"/>
    <n v="80"/>
    <n v="0.375"/>
    <n v="2"/>
    <n v="56"/>
    <s v="Ninguna"/>
  </r>
  <r>
    <x v="60"/>
    <n v="10"/>
    <s v="Plato_4"/>
    <s v="Descripción del Plato_4"/>
    <n v="10"/>
    <n v="18"/>
    <n v="18"/>
    <n v="8"/>
    <n v="18"/>
    <n v="0.44444444444444442"/>
    <n v="1"/>
    <n v="39"/>
    <s v="Sin cebolla"/>
  </r>
  <r>
    <x v="60"/>
    <n v="10"/>
    <s v="Plato_2"/>
    <s v="Descripción del Plato_2"/>
    <n v="18"/>
    <n v="30"/>
    <n v="60"/>
    <n v="24"/>
    <n v="60"/>
    <n v="0.4"/>
    <n v="2"/>
    <n v="13"/>
    <s v="Ninguna"/>
  </r>
  <r>
    <x v="60"/>
    <n v="10"/>
    <s v="Plato_16"/>
    <s v="Descripción del Plato_16"/>
    <n v="16"/>
    <n v="28"/>
    <n v="84"/>
    <n v="36"/>
    <n v="84"/>
    <n v="0.42857142857142855"/>
    <n v="3"/>
    <n v="51"/>
    <s v="Sin cebolla"/>
  </r>
  <r>
    <x v="61"/>
    <n v="2"/>
    <s v="Plato_2"/>
    <s v="Descripción del Plato_2"/>
    <n v="18"/>
    <n v="30"/>
    <n v="60"/>
    <n v="24"/>
    <n v="60"/>
    <n v="0.4"/>
    <n v="2"/>
    <n v="59"/>
    <s v="Sin cebolla"/>
  </r>
  <r>
    <x v="61"/>
    <n v="2"/>
    <s v="Plato_12"/>
    <s v="Descripción del Plato_12"/>
    <n v="11"/>
    <n v="19"/>
    <n v="57"/>
    <n v="24"/>
    <n v="57"/>
    <n v="0.42105263157894735"/>
    <n v="3"/>
    <n v="46"/>
    <s v="Sin cebolla"/>
  </r>
  <r>
    <x v="61"/>
    <n v="2"/>
    <s v="Plato_17"/>
    <s v="Descripción del Plato_17"/>
    <n v="19"/>
    <n v="31"/>
    <n v="31"/>
    <n v="12"/>
    <n v="31"/>
    <n v="0.38709677419354838"/>
    <n v="1"/>
    <n v="50"/>
    <s v="Sin cebolla"/>
  </r>
  <r>
    <x v="62"/>
    <n v="17"/>
    <s v="Plato_3"/>
    <s v="Descripción del Plato_3"/>
    <n v="12"/>
    <n v="20"/>
    <n v="20"/>
    <n v="8"/>
    <n v="20"/>
    <n v="0.4"/>
    <n v="1"/>
    <n v="10"/>
    <s v="Sin cebolla"/>
  </r>
  <r>
    <x v="62"/>
    <n v="17"/>
    <s v="Plato_8"/>
    <s v="Descripción del Plato_8"/>
    <n v="21"/>
    <n v="35"/>
    <n v="35"/>
    <n v="14"/>
    <n v="35"/>
    <n v="0.4"/>
    <n v="1"/>
    <n v="20"/>
    <s v="Ninguna"/>
  </r>
  <r>
    <x v="63"/>
    <n v="3"/>
    <s v="Plato_3"/>
    <s v="Descripción del Plato_3"/>
    <n v="12"/>
    <n v="20"/>
    <n v="60"/>
    <n v="24"/>
    <n v="60"/>
    <n v="0.4"/>
    <n v="3"/>
    <n v="25"/>
    <s v="Ninguna"/>
  </r>
  <r>
    <x v="63"/>
    <n v="3"/>
    <s v="Plato_20"/>
    <s v="Descripción del Plato_20"/>
    <n v="25"/>
    <n v="40"/>
    <n v="120"/>
    <n v="45"/>
    <n v="120"/>
    <n v="0.375"/>
    <n v="3"/>
    <n v="47"/>
    <s v="Sin cebolla"/>
  </r>
  <r>
    <x v="63"/>
    <n v="3"/>
    <s v="Plato_19"/>
    <s v="Descripción del Plato_19"/>
    <n v="22"/>
    <n v="36"/>
    <n v="108"/>
    <n v="42"/>
    <n v="108"/>
    <n v="0.3888888888888889"/>
    <n v="3"/>
    <n v="10"/>
    <s v="Ninguna"/>
  </r>
  <r>
    <x v="64"/>
    <n v="5"/>
    <s v="Plato_16"/>
    <s v="Descripción del Plato_16"/>
    <n v="16"/>
    <n v="28"/>
    <n v="0"/>
    <n v="0"/>
    <n v="0"/>
    <n v="0"/>
    <n v="1"/>
    <n v="32"/>
    <s v="Sin cebolla"/>
  </r>
  <r>
    <x v="64"/>
    <n v="5"/>
    <s v="Plato_17"/>
    <s v="Descripción del Plato_17"/>
    <n v="19"/>
    <n v="31"/>
    <n v="0"/>
    <n v="0"/>
    <n v="0"/>
    <n v="0"/>
    <n v="1"/>
    <n v="55"/>
    <s v="Sin cebolla"/>
  </r>
  <r>
    <x v="64"/>
    <n v="5"/>
    <s v="Plato_12"/>
    <s v="Descripción del Plato_12"/>
    <n v="11"/>
    <n v="19"/>
    <n v="0"/>
    <n v="0"/>
    <n v="0"/>
    <n v="0"/>
    <n v="3"/>
    <n v="51"/>
    <s v="Ninguna"/>
  </r>
  <r>
    <x v="64"/>
    <n v="5"/>
    <s v="Plato_20"/>
    <s v="Descripción del Plato_20"/>
    <n v="25"/>
    <n v="40"/>
    <n v="0"/>
    <n v="0"/>
    <n v="0"/>
    <n v="0"/>
    <n v="2"/>
    <n v="17"/>
    <s v="Ninguna"/>
  </r>
  <r>
    <x v="65"/>
    <n v="18"/>
    <s v="Plato_19"/>
    <s v="Descripción del Plato_19"/>
    <n v="22"/>
    <n v="36"/>
    <n v="36"/>
    <n v="14"/>
    <n v="36"/>
    <n v="0.3888888888888889"/>
    <n v="1"/>
    <n v="29"/>
    <s v="Ninguna"/>
  </r>
  <r>
    <x v="65"/>
    <n v="18"/>
    <s v="Plato_20"/>
    <s v="Descripción del Plato_20"/>
    <n v="25"/>
    <n v="40"/>
    <n v="120"/>
    <n v="45"/>
    <n v="120"/>
    <n v="0.375"/>
    <n v="3"/>
    <n v="30"/>
    <s v="Ninguna"/>
  </r>
  <r>
    <x v="65"/>
    <n v="18"/>
    <s v="Plato_4"/>
    <s v="Descripción del Plato_4"/>
    <n v="10"/>
    <n v="18"/>
    <n v="54"/>
    <n v="24"/>
    <n v="54"/>
    <n v="0.44444444444444442"/>
    <n v="3"/>
    <n v="55"/>
    <s v="Sin cebolla"/>
  </r>
  <r>
    <x v="66"/>
    <n v="2"/>
    <s v="Plato_20"/>
    <s v="Descripción del Plato_20"/>
    <n v="25"/>
    <n v="40"/>
    <n v="0"/>
    <n v="0"/>
    <n v="0"/>
    <n v="0"/>
    <n v="1"/>
    <n v="22"/>
    <s v="Ninguna"/>
  </r>
  <r>
    <x v="66"/>
    <n v="2"/>
    <s v="Plato_19"/>
    <s v="Descripción del Plato_19"/>
    <n v="22"/>
    <n v="36"/>
    <n v="0"/>
    <n v="0"/>
    <n v="0"/>
    <n v="0"/>
    <n v="3"/>
    <n v="59"/>
    <s v="Sin cebolla"/>
  </r>
  <r>
    <x v="66"/>
    <n v="2"/>
    <s v="Plato_10"/>
    <s v="Descripción del Plato_10"/>
    <n v="15"/>
    <n v="26"/>
    <n v="0"/>
    <n v="0"/>
    <n v="0"/>
    <n v="0"/>
    <n v="3"/>
    <n v="15"/>
    <s v="Sin cebolla"/>
  </r>
  <r>
    <x v="66"/>
    <n v="2"/>
    <s v="Plato_2"/>
    <s v="Descripción del Plato_2"/>
    <n v="18"/>
    <n v="30"/>
    <n v="0"/>
    <n v="0"/>
    <n v="0"/>
    <n v="0"/>
    <n v="1"/>
    <n v="35"/>
    <s v="Sin cebolla"/>
  </r>
  <r>
    <x v="67"/>
    <n v="8"/>
    <s v="Plato_14"/>
    <s v="Descripción del Plato_14"/>
    <n v="14"/>
    <n v="23"/>
    <n v="69"/>
    <n v="27"/>
    <n v="69"/>
    <n v="0.39130434782608697"/>
    <n v="3"/>
    <n v="43"/>
    <s v="Ninguna"/>
  </r>
  <r>
    <x v="67"/>
    <n v="8"/>
    <s v="Plato_16"/>
    <s v="Descripción del Plato_16"/>
    <n v="16"/>
    <n v="28"/>
    <n v="28"/>
    <n v="12"/>
    <n v="28"/>
    <n v="0.42857142857142855"/>
    <n v="1"/>
    <n v="19"/>
    <s v="Sin cebolla"/>
  </r>
  <r>
    <x v="67"/>
    <n v="8"/>
    <s v="Plato_15"/>
    <s v="Descripción del Plato_15"/>
    <n v="19"/>
    <n v="32"/>
    <n v="96"/>
    <n v="39"/>
    <n v="96"/>
    <n v="0.40625"/>
    <n v="3"/>
    <n v="57"/>
    <s v="Sin cebolla"/>
  </r>
  <r>
    <x v="67"/>
    <n v="8"/>
    <s v="Plato_1"/>
    <s v="Descripción del Plato_1"/>
    <n v="15"/>
    <n v="25"/>
    <n v="25"/>
    <n v="10"/>
    <n v="25"/>
    <n v="0.4"/>
    <n v="1"/>
    <n v="26"/>
    <s v="Sin cebolla"/>
  </r>
  <r>
    <x v="68"/>
    <n v="5"/>
    <s v="Plato_13"/>
    <s v="Descripción del Plato_13"/>
    <n v="13"/>
    <n v="21"/>
    <n v="63"/>
    <n v="24"/>
    <n v="63"/>
    <n v="0.38095238095238093"/>
    <n v="3"/>
    <n v="20"/>
    <s v="Ninguna"/>
  </r>
  <r>
    <x v="68"/>
    <n v="5"/>
    <s v="Plato_7"/>
    <s v="Descripción del Plato_7"/>
    <n v="14"/>
    <n v="24"/>
    <n v="72"/>
    <n v="30"/>
    <n v="72"/>
    <n v="0.41666666666666669"/>
    <n v="3"/>
    <n v="48"/>
    <s v="Sin cebolla"/>
  </r>
  <r>
    <x v="68"/>
    <n v="5"/>
    <s v="Plato_11"/>
    <s v="Descripción del Plato_11"/>
    <n v="20"/>
    <n v="33"/>
    <n v="99"/>
    <n v="39"/>
    <n v="99"/>
    <n v="0.39393939393939392"/>
    <n v="3"/>
    <n v="24"/>
    <s v="Sin cebolla"/>
  </r>
  <r>
    <x v="69"/>
    <n v="17"/>
    <s v="Plato_1"/>
    <s v="Descripción del Plato_1"/>
    <n v="15"/>
    <n v="25"/>
    <n v="50"/>
    <n v="20"/>
    <n v="50"/>
    <n v="0.4"/>
    <n v="2"/>
    <n v="19"/>
    <s v="Sin cebolla"/>
  </r>
  <r>
    <x v="69"/>
    <n v="17"/>
    <s v="Plato_18"/>
    <s v="Descripción del Plato_18"/>
    <n v="20"/>
    <n v="34"/>
    <n v="68"/>
    <n v="28"/>
    <n v="68"/>
    <n v="0.41176470588235292"/>
    <n v="2"/>
    <n v="21"/>
    <s v="Sin cebolla"/>
  </r>
  <r>
    <x v="70"/>
    <n v="18"/>
    <s v="Plato_2"/>
    <s v="Descripción del Plato_2"/>
    <n v="18"/>
    <n v="30"/>
    <n v="90"/>
    <n v="36"/>
    <n v="90"/>
    <n v="0.4"/>
    <n v="3"/>
    <n v="20"/>
    <s v="Sin cebolla"/>
  </r>
  <r>
    <x v="70"/>
    <n v="18"/>
    <s v="Plato_14"/>
    <s v="Descripción del Plato_14"/>
    <n v="14"/>
    <n v="23"/>
    <n v="46"/>
    <n v="18"/>
    <n v="46"/>
    <n v="0.39130434782608697"/>
    <n v="2"/>
    <n v="29"/>
    <s v="Sin cebolla"/>
  </r>
  <r>
    <x v="71"/>
    <n v="17"/>
    <s v="Plato_13"/>
    <s v="Descripción del Plato_13"/>
    <n v="13"/>
    <n v="21"/>
    <n v="21"/>
    <n v="8"/>
    <n v="21"/>
    <n v="0.38095238095238093"/>
    <n v="1"/>
    <n v="17"/>
    <s v="Sin cebolla"/>
  </r>
  <r>
    <x v="71"/>
    <n v="17"/>
    <s v="Plato_4"/>
    <s v="Descripción del Plato_4"/>
    <n v="10"/>
    <n v="18"/>
    <n v="54"/>
    <n v="24"/>
    <n v="54"/>
    <n v="0.44444444444444442"/>
    <n v="3"/>
    <n v="37"/>
    <s v="Sin cebolla"/>
  </r>
  <r>
    <x v="72"/>
    <n v="1"/>
    <s v="Plato_6"/>
    <s v="Descripción del Plato_6"/>
    <n v="16"/>
    <n v="27"/>
    <n v="81"/>
    <n v="33"/>
    <n v="81"/>
    <n v="0.40740740740740738"/>
    <n v="3"/>
    <n v="20"/>
    <s v="Ninguna"/>
  </r>
  <r>
    <x v="73"/>
    <n v="19"/>
    <s v="Plato_10"/>
    <s v="Descripción del Plato_10"/>
    <n v="15"/>
    <n v="26"/>
    <n v="52"/>
    <n v="22"/>
    <n v="52"/>
    <n v="0.42307692307692307"/>
    <n v="2"/>
    <n v="39"/>
    <s v="Sin cebolla"/>
  </r>
  <r>
    <x v="73"/>
    <n v="19"/>
    <s v="Plato_18"/>
    <s v="Descripción del Plato_18"/>
    <n v="20"/>
    <n v="34"/>
    <n v="102"/>
    <n v="42"/>
    <n v="102"/>
    <n v="0.41176470588235292"/>
    <n v="3"/>
    <n v="37"/>
    <s v="Ninguna"/>
  </r>
  <r>
    <x v="73"/>
    <n v="19"/>
    <s v="Plato_15"/>
    <s v="Descripción del Plato_15"/>
    <n v="19"/>
    <n v="32"/>
    <n v="64"/>
    <n v="26"/>
    <n v="64"/>
    <n v="0.40625"/>
    <n v="2"/>
    <n v="24"/>
    <s v="Sin cebolla"/>
  </r>
  <r>
    <x v="74"/>
    <n v="19"/>
    <s v="Plato_20"/>
    <s v="Descripción del Plato_20"/>
    <n v="25"/>
    <n v="40"/>
    <n v="40"/>
    <n v="15"/>
    <n v="40"/>
    <n v="0.375"/>
    <n v="1"/>
    <n v="35"/>
    <s v="Ninguna"/>
  </r>
  <r>
    <x v="74"/>
    <n v="19"/>
    <s v="Plato_14"/>
    <s v="Descripción del Plato_14"/>
    <n v="14"/>
    <n v="23"/>
    <n v="69"/>
    <n v="27"/>
    <n v="69"/>
    <n v="0.39130434782608697"/>
    <n v="3"/>
    <n v="16"/>
    <s v="Sin cebolla"/>
  </r>
  <r>
    <x v="75"/>
    <n v="17"/>
    <s v="Plato_2"/>
    <s v="Descripción del Plato_2"/>
    <n v="18"/>
    <n v="30"/>
    <n v="90"/>
    <n v="36"/>
    <n v="90"/>
    <n v="0.4"/>
    <n v="3"/>
    <n v="13"/>
    <s v="Sin cebolla"/>
  </r>
  <r>
    <x v="75"/>
    <n v="17"/>
    <s v="Plato_4"/>
    <s v="Descripción del Plato_4"/>
    <n v="10"/>
    <n v="18"/>
    <n v="18"/>
    <n v="8"/>
    <n v="18"/>
    <n v="0.44444444444444442"/>
    <n v="1"/>
    <n v="34"/>
    <s v="Sin cebolla"/>
  </r>
  <r>
    <x v="75"/>
    <n v="17"/>
    <s v="Plato_7"/>
    <s v="Descripción del Plato_7"/>
    <n v="14"/>
    <n v="24"/>
    <n v="24"/>
    <n v="10"/>
    <n v="24"/>
    <n v="0.41666666666666669"/>
    <n v="1"/>
    <n v="20"/>
    <s v="Ninguna"/>
  </r>
  <r>
    <x v="75"/>
    <n v="17"/>
    <s v="Plato_10"/>
    <s v="Descripción del Plato_10"/>
    <n v="15"/>
    <n v="26"/>
    <n v="26"/>
    <n v="11"/>
    <n v="26"/>
    <n v="0.42307692307692307"/>
    <n v="1"/>
    <n v="30"/>
    <s v="Ninguna"/>
  </r>
  <r>
    <x v="76"/>
    <n v="3"/>
    <s v="Plato_4"/>
    <s v="Descripción del Plato_4"/>
    <n v="10"/>
    <n v="18"/>
    <n v="18"/>
    <n v="8"/>
    <n v="18"/>
    <n v="0.44444444444444442"/>
    <n v="1"/>
    <n v="34"/>
    <s v="Sin cebolla"/>
  </r>
  <r>
    <x v="76"/>
    <n v="3"/>
    <s v="Plato_7"/>
    <s v="Descripción del Plato_7"/>
    <n v="14"/>
    <n v="24"/>
    <n v="48"/>
    <n v="20"/>
    <n v="48"/>
    <n v="0.41666666666666669"/>
    <n v="2"/>
    <n v="55"/>
    <s v="Ninguna"/>
  </r>
  <r>
    <x v="76"/>
    <n v="3"/>
    <s v="Plato_11"/>
    <s v="Descripción del Plato_11"/>
    <n v="20"/>
    <n v="33"/>
    <n v="33"/>
    <n v="13"/>
    <n v="33"/>
    <n v="0.39393939393939392"/>
    <n v="1"/>
    <n v="8"/>
    <s v="Sin cebolla"/>
  </r>
  <r>
    <x v="77"/>
    <n v="7"/>
    <s v="Plato_12"/>
    <s v="Descripción del Plato_12"/>
    <n v="11"/>
    <n v="19"/>
    <n v="57"/>
    <n v="24"/>
    <n v="57"/>
    <n v="0.42105263157894735"/>
    <n v="3"/>
    <n v="54"/>
    <s v="Sin cebolla"/>
  </r>
  <r>
    <x v="78"/>
    <n v="16"/>
    <s v="Plato_9"/>
    <s v="Descripción del Plato_9"/>
    <n v="17"/>
    <n v="29"/>
    <n v="87"/>
    <n v="36"/>
    <n v="87"/>
    <n v="0.41379310344827586"/>
    <n v="3"/>
    <n v="14"/>
    <s v="Ninguna"/>
  </r>
  <r>
    <x v="78"/>
    <n v="16"/>
    <s v="Plato_11"/>
    <s v="Descripción del Plato_11"/>
    <n v="20"/>
    <n v="33"/>
    <n v="99"/>
    <n v="39"/>
    <n v="99"/>
    <n v="0.39393939393939392"/>
    <n v="3"/>
    <n v="14"/>
    <s v="Sin cebolla"/>
  </r>
  <r>
    <x v="78"/>
    <n v="16"/>
    <s v="Plato_3"/>
    <s v="Descripción del Plato_3"/>
    <n v="12"/>
    <n v="20"/>
    <n v="60"/>
    <n v="24"/>
    <n v="60"/>
    <n v="0.4"/>
    <n v="3"/>
    <n v="25"/>
    <s v="Ninguna"/>
  </r>
  <r>
    <x v="78"/>
    <n v="16"/>
    <s v="Plato_13"/>
    <s v="Descripción del Plato_13"/>
    <n v="13"/>
    <n v="21"/>
    <n v="63"/>
    <n v="24"/>
    <n v="63"/>
    <n v="0.38095238095238093"/>
    <n v="3"/>
    <n v="43"/>
    <s v="Ninguna"/>
  </r>
  <r>
    <x v="79"/>
    <n v="18"/>
    <s v="Plato_5"/>
    <s v="Descripción del Plato_5"/>
    <n v="13"/>
    <n v="22"/>
    <n v="44"/>
    <n v="18"/>
    <n v="44"/>
    <n v="0.40909090909090912"/>
    <n v="2"/>
    <n v="5"/>
    <s v="Ninguna"/>
  </r>
  <r>
    <x v="79"/>
    <n v="18"/>
    <s v="Plato_9"/>
    <s v="Descripción del Plato_9"/>
    <n v="17"/>
    <n v="29"/>
    <n v="29"/>
    <n v="12"/>
    <n v="29"/>
    <n v="0.41379310344827586"/>
    <n v="1"/>
    <n v="34"/>
    <s v="Sin cebolla"/>
  </r>
  <r>
    <x v="79"/>
    <n v="18"/>
    <s v="Plato_7"/>
    <s v="Descripción del Plato_7"/>
    <n v="14"/>
    <n v="24"/>
    <n v="48"/>
    <n v="20"/>
    <n v="48"/>
    <n v="0.41666666666666669"/>
    <n v="2"/>
    <n v="28"/>
    <s v="Ninguna"/>
  </r>
  <r>
    <x v="80"/>
    <n v="17"/>
    <s v="Plato_17"/>
    <s v="Descripción del Plato_17"/>
    <n v="19"/>
    <n v="31"/>
    <n v="62"/>
    <n v="24"/>
    <n v="62"/>
    <n v="0.38709677419354838"/>
    <n v="2"/>
    <n v="59"/>
    <s v="Sin cebolla"/>
  </r>
  <r>
    <x v="81"/>
    <n v="16"/>
    <s v="Plato_1"/>
    <s v="Descripción del Plato_1"/>
    <n v="15"/>
    <n v="25"/>
    <n v="50"/>
    <n v="20"/>
    <n v="50"/>
    <n v="0.4"/>
    <n v="2"/>
    <n v="11"/>
    <s v="Sin cebolla"/>
  </r>
  <r>
    <x v="81"/>
    <n v="16"/>
    <s v="Plato_2"/>
    <s v="Descripción del Plato_2"/>
    <n v="18"/>
    <n v="30"/>
    <n v="30"/>
    <n v="12"/>
    <n v="30"/>
    <n v="0.4"/>
    <n v="1"/>
    <n v="8"/>
    <s v="Sin cebolla"/>
  </r>
  <r>
    <x v="82"/>
    <n v="15"/>
    <s v="Plato_6"/>
    <s v="Descripción del Plato_6"/>
    <n v="16"/>
    <n v="27"/>
    <n v="54"/>
    <n v="22"/>
    <n v="54"/>
    <n v="0.40740740740740738"/>
    <n v="2"/>
    <n v="14"/>
    <s v="Ninguna"/>
  </r>
  <r>
    <x v="82"/>
    <n v="15"/>
    <s v="Plato_3"/>
    <s v="Descripción del Plato_3"/>
    <n v="12"/>
    <n v="20"/>
    <n v="20"/>
    <n v="8"/>
    <n v="20"/>
    <n v="0.4"/>
    <n v="1"/>
    <n v="30"/>
    <s v="Sin cebolla"/>
  </r>
  <r>
    <x v="82"/>
    <n v="15"/>
    <s v="Plato_15"/>
    <s v="Descripción del Plato_15"/>
    <n v="19"/>
    <n v="32"/>
    <n v="96"/>
    <n v="39"/>
    <n v="96"/>
    <n v="0.40625"/>
    <n v="3"/>
    <n v="50"/>
    <s v="Ninguna"/>
  </r>
  <r>
    <x v="83"/>
    <n v="19"/>
    <s v="Plato_2"/>
    <s v="Descripción del Plato_2"/>
    <n v="18"/>
    <n v="30"/>
    <n v="60"/>
    <n v="24"/>
    <n v="60"/>
    <n v="0.4"/>
    <n v="2"/>
    <n v="10"/>
    <s v="Sin cebolla"/>
  </r>
  <r>
    <x v="84"/>
    <n v="8"/>
    <s v="Plato_16"/>
    <s v="Descripción del Plato_16"/>
    <n v="16"/>
    <n v="28"/>
    <n v="0"/>
    <n v="0"/>
    <n v="0"/>
    <n v="0"/>
    <n v="3"/>
    <n v="26"/>
    <s v="Sin cebolla"/>
  </r>
  <r>
    <x v="84"/>
    <n v="8"/>
    <s v="Plato_19"/>
    <s v="Descripción del Plato_19"/>
    <n v="22"/>
    <n v="36"/>
    <n v="0"/>
    <n v="0"/>
    <n v="0"/>
    <n v="0"/>
    <n v="2"/>
    <n v="33"/>
    <s v="Sin cebolla"/>
  </r>
  <r>
    <x v="84"/>
    <n v="8"/>
    <s v="Plato_3"/>
    <s v="Descripción del Plato_3"/>
    <n v="12"/>
    <n v="20"/>
    <n v="0"/>
    <n v="0"/>
    <n v="0"/>
    <n v="0"/>
    <n v="1"/>
    <n v="54"/>
    <s v="Sin cebolla"/>
  </r>
  <r>
    <x v="84"/>
    <n v="8"/>
    <s v="Plato_15"/>
    <s v="Descripción del Plato_15"/>
    <n v="19"/>
    <n v="32"/>
    <n v="0"/>
    <n v="0"/>
    <n v="0"/>
    <n v="0"/>
    <n v="1"/>
    <n v="29"/>
    <s v="Sin cebolla"/>
  </r>
  <r>
    <x v="85"/>
    <n v="20"/>
    <s v="Plato_1"/>
    <s v="Descripción del Plato_1"/>
    <n v="15"/>
    <n v="25"/>
    <n v="50"/>
    <n v="20"/>
    <n v="50"/>
    <n v="0.4"/>
    <n v="2"/>
    <n v="8"/>
    <s v="Sin cebolla"/>
  </r>
  <r>
    <x v="86"/>
    <n v="3"/>
    <s v="Plato_4"/>
    <s v="Descripción del Plato_4"/>
    <n v="10"/>
    <n v="18"/>
    <n v="36"/>
    <n v="16"/>
    <n v="36"/>
    <n v="0.44444444444444442"/>
    <n v="2"/>
    <n v="55"/>
    <s v="Ninguna"/>
  </r>
  <r>
    <x v="86"/>
    <n v="3"/>
    <s v="Plato_15"/>
    <s v="Descripción del Plato_15"/>
    <n v="19"/>
    <n v="32"/>
    <n v="32"/>
    <n v="13"/>
    <n v="32"/>
    <n v="0.40625"/>
    <n v="1"/>
    <n v="5"/>
    <s v="Sin cebolla"/>
  </r>
  <r>
    <x v="86"/>
    <n v="3"/>
    <s v="Plato_17"/>
    <s v="Descripción del Plato_17"/>
    <n v="19"/>
    <n v="31"/>
    <n v="31"/>
    <n v="12"/>
    <n v="31"/>
    <n v="0.38709677419354838"/>
    <n v="1"/>
    <n v="11"/>
    <s v="Ninguna"/>
  </r>
  <r>
    <x v="87"/>
    <n v="18"/>
    <s v="Plato_20"/>
    <s v="Descripción del Plato_20"/>
    <n v="25"/>
    <n v="40"/>
    <n v="40"/>
    <n v="15"/>
    <n v="40"/>
    <n v="0.375"/>
    <n v="1"/>
    <n v="12"/>
    <s v="Ninguna"/>
  </r>
  <r>
    <x v="87"/>
    <n v="18"/>
    <s v="Plato_12"/>
    <s v="Descripción del Plato_12"/>
    <n v="11"/>
    <n v="19"/>
    <n v="57"/>
    <n v="24"/>
    <n v="57"/>
    <n v="0.42105263157894735"/>
    <n v="3"/>
    <n v="46"/>
    <s v="Sin cebolla"/>
  </r>
  <r>
    <x v="87"/>
    <n v="18"/>
    <s v="Plato_10"/>
    <s v="Descripción del Plato_10"/>
    <n v="15"/>
    <n v="26"/>
    <n v="26"/>
    <n v="11"/>
    <n v="26"/>
    <n v="0.42307692307692307"/>
    <n v="1"/>
    <n v="59"/>
    <s v="Ninguna"/>
  </r>
  <r>
    <x v="88"/>
    <n v="11"/>
    <s v="Plato_14"/>
    <s v="Descripción del Plato_14"/>
    <n v="14"/>
    <n v="23"/>
    <n v="0"/>
    <n v="0"/>
    <n v="0"/>
    <n v="0"/>
    <n v="3"/>
    <n v="44"/>
    <s v="Sin cebolla"/>
  </r>
  <r>
    <x v="88"/>
    <n v="11"/>
    <s v="Plato_18"/>
    <s v="Descripción del Plato_18"/>
    <n v="20"/>
    <n v="34"/>
    <n v="0"/>
    <n v="0"/>
    <n v="0"/>
    <n v="0"/>
    <n v="2"/>
    <n v="58"/>
    <s v="Ninguna"/>
  </r>
  <r>
    <x v="88"/>
    <n v="11"/>
    <s v="Plato_5"/>
    <s v="Descripción del Plato_5"/>
    <n v="13"/>
    <n v="22"/>
    <n v="0"/>
    <n v="0"/>
    <n v="0"/>
    <n v="0"/>
    <n v="1"/>
    <n v="40"/>
    <s v="Sin cebolla"/>
  </r>
  <r>
    <x v="89"/>
    <n v="6"/>
    <s v="Plato_18"/>
    <s v="Descripción del Plato_18"/>
    <n v="20"/>
    <n v="34"/>
    <n v="34"/>
    <n v="14"/>
    <n v="34"/>
    <n v="0.41176470588235292"/>
    <n v="1"/>
    <n v="48"/>
    <s v="Sin cebolla"/>
  </r>
  <r>
    <x v="90"/>
    <n v="1"/>
    <s v="Plato_8"/>
    <s v="Descripción del Plato_8"/>
    <n v="21"/>
    <n v="35"/>
    <n v="0"/>
    <n v="0"/>
    <n v="0"/>
    <n v="0"/>
    <n v="3"/>
    <n v="21"/>
    <s v="Sin cebolla"/>
  </r>
  <r>
    <x v="90"/>
    <n v="1"/>
    <s v="Plato_13"/>
    <s v="Descripción del Plato_13"/>
    <n v="13"/>
    <n v="21"/>
    <n v="0"/>
    <n v="0"/>
    <n v="0"/>
    <n v="0"/>
    <n v="3"/>
    <n v="52"/>
    <s v="Ninguna"/>
  </r>
  <r>
    <x v="90"/>
    <n v="1"/>
    <s v="Plato_5"/>
    <s v="Descripción del Plato_5"/>
    <n v="13"/>
    <n v="22"/>
    <n v="0"/>
    <n v="0"/>
    <n v="0"/>
    <n v="0"/>
    <n v="2"/>
    <n v="11"/>
    <s v="Ninguna"/>
  </r>
  <r>
    <x v="90"/>
    <n v="1"/>
    <s v="Plato_6"/>
    <s v="Descripción del Plato_6"/>
    <n v="16"/>
    <n v="27"/>
    <n v="0"/>
    <n v="0"/>
    <n v="0"/>
    <n v="0"/>
    <n v="3"/>
    <n v="48"/>
    <s v="Ninguna"/>
  </r>
  <r>
    <x v="91"/>
    <n v="6"/>
    <s v="Plato_9"/>
    <s v="Descripción del Plato_9"/>
    <n v="17"/>
    <n v="29"/>
    <n v="58"/>
    <n v="24"/>
    <n v="58"/>
    <n v="0.41379310344827586"/>
    <n v="2"/>
    <n v="36"/>
    <s v="Ninguna"/>
  </r>
  <r>
    <x v="91"/>
    <n v="6"/>
    <s v="Plato_7"/>
    <s v="Descripción del Plato_7"/>
    <n v="14"/>
    <n v="24"/>
    <n v="24"/>
    <n v="10"/>
    <n v="24"/>
    <n v="0.41666666666666669"/>
    <n v="1"/>
    <n v="6"/>
    <s v="Sin cebolla"/>
  </r>
  <r>
    <x v="92"/>
    <n v="2"/>
    <s v="Plato_9"/>
    <s v="Descripción del Plato_9"/>
    <n v="17"/>
    <n v="29"/>
    <n v="29"/>
    <n v="12"/>
    <n v="29"/>
    <n v="0.41379310344827586"/>
    <n v="1"/>
    <n v="18"/>
    <s v="Sin cebolla"/>
  </r>
  <r>
    <x v="93"/>
    <n v="12"/>
    <s v="Plato_2"/>
    <s v="Descripción del Plato_2"/>
    <n v="18"/>
    <n v="30"/>
    <n v="90"/>
    <n v="36"/>
    <n v="90"/>
    <n v="0.4"/>
    <n v="3"/>
    <n v="19"/>
    <s v="Sin cebolla"/>
  </r>
  <r>
    <x v="93"/>
    <n v="12"/>
    <s v="Plato_15"/>
    <s v="Descripción del Plato_15"/>
    <n v="19"/>
    <n v="32"/>
    <n v="64"/>
    <n v="26"/>
    <n v="64"/>
    <n v="0.40625"/>
    <n v="2"/>
    <n v="56"/>
    <s v="Sin cebolla"/>
  </r>
  <r>
    <x v="93"/>
    <n v="12"/>
    <s v="Plato_11"/>
    <s v="Descripción del Plato_11"/>
    <n v="20"/>
    <n v="33"/>
    <n v="99"/>
    <n v="39"/>
    <n v="99"/>
    <n v="0.39393939393939392"/>
    <n v="3"/>
    <n v="54"/>
    <s v="Sin cebolla"/>
  </r>
  <r>
    <x v="94"/>
    <n v="12"/>
    <s v="Plato_12"/>
    <s v="Descripción del Plato_12"/>
    <n v="11"/>
    <n v="19"/>
    <n v="57"/>
    <n v="24"/>
    <n v="57"/>
    <n v="0.42105263157894735"/>
    <n v="3"/>
    <n v="19"/>
    <s v="Sin cebolla"/>
  </r>
  <r>
    <x v="94"/>
    <n v="12"/>
    <s v="Plato_15"/>
    <s v="Descripción del Plato_15"/>
    <n v="19"/>
    <n v="32"/>
    <n v="96"/>
    <n v="39"/>
    <n v="96"/>
    <n v="0.40625"/>
    <n v="3"/>
    <n v="22"/>
    <s v="Sin cebolla"/>
  </r>
  <r>
    <x v="95"/>
    <n v="16"/>
    <s v="Plato_11"/>
    <s v="Descripción del Plato_11"/>
    <n v="20"/>
    <n v="33"/>
    <n v="66"/>
    <n v="26"/>
    <n v="66"/>
    <n v="0.39393939393939392"/>
    <n v="2"/>
    <n v="47"/>
    <s v="Ninguna"/>
  </r>
  <r>
    <x v="95"/>
    <n v="16"/>
    <s v="Plato_12"/>
    <s v="Descripción del Plato_12"/>
    <n v="11"/>
    <n v="19"/>
    <n v="38"/>
    <n v="16"/>
    <n v="38"/>
    <n v="0.42105263157894735"/>
    <n v="2"/>
    <n v="10"/>
    <s v="Ninguna"/>
  </r>
  <r>
    <x v="95"/>
    <n v="16"/>
    <s v="Plato_7"/>
    <s v="Descripción del Plato_7"/>
    <n v="14"/>
    <n v="24"/>
    <n v="72"/>
    <n v="30"/>
    <n v="72"/>
    <n v="0.41666666666666669"/>
    <n v="3"/>
    <n v="19"/>
    <s v="Sin cebolla"/>
  </r>
  <r>
    <x v="96"/>
    <n v="14"/>
    <s v="Plato_10"/>
    <s v="Descripción del Plato_10"/>
    <n v="15"/>
    <n v="26"/>
    <n v="26"/>
    <n v="11"/>
    <n v="26"/>
    <n v="0.42307692307692307"/>
    <n v="1"/>
    <n v="17"/>
    <s v="Sin cebolla"/>
  </r>
  <r>
    <x v="96"/>
    <n v="14"/>
    <s v="Plato_3"/>
    <s v="Descripción del Plato_3"/>
    <n v="12"/>
    <n v="20"/>
    <n v="60"/>
    <n v="24"/>
    <n v="60"/>
    <n v="0.4"/>
    <n v="3"/>
    <n v="5"/>
    <s v="Ninguna"/>
  </r>
  <r>
    <x v="96"/>
    <n v="14"/>
    <s v="Plato_18"/>
    <s v="Descripción del Plato_18"/>
    <n v="20"/>
    <n v="34"/>
    <n v="102"/>
    <n v="42"/>
    <n v="102"/>
    <n v="0.41176470588235292"/>
    <n v="3"/>
    <n v="57"/>
    <s v="Ninguna"/>
  </r>
  <r>
    <x v="97"/>
    <n v="7"/>
    <s v="Plato_3"/>
    <s v="Descripción del Plato_3"/>
    <n v="12"/>
    <n v="20"/>
    <n v="60"/>
    <n v="24"/>
    <n v="60"/>
    <n v="0.4"/>
    <n v="3"/>
    <n v="56"/>
    <s v="Sin cebolla"/>
  </r>
  <r>
    <x v="97"/>
    <n v="7"/>
    <s v="Plato_9"/>
    <s v="Descripción del Plato_9"/>
    <n v="17"/>
    <n v="29"/>
    <n v="87"/>
    <n v="36"/>
    <n v="87"/>
    <n v="0.41379310344827586"/>
    <n v="3"/>
    <n v="33"/>
    <s v="Sin cebolla"/>
  </r>
  <r>
    <x v="97"/>
    <n v="7"/>
    <s v="Plato_12"/>
    <s v="Descripción del Plato_12"/>
    <n v="11"/>
    <n v="19"/>
    <n v="19"/>
    <n v="8"/>
    <n v="19"/>
    <n v="0.42105263157894735"/>
    <n v="1"/>
    <n v="51"/>
    <s v="Sin cebolla"/>
  </r>
  <r>
    <x v="98"/>
    <n v="2"/>
    <s v="Plato_2"/>
    <s v="Descripción del Plato_2"/>
    <n v="18"/>
    <n v="30"/>
    <n v="60"/>
    <n v="24"/>
    <n v="60"/>
    <n v="0.4"/>
    <n v="2"/>
    <n v="27"/>
    <s v="Sin cebolla"/>
  </r>
  <r>
    <x v="98"/>
    <n v="2"/>
    <s v="Plato_17"/>
    <s v="Descripción del Plato_17"/>
    <n v="19"/>
    <n v="31"/>
    <n v="31"/>
    <n v="12"/>
    <n v="31"/>
    <n v="0.38709677419354838"/>
    <n v="1"/>
    <n v="5"/>
    <s v="Sin cebolla"/>
  </r>
  <r>
    <x v="98"/>
    <n v="2"/>
    <s v="Plato_12"/>
    <s v="Descripción del Plato_12"/>
    <n v="11"/>
    <n v="19"/>
    <n v="19"/>
    <n v="8"/>
    <n v="19"/>
    <n v="0.42105263157894735"/>
    <n v="1"/>
    <n v="9"/>
    <s v="Ninguna"/>
  </r>
  <r>
    <x v="98"/>
    <n v="2"/>
    <s v="Plato_9"/>
    <s v="Descripción del Plato_9"/>
    <n v="17"/>
    <n v="29"/>
    <n v="29"/>
    <n v="12"/>
    <n v="29"/>
    <n v="0.41379310344827586"/>
    <n v="1"/>
    <n v="45"/>
    <s v="Ninguna"/>
  </r>
  <r>
    <x v="99"/>
    <n v="18"/>
    <s v="Plato_7"/>
    <s v="Descripción del Plato_7"/>
    <n v="14"/>
    <n v="24"/>
    <n v="72"/>
    <n v="30"/>
    <n v="72"/>
    <n v="0.41666666666666669"/>
    <n v="3"/>
    <n v="48"/>
    <s v="Sin cebolla"/>
  </r>
  <r>
    <x v="99"/>
    <n v="18"/>
    <s v="Plato_5"/>
    <s v="Descripción del Plato_5"/>
    <n v="13"/>
    <n v="22"/>
    <n v="44"/>
    <n v="18"/>
    <n v="44"/>
    <n v="0.40909090909090912"/>
    <n v="2"/>
    <n v="33"/>
    <s v="Ninguna"/>
  </r>
  <r>
    <x v="99"/>
    <n v="18"/>
    <s v="Plato_1"/>
    <s v="Descripción del Plato_1"/>
    <n v="15"/>
    <n v="25"/>
    <n v="50"/>
    <n v="20"/>
    <n v="50"/>
    <n v="0.4"/>
    <n v="2"/>
    <n v="22"/>
    <s v="Sin cebolla"/>
  </r>
  <r>
    <x v="100"/>
    <n v="1"/>
    <s v="Plato_17"/>
    <s v="Descripción del Plato_17"/>
    <n v="19"/>
    <n v="31"/>
    <n v="0"/>
    <n v="0"/>
    <n v="0"/>
    <n v="0"/>
    <n v="1"/>
    <n v="24"/>
    <s v="Sin cebolla"/>
  </r>
  <r>
    <x v="100"/>
    <n v="1"/>
    <s v="Plato_1"/>
    <s v="Descripción del Plato_1"/>
    <n v="15"/>
    <n v="25"/>
    <n v="0"/>
    <n v="0"/>
    <n v="0"/>
    <n v="0"/>
    <n v="2"/>
    <n v="41"/>
    <s v="Sin cebolla"/>
  </r>
  <r>
    <x v="100"/>
    <n v="1"/>
    <s v="Plato_5"/>
    <s v="Descripción del Plato_5"/>
    <n v="13"/>
    <n v="22"/>
    <n v="0"/>
    <n v="0"/>
    <n v="0"/>
    <n v="0"/>
    <n v="1"/>
    <n v="35"/>
    <s v="Sin cebolla"/>
  </r>
  <r>
    <x v="100"/>
    <n v="1"/>
    <s v="Plato_8"/>
    <s v="Descripción del Plato_8"/>
    <n v="21"/>
    <n v="35"/>
    <n v="0"/>
    <n v="0"/>
    <n v="0"/>
    <n v="0"/>
    <n v="1"/>
    <n v="34"/>
    <s v="Sin cebolla"/>
  </r>
  <r>
    <x v="101"/>
    <n v="19"/>
    <s v="Plato_16"/>
    <s v="Descripción del Plato_16"/>
    <n v="16"/>
    <n v="28"/>
    <n v="84"/>
    <n v="36"/>
    <n v="84"/>
    <n v="0.42857142857142855"/>
    <n v="3"/>
    <n v="17"/>
    <s v="Sin cebolla"/>
  </r>
  <r>
    <x v="101"/>
    <n v="19"/>
    <s v="Plato_9"/>
    <s v="Descripción del Plato_9"/>
    <n v="17"/>
    <n v="29"/>
    <n v="87"/>
    <n v="36"/>
    <n v="87"/>
    <n v="0.41379310344827586"/>
    <n v="3"/>
    <n v="29"/>
    <s v="Ninguna"/>
  </r>
  <r>
    <x v="102"/>
    <n v="13"/>
    <s v="Plato_13"/>
    <s v="Descripción del Plato_13"/>
    <n v="13"/>
    <n v="21"/>
    <n v="21"/>
    <n v="8"/>
    <n v="21"/>
    <n v="0.38095238095238093"/>
    <n v="1"/>
    <n v="57"/>
    <s v="Sin cebolla"/>
  </r>
  <r>
    <x v="102"/>
    <n v="13"/>
    <s v="Plato_18"/>
    <s v="Descripción del Plato_18"/>
    <n v="20"/>
    <n v="34"/>
    <n v="34"/>
    <n v="14"/>
    <n v="34"/>
    <n v="0.41176470588235292"/>
    <n v="1"/>
    <n v="9"/>
    <s v="Ninguna"/>
  </r>
  <r>
    <x v="102"/>
    <n v="13"/>
    <s v="Plato_4"/>
    <s v="Descripción del Plato_4"/>
    <n v="10"/>
    <n v="18"/>
    <n v="18"/>
    <n v="8"/>
    <n v="18"/>
    <n v="0.44444444444444442"/>
    <n v="1"/>
    <n v="33"/>
    <s v="Sin cebolla"/>
  </r>
  <r>
    <x v="103"/>
    <n v="14"/>
    <s v="Plato_14"/>
    <s v="Descripción del Plato_14"/>
    <n v="14"/>
    <n v="23"/>
    <n v="46"/>
    <n v="18"/>
    <n v="46"/>
    <n v="0.39130434782608697"/>
    <n v="2"/>
    <n v="43"/>
    <s v="Sin cebolla"/>
  </r>
  <r>
    <x v="103"/>
    <n v="14"/>
    <s v="Plato_17"/>
    <s v="Descripción del Plato_17"/>
    <n v="19"/>
    <n v="31"/>
    <n v="31"/>
    <n v="12"/>
    <n v="31"/>
    <n v="0.38709677419354838"/>
    <n v="1"/>
    <n v="12"/>
    <s v="Ninguna"/>
  </r>
  <r>
    <x v="104"/>
    <n v="14"/>
    <s v="Plato_3"/>
    <s v="Descripción del Plato_3"/>
    <n v="12"/>
    <n v="20"/>
    <n v="60"/>
    <n v="24"/>
    <n v="60"/>
    <n v="0.4"/>
    <n v="3"/>
    <n v="9"/>
    <s v="Ninguna"/>
  </r>
  <r>
    <x v="104"/>
    <n v="14"/>
    <s v="Plato_6"/>
    <s v="Descripción del Plato_6"/>
    <n v="16"/>
    <n v="27"/>
    <n v="81"/>
    <n v="33"/>
    <n v="81"/>
    <n v="0.40740740740740738"/>
    <n v="3"/>
    <n v="34"/>
    <s v="Ninguna"/>
  </r>
  <r>
    <x v="105"/>
    <n v="15"/>
    <s v="Plato_18"/>
    <s v="Descripción del Plato_18"/>
    <n v="20"/>
    <n v="34"/>
    <n v="68"/>
    <n v="28"/>
    <n v="68"/>
    <n v="0.41176470588235292"/>
    <n v="2"/>
    <n v="29"/>
    <s v="Ninguna"/>
  </r>
  <r>
    <x v="106"/>
    <n v="11"/>
    <s v="Plato_15"/>
    <s v="Descripción del Plato_15"/>
    <n v="19"/>
    <n v="32"/>
    <n v="0"/>
    <n v="0"/>
    <n v="0"/>
    <n v="0"/>
    <n v="2"/>
    <n v="48"/>
    <s v="Ninguna"/>
  </r>
  <r>
    <x v="106"/>
    <n v="11"/>
    <s v="Plato_9"/>
    <s v="Descripción del Plato_9"/>
    <n v="17"/>
    <n v="29"/>
    <n v="0"/>
    <n v="0"/>
    <n v="0"/>
    <n v="0"/>
    <n v="3"/>
    <n v="51"/>
    <s v="Sin cebolla"/>
  </r>
  <r>
    <x v="106"/>
    <n v="11"/>
    <s v="Plato_18"/>
    <s v="Descripción del Plato_18"/>
    <n v="20"/>
    <n v="34"/>
    <n v="0"/>
    <n v="0"/>
    <n v="0"/>
    <n v="0"/>
    <n v="3"/>
    <n v="42"/>
    <s v="Sin cebolla"/>
  </r>
  <r>
    <x v="107"/>
    <n v="3"/>
    <s v="Plato_9"/>
    <s v="Descripción del Plato_9"/>
    <n v="17"/>
    <n v="29"/>
    <n v="58"/>
    <n v="24"/>
    <n v="58"/>
    <n v="0.41379310344827586"/>
    <n v="2"/>
    <n v="23"/>
    <s v="Ninguna"/>
  </r>
  <r>
    <x v="107"/>
    <n v="3"/>
    <s v="Plato_4"/>
    <s v="Descripción del Plato_4"/>
    <n v="10"/>
    <n v="18"/>
    <n v="18"/>
    <n v="8"/>
    <n v="18"/>
    <n v="0.44444444444444442"/>
    <n v="1"/>
    <n v="10"/>
    <s v="Sin cebolla"/>
  </r>
  <r>
    <x v="107"/>
    <n v="3"/>
    <s v="Plato_3"/>
    <s v="Descripción del Plato_3"/>
    <n v="12"/>
    <n v="20"/>
    <n v="20"/>
    <n v="8"/>
    <n v="20"/>
    <n v="0.4"/>
    <n v="1"/>
    <n v="26"/>
    <s v="Sin cebolla"/>
  </r>
  <r>
    <x v="107"/>
    <n v="3"/>
    <s v="Plato_16"/>
    <s v="Descripción del Plato_16"/>
    <n v="16"/>
    <n v="28"/>
    <n v="28"/>
    <n v="12"/>
    <n v="28"/>
    <n v="0.42857142857142855"/>
    <n v="1"/>
    <n v="56"/>
    <s v="Ninguna"/>
  </r>
  <r>
    <x v="108"/>
    <n v="10"/>
    <s v="Plato_18"/>
    <s v="Descripción del Plato_18"/>
    <n v="20"/>
    <n v="34"/>
    <n v="0"/>
    <n v="0"/>
    <n v="0"/>
    <n v="0"/>
    <n v="3"/>
    <n v="54"/>
    <s v="Sin cebolla"/>
  </r>
  <r>
    <x v="108"/>
    <n v="10"/>
    <s v="Plato_14"/>
    <s v="Descripción del Plato_14"/>
    <n v="14"/>
    <n v="23"/>
    <n v="0"/>
    <n v="0"/>
    <n v="0"/>
    <n v="0"/>
    <n v="1"/>
    <n v="26"/>
    <s v="Sin cebolla"/>
  </r>
  <r>
    <x v="108"/>
    <n v="10"/>
    <s v="Plato_5"/>
    <s v="Descripción del Plato_5"/>
    <n v="13"/>
    <n v="22"/>
    <n v="0"/>
    <n v="0"/>
    <n v="0"/>
    <n v="0"/>
    <n v="2"/>
    <n v="38"/>
    <s v="Ninguna"/>
  </r>
  <r>
    <x v="109"/>
    <n v="5"/>
    <s v="Plato_9"/>
    <s v="Descripción del Plato_9"/>
    <n v="17"/>
    <n v="29"/>
    <n v="58"/>
    <n v="24"/>
    <n v="58"/>
    <n v="0.41379310344827586"/>
    <n v="2"/>
    <n v="38"/>
    <s v="Ninguna"/>
  </r>
  <r>
    <x v="109"/>
    <n v="5"/>
    <s v="Plato_10"/>
    <s v="Descripción del Plato_10"/>
    <n v="15"/>
    <n v="26"/>
    <n v="78"/>
    <n v="33"/>
    <n v="78"/>
    <n v="0.42307692307692307"/>
    <n v="3"/>
    <n v="27"/>
    <s v="Ninguna"/>
  </r>
  <r>
    <x v="109"/>
    <n v="5"/>
    <s v="Plato_6"/>
    <s v="Descripción del Plato_6"/>
    <n v="16"/>
    <n v="27"/>
    <n v="27"/>
    <n v="11"/>
    <n v="27"/>
    <n v="0.40740740740740738"/>
    <n v="1"/>
    <n v="56"/>
    <s v="Sin cebolla"/>
  </r>
  <r>
    <x v="110"/>
    <n v="3"/>
    <s v="Plato_15"/>
    <s v="Descripción del Plato_15"/>
    <n v="19"/>
    <n v="32"/>
    <n v="32"/>
    <n v="13"/>
    <n v="32"/>
    <n v="0.40625"/>
    <n v="1"/>
    <n v="47"/>
    <s v="Sin cebolla"/>
  </r>
  <r>
    <x v="110"/>
    <n v="3"/>
    <s v="Plato_5"/>
    <s v="Descripción del Plato_5"/>
    <n v="13"/>
    <n v="22"/>
    <n v="66"/>
    <n v="27"/>
    <n v="66"/>
    <n v="0.40909090909090912"/>
    <n v="3"/>
    <n v="5"/>
    <s v="Ninguna"/>
  </r>
  <r>
    <x v="110"/>
    <n v="3"/>
    <s v="Plato_7"/>
    <s v="Descripción del Plato_7"/>
    <n v="14"/>
    <n v="24"/>
    <n v="48"/>
    <n v="20"/>
    <n v="48"/>
    <n v="0.41666666666666669"/>
    <n v="2"/>
    <n v="48"/>
    <s v="Ninguna"/>
  </r>
  <r>
    <x v="110"/>
    <n v="3"/>
    <s v="Plato_9"/>
    <s v="Descripción del Plato_9"/>
    <n v="17"/>
    <n v="29"/>
    <n v="58"/>
    <n v="24"/>
    <n v="58"/>
    <n v="0.41379310344827586"/>
    <n v="2"/>
    <n v="37"/>
    <s v="Sin cebolla"/>
  </r>
  <r>
    <x v="111"/>
    <n v="6"/>
    <s v="Plato_3"/>
    <s v="Descripción del Plato_3"/>
    <n v="12"/>
    <n v="20"/>
    <n v="20"/>
    <n v="8"/>
    <n v="20"/>
    <n v="0.4"/>
    <n v="1"/>
    <n v="16"/>
    <s v="Sin cebolla"/>
  </r>
  <r>
    <x v="112"/>
    <n v="4"/>
    <s v="Plato_18"/>
    <s v="Descripción del Plato_18"/>
    <n v="20"/>
    <n v="34"/>
    <n v="68"/>
    <n v="28"/>
    <n v="68"/>
    <n v="0.41176470588235292"/>
    <n v="2"/>
    <n v="51"/>
    <s v="Ninguna"/>
  </r>
  <r>
    <x v="113"/>
    <n v="7"/>
    <s v="Plato_2"/>
    <s v="Descripción del Plato_2"/>
    <n v="18"/>
    <n v="30"/>
    <n v="90"/>
    <n v="36"/>
    <n v="90"/>
    <n v="0.4"/>
    <n v="3"/>
    <n v="36"/>
    <s v="Ninguna"/>
  </r>
  <r>
    <x v="113"/>
    <n v="7"/>
    <s v="Plato_9"/>
    <s v="Descripción del Plato_9"/>
    <n v="17"/>
    <n v="29"/>
    <n v="87"/>
    <n v="36"/>
    <n v="87"/>
    <n v="0.41379310344827586"/>
    <n v="3"/>
    <n v="22"/>
    <s v="Ninguna"/>
  </r>
  <r>
    <x v="113"/>
    <n v="7"/>
    <s v="Plato_4"/>
    <s v="Descripción del Plato_4"/>
    <n v="10"/>
    <n v="18"/>
    <n v="54"/>
    <n v="24"/>
    <n v="54"/>
    <n v="0.44444444444444442"/>
    <n v="3"/>
    <n v="31"/>
    <s v="Sin cebolla"/>
  </r>
  <r>
    <x v="113"/>
    <n v="7"/>
    <s v="Plato_5"/>
    <s v="Descripción del Plato_5"/>
    <n v="13"/>
    <n v="22"/>
    <n v="22"/>
    <n v="9"/>
    <n v="22"/>
    <n v="0.40909090909090912"/>
    <n v="1"/>
    <n v="42"/>
    <s v="Sin cebolla"/>
  </r>
  <r>
    <x v="114"/>
    <n v="12"/>
    <s v="Plato_6"/>
    <s v="Descripción del Plato_6"/>
    <n v="16"/>
    <n v="27"/>
    <n v="81"/>
    <n v="33"/>
    <n v="81"/>
    <n v="0.40740740740740738"/>
    <n v="3"/>
    <n v="23"/>
    <s v="Sin cebolla"/>
  </r>
  <r>
    <x v="114"/>
    <n v="12"/>
    <s v="Plato_2"/>
    <s v="Descripción del Plato_2"/>
    <n v="18"/>
    <n v="30"/>
    <n v="60"/>
    <n v="24"/>
    <n v="60"/>
    <n v="0.4"/>
    <n v="2"/>
    <n v="32"/>
    <s v="Sin cebolla"/>
  </r>
  <r>
    <x v="114"/>
    <n v="12"/>
    <s v="Plato_15"/>
    <s v="Descripción del Plato_15"/>
    <n v="19"/>
    <n v="32"/>
    <n v="96"/>
    <n v="39"/>
    <n v="96"/>
    <n v="0.40625"/>
    <n v="3"/>
    <n v="43"/>
    <s v="Sin cebolla"/>
  </r>
  <r>
    <x v="115"/>
    <n v="8"/>
    <s v="Plato_15"/>
    <s v="Descripción del Plato_15"/>
    <n v="19"/>
    <n v="32"/>
    <n v="96"/>
    <n v="39"/>
    <n v="96"/>
    <n v="0.40625"/>
    <n v="3"/>
    <n v="54"/>
    <s v="Sin cebolla"/>
  </r>
  <r>
    <x v="115"/>
    <n v="8"/>
    <s v="Plato_8"/>
    <s v="Descripción del Plato_8"/>
    <n v="21"/>
    <n v="35"/>
    <n v="35"/>
    <n v="14"/>
    <n v="35"/>
    <n v="0.4"/>
    <n v="1"/>
    <n v="21"/>
    <s v="Ninguna"/>
  </r>
  <r>
    <x v="115"/>
    <n v="8"/>
    <s v="Plato_19"/>
    <s v="Descripción del Plato_19"/>
    <n v="22"/>
    <n v="36"/>
    <n v="36"/>
    <n v="14"/>
    <n v="36"/>
    <n v="0.3888888888888889"/>
    <n v="1"/>
    <n v="26"/>
    <s v="Sin cebolla"/>
  </r>
  <r>
    <x v="115"/>
    <n v="8"/>
    <s v="Plato_18"/>
    <s v="Descripción del Plato_18"/>
    <n v="20"/>
    <n v="34"/>
    <n v="102"/>
    <n v="42"/>
    <n v="102"/>
    <n v="0.41176470588235292"/>
    <n v="3"/>
    <n v="28"/>
    <s v="Sin cebolla"/>
  </r>
  <r>
    <x v="116"/>
    <n v="8"/>
    <s v="Plato_8"/>
    <s v="Descripción del Plato_8"/>
    <n v="21"/>
    <n v="35"/>
    <n v="70"/>
    <n v="28"/>
    <n v="70"/>
    <n v="0.4"/>
    <n v="2"/>
    <n v="8"/>
    <s v="Sin cebolla"/>
  </r>
  <r>
    <x v="117"/>
    <n v="13"/>
    <s v="Plato_4"/>
    <s v="Descripción del Plato_4"/>
    <n v="10"/>
    <n v="18"/>
    <n v="0"/>
    <n v="0"/>
    <n v="0"/>
    <n v="0"/>
    <n v="3"/>
    <n v="39"/>
    <s v="Ninguna"/>
  </r>
  <r>
    <x v="117"/>
    <n v="13"/>
    <s v="Plato_14"/>
    <s v="Descripción del Plato_14"/>
    <n v="14"/>
    <n v="23"/>
    <n v="0"/>
    <n v="0"/>
    <n v="0"/>
    <n v="0"/>
    <n v="3"/>
    <n v="22"/>
    <s v="Sin cebolla"/>
  </r>
  <r>
    <x v="117"/>
    <n v="13"/>
    <s v="Plato_6"/>
    <s v="Descripción del Plato_6"/>
    <n v="16"/>
    <n v="27"/>
    <n v="0"/>
    <n v="0"/>
    <n v="0"/>
    <n v="0"/>
    <n v="2"/>
    <n v="52"/>
    <s v="Sin cebolla"/>
  </r>
  <r>
    <x v="117"/>
    <n v="13"/>
    <s v="Plato_15"/>
    <s v="Descripción del Plato_15"/>
    <n v="19"/>
    <n v="32"/>
    <n v="0"/>
    <n v="0"/>
    <n v="0"/>
    <n v="0"/>
    <n v="1"/>
    <n v="23"/>
    <s v="Sin cebolla"/>
  </r>
  <r>
    <x v="118"/>
    <n v="17"/>
    <s v="Plato_10"/>
    <s v="Descripción del Plato_10"/>
    <n v="15"/>
    <n v="26"/>
    <n v="26"/>
    <n v="11"/>
    <n v="26"/>
    <n v="0.42307692307692307"/>
    <n v="1"/>
    <n v="7"/>
    <s v="Ninguna"/>
  </r>
  <r>
    <x v="118"/>
    <n v="17"/>
    <s v="Plato_19"/>
    <s v="Descripción del Plato_19"/>
    <n v="22"/>
    <n v="36"/>
    <n v="72"/>
    <n v="28"/>
    <n v="72"/>
    <n v="0.3888888888888889"/>
    <n v="2"/>
    <n v="13"/>
    <s v="Sin cebolla"/>
  </r>
  <r>
    <x v="118"/>
    <n v="17"/>
    <s v="Plato_4"/>
    <s v="Descripción del Plato_4"/>
    <n v="10"/>
    <n v="18"/>
    <n v="36"/>
    <n v="16"/>
    <n v="36"/>
    <n v="0.44444444444444442"/>
    <n v="2"/>
    <n v="34"/>
    <s v="Sin cebolla"/>
  </r>
  <r>
    <x v="119"/>
    <n v="4"/>
    <s v="Plato_17"/>
    <s v="Descripción del Plato_17"/>
    <n v="19"/>
    <n v="31"/>
    <n v="0"/>
    <n v="0"/>
    <n v="0"/>
    <n v="0"/>
    <n v="3"/>
    <n v="56"/>
    <s v="Sin cebolla"/>
  </r>
  <r>
    <x v="119"/>
    <n v="4"/>
    <s v="Plato_10"/>
    <s v="Descripción del Plato_10"/>
    <n v="15"/>
    <n v="26"/>
    <n v="0"/>
    <n v="0"/>
    <n v="0"/>
    <n v="0"/>
    <n v="2"/>
    <n v="41"/>
    <s v="Sin cebolla"/>
  </r>
  <r>
    <x v="120"/>
    <n v="5"/>
    <s v="Plato_10"/>
    <s v="Descripción del Plato_10"/>
    <n v="15"/>
    <n v="26"/>
    <n v="52"/>
    <n v="22"/>
    <n v="52"/>
    <n v="0.42307692307692307"/>
    <n v="2"/>
    <n v="38"/>
    <s v="Ninguna"/>
  </r>
  <r>
    <x v="121"/>
    <n v="6"/>
    <s v="Plato_8"/>
    <s v="Descripción del Plato_8"/>
    <n v="21"/>
    <n v="35"/>
    <n v="105"/>
    <n v="42"/>
    <n v="105"/>
    <n v="0.4"/>
    <n v="3"/>
    <n v="32"/>
    <s v="Ninguna"/>
  </r>
  <r>
    <x v="122"/>
    <n v="16"/>
    <s v="Plato_7"/>
    <s v="Descripción del Plato_7"/>
    <n v="14"/>
    <n v="24"/>
    <n v="24"/>
    <n v="10"/>
    <n v="24"/>
    <n v="0.41666666666666669"/>
    <n v="1"/>
    <n v="33"/>
    <s v="Sin cebolla"/>
  </r>
  <r>
    <x v="123"/>
    <n v="16"/>
    <s v="Plato_3"/>
    <s v="Descripción del Plato_3"/>
    <n v="12"/>
    <n v="20"/>
    <n v="0"/>
    <n v="0"/>
    <n v="0"/>
    <n v="0"/>
    <n v="2"/>
    <n v="43"/>
    <s v="Ninguna"/>
  </r>
  <r>
    <x v="123"/>
    <n v="16"/>
    <s v="Plato_1"/>
    <s v="Descripción del Plato_1"/>
    <n v="15"/>
    <n v="25"/>
    <n v="0"/>
    <n v="0"/>
    <n v="0"/>
    <n v="0"/>
    <n v="1"/>
    <n v="27"/>
    <s v="Sin cebolla"/>
  </r>
  <r>
    <x v="123"/>
    <n v="16"/>
    <s v="Plato_11"/>
    <s v="Descripción del Plato_11"/>
    <n v="20"/>
    <n v="33"/>
    <n v="0"/>
    <n v="0"/>
    <n v="0"/>
    <n v="0"/>
    <n v="3"/>
    <n v="9"/>
    <s v="Sin cebolla"/>
  </r>
  <r>
    <x v="123"/>
    <n v="16"/>
    <s v="Plato_9"/>
    <s v="Descripción del Plato_9"/>
    <n v="17"/>
    <n v="29"/>
    <n v="0"/>
    <n v="0"/>
    <n v="0"/>
    <n v="0"/>
    <n v="2"/>
    <n v="59"/>
    <s v="Sin cebolla"/>
  </r>
  <r>
    <x v="124"/>
    <n v="14"/>
    <s v="Plato_16"/>
    <s v="Descripción del Plato_16"/>
    <n v="16"/>
    <n v="28"/>
    <n v="56"/>
    <n v="24"/>
    <n v="56"/>
    <n v="0.42857142857142855"/>
    <n v="2"/>
    <n v="38"/>
    <s v="Sin cebolla"/>
  </r>
  <r>
    <x v="124"/>
    <n v="14"/>
    <s v="Plato_18"/>
    <s v="Descripción del Plato_18"/>
    <n v="20"/>
    <n v="34"/>
    <n v="68"/>
    <n v="28"/>
    <n v="68"/>
    <n v="0.41176470588235292"/>
    <n v="2"/>
    <n v="15"/>
    <s v="Ninguna"/>
  </r>
  <r>
    <x v="124"/>
    <n v="14"/>
    <s v="Plato_3"/>
    <s v="Descripción del Plato_3"/>
    <n v="12"/>
    <n v="20"/>
    <n v="60"/>
    <n v="24"/>
    <n v="60"/>
    <n v="0.4"/>
    <n v="3"/>
    <n v="31"/>
    <s v="Ninguna"/>
  </r>
  <r>
    <x v="125"/>
    <n v="18"/>
    <s v="Plato_16"/>
    <s v="Descripción del Plato_16"/>
    <n v="16"/>
    <n v="28"/>
    <n v="28"/>
    <n v="12"/>
    <n v="28"/>
    <n v="0.42857142857142855"/>
    <n v="1"/>
    <n v="19"/>
    <s v="Sin cebolla"/>
  </r>
  <r>
    <x v="125"/>
    <n v="18"/>
    <s v="Plato_8"/>
    <s v="Descripción del Plato_8"/>
    <n v="21"/>
    <n v="35"/>
    <n v="35"/>
    <n v="14"/>
    <n v="35"/>
    <n v="0.4"/>
    <n v="1"/>
    <n v="40"/>
    <s v="Sin cebolla"/>
  </r>
  <r>
    <x v="125"/>
    <n v="18"/>
    <s v="Plato_7"/>
    <s v="Descripción del Plato_7"/>
    <n v="14"/>
    <n v="24"/>
    <n v="72"/>
    <n v="30"/>
    <n v="72"/>
    <n v="0.41666666666666669"/>
    <n v="3"/>
    <n v="27"/>
    <s v="Ninguna"/>
  </r>
  <r>
    <x v="125"/>
    <n v="18"/>
    <s v="Plato_2"/>
    <s v="Descripción del Plato_2"/>
    <n v="18"/>
    <n v="30"/>
    <n v="30"/>
    <n v="12"/>
    <n v="30"/>
    <n v="0.4"/>
    <n v="1"/>
    <n v="53"/>
    <s v="Ninguna"/>
  </r>
  <r>
    <x v="126"/>
    <n v="6"/>
    <s v="Plato_19"/>
    <s v="Descripción del Plato_19"/>
    <n v="22"/>
    <n v="36"/>
    <n v="72"/>
    <n v="28"/>
    <n v="72"/>
    <n v="0.3888888888888889"/>
    <n v="2"/>
    <n v="30"/>
    <s v="Sin cebolla"/>
  </r>
  <r>
    <x v="127"/>
    <n v="2"/>
    <s v="Plato_1"/>
    <s v="Descripción del Plato_1"/>
    <n v="15"/>
    <n v="25"/>
    <n v="0"/>
    <n v="0"/>
    <n v="0"/>
    <n v="0"/>
    <n v="3"/>
    <n v="53"/>
    <s v="Ninguna"/>
  </r>
  <r>
    <x v="127"/>
    <n v="2"/>
    <s v="Plato_4"/>
    <s v="Descripción del Plato_4"/>
    <n v="10"/>
    <n v="18"/>
    <n v="0"/>
    <n v="0"/>
    <n v="0"/>
    <n v="0"/>
    <n v="3"/>
    <n v="50"/>
    <s v="Sin cebolla"/>
  </r>
  <r>
    <x v="127"/>
    <n v="2"/>
    <s v="Plato_7"/>
    <s v="Descripción del Plato_7"/>
    <n v="14"/>
    <n v="24"/>
    <n v="0"/>
    <n v="0"/>
    <n v="0"/>
    <n v="0"/>
    <n v="2"/>
    <n v="35"/>
    <s v="Sin cebolla"/>
  </r>
  <r>
    <x v="127"/>
    <n v="2"/>
    <s v="Plato_17"/>
    <s v="Descripción del Plato_17"/>
    <n v="19"/>
    <n v="31"/>
    <n v="0"/>
    <n v="0"/>
    <n v="0"/>
    <n v="0"/>
    <n v="2"/>
    <n v="34"/>
    <s v="Sin cebolla"/>
  </r>
  <r>
    <x v="128"/>
    <n v="16"/>
    <s v="Plato_12"/>
    <s v="Descripción del Plato_12"/>
    <n v="11"/>
    <n v="19"/>
    <n v="57"/>
    <n v="24"/>
    <n v="57"/>
    <n v="0.42105263157894735"/>
    <n v="3"/>
    <n v="6"/>
    <s v="Sin cebolla"/>
  </r>
  <r>
    <x v="128"/>
    <n v="16"/>
    <s v="Plato_3"/>
    <s v="Descripción del Plato_3"/>
    <n v="12"/>
    <n v="20"/>
    <n v="20"/>
    <n v="8"/>
    <n v="20"/>
    <n v="0.4"/>
    <n v="1"/>
    <n v="24"/>
    <s v="Ninguna"/>
  </r>
  <r>
    <x v="128"/>
    <n v="16"/>
    <s v="Plato_9"/>
    <s v="Descripción del Plato_9"/>
    <n v="17"/>
    <n v="29"/>
    <n v="29"/>
    <n v="12"/>
    <n v="29"/>
    <n v="0.41379310344827586"/>
    <n v="1"/>
    <n v="50"/>
    <s v="Ninguna"/>
  </r>
  <r>
    <x v="129"/>
    <n v="10"/>
    <s v="Plato_8"/>
    <s v="Descripción del Plato_8"/>
    <n v="21"/>
    <n v="35"/>
    <n v="35"/>
    <n v="14"/>
    <n v="35"/>
    <n v="0.4"/>
    <n v="1"/>
    <n v="25"/>
    <s v="Sin cebolla"/>
  </r>
  <r>
    <x v="130"/>
    <n v="7"/>
    <s v="Plato_20"/>
    <s v="Descripción del Plato_20"/>
    <n v="25"/>
    <n v="40"/>
    <n v="40"/>
    <n v="15"/>
    <n v="40"/>
    <n v="0.375"/>
    <n v="1"/>
    <n v="43"/>
    <s v="Sin cebolla"/>
  </r>
  <r>
    <x v="130"/>
    <n v="7"/>
    <s v="Plato_4"/>
    <s v="Descripción del Plato_4"/>
    <n v="10"/>
    <n v="18"/>
    <n v="54"/>
    <n v="24"/>
    <n v="54"/>
    <n v="0.44444444444444442"/>
    <n v="3"/>
    <n v="20"/>
    <s v="Ninguna"/>
  </r>
  <r>
    <x v="130"/>
    <n v="7"/>
    <s v="Plato_13"/>
    <s v="Descripción del Plato_13"/>
    <n v="13"/>
    <n v="21"/>
    <n v="63"/>
    <n v="24"/>
    <n v="63"/>
    <n v="0.38095238095238093"/>
    <n v="3"/>
    <n v="57"/>
    <s v="Sin cebolla"/>
  </r>
  <r>
    <x v="131"/>
    <n v="9"/>
    <s v="Plato_14"/>
    <s v="Descripción del Plato_14"/>
    <n v="14"/>
    <n v="23"/>
    <n v="0"/>
    <n v="0"/>
    <n v="0"/>
    <n v="0"/>
    <n v="1"/>
    <n v="6"/>
    <s v="Sin cebolla"/>
  </r>
  <r>
    <x v="131"/>
    <n v="9"/>
    <s v="Plato_19"/>
    <s v="Descripción del Plato_19"/>
    <n v="22"/>
    <n v="36"/>
    <n v="0"/>
    <n v="0"/>
    <n v="0"/>
    <n v="0"/>
    <n v="1"/>
    <n v="18"/>
    <s v="Ninguna"/>
  </r>
  <r>
    <x v="131"/>
    <n v="9"/>
    <s v="Plato_13"/>
    <s v="Descripción del Plato_13"/>
    <n v="13"/>
    <n v="21"/>
    <n v="0"/>
    <n v="0"/>
    <n v="0"/>
    <n v="0"/>
    <n v="2"/>
    <n v="53"/>
    <s v="Ninguna"/>
  </r>
  <r>
    <x v="131"/>
    <n v="9"/>
    <s v="Plato_8"/>
    <s v="Descripción del Plato_8"/>
    <n v="21"/>
    <n v="35"/>
    <n v="0"/>
    <n v="0"/>
    <n v="0"/>
    <n v="0"/>
    <n v="3"/>
    <n v="25"/>
    <s v="Sin cebolla"/>
  </r>
  <r>
    <x v="132"/>
    <n v="20"/>
    <s v="Plato_15"/>
    <s v="Descripción del Plato_15"/>
    <n v="19"/>
    <n v="32"/>
    <n v="32"/>
    <n v="13"/>
    <n v="32"/>
    <n v="0.40625"/>
    <n v="1"/>
    <n v="5"/>
    <s v="Ninguna"/>
  </r>
  <r>
    <x v="132"/>
    <n v="20"/>
    <s v="Plato_18"/>
    <s v="Descripción del Plato_18"/>
    <n v="20"/>
    <n v="34"/>
    <n v="34"/>
    <n v="14"/>
    <n v="34"/>
    <n v="0.41176470588235292"/>
    <n v="1"/>
    <n v="45"/>
    <s v="Sin cebolla"/>
  </r>
  <r>
    <x v="132"/>
    <n v="20"/>
    <s v="Plato_17"/>
    <s v="Descripción del Plato_17"/>
    <n v="19"/>
    <n v="31"/>
    <n v="62"/>
    <n v="24"/>
    <n v="62"/>
    <n v="0.38709677419354838"/>
    <n v="2"/>
    <n v="46"/>
    <s v="Ninguna"/>
  </r>
  <r>
    <x v="132"/>
    <n v="20"/>
    <s v="Plato_4"/>
    <s v="Descripción del Plato_4"/>
    <n v="10"/>
    <n v="18"/>
    <n v="54"/>
    <n v="24"/>
    <n v="54"/>
    <n v="0.44444444444444442"/>
    <n v="3"/>
    <n v="11"/>
    <s v="Ninguna"/>
  </r>
  <r>
    <x v="133"/>
    <n v="3"/>
    <s v="Plato_7"/>
    <s v="Descripción del Plato_7"/>
    <n v="14"/>
    <n v="24"/>
    <n v="24"/>
    <n v="10"/>
    <n v="24"/>
    <n v="0.41666666666666669"/>
    <n v="1"/>
    <n v="19"/>
    <s v="Ninguna"/>
  </r>
  <r>
    <x v="133"/>
    <n v="3"/>
    <s v="Plato_15"/>
    <s v="Descripción del Plato_15"/>
    <n v="19"/>
    <n v="32"/>
    <n v="96"/>
    <n v="39"/>
    <n v="96"/>
    <n v="0.40625"/>
    <n v="3"/>
    <n v="29"/>
    <s v="Ninguna"/>
  </r>
  <r>
    <x v="134"/>
    <n v="11"/>
    <s v="Plato_17"/>
    <s v="Descripción del Plato_17"/>
    <n v="19"/>
    <n v="31"/>
    <n v="93"/>
    <n v="36"/>
    <n v="93"/>
    <n v="0.38709677419354838"/>
    <n v="3"/>
    <n v="17"/>
    <s v="Ninguna"/>
  </r>
  <r>
    <x v="134"/>
    <n v="11"/>
    <s v="Plato_20"/>
    <s v="Descripción del Plato_20"/>
    <n v="25"/>
    <n v="40"/>
    <n v="80"/>
    <n v="30"/>
    <n v="80"/>
    <n v="0.375"/>
    <n v="2"/>
    <n v="42"/>
    <s v="Ninguna"/>
  </r>
  <r>
    <x v="134"/>
    <n v="11"/>
    <s v="Plato_9"/>
    <s v="Descripción del Plato_9"/>
    <n v="17"/>
    <n v="29"/>
    <n v="87"/>
    <n v="36"/>
    <n v="87"/>
    <n v="0.41379310344827586"/>
    <n v="3"/>
    <n v="29"/>
    <s v="Sin cebolla"/>
  </r>
  <r>
    <x v="135"/>
    <n v="6"/>
    <s v="Plato_20"/>
    <s v="Descripción del Plato_20"/>
    <n v="25"/>
    <n v="40"/>
    <n v="80"/>
    <n v="30"/>
    <n v="80"/>
    <n v="0.375"/>
    <n v="2"/>
    <n v="13"/>
    <s v="Sin cebolla"/>
  </r>
  <r>
    <x v="136"/>
    <n v="13"/>
    <s v="Plato_13"/>
    <s v="Descripción del Plato_13"/>
    <n v="13"/>
    <n v="21"/>
    <n v="63"/>
    <n v="24"/>
    <n v="63"/>
    <n v="0.38095238095238093"/>
    <n v="3"/>
    <n v="41"/>
    <s v="Sin cebolla"/>
  </r>
  <r>
    <x v="137"/>
    <n v="6"/>
    <s v="Plato_17"/>
    <s v="Descripción del Plato_17"/>
    <n v="19"/>
    <n v="31"/>
    <n v="0"/>
    <n v="0"/>
    <n v="0"/>
    <n v="0"/>
    <n v="2"/>
    <n v="40"/>
    <s v="Ninguna"/>
  </r>
  <r>
    <x v="137"/>
    <n v="6"/>
    <s v="Plato_12"/>
    <s v="Descripción del Plato_12"/>
    <n v="11"/>
    <n v="19"/>
    <n v="0"/>
    <n v="0"/>
    <n v="0"/>
    <n v="0"/>
    <n v="2"/>
    <n v="6"/>
    <s v="Ninguna"/>
  </r>
  <r>
    <x v="137"/>
    <n v="6"/>
    <s v="Plato_10"/>
    <s v="Descripción del Plato_10"/>
    <n v="15"/>
    <n v="26"/>
    <n v="0"/>
    <n v="0"/>
    <n v="0"/>
    <n v="0"/>
    <n v="3"/>
    <n v="7"/>
    <s v="Sin cebolla"/>
  </r>
  <r>
    <x v="137"/>
    <n v="6"/>
    <s v="Plato_2"/>
    <s v="Descripción del Plato_2"/>
    <n v="18"/>
    <n v="30"/>
    <n v="0"/>
    <n v="0"/>
    <n v="0"/>
    <n v="0"/>
    <n v="2"/>
    <n v="44"/>
    <s v="Sin cebolla"/>
  </r>
  <r>
    <x v="138"/>
    <n v="16"/>
    <s v="Plato_8"/>
    <s v="Descripción del Plato_8"/>
    <n v="21"/>
    <n v="35"/>
    <n v="35"/>
    <n v="14"/>
    <n v="35"/>
    <n v="0.4"/>
    <n v="1"/>
    <n v="26"/>
    <s v="Ninguna"/>
  </r>
  <r>
    <x v="139"/>
    <n v="11"/>
    <s v="Plato_1"/>
    <s v="Descripción del Plato_1"/>
    <n v="15"/>
    <n v="25"/>
    <n v="50"/>
    <n v="20"/>
    <n v="50"/>
    <n v="0.4"/>
    <n v="2"/>
    <n v="35"/>
    <s v="Ninguna"/>
  </r>
  <r>
    <x v="139"/>
    <n v="11"/>
    <s v="Plato_8"/>
    <s v="Descripción del Plato_8"/>
    <n v="21"/>
    <n v="35"/>
    <n v="105"/>
    <n v="42"/>
    <n v="105"/>
    <n v="0.4"/>
    <n v="3"/>
    <n v="35"/>
    <s v="Sin cebolla"/>
  </r>
  <r>
    <x v="139"/>
    <n v="11"/>
    <s v="Plato_4"/>
    <s v="Descripción del Plato_4"/>
    <n v="10"/>
    <n v="18"/>
    <n v="36"/>
    <n v="16"/>
    <n v="36"/>
    <n v="0.44444444444444442"/>
    <n v="2"/>
    <n v="48"/>
    <s v="Sin cebolla"/>
  </r>
  <r>
    <x v="140"/>
    <n v="4"/>
    <s v="Plato_13"/>
    <s v="Descripción del Plato_13"/>
    <n v="13"/>
    <n v="21"/>
    <n v="21"/>
    <n v="8"/>
    <n v="21"/>
    <n v="0.38095238095238093"/>
    <n v="1"/>
    <n v="28"/>
    <s v="Sin cebolla"/>
  </r>
  <r>
    <x v="141"/>
    <n v="14"/>
    <s v="Plato_7"/>
    <s v="Descripción del Plato_7"/>
    <n v="14"/>
    <n v="24"/>
    <n v="72"/>
    <n v="30"/>
    <n v="72"/>
    <n v="0.41666666666666669"/>
    <n v="3"/>
    <n v="37"/>
    <s v="Ninguna"/>
  </r>
  <r>
    <x v="141"/>
    <n v="14"/>
    <s v="Plato_14"/>
    <s v="Descripción del Plato_14"/>
    <n v="14"/>
    <n v="23"/>
    <n v="69"/>
    <n v="27"/>
    <n v="69"/>
    <n v="0.39130434782608697"/>
    <n v="3"/>
    <n v="11"/>
    <s v="Sin cebolla"/>
  </r>
  <r>
    <x v="141"/>
    <n v="14"/>
    <s v="Plato_20"/>
    <s v="Descripción del Plato_20"/>
    <n v="25"/>
    <n v="40"/>
    <n v="40"/>
    <n v="15"/>
    <n v="40"/>
    <n v="0.375"/>
    <n v="1"/>
    <n v="22"/>
    <s v="Ninguna"/>
  </r>
  <r>
    <x v="142"/>
    <n v="9"/>
    <s v="Plato_1"/>
    <s v="Descripción del Plato_1"/>
    <n v="15"/>
    <n v="25"/>
    <n v="50"/>
    <n v="20"/>
    <n v="50"/>
    <n v="0.4"/>
    <n v="2"/>
    <n v="16"/>
    <s v="Sin cebolla"/>
  </r>
  <r>
    <x v="143"/>
    <n v="18"/>
    <s v="Plato_19"/>
    <s v="Descripción del Plato_19"/>
    <n v="22"/>
    <n v="36"/>
    <n v="36"/>
    <n v="14"/>
    <n v="36"/>
    <n v="0.3888888888888889"/>
    <n v="1"/>
    <n v="27"/>
    <s v="Sin cebolla"/>
  </r>
  <r>
    <x v="143"/>
    <n v="18"/>
    <s v="Plato_12"/>
    <s v="Descripción del Plato_12"/>
    <n v="11"/>
    <n v="19"/>
    <n v="57"/>
    <n v="24"/>
    <n v="57"/>
    <n v="0.42105263157894735"/>
    <n v="3"/>
    <n v="51"/>
    <s v="Ninguna"/>
  </r>
  <r>
    <x v="143"/>
    <n v="18"/>
    <s v="Plato_9"/>
    <s v="Descripción del Plato_9"/>
    <n v="17"/>
    <n v="29"/>
    <n v="58"/>
    <n v="24"/>
    <n v="58"/>
    <n v="0.41379310344827586"/>
    <n v="2"/>
    <n v="38"/>
    <s v="Ninguna"/>
  </r>
  <r>
    <x v="143"/>
    <n v="18"/>
    <s v="Plato_18"/>
    <s v="Descripción del Plato_18"/>
    <n v="20"/>
    <n v="34"/>
    <n v="34"/>
    <n v="14"/>
    <n v="34"/>
    <n v="0.41176470588235292"/>
    <n v="1"/>
    <n v="34"/>
    <s v="Sin cebolla"/>
  </r>
  <r>
    <x v="144"/>
    <n v="2"/>
    <s v="Plato_5"/>
    <s v="Descripción del Plato_5"/>
    <n v="13"/>
    <n v="22"/>
    <n v="0"/>
    <n v="0"/>
    <n v="0"/>
    <n v="0"/>
    <n v="3"/>
    <n v="59"/>
    <s v="Ninguna"/>
  </r>
  <r>
    <x v="144"/>
    <n v="2"/>
    <s v="Plato_2"/>
    <s v="Descripción del Plato_2"/>
    <n v="18"/>
    <n v="30"/>
    <n v="0"/>
    <n v="0"/>
    <n v="0"/>
    <n v="0"/>
    <n v="2"/>
    <n v="47"/>
    <s v="Sin cebolla"/>
  </r>
  <r>
    <x v="145"/>
    <n v="8"/>
    <s v="Plato_17"/>
    <s v="Descripción del Plato_17"/>
    <n v="19"/>
    <n v="31"/>
    <n v="62"/>
    <n v="24"/>
    <n v="62"/>
    <n v="0.38709677419354838"/>
    <n v="2"/>
    <n v="47"/>
    <s v="Sin cebolla"/>
  </r>
  <r>
    <x v="146"/>
    <n v="5"/>
    <s v="Plato_20"/>
    <s v="Descripción del Plato_20"/>
    <n v="25"/>
    <n v="40"/>
    <n v="40"/>
    <n v="15"/>
    <n v="40"/>
    <n v="0.375"/>
    <n v="1"/>
    <n v="13"/>
    <s v="Sin cebolla"/>
  </r>
  <r>
    <x v="146"/>
    <n v="5"/>
    <s v="Plato_5"/>
    <s v="Descripción del Plato_5"/>
    <n v="13"/>
    <n v="22"/>
    <n v="44"/>
    <n v="18"/>
    <n v="44"/>
    <n v="0.40909090909090912"/>
    <n v="2"/>
    <n v="20"/>
    <s v="Ninguna"/>
  </r>
  <r>
    <x v="147"/>
    <n v="10"/>
    <s v="Plato_9"/>
    <s v="Descripción del Plato_9"/>
    <n v="17"/>
    <n v="29"/>
    <n v="0"/>
    <n v="0"/>
    <n v="0"/>
    <n v="0"/>
    <n v="2"/>
    <n v="31"/>
    <s v="Ninguna"/>
  </r>
  <r>
    <x v="147"/>
    <n v="10"/>
    <s v="Plato_18"/>
    <s v="Descripción del Plato_18"/>
    <n v="20"/>
    <n v="34"/>
    <n v="0"/>
    <n v="0"/>
    <n v="0"/>
    <n v="0"/>
    <n v="2"/>
    <n v="57"/>
    <s v="Ninguna"/>
  </r>
  <r>
    <x v="147"/>
    <n v="10"/>
    <s v="Plato_3"/>
    <s v="Descripción del Plato_3"/>
    <n v="12"/>
    <n v="20"/>
    <n v="0"/>
    <n v="0"/>
    <n v="0"/>
    <n v="0"/>
    <n v="3"/>
    <n v="46"/>
    <s v="Ninguna"/>
  </r>
  <r>
    <x v="147"/>
    <n v="10"/>
    <s v="Plato_10"/>
    <s v="Descripción del Plato_10"/>
    <n v="15"/>
    <n v="26"/>
    <n v="0"/>
    <n v="0"/>
    <n v="0"/>
    <n v="0"/>
    <n v="1"/>
    <n v="25"/>
    <s v="Ninguna"/>
  </r>
  <r>
    <x v="148"/>
    <n v="18"/>
    <s v="Plato_18"/>
    <s v="Descripción del Plato_18"/>
    <n v="20"/>
    <n v="34"/>
    <n v="102"/>
    <n v="42"/>
    <n v="102"/>
    <n v="0.41176470588235292"/>
    <n v="3"/>
    <n v="28"/>
    <s v="Sin cebolla"/>
  </r>
  <r>
    <x v="148"/>
    <n v="18"/>
    <s v="Plato_2"/>
    <s v="Descripción del Plato_2"/>
    <n v="18"/>
    <n v="30"/>
    <n v="30"/>
    <n v="12"/>
    <n v="30"/>
    <n v="0.4"/>
    <n v="1"/>
    <n v="38"/>
    <s v="Sin cebolla"/>
  </r>
  <r>
    <x v="148"/>
    <n v="18"/>
    <s v="Plato_4"/>
    <s v="Descripción del Plato_4"/>
    <n v="10"/>
    <n v="18"/>
    <n v="36"/>
    <n v="16"/>
    <n v="36"/>
    <n v="0.44444444444444442"/>
    <n v="2"/>
    <n v="25"/>
    <s v="Ninguna"/>
  </r>
  <r>
    <x v="148"/>
    <n v="18"/>
    <s v="Plato_9"/>
    <s v="Descripción del Plato_9"/>
    <n v="17"/>
    <n v="29"/>
    <n v="58"/>
    <n v="24"/>
    <n v="58"/>
    <n v="0.41379310344827586"/>
    <n v="2"/>
    <n v="48"/>
    <s v="Sin cebolla"/>
  </r>
  <r>
    <x v="149"/>
    <n v="18"/>
    <s v="Plato_5"/>
    <s v="Descripción del Plato_5"/>
    <n v="13"/>
    <n v="22"/>
    <n v="44"/>
    <n v="18"/>
    <n v="44"/>
    <n v="0.40909090909090912"/>
    <n v="2"/>
    <n v="19"/>
    <s v="Ninguna"/>
  </r>
  <r>
    <x v="149"/>
    <n v="18"/>
    <s v="Plato_11"/>
    <s v="Descripción del Plato_11"/>
    <n v="20"/>
    <n v="33"/>
    <n v="66"/>
    <n v="26"/>
    <n v="66"/>
    <n v="0.39393939393939392"/>
    <n v="2"/>
    <n v="57"/>
    <s v="Sin cebolla"/>
  </r>
  <r>
    <x v="149"/>
    <n v="18"/>
    <s v="Plato_3"/>
    <s v="Descripción del Plato_3"/>
    <n v="12"/>
    <n v="20"/>
    <n v="40"/>
    <n v="16"/>
    <n v="40"/>
    <n v="0.4"/>
    <n v="2"/>
    <n v="30"/>
    <s v="Sin cebolla"/>
  </r>
  <r>
    <x v="150"/>
    <n v="6"/>
    <s v="Plato_14"/>
    <s v="Descripción del Plato_14"/>
    <n v="14"/>
    <n v="23"/>
    <n v="69"/>
    <n v="27"/>
    <n v="69"/>
    <n v="0.39130434782608697"/>
    <n v="3"/>
    <n v="13"/>
    <s v="Ninguna"/>
  </r>
  <r>
    <x v="150"/>
    <n v="6"/>
    <s v="Plato_13"/>
    <s v="Descripción del Plato_13"/>
    <n v="13"/>
    <n v="21"/>
    <n v="63"/>
    <n v="24"/>
    <n v="63"/>
    <n v="0.38095238095238093"/>
    <n v="3"/>
    <n v="6"/>
    <s v="Ninguna"/>
  </r>
  <r>
    <x v="151"/>
    <n v="5"/>
    <s v="Plato_16"/>
    <s v="Descripción del Plato_16"/>
    <n v="16"/>
    <n v="28"/>
    <n v="56"/>
    <n v="24"/>
    <n v="56"/>
    <n v="0.42857142857142855"/>
    <n v="2"/>
    <n v="12"/>
    <s v="Ninguna"/>
  </r>
  <r>
    <x v="152"/>
    <n v="10"/>
    <s v="Plato_11"/>
    <s v="Descripción del Plato_11"/>
    <n v="20"/>
    <n v="33"/>
    <n v="99"/>
    <n v="39"/>
    <n v="99"/>
    <n v="0.39393939393939392"/>
    <n v="3"/>
    <n v="10"/>
    <s v="Sin cebolla"/>
  </r>
  <r>
    <x v="152"/>
    <n v="10"/>
    <s v="Plato_7"/>
    <s v="Descripción del Plato_7"/>
    <n v="14"/>
    <n v="24"/>
    <n v="24"/>
    <n v="10"/>
    <n v="24"/>
    <n v="0.41666666666666669"/>
    <n v="1"/>
    <n v="53"/>
    <s v="Sin cebolla"/>
  </r>
  <r>
    <x v="152"/>
    <n v="10"/>
    <s v="Plato_20"/>
    <s v="Descripción del Plato_20"/>
    <n v="25"/>
    <n v="40"/>
    <n v="80"/>
    <n v="30"/>
    <n v="80"/>
    <n v="0.375"/>
    <n v="2"/>
    <n v="26"/>
    <s v="Ninguna"/>
  </r>
  <r>
    <x v="153"/>
    <n v="11"/>
    <s v="Plato_19"/>
    <s v="Descripción del Plato_19"/>
    <n v="22"/>
    <n v="36"/>
    <n v="108"/>
    <n v="42"/>
    <n v="108"/>
    <n v="0.3888888888888889"/>
    <n v="3"/>
    <n v="52"/>
    <s v="Ninguna"/>
  </r>
  <r>
    <x v="153"/>
    <n v="11"/>
    <s v="Plato_4"/>
    <s v="Descripción del Plato_4"/>
    <n v="10"/>
    <n v="18"/>
    <n v="36"/>
    <n v="16"/>
    <n v="36"/>
    <n v="0.44444444444444442"/>
    <n v="2"/>
    <n v="30"/>
    <s v="Ninguna"/>
  </r>
  <r>
    <x v="154"/>
    <n v="7"/>
    <s v="Plato_6"/>
    <s v="Descripción del Plato_6"/>
    <n v="16"/>
    <n v="27"/>
    <n v="54"/>
    <n v="22"/>
    <n v="54"/>
    <n v="0.40740740740740738"/>
    <n v="2"/>
    <n v="24"/>
    <s v="Sin cebolla"/>
  </r>
  <r>
    <x v="154"/>
    <n v="7"/>
    <s v="Plato_17"/>
    <s v="Descripción del Plato_17"/>
    <n v="19"/>
    <n v="31"/>
    <n v="62"/>
    <n v="24"/>
    <n v="62"/>
    <n v="0.38709677419354838"/>
    <n v="2"/>
    <n v="43"/>
    <s v="Ninguna"/>
  </r>
  <r>
    <x v="154"/>
    <n v="7"/>
    <s v="Plato_3"/>
    <s v="Descripción del Plato_3"/>
    <n v="12"/>
    <n v="20"/>
    <n v="20"/>
    <n v="8"/>
    <n v="20"/>
    <n v="0.4"/>
    <n v="1"/>
    <n v="33"/>
    <s v="Sin cebolla"/>
  </r>
  <r>
    <x v="155"/>
    <n v="6"/>
    <s v="Plato_16"/>
    <s v="Descripción del Plato_16"/>
    <n v="16"/>
    <n v="28"/>
    <n v="56"/>
    <n v="24"/>
    <n v="56"/>
    <n v="0.42857142857142855"/>
    <n v="2"/>
    <n v="6"/>
    <s v="Ninguna"/>
  </r>
  <r>
    <x v="156"/>
    <n v="13"/>
    <s v="Plato_1"/>
    <s v="Descripción del Plato_1"/>
    <n v="15"/>
    <n v="25"/>
    <n v="75"/>
    <n v="30"/>
    <n v="75"/>
    <n v="0.4"/>
    <n v="3"/>
    <n v="48"/>
    <s v="Sin cebolla"/>
  </r>
  <r>
    <x v="156"/>
    <n v="13"/>
    <s v="Plato_16"/>
    <s v="Descripción del Plato_16"/>
    <n v="16"/>
    <n v="28"/>
    <n v="28"/>
    <n v="12"/>
    <n v="28"/>
    <n v="0.42857142857142855"/>
    <n v="1"/>
    <n v="54"/>
    <s v="Sin cebolla"/>
  </r>
  <r>
    <x v="156"/>
    <n v="13"/>
    <s v="Plato_2"/>
    <s v="Descripción del Plato_2"/>
    <n v="18"/>
    <n v="30"/>
    <n v="60"/>
    <n v="24"/>
    <n v="60"/>
    <n v="0.4"/>
    <n v="2"/>
    <n v="27"/>
    <s v="Ninguna"/>
  </r>
  <r>
    <x v="156"/>
    <n v="13"/>
    <s v="Plato_19"/>
    <s v="Descripción del Plato_19"/>
    <n v="22"/>
    <n v="36"/>
    <n v="108"/>
    <n v="42"/>
    <n v="108"/>
    <n v="0.3888888888888889"/>
    <n v="3"/>
    <n v="21"/>
    <s v="Ninguna"/>
  </r>
  <r>
    <x v="157"/>
    <n v="5"/>
    <s v="Plato_12"/>
    <s v="Descripción del Plato_12"/>
    <n v="11"/>
    <n v="19"/>
    <n v="0"/>
    <n v="0"/>
    <n v="0"/>
    <n v="0"/>
    <n v="1"/>
    <n v="57"/>
    <s v="Ninguna"/>
  </r>
  <r>
    <x v="157"/>
    <n v="5"/>
    <s v="Plato_10"/>
    <s v="Descripción del Plato_10"/>
    <n v="15"/>
    <n v="26"/>
    <n v="0"/>
    <n v="0"/>
    <n v="0"/>
    <n v="0"/>
    <n v="3"/>
    <n v="55"/>
    <s v="Ninguna"/>
  </r>
  <r>
    <x v="157"/>
    <n v="5"/>
    <s v="Plato_19"/>
    <s v="Descripción del Plato_19"/>
    <n v="22"/>
    <n v="36"/>
    <n v="0"/>
    <n v="0"/>
    <n v="0"/>
    <n v="0"/>
    <n v="3"/>
    <n v="7"/>
    <s v="Ninguna"/>
  </r>
  <r>
    <x v="157"/>
    <n v="5"/>
    <s v="Plato_8"/>
    <s v="Descripción del Plato_8"/>
    <n v="21"/>
    <n v="35"/>
    <n v="0"/>
    <n v="0"/>
    <n v="0"/>
    <n v="0"/>
    <n v="3"/>
    <n v="16"/>
    <s v="Sin cebolla"/>
  </r>
  <r>
    <x v="158"/>
    <n v="16"/>
    <s v="Plato_9"/>
    <s v="Descripción del Plato_9"/>
    <n v="17"/>
    <n v="29"/>
    <n v="87"/>
    <n v="36"/>
    <n v="87"/>
    <n v="0.41379310344827586"/>
    <n v="3"/>
    <n v="23"/>
    <s v="Sin cebolla"/>
  </r>
  <r>
    <x v="158"/>
    <n v="16"/>
    <s v="Plato_17"/>
    <s v="Descripción del Plato_17"/>
    <n v="19"/>
    <n v="31"/>
    <n v="31"/>
    <n v="12"/>
    <n v="31"/>
    <n v="0.38709677419354838"/>
    <n v="1"/>
    <n v="5"/>
    <s v="Ninguna"/>
  </r>
  <r>
    <x v="158"/>
    <n v="16"/>
    <s v="Plato_4"/>
    <s v="Descripción del Plato_4"/>
    <n v="10"/>
    <n v="18"/>
    <n v="36"/>
    <n v="16"/>
    <n v="36"/>
    <n v="0.44444444444444442"/>
    <n v="2"/>
    <n v="6"/>
    <s v="Ninguna"/>
  </r>
  <r>
    <x v="158"/>
    <n v="16"/>
    <s v="Plato_11"/>
    <s v="Descripción del Plato_11"/>
    <n v="20"/>
    <n v="33"/>
    <n v="99"/>
    <n v="39"/>
    <n v="99"/>
    <n v="0.39393939393939392"/>
    <n v="3"/>
    <n v="40"/>
    <s v="Ninguna"/>
  </r>
  <r>
    <x v="159"/>
    <n v="19"/>
    <s v="Plato_19"/>
    <s v="Descripción del Plato_19"/>
    <n v="22"/>
    <n v="36"/>
    <n v="108"/>
    <n v="42"/>
    <n v="108"/>
    <n v="0.3888888888888889"/>
    <n v="3"/>
    <n v="20"/>
    <s v="Ninguna"/>
  </r>
  <r>
    <x v="159"/>
    <n v="19"/>
    <s v="Plato_7"/>
    <s v="Descripción del Plato_7"/>
    <n v="14"/>
    <n v="24"/>
    <n v="48"/>
    <n v="20"/>
    <n v="48"/>
    <n v="0.41666666666666669"/>
    <n v="2"/>
    <n v="47"/>
    <s v="Ninguna"/>
  </r>
  <r>
    <x v="160"/>
    <n v="13"/>
    <s v="Plato_16"/>
    <s v="Descripción del Plato_16"/>
    <n v="16"/>
    <n v="28"/>
    <n v="84"/>
    <n v="36"/>
    <n v="84"/>
    <n v="0.42857142857142855"/>
    <n v="3"/>
    <n v="57"/>
    <s v="Ninguna"/>
  </r>
  <r>
    <x v="161"/>
    <n v="14"/>
    <s v="Plato_7"/>
    <s v="Descripción del Plato_7"/>
    <n v="14"/>
    <n v="24"/>
    <n v="72"/>
    <n v="30"/>
    <n v="72"/>
    <n v="0.41666666666666669"/>
    <n v="3"/>
    <n v="25"/>
    <s v="Ninguna"/>
  </r>
  <r>
    <x v="162"/>
    <n v="6"/>
    <s v="Plato_17"/>
    <s v="Descripción del Plato_17"/>
    <n v="19"/>
    <n v="31"/>
    <n v="93"/>
    <n v="36"/>
    <n v="93"/>
    <n v="0.38709677419354838"/>
    <n v="3"/>
    <n v="8"/>
    <s v="Sin cebolla"/>
  </r>
  <r>
    <x v="162"/>
    <n v="6"/>
    <s v="Plato_2"/>
    <s v="Descripción del Plato_2"/>
    <n v="18"/>
    <n v="30"/>
    <n v="90"/>
    <n v="36"/>
    <n v="90"/>
    <n v="0.4"/>
    <n v="3"/>
    <n v="16"/>
    <s v="Sin cebolla"/>
  </r>
  <r>
    <x v="162"/>
    <n v="6"/>
    <s v="Plato_11"/>
    <s v="Descripción del Plato_11"/>
    <n v="20"/>
    <n v="33"/>
    <n v="66"/>
    <n v="26"/>
    <n v="66"/>
    <n v="0.39393939393939392"/>
    <n v="2"/>
    <n v="40"/>
    <s v="Sin cebolla"/>
  </r>
  <r>
    <x v="162"/>
    <n v="6"/>
    <s v="Plato_5"/>
    <s v="Descripción del Plato_5"/>
    <n v="13"/>
    <n v="22"/>
    <n v="22"/>
    <n v="9"/>
    <n v="22"/>
    <n v="0.40909090909090912"/>
    <n v="1"/>
    <n v="7"/>
    <s v="Ninguna"/>
  </r>
  <r>
    <x v="163"/>
    <n v="8"/>
    <s v="Plato_5"/>
    <s v="Descripción del Plato_5"/>
    <n v="13"/>
    <n v="22"/>
    <n v="22"/>
    <n v="9"/>
    <n v="22"/>
    <n v="0.40909090909090912"/>
    <n v="1"/>
    <n v="43"/>
    <s v="Sin cebolla"/>
  </r>
  <r>
    <x v="163"/>
    <n v="8"/>
    <s v="Plato_19"/>
    <s v="Descripción del Plato_19"/>
    <n v="22"/>
    <n v="36"/>
    <n v="36"/>
    <n v="14"/>
    <n v="36"/>
    <n v="0.3888888888888889"/>
    <n v="1"/>
    <n v="7"/>
    <s v="Ninguna"/>
  </r>
  <r>
    <x v="163"/>
    <n v="8"/>
    <s v="Plato_15"/>
    <s v="Descripción del Plato_15"/>
    <n v="19"/>
    <n v="32"/>
    <n v="64"/>
    <n v="26"/>
    <n v="64"/>
    <n v="0.40625"/>
    <n v="2"/>
    <n v="20"/>
    <s v="Ninguna"/>
  </r>
  <r>
    <x v="163"/>
    <n v="8"/>
    <s v="Plato_7"/>
    <s v="Descripción del Plato_7"/>
    <n v="14"/>
    <n v="24"/>
    <n v="48"/>
    <n v="20"/>
    <n v="48"/>
    <n v="0.41666666666666669"/>
    <n v="2"/>
    <n v="35"/>
    <s v="Ninguna"/>
  </r>
  <r>
    <x v="164"/>
    <n v="10"/>
    <s v="Plato_7"/>
    <s v="Descripción del Plato_7"/>
    <n v="14"/>
    <n v="24"/>
    <n v="48"/>
    <n v="20"/>
    <n v="48"/>
    <n v="0.41666666666666669"/>
    <n v="2"/>
    <n v="15"/>
    <s v="Sin cebolla"/>
  </r>
  <r>
    <x v="164"/>
    <n v="10"/>
    <s v="Plato_13"/>
    <s v="Descripción del Plato_13"/>
    <n v="13"/>
    <n v="21"/>
    <n v="42"/>
    <n v="16"/>
    <n v="42"/>
    <n v="0.38095238095238093"/>
    <n v="2"/>
    <n v="41"/>
    <s v="Ninguna"/>
  </r>
  <r>
    <x v="165"/>
    <n v="12"/>
    <s v="Plato_14"/>
    <s v="Descripción del Plato_14"/>
    <n v="14"/>
    <n v="23"/>
    <n v="46"/>
    <n v="18"/>
    <n v="46"/>
    <n v="0.39130434782608697"/>
    <n v="2"/>
    <n v="22"/>
    <s v="Sin cebolla"/>
  </r>
  <r>
    <x v="166"/>
    <n v="5"/>
    <s v="Plato_12"/>
    <s v="Descripción del Plato_12"/>
    <n v="11"/>
    <n v="19"/>
    <n v="19"/>
    <n v="8"/>
    <n v="19"/>
    <n v="0.42105263157894735"/>
    <n v="1"/>
    <n v="29"/>
    <s v="Ninguna"/>
  </r>
  <r>
    <x v="166"/>
    <n v="5"/>
    <s v="Plato_18"/>
    <s v="Descripción del Plato_18"/>
    <n v="20"/>
    <n v="34"/>
    <n v="102"/>
    <n v="42"/>
    <n v="102"/>
    <n v="0.41176470588235292"/>
    <n v="3"/>
    <n v="11"/>
    <s v="Ninguna"/>
  </r>
  <r>
    <x v="166"/>
    <n v="5"/>
    <s v="Plato_17"/>
    <s v="Descripción del Plato_17"/>
    <n v="19"/>
    <n v="31"/>
    <n v="31"/>
    <n v="12"/>
    <n v="31"/>
    <n v="0.38709677419354838"/>
    <n v="1"/>
    <n v="36"/>
    <s v="Sin cebolla"/>
  </r>
  <r>
    <x v="167"/>
    <n v="17"/>
    <s v="Plato_5"/>
    <s v="Descripción del Plato_5"/>
    <n v="13"/>
    <n v="22"/>
    <n v="44"/>
    <n v="18"/>
    <n v="44"/>
    <n v="0.40909090909090912"/>
    <n v="2"/>
    <n v="7"/>
    <s v="Sin cebolla"/>
  </r>
  <r>
    <x v="168"/>
    <n v="19"/>
    <s v="Plato_13"/>
    <s v="Descripción del Plato_13"/>
    <n v="13"/>
    <n v="21"/>
    <n v="42"/>
    <n v="16"/>
    <n v="42"/>
    <n v="0.38095238095238093"/>
    <n v="2"/>
    <n v="44"/>
    <s v="Sin cebolla"/>
  </r>
  <r>
    <x v="168"/>
    <n v="19"/>
    <s v="Plato_18"/>
    <s v="Descripción del Plato_18"/>
    <n v="20"/>
    <n v="34"/>
    <n v="68"/>
    <n v="28"/>
    <n v="68"/>
    <n v="0.41176470588235292"/>
    <n v="2"/>
    <n v="59"/>
    <s v="Sin cebolla"/>
  </r>
  <r>
    <x v="168"/>
    <n v="19"/>
    <s v="Plato_5"/>
    <s v="Descripción del Plato_5"/>
    <n v="13"/>
    <n v="22"/>
    <n v="44"/>
    <n v="18"/>
    <n v="44"/>
    <n v="0.40909090909090912"/>
    <n v="2"/>
    <n v="7"/>
    <s v="Ninguna"/>
  </r>
  <r>
    <x v="169"/>
    <n v="12"/>
    <s v="Plato_3"/>
    <s v="Descripción del Plato_3"/>
    <n v="12"/>
    <n v="20"/>
    <n v="60"/>
    <n v="24"/>
    <n v="60"/>
    <n v="0.4"/>
    <n v="3"/>
    <n v="16"/>
    <s v="Ninguna"/>
  </r>
  <r>
    <x v="169"/>
    <n v="12"/>
    <s v="Plato_9"/>
    <s v="Descripción del Plato_9"/>
    <n v="17"/>
    <n v="29"/>
    <n v="87"/>
    <n v="36"/>
    <n v="87"/>
    <n v="0.41379310344827586"/>
    <n v="3"/>
    <n v="16"/>
    <s v="Ninguna"/>
  </r>
  <r>
    <x v="169"/>
    <n v="12"/>
    <s v="Plato_19"/>
    <s v="Descripción del Plato_19"/>
    <n v="22"/>
    <n v="36"/>
    <n v="36"/>
    <n v="14"/>
    <n v="36"/>
    <n v="0.3888888888888889"/>
    <n v="1"/>
    <n v="33"/>
    <s v="Sin cebolla"/>
  </r>
  <r>
    <x v="169"/>
    <n v="12"/>
    <s v="Plato_2"/>
    <s v="Descripción del Plato_2"/>
    <n v="18"/>
    <n v="30"/>
    <n v="60"/>
    <n v="24"/>
    <n v="60"/>
    <n v="0.4"/>
    <n v="2"/>
    <n v="8"/>
    <s v="Sin cebolla"/>
  </r>
  <r>
    <x v="170"/>
    <n v="16"/>
    <s v="Plato_10"/>
    <s v="Descripción del Plato_10"/>
    <n v="15"/>
    <n v="26"/>
    <n v="52"/>
    <n v="22"/>
    <n v="52"/>
    <n v="0.42307692307692307"/>
    <n v="2"/>
    <n v="29"/>
    <s v="Ninguna"/>
  </r>
  <r>
    <x v="170"/>
    <n v="16"/>
    <s v="Plato_9"/>
    <s v="Descripción del Plato_9"/>
    <n v="17"/>
    <n v="29"/>
    <n v="87"/>
    <n v="36"/>
    <n v="87"/>
    <n v="0.41379310344827586"/>
    <n v="3"/>
    <n v="22"/>
    <s v="Sin cebolla"/>
  </r>
  <r>
    <x v="171"/>
    <n v="12"/>
    <s v="Plato_18"/>
    <s v="Descripción del Plato_18"/>
    <n v="20"/>
    <n v="34"/>
    <n v="68"/>
    <n v="28"/>
    <n v="68"/>
    <n v="0.41176470588235292"/>
    <n v="2"/>
    <n v="27"/>
    <s v="Sin cebolla"/>
  </r>
  <r>
    <x v="172"/>
    <n v="11"/>
    <s v="Plato_6"/>
    <s v="Descripción del Plato_6"/>
    <n v="16"/>
    <n v="27"/>
    <n v="81"/>
    <n v="33"/>
    <n v="81"/>
    <n v="0.40740740740740738"/>
    <n v="3"/>
    <n v="15"/>
    <s v="Sin cebolla"/>
  </r>
  <r>
    <x v="172"/>
    <n v="11"/>
    <s v="Plato_15"/>
    <s v="Descripción del Plato_15"/>
    <n v="19"/>
    <n v="32"/>
    <n v="96"/>
    <n v="39"/>
    <n v="96"/>
    <n v="0.40625"/>
    <n v="3"/>
    <n v="52"/>
    <s v="Sin cebolla"/>
  </r>
  <r>
    <x v="173"/>
    <n v="10"/>
    <s v="Plato_2"/>
    <s v="Descripción del Plato_2"/>
    <n v="18"/>
    <n v="30"/>
    <n v="60"/>
    <n v="24"/>
    <n v="60"/>
    <n v="0.4"/>
    <n v="2"/>
    <n v="12"/>
    <s v="Sin cebolla"/>
  </r>
  <r>
    <x v="174"/>
    <n v="14"/>
    <s v="Plato_15"/>
    <s v="Descripción del Plato_15"/>
    <n v="19"/>
    <n v="32"/>
    <n v="96"/>
    <n v="39"/>
    <n v="96"/>
    <n v="0.40625"/>
    <n v="3"/>
    <n v="9"/>
    <s v="Sin cebolla"/>
  </r>
  <r>
    <x v="174"/>
    <n v="14"/>
    <s v="Plato_7"/>
    <s v="Descripción del Plato_7"/>
    <n v="14"/>
    <n v="24"/>
    <n v="48"/>
    <n v="20"/>
    <n v="48"/>
    <n v="0.41666666666666669"/>
    <n v="2"/>
    <n v="38"/>
    <s v="Ninguna"/>
  </r>
  <r>
    <x v="175"/>
    <n v="20"/>
    <s v="Plato_13"/>
    <s v="Descripción del Plato_13"/>
    <n v="13"/>
    <n v="21"/>
    <n v="63"/>
    <n v="24"/>
    <n v="63"/>
    <n v="0.38095238095238093"/>
    <n v="3"/>
    <n v="48"/>
    <s v="Sin cebolla"/>
  </r>
  <r>
    <x v="176"/>
    <n v="4"/>
    <s v="Plato_7"/>
    <s v="Descripción del Plato_7"/>
    <n v="14"/>
    <n v="24"/>
    <n v="0"/>
    <n v="0"/>
    <n v="0"/>
    <n v="0"/>
    <n v="2"/>
    <n v="10"/>
    <s v="Sin cebolla"/>
  </r>
  <r>
    <x v="176"/>
    <n v="4"/>
    <s v="Plato_10"/>
    <s v="Descripción del Plato_10"/>
    <n v="15"/>
    <n v="26"/>
    <n v="0"/>
    <n v="0"/>
    <n v="0"/>
    <n v="0"/>
    <n v="1"/>
    <n v="40"/>
    <s v="Ninguna"/>
  </r>
  <r>
    <x v="176"/>
    <n v="4"/>
    <s v="Plato_13"/>
    <s v="Descripción del Plato_13"/>
    <n v="13"/>
    <n v="21"/>
    <n v="0"/>
    <n v="0"/>
    <n v="0"/>
    <n v="0"/>
    <n v="2"/>
    <n v="45"/>
    <s v="Sin cebolla"/>
  </r>
  <r>
    <x v="176"/>
    <n v="4"/>
    <s v="Plato_12"/>
    <s v="Descripción del Plato_12"/>
    <n v="11"/>
    <n v="19"/>
    <n v="0"/>
    <n v="0"/>
    <n v="0"/>
    <n v="0"/>
    <n v="3"/>
    <n v="47"/>
    <s v="Ninguna"/>
  </r>
  <r>
    <x v="177"/>
    <n v="11"/>
    <s v="Plato_2"/>
    <s v="Descripción del Plato_2"/>
    <n v="18"/>
    <n v="30"/>
    <n v="30"/>
    <n v="12"/>
    <n v="30"/>
    <n v="0.4"/>
    <n v="1"/>
    <n v="55"/>
    <s v="Sin cebolla"/>
  </r>
  <r>
    <x v="177"/>
    <n v="11"/>
    <s v="Plato_8"/>
    <s v="Descripción del Plato_8"/>
    <n v="21"/>
    <n v="35"/>
    <n v="35"/>
    <n v="14"/>
    <n v="35"/>
    <n v="0.4"/>
    <n v="1"/>
    <n v="16"/>
    <s v="Sin cebolla"/>
  </r>
  <r>
    <x v="177"/>
    <n v="11"/>
    <s v="Plato_5"/>
    <s v="Descripción del Plato_5"/>
    <n v="13"/>
    <n v="22"/>
    <n v="44"/>
    <n v="18"/>
    <n v="44"/>
    <n v="0.40909090909090912"/>
    <n v="2"/>
    <n v="20"/>
    <s v="Ninguna"/>
  </r>
  <r>
    <x v="177"/>
    <n v="11"/>
    <s v="Plato_11"/>
    <s v="Descripción del Plato_11"/>
    <n v="20"/>
    <n v="33"/>
    <n v="99"/>
    <n v="39"/>
    <n v="99"/>
    <n v="0.39393939393939392"/>
    <n v="3"/>
    <n v="55"/>
    <s v="Ninguna"/>
  </r>
  <r>
    <x v="178"/>
    <n v="12"/>
    <s v="Plato_17"/>
    <s v="Descripción del Plato_17"/>
    <n v="19"/>
    <n v="31"/>
    <n v="62"/>
    <n v="24"/>
    <n v="62"/>
    <n v="0.38709677419354838"/>
    <n v="2"/>
    <n v="26"/>
    <s v="Ninguna"/>
  </r>
  <r>
    <x v="179"/>
    <n v="10"/>
    <s v="Plato_9"/>
    <s v="Descripción del Plato_9"/>
    <n v="17"/>
    <n v="29"/>
    <n v="29"/>
    <n v="12"/>
    <n v="29"/>
    <n v="0.41379310344827586"/>
    <n v="1"/>
    <n v="35"/>
    <s v="Sin cebolla"/>
  </r>
  <r>
    <x v="179"/>
    <n v="10"/>
    <s v="Plato_2"/>
    <s v="Descripción del Plato_2"/>
    <n v="18"/>
    <n v="30"/>
    <n v="90"/>
    <n v="36"/>
    <n v="90"/>
    <n v="0.4"/>
    <n v="3"/>
    <n v="20"/>
    <s v="Sin cebolla"/>
  </r>
  <r>
    <x v="179"/>
    <n v="10"/>
    <s v="Plato_3"/>
    <s v="Descripción del Plato_3"/>
    <n v="12"/>
    <n v="20"/>
    <n v="20"/>
    <n v="8"/>
    <n v="20"/>
    <n v="0.4"/>
    <n v="1"/>
    <n v="50"/>
    <s v="Ninguna"/>
  </r>
  <r>
    <x v="179"/>
    <n v="10"/>
    <s v="Plato_6"/>
    <s v="Descripción del Plato_6"/>
    <n v="16"/>
    <n v="27"/>
    <n v="27"/>
    <n v="11"/>
    <n v="27"/>
    <n v="0.40740740740740738"/>
    <n v="1"/>
    <n v="56"/>
    <s v="Ninguna"/>
  </r>
  <r>
    <x v="180"/>
    <n v="15"/>
    <s v="Plato_6"/>
    <s v="Descripción del Plato_6"/>
    <n v="16"/>
    <n v="27"/>
    <n v="27"/>
    <n v="11"/>
    <n v="27"/>
    <n v="0.40740740740740738"/>
    <n v="1"/>
    <n v="55"/>
    <s v="Sin cebolla"/>
  </r>
  <r>
    <x v="181"/>
    <n v="18"/>
    <s v="Plato_12"/>
    <s v="Descripción del Plato_12"/>
    <n v="11"/>
    <n v="19"/>
    <n v="38"/>
    <n v="16"/>
    <n v="38"/>
    <n v="0.42105263157894735"/>
    <n v="2"/>
    <n v="11"/>
    <s v="Sin cebolla"/>
  </r>
  <r>
    <x v="182"/>
    <n v="18"/>
    <s v="Plato_15"/>
    <s v="Descripción del Plato_15"/>
    <n v="19"/>
    <n v="32"/>
    <n v="64"/>
    <n v="26"/>
    <n v="64"/>
    <n v="0.40625"/>
    <n v="2"/>
    <n v="52"/>
    <s v="Ninguna"/>
  </r>
  <r>
    <x v="182"/>
    <n v="18"/>
    <s v="Plato_10"/>
    <s v="Descripción del Plato_10"/>
    <n v="15"/>
    <n v="26"/>
    <n v="26"/>
    <n v="11"/>
    <n v="26"/>
    <n v="0.42307692307692307"/>
    <n v="1"/>
    <n v="10"/>
    <s v="Ninguna"/>
  </r>
  <r>
    <x v="182"/>
    <n v="18"/>
    <s v="Plato_3"/>
    <s v="Descripción del Plato_3"/>
    <n v="12"/>
    <n v="20"/>
    <n v="60"/>
    <n v="24"/>
    <n v="60"/>
    <n v="0.4"/>
    <n v="3"/>
    <n v="58"/>
    <s v="Ninguna"/>
  </r>
  <r>
    <x v="182"/>
    <n v="18"/>
    <s v="Plato_8"/>
    <s v="Descripción del Plato_8"/>
    <n v="21"/>
    <n v="35"/>
    <n v="105"/>
    <n v="42"/>
    <n v="105"/>
    <n v="0.4"/>
    <n v="3"/>
    <n v="46"/>
    <s v="Ninguna"/>
  </r>
  <r>
    <x v="183"/>
    <n v="4"/>
    <s v="Plato_16"/>
    <s v="Descripción del Plato_16"/>
    <n v="16"/>
    <n v="28"/>
    <n v="84"/>
    <n v="36"/>
    <n v="84"/>
    <n v="0.42857142857142855"/>
    <n v="3"/>
    <n v="6"/>
    <s v="Sin cebolla"/>
  </r>
  <r>
    <x v="183"/>
    <n v="4"/>
    <s v="Plato_6"/>
    <s v="Descripción del Plato_6"/>
    <n v="16"/>
    <n v="27"/>
    <n v="81"/>
    <n v="33"/>
    <n v="81"/>
    <n v="0.40740740740740738"/>
    <n v="3"/>
    <n v="10"/>
    <s v="Ninguna"/>
  </r>
  <r>
    <x v="183"/>
    <n v="4"/>
    <s v="Plato_3"/>
    <s v="Descripción del Plato_3"/>
    <n v="12"/>
    <n v="20"/>
    <n v="40"/>
    <n v="16"/>
    <n v="40"/>
    <n v="0.4"/>
    <n v="2"/>
    <n v="13"/>
    <s v="Sin cebolla"/>
  </r>
  <r>
    <x v="184"/>
    <n v="16"/>
    <s v="Plato_13"/>
    <s v="Descripción del Plato_13"/>
    <n v="13"/>
    <n v="21"/>
    <n v="63"/>
    <n v="24"/>
    <n v="63"/>
    <n v="0.38095238095238093"/>
    <n v="3"/>
    <n v="34"/>
    <s v="Ninguna"/>
  </r>
  <r>
    <x v="184"/>
    <n v="16"/>
    <s v="Plato_16"/>
    <s v="Descripción del Plato_16"/>
    <n v="16"/>
    <n v="28"/>
    <n v="28"/>
    <n v="12"/>
    <n v="28"/>
    <n v="0.42857142857142855"/>
    <n v="1"/>
    <n v="6"/>
    <s v="Sin cebolla"/>
  </r>
  <r>
    <x v="185"/>
    <n v="13"/>
    <s v="Plato_6"/>
    <s v="Descripción del Plato_6"/>
    <n v="16"/>
    <n v="27"/>
    <n v="81"/>
    <n v="33"/>
    <n v="81"/>
    <n v="0.40740740740740738"/>
    <n v="3"/>
    <n v="16"/>
    <s v="Ninguna"/>
  </r>
  <r>
    <x v="185"/>
    <n v="13"/>
    <s v="Plato_15"/>
    <s v="Descripción del Plato_15"/>
    <n v="19"/>
    <n v="32"/>
    <n v="96"/>
    <n v="39"/>
    <n v="96"/>
    <n v="0.40625"/>
    <n v="3"/>
    <n v="23"/>
    <s v="Sin cebolla"/>
  </r>
  <r>
    <x v="185"/>
    <n v="13"/>
    <s v="Plato_17"/>
    <s v="Descripción del Plato_17"/>
    <n v="19"/>
    <n v="31"/>
    <n v="93"/>
    <n v="36"/>
    <n v="93"/>
    <n v="0.38709677419354838"/>
    <n v="3"/>
    <n v="54"/>
    <s v="Ninguna"/>
  </r>
  <r>
    <x v="186"/>
    <n v="5"/>
    <s v="Plato_18"/>
    <s v="Descripción del Plato_18"/>
    <n v="20"/>
    <n v="34"/>
    <n v="68"/>
    <n v="28"/>
    <n v="68"/>
    <n v="0.41176470588235292"/>
    <n v="2"/>
    <n v="28"/>
    <s v="Sin cebolla"/>
  </r>
  <r>
    <x v="186"/>
    <n v="5"/>
    <s v="Plato_10"/>
    <s v="Descripción del Plato_10"/>
    <n v="15"/>
    <n v="26"/>
    <n v="26"/>
    <n v="11"/>
    <n v="26"/>
    <n v="0.42307692307692307"/>
    <n v="1"/>
    <n v="51"/>
    <s v="Ninguna"/>
  </r>
  <r>
    <x v="186"/>
    <n v="5"/>
    <s v="Plato_9"/>
    <s v="Descripción del Plato_9"/>
    <n v="17"/>
    <n v="29"/>
    <n v="87"/>
    <n v="36"/>
    <n v="87"/>
    <n v="0.41379310344827586"/>
    <n v="3"/>
    <n v="11"/>
    <s v="Ninguna"/>
  </r>
  <r>
    <x v="186"/>
    <n v="5"/>
    <s v="Plato_6"/>
    <s v="Descripción del Plato_6"/>
    <n v="16"/>
    <n v="27"/>
    <n v="27"/>
    <n v="11"/>
    <n v="27"/>
    <n v="0.40740740740740738"/>
    <n v="1"/>
    <n v="36"/>
    <s v="Sin cebolla"/>
  </r>
  <r>
    <x v="187"/>
    <n v="20"/>
    <s v="Plato_17"/>
    <s v="Descripción del Plato_17"/>
    <n v="19"/>
    <n v="31"/>
    <n v="0"/>
    <n v="0"/>
    <n v="0"/>
    <n v="0"/>
    <n v="1"/>
    <n v="58"/>
    <s v="Ninguna"/>
  </r>
  <r>
    <x v="187"/>
    <n v="20"/>
    <s v="Plato_10"/>
    <s v="Descripción del Plato_10"/>
    <n v="15"/>
    <n v="26"/>
    <n v="0"/>
    <n v="0"/>
    <n v="0"/>
    <n v="0"/>
    <n v="2"/>
    <n v="47"/>
    <s v="Ninguna"/>
  </r>
  <r>
    <x v="188"/>
    <n v="11"/>
    <s v="Plato_18"/>
    <s v="Descripción del Plato_18"/>
    <n v="20"/>
    <n v="34"/>
    <n v="68"/>
    <n v="28"/>
    <n v="68"/>
    <n v="0.41176470588235292"/>
    <n v="2"/>
    <n v="42"/>
    <s v="Sin cebolla"/>
  </r>
  <r>
    <x v="188"/>
    <n v="11"/>
    <s v="Plato_10"/>
    <s v="Descripción del Plato_10"/>
    <n v="15"/>
    <n v="26"/>
    <n v="52"/>
    <n v="22"/>
    <n v="52"/>
    <n v="0.42307692307692307"/>
    <n v="2"/>
    <n v="22"/>
    <s v="Sin cebolla"/>
  </r>
  <r>
    <x v="188"/>
    <n v="11"/>
    <s v="Plato_7"/>
    <s v="Descripción del Plato_7"/>
    <n v="14"/>
    <n v="24"/>
    <n v="72"/>
    <n v="30"/>
    <n v="72"/>
    <n v="0.41666666666666669"/>
    <n v="3"/>
    <n v="53"/>
    <s v="Sin cebolla"/>
  </r>
  <r>
    <x v="189"/>
    <n v="5"/>
    <s v="Plato_4"/>
    <s v="Descripción del Plato_4"/>
    <n v="10"/>
    <n v="18"/>
    <n v="18"/>
    <n v="8"/>
    <n v="18"/>
    <n v="0.44444444444444442"/>
    <n v="1"/>
    <n v="39"/>
    <s v="Ninguna"/>
  </r>
  <r>
    <x v="189"/>
    <n v="5"/>
    <s v="Plato_20"/>
    <s v="Descripción del Plato_20"/>
    <n v="25"/>
    <n v="40"/>
    <n v="80"/>
    <n v="30"/>
    <n v="80"/>
    <n v="0.375"/>
    <n v="2"/>
    <n v="45"/>
    <s v="Ninguna"/>
  </r>
  <r>
    <x v="189"/>
    <n v="5"/>
    <s v="Plato_8"/>
    <s v="Descripción del Plato_8"/>
    <n v="21"/>
    <n v="35"/>
    <n v="35"/>
    <n v="14"/>
    <n v="35"/>
    <n v="0.4"/>
    <n v="1"/>
    <n v="11"/>
    <s v="Sin cebolla"/>
  </r>
  <r>
    <x v="189"/>
    <n v="5"/>
    <s v="Plato_14"/>
    <s v="Descripción del Plato_14"/>
    <n v="14"/>
    <n v="23"/>
    <n v="69"/>
    <n v="27"/>
    <n v="69"/>
    <n v="0.39130434782608697"/>
    <n v="3"/>
    <n v="7"/>
    <s v="Sin cebolla"/>
  </r>
  <r>
    <x v="190"/>
    <n v="12"/>
    <s v="Plato_1"/>
    <s v="Descripción del Plato_1"/>
    <n v="15"/>
    <n v="25"/>
    <n v="75"/>
    <n v="30"/>
    <n v="75"/>
    <n v="0.4"/>
    <n v="3"/>
    <n v="32"/>
    <s v="Sin cebolla"/>
  </r>
  <r>
    <x v="190"/>
    <n v="12"/>
    <s v="Plato_9"/>
    <s v="Descripción del Plato_9"/>
    <n v="17"/>
    <n v="29"/>
    <n v="87"/>
    <n v="36"/>
    <n v="87"/>
    <n v="0.41379310344827586"/>
    <n v="3"/>
    <n v="55"/>
    <s v="Ninguna"/>
  </r>
  <r>
    <x v="191"/>
    <n v="17"/>
    <s v="Plato_1"/>
    <s v="Descripción del Plato_1"/>
    <n v="15"/>
    <n v="25"/>
    <n v="75"/>
    <n v="30"/>
    <n v="75"/>
    <n v="0.4"/>
    <n v="3"/>
    <n v="26"/>
    <s v="Ninguna"/>
  </r>
  <r>
    <x v="192"/>
    <n v="3"/>
    <s v="Plato_10"/>
    <s v="Descripción del Plato_10"/>
    <n v="15"/>
    <n v="26"/>
    <n v="52"/>
    <n v="22"/>
    <n v="52"/>
    <n v="0.42307692307692307"/>
    <n v="2"/>
    <n v="57"/>
    <s v="Sin cebolla"/>
  </r>
  <r>
    <x v="192"/>
    <n v="3"/>
    <s v="Plato_19"/>
    <s v="Descripción del Plato_19"/>
    <n v="22"/>
    <n v="36"/>
    <n v="72"/>
    <n v="28"/>
    <n v="72"/>
    <n v="0.3888888888888889"/>
    <n v="2"/>
    <n v="59"/>
    <s v="Ninguna"/>
  </r>
  <r>
    <x v="192"/>
    <n v="3"/>
    <s v="Plato_6"/>
    <s v="Descripción del Plato_6"/>
    <n v="16"/>
    <n v="27"/>
    <n v="27"/>
    <n v="11"/>
    <n v="27"/>
    <n v="0.40740740740740738"/>
    <n v="1"/>
    <n v="31"/>
    <s v="Sin cebolla"/>
  </r>
  <r>
    <x v="192"/>
    <n v="3"/>
    <s v="Plato_14"/>
    <s v="Descripción del Plato_14"/>
    <n v="14"/>
    <n v="23"/>
    <n v="69"/>
    <n v="27"/>
    <n v="69"/>
    <n v="0.39130434782608697"/>
    <n v="3"/>
    <n v="24"/>
    <s v="Ninguna"/>
  </r>
  <r>
    <x v="193"/>
    <n v="3"/>
    <s v="Plato_11"/>
    <s v="Descripción del Plato_11"/>
    <n v="20"/>
    <n v="33"/>
    <n v="66"/>
    <n v="26"/>
    <n v="66"/>
    <n v="0.39393939393939392"/>
    <n v="2"/>
    <n v="18"/>
    <s v="Ninguna"/>
  </r>
  <r>
    <x v="193"/>
    <n v="3"/>
    <s v="Plato_2"/>
    <s v="Descripción del Plato_2"/>
    <n v="18"/>
    <n v="30"/>
    <n v="30"/>
    <n v="12"/>
    <n v="30"/>
    <n v="0.4"/>
    <n v="1"/>
    <n v="50"/>
    <s v="Ninguna"/>
  </r>
  <r>
    <x v="194"/>
    <n v="2"/>
    <s v="Plato_1"/>
    <s v="Descripción del Plato_1"/>
    <n v="15"/>
    <n v="25"/>
    <n v="50"/>
    <n v="20"/>
    <n v="50"/>
    <n v="0.4"/>
    <n v="2"/>
    <n v="51"/>
    <s v="Ninguna"/>
  </r>
  <r>
    <x v="195"/>
    <n v="4"/>
    <s v="Plato_3"/>
    <s v="Descripción del Plato_3"/>
    <n v="12"/>
    <n v="20"/>
    <n v="60"/>
    <n v="24"/>
    <n v="60"/>
    <n v="0.4"/>
    <n v="3"/>
    <n v="34"/>
    <s v="Sin cebolla"/>
  </r>
  <r>
    <x v="195"/>
    <n v="4"/>
    <s v="Plato_14"/>
    <s v="Descripción del Plato_14"/>
    <n v="14"/>
    <n v="23"/>
    <n v="46"/>
    <n v="18"/>
    <n v="46"/>
    <n v="0.39130434782608697"/>
    <n v="2"/>
    <n v="51"/>
    <s v="Ninguna"/>
  </r>
  <r>
    <x v="195"/>
    <n v="4"/>
    <s v="Plato_9"/>
    <s v="Descripción del Plato_9"/>
    <n v="17"/>
    <n v="29"/>
    <n v="29"/>
    <n v="12"/>
    <n v="29"/>
    <n v="0.41379310344827586"/>
    <n v="1"/>
    <n v="47"/>
    <s v="Sin cebolla"/>
  </r>
  <r>
    <x v="195"/>
    <n v="4"/>
    <s v="Plato_16"/>
    <s v="Descripción del Plato_16"/>
    <n v="16"/>
    <n v="28"/>
    <n v="56"/>
    <n v="24"/>
    <n v="56"/>
    <n v="0.42857142857142855"/>
    <n v="2"/>
    <n v="44"/>
    <s v="Sin cebolla"/>
  </r>
  <r>
    <x v="196"/>
    <n v="5"/>
    <s v="Plato_18"/>
    <s v="Descripción del Plato_18"/>
    <n v="20"/>
    <n v="34"/>
    <n v="102"/>
    <n v="42"/>
    <n v="102"/>
    <n v="0.41176470588235292"/>
    <n v="3"/>
    <n v="22"/>
    <s v="Ninguna"/>
  </r>
  <r>
    <x v="196"/>
    <n v="5"/>
    <s v="Plato_6"/>
    <s v="Descripción del Plato_6"/>
    <n v="16"/>
    <n v="27"/>
    <n v="27"/>
    <n v="11"/>
    <n v="27"/>
    <n v="0.40740740740740738"/>
    <n v="1"/>
    <n v="50"/>
    <s v="Ninguna"/>
  </r>
  <r>
    <x v="197"/>
    <n v="9"/>
    <s v="Plato_6"/>
    <s v="Descripción del Plato_6"/>
    <n v="16"/>
    <n v="27"/>
    <n v="54"/>
    <n v="22"/>
    <n v="54"/>
    <n v="0.40740740740740738"/>
    <n v="2"/>
    <n v="33"/>
    <s v="Ninguna"/>
  </r>
  <r>
    <x v="198"/>
    <n v="11"/>
    <s v="Plato_9"/>
    <s v="Descripción del Plato_9"/>
    <n v="17"/>
    <n v="29"/>
    <n v="87"/>
    <n v="36"/>
    <n v="87"/>
    <n v="0.41379310344827586"/>
    <n v="3"/>
    <n v="31"/>
    <s v="Ninguna"/>
  </r>
  <r>
    <x v="198"/>
    <n v="11"/>
    <s v="Plato_8"/>
    <s v="Descripción del Plato_8"/>
    <n v="21"/>
    <n v="35"/>
    <n v="105"/>
    <n v="42"/>
    <n v="105"/>
    <n v="0.4"/>
    <n v="3"/>
    <n v="41"/>
    <s v="Sin cebolla"/>
  </r>
  <r>
    <x v="198"/>
    <n v="11"/>
    <s v="Plato_13"/>
    <s v="Descripción del Plato_13"/>
    <n v="13"/>
    <n v="21"/>
    <n v="42"/>
    <n v="16"/>
    <n v="42"/>
    <n v="0.38095238095238093"/>
    <n v="2"/>
    <n v="18"/>
    <s v="Sin cebolla"/>
  </r>
  <r>
    <x v="198"/>
    <n v="11"/>
    <s v="Plato_6"/>
    <s v="Descripción del Plato_6"/>
    <n v="16"/>
    <n v="27"/>
    <n v="27"/>
    <n v="11"/>
    <n v="27"/>
    <n v="0.40740740740740738"/>
    <n v="1"/>
    <n v="52"/>
    <s v="Sin cebolla"/>
  </r>
  <r>
    <x v="199"/>
    <n v="11"/>
    <s v="Plato_12"/>
    <s v="Descripción del Plato_12"/>
    <n v="11"/>
    <n v="19"/>
    <n v="38"/>
    <n v="16"/>
    <n v="38"/>
    <n v="0.42105263157894735"/>
    <n v="2"/>
    <n v="39"/>
    <s v="Ninguna"/>
  </r>
  <r>
    <x v="199"/>
    <n v="11"/>
    <s v="Plato_1"/>
    <s v="Descripción del Plato_1"/>
    <n v="15"/>
    <n v="25"/>
    <n v="50"/>
    <n v="20"/>
    <n v="50"/>
    <n v="0.4"/>
    <n v="2"/>
    <n v="28"/>
    <s v="Sin cebolla"/>
  </r>
  <r>
    <x v="200"/>
    <n v="3"/>
    <s v="Plato_7"/>
    <s v="Descripción del Plato_7"/>
    <n v="14"/>
    <n v="24"/>
    <n v="72"/>
    <n v="30"/>
    <n v="72"/>
    <n v="0.41666666666666669"/>
    <n v="3"/>
    <n v="58"/>
    <s v="Sin cebolla"/>
  </r>
  <r>
    <x v="201"/>
    <n v="16"/>
    <s v="Plato_19"/>
    <s v="Descripción del Plato_19"/>
    <n v="22"/>
    <n v="36"/>
    <n v="0"/>
    <n v="0"/>
    <n v="0"/>
    <n v="0"/>
    <n v="2"/>
    <n v="46"/>
    <s v="Sin cebolla"/>
  </r>
  <r>
    <x v="201"/>
    <n v="16"/>
    <s v="Plato_20"/>
    <s v="Descripción del Plato_20"/>
    <n v="25"/>
    <n v="40"/>
    <n v="0"/>
    <n v="0"/>
    <n v="0"/>
    <n v="0"/>
    <n v="2"/>
    <n v="47"/>
    <s v="Ninguna"/>
  </r>
  <r>
    <x v="201"/>
    <n v="16"/>
    <s v="Plato_7"/>
    <s v="Descripción del Plato_7"/>
    <n v="14"/>
    <n v="24"/>
    <n v="0"/>
    <n v="0"/>
    <n v="0"/>
    <n v="0"/>
    <n v="1"/>
    <n v="5"/>
    <s v="Ninguna"/>
  </r>
  <r>
    <x v="201"/>
    <n v="16"/>
    <s v="Plato_2"/>
    <s v="Descripción del Plato_2"/>
    <n v="18"/>
    <n v="30"/>
    <n v="0"/>
    <n v="0"/>
    <n v="0"/>
    <n v="0"/>
    <n v="1"/>
    <n v="58"/>
    <s v="Ninguna"/>
  </r>
  <r>
    <x v="202"/>
    <n v="5"/>
    <s v="Plato_17"/>
    <s v="Descripción del Plato_17"/>
    <n v="19"/>
    <n v="31"/>
    <n v="0"/>
    <n v="0"/>
    <n v="0"/>
    <n v="0"/>
    <n v="3"/>
    <n v="51"/>
    <s v="Ninguna"/>
  </r>
  <r>
    <x v="202"/>
    <n v="5"/>
    <s v="Plato_13"/>
    <s v="Descripción del Plato_13"/>
    <n v="13"/>
    <n v="21"/>
    <n v="0"/>
    <n v="0"/>
    <n v="0"/>
    <n v="0"/>
    <n v="3"/>
    <n v="34"/>
    <s v="Sin cebolla"/>
  </r>
  <r>
    <x v="203"/>
    <n v="16"/>
    <s v="Plato_7"/>
    <s v="Descripción del Plato_7"/>
    <n v="14"/>
    <n v="24"/>
    <n v="48"/>
    <n v="20"/>
    <n v="48"/>
    <n v="0.41666666666666669"/>
    <n v="2"/>
    <n v="21"/>
    <s v="Ninguna"/>
  </r>
  <r>
    <x v="204"/>
    <n v="14"/>
    <s v="Plato_15"/>
    <s v="Descripción del Plato_15"/>
    <n v="19"/>
    <n v="32"/>
    <n v="32"/>
    <n v="13"/>
    <n v="32"/>
    <n v="0.40625"/>
    <n v="1"/>
    <n v="34"/>
    <s v="Ninguna"/>
  </r>
  <r>
    <x v="204"/>
    <n v="14"/>
    <s v="Plato_9"/>
    <s v="Descripción del Plato_9"/>
    <n v="17"/>
    <n v="29"/>
    <n v="29"/>
    <n v="12"/>
    <n v="29"/>
    <n v="0.41379310344827586"/>
    <n v="1"/>
    <n v="52"/>
    <s v="Sin cebolla"/>
  </r>
  <r>
    <x v="205"/>
    <n v="4"/>
    <s v="Plato_2"/>
    <s v="Descripción del Plato_2"/>
    <n v="18"/>
    <n v="30"/>
    <n v="30"/>
    <n v="12"/>
    <n v="30"/>
    <n v="0.4"/>
    <n v="1"/>
    <n v="58"/>
    <s v="Sin cebolla"/>
  </r>
  <r>
    <x v="206"/>
    <n v="20"/>
    <s v="Plato_10"/>
    <s v="Descripción del Plato_10"/>
    <n v="15"/>
    <n v="26"/>
    <n v="0"/>
    <n v="0"/>
    <n v="0"/>
    <n v="0"/>
    <n v="2"/>
    <n v="37"/>
    <s v="Ninguna"/>
  </r>
  <r>
    <x v="206"/>
    <n v="20"/>
    <s v="Plato_8"/>
    <s v="Descripción del Plato_8"/>
    <n v="21"/>
    <n v="35"/>
    <n v="0"/>
    <n v="0"/>
    <n v="0"/>
    <n v="0"/>
    <n v="1"/>
    <n v="55"/>
    <s v="Sin cebolla"/>
  </r>
  <r>
    <x v="206"/>
    <n v="20"/>
    <s v="Plato_17"/>
    <s v="Descripción del Plato_17"/>
    <n v="19"/>
    <n v="31"/>
    <n v="0"/>
    <n v="0"/>
    <n v="0"/>
    <n v="0"/>
    <n v="3"/>
    <n v="19"/>
    <s v="Sin cebolla"/>
  </r>
  <r>
    <x v="207"/>
    <n v="16"/>
    <s v="Plato_15"/>
    <s v="Descripción del Plato_15"/>
    <n v="19"/>
    <n v="32"/>
    <n v="32"/>
    <n v="13"/>
    <n v="32"/>
    <n v="0.40625"/>
    <n v="1"/>
    <n v="18"/>
    <s v="Sin cebolla"/>
  </r>
  <r>
    <x v="207"/>
    <n v="16"/>
    <s v="Plato_19"/>
    <s v="Descripción del Plato_19"/>
    <n v="22"/>
    <n v="36"/>
    <n v="108"/>
    <n v="42"/>
    <n v="108"/>
    <n v="0.3888888888888889"/>
    <n v="3"/>
    <n v="29"/>
    <s v="Sin cebolla"/>
  </r>
  <r>
    <x v="207"/>
    <n v="16"/>
    <s v="Plato_3"/>
    <s v="Descripción del Plato_3"/>
    <n v="12"/>
    <n v="20"/>
    <n v="40"/>
    <n v="16"/>
    <n v="40"/>
    <n v="0.4"/>
    <n v="2"/>
    <n v="53"/>
    <s v="Ninguna"/>
  </r>
  <r>
    <x v="208"/>
    <n v="9"/>
    <s v="Plato_14"/>
    <s v="Descripción del Plato_14"/>
    <n v="14"/>
    <n v="23"/>
    <n v="0"/>
    <n v="0"/>
    <n v="0"/>
    <n v="0"/>
    <n v="3"/>
    <n v="35"/>
    <s v="Sin cebolla"/>
  </r>
  <r>
    <x v="208"/>
    <n v="9"/>
    <s v="Plato_18"/>
    <s v="Descripción del Plato_18"/>
    <n v="20"/>
    <n v="34"/>
    <n v="0"/>
    <n v="0"/>
    <n v="0"/>
    <n v="0"/>
    <n v="2"/>
    <n v="40"/>
    <s v="Sin cebolla"/>
  </r>
  <r>
    <x v="208"/>
    <n v="9"/>
    <s v="Plato_1"/>
    <s v="Descripción del Plato_1"/>
    <n v="15"/>
    <n v="25"/>
    <n v="0"/>
    <n v="0"/>
    <n v="0"/>
    <n v="0"/>
    <n v="1"/>
    <n v="42"/>
    <s v="Ninguna"/>
  </r>
  <r>
    <x v="208"/>
    <n v="9"/>
    <s v="Plato_10"/>
    <s v="Descripción del Plato_10"/>
    <n v="15"/>
    <n v="26"/>
    <n v="0"/>
    <n v="0"/>
    <n v="0"/>
    <n v="0"/>
    <n v="2"/>
    <n v="54"/>
    <s v="Ninguna"/>
  </r>
  <r>
    <x v="209"/>
    <n v="10"/>
    <s v="Plato_13"/>
    <s v="Descripción del Plato_13"/>
    <n v="13"/>
    <n v="21"/>
    <n v="0"/>
    <n v="0"/>
    <n v="0"/>
    <n v="0"/>
    <n v="1"/>
    <n v="28"/>
    <s v="Sin cebolla"/>
  </r>
  <r>
    <x v="209"/>
    <n v="10"/>
    <s v="Plato_2"/>
    <s v="Descripción del Plato_2"/>
    <n v="18"/>
    <n v="30"/>
    <n v="0"/>
    <n v="0"/>
    <n v="0"/>
    <n v="0"/>
    <n v="1"/>
    <n v="50"/>
    <s v="Ninguna"/>
  </r>
  <r>
    <x v="209"/>
    <n v="10"/>
    <s v="Plato_7"/>
    <s v="Descripción del Plato_7"/>
    <n v="14"/>
    <n v="24"/>
    <n v="0"/>
    <n v="0"/>
    <n v="0"/>
    <n v="0"/>
    <n v="1"/>
    <n v="34"/>
    <s v="Ninguna"/>
  </r>
  <r>
    <x v="209"/>
    <n v="10"/>
    <s v="Plato_20"/>
    <s v="Descripción del Plato_20"/>
    <n v="25"/>
    <n v="40"/>
    <n v="0"/>
    <n v="0"/>
    <n v="0"/>
    <n v="0"/>
    <n v="3"/>
    <n v="46"/>
    <s v="Ninguna"/>
  </r>
  <r>
    <x v="210"/>
    <n v="1"/>
    <s v="Plato_13"/>
    <s v="Descripción del Plato_13"/>
    <n v="13"/>
    <n v="21"/>
    <n v="0"/>
    <n v="0"/>
    <n v="0"/>
    <n v="0"/>
    <n v="3"/>
    <n v="54"/>
    <s v="Sin cebolla"/>
  </r>
  <r>
    <x v="210"/>
    <n v="1"/>
    <s v="Plato_4"/>
    <s v="Descripción del Plato_4"/>
    <n v="10"/>
    <n v="18"/>
    <n v="0"/>
    <n v="0"/>
    <n v="0"/>
    <n v="0"/>
    <n v="2"/>
    <n v="45"/>
    <s v="Ninguna"/>
  </r>
  <r>
    <x v="210"/>
    <n v="1"/>
    <s v="Plato_1"/>
    <s v="Descripción del Plato_1"/>
    <n v="15"/>
    <n v="25"/>
    <n v="0"/>
    <n v="0"/>
    <n v="0"/>
    <n v="0"/>
    <n v="2"/>
    <n v="9"/>
    <s v="Ninguna"/>
  </r>
  <r>
    <x v="210"/>
    <n v="1"/>
    <s v="Plato_3"/>
    <s v="Descripción del Plato_3"/>
    <n v="12"/>
    <n v="20"/>
    <n v="0"/>
    <n v="0"/>
    <n v="0"/>
    <n v="0"/>
    <n v="1"/>
    <n v="27"/>
    <s v="Ninguna"/>
  </r>
  <r>
    <x v="211"/>
    <n v="14"/>
    <s v="Plato_2"/>
    <s v="Descripción del Plato_2"/>
    <n v="18"/>
    <n v="30"/>
    <n v="0"/>
    <n v="0"/>
    <n v="0"/>
    <n v="0"/>
    <n v="3"/>
    <n v="35"/>
    <s v="Sin cebolla"/>
  </r>
  <r>
    <x v="211"/>
    <n v="14"/>
    <s v="Plato_10"/>
    <s v="Descripción del Plato_10"/>
    <n v="15"/>
    <n v="26"/>
    <n v="0"/>
    <n v="0"/>
    <n v="0"/>
    <n v="0"/>
    <n v="3"/>
    <n v="43"/>
    <s v="Sin cebolla"/>
  </r>
  <r>
    <x v="211"/>
    <n v="14"/>
    <s v="Plato_13"/>
    <s v="Descripción del Plato_13"/>
    <n v="13"/>
    <n v="21"/>
    <n v="0"/>
    <n v="0"/>
    <n v="0"/>
    <n v="0"/>
    <n v="1"/>
    <n v="31"/>
    <s v="Sin cebolla"/>
  </r>
  <r>
    <x v="211"/>
    <n v="14"/>
    <s v="Plato_16"/>
    <s v="Descripción del Plato_16"/>
    <n v="16"/>
    <n v="28"/>
    <n v="0"/>
    <n v="0"/>
    <n v="0"/>
    <n v="0"/>
    <n v="2"/>
    <n v="55"/>
    <s v="Sin cebolla"/>
  </r>
  <r>
    <x v="212"/>
    <n v="13"/>
    <s v="Plato_6"/>
    <s v="Descripción del Plato_6"/>
    <n v="16"/>
    <n v="27"/>
    <n v="27"/>
    <n v="11"/>
    <n v="27"/>
    <n v="0.40740740740740738"/>
    <n v="1"/>
    <n v="53"/>
    <s v="Ninguna"/>
  </r>
  <r>
    <x v="212"/>
    <n v="13"/>
    <s v="Plato_2"/>
    <s v="Descripción del Plato_2"/>
    <n v="18"/>
    <n v="30"/>
    <n v="60"/>
    <n v="24"/>
    <n v="60"/>
    <n v="0.4"/>
    <n v="2"/>
    <n v="47"/>
    <s v="Sin cebolla"/>
  </r>
  <r>
    <x v="213"/>
    <n v="2"/>
    <s v="Plato_18"/>
    <s v="Descripción del Plato_18"/>
    <n v="20"/>
    <n v="34"/>
    <n v="68"/>
    <n v="28"/>
    <n v="68"/>
    <n v="0.41176470588235292"/>
    <n v="2"/>
    <n v="14"/>
    <s v="Ninguna"/>
  </r>
  <r>
    <x v="213"/>
    <n v="2"/>
    <s v="Plato_20"/>
    <s v="Descripción del Plato_20"/>
    <n v="25"/>
    <n v="40"/>
    <n v="120"/>
    <n v="45"/>
    <n v="120"/>
    <n v="0.375"/>
    <n v="3"/>
    <n v="12"/>
    <s v="Sin cebolla"/>
  </r>
  <r>
    <x v="213"/>
    <n v="2"/>
    <s v="Plato_3"/>
    <s v="Descripción del Plato_3"/>
    <n v="12"/>
    <n v="20"/>
    <n v="40"/>
    <n v="16"/>
    <n v="40"/>
    <n v="0.4"/>
    <n v="2"/>
    <n v="12"/>
    <s v="Sin cebolla"/>
  </r>
  <r>
    <x v="214"/>
    <n v="6"/>
    <s v="Plato_18"/>
    <s v="Descripción del Plato_18"/>
    <n v="20"/>
    <n v="34"/>
    <n v="68"/>
    <n v="28"/>
    <n v="68"/>
    <n v="0.41176470588235292"/>
    <n v="2"/>
    <n v="12"/>
    <s v="Ninguna"/>
  </r>
  <r>
    <x v="214"/>
    <n v="6"/>
    <s v="Plato_2"/>
    <s v="Descripción del Plato_2"/>
    <n v="18"/>
    <n v="30"/>
    <n v="90"/>
    <n v="36"/>
    <n v="90"/>
    <n v="0.4"/>
    <n v="3"/>
    <n v="34"/>
    <s v="Ninguna"/>
  </r>
  <r>
    <x v="215"/>
    <n v="17"/>
    <s v="Plato_1"/>
    <s v="Descripción del Plato_1"/>
    <n v="15"/>
    <n v="25"/>
    <n v="25"/>
    <n v="10"/>
    <n v="25"/>
    <n v="0.4"/>
    <n v="1"/>
    <n v="42"/>
    <s v="Ninguna"/>
  </r>
  <r>
    <x v="215"/>
    <n v="17"/>
    <s v="Plato_13"/>
    <s v="Descripción del Plato_13"/>
    <n v="13"/>
    <n v="21"/>
    <n v="63"/>
    <n v="24"/>
    <n v="63"/>
    <n v="0.38095238095238093"/>
    <n v="3"/>
    <n v="36"/>
    <s v="Ninguna"/>
  </r>
  <r>
    <x v="215"/>
    <n v="17"/>
    <s v="Plato_6"/>
    <s v="Descripción del Plato_6"/>
    <n v="16"/>
    <n v="27"/>
    <n v="54"/>
    <n v="22"/>
    <n v="54"/>
    <n v="0.40740740740740738"/>
    <n v="2"/>
    <n v="42"/>
    <s v="Ninguna"/>
  </r>
  <r>
    <x v="216"/>
    <n v="1"/>
    <s v="Plato_15"/>
    <s v="Descripción del Plato_15"/>
    <n v="19"/>
    <n v="32"/>
    <n v="96"/>
    <n v="39"/>
    <n v="96"/>
    <n v="0.40625"/>
    <n v="3"/>
    <n v="13"/>
    <s v="Sin cebolla"/>
  </r>
  <r>
    <x v="217"/>
    <n v="13"/>
    <s v="Plato_12"/>
    <s v="Descripción del Plato_12"/>
    <n v="11"/>
    <n v="19"/>
    <n v="57"/>
    <n v="24"/>
    <n v="57"/>
    <n v="0.42105263157894735"/>
    <n v="3"/>
    <n v="24"/>
    <s v="Sin cebolla"/>
  </r>
  <r>
    <x v="217"/>
    <n v="13"/>
    <s v="Plato_6"/>
    <s v="Descripción del Plato_6"/>
    <n v="16"/>
    <n v="27"/>
    <n v="81"/>
    <n v="33"/>
    <n v="81"/>
    <n v="0.40740740740740738"/>
    <n v="3"/>
    <n v="16"/>
    <s v="Ninguna"/>
  </r>
  <r>
    <x v="217"/>
    <n v="13"/>
    <s v="Plato_14"/>
    <s v="Descripción del Plato_14"/>
    <n v="14"/>
    <n v="23"/>
    <n v="46"/>
    <n v="18"/>
    <n v="46"/>
    <n v="0.39130434782608697"/>
    <n v="2"/>
    <n v="6"/>
    <s v="Ninguna"/>
  </r>
  <r>
    <x v="218"/>
    <n v="1"/>
    <s v="Plato_14"/>
    <s v="Descripción del Plato_14"/>
    <n v="14"/>
    <n v="23"/>
    <n v="46"/>
    <n v="18"/>
    <n v="46"/>
    <n v="0.39130434782608697"/>
    <n v="2"/>
    <n v="12"/>
    <s v="Ninguna"/>
  </r>
  <r>
    <x v="218"/>
    <n v="1"/>
    <s v="Plato_17"/>
    <s v="Descripción del Plato_17"/>
    <n v="19"/>
    <n v="31"/>
    <n v="93"/>
    <n v="36"/>
    <n v="93"/>
    <n v="0.38709677419354838"/>
    <n v="3"/>
    <n v="11"/>
    <s v="Sin cebolla"/>
  </r>
  <r>
    <x v="219"/>
    <n v="15"/>
    <s v="Plato_7"/>
    <s v="Descripción del Plato_7"/>
    <n v="14"/>
    <n v="24"/>
    <n v="24"/>
    <n v="10"/>
    <n v="24"/>
    <n v="0.41666666666666669"/>
    <n v="1"/>
    <n v="13"/>
    <s v="Ninguna"/>
  </r>
  <r>
    <x v="220"/>
    <n v="16"/>
    <s v="Plato_15"/>
    <s v="Descripción del Plato_15"/>
    <n v="19"/>
    <n v="32"/>
    <n v="0"/>
    <n v="0"/>
    <n v="0"/>
    <n v="0"/>
    <n v="3"/>
    <n v="29"/>
    <s v="Ninguna"/>
  </r>
  <r>
    <x v="220"/>
    <n v="16"/>
    <s v="Plato_18"/>
    <s v="Descripción del Plato_18"/>
    <n v="20"/>
    <n v="34"/>
    <n v="0"/>
    <n v="0"/>
    <n v="0"/>
    <n v="0"/>
    <n v="2"/>
    <n v="54"/>
    <s v="Sin cebolla"/>
  </r>
  <r>
    <x v="220"/>
    <n v="16"/>
    <s v="Plato_9"/>
    <s v="Descripción del Plato_9"/>
    <n v="17"/>
    <n v="29"/>
    <n v="0"/>
    <n v="0"/>
    <n v="0"/>
    <n v="0"/>
    <n v="1"/>
    <n v="25"/>
    <s v="Ninguna"/>
  </r>
  <r>
    <x v="221"/>
    <n v="3"/>
    <s v="Plato_14"/>
    <s v="Descripción del Plato_14"/>
    <n v="14"/>
    <n v="23"/>
    <n v="69"/>
    <n v="27"/>
    <n v="69"/>
    <n v="0.39130434782608697"/>
    <n v="3"/>
    <n v="29"/>
    <s v="Ninguna"/>
  </r>
  <r>
    <x v="221"/>
    <n v="3"/>
    <s v="Plato_16"/>
    <s v="Descripción del Plato_16"/>
    <n v="16"/>
    <n v="28"/>
    <n v="28"/>
    <n v="12"/>
    <n v="28"/>
    <n v="0.42857142857142855"/>
    <n v="1"/>
    <n v="56"/>
    <s v="Ninguna"/>
  </r>
  <r>
    <x v="222"/>
    <n v="19"/>
    <s v="Plato_15"/>
    <s v="Descripción del Plato_15"/>
    <n v="19"/>
    <n v="32"/>
    <n v="32"/>
    <n v="13"/>
    <n v="32"/>
    <n v="0.40625"/>
    <n v="1"/>
    <n v="53"/>
    <s v="Ninguna"/>
  </r>
  <r>
    <x v="223"/>
    <n v="7"/>
    <s v="Plato_10"/>
    <s v="Descripción del Plato_10"/>
    <n v="15"/>
    <n v="26"/>
    <n v="52"/>
    <n v="22"/>
    <n v="52"/>
    <n v="0.42307692307692307"/>
    <n v="2"/>
    <n v="20"/>
    <s v="Ninguna"/>
  </r>
  <r>
    <x v="224"/>
    <n v="19"/>
    <s v="Plato_11"/>
    <s v="Descripción del Plato_11"/>
    <n v="20"/>
    <n v="33"/>
    <n v="0"/>
    <n v="0"/>
    <n v="0"/>
    <n v="0"/>
    <n v="3"/>
    <n v="56"/>
    <s v="Sin cebolla"/>
  </r>
  <r>
    <x v="224"/>
    <n v="19"/>
    <s v="Plato_14"/>
    <s v="Descripción del Plato_14"/>
    <n v="14"/>
    <n v="23"/>
    <n v="0"/>
    <n v="0"/>
    <n v="0"/>
    <n v="0"/>
    <n v="3"/>
    <n v="38"/>
    <s v="Sin cebolla"/>
  </r>
  <r>
    <x v="225"/>
    <n v="7"/>
    <s v="Plato_3"/>
    <s v="Descripción del Plato_3"/>
    <n v="12"/>
    <n v="20"/>
    <n v="40"/>
    <n v="16"/>
    <n v="40"/>
    <n v="0.4"/>
    <n v="2"/>
    <n v="7"/>
    <s v="Ninguna"/>
  </r>
  <r>
    <x v="225"/>
    <n v="7"/>
    <s v="Plato_13"/>
    <s v="Descripción del Plato_13"/>
    <n v="13"/>
    <n v="21"/>
    <n v="21"/>
    <n v="8"/>
    <n v="21"/>
    <n v="0.38095238095238093"/>
    <n v="1"/>
    <n v="29"/>
    <s v="Sin cebolla"/>
  </r>
  <r>
    <x v="225"/>
    <n v="7"/>
    <s v="Plato_6"/>
    <s v="Descripción del Plato_6"/>
    <n v="16"/>
    <n v="27"/>
    <n v="81"/>
    <n v="33"/>
    <n v="81"/>
    <n v="0.40740740740740738"/>
    <n v="3"/>
    <n v="56"/>
    <s v="Ninguna"/>
  </r>
  <r>
    <x v="225"/>
    <n v="7"/>
    <s v="Plato_9"/>
    <s v="Descripción del Plato_9"/>
    <n v="17"/>
    <n v="29"/>
    <n v="29"/>
    <n v="12"/>
    <n v="29"/>
    <n v="0.41379310344827586"/>
    <n v="1"/>
    <n v="54"/>
    <s v="Sin cebolla"/>
  </r>
  <r>
    <x v="226"/>
    <n v="17"/>
    <s v="Plato_7"/>
    <s v="Descripción del Plato_7"/>
    <n v="14"/>
    <n v="24"/>
    <n v="24"/>
    <n v="10"/>
    <n v="24"/>
    <n v="0.41666666666666669"/>
    <n v="1"/>
    <n v="58"/>
    <s v="Ninguna"/>
  </r>
  <r>
    <x v="226"/>
    <n v="17"/>
    <s v="Plato_17"/>
    <s v="Descripción del Plato_17"/>
    <n v="19"/>
    <n v="31"/>
    <n v="93"/>
    <n v="36"/>
    <n v="93"/>
    <n v="0.38709677419354838"/>
    <n v="3"/>
    <n v="15"/>
    <s v="Sin cebolla"/>
  </r>
  <r>
    <x v="226"/>
    <n v="17"/>
    <s v="Plato_16"/>
    <s v="Descripción del Plato_16"/>
    <n v="16"/>
    <n v="28"/>
    <n v="28"/>
    <n v="12"/>
    <n v="28"/>
    <n v="0.42857142857142855"/>
    <n v="1"/>
    <n v="13"/>
    <s v="Ninguna"/>
  </r>
  <r>
    <x v="226"/>
    <n v="17"/>
    <s v="Plato_11"/>
    <s v="Descripción del Plato_11"/>
    <n v="20"/>
    <n v="33"/>
    <n v="66"/>
    <n v="26"/>
    <n v="66"/>
    <n v="0.39393939393939392"/>
    <n v="2"/>
    <n v="33"/>
    <s v="Ninguna"/>
  </r>
  <r>
    <x v="227"/>
    <n v="16"/>
    <s v="Plato_14"/>
    <s v="Descripción del Plato_14"/>
    <n v="14"/>
    <n v="23"/>
    <n v="69"/>
    <n v="27"/>
    <n v="69"/>
    <n v="0.39130434782608697"/>
    <n v="3"/>
    <n v="35"/>
    <s v="Ninguna"/>
  </r>
  <r>
    <x v="228"/>
    <n v="14"/>
    <s v="Plato_1"/>
    <s v="Descripción del Plato_1"/>
    <n v="15"/>
    <n v="25"/>
    <n v="0"/>
    <n v="0"/>
    <n v="0"/>
    <n v="0"/>
    <n v="1"/>
    <n v="28"/>
    <s v="Sin cebolla"/>
  </r>
  <r>
    <x v="228"/>
    <n v="14"/>
    <s v="Plato_8"/>
    <s v="Descripción del Plato_8"/>
    <n v="21"/>
    <n v="35"/>
    <n v="0"/>
    <n v="0"/>
    <n v="0"/>
    <n v="0"/>
    <n v="1"/>
    <n v="43"/>
    <s v="Ninguna"/>
  </r>
  <r>
    <x v="228"/>
    <n v="14"/>
    <s v="Plato_19"/>
    <s v="Descripción del Plato_19"/>
    <n v="22"/>
    <n v="36"/>
    <n v="0"/>
    <n v="0"/>
    <n v="0"/>
    <n v="0"/>
    <n v="1"/>
    <n v="19"/>
    <s v="Sin cebolla"/>
  </r>
  <r>
    <x v="228"/>
    <n v="14"/>
    <s v="Plato_16"/>
    <s v="Descripción del Plato_16"/>
    <n v="16"/>
    <n v="28"/>
    <n v="0"/>
    <n v="0"/>
    <n v="0"/>
    <n v="0"/>
    <n v="1"/>
    <n v="27"/>
    <s v="Sin cebolla"/>
  </r>
  <r>
    <x v="229"/>
    <n v="5"/>
    <s v="Plato_15"/>
    <s v="Descripción del Plato_15"/>
    <n v="19"/>
    <n v="32"/>
    <n v="96"/>
    <n v="39"/>
    <n v="96"/>
    <n v="0.40625"/>
    <n v="3"/>
    <n v="10"/>
    <s v="Sin cebolla"/>
  </r>
  <r>
    <x v="229"/>
    <n v="5"/>
    <s v="Plato_16"/>
    <s v="Descripción del Plato_16"/>
    <n v="16"/>
    <n v="28"/>
    <n v="56"/>
    <n v="24"/>
    <n v="56"/>
    <n v="0.42857142857142855"/>
    <n v="2"/>
    <n v="24"/>
    <s v="Sin cebolla"/>
  </r>
  <r>
    <x v="229"/>
    <n v="5"/>
    <s v="Plato_17"/>
    <s v="Descripción del Plato_17"/>
    <n v="19"/>
    <n v="31"/>
    <n v="62"/>
    <n v="24"/>
    <n v="62"/>
    <n v="0.38709677419354838"/>
    <n v="2"/>
    <n v="57"/>
    <s v="Sin cebolla"/>
  </r>
  <r>
    <x v="230"/>
    <n v="8"/>
    <s v="Plato_13"/>
    <s v="Descripción del Plato_13"/>
    <n v="13"/>
    <n v="21"/>
    <n v="0"/>
    <n v="0"/>
    <n v="0"/>
    <n v="0"/>
    <n v="2"/>
    <n v="29"/>
    <s v="Sin cebolla"/>
  </r>
  <r>
    <x v="230"/>
    <n v="8"/>
    <s v="Plato_18"/>
    <s v="Descripción del Plato_18"/>
    <n v="20"/>
    <n v="34"/>
    <n v="0"/>
    <n v="0"/>
    <n v="0"/>
    <n v="0"/>
    <n v="3"/>
    <n v="17"/>
    <s v="Sin cebolla"/>
  </r>
  <r>
    <x v="230"/>
    <n v="8"/>
    <s v="Plato_17"/>
    <s v="Descripción del Plato_17"/>
    <n v="19"/>
    <n v="31"/>
    <n v="0"/>
    <n v="0"/>
    <n v="0"/>
    <n v="0"/>
    <n v="1"/>
    <n v="53"/>
    <s v="Sin cebolla"/>
  </r>
  <r>
    <x v="230"/>
    <n v="8"/>
    <s v="Plato_11"/>
    <s v="Descripción del Plato_11"/>
    <n v="20"/>
    <n v="33"/>
    <n v="0"/>
    <n v="0"/>
    <n v="0"/>
    <n v="0"/>
    <n v="1"/>
    <n v="51"/>
    <s v="Ninguna"/>
  </r>
  <r>
    <x v="231"/>
    <n v="2"/>
    <s v="Plato_7"/>
    <s v="Descripción del Plato_7"/>
    <n v="14"/>
    <n v="24"/>
    <n v="0"/>
    <n v="0"/>
    <n v="0"/>
    <n v="0"/>
    <n v="1"/>
    <n v="50"/>
    <s v="Sin cebolla"/>
  </r>
  <r>
    <x v="231"/>
    <n v="2"/>
    <s v="Plato_6"/>
    <s v="Descripción del Plato_6"/>
    <n v="16"/>
    <n v="27"/>
    <n v="0"/>
    <n v="0"/>
    <n v="0"/>
    <n v="0"/>
    <n v="2"/>
    <n v="30"/>
    <s v="Sin cebolla"/>
  </r>
  <r>
    <x v="231"/>
    <n v="2"/>
    <s v="Plato_2"/>
    <s v="Descripción del Plato_2"/>
    <n v="18"/>
    <n v="30"/>
    <n v="0"/>
    <n v="0"/>
    <n v="0"/>
    <n v="0"/>
    <n v="2"/>
    <n v="40"/>
    <s v="Sin cebolla"/>
  </r>
  <r>
    <x v="231"/>
    <n v="2"/>
    <s v="Plato_10"/>
    <s v="Descripción del Plato_10"/>
    <n v="15"/>
    <n v="26"/>
    <n v="0"/>
    <n v="0"/>
    <n v="0"/>
    <n v="0"/>
    <n v="2"/>
    <n v="19"/>
    <s v="Ninguna"/>
  </r>
  <r>
    <x v="232"/>
    <n v="8"/>
    <s v="Plato_12"/>
    <s v="Descripción del Plato_12"/>
    <n v="11"/>
    <n v="19"/>
    <n v="38"/>
    <n v="16"/>
    <n v="38"/>
    <n v="0.42105263157894735"/>
    <n v="2"/>
    <n v="31"/>
    <s v="Sin cebolla"/>
  </r>
  <r>
    <x v="233"/>
    <n v="17"/>
    <s v="Plato_2"/>
    <s v="Descripción del Plato_2"/>
    <n v="18"/>
    <n v="30"/>
    <n v="60"/>
    <n v="24"/>
    <n v="60"/>
    <n v="0.4"/>
    <n v="2"/>
    <n v="41"/>
    <s v="Sin cebolla"/>
  </r>
  <r>
    <x v="233"/>
    <n v="17"/>
    <s v="Plato_7"/>
    <s v="Descripción del Plato_7"/>
    <n v="14"/>
    <n v="24"/>
    <n v="72"/>
    <n v="30"/>
    <n v="72"/>
    <n v="0.41666666666666669"/>
    <n v="3"/>
    <n v="35"/>
    <s v="Ninguna"/>
  </r>
  <r>
    <x v="233"/>
    <n v="17"/>
    <s v="Plato_17"/>
    <s v="Descripción del Plato_17"/>
    <n v="19"/>
    <n v="31"/>
    <n v="93"/>
    <n v="36"/>
    <n v="93"/>
    <n v="0.38709677419354838"/>
    <n v="3"/>
    <n v="23"/>
    <s v="Sin cebolla"/>
  </r>
  <r>
    <x v="234"/>
    <n v="13"/>
    <s v="Plato_11"/>
    <s v="Descripción del Plato_11"/>
    <n v="20"/>
    <n v="33"/>
    <n v="33"/>
    <n v="13"/>
    <n v="33"/>
    <n v="0.39393939393939392"/>
    <n v="1"/>
    <n v="25"/>
    <s v="Ninguna"/>
  </r>
  <r>
    <x v="235"/>
    <n v="12"/>
    <s v="Plato_11"/>
    <s v="Descripción del Plato_11"/>
    <n v="20"/>
    <n v="33"/>
    <n v="0"/>
    <n v="0"/>
    <n v="0"/>
    <n v="0"/>
    <n v="3"/>
    <n v="21"/>
    <s v="Ninguna"/>
  </r>
  <r>
    <x v="235"/>
    <n v="12"/>
    <s v="Plato_5"/>
    <s v="Descripción del Plato_5"/>
    <n v="13"/>
    <n v="22"/>
    <n v="0"/>
    <n v="0"/>
    <n v="0"/>
    <n v="0"/>
    <n v="1"/>
    <n v="7"/>
    <s v="Ninguna"/>
  </r>
  <r>
    <x v="235"/>
    <n v="12"/>
    <s v="Plato_8"/>
    <s v="Descripción del Plato_8"/>
    <n v="21"/>
    <n v="35"/>
    <n v="0"/>
    <n v="0"/>
    <n v="0"/>
    <n v="0"/>
    <n v="2"/>
    <n v="43"/>
    <s v="Sin cebolla"/>
  </r>
  <r>
    <x v="235"/>
    <n v="12"/>
    <s v="Plato_15"/>
    <s v="Descripción del Plato_15"/>
    <n v="19"/>
    <n v="32"/>
    <n v="0"/>
    <n v="0"/>
    <n v="0"/>
    <n v="0"/>
    <n v="2"/>
    <n v="30"/>
    <s v="Ninguna"/>
  </r>
  <r>
    <x v="236"/>
    <n v="4"/>
    <s v="Plato_14"/>
    <s v="Descripción del Plato_14"/>
    <n v="14"/>
    <n v="23"/>
    <n v="46"/>
    <n v="18"/>
    <n v="46"/>
    <n v="0.39130434782608697"/>
    <n v="2"/>
    <n v="12"/>
    <s v="Ninguna"/>
  </r>
  <r>
    <x v="236"/>
    <n v="4"/>
    <s v="Plato_2"/>
    <s v="Descripción del Plato_2"/>
    <n v="18"/>
    <n v="30"/>
    <n v="60"/>
    <n v="24"/>
    <n v="60"/>
    <n v="0.4"/>
    <n v="2"/>
    <n v="25"/>
    <s v="Sin cebolla"/>
  </r>
  <r>
    <x v="237"/>
    <n v="13"/>
    <s v="Plato_19"/>
    <s v="Descripción del Plato_19"/>
    <n v="22"/>
    <n v="36"/>
    <n v="72"/>
    <n v="28"/>
    <n v="72"/>
    <n v="0.3888888888888889"/>
    <n v="2"/>
    <n v="45"/>
    <s v="Sin cebolla"/>
  </r>
  <r>
    <x v="238"/>
    <n v="12"/>
    <s v="Plato_10"/>
    <s v="Descripción del Plato_10"/>
    <n v="15"/>
    <n v="26"/>
    <n v="26"/>
    <n v="11"/>
    <n v="26"/>
    <n v="0.42307692307692307"/>
    <n v="1"/>
    <n v="36"/>
    <s v="Ninguna"/>
  </r>
  <r>
    <x v="238"/>
    <n v="12"/>
    <s v="Plato_7"/>
    <s v="Descripción del Plato_7"/>
    <n v="14"/>
    <n v="24"/>
    <n v="48"/>
    <n v="20"/>
    <n v="48"/>
    <n v="0.41666666666666669"/>
    <n v="2"/>
    <n v="37"/>
    <s v="Ninguna"/>
  </r>
  <r>
    <x v="239"/>
    <n v="9"/>
    <s v="Plato_17"/>
    <s v="Descripción del Plato_17"/>
    <n v="19"/>
    <n v="31"/>
    <n v="93"/>
    <n v="36"/>
    <n v="93"/>
    <n v="0.38709677419354838"/>
    <n v="3"/>
    <n v="32"/>
    <s v="Sin cebolla"/>
  </r>
  <r>
    <x v="239"/>
    <n v="9"/>
    <s v="Plato_14"/>
    <s v="Descripción del Plato_14"/>
    <n v="14"/>
    <n v="23"/>
    <n v="69"/>
    <n v="27"/>
    <n v="69"/>
    <n v="0.39130434782608697"/>
    <n v="3"/>
    <n v="32"/>
    <s v="Sin cebolla"/>
  </r>
  <r>
    <x v="239"/>
    <n v="9"/>
    <s v="Plato_4"/>
    <s v="Descripción del Plato_4"/>
    <n v="10"/>
    <n v="18"/>
    <n v="36"/>
    <n v="16"/>
    <n v="36"/>
    <n v="0.44444444444444442"/>
    <n v="2"/>
    <n v="46"/>
    <s v="Ninguna"/>
  </r>
  <r>
    <x v="239"/>
    <n v="9"/>
    <s v="Plato_15"/>
    <s v="Descripción del Plato_15"/>
    <n v="19"/>
    <n v="32"/>
    <n v="96"/>
    <n v="39"/>
    <n v="96"/>
    <n v="0.40625"/>
    <n v="3"/>
    <n v="19"/>
    <s v="Ninguna"/>
  </r>
  <r>
    <x v="240"/>
    <n v="12"/>
    <s v="Plato_4"/>
    <s v="Descripción del Plato_4"/>
    <n v="10"/>
    <n v="18"/>
    <n v="18"/>
    <n v="8"/>
    <n v="18"/>
    <n v="0.44444444444444442"/>
    <n v="1"/>
    <n v="11"/>
    <s v="Sin cebolla"/>
  </r>
  <r>
    <x v="241"/>
    <n v="12"/>
    <s v="Plato_10"/>
    <s v="Descripción del Plato_10"/>
    <n v="15"/>
    <n v="26"/>
    <n v="0"/>
    <n v="0"/>
    <n v="0"/>
    <n v="0"/>
    <n v="1"/>
    <n v="54"/>
    <s v="Ninguna"/>
  </r>
  <r>
    <x v="241"/>
    <n v="12"/>
    <s v="Plato_1"/>
    <s v="Descripción del Plato_1"/>
    <n v="15"/>
    <n v="25"/>
    <n v="0"/>
    <n v="0"/>
    <n v="0"/>
    <n v="0"/>
    <n v="3"/>
    <n v="40"/>
    <s v="Sin cebolla"/>
  </r>
  <r>
    <x v="241"/>
    <n v="12"/>
    <s v="Plato_11"/>
    <s v="Descripción del Plato_11"/>
    <n v="20"/>
    <n v="33"/>
    <n v="0"/>
    <n v="0"/>
    <n v="0"/>
    <n v="0"/>
    <n v="1"/>
    <n v="5"/>
    <s v="Ninguna"/>
  </r>
  <r>
    <x v="242"/>
    <n v="4"/>
    <s v="Plato_20"/>
    <s v="Descripción del Plato_20"/>
    <n v="25"/>
    <n v="40"/>
    <n v="120"/>
    <n v="45"/>
    <n v="120"/>
    <n v="0.375"/>
    <n v="3"/>
    <n v="22"/>
    <s v="Sin cebolla"/>
  </r>
  <r>
    <x v="243"/>
    <n v="17"/>
    <s v="Plato_20"/>
    <s v="Descripción del Plato_20"/>
    <n v="25"/>
    <n v="40"/>
    <n v="120"/>
    <n v="45"/>
    <n v="120"/>
    <n v="0.375"/>
    <n v="3"/>
    <n v="30"/>
    <s v="Ninguna"/>
  </r>
  <r>
    <x v="243"/>
    <n v="17"/>
    <s v="Plato_12"/>
    <s v="Descripción del Plato_12"/>
    <n v="11"/>
    <n v="19"/>
    <n v="38"/>
    <n v="16"/>
    <n v="38"/>
    <n v="0.42105263157894735"/>
    <n v="2"/>
    <n v="59"/>
    <s v="Ninguna"/>
  </r>
  <r>
    <x v="244"/>
    <n v="11"/>
    <s v="Plato_4"/>
    <s v="Descripción del Plato_4"/>
    <n v="10"/>
    <n v="18"/>
    <n v="54"/>
    <n v="24"/>
    <n v="54"/>
    <n v="0.44444444444444442"/>
    <n v="3"/>
    <n v="45"/>
    <s v="Sin cebolla"/>
  </r>
  <r>
    <x v="244"/>
    <n v="11"/>
    <s v="Plato_17"/>
    <s v="Descripción del Plato_17"/>
    <n v="19"/>
    <n v="31"/>
    <n v="31"/>
    <n v="12"/>
    <n v="31"/>
    <n v="0.38709677419354838"/>
    <n v="1"/>
    <n v="23"/>
    <s v="Ninguna"/>
  </r>
  <r>
    <x v="244"/>
    <n v="11"/>
    <s v="Plato_20"/>
    <s v="Descripción del Plato_20"/>
    <n v="25"/>
    <n v="40"/>
    <n v="80"/>
    <n v="30"/>
    <n v="80"/>
    <n v="0.375"/>
    <n v="2"/>
    <n v="23"/>
    <s v="Ninguna"/>
  </r>
  <r>
    <x v="244"/>
    <n v="11"/>
    <s v="Plato_19"/>
    <s v="Descripción del Plato_19"/>
    <n v="22"/>
    <n v="36"/>
    <n v="108"/>
    <n v="42"/>
    <n v="108"/>
    <n v="0.3888888888888889"/>
    <n v="3"/>
    <n v="25"/>
    <s v="Sin cebolla"/>
  </r>
  <r>
    <x v="245"/>
    <n v="2"/>
    <s v="Plato_6"/>
    <s v="Descripción del Plato_6"/>
    <n v="16"/>
    <n v="27"/>
    <n v="0"/>
    <n v="0"/>
    <n v="0"/>
    <n v="0"/>
    <n v="3"/>
    <n v="36"/>
    <s v="Sin cebolla"/>
  </r>
  <r>
    <x v="245"/>
    <n v="2"/>
    <s v="Plato_7"/>
    <s v="Descripción del Plato_7"/>
    <n v="14"/>
    <n v="24"/>
    <n v="0"/>
    <n v="0"/>
    <n v="0"/>
    <n v="0"/>
    <n v="2"/>
    <n v="10"/>
    <s v="Ninguna"/>
  </r>
  <r>
    <x v="245"/>
    <n v="2"/>
    <s v="Plato_8"/>
    <s v="Descripción del Plato_8"/>
    <n v="21"/>
    <n v="35"/>
    <n v="0"/>
    <n v="0"/>
    <n v="0"/>
    <n v="0"/>
    <n v="3"/>
    <n v="48"/>
    <s v="Ninguna"/>
  </r>
  <r>
    <x v="245"/>
    <n v="2"/>
    <s v="Plato_17"/>
    <s v="Descripción del Plato_17"/>
    <n v="19"/>
    <n v="31"/>
    <n v="0"/>
    <n v="0"/>
    <n v="0"/>
    <n v="0"/>
    <n v="3"/>
    <n v="52"/>
    <s v="Ninguna"/>
  </r>
  <r>
    <x v="246"/>
    <n v="11"/>
    <s v="Plato_11"/>
    <s v="Descripción del Plato_11"/>
    <n v="20"/>
    <n v="33"/>
    <n v="66"/>
    <n v="26"/>
    <n v="66"/>
    <n v="0.39393939393939392"/>
    <n v="2"/>
    <n v="59"/>
    <s v="Sin cebolla"/>
  </r>
  <r>
    <x v="247"/>
    <n v="12"/>
    <s v="Plato_18"/>
    <s v="Descripción del Plato_18"/>
    <n v="20"/>
    <n v="34"/>
    <n v="34"/>
    <n v="14"/>
    <n v="34"/>
    <n v="0.41176470588235292"/>
    <n v="1"/>
    <n v="32"/>
    <s v="Sin cebolla"/>
  </r>
  <r>
    <x v="247"/>
    <n v="12"/>
    <s v="Plato_9"/>
    <s v="Descripción del Plato_9"/>
    <n v="17"/>
    <n v="29"/>
    <n v="87"/>
    <n v="36"/>
    <n v="87"/>
    <n v="0.41379310344827586"/>
    <n v="3"/>
    <n v="51"/>
    <s v="Sin cebolla"/>
  </r>
  <r>
    <x v="247"/>
    <n v="12"/>
    <s v="Plato_6"/>
    <s v="Descripción del Plato_6"/>
    <n v="16"/>
    <n v="27"/>
    <n v="54"/>
    <n v="22"/>
    <n v="54"/>
    <n v="0.40740740740740738"/>
    <n v="2"/>
    <n v="6"/>
    <s v="Sin cebolla"/>
  </r>
  <r>
    <x v="247"/>
    <n v="12"/>
    <s v="Plato_1"/>
    <s v="Descripción del Plato_1"/>
    <n v="15"/>
    <n v="25"/>
    <n v="50"/>
    <n v="20"/>
    <n v="50"/>
    <n v="0.4"/>
    <n v="2"/>
    <n v="31"/>
    <s v="Ninguna"/>
  </r>
  <r>
    <x v="248"/>
    <n v="8"/>
    <s v="Plato_5"/>
    <s v="Descripción del Plato_5"/>
    <n v="13"/>
    <n v="22"/>
    <n v="44"/>
    <n v="18"/>
    <n v="44"/>
    <n v="0.40909090909090912"/>
    <n v="2"/>
    <n v="51"/>
    <s v="Sin cebolla"/>
  </r>
  <r>
    <x v="248"/>
    <n v="8"/>
    <s v="Plato_4"/>
    <s v="Descripción del Plato_4"/>
    <n v="10"/>
    <n v="18"/>
    <n v="36"/>
    <n v="16"/>
    <n v="36"/>
    <n v="0.44444444444444442"/>
    <n v="2"/>
    <n v="58"/>
    <s v="Ninguna"/>
  </r>
  <r>
    <x v="249"/>
    <n v="8"/>
    <s v="Plato_3"/>
    <s v="Descripción del Plato_3"/>
    <n v="12"/>
    <n v="20"/>
    <n v="20"/>
    <n v="8"/>
    <n v="20"/>
    <n v="0.4"/>
    <n v="1"/>
    <n v="29"/>
    <s v="Sin cebolla"/>
  </r>
  <r>
    <x v="250"/>
    <n v="12"/>
    <s v="Plato_10"/>
    <s v="Descripción del Plato_10"/>
    <n v="15"/>
    <n v="26"/>
    <n v="26"/>
    <n v="11"/>
    <n v="26"/>
    <n v="0.42307692307692307"/>
    <n v="1"/>
    <n v="25"/>
    <s v="Sin cebolla"/>
  </r>
  <r>
    <x v="250"/>
    <n v="12"/>
    <s v="Plato_5"/>
    <s v="Descripción del Plato_5"/>
    <n v="13"/>
    <n v="22"/>
    <n v="22"/>
    <n v="9"/>
    <n v="22"/>
    <n v="0.40909090909090912"/>
    <n v="1"/>
    <n v="34"/>
    <s v="Ninguna"/>
  </r>
  <r>
    <x v="250"/>
    <n v="12"/>
    <s v="Plato_14"/>
    <s v="Descripción del Plato_14"/>
    <n v="14"/>
    <n v="23"/>
    <n v="23"/>
    <n v="9"/>
    <n v="23"/>
    <n v="0.39130434782608697"/>
    <n v="1"/>
    <n v="23"/>
    <s v="Sin cebolla"/>
  </r>
  <r>
    <x v="250"/>
    <n v="12"/>
    <s v="Plato_12"/>
    <s v="Descripción del Plato_12"/>
    <n v="11"/>
    <n v="19"/>
    <n v="38"/>
    <n v="16"/>
    <n v="38"/>
    <n v="0.42105263157894735"/>
    <n v="2"/>
    <n v="40"/>
    <s v="Sin cebolla"/>
  </r>
  <r>
    <x v="251"/>
    <n v="4"/>
    <s v="Plato_1"/>
    <s v="Descripción del Plato_1"/>
    <n v="15"/>
    <n v="25"/>
    <n v="50"/>
    <n v="20"/>
    <n v="50"/>
    <n v="0.4"/>
    <n v="2"/>
    <n v="53"/>
    <s v="Sin cebolla"/>
  </r>
  <r>
    <x v="251"/>
    <n v="4"/>
    <s v="Plato_10"/>
    <s v="Descripción del Plato_10"/>
    <n v="15"/>
    <n v="26"/>
    <n v="52"/>
    <n v="22"/>
    <n v="52"/>
    <n v="0.42307692307692307"/>
    <n v="2"/>
    <n v="31"/>
    <s v="Ninguna"/>
  </r>
  <r>
    <x v="252"/>
    <n v="8"/>
    <s v="Plato_1"/>
    <s v="Descripción del Plato_1"/>
    <n v="15"/>
    <n v="25"/>
    <n v="25"/>
    <n v="10"/>
    <n v="25"/>
    <n v="0.4"/>
    <n v="1"/>
    <n v="18"/>
    <s v="Ninguna"/>
  </r>
  <r>
    <x v="252"/>
    <n v="8"/>
    <s v="Plato_13"/>
    <s v="Descripción del Plato_13"/>
    <n v="13"/>
    <n v="21"/>
    <n v="42"/>
    <n v="16"/>
    <n v="42"/>
    <n v="0.38095238095238093"/>
    <n v="2"/>
    <n v="8"/>
    <s v="Ninguna"/>
  </r>
  <r>
    <x v="252"/>
    <n v="8"/>
    <s v="Plato_9"/>
    <s v="Descripción del Plato_9"/>
    <n v="17"/>
    <n v="29"/>
    <n v="87"/>
    <n v="36"/>
    <n v="87"/>
    <n v="0.41379310344827586"/>
    <n v="3"/>
    <n v="29"/>
    <s v="Sin cebolla"/>
  </r>
  <r>
    <x v="253"/>
    <n v="10"/>
    <s v="Plato_17"/>
    <s v="Descripción del Plato_17"/>
    <n v="19"/>
    <n v="31"/>
    <n v="93"/>
    <n v="36"/>
    <n v="93"/>
    <n v="0.38709677419354838"/>
    <n v="3"/>
    <n v="33"/>
    <s v="Ninguna"/>
  </r>
  <r>
    <x v="253"/>
    <n v="10"/>
    <s v="Plato_10"/>
    <s v="Descripción del Plato_10"/>
    <n v="15"/>
    <n v="26"/>
    <n v="52"/>
    <n v="22"/>
    <n v="52"/>
    <n v="0.42307692307692307"/>
    <n v="2"/>
    <n v="10"/>
    <s v="Sin cebolla"/>
  </r>
  <r>
    <x v="253"/>
    <n v="10"/>
    <s v="Plato_18"/>
    <s v="Descripción del Plato_18"/>
    <n v="20"/>
    <n v="34"/>
    <n v="68"/>
    <n v="28"/>
    <n v="68"/>
    <n v="0.41176470588235292"/>
    <n v="2"/>
    <n v="56"/>
    <s v="Ninguna"/>
  </r>
  <r>
    <x v="253"/>
    <n v="10"/>
    <s v="Plato_16"/>
    <s v="Descripción del Plato_16"/>
    <n v="16"/>
    <n v="28"/>
    <n v="84"/>
    <n v="36"/>
    <n v="84"/>
    <n v="0.42857142857142855"/>
    <n v="3"/>
    <n v="42"/>
    <s v="Sin cebolla"/>
  </r>
  <r>
    <x v="254"/>
    <n v="8"/>
    <s v="Plato_1"/>
    <s v="Descripción del Plato_1"/>
    <n v="15"/>
    <n v="25"/>
    <n v="25"/>
    <n v="10"/>
    <n v="25"/>
    <n v="0.4"/>
    <n v="1"/>
    <n v="37"/>
    <s v="Ninguna"/>
  </r>
  <r>
    <x v="255"/>
    <n v="5"/>
    <s v="Plato_13"/>
    <s v="Descripción del Plato_13"/>
    <n v="13"/>
    <n v="21"/>
    <n v="21"/>
    <n v="8"/>
    <n v="21"/>
    <n v="0.38095238095238093"/>
    <n v="1"/>
    <n v="16"/>
    <s v="Ninguna"/>
  </r>
  <r>
    <x v="256"/>
    <n v="12"/>
    <s v="Plato_14"/>
    <s v="Descripción del Plato_14"/>
    <n v="14"/>
    <n v="23"/>
    <n v="46"/>
    <n v="18"/>
    <n v="46"/>
    <n v="0.39130434782608697"/>
    <n v="2"/>
    <n v="28"/>
    <s v="Sin cebolla"/>
  </r>
  <r>
    <x v="257"/>
    <n v="12"/>
    <s v="Plato_1"/>
    <s v="Descripción del Plato_1"/>
    <n v="15"/>
    <n v="25"/>
    <n v="25"/>
    <n v="10"/>
    <n v="25"/>
    <n v="0.4"/>
    <n v="1"/>
    <n v="59"/>
    <s v="Ninguna"/>
  </r>
  <r>
    <x v="257"/>
    <n v="12"/>
    <s v="Plato_3"/>
    <s v="Descripción del Plato_3"/>
    <n v="12"/>
    <n v="20"/>
    <n v="20"/>
    <n v="8"/>
    <n v="20"/>
    <n v="0.4"/>
    <n v="1"/>
    <n v="31"/>
    <s v="Ninguna"/>
  </r>
  <r>
    <x v="257"/>
    <n v="12"/>
    <s v="Plato_15"/>
    <s v="Descripción del Plato_15"/>
    <n v="19"/>
    <n v="32"/>
    <n v="32"/>
    <n v="13"/>
    <n v="32"/>
    <n v="0.40625"/>
    <n v="1"/>
    <n v="5"/>
    <s v="Ninguna"/>
  </r>
  <r>
    <x v="257"/>
    <n v="12"/>
    <s v="Plato_20"/>
    <s v="Descripción del Plato_20"/>
    <n v="25"/>
    <n v="40"/>
    <n v="40"/>
    <n v="15"/>
    <n v="40"/>
    <n v="0.375"/>
    <n v="1"/>
    <n v="10"/>
    <s v="Ninguna"/>
  </r>
  <r>
    <x v="258"/>
    <n v="10"/>
    <s v="Plato_6"/>
    <s v="Descripción del Plato_6"/>
    <n v="16"/>
    <n v="27"/>
    <n v="81"/>
    <n v="33"/>
    <n v="81"/>
    <n v="0.40740740740740738"/>
    <n v="3"/>
    <n v="11"/>
    <s v="Sin cebolla"/>
  </r>
  <r>
    <x v="259"/>
    <n v="20"/>
    <s v="Plato_14"/>
    <s v="Descripción del Plato_14"/>
    <n v="14"/>
    <n v="23"/>
    <n v="69"/>
    <n v="27"/>
    <n v="69"/>
    <n v="0.39130434782608697"/>
    <n v="3"/>
    <n v="49"/>
    <s v="Sin cebolla"/>
  </r>
  <r>
    <x v="260"/>
    <n v="8"/>
    <s v="Plato_15"/>
    <s v="Descripción del Plato_15"/>
    <n v="19"/>
    <n v="32"/>
    <n v="96"/>
    <n v="39"/>
    <n v="96"/>
    <n v="0.40625"/>
    <n v="3"/>
    <n v="19"/>
    <s v="Sin cebolla"/>
  </r>
  <r>
    <x v="260"/>
    <n v="8"/>
    <s v="Plato_9"/>
    <s v="Descripción del Plato_9"/>
    <n v="17"/>
    <n v="29"/>
    <n v="58"/>
    <n v="24"/>
    <n v="58"/>
    <n v="0.41379310344827586"/>
    <n v="2"/>
    <n v="36"/>
    <s v="Sin cebolla"/>
  </r>
  <r>
    <x v="261"/>
    <n v="18"/>
    <s v="Plato_5"/>
    <s v="Descripción del Plato_5"/>
    <n v="13"/>
    <n v="22"/>
    <n v="22"/>
    <n v="9"/>
    <n v="22"/>
    <n v="0.40909090909090912"/>
    <n v="1"/>
    <n v="28"/>
    <s v="Sin cebolla"/>
  </r>
  <r>
    <x v="261"/>
    <n v="18"/>
    <s v="Plato_17"/>
    <s v="Descripción del Plato_17"/>
    <n v="19"/>
    <n v="31"/>
    <n v="93"/>
    <n v="36"/>
    <n v="93"/>
    <n v="0.38709677419354838"/>
    <n v="3"/>
    <n v="20"/>
    <s v="Sin cebolla"/>
  </r>
  <r>
    <x v="262"/>
    <n v="5"/>
    <s v="Plato_15"/>
    <s v="Descripción del Plato_15"/>
    <n v="19"/>
    <n v="32"/>
    <n v="32"/>
    <n v="13"/>
    <n v="32"/>
    <n v="0.40625"/>
    <n v="1"/>
    <n v="37"/>
    <s v="Sin cebolla"/>
  </r>
  <r>
    <x v="262"/>
    <n v="5"/>
    <s v="Plato_8"/>
    <s v="Descripción del Plato_8"/>
    <n v="21"/>
    <n v="35"/>
    <n v="35"/>
    <n v="14"/>
    <n v="35"/>
    <n v="0.4"/>
    <n v="1"/>
    <n v="30"/>
    <s v="Sin cebolla"/>
  </r>
  <r>
    <x v="262"/>
    <n v="5"/>
    <s v="Plato_2"/>
    <s v="Descripción del Plato_2"/>
    <n v="18"/>
    <n v="30"/>
    <n v="30"/>
    <n v="12"/>
    <n v="30"/>
    <n v="0.4"/>
    <n v="1"/>
    <n v="42"/>
    <s v="Ninguna"/>
  </r>
  <r>
    <x v="262"/>
    <n v="5"/>
    <s v="Plato_7"/>
    <s v="Descripción del Plato_7"/>
    <n v="14"/>
    <n v="24"/>
    <n v="24"/>
    <n v="10"/>
    <n v="24"/>
    <n v="0.41666666666666669"/>
    <n v="1"/>
    <n v="40"/>
    <s v="Sin cebolla"/>
  </r>
  <r>
    <x v="263"/>
    <n v="2"/>
    <s v="Plato_8"/>
    <s v="Descripción del Plato_8"/>
    <n v="21"/>
    <n v="35"/>
    <n v="0"/>
    <n v="0"/>
    <n v="0"/>
    <n v="0"/>
    <n v="2"/>
    <n v="39"/>
    <s v="Sin cebolla"/>
  </r>
  <r>
    <x v="263"/>
    <n v="2"/>
    <s v="Plato_15"/>
    <s v="Descripción del Plato_15"/>
    <n v="19"/>
    <n v="32"/>
    <n v="0"/>
    <n v="0"/>
    <n v="0"/>
    <n v="0"/>
    <n v="1"/>
    <n v="27"/>
    <s v="Sin cebolla"/>
  </r>
  <r>
    <x v="263"/>
    <n v="2"/>
    <s v="Plato_2"/>
    <s v="Descripción del Plato_2"/>
    <n v="18"/>
    <n v="30"/>
    <n v="0"/>
    <n v="0"/>
    <n v="0"/>
    <n v="0"/>
    <n v="1"/>
    <n v="37"/>
    <s v="Ninguna"/>
  </r>
  <r>
    <x v="263"/>
    <n v="2"/>
    <s v="Plato_1"/>
    <s v="Descripción del Plato_1"/>
    <n v="15"/>
    <n v="25"/>
    <n v="0"/>
    <n v="0"/>
    <n v="0"/>
    <n v="0"/>
    <n v="2"/>
    <n v="14"/>
    <s v="Ninguna"/>
  </r>
  <r>
    <x v="264"/>
    <n v="6"/>
    <s v="Plato_14"/>
    <s v="Descripción del Plato_14"/>
    <n v="14"/>
    <n v="23"/>
    <n v="23"/>
    <n v="9"/>
    <n v="23"/>
    <n v="0.39130434782608697"/>
    <n v="1"/>
    <n v="12"/>
    <s v="Ninguna"/>
  </r>
  <r>
    <x v="264"/>
    <n v="6"/>
    <s v="Plato_17"/>
    <s v="Descripción del Plato_17"/>
    <n v="19"/>
    <n v="31"/>
    <n v="31"/>
    <n v="12"/>
    <n v="31"/>
    <n v="0.38709677419354838"/>
    <n v="1"/>
    <n v="17"/>
    <s v="Sin cebolla"/>
  </r>
  <r>
    <x v="264"/>
    <n v="6"/>
    <s v="Plato_6"/>
    <s v="Descripción del Plato_6"/>
    <n v="16"/>
    <n v="27"/>
    <n v="27"/>
    <n v="11"/>
    <n v="27"/>
    <n v="0.40740740740740738"/>
    <n v="1"/>
    <n v="56"/>
    <s v="Ninguna"/>
  </r>
  <r>
    <x v="264"/>
    <n v="6"/>
    <s v="Plato_2"/>
    <s v="Descripción del Plato_2"/>
    <n v="18"/>
    <n v="30"/>
    <n v="90"/>
    <n v="36"/>
    <n v="90"/>
    <n v="0.4"/>
    <n v="3"/>
    <n v="50"/>
    <s v="Sin cebolla"/>
  </r>
  <r>
    <x v="265"/>
    <n v="4"/>
    <s v="Plato_7"/>
    <s v="Descripción del Plato_7"/>
    <n v="14"/>
    <n v="24"/>
    <n v="0"/>
    <n v="0"/>
    <n v="0"/>
    <n v="0"/>
    <n v="1"/>
    <n v="53"/>
    <s v="Ninguna"/>
  </r>
  <r>
    <x v="265"/>
    <n v="4"/>
    <s v="Plato_1"/>
    <s v="Descripción del Plato_1"/>
    <n v="15"/>
    <n v="25"/>
    <n v="0"/>
    <n v="0"/>
    <n v="0"/>
    <n v="0"/>
    <n v="3"/>
    <n v="53"/>
    <s v="Ninguna"/>
  </r>
  <r>
    <x v="266"/>
    <n v="7"/>
    <s v="Plato_15"/>
    <s v="Descripción del Plato_15"/>
    <n v="19"/>
    <n v="32"/>
    <n v="32"/>
    <n v="13"/>
    <n v="32"/>
    <n v="0.40625"/>
    <n v="1"/>
    <n v="45"/>
    <s v="Sin cebolla"/>
  </r>
  <r>
    <x v="266"/>
    <n v="7"/>
    <s v="Plato_16"/>
    <s v="Descripción del Plato_16"/>
    <n v="16"/>
    <n v="28"/>
    <n v="56"/>
    <n v="24"/>
    <n v="56"/>
    <n v="0.42857142857142855"/>
    <n v="2"/>
    <n v="23"/>
    <s v="Ninguna"/>
  </r>
  <r>
    <x v="266"/>
    <n v="7"/>
    <s v="Plato_2"/>
    <s v="Descripción del Plato_2"/>
    <n v="18"/>
    <n v="30"/>
    <n v="30"/>
    <n v="12"/>
    <n v="30"/>
    <n v="0.4"/>
    <n v="1"/>
    <n v="28"/>
    <s v="Sin cebolla"/>
  </r>
  <r>
    <x v="267"/>
    <n v="14"/>
    <s v="Plato_7"/>
    <s v="Descripción del Plato_7"/>
    <n v="14"/>
    <n v="24"/>
    <n v="24"/>
    <n v="10"/>
    <n v="24"/>
    <n v="0.41666666666666669"/>
    <n v="1"/>
    <n v="39"/>
    <s v="Sin cebolla"/>
  </r>
  <r>
    <x v="267"/>
    <n v="14"/>
    <s v="Plato_5"/>
    <s v="Descripción del Plato_5"/>
    <n v="13"/>
    <n v="22"/>
    <n v="44"/>
    <n v="18"/>
    <n v="44"/>
    <n v="0.40909090909090912"/>
    <n v="2"/>
    <n v="44"/>
    <s v="Sin cebolla"/>
  </r>
  <r>
    <x v="268"/>
    <n v="11"/>
    <s v="Plato_19"/>
    <s v="Descripción del Plato_19"/>
    <n v="22"/>
    <n v="36"/>
    <n v="0"/>
    <n v="0"/>
    <n v="0"/>
    <n v="0"/>
    <n v="3"/>
    <n v="13"/>
    <s v="Ninguna"/>
  </r>
  <r>
    <x v="268"/>
    <n v="11"/>
    <s v="Plato_20"/>
    <s v="Descripción del Plato_20"/>
    <n v="25"/>
    <n v="40"/>
    <n v="0"/>
    <n v="0"/>
    <n v="0"/>
    <n v="0"/>
    <n v="1"/>
    <n v="58"/>
    <s v="Sin cebolla"/>
  </r>
  <r>
    <x v="268"/>
    <n v="11"/>
    <s v="Plato_18"/>
    <s v="Descripción del Plato_18"/>
    <n v="20"/>
    <n v="34"/>
    <n v="0"/>
    <n v="0"/>
    <n v="0"/>
    <n v="0"/>
    <n v="3"/>
    <n v="30"/>
    <s v="Sin cebolla"/>
  </r>
  <r>
    <x v="269"/>
    <n v="10"/>
    <s v="Plato_18"/>
    <s v="Descripción del Plato_18"/>
    <n v="20"/>
    <n v="34"/>
    <n v="102"/>
    <n v="42"/>
    <n v="102"/>
    <n v="0.41176470588235292"/>
    <n v="3"/>
    <n v="26"/>
    <s v="Ninguna"/>
  </r>
  <r>
    <x v="270"/>
    <n v="3"/>
    <s v="Plato_5"/>
    <s v="Descripción del Plato_5"/>
    <n v="13"/>
    <n v="22"/>
    <n v="44"/>
    <n v="18"/>
    <n v="44"/>
    <n v="0.40909090909090912"/>
    <n v="2"/>
    <n v="55"/>
    <s v="Sin cebolla"/>
  </r>
  <r>
    <x v="271"/>
    <n v="7"/>
    <s v="Plato_7"/>
    <s v="Descripción del Plato_7"/>
    <n v="14"/>
    <n v="24"/>
    <n v="48"/>
    <n v="20"/>
    <n v="48"/>
    <n v="0.41666666666666669"/>
    <n v="2"/>
    <n v="36"/>
    <s v="Ninguna"/>
  </r>
  <r>
    <x v="271"/>
    <n v="7"/>
    <s v="Plato_8"/>
    <s v="Descripción del Plato_8"/>
    <n v="21"/>
    <n v="35"/>
    <n v="35"/>
    <n v="14"/>
    <n v="35"/>
    <n v="0.4"/>
    <n v="1"/>
    <n v="47"/>
    <s v="Sin cebolla"/>
  </r>
  <r>
    <x v="272"/>
    <n v="20"/>
    <s v="Plato_15"/>
    <s v="Descripción del Plato_15"/>
    <n v="19"/>
    <n v="32"/>
    <n v="32"/>
    <n v="13"/>
    <n v="32"/>
    <n v="0.40625"/>
    <n v="1"/>
    <n v="22"/>
    <s v="Sin cebolla"/>
  </r>
  <r>
    <x v="272"/>
    <n v="20"/>
    <s v="Plato_5"/>
    <s v="Descripción del Plato_5"/>
    <n v="13"/>
    <n v="22"/>
    <n v="66"/>
    <n v="27"/>
    <n v="66"/>
    <n v="0.40909090909090912"/>
    <n v="3"/>
    <n v="40"/>
    <s v="Ninguna"/>
  </r>
  <r>
    <x v="272"/>
    <n v="20"/>
    <s v="Plato_1"/>
    <s v="Descripción del Plato_1"/>
    <n v="15"/>
    <n v="25"/>
    <n v="25"/>
    <n v="10"/>
    <n v="25"/>
    <n v="0.4"/>
    <n v="1"/>
    <n v="5"/>
    <s v="Sin cebolla"/>
  </r>
  <r>
    <x v="273"/>
    <n v="7"/>
    <s v="Plato_10"/>
    <s v="Descripción del Plato_10"/>
    <n v="15"/>
    <n v="26"/>
    <n v="78"/>
    <n v="33"/>
    <n v="78"/>
    <n v="0.42307692307692307"/>
    <n v="3"/>
    <n v="33"/>
    <s v="Ninguna"/>
  </r>
  <r>
    <x v="273"/>
    <n v="7"/>
    <s v="Plato_12"/>
    <s v="Descripción del Plato_12"/>
    <n v="11"/>
    <n v="19"/>
    <n v="38"/>
    <n v="16"/>
    <n v="38"/>
    <n v="0.42105263157894735"/>
    <n v="2"/>
    <n v="42"/>
    <s v="Sin cebolla"/>
  </r>
  <r>
    <x v="274"/>
    <n v="5"/>
    <s v="Plato_11"/>
    <s v="Descripción del Plato_11"/>
    <n v="20"/>
    <n v="33"/>
    <n v="33"/>
    <n v="13"/>
    <n v="33"/>
    <n v="0.39393939393939392"/>
    <n v="1"/>
    <n v="32"/>
    <s v="Sin cebolla"/>
  </r>
  <r>
    <x v="274"/>
    <n v="5"/>
    <s v="Plato_17"/>
    <s v="Descripción del Plato_17"/>
    <n v="19"/>
    <n v="31"/>
    <n v="62"/>
    <n v="24"/>
    <n v="62"/>
    <n v="0.38709677419354838"/>
    <n v="2"/>
    <n v="32"/>
    <s v="Ninguna"/>
  </r>
  <r>
    <x v="274"/>
    <n v="5"/>
    <s v="Plato_10"/>
    <s v="Descripción del Plato_10"/>
    <n v="15"/>
    <n v="26"/>
    <n v="26"/>
    <n v="11"/>
    <n v="26"/>
    <n v="0.42307692307692307"/>
    <n v="1"/>
    <n v="58"/>
    <s v="Ninguna"/>
  </r>
  <r>
    <x v="275"/>
    <n v="15"/>
    <s v="Plato_5"/>
    <s v="Descripción del Plato_5"/>
    <n v="13"/>
    <n v="22"/>
    <n v="44"/>
    <n v="18"/>
    <n v="44"/>
    <n v="0.40909090909090912"/>
    <n v="2"/>
    <n v="49"/>
    <s v="Ninguna"/>
  </r>
  <r>
    <x v="275"/>
    <n v="15"/>
    <s v="Plato_10"/>
    <s v="Descripción del Plato_10"/>
    <n v="15"/>
    <n v="26"/>
    <n v="26"/>
    <n v="11"/>
    <n v="26"/>
    <n v="0.42307692307692307"/>
    <n v="1"/>
    <n v="36"/>
    <s v="Sin cebolla"/>
  </r>
  <r>
    <x v="276"/>
    <n v="4"/>
    <s v="Plato_17"/>
    <s v="Descripción del Plato_17"/>
    <n v="19"/>
    <n v="31"/>
    <n v="93"/>
    <n v="36"/>
    <n v="93"/>
    <n v="0.38709677419354838"/>
    <n v="3"/>
    <n v="29"/>
    <s v="Ninguna"/>
  </r>
  <r>
    <x v="277"/>
    <n v="5"/>
    <s v="Plato_17"/>
    <s v="Descripción del Plato_17"/>
    <n v="19"/>
    <n v="31"/>
    <n v="93"/>
    <n v="36"/>
    <n v="93"/>
    <n v="0.38709677419354838"/>
    <n v="3"/>
    <n v="33"/>
    <s v="Ninguna"/>
  </r>
  <r>
    <x v="277"/>
    <n v="5"/>
    <s v="Plato_7"/>
    <s v="Descripción del Plato_7"/>
    <n v="14"/>
    <n v="24"/>
    <n v="48"/>
    <n v="20"/>
    <n v="48"/>
    <n v="0.41666666666666669"/>
    <n v="2"/>
    <n v="28"/>
    <s v="Sin cebolla"/>
  </r>
  <r>
    <x v="278"/>
    <n v="11"/>
    <s v="Plato_20"/>
    <s v="Descripción del Plato_20"/>
    <n v="25"/>
    <n v="40"/>
    <n v="0"/>
    <n v="0"/>
    <n v="0"/>
    <n v="0"/>
    <n v="3"/>
    <n v="48"/>
    <s v="Sin cebolla"/>
  </r>
  <r>
    <x v="278"/>
    <n v="11"/>
    <s v="Plato_8"/>
    <s v="Descripción del Plato_8"/>
    <n v="21"/>
    <n v="35"/>
    <n v="0"/>
    <n v="0"/>
    <n v="0"/>
    <n v="0"/>
    <n v="1"/>
    <n v="28"/>
    <s v="Ninguna"/>
  </r>
  <r>
    <x v="278"/>
    <n v="11"/>
    <s v="Plato_4"/>
    <s v="Descripción del Plato_4"/>
    <n v="10"/>
    <n v="18"/>
    <n v="0"/>
    <n v="0"/>
    <n v="0"/>
    <n v="0"/>
    <n v="1"/>
    <n v="58"/>
    <s v="Ninguna"/>
  </r>
  <r>
    <x v="278"/>
    <n v="11"/>
    <s v="Plato_16"/>
    <s v="Descripción del Plato_16"/>
    <n v="16"/>
    <n v="28"/>
    <n v="0"/>
    <n v="0"/>
    <n v="0"/>
    <n v="0"/>
    <n v="1"/>
    <n v="8"/>
    <s v="Ninguna"/>
  </r>
  <r>
    <x v="279"/>
    <n v="14"/>
    <s v="Plato_7"/>
    <s v="Descripción del Plato_7"/>
    <n v="14"/>
    <n v="24"/>
    <n v="48"/>
    <n v="20"/>
    <n v="48"/>
    <n v="0.41666666666666669"/>
    <n v="2"/>
    <n v="52"/>
    <s v="Ninguna"/>
  </r>
  <r>
    <x v="279"/>
    <n v="14"/>
    <s v="Plato_14"/>
    <s v="Descripción del Plato_14"/>
    <n v="14"/>
    <n v="23"/>
    <n v="69"/>
    <n v="27"/>
    <n v="69"/>
    <n v="0.39130434782608697"/>
    <n v="3"/>
    <n v="34"/>
    <s v="Ninguna"/>
  </r>
  <r>
    <x v="280"/>
    <n v="18"/>
    <s v="Plato_11"/>
    <s v="Descripción del Plato_11"/>
    <n v="20"/>
    <n v="33"/>
    <n v="66"/>
    <n v="26"/>
    <n v="66"/>
    <n v="0.39393939393939392"/>
    <n v="2"/>
    <n v="9"/>
    <s v="Sin cebolla"/>
  </r>
  <r>
    <x v="281"/>
    <n v="6"/>
    <s v="Plato_4"/>
    <s v="Descripción del Plato_4"/>
    <n v="10"/>
    <n v="18"/>
    <n v="54"/>
    <n v="24"/>
    <n v="54"/>
    <n v="0.44444444444444442"/>
    <n v="3"/>
    <n v="57"/>
    <s v="Sin cebolla"/>
  </r>
  <r>
    <x v="281"/>
    <n v="6"/>
    <s v="Plato_3"/>
    <s v="Descripción del Plato_3"/>
    <n v="12"/>
    <n v="20"/>
    <n v="20"/>
    <n v="8"/>
    <n v="20"/>
    <n v="0.4"/>
    <n v="1"/>
    <n v="57"/>
    <s v="Sin cebolla"/>
  </r>
  <r>
    <x v="282"/>
    <n v="19"/>
    <s v="Plato_10"/>
    <s v="Descripción del Plato_10"/>
    <n v="15"/>
    <n v="26"/>
    <n v="78"/>
    <n v="33"/>
    <n v="78"/>
    <n v="0.42307692307692307"/>
    <n v="3"/>
    <n v="6"/>
    <s v="Ninguna"/>
  </r>
  <r>
    <x v="283"/>
    <n v="11"/>
    <s v="Plato_3"/>
    <s v="Descripción del Plato_3"/>
    <n v="12"/>
    <n v="20"/>
    <n v="0"/>
    <n v="0"/>
    <n v="0"/>
    <n v="0"/>
    <n v="3"/>
    <n v="45"/>
    <s v="Ninguna"/>
  </r>
  <r>
    <x v="283"/>
    <n v="11"/>
    <s v="Plato_6"/>
    <s v="Descripción del Plato_6"/>
    <n v="16"/>
    <n v="27"/>
    <n v="0"/>
    <n v="0"/>
    <n v="0"/>
    <n v="0"/>
    <n v="1"/>
    <n v="59"/>
    <s v="Ninguna"/>
  </r>
  <r>
    <x v="283"/>
    <n v="11"/>
    <s v="Plato_12"/>
    <s v="Descripción del Plato_12"/>
    <n v="11"/>
    <n v="19"/>
    <n v="0"/>
    <n v="0"/>
    <n v="0"/>
    <n v="0"/>
    <n v="2"/>
    <n v="41"/>
    <s v="Ninguna"/>
  </r>
  <r>
    <x v="283"/>
    <n v="11"/>
    <s v="Plato_11"/>
    <s v="Descripción del Plato_11"/>
    <n v="20"/>
    <n v="33"/>
    <n v="0"/>
    <n v="0"/>
    <n v="0"/>
    <n v="0"/>
    <n v="1"/>
    <n v="50"/>
    <s v="Sin cebolla"/>
  </r>
  <r>
    <x v="284"/>
    <n v="18"/>
    <s v="Plato_13"/>
    <s v="Descripción del Plato_13"/>
    <n v="13"/>
    <n v="21"/>
    <n v="42"/>
    <n v="16"/>
    <n v="42"/>
    <n v="0.38095238095238093"/>
    <n v="2"/>
    <n v="12"/>
    <s v="Sin cebolla"/>
  </r>
  <r>
    <x v="285"/>
    <n v="15"/>
    <s v="Plato_18"/>
    <s v="Descripción del Plato_18"/>
    <n v="20"/>
    <n v="34"/>
    <n v="68"/>
    <n v="28"/>
    <n v="68"/>
    <n v="0.41176470588235292"/>
    <n v="2"/>
    <n v="25"/>
    <s v="Ninguna"/>
  </r>
  <r>
    <x v="286"/>
    <n v="20"/>
    <s v="Plato_15"/>
    <s v="Descripción del Plato_15"/>
    <n v="19"/>
    <n v="32"/>
    <n v="0"/>
    <n v="0"/>
    <n v="0"/>
    <n v="0"/>
    <n v="3"/>
    <n v="46"/>
    <s v="Ninguna"/>
  </r>
  <r>
    <x v="286"/>
    <n v="20"/>
    <s v="Plato_14"/>
    <s v="Descripción del Plato_14"/>
    <n v="14"/>
    <n v="23"/>
    <n v="0"/>
    <n v="0"/>
    <n v="0"/>
    <n v="0"/>
    <n v="2"/>
    <n v="58"/>
    <s v="Ninguna"/>
  </r>
  <r>
    <x v="286"/>
    <n v="20"/>
    <s v="Plato_2"/>
    <s v="Descripción del Plato_2"/>
    <n v="18"/>
    <n v="30"/>
    <n v="0"/>
    <n v="0"/>
    <n v="0"/>
    <n v="0"/>
    <n v="2"/>
    <n v="17"/>
    <s v="Sin cebolla"/>
  </r>
  <r>
    <x v="287"/>
    <n v="15"/>
    <s v="Plato_7"/>
    <s v="Descripción del Plato_7"/>
    <n v="14"/>
    <n v="24"/>
    <n v="48"/>
    <n v="20"/>
    <n v="48"/>
    <n v="0.41666666666666669"/>
    <n v="2"/>
    <n v="6"/>
    <s v="Sin cebolla"/>
  </r>
  <r>
    <x v="287"/>
    <n v="15"/>
    <s v="Plato_12"/>
    <s v="Descripción del Plato_12"/>
    <n v="11"/>
    <n v="19"/>
    <n v="38"/>
    <n v="16"/>
    <n v="38"/>
    <n v="0.42105263157894735"/>
    <n v="2"/>
    <n v="32"/>
    <s v="Ninguna"/>
  </r>
  <r>
    <x v="288"/>
    <n v="15"/>
    <s v="Plato_3"/>
    <s v="Descripción del Plato_3"/>
    <n v="12"/>
    <n v="20"/>
    <n v="60"/>
    <n v="24"/>
    <n v="60"/>
    <n v="0.4"/>
    <n v="3"/>
    <n v="20"/>
    <s v="Ninguna"/>
  </r>
  <r>
    <x v="288"/>
    <n v="15"/>
    <s v="Plato_10"/>
    <s v="Descripción del Plato_10"/>
    <n v="15"/>
    <n v="26"/>
    <n v="78"/>
    <n v="33"/>
    <n v="78"/>
    <n v="0.42307692307692307"/>
    <n v="3"/>
    <n v="48"/>
    <s v="Sin cebolla"/>
  </r>
  <r>
    <x v="289"/>
    <n v="19"/>
    <s v="Plato_20"/>
    <s v="Descripción del Plato_20"/>
    <n v="25"/>
    <n v="40"/>
    <n v="40"/>
    <n v="15"/>
    <n v="40"/>
    <n v="0.375"/>
    <n v="1"/>
    <n v="57"/>
    <s v="Ninguna"/>
  </r>
  <r>
    <x v="290"/>
    <n v="2"/>
    <s v="Plato_18"/>
    <s v="Descripción del Plato_18"/>
    <n v="20"/>
    <n v="34"/>
    <n v="68"/>
    <n v="28"/>
    <n v="68"/>
    <n v="0.41176470588235292"/>
    <n v="2"/>
    <n v="28"/>
    <s v="Sin cebolla"/>
  </r>
  <r>
    <x v="290"/>
    <n v="2"/>
    <s v="Plato_1"/>
    <s v="Descripción del Plato_1"/>
    <n v="15"/>
    <n v="25"/>
    <n v="25"/>
    <n v="10"/>
    <n v="25"/>
    <n v="0.4"/>
    <n v="1"/>
    <n v="41"/>
    <s v="Ninguna"/>
  </r>
  <r>
    <x v="290"/>
    <n v="2"/>
    <s v="Plato_8"/>
    <s v="Descripción del Plato_8"/>
    <n v="21"/>
    <n v="35"/>
    <n v="105"/>
    <n v="42"/>
    <n v="105"/>
    <n v="0.4"/>
    <n v="3"/>
    <n v="12"/>
    <s v="Sin cebolla"/>
  </r>
  <r>
    <x v="290"/>
    <n v="2"/>
    <s v="Plato_17"/>
    <s v="Descripción del Plato_17"/>
    <n v="19"/>
    <n v="31"/>
    <n v="62"/>
    <n v="24"/>
    <n v="62"/>
    <n v="0.38709677419354838"/>
    <n v="2"/>
    <n v="14"/>
    <s v="Ninguna"/>
  </r>
  <r>
    <x v="291"/>
    <n v="10"/>
    <s v="Plato_16"/>
    <s v="Descripción del Plato_16"/>
    <n v="16"/>
    <n v="28"/>
    <n v="84"/>
    <n v="36"/>
    <n v="84"/>
    <n v="0.42857142857142855"/>
    <n v="3"/>
    <n v="23"/>
    <s v="Sin cebolla"/>
  </r>
  <r>
    <x v="292"/>
    <n v="16"/>
    <s v="Plato_16"/>
    <s v="Descripción del Plato_16"/>
    <n v="16"/>
    <n v="28"/>
    <n v="0"/>
    <n v="0"/>
    <n v="0"/>
    <n v="0"/>
    <n v="3"/>
    <n v="44"/>
    <s v="Ninguna"/>
  </r>
  <r>
    <x v="292"/>
    <n v="16"/>
    <s v="Plato_2"/>
    <s v="Descripción del Plato_2"/>
    <n v="18"/>
    <n v="30"/>
    <n v="0"/>
    <n v="0"/>
    <n v="0"/>
    <n v="0"/>
    <n v="2"/>
    <n v="29"/>
    <s v="Ninguna"/>
  </r>
  <r>
    <x v="292"/>
    <n v="16"/>
    <s v="Plato_19"/>
    <s v="Descripción del Plato_19"/>
    <n v="22"/>
    <n v="36"/>
    <n v="0"/>
    <n v="0"/>
    <n v="0"/>
    <n v="0"/>
    <n v="2"/>
    <n v="47"/>
    <s v="Ninguna"/>
  </r>
  <r>
    <x v="293"/>
    <n v="17"/>
    <s v="Plato_17"/>
    <s v="Descripción del Plato_17"/>
    <n v="19"/>
    <n v="31"/>
    <n v="62"/>
    <n v="24"/>
    <n v="62"/>
    <n v="0.38709677419354838"/>
    <n v="2"/>
    <n v="31"/>
    <s v="Sin cebolla"/>
  </r>
  <r>
    <x v="293"/>
    <n v="17"/>
    <s v="Plato_19"/>
    <s v="Descripción del Plato_19"/>
    <n v="22"/>
    <n v="36"/>
    <n v="108"/>
    <n v="42"/>
    <n v="108"/>
    <n v="0.3888888888888889"/>
    <n v="3"/>
    <n v="13"/>
    <s v="Ninguna"/>
  </r>
  <r>
    <x v="293"/>
    <n v="17"/>
    <s v="Plato_4"/>
    <s v="Descripción del Plato_4"/>
    <n v="10"/>
    <n v="18"/>
    <n v="54"/>
    <n v="24"/>
    <n v="54"/>
    <n v="0.44444444444444442"/>
    <n v="3"/>
    <n v="33"/>
    <s v="Ninguna"/>
  </r>
  <r>
    <x v="293"/>
    <n v="17"/>
    <s v="Plato_18"/>
    <s v="Descripción del Plato_18"/>
    <n v="20"/>
    <n v="34"/>
    <n v="102"/>
    <n v="42"/>
    <n v="102"/>
    <n v="0.41176470588235292"/>
    <n v="3"/>
    <n v="9"/>
    <s v="Sin cebolla"/>
  </r>
  <r>
    <x v="294"/>
    <n v="3"/>
    <s v="Plato_15"/>
    <s v="Descripción del Plato_15"/>
    <n v="19"/>
    <n v="32"/>
    <n v="0"/>
    <n v="0"/>
    <n v="0"/>
    <n v="0"/>
    <n v="1"/>
    <n v="44"/>
    <s v="Sin cebolla"/>
  </r>
  <r>
    <x v="294"/>
    <n v="3"/>
    <s v="Plato_2"/>
    <s v="Descripción del Plato_2"/>
    <n v="18"/>
    <n v="30"/>
    <n v="0"/>
    <n v="0"/>
    <n v="0"/>
    <n v="0"/>
    <n v="3"/>
    <n v="35"/>
    <s v="Ninguna"/>
  </r>
  <r>
    <x v="294"/>
    <n v="3"/>
    <s v="Plato_17"/>
    <s v="Descripción del Plato_17"/>
    <n v="19"/>
    <n v="31"/>
    <n v="0"/>
    <n v="0"/>
    <n v="0"/>
    <n v="0"/>
    <n v="2"/>
    <n v="39"/>
    <s v="Sin cebolla"/>
  </r>
  <r>
    <x v="294"/>
    <n v="3"/>
    <s v="Plato_13"/>
    <s v="Descripción del Plato_13"/>
    <n v="13"/>
    <n v="21"/>
    <n v="0"/>
    <n v="0"/>
    <n v="0"/>
    <n v="0"/>
    <n v="3"/>
    <n v="59"/>
    <s v="Ninguna"/>
  </r>
  <r>
    <x v="295"/>
    <n v="14"/>
    <s v="Plato_14"/>
    <s v="Descripción del Plato_14"/>
    <n v="14"/>
    <n v="23"/>
    <n v="23"/>
    <n v="9"/>
    <n v="23"/>
    <n v="0.39130434782608697"/>
    <n v="1"/>
    <n v="20"/>
    <s v="Ninguna"/>
  </r>
  <r>
    <x v="295"/>
    <n v="14"/>
    <s v="Plato_19"/>
    <s v="Descripción del Plato_19"/>
    <n v="22"/>
    <n v="36"/>
    <n v="36"/>
    <n v="14"/>
    <n v="36"/>
    <n v="0.3888888888888889"/>
    <n v="1"/>
    <n v="26"/>
    <s v="Sin cebolla"/>
  </r>
  <r>
    <x v="296"/>
    <n v="4"/>
    <s v="Plato_9"/>
    <s v="Descripción del Plato_9"/>
    <n v="17"/>
    <n v="29"/>
    <n v="58"/>
    <n v="24"/>
    <n v="58"/>
    <n v="0.41379310344827586"/>
    <n v="2"/>
    <n v="59"/>
    <s v="Sin cebolla"/>
  </r>
  <r>
    <x v="296"/>
    <n v="4"/>
    <s v="Plato_4"/>
    <s v="Descripción del Plato_4"/>
    <n v="10"/>
    <n v="18"/>
    <n v="54"/>
    <n v="24"/>
    <n v="54"/>
    <n v="0.44444444444444442"/>
    <n v="3"/>
    <n v="13"/>
    <s v="Sin cebolla"/>
  </r>
  <r>
    <x v="296"/>
    <n v="4"/>
    <s v="Plato_13"/>
    <s v="Descripción del Plato_13"/>
    <n v="13"/>
    <n v="21"/>
    <n v="63"/>
    <n v="24"/>
    <n v="63"/>
    <n v="0.38095238095238093"/>
    <n v="3"/>
    <n v="40"/>
    <s v="Sin cebolla"/>
  </r>
  <r>
    <x v="297"/>
    <n v="11"/>
    <s v="Plato_6"/>
    <s v="Descripción del Plato_6"/>
    <n v="16"/>
    <n v="27"/>
    <n v="0"/>
    <n v="0"/>
    <n v="0"/>
    <n v="0"/>
    <n v="3"/>
    <n v="46"/>
    <s v="Ninguna"/>
  </r>
  <r>
    <x v="297"/>
    <n v="11"/>
    <s v="Plato_19"/>
    <s v="Descripción del Plato_19"/>
    <n v="22"/>
    <n v="36"/>
    <n v="0"/>
    <n v="0"/>
    <n v="0"/>
    <n v="0"/>
    <n v="3"/>
    <n v="49"/>
    <s v="Ninguna"/>
  </r>
  <r>
    <x v="297"/>
    <n v="11"/>
    <s v="Plato_5"/>
    <s v="Descripción del Plato_5"/>
    <n v="13"/>
    <n v="22"/>
    <n v="0"/>
    <n v="0"/>
    <n v="0"/>
    <n v="0"/>
    <n v="3"/>
    <n v="46"/>
    <s v="Sin cebolla"/>
  </r>
  <r>
    <x v="298"/>
    <n v="6"/>
    <s v="Plato_3"/>
    <s v="Descripción del Plato_3"/>
    <n v="12"/>
    <n v="20"/>
    <n v="0"/>
    <n v="0"/>
    <n v="0"/>
    <n v="0"/>
    <n v="1"/>
    <n v="17"/>
    <s v="Ninguna"/>
  </r>
  <r>
    <x v="298"/>
    <n v="6"/>
    <s v="Plato_19"/>
    <s v="Descripción del Plato_19"/>
    <n v="22"/>
    <n v="36"/>
    <n v="0"/>
    <n v="0"/>
    <n v="0"/>
    <n v="0"/>
    <n v="2"/>
    <n v="55"/>
    <s v="Ninguna"/>
  </r>
  <r>
    <x v="298"/>
    <n v="6"/>
    <s v="Plato_7"/>
    <s v="Descripción del Plato_7"/>
    <n v="14"/>
    <n v="24"/>
    <n v="0"/>
    <n v="0"/>
    <n v="0"/>
    <n v="0"/>
    <n v="3"/>
    <n v="15"/>
    <s v="Sin cebolla"/>
  </r>
  <r>
    <x v="298"/>
    <n v="6"/>
    <s v="Plato_4"/>
    <s v="Descripción del Plato_4"/>
    <n v="10"/>
    <n v="18"/>
    <n v="0"/>
    <n v="0"/>
    <n v="0"/>
    <n v="0"/>
    <n v="1"/>
    <n v="26"/>
    <s v="Ninguna"/>
  </r>
  <r>
    <x v="299"/>
    <n v="18"/>
    <s v="Plato_20"/>
    <s v="Descripción del Plato_20"/>
    <n v="25"/>
    <n v="40"/>
    <n v="120"/>
    <n v="45"/>
    <n v="120"/>
    <n v="0.375"/>
    <n v="3"/>
    <n v="54"/>
    <s v="Sin cebolla"/>
  </r>
  <r>
    <x v="299"/>
    <n v="18"/>
    <s v="Plato_4"/>
    <s v="Descripción del Plato_4"/>
    <n v="10"/>
    <n v="18"/>
    <n v="54"/>
    <n v="24"/>
    <n v="54"/>
    <n v="0.44444444444444442"/>
    <n v="3"/>
    <n v="14"/>
    <s v="Ninguna"/>
  </r>
  <r>
    <x v="299"/>
    <n v="18"/>
    <s v="Plato_10"/>
    <s v="Descripción del Plato_10"/>
    <n v="15"/>
    <n v="26"/>
    <n v="26"/>
    <n v="11"/>
    <n v="26"/>
    <n v="0.42307692307692307"/>
    <n v="1"/>
    <n v="22"/>
    <s v="Sin cebolla"/>
  </r>
  <r>
    <x v="299"/>
    <n v="18"/>
    <s v="Plato_2"/>
    <s v="Descripción del Plato_2"/>
    <n v="18"/>
    <n v="30"/>
    <n v="90"/>
    <n v="36"/>
    <n v="90"/>
    <n v="0.4"/>
    <n v="3"/>
    <n v="28"/>
    <s v="Ninguna"/>
  </r>
  <r>
    <x v="300"/>
    <n v="8"/>
    <s v="Plato_17"/>
    <s v="Descripción del Plato_17"/>
    <n v="19"/>
    <n v="31"/>
    <n v="0"/>
    <n v="0"/>
    <n v="0"/>
    <n v="0"/>
    <n v="3"/>
    <n v="23"/>
    <s v="Sin cebolla"/>
  </r>
  <r>
    <x v="300"/>
    <n v="8"/>
    <s v="Plato_10"/>
    <s v="Descripción del Plato_10"/>
    <n v="15"/>
    <n v="26"/>
    <n v="0"/>
    <n v="0"/>
    <n v="0"/>
    <n v="0"/>
    <n v="2"/>
    <n v="57"/>
    <s v="Sin cebolla"/>
  </r>
  <r>
    <x v="300"/>
    <n v="8"/>
    <s v="Plato_9"/>
    <s v="Descripción del Plato_9"/>
    <n v="17"/>
    <n v="29"/>
    <n v="0"/>
    <n v="0"/>
    <n v="0"/>
    <n v="0"/>
    <n v="2"/>
    <n v="49"/>
    <s v="Ninguna"/>
  </r>
  <r>
    <x v="300"/>
    <n v="8"/>
    <s v="Plato_3"/>
    <s v="Descripción del Plato_3"/>
    <n v="12"/>
    <n v="20"/>
    <n v="0"/>
    <n v="0"/>
    <n v="0"/>
    <n v="0"/>
    <n v="1"/>
    <n v="54"/>
    <s v="Ninguna"/>
  </r>
  <r>
    <x v="301"/>
    <n v="5"/>
    <s v="Plato_15"/>
    <s v="Descripción del Plato_15"/>
    <n v="19"/>
    <n v="32"/>
    <n v="96"/>
    <n v="39"/>
    <n v="96"/>
    <n v="0.40625"/>
    <n v="3"/>
    <n v="15"/>
    <s v="Ninguna"/>
  </r>
  <r>
    <x v="302"/>
    <n v="14"/>
    <s v="Plato_3"/>
    <s v="Descripción del Plato_3"/>
    <n v="12"/>
    <n v="20"/>
    <n v="40"/>
    <n v="16"/>
    <n v="40"/>
    <n v="0.4"/>
    <n v="2"/>
    <n v="13"/>
    <s v="Ninguna"/>
  </r>
  <r>
    <x v="302"/>
    <n v="14"/>
    <s v="Plato_20"/>
    <s v="Descripción del Plato_20"/>
    <n v="25"/>
    <n v="40"/>
    <n v="120"/>
    <n v="45"/>
    <n v="120"/>
    <n v="0.375"/>
    <n v="3"/>
    <n v="16"/>
    <s v="Ninguna"/>
  </r>
  <r>
    <x v="302"/>
    <n v="14"/>
    <s v="Plato_10"/>
    <s v="Descripción del Plato_10"/>
    <n v="15"/>
    <n v="26"/>
    <n v="26"/>
    <n v="11"/>
    <n v="26"/>
    <n v="0.42307692307692307"/>
    <n v="1"/>
    <n v="56"/>
    <s v="Sin cebolla"/>
  </r>
  <r>
    <x v="302"/>
    <n v="14"/>
    <s v="Plato_7"/>
    <s v="Descripción del Plato_7"/>
    <n v="14"/>
    <n v="24"/>
    <n v="24"/>
    <n v="10"/>
    <n v="24"/>
    <n v="0.41666666666666669"/>
    <n v="1"/>
    <n v="7"/>
    <s v="Ninguna"/>
  </r>
  <r>
    <x v="303"/>
    <n v="6"/>
    <s v="Plato_15"/>
    <s v="Descripción del Plato_15"/>
    <n v="19"/>
    <n v="32"/>
    <n v="0"/>
    <n v="0"/>
    <n v="0"/>
    <n v="0"/>
    <n v="2"/>
    <n v="9"/>
    <s v="Ninguna"/>
  </r>
  <r>
    <x v="303"/>
    <n v="6"/>
    <s v="Plato_13"/>
    <s v="Descripción del Plato_13"/>
    <n v="13"/>
    <n v="21"/>
    <n v="0"/>
    <n v="0"/>
    <n v="0"/>
    <n v="0"/>
    <n v="2"/>
    <n v="7"/>
    <s v="Sin cebolla"/>
  </r>
  <r>
    <x v="303"/>
    <n v="6"/>
    <s v="Plato_20"/>
    <s v="Descripción del Plato_20"/>
    <n v="25"/>
    <n v="40"/>
    <n v="0"/>
    <n v="0"/>
    <n v="0"/>
    <n v="0"/>
    <n v="2"/>
    <n v="48"/>
    <s v="Ninguna"/>
  </r>
  <r>
    <x v="303"/>
    <n v="6"/>
    <s v="Plato_17"/>
    <s v="Descripción del Plato_17"/>
    <n v="19"/>
    <n v="31"/>
    <n v="0"/>
    <n v="0"/>
    <n v="0"/>
    <n v="0"/>
    <n v="3"/>
    <n v="21"/>
    <s v="Ninguna"/>
  </r>
  <r>
    <x v="304"/>
    <n v="1"/>
    <s v="Plato_8"/>
    <s v="Descripción del Plato_8"/>
    <n v="21"/>
    <n v="35"/>
    <n v="105"/>
    <n v="42"/>
    <n v="105"/>
    <n v="0.4"/>
    <n v="3"/>
    <n v="17"/>
    <s v="Ninguna"/>
  </r>
  <r>
    <x v="304"/>
    <n v="1"/>
    <s v="Plato_14"/>
    <s v="Descripción del Plato_14"/>
    <n v="14"/>
    <n v="23"/>
    <n v="23"/>
    <n v="9"/>
    <n v="23"/>
    <n v="0.39130434782608697"/>
    <n v="1"/>
    <n v="48"/>
    <s v="Ninguna"/>
  </r>
  <r>
    <x v="305"/>
    <n v="7"/>
    <s v="Plato_15"/>
    <s v="Descripción del Plato_15"/>
    <n v="19"/>
    <n v="32"/>
    <n v="32"/>
    <n v="13"/>
    <n v="32"/>
    <n v="0.40625"/>
    <n v="1"/>
    <n v="21"/>
    <s v="Sin cebolla"/>
  </r>
  <r>
    <x v="306"/>
    <n v="20"/>
    <s v="Plato_13"/>
    <s v="Descripción del Plato_13"/>
    <n v="13"/>
    <n v="21"/>
    <n v="63"/>
    <n v="24"/>
    <n v="63"/>
    <n v="0.38095238095238093"/>
    <n v="3"/>
    <n v="39"/>
    <s v="Sin cebolla"/>
  </r>
  <r>
    <x v="307"/>
    <n v="14"/>
    <s v="Plato_18"/>
    <s v="Descripción del Plato_18"/>
    <n v="20"/>
    <n v="34"/>
    <n v="0"/>
    <n v="0"/>
    <n v="0"/>
    <n v="0"/>
    <n v="1"/>
    <n v="44"/>
    <s v="Sin cebolla"/>
  </r>
  <r>
    <x v="307"/>
    <n v="14"/>
    <s v="Plato_8"/>
    <s v="Descripción del Plato_8"/>
    <n v="21"/>
    <n v="35"/>
    <n v="0"/>
    <n v="0"/>
    <n v="0"/>
    <n v="0"/>
    <n v="2"/>
    <n v="41"/>
    <s v="Ninguna"/>
  </r>
  <r>
    <x v="307"/>
    <n v="14"/>
    <s v="Plato_17"/>
    <s v="Descripción del Plato_17"/>
    <n v="19"/>
    <n v="31"/>
    <n v="0"/>
    <n v="0"/>
    <n v="0"/>
    <n v="0"/>
    <n v="2"/>
    <n v="42"/>
    <s v="Ninguna"/>
  </r>
  <r>
    <x v="307"/>
    <n v="14"/>
    <s v="Plato_16"/>
    <s v="Descripción del Plato_16"/>
    <n v="16"/>
    <n v="28"/>
    <n v="0"/>
    <n v="0"/>
    <n v="0"/>
    <n v="0"/>
    <n v="2"/>
    <n v="59"/>
    <s v="Ninguna"/>
  </r>
  <r>
    <x v="308"/>
    <n v="9"/>
    <s v="Plato_20"/>
    <s v="Descripción del Plato_20"/>
    <n v="25"/>
    <n v="40"/>
    <n v="40"/>
    <n v="15"/>
    <n v="40"/>
    <n v="0.375"/>
    <n v="1"/>
    <n v="29"/>
    <s v="Ninguna"/>
  </r>
  <r>
    <x v="308"/>
    <n v="9"/>
    <s v="Plato_17"/>
    <s v="Descripción del Plato_17"/>
    <n v="19"/>
    <n v="31"/>
    <n v="62"/>
    <n v="24"/>
    <n v="62"/>
    <n v="0.38709677419354838"/>
    <n v="2"/>
    <n v="43"/>
    <s v="Sin cebolla"/>
  </r>
  <r>
    <x v="308"/>
    <n v="9"/>
    <s v="Plato_8"/>
    <s v="Descripción del Plato_8"/>
    <n v="21"/>
    <n v="35"/>
    <n v="70"/>
    <n v="28"/>
    <n v="70"/>
    <n v="0.4"/>
    <n v="2"/>
    <n v="51"/>
    <s v="Sin cebolla"/>
  </r>
  <r>
    <x v="309"/>
    <n v="17"/>
    <s v="Plato_10"/>
    <s v="Descripción del Plato_10"/>
    <n v="15"/>
    <n v="26"/>
    <n v="78"/>
    <n v="33"/>
    <n v="78"/>
    <n v="0.42307692307692307"/>
    <n v="3"/>
    <n v="43"/>
    <s v="Ninguna"/>
  </r>
  <r>
    <x v="309"/>
    <n v="17"/>
    <s v="Plato_2"/>
    <s v="Descripción del Plato_2"/>
    <n v="18"/>
    <n v="30"/>
    <n v="60"/>
    <n v="24"/>
    <n v="60"/>
    <n v="0.4"/>
    <n v="2"/>
    <n v="54"/>
    <s v="Sin cebolla"/>
  </r>
  <r>
    <x v="310"/>
    <n v="6"/>
    <s v="Plato_7"/>
    <s v="Descripción del Plato_7"/>
    <n v="14"/>
    <n v="24"/>
    <n v="24"/>
    <n v="10"/>
    <n v="24"/>
    <n v="0.41666666666666669"/>
    <n v="1"/>
    <n v="46"/>
    <s v="Sin cebolla"/>
  </r>
  <r>
    <x v="310"/>
    <n v="6"/>
    <s v="Plato_9"/>
    <s v="Descripción del Plato_9"/>
    <n v="17"/>
    <n v="29"/>
    <n v="29"/>
    <n v="12"/>
    <n v="29"/>
    <n v="0.41379310344827586"/>
    <n v="1"/>
    <n v="28"/>
    <s v="Sin cebolla"/>
  </r>
  <r>
    <x v="311"/>
    <n v="2"/>
    <s v="Plato_15"/>
    <s v="Descripción del Plato_15"/>
    <n v="19"/>
    <n v="32"/>
    <n v="64"/>
    <n v="26"/>
    <n v="64"/>
    <n v="0.40625"/>
    <n v="2"/>
    <n v="45"/>
    <s v="Sin cebolla"/>
  </r>
  <r>
    <x v="311"/>
    <n v="2"/>
    <s v="Plato_8"/>
    <s v="Descripción del Plato_8"/>
    <n v="21"/>
    <n v="35"/>
    <n v="70"/>
    <n v="28"/>
    <n v="70"/>
    <n v="0.4"/>
    <n v="2"/>
    <n v="10"/>
    <s v="Sin cebolla"/>
  </r>
  <r>
    <x v="312"/>
    <n v="10"/>
    <s v="Plato_12"/>
    <s v="Descripción del Plato_12"/>
    <n v="11"/>
    <n v="19"/>
    <n v="38"/>
    <n v="16"/>
    <n v="38"/>
    <n v="0.42105263157894735"/>
    <n v="2"/>
    <n v="27"/>
    <s v="Sin cebolla"/>
  </r>
  <r>
    <x v="312"/>
    <n v="10"/>
    <s v="Plato_17"/>
    <s v="Descripción del Plato_17"/>
    <n v="19"/>
    <n v="31"/>
    <n v="62"/>
    <n v="24"/>
    <n v="62"/>
    <n v="0.38709677419354838"/>
    <n v="2"/>
    <n v="38"/>
    <s v="Ninguna"/>
  </r>
  <r>
    <x v="312"/>
    <n v="10"/>
    <s v="Plato_19"/>
    <s v="Descripción del Plato_19"/>
    <n v="22"/>
    <n v="36"/>
    <n v="108"/>
    <n v="42"/>
    <n v="108"/>
    <n v="0.3888888888888889"/>
    <n v="3"/>
    <n v="26"/>
    <s v="Ninguna"/>
  </r>
  <r>
    <x v="312"/>
    <n v="10"/>
    <s v="Plato_7"/>
    <s v="Descripción del Plato_7"/>
    <n v="14"/>
    <n v="24"/>
    <n v="24"/>
    <n v="10"/>
    <n v="24"/>
    <n v="0.41666666666666669"/>
    <n v="1"/>
    <n v="15"/>
    <s v="Sin cebolla"/>
  </r>
  <r>
    <x v="313"/>
    <n v="20"/>
    <s v="Plato_6"/>
    <s v="Descripción del Plato_6"/>
    <n v="16"/>
    <n v="27"/>
    <n v="27"/>
    <n v="11"/>
    <n v="27"/>
    <n v="0.40740740740740738"/>
    <n v="1"/>
    <n v="5"/>
    <s v="Ninguna"/>
  </r>
  <r>
    <x v="314"/>
    <n v="14"/>
    <s v="Plato_1"/>
    <s v="Descripción del Plato_1"/>
    <n v="15"/>
    <n v="25"/>
    <n v="25"/>
    <n v="10"/>
    <n v="25"/>
    <n v="0.4"/>
    <n v="1"/>
    <n v="16"/>
    <s v="Sin cebolla"/>
  </r>
  <r>
    <x v="314"/>
    <n v="14"/>
    <s v="Plato_16"/>
    <s v="Descripción del Plato_16"/>
    <n v="16"/>
    <n v="28"/>
    <n v="28"/>
    <n v="12"/>
    <n v="28"/>
    <n v="0.42857142857142855"/>
    <n v="1"/>
    <n v="7"/>
    <s v="Sin cebolla"/>
  </r>
  <r>
    <x v="314"/>
    <n v="14"/>
    <s v="Plato_9"/>
    <s v="Descripción del Plato_9"/>
    <n v="17"/>
    <n v="29"/>
    <n v="87"/>
    <n v="36"/>
    <n v="87"/>
    <n v="0.41379310344827586"/>
    <n v="3"/>
    <n v="52"/>
    <s v="Sin cebolla"/>
  </r>
  <r>
    <x v="314"/>
    <n v="14"/>
    <s v="Plato_13"/>
    <s v="Descripción del Plato_13"/>
    <n v="13"/>
    <n v="21"/>
    <n v="21"/>
    <n v="8"/>
    <n v="21"/>
    <n v="0.38095238095238093"/>
    <n v="1"/>
    <n v="51"/>
    <s v="Sin cebolla"/>
  </r>
  <r>
    <x v="315"/>
    <n v="2"/>
    <s v="Plato_4"/>
    <s v="Descripción del Plato_4"/>
    <n v="10"/>
    <n v="18"/>
    <n v="18"/>
    <n v="8"/>
    <n v="18"/>
    <n v="0.44444444444444442"/>
    <n v="1"/>
    <n v="30"/>
    <s v="Ninguna"/>
  </r>
  <r>
    <x v="315"/>
    <n v="2"/>
    <s v="Plato_13"/>
    <s v="Descripción del Plato_13"/>
    <n v="13"/>
    <n v="21"/>
    <n v="21"/>
    <n v="8"/>
    <n v="21"/>
    <n v="0.38095238095238093"/>
    <n v="1"/>
    <n v="23"/>
    <s v="Ninguna"/>
  </r>
  <r>
    <x v="315"/>
    <n v="2"/>
    <s v="Plato_6"/>
    <s v="Descripción del Plato_6"/>
    <n v="16"/>
    <n v="27"/>
    <n v="81"/>
    <n v="33"/>
    <n v="81"/>
    <n v="0.40740740740740738"/>
    <n v="3"/>
    <n v="53"/>
    <s v="Sin cebolla"/>
  </r>
  <r>
    <x v="315"/>
    <n v="2"/>
    <s v="Plato_20"/>
    <s v="Descripción del Plato_20"/>
    <n v="25"/>
    <n v="40"/>
    <n v="40"/>
    <n v="15"/>
    <n v="40"/>
    <n v="0.375"/>
    <n v="1"/>
    <n v="52"/>
    <s v="Sin cebolla"/>
  </r>
  <r>
    <x v="316"/>
    <n v="17"/>
    <s v="Plato_5"/>
    <s v="Descripción del Plato_5"/>
    <n v="13"/>
    <n v="22"/>
    <n v="44"/>
    <n v="18"/>
    <n v="44"/>
    <n v="0.40909090909090912"/>
    <n v="2"/>
    <n v="20"/>
    <s v="Sin cebolla"/>
  </r>
  <r>
    <x v="316"/>
    <n v="17"/>
    <s v="Plato_18"/>
    <s v="Descripción del Plato_18"/>
    <n v="20"/>
    <n v="34"/>
    <n v="102"/>
    <n v="42"/>
    <n v="102"/>
    <n v="0.41176470588235292"/>
    <n v="3"/>
    <n v="37"/>
    <s v="Sin cebolla"/>
  </r>
  <r>
    <x v="316"/>
    <n v="17"/>
    <s v="Plato_15"/>
    <s v="Descripción del Plato_15"/>
    <n v="19"/>
    <n v="32"/>
    <n v="32"/>
    <n v="13"/>
    <n v="32"/>
    <n v="0.40625"/>
    <n v="1"/>
    <n v="31"/>
    <s v="Sin cebolla"/>
  </r>
  <r>
    <x v="317"/>
    <n v="13"/>
    <s v="Plato_9"/>
    <s v="Descripción del Plato_9"/>
    <n v="17"/>
    <n v="29"/>
    <n v="29"/>
    <n v="12"/>
    <n v="29"/>
    <n v="0.41379310344827586"/>
    <n v="1"/>
    <n v="39"/>
    <s v="Sin cebolla"/>
  </r>
  <r>
    <x v="318"/>
    <n v="1"/>
    <s v="Plato_15"/>
    <s v="Descripción del Plato_15"/>
    <n v="19"/>
    <n v="32"/>
    <n v="96"/>
    <n v="39"/>
    <n v="96"/>
    <n v="0.40625"/>
    <n v="3"/>
    <n v="16"/>
    <s v="Sin cebolla"/>
  </r>
  <r>
    <x v="318"/>
    <n v="1"/>
    <s v="Plato_8"/>
    <s v="Descripción del Plato_8"/>
    <n v="21"/>
    <n v="35"/>
    <n v="70"/>
    <n v="28"/>
    <n v="70"/>
    <n v="0.4"/>
    <n v="2"/>
    <n v="17"/>
    <s v="Ninguna"/>
  </r>
  <r>
    <x v="318"/>
    <n v="1"/>
    <s v="Plato_20"/>
    <s v="Descripción del Plato_20"/>
    <n v="25"/>
    <n v="40"/>
    <n v="40"/>
    <n v="15"/>
    <n v="40"/>
    <n v="0.375"/>
    <n v="1"/>
    <n v="38"/>
    <s v="Sin cebolla"/>
  </r>
  <r>
    <x v="318"/>
    <n v="1"/>
    <s v="Plato_17"/>
    <s v="Descripción del Plato_17"/>
    <n v="19"/>
    <n v="31"/>
    <n v="62"/>
    <n v="24"/>
    <n v="62"/>
    <n v="0.38709677419354838"/>
    <n v="2"/>
    <n v="55"/>
    <s v="Sin cebolla"/>
  </r>
  <r>
    <x v="319"/>
    <n v="9"/>
    <s v="Plato_13"/>
    <s v="Descripción del Plato_13"/>
    <n v="13"/>
    <n v="21"/>
    <n v="42"/>
    <n v="16"/>
    <n v="42"/>
    <n v="0.38095238095238093"/>
    <n v="2"/>
    <n v="44"/>
    <s v="Sin cebolla"/>
  </r>
  <r>
    <x v="319"/>
    <n v="9"/>
    <s v="Plato_5"/>
    <s v="Descripción del Plato_5"/>
    <n v="13"/>
    <n v="22"/>
    <n v="22"/>
    <n v="9"/>
    <n v="22"/>
    <n v="0.40909090909090912"/>
    <n v="1"/>
    <n v="44"/>
    <s v="Sin cebolla"/>
  </r>
  <r>
    <x v="319"/>
    <n v="9"/>
    <s v="Plato_18"/>
    <s v="Descripción del Plato_18"/>
    <n v="20"/>
    <n v="34"/>
    <n v="34"/>
    <n v="14"/>
    <n v="34"/>
    <n v="0.41176470588235292"/>
    <n v="1"/>
    <n v="42"/>
    <s v="Ninguna"/>
  </r>
  <r>
    <x v="320"/>
    <n v="18"/>
    <s v="Plato_16"/>
    <s v="Descripción del Plato_16"/>
    <n v="16"/>
    <n v="28"/>
    <n v="28"/>
    <n v="12"/>
    <n v="28"/>
    <n v="0.42857142857142855"/>
    <n v="1"/>
    <n v="34"/>
    <s v="Sin cebolla"/>
  </r>
  <r>
    <x v="320"/>
    <n v="18"/>
    <s v="Plato_5"/>
    <s v="Descripción del Plato_5"/>
    <n v="13"/>
    <n v="22"/>
    <n v="44"/>
    <n v="18"/>
    <n v="44"/>
    <n v="0.40909090909090912"/>
    <n v="2"/>
    <n v="22"/>
    <s v="Sin cebolla"/>
  </r>
  <r>
    <x v="320"/>
    <n v="18"/>
    <s v="Plato_14"/>
    <s v="Descripción del Plato_14"/>
    <n v="14"/>
    <n v="23"/>
    <n v="69"/>
    <n v="27"/>
    <n v="69"/>
    <n v="0.39130434782608697"/>
    <n v="3"/>
    <n v="39"/>
    <s v="Ninguna"/>
  </r>
  <r>
    <x v="321"/>
    <n v="12"/>
    <s v="Plato_15"/>
    <s v="Descripción del Plato_15"/>
    <n v="19"/>
    <n v="32"/>
    <n v="64"/>
    <n v="26"/>
    <n v="64"/>
    <n v="0.40625"/>
    <n v="2"/>
    <n v="8"/>
    <s v="Ninguna"/>
  </r>
  <r>
    <x v="321"/>
    <n v="12"/>
    <s v="Plato_13"/>
    <s v="Descripción del Plato_13"/>
    <n v="13"/>
    <n v="21"/>
    <n v="21"/>
    <n v="8"/>
    <n v="21"/>
    <n v="0.38095238095238093"/>
    <n v="1"/>
    <n v="52"/>
    <s v="Sin cebolla"/>
  </r>
  <r>
    <x v="322"/>
    <n v="8"/>
    <s v="Plato_5"/>
    <s v="Descripción del Plato_5"/>
    <n v="13"/>
    <n v="22"/>
    <n v="66"/>
    <n v="27"/>
    <n v="66"/>
    <n v="0.40909090909090912"/>
    <n v="3"/>
    <n v="37"/>
    <s v="Sin cebolla"/>
  </r>
  <r>
    <x v="322"/>
    <n v="8"/>
    <s v="Plato_9"/>
    <s v="Descripción del Plato_9"/>
    <n v="17"/>
    <n v="29"/>
    <n v="58"/>
    <n v="24"/>
    <n v="58"/>
    <n v="0.41379310344827586"/>
    <n v="2"/>
    <n v="33"/>
    <s v="Ninguna"/>
  </r>
  <r>
    <x v="322"/>
    <n v="8"/>
    <s v="Plato_7"/>
    <s v="Descripción del Plato_7"/>
    <n v="14"/>
    <n v="24"/>
    <n v="48"/>
    <n v="20"/>
    <n v="48"/>
    <n v="0.41666666666666669"/>
    <n v="2"/>
    <n v="30"/>
    <s v="Ninguna"/>
  </r>
  <r>
    <x v="322"/>
    <n v="8"/>
    <s v="Plato_4"/>
    <s v="Descripción del Plato_4"/>
    <n v="10"/>
    <n v="18"/>
    <n v="36"/>
    <n v="16"/>
    <n v="36"/>
    <n v="0.44444444444444442"/>
    <n v="2"/>
    <n v="22"/>
    <s v="Sin cebolla"/>
  </r>
  <r>
    <x v="323"/>
    <n v="9"/>
    <s v="Plato_2"/>
    <s v="Descripción del Plato_2"/>
    <n v="18"/>
    <n v="30"/>
    <n v="0"/>
    <n v="0"/>
    <n v="0"/>
    <n v="0"/>
    <n v="1"/>
    <n v="15"/>
    <s v="Sin cebolla"/>
  </r>
  <r>
    <x v="323"/>
    <n v="9"/>
    <s v="Plato_6"/>
    <s v="Descripción del Plato_6"/>
    <n v="16"/>
    <n v="27"/>
    <n v="0"/>
    <n v="0"/>
    <n v="0"/>
    <n v="0"/>
    <n v="3"/>
    <n v="58"/>
    <s v="Ninguna"/>
  </r>
  <r>
    <x v="323"/>
    <n v="9"/>
    <s v="Plato_10"/>
    <s v="Descripción del Plato_10"/>
    <n v="15"/>
    <n v="26"/>
    <n v="0"/>
    <n v="0"/>
    <n v="0"/>
    <n v="0"/>
    <n v="1"/>
    <n v="17"/>
    <s v="Ninguna"/>
  </r>
  <r>
    <x v="324"/>
    <n v="18"/>
    <s v="Plato_13"/>
    <s v="Descripción del Plato_13"/>
    <n v="13"/>
    <n v="21"/>
    <n v="21"/>
    <n v="8"/>
    <n v="21"/>
    <n v="0.38095238095238093"/>
    <n v="1"/>
    <n v="26"/>
    <s v="Sin cebolla"/>
  </r>
  <r>
    <x v="324"/>
    <n v="18"/>
    <s v="Plato_17"/>
    <s v="Descripción del Plato_17"/>
    <n v="19"/>
    <n v="31"/>
    <n v="31"/>
    <n v="12"/>
    <n v="31"/>
    <n v="0.38709677419354838"/>
    <n v="1"/>
    <n v="5"/>
    <s v="Sin cebolla"/>
  </r>
  <r>
    <x v="324"/>
    <n v="18"/>
    <s v="Plato_8"/>
    <s v="Descripción del Plato_8"/>
    <n v="21"/>
    <n v="35"/>
    <n v="70"/>
    <n v="28"/>
    <n v="70"/>
    <n v="0.4"/>
    <n v="2"/>
    <n v="13"/>
    <s v="Sin cebolla"/>
  </r>
  <r>
    <x v="324"/>
    <n v="18"/>
    <s v="Plato_15"/>
    <s v="Descripción del Plato_15"/>
    <n v="19"/>
    <n v="32"/>
    <n v="32"/>
    <n v="13"/>
    <n v="32"/>
    <n v="0.40625"/>
    <n v="1"/>
    <n v="27"/>
    <s v="Ninguna"/>
  </r>
  <r>
    <x v="325"/>
    <n v="14"/>
    <s v="Plato_8"/>
    <s v="Descripción del Plato_8"/>
    <n v="21"/>
    <n v="35"/>
    <n v="35"/>
    <n v="14"/>
    <n v="35"/>
    <n v="0.4"/>
    <n v="1"/>
    <n v="14"/>
    <s v="Ninguna"/>
  </r>
  <r>
    <x v="325"/>
    <n v="14"/>
    <s v="Plato_4"/>
    <s v="Descripción del Plato_4"/>
    <n v="10"/>
    <n v="18"/>
    <n v="18"/>
    <n v="8"/>
    <n v="18"/>
    <n v="0.44444444444444442"/>
    <n v="1"/>
    <n v="28"/>
    <s v="Ninguna"/>
  </r>
  <r>
    <x v="325"/>
    <n v="14"/>
    <s v="Plato_16"/>
    <s v="Descripción del Plato_16"/>
    <n v="16"/>
    <n v="28"/>
    <n v="28"/>
    <n v="12"/>
    <n v="28"/>
    <n v="0.42857142857142855"/>
    <n v="1"/>
    <n v="49"/>
    <s v="Ninguna"/>
  </r>
  <r>
    <x v="326"/>
    <n v="12"/>
    <s v="Plato_18"/>
    <s v="Descripción del Plato_18"/>
    <n v="20"/>
    <n v="34"/>
    <n v="102"/>
    <n v="42"/>
    <n v="102"/>
    <n v="0.41176470588235292"/>
    <n v="3"/>
    <n v="33"/>
    <s v="Ninguna"/>
  </r>
  <r>
    <x v="326"/>
    <n v="12"/>
    <s v="Plato_4"/>
    <s v="Descripción del Plato_4"/>
    <n v="10"/>
    <n v="18"/>
    <n v="18"/>
    <n v="8"/>
    <n v="18"/>
    <n v="0.44444444444444442"/>
    <n v="1"/>
    <n v="7"/>
    <s v="Sin cebolla"/>
  </r>
  <r>
    <x v="326"/>
    <n v="12"/>
    <s v="Plato_6"/>
    <s v="Descripción del Plato_6"/>
    <n v="16"/>
    <n v="27"/>
    <n v="27"/>
    <n v="11"/>
    <n v="27"/>
    <n v="0.40740740740740738"/>
    <n v="1"/>
    <n v="34"/>
    <s v="Ninguna"/>
  </r>
  <r>
    <x v="327"/>
    <n v="4"/>
    <s v="Plato_8"/>
    <s v="Descripción del Plato_8"/>
    <n v="21"/>
    <n v="35"/>
    <n v="35"/>
    <n v="14"/>
    <n v="35"/>
    <n v="0.4"/>
    <n v="1"/>
    <n v="21"/>
    <s v="Ninguna"/>
  </r>
  <r>
    <x v="328"/>
    <n v="13"/>
    <s v="Plato_13"/>
    <s v="Descripción del Plato_13"/>
    <n v="13"/>
    <n v="21"/>
    <n v="42"/>
    <n v="16"/>
    <n v="42"/>
    <n v="0.38095238095238093"/>
    <n v="2"/>
    <n v="56"/>
    <s v="Ninguna"/>
  </r>
  <r>
    <x v="328"/>
    <n v="13"/>
    <s v="Plato_20"/>
    <s v="Descripción del Plato_20"/>
    <n v="25"/>
    <n v="40"/>
    <n v="80"/>
    <n v="30"/>
    <n v="80"/>
    <n v="0.375"/>
    <n v="2"/>
    <n v="17"/>
    <s v="Ninguna"/>
  </r>
  <r>
    <x v="328"/>
    <n v="13"/>
    <s v="Plato_17"/>
    <s v="Descripción del Plato_17"/>
    <n v="19"/>
    <n v="31"/>
    <n v="62"/>
    <n v="24"/>
    <n v="62"/>
    <n v="0.38709677419354838"/>
    <n v="2"/>
    <n v="58"/>
    <s v="Ninguna"/>
  </r>
  <r>
    <x v="328"/>
    <n v="13"/>
    <s v="Plato_14"/>
    <s v="Descripción del Plato_14"/>
    <n v="14"/>
    <n v="23"/>
    <n v="23"/>
    <n v="9"/>
    <n v="23"/>
    <n v="0.39130434782608697"/>
    <n v="1"/>
    <n v="8"/>
    <s v="Ninguna"/>
  </r>
  <r>
    <x v="329"/>
    <n v="10"/>
    <s v="Plato_1"/>
    <s v="Descripción del Plato_1"/>
    <n v="15"/>
    <n v="25"/>
    <n v="50"/>
    <n v="20"/>
    <n v="50"/>
    <n v="0.4"/>
    <n v="2"/>
    <n v="25"/>
    <s v="Sin cebolla"/>
  </r>
  <r>
    <x v="329"/>
    <n v="10"/>
    <s v="Plato_16"/>
    <s v="Descripción del Plato_16"/>
    <n v="16"/>
    <n v="28"/>
    <n v="56"/>
    <n v="24"/>
    <n v="56"/>
    <n v="0.42857142857142855"/>
    <n v="2"/>
    <n v="43"/>
    <s v="Ninguna"/>
  </r>
  <r>
    <x v="329"/>
    <n v="10"/>
    <s v="Plato_14"/>
    <s v="Descripción del Plato_14"/>
    <n v="14"/>
    <n v="23"/>
    <n v="69"/>
    <n v="27"/>
    <n v="69"/>
    <n v="0.39130434782608697"/>
    <n v="3"/>
    <n v="21"/>
    <s v="Ninguna"/>
  </r>
  <r>
    <x v="329"/>
    <n v="10"/>
    <s v="Plato_13"/>
    <s v="Descripción del Plato_13"/>
    <n v="13"/>
    <n v="21"/>
    <n v="42"/>
    <n v="16"/>
    <n v="42"/>
    <n v="0.38095238095238093"/>
    <n v="2"/>
    <n v="51"/>
    <s v="Sin cebolla"/>
  </r>
  <r>
    <x v="330"/>
    <n v="20"/>
    <s v="Plato_12"/>
    <s v="Descripción del Plato_12"/>
    <n v="11"/>
    <n v="19"/>
    <n v="19"/>
    <n v="8"/>
    <n v="19"/>
    <n v="0.42105263157894735"/>
    <n v="1"/>
    <n v="5"/>
    <s v="Ninguna"/>
  </r>
  <r>
    <x v="330"/>
    <n v="20"/>
    <s v="Plato_8"/>
    <s v="Descripción del Plato_8"/>
    <n v="21"/>
    <n v="35"/>
    <n v="105"/>
    <n v="42"/>
    <n v="105"/>
    <n v="0.4"/>
    <n v="3"/>
    <n v="26"/>
    <s v="Sin cebolla"/>
  </r>
  <r>
    <x v="330"/>
    <n v="20"/>
    <s v="Plato_7"/>
    <s v="Descripción del Plato_7"/>
    <n v="14"/>
    <n v="24"/>
    <n v="24"/>
    <n v="10"/>
    <n v="24"/>
    <n v="0.41666666666666669"/>
    <n v="1"/>
    <n v="55"/>
    <s v="Ninguna"/>
  </r>
  <r>
    <x v="330"/>
    <n v="20"/>
    <s v="Plato_1"/>
    <s v="Descripción del Plato_1"/>
    <n v="15"/>
    <n v="25"/>
    <n v="25"/>
    <n v="10"/>
    <n v="25"/>
    <n v="0.4"/>
    <n v="1"/>
    <n v="35"/>
    <s v="Ninguna"/>
  </r>
  <r>
    <x v="331"/>
    <n v="6"/>
    <s v="Plato_20"/>
    <s v="Descripción del Plato_20"/>
    <n v="25"/>
    <n v="40"/>
    <n v="120"/>
    <n v="45"/>
    <n v="120"/>
    <n v="0.375"/>
    <n v="3"/>
    <n v="17"/>
    <s v="Ninguna"/>
  </r>
  <r>
    <x v="332"/>
    <n v="6"/>
    <s v="Plato_19"/>
    <s v="Descripción del Plato_19"/>
    <n v="22"/>
    <n v="36"/>
    <n v="36"/>
    <n v="14"/>
    <n v="36"/>
    <n v="0.3888888888888889"/>
    <n v="1"/>
    <n v="38"/>
    <s v="Sin cebolla"/>
  </r>
  <r>
    <x v="332"/>
    <n v="6"/>
    <s v="Plato_4"/>
    <s v="Descripción del Plato_4"/>
    <n v="10"/>
    <n v="18"/>
    <n v="36"/>
    <n v="16"/>
    <n v="36"/>
    <n v="0.44444444444444442"/>
    <n v="2"/>
    <n v="23"/>
    <s v="Sin cebolla"/>
  </r>
  <r>
    <x v="333"/>
    <n v="12"/>
    <s v="Plato_13"/>
    <s v="Descripción del Plato_13"/>
    <n v="13"/>
    <n v="21"/>
    <n v="42"/>
    <n v="16"/>
    <n v="42"/>
    <n v="0.38095238095238093"/>
    <n v="2"/>
    <n v="36"/>
    <s v="Sin cebolla"/>
  </r>
  <r>
    <x v="333"/>
    <n v="12"/>
    <s v="Plato_14"/>
    <s v="Descripción del Plato_14"/>
    <n v="14"/>
    <n v="23"/>
    <n v="23"/>
    <n v="9"/>
    <n v="23"/>
    <n v="0.39130434782608697"/>
    <n v="1"/>
    <n v="58"/>
    <s v="Ninguna"/>
  </r>
  <r>
    <x v="333"/>
    <n v="12"/>
    <s v="Plato_7"/>
    <s v="Descripción del Plato_7"/>
    <n v="14"/>
    <n v="24"/>
    <n v="48"/>
    <n v="20"/>
    <n v="48"/>
    <n v="0.41666666666666669"/>
    <n v="2"/>
    <n v="31"/>
    <s v="Ninguna"/>
  </r>
  <r>
    <x v="333"/>
    <n v="12"/>
    <s v="Plato_2"/>
    <s v="Descripción del Plato_2"/>
    <n v="18"/>
    <n v="30"/>
    <n v="60"/>
    <n v="24"/>
    <n v="60"/>
    <n v="0.4"/>
    <n v="2"/>
    <n v="31"/>
    <s v="Ninguna"/>
  </r>
  <r>
    <x v="334"/>
    <n v="14"/>
    <s v="Plato_2"/>
    <s v="Descripción del Plato_2"/>
    <n v="18"/>
    <n v="30"/>
    <n v="30"/>
    <n v="12"/>
    <n v="30"/>
    <n v="0.4"/>
    <n v="1"/>
    <n v="33"/>
    <s v="Sin cebolla"/>
  </r>
  <r>
    <x v="334"/>
    <n v="14"/>
    <s v="Plato_16"/>
    <s v="Descripción del Plato_16"/>
    <n v="16"/>
    <n v="28"/>
    <n v="84"/>
    <n v="36"/>
    <n v="84"/>
    <n v="0.42857142857142855"/>
    <n v="3"/>
    <n v="36"/>
    <s v="Sin cebolla"/>
  </r>
  <r>
    <x v="335"/>
    <n v="4"/>
    <s v="Plato_13"/>
    <s v="Descripción del Plato_13"/>
    <n v="13"/>
    <n v="21"/>
    <n v="42"/>
    <n v="16"/>
    <n v="42"/>
    <n v="0.38095238095238093"/>
    <n v="2"/>
    <n v="12"/>
    <s v="Sin cebolla"/>
  </r>
  <r>
    <x v="335"/>
    <n v="4"/>
    <s v="Plato_12"/>
    <s v="Descripción del Plato_12"/>
    <n v="11"/>
    <n v="19"/>
    <n v="38"/>
    <n v="16"/>
    <n v="38"/>
    <n v="0.42105263157894735"/>
    <n v="2"/>
    <n v="33"/>
    <s v="Sin cebolla"/>
  </r>
  <r>
    <x v="335"/>
    <n v="4"/>
    <s v="Plato_10"/>
    <s v="Descripción del Plato_10"/>
    <n v="15"/>
    <n v="26"/>
    <n v="78"/>
    <n v="33"/>
    <n v="78"/>
    <n v="0.42307692307692307"/>
    <n v="3"/>
    <n v="20"/>
    <s v="Sin cebolla"/>
  </r>
  <r>
    <x v="336"/>
    <n v="11"/>
    <s v="Plato_7"/>
    <s v="Descripción del Plato_7"/>
    <n v="14"/>
    <n v="24"/>
    <n v="72"/>
    <n v="30"/>
    <n v="72"/>
    <n v="0.41666666666666669"/>
    <n v="3"/>
    <n v="53"/>
    <s v="Ninguna"/>
  </r>
  <r>
    <x v="336"/>
    <n v="11"/>
    <s v="Plato_16"/>
    <s v="Descripción del Plato_16"/>
    <n v="16"/>
    <n v="28"/>
    <n v="28"/>
    <n v="12"/>
    <n v="28"/>
    <n v="0.42857142857142855"/>
    <n v="1"/>
    <n v="5"/>
    <s v="Sin cebolla"/>
  </r>
  <r>
    <x v="337"/>
    <n v="18"/>
    <s v="Plato_18"/>
    <s v="Descripción del Plato_18"/>
    <n v="20"/>
    <n v="34"/>
    <n v="102"/>
    <n v="42"/>
    <n v="102"/>
    <n v="0.41176470588235292"/>
    <n v="3"/>
    <n v="44"/>
    <s v="Ninguna"/>
  </r>
  <r>
    <x v="337"/>
    <n v="18"/>
    <s v="Plato_13"/>
    <s v="Descripción del Plato_13"/>
    <n v="13"/>
    <n v="21"/>
    <n v="21"/>
    <n v="8"/>
    <n v="21"/>
    <n v="0.38095238095238093"/>
    <n v="1"/>
    <n v="10"/>
    <s v="Sin cebolla"/>
  </r>
  <r>
    <x v="337"/>
    <n v="18"/>
    <s v="Plato_15"/>
    <s v="Descripción del Plato_15"/>
    <n v="19"/>
    <n v="32"/>
    <n v="96"/>
    <n v="39"/>
    <n v="96"/>
    <n v="0.40625"/>
    <n v="3"/>
    <n v="30"/>
    <s v="Sin cebolla"/>
  </r>
  <r>
    <x v="337"/>
    <n v="18"/>
    <s v="Plato_3"/>
    <s v="Descripción del Plato_3"/>
    <n v="12"/>
    <n v="20"/>
    <n v="60"/>
    <n v="24"/>
    <n v="60"/>
    <n v="0.4"/>
    <n v="3"/>
    <n v="59"/>
    <s v="Ninguna"/>
  </r>
  <r>
    <x v="338"/>
    <n v="13"/>
    <s v="Plato_9"/>
    <s v="Descripción del Plato_9"/>
    <n v="17"/>
    <n v="29"/>
    <n v="58"/>
    <n v="24"/>
    <n v="58"/>
    <n v="0.41379310344827586"/>
    <n v="2"/>
    <n v="6"/>
    <s v="Sin cebolla"/>
  </r>
  <r>
    <x v="338"/>
    <n v="13"/>
    <s v="Plato_14"/>
    <s v="Descripción del Plato_14"/>
    <n v="14"/>
    <n v="23"/>
    <n v="46"/>
    <n v="18"/>
    <n v="46"/>
    <n v="0.39130434782608697"/>
    <n v="2"/>
    <n v="40"/>
    <s v="Ninguna"/>
  </r>
  <r>
    <x v="339"/>
    <n v="15"/>
    <s v="Plato_20"/>
    <s v="Descripción del Plato_20"/>
    <n v="25"/>
    <n v="40"/>
    <n v="80"/>
    <n v="30"/>
    <n v="80"/>
    <n v="0.375"/>
    <n v="2"/>
    <n v="35"/>
    <s v="Sin cebolla"/>
  </r>
  <r>
    <x v="339"/>
    <n v="15"/>
    <s v="Plato_16"/>
    <s v="Descripción del Plato_16"/>
    <n v="16"/>
    <n v="28"/>
    <n v="84"/>
    <n v="36"/>
    <n v="84"/>
    <n v="0.42857142857142855"/>
    <n v="3"/>
    <n v="56"/>
    <s v="Ninguna"/>
  </r>
  <r>
    <x v="340"/>
    <n v="14"/>
    <s v="Plato_16"/>
    <s v="Descripción del Plato_16"/>
    <n v="16"/>
    <n v="28"/>
    <n v="28"/>
    <n v="12"/>
    <n v="28"/>
    <n v="0.42857142857142855"/>
    <n v="1"/>
    <n v="46"/>
    <s v="Ninguna"/>
  </r>
  <r>
    <x v="340"/>
    <n v="14"/>
    <s v="Plato_5"/>
    <s v="Descripción del Plato_5"/>
    <n v="13"/>
    <n v="22"/>
    <n v="44"/>
    <n v="18"/>
    <n v="44"/>
    <n v="0.40909090909090912"/>
    <n v="2"/>
    <n v="34"/>
    <s v="Sin cebolla"/>
  </r>
  <r>
    <x v="340"/>
    <n v="14"/>
    <s v="Plato_8"/>
    <s v="Descripción del Plato_8"/>
    <n v="21"/>
    <n v="35"/>
    <n v="105"/>
    <n v="42"/>
    <n v="105"/>
    <n v="0.4"/>
    <n v="3"/>
    <n v="8"/>
    <s v="Sin cebolla"/>
  </r>
  <r>
    <x v="341"/>
    <n v="19"/>
    <s v="Plato_14"/>
    <s v="Descripción del Plato_14"/>
    <n v="14"/>
    <n v="23"/>
    <n v="46"/>
    <n v="18"/>
    <n v="46"/>
    <n v="0.39130434782608697"/>
    <n v="2"/>
    <n v="23"/>
    <s v="Sin cebolla"/>
  </r>
  <r>
    <x v="341"/>
    <n v="19"/>
    <s v="Plato_16"/>
    <s v="Descripción del Plato_16"/>
    <n v="16"/>
    <n v="28"/>
    <n v="56"/>
    <n v="24"/>
    <n v="56"/>
    <n v="0.42857142857142855"/>
    <n v="2"/>
    <n v="31"/>
    <s v="Sin cebolla"/>
  </r>
  <r>
    <x v="342"/>
    <n v="12"/>
    <s v="Plato_18"/>
    <s v="Descripción del Plato_18"/>
    <n v="20"/>
    <n v="34"/>
    <n v="68"/>
    <n v="28"/>
    <n v="68"/>
    <n v="0.41176470588235292"/>
    <n v="2"/>
    <n v="58"/>
    <s v="Sin cebolla"/>
  </r>
  <r>
    <x v="342"/>
    <n v="12"/>
    <s v="Plato_14"/>
    <s v="Descripción del Plato_14"/>
    <n v="14"/>
    <n v="23"/>
    <n v="69"/>
    <n v="27"/>
    <n v="69"/>
    <n v="0.39130434782608697"/>
    <n v="3"/>
    <n v="43"/>
    <s v="Ninguna"/>
  </r>
  <r>
    <x v="343"/>
    <n v="15"/>
    <s v="Plato_8"/>
    <s v="Descripción del Plato_8"/>
    <n v="21"/>
    <n v="35"/>
    <n v="35"/>
    <n v="14"/>
    <n v="35"/>
    <n v="0.4"/>
    <n v="1"/>
    <n v="11"/>
    <s v="Sin cebolla"/>
  </r>
  <r>
    <x v="343"/>
    <n v="15"/>
    <s v="Plato_17"/>
    <s v="Descripción del Plato_17"/>
    <n v="19"/>
    <n v="31"/>
    <n v="62"/>
    <n v="24"/>
    <n v="62"/>
    <n v="0.38709677419354838"/>
    <n v="2"/>
    <n v="28"/>
    <s v="Sin cebolla"/>
  </r>
  <r>
    <x v="343"/>
    <n v="15"/>
    <s v="Plato_15"/>
    <s v="Descripción del Plato_15"/>
    <n v="19"/>
    <n v="32"/>
    <n v="64"/>
    <n v="26"/>
    <n v="64"/>
    <n v="0.40625"/>
    <n v="2"/>
    <n v="19"/>
    <s v="Sin cebolla"/>
  </r>
  <r>
    <x v="343"/>
    <n v="15"/>
    <s v="Plato_5"/>
    <s v="Descripción del Plato_5"/>
    <n v="13"/>
    <n v="22"/>
    <n v="22"/>
    <n v="9"/>
    <n v="22"/>
    <n v="0.40909090909090912"/>
    <n v="1"/>
    <n v="28"/>
    <s v="Ninguna"/>
  </r>
  <r>
    <x v="344"/>
    <n v="16"/>
    <s v="Plato_12"/>
    <s v="Descripción del Plato_12"/>
    <n v="11"/>
    <n v="19"/>
    <n v="38"/>
    <n v="16"/>
    <n v="38"/>
    <n v="0.42105263157894735"/>
    <n v="2"/>
    <n v="18"/>
    <s v="Ninguna"/>
  </r>
  <r>
    <x v="345"/>
    <n v="1"/>
    <s v="Plato_19"/>
    <s v="Descripción del Plato_19"/>
    <n v="22"/>
    <n v="36"/>
    <n v="72"/>
    <n v="28"/>
    <n v="72"/>
    <n v="0.3888888888888889"/>
    <n v="2"/>
    <n v="22"/>
    <s v="Sin cebolla"/>
  </r>
  <r>
    <x v="346"/>
    <n v="7"/>
    <s v="Plato_8"/>
    <s v="Descripción del Plato_8"/>
    <n v="21"/>
    <n v="35"/>
    <n v="70"/>
    <n v="28"/>
    <n v="70"/>
    <n v="0.4"/>
    <n v="2"/>
    <n v="44"/>
    <s v="Ninguna"/>
  </r>
  <r>
    <x v="347"/>
    <n v="16"/>
    <s v="Plato_10"/>
    <s v="Descripción del Plato_10"/>
    <n v="15"/>
    <n v="26"/>
    <n v="26"/>
    <n v="11"/>
    <n v="26"/>
    <n v="0.42307692307692307"/>
    <n v="1"/>
    <n v="31"/>
    <s v="Sin cebolla"/>
  </r>
  <r>
    <x v="347"/>
    <n v="16"/>
    <s v="Plato_3"/>
    <s v="Descripción del Plato_3"/>
    <n v="12"/>
    <n v="20"/>
    <n v="60"/>
    <n v="24"/>
    <n v="60"/>
    <n v="0.4"/>
    <n v="3"/>
    <n v="57"/>
    <s v="Ninguna"/>
  </r>
  <r>
    <x v="348"/>
    <n v="13"/>
    <s v="Plato_2"/>
    <s v="Descripción del Plato_2"/>
    <n v="18"/>
    <n v="30"/>
    <n v="60"/>
    <n v="24"/>
    <n v="60"/>
    <n v="0.4"/>
    <n v="2"/>
    <n v="25"/>
    <s v="Sin cebolla"/>
  </r>
  <r>
    <x v="348"/>
    <n v="13"/>
    <s v="Plato_12"/>
    <s v="Descripción del Plato_12"/>
    <n v="11"/>
    <n v="19"/>
    <n v="57"/>
    <n v="24"/>
    <n v="57"/>
    <n v="0.42105263157894735"/>
    <n v="3"/>
    <n v="7"/>
    <s v="Ninguna"/>
  </r>
  <r>
    <x v="348"/>
    <n v="13"/>
    <s v="Plato_8"/>
    <s v="Descripción del Plato_8"/>
    <n v="21"/>
    <n v="35"/>
    <n v="35"/>
    <n v="14"/>
    <n v="35"/>
    <n v="0.4"/>
    <n v="1"/>
    <n v="53"/>
    <s v="Ninguna"/>
  </r>
  <r>
    <x v="349"/>
    <n v="2"/>
    <s v="Plato_17"/>
    <s v="Descripción del Plato_17"/>
    <n v="19"/>
    <n v="31"/>
    <n v="62"/>
    <n v="24"/>
    <n v="62"/>
    <n v="0.38709677419354838"/>
    <n v="2"/>
    <n v="52"/>
    <s v="Sin cebolla"/>
  </r>
  <r>
    <x v="349"/>
    <n v="2"/>
    <s v="Plato_6"/>
    <s v="Descripción del Plato_6"/>
    <n v="16"/>
    <n v="27"/>
    <n v="81"/>
    <n v="33"/>
    <n v="81"/>
    <n v="0.40740740740740738"/>
    <n v="3"/>
    <n v="57"/>
    <s v="Sin cebolla"/>
  </r>
  <r>
    <x v="350"/>
    <n v="1"/>
    <s v="Plato_15"/>
    <s v="Descripción del Plato_15"/>
    <n v="19"/>
    <n v="32"/>
    <n v="96"/>
    <n v="39"/>
    <n v="96"/>
    <n v="0.40625"/>
    <n v="3"/>
    <n v="18"/>
    <s v="Sin cebolla"/>
  </r>
  <r>
    <x v="350"/>
    <n v="1"/>
    <s v="Plato_8"/>
    <s v="Descripción del Plato_8"/>
    <n v="21"/>
    <n v="35"/>
    <n v="105"/>
    <n v="42"/>
    <n v="105"/>
    <n v="0.4"/>
    <n v="3"/>
    <n v="7"/>
    <s v="Sin cebolla"/>
  </r>
  <r>
    <x v="351"/>
    <n v="1"/>
    <s v="Plato_11"/>
    <s v="Descripción del Plato_11"/>
    <n v="20"/>
    <n v="33"/>
    <n v="99"/>
    <n v="39"/>
    <n v="99"/>
    <n v="0.39393939393939392"/>
    <n v="3"/>
    <n v="7"/>
    <s v="Sin cebolla"/>
  </r>
  <r>
    <x v="352"/>
    <n v="7"/>
    <s v="Plato_5"/>
    <s v="Descripción del Plato_5"/>
    <n v="13"/>
    <n v="22"/>
    <n v="44"/>
    <n v="18"/>
    <n v="44"/>
    <n v="0.40909090909090912"/>
    <n v="2"/>
    <n v="50"/>
    <s v="Sin cebolla"/>
  </r>
  <r>
    <x v="352"/>
    <n v="7"/>
    <s v="Plato_2"/>
    <s v="Descripción del Plato_2"/>
    <n v="18"/>
    <n v="30"/>
    <n v="30"/>
    <n v="12"/>
    <n v="30"/>
    <n v="0.4"/>
    <n v="1"/>
    <n v="16"/>
    <s v="Ninguna"/>
  </r>
  <r>
    <x v="352"/>
    <n v="7"/>
    <s v="Plato_8"/>
    <s v="Descripción del Plato_8"/>
    <n v="21"/>
    <n v="35"/>
    <n v="70"/>
    <n v="28"/>
    <n v="70"/>
    <n v="0.4"/>
    <n v="2"/>
    <n v="37"/>
    <s v="Ninguna"/>
  </r>
  <r>
    <x v="352"/>
    <n v="7"/>
    <s v="Plato_18"/>
    <s v="Descripción del Plato_18"/>
    <n v="20"/>
    <n v="34"/>
    <n v="68"/>
    <n v="28"/>
    <n v="68"/>
    <n v="0.41176470588235292"/>
    <n v="2"/>
    <n v="25"/>
    <s v="Sin cebolla"/>
  </r>
  <r>
    <x v="353"/>
    <n v="12"/>
    <s v="Plato_12"/>
    <s v="Descripción del Plato_12"/>
    <n v="11"/>
    <n v="19"/>
    <n v="57"/>
    <n v="24"/>
    <n v="57"/>
    <n v="0.42105263157894735"/>
    <n v="3"/>
    <n v="32"/>
    <s v="Sin cebolla"/>
  </r>
  <r>
    <x v="353"/>
    <n v="12"/>
    <s v="Plato_15"/>
    <s v="Descripción del Plato_15"/>
    <n v="19"/>
    <n v="32"/>
    <n v="64"/>
    <n v="26"/>
    <n v="64"/>
    <n v="0.40625"/>
    <n v="2"/>
    <n v="49"/>
    <s v="Sin cebolla"/>
  </r>
  <r>
    <x v="353"/>
    <n v="12"/>
    <s v="Plato_4"/>
    <s v="Descripción del Plato_4"/>
    <n v="10"/>
    <n v="18"/>
    <n v="36"/>
    <n v="16"/>
    <n v="36"/>
    <n v="0.44444444444444442"/>
    <n v="2"/>
    <n v="7"/>
    <s v="Sin cebolla"/>
  </r>
  <r>
    <x v="353"/>
    <n v="12"/>
    <s v="Plato_7"/>
    <s v="Descripción del Plato_7"/>
    <n v="14"/>
    <n v="24"/>
    <n v="24"/>
    <n v="10"/>
    <n v="24"/>
    <n v="0.41666666666666669"/>
    <n v="1"/>
    <n v="49"/>
    <s v="Sin cebolla"/>
  </r>
  <r>
    <x v="354"/>
    <n v="4"/>
    <s v="Plato_10"/>
    <s v="Descripción del Plato_10"/>
    <n v="15"/>
    <n v="26"/>
    <n v="26"/>
    <n v="11"/>
    <n v="26"/>
    <n v="0.42307692307692307"/>
    <n v="1"/>
    <n v="7"/>
    <s v="Sin cebolla"/>
  </r>
  <r>
    <x v="355"/>
    <n v="1"/>
    <s v="Plato_4"/>
    <s v="Descripción del Plato_4"/>
    <n v="10"/>
    <n v="18"/>
    <n v="36"/>
    <n v="16"/>
    <n v="36"/>
    <n v="0.44444444444444442"/>
    <n v="2"/>
    <n v="7"/>
    <s v="Ninguna"/>
  </r>
  <r>
    <x v="356"/>
    <n v="17"/>
    <s v="Plato_1"/>
    <s v="Descripción del Plato_1"/>
    <n v="15"/>
    <n v="25"/>
    <n v="25"/>
    <n v="10"/>
    <n v="25"/>
    <n v="0.4"/>
    <n v="1"/>
    <n v="12"/>
    <s v="Ninguna"/>
  </r>
  <r>
    <x v="356"/>
    <n v="17"/>
    <s v="Plato_3"/>
    <s v="Descripción del Plato_3"/>
    <n v="12"/>
    <n v="20"/>
    <n v="40"/>
    <n v="16"/>
    <n v="40"/>
    <n v="0.4"/>
    <n v="2"/>
    <n v="5"/>
    <s v="Sin cebolla"/>
  </r>
  <r>
    <x v="356"/>
    <n v="17"/>
    <s v="Plato_6"/>
    <s v="Descripción del Plato_6"/>
    <n v="16"/>
    <n v="27"/>
    <n v="81"/>
    <n v="33"/>
    <n v="81"/>
    <n v="0.40740740740740738"/>
    <n v="3"/>
    <n v="31"/>
    <s v="Sin cebolla"/>
  </r>
  <r>
    <x v="356"/>
    <n v="17"/>
    <s v="Plato_5"/>
    <s v="Descripción del Plato_5"/>
    <n v="13"/>
    <n v="22"/>
    <n v="22"/>
    <n v="9"/>
    <n v="22"/>
    <n v="0.40909090909090912"/>
    <n v="1"/>
    <n v="48"/>
    <s v="Ninguna"/>
  </r>
  <r>
    <x v="357"/>
    <n v="13"/>
    <s v="Plato_10"/>
    <s v="Descripción del Plato_10"/>
    <n v="15"/>
    <n v="26"/>
    <n v="52"/>
    <n v="22"/>
    <n v="52"/>
    <n v="0.42307692307692307"/>
    <n v="2"/>
    <n v="50"/>
    <s v="Ninguna"/>
  </r>
  <r>
    <x v="357"/>
    <n v="13"/>
    <s v="Plato_4"/>
    <s v="Descripción del Plato_4"/>
    <n v="10"/>
    <n v="18"/>
    <n v="54"/>
    <n v="24"/>
    <n v="54"/>
    <n v="0.44444444444444442"/>
    <n v="3"/>
    <n v="50"/>
    <s v="Sin cebolla"/>
  </r>
  <r>
    <x v="357"/>
    <n v="13"/>
    <s v="Plato_3"/>
    <s v="Descripción del Plato_3"/>
    <n v="12"/>
    <n v="20"/>
    <n v="60"/>
    <n v="24"/>
    <n v="60"/>
    <n v="0.4"/>
    <n v="3"/>
    <n v="52"/>
    <s v="Ninguna"/>
  </r>
  <r>
    <x v="358"/>
    <n v="11"/>
    <s v="Plato_5"/>
    <s v="Descripción del Plato_5"/>
    <n v="13"/>
    <n v="22"/>
    <n v="22"/>
    <n v="9"/>
    <n v="22"/>
    <n v="0.40909090909090912"/>
    <n v="1"/>
    <n v="26"/>
    <s v="Sin cebolla"/>
  </r>
  <r>
    <x v="358"/>
    <n v="11"/>
    <s v="Plato_16"/>
    <s v="Descripción del Plato_16"/>
    <n v="16"/>
    <n v="28"/>
    <n v="84"/>
    <n v="36"/>
    <n v="84"/>
    <n v="0.42857142857142855"/>
    <n v="3"/>
    <n v="57"/>
    <s v="Sin cebolla"/>
  </r>
  <r>
    <x v="358"/>
    <n v="11"/>
    <s v="Plato_9"/>
    <s v="Descripción del Plato_9"/>
    <n v="17"/>
    <n v="29"/>
    <n v="58"/>
    <n v="24"/>
    <n v="58"/>
    <n v="0.41379310344827586"/>
    <n v="2"/>
    <n v="12"/>
    <s v="Sin cebolla"/>
  </r>
  <r>
    <x v="358"/>
    <n v="11"/>
    <s v="Plato_10"/>
    <s v="Descripción del Plato_10"/>
    <n v="15"/>
    <n v="26"/>
    <n v="26"/>
    <n v="11"/>
    <n v="26"/>
    <n v="0.42307692307692307"/>
    <n v="1"/>
    <n v="50"/>
    <s v="Sin cebolla"/>
  </r>
  <r>
    <x v="359"/>
    <n v="16"/>
    <s v="Plato_13"/>
    <s v="Descripción del Plato_13"/>
    <n v="13"/>
    <n v="21"/>
    <n v="21"/>
    <n v="8"/>
    <n v="21"/>
    <n v="0.38095238095238093"/>
    <n v="1"/>
    <n v="42"/>
    <s v="Ninguna"/>
  </r>
  <r>
    <x v="359"/>
    <n v="16"/>
    <s v="Plato_2"/>
    <s v="Descripción del Plato_2"/>
    <n v="18"/>
    <n v="30"/>
    <n v="90"/>
    <n v="36"/>
    <n v="90"/>
    <n v="0.4"/>
    <n v="3"/>
    <n v="36"/>
    <s v="Sin cebolla"/>
  </r>
  <r>
    <x v="359"/>
    <n v="16"/>
    <s v="Plato_10"/>
    <s v="Descripción del Plato_10"/>
    <n v="15"/>
    <n v="26"/>
    <n v="26"/>
    <n v="11"/>
    <n v="26"/>
    <n v="0.42307692307692307"/>
    <n v="1"/>
    <n v="51"/>
    <s v="Sin cebolla"/>
  </r>
  <r>
    <x v="359"/>
    <n v="16"/>
    <s v="Plato_15"/>
    <s v="Descripción del Plato_15"/>
    <n v="19"/>
    <n v="32"/>
    <n v="96"/>
    <n v="39"/>
    <n v="96"/>
    <n v="0.40625"/>
    <n v="3"/>
    <n v="30"/>
    <s v="Sin cebolla"/>
  </r>
  <r>
    <x v="360"/>
    <n v="16"/>
    <s v="Plato_9"/>
    <s v="Descripción del Plato_9"/>
    <n v="17"/>
    <n v="29"/>
    <n v="29"/>
    <n v="12"/>
    <n v="29"/>
    <n v="0.41379310344827586"/>
    <n v="1"/>
    <n v="58"/>
    <s v="Ninguna"/>
  </r>
  <r>
    <x v="360"/>
    <n v="16"/>
    <s v="Plato_7"/>
    <s v="Descripción del Plato_7"/>
    <n v="14"/>
    <n v="24"/>
    <n v="72"/>
    <n v="30"/>
    <n v="72"/>
    <n v="0.41666666666666669"/>
    <n v="3"/>
    <n v="54"/>
    <s v="Sin cebolla"/>
  </r>
  <r>
    <x v="361"/>
    <n v="15"/>
    <s v="Plato_3"/>
    <s v="Descripción del Plato_3"/>
    <n v="12"/>
    <n v="20"/>
    <n v="20"/>
    <n v="8"/>
    <n v="20"/>
    <n v="0.4"/>
    <n v="1"/>
    <n v="41"/>
    <s v="Ninguna"/>
  </r>
  <r>
    <x v="361"/>
    <n v="15"/>
    <s v="Plato_7"/>
    <s v="Descripción del Plato_7"/>
    <n v="14"/>
    <n v="24"/>
    <n v="24"/>
    <n v="10"/>
    <n v="24"/>
    <n v="0.41666666666666669"/>
    <n v="1"/>
    <n v="58"/>
    <s v="Ninguna"/>
  </r>
  <r>
    <x v="361"/>
    <n v="15"/>
    <s v="Plato_4"/>
    <s v="Descripción del Plato_4"/>
    <n v="10"/>
    <n v="18"/>
    <n v="18"/>
    <n v="8"/>
    <n v="18"/>
    <n v="0.44444444444444442"/>
    <n v="1"/>
    <n v="24"/>
    <s v="Ninguna"/>
  </r>
  <r>
    <x v="362"/>
    <n v="5"/>
    <s v="Plato_2"/>
    <s v="Descripción del Plato_2"/>
    <n v="18"/>
    <n v="30"/>
    <n v="0"/>
    <n v="0"/>
    <n v="0"/>
    <n v="0"/>
    <n v="1"/>
    <n v="48"/>
    <s v="Ninguna"/>
  </r>
  <r>
    <x v="362"/>
    <n v="5"/>
    <s v="Plato_7"/>
    <s v="Descripción del Plato_7"/>
    <n v="14"/>
    <n v="24"/>
    <n v="0"/>
    <n v="0"/>
    <n v="0"/>
    <n v="0"/>
    <n v="3"/>
    <n v="41"/>
    <s v="Sin cebolla"/>
  </r>
  <r>
    <x v="362"/>
    <n v="5"/>
    <s v="Plato_19"/>
    <s v="Descripción del Plato_19"/>
    <n v="22"/>
    <n v="36"/>
    <n v="0"/>
    <n v="0"/>
    <n v="0"/>
    <n v="0"/>
    <n v="2"/>
    <n v="42"/>
    <s v="Ninguna"/>
  </r>
  <r>
    <x v="362"/>
    <n v="5"/>
    <s v="Plato_11"/>
    <s v="Descripción del Plato_11"/>
    <n v="20"/>
    <n v="33"/>
    <n v="0"/>
    <n v="0"/>
    <n v="0"/>
    <n v="0"/>
    <n v="2"/>
    <n v="18"/>
    <s v="Ninguna"/>
  </r>
  <r>
    <x v="363"/>
    <n v="15"/>
    <s v="Plato_16"/>
    <s v="Descripción del Plato_16"/>
    <n v="16"/>
    <n v="28"/>
    <n v="56"/>
    <n v="24"/>
    <n v="56"/>
    <n v="0.42857142857142855"/>
    <n v="2"/>
    <n v="52"/>
    <s v="Ninguna"/>
  </r>
  <r>
    <x v="363"/>
    <n v="15"/>
    <s v="Plato_5"/>
    <s v="Descripción del Plato_5"/>
    <n v="13"/>
    <n v="22"/>
    <n v="22"/>
    <n v="9"/>
    <n v="22"/>
    <n v="0.40909090909090912"/>
    <n v="1"/>
    <n v="20"/>
    <s v="Ninguna"/>
  </r>
  <r>
    <x v="363"/>
    <n v="15"/>
    <s v="Plato_1"/>
    <s v="Descripción del Plato_1"/>
    <n v="15"/>
    <n v="25"/>
    <n v="50"/>
    <n v="20"/>
    <n v="50"/>
    <n v="0.4"/>
    <n v="2"/>
    <n v="14"/>
    <s v="Ninguna"/>
  </r>
  <r>
    <x v="363"/>
    <n v="15"/>
    <s v="Plato_9"/>
    <s v="Descripción del Plato_9"/>
    <n v="17"/>
    <n v="29"/>
    <n v="29"/>
    <n v="12"/>
    <n v="29"/>
    <n v="0.41379310344827586"/>
    <n v="1"/>
    <n v="26"/>
    <s v="Ninguna"/>
  </r>
  <r>
    <x v="364"/>
    <n v="4"/>
    <s v="Plato_19"/>
    <s v="Descripción del Plato_19"/>
    <n v="22"/>
    <n v="36"/>
    <n v="108"/>
    <n v="42"/>
    <n v="108"/>
    <n v="0.3888888888888889"/>
    <n v="3"/>
    <n v="25"/>
    <s v="Sin cebolla"/>
  </r>
  <r>
    <x v="365"/>
    <n v="17"/>
    <s v="Plato_6"/>
    <s v="Descripción del Plato_6"/>
    <n v="16"/>
    <n v="27"/>
    <n v="54"/>
    <n v="22"/>
    <n v="54"/>
    <n v="0.40740740740740738"/>
    <n v="2"/>
    <n v="30"/>
    <s v="Ninguna"/>
  </r>
  <r>
    <x v="365"/>
    <n v="17"/>
    <s v="Plato_8"/>
    <s v="Descripción del Plato_8"/>
    <n v="21"/>
    <n v="35"/>
    <n v="105"/>
    <n v="42"/>
    <n v="105"/>
    <n v="0.4"/>
    <n v="3"/>
    <n v="51"/>
    <s v="Sin cebolla"/>
  </r>
  <r>
    <x v="365"/>
    <n v="17"/>
    <s v="Plato_20"/>
    <s v="Descripción del Plato_20"/>
    <n v="25"/>
    <n v="40"/>
    <n v="80"/>
    <n v="30"/>
    <n v="80"/>
    <n v="0.375"/>
    <n v="2"/>
    <n v="9"/>
    <s v="Ninguna"/>
  </r>
  <r>
    <x v="366"/>
    <n v="12"/>
    <s v="Plato_10"/>
    <s v="Descripción del Plato_10"/>
    <n v="15"/>
    <n v="26"/>
    <n v="52"/>
    <n v="22"/>
    <n v="52"/>
    <n v="0.42307692307692307"/>
    <n v="2"/>
    <n v="34"/>
    <s v="Sin cebolla"/>
  </r>
  <r>
    <x v="366"/>
    <n v="12"/>
    <s v="Plato_9"/>
    <s v="Descripción del Plato_9"/>
    <n v="17"/>
    <n v="29"/>
    <n v="29"/>
    <n v="12"/>
    <n v="29"/>
    <n v="0.41379310344827586"/>
    <n v="1"/>
    <n v="26"/>
    <s v="Sin cebolla"/>
  </r>
  <r>
    <x v="366"/>
    <n v="12"/>
    <s v="Plato_3"/>
    <s v="Descripción del Plato_3"/>
    <n v="12"/>
    <n v="20"/>
    <n v="20"/>
    <n v="8"/>
    <n v="20"/>
    <n v="0.4"/>
    <n v="1"/>
    <n v="13"/>
    <s v="Sin cebolla"/>
  </r>
  <r>
    <x v="367"/>
    <n v="13"/>
    <s v="Plato_11"/>
    <s v="Descripción del Plato_11"/>
    <n v="20"/>
    <n v="33"/>
    <n v="99"/>
    <n v="39"/>
    <n v="99"/>
    <n v="0.39393939393939392"/>
    <n v="3"/>
    <n v="45"/>
    <s v="Ninguna"/>
  </r>
  <r>
    <x v="367"/>
    <n v="13"/>
    <s v="Plato_7"/>
    <s v="Descripción del Plato_7"/>
    <n v="14"/>
    <n v="24"/>
    <n v="24"/>
    <n v="10"/>
    <n v="24"/>
    <n v="0.41666666666666669"/>
    <n v="1"/>
    <n v="40"/>
    <s v="Sin cebolla"/>
  </r>
  <r>
    <x v="368"/>
    <n v="20"/>
    <s v="Plato_17"/>
    <s v="Descripción del Plato_17"/>
    <n v="19"/>
    <n v="31"/>
    <n v="62"/>
    <n v="24"/>
    <n v="62"/>
    <n v="0.38709677419354838"/>
    <n v="2"/>
    <n v="7"/>
    <s v="Sin cebolla"/>
  </r>
  <r>
    <x v="368"/>
    <n v="20"/>
    <s v="Plato_14"/>
    <s v="Descripción del Plato_14"/>
    <n v="14"/>
    <n v="23"/>
    <n v="46"/>
    <n v="18"/>
    <n v="46"/>
    <n v="0.39130434782608697"/>
    <n v="2"/>
    <n v="7"/>
    <s v="Sin cebolla"/>
  </r>
  <r>
    <x v="368"/>
    <n v="20"/>
    <s v="Plato_16"/>
    <s v="Descripción del Plato_16"/>
    <n v="16"/>
    <n v="28"/>
    <n v="56"/>
    <n v="24"/>
    <n v="56"/>
    <n v="0.42857142857142855"/>
    <n v="2"/>
    <n v="8"/>
    <s v="Sin cebolla"/>
  </r>
  <r>
    <x v="368"/>
    <n v="20"/>
    <s v="Plato_10"/>
    <s v="Descripción del Plato_10"/>
    <n v="15"/>
    <n v="26"/>
    <n v="78"/>
    <n v="33"/>
    <n v="78"/>
    <n v="0.42307692307692307"/>
    <n v="3"/>
    <n v="20"/>
    <s v="Sin cebolla"/>
  </r>
  <r>
    <x v="369"/>
    <n v="13"/>
    <s v="Plato_19"/>
    <s v="Descripción del Plato_19"/>
    <n v="22"/>
    <n v="36"/>
    <n v="72"/>
    <n v="28"/>
    <n v="72"/>
    <n v="0.3888888888888889"/>
    <n v="2"/>
    <n v="33"/>
    <s v="Sin cebolla"/>
  </r>
  <r>
    <x v="370"/>
    <n v="4"/>
    <s v="Plato_17"/>
    <s v="Descripción del Plato_17"/>
    <n v="19"/>
    <n v="31"/>
    <n v="62"/>
    <n v="24"/>
    <n v="62"/>
    <n v="0.38709677419354838"/>
    <n v="2"/>
    <n v="11"/>
    <s v="Sin cebolla"/>
  </r>
  <r>
    <x v="370"/>
    <n v="4"/>
    <s v="Plato_19"/>
    <s v="Descripción del Plato_19"/>
    <n v="22"/>
    <n v="36"/>
    <n v="36"/>
    <n v="14"/>
    <n v="36"/>
    <n v="0.3888888888888889"/>
    <n v="1"/>
    <n v="13"/>
    <s v="Ninguna"/>
  </r>
  <r>
    <x v="370"/>
    <n v="4"/>
    <s v="Plato_16"/>
    <s v="Descripción del Plato_16"/>
    <n v="16"/>
    <n v="28"/>
    <n v="56"/>
    <n v="24"/>
    <n v="56"/>
    <n v="0.42857142857142855"/>
    <n v="2"/>
    <n v="11"/>
    <s v="Ninguna"/>
  </r>
  <r>
    <x v="370"/>
    <n v="4"/>
    <s v="Plato_14"/>
    <s v="Descripción del Plato_14"/>
    <n v="14"/>
    <n v="23"/>
    <n v="46"/>
    <n v="18"/>
    <n v="46"/>
    <n v="0.39130434782608697"/>
    <n v="2"/>
    <n v="14"/>
    <s v="Sin cebolla"/>
  </r>
  <r>
    <x v="371"/>
    <n v="14"/>
    <s v="Plato_4"/>
    <s v="Descripción del Plato_4"/>
    <n v="10"/>
    <n v="18"/>
    <n v="36"/>
    <n v="16"/>
    <n v="36"/>
    <n v="0.44444444444444442"/>
    <n v="2"/>
    <n v="22"/>
    <s v="Ninguna"/>
  </r>
  <r>
    <x v="372"/>
    <n v="19"/>
    <s v="Plato_13"/>
    <s v="Descripción del Plato_13"/>
    <n v="13"/>
    <n v="21"/>
    <n v="21"/>
    <n v="8"/>
    <n v="21"/>
    <n v="0.38095238095238093"/>
    <n v="1"/>
    <n v="41"/>
    <s v="Sin cebolla"/>
  </r>
  <r>
    <x v="372"/>
    <n v="19"/>
    <s v="Plato_8"/>
    <s v="Descripción del Plato_8"/>
    <n v="21"/>
    <n v="35"/>
    <n v="35"/>
    <n v="14"/>
    <n v="35"/>
    <n v="0.4"/>
    <n v="1"/>
    <n v="49"/>
    <s v="Ninguna"/>
  </r>
  <r>
    <x v="372"/>
    <n v="19"/>
    <s v="Plato_5"/>
    <s v="Descripción del Plato_5"/>
    <n v="13"/>
    <n v="22"/>
    <n v="44"/>
    <n v="18"/>
    <n v="44"/>
    <n v="0.40909090909090912"/>
    <n v="2"/>
    <n v="17"/>
    <s v="Sin cebolla"/>
  </r>
  <r>
    <x v="372"/>
    <n v="19"/>
    <s v="Plato_3"/>
    <s v="Descripción del Plato_3"/>
    <n v="12"/>
    <n v="20"/>
    <n v="60"/>
    <n v="24"/>
    <n v="60"/>
    <n v="0.4"/>
    <n v="3"/>
    <n v="9"/>
    <s v="Sin cebolla"/>
  </r>
  <r>
    <x v="373"/>
    <n v="18"/>
    <s v="Plato_8"/>
    <s v="Descripción del Plato_8"/>
    <n v="21"/>
    <n v="35"/>
    <n v="35"/>
    <n v="14"/>
    <n v="35"/>
    <n v="0.4"/>
    <n v="1"/>
    <n v="9"/>
    <s v="Sin cebolla"/>
  </r>
  <r>
    <x v="374"/>
    <n v="18"/>
    <s v="Plato_17"/>
    <s v="Descripción del Plato_17"/>
    <n v="19"/>
    <n v="31"/>
    <n v="93"/>
    <n v="36"/>
    <n v="93"/>
    <n v="0.38709677419354838"/>
    <n v="3"/>
    <n v="27"/>
    <s v="Ninguna"/>
  </r>
  <r>
    <x v="375"/>
    <n v="16"/>
    <s v="Plato_14"/>
    <s v="Descripción del Plato_14"/>
    <n v="14"/>
    <n v="23"/>
    <n v="46"/>
    <n v="18"/>
    <n v="46"/>
    <n v="0.39130434782608697"/>
    <n v="2"/>
    <n v="5"/>
    <s v="Sin cebolla"/>
  </r>
  <r>
    <x v="376"/>
    <n v="5"/>
    <s v="Plato_18"/>
    <s v="Descripción del Plato_18"/>
    <n v="20"/>
    <n v="34"/>
    <n v="68"/>
    <n v="28"/>
    <n v="68"/>
    <n v="0.41176470588235292"/>
    <n v="2"/>
    <n v="13"/>
    <s v="Ninguna"/>
  </r>
  <r>
    <x v="376"/>
    <n v="5"/>
    <s v="Plato_15"/>
    <s v="Descripción del Plato_15"/>
    <n v="19"/>
    <n v="32"/>
    <n v="32"/>
    <n v="13"/>
    <n v="32"/>
    <n v="0.40625"/>
    <n v="1"/>
    <n v="33"/>
    <s v="Ninguna"/>
  </r>
  <r>
    <x v="377"/>
    <n v="3"/>
    <s v="Plato_2"/>
    <s v="Descripción del Plato_2"/>
    <n v="18"/>
    <n v="30"/>
    <n v="30"/>
    <n v="12"/>
    <n v="30"/>
    <n v="0.4"/>
    <n v="1"/>
    <n v="14"/>
    <s v="Sin cebolla"/>
  </r>
  <r>
    <x v="377"/>
    <n v="3"/>
    <s v="Plato_12"/>
    <s v="Descripción del Plato_12"/>
    <n v="11"/>
    <n v="19"/>
    <n v="19"/>
    <n v="8"/>
    <n v="19"/>
    <n v="0.42105263157894735"/>
    <n v="1"/>
    <n v="7"/>
    <s v="Sin cebolla"/>
  </r>
  <r>
    <x v="378"/>
    <n v="4"/>
    <s v="Plato_8"/>
    <s v="Descripción del Plato_8"/>
    <n v="21"/>
    <n v="35"/>
    <n v="70"/>
    <n v="28"/>
    <n v="70"/>
    <n v="0.4"/>
    <n v="2"/>
    <n v="6"/>
    <s v="Ninguna"/>
  </r>
  <r>
    <x v="379"/>
    <n v="5"/>
    <s v="Plato_11"/>
    <s v="Descripción del Plato_11"/>
    <n v="20"/>
    <n v="33"/>
    <n v="99"/>
    <n v="39"/>
    <n v="99"/>
    <n v="0.39393939393939392"/>
    <n v="3"/>
    <n v="58"/>
    <s v="Ninguna"/>
  </r>
  <r>
    <x v="379"/>
    <n v="5"/>
    <s v="Plato_12"/>
    <s v="Descripción del Plato_12"/>
    <n v="11"/>
    <n v="19"/>
    <n v="38"/>
    <n v="16"/>
    <n v="38"/>
    <n v="0.42105263157894735"/>
    <n v="2"/>
    <n v="35"/>
    <s v="Ninguna"/>
  </r>
  <r>
    <x v="380"/>
    <n v="4"/>
    <s v="Plato_10"/>
    <s v="Descripción del Plato_10"/>
    <n v="15"/>
    <n v="26"/>
    <n v="78"/>
    <n v="33"/>
    <n v="78"/>
    <n v="0.42307692307692307"/>
    <n v="3"/>
    <n v="35"/>
    <s v="Ninguna"/>
  </r>
  <r>
    <x v="380"/>
    <n v="4"/>
    <s v="Plato_11"/>
    <s v="Descripción del Plato_11"/>
    <n v="20"/>
    <n v="33"/>
    <n v="66"/>
    <n v="26"/>
    <n v="66"/>
    <n v="0.39393939393939392"/>
    <n v="2"/>
    <n v="12"/>
    <s v="Ninguna"/>
  </r>
  <r>
    <x v="381"/>
    <n v="20"/>
    <s v="Plato_9"/>
    <s v="Descripción del Plato_9"/>
    <n v="17"/>
    <n v="29"/>
    <n v="87"/>
    <n v="36"/>
    <n v="87"/>
    <n v="0.41379310344827586"/>
    <n v="3"/>
    <n v="54"/>
    <s v="Sin cebolla"/>
  </r>
  <r>
    <x v="382"/>
    <n v="6"/>
    <s v="Plato_19"/>
    <s v="Descripción del Plato_19"/>
    <n v="22"/>
    <n v="36"/>
    <n v="108"/>
    <n v="42"/>
    <n v="108"/>
    <n v="0.3888888888888889"/>
    <n v="3"/>
    <n v="9"/>
    <s v="Sin cebolla"/>
  </r>
  <r>
    <x v="383"/>
    <n v="1"/>
    <s v="Plato_4"/>
    <s v="Descripción del Plato_4"/>
    <n v="10"/>
    <n v="18"/>
    <n v="36"/>
    <n v="16"/>
    <n v="36"/>
    <n v="0.44444444444444442"/>
    <n v="2"/>
    <n v="26"/>
    <s v="Ninguna"/>
  </r>
  <r>
    <x v="383"/>
    <n v="1"/>
    <s v="Plato_12"/>
    <s v="Descripción del Plato_12"/>
    <n v="11"/>
    <n v="19"/>
    <n v="57"/>
    <n v="24"/>
    <n v="57"/>
    <n v="0.42105263157894735"/>
    <n v="3"/>
    <n v="35"/>
    <s v="Sin cebolla"/>
  </r>
  <r>
    <x v="383"/>
    <n v="1"/>
    <s v="Plato_6"/>
    <s v="Descripción del Plato_6"/>
    <n v="16"/>
    <n v="27"/>
    <n v="27"/>
    <n v="11"/>
    <n v="27"/>
    <n v="0.40740740740740738"/>
    <n v="1"/>
    <n v="49"/>
    <s v="Sin cebolla"/>
  </r>
  <r>
    <x v="384"/>
    <n v="6"/>
    <s v="Plato_2"/>
    <s v="Descripción del Plato_2"/>
    <n v="18"/>
    <n v="30"/>
    <n v="60"/>
    <n v="24"/>
    <n v="60"/>
    <n v="0.4"/>
    <n v="2"/>
    <n v="22"/>
    <s v="Ninguna"/>
  </r>
  <r>
    <x v="385"/>
    <n v="5"/>
    <s v="Plato_11"/>
    <s v="Descripción del Plato_11"/>
    <n v="20"/>
    <n v="33"/>
    <n v="99"/>
    <n v="39"/>
    <n v="99"/>
    <n v="0.39393939393939392"/>
    <n v="3"/>
    <n v="40"/>
    <s v="Sin cebolla"/>
  </r>
  <r>
    <x v="386"/>
    <n v="6"/>
    <s v="Plato_17"/>
    <s v="Descripción del Plato_17"/>
    <n v="19"/>
    <n v="31"/>
    <n v="93"/>
    <n v="36"/>
    <n v="93"/>
    <n v="0.38709677419354838"/>
    <n v="3"/>
    <n v="18"/>
    <s v="Sin cebolla"/>
  </r>
  <r>
    <x v="387"/>
    <n v="18"/>
    <s v="Plato_17"/>
    <s v="Descripción del Plato_17"/>
    <n v="19"/>
    <n v="31"/>
    <n v="62"/>
    <n v="24"/>
    <n v="62"/>
    <n v="0.38709677419354838"/>
    <n v="2"/>
    <n v="52"/>
    <s v="Sin cebolla"/>
  </r>
  <r>
    <x v="387"/>
    <n v="18"/>
    <s v="Plato_19"/>
    <s v="Descripción del Plato_19"/>
    <n v="22"/>
    <n v="36"/>
    <n v="72"/>
    <n v="28"/>
    <n v="72"/>
    <n v="0.3888888888888889"/>
    <n v="2"/>
    <n v="37"/>
    <s v="Ninguna"/>
  </r>
  <r>
    <x v="387"/>
    <n v="18"/>
    <s v="Plato_9"/>
    <s v="Descripción del Plato_9"/>
    <n v="17"/>
    <n v="29"/>
    <n v="58"/>
    <n v="24"/>
    <n v="58"/>
    <n v="0.41379310344827586"/>
    <n v="2"/>
    <n v="31"/>
    <s v="Sin cebolla"/>
  </r>
  <r>
    <x v="387"/>
    <n v="18"/>
    <s v="Plato_11"/>
    <s v="Descripción del Plato_11"/>
    <n v="20"/>
    <n v="33"/>
    <n v="99"/>
    <n v="39"/>
    <n v="99"/>
    <n v="0.39393939393939392"/>
    <n v="3"/>
    <n v="51"/>
    <s v="Sin cebolla"/>
  </r>
  <r>
    <x v="388"/>
    <n v="19"/>
    <s v="Plato_11"/>
    <s v="Descripción del Plato_11"/>
    <n v="20"/>
    <n v="33"/>
    <n v="33"/>
    <n v="13"/>
    <n v="33"/>
    <n v="0.39393939393939392"/>
    <n v="1"/>
    <n v="24"/>
    <s v="Ninguna"/>
  </r>
  <r>
    <x v="389"/>
    <n v="9"/>
    <s v="Plato_5"/>
    <s v="Descripción del Plato_5"/>
    <n v="13"/>
    <n v="22"/>
    <n v="44"/>
    <n v="18"/>
    <n v="44"/>
    <n v="0.40909090909090912"/>
    <n v="2"/>
    <n v="52"/>
    <s v="Sin cebolla"/>
  </r>
  <r>
    <x v="389"/>
    <n v="9"/>
    <s v="Plato_10"/>
    <s v="Descripción del Plato_10"/>
    <n v="15"/>
    <n v="26"/>
    <n v="78"/>
    <n v="33"/>
    <n v="78"/>
    <n v="0.42307692307692307"/>
    <n v="3"/>
    <n v="13"/>
    <s v="Sin cebolla"/>
  </r>
  <r>
    <x v="389"/>
    <n v="9"/>
    <s v="Plato_13"/>
    <s v="Descripción del Plato_13"/>
    <n v="13"/>
    <n v="21"/>
    <n v="21"/>
    <n v="8"/>
    <n v="21"/>
    <n v="0.38095238095238093"/>
    <n v="1"/>
    <n v="28"/>
    <s v="Sin cebolla"/>
  </r>
  <r>
    <x v="390"/>
    <n v="15"/>
    <s v="Plato_5"/>
    <s v="Descripción del Plato_5"/>
    <n v="13"/>
    <n v="22"/>
    <n v="22"/>
    <n v="9"/>
    <n v="22"/>
    <n v="0.40909090909090912"/>
    <n v="1"/>
    <n v="35"/>
    <s v="Ninguna"/>
  </r>
  <r>
    <x v="391"/>
    <n v="14"/>
    <s v="Plato_15"/>
    <s v="Descripción del Plato_15"/>
    <n v="19"/>
    <n v="32"/>
    <n v="96"/>
    <n v="39"/>
    <n v="96"/>
    <n v="0.40625"/>
    <n v="3"/>
    <n v="17"/>
    <s v="Ninguna"/>
  </r>
  <r>
    <x v="391"/>
    <n v="14"/>
    <s v="Plato_7"/>
    <s v="Descripción del Plato_7"/>
    <n v="14"/>
    <n v="24"/>
    <n v="24"/>
    <n v="10"/>
    <n v="24"/>
    <n v="0.41666666666666669"/>
    <n v="1"/>
    <n v="37"/>
    <s v="Sin cebolla"/>
  </r>
  <r>
    <x v="392"/>
    <n v="13"/>
    <s v="Plato_12"/>
    <s v="Descripción del Plato_12"/>
    <n v="11"/>
    <n v="19"/>
    <n v="38"/>
    <n v="16"/>
    <n v="38"/>
    <n v="0.42105263157894735"/>
    <n v="2"/>
    <n v="40"/>
    <s v="Ninguna"/>
  </r>
  <r>
    <x v="392"/>
    <n v="13"/>
    <s v="Plato_8"/>
    <s v="Descripción del Plato_8"/>
    <n v="21"/>
    <n v="35"/>
    <n v="105"/>
    <n v="42"/>
    <n v="105"/>
    <n v="0.4"/>
    <n v="3"/>
    <n v="23"/>
    <s v="Ninguna"/>
  </r>
  <r>
    <x v="392"/>
    <n v="13"/>
    <s v="Plato_13"/>
    <s v="Descripción del Plato_13"/>
    <n v="13"/>
    <n v="21"/>
    <n v="21"/>
    <n v="8"/>
    <n v="21"/>
    <n v="0.38095238095238093"/>
    <n v="1"/>
    <n v="20"/>
    <s v="Sin cebolla"/>
  </r>
  <r>
    <x v="392"/>
    <n v="13"/>
    <s v="Plato_5"/>
    <s v="Descripción del Plato_5"/>
    <n v="13"/>
    <n v="22"/>
    <n v="44"/>
    <n v="18"/>
    <n v="44"/>
    <n v="0.40909090909090912"/>
    <n v="2"/>
    <n v="26"/>
    <s v="Sin cebolla"/>
  </r>
  <r>
    <x v="393"/>
    <n v="17"/>
    <s v="Plato_7"/>
    <s v="Descripción del Plato_7"/>
    <n v="14"/>
    <n v="24"/>
    <n v="48"/>
    <n v="20"/>
    <n v="48"/>
    <n v="0.41666666666666669"/>
    <n v="2"/>
    <n v="5"/>
    <s v="Ninguna"/>
  </r>
  <r>
    <x v="393"/>
    <n v="17"/>
    <s v="Plato_9"/>
    <s v="Descripción del Plato_9"/>
    <n v="17"/>
    <n v="29"/>
    <n v="29"/>
    <n v="12"/>
    <n v="29"/>
    <n v="0.41379310344827586"/>
    <n v="1"/>
    <n v="42"/>
    <s v="Sin cebolla"/>
  </r>
  <r>
    <x v="394"/>
    <n v="2"/>
    <s v="Plato_12"/>
    <s v="Descripción del Plato_12"/>
    <n v="11"/>
    <n v="19"/>
    <n v="38"/>
    <n v="16"/>
    <n v="38"/>
    <n v="0.42105263157894735"/>
    <n v="2"/>
    <n v="8"/>
    <s v="Ninguna"/>
  </r>
  <r>
    <x v="395"/>
    <n v="11"/>
    <s v="Plato_3"/>
    <s v="Descripción del Plato_3"/>
    <n v="12"/>
    <n v="20"/>
    <n v="20"/>
    <n v="8"/>
    <n v="20"/>
    <n v="0.4"/>
    <n v="1"/>
    <n v="31"/>
    <s v="Sin cebolla"/>
  </r>
  <r>
    <x v="395"/>
    <n v="11"/>
    <s v="Plato_13"/>
    <s v="Descripción del Plato_13"/>
    <n v="13"/>
    <n v="21"/>
    <n v="63"/>
    <n v="24"/>
    <n v="63"/>
    <n v="0.38095238095238093"/>
    <n v="3"/>
    <n v="26"/>
    <s v="Sin cebolla"/>
  </r>
  <r>
    <x v="396"/>
    <n v="4"/>
    <s v="Plato_6"/>
    <s v="Descripción del Plato_6"/>
    <n v="16"/>
    <n v="27"/>
    <n v="54"/>
    <n v="22"/>
    <n v="54"/>
    <n v="0.40740740740740738"/>
    <n v="2"/>
    <n v="10"/>
    <s v="Sin cebolla"/>
  </r>
  <r>
    <x v="396"/>
    <n v="4"/>
    <s v="Plato_17"/>
    <s v="Descripción del Plato_17"/>
    <n v="19"/>
    <n v="31"/>
    <n v="93"/>
    <n v="36"/>
    <n v="93"/>
    <n v="0.38709677419354838"/>
    <n v="3"/>
    <n v="59"/>
    <s v="Sin cebolla"/>
  </r>
  <r>
    <x v="397"/>
    <n v="9"/>
    <s v="Plato_16"/>
    <s v="Descripción del Plato_16"/>
    <n v="16"/>
    <n v="28"/>
    <n v="56"/>
    <n v="24"/>
    <n v="56"/>
    <n v="0.42857142857142855"/>
    <n v="2"/>
    <n v="50"/>
    <s v="Ninguna"/>
  </r>
  <r>
    <x v="397"/>
    <n v="9"/>
    <s v="Plato_11"/>
    <s v="Descripción del Plato_11"/>
    <n v="20"/>
    <n v="33"/>
    <n v="66"/>
    <n v="26"/>
    <n v="66"/>
    <n v="0.39393939393939392"/>
    <n v="2"/>
    <n v="21"/>
    <s v="Sin cebolla"/>
  </r>
  <r>
    <x v="398"/>
    <n v="7"/>
    <s v="Plato_11"/>
    <s v="Descripción del Plato_11"/>
    <n v="20"/>
    <n v="33"/>
    <n v="99"/>
    <n v="39"/>
    <n v="99"/>
    <n v="0.39393939393939392"/>
    <n v="3"/>
    <n v="45"/>
    <s v="Ninguna"/>
  </r>
  <r>
    <x v="398"/>
    <n v="7"/>
    <s v="Plato_19"/>
    <s v="Descripción del Plato_19"/>
    <n v="22"/>
    <n v="36"/>
    <n v="108"/>
    <n v="42"/>
    <n v="108"/>
    <n v="0.3888888888888889"/>
    <n v="3"/>
    <n v="46"/>
    <s v="Sin cebolla"/>
  </r>
  <r>
    <x v="399"/>
    <n v="9"/>
    <s v="Plato_20"/>
    <s v="Descripción del Plato_20"/>
    <n v="25"/>
    <n v="40"/>
    <n v="80"/>
    <n v="30"/>
    <n v="80"/>
    <n v="0.375"/>
    <n v="2"/>
    <n v="28"/>
    <s v="Ninguna"/>
  </r>
  <r>
    <x v="399"/>
    <n v="9"/>
    <s v="Plato_16"/>
    <s v="Descripción del Plato_16"/>
    <n v="16"/>
    <n v="28"/>
    <n v="56"/>
    <n v="24"/>
    <n v="56"/>
    <n v="0.42857142857142855"/>
    <n v="2"/>
    <n v="13"/>
    <s v="Ninguna"/>
  </r>
  <r>
    <x v="399"/>
    <n v="9"/>
    <s v="Plato_17"/>
    <s v="Descripción del Plato_17"/>
    <n v="19"/>
    <n v="31"/>
    <n v="62"/>
    <n v="24"/>
    <n v="62"/>
    <n v="0.38709677419354838"/>
    <n v="2"/>
    <n v="38"/>
    <s v="Sin cebolla"/>
  </r>
  <r>
    <x v="400"/>
    <n v="16"/>
    <s v="Plato_13"/>
    <s v="Descripción del Plato_13"/>
    <n v="13"/>
    <n v="21"/>
    <n v="42"/>
    <n v="16"/>
    <n v="42"/>
    <n v="0.38095238095238093"/>
    <n v="2"/>
    <n v="20"/>
    <s v="Ninguna"/>
  </r>
  <r>
    <x v="401"/>
    <n v="18"/>
    <s v="Plato_1"/>
    <s v="Descripción del Plato_1"/>
    <n v="15"/>
    <n v="25"/>
    <n v="50"/>
    <n v="20"/>
    <n v="50"/>
    <n v="0.4"/>
    <n v="2"/>
    <n v="16"/>
    <s v="Sin cebolla"/>
  </r>
  <r>
    <x v="401"/>
    <n v="18"/>
    <s v="Plato_12"/>
    <s v="Descripción del Plato_12"/>
    <n v="11"/>
    <n v="19"/>
    <n v="57"/>
    <n v="24"/>
    <n v="57"/>
    <n v="0.42105263157894735"/>
    <n v="3"/>
    <n v="29"/>
    <s v="Sin cebolla"/>
  </r>
  <r>
    <x v="401"/>
    <n v="18"/>
    <s v="Plato_5"/>
    <s v="Descripción del Plato_5"/>
    <n v="13"/>
    <n v="22"/>
    <n v="44"/>
    <n v="18"/>
    <n v="44"/>
    <n v="0.40909090909090912"/>
    <n v="2"/>
    <n v="21"/>
    <s v="Ninguna"/>
  </r>
  <r>
    <x v="402"/>
    <n v="14"/>
    <s v="Plato_5"/>
    <s v="Descripción del Plato_5"/>
    <n v="13"/>
    <n v="22"/>
    <n v="66"/>
    <n v="27"/>
    <n v="66"/>
    <n v="0.40909090909090912"/>
    <n v="3"/>
    <n v="17"/>
    <s v="Ninguna"/>
  </r>
  <r>
    <x v="402"/>
    <n v="14"/>
    <s v="Plato_4"/>
    <s v="Descripción del Plato_4"/>
    <n v="10"/>
    <n v="18"/>
    <n v="36"/>
    <n v="16"/>
    <n v="36"/>
    <n v="0.44444444444444442"/>
    <n v="2"/>
    <n v="5"/>
    <s v="Sin cebolla"/>
  </r>
  <r>
    <x v="402"/>
    <n v="14"/>
    <s v="Plato_15"/>
    <s v="Descripción del Plato_15"/>
    <n v="19"/>
    <n v="32"/>
    <n v="64"/>
    <n v="26"/>
    <n v="64"/>
    <n v="0.40625"/>
    <n v="2"/>
    <n v="8"/>
    <s v="Sin cebolla"/>
  </r>
  <r>
    <x v="402"/>
    <n v="14"/>
    <s v="Plato_7"/>
    <s v="Descripción del Plato_7"/>
    <n v="14"/>
    <n v="24"/>
    <n v="24"/>
    <n v="10"/>
    <n v="24"/>
    <n v="0.41666666666666669"/>
    <n v="1"/>
    <n v="55"/>
    <s v="Sin cebolla"/>
  </r>
  <r>
    <x v="403"/>
    <n v="17"/>
    <s v="Plato_13"/>
    <s v="Descripción del Plato_13"/>
    <n v="13"/>
    <n v="21"/>
    <n v="42"/>
    <n v="16"/>
    <n v="42"/>
    <n v="0.38095238095238093"/>
    <n v="2"/>
    <n v="20"/>
    <s v="Ninguna"/>
  </r>
  <r>
    <x v="403"/>
    <n v="17"/>
    <s v="Plato_3"/>
    <s v="Descripción del Plato_3"/>
    <n v="12"/>
    <n v="20"/>
    <n v="20"/>
    <n v="8"/>
    <n v="20"/>
    <n v="0.4"/>
    <n v="1"/>
    <n v="53"/>
    <s v="Sin cebolla"/>
  </r>
  <r>
    <x v="403"/>
    <n v="17"/>
    <s v="Plato_20"/>
    <s v="Descripción del Plato_20"/>
    <n v="25"/>
    <n v="40"/>
    <n v="120"/>
    <n v="45"/>
    <n v="120"/>
    <n v="0.375"/>
    <n v="3"/>
    <n v="29"/>
    <s v="Sin cebolla"/>
  </r>
  <r>
    <x v="404"/>
    <n v="5"/>
    <s v="Plato_10"/>
    <s v="Descripción del Plato_10"/>
    <n v="15"/>
    <n v="26"/>
    <n v="26"/>
    <n v="11"/>
    <n v="26"/>
    <n v="0.42307692307692307"/>
    <n v="1"/>
    <n v="41"/>
    <s v="Sin cebolla"/>
  </r>
  <r>
    <x v="404"/>
    <n v="5"/>
    <s v="Plato_20"/>
    <s v="Descripción del Plato_20"/>
    <n v="25"/>
    <n v="40"/>
    <n v="40"/>
    <n v="15"/>
    <n v="40"/>
    <n v="0.375"/>
    <n v="1"/>
    <n v="44"/>
    <s v="Ninguna"/>
  </r>
  <r>
    <x v="404"/>
    <n v="5"/>
    <s v="Plato_3"/>
    <s v="Descripción del Plato_3"/>
    <n v="12"/>
    <n v="20"/>
    <n v="40"/>
    <n v="16"/>
    <n v="40"/>
    <n v="0.4"/>
    <n v="2"/>
    <n v="13"/>
    <s v="Sin cebolla"/>
  </r>
  <r>
    <x v="405"/>
    <n v="14"/>
    <s v="Plato_3"/>
    <s v="Descripción del Plato_3"/>
    <n v="12"/>
    <n v="20"/>
    <n v="60"/>
    <n v="24"/>
    <n v="60"/>
    <n v="0.4"/>
    <n v="3"/>
    <n v="6"/>
    <s v="Ninguna"/>
  </r>
  <r>
    <x v="405"/>
    <n v="14"/>
    <s v="Plato_8"/>
    <s v="Descripción del Plato_8"/>
    <n v="21"/>
    <n v="35"/>
    <n v="70"/>
    <n v="28"/>
    <n v="70"/>
    <n v="0.4"/>
    <n v="2"/>
    <n v="56"/>
    <s v="Ninguna"/>
  </r>
  <r>
    <x v="405"/>
    <n v="14"/>
    <s v="Plato_1"/>
    <s v="Descripción del Plato_1"/>
    <n v="15"/>
    <n v="25"/>
    <n v="25"/>
    <n v="10"/>
    <n v="25"/>
    <n v="0.4"/>
    <n v="1"/>
    <n v="55"/>
    <s v="Sin cebolla"/>
  </r>
  <r>
    <x v="406"/>
    <n v="4"/>
    <s v="Plato_3"/>
    <s v="Descripción del Plato_3"/>
    <n v="12"/>
    <n v="20"/>
    <n v="60"/>
    <n v="24"/>
    <n v="60"/>
    <n v="0.4"/>
    <n v="3"/>
    <n v="32"/>
    <s v="Ninguna"/>
  </r>
  <r>
    <x v="406"/>
    <n v="4"/>
    <s v="Plato_8"/>
    <s v="Descripción del Plato_8"/>
    <n v="21"/>
    <n v="35"/>
    <n v="35"/>
    <n v="14"/>
    <n v="35"/>
    <n v="0.4"/>
    <n v="1"/>
    <n v="18"/>
    <s v="Sin cebolla"/>
  </r>
  <r>
    <x v="407"/>
    <n v="17"/>
    <s v="Plato_1"/>
    <s v="Descripción del Plato_1"/>
    <n v="15"/>
    <n v="25"/>
    <n v="25"/>
    <n v="10"/>
    <n v="25"/>
    <n v="0.4"/>
    <n v="1"/>
    <n v="58"/>
    <s v="Sin cebolla"/>
  </r>
  <r>
    <x v="407"/>
    <n v="17"/>
    <s v="Plato_7"/>
    <s v="Descripción del Plato_7"/>
    <n v="14"/>
    <n v="24"/>
    <n v="72"/>
    <n v="30"/>
    <n v="72"/>
    <n v="0.41666666666666669"/>
    <n v="3"/>
    <n v="11"/>
    <s v="Ninguna"/>
  </r>
  <r>
    <x v="407"/>
    <n v="17"/>
    <s v="Plato_18"/>
    <s v="Descripción del Plato_18"/>
    <n v="20"/>
    <n v="34"/>
    <n v="34"/>
    <n v="14"/>
    <n v="34"/>
    <n v="0.41176470588235292"/>
    <n v="1"/>
    <n v="37"/>
    <s v="Sin cebolla"/>
  </r>
  <r>
    <x v="408"/>
    <n v="15"/>
    <s v="Plato_13"/>
    <s v="Descripción del Plato_13"/>
    <n v="13"/>
    <n v="21"/>
    <n v="0"/>
    <n v="0"/>
    <n v="0"/>
    <n v="0"/>
    <n v="3"/>
    <n v="44"/>
    <s v="Sin cebolla"/>
  </r>
  <r>
    <x v="408"/>
    <n v="15"/>
    <s v="Plato_20"/>
    <s v="Descripción del Plato_20"/>
    <n v="25"/>
    <n v="40"/>
    <n v="0"/>
    <n v="0"/>
    <n v="0"/>
    <n v="0"/>
    <n v="1"/>
    <n v="43"/>
    <s v="Ninguna"/>
  </r>
  <r>
    <x v="408"/>
    <n v="15"/>
    <s v="Plato_16"/>
    <s v="Descripción del Plato_16"/>
    <n v="16"/>
    <n v="28"/>
    <n v="0"/>
    <n v="0"/>
    <n v="0"/>
    <n v="0"/>
    <n v="1"/>
    <n v="47"/>
    <s v="Ninguna"/>
  </r>
  <r>
    <x v="408"/>
    <n v="15"/>
    <s v="Plato_7"/>
    <s v="Descripción del Plato_7"/>
    <n v="14"/>
    <n v="24"/>
    <n v="0"/>
    <n v="0"/>
    <n v="0"/>
    <n v="0"/>
    <n v="3"/>
    <n v="29"/>
    <s v="Ninguna"/>
  </r>
  <r>
    <x v="409"/>
    <n v="1"/>
    <s v="Plato_3"/>
    <s v="Descripción del Plato_3"/>
    <n v="12"/>
    <n v="20"/>
    <n v="20"/>
    <n v="8"/>
    <n v="20"/>
    <n v="0.4"/>
    <n v="1"/>
    <n v="50"/>
    <s v="Sin cebolla"/>
  </r>
  <r>
    <x v="409"/>
    <n v="1"/>
    <s v="Plato_19"/>
    <s v="Descripción del Plato_19"/>
    <n v="22"/>
    <n v="36"/>
    <n v="36"/>
    <n v="14"/>
    <n v="36"/>
    <n v="0.3888888888888889"/>
    <n v="1"/>
    <n v="41"/>
    <s v="Ninguna"/>
  </r>
  <r>
    <x v="410"/>
    <n v="3"/>
    <s v="Plato_20"/>
    <s v="Descripción del Plato_20"/>
    <n v="25"/>
    <n v="40"/>
    <n v="120"/>
    <n v="45"/>
    <n v="120"/>
    <n v="0.375"/>
    <n v="3"/>
    <n v="36"/>
    <s v="Sin cebolla"/>
  </r>
  <r>
    <x v="410"/>
    <n v="3"/>
    <s v="Plato_4"/>
    <s v="Descripción del Plato_4"/>
    <n v="10"/>
    <n v="18"/>
    <n v="18"/>
    <n v="8"/>
    <n v="18"/>
    <n v="0.44444444444444442"/>
    <n v="1"/>
    <n v="33"/>
    <s v="Ninguna"/>
  </r>
  <r>
    <x v="410"/>
    <n v="3"/>
    <s v="Plato_6"/>
    <s v="Descripción del Plato_6"/>
    <n v="16"/>
    <n v="27"/>
    <n v="81"/>
    <n v="33"/>
    <n v="81"/>
    <n v="0.40740740740740738"/>
    <n v="3"/>
    <n v="9"/>
    <s v="Ninguna"/>
  </r>
  <r>
    <x v="411"/>
    <n v="11"/>
    <s v="Plato_17"/>
    <s v="Descripción del Plato_17"/>
    <n v="19"/>
    <n v="31"/>
    <n v="93"/>
    <n v="36"/>
    <n v="93"/>
    <n v="0.38709677419354838"/>
    <n v="3"/>
    <n v="57"/>
    <s v="Sin cebolla"/>
  </r>
  <r>
    <x v="412"/>
    <n v="13"/>
    <s v="Plato_8"/>
    <s v="Descripción del Plato_8"/>
    <n v="21"/>
    <n v="35"/>
    <n v="35"/>
    <n v="14"/>
    <n v="35"/>
    <n v="0.4"/>
    <n v="1"/>
    <n v="12"/>
    <s v="Sin cebolla"/>
  </r>
  <r>
    <x v="413"/>
    <n v="14"/>
    <s v="Plato_11"/>
    <s v="Descripción del Plato_11"/>
    <n v="20"/>
    <n v="33"/>
    <n v="33"/>
    <n v="13"/>
    <n v="33"/>
    <n v="0.39393939393939392"/>
    <n v="1"/>
    <n v="38"/>
    <s v="Ninguna"/>
  </r>
  <r>
    <x v="414"/>
    <n v="14"/>
    <s v="Plato_6"/>
    <s v="Descripción del Plato_6"/>
    <n v="16"/>
    <n v="27"/>
    <n v="54"/>
    <n v="22"/>
    <n v="54"/>
    <n v="0.40740740740740738"/>
    <n v="2"/>
    <n v="32"/>
    <s v="Ninguna"/>
  </r>
  <r>
    <x v="414"/>
    <n v="14"/>
    <s v="Plato_18"/>
    <s v="Descripción del Plato_18"/>
    <n v="20"/>
    <n v="34"/>
    <n v="68"/>
    <n v="28"/>
    <n v="68"/>
    <n v="0.41176470588235292"/>
    <n v="2"/>
    <n v="16"/>
    <s v="Sin cebolla"/>
  </r>
  <r>
    <x v="414"/>
    <n v="14"/>
    <s v="Plato_19"/>
    <s v="Descripción del Plato_19"/>
    <n v="22"/>
    <n v="36"/>
    <n v="36"/>
    <n v="14"/>
    <n v="36"/>
    <n v="0.3888888888888889"/>
    <n v="1"/>
    <n v="39"/>
    <s v="Ninguna"/>
  </r>
  <r>
    <x v="415"/>
    <n v="20"/>
    <s v="Plato_1"/>
    <s v="Descripción del Plato_1"/>
    <n v="15"/>
    <n v="25"/>
    <n v="25"/>
    <n v="10"/>
    <n v="25"/>
    <n v="0.4"/>
    <n v="1"/>
    <n v="9"/>
    <s v="Sin cebolla"/>
  </r>
  <r>
    <x v="416"/>
    <n v="7"/>
    <s v="Plato_9"/>
    <s v="Descripción del Plato_9"/>
    <n v="17"/>
    <n v="29"/>
    <n v="0"/>
    <n v="0"/>
    <n v="0"/>
    <n v="0"/>
    <n v="1"/>
    <n v="23"/>
    <s v="Ninguna"/>
  </r>
  <r>
    <x v="416"/>
    <n v="7"/>
    <s v="Plato_20"/>
    <s v="Descripción del Plato_20"/>
    <n v="25"/>
    <n v="40"/>
    <n v="0"/>
    <n v="0"/>
    <n v="0"/>
    <n v="0"/>
    <n v="1"/>
    <n v="17"/>
    <s v="Ninguna"/>
  </r>
  <r>
    <x v="416"/>
    <n v="7"/>
    <s v="Plato_12"/>
    <s v="Descripción del Plato_12"/>
    <n v="11"/>
    <n v="19"/>
    <n v="0"/>
    <n v="0"/>
    <n v="0"/>
    <n v="0"/>
    <n v="1"/>
    <n v="16"/>
    <s v="Sin cebolla"/>
  </r>
  <r>
    <x v="416"/>
    <n v="7"/>
    <s v="Plato_6"/>
    <s v="Descripción del Plato_6"/>
    <n v="16"/>
    <n v="27"/>
    <n v="0"/>
    <n v="0"/>
    <n v="0"/>
    <n v="0"/>
    <n v="2"/>
    <n v="34"/>
    <s v="Sin cebolla"/>
  </r>
  <r>
    <x v="417"/>
    <n v="17"/>
    <s v="Plato_1"/>
    <s v="Descripción del Plato_1"/>
    <n v="15"/>
    <n v="25"/>
    <n v="25"/>
    <n v="10"/>
    <n v="25"/>
    <n v="0.4"/>
    <n v="1"/>
    <n v="45"/>
    <s v="Ninguna"/>
  </r>
  <r>
    <x v="417"/>
    <n v="17"/>
    <s v="Plato_17"/>
    <s v="Descripción del Plato_17"/>
    <n v="19"/>
    <n v="31"/>
    <n v="93"/>
    <n v="36"/>
    <n v="93"/>
    <n v="0.38709677419354838"/>
    <n v="3"/>
    <n v="55"/>
    <s v="Sin cebolla"/>
  </r>
  <r>
    <x v="418"/>
    <n v="11"/>
    <s v="Plato_18"/>
    <s v="Descripción del Plato_18"/>
    <n v="20"/>
    <n v="34"/>
    <n v="34"/>
    <n v="14"/>
    <n v="34"/>
    <n v="0.41176470588235292"/>
    <n v="1"/>
    <n v="7"/>
    <s v="Sin cebolla"/>
  </r>
  <r>
    <x v="418"/>
    <n v="11"/>
    <s v="Plato_11"/>
    <s v="Descripción del Plato_11"/>
    <n v="20"/>
    <n v="33"/>
    <n v="33"/>
    <n v="13"/>
    <n v="33"/>
    <n v="0.39393939393939392"/>
    <n v="1"/>
    <n v="57"/>
    <s v="Ninguna"/>
  </r>
  <r>
    <x v="419"/>
    <n v="18"/>
    <s v="Plato_18"/>
    <s v="Descripción del Plato_18"/>
    <n v="20"/>
    <n v="34"/>
    <n v="68"/>
    <n v="28"/>
    <n v="68"/>
    <n v="0.41176470588235292"/>
    <n v="2"/>
    <n v="33"/>
    <s v="Ninguna"/>
  </r>
  <r>
    <x v="419"/>
    <n v="18"/>
    <s v="Plato_3"/>
    <s v="Descripción del Plato_3"/>
    <n v="12"/>
    <n v="20"/>
    <n v="60"/>
    <n v="24"/>
    <n v="60"/>
    <n v="0.4"/>
    <n v="3"/>
    <n v="10"/>
    <s v="Ninguna"/>
  </r>
  <r>
    <x v="419"/>
    <n v="18"/>
    <s v="Plato_1"/>
    <s v="Descripción del Plato_1"/>
    <n v="15"/>
    <n v="25"/>
    <n v="50"/>
    <n v="20"/>
    <n v="50"/>
    <n v="0.4"/>
    <n v="2"/>
    <n v="28"/>
    <s v="Ninguna"/>
  </r>
  <r>
    <x v="419"/>
    <n v="18"/>
    <s v="Plato_15"/>
    <s v="Descripción del Plato_15"/>
    <n v="19"/>
    <n v="32"/>
    <n v="64"/>
    <n v="26"/>
    <n v="64"/>
    <n v="0.40625"/>
    <n v="2"/>
    <n v="34"/>
    <s v="Ninguna"/>
  </r>
  <r>
    <x v="420"/>
    <n v="10"/>
    <s v="Plato_17"/>
    <s v="Descripción del Plato_17"/>
    <n v="19"/>
    <n v="31"/>
    <n v="31"/>
    <n v="12"/>
    <n v="31"/>
    <n v="0.38709677419354838"/>
    <n v="1"/>
    <n v="18"/>
    <s v="Sin cebolla"/>
  </r>
  <r>
    <x v="420"/>
    <n v="10"/>
    <s v="Plato_4"/>
    <s v="Descripción del Plato_4"/>
    <n v="10"/>
    <n v="18"/>
    <n v="54"/>
    <n v="24"/>
    <n v="54"/>
    <n v="0.44444444444444442"/>
    <n v="3"/>
    <n v="53"/>
    <s v="Sin cebolla"/>
  </r>
  <r>
    <x v="421"/>
    <n v="12"/>
    <s v="Plato_10"/>
    <s v="Descripción del Plato_10"/>
    <n v="15"/>
    <n v="26"/>
    <n v="52"/>
    <n v="22"/>
    <n v="52"/>
    <n v="0.42307692307692307"/>
    <n v="2"/>
    <n v="7"/>
    <s v="Sin cebolla"/>
  </r>
  <r>
    <x v="421"/>
    <n v="12"/>
    <s v="Plato_19"/>
    <s v="Descripción del Plato_19"/>
    <n v="22"/>
    <n v="36"/>
    <n v="36"/>
    <n v="14"/>
    <n v="36"/>
    <n v="0.3888888888888889"/>
    <n v="1"/>
    <n v="27"/>
    <s v="Ninguna"/>
  </r>
  <r>
    <x v="422"/>
    <n v="4"/>
    <s v="Plato_16"/>
    <s v="Descripción del Plato_16"/>
    <n v="16"/>
    <n v="28"/>
    <n v="56"/>
    <n v="24"/>
    <n v="56"/>
    <n v="0.42857142857142855"/>
    <n v="2"/>
    <n v="24"/>
    <s v="Ninguna"/>
  </r>
  <r>
    <x v="422"/>
    <n v="4"/>
    <s v="Plato_15"/>
    <s v="Descripción del Plato_15"/>
    <n v="19"/>
    <n v="32"/>
    <n v="96"/>
    <n v="39"/>
    <n v="96"/>
    <n v="0.40625"/>
    <n v="3"/>
    <n v="7"/>
    <s v="Sin cebolla"/>
  </r>
  <r>
    <x v="423"/>
    <n v="13"/>
    <s v="Plato_5"/>
    <s v="Descripción del Plato_5"/>
    <n v="13"/>
    <n v="22"/>
    <n v="66"/>
    <n v="27"/>
    <n v="66"/>
    <n v="0.40909090909090912"/>
    <n v="3"/>
    <n v="43"/>
    <s v="Ninguna"/>
  </r>
  <r>
    <x v="423"/>
    <n v="13"/>
    <s v="Plato_6"/>
    <s v="Descripción del Plato_6"/>
    <n v="16"/>
    <n v="27"/>
    <n v="81"/>
    <n v="33"/>
    <n v="81"/>
    <n v="0.40740740740740738"/>
    <n v="3"/>
    <n v="45"/>
    <s v="Sin cebolla"/>
  </r>
  <r>
    <x v="424"/>
    <n v="18"/>
    <s v="Plato_12"/>
    <s v="Descripción del Plato_12"/>
    <n v="11"/>
    <n v="19"/>
    <n v="19"/>
    <n v="8"/>
    <n v="19"/>
    <n v="0.42105263157894735"/>
    <n v="1"/>
    <n v="28"/>
    <s v="Sin cebolla"/>
  </r>
  <r>
    <x v="425"/>
    <n v="5"/>
    <s v="Plato_11"/>
    <s v="Descripción del Plato_11"/>
    <n v="20"/>
    <n v="33"/>
    <n v="0"/>
    <n v="0"/>
    <n v="0"/>
    <n v="0"/>
    <n v="1"/>
    <n v="8"/>
    <s v="Sin cebolla"/>
  </r>
  <r>
    <x v="425"/>
    <n v="5"/>
    <s v="Plato_16"/>
    <s v="Descripción del Plato_16"/>
    <n v="16"/>
    <n v="28"/>
    <n v="0"/>
    <n v="0"/>
    <n v="0"/>
    <n v="0"/>
    <n v="2"/>
    <n v="38"/>
    <s v="Sin cebolla"/>
  </r>
  <r>
    <x v="425"/>
    <n v="5"/>
    <s v="Plato_1"/>
    <s v="Descripción del Plato_1"/>
    <n v="15"/>
    <n v="25"/>
    <n v="0"/>
    <n v="0"/>
    <n v="0"/>
    <n v="0"/>
    <n v="2"/>
    <n v="23"/>
    <s v="Ninguna"/>
  </r>
  <r>
    <x v="425"/>
    <n v="5"/>
    <s v="Plato_19"/>
    <s v="Descripción del Plato_19"/>
    <n v="22"/>
    <n v="36"/>
    <n v="0"/>
    <n v="0"/>
    <n v="0"/>
    <n v="0"/>
    <n v="3"/>
    <n v="47"/>
    <s v="Sin cebolla"/>
  </r>
  <r>
    <x v="426"/>
    <n v="2"/>
    <s v="Plato_1"/>
    <s v="Descripción del Plato_1"/>
    <n v="15"/>
    <n v="25"/>
    <n v="0"/>
    <n v="0"/>
    <n v="0"/>
    <n v="0"/>
    <n v="3"/>
    <n v="34"/>
    <s v="Sin cebolla"/>
  </r>
  <r>
    <x v="426"/>
    <n v="2"/>
    <s v="Plato_8"/>
    <s v="Descripción del Plato_8"/>
    <n v="21"/>
    <n v="35"/>
    <n v="0"/>
    <n v="0"/>
    <n v="0"/>
    <n v="0"/>
    <n v="2"/>
    <n v="52"/>
    <s v="Ninguna"/>
  </r>
  <r>
    <x v="426"/>
    <n v="2"/>
    <s v="Plato_14"/>
    <s v="Descripción del Plato_14"/>
    <n v="14"/>
    <n v="23"/>
    <n v="0"/>
    <n v="0"/>
    <n v="0"/>
    <n v="0"/>
    <n v="1"/>
    <n v="24"/>
    <s v="Sin cebolla"/>
  </r>
  <r>
    <x v="426"/>
    <n v="2"/>
    <s v="Plato_12"/>
    <s v="Descripción del Plato_12"/>
    <n v="11"/>
    <n v="19"/>
    <n v="0"/>
    <n v="0"/>
    <n v="0"/>
    <n v="0"/>
    <n v="2"/>
    <n v="56"/>
    <s v="Ninguna"/>
  </r>
  <r>
    <x v="427"/>
    <n v="7"/>
    <s v="Plato_20"/>
    <s v="Descripción del Plato_20"/>
    <n v="25"/>
    <n v="40"/>
    <n v="0"/>
    <n v="0"/>
    <n v="0"/>
    <n v="0"/>
    <n v="1"/>
    <n v="38"/>
    <s v="Ninguna"/>
  </r>
  <r>
    <x v="427"/>
    <n v="7"/>
    <s v="Plato_14"/>
    <s v="Descripción del Plato_14"/>
    <n v="14"/>
    <n v="23"/>
    <n v="0"/>
    <n v="0"/>
    <n v="0"/>
    <n v="0"/>
    <n v="1"/>
    <n v="46"/>
    <s v="Ninguna"/>
  </r>
  <r>
    <x v="427"/>
    <n v="7"/>
    <s v="Plato_1"/>
    <s v="Descripción del Plato_1"/>
    <n v="15"/>
    <n v="25"/>
    <n v="0"/>
    <n v="0"/>
    <n v="0"/>
    <n v="0"/>
    <n v="2"/>
    <n v="48"/>
    <s v="Ninguna"/>
  </r>
  <r>
    <x v="427"/>
    <n v="7"/>
    <s v="Plato_17"/>
    <s v="Descripción del Plato_17"/>
    <n v="19"/>
    <n v="31"/>
    <n v="0"/>
    <n v="0"/>
    <n v="0"/>
    <n v="0"/>
    <n v="2"/>
    <n v="47"/>
    <s v="Ninguna"/>
  </r>
  <r>
    <x v="428"/>
    <n v="8"/>
    <s v="Plato_10"/>
    <s v="Descripción del Plato_10"/>
    <n v="15"/>
    <n v="26"/>
    <n v="78"/>
    <n v="33"/>
    <n v="78"/>
    <n v="0.42307692307692307"/>
    <n v="3"/>
    <n v="27"/>
    <s v="Ninguna"/>
  </r>
  <r>
    <x v="429"/>
    <n v="7"/>
    <s v="Plato_1"/>
    <s v="Descripción del Plato_1"/>
    <n v="15"/>
    <n v="25"/>
    <n v="25"/>
    <n v="10"/>
    <n v="25"/>
    <n v="0.4"/>
    <n v="1"/>
    <n v="49"/>
    <s v="Ninguna"/>
  </r>
  <r>
    <x v="430"/>
    <n v="15"/>
    <s v="Plato_2"/>
    <s v="Descripción del Plato_2"/>
    <n v="18"/>
    <n v="30"/>
    <n v="60"/>
    <n v="24"/>
    <n v="60"/>
    <n v="0.4"/>
    <n v="2"/>
    <n v="20"/>
    <s v="Ninguna"/>
  </r>
  <r>
    <x v="431"/>
    <n v="10"/>
    <s v="Plato_3"/>
    <s v="Descripción del Plato_3"/>
    <n v="12"/>
    <n v="20"/>
    <n v="60"/>
    <n v="24"/>
    <n v="60"/>
    <n v="0.4"/>
    <n v="3"/>
    <n v="16"/>
    <s v="Sin cebolla"/>
  </r>
  <r>
    <x v="431"/>
    <n v="10"/>
    <s v="Plato_13"/>
    <s v="Descripción del Plato_13"/>
    <n v="13"/>
    <n v="21"/>
    <n v="21"/>
    <n v="8"/>
    <n v="21"/>
    <n v="0.38095238095238093"/>
    <n v="1"/>
    <n v="27"/>
    <s v="Ninguna"/>
  </r>
  <r>
    <x v="431"/>
    <n v="10"/>
    <s v="Plato_16"/>
    <s v="Descripción del Plato_16"/>
    <n v="16"/>
    <n v="28"/>
    <n v="28"/>
    <n v="12"/>
    <n v="28"/>
    <n v="0.42857142857142855"/>
    <n v="1"/>
    <n v="31"/>
    <s v="Ninguna"/>
  </r>
  <r>
    <x v="432"/>
    <n v="10"/>
    <s v="Plato_2"/>
    <s v="Descripción del Plato_2"/>
    <n v="18"/>
    <n v="30"/>
    <n v="30"/>
    <n v="12"/>
    <n v="30"/>
    <n v="0.4"/>
    <n v="1"/>
    <n v="56"/>
    <s v="Sin cebolla"/>
  </r>
  <r>
    <x v="432"/>
    <n v="10"/>
    <s v="Plato_7"/>
    <s v="Descripción del Plato_7"/>
    <n v="14"/>
    <n v="24"/>
    <n v="72"/>
    <n v="30"/>
    <n v="72"/>
    <n v="0.41666666666666669"/>
    <n v="3"/>
    <n v="18"/>
    <s v="Ninguna"/>
  </r>
  <r>
    <x v="433"/>
    <n v="15"/>
    <s v="Plato_10"/>
    <s v="Descripción del Plato_10"/>
    <n v="15"/>
    <n v="26"/>
    <n v="52"/>
    <n v="22"/>
    <n v="52"/>
    <n v="0.42307692307692307"/>
    <n v="2"/>
    <n v="26"/>
    <s v="Ninguna"/>
  </r>
  <r>
    <x v="433"/>
    <n v="15"/>
    <s v="Plato_5"/>
    <s v="Descripción del Plato_5"/>
    <n v="13"/>
    <n v="22"/>
    <n v="44"/>
    <n v="18"/>
    <n v="44"/>
    <n v="0.40909090909090912"/>
    <n v="2"/>
    <n v="32"/>
    <s v="Sin cebolla"/>
  </r>
  <r>
    <x v="434"/>
    <n v="17"/>
    <s v="Plato_10"/>
    <s v="Descripción del Plato_10"/>
    <n v="15"/>
    <n v="26"/>
    <n v="52"/>
    <n v="22"/>
    <n v="52"/>
    <n v="0.42307692307692307"/>
    <n v="2"/>
    <n v="14"/>
    <s v="Ninguna"/>
  </r>
  <r>
    <x v="434"/>
    <n v="17"/>
    <s v="Plato_13"/>
    <s v="Descripción del Plato_13"/>
    <n v="13"/>
    <n v="21"/>
    <n v="42"/>
    <n v="16"/>
    <n v="42"/>
    <n v="0.38095238095238093"/>
    <n v="2"/>
    <n v="42"/>
    <s v="Ninguna"/>
  </r>
  <r>
    <x v="434"/>
    <n v="17"/>
    <s v="Plato_2"/>
    <s v="Descripción del Plato_2"/>
    <n v="18"/>
    <n v="30"/>
    <n v="60"/>
    <n v="24"/>
    <n v="60"/>
    <n v="0.4"/>
    <n v="2"/>
    <n v="55"/>
    <s v="Sin cebolla"/>
  </r>
  <r>
    <x v="435"/>
    <n v="10"/>
    <s v="Plato_16"/>
    <s v="Descripción del Plato_16"/>
    <n v="16"/>
    <n v="28"/>
    <n v="56"/>
    <n v="24"/>
    <n v="56"/>
    <n v="0.42857142857142855"/>
    <n v="2"/>
    <n v="45"/>
    <s v="Sin cebolla"/>
  </r>
  <r>
    <x v="436"/>
    <n v="16"/>
    <s v="Plato_8"/>
    <s v="Descripción del Plato_8"/>
    <n v="21"/>
    <n v="35"/>
    <n v="70"/>
    <n v="28"/>
    <n v="70"/>
    <n v="0.4"/>
    <n v="2"/>
    <n v="51"/>
    <s v="Sin cebolla"/>
  </r>
  <r>
    <x v="437"/>
    <n v="2"/>
    <s v="Plato_11"/>
    <s v="Descripción del Plato_11"/>
    <n v="20"/>
    <n v="33"/>
    <n v="33"/>
    <n v="13"/>
    <n v="33"/>
    <n v="0.39393939393939392"/>
    <n v="1"/>
    <n v="51"/>
    <s v="Sin cebolla"/>
  </r>
  <r>
    <x v="438"/>
    <n v="15"/>
    <s v="Plato_11"/>
    <s v="Descripción del Plato_11"/>
    <n v="20"/>
    <n v="33"/>
    <n v="99"/>
    <n v="39"/>
    <n v="99"/>
    <n v="0.39393939393939392"/>
    <n v="3"/>
    <n v="35"/>
    <s v="Ninguna"/>
  </r>
  <r>
    <x v="438"/>
    <n v="15"/>
    <s v="Plato_10"/>
    <s v="Descripción del Plato_10"/>
    <n v="15"/>
    <n v="26"/>
    <n v="78"/>
    <n v="33"/>
    <n v="78"/>
    <n v="0.42307692307692307"/>
    <n v="3"/>
    <n v="29"/>
    <s v="Sin cebolla"/>
  </r>
  <r>
    <x v="439"/>
    <n v="13"/>
    <s v="Plato_14"/>
    <s v="Descripción del Plato_14"/>
    <n v="14"/>
    <n v="23"/>
    <n v="46"/>
    <n v="18"/>
    <n v="46"/>
    <n v="0.39130434782608697"/>
    <n v="2"/>
    <n v="36"/>
    <s v="Ninguna"/>
  </r>
  <r>
    <x v="439"/>
    <n v="13"/>
    <s v="Plato_12"/>
    <s v="Descripción del Plato_12"/>
    <n v="11"/>
    <n v="19"/>
    <n v="38"/>
    <n v="16"/>
    <n v="38"/>
    <n v="0.42105263157894735"/>
    <n v="2"/>
    <n v="9"/>
    <s v="Ninguna"/>
  </r>
  <r>
    <x v="440"/>
    <n v="13"/>
    <s v="Plato_8"/>
    <s v="Descripción del Plato_8"/>
    <n v="21"/>
    <n v="35"/>
    <n v="105"/>
    <n v="42"/>
    <n v="105"/>
    <n v="0.4"/>
    <n v="3"/>
    <n v="54"/>
    <s v="Ninguna"/>
  </r>
  <r>
    <x v="440"/>
    <n v="13"/>
    <s v="Plato_10"/>
    <s v="Descripción del Plato_10"/>
    <n v="15"/>
    <n v="26"/>
    <n v="78"/>
    <n v="33"/>
    <n v="78"/>
    <n v="0.42307692307692307"/>
    <n v="3"/>
    <n v="36"/>
    <s v="Sin cebolla"/>
  </r>
  <r>
    <x v="441"/>
    <n v="15"/>
    <s v="Plato_18"/>
    <s v="Descripción del Plato_18"/>
    <n v="20"/>
    <n v="34"/>
    <n v="0"/>
    <n v="0"/>
    <n v="0"/>
    <n v="0"/>
    <n v="3"/>
    <n v="29"/>
    <s v="Sin cebolla"/>
  </r>
  <r>
    <x v="441"/>
    <n v="15"/>
    <s v="Plato_1"/>
    <s v="Descripción del Plato_1"/>
    <n v="15"/>
    <n v="25"/>
    <n v="0"/>
    <n v="0"/>
    <n v="0"/>
    <n v="0"/>
    <n v="1"/>
    <n v="57"/>
    <s v="Ninguna"/>
  </r>
  <r>
    <x v="441"/>
    <n v="15"/>
    <s v="Plato_19"/>
    <s v="Descripción del Plato_19"/>
    <n v="22"/>
    <n v="36"/>
    <n v="0"/>
    <n v="0"/>
    <n v="0"/>
    <n v="0"/>
    <n v="3"/>
    <n v="45"/>
    <s v="Ninguna"/>
  </r>
  <r>
    <x v="442"/>
    <n v="4"/>
    <s v="Plato_14"/>
    <s v="Descripción del Plato_14"/>
    <n v="14"/>
    <n v="23"/>
    <n v="0"/>
    <n v="0"/>
    <n v="0"/>
    <n v="0"/>
    <n v="1"/>
    <n v="30"/>
    <s v="Ninguna"/>
  </r>
  <r>
    <x v="442"/>
    <n v="4"/>
    <s v="Plato_15"/>
    <s v="Descripción del Plato_15"/>
    <n v="19"/>
    <n v="32"/>
    <n v="0"/>
    <n v="0"/>
    <n v="0"/>
    <n v="0"/>
    <n v="1"/>
    <n v="52"/>
    <s v="Ninguna"/>
  </r>
  <r>
    <x v="442"/>
    <n v="4"/>
    <s v="Plato_10"/>
    <s v="Descripción del Plato_10"/>
    <n v="15"/>
    <n v="26"/>
    <n v="0"/>
    <n v="0"/>
    <n v="0"/>
    <n v="0"/>
    <n v="3"/>
    <n v="55"/>
    <s v="Ninguna"/>
  </r>
  <r>
    <x v="442"/>
    <n v="4"/>
    <s v="Plato_16"/>
    <s v="Descripción del Plato_16"/>
    <n v="16"/>
    <n v="28"/>
    <n v="0"/>
    <n v="0"/>
    <n v="0"/>
    <n v="0"/>
    <n v="3"/>
    <n v="18"/>
    <s v="Ninguna"/>
  </r>
  <r>
    <x v="443"/>
    <n v="8"/>
    <s v="Plato_14"/>
    <s v="Descripción del Plato_14"/>
    <n v="14"/>
    <n v="23"/>
    <n v="23"/>
    <n v="9"/>
    <n v="23"/>
    <n v="0.39130434782608697"/>
    <n v="1"/>
    <n v="32"/>
    <s v="Sin cebolla"/>
  </r>
  <r>
    <x v="443"/>
    <n v="8"/>
    <s v="Plato_7"/>
    <s v="Descripción del Plato_7"/>
    <n v="14"/>
    <n v="24"/>
    <n v="72"/>
    <n v="30"/>
    <n v="72"/>
    <n v="0.41666666666666669"/>
    <n v="3"/>
    <n v="49"/>
    <s v="Sin cebolla"/>
  </r>
  <r>
    <x v="444"/>
    <n v="6"/>
    <s v="Plato_6"/>
    <s v="Descripción del Plato_6"/>
    <n v="16"/>
    <n v="27"/>
    <n v="81"/>
    <n v="33"/>
    <n v="81"/>
    <n v="0.40740740740740738"/>
    <n v="3"/>
    <n v="26"/>
    <s v="Ninguna"/>
  </r>
  <r>
    <x v="445"/>
    <n v="12"/>
    <s v="Plato_13"/>
    <s v="Descripción del Plato_13"/>
    <n v="13"/>
    <n v="21"/>
    <n v="21"/>
    <n v="8"/>
    <n v="21"/>
    <n v="0.38095238095238093"/>
    <n v="1"/>
    <n v="8"/>
    <s v="Sin cebolla"/>
  </r>
  <r>
    <x v="446"/>
    <n v="8"/>
    <s v="Plato_3"/>
    <s v="Descripción del Plato_3"/>
    <n v="12"/>
    <n v="20"/>
    <n v="40"/>
    <n v="16"/>
    <n v="40"/>
    <n v="0.4"/>
    <n v="2"/>
    <n v="29"/>
    <s v="Sin cebolla"/>
  </r>
  <r>
    <x v="446"/>
    <n v="8"/>
    <s v="Plato_12"/>
    <s v="Descripción del Plato_12"/>
    <n v="11"/>
    <n v="19"/>
    <n v="57"/>
    <n v="24"/>
    <n v="57"/>
    <n v="0.42105263157894735"/>
    <n v="3"/>
    <n v="50"/>
    <s v="Sin cebolla"/>
  </r>
  <r>
    <x v="446"/>
    <n v="8"/>
    <s v="Plato_16"/>
    <s v="Descripción del Plato_16"/>
    <n v="16"/>
    <n v="28"/>
    <n v="84"/>
    <n v="36"/>
    <n v="84"/>
    <n v="0.42857142857142855"/>
    <n v="3"/>
    <n v="7"/>
    <s v="Ninguna"/>
  </r>
  <r>
    <x v="447"/>
    <n v="4"/>
    <s v="Plato_12"/>
    <s v="Descripción del Plato_12"/>
    <n v="11"/>
    <n v="19"/>
    <n v="38"/>
    <n v="16"/>
    <n v="38"/>
    <n v="0.42105263157894735"/>
    <n v="2"/>
    <n v="26"/>
    <s v="Sin cebolla"/>
  </r>
  <r>
    <x v="447"/>
    <n v="4"/>
    <s v="Plato_11"/>
    <s v="Descripción del Plato_11"/>
    <n v="20"/>
    <n v="33"/>
    <n v="99"/>
    <n v="39"/>
    <n v="99"/>
    <n v="0.39393939393939392"/>
    <n v="3"/>
    <n v="40"/>
    <s v="Sin cebolla"/>
  </r>
  <r>
    <x v="448"/>
    <n v="3"/>
    <s v="Plato_15"/>
    <s v="Descripción del Plato_15"/>
    <n v="19"/>
    <n v="32"/>
    <n v="64"/>
    <n v="26"/>
    <n v="64"/>
    <n v="0.40625"/>
    <n v="2"/>
    <n v="33"/>
    <s v="Sin cebolla"/>
  </r>
  <r>
    <x v="449"/>
    <n v="9"/>
    <s v="Plato_4"/>
    <s v="Descripción del Plato_4"/>
    <n v="10"/>
    <n v="18"/>
    <n v="36"/>
    <n v="16"/>
    <n v="36"/>
    <n v="0.44444444444444442"/>
    <n v="2"/>
    <n v="13"/>
    <s v="Sin cebolla"/>
  </r>
  <r>
    <x v="449"/>
    <n v="9"/>
    <s v="Plato_19"/>
    <s v="Descripción del Plato_19"/>
    <n v="22"/>
    <n v="36"/>
    <n v="36"/>
    <n v="14"/>
    <n v="36"/>
    <n v="0.3888888888888889"/>
    <n v="1"/>
    <n v="21"/>
    <s v="Ninguna"/>
  </r>
  <r>
    <x v="450"/>
    <n v="3"/>
    <s v="Plato_8"/>
    <s v="Descripción del Plato_8"/>
    <n v="21"/>
    <n v="35"/>
    <n v="0"/>
    <n v="0"/>
    <n v="0"/>
    <n v="0"/>
    <n v="1"/>
    <n v="23"/>
    <s v="Sin cebolla"/>
  </r>
  <r>
    <x v="450"/>
    <n v="3"/>
    <s v="Plato_14"/>
    <s v="Descripción del Plato_14"/>
    <n v="14"/>
    <n v="23"/>
    <n v="0"/>
    <n v="0"/>
    <n v="0"/>
    <n v="0"/>
    <n v="1"/>
    <n v="41"/>
    <s v="Sin cebolla"/>
  </r>
  <r>
    <x v="450"/>
    <n v="3"/>
    <s v="Plato_18"/>
    <s v="Descripción del Plato_18"/>
    <n v="20"/>
    <n v="34"/>
    <n v="0"/>
    <n v="0"/>
    <n v="0"/>
    <n v="0"/>
    <n v="1"/>
    <n v="39"/>
    <s v="Ninguna"/>
  </r>
  <r>
    <x v="451"/>
    <n v="9"/>
    <s v="Plato_17"/>
    <s v="Descripción del Plato_17"/>
    <n v="19"/>
    <n v="31"/>
    <n v="93"/>
    <n v="36"/>
    <n v="93"/>
    <n v="0.38709677419354838"/>
    <n v="3"/>
    <n v="53"/>
    <s v="Ninguna"/>
  </r>
  <r>
    <x v="451"/>
    <n v="9"/>
    <s v="Plato_5"/>
    <s v="Descripción del Plato_5"/>
    <n v="13"/>
    <n v="22"/>
    <n v="44"/>
    <n v="18"/>
    <n v="44"/>
    <n v="0.40909090909090912"/>
    <n v="2"/>
    <n v="28"/>
    <s v="Ninguna"/>
  </r>
  <r>
    <x v="451"/>
    <n v="9"/>
    <s v="Plato_13"/>
    <s v="Descripción del Plato_13"/>
    <n v="13"/>
    <n v="21"/>
    <n v="21"/>
    <n v="8"/>
    <n v="21"/>
    <n v="0.38095238095238093"/>
    <n v="1"/>
    <n v="42"/>
    <s v="Sin cebolla"/>
  </r>
  <r>
    <x v="452"/>
    <n v="6"/>
    <s v="Plato_18"/>
    <s v="Descripción del Plato_18"/>
    <n v="20"/>
    <n v="34"/>
    <n v="0"/>
    <n v="0"/>
    <n v="0"/>
    <n v="0"/>
    <n v="1"/>
    <n v="42"/>
    <s v="Ninguna"/>
  </r>
  <r>
    <x v="452"/>
    <n v="6"/>
    <s v="Plato_15"/>
    <s v="Descripción del Plato_15"/>
    <n v="19"/>
    <n v="32"/>
    <n v="0"/>
    <n v="0"/>
    <n v="0"/>
    <n v="0"/>
    <n v="3"/>
    <n v="58"/>
    <s v="Ninguna"/>
  </r>
  <r>
    <x v="453"/>
    <n v="1"/>
    <s v="Plato_6"/>
    <s v="Descripción del Plato_6"/>
    <n v="16"/>
    <n v="27"/>
    <n v="0"/>
    <n v="0"/>
    <n v="0"/>
    <n v="0"/>
    <n v="2"/>
    <n v="49"/>
    <s v="Ninguna"/>
  </r>
  <r>
    <x v="453"/>
    <n v="1"/>
    <s v="Plato_12"/>
    <s v="Descripción del Plato_12"/>
    <n v="11"/>
    <n v="19"/>
    <n v="0"/>
    <n v="0"/>
    <n v="0"/>
    <n v="0"/>
    <n v="3"/>
    <n v="18"/>
    <s v="Sin cebolla"/>
  </r>
  <r>
    <x v="453"/>
    <n v="1"/>
    <s v="Plato_19"/>
    <s v="Descripción del Plato_19"/>
    <n v="22"/>
    <n v="36"/>
    <n v="0"/>
    <n v="0"/>
    <n v="0"/>
    <n v="0"/>
    <n v="2"/>
    <n v="42"/>
    <s v="Sin cebolla"/>
  </r>
  <r>
    <x v="453"/>
    <n v="1"/>
    <s v="Plato_1"/>
    <s v="Descripción del Plato_1"/>
    <n v="15"/>
    <n v="25"/>
    <n v="0"/>
    <n v="0"/>
    <n v="0"/>
    <n v="0"/>
    <n v="2"/>
    <n v="44"/>
    <s v="Ninguna"/>
  </r>
  <r>
    <x v="454"/>
    <n v="12"/>
    <s v="Plato_7"/>
    <s v="Descripción del Plato_7"/>
    <n v="14"/>
    <n v="24"/>
    <n v="48"/>
    <n v="20"/>
    <n v="48"/>
    <n v="0.41666666666666669"/>
    <n v="2"/>
    <n v="11"/>
    <s v="Ninguna"/>
  </r>
  <r>
    <x v="455"/>
    <n v="13"/>
    <s v="Plato_20"/>
    <s v="Descripción del Plato_20"/>
    <n v="25"/>
    <n v="40"/>
    <n v="80"/>
    <n v="30"/>
    <n v="80"/>
    <n v="0.375"/>
    <n v="2"/>
    <n v="47"/>
    <s v="Sin cebolla"/>
  </r>
  <r>
    <x v="455"/>
    <n v="13"/>
    <s v="Plato_18"/>
    <s v="Descripción del Plato_18"/>
    <n v="20"/>
    <n v="34"/>
    <n v="68"/>
    <n v="28"/>
    <n v="68"/>
    <n v="0.41176470588235292"/>
    <n v="2"/>
    <n v="24"/>
    <s v="Ninguna"/>
  </r>
  <r>
    <x v="456"/>
    <n v="18"/>
    <s v="Plato_11"/>
    <s v="Descripción del Plato_11"/>
    <n v="20"/>
    <n v="33"/>
    <n v="99"/>
    <n v="39"/>
    <n v="99"/>
    <n v="0.39393939393939392"/>
    <n v="3"/>
    <n v="43"/>
    <s v="Sin cebolla"/>
  </r>
  <r>
    <x v="456"/>
    <n v="18"/>
    <s v="Plato_12"/>
    <s v="Descripción del Plato_12"/>
    <n v="11"/>
    <n v="19"/>
    <n v="38"/>
    <n v="16"/>
    <n v="38"/>
    <n v="0.42105263157894735"/>
    <n v="2"/>
    <n v="15"/>
    <s v="Sin cebolla"/>
  </r>
  <r>
    <x v="457"/>
    <n v="4"/>
    <s v="Plato_16"/>
    <s v="Descripción del Plato_16"/>
    <n v="16"/>
    <n v="28"/>
    <n v="56"/>
    <n v="24"/>
    <n v="56"/>
    <n v="0.42857142857142855"/>
    <n v="2"/>
    <n v="11"/>
    <s v="Sin cebolla"/>
  </r>
  <r>
    <x v="457"/>
    <n v="4"/>
    <s v="Plato_18"/>
    <s v="Descripción del Plato_18"/>
    <n v="20"/>
    <n v="34"/>
    <n v="102"/>
    <n v="42"/>
    <n v="102"/>
    <n v="0.41176470588235292"/>
    <n v="3"/>
    <n v="28"/>
    <s v="Ninguna"/>
  </r>
  <r>
    <x v="457"/>
    <n v="4"/>
    <s v="Plato_11"/>
    <s v="Descripción del Plato_11"/>
    <n v="20"/>
    <n v="33"/>
    <n v="66"/>
    <n v="26"/>
    <n v="66"/>
    <n v="0.39393939393939392"/>
    <n v="2"/>
    <n v="6"/>
    <s v="Ninguna"/>
  </r>
  <r>
    <x v="457"/>
    <n v="4"/>
    <s v="Plato_5"/>
    <s v="Descripción del Plato_5"/>
    <n v="13"/>
    <n v="22"/>
    <n v="44"/>
    <n v="18"/>
    <n v="44"/>
    <n v="0.40909090909090912"/>
    <n v="2"/>
    <n v="44"/>
    <s v="Ninguna"/>
  </r>
  <r>
    <x v="458"/>
    <n v="20"/>
    <s v="Plato_16"/>
    <s v="Descripción del Plato_16"/>
    <n v="16"/>
    <n v="28"/>
    <n v="84"/>
    <n v="36"/>
    <n v="84"/>
    <n v="0.42857142857142855"/>
    <n v="3"/>
    <n v="30"/>
    <s v="Ninguna"/>
  </r>
  <r>
    <x v="459"/>
    <n v="19"/>
    <s v="Plato_16"/>
    <s v="Descripción del Plato_16"/>
    <n v="16"/>
    <n v="28"/>
    <n v="28"/>
    <n v="12"/>
    <n v="28"/>
    <n v="0.42857142857142855"/>
    <n v="1"/>
    <n v="40"/>
    <s v="Sin cebolla"/>
  </r>
  <r>
    <x v="459"/>
    <n v="19"/>
    <s v="Plato_10"/>
    <s v="Descripción del Plato_10"/>
    <n v="15"/>
    <n v="26"/>
    <n v="26"/>
    <n v="11"/>
    <n v="26"/>
    <n v="0.42307692307692307"/>
    <n v="1"/>
    <n v="8"/>
    <s v="Sin cebolla"/>
  </r>
  <r>
    <x v="459"/>
    <n v="19"/>
    <s v="Plato_1"/>
    <s v="Descripción del Plato_1"/>
    <n v="15"/>
    <n v="25"/>
    <n v="50"/>
    <n v="20"/>
    <n v="50"/>
    <n v="0.4"/>
    <n v="2"/>
    <n v="43"/>
    <s v="Ninguna"/>
  </r>
  <r>
    <x v="459"/>
    <n v="19"/>
    <s v="Plato_7"/>
    <s v="Descripción del Plato_7"/>
    <n v="14"/>
    <n v="24"/>
    <n v="72"/>
    <n v="30"/>
    <n v="72"/>
    <n v="0.41666666666666669"/>
    <n v="3"/>
    <n v="33"/>
    <s v="Ninguna"/>
  </r>
  <r>
    <x v="460"/>
    <n v="4"/>
    <s v="Plato_8"/>
    <s v="Descripción del Plato_8"/>
    <n v="21"/>
    <n v="35"/>
    <n v="70"/>
    <n v="28"/>
    <n v="70"/>
    <n v="0.4"/>
    <n v="2"/>
    <n v="38"/>
    <s v="Sin cebolla"/>
  </r>
  <r>
    <x v="460"/>
    <n v="4"/>
    <s v="Plato_9"/>
    <s v="Descripción del Plato_9"/>
    <n v="17"/>
    <n v="29"/>
    <n v="29"/>
    <n v="12"/>
    <n v="29"/>
    <n v="0.41379310344827586"/>
    <n v="1"/>
    <n v="28"/>
    <s v="Ninguna"/>
  </r>
  <r>
    <x v="461"/>
    <n v="9"/>
    <s v="Plato_11"/>
    <s v="Descripción del Plato_11"/>
    <n v="20"/>
    <n v="33"/>
    <n v="99"/>
    <n v="39"/>
    <n v="99"/>
    <n v="0.39393939393939392"/>
    <n v="3"/>
    <n v="11"/>
    <s v="Ninguna"/>
  </r>
  <r>
    <x v="462"/>
    <n v="7"/>
    <s v="Plato_17"/>
    <s v="Descripción del Plato_17"/>
    <n v="19"/>
    <n v="31"/>
    <n v="93"/>
    <n v="36"/>
    <n v="93"/>
    <n v="0.38709677419354838"/>
    <n v="3"/>
    <n v="14"/>
    <s v="Sin cebolla"/>
  </r>
  <r>
    <x v="463"/>
    <n v="16"/>
    <s v="Plato_10"/>
    <s v="Descripción del Plato_10"/>
    <n v="15"/>
    <n v="26"/>
    <n v="78"/>
    <n v="33"/>
    <n v="78"/>
    <n v="0.42307692307692307"/>
    <n v="3"/>
    <n v="50"/>
    <s v="Sin cebolla"/>
  </r>
  <r>
    <x v="463"/>
    <n v="16"/>
    <s v="Plato_6"/>
    <s v="Descripción del Plato_6"/>
    <n v="16"/>
    <n v="27"/>
    <n v="54"/>
    <n v="22"/>
    <n v="54"/>
    <n v="0.40740740740740738"/>
    <n v="2"/>
    <n v="24"/>
    <s v="Ninguna"/>
  </r>
  <r>
    <x v="463"/>
    <n v="16"/>
    <s v="Plato_5"/>
    <s v="Descripción del Plato_5"/>
    <n v="13"/>
    <n v="22"/>
    <n v="22"/>
    <n v="9"/>
    <n v="22"/>
    <n v="0.40909090909090912"/>
    <n v="1"/>
    <n v="10"/>
    <s v="Ninguna"/>
  </r>
  <r>
    <x v="464"/>
    <n v="4"/>
    <s v="Plato_1"/>
    <s v="Descripción del Plato_1"/>
    <n v="15"/>
    <n v="25"/>
    <n v="75"/>
    <n v="30"/>
    <n v="75"/>
    <n v="0.4"/>
    <n v="3"/>
    <n v="37"/>
    <s v="Ninguna"/>
  </r>
  <r>
    <x v="464"/>
    <n v="4"/>
    <s v="Plato_14"/>
    <s v="Descripción del Plato_14"/>
    <n v="14"/>
    <n v="23"/>
    <n v="46"/>
    <n v="18"/>
    <n v="46"/>
    <n v="0.39130434782608697"/>
    <n v="2"/>
    <n v="23"/>
    <s v="Sin cebolla"/>
  </r>
  <r>
    <x v="465"/>
    <n v="4"/>
    <s v="Plato_5"/>
    <s v="Descripción del Plato_5"/>
    <n v="13"/>
    <n v="22"/>
    <n v="22"/>
    <n v="9"/>
    <n v="22"/>
    <n v="0.40909090909090912"/>
    <n v="1"/>
    <n v="50"/>
    <s v="Sin cebolla"/>
  </r>
  <r>
    <x v="465"/>
    <n v="4"/>
    <s v="Plato_2"/>
    <s v="Descripción del Plato_2"/>
    <n v="18"/>
    <n v="30"/>
    <n v="90"/>
    <n v="36"/>
    <n v="90"/>
    <n v="0.4"/>
    <n v="3"/>
    <n v="52"/>
    <s v="Ninguna"/>
  </r>
  <r>
    <x v="465"/>
    <n v="4"/>
    <s v="Plato_16"/>
    <s v="Descripción del Plato_16"/>
    <n v="16"/>
    <n v="28"/>
    <n v="28"/>
    <n v="12"/>
    <n v="28"/>
    <n v="0.42857142857142855"/>
    <n v="1"/>
    <n v="43"/>
    <s v="Ninguna"/>
  </r>
  <r>
    <x v="466"/>
    <n v="15"/>
    <s v="Plato_11"/>
    <s v="Descripción del Plato_11"/>
    <n v="20"/>
    <n v="33"/>
    <n v="99"/>
    <n v="39"/>
    <n v="99"/>
    <n v="0.39393939393939392"/>
    <n v="3"/>
    <n v="13"/>
    <s v="Ninguna"/>
  </r>
  <r>
    <x v="466"/>
    <n v="15"/>
    <s v="Plato_5"/>
    <s v="Descripción del Plato_5"/>
    <n v="13"/>
    <n v="22"/>
    <n v="44"/>
    <n v="18"/>
    <n v="44"/>
    <n v="0.40909090909090912"/>
    <n v="2"/>
    <n v="59"/>
    <s v="Ninguna"/>
  </r>
  <r>
    <x v="467"/>
    <n v="14"/>
    <s v="Plato_12"/>
    <s v="Descripción del Plato_12"/>
    <n v="11"/>
    <n v="19"/>
    <n v="38"/>
    <n v="16"/>
    <n v="38"/>
    <n v="0.42105263157894735"/>
    <n v="2"/>
    <n v="38"/>
    <s v="Sin cebolla"/>
  </r>
  <r>
    <x v="467"/>
    <n v="14"/>
    <s v="Plato_3"/>
    <s v="Descripción del Plato_3"/>
    <n v="12"/>
    <n v="20"/>
    <n v="40"/>
    <n v="16"/>
    <n v="40"/>
    <n v="0.4"/>
    <n v="2"/>
    <n v="16"/>
    <s v="Sin cebolla"/>
  </r>
  <r>
    <x v="467"/>
    <n v="14"/>
    <s v="Plato_16"/>
    <s v="Descripción del Plato_16"/>
    <n v="16"/>
    <n v="28"/>
    <n v="28"/>
    <n v="12"/>
    <n v="28"/>
    <n v="0.42857142857142855"/>
    <n v="1"/>
    <n v="9"/>
    <s v="Sin cebolla"/>
  </r>
  <r>
    <x v="468"/>
    <n v="1"/>
    <s v="Plato_8"/>
    <s v="Descripción del Plato_8"/>
    <n v="21"/>
    <n v="35"/>
    <n v="105"/>
    <n v="42"/>
    <n v="105"/>
    <n v="0.4"/>
    <n v="3"/>
    <n v="22"/>
    <s v="Sin cebolla"/>
  </r>
  <r>
    <x v="468"/>
    <n v="1"/>
    <s v="Plato_15"/>
    <s v="Descripción del Plato_15"/>
    <n v="19"/>
    <n v="32"/>
    <n v="32"/>
    <n v="13"/>
    <n v="32"/>
    <n v="0.40625"/>
    <n v="1"/>
    <n v="44"/>
    <s v="Ninguna"/>
  </r>
  <r>
    <x v="469"/>
    <n v="17"/>
    <s v="Plato_7"/>
    <s v="Descripción del Plato_7"/>
    <n v="14"/>
    <n v="24"/>
    <n v="24"/>
    <n v="10"/>
    <n v="24"/>
    <n v="0.41666666666666669"/>
    <n v="1"/>
    <n v="44"/>
    <s v="Ninguna"/>
  </r>
  <r>
    <x v="469"/>
    <n v="17"/>
    <s v="Plato_4"/>
    <s v="Descripción del Plato_4"/>
    <n v="10"/>
    <n v="18"/>
    <n v="54"/>
    <n v="24"/>
    <n v="54"/>
    <n v="0.44444444444444442"/>
    <n v="3"/>
    <n v="28"/>
    <s v="Ninguna"/>
  </r>
  <r>
    <x v="470"/>
    <n v="7"/>
    <s v="Plato_8"/>
    <s v="Descripción del Plato_8"/>
    <n v="21"/>
    <n v="35"/>
    <n v="105"/>
    <n v="42"/>
    <n v="105"/>
    <n v="0.4"/>
    <n v="3"/>
    <n v="57"/>
    <s v="Ninguna"/>
  </r>
  <r>
    <x v="471"/>
    <n v="20"/>
    <s v="Plato_8"/>
    <s v="Descripción del Plato_8"/>
    <n v="21"/>
    <n v="35"/>
    <n v="70"/>
    <n v="28"/>
    <n v="70"/>
    <n v="0.4"/>
    <n v="2"/>
    <n v="42"/>
    <s v="Ninguna"/>
  </r>
  <r>
    <x v="471"/>
    <n v="20"/>
    <s v="Plato_5"/>
    <s v="Descripción del Plato_5"/>
    <n v="13"/>
    <n v="22"/>
    <n v="44"/>
    <n v="18"/>
    <n v="44"/>
    <n v="0.40909090909090912"/>
    <n v="2"/>
    <n v="31"/>
    <s v="Sin cebolla"/>
  </r>
  <r>
    <x v="472"/>
    <n v="13"/>
    <s v="Plato_5"/>
    <s v="Descripción del Plato_5"/>
    <n v="13"/>
    <n v="22"/>
    <n v="44"/>
    <n v="18"/>
    <n v="44"/>
    <n v="0.40909090909090912"/>
    <n v="2"/>
    <n v="51"/>
    <s v="Sin cebolla"/>
  </r>
  <r>
    <x v="472"/>
    <n v="13"/>
    <s v="Plato_8"/>
    <s v="Descripción del Plato_8"/>
    <n v="21"/>
    <n v="35"/>
    <n v="35"/>
    <n v="14"/>
    <n v="35"/>
    <n v="0.4"/>
    <n v="1"/>
    <n v="10"/>
    <s v="Ninguna"/>
  </r>
  <r>
    <x v="473"/>
    <n v="2"/>
    <s v="Plato_18"/>
    <s v="Descripción del Plato_18"/>
    <n v="20"/>
    <n v="34"/>
    <n v="0"/>
    <n v="0"/>
    <n v="0"/>
    <n v="0"/>
    <n v="1"/>
    <n v="55"/>
    <s v="Sin cebolla"/>
  </r>
  <r>
    <x v="473"/>
    <n v="2"/>
    <s v="Plato_9"/>
    <s v="Descripción del Plato_9"/>
    <n v="17"/>
    <n v="29"/>
    <n v="0"/>
    <n v="0"/>
    <n v="0"/>
    <n v="0"/>
    <n v="1"/>
    <n v="37"/>
    <s v="Ninguna"/>
  </r>
  <r>
    <x v="473"/>
    <n v="2"/>
    <s v="Plato_17"/>
    <s v="Descripción del Plato_17"/>
    <n v="19"/>
    <n v="31"/>
    <n v="0"/>
    <n v="0"/>
    <n v="0"/>
    <n v="0"/>
    <n v="1"/>
    <n v="34"/>
    <s v="Sin cebolla"/>
  </r>
  <r>
    <x v="473"/>
    <n v="2"/>
    <s v="Plato_16"/>
    <s v="Descripción del Plato_16"/>
    <n v="16"/>
    <n v="28"/>
    <n v="0"/>
    <n v="0"/>
    <n v="0"/>
    <n v="0"/>
    <n v="3"/>
    <n v="35"/>
    <s v="Ninguna"/>
  </r>
  <r>
    <x v="474"/>
    <n v="18"/>
    <s v="Plato_7"/>
    <s v="Descripción del Plato_7"/>
    <n v="14"/>
    <n v="24"/>
    <n v="72"/>
    <n v="30"/>
    <n v="72"/>
    <n v="0.41666666666666669"/>
    <n v="3"/>
    <n v="21"/>
    <s v="Sin cebolla"/>
  </r>
  <r>
    <x v="474"/>
    <n v="18"/>
    <s v="Plato_18"/>
    <s v="Descripción del Plato_18"/>
    <n v="20"/>
    <n v="34"/>
    <n v="102"/>
    <n v="42"/>
    <n v="102"/>
    <n v="0.41176470588235292"/>
    <n v="3"/>
    <n v="14"/>
    <s v="Sin cebolla"/>
  </r>
  <r>
    <x v="475"/>
    <n v="13"/>
    <s v="Plato_7"/>
    <s v="Descripción del Plato_7"/>
    <n v="14"/>
    <n v="24"/>
    <n v="48"/>
    <n v="20"/>
    <n v="48"/>
    <n v="0.41666666666666669"/>
    <n v="2"/>
    <n v="55"/>
    <s v="Sin cebolla"/>
  </r>
  <r>
    <x v="475"/>
    <n v="13"/>
    <s v="Plato_18"/>
    <s v="Descripción del Plato_18"/>
    <n v="20"/>
    <n v="34"/>
    <n v="34"/>
    <n v="14"/>
    <n v="34"/>
    <n v="0.41176470588235292"/>
    <n v="1"/>
    <n v="34"/>
    <s v="Ninguna"/>
  </r>
  <r>
    <x v="475"/>
    <n v="13"/>
    <s v="Plato_15"/>
    <s v="Descripción del Plato_15"/>
    <n v="19"/>
    <n v="32"/>
    <n v="96"/>
    <n v="39"/>
    <n v="96"/>
    <n v="0.40625"/>
    <n v="3"/>
    <n v="5"/>
    <s v="Sin cebolla"/>
  </r>
  <r>
    <x v="475"/>
    <n v="13"/>
    <s v="Plato_20"/>
    <s v="Descripción del Plato_20"/>
    <n v="25"/>
    <n v="40"/>
    <n v="40"/>
    <n v="15"/>
    <n v="40"/>
    <n v="0.375"/>
    <n v="1"/>
    <n v="21"/>
    <s v="Ninguna"/>
  </r>
  <r>
    <x v="476"/>
    <n v="8"/>
    <s v="Plato_18"/>
    <s v="Descripción del Plato_18"/>
    <n v="20"/>
    <n v="34"/>
    <n v="0"/>
    <n v="0"/>
    <n v="0"/>
    <n v="0"/>
    <n v="2"/>
    <n v="34"/>
    <s v="Sin cebolla"/>
  </r>
  <r>
    <x v="476"/>
    <n v="8"/>
    <s v="Plato_14"/>
    <s v="Descripción del Plato_14"/>
    <n v="14"/>
    <n v="23"/>
    <n v="0"/>
    <n v="0"/>
    <n v="0"/>
    <n v="0"/>
    <n v="2"/>
    <n v="13"/>
    <s v="Sin cebolla"/>
  </r>
  <r>
    <x v="476"/>
    <n v="8"/>
    <s v="Plato_7"/>
    <s v="Descripción del Plato_7"/>
    <n v="14"/>
    <n v="24"/>
    <n v="0"/>
    <n v="0"/>
    <n v="0"/>
    <n v="0"/>
    <n v="2"/>
    <n v="47"/>
    <s v="Sin cebolla"/>
  </r>
  <r>
    <x v="476"/>
    <n v="8"/>
    <s v="Plato_13"/>
    <s v="Descripción del Plato_13"/>
    <n v="13"/>
    <n v="21"/>
    <n v="0"/>
    <n v="0"/>
    <n v="0"/>
    <n v="0"/>
    <n v="2"/>
    <n v="21"/>
    <s v="Ninguna"/>
  </r>
  <r>
    <x v="477"/>
    <n v="7"/>
    <s v="Plato_2"/>
    <s v="Descripción del Plato_2"/>
    <n v="18"/>
    <n v="30"/>
    <n v="60"/>
    <n v="24"/>
    <n v="60"/>
    <n v="0.4"/>
    <n v="2"/>
    <n v="54"/>
    <s v="Sin cebolla"/>
  </r>
  <r>
    <x v="477"/>
    <n v="7"/>
    <s v="Plato_9"/>
    <s v="Descripción del Plato_9"/>
    <n v="17"/>
    <n v="29"/>
    <n v="58"/>
    <n v="24"/>
    <n v="58"/>
    <n v="0.41379310344827586"/>
    <n v="2"/>
    <n v="36"/>
    <s v="Sin cebolla"/>
  </r>
  <r>
    <x v="478"/>
    <n v="1"/>
    <s v="Plato_4"/>
    <s v="Descripción del Plato_4"/>
    <n v="10"/>
    <n v="18"/>
    <n v="18"/>
    <n v="8"/>
    <n v="18"/>
    <n v="0.44444444444444442"/>
    <n v="1"/>
    <n v="45"/>
    <s v="Ninguna"/>
  </r>
  <r>
    <x v="478"/>
    <n v="1"/>
    <s v="Plato_18"/>
    <s v="Descripción del Plato_18"/>
    <n v="20"/>
    <n v="34"/>
    <n v="34"/>
    <n v="14"/>
    <n v="34"/>
    <n v="0.41176470588235292"/>
    <n v="1"/>
    <n v="38"/>
    <s v="Sin cebolla"/>
  </r>
  <r>
    <x v="479"/>
    <n v="1"/>
    <s v="Plato_8"/>
    <s v="Descripción del Plato_8"/>
    <n v="21"/>
    <n v="35"/>
    <n v="105"/>
    <n v="42"/>
    <n v="105"/>
    <n v="0.4"/>
    <n v="3"/>
    <n v="57"/>
    <s v="Sin cebolla"/>
  </r>
  <r>
    <x v="479"/>
    <n v="1"/>
    <s v="Plato_6"/>
    <s v="Descripción del Plato_6"/>
    <n v="16"/>
    <n v="27"/>
    <n v="54"/>
    <n v="22"/>
    <n v="54"/>
    <n v="0.40740740740740738"/>
    <n v="2"/>
    <n v="8"/>
    <s v="Ninguna"/>
  </r>
  <r>
    <x v="480"/>
    <n v="9"/>
    <s v="Plato_10"/>
    <s v="Descripción del Plato_10"/>
    <n v="15"/>
    <n v="26"/>
    <n v="52"/>
    <n v="22"/>
    <n v="52"/>
    <n v="0.42307692307692307"/>
    <n v="2"/>
    <n v="58"/>
    <s v="Sin cebolla"/>
  </r>
  <r>
    <x v="481"/>
    <n v="9"/>
    <s v="Plato_13"/>
    <s v="Descripción del Plato_13"/>
    <n v="13"/>
    <n v="21"/>
    <n v="63"/>
    <n v="24"/>
    <n v="63"/>
    <n v="0.38095238095238093"/>
    <n v="3"/>
    <n v="21"/>
    <s v="Sin cebolla"/>
  </r>
  <r>
    <x v="482"/>
    <n v="2"/>
    <s v="Plato_6"/>
    <s v="Descripción del Plato_6"/>
    <n v="16"/>
    <n v="27"/>
    <n v="81"/>
    <n v="33"/>
    <n v="81"/>
    <n v="0.40740740740740738"/>
    <n v="3"/>
    <n v="53"/>
    <s v="Ninguna"/>
  </r>
  <r>
    <x v="483"/>
    <n v="18"/>
    <s v="Plato_1"/>
    <s v="Descripción del Plato_1"/>
    <n v="15"/>
    <n v="25"/>
    <n v="75"/>
    <n v="30"/>
    <n v="75"/>
    <n v="0.4"/>
    <n v="3"/>
    <n v="34"/>
    <s v="Sin cebolla"/>
  </r>
  <r>
    <x v="484"/>
    <n v="6"/>
    <s v="Plato_7"/>
    <s v="Descripción del Plato_7"/>
    <n v="14"/>
    <n v="24"/>
    <n v="72"/>
    <n v="30"/>
    <n v="72"/>
    <n v="0.41666666666666669"/>
    <n v="3"/>
    <n v="23"/>
    <s v="Ninguna"/>
  </r>
  <r>
    <x v="484"/>
    <n v="6"/>
    <s v="Plato_19"/>
    <s v="Descripción del Plato_19"/>
    <n v="22"/>
    <n v="36"/>
    <n v="72"/>
    <n v="28"/>
    <n v="72"/>
    <n v="0.3888888888888889"/>
    <n v="2"/>
    <n v="56"/>
    <s v="Ninguna"/>
  </r>
  <r>
    <x v="485"/>
    <n v="15"/>
    <s v="Plato_19"/>
    <s v="Descripción del Plato_19"/>
    <n v="22"/>
    <n v="36"/>
    <n v="72"/>
    <n v="28"/>
    <n v="72"/>
    <n v="0.3888888888888889"/>
    <n v="2"/>
    <n v="7"/>
    <s v="Ninguna"/>
  </r>
  <r>
    <x v="485"/>
    <n v="15"/>
    <s v="Plato_3"/>
    <s v="Descripción del Plato_3"/>
    <n v="12"/>
    <n v="20"/>
    <n v="20"/>
    <n v="8"/>
    <n v="20"/>
    <n v="0.4"/>
    <n v="1"/>
    <n v="19"/>
    <s v="Ninguna"/>
  </r>
  <r>
    <x v="485"/>
    <n v="15"/>
    <s v="Plato_18"/>
    <s v="Descripción del Plato_18"/>
    <n v="20"/>
    <n v="34"/>
    <n v="34"/>
    <n v="14"/>
    <n v="34"/>
    <n v="0.41176470588235292"/>
    <n v="1"/>
    <n v="9"/>
    <s v="Ninguna"/>
  </r>
  <r>
    <x v="485"/>
    <n v="15"/>
    <s v="Plato_7"/>
    <s v="Descripción del Plato_7"/>
    <n v="14"/>
    <n v="24"/>
    <n v="24"/>
    <n v="10"/>
    <n v="24"/>
    <n v="0.41666666666666669"/>
    <n v="1"/>
    <n v="24"/>
    <s v="Ninguna"/>
  </r>
  <r>
    <x v="486"/>
    <n v="17"/>
    <s v="Plato_18"/>
    <s v="Descripción del Plato_18"/>
    <n v="20"/>
    <n v="34"/>
    <n v="68"/>
    <n v="28"/>
    <n v="68"/>
    <n v="0.41176470588235292"/>
    <n v="2"/>
    <n v="58"/>
    <s v="Sin cebolla"/>
  </r>
  <r>
    <x v="486"/>
    <n v="17"/>
    <s v="Plato_17"/>
    <s v="Descripción del Plato_17"/>
    <n v="19"/>
    <n v="31"/>
    <n v="62"/>
    <n v="24"/>
    <n v="62"/>
    <n v="0.38709677419354838"/>
    <n v="2"/>
    <n v="29"/>
    <s v="Sin cebolla"/>
  </r>
  <r>
    <x v="486"/>
    <n v="17"/>
    <s v="Plato_5"/>
    <s v="Descripción del Plato_5"/>
    <n v="13"/>
    <n v="22"/>
    <n v="22"/>
    <n v="9"/>
    <n v="22"/>
    <n v="0.40909090909090912"/>
    <n v="1"/>
    <n v="5"/>
    <s v="Sin cebolla"/>
  </r>
  <r>
    <x v="487"/>
    <n v="10"/>
    <s v="Plato_4"/>
    <s v="Descripción del Plato_4"/>
    <n v="10"/>
    <n v="18"/>
    <n v="0"/>
    <n v="0"/>
    <n v="0"/>
    <n v="0"/>
    <n v="3"/>
    <n v="54"/>
    <s v="Ninguna"/>
  </r>
  <r>
    <x v="487"/>
    <n v="10"/>
    <s v="Plato_14"/>
    <s v="Descripción del Plato_14"/>
    <n v="14"/>
    <n v="23"/>
    <n v="0"/>
    <n v="0"/>
    <n v="0"/>
    <n v="0"/>
    <n v="3"/>
    <n v="52"/>
    <s v="Ninguna"/>
  </r>
  <r>
    <x v="487"/>
    <n v="10"/>
    <s v="Plato_17"/>
    <s v="Descripción del Plato_17"/>
    <n v="19"/>
    <n v="31"/>
    <n v="0"/>
    <n v="0"/>
    <n v="0"/>
    <n v="0"/>
    <n v="2"/>
    <n v="18"/>
    <s v="Sin cebolla"/>
  </r>
  <r>
    <x v="488"/>
    <n v="3"/>
    <s v="Plato_20"/>
    <s v="Descripción del Plato_20"/>
    <n v="25"/>
    <n v="40"/>
    <n v="80"/>
    <n v="30"/>
    <n v="80"/>
    <n v="0.375"/>
    <n v="2"/>
    <n v="28"/>
    <s v="Sin cebolla"/>
  </r>
  <r>
    <x v="488"/>
    <n v="3"/>
    <s v="Plato_14"/>
    <s v="Descripción del Plato_14"/>
    <n v="14"/>
    <n v="23"/>
    <n v="69"/>
    <n v="27"/>
    <n v="69"/>
    <n v="0.39130434782608697"/>
    <n v="3"/>
    <n v="6"/>
    <s v="Sin cebolla"/>
  </r>
  <r>
    <x v="489"/>
    <n v="1"/>
    <s v="Plato_10"/>
    <s v="Descripción del Plato_10"/>
    <n v="15"/>
    <n v="26"/>
    <n v="0"/>
    <n v="0"/>
    <n v="0"/>
    <n v="0"/>
    <n v="3"/>
    <n v="34"/>
    <s v="Ninguna"/>
  </r>
  <r>
    <x v="489"/>
    <n v="1"/>
    <s v="Plato_15"/>
    <s v="Descripción del Plato_15"/>
    <n v="19"/>
    <n v="32"/>
    <n v="0"/>
    <n v="0"/>
    <n v="0"/>
    <n v="0"/>
    <n v="1"/>
    <n v="55"/>
    <s v="Ninguna"/>
  </r>
  <r>
    <x v="489"/>
    <n v="1"/>
    <s v="Plato_18"/>
    <s v="Descripción del Plato_18"/>
    <n v="20"/>
    <n v="34"/>
    <n v="0"/>
    <n v="0"/>
    <n v="0"/>
    <n v="0"/>
    <n v="3"/>
    <n v="42"/>
    <s v="Ninguna"/>
  </r>
  <r>
    <x v="490"/>
    <n v="7"/>
    <s v="Plato_9"/>
    <s v="Descripción del Plato_9"/>
    <n v="17"/>
    <n v="29"/>
    <n v="58"/>
    <n v="24"/>
    <n v="58"/>
    <n v="0.41379310344827586"/>
    <n v="2"/>
    <n v="30"/>
    <s v="Ninguna"/>
  </r>
  <r>
    <x v="490"/>
    <n v="7"/>
    <s v="Plato_2"/>
    <s v="Descripción del Plato_2"/>
    <n v="18"/>
    <n v="30"/>
    <n v="60"/>
    <n v="24"/>
    <n v="60"/>
    <n v="0.4"/>
    <n v="2"/>
    <n v="11"/>
    <s v="Ninguna"/>
  </r>
  <r>
    <x v="491"/>
    <n v="4"/>
    <s v="Plato_11"/>
    <s v="Descripción del Plato_11"/>
    <n v="20"/>
    <n v="33"/>
    <n v="99"/>
    <n v="39"/>
    <n v="99"/>
    <n v="0.39393939393939392"/>
    <n v="3"/>
    <n v="15"/>
    <s v="Ninguna"/>
  </r>
  <r>
    <x v="491"/>
    <n v="4"/>
    <s v="Plato_13"/>
    <s v="Descripción del Plato_13"/>
    <n v="13"/>
    <n v="21"/>
    <n v="63"/>
    <n v="24"/>
    <n v="63"/>
    <n v="0.38095238095238093"/>
    <n v="3"/>
    <n v="8"/>
    <s v="Ninguna"/>
  </r>
  <r>
    <x v="491"/>
    <n v="4"/>
    <s v="Plato_7"/>
    <s v="Descripción del Plato_7"/>
    <n v="14"/>
    <n v="24"/>
    <n v="48"/>
    <n v="20"/>
    <n v="48"/>
    <n v="0.41666666666666669"/>
    <n v="2"/>
    <n v="26"/>
    <s v="Ninguna"/>
  </r>
  <r>
    <x v="492"/>
    <n v="2"/>
    <s v="Plato_4"/>
    <s v="Descripción del Plato_4"/>
    <n v="10"/>
    <n v="18"/>
    <n v="54"/>
    <n v="24"/>
    <n v="54"/>
    <n v="0.44444444444444442"/>
    <n v="3"/>
    <n v="8"/>
    <s v="Sin cebolla"/>
  </r>
  <r>
    <x v="493"/>
    <n v="20"/>
    <s v="Plato_15"/>
    <s v="Descripción del Plato_15"/>
    <n v="19"/>
    <n v="32"/>
    <n v="64"/>
    <n v="26"/>
    <n v="64"/>
    <n v="0.40625"/>
    <n v="2"/>
    <n v="9"/>
    <s v="Ninguna"/>
  </r>
  <r>
    <x v="493"/>
    <n v="20"/>
    <s v="Plato_19"/>
    <s v="Descripción del Plato_19"/>
    <n v="22"/>
    <n v="36"/>
    <n v="108"/>
    <n v="42"/>
    <n v="108"/>
    <n v="0.3888888888888889"/>
    <n v="3"/>
    <n v="22"/>
    <s v="Ninguna"/>
  </r>
  <r>
    <x v="494"/>
    <n v="11"/>
    <s v="Plato_20"/>
    <s v="Descripción del Plato_20"/>
    <n v="25"/>
    <n v="40"/>
    <n v="120"/>
    <n v="45"/>
    <n v="120"/>
    <n v="0.375"/>
    <n v="3"/>
    <n v="13"/>
    <s v="Sin cebolla"/>
  </r>
  <r>
    <x v="494"/>
    <n v="11"/>
    <s v="Plato_6"/>
    <s v="Descripción del Plato_6"/>
    <n v="16"/>
    <n v="27"/>
    <n v="54"/>
    <n v="22"/>
    <n v="54"/>
    <n v="0.40740740740740738"/>
    <n v="2"/>
    <n v="9"/>
    <s v="Sin cebolla"/>
  </r>
  <r>
    <x v="494"/>
    <n v="11"/>
    <s v="Plato_16"/>
    <s v="Descripción del Plato_16"/>
    <n v="16"/>
    <n v="28"/>
    <n v="56"/>
    <n v="24"/>
    <n v="56"/>
    <n v="0.42857142857142855"/>
    <n v="2"/>
    <n v="44"/>
    <s v="Ninguna"/>
  </r>
  <r>
    <x v="494"/>
    <n v="11"/>
    <s v="Plato_11"/>
    <s v="Descripción del Plato_11"/>
    <n v="20"/>
    <n v="33"/>
    <n v="33"/>
    <n v="13"/>
    <n v="33"/>
    <n v="0.39393939393939392"/>
    <n v="1"/>
    <n v="36"/>
    <s v="Sin cebolla"/>
  </r>
  <r>
    <x v="495"/>
    <n v="1"/>
    <s v="Plato_11"/>
    <s v="Descripción del Plato_11"/>
    <n v="20"/>
    <n v="33"/>
    <n v="33"/>
    <n v="13"/>
    <n v="33"/>
    <n v="0.39393939393939392"/>
    <n v="1"/>
    <n v="28"/>
    <s v="Ninguna"/>
  </r>
  <r>
    <x v="495"/>
    <n v="1"/>
    <s v="Plato_18"/>
    <s v="Descripción del Plato_18"/>
    <n v="20"/>
    <n v="34"/>
    <n v="102"/>
    <n v="42"/>
    <n v="102"/>
    <n v="0.41176470588235292"/>
    <n v="3"/>
    <n v="23"/>
    <s v="Ninguna"/>
  </r>
  <r>
    <x v="495"/>
    <n v="1"/>
    <s v="Plato_12"/>
    <s v="Descripción del Plato_12"/>
    <n v="11"/>
    <n v="19"/>
    <n v="57"/>
    <n v="24"/>
    <n v="57"/>
    <n v="0.42105263157894735"/>
    <n v="3"/>
    <n v="41"/>
    <s v="Sin cebolla"/>
  </r>
  <r>
    <x v="495"/>
    <n v="1"/>
    <s v="Plato_17"/>
    <s v="Descripción del Plato_17"/>
    <n v="19"/>
    <n v="31"/>
    <n v="31"/>
    <n v="12"/>
    <n v="31"/>
    <n v="0.38709677419354838"/>
    <n v="1"/>
    <n v="41"/>
    <s v="Sin cebolla"/>
  </r>
  <r>
    <x v="496"/>
    <n v="13"/>
    <s v="Plato_2"/>
    <s v="Descripción del Plato_2"/>
    <n v="18"/>
    <n v="30"/>
    <n v="30"/>
    <n v="12"/>
    <n v="30"/>
    <n v="0.4"/>
    <n v="1"/>
    <n v="6"/>
    <s v="Sin cebolla"/>
  </r>
  <r>
    <x v="496"/>
    <n v="13"/>
    <s v="Plato_20"/>
    <s v="Descripción del Plato_20"/>
    <n v="25"/>
    <n v="40"/>
    <n v="120"/>
    <n v="45"/>
    <n v="120"/>
    <n v="0.375"/>
    <n v="3"/>
    <n v="32"/>
    <s v="Sin cebolla"/>
  </r>
  <r>
    <x v="497"/>
    <n v="20"/>
    <s v="Plato_12"/>
    <s v="Descripción del Plato_12"/>
    <n v="11"/>
    <n v="19"/>
    <n v="19"/>
    <n v="8"/>
    <n v="19"/>
    <n v="0.42105263157894735"/>
    <n v="1"/>
    <n v="32"/>
    <s v="Ninguna"/>
  </r>
  <r>
    <x v="498"/>
    <n v="5"/>
    <s v="Plato_10"/>
    <s v="Descripción del Plato_10"/>
    <n v="15"/>
    <n v="26"/>
    <n v="78"/>
    <n v="33"/>
    <n v="78"/>
    <n v="0.42307692307692307"/>
    <n v="3"/>
    <n v="52"/>
    <s v="Ninguna"/>
  </r>
  <r>
    <x v="498"/>
    <n v="5"/>
    <s v="Plato_2"/>
    <s v="Descripción del Plato_2"/>
    <n v="18"/>
    <n v="30"/>
    <n v="30"/>
    <n v="12"/>
    <n v="30"/>
    <n v="0.4"/>
    <n v="1"/>
    <n v="36"/>
    <s v="Sin cebolla"/>
  </r>
  <r>
    <x v="498"/>
    <n v="5"/>
    <s v="Plato_1"/>
    <s v="Descripción del Plato_1"/>
    <n v="15"/>
    <n v="25"/>
    <n v="50"/>
    <n v="20"/>
    <n v="50"/>
    <n v="0.4"/>
    <n v="2"/>
    <n v="42"/>
    <s v="Sin cebolla"/>
  </r>
  <r>
    <x v="499"/>
    <n v="4"/>
    <s v="Plato_6"/>
    <s v="Descripción del Plato_6"/>
    <n v="16"/>
    <n v="27"/>
    <n v="27"/>
    <n v="11"/>
    <n v="27"/>
    <n v="0.40740740740740738"/>
    <n v="1"/>
    <n v="22"/>
    <s v="Sin cebolla"/>
  </r>
  <r>
    <x v="499"/>
    <n v="4"/>
    <s v="Plato_5"/>
    <s v="Descripción del Plato_5"/>
    <n v="13"/>
    <n v="22"/>
    <n v="66"/>
    <n v="27"/>
    <n v="66"/>
    <n v="0.40909090909090912"/>
    <n v="3"/>
    <n v="20"/>
    <s v="Ninguna"/>
  </r>
  <r>
    <x v="500"/>
    <n v="7"/>
    <s v="Plato_20"/>
    <s v="Descripción del Plato_20"/>
    <n v="25"/>
    <n v="40"/>
    <n v="40"/>
    <n v="15"/>
    <n v="40"/>
    <n v="0.375"/>
    <n v="1"/>
    <n v="18"/>
    <s v="Sin cebolla"/>
  </r>
  <r>
    <x v="500"/>
    <n v="7"/>
    <s v="Plato_13"/>
    <s v="Descripción del Plato_13"/>
    <n v="13"/>
    <n v="21"/>
    <n v="42"/>
    <n v="16"/>
    <n v="42"/>
    <n v="0.38095238095238093"/>
    <n v="2"/>
    <n v="15"/>
    <s v="Sin cebolla"/>
  </r>
  <r>
    <x v="500"/>
    <n v="7"/>
    <s v="Plato_16"/>
    <s v="Descripción del Plato_16"/>
    <n v="16"/>
    <n v="28"/>
    <n v="56"/>
    <n v="24"/>
    <n v="56"/>
    <n v="0.42857142857142855"/>
    <n v="2"/>
    <n v="6"/>
    <s v="Ninguna"/>
  </r>
  <r>
    <x v="501"/>
    <n v="5"/>
    <s v="Plato_5"/>
    <s v="Descripción del Plato_5"/>
    <n v="13"/>
    <n v="22"/>
    <n v="0"/>
    <n v="0"/>
    <n v="0"/>
    <n v="0"/>
    <n v="1"/>
    <n v="33"/>
    <s v="Ninguna"/>
  </r>
  <r>
    <x v="501"/>
    <n v="5"/>
    <s v="Plato_4"/>
    <s v="Descripción del Plato_4"/>
    <n v="10"/>
    <n v="18"/>
    <n v="0"/>
    <n v="0"/>
    <n v="0"/>
    <n v="0"/>
    <n v="1"/>
    <n v="5"/>
    <s v="Ninguna"/>
  </r>
  <r>
    <x v="501"/>
    <n v="5"/>
    <s v="Plato_11"/>
    <s v="Descripción del Plato_11"/>
    <n v="20"/>
    <n v="33"/>
    <n v="0"/>
    <n v="0"/>
    <n v="0"/>
    <n v="0"/>
    <n v="3"/>
    <n v="35"/>
    <s v="Sin cebolla"/>
  </r>
  <r>
    <x v="502"/>
    <n v="3"/>
    <s v="Plato_20"/>
    <s v="Descripción del Plato_20"/>
    <n v="25"/>
    <n v="40"/>
    <n v="80"/>
    <n v="30"/>
    <n v="80"/>
    <n v="0.375"/>
    <n v="2"/>
    <n v="52"/>
    <s v="Ninguna"/>
  </r>
  <r>
    <x v="502"/>
    <n v="3"/>
    <s v="Plato_12"/>
    <s v="Descripción del Plato_12"/>
    <n v="11"/>
    <n v="19"/>
    <n v="57"/>
    <n v="24"/>
    <n v="57"/>
    <n v="0.42105263157894735"/>
    <n v="3"/>
    <n v="33"/>
    <s v="Sin cebolla"/>
  </r>
  <r>
    <x v="503"/>
    <n v="2"/>
    <s v="Plato_6"/>
    <s v="Descripción del Plato_6"/>
    <n v="16"/>
    <n v="27"/>
    <n v="54"/>
    <n v="22"/>
    <n v="54"/>
    <n v="0.40740740740740738"/>
    <n v="2"/>
    <n v="19"/>
    <s v="Ninguna"/>
  </r>
  <r>
    <x v="504"/>
    <n v="5"/>
    <s v="Plato_20"/>
    <s v="Descripción del Plato_20"/>
    <n v="25"/>
    <n v="40"/>
    <n v="80"/>
    <n v="30"/>
    <n v="80"/>
    <n v="0.375"/>
    <n v="2"/>
    <n v="56"/>
    <s v="Ninguna"/>
  </r>
  <r>
    <x v="504"/>
    <n v="5"/>
    <s v="Plato_1"/>
    <s v="Descripción del Plato_1"/>
    <n v="15"/>
    <n v="25"/>
    <n v="75"/>
    <n v="30"/>
    <n v="75"/>
    <n v="0.4"/>
    <n v="3"/>
    <n v="59"/>
    <s v="Ninguna"/>
  </r>
  <r>
    <x v="505"/>
    <n v="18"/>
    <s v="Plato_8"/>
    <s v="Descripción del Plato_8"/>
    <n v="21"/>
    <n v="35"/>
    <n v="70"/>
    <n v="28"/>
    <n v="70"/>
    <n v="0.4"/>
    <n v="2"/>
    <n v="5"/>
    <s v="Sin cebolla"/>
  </r>
  <r>
    <x v="506"/>
    <n v="18"/>
    <s v="Plato_18"/>
    <s v="Descripción del Plato_18"/>
    <n v="20"/>
    <n v="34"/>
    <n v="0"/>
    <n v="0"/>
    <n v="0"/>
    <n v="0"/>
    <n v="3"/>
    <n v="53"/>
    <s v="Ninguna"/>
  </r>
  <r>
    <x v="506"/>
    <n v="18"/>
    <s v="Plato_19"/>
    <s v="Descripción del Plato_19"/>
    <n v="22"/>
    <n v="36"/>
    <n v="0"/>
    <n v="0"/>
    <n v="0"/>
    <n v="0"/>
    <n v="3"/>
    <n v="16"/>
    <s v="Sin cebolla"/>
  </r>
  <r>
    <x v="507"/>
    <n v="6"/>
    <s v="Plato_15"/>
    <s v="Descripción del Plato_15"/>
    <n v="19"/>
    <n v="32"/>
    <n v="32"/>
    <n v="13"/>
    <n v="32"/>
    <n v="0.40625"/>
    <n v="1"/>
    <n v="34"/>
    <s v="Sin cebolla"/>
  </r>
  <r>
    <x v="508"/>
    <n v="5"/>
    <s v="Plato_20"/>
    <s v="Descripción del Plato_20"/>
    <n v="25"/>
    <n v="40"/>
    <n v="80"/>
    <n v="30"/>
    <n v="80"/>
    <n v="0.375"/>
    <n v="2"/>
    <n v="47"/>
    <s v="Ninguna"/>
  </r>
  <r>
    <x v="509"/>
    <n v="6"/>
    <s v="Plato_19"/>
    <s v="Descripción del Plato_19"/>
    <n v="22"/>
    <n v="36"/>
    <n v="36"/>
    <n v="14"/>
    <n v="36"/>
    <n v="0.3888888888888889"/>
    <n v="1"/>
    <n v="48"/>
    <s v="Ninguna"/>
  </r>
  <r>
    <x v="510"/>
    <n v="2"/>
    <s v="Plato_14"/>
    <s v="Descripción del Plato_14"/>
    <n v="14"/>
    <n v="23"/>
    <n v="69"/>
    <n v="27"/>
    <n v="69"/>
    <n v="0.39130434782608697"/>
    <n v="3"/>
    <n v="14"/>
    <s v="Ninguna"/>
  </r>
  <r>
    <x v="510"/>
    <n v="2"/>
    <s v="Plato_18"/>
    <s v="Descripción del Plato_18"/>
    <n v="20"/>
    <n v="34"/>
    <n v="68"/>
    <n v="28"/>
    <n v="68"/>
    <n v="0.41176470588235292"/>
    <n v="2"/>
    <n v="24"/>
    <s v="Ninguna"/>
  </r>
  <r>
    <x v="511"/>
    <n v="2"/>
    <s v="Plato_3"/>
    <s v="Descripción del Plato_3"/>
    <n v="12"/>
    <n v="20"/>
    <n v="20"/>
    <n v="8"/>
    <n v="20"/>
    <n v="0.4"/>
    <n v="1"/>
    <n v="6"/>
    <s v="Sin cebolla"/>
  </r>
  <r>
    <x v="511"/>
    <n v="2"/>
    <s v="Plato_19"/>
    <s v="Descripción del Plato_19"/>
    <n v="22"/>
    <n v="36"/>
    <n v="108"/>
    <n v="42"/>
    <n v="108"/>
    <n v="0.3888888888888889"/>
    <n v="3"/>
    <n v="53"/>
    <s v="Sin cebolla"/>
  </r>
  <r>
    <x v="512"/>
    <n v="8"/>
    <s v="Plato_4"/>
    <s v="Descripción del Plato_4"/>
    <n v="10"/>
    <n v="18"/>
    <n v="54"/>
    <n v="24"/>
    <n v="54"/>
    <n v="0.44444444444444442"/>
    <n v="3"/>
    <n v="56"/>
    <s v="Sin cebolla"/>
  </r>
  <r>
    <x v="513"/>
    <n v="18"/>
    <s v="Plato_10"/>
    <s v="Descripción del Plato_10"/>
    <n v="15"/>
    <n v="26"/>
    <n v="52"/>
    <n v="22"/>
    <n v="52"/>
    <n v="0.42307692307692307"/>
    <n v="2"/>
    <n v="21"/>
    <s v="Ninguna"/>
  </r>
  <r>
    <x v="513"/>
    <n v="18"/>
    <s v="Plato_12"/>
    <s v="Descripción del Plato_12"/>
    <n v="11"/>
    <n v="19"/>
    <n v="38"/>
    <n v="16"/>
    <n v="38"/>
    <n v="0.42105263157894735"/>
    <n v="2"/>
    <n v="56"/>
    <s v="Sin cebolla"/>
  </r>
  <r>
    <x v="513"/>
    <n v="18"/>
    <s v="Plato_3"/>
    <s v="Descripción del Plato_3"/>
    <n v="12"/>
    <n v="20"/>
    <n v="20"/>
    <n v="8"/>
    <n v="20"/>
    <n v="0.4"/>
    <n v="1"/>
    <n v="25"/>
    <s v="Sin cebolla"/>
  </r>
  <r>
    <x v="513"/>
    <n v="18"/>
    <s v="Plato_15"/>
    <s v="Descripción del Plato_15"/>
    <n v="19"/>
    <n v="32"/>
    <n v="64"/>
    <n v="26"/>
    <n v="64"/>
    <n v="0.40625"/>
    <n v="2"/>
    <n v="10"/>
    <s v="Ninguna"/>
  </r>
  <r>
    <x v="514"/>
    <n v="19"/>
    <s v="Plato_4"/>
    <s v="Descripción del Plato_4"/>
    <n v="10"/>
    <n v="18"/>
    <n v="18"/>
    <n v="8"/>
    <n v="18"/>
    <n v="0.44444444444444442"/>
    <n v="1"/>
    <n v="13"/>
    <s v="Sin cebolla"/>
  </r>
  <r>
    <x v="515"/>
    <n v="7"/>
    <s v="Plato_12"/>
    <s v="Descripción del Plato_12"/>
    <n v="11"/>
    <n v="19"/>
    <n v="0"/>
    <n v="0"/>
    <n v="0"/>
    <n v="0"/>
    <n v="3"/>
    <n v="43"/>
    <s v="Ninguna"/>
  </r>
  <r>
    <x v="515"/>
    <n v="7"/>
    <s v="Plato_14"/>
    <s v="Descripción del Plato_14"/>
    <n v="14"/>
    <n v="23"/>
    <n v="0"/>
    <n v="0"/>
    <n v="0"/>
    <n v="0"/>
    <n v="3"/>
    <n v="40"/>
    <s v="Ninguna"/>
  </r>
  <r>
    <x v="515"/>
    <n v="7"/>
    <s v="Plato_3"/>
    <s v="Descripción del Plato_3"/>
    <n v="12"/>
    <n v="20"/>
    <n v="0"/>
    <n v="0"/>
    <n v="0"/>
    <n v="0"/>
    <n v="1"/>
    <n v="14"/>
    <s v="Ninguna"/>
  </r>
  <r>
    <x v="516"/>
    <n v="4"/>
    <s v="Plato_7"/>
    <s v="Descripción del Plato_7"/>
    <n v="14"/>
    <n v="24"/>
    <n v="24"/>
    <n v="10"/>
    <n v="24"/>
    <n v="0.41666666666666669"/>
    <n v="1"/>
    <n v="6"/>
    <s v="Ninguna"/>
  </r>
  <r>
    <x v="516"/>
    <n v="4"/>
    <s v="Plato_12"/>
    <s v="Descripción del Plato_12"/>
    <n v="11"/>
    <n v="19"/>
    <n v="57"/>
    <n v="24"/>
    <n v="57"/>
    <n v="0.42105263157894735"/>
    <n v="3"/>
    <n v="44"/>
    <s v="Ninguna"/>
  </r>
  <r>
    <x v="516"/>
    <n v="4"/>
    <s v="Plato_5"/>
    <s v="Descripción del Plato_5"/>
    <n v="13"/>
    <n v="22"/>
    <n v="22"/>
    <n v="9"/>
    <n v="22"/>
    <n v="0.40909090909090912"/>
    <n v="1"/>
    <n v="15"/>
    <s v="Sin cebolla"/>
  </r>
  <r>
    <x v="517"/>
    <n v="5"/>
    <s v="Plato_11"/>
    <s v="Descripción del Plato_11"/>
    <n v="20"/>
    <n v="33"/>
    <n v="33"/>
    <n v="13"/>
    <n v="33"/>
    <n v="0.39393939393939392"/>
    <n v="1"/>
    <n v="48"/>
    <s v="Ninguna"/>
  </r>
  <r>
    <x v="517"/>
    <n v="5"/>
    <s v="Plato_5"/>
    <s v="Descripción del Plato_5"/>
    <n v="13"/>
    <n v="22"/>
    <n v="44"/>
    <n v="18"/>
    <n v="44"/>
    <n v="0.40909090909090912"/>
    <n v="2"/>
    <n v="5"/>
    <s v="Sin cebolla"/>
  </r>
  <r>
    <x v="518"/>
    <n v="6"/>
    <s v="Plato_6"/>
    <s v="Descripción del Plato_6"/>
    <n v="16"/>
    <n v="27"/>
    <n v="81"/>
    <n v="33"/>
    <n v="81"/>
    <n v="0.40740740740740738"/>
    <n v="3"/>
    <n v="49"/>
    <s v="Ninguna"/>
  </r>
  <r>
    <x v="518"/>
    <n v="6"/>
    <s v="Plato_20"/>
    <s v="Descripción del Plato_20"/>
    <n v="25"/>
    <n v="40"/>
    <n v="120"/>
    <n v="45"/>
    <n v="120"/>
    <n v="0.375"/>
    <n v="3"/>
    <n v="51"/>
    <s v="Sin cebolla"/>
  </r>
  <r>
    <x v="518"/>
    <n v="6"/>
    <s v="Plato_5"/>
    <s v="Descripción del Plato_5"/>
    <n v="13"/>
    <n v="22"/>
    <n v="44"/>
    <n v="18"/>
    <n v="44"/>
    <n v="0.40909090909090912"/>
    <n v="2"/>
    <n v="56"/>
    <s v="Ninguna"/>
  </r>
  <r>
    <x v="519"/>
    <n v="4"/>
    <s v="Plato_9"/>
    <s v="Descripción del Plato_9"/>
    <n v="17"/>
    <n v="29"/>
    <n v="29"/>
    <n v="12"/>
    <n v="29"/>
    <n v="0.41379310344827586"/>
    <n v="1"/>
    <n v="46"/>
    <s v="Ninguna"/>
  </r>
  <r>
    <x v="519"/>
    <n v="4"/>
    <s v="Plato_18"/>
    <s v="Descripción del Plato_18"/>
    <n v="20"/>
    <n v="34"/>
    <n v="68"/>
    <n v="28"/>
    <n v="68"/>
    <n v="0.41176470588235292"/>
    <n v="2"/>
    <n v="21"/>
    <s v="Ninguna"/>
  </r>
  <r>
    <x v="519"/>
    <n v="4"/>
    <s v="Plato_17"/>
    <s v="Descripción del Plato_17"/>
    <n v="19"/>
    <n v="31"/>
    <n v="93"/>
    <n v="36"/>
    <n v="93"/>
    <n v="0.38709677419354838"/>
    <n v="3"/>
    <n v="22"/>
    <s v="Sin cebolla"/>
  </r>
  <r>
    <x v="519"/>
    <n v="4"/>
    <s v="Plato_2"/>
    <s v="Descripción del Plato_2"/>
    <n v="18"/>
    <n v="30"/>
    <n v="90"/>
    <n v="36"/>
    <n v="90"/>
    <n v="0.4"/>
    <n v="3"/>
    <n v="32"/>
    <s v="Ninguna"/>
  </r>
  <r>
    <x v="520"/>
    <n v="18"/>
    <s v="Plato_1"/>
    <s v="Descripción del Plato_1"/>
    <n v="15"/>
    <n v="25"/>
    <n v="50"/>
    <n v="20"/>
    <n v="50"/>
    <n v="0.4"/>
    <n v="2"/>
    <n v="52"/>
    <s v="Sin cebolla"/>
  </r>
  <r>
    <x v="520"/>
    <n v="18"/>
    <s v="Plato_9"/>
    <s v="Descripción del Plato_9"/>
    <n v="17"/>
    <n v="29"/>
    <n v="58"/>
    <n v="24"/>
    <n v="58"/>
    <n v="0.41379310344827586"/>
    <n v="2"/>
    <n v="18"/>
    <s v="Ninguna"/>
  </r>
  <r>
    <x v="520"/>
    <n v="18"/>
    <s v="Plato_18"/>
    <s v="Descripción del Plato_18"/>
    <n v="20"/>
    <n v="34"/>
    <n v="102"/>
    <n v="42"/>
    <n v="102"/>
    <n v="0.41176470588235292"/>
    <n v="3"/>
    <n v="21"/>
    <s v="Sin cebolla"/>
  </r>
  <r>
    <x v="521"/>
    <n v="2"/>
    <s v="Plato_16"/>
    <s v="Descripción del Plato_16"/>
    <n v="16"/>
    <n v="28"/>
    <n v="84"/>
    <n v="36"/>
    <n v="84"/>
    <n v="0.42857142857142855"/>
    <n v="3"/>
    <n v="47"/>
    <s v="Sin cebolla"/>
  </r>
  <r>
    <x v="522"/>
    <n v="4"/>
    <s v="Plato_6"/>
    <s v="Descripción del Plato_6"/>
    <n v="16"/>
    <n v="27"/>
    <n v="81"/>
    <n v="33"/>
    <n v="81"/>
    <n v="0.40740740740740738"/>
    <n v="3"/>
    <n v="51"/>
    <s v="Ninguna"/>
  </r>
  <r>
    <x v="523"/>
    <n v="16"/>
    <s v="Plato_5"/>
    <s v="Descripción del Plato_5"/>
    <n v="13"/>
    <n v="22"/>
    <n v="22"/>
    <n v="9"/>
    <n v="22"/>
    <n v="0.40909090909090912"/>
    <n v="1"/>
    <n v="46"/>
    <s v="Sin cebolla"/>
  </r>
  <r>
    <x v="523"/>
    <n v="16"/>
    <s v="Plato_6"/>
    <s v="Descripción del Plato_6"/>
    <n v="16"/>
    <n v="27"/>
    <n v="54"/>
    <n v="22"/>
    <n v="54"/>
    <n v="0.40740740740740738"/>
    <n v="2"/>
    <n v="15"/>
    <s v="Ninguna"/>
  </r>
  <r>
    <x v="524"/>
    <n v="16"/>
    <s v="Plato_14"/>
    <s v="Descripción del Plato_14"/>
    <n v="14"/>
    <n v="23"/>
    <n v="69"/>
    <n v="27"/>
    <n v="69"/>
    <n v="0.39130434782608697"/>
    <n v="3"/>
    <n v="23"/>
    <s v="Sin cebolla"/>
  </r>
  <r>
    <x v="524"/>
    <n v="16"/>
    <s v="Plato_8"/>
    <s v="Descripción del Plato_8"/>
    <n v="21"/>
    <n v="35"/>
    <n v="35"/>
    <n v="14"/>
    <n v="35"/>
    <n v="0.4"/>
    <n v="1"/>
    <n v="14"/>
    <s v="Ninguna"/>
  </r>
  <r>
    <x v="524"/>
    <n v="16"/>
    <s v="Plato_17"/>
    <s v="Descripción del Plato_17"/>
    <n v="19"/>
    <n v="31"/>
    <n v="93"/>
    <n v="36"/>
    <n v="93"/>
    <n v="0.38709677419354838"/>
    <n v="3"/>
    <n v="40"/>
    <s v="Sin cebolla"/>
  </r>
  <r>
    <x v="525"/>
    <n v="4"/>
    <s v="Plato_11"/>
    <s v="Descripción del Plato_11"/>
    <n v="20"/>
    <n v="33"/>
    <n v="33"/>
    <n v="13"/>
    <n v="33"/>
    <n v="0.39393939393939392"/>
    <n v="1"/>
    <n v="22"/>
    <s v="Ninguna"/>
  </r>
  <r>
    <x v="526"/>
    <n v="19"/>
    <s v="Plato_6"/>
    <s v="Descripción del Plato_6"/>
    <n v="16"/>
    <n v="27"/>
    <n v="54"/>
    <n v="22"/>
    <n v="54"/>
    <n v="0.40740740740740738"/>
    <n v="2"/>
    <n v="31"/>
    <s v="Ninguna"/>
  </r>
  <r>
    <x v="527"/>
    <n v="14"/>
    <s v="Plato_3"/>
    <s v="Descripción del Plato_3"/>
    <n v="12"/>
    <n v="20"/>
    <n v="0"/>
    <n v="0"/>
    <n v="0"/>
    <n v="0"/>
    <n v="1"/>
    <n v="29"/>
    <s v="Ninguna"/>
  </r>
  <r>
    <x v="527"/>
    <n v="14"/>
    <s v="Plato_20"/>
    <s v="Descripción del Plato_20"/>
    <n v="25"/>
    <n v="40"/>
    <n v="0"/>
    <n v="0"/>
    <n v="0"/>
    <n v="0"/>
    <n v="1"/>
    <n v="47"/>
    <s v="Ninguna"/>
  </r>
  <r>
    <x v="527"/>
    <n v="14"/>
    <s v="Plato_4"/>
    <s v="Descripción del Plato_4"/>
    <n v="10"/>
    <n v="18"/>
    <n v="0"/>
    <n v="0"/>
    <n v="0"/>
    <n v="0"/>
    <n v="1"/>
    <n v="45"/>
    <s v="Sin cebolla"/>
  </r>
  <r>
    <x v="528"/>
    <n v="1"/>
    <s v="Plato_18"/>
    <s v="Descripción del Plato_18"/>
    <n v="20"/>
    <n v="34"/>
    <n v="34"/>
    <n v="14"/>
    <n v="34"/>
    <n v="0.41176470588235292"/>
    <n v="1"/>
    <n v="24"/>
    <s v="Sin cebolla"/>
  </r>
  <r>
    <x v="528"/>
    <n v="1"/>
    <s v="Plato_19"/>
    <s v="Descripción del Plato_19"/>
    <n v="22"/>
    <n v="36"/>
    <n v="72"/>
    <n v="28"/>
    <n v="72"/>
    <n v="0.3888888888888889"/>
    <n v="2"/>
    <n v="51"/>
    <s v="Ninguna"/>
  </r>
  <r>
    <x v="528"/>
    <n v="1"/>
    <s v="Plato_14"/>
    <s v="Descripción del Plato_14"/>
    <n v="14"/>
    <n v="23"/>
    <n v="46"/>
    <n v="18"/>
    <n v="46"/>
    <n v="0.39130434782608697"/>
    <n v="2"/>
    <n v="27"/>
    <s v="Sin cebolla"/>
  </r>
  <r>
    <x v="528"/>
    <n v="1"/>
    <s v="Plato_16"/>
    <s v="Descripción del Plato_16"/>
    <n v="16"/>
    <n v="28"/>
    <n v="56"/>
    <n v="24"/>
    <n v="56"/>
    <n v="0.42857142857142855"/>
    <n v="2"/>
    <n v="55"/>
    <s v="Ninguna"/>
  </r>
  <r>
    <x v="529"/>
    <n v="7"/>
    <s v="Plato_4"/>
    <s v="Descripción del Plato_4"/>
    <n v="10"/>
    <n v="18"/>
    <n v="54"/>
    <n v="24"/>
    <n v="54"/>
    <n v="0.44444444444444442"/>
    <n v="3"/>
    <n v="37"/>
    <s v="Sin cebolla"/>
  </r>
  <r>
    <x v="529"/>
    <n v="7"/>
    <s v="Plato_16"/>
    <s v="Descripción del Plato_16"/>
    <n v="16"/>
    <n v="28"/>
    <n v="56"/>
    <n v="24"/>
    <n v="56"/>
    <n v="0.42857142857142855"/>
    <n v="2"/>
    <n v="50"/>
    <s v="Sin cebolla"/>
  </r>
  <r>
    <x v="529"/>
    <n v="7"/>
    <s v="Plato_1"/>
    <s v="Descripción del Plato_1"/>
    <n v="15"/>
    <n v="25"/>
    <n v="50"/>
    <n v="20"/>
    <n v="50"/>
    <n v="0.4"/>
    <n v="2"/>
    <n v="19"/>
    <s v="Ninguna"/>
  </r>
  <r>
    <x v="530"/>
    <n v="9"/>
    <s v="Plato_13"/>
    <s v="Descripción del Plato_13"/>
    <n v="13"/>
    <n v="21"/>
    <n v="0"/>
    <n v="0"/>
    <n v="0"/>
    <n v="0"/>
    <n v="3"/>
    <n v="41"/>
    <s v="Ninguna"/>
  </r>
  <r>
    <x v="530"/>
    <n v="9"/>
    <s v="Plato_20"/>
    <s v="Descripción del Plato_20"/>
    <n v="25"/>
    <n v="40"/>
    <n v="0"/>
    <n v="0"/>
    <n v="0"/>
    <n v="0"/>
    <n v="1"/>
    <n v="43"/>
    <s v="Ninguna"/>
  </r>
  <r>
    <x v="530"/>
    <n v="9"/>
    <s v="Plato_4"/>
    <s v="Descripción del Plato_4"/>
    <n v="10"/>
    <n v="18"/>
    <n v="0"/>
    <n v="0"/>
    <n v="0"/>
    <n v="0"/>
    <n v="3"/>
    <n v="56"/>
    <s v="Sin cebolla"/>
  </r>
  <r>
    <x v="530"/>
    <n v="9"/>
    <s v="Plato_9"/>
    <s v="Descripción del Plato_9"/>
    <n v="17"/>
    <n v="29"/>
    <n v="0"/>
    <n v="0"/>
    <n v="0"/>
    <n v="0"/>
    <n v="3"/>
    <n v="59"/>
    <s v="Sin cebolla"/>
  </r>
  <r>
    <x v="531"/>
    <n v="13"/>
    <s v="Plato_13"/>
    <s v="Descripción del Plato_13"/>
    <n v="13"/>
    <n v="21"/>
    <n v="21"/>
    <n v="8"/>
    <n v="21"/>
    <n v="0.38095238095238093"/>
    <n v="1"/>
    <n v="24"/>
    <s v="Sin cebolla"/>
  </r>
  <r>
    <x v="531"/>
    <n v="13"/>
    <s v="Plato_10"/>
    <s v="Descripción del Plato_10"/>
    <n v="15"/>
    <n v="26"/>
    <n v="52"/>
    <n v="22"/>
    <n v="52"/>
    <n v="0.42307692307692307"/>
    <n v="2"/>
    <n v="28"/>
    <s v="Ninguna"/>
  </r>
  <r>
    <x v="531"/>
    <n v="13"/>
    <s v="Plato_15"/>
    <s v="Descripción del Plato_15"/>
    <n v="19"/>
    <n v="32"/>
    <n v="64"/>
    <n v="26"/>
    <n v="64"/>
    <n v="0.40625"/>
    <n v="2"/>
    <n v="7"/>
    <s v="Sin cebolla"/>
  </r>
  <r>
    <x v="532"/>
    <n v="1"/>
    <s v="Plato_3"/>
    <s v="Descripción del Plato_3"/>
    <n v="12"/>
    <n v="20"/>
    <n v="20"/>
    <n v="8"/>
    <n v="20"/>
    <n v="0.4"/>
    <n v="1"/>
    <n v="34"/>
    <s v="Ninguna"/>
  </r>
  <r>
    <x v="532"/>
    <n v="1"/>
    <s v="Plato_13"/>
    <s v="Descripción del Plato_13"/>
    <n v="13"/>
    <n v="21"/>
    <n v="21"/>
    <n v="8"/>
    <n v="21"/>
    <n v="0.38095238095238093"/>
    <n v="1"/>
    <n v="14"/>
    <s v="Sin cebolla"/>
  </r>
  <r>
    <x v="533"/>
    <n v="1"/>
    <s v="Plato_7"/>
    <s v="Descripción del Plato_7"/>
    <n v="14"/>
    <n v="24"/>
    <n v="48"/>
    <n v="20"/>
    <n v="48"/>
    <n v="0.41666666666666669"/>
    <n v="2"/>
    <n v="56"/>
    <s v="Sin cebolla"/>
  </r>
  <r>
    <x v="533"/>
    <n v="1"/>
    <s v="Plato_9"/>
    <s v="Descripción del Plato_9"/>
    <n v="17"/>
    <n v="29"/>
    <n v="29"/>
    <n v="12"/>
    <n v="29"/>
    <n v="0.41379310344827586"/>
    <n v="1"/>
    <n v="10"/>
    <s v="Sin cebolla"/>
  </r>
  <r>
    <x v="533"/>
    <n v="1"/>
    <s v="Plato_8"/>
    <s v="Descripción del Plato_8"/>
    <n v="21"/>
    <n v="35"/>
    <n v="70"/>
    <n v="28"/>
    <n v="70"/>
    <n v="0.4"/>
    <n v="2"/>
    <n v="10"/>
    <s v="Ninguna"/>
  </r>
  <r>
    <x v="534"/>
    <n v="15"/>
    <s v="Plato_20"/>
    <s v="Descripción del Plato_20"/>
    <n v="25"/>
    <n v="40"/>
    <n v="120"/>
    <n v="45"/>
    <n v="120"/>
    <n v="0.375"/>
    <n v="3"/>
    <n v="48"/>
    <s v="Sin cebolla"/>
  </r>
  <r>
    <x v="534"/>
    <n v="15"/>
    <s v="Plato_9"/>
    <s v="Descripción del Plato_9"/>
    <n v="17"/>
    <n v="29"/>
    <n v="87"/>
    <n v="36"/>
    <n v="87"/>
    <n v="0.41379310344827586"/>
    <n v="3"/>
    <n v="9"/>
    <s v="Ninguna"/>
  </r>
  <r>
    <x v="534"/>
    <n v="15"/>
    <s v="Plato_7"/>
    <s v="Descripción del Plato_7"/>
    <n v="14"/>
    <n v="24"/>
    <n v="48"/>
    <n v="20"/>
    <n v="48"/>
    <n v="0.41666666666666669"/>
    <n v="2"/>
    <n v="42"/>
    <s v="Ninguna"/>
  </r>
  <r>
    <x v="534"/>
    <n v="15"/>
    <s v="Plato_13"/>
    <s v="Descripción del Plato_13"/>
    <n v="13"/>
    <n v="21"/>
    <n v="21"/>
    <n v="8"/>
    <n v="21"/>
    <n v="0.38095238095238093"/>
    <n v="1"/>
    <n v="14"/>
    <s v="Ninguna"/>
  </r>
  <r>
    <x v="535"/>
    <n v="9"/>
    <s v="Plato_4"/>
    <s v="Descripción del Plato_4"/>
    <n v="10"/>
    <n v="18"/>
    <n v="0"/>
    <n v="0"/>
    <n v="0"/>
    <n v="0"/>
    <n v="1"/>
    <n v="29"/>
    <s v="Sin cebolla"/>
  </r>
  <r>
    <x v="535"/>
    <n v="9"/>
    <s v="Plato_9"/>
    <s v="Descripción del Plato_9"/>
    <n v="17"/>
    <n v="29"/>
    <n v="0"/>
    <n v="0"/>
    <n v="0"/>
    <n v="0"/>
    <n v="2"/>
    <n v="52"/>
    <s v="Ninguna"/>
  </r>
  <r>
    <x v="535"/>
    <n v="9"/>
    <s v="Plato_14"/>
    <s v="Descripción del Plato_14"/>
    <n v="14"/>
    <n v="23"/>
    <n v="0"/>
    <n v="0"/>
    <n v="0"/>
    <n v="0"/>
    <n v="2"/>
    <n v="38"/>
    <s v="Ninguna"/>
  </r>
  <r>
    <x v="535"/>
    <n v="9"/>
    <s v="Plato_2"/>
    <s v="Descripción del Plato_2"/>
    <n v="18"/>
    <n v="30"/>
    <n v="0"/>
    <n v="0"/>
    <n v="0"/>
    <n v="0"/>
    <n v="3"/>
    <n v="33"/>
    <s v="Ninguna"/>
  </r>
  <r>
    <x v="536"/>
    <n v="18"/>
    <s v="Plato_13"/>
    <s v="Descripción del Plato_13"/>
    <n v="13"/>
    <n v="21"/>
    <n v="63"/>
    <n v="24"/>
    <n v="63"/>
    <n v="0.38095238095238093"/>
    <n v="3"/>
    <n v="21"/>
    <s v="Sin cebolla"/>
  </r>
  <r>
    <x v="537"/>
    <n v="14"/>
    <s v="Plato_2"/>
    <s v="Descripción del Plato_2"/>
    <n v="18"/>
    <n v="30"/>
    <n v="0"/>
    <n v="0"/>
    <n v="0"/>
    <n v="0"/>
    <n v="1"/>
    <n v="55"/>
    <s v="Sin cebolla"/>
  </r>
  <r>
    <x v="537"/>
    <n v="14"/>
    <s v="Plato_14"/>
    <s v="Descripción del Plato_14"/>
    <n v="14"/>
    <n v="23"/>
    <n v="0"/>
    <n v="0"/>
    <n v="0"/>
    <n v="0"/>
    <n v="1"/>
    <n v="39"/>
    <s v="Ninguna"/>
  </r>
  <r>
    <x v="537"/>
    <n v="14"/>
    <s v="Plato_11"/>
    <s v="Descripción del Plato_11"/>
    <n v="20"/>
    <n v="33"/>
    <n v="0"/>
    <n v="0"/>
    <n v="0"/>
    <n v="0"/>
    <n v="1"/>
    <n v="58"/>
    <s v="Sin cebolla"/>
  </r>
  <r>
    <x v="537"/>
    <n v="14"/>
    <s v="Plato_16"/>
    <s v="Descripción del Plato_16"/>
    <n v="16"/>
    <n v="28"/>
    <n v="0"/>
    <n v="0"/>
    <n v="0"/>
    <n v="0"/>
    <n v="2"/>
    <n v="46"/>
    <s v="Ninguna"/>
  </r>
  <r>
    <x v="538"/>
    <n v="18"/>
    <s v="Plato_2"/>
    <s v="Descripción del Plato_2"/>
    <n v="18"/>
    <n v="30"/>
    <n v="90"/>
    <n v="36"/>
    <n v="90"/>
    <n v="0.4"/>
    <n v="3"/>
    <n v="43"/>
    <s v="Sin cebolla"/>
  </r>
  <r>
    <x v="538"/>
    <n v="18"/>
    <s v="Plato_6"/>
    <s v="Descripción del Plato_6"/>
    <n v="16"/>
    <n v="27"/>
    <n v="27"/>
    <n v="11"/>
    <n v="27"/>
    <n v="0.40740740740740738"/>
    <n v="1"/>
    <n v="40"/>
    <s v="Sin cebolla"/>
  </r>
  <r>
    <x v="538"/>
    <n v="18"/>
    <s v="Plato_9"/>
    <s v="Descripción del Plato_9"/>
    <n v="17"/>
    <n v="29"/>
    <n v="87"/>
    <n v="36"/>
    <n v="87"/>
    <n v="0.41379310344827586"/>
    <n v="3"/>
    <n v="18"/>
    <s v="Ninguna"/>
  </r>
  <r>
    <x v="538"/>
    <n v="18"/>
    <s v="Plato_4"/>
    <s v="Descripción del Plato_4"/>
    <n v="10"/>
    <n v="18"/>
    <n v="36"/>
    <n v="16"/>
    <n v="36"/>
    <n v="0.44444444444444442"/>
    <n v="2"/>
    <n v="28"/>
    <s v="Ninguna"/>
  </r>
  <r>
    <x v="539"/>
    <n v="6"/>
    <s v="Plato_4"/>
    <s v="Descripción del Plato_4"/>
    <n v="10"/>
    <n v="18"/>
    <n v="54"/>
    <n v="24"/>
    <n v="54"/>
    <n v="0.44444444444444442"/>
    <n v="3"/>
    <n v="47"/>
    <s v="Ninguna"/>
  </r>
  <r>
    <x v="539"/>
    <n v="6"/>
    <s v="Plato_8"/>
    <s v="Descripción del Plato_8"/>
    <n v="21"/>
    <n v="35"/>
    <n v="70"/>
    <n v="28"/>
    <n v="70"/>
    <n v="0.4"/>
    <n v="2"/>
    <n v="35"/>
    <s v="Ninguna"/>
  </r>
  <r>
    <x v="540"/>
    <n v="19"/>
    <s v="Plato_12"/>
    <s v="Descripción del Plato_12"/>
    <n v="11"/>
    <n v="19"/>
    <n v="38"/>
    <n v="16"/>
    <n v="38"/>
    <n v="0.42105263157894735"/>
    <n v="2"/>
    <n v="31"/>
    <s v="Ninguna"/>
  </r>
  <r>
    <x v="540"/>
    <n v="19"/>
    <s v="Plato_11"/>
    <s v="Descripción del Plato_11"/>
    <n v="20"/>
    <n v="33"/>
    <n v="66"/>
    <n v="26"/>
    <n v="66"/>
    <n v="0.39393939393939392"/>
    <n v="2"/>
    <n v="21"/>
    <s v="Ninguna"/>
  </r>
  <r>
    <x v="540"/>
    <n v="19"/>
    <s v="Plato_9"/>
    <s v="Descripción del Plato_9"/>
    <n v="17"/>
    <n v="29"/>
    <n v="29"/>
    <n v="12"/>
    <n v="29"/>
    <n v="0.41379310344827586"/>
    <n v="1"/>
    <n v="35"/>
    <s v="Ninguna"/>
  </r>
  <r>
    <x v="540"/>
    <n v="19"/>
    <s v="Plato_14"/>
    <s v="Descripción del Plato_14"/>
    <n v="14"/>
    <n v="23"/>
    <n v="69"/>
    <n v="27"/>
    <n v="69"/>
    <n v="0.39130434782608697"/>
    <n v="3"/>
    <n v="37"/>
    <s v="Ninguna"/>
  </r>
  <r>
    <x v="541"/>
    <n v="9"/>
    <s v="Plato_18"/>
    <s v="Descripción del Plato_18"/>
    <n v="20"/>
    <n v="34"/>
    <n v="68"/>
    <n v="28"/>
    <n v="68"/>
    <n v="0.41176470588235292"/>
    <n v="2"/>
    <n v="17"/>
    <s v="Sin cebolla"/>
  </r>
  <r>
    <x v="541"/>
    <n v="9"/>
    <s v="Plato_10"/>
    <s v="Descripción del Plato_10"/>
    <n v="15"/>
    <n v="26"/>
    <n v="26"/>
    <n v="11"/>
    <n v="26"/>
    <n v="0.42307692307692307"/>
    <n v="1"/>
    <n v="46"/>
    <s v="Ninguna"/>
  </r>
  <r>
    <x v="541"/>
    <n v="9"/>
    <s v="Plato_6"/>
    <s v="Descripción del Plato_6"/>
    <n v="16"/>
    <n v="27"/>
    <n v="54"/>
    <n v="22"/>
    <n v="54"/>
    <n v="0.40740740740740738"/>
    <n v="2"/>
    <n v="52"/>
    <s v="Sin cebolla"/>
  </r>
  <r>
    <x v="542"/>
    <n v="19"/>
    <s v="Plato_16"/>
    <s v="Descripción del Plato_16"/>
    <n v="16"/>
    <n v="28"/>
    <n v="56"/>
    <n v="24"/>
    <n v="56"/>
    <n v="0.42857142857142855"/>
    <n v="2"/>
    <n v="27"/>
    <s v="Sin cebolla"/>
  </r>
  <r>
    <x v="542"/>
    <n v="19"/>
    <s v="Plato_6"/>
    <s v="Descripción del Plato_6"/>
    <n v="16"/>
    <n v="27"/>
    <n v="54"/>
    <n v="22"/>
    <n v="54"/>
    <n v="0.40740740740740738"/>
    <n v="2"/>
    <n v="5"/>
    <s v="Ninguna"/>
  </r>
  <r>
    <x v="542"/>
    <n v="19"/>
    <s v="Plato_15"/>
    <s v="Descripción del Plato_15"/>
    <n v="19"/>
    <n v="32"/>
    <n v="96"/>
    <n v="39"/>
    <n v="96"/>
    <n v="0.40625"/>
    <n v="3"/>
    <n v="42"/>
    <s v="Sin cebolla"/>
  </r>
  <r>
    <x v="543"/>
    <n v="7"/>
    <s v="Plato_8"/>
    <s v="Descripción del Plato_8"/>
    <n v="21"/>
    <n v="35"/>
    <n v="70"/>
    <n v="28"/>
    <n v="70"/>
    <n v="0.4"/>
    <n v="2"/>
    <n v="48"/>
    <s v="Ninguna"/>
  </r>
  <r>
    <x v="544"/>
    <n v="20"/>
    <s v="Plato_11"/>
    <s v="Descripción del Plato_11"/>
    <n v="20"/>
    <n v="33"/>
    <n v="99"/>
    <n v="39"/>
    <n v="99"/>
    <n v="0.39393939393939392"/>
    <n v="3"/>
    <n v="57"/>
    <s v="Sin cebolla"/>
  </r>
  <r>
    <x v="544"/>
    <n v="20"/>
    <s v="Plato_17"/>
    <s v="Descripción del Plato_17"/>
    <n v="19"/>
    <n v="31"/>
    <n v="31"/>
    <n v="12"/>
    <n v="31"/>
    <n v="0.38709677419354838"/>
    <n v="1"/>
    <n v="42"/>
    <s v="Sin cebolla"/>
  </r>
  <r>
    <x v="545"/>
    <n v="5"/>
    <s v="Plato_15"/>
    <s v="Descripción del Plato_15"/>
    <n v="19"/>
    <n v="32"/>
    <n v="64"/>
    <n v="26"/>
    <n v="64"/>
    <n v="0.40625"/>
    <n v="2"/>
    <n v="33"/>
    <s v="Sin cebolla"/>
  </r>
  <r>
    <x v="545"/>
    <n v="5"/>
    <s v="Plato_16"/>
    <s v="Descripción del Plato_16"/>
    <n v="16"/>
    <n v="28"/>
    <n v="28"/>
    <n v="12"/>
    <n v="28"/>
    <n v="0.42857142857142855"/>
    <n v="1"/>
    <n v="58"/>
    <s v="Sin cebolla"/>
  </r>
  <r>
    <x v="546"/>
    <n v="9"/>
    <s v="Plato_17"/>
    <s v="Descripción del Plato_17"/>
    <n v="19"/>
    <n v="31"/>
    <n v="93"/>
    <n v="36"/>
    <n v="93"/>
    <n v="0.38709677419354838"/>
    <n v="3"/>
    <n v="13"/>
    <s v="Ninguna"/>
  </r>
  <r>
    <x v="546"/>
    <n v="9"/>
    <s v="Plato_11"/>
    <s v="Descripción del Plato_11"/>
    <n v="20"/>
    <n v="33"/>
    <n v="99"/>
    <n v="39"/>
    <n v="99"/>
    <n v="0.39393939393939392"/>
    <n v="3"/>
    <n v="54"/>
    <s v="Sin cebolla"/>
  </r>
  <r>
    <x v="546"/>
    <n v="9"/>
    <s v="Plato_8"/>
    <s v="Descripción del Plato_8"/>
    <n v="21"/>
    <n v="35"/>
    <n v="35"/>
    <n v="14"/>
    <n v="35"/>
    <n v="0.4"/>
    <n v="1"/>
    <n v="30"/>
    <s v="Sin cebolla"/>
  </r>
  <r>
    <x v="547"/>
    <n v="4"/>
    <s v="Plato_18"/>
    <s v="Descripción del Plato_18"/>
    <n v="20"/>
    <n v="34"/>
    <n v="34"/>
    <n v="14"/>
    <n v="34"/>
    <n v="0.41176470588235292"/>
    <n v="1"/>
    <n v="58"/>
    <s v="Sin cebolla"/>
  </r>
  <r>
    <x v="547"/>
    <n v="4"/>
    <s v="Plato_17"/>
    <s v="Descripción del Plato_17"/>
    <n v="19"/>
    <n v="31"/>
    <n v="62"/>
    <n v="24"/>
    <n v="62"/>
    <n v="0.38709677419354838"/>
    <n v="2"/>
    <n v="48"/>
    <s v="Sin cebolla"/>
  </r>
  <r>
    <x v="548"/>
    <n v="12"/>
    <s v="Plato_1"/>
    <s v="Descripción del Plato_1"/>
    <n v="15"/>
    <n v="25"/>
    <n v="25"/>
    <n v="10"/>
    <n v="25"/>
    <n v="0.4"/>
    <n v="1"/>
    <n v="19"/>
    <s v="Ninguna"/>
  </r>
  <r>
    <x v="548"/>
    <n v="12"/>
    <s v="Plato_8"/>
    <s v="Descripción del Plato_8"/>
    <n v="21"/>
    <n v="35"/>
    <n v="35"/>
    <n v="14"/>
    <n v="35"/>
    <n v="0.4"/>
    <n v="1"/>
    <n v="20"/>
    <s v="Sin cebolla"/>
  </r>
  <r>
    <x v="548"/>
    <n v="12"/>
    <s v="Plato_18"/>
    <s v="Descripción del Plato_18"/>
    <n v="20"/>
    <n v="34"/>
    <n v="102"/>
    <n v="42"/>
    <n v="102"/>
    <n v="0.41176470588235292"/>
    <n v="3"/>
    <n v="59"/>
    <s v="Ninguna"/>
  </r>
  <r>
    <x v="549"/>
    <n v="1"/>
    <s v="Plato_2"/>
    <s v="Descripción del Plato_2"/>
    <n v="18"/>
    <n v="30"/>
    <n v="60"/>
    <n v="24"/>
    <n v="60"/>
    <n v="0.4"/>
    <n v="2"/>
    <n v="28"/>
    <s v="Sin cebolla"/>
  </r>
  <r>
    <x v="549"/>
    <n v="1"/>
    <s v="Plato_7"/>
    <s v="Descripción del Plato_7"/>
    <n v="14"/>
    <n v="24"/>
    <n v="24"/>
    <n v="10"/>
    <n v="24"/>
    <n v="0.41666666666666669"/>
    <n v="1"/>
    <n v="5"/>
    <s v="Ninguna"/>
  </r>
  <r>
    <x v="549"/>
    <n v="1"/>
    <s v="Plato_3"/>
    <s v="Descripción del Plato_3"/>
    <n v="12"/>
    <n v="20"/>
    <n v="40"/>
    <n v="16"/>
    <n v="40"/>
    <n v="0.4"/>
    <n v="2"/>
    <n v="24"/>
    <s v="Ninguna"/>
  </r>
  <r>
    <x v="550"/>
    <n v="4"/>
    <s v="Plato_2"/>
    <s v="Descripción del Plato_2"/>
    <n v="18"/>
    <n v="30"/>
    <n v="0"/>
    <n v="0"/>
    <n v="0"/>
    <n v="0"/>
    <n v="1"/>
    <n v="32"/>
    <s v="Sin cebolla"/>
  </r>
  <r>
    <x v="550"/>
    <n v="4"/>
    <s v="Plato_3"/>
    <s v="Descripción del Plato_3"/>
    <n v="12"/>
    <n v="20"/>
    <n v="0"/>
    <n v="0"/>
    <n v="0"/>
    <n v="0"/>
    <n v="3"/>
    <n v="11"/>
    <s v="Ninguna"/>
  </r>
  <r>
    <x v="550"/>
    <n v="4"/>
    <s v="Plato_4"/>
    <s v="Descripción del Plato_4"/>
    <n v="10"/>
    <n v="18"/>
    <n v="0"/>
    <n v="0"/>
    <n v="0"/>
    <n v="0"/>
    <n v="1"/>
    <n v="29"/>
    <s v="Ninguna"/>
  </r>
  <r>
    <x v="550"/>
    <n v="4"/>
    <s v="Plato_13"/>
    <s v="Descripción del Plato_13"/>
    <n v="13"/>
    <n v="21"/>
    <n v="0"/>
    <n v="0"/>
    <n v="0"/>
    <n v="0"/>
    <n v="3"/>
    <n v="51"/>
    <s v="Sin cebolla"/>
  </r>
  <r>
    <x v="551"/>
    <n v="11"/>
    <s v="Plato_20"/>
    <s v="Descripción del Plato_20"/>
    <n v="25"/>
    <n v="40"/>
    <n v="120"/>
    <n v="45"/>
    <n v="120"/>
    <n v="0.375"/>
    <n v="3"/>
    <n v="26"/>
    <s v="Sin cebolla"/>
  </r>
  <r>
    <x v="551"/>
    <n v="11"/>
    <s v="Plato_13"/>
    <s v="Descripción del Plato_13"/>
    <n v="13"/>
    <n v="21"/>
    <n v="63"/>
    <n v="24"/>
    <n v="63"/>
    <n v="0.38095238095238093"/>
    <n v="3"/>
    <n v="57"/>
    <s v="Sin cebolla"/>
  </r>
  <r>
    <x v="551"/>
    <n v="11"/>
    <s v="Plato_3"/>
    <s v="Descripción del Plato_3"/>
    <n v="12"/>
    <n v="20"/>
    <n v="60"/>
    <n v="24"/>
    <n v="60"/>
    <n v="0.4"/>
    <n v="3"/>
    <n v="32"/>
    <s v="Sin cebolla"/>
  </r>
  <r>
    <x v="552"/>
    <n v="14"/>
    <s v="Plato_2"/>
    <s v="Descripción del Plato_2"/>
    <n v="18"/>
    <n v="30"/>
    <n v="0"/>
    <n v="0"/>
    <n v="0"/>
    <n v="0"/>
    <n v="3"/>
    <n v="26"/>
    <s v="Sin cebolla"/>
  </r>
  <r>
    <x v="552"/>
    <n v="14"/>
    <s v="Plato_1"/>
    <s v="Descripción del Plato_1"/>
    <n v="15"/>
    <n v="25"/>
    <n v="0"/>
    <n v="0"/>
    <n v="0"/>
    <n v="0"/>
    <n v="2"/>
    <n v="56"/>
    <s v="Ninguna"/>
  </r>
  <r>
    <x v="552"/>
    <n v="14"/>
    <s v="Plato_5"/>
    <s v="Descripción del Plato_5"/>
    <n v="13"/>
    <n v="22"/>
    <n v="0"/>
    <n v="0"/>
    <n v="0"/>
    <n v="0"/>
    <n v="2"/>
    <n v="54"/>
    <s v="Ninguna"/>
  </r>
  <r>
    <x v="552"/>
    <n v="14"/>
    <s v="Plato_12"/>
    <s v="Descripción del Plato_12"/>
    <n v="11"/>
    <n v="19"/>
    <n v="0"/>
    <n v="0"/>
    <n v="0"/>
    <n v="0"/>
    <n v="1"/>
    <n v="42"/>
    <s v="Sin cebolla"/>
  </r>
  <r>
    <x v="553"/>
    <n v="10"/>
    <s v="Plato_14"/>
    <s v="Descripción del Plato_14"/>
    <n v="14"/>
    <n v="23"/>
    <n v="46"/>
    <n v="18"/>
    <n v="46"/>
    <n v="0.39130434782608697"/>
    <n v="2"/>
    <n v="55"/>
    <s v="Sin cebolla"/>
  </r>
  <r>
    <x v="553"/>
    <n v="10"/>
    <s v="Plato_20"/>
    <s v="Descripción del Plato_20"/>
    <n v="25"/>
    <n v="40"/>
    <n v="120"/>
    <n v="45"/>
    <n v="120"/>
    <n v="0.375"/>
    <n v="3"/>
    <n v="16"/>
    <s v="Ninguna"/>
  </r>
  <r>
    <x v="554"/>
    <n v="20"/>
    <s v="Plato_2"/>
    <s v="Descripción del Plato_2"/>
    <n v="18"/>
    <n v="30"/>
    <n v="30"/>
    <n v="12"/>
    <n v="30"/>
    <n v="0.4"/>
    <n v="1"/>
    <n v="46"/>
    <s v="Ninguna"/>
  </r>
  <r>
    <x v="555"/>
    <n v="9"/>
    <s v="Plato_5"/>
    <s v="Descripción del Plato_5"/>
    <n v="13"/>
    <n v="22"/>
    <n v="22"/>
    <n v="9"/>
    <n v="22"/>
    <n v="0.40909090909090912"/>
    <n v="1"/>
    <n v="36"/>
    <s v="Ninguna"/>
  </r>
  <r>
    <x v="555"/>
    <n v="9"/>
    <s v="Plato_4"/>
    <s v="Descripción del Plato_4"/>
    <n v="10"/>
    <n v="18"/>
    <n v="54"/>
    <n v="24"/>
    <n v="54"/>
    <n v="0.44444444444444442"/>
    <n v="3"/>
    <n v="30"/>
    <s v="Sin cebolla"/>
  </r>
  <r>
    <x v="556"/>
    <n v="7"/>
    <s v="Plato_15"/>
    <s v="Descripción del Plato_15"/>
    <n v="19"/>
    <n v="32"/>
    <n v="64"/>
    <n v="26"/>
    <n v="64"/>
    <n v="0.40625"/>
    <n v="2"/>
    <n v="47"/>
    <s v="Sin cebolla"/>
  </r>
  <r>
    <x v="556"/>
    <n v="7"/>
    <s v="Plato_13"/>
    <s v="Descripción del Plato_13"/>
    <n v="13"/>
    <n v="21"/>
    <n v="63"/>
    <n v="24"/>
    <n v="63"/>
    <n v="0.38095238095238093"/>
    <n v="3"/>
    <n v="22"/>
    <s v="Sin cebolla"/>
  </r>
  <r>
    <x v="556"/>
    <n v="7"/>
    <s v="Plato_1"/>
    <s v="Descripción del Plato_1"/>
    <n v="15"/>
    <n v="25"/>
    <n v="50"/>
    <n v="20"/>
    <n v="50"/>
    <n v="0.4"/>
    <n v="2"/>
    <n v="38"/>
    <s v="Ninguna"/>
  </r>
  <r>
    <x v="557"/>
    <n v="6"/>
    <s v="Plato_15"/>
    <s v="Descripción del Plato_15"/>
    <n v="19"/>
    <n v="32"/>
    <n v="96"/>
    <n v="39"/>
    <n v="96"/>
    <n v="0.40625"/>
    <n v="3"/>
    <n v="56"/>
    <s v="Ninguna"/>
  </r>
  <r>
    <x v="557"/>
    <n v="6"/>
    <s v="Plato_1"/>
    <s v="Descripción del Plato_1"/>
    <n v="15"/>
    <n v="25"/>
    <n v="50"/>
    <n v="20"/>
    <n v="50"/>
    <n v="0.4"/>
    <n v="2"/>
    <n v="54"/>
    <s v="Sin cebolla"/>
  </r>
  <r>
    <x v="557"/>
    <n v="6"/>
    <s v="Plato_11"/>
    <s v="Descripción del Plato_11"/>
    <n v="20"/>
    <n v="33"/>
    <n v="33"/>
    <n v="13"/>
    <n v="33"/>
    <n v="0.39393939393939392"/>
    <n v="1"/>
    <n v="57"/>
    <s v="Ninguna"/>
  </r>
  <r>
    <x v="558"/>
    <n v="11"/>
    <s v="Plato_11"/>
    <s v="Descripción del Plato_11"/>
    <n v="20"/>
    <n v="33"/>
    <n v="99"/>
    <n v="39"/>
    <n v="99"/>
    <n v="0.39393939393939392"/>
    <n v="3"/>
    <n v="41"/>
    <s v="Sin cebolla"/>
  </r>
  <r>
    <x v="559"/>
    <n v="6"/>
    <s v="Plato_4"/>
    <s v="Descripción del Plato_4"/>
    <n v="10"/>
    <n v="18"/>
    <n v="36"/>
    <n v="16"/>
    <n v="36"/>
    <n v="0.44444444444444442"/>
    <n v="2"/>
    <n v="36"/>
    <s v="Sin cebolla"/>
  </r>
  <r>
    <x v="559"/>
    <n v="6"/>
    <s v="Plato_1"/>
    <s v="Descripción del Plato_1"/>
    <n v="15"/>
    <n v="25"/>
    <n v="75"/>
    <n v="30"/>
    <n v="75"/>
    <n v="0.4"/>
    <n v="3"/>
    <n v="12"/>
    <s v="Sin cebolla"/>
  </r>
  <r>
    <x v="560"/>
    <n v="4"/>
    <s v="Plato_4"/>
    <s v="Descripción del Plato_4"/>
    <n v="10"/>
    <n v="18"/>
    <n v="18"/>
    <n v="8"/>
    <n v="18"/>
    <n v="0.44444444444444442"/>
    <n v="1"/>
    <n v="56"/>
    <s v="Sin cebolla"/>
  </r>
  <r>
    <x v="560"/>
    <n v="4"/>
    <s v="Plato_14"/>
    <s v="Descripción del Plato_14"/>
    <n v="14"/>
    <n v="23"/>
    <n v="46"/>
    <n v="18"/>
    <n v="46"/>
    <n v="0.39130434782608697"/>
    <n v="2"/>
    <n v="8"/>
    <s v="Sin cebolla"/>
  </r>
  <r>
    <x v="561"/>
    <n v="20"/>
    <s v="Plato_20"/>
    <s v="Descripción del Plato_20"/>
    <n v="25"/>
    <n v="40"/>
    <n v="120"/>
    <n v="45"/>
    <n v="120"/>
    <n v="0.375"/>
    <n v="3"/>
    <n v="41"/>
    <s v="Ninguna"/>
  </r>
  <r>
    <x v="561"/>
    <n v="20"/>
    <s v="Plato_9"/>
    <s v="Descripción del Plato_9"/>
    <n v="17"/>
    <n v="29"/>
    <n v="58"/>
    <n v="24"/>
    <n v="58"/>
    <n v="0.41379310344827586"/>
    <n v="2"/>
    <n v="7"/>
    <s v="Ninguna"/>
  </r>
  <r>
    <x v="561"/>
    <n v="20"/>
    <s v="Plato_7"/>
    <s v="Descripción del Plato_7"/>
    <n v="14"/>
    <n v="24"/>
    <n v="48"/>
    <n v="20"/>
    <n v="48"/>
    <n v="0.41666666666666669"/>
    <n v="2"/>
    <n v="22"/>
    <s v="Ninguna"/>
  </r>
  <r>
    <x v="561"/>
    <n v="20"/>
    <s v="Plato_17"/>
    <s v="Descripción del Plato_17"/>
    <n v="19"/>
    <n v="31"/>
    <n v="62"/>
    <n v="24"/>
    <n v="62"/>
    <n v="0.38709677419354838"/>
    <n v="2"/>
    <n v="42"/>
    <s v="Sin cebolla"/>
  </r>
  <r>
    <x v="562"/>
    <n v="12"/>
    <s v="Plato_6"/>
    <s v="Descripción del Plato_6"/>
    <n v="16"/>
    <n v="27"/>
    <n v="54"/>
    <n v="22"/>
    <n v="54"/>
    <n v="0.40740740740740738"/>
    <n v="2"/>
    <n v="37"/>
    <s v="Sin cebolla"/>
  </r>
  <r>
    <x v="563"/>
    <n v="9"/>
    <s v="Plato_19"/>
    <s v="Descripción del Plato_19"/>
    <n v="22"/>
    <n v="36"/>
    <n v="36"/>
    <n v="14"/>
    <n v="36"/>
    <n v="0.3888888888888889"/>
    <n v="1"/>
    <n v="7"/>
    <s v="Sin cebolla"/>
  </r>
  <r>
    <x v="563"/>
    <n v="9"/>
    <s v="Plato_20"/>
    <s v="Descripción del Plato_20"/>
    <n v="25"/>
    <n v="40"/>
    <n v="80"/>
    <n v="30"/>
    <n v="80"/>
    <n v="0.375"/>
    <n v="2"/>
    <n v="36"/>
    <s v="Sin cebolla"/>
  </r>
  <r>
    <x v="563"/>
    <n v="9"/>
    <s v="Plato_3"/>
    <s v="Descripción del Plato_3"/>
    <n v="12"/>
    <n v="20"/>
    <n v="40"/>
    <n v="16"/>
    <n v="40"/>
    <n v="0.4"/>
    <n v="2"/>
    <n v="11"/>
    <s v="Sin cebolla"/>
  </r>
  <r>
    <x v="564"/>
    <n v="3"/>
    <s v="Plato_15"/>
    <s v="Descripción del Plato_15"/>
    <n v="19"/>
    <n v="32"/>
    <n v="96"/>
    <n v="39"/>
    <n v="96"/>
    <n v="0.40625"/>
    <n v="3"/>
    <n v="19"/>
    <s v="Ninguna"/>
  </r>
  <r>
    <x v="564"/>
    <n v="3"/>
    <s v="Plato_4"/>
    <s v="Descripción del Plato_4"/>
    <n v="10"/>
    <n v="18"/>
    <n v="54"/>
    <n v="24"/>
    <n v="54"/>
    <n v="0.44444444444444442"/>
    <n v="3"/>
    <n v="53"/>
    <s v="Sin cebolla"/>
  </r>
  <r>
    <x v="564"/>
    <n v="3"/>
    <s v="Plato_11"/>
    <s v="Descripción del Plato_11"/>
    <n v="20"/>
    <n v="33"/>
    <n v="66"/>
    <n v="26"/>
    <n v="66"/>
    <n v="0.39393939393939392"/>
    <n v="2"/>
    <n v="21"/>
    <s v="Sin cebolla"/>
  </r>
  <r>
    <x v="564"/>
    <n v="3"/>
    <s v="Plato_8"/>
    <s v="Descripción del Plato_8"/>
    <n v="21"/>
    <n v="35"/>
    <n v="35"/>
    <n v="14"/>
    <n v="35"/>
    <n v="0.4"/>
    <n v="1"/>
    <n v="5"/>
    <s v="Sin cebolla"/>
  </r>
  <r>
    <x v="565"/>
    <n v="4"/>
    <s v="Plato_10"/>
    <s v="Descripción del Plato_10"/>
    <n v="15"/>
    <n v="26"/>
    <n v="78"/>
    <n v="33"/>
    <n v="78"/>
    <n v="0.42307692307692307"/>
    <n v="3"/>
    <n v="56"/>
    <s v="Ninguna"/>
  </r>
  <r>
    <x v="566"/>
    <n v="15"/>
    <s v="Plato_16"/>
    <s v="Descripción del Plato_16"/>
    <n v="16"/>
    <n v="28"/>
    <n v="56"/>
    <n v="24"/>
    <n v="56"/>
    <n v="0.42857142857142855"/>
    <n v="2"/>
    <n v="9"/>
    <s v="Ninguna"/>
  </r>
  <r>
    <x v="566"/>
    <n v="15"/>
    <s v="Plato_11"/>
    <s v="Descripción del Plato_11"/>
    <n v="20"/>
    <n v="33"/>
    <n v="66"/>
    <n v="26"/>
    <n v="66"/>
    <n v="0.39393939393939392"/>
    <n v="2"/>
    <n v="34"/>
    <s v="Sin cebolla"/>
  </r>
  <r>
    <x v="566"/>
    <n v="15"/>
    <s v="Plato_18"/>
    <s v="Descripción del Plato_18"/>
    <n v="20"/>
    <n v="34"/>
    <n v="68"/>
    <n v="28"/>
    <n v="68"/>
    <n v="0.41176470588235292"/>
    <n v="2"/>
    <n v="18"/>
    <s v="Ninguna"/>
  </r>
  <r>
    <x v="566"/>
    <n v="15"/>
    <s v="Plato_13"/>
    <s v="Descripción del Plato_13"/>
    <n v="13"/>
    <n v="21"/>
    <n v="63"/>
    <n v="24"/>
    <n v="63"/>
    <n v="0.38095238095238093"/>
    <n v="3"/>
    <n v="41"/>
    <s v="Sin cebolla"/>
  </r>
  <r>
    <x v="567"/>
    <n v="5"/>
    <s v="Plato_18"/>
    <s v="Descripción del Plato_18"/>
    <n v="20"/>
    <n v="34"/>
    <n v="102"/>
    <n v="42"/>
    <n v="102"/>
    <n v="0.41176470588235292"/>
    <n v="3"/>
    <n v="40"/>
    <s v="Ninguna"/>
  </r>
  <r>
    <x v="567"/>
    <n v="5"/>
    <s v="Plato_20"/>
    <s v="Descripción del Plato_20"/>
    <n v="25"/>
    <n v="40"/>
    <n v="80"/>
    <n v="30"/>
    <n v="80"/>
    <n v="0.375"/>
    <n v="2"/>
    <n v="44"/>
    <s v="Sin cebolla"/>
  </r>
  <r>
    <x v="568"/>
    <n v="12"/>
    <s v="Plato_18"/>
    <s v="Descripción del Plato_18"/>
    <n v="20"/>
    <n v="34"/>
    <n v="68"/>
    <n v="28"/>
    <n v="68"/>
    <n v="0.41176470588235292"/>
    <n v="2"/>
    <n v="26"/>
    <s v="Ninguna"/>
  </r>
  <r>
    <x v="568"/>
    <n v="12"/>
    <s v="Plato_13"/>
    <s v="Descripción del Plato_13"/>
    <n v="13"/>
    <n v="21"/>
    <n v="63"/>
    <n v="24"/>
    <n v="63"/>
    <n v="0.38095238095238093"/>
    <n v="3"/>
    <n v="32"/>
    <s v="Sin cebolla"/>
  </r>
  <r>
    <x v="569"/>
    <n v="1"/>
    <s v="Plato_11"/>
    <s v="Descripción del Plato_11"/>
    <n v="20"/>
    <n v="33"/>
    <n v="33"/>
    <n v="13"/>
    <n v="33"/>
    <n v="0.39393939393939392"/>
    <n v="1"/>
    <n v="38"/>
    <s v="Ninguna"/>
  </r>
  <r>
    <x v="569"/>
    <n v="1"/>
    <s v="Plato_10"/>
    <s v="Descripción del Plato_10"/>
    <n v="15"/>
    <n v="26"/>
    <n v="52"/>
    <n v="22"/>
    <n v="52"/>
    <n v="0.42307692307692307"/>
    <n v="2"/>
    <n v="8"/>
    <s v="Sin cebolla"/>
  </r>
  <r>
    <x v="570"/>
    <n v="15"/>
    <s v="Plato_6"/>
    <s v="Descripción del Plato_6"/>
    <n v="16"/>
    <n v="27"/>
    <n v="54"/>
    <n v="22"/>
    <n v="54"/>
    <n v="0.40740740740740738"/>
    <n v="2"/>
    <n v="26"/>
    <s v="Ninguna"/>
  </r>
  <r>
    <x v="571"/>
    <n v="19"/>
    <s v="Plato_2"/>
    <s v="Descripción del Plato_2"/>
    <n v="18"/>
    <n v="30"/>
    <n v="30"/>
    <n v="12"/>
    <n v="30"/>
    <n v="0.4"/>
    <n v="1"/>
    <n v="34"/>
    <s v="Sin cebolla"/>
  </r>
  <r>
    <x v="571"/>
    <n v="19"/>
    <s v="Plato_5"/>
    <s v="Descripción del Plato_5"/>
    <n v="13"/>
    <n v="22"/>
    <n v="44"/>
    <n v="18"/>
    <n v="44"/>
    <n v="0.40909090909090912"/>
    <n v="2"/>
    <n v="10"/>
    <s v="Sin cebolla"/>
  </r>
  <r>
    <x v="572"/>
    <n v="7"/>
    <s v="Plato_13"/>
    <s v="Descripción del Plato_13"/>
    <n v="13"/>
    <n v="21"/>
    <n v="63"/>
    <n v="24"/>
    <n v="63"/>
    <n v="0.38095238095238093"/>
    <n v="3"/>
    <n v="41"/>
    <s v="Ninguna"/>
  </r>
  <r>
    <x v="572"/>
    <n v="7"/>
    <s v="Plato_18"/>
    <s v="Descripción del Plato_18"/>
    <n v="20"/>
    <n v="34"/>
    <n v="102"/>
    <n v="42"/>
    <n v="102"/>
    <n v="0.41176470588235292"/>
    <n v="3"/>
    <n v="28"/>
    <s v="Sin cebolla"/>
  </r>
  <r>
    <x v="573"/>
    <n v="20"/>
    <s v="Plato_10"/>
    <s v="Descripción del Plato_10"/>
    <n v="15"/>
    <n v="26"/>
    <n v="0"/>
    <n v="0"/>
    <n v="0"/>
    <n v="0"/>
    <n v="3"/>
    <n v="50"/>
    <s v="Sin cebolla"/>
  </r>
  <r>
    <x v="573"/>
    <n v="20"/>
    <s v="Plato_19"/>
    <s v="Descripción del Plato_19"/>
    <n v="22"/>
    <n v="36"/>
    <n v="0"/>
    <n v="0"/>
    <n v="0"/>
    <n v="0"/>
    <n v="2"/>
    <n v="40"/>
    <s v="Ninguna"/>
  </r>
  <r>
    <x v="573"/>
    <n v="20"/>
    <s v="Plato_4"/>
    <s v="Descripción del Plato_4"/>
    <n v="10"/>
    <n v="18"/>
    <n v="0"/>
    <n v="0"/>
    <n v="0"/>
    <n v="0"/>
    <n v="2"/>
    <n v="37"/>
    <s v="Sin cebolla"/>
  </r>
  <r>
    <x v="573"/>
    <n v="20"/>
    <s v="Plato_13"/>
    <s v="Descripción del Plato_13"/>
    <n v="13"/>
    <n v="21"/>
    <n v="0"/>
    <n v="0"/>
    <n v="0"/>
    <n v="0"/>
    <n v="1"/>
    <n v="41"/>
    <s v="Sin cebolla"/>
  </r>
  <r>
    <x v="574"/>
    <n v="15"/>
    <s v="Plato_4"/>
    <s v="Descripción del Plato_4"/>
    <n v="10"/>
    <n v="18"/>
    <n v="18"/>
    <n v="8"/>
    <n v="18"/>
    <n v="0.44444444444444442"/>
    <n v="1"/>
    <n v="44"/>
    <s v="Ninguna"/>
  </r>
  <r>
    <x v="575"/>
    <n v="9"/>
    <s v="Plato_11"/>
    <s v="Descripción del Plato_11"/>
    <n v="20"/>
    <n v="33"/>
    <n v="33"/>
    <n v="13"/>
    <n v="33"/>
    <n v="0.39393939393939392"/>
    <n v="1"/>
    <n v="46"/>
    <s v="Ninguna"/>
  </r>
  <r>
    <x v="575"/>
    <n v="9"/>
    <s v="Plato_17"/>
    <s v="Descripción del Plato_17"/>
    <n v="19"/>
    <n v="31"/>
    <n v="93"/>
    <n v="36"/>
    <n v="93"/>
    <n v="0.38709677419354838"/>
    <n v="3"/>
    <n v="32"/>
    <s v="Ninguna"/>
  </r>
  <r>
    <x v="575"/>
    <n v="9"/>
    <s v="Plato_19"/>
    <s v="Descripción del Plato_19"/>
    <n v="22"/>
    <n v="36"/>
    <n v="108"/>
    <n v="42"/>
    <n v="108"/>
    <n v="0.3888888888888889"/>
    <n v="3"/>
    <n v="37"/>
    <s v="Sin cebolla"/>
  </r>
  <r>
    <x v="576"/>
    <n v="5"/>
    <s v="Plato_4"/>
    <s v="Descripción del Plato_4"/>
    <n v="10"/>
    <n v="18"/>
    <n v="18"/>
    <n v="8"/>
    <n v="18"/>
    <n v="0.44444444444444442"/>
    <n v="1"/>
    <n v="10"/>
    <s v="Sin cebolla"/>
  </r>
  <r>
    <x v="576"/>
    <n v="5"/>
    <s v="Plato_5"/>
    <s v="Descripción del Plato_5"/>
    <n v="13"/>
    <n v="22"/>
    <n v="22"/>
    <n v="9"/>
    <n v="22"/>
    <n v="0.40909090909090912"/>
    <n v="1"/>
    <n v="15"/>
    <s v="Ninguna"/>
  </r>
  <r>
    <x v="577"/>
    <n v="11"/>
    <s v="Plato_2"/>
    <s v="Descripción del Plato_2"/>
    <n v="18"/>
    <n v="30"/>
    <n v="90"/>
    <n v="36"/>
    <n v="90"/>
    <n v="0.4"/>
    <n v="3"/>
    <n v="44"/>
    <s v="Ninguna"/>
  </r>
  <r>
    <x v="578"/>
    <n v="9"/>
    <s v="Plato_1"/>
    <s v="Descripción del Plato_1"/>
    <n v="15"/>
    <n v="25"/>
    <n v="50"/>
    <n v="20"/>
    <n v="50"/>
    <n v="0.4"/>
    <n v="2"/>
    <n v="48"/>
    <s v="Ninguna"/>
  </r>
  <r>
    <x v="579"/>
    <n v="10"/>
    <s v="Plato_11"/>
    <s v="Descripción del Plato_11"/>
    <n v="20"/>
    <n v="33"/>
    <n v="33"/>
    <n v="13"/>
    <n v="33"/>
    <n v="0.39393939393939392"/>
    <n v="1"/>
    <n v="30"/>
    <s v="Ninguna"/>
  </r>
  <r>
    <x v="580"/>
    <n v="18"/>
    <s v="Plato_11"/>
    <s v="Descripción del Plato_11"/>
    <n v="20"/>
    <n v="33"/>
    <n v="33"/>
    <n v="13"/>
    <n v="33"/>
    <n v="0.39393939393939392"/>
    <n v="1"/>
    <n v="15"/>
    <s v="Ninguna"/>
  </r>
  <r>
    <x v="580"/>
    <n v="18"/>
    <s v="Plato_2"/>
    <s v="Descripción del Plato_2"/>
    <n v="18"/>
    <n v="30"/>
    <n v="90"/>
    <n v="36"/>
    <n v="90"/>
    <n v="0.4"/>
    <n v="3"/>
    <n v="40"/>
    <s v="Ninguna"/>
  </r>
  <r>
    <x v="581"/>
    <n v="3"/>
    <s v="Plato_6"/>
    <s v="Descripción del Plato_6"/>
    <n v="16"/>
    <n v="27"/>
    <n v="54"/>
    <n v="22"/>
    <n v="54"/>
    <n v="0.40740740740740738"/>
    <n v="2"/>
    <n v="42"/>
    <s v="Sin cebolla"/>
  </r>
  <r>
    <x v="582"/>
    <n v="9"/>
    <s v="Plato_12"/>
    <s v="Descripción del Plato_12"/>
    <n v="11"/>
    <n v="19"/>
    <n v="57"/>
    <n v="24"/>
    <n v="57"/>
    <n v="0.42105263157894735"/>
    <n v="3"/>
    <n v="15"/>
    <s v="Ninguna"/>
  </r>
  <r>
    <x v="582"/>
    <n v="9"/>
    <s v="Plato_4"/>
    <s v="Descripción del Plato_4"/>
    <n v="10"/>
    <n v="18"/>
    <n v="18"/>
    <n v="8"/>
    <n v="18"/>
    <n v="0.44444444444444442"/>
    <n v="1"/>
    <n v="11"/>
    <s v="Ninguna"/>
  </r>
  <r>
    <x v="582"/>
    <n v="9"/>
    <s v="Plato_7"/>
    <s v="Descripción del Plato_7"/>
    <n v="14"/>
    <n v="24"/>
    <n v="48"/>
    <n v="20"/>
    <n v="48"/>
    <n v="0.41666666666666669"/>
    <n v="2"/>
    <n v="29"/>
    <s v="Sin cebolla"/>
  </r>
  <r>
    <x v="582"/>
    <n v="9"/>
    <s v="Plato_20"/>
    <s v="Descripción del Plato_20"/>
    <n v="25"/>
    <n v="40"/>
    <n v="120"/>
    <n v="45"/>
    <n v="120"/>
    <n v="0.375"/>
    <n v="3"/>
    <n v="50"/>
    <s v="Sin cebolla"/>
  </r>
  <r>
    <x v="583"/>
    <n v="9"/>
    <s v="Plato_13"/>
    <s v="Descripción del Plato_13"/>
    <n v="13"/>
    <n v="21"/>
    <n v="21"/>
    <n v="8"/>
    <n v="21"/>
    <n v="0.38095238095238093"/>
    <n v="1"/>
    <n v="57"/>
    <s v="Sin cebolla"/>
  </r>
  <r>
    <x v="583"/>
    <n v="9"/>
    <s v="Plato_17"/>
    <s v="Descripción del Plato_17"/>
    <n v="19"/>
    <n v="31"/>
    <n v="62"/>
    <n v="24"/>
    <n v="62"/>
    <n v="0.38709677419354838"/>
    <n v="2"/>
    <n v="34"/>
    <s v="Ninguna"/>
  </r>
  <r>
    <x v="583"/>
    <n v="9"/>
    <s v="Plato_16"/>
    <s v="Descripción del Plato_16"/>
    <n v="16"/>
    <n v="28"/>
    <n v="56"/>
    <n v="24"/>
    <n v="56"/>
    <n v="0.42857142857142855"/>
    <n v="2"/>
    <n v="23"/>
    <s v="Ninguna"/>
  </r>
  <r>
    <x v="584"/>
    <n v="3"/>
    <s v="Plato_15"/>
    <s v="Descripción del Plato_15"/>
    <n v="19"/>
    <n v="32"/>
    <n v="0"/>
    <n v="0"/>
    <n v="0"/>
    <n v="0"/>
    <n v="1"/>
    <n v="35"/>
    <s v="Sin cebolla"/>
  </r>
  <r>
    <x v="584"/>
    <n v="3"/>
    <s v="Plato_8"/>
    <s v="Descripción del Plato_8"/>
    <n v="21"/>
    <n v="35"/>
    <n v="0"/>
    <n v="0"/>
    <n v="0"/>
    <n v="0"/>
    <n v="1"/>
    <n v="8"/>
    <s v="Sin cebolla"/>
  </r>
  <r>
    <x v="584"/>
    <n v="3"/>
    <s v="Plato_4"/>
    <s v="Descripción del Plato_4"/>
    <n v="10"/>
    <n v="18"/>
    <n v="0"/>
    <n v="0"/>
    <n v="0"/>
    <n v="0"/>
    <n v="2"/>
    <n v="22"/>
    <s v="Ninguna"/>
  </r>
  <r>
    <x v="584"/>
    <n v="3"/>
    <s v="Plato_1"/>
    <s v="Descripción del Plato_1"/>
    <n v="15"/>
    <n v="25"/>
    <n v="0"/>
    <n v="0"/>
    <n v="0"/>
    <n v="0"/>
    <n v="1"/>
    <n v="30"/>
    <s v="Sin cebolla"/>
  </r>
  <r>
    <x v="585"/>
    <n v="17"/>
    <s v="Plato_11"/>
    <s v="Descripción del Plato_11"/>
    <n v="20"/>
    <n v="33"/>
    <n v="99"/>
    <n v="39"/>
    <n v="99"/>
    <n v="0.39393939393939392"/>
    <n v="3"/>
    <n v="47"/>
    <s v="Sin cebolla"/>
  </r>
  <r>
    <x v="585"/>
    <n v="17"/>
    <s v="Plato_7"/>
    <s v="Descripción del Plato_7"/>
    <n v="14"/>
    <n v="24"/>
    <n v="72"/>
    <n v="30"/>
    <n v="72"/>
    <n v="0.41666666666666669"/>
    <n v="3"/>
    <n v="45"/>
    <s v="Ninguna"/>
  </r>
  <r>
    <x v="586"/>
    <n v="7"/>
    <s v="Plato_7"/>
    <s v="Descripción del Plato_7"/>
    <n v="14"/>
    <n v="24"/>
    <n v="48"/>
    <n v="20"/>
    <n v="48"/>
    <n v="0.41666666666666669"/>
    <n v="2"/>
    <n v="43"/>
    <s v="Sin cebolla"/>
  </r>
  <r>
    <x v="587"/>
    <n v="15"/>
    <s v="Plato_10"/>
    <s v="Descripción del Plato_10"/>
    <n v="15"/>
    <n v="26"/>
    <n v="26"/>
    <n v="11"/>
    <n v="26"/>
    <n v="0.42307692307692307"/>
    <n v="1"/>
    <n v="25"/>
    <s v="Sin cebolla"/>
  </r>
  <r>
    <x v="587"/>
    <n v="15"/>
    <s v="Plato_1"/>
    <s v="Descripción del Plato_1"/>
    <n v="15"/>
    <n v="25"/>
    <n v="75"/>
    <n v="30"/>
    <n v="75"/>
    <n v="0.4"/>
    <n v="3"/>
    <n v="12"/>
    <s v="Sin cebolla"/>
  </r>
  <r>
    <x v="588"/>
    <n v="10"/>
    <s v="Plato_14"/>
    <s v="Descripción del Plato_14"/>
    <n v="14"/>
    <n v="23"/>
    <n v="23"/>
    <n v="9"/>
    <n v="23"/>
    <n v="0.39130434782608697"/>
    <n v="1"/>
    <n v="45"/>
    <s v="Ninguna"/>
  </r>
  <r>
    <x v="588"/>
    <n v="10"/>
    <s v="Plato_18"/>
    <s v="Descripción del Plato_18"/>
    <n v="20"/>
    <n v="34"/>
    <n v="102"/>
    <n v="42"/>
    <n v="102"/>
    <n v="0.41176470588235292"/>
    <n v="3"/>
    <n v="59"/>
    <s v="Ninguna"/>
  </r>
  <r>
    <x v="588"/>
    <n v="10"/>
    <s v="Plato_13"/>
    <s v="Descripción del Plato_13"/>
    <n v="13"/>
    <n v="21"/>
    <n v="63"/>
    <n v="24"/>
    <n v="63"/>
    <n v="0.38095238095238093"/>
    <n v="3"/>
    <n v="7"/>
    <s v="Ninguna"/>
  </r>
  <r>
    <x v="588"/>
    <n v="10"/>
    <s v="Plato_15"/>
    <s v="Descripción del Plato_15"/>
    <n v="19"/>
    <n v="32"/>
    <n v="96"/>
    <n v="39"/>
    <n v="96"/>
    <n v="0.40625"/>
    <n v="3"/>
    <n v="9"/>
    <s v="Ninguna"/>
  </r>
  <r>
    <x v="589"/>
    <n v="3"/>
    <s v="Plato_18"/>
    <s v="Descripción del Plato_18"/>
    <n v="20"/>
    <n v="34"/>
    <n v="102"/>
    <n v="42"/>
    <n v="102"/>
    <n v="0.41176470588235292"/>
    <n v="3"/>
    <n v="43"/>
    <s v="Sin cebolla"/>
  </r>
  <r>
    <x v="589"/>
    <n v="3"/>
    <s v="Plato_3"/>
    <s v="Descripción del Plato_3"/>
    <n v="12"/>
    <n v="20"/>
    <n v="20"/>
    <n v="8"/>
    <n v="20"/>
    <n v="0.4"/>
    <n v="1"/>
    <n v="21"/>
    <s v="Sin cebolla"/>
  </r>
  <r>
    <x v="590"/>
    <n v="11"/>
    <s v="Plato_20"/>
    <s v="Descripción del Plato_20"/>
    <n v="25"/>
    <n v="40"/>
    <n v="120"/>
    <n v="45"/>
    <n v="120"/>
    <n v="0.375"/>
    <n v="3"/>
    <n v="51"/>
    <s v="Ninguna"/>
  </r>
  <r>
    <x v="591"/>
    <n v="5"/>
    <s v="Plato_5"/>
    <s v="Descripción del Plato_5"/>
    <n v="13"/>
    <n v="22"/>
    <n v="44"/>
    <n v="18"/>
    <n v="44"/>
    <n v="0.40909090909090912"/>
    <n v="2"/>
    <n v="59"/>
    <s v="Ninguna"/>
  </r>
  <r>
    <x v="591"/>
    <n v="5"/>
    <s v="Plato_1"/>
    <s v="Descripción del Plato_1"/>
    <n v="15"/>
    <n v="25"/>
    <n v="50"/>
    <n v="20"/>
    <n v="50"/>
    <n v="0.4"/>
    <n v="2"/>
    <n v="42"/>
    <s v="Ninguna"/>
  </r>
  <r>
    <x v="592"/>
    <n v="17"/>
    <s v="Plato_20"/>
    <s v="Descripción del Plato_20"/>
    <n v="25"/>
    <n v="40"/>
    <n v="40"/>
    <n v="15"/>
    <n v="40"/>
    <n v="0.375"/>
    <n v="1"/>
    <n v="30"/>
    <s v="Ninguna"/>
  </r>
  <r>
    <x v="592"/>
    <n v="17"/>
    <s v="Plato_17"/>
    <s v="Descripción del Plato_17"/>
    <n v="19"/>
    <n v="31"/>
    <n v="31"/>
    <n v="12"/>
    <n v="31"/>
    <n v="0.38709677419354838"/>
    <n v="1"/>
    <n v="8"/>
    <s v="Ninguna"/>
  </r>
  <r>
    <x v="592"/>
    <n v="17"/>
    <s v="Plato_11"/>
    <s v="Descripción del Plato_11"/>
    <n v="20"/>
    <n v="33"/>
    <n v="66"/>
    <n v="26"/>
    <n v="66"/>
    <n v="0.39393939393939392"/>
    <n v="2"/>
    <n v="5"/>
    <s v="Sin cebolla"/>
  </r>
  <r>
    <x v="592"/>
    <n v="17"/>
    <s v="Plato_19"/>
    <s v="Descripción del Plato_19"/>
    <n v="22"/>
    <n v="36"/>
    <n v="72"/>
    <n v="28"/>
    <n v="72"/>
    <n v="0.3888888888888889"/>
    <n v="2"/>
    <n v="5"/>
    <s v="Ninguna"/>
  </r>
  <r>
    <x v="593"/>
    <n v="17"/>
    <s v="Plato_11"/>
    <s v="Descripción del Plato_11"/>
    <n v="20"/>
    <n v="33"/>
    <n v="0"/>
    <n v="0"/>
    <n v="0"/>
    <n v="0"/>
    <n v="1"/>
    <n v="5"/>
    <s v="Ninguna"/>
  </r>
  <r>
    <x v="593"/>
    <n v="17"/>
    <s v="Plato_5"/>
    <s v="Descripción del Plato_5"/>
    <n v="13"/>
    <n v="22"/>
    <n v="0"/>
    <n v="0"/>
    <n v="0"/>
    <n v="0"/>
    <n v="3"/>
    <n v="44"/>
    <s v="Ninguna"/>
  </r>
  <r>
    <x v="593"/>
    <n v="17"/>
    <s v="Plato_3"/>
    <s v="Descripción del Plato_3"/>
    <n v="12"/>
    <n v="20"/>
    <n v="0"/>
    <n v="0"/>
    <n v="0"/>
    <n v="0"/>
    <n v="2"/>
    <n v="49"/>
    <s v="Ninguna"/>
  </r>
  <r>
    <x v="594"/>
    <n v="9"/>
    <s v="Plato_13"/>
    <s v="Descripción del Plato_13"/>
    <n v="13"/>
    <n v="21"/>
    <n v="42"/>
    <n v="16"/>
    <n v="42"/>
    <n v="0.38095238095238093"/>
    <n v="2"/>
    <n v="5"/>
    <s v="Ninguna"/>
  </r>
  <r>
    <x v="594"/>
    <n v="9"/>
    <s v="Plato_2"/>
    <s v="Descripción del Plato_2"/>
    <n v="18"/>
    <n v="30"/>
    <n v="30"/>
    <n v="12"/>
    <n v="30"/>
    <n v="0.4"/>
    <n v="1"/>
    <n v="44"/>
    <s v="Sin cebolla"/>
  </r>
  <r>
    <x v="595"/>
    <n v="18"/>
    <s v="Plato_14"/>
    <s v="Descripción del Plato_14"/>
    <n v="14"/>
    <n v="23"/>
    <n v="0"/>
    <n v="0"/>
    <n v="0"/>
    <n v="0"/>
    <n v="2"/>
    <n v="47"/>
    <s v="Sin cebolla"/>
  </r>
  <r>
    <x v="595"/>
    <n v="18"/>
    <s v="Plato_7"/>
    <s v="Descripción del Plato_7"/>
    <n v="14"/>
    <n v="24"/>
    <n v="0"/>
    <n v="0"/>
    <n v="0"/>
    <n v="0"/>
    <n v="2"/>
    <n v="50"/>
    <s v="Sin cebolla"/>
  </r>
  <r>
    <x v="595"/>
    <n v="18"/>
    <s v="Plato_15"/>
    <s v="Descripción del Plato_15"/>
    <n v="19"/>
    <n v="32"/>
    <n v="0"/>
    <n v="0"/>
    <n v="0"/>
    <n v="0"/>
    <n v="3"/>
    <n v="42"/>
    <s v="Sin cebolla"/>
  </r>
  <r>
    <x v="595"/>
    <n v="18"/>
    <s v="Plato_1"/>
    <s v="Descripción del Plato_1"/>
    <n v="15"/>
    <n v="25"/>
    <n v="0"/>
    <n v="0"/>
    <n v="0"/>
    <n v="0"/>
    <n v="2"/>
    <n v="19"/>
    <s v="Ninguna"/>
  </r>
  <r>
    <x v="596"/>
    <n v="16"/>
    <s v="Plato_16"/>
    <s v="Descripción del Plato_16"/>
    <n v="16"/>
    <n v="28"/>
    <n v="28"/>
    <n v="12"/>
    <n v="28"/>
    <n v="0.42857142857142855"/>
    <n v="1"/>
    <n v="39"/>
    <s v="Sin cebolla"/>
  </r>
  <r>
    <x v="596"/>
    <n v="16"/>
    <s v="Plato_4"/>
    <s v="Descripción del Plato_4"/>
    <n v="10"/>
    <n v="18"/>
    <n v="18"/>
    <n v="8"/>
    <n v="18"/>
    <n v="0.44444444444444442"/>
    <n v="1"/>
    <n v="55"/>
    <s v="Sin cebolla"/>
  </r>
  <r>
    <x v="596"/>
    <n v="16"/>
    <s v="Plato_20"/>
    <s v="Descripción del Plato_20"/>
    <n v="25"/>
    <n v="40"/>
    <n v="80"/>
    <n v="30"/>
    <n v="80"/>
    <n v="0.375"/>
    <n v="2"/>
    <n v="39"/>
    <s v="Sin cebolla"/>
  </r>
  <r>
    <x v="596"/>
    <n v="16"/>
    <s v="Plato_7"/>
    <s v="Descripción del Plato_7"/>
    <n v="14"/>
    <n v="24"/>
    <n v="24"/>
    <n v="10"/>
    <n v="24"/>
    <n v="0.41666666666666669"/>
    <n v="1"/>
    <n v="8"/>
    <s v="Sin cebolla"/>
  </r>
  <r>
    <x v="597"/>
    <n v="9"/>
    <s v="Plato_10"/>
    <s v="Descripción del Plato_10"/>
    <n v="15"/>
    <n v="26"/>
    <n v="52"/>
    <n v="22"/>
    <n v="52"/>
    <n v="0.42307692307692307"/>
    <n v="2"/>
    <n v="44"/>
    <s v="Ninguna"/>
  </r>
  <r>
    <x v="597"/>
    <n v="9"/>
    <s v="Plato_15"/>
    <s v="Descripción del Plato_15"/>
    <n v="19"/>
    <n v="32"/>
    <n v="64"/>
    <n v="26"/>
    <n v="64"/>
    <n v="0.40625"/>
    <n v="2"/>
    <n v="22"/>
    <s v="Ninguna"/>
  </r>
  <r>
    <x v="597"/>
    <n v="9"/>
    <s v="Plato_17"/>
    <s v="Descripción del Plato_17"/>
    <n v="19"/>
    <n v="31"/>
    <n v="93"/>
    <n v="36"/>
    <n v="93"/>
    <n v="0.38709677419354838"/>
    <n v="3"/>
    <n v="15"/>
    <s v="Ninguna"/>
  </r>
  <r>
    <x v="598"/>
    <n v="11"/>
    <s v="Plato_18"/>
    <s v="Descripción del Plato_18"/>
    <n v="20"/>
    <n v="34"/>
    <n v="68"/>
    <n v="28"/>
    <n v="68"/>
    <n v="0.41176470588235292"/>
    <n v="2"/>
    <n v="5"/>
    <s v="Ninguna"/>
  </r>
  <r>
    <x v="598"/>
    <n v="11"/>
    <s v="Plato_17"/>
    <s v="Descripción del Plato_17"/>
    <n v="19"/>
    <n v="31"/>
    <n v="31"/>
    <n v="12"/>
    <n v="31"/>
    <n v="0.38709677419354838"/>
    <n v="1"/>
    <n v="49"/>
    <s v="Ninguna"/>
  </r>
  <r>
    <x v="598"/>
    <n v="11"/>
    <s v="Plato_8"/>
    <s v="Descripción del Plato_8"/>
    <n v="21"/>
    <n v="35"/>
    <n v="70"/>
    <n v="28"/>
    <n v="70"/>
    <n v="0.4"/>
    <n v="2"/>
    <n v="54"/>
    <s v="Ninguna"/>
  </r>
  <r>
    <x v="599"/>
    <n v="14"/>
    <s v="Plato_16"/>
    <s v="Descripción del Plato_16"/>
    <n v="16"/>
    <n v="28"/>
    <n v="84"/>
    <n v="36"/>
    <n v="84"/>
    <n v="0.42857142857142855"/>
    <n v="3"/>
    <n v="22"/>
    <s v="Sin cebolla"/>
  </r>
  <r>
    <x v="599"/>
    <n v="14"/>
    <s v="Plato_2"/>
    <s v="Descripción del Plato_2"/>
    <n v="18"/>
    <n v="30"/>
    <n v="60"/>
    <n v="24"/>
    <n v="60"/>
    <n v="0.4"/>
    <n v="2"/>
    <n v="43"/>
    <s v="Ninguna"/>
  </r>
  <r>
    <x v="600"/>
    <n v="13"/>
    <s v="Plato_20"/>
    <s v="Descripción del Plato_20"/>
    <n v="25"/>
    <n v="40"/>
    <n v="80"/>
    <n v="30"/>
    <n v="80"/>
    <n v="0.375"/>
    <n v="2"/>
    <n v="11"/>
    <s v="Sin cebolla"/>
  </r>
  <r>
    <x v="600"/>
    <n v="13"/>
    <s v="Plato_16"/>
    <s v="Descripción del Plato_16"/>
    <n v="16"/>
    <n v="28"/>
    <n v="84"/>
    <n v="36"/>
    <n v="84"/>
    <n v="0.42857142857142855"/>
    <n v="3"/>
    <n v="28"/>
    <s v="Ninguna"/>
  </r>
  <r>
    <x v="600"/>
    <n v="13"/>
    <s v="Plato_14"/>
    <s v="Descripción del Plato_14"/>
    <n v="14"/>
    <n v="23"/>
    <n v="23"/>
    <n v="9"/>
    <n v="23"/>
    <n v="0.39130434782608697"/>
    <n v="1"/>
    <n v="44"/>
    <s v="Sin cebolla"/>
  </r>
  <r>
    <x v="600"/>
    <n v="13"/>
    <s v="Plato_8"/>
    <s v="Descripción del Plato_8"/>
    <n v="21"/>
    <n v="35"/>
    <n v="105"/>
    <n v="42"/>
    <n v="105"/>
    <n v="0.4"/>
    <n v="3"/>
    <n v="32"/>
    <s v="Ninguna"/>
  </r>
  <r>
    <x v="601"/>
    <n v="12"/>
    <s v="Plato_8"/>
    <s v="Descripción del Plato_8"/>
    <n v="21"/>
    <n v="35"/>
    <n v="70"/>
    <n v="28"/>
    <n v="70"/>
    <n v="0.4"/>
    <n v="2"/>
    <n v="56"/>
    <s v="Ninguna"/>
  </r>
  <r>
    <x v="601"/>
    <n v="12"/>
    <s v="Plato_5"/>
    <s v="Descripción del Plato_5"/>
    <n v="13"/>
    <n v="22"/>
    <n v="66"/>
    <n v="27"/>
    <n v="66"/>
    <n v="0.40909090909090912"/>
    <n v="3"/>
    <n v="58"/>
    <s v="Ninguna"/>
  </r>
  <r>
    <x v="601"/>
    <n v="12"/>
    <s v="Plato_2"/>
    <s v="Descripción del Plato_2"/>
    <n v="18"/>
    <n v="30"/>
    <n v="90"/>
    <n v="36"/>
    <n v="90"/>
    <n v="0.4"/>
    <n v="3"/>
    <n v="12"/>
    <s v="Ninguna"/>
  </r>
  <r>
    <x v="601"/>
    <n v="12"/>
    <s v="Plato_20"/>
    <s v="Descripción del Plato_20"/>
    <n v="25"/>
    <n v="40"/>
    <n v="40"/>
    <n v="15"/>
    <n v="40"/>
    <n v="0.375"/>
    <n v="1"/>
    <n v="36"/>
    <s v="Sin cebolla"/>
  </r>
  <r>
    <x v="602"/>
    <n v="19"/>
    <s v="Plato_17"/>
    <s v="Descripción del Plato_17"/>
    <n v="19"/>
    <n v="31"/>
    <n v="62"/>
    <n v="24"/>
    <n v="62"/>
    <n v="0.38709677419354838"/>
    <n v="2"/>
    <n v="17"/>
    <s v="Ninguna"/>
  </r>
  <r>
    <x v="603"/>
    <n v="14"/>
    <s v="Plato_8"/>
    <s v="Descripción del Plato_8"/>
    <n v="21"/>
    <n v="35"/>
    <n v="105"/>
    <n v="42"/>
    <n v="105"/>
    <n v="0.4"/>
    <n v="3"/>
    <n v="42"/>
    <s v="Ninguna"/>
  </r>
  <r>
    <x v="604"/>
    <n v="19"/>
    <s v="Plato_3"/>
    <s v="Descripción del Plato_3"/>
    <n v="12"/>
    <n v="20"/>
    <n v="20"/>
    <n v="8"/>
    <n v="20"/>
    <n v="0.4"/>
    <n v="1"/>
    <n v="47"/>
    <s v="Ninguna"/>
  </r>
  <r>
    <x v="604"/>
    <n v="19"/>
    <s v="Plato_20"/>
    <s v="Descripción del Plato_20"/>
    <n v="25"/>
    <n v="40"/>
    <n v="40"/>
    <n v="15"/>
    <n v="40"/>
    <n v="0.375"/>
    <n v="1"/>
    <n v="24"/>
    <s v="Sin cebolla"/>
  </r>
  <r>
    <x v="604"/>
    <n v="19"/>
    <s v="Plato_8"/>
    <s v="Descripción del Plato_8"/>
    <n v="21"/>
    <n v="35"/>
    <n v="70"/>
    <n v="28"/>
    <n v="70"/>
    <n v="0.4"/>
    <n v="2"/>
    <n v="55"/>
    <s v="Sin cebolla"/>
  </r>
  <r>
    <x v="604"/>
    <n v="19"/>
    <s v="Plato_2"/>
    <s v="Descripción del Plato_2"/>
    <n v="18"/>
    <n v="30"/>
    <n v="90"/>
    <n v="36"/>
    <n v="90"/>
    <n v="0.4"/>
    <n v="3"/>
    <n v="50"/>
    <s v="Sin cebolla"/>
  </r>
  <r>
    <x v="605"/>
    <n v="1"/>
    <s v="Plato_1"/>
    <s v="Descripción del Plato_1"/>
    <n v="15"/>
    <n v="25"/>
    <n v="50"/>
    <n v="20"/>
    <n v="50"/>
    <n v="0.4"/>
    <n v="2"/>
    <n v="47"/>
    <s v="Ninguna"/>
  </r>
  <r>
    <x v="605"/>
    <n v="1"/>
    <s v="Plato_6"/>
    <s v="Descripción del Plato_6"/>
    <n v="16"/>
    <n v="27"/>
    <n v="81"/>
    <n v="33"/>
    <n v="81"/>
    <n v="0.40740740740740738"/>
    <n v="3"/>
    <n v="48"/>
    <s v="Sin cebolla"/>
  </r>
  <r>
    <x v="605"/>
    <n v="1"/>
    <s v="Plato_10"/>
    <s v="Descripción del Plato_10"/>
    <n v="15"/>
    <n v="26"/>
    <n v="52"/>
    <n v="22"/>
    <n v="52"/>
    <n v="0.42307692307692307"/>
    <n v="2"/>
    <n v="50"/>
    <s v="Sin cebolla"/>
  </r>
  <r>
    <x v="606"/>
    <n v="10"/>
    <s v="Plato_20"/>
    <s v="Descripción del Plato_20"/>
    <n v="25"/>
    <n v="40"/>
    <n v="40"/>
    <n v="15"/>
    <n v="40"/>
    <n v="0.375"/>
    <n v="1"/>
    <n v="25"/>
    <s v="Ninguna"/>
  </r>
  <r>
    <x v="606"/>
    <n v="10"/>
    <s v="Plato_16"/>
    <s v="Descripción del Plato_16"/>
    <n v="16"/>
    <n v="28"/>
    <n v="28"/>
    <n v="12"/>
    <n v="28"/>
    <n v="0.42857142857142855"/>
    <n v="1"/>
    <n v="44"/>
    <s v="Ninguna"/>
  </r>
  <r>
    <x v="607"/>
    <n v="7"/>
    <s v="Plato_9"/>
    <s v="Descripción del Plato_9"/>
    <n v="17"/>
    <n v="29"/>
    <n v="29"/>
    <n v="12"/>
    <n v="29"/>
    <n v="0.41379310344827586"/>
    <n v="1"/>
    <n v="45"/>
    <s v="Ninguna"/>
  </r>
  <r>
    <x v="608"/>
    <n v="1"/>
    <s v="Plato_15"/>
    <s v="Descripción del Plato_15"/>
    <n v="19"/>
    <n v="32"/>
    <n v="32"/>
    <n v="13"/>
    <n v="32"/>
    <n v="0.40625"/>
    <n v="1"/>
    <n v="27"/>
    <s v="Sin cebolla"/>
  </r>
  <r>
    <x v="609"/>
    <n v="19"/>
    <s v="Plato_10"/>
    <s v="Descripción del Plato_10"/>
    <n v="15"/>
    <n v="26"/>
    <n v="26"/>
    <n v="11"/>
    <n v="26"/>
    <n v="0.42307692307692307"/>
    <n v="1"/>
    <n v="39"/>
    <s v="Sin cebolla"/>
  </r>
  <r>
    <x v="609"/>
    <n v="19"/>
    <s v="Plato_4"/>
    <s v="Descripción del Plato_4"/>
    <n v="10"/>
    <n v="18"/>
    <n v="18"/>
    <n v="8"/>
    <n v="18"/>
    <n v="0.44444444444444442"/>
    <n v="1"/>
    <n v="8"/>
    <s v="Ninguna"/>
  </r>
  <r>
    <x v="610"/>
    <n v="13"/>
    <s v="Plato_13"/>
    <s v="Descripción del Plato_13"/>
    <n v="13"/>
    <n v="21"/>
    <n v="42"/>
    <n v="16"/>
    <n v="42"/>
    <n v="0.38095238095238093"/>
    <n v="2"/>
    <n v="53"/>
    <s v="Sin cebolla"/>
  </r>
  <r>
    <x v="610"/>
    <n v="13"/>
    <s v="Plato_19"/>
    <s v="Descripción del Plato_19"/>
    <n v="22"/>
    <n v="36"/>
    <n v="36"/>
    <n v="14"/>
    <n v="36"/>
    <n v="0.3888888888888889"/>
    <n v="1"/>
    <n v="30"/>
    <s v="Sin cebolla"/>
  </r>
  <r>
    <x v="611"/>
    <n v="11"/>
    <s v="Plato_6"/>
    <s v="Descripción del Plato_6"/>
    <n v="16"/>
    <n v="27"/>
    <n v="27"/>
    <n v="11"/>
    <n v="27"/>
    <n v="0.40740740740740738"/>
    <n v="1"/>
    <n v="26"/>
    <s v="Ninguna"/>
  </r>
  <r>
    <x v="611"/>
    <n v="11"/>
    <s v="Plato_19"/>
    <s v="Descripción del Plato_19"/>
    <n v="22"/>
    <n v="36"/>
    <n v="108"/>
    <n v="42"/>
    <n v="108"/>
    <n v="0.3888888888888889"/>
    <n v="3"/>
    <n v="37"/>
    <s v="Ninguna"/>
  </r>
  <r>
    <x v="611"/>
    <n v="11"/>
    <s v="Plato_16"/>
    <s v="Descripción del Plato_16"/>
    <n v="16"/>
    <n v="28"/>
    <n v="56"/>
    <n v="24"/>
    <n v="56"/>
    <n v="0.42857142857142855"/>
    <n v="2"/>
    <n v="15"/>
    <s v="Ninguna"/>
  </r>
  <r>
    <x v="611"/>
    <n v="11"/>
    <s v="Plato_3"/>
    <s v="Descripción del Plato_3"/>
    <n v="12"/>
    <n v="20"/>
    <n v="40"/>
    <n v="16"/>
    <n v="40"/>
    <n v="0.4"/>
    <n v="2"/>
    <n v="51"/>
    <s v="Ninguna"/>
  </r>
  <r>
    <x v="612"/>
    <n v="1"/>
    <s v="Plato_12"/>
    <s v="Descripción del Plato_12"/>
    <n v="11"/>
    <n v="19"/>
    <n v="0"/>
    <n v="0"/>
    <n v="0"/>
    <n v="0"/>
    <n v="3"/>
    <n v="41"/>
    <s v="Sin cebolla"/>
  </r>
  <r>
    <x v="612"/>
    <n v="1"/>
    <s v="Plato_14"/>
    <s v="Descripción del Plato_14"/>
    <n v="14"/>
    <n v="23"/>
    <n v="0"/>
    <n v="0"/>
    <n v="0"/>
    <n v="0"/>
    <n v="3"/>
    <n v="23"/>
    <s v="Sin cebolla"/>
  </r>
  <r>
    <x v="612"/>
    <n v="1"/>
    <s v="Plato_4"/>
    <s v="Descripción del Plato_4"/>
    <n v="10"/>
    <n v="18"/>
    <n v="0"/>
    <n v="0"/>
    <n v="0"/>
    <n v="0"/>
    <n v="3"/>
    <n v="31"/>
    <s v="Sin cebolla"/>
  </r>
  <r>
    <x v="612"/>
    <n v="1"/>
    <s v="Plato_8"/>
    <s v="Descripción del Plato_8"/>
    <n v="21"/>
    <n v="35"/>
    <n v="0"/>
    <n v="0"/>
    <n v="0"/>
    <n v="0"/>
    <n v="3"/>
    <n v="57"/>
    <s v="Sin cebolla"/>
  </r>
  <r>
    <x v="613"/>
    <n v="19"/>
    <s v="Plato_7"/>
    <s v="Descripción del Plato_7"/>
    <n v="14"/>
    <n v="24"/>
    <n v="72"/>
    <n v="30"/>
    <n v="72"/>
    <n v="0.41666666666666669"/>
    <n v="3"/>
    <n v="50"/>
    <s v="Ninguna"/>
  </r>
  <r>
    <x v="614"/>
    <n v="7"/>
    <s v="Plato_17"/>
    <s v="Descripción del Plato_17"/>
    <n v="19"/>
    <n v="31"/>
    <n v="0"/>
    <n v="0"/>
    <n v="0"/>
    <n v="0"/>
    <n v="3"/>
    <n v="50"/>
    <s v="Ninguna"/>
  </r>
  <r>
    <x v="614"/>
    <n v="7"/>
    <s v="Plato_14"/>
    <s v="Descripción del Plato_14"/>
    <n v="14"/>
    <n v="23"/>
    <n v="0"/>
    <n v="0"/>
    <n v="0"/>
    <n v="0"/>
    <n v="3"/>
    <n v="43"/>
    <s v="Ninguna"/>
  </r>
  <r>
    <x v="614"/>
    <n v="7"/>
    <s v="Plato_1"/>
    <s v="Descripción del Plato_1"/>
    <n v="15"/>
    <n v="25"/>
    <n v="0"/>
    <n v="0"/>
    <n v="0"/>
    <n v="0"/>
    <n v="3"/>
    <n v="41"/>
    <s v="Ninguna"/>
  </r>
  <r>
    <x v="614"/>
    <n v="7"/>
    <s v="Plato_15"/>
    <s v="Descripción del Plato_15"/>
    <n v="19"/>
    <n v="32"/>
    <n v="0"/>
    <n v="0"/>
    <n v="0"/>
    <n v="0"/>
    <n v="3"/>
    <n v="22"/>
    <s v="Sin cebolla"/>
  </r>
  <r>
    <x v="615"/>
    <n v="4"/>
    <s v="Plato_7"/>
    <s v="Descripción del Plato_7"/>
    <n v="14"/>
    <n v="24"/>
    <n v="72"/>
    <n v="30"/>
    <n v="72"/>
    <n v="0.41666666666666669"/>
    <n v="3"/>
    <n v="33"/>
    <s v="Ninguna"/>
  </r>
  <r>
    <x v="615"/>
    <n v="4"/>
    <s v="Plato_2"/>
    <s v="Descripción del Plato_2"/>
    <n v="18"/>
    <n v="30"/>
    <n v="60"/>
    <n v="24"/>
    <n v="60"/>
    <n v="0.4"/>
    <n v="2"/>
    <n v="14"/>
    <s v="Sin cebolla"/>
  </r>
  <r>
    <x v="616"/>
    <n v="13"/>
    <s v="Plato_10"/>
    <s v="Descripción del Plato_10"/>
    <n v="15"/>
    <n v="26"/>
    <n v="52"/>
    <n v="22"/>
    <n v="52"/>
    <n v="0.42307692307692307"/>
    <n v="2"/>
    <n v="18"/>
    <s v="Sin cebolla"/>
  </r>
  <r>
    <x v="616"/>
    <n v="13"/>
    <s v="Plato_2"/>
    <s v="Descripción del Plato_2"/>
    <n v="18"/>
    <n v="30"/>
    <n v="90"/>
    <n v="36"/>
    <n v="90"/>
    <n v="0.4"/>
    <n v="3"/>
    <n v="33"/>
    <s v="Sin cebolla"/>
  </r>
  <r>
    <x v="617"/>
    <n v="3"/>
    <s v="Plato_15"/>
    <s v="Descripción del Plato_15"/>
    <n v="19"/>
    <n v="32"/>
    <n v="64"/>
    <n v="26"/>
    <n v="64"/>
    <n v="0.40625"/>
    <n v="2"/>
    <n v="6"/>
    <s v="Sin cebolla"/>
  </r>
  <r>
    <x v="617"/>
    <n v="3"/>
    <s v="Plato_17"/>
    <s v="Descripción del Plato_17"/>
    <n v="19"/>
    <n v="31"/>
    <n v="93"/>
    <n v="36"/>
    <n v="93"/>
    <n v="0.38709677419354838"/>
    <n v="3"/>
    <n v="35"/>
    <s v="Ninguna"/>
  </r>
  <r>
    <x v="617"/>
    <n v="3"/>
    <s v="Plato_4"/>
    <s v="Descripción del Plato_4"/>
    <n v="10"/>
    <n v="18"/>
    <n v="54"/>
    <n v="24"/>
    <n v="54"/>
    <n v="0.44444444444444442"/>
    <n v="3"/>
    <n v="24"/>
    <s v="Ninguna"/>
  </r>
  <r>
    <x v="617"/>
    <n v="3"/>
    <s v="Plato_19"/>
    <s v="Descripción del Plato_19"/>
    <n v="22"/>
    <n v="36"/>
    <n v="108"/>
    <n v="42"/>
    <n v="108"/>
    <n v="0.3888888888888889"/>
    <n v="3"/>
    <n v="53"/>
    <s v="Ninguna"/>
  </r>
  <r>
    <x v="618"/>
    <n v="6"/>
    <s v="Plato_6"/>
    <s v="Descripción del Plato_6"/>
    <n v="16"/>
    <n v="27"/>
    <n v="54"/>
    <n v="22"/>
    <n v="54"/>
    <n v="0.40740740740740738"/>
    <n v="2"/>
    <n v="40"/>
    <s v="Ninguna"/>
  </r>
  <r>
    <x v="618"/>
    <n v="6"/>
    <s v="Plato_10"/>
    <s v="Descripción del Plato_10"/>
    <n v="15"/>
    <n v="26"/>
    <n v="78"/>
    <n v="33"/>
    <n v="78"/>
    <n v="0.42307692307692307"/>
    <n v="3"/>
    <n v="56"/>
    <s v="Sin cebolla"/>
  </r>
  <r>
    <x v="619"/>
    <n v="16"/>
    <s v="Plato_12"/>
    <s v="Descripción del Plato_12"/>
    <n v="11"/>
    <n v="19"/>
    <n v="57"/>
    <n v="24"/>
    <n v="57"/>
    <n v="0.42105263157894735"/>
    <n v="3"/>
    <n v="40"/>
    <s v="Sin cebolla"/>
  </r>
  <r>
    <x v="620"/>
    <n v="5"/>
    <s v="Plato_8"/>
    <s v="Descripción del Plato_8"/>
    <n v="21"/>
    <n v="35"/>
    <n v="105"/>
    <n v="42"/>
    <n v="105"/>
    <n v="0.4"/>
    <n v="3"/>
    <n v="8"/>
    <s v="Sin cebolla"/>
  </r>
  <r>
    <x v="621"/>
    <n v="7"/>
    <s v="Plato_17"/>
    <s v="Descripción del Plato_17"/>
    <n v="19"/>
    <n v="31"/>
    <n v="93"/>
    <n v="36"/>
    <n v="93"/>
    <n v="0.38709677419354838"/>
    <n v="3"/>
    <n v="53"/>
    <s v="Ninguna"/>
  </r>
  <r>
    <x v="621"/>
    <n v="7"/>
    <s v="Plato_16"/>
    <s v="Descripción del Plato_16"/>
    <n v="16"/>
    <n v="28"/>
    <n v="28"/>
    <n v="12"/>
    <n v="28"/>
    <n v="0.42857142857142855"/>
    <n v="1"/>
    <n v="25"/>
    <s v="Ninguna"/>
  </r>
  <r>
    <x v="622"/>
    <n v="13"/>
    <s v="Plato_5"/>
    <s v="Descripción del Plato_5"/>
    <n v="13"/>
    <n v="22"/>
    <n v="0"/>
    <n v="0"/>
    <n v="0"/>
    <n v="0"/>
    <n v="2"/>
    <n v="23"/>
    <s v="Ninguna"/>
  </r>
  <r>
    <x v="622"/>
    <n v="13"/>
    <s v="Plato_8"/>
    <s v="Descripción del Plato_8"/>
    <n v="21"/>
    <n v="35"/>
    <n v="0"/>
    <n v="0"/>
    <n v="0"/>
    <n v="0"/>
    <n v="2"/>
    <n v="59"/>
    <s v="Ninguna"/>
  </r>
  <r>
    <x v="622"/>
    <n v="13"/>
    <s v="Plato_1"/>
    <s v="Descripción del Plato_1"/>
    <n v="15"/>
    <n v="25"/>
    <n v="0"/>
    <n v="0"/>
    <n v="0"/>
    <n v="0"/>
    <n v="1"/>
    <n v="20"/>
    <s v="Ninguna"/>
  </r>
  <r>
    <x v="622"/>
    <n v="13"/>
    <s v="Plato_15"/>
    <s v="Descripción del Plato_15"/>
    <n v="19"/>
    <n v="32"/>
    <n v="0"/>
    <n v="0"/>
    <n v="0"/>
    <n v="0"/>
    <n v="3"/>
    <n v="43"/>
    <s v="Sin cebolla"/>
  </r>
  <r>
    <x v="623"/>
    <n v="1"/>
    <s v="Plato_19"/>
    <s v="Descripción del Plato_19"/>
    <n v="22"/>
    <n v="36"/>
    <n v="36"/>
    <n v="14"/>
    <n v="36"/>
    <n v="0.3888888888888889"/>
    <n v="1"/>
    <n v="19"/>
    <s v="Sin cebolla"/>
  </r>
  <r>
    <x v="623"/>
    <n v="1"/>
    <s v="Plato_7"/>
    <s v="Descripción del Plato_7"/>
    <n v="14"/>
    <n v="24"/>
    <n v="24"/>
    <n v="10"/>
    <n v="24"/>
    <n v="0.41666666666666669"/>
    <n v="1"/>
    <n v="45"/>
    <s v="Ninguna"/>
  </r>
  <r>
    <x v="623"/>
    <n v="1"/>
    <s v="Plato_13"/>
    <s v="Descripción del Plato_13"/>
    <n v="13"/>
    <n v="21"/>
    <n v="42"/>
    <n v="16"/>
    <n v="42"/>
    <n v="0.38095238095238093"/>
    <n v="2"/>
    <n v="15"/>
    <s v="Sin cebolla"/>
  </r>
  <r>
    <x v="624"/>
    <n v="5"/>
    <s v="Plato_4"/>
    <s v="Descripción del Plato_4"/>
    <n v="10"/>
    <n v="18"/>
    <n v="36"/>
    <n v="16"/>
    <n v="36"/>
    <n v="0.44444444444444442"/>
    <n v="2"/>
    <n v="12"/>
    <s v="Ninguna"/>
  </r>
  <r>
    <x v="624"/>
    <n v="5"/>
    <s v="Plato_20"/>
    <s v="Descripción del Plato_20"/>
    <n v="25"/>
    <n v="40"/>
    <n v="40"/>
    <n v="15"/>
    <n v="40"/>
    <n v="0.375"/>
    <n v="1"/>
    <n v="46"/>
    <s v="Sin cebolla"/>
  </r>
  <r>
    <x v="624"/>
    <n v="5"/>
    <s v="Plato_13"/>
    <s v="Descripción del Plato_13"/>
    <n v="13"/>
    <n v="21"/>
    <n v="63"/>
    <n v="24"/>
    <n v="63"/>
    <n v="0.38095238095238093"/>
    <n v="3"/>
    <n v="39"/>
    <s v="Ninguna"/>
  </r>
  <r>
    <x v="625"/>
    <n v="14"/>
    <s v="Plato_2"/>
    <s v="Descripción del Plato_2"/>
    <n v="18"/>
    <n v="30"/>
    <n v="60"/>
    <n v="24"/>
    <n v="60"/>
    <n v="0.4"/>
    <n v="2"/>
    <n v="11"/>
    <s v="Ninguna"/>
  </r>
  <r>
    <x v="625"/>
    <n v="14"/>
    <s v="Plato_7"/>
    <s v="Descripción del Plato_7"/>
    <n v="14"/>
    <n v="24"/>
    <n v="48"/>
    <n v="20"/>
    <n v="48"/>
    <n v="0.41666666666666669"/>
    <n v="2"/>
    <n v="36"/>
    <s v="Sin cebolla"/>
  </r>
  <r>
    <x v="625"/>
    <n v="14"/>
    <s v="Plato_9"/>
    <s v="Descripción del Plato_9"/>
    <n v="17"/>
    <n v="29"/>
    <n v="29"/>
    <n v="12"/>
    <n v="29"/>
    <n v="0.41379310344827586"/>
    <n v="1"/>
    <n v="11"/>
    <s v="Sin cebolla"/>
  </r>
  <r>
    <x v="626"/>
    <n v="4"/>
    <s v="Plato_13"/>
    <s v="Descripción del Plato_13"/>
    <n v="13"/>
    <n v="21"/>
    <n v="21"/>
    <n v="8"/>
    <n v="21"/>
    <n v="0.38095238095238093"/>
    <n v="1"/>
    <n v="37"/>
    <s v="Ninguna"/>
  </r>
  <r>
    <x v="627"/>
    <n v="2"/>
    <s v="Plato_7"/>
    <s v="Descripción del Plato_7"/>
    <n v="14"/>
    <n v="24"/>
    <n v="48"/>
    <n v="20"/>
    <n v="48"/>
    <n v="0.41666666666666669"/>
    <n v="2"/>
    <n v="10"/>
    <s v="Ninguna"/>
  </r>
  <r>
    <x v="627"/>
    <n v="2"/>
    <s v="Plato_20"/>
    <s v="Descripción del Plato_20"/>
    <n v="25"/>
    <n v="40"/>
    <n v="120"/>
    <n v="45"/>
    <n v="120"/>
    <n v="0.375"/>
    <n v="3"/>
    <n v="33"/>
    <s v="Sin cebolla"/>
  </r>
  <r>
    <x v="628"/>
    <n v="17"/>
    <s v="Plato_18"/>
    <s v="Descripción del Plato_18"/>
    <n v="20"/>
    <n v="34"/>
    <n v="34"/>
    <n v="14"/>
    <n v="34"/>
    <n v="0.41176470588235292"/>
    <n v="1"/>
    <n v="22"/>
    <s v="Sin cebolla"/>
  </r>
  <r>
    <x v="628"/>
    <n v="17"/>
    <s v="Plato_3"/>
    <s v="Descripción del Plato_3"/>
    <n v="12"/>
    <n v="20"/>
    <n v="60"/>
    <n v="24"/>
    <n v="60"/>
    <n v="0.4"/>
    <n v="3"/>
    <n v="19"/>
    <s v="Ninguna"/>
  </r>
  <r>
    <x v="628"/>
    <n v="17"/>
    <s v="Plato_4"/>
    <s v="Descripción del Plato_4"/>
    <n v="10"/>
    <n v="18"/>
    <n v="36"/>
    <n v="16"/>
    <n v="36"/>
    <n v="0.44444444444444442"/>
    <n v="2"/>
    <n v="43"/>
    <s v="Sin cebolla"/>
  </r>
  <r>
    <x v="629"/>
    <n v="2"/>
    <s v="Plato_17"/>
    <s v="Descripción del Plato_17"/>
    <n v="19"/>
    <n v="31"/>
    <n v="62"/>
    <n v="24"/>
    <n v="62"/>
    <n v="0.38709677419354838"/>
    <n v="2"/>
    <n v="19"/>
    <s v="Ninguna"/>
  </r>
  <r>
    <x v="629"/>
    <n v="2"/>
    <s v="Plato_20"/>
    <s v="Descripción del Plato_20"/>
    <n v="25"/>
    <n v="40"/>
    <n v="120"/>
    <n v="45"/>
    <n v="120"/>
    <n v="0.375"/>
    <n v="3"/>
    <n v="56"/>
    <s v="Ninguna"/>
  </r>
  <r>
    <x v="630"/>
    <n v="6"/>
    <s v="Plato_5"/>
    <s v="Descripción del Plato_5"/>
    <n v="13"/>
    <n v="22"/>
    <n v="66"/>
    <n v="27"/>
    <n v="66"/>
    <n v="0.40909090909090912"/>
    <n v="3"/>
    <n v="46"/>
    <s v="Ninguna"/>
  </r>
  <r>
    <x v="631"/>
    <n v="16"/>
    <s v="Plato_15"/>
    <s v="Descripción del Plato_15"/>
    <n v="19"/>
    <n v="32"/>
    <n v="96"/>
    <n v="39"/>
    <n v="96"/>
    <n v="0.40625"/>
    <n v="3"/>
    <n v="41"/>
    <s v="Sin cebolla"/>
  </r>
  <r>
    <x v="631"/>
    <n v="16"/>
    <s v="Plato_11"/>
    <s v="Descripción del Plato_11"/>
    <n v="20"/>
    <n v="33"/>
    <n v="33"/>
    <n v="13"/>
    <n v="33"/>
    <n v="0.39393939393939392"/>
    <n v="1"/>
    <n v="47"/>
    <s v="Ninguna"/>
  </r>
  <r>
    <x v="632"/>
    <n v="16"/>
    <s v="Plato_2"/>
    <s v="Descripción del Plato_2"/>
    <n v="18"/>
    <n v="30"/>
    <n v="0"/>
    <n v="0"/>
    <n v="0"/>
    <n v="0"/>
    <n v="3"/>
    <n v="10"/>
    <s v="Ninguna"/>
  </r>
  <r>
    <x v="632"/>
    <n v="16"/>
    <s v="Plato_7"/>
    <s v="Descripción del Plato_7"/>
    <n v="14"/>
    <n v="24"/>
    <n v="0"/>
    <n v="0"/>
    <n v="0"/>
    <n v="0"/>
    <n v="2"/>
    <n v="51"/>
    <s v="Sin cebolla"/>
  </r>
  <r>
    <x v="632"/>
    <n v="16"/>
    <s v="Plato_5"/>
    <s v="Descripción del Plato_5"/>
    <n v="13"/>
    <n v="22"/>
    <n v="0"/>
    <n v="0"/>
    <n v="0"/>
    <n v="0"/>
    <n v="2"/>
    <n v="34"/>
    <s v="Ninguna"/>
  </r>
  <r>
    <x v="632"/>
    <n v="16"/>
    <s v="Plato_4"/>
    <s v="Descripción del Plato_4"/>
    <n v="10"/>
    <n v="18"/>
    <n v="0"/>
    <n v="0"/>
    <n v="0"/>
    <n v="0"/>
    <n v="3"/>
    <n v="54"/>
    <s v="Sin cebolla"/>
  </r>
  <r>
    <x v="633"/>
    <n v="2"/>
    <s v="Plato_5"/>
    <s v="Descripción del Plato_5"/>
    <n v="13"/>
    <n v="22"/>
    <n v="44"/>
    <n v="18"/>
    <n v="44"/>
    <n v="0.40909090909090912"/>
    <n v="2"/>
    <n v="25"/>
    <s v="Ninguna"/>
  </r>
  <r>
    <x v="633"/>
    <n v="2"/>
    <s v="Plato_20"/>
    <s v="Descripción del Plato_20"/>
    <n v="25"/>
    <n v="40"/>
    <n v="120"/>
    <n v="45"/>
    <n v="120"/>
    <n v="0.375"/>
    <n v="3"/>
    <n v="38"/>
    <s v="Sin cebolla"/>
  </r>
  <r>
    <x v="633"/>
    <n v="2"/>
    <s v="Plato_1"/>
    <s v="Descripción del Plato_1"/>
    <n v="15"/>
    <n v="25"/>
    <n v="75"/>
    <n v="30"/>
    <n v="75"/>
    <n v="0.4"/>
    <n v="3"/>
    <n v="43"/>
    <s v="Sin cebolla"/>
  </r>
  <r>
    <x v="633"/>
    <n v="2"/>
    <s v="Plato_8"/>
    <s v="Descripción del Plato_8"/>
    <n v="21"/>
    <n v="35"/>
    <n v="105"/>
    <n v="42"/>
    <n v="105"/>
    <n v="0.4"/>
    <n v="3"/>
    <n v="51"/>
    <s v="Ninguna"/>
  </r>
  <r>
    <x v="634"/>
    <n v="5"/>
    <s v="Plato_9"/>
    <s v="Descripción del Plato_9"/>
    <n v="17"/>
    <n v="29"/>
    <n v="58"/>
    <n v="24"/>
    <n v="58"/>
    <n v="0.41379310344827586"/>
    <n v="2"/>
    <n v="25"/>
    <s v="Sin cebolla"/>
  </r>
  <r>
    <x v="635"/>
    <n v="14"/>
    <s v="Plato_7"/>
    <s v="Descripción del Plato_7"/>
    <n v="14"/>
    <n v="24"/>
    <n v="0"/>
    <n v="0"/>
    <n v="0"/>
    <n v="0"/>
    <n v="2"/>
    <n v="45"/>
    <s v="Ninguna"/>
  </r>
  <r>
    <x v="635"/>
    <n v="14"/>
    <s v="Plato_12"/>
    <s v="Descripción del Plato_12"/>
    <n v="11"/>
    <n v="19"/>
    <n v="0"/>
    <n v="0"/>
    <n v="0"/>
    <n v="0"/>
    <n v="3"/>
    <n v="54"/>
    <s v="Sin cebolla"/>
  </r>
  <r>
    <x v="635"/>
    <n v="14"/>
    <s v="Plato_13"/>
    <s v="Descripción del Plato_13"/>
    <n v="13"/>
    <n v="21"/>
    <n v="0"/>
    <n v="0"/>
    <n v="0"/>
    <n v="0"/>
    <n v="1"/>
    <n v="52"/>
    <s v="Sin cebolla"/>
  </r>
  <r>
    <x v="636"/>
    <n v="6"/>
    <s v="Plato_11"/>
    <s v="Descripción del Plato_11"/>
    <n v="20"/>
    <n v="33"/>
    <n v="33"/>
    <n v="13"/>
    <n v="33"/>
    <n v="0.39393939393939392"/>
    <n v="1"/>
    <n v="23"/>
    <s v="Sin cebolla"/>
  </r>
  <r>
    <x v="636"/>
    <n v="6"/>
    <s v="Plato_18"/>
    <s v="Descripción del Plato_18"/>
    <n v="20"/>
    <n v="34"/>
    <n v="34"/>
    <n v="14"/>
    <n v="34"/>
    <n v="0.41176470588235292"/>
    <n v="1"/>
    <n v="6"/>
    <s v="Sin cebolla"/>
  </r>
  <r>
    <x v="636"/>
    <n v="6"/>
    <s v="Plato_1"/>
    <s v="Descripción del Plato_1"/>
    <n v="15"/>
    <n v="25"/>
    <n v="50"/>
    <n v="20"/>
    <n v="50"/>
    <n v="0.4"/>
    <n v="2"/>
    <n v="32"/>
    <s v="Ninguna"/>
  </r>
  <r>
    <x v="637"/>
    <n v="16"/>
    <s v="Plato_2"/>
    <s v="Descripción del Plato_2"/>
    <n v="18"/>
    <n v="30"/>
    <n v="90"/>
    <n v="36"/>
    <n v="90"/>
    <n v="0.4"/>
    <n v="3"/>
    <n v="44"/>
    <s v="Ninguna"/>
  </r>
  <r>
    <x v="638"/>
    <n v="8"/>
    <s v="Plato_10"/>
    <s v="Descripción del Plato_10"/>
    <n v="15"/>
    <n v="26"/>
    <n v="52"/>
    <n v="22"/>
    <n v="52"/>
    <n v="0.42307692307692307"/>
    <n v="2"/>
    <n v="52"/>
    <s v="Ninguna"/>
  </r>
  <r>
    <x v="638"/>
    <n v="8"/>
    <s v="Plato_17"/>
    <s v="Descripción del Plato_17"/>
    <n v="19"/>
    <n v="31"/>
    <n v="62"/>
    <n v="24"/>
    <n v="62"/>
    <n v="0.38709677419354838"/>
    <n v="2"/>
    <n v="29"/>
    <s v="Ninguna"/>
  </r>
  <r>
    <x v="638"/>
    <n v="8"/>
    <s v="Plato_12"/>
    <s v="Descripción del Plato_12"/>
    <n v="11"/>
    <n v="19"/>
    <n v="38"/>
    <n v="16"/>
    <n v="38"/>
    <n v="0.42105263157894735"/>
    <n v="2"/>
    <n v="55"/>
    <s v="Ninguna"/>
  </r>
  <r>
    <x v="639"/>
    <n v="14"/>
    <s v="Plato_10"/>
    <s v="Descripción del Plato_10"/>
    <n v="15"/>
    <n v="26"/>
    <n v="0"/>
    <n v="0"/>
    <n v="0"/>
    <n v="0"/>
    <n v="3"/>
    <n v="7"/>
    <s v="Sin cebolla"/>
  </r>
  <r>
    <x v="639"/>
    <n v="14"/>
    <s v="Plato_13"/>
    <s v="Descripción del Plato_13"/>
    <n v="13"/>
    <n v="21"/>
    <n v="0"/>
    <n v="0"/>
    <n v="0"/>
    <n v="0"/>
    <n v="2"/>
    <n v="12"/>
    <s v="Ninguna"/>
  </r>
  <r>
    <x v="639"/>
    <n v="14"/>
    <s v="Plato_11"/>
    <s v="Descripción del Plato_11"/>
    <n v="20"/>
    <n v="33"/>
    <n v="0"/>
    <n v="0"/>
    <n v="0"/>
    <n v="0"/>
    <n v="3"/>
    <n v="56"/>
    <s v="Sin cebolla"/>
  </r>
  <r>
    <x v="640"/>
    <n v="2"/>
    <s v="Plato_9"/>
    <s v="Descripción del Plato_9"/>
    <n v="17"/>
    <n v="29"/>
    <n v="87"/>
    <n v="36"/>
    <n v="87"/>
    <n v="0.41379310344827586"/>
    <n v="3"/>
    <n v="17"/>
    <s v="Ninguna"/>
  </r>
  <r>
    <x v="640"/>
    <n v="2"/>
    <s v="Plato_1"/>
    <s v="Descripción del Plato_1"/>
    <n v="15"/>
    <n v="25"/>
    <n v="75"/>
    <n v="30"/>
    <n v="75"/>
    <n v="0.4"/>
    <n v="3"/>
    <n v="28"/>
    <s v="Sin cebolla"/>
  </r>
  <r>
    <x v="640"/>
    <n v="2"/>
    <s v="Plato_14"/>
    <s v="Descripción del Plato_14"/>
    <n v="14"/>
    <n v="23"/>
    <n v="46"/>
    <n v="18"/>
    <n v="46"/>
    <n v="0.39130434782608697"/>
    <n v="2"/>
    <n v="29"/>
    <s v="Ninguna"/>
  </r>
  <r>
    <x v="641"/>
    <n v="15"/>
    <s v="Plato_13"/>
    <s v="Descripción del Plato_13"/>
    <n v="13"/>
    <n v="21"/>
    <n v="63"/>
    <n v="24"/>
    <n v="63"/>
    <n v="0.38095238095238093"/>
    <n v="3"/>
    <n v="6"/>
    <s v="Sin cebolla"/>
  </r>
  <r>
    <x v="641"/>
    <n v="15"/>
    <s v="Plato_10"/>
    <s v="Descripción del Plato_10"/>
    <n v="15"/>
    <n v="26"/>
    <n v="26"/>
    <n v="11"/>
    <n v="26"/>
    <n v="0.42307692307692307"/>
    <n v="1"/>
    <n v="57"/>
    <s v="Sin cebolla"/>
  </r>
  <r>
    <x v="641"/>
    <n v="15"/>
    <s v="Plato_9"/>
    <s v="Descripción del Plato_9"/>
    <n v="17"/>
    <n v="29"/>
    <n v="87"/>
    <n v="36"/>
    <n v="87"/>
    <n v="0.41379310344827586"/>
    <n v="3"/>
    <n v="18"/>
    <s v="Sin cebolla"/>
  </r>
  <r>
    <x v="642"/>
    <n v="17"/>
    <s v="Plato_11"/>
    <s v="Descripción del Plato_11"/>
    <n v="20"/>
    <n v="33"/>
    <n v="33"/>
    <n v="13"/>
    <n v="33"/>
    <n v="0.39393939393939392"/>
    <n v="1"/>
    <n v="18"/>
    <s v="Ninguna"/>
  </r>
  <r>
    <x v="643"/>
    <n v="9"/>
    <s v="Plato_17"/>
    <s v="Descripción del Plato_17"/>
    <n v="19"/>
    <n v="31"/>
    <n v="93"/>
    <n v="36"/>
    <n v="93"/>
    <n v="0.38709677419354838"/>
    <n v="3"/>
    <n v="51"/>
    <s v="Ninguna"/>
  </r>
  <r>
    <x v="644"/>
    <n v="6"/>
    <s v="Plato_11"/>
    <s v="Descripción del Plato_11"/>
    <n v="20"/>
    <n v="33"/>
    <n v="99"/>
    <n v="39"/>
    <n v="99"/>
    <n v="0.39393939393939392"/>
    <n v="3"/>
    <n v="43"/>
    <s v="Sin cebolla"/>
  </r>
  <r>
    <x v="644"/>
    <n v="6"/>
    <s v="Plato_6"/>
    <s v="Descripción del Plato_6"/>
    <n v="16"/>
    <n v="27"/>
    <n v="81"/>
    <n v="33"/>
    <n v="81"/>
    <n v="0.40740740740740738"/>
    <n v="3"/>
    <n v="54"/>
    <s v="Ninguna"/>
  </r>
  <r>
    <x v="645"/>
    <n v="12"/>
    <s v="Plato_8"/>
    <s v="Descripción del Plato_8"/>
    <n v="21"/>
    <n v="35"/>
    <n v="70"/>
    <n v="28"/>
    <n v="70"/>
    <n v="0.4"/>
    <n v="2"/>
    <n v="36"/>
    <s v="Ninguna"/>
  </r>
  <r>
    <x v="646"/>
    <n v="12"/>
    <s v="Plato_4"/>
    <s v="Descripción del Plato_4"/>
    <n v="10"/>
    <n v="18"/>
    <n v="36"/>
    <n v="16"/>
    <n v="36"/>
    <n v="0.44444444444444442"/>
    <n v="2"/>
    <n v="13"/>
    <s v="Sin cebolla"/>
  </r>
  <r>
    <x v="646"/>
    <n v="12"/>
    <s v="Plato_17"/>
    <s v="Descripción del Plato_17"/>
    <n v="19"/>
    <n v="31"/>
    <n v="62"/>
    <n v="24"/>
    <n v="62"/>
    <n v="0.38709677419354838"/>
    <n v="2"/>
    <n v="26"/>
    <s v="Sin cebolla"/>
  </r>
  <r>
    <x v="647"/>
    <n v="9"/>
    <s v="Plato_16"/>
    <s v="Descripción del Plato_16"/>
    <n v="16"/>
    <n v="28"/>
    <n v="56"/>
    <n v="24"/>
    <n v="56"/>
    <n v="0.42857142857142855"/>
    <n v="2"/>
    <n v="47"/>
    <s v="Ninguna"/>
  </r>
  <r>
    <x v="648"/>
    <n v="9"/>
    <s v="Plato_9"/>
    <s v="Descripción del Plato_9"/>
    <n v="17"/>
    <n v="29"/>
    <n v="87"/>
    <n v="36"/>
    <n v="87"/>
    <n v="0.41379310344827586"/>
    <n v="3"/>
    <n v="22"/>
    <s v="Sin cebolla"/>
  </r>
  <r>
    <x v="648"/>
    <n v="9"/>
    <s v="Plato_16"/>
    <s v="Descripción del Plato_16"/>
    <n v="16"/>
    <n v="28"/>
    <n v="84"/>
    <n v="36"/>
    <n v="84"/>
    <n v="0.42857142857142855"/>
    <n v="3"/>
    <n v="40"/>
    <s v="Ninguna"/>
  </r>
  <r>
    <x v="648"/>
    <n v="9"/>
    <s v="Plato_1"/>
    <s v="Descripción del Plato_1"/>
    <n v="15"/>
    <n v="25"/>
    <n v="25"/>
    <n v="10"/>
    <n v="25"/>
    <n v="0.4"/>
    <n v="1"/>
    <n v="32"/>
    <s v="Sin cebolla"/>
  </r>
  <r>
    <x v="648"/>
    <n v="9"/>
    <s v="Plato_3"/>
    <s v="Descripción del Plato_3"/>
    <n v="12"/>
    <n v="20"/>
    <n v="60"/>
    <n v="24"/>
    <n v="60"/>
    <n v="0.4"/>
    <n v="3"/>
    <n v="15"/>
    <s v="Ninguna"/>
  </r>
  <r>
    <x v="649"/>
    <n v="11"/>
    <s v="Plato_13"/>
    <s v="Descripción del Plato_13"/>
    <n v="13"/>
    <n v="21"/>
    <n v="42"/>
    <n v="16"/>
    <n v="42"/>
    <n v="0.38095238095238093"/>
    <n v="2"/>
    <n v="18"/>
    <s v="Sin cebolla"/>
  </r>
  <r>
    <x v="649"/>
    <n v="11"/>
    <s v="Plato_9"/>
    <s v="Descripción del Plato_9"/>
    <n v="17"/>
    <n v="29"/>
    <n v="58"/>
    <n v="24"/>
    <n v="58"/>
    <n v="0.41379310344827586"/>
    <n v="2"/>
    <n v="35"/>
    <s v="Sin cebolla"/>
  </r>
  <r>
    <x v="649"/>
    <n v="11"/>
    <s v="Plato_15"/>
    <s v="Descripción del Plato_15"/>
    <n v="19"/>
    <n v="32"/>
    <n v="32"/>
    <n v="13"/>
    <n v="32"/>
    <n v="0.40625"/>
    <n v="1"/>
    <n v="12"/>
    <s v="Sin cebolla"/>
  </r>
  <r>
    <x v="649"/>
    <n v="11"/>
    <s v="Plato_8"/>
    <s v="Descripción del Plato_8"/>
    <n v="21"/>
    <n v="35"/>
    <n v="105"/>
    <n v="42"/>
    <n v="105"/>
    <n v="0.4"/>
    <n v="3"/>
    <n v="11"/>
    <s v="Ninguna"/>
  </r>
  <r>
    <x v="650"/>
    <n v="16"/>
    <s v="Plato_20"/>
    <s v="Descripción del Plato_20"/>
    <n v="25"/>
    <n v="40"/>
    <n v="80"/>
    <n v="30"/>
    <n v="80"/>
    <n v="0.375"/>
    <n v="2"/>
    <n v="50"/>
    <s v="Ninguna"/>
  </r>
  <r>
    <x v="650"/>
    <n v="16"/>
    <s v="Plato_13"/>
    <s v="Descripción del Plato_13"/>
    <n v="13"/>
    <n v="21"/>
    <n v="63"/>
    <n v="24"/>
    <n v="63"/>
    <n v="0.38095238095238093"/>
    <n v="3"/>
    <n v="9"/>
    <s v="Ninguna"/>
  </r>
  <r>
    <x v="650"/>
    <n v="16"/>
    <s v="Plato_11"/>
    <s v="Descripción del Plato_11"/>
    <n v="20"/>
    <n v="33"/>
    <n v="66"/>
    <n v="26"/>
    <n v="66"/>
    <n v="0.39393939393939392"/>
    <n v="2"/>
    <n v="29"/>
    <s v="Ninguna"/>
  </r>
  <r>
    <x v="651"/>
    <n v="14"/>
    <s v="Plato_17"/>
    <s v="Descripción del Plato_17"/>
    <n v="19"/>
    <n v="31"/>
    <n v="62"/>
    <n v="24"/>
    <n v="62"/>
    <n v="0.38709677419354838"/>
    <n v="2"/>
    <n v="12"/>
    <s v="Ninguna"/>
  </r>
  <r>
    <x v="651"/>
    <n v="14"/>
    <s v="Plato_19"/>
    <s v="Descripción del Plato_19"/>
    <n v="22"/>
    <n v="36"/>
    <n v="108"/>
    <n v="42"/>
    <n v="108"/>
    <n v="0.3888888888888889"/>
    <n v="3"/>
    <n v="38"/>
    <s v="Sin cebolla"/>
  </r>
  <r>
    <x v="652"/>
    <n v="13"/>
    <s v="Plato_16"/>
    <s v="Descripción del Plato_16"/>
    <n v="16"/>
    <n v="28"/>
    <n v="0"/>
    <n v="0"/>
    <n v="0"/>
    <n v="0"/>
    <n v="3"/>
    <n v="51"/>
    <s v="Sin cebolla"/>
  </r>
  <r>
    <x v="652"/>
    <n v="13"/>
    <s v="Plato_2"/>
    <s v="Descripción del Plato_2"/>
    <n v="18"/>
    <n v="30"/>
    <n v="0"/>
    <n v="0"/>
    <n v="0"/>
    <n v="0"/>
    <n v="3"/>
    <n v="46"/>
    <s v="Ninguna"/>
  </r>
  <r>
    <x v="652"/>
    <n v="13"/>
    <s v="Plato_8"/>
    <s v="Descripción del Plato_8"/>
    <n v="21"/>
    <n v="35"/>
    <n v="0"/>
    <n v="0"/>
    <n v="0"/>
    <n v="0"/>
    <n v="2"/>
    <n v="53"/>
    <s v="Ninguna"/>
  </r>
  <r>
    <x v="653"/>
    <n v="12"/>
    <s v="Plato_5"/>
    <s v="Descripción del Plato_5"/>
    <n v="13"/>
    <n v="22"/>
    <n v="22"/>
    <n v="9"/>
    <n v="22"/>
    <n v="0.40909090909090912"/>
    <n v="1"/>
    <n v="31"/>
    <s v="Ninguna"/>
  </r>
  <r>
    <x v="653"/>
    <n v="12"/>
    <s v="Plato_3"/>
    <s v="Descripción del Plato_3"/>
    <n v="12"/>
    <n v="20"/>
    <n v="20"/>
    <n v="8"/>
    <n v="20"/>
    <n v="0.4"/>
    <n v="1"/>
    <n v="13"/>
    <s v="Ninguna"/>
  </r>
  <r>
    <x v="654"/>
    <n v="5"/>
    <s v="Plato_17"/>
    <s v="Descripción del Plato_17"/>
    <n v="19"/>
    <n v="31"/>
    <n v="93"/>
    <n v="36"/>
    <n v="93"/>
    <n v="0.38709677419354838"/>
    <n v="3"/>
    <n v="36"/>
    <s v="Sin cebolla"/>
  </r>
  <r>
    <x v="655"/>
    <n v="19"/>
    <s v="Plato_14"/>
    <s v="Descripción del Plato_14"/>
    <n v="14"/>
    <n v="23"/>
    <n v="23"/>
    <n v="9"/>
    <n v="23"/>
    <n v="0.39130434782608697"/>
    <n v="1"/>
    <n v="13"/>
    <s v="Ninguna"/>
  </r>
  <r>
    <x v="655"/>
    <n v="19"/>
    <s v="Plato_3"/>
    <s v="Descripción del Plato_3"/>
    <n v="12"/>
    <n v="20"/>
    <n v="60"/>
    <n v="24"/>
    <n v="60"/>
    <n v="0.4"/>
    <n v="3"/>
    <n v="44"/>
    <s v="Sin cebolla"/>
  </r>
  <r>
    <x v="655"/>
    <n v="19"/>
    <s v="Plato_12"/>
    <s v="Descripción del Plato_12"/>
    <n v="11"/>
    <n v="19"/>
    <n v="38"/>
    <n v="16"/>
    <n v="38"/>
    <n v="0.42105263157894735"/>
    <n v="2"/>
    <n v="39"/>
    <s v="Sin cebolla"/>
  </r>
  <r>
    <x v="655"/>
    <n v="19"/>
    <s v="Plato_19"/>
    <s v="Descripción del Plato_19"/>
    <n v="22"/>
    <n v="36"/>
    <n v="36"/>
    <n v="14"/>
    <n v="36"/>
    <n v="0.3888888888888889"/>
    <n v="1"/>
    <n v="14"/>
    <s v="Ninguna"/>
  </r>
  <r>
    <x v="656"/>
    <n v="1"/>
    <s v="Plato_20"/>
    <s v="Descripción del Plato_20"/>
    <n v="25"/>
    <n v="40"/>
    <n v="80"/>
    <n v="30"/>
    <n v="80"/>
    <n v="0.375"/>
    <n v="2"/>
    <n v="55"/>
    <s v="Sin cebolla"/>
  </r>
  <r>
    <x v="656"/>
    <n v="1"/>
    <s v="Plato_14"/>
    <s v="Descripción del Plato_14"/>
    <n v="14"/>
    <n v="23"/>
    <n v="46"/>
    <n v="18"/>
    <n v="46"/>
    <n v="0.39130434782608697"/>
    <n v="2"/>
    <n v="39"/>
    <s v="Sin cebolla"/>
  </r>
  <r>
    <x v="656"/>
    <n v="1"/>
    <s v="Plato_8"/>
    <s v="Descripción del Plato_8"/>
    <n v="21"/>
    <n v="35"/>
    <n v="70"/>
    <n v="28"/>
    <n v="70"/>
    <n v="0.4"/>
    <n v="2"/>
    <n v="40"/>
    <s v="Sin cebolla"/>
  </r>
  <r>
    <x v="657"/>
    <n v="19"/>
    <s v="Plato_15"/>
    <s v="Descripción del Plato_15"/>
    <n v="19"/>
    <n v="32"/>
    <n v="32"/>
    <n v="13"/>
    <n v="32"/>
    <n v="0.40625"/>
    <n v="1"/>
    <n v="21"/>
    <s v="Sin cebolla"/>
  </r>
  <r>
    <x v="657"/>
    <n v="19"/>
    <s v="Plato_6"/>
    <s v="Descripción del Plato_6"/>
    <n v="16"/>
    <n v="27"/>
    <n v="54"/>
    <n v="22"/>
    <n v="54"/>
    <n v="0.40740740740740738"/>
    <n v="2"/>
    <n v="27"/>
    <s v="Sin cebolla"/>
  </r>
  <r>
    <x v="658"/>
    <n v="9"/>
    <s v="Plato_9"/>
    <s v="Descripción del Plato_9"/>
    <n v="17"/>
    <n v="29"/>
    <n v="87"/>
    <n v="36"/>
    <n v="87"/>
    <n v="0.41379310344827586"/>
    <n v="3"/>
    <n v="31"/>
    <s v="Ninguna"/>
  </r>
  <r>
    <x v="659"/>
    <n v="19"/>
    <s v="Plato_12"/>
    <s v="Descripción del Plato_12"/>
    <n v="11"/>
    <n v="19"/>
    <n v="38"/>
    <n v="16"/>
    <n v="38"/>
    <n v="0.42105263157894735"/>
    <n v="2"/>
    <n v="24"/>
    <s v="Sin cebolla"/>
  </r>
  <r>
    <x v="659"/>
    <n v="19"/>
    <s v="Plato_2"/>
    <s v="Descripción del Plato_2"/>
    <n v="18"/>
    <n v="30"/>
    <n v="90"/>
    <n v="36"/>
    <n v="90"/>
    <n v="0.4"/>
    <n v="3"/>
    <n v="16"/>
    <s v="Ninguna"/>
  </r>
  <r>
    <x v="659"/>
    <n v="19"/>
    <s v="Plato_20"/>
    <s v="Descripción del Plato_20"/>
    <n v="25"/>
    <n v="40"/>
    <n v="80"/>
    <n v="30"/>
    <n v="80"/>
    <n v="0.375"/>
    <n v="2"/>
    <n v="5"/>
    <s v="Sin cebolla"/>
  </r>
  <r>
    <x v="660"/>
    <n v="16"/>
    <s v="Plato_14"/>
    <s v="Descripción del Plato_14"/>
    <n v="14"/>
    <n v="23"/>
    <n v="69"/>
    <n v="27"/>
    <n v="69"/>
    <n v="0.39130434782608697"/>
    <n v="3"/>
    <n v="56"/>
    <s v="Sin cebolla"/>
  </r>
  <r>
    <x v="660"/>
    <n v="16"/>
    <s v="Plato_17"/>
    <s v="Descripción del Plato_17"/>
    <n v="19"/>
    <n v="31"/>
    <n v="31"/>
    <n v="12"/>
    <n v="31"/>
    <n v="0.38709677419354838"/>
    <n v="1"/>
    <n v="22"/>
    <s v="Sin cebolla"/>
  </r>
  <r>
    <x v="660"/>
    <n v="16"/>
    <s v="Plato_1"/>
    <s v="Descripción del Plato_1"/>
    <n v="15"/>
    <n v="25"/>
    <n v="50"/>
    <n v="20"/>
    <n v="50"/>
    <n v="0.4"/>
    <n v="2"/>
    <n v="30"/>
    <s v="Ninguna"/>
  </r>
  <r>
    <x v="660"/>
    <n v="16"/>
    <s v="Plato_16"/>
    <s v="Descripción del Plato_16"/>
    <n v="16"/>
    <n v="28"/>
    <n v="56"/>
    <n v="24"/>
    <n v="56"/>
    <n v="0.42857142857142855"/>
    <n v="2"/>
    <n v="27"/>
    <s v="Sin cebolla"/>
  </r>
  <r>
    <x v="661"/>
    <n v="15"/>
    <s v="Plato_7"/>
    <s v="Descripción del Plato_7"/>
    <n v="14"/>
    <n v="24"/>
    <n v="72"/>
    <n v="30"/>
    <n v="72"/>
    <n v="0.41666666666666669"/>
    <n v="3"/>
    <n v="34"/>
    <s v="Ninguna"/>
  </r>
  <r>
    <x v="661"/>
    <n v="15"/>
    <s v="Plato_1"/>
    <s v="Descripción del Plato_1"/>
    <n v="15"/>
    <n v="25"/>
    <n v="25"/>
    <n v="10"/>
    <n v="25"/>
    <n v="0.4"/>
    <n v="1"/>
    <n v="10"/>
    <s v="Sin cebolla"/>
  </r>
  <r>
    <x v="661"/>
    <n v="15"/>
    <s v="Plato_19"/>
    <s v="Descripción del Plato_19"/>
    <n v="22"/>
    <n v="36"/>
    <n v="36"/>
    <n v="14"/>
    <n v="36"/>
    <n v="0.3888888888888889"/>
    <n v="1"/>
    <n v="41"/>
    <s v="Ninguna"/>
  </r>
  <r>
    <x v="662"/>
    <n v="3"/>
    <s v="Plato_4"/>
    <s v="Descripción del Plato_4"/>
    <n v="10"/>
    <n v="18"/>
    <n v="36"/>
    <n v="16"/>
    <n v="36"/>
    <n v="0.44444444444444442"/>
    <n v="2"/>
    <n v="40"/>
    <s v="Sin cebolla"/>
  </r>
  <r>
    <x v="662"/>
    <n v="3"/>
    <s v="Plato_9"/>
    <s v="Descripción del Plato_9"/>
    <n v="17"/>
    <n v="29"/>
    <n v="58"/>
    <n v="24"/>
    <n v="58"/>
    <n v="0.41379310344827586"/>
    <n v="2"/>
    <n v="5"/>
    <s v="Sin cebolla"/>
  </r>
  <r>
    <x v="662"/>
    <n v="3"/>
    <s v="Plato_3"/>
    <s v="Descripción del Plato_3"/>
    <n v="12"/>
    <n v="20"/>
    <n v="20"/>
    <n v="8"/>
    <n v="20"/>
    <n v="0.4"/>
    <n v="1"/>
    <n v="42"/>
    <s v="Sin cebolla"/>
  </r>
  <r>
    <x v="663"/>
    <n v="20"/>
    <s v="Plato_4"/>
    <s v="Descripción del Plato_4"/>
    <n v="10"/>
    <n v="18"/>
    <n v="18"/>
    <n v="8"/>
    <n v="18"/>
    <n v="0.44444444444444442"/>
    <n v="1"/>
    <n v="9"/>
    <s v="Ninguna"/>
  </r>
  <r>
    <x v="663"/>
    <n v="20"/>
    <s v="Plato_12"/>
    <s v="Descripción del Plato_12"/>
    <n v="11"/>
    <n v="19"/>
    <n v="38"/>
    <n v="16"/>
    <n v="38"/>
    <n v="0.42105263157894735"/>
    <n v="2"/>
    <n v="42"/>
    <s v="Ninguna"/>
  </r>
  <r>
    <x v="663"/>
    <n v="20"/>
    <s v="Plato_5"/>
    <s v="Descripción del Plato_5"/>
    <n v="13"/>
    <n v="22"/>
    <n v="66"/>
    <n v="27"/>
    <n v="66"/>
    <n v="0.40909090909090912"/>
    <n v="3"/>
    <n v="48"/>
    <s v="Sin cebolla"/>
  </r>
  <r>
    <x v="664"/>
    <n v="6"/>
    <s v="Plato_1"/>
    <s v="Descripción del Plato_1"/>
    <n v="15"/>
    <n v="25"/>
    <n v="75"/>
    <n v="30"/>
    <n v="75"/>
    <n v="0.4"/>
    <n v="3"/>
    <n v="25"/>
    <s v="Sin cebolla"/>
  </r>
  <r>
    <x v="664"/>
    <n v="6"/>
    <s v="Plato_6"/>
    <s v="Descripción del Plato_6"/>
    <n v="16"/>
    <n v="27"/>
    <n v="54"/>
    <n v="22"/>
    <n v="54"/>
    <n v="0.40740740740740738"/>
    <n v="2"/>
    <n v="15"/>
    <s v="Sin cebolla"/>
  </r>
  <r>
    <x v="665"/>
    <n v="8"/>
    <s v="Plato_3"/>
    <s v="Descripción del Plato_3"/>
    <n v="12"/>
    <n v="20"/>
    <n v="40"/>
    <n v="16"/>
    <n v="40"/>
    <n v="0.4"/>
    <n v="2"/>
    <n v="27"/>
    <s v="Sin cebolla"/>
  </r>
  <r>
    <x v="666"/>
    <n v="6"/>
    <s v="Plato_19"/>
    <s v="Descripción del Plato_19"/>
    <n v="22"/>
    <n v="36"/>
    <n v="36"/>
    <n v="14"/>
    <n v="36"/>
    <n v="0.3888888888888889"/>
    <n v="1"/>
    <n v="12"/>
    <s v="Ninguna"/>
  </r>
  <r>
    <x v="667"/>
    <n v="12"/>
    <s v="Plato_10"/>
    <s v="Descripción del Plato_10"/>
    <n v="15"/>
    <n v="26"/>
    <n v="78"/>
    <n v="33"/>
    <n v="78"/>
    <n v="0.42307692307692307"/>
    <n v="3"/>
    <n v="59"/>
    <s v="Ninguna"/>
  </r>
  <r>
    <x v="667"/>
    <n v="12"/>
    <s v="Plato_7"/>
    <s v="Descripción del Plato_7"/>
    <n v="14"/>
    <n v="24"/>
    <n v="48"/>
    <n v="20"/>
    <n v="48"/>
    <n v="0.41666666666666669"/>
    <n v="2"/>
    <n v="9"/>
    <s v="Sin cebolla"/>
  </r>
  <r>
    <x v="667"/>
    <n v="12"/>
    <s v="Plato_1"/>
    <s v="Descripción del Plato_1"/>
    <n v="15"/>
    <n v="25"/>
    <n v="75"/>
    <n v="30"/>
    <n v="75"/>
    <n v="0.4"/>
    <n v="3"/>
    <n v="47"/>
    <s v="Ninguna"/>
  </r>
  <r>
    <x v="668"/>
    <n v="10"/>
    <s v="Plato_17"/>
    <s v="Descripción del Plato_17"/>
    <n v="19"/>
    <n v="31"/>
    <n v="31"/>
    <n v="12"/>
    <n v="31"/>
    <n v="0.38709677419354838"/>
    <n v="1"/>
    <n v="13"/>
    <s v="Sin cebolla"/>
  </r>
  <r>
    <x v="668"/>
    <n v="10"/>
    <s v="Plato_6"/>
    <s v="Descripción del Plato_6"/>
    <n v="16"/>
    <n v="27"/>
    <n v="54"/>
    <n v="22"/>
    <n v="54"/>
    <n v="0.40740740740740738"/>
    <n v="2"/>
    <n v="14"/>
    <s v="Sin cebolla"/>
  </r>
  <r>
    <x v="668"/>
    <n v="10"/>
    <s v="Plato_15"/>
    <s v="Descripción del Plato_15"/>
    <n v="19"/>
    <n v="32"/>
    <n v="96"/>
    <n v="39"/>
    <n v="96"/>
    <n v="0.40625"/>
    <n v="3"/>
    <n v="42"/>
    <s v="Sin cebolla"/>
  </r>
  <r>
    <x v="669"/>
    <n v="16"/>
    <s v="Plato_14"/>
    <s v="Descripción del Plato_14"/>
    <n v="14"/>
    <n v="23"/>
    <n v="23"/>
    <n v="9"/>
    <n v="23"/>
    <n v="0.39130434782608697"/>
    <n v="1"/>
    <n v="26"/>
    <s v="Ninguna"/>
  </r>
  <r>
    <x v="669"/>
    <n v="16"/>
    <s v="Plato_8"/>
    <s v="Descripción del Plato_8"/>
    <n v="21"/>
    <n v="35"/>
    <n v="35"/>
    <n v="14"/>
    <n v="35"/>
    <n v="0.4"/>
    <n v="1"/>
    <n v="17"/>
    <s v="Sin cebolla"/>
  </r>
  <r>
    <x v="669"/>
    <n v="16"/>
    <s v="Plato_19"/>
    <s v="Descripción del Plato_19"/>
    <n v="22"/>
    <n v="36"/>
    <n v="36"/>
    <n v="14"/>
    <n v="36"/>
    <n v="0.3888888888888889"/>
    <n v="1"/>
    <n v="32"/>
    <s v="Ninguna"/>
  </r>
  <r>
    <x v="670"/>
    <n v="17"/>
    <s v="Plato_8"/>
    <s v="Descripción del Plato_8"/>
    <n v="21"/>
    <n v="35"/>
    <n v="0"/>
    <n v="0"/>
    <n v="0"/>
    <n v="0"/>
    <n v="2"/>
    <n v="29"/>
    <s v="Sin cebolla"/>
  </r>
  <r>
    <x v="670"/>
    <n v="17"/>
    <s v="Plato_1"/>
    <s v="Descripción del Plato_1"/>
    <n v="15"/>
    <n v="25"/>
    <n v="0"/>
    <n v="0"/>
    <n v="0"/>
    <n v="0"/>
    <n v="2"/>
    <n v="32"/>
    <s v="Ninguna"/>
  </r>
  <r>
    <x v="670"/>
    <n v="17"/>
    <s v="Plato_15"/>
    <s v="Descripción del Plato_15"/>
    <n v="19"/>
    <n v="32"/>
    <n v="0"/>
    <n v="0"/>
    <n v="0"/>
    <n v="0"/>
    <n v="2"/>
    <n v="34"/>
    <s v="Ninguna"/>
  </r>
  <r>
    <x v="671"/>
    <n v="12"/>
    <s v="Plato_15"/>
    <s v="Descripción del Plato_15"/>
    <n v="19"/>
    <n v="32"/>
    <n v="96"/>
    <n v="39"/>
    <n v="96"/>
    <n v="0.40625"/>
    <n v="3"/>
    <n v="21"/>
    <s v="Sin cebolla"/>
  </r>
  <r>
    <x v="671"/>
    <n v="12"/>
    <s v="Plato_13"/>
    <s v="Descripción del Plato_13"/>
    <n v="13"/>
    <n v="21"/>
    <n v="42"/>
    <n v="16"/>
    <n v="42"/>
    <n v="0.38095238095238093"/>
    <n v="2"/>
    <n v="15"/>
    <s v="Sin cebolla"/>
  </r>
  <r>
    <x v="671"/>
    <n v="12"/>
    <s v="Plato_12"/>
    <s v="Descripción del Plato_12"/>
    <n v="11"/>
    <n v="19"/>
    <n v="19"/>
    <n v="8"/>
    <n v="19"/>
    <n v="0.42105263157894735"/>
    <n v="1"/>
    <n v="42"/>
    <s v="Ninguna"/>
  </r>
  <r>
    <x v="672"/>
    <n v="20"/>
    <s v="Plato_20"/>
    <s v="Descripción del Plato_20"/>
    <n v="25"/>
    <n v="40"/>
    <n v="80"/>
    <n v="30"/>
    <n v="80"/>
    <n v="0.375"/>
    <n v="2"/>
    <n v="13"/>
    <s v="Ninguna"/>
  </r>
  <r>
    <x v="672"/>
    <n v="20"/>
    <s v="Plato_8"/>
    <s v="Descripción del Plato_8"/>
    <n v="21"/>
    <n v="35"/>
    <n v="105"/>
    <n v="42"/>
    <n v="105"/>
    <n v="0.4"/>
    <n v="3"/>
    <n v="10"/>
    <s v="Ninguna"/>
  </r>
  <r>
    <x v="672"/>
    <n v="20"/>
    <s v="Plato_2"/>
    <s v="Descripción del Plato_2"/>
    <n v="18"/>
    <n v="30"/>
    <n v="30"/>
    <n v="12"/>
    <n v="30"/>
    <n v="0.4"/>
    <n v="1"/>
    <n v="25"/>
    <s v="Ninguna"/>
  </r>
  <r>
    <x v="672"/>
    <n v="20"/>
    <s v="Plato_1"/>
    <s v="Descripción del Plato_1"/>
    <n v="15"/>
    <n v="25"/>
    <n v="50"/>
    <n v="20"/>
    <n v="50"/>
    <n v="0.4"/>
    <n v="2"/>
    <n v="45"/>
    <s v="Sin cebolla"/>
  </r>
  <r>
    <x v="673"/>
    <n v="1"/>
    <s v="Plato_12"/>
    <s v="Descripción del Plato_12"/>
    <n v="11"/>
    <n v="19"/>
    <n v="57"/>
    <n v="24"/>
    <n v="57"/>
    <n v="0.42105263157894735"/>
    <n v="3"/>
    <n v="11"/>
    <s v="Ninguna"/>
  </r>
  <r>
    <x v="673"/>
    <n v="1"/>
    <s v="Plato_4"/>
    <s v="Descripción del Plato_4"/>
    <n v="10"/>
    <n v="18"/>
    <n v="36"/>
    <n v="16"/>
    <n v="36"/>
    <n v="0.44444444444444442"/>
    <n v="2"/>
    <n v="12"/>
    <s v="Ninguna"/>
  </r>
  <r>
    <x v="673"/>
    <n v="1"/>
    <s v="Plato_17"/>
    <s v="Descripción del Plato_17"/>
    <n v="19"/>
    <n v="31"/>
    <n v="93"/>
    <n v="36"/>
    <n v="93"/>
    <n v="0.38709677419354838"/>
    <n v="3"/>
    <n v="7"/>
    <s v="Sin cebolla"/>
  </r>
  <r>
    <x v="673"/>
    <n v="1"/>
    <s v="Plato_13"/>
    <s v="Descripción del Plato_13"/>
    <n v="13"/>
    <n v="21"/>
    <n v="21"/>
    <n v="8"/>
    <n v="21"/>
    <n v="0.38095238095238093"/>
    <n v="1"/>
    <n v="35"/>
    <s v="Ninguna"/>
  </r>
  <r>
    <x v="674"/>
    <n v="5"/>
    <s v="Plato_1"/>
    <s v="Descripción del Plato_1"/>
    <n v="15"/>
    <n v="25"/>
    <n v="25"/>
    <n v="10"/>
    <n v="25"/>
    <n v="0.4"/>
    <n v="1"/>
    <n v="8"/>
    <s v="Ninguna"/>
  </r>
  <r>
    <x v="674"/>
    <n v="5"/>
    <s v="Plato_3"/>
    <s v="Descripción del Plato_3"/>
    <n v="12"/>
    <n v="20"/>
    <n v="60"/>
    <n v="24"/>
    <n v="60"/>
    <n v="0.4"/>
    <n v="3"/>
    <n v="54"/>
    <s v="Sin cebolla"/>
  </r>
  <r>
    <x v="674"/>
    <n v="5"/>
    <s v="Plato_19"/>
    <s v="Descripción del Plato_19"/>
    <n v="22"/>
    <n v="36"/>
    <n v="108"/>
    <n v="42"/>
    <n v="108"/>
    <n v="0.3888888888888889"/>
    <n v="3"/>
    <n v="59"/>
    <s v="Ninguna"/>
  </r>
  <r>
    <x v="675"/>
    <n v="7"/>
    <s v="Plato_17"/>
    <s v="Descripción del Plato_17"/>
    <n v="19"/>
    <n v="31"/>
    <n v="31"/>
    <n v="12"/>
    <n v="31"/>
    <n v="0.38709677419354838"/>
    <n v="1"/>
    <n v="45"/>
    <s v="Ninguna"/>
  </r>
  <r>
    <x v="675"/>
    <n v="7"/>
    <s v="Plato_14"/>
    <s v="Descripción del Plato_14"/>
    <n v="14"/>
    <n v="23"/>
    <n v="23"/>
    <n v="9"/>
    <n v="23"/>
    <n v="0.39130434782608697"/>
    <n v="1"/>
    <n v="40"/>
    <s v="Sin cebolla"/>
  </r>
  <r>
    <x v="675"/>
    <n v="7"/>
    <s v="Plato_16"/>
    <s v="Descripción del Plato_16"/>
    <n v="16"/>
    <n v="28"/>
    <n v="28"/>
    <n v="12"/>
    <n v="28"/>
    <n v="0.42857142857142855"/>
    <n v="1"/>
    <n v="12"/>
    <s v="Sin cebolla"/>
  </r>
  <r>
    <x v="675"/>
    <n v="7"/>
    <s v="Plato_13"/>
    <s v="Descripción del Plato_13"/>
    <n v="13"/>
    <n v="21"/>
    <n v="42"/>
    <n v="16"/>
    <n v="42"/>
    <n v="0.38095238095238093"/>
    <n v="2"/>
    <n v="24"/>
    <s v="Ninguna"/>
  </r>
  <r>
    <x v="676"/>
    <n v="14"/>
    <s v="Plato_3"/>
    <s v="Descripción del Plato_3"/>
    <n v="12"/>
    <n v="20"/>
    <n v="0"/>
    <n v="0"/>
    <n v="0"/>
    <n v="0"/>
    <n v="2"/>
    <n v="55"/>
    <s v="Ninguna"/>
  </r>
  <r>
    <x v="676"/>
    <n v="14"/>
    <s v="Plato_8"/>
    <s v="Descripción del Plato_8"/>
    <n v="21"/>
    <n v="35"/>
    <n v="0"/>
    <n v="0"/>
    <n v="0"/>
    <n v="0"/>
    <n v="2"/>
    <n v="59"/>
    <s v="Sin cebolla"/>
  </r>
  <r>
    <x v="676"/>
    <n v="14"/>
    <s v="Plato_18"/>
    <s v="Descripción del Plato_18"/>
    <n v="20"/>
    <n v="34"/>
    <n v="0"/>
    <n v="0"/>
    <n v="0"/>
    <n v="0"/>
    <n v="1"/>
    <n v="34"/>
    <s v="Sin cebolla"/>
  </r>
  <r>
    <x v="677"/>
    <n v="19"/>
    <s v="Plato_9"/>
    <s v="Descripción del Plato_9"/>
    <n v="17"/>
    <n v="29"/>
    <n v="29"/>
    <n v="12"/>
    <n v="29"/>
    <n v="0.41379310344827586"/>
    <n v="1"/>
    <n v="27"/>
    <s v="Ninguna"/>
  </r>
  <r>
    <x v="677"/>
    <n v="19"/>
    <s v="Plato_12"/>
    <s v="Descripción del Plato_12"/>
    <n v="11"/>
    <n v="19"/>
    <n v="57"/>
    <n v="24"/>
    <n v="57"/>
    <n v="0.42105263157894735"/>
    <n v="3"/>
    <n v="37"/>
    <s v="Sin cebolla"/>
  </r>
  <r>
    <x v="677"/>
    <n v="19"/>
    <s v="Plato_8"/>
    <s v="Descripción del Plato_8"/>
    <n v="21"/>
    <n v="35"/>
    <n v="70"/>
    <n v="28"/>
    <n v="70"/>
    <n v="0.4"/>
    <n v="2"/>
    <n v="37"/>
    <s v="Sin cebolla"/>
  </r>
  <r>
    <x v="677"/>
    <n v="19"/>
    <s v="Plato_7"/>
    <s v="Descripción del Plato_7"/>
    <n v="14"/>
    <n v="24"/>
    <n v="48"/>
    <n v="20"/>
    <n v="48"/>
    <n v="0.41666666666666669"/>
    <n v="2"/>
    <n v="20"/>
    <s v="Sin cebolla"/>
  </r>
  <r>
    <x v="678"/>
    <n v="9"/>
    <s v="Plato_13"/>
    <s v="Descripción del Plato_13"/>
    <n v="13"/>
    <n v="21"/>
    <n v="42"/>
    <n v="16"/>
    <n v="42"/>
    <n v="0.38095238095238093"/>
    <n v="2"/>
    <n v="27"/>
    <s v="Sin cebolla"/>
  </r>
  <r>
    <x v="678"/>
    <n v="9"/>
    <s v="Plato_10"/>
    <s v="Descripción del Plato_10"/>
    <n v="15"/>
    <n v="26"/>
    <n v="26"/>
    <n v="11"/>
    <n v="26"/>
    <n v="0.42307692307692307"/>
    <n v="1"/>
    <n v="11"/>
    <s v="Sin cebolla"/>
  </r>
  <r>
    <x v="678"/>
    <n v="9"/>
    <s v="Plato_16"/>
    <s v="Descripción del Plato_16"/>
    <n v="16"/>
    <n v="28"/>
    <n v="56"/>
    <n v="24"/>
    <n v="56"/>
    <n v="0.42857142857142855"/>
    <n v="2"/>
    <n v="16"/>
    <s v="Sin cebolla"/>
  </r>
  <r>
    <x v="678"/>
    <n v="9"/>
    <s v="Plato_1"/>
    <s v="Descripción del Plato_1"/>
    <n v="15"/>
    <n v="25"/>
    <n v="75"/>
    <n v="30"/>
    <n v="75"/>
    <n v="0.4"/>
    <n v="3"/>
    <n v="52"/>
    <s v="Sin cebolla"/>
  </r>
  <r>
    <x v="679"/>
    <n v="5"/>
    <s v="Plato_4"/>
    <s v="Descripción del Plato_4"/>
    <n v="10"/>
    <n v="18"/>
    <n v="36"/>
    <n v="16"/>
    <n v="36"/>
    <n v="0.44444444444444442"/>
    <n v="2"/>
    <n v="6"/>
    <s v="Sin cebolla"/>
  </r>
  <r>
    <x v="679"/>
    <n v="5"/>
    <s v="Plato_3"/>
    <s v="Descripción del Plato_3"/>
    <n v="12"/>
    <n v="20"/>
    <n v="60"/>
    <n v="24"/>
    <n v="60"/>
    <n v="0.4"/>
    <n v="3"/>
    <n v="49"/>
    <s v="Sin cebolla"/>
  </r>
  <r>
    <x v="679"/>
    <n v="5"/>
    <s v="Plato_11"/>
    <s v="Descripción del Plato_11"/>
    <n v="20"/>
    <n v="33"/>
    <n v="66"/>
    <n v="26"/>
    <n v="66"/>
    <n v="0.39393939393939392"/>
    <n v="2"/>
    <n v="56"/>
    <s v="Ninguna"/>
  </r>
  <r>
    <x v="680"/>
    <n v="2"/>
    <s v="Plato_11"/>
    <s v="Descripción del Plato_11"/>
    <n v="20"/>
    <n v="33"/>
    <n v="33"/>
    <n v="13"/>
    <n v="33"/>
    <n v="0.39393939393939392"/>
    <n v="1"/>
    <n v="44"/>
    <s v="Ninguna"/>
  </r>
  <r>
    <x v="680"/>
    <n v="2"/>
    <s v="Plato_13"/>
    <s v="Descripción del Plato_13"/>
    <n v="13"/>
    <n v="21"/>
    <n v="42"/>
    <n v="16"/>
    <n v="42"/>
    <n v="0.38095238095238093"/>
    <n v="2"/>
    <n v="21"/>
    <s v="Sin cebolla"/>
  </r>
  <r>
    <x v="681"/>
    <n v="1"/>
    <s v="Plato_14"/>
    <s v="Descripción del Plato_14"/>
    <n v="14"/>
    <n v="23"/>
    <n v="23"/>
    <n v="9"/>
    <n v="23"/>
    <n v="0.39130434782608697"/>
    <n v="1"/>
    <n v="43"/>
    <s v="Ninguna"/>
  </r>
  <r>
    <x v="682"/>
    <n v="2"/>
    <s v="Plato_5"/>
    <s v="Descripción del Plato_5"/>
    <n v="13"/>
    <n v="22"/>
    <n v="22"/>
    <n v="9"/>
    <n v="22"/>
    <n v="0.40909090909090912"/>
    <n v="1"/>
    <n v="25"/>
    <s v="Sin cebolla"/>
  </r>
  <r>
    <x v="682"/>
    <n v="2"/>
    <s v="Plato_3"/>
    <s v="Descripción del Plato_3"/>
    <n v="12"/>
    <n v="20"/>
    <n v="40"/>
    <n v="16"/>
    <n v="40"/>
    <n v="0.4"/>
    <n v="2"/>
    <n v="35"/>
    <s v="Ninguna"/>
  </r>
  <r>
    <x v="682"/>
    <n v="2"/>
    <s v="Plato_20"/>
    <s v="Descripción del Plato_20"/>
    <n v="25"/>
    <n v="40"/>
    <n v="40"/>
    <n v="15"/>
    <n v="40"/>
    <n v="0.375"/>
    <n v="1"/>
    <n v="6"/>
    <s v="Sin cebolla"/>
  </r>
  <r>
    <x v="682"/>
    <n v="2"/>
    <s v="Plato_17"/>
    <s v="Descripción del Plato_17"/>
    <n v="19"/>
    <n v="31"/>
    <n v="62"/>
    <n v="24"/>
    <n v="62"/>
    <n v="0.38709677419354838"/>
    <n v="2"/>
    <n v="16"/>
    <s v="Sin cebolla"/>
  </r>
  <r>
    <x v="683"/>
    <n v="10"/>
    <s v="Plato_19"/>
    <s v="Descripción del Plato_19"/>
    <n v="22"/>
    <n v="36"/>
    <n v="0"/>
    <n v="0"/>
    <n v="0"/>
    <n v="0"/>
    <n v="1"/>
    <n v="38"/>
    <s v="Ninguna"/>
  </r>
  <r>
    <x v="683"/>
    <n v="10"/>
    <s v="Plato_17"/>
    <s v="Descripción del Plato_17"/>
    <n v="19"/>
    <n v="31"/>
    <n v="0"/>
    <n v="0"/>
    <n v="0"/>
    <n v="0"/>
    <n v="1"/>
    <n v="10"/>
    <s v="Sin cebolla"/>
  </r>
  <r>
    <x v="683"/>
    <n v="10"/>
    <s v="Plato_10"/>
    <s v="Descripción del Plato_10"/>
    <n v="15"/>
    <n v="26"/>
    <n v="0"/>
    <n v="0"/>
    <n v="0"/>
    <n v="0"/>
    <n v="1"/>
    <n v="25"/>
    <s v="Ninguna"/>
  </r>
  <r>
    <x v="683"/>
    <n v="10"/>
    <s v="Plato_9"/>
    <s v="Descripción del Plato_9"/>
    <n v="17"/>
    <n v="29"/>
    <n v="0"/>
    <n v="0"/>
    <n v="0"/>
    <n v="0"/>
    <n v="3"/>
    <n v="37"/>
    <s v="Ninguna"/>
  </r>
  <r>
    <x v="684"/>
    <n v="5"/>
    <s v="Plato_6"/>
    <s v="Descripción del Plato_6"/>
    <n v="16"/>
    <n v="27"/>
    <n v="54"/>
    <n v="22"/>
    <n v="54"/>
    <n v="0.40740740740740738"/>
    <n v="2"/>
    <n v="17"/>
    <s v="Sin cebolla"/>
  </r>
  <r>
    <x v="685"/>
    <n v="10"/>
    <s v="Plato_17"/>
    <s v="Descripción del Plato_17"/>
    <n v="19"/>
    <n v="31"/>
    <n v="62"/>
    <n v="24"/>
    <n v="62"/>
    <n v="0.38709677419354838"/>
    <n v="2"/>
    <n v="37"/>
    <s v="Ninguna"/>
  </r>
  <r>
    <x v="685"/>
    <n v="10"/>
    <s v="Plato_3"/>
    <s v="Descripción del Plato_3"/>
    <n v="12"/>
    <n v="20"/>
    <n v="40"/>
    <n v="16"/>
    <n v="40"/>
    <n v="0.4"/>
    <n v="2"/>
    <n v="21"/>
    <s v="Sin cebolla"/>
  </r>
  <r>
    <x v="686"/>
    <n v="2"/>
    <s v="Plato_19"/>
    <s v="Descripción del Plato_19"/>
    <n v="22"/>
    <n v="36"/>
    <n v="72"/>
    <n v="28"/>
    <n v="72"/>
    <n v="0.3888888888888889"/>
    <n v="2"/>
    <n v="29"/>
    <s v="Ninguna"/>
  </r>
  <r>
    <x v="687"/>
    <n v="3"/>
    <s v="Plato_9"/>
    <s v="Descripción del Plato_9"/>
    <n v="17"/>
    <n v="29"/>
    <n v="29"/>
    <n v="12"/>
    <n v="29"/>
    <n v="0.41379310344827586"/>
    <n v="1"/>
    <n v="14"/>
    <s v="Sin cebolla"/>
  </r>
  <r>
    <x v="688"/>
    <n v="14"/>
    <s v="Plato_14"/>
    <s v="Descripción del Plato_14"/>
    <n v="14"/>
    <n v="23"/>
    <n v="69"/>
    <n v="27"/>
    <n v="69"/>
    <n v="0.39130434782608697"/>
    <n v="3"/>
    <n v="16"/>
    <s v="Ninguna"/>
  </r>
  <r>
    <x v="688"/>
    <n v="14"/>
    <s v="Plato_1"/>
    <s v="Descripción del Plato_1"/>
    <n v="15"/>
    <n v="25"/>
    <n v="75"/>
    <n v="30"/>
    <n v="75"/>
    <n v="0.4"/>
    <n v="3"/>
    <n v="7"/>
    <s v="Ninguna"/>
  </r>
  <r>
    <x v="688"/>
    <n v="14"/>
    <s v="Plato_13"/>
    <s v="Descripción del Plato_13"/>
    <n v="13"/>
    <n v="21"/>
    <n v="21"/>
    <n v="8"/>
    <n v="21"/>
    <n v="0.38095238095238093"/>
    <n v="1"/>
    <n v="6"/>
    <s v="Sin cebolla"/>
  </r>
  <r>
    <x v="689"/>
    <n v="15"/>
    <s v="Plato_20"/>
    <s v="Descripción del Plato_20"/>
    <n v="25"/>
    <n v="40"/>
    <n v="40"/>
    <n v="15"/>
    <n v="40"/>
    <n v="0.375"/>
    <n v="1"/>
    <n v="49"/>
    <s v="Ninguna"/>
  </r>
  <r>
    <x v="689"/>
    <n v="15"/>
    <s v="Plato_17"/>
    <s v="Descripción del Plato_17"/>
    <n v="19"/>
    <n v="31"/>
    <n v="62"/>
    <n v="24"/>
    <n v="62"/>
    <n v="0.38709677419354838"/>
    <n v="2"/>
    <n v="16"/>
    <s v="Ninguna"/>
  </r>
  <r>
    <x v="689"/>
    <n v="15"/>
    <s v="Plato_16"/>
    <s v="Descripción del Plato_16"/>
    <n v="16"/>
    <n v="28"/>
    <n v="56"/>
    <n v="24"/>
    <n v="56"/>
    <n v="0.42857142857142855"/>
    <n v="2"/>
    <n v="54"/>
    <s v="Ninguna"/>
  </r>
  <r>
    <x v="689"/>
    <n v="15"/>
    <s v="Plato_11"/>
    <s v="Descripción del Plato_11"/>
    <n v="20"/>
    <n v="33"/>
    <n v="33"/>
    <n v="13"/>
    <n v="33"/>
    <n v="0.39393939393939392"/>
    <n v="1"/>
    <n v="24"/>
    <s v="Ninguna"/>
  </r>
  <r>
    <x v="690"/>
    <n v="19"/>
    <s v="Plato_5"/>
    <s v="Descripción del Plato_5"/>
    <n v="13"/>
    <n v="22"/>
    <n v="66"/>
    <n v="27"/>
    <n v="66"/>
    <n v="0.40909090909090912"/>
    <n v="3"/>
    <n v="34"/>
    <s v="Ninguna"/>
  </r>
  <r>
    <x v="691"/>
    <n v="9"/>
    <s v="Plato_8"/>
    <s v="Descripción del Plato_8"/>
    <n v="21"/>
    <n v="35"/>
    <n v="105"/>
    <n v="42"/>
    <n v="105"/>
    <n v="0.4"/>
    <n v="3"/>
    <n v="33"/>
    <s v="Sin cebolla"/>
  </r>
  <r>
    <x v="691"/>
    <n v="9"/>
    <s v="Plato_2"/>
    <s v="Descripción del Plato_2"/>
    <n v="18"/>
    <n v="30"/>
    <n v="30"/>
    <n v="12"/>
    <n v="30"/>
    <n v="0.4"/>
    <n v="1"/>
    <n v="49"/>
    <s v="Ninguna"/>
  </r>
  <r>
    <x v="691"/>
    <n v="9"/>
    <s v="Plato_4"/>
    <s v="Descripción del Plato_4"/>
    <n v="10"/>
    <n v="18"/>
    <n v="18"/>
    <n v="8"/>
    <n v="18"/>
    <n v="0.44444444444444442"/>
    <n v="1"/>
    <n v="11"/>
    <s v="Ninguna"/>
  </r>
  <r>
    <x v="691"/>
    <n v="9"/>
    <s v="Plato_3"/>
    <s v="Descripción del Plato_3"/>
    <n v="12"/>
    <n v="20"/>
    <n v="20"/>
    <n v="8"/>
    <n v="20"/>
    <n v="0.4"/>
    <n v="1"/>
    <n v="7"/>
    <s v="Ninguna"/>
  </r>
  <r>
    <x v="692"/>
    <n v="15"/>
    <s v="Plato_19"/>
    <s v="Descripción del Plato_19"/>
    <n v="22"/>
    <n v="36"/>
    <n v="36"/>
    <n v="14"/>
    <n v="36"/>
    <n v="0.3888888888888889"/>
    <n v="1"/>
    <n v="20"/>
    <s v="Ninguna"/>
  </r>
  <r>
    <x v="692"/>
    <n v="15"/>
    <s v="Plato_13"/>
    <s v="Descripción del Plato_13"/>
    <n v="13"/>
    <n v="21"/>
    <n v="42"/>
    <n v="16"/>
    <n v="42"/>
    <n v="0.38095238095238093"/>
    <n v="2"/>
    <n v="24"/>
    <s v="Ninguna"/>
  </r>
  <r>
    <x v="693"/>
    <n v="5"/>
    <s v="Plato_3"/>
    <s v="Descripción del Plato_3"/>
    <n v="12"/>
    <n v="20"/>
    <n v="60"/>
    <n v="24"/>
    <n v="60"/>
    <n v="0.4"/>
    <n v="3"/>
    <n v="20"/>
    <s v="Ninguna"/>
  </r>
  <r>
    <x v="693"/>
    <n v="5"/>
    <s v="Plato_4"/>
    <s v="Descripción del Plato_4"/>
    <n v="10"/>
    <n v="18"/>
    <n v="36"/>
    <n v="16"/>
    <n v="36"/>
    <n v="0.44444444444444442"/>
    <n v="2"/>
    <n v="26"/>
    <s v="Sin cebolla"/>
  </r>
  <r>
    <x v="693"/>
    <n v="5"/>
    <s v="Plato_20"/>
    <s v="Descripción del Plato_20"/>
    <n v="25"/>
    <n v="40"/>
    <n v="40"/>
    <n v="15"/>
    <n v="40"/>
    <n v="0.375"/>
    <n v="1"/>
    <n v="40"/>
    <s v="Ninguna"/>
  </r>
  <r>
    <x v="693"/>
    <n v="5"/>
    <s v="Plato_13"/>
    <s v="Descripción del Plato_13"/>
    <n v="13"/>
    <n v="21"/>
    <n v="21"/>
    <n v="8"/>
    <n v="21"/>
    <n v="0.38095238095238093"/>
    <n v="1"/>
    <n v="42"/>
    <s v="Sin cebolla"/>
  </r>
  <r>
    <x v="694"/>
    <n v="9"/>
    <s v="Plato_16"/>
    <s v="Descripción del Plato_16"/>
    <n v="16"/>
    <n v="28"/>
    <n v="56"/>
    <n v="24"/>
    <n v="56"/>
    <n v="0.42857142857142855"/>
    <n v="2"/>
    <n v="30"/>
    <s v="Sin cebolla"/>
  </r>
  <r>
    <x v="694"/>
    <n v="9"/>
    <s v="Plato_2"/>
    <s v="Descripción del Plato_2"/>
    <n v="18"/>
    <n v="30"/>
    <n v="60"/>
    <n v="24"/>
    <n v="60"/>
    <n v="0.4"/>
    <n v="2"/>
    <n v="7"/>
    <s v="Sin cebolla"/>
  </r>
  <r>
    <x v="695"/>
    <n v="2"/>
    <s v="Plato_14"/>
    <s v="Descripción del Plato_14"/>
    <n v="14"/>
    <n v="23"/>
    <n v="46"/>
    <n v="18"/>
    <n v="46"/>
    <n v="0.39130434782608697"/>
    <n v="2"/>
    <n v="23"/>
    <s v="Ninguna"/>
  </r>
  <r>
    <x v="696"/>
    <n v="4"/>
    <s v="Plato_14"/>
    <s v="Descripción del Plato_14"/>
    <n v="14"/>
    <n v="23"/>
    <n v="46"/>
    <n v="18"/>
    <n v="46"/>
    <n v="0.39130434782608697"/>
    <n v="2"/>
    <n v="24"/>
    <s v="Ninguna"/>
  </r>
  <r>
    <x v="696"/>
    <n v="4"/>
    <s v="Plato_11"/>
    <s v="Descripción del Plato_11"/>
    <n v="20"/>
    <n v="33"/>
    <n v="66"/>
    <n v="26"/>
    <n v="66"/>
    <n v="0.39393939393939392"/>
    <n v="2"/>
    <n v="41"/>
    <s v="Sin cebolla"/>
  </r>
  <r>
    <x v="696"/>
    <n v="4"/>
    <s v="Plato_2"/>
    <s v="Descripción del Plato_2"/>
    <n v="18"/>
    <n v="30"/>
    <n v="60"/>
    <n v="24"/>
    <n v="60"/>
    <n v="0.4"/>
    <n v="2"/>
    <n v="35"/>
    <s v="Sin cebolla"/>
  </r>
  <r>
    <x v="696"/>
    <n v="4"/>
    <s v="Plato_6"/>
    <s v="Descripción del Plato_6"/>
    <n v="16"/>
    <n v="27"/>
    <n v="27"/>
    <n v="11"/>
    <n v="27"/>
    <n v="0.40740740740740738"/>
    <n v="1"/>
    <n v="7"/>
    <s v="Ninguna"/>
  </r>
  <r>
    <x v="697"/>
    <n v="19"/>
    <s v="Plato_6"/>
    <s v="Descripción del Plato_6"/>
    <n v="16"/>
    <n v="27"/>
    <n v="27"/>
    <n v="11"/>
    <n v="27"/>
    <n v="0.40740740740740738"/>
    <n v="1"/>
    <n v="55"/>
    <s v="Sin cebolla"/>
  </r>
  <r>
    <x v="697"/>
    <n v="19"/>
    <s v="Plato_10"/>
    <s v="Descripción del Plato_10"/>
    <n v="15"/>
    <n v="26"/>
    <n v="26"/>
    <n v="11"/>
    <n v="26"/>
    <n v="0.42307692307692307"/>
    <n v="1"/>
    <n v="12"/>
    <s v="Sin cebolla"/>
  </r>
  <r>
    <x v="697"/>
    <n v="19"/>
    <s v="Plato_14"/>
    <s v="Descripción del Plato_14"/>
    <n v="14"/>
    <n v="23"/>
    <n v="69"/>
    <n v="27"/>
    <n v="69"/>
    <n v="0.39130434782608697"/>
    <n v="3"/>
    <n v="19"/>
    <s v="Sin cebolla"/>
  </r>
  <r>
    <x v="697"/>
    <n v="19"/>
    <s v="Plato_13"/>
    <s v="Descripción del Plato_13"/>
    <n v="13"/>
    <n v="21"/>
    <n v="63"/>
    <n v="24"/>
    <n v="63"/>
    <n v="0.38095238095238093"/>
    <n v="3"/>
    <n v="15"/>
    <s v="Sin cebolla"/>
  </r>
  <r>
    <x v="698"/>
    <n v="8"/>
    <s v="Plato_9"/>
    <s v="Descripción del Plato_9"/>
    <n v="17"/>
    <n v="29"/>
    <n v="58"/>
    <n v="24"/>
    <n v="58"/>
    <n v="0.41379310344827586"/>
    <n v="2"/>
    <n v="11"/>
    <s v="Sin cebolla"/>
  </r>
  <r>
    <x v="699"/>
    <n v="8"/>
    <s v="Plato_18"/>
    <s v="Descripción del Plato_18"/>
    <n v="20"/>
    <n v="34"/>
    <n v="102"/>
    <n v="42"/>
    <n v="102"/>
    <n v="0.41176470588235292"/>
    <n v="3"/>
    <n v="37"/>
    <s v="Sin cebolla"/>
  </r>
  <r>
    <x v="699"/>
    <n v="8"/>
    <s v="Plato_10"/>
    <s v="Descripción del Plato_10"/>
    <n v="15"/>
    <n v="26"/>
    <n v="78"/>
    <n v="33"/>
    <n v="78"/>
    <n v="0.42307692307692307"/>
    <n v="3"/>
    <n v="35"/>
    <s v="Sin cebolla"/>
  </r>
  <r>
    <x v="699"/>
    <n v="8"/>
    <s v="Plato_6"/>
    <s v="Descripción del Plato_6"/>
    <n v="16"/>
    <n v="27"/>
    <n v="54"/>
    <n v="22"/>
    <n v="54"/>
    <n v="0.40740740740740738"/>
    <n v="2"/>
    <n v="14"/>
    <s v="Sin cebolla"/>
  </r>
  <r>
    <x v="700"/>
    <n v="19"/>
    <s v="Plato_11"/>
    <s v="Descripción del Plato_11"/>
    <n v="20"/>
    <n v="33"/>
    <n v="66"/>
    <n v="26"/>
    <n v="66"/>
    <n v="0.39393939393939392"/>
    <n v="2"/>
    <n v="42"/>
    <s v="Sin cebolla"/>
  </r>
  <r>
    <x v="700"/>
    <n v="19"/>
    <s v="Plato_4"/>
    <s v="Descripción del Plato_4"/>
    <n v="10"/>
    <n v="18"/>
    <n v="36"/>
    <n v="16"/>
    <n v="36"/>
    <n v="0.44444444444444442"/>
    <n v="2"/>
    <n v="55"/>
    <s v="Sin cebolla"/>
  </r>
  <r>
    <x v="701"/>
    <n v="13"/>
    <s v="Plato_4"/>
    <s v="Descripción del Plato_4"/>
    <n v="10"/>
    <n v="18"/>
    <n v="36"/>
    <n v="16"/>
    <n v="36"/>
    <n v="0.44444444444444442"/>
    <n v="2"/>
    <n v="59"/>
    <s v="Ninguna"/>
  </r>
  <r>
    <x v="701"/>
    <n v="13"/>
    <s v="Plato_13"/>
    <s v="Descripción del Plato_13"/>
    <n v="13"/>
    <n v="21"/>
    <n v="21"/>
    <n v="8"/>
    <n v="21"/>
    <n v="0.38095238095238093"/>
    <n v="1"/>
    <n v="36"/>
    <s v="Ninguna"/>
  </r>
  <r>
    <x v="701"/>
    <n v="13"/>
    <s v="Plato_6"/>
    <s v="Descripción del Plato_6"/>
    <n v="16"/>
    <n v="27"/>
    <n v="54"/>
    <n v="22"/>
    <n v="54"/>
    <n v="0.40740740740740738"/>
    <n v="2"/>
    <n v="29"/>
    <s v="Sin cebolla"/>
  </r>
  <r>
    <x v="701"/>
    <n v="13"/>
    <s v="Plato_16"/>
    <s v="Descripción del Plato_16"/>
    <n v="16"/>
    <n v="28"/>
    <n v="84"/>
    <n v="36"/>
    <n v="84"/>
    <n v="0.42857142857142855"/>
    <n v="3"/>
    <n v="31"/>
    <s v="Ninguna"/>
  </r>
  <r>
    <x v="702"/>
    <n v="9"/>
    <s v="Plato_13"/>
    <s v="Descripción del Plato_13"/>
    <n v="13"/>
    <n v="21"/>
    <n v="63"/>
    <n v="24"/>
    <n v="63"/>
    <n v="0.38095238095238093"/>
    <n v="3"/>
    <n v="29"/>
    <s v="Sin cebolla"/>
  </r>
  <r>
    <x v="703"/>
    <n v="13"/>
    <s v="Plato_4"/>
    <s v="Descripción del Plato_4"/>
    <n v="10"/>
    <n v="18"/>
    <n v="18"/>
    <n v="8"/>
    <n v="18"/>
    <n v="0.44444444444444442"/>
    <n v="1"/>
    <n v="38"/>
    <s v="Ninguna"/>
  </r>
  <r>
    <x v="704"/>
    <n v="12"/>
    <s v="Plato_3"/>
    <s v="Descripción del Plato_3"/>
    <n v="12"/>
    <n v="20"/>
    <n v="60"/>
    <n v="24"/>
    <n v="60"/>
    <n v="0.4"/>
    <n v="3"/>
    <n v="25"/>
    <s v="Sin cebolla"/>
  </r>
  <r>
    <x v="704"/>
    <n v="12"/>
    <s v="Plato_10"/>
    <s v="Descripción del Plato_10"/>
    <n v="15"/>
    <n v="26"/>
    <n v="52"/>
    <n v="22"/>
    <n v="52"/>
    <n v="0.42307692307692307"/>
    <n v="2"/>
    <n v="8"/>
    <s v="Ninguna"/>
  </r>
  <r>
    <x v="705"/>
    <n v="20"/>
    <s v="Plato_4"/>
    <s v="Descripción del Plato_4"/>
    <n v="10"/>
    <n v="18"/>
    <n v="54"/>
    <n v="24"/>
    <n v="54"/>
    <n v="0.44444444444444442"/>
    <n v="3"/>
    <n v="33"/>
    <s v="Sin cebolla"/>
  </r>
  <r>
    <x v="706"/>
    <n v="15"/>
    <s v="Plato_15"/>
    <s v="Descripción del Plato_15"/>
    <n v="19"/>
    <n v="32"/>
    <n v="32"/>
    <n v="13"/>
    <n v="32"/>
    <n v="0.40625"/>
    <n v="1"/>
    <n v="31"/>
    <s v="Ninguna"/>
  </r>
  <r>
    <x v="706"/>
    <n v="15"/>
    <s v="Plato_13"/>
    <s v="Descripción del Plato_13"/>
    <n v="13"/>
    <n v="21"/>
    <n v="21"/>
    <n v="8"/>
    <n v="21"/>
    <n v="0.38095238095238093"/>
    <n v="1"/>
    <n v="42"/>
    <s v="Sin cebolla"/>
  </r>
  <r>
    <x v="706"/>
    <n v="15"/>
    <s v="Plato_2"/>
    <s v="Descripción del Plato_2"/>
    <n v="18"/>
    <n v="30"/>
    <n v="60"/>
    <n v="24"/>
    <n v="60"/>
    <n v="0.4"/>
    <n v="2"/>
    <n v="53"/>
    <s v="Ninguna"/>
  </r>
  <r>
    <x v="706"/>
    <n v="15"/>
    <s v="Plato_19"/>
    <s v="Descripción del Plato_19"/>
    <n v="22"/>
    <n v="36"/>
    <n v="72"/>
    <n v="28"/>
    <n v="72"/>
    <n v="0.3888888888888889"/>
    <n v="2"/>
    <n v="11"/>
    <s v="Ninguna"/>
  </r>
  <r>
    <x v="707"/>
    <n v="5"/>
    <s v="Plato_6"/>
    <s v="Descripción del Plato_6"/>
    <n v="16"/>
    <n v="27"/>
    <n v="54"/>
    <n v="22"/>
    <n v="54"/>
    <n v="0.40740740740740738"/>
    <n v="2"/>
    <n v="24"/>
    <s v="Sin cebolla"/>
  </r>
  <r>
    <x v="708"/>
    <n v="8"/>
    <s v="Plato_13"/>
    <s v="Descripción del Plato_13"/>
    <n v="13"/>
    <n v="21"/>
    <n v="42"/>
    <n v="16"/>
    <n v="42"/>
    <n v="0.38095238095238093"/>
    <n v="2"/>
    <n v="7"/>
    <s v="Ninguna"/>
  </r>
  <r>
    <x v="708"/>
    <n v="8"/>
    <s v="Plato_8"/>
    <s v="Descripción del Plato_8"/>
    <n v="21"/>
    <n v="35"/>
    <n v="35"/>
    <n v="14"/>
    <n v="35"/>
    <n v="0.4"/>
    <n v="1"/>
    <n v="33"/>
    <s v="Sin cebolla"/>
  </r>
  <r>
    <x v="708"/>
    <n v="8"/>
    <s v="Plato_11"/>
    <s v="Descripción del Plato_11"/>
    <n v="20"/>
    <n v="33"/>
    <n v="66"/>
    <n v="26"/>
    <n v="66"/>
    <n v="0.39393939393939392"/>
    <n v="2"/>
    <n v="27"/>
    <s v="Sin cebolla"/>
  </r>
  <r>
    <x v="708"/>
    <n v="8"/>
    <s v="Plato_1"/>
    <s v="Descripción del Plato_1"/>
    <n v="15"/>
    <n v="25"/>
    <n v="50"/>
    <n v="20"/>
    <n v="50"/>
    <n v="0.4"/>
    <n v="2"/>
    <n v="31"/>
    <s v="Ninguna"/>
  </r>
  <r>
    <x v="709"/>
    <n v="18"/>
    <s v="Plato_3"/>
    <s v="Descripción del Plato_3"/>
    <n v="12"/>
    <n v="20"/>
    <n v="0"/>
    <n v="0"/>
    <n v="0"/>
    <n v="0"/>
    <n v="2"/>
    <n v="32"/>
    <s v="Ninguna"/>
  </r>
  <r>
    <x v="709"/>
    <n v="18"/>
    <s v="Plato_12"/>
    <s v="Descripción del Plato_12"/>
    <n v="11"/>
    <n v="19"/>
    <n v="0"/>
    <n v="0"/>
    <n v="0"/>
    <n v="0"/>
    <n v="3"/>
    <n v="45"/>
    <s v="Sin cebolla"/>
  </r>
  <r>
    <x v="709"/>
    <n v="18"/>
    <s v="Plato_4"/>
    <s v="Descripción del Plato_4"/>
    <n v="10"/>
    <n v="18"/>
    <n v="0"/>
    <n v="0"/>
    <n v="0"/>
    <n v="0"/>
    <n v="1"/>
    <n v="20"/>
    <s v="Sin cebolla"/>
  </r>
  <r>
    <x v="709"/>
    <n v="18"/>
    <s v="Plato_14"/>
    <s v="Descripción del Plato_14"/>
    <n v="14"/>
    <n v="23"/>
    <n v="0"/>
    <n v="0"/>
    <n v="0"/>
    <n v="0"/>
    <n v="1"/>
    <n v="43"/>
    <s v="Sin cebolla"/>
  </r>
  <r>
    <x v="710"/>
    <n v="20"/>
    <s v="Plato_18"/>
    <s v="Descripción del Plato_18"/>
    <n v="20"/>
    <n v="34"/>
    <n v="102"/>
    <n v="42"/>
    <n v="102"/>
    <n v="0.41176470588235292"/>
    <n v="3"/>
    <n v="43"/>
    <s v="Ninguna"/>
  </r>
  <r>
    <x v="710"/>
    <n v="20"/>
    <s v="Plato_15"/>
    <s v="Descripción del Plato_15"/>
    <n v="19"/>
    <n v="32"/>
    <n v="64"/>
    <n v="26"/>
    <n v="64"/>
    <n v="0.40625"/>
    <n v="2"/>
    <n v="16"/>
    <s v="Sin cebolla"/>
  </r>
  <r>
    <x v="711"/>
    <n v="10"/>
    <s v="Plato_7"/>
    <s v="Descripción del Plato_7"/>
    <n v="14"/>
    <n v="24"/>
    <n v="48"/>
    <n v="20"/>
    <n v="48"/>
    <n v="0.41666666666666669"/>
    <n v="2"/>
    <n v="49"/>
    <s v="Ninguna"/>
  </r>
  <r>
    <x v="712"/>
    <n v="6"/>
    <s v="Plato_11"/>
    <s v="Descripción del Plato_11"/>
    <n v="20"/>
    <n v="33"/>
    <n v="99"/>
    <n v="39"/>
    <n v="99"/>
    <n v="0.39393939393939392"/>
    <n v="3"/>
    <n v="41"/>
    <s v="Sin cebolla"/>
  </r>
  <r>
    <x v="712"/>
    <n v="6"/>
    <s v="Plato_9"/>
    <s v="Descripción del Plato_9"/>
    <n v="17"/>
    <n v="29"/>
    <n v="87"/>
    <n v="36"/>
    <n v="87"/>
    <n v="0.41379310344827586"/>
    <n v="3"/>
    <n v="14"/>
    <s v="Sin cebolla"/>
  </r>
  <r>
    <x v="712"/>
    <n v="6"/>
    <s v="Plato_15"/>
    <s v="Descripción del Plato_15"/>
    <n v="19"/>
    <n v="32"/>
    <n v="96"/>
    <n v="39"/>
    <n v="96"/>
    <n v="0.40625"/>
    <n v="3"/>
    <n v="45"/>
    <s v="Ninguna"/>
  </r>
  <r>
    <x v="712"/>
    <n v="6"/>
    <s v="Plato_10"/>
    <s v="Descripción del Plato_10"/>
    <n v="15"/>
    <n v="26"/>
    <n v="78"/>
    <n v="33"/>
    <n v="78"/>
    <n v="0.42307692307692307"/>
    <n v="3"/>
    <n v="25"/>
    <s v="Ninguna"/>
  </r>
  <r>
    <x v="713"/>
    <n v="19"/>
    <s v="Plato_18"/>
    <s v="Descripción del Plato_18"/>
    <n v="20"/>
    <n v="34"/>
    <n v="102"/>
    <n v="42"/>
    <n v="102"/>
    <n v="0.41176470588235292"/>
    <n v="3"/>
    <n v="17"/>
    <s v="Sin cebolla"/>
  </r>
  <r>
    <x v="713"/>
    <n v="19"/>
    <s v="Plato_2"/>
    <s v="Descripción del Plato_2"/>
    <n v="18"/>
    <n v="30"/>
    <n v="90"/>
    <n v="36"/>
    <n v="90"/>
    <n v="0.4"/>
    <n v="3"/>
    <n v="17"/>
    <s v="Sin cebolla"/>
  </r>
  <r>
    <x v="713"/>
    <n v="19"/>
    <s v="Plato_11"/>
    <s v="Descripción del Plato_11"/>
    <n v="20"/>
    <n v="33"/>
    <n v="33"/>
    <n v="13"/>
    <n v="33"/>
    <n v="0.39393939393939392"/>
    <n v="1"/>
    <n v="29"/>
    <s v="Sin cebolla"/>
  </r>
  <r>
    <x v="714"/>
    <n v="12"/>
    <s v="Plato_2"/>
    <s v="Descripción del Plato_2"/>
    <n v="18"/>
    <n v="30"/>
    <n v="90"/>
    <n v="36"/>
    <n v="90"/>
    <n v="0.4"/>
    <n v="3"/>
    <n v="35"/>
    <s v="Ninguna"/>
  </r>
  <r>
    <x v="714"/>
    <n v="12"/>
    <s v="Plato_6"/>
    <s v="Descripción del Plato_6"/>
    <n v="16"/>
    <n v="27"/>
    <n v="27"/>
    <n v="11"/>
    <n v="27"/>
    <n v="0.40740740740740738"/>
    <n v="1"/>
    <n v="14"/>
    <s v="Ninguna"/>
  </r>
  <r>
    <x v="714"/>
    <n v="12"/>
    <s v="Plato_1"/>
    <s v="Descripción del Plato_1"/>
    <n v="15"/>
    <n v="25"/>
    <n v="75"/>
    <n v="30"/>
    <n v="75"/>
    <n v="0.4"/>
    <n v="3"/>
    <n v="38"/>
    <s v="Ninguna"/>
  </r>
  <r>
    <x v="714"/>
    <n v="12"/>
    <s v="Plato_4"/>
    <s v="Descripción del Plato_4"/>
    <n v="10"/>
    <n v="18"/>
    <n v="54"/>
    <n v="24"/>
    <n v="54"/>
    <n v="0.44444444444444442"/>
    <n v="3"/>
    <n v="49"/>
    <s v="Sin cebolla"/>
  </r>
  <r>
    <x v="715"/>
    <n v="12"/>
    <s v="Plato_13"/>
    <s v="Descripción del Plato_13"/>
    <n v="13"/>
    <n v="21"/>
    <n v="63"/>
    <n v="24"/>
    <n v="63"/>
    <n v="0.38095238095238093"/>
    <n v="3"/>
    <n v="12"/>
    <s v="Ninguna"/>
  </r>
  <r>
    <x v="715"/>
    <n v="12"/>
    <s v="Plato_1"/>
    <s v="Descripción del Plato_1"/>
    <n v="15"/>
    <n v="25"/>
    <n v="75"/>
    <n v="30"/>
    <n v="75"/>
    <n v="0.4"/>
    <n v="3"/>
    <n v="48"/>
    <s v="Ninguna"/>
  </r>
  <r>
    <x v="715"/>
    <n v="12"/>
    <s v="Plato_17"/>
    <s v="Descripción del Plato_17"/>
    <n v="19"/>
    <n v="31"/>
    <n v="93"/>
    <n v="36"/>
    <n v="93"/>
    <n v="0.38709677419354838"/>
    <n v="3"/>
    <n v="30"/>
    <s v="Sin cebolla"/>
  </r>
  <r>
    <x v="716"/>
    <n v="8"/>
    <s v="Plato_5"/>
    <s v="Descripción del Plato_5"/>
    <n v="13"/>
    <n v="22"/>
    <n v="44"/>
    <n v="18"/>
    <n v="44"/>
    <n v="0.40909090909090912"/>
    <n v="2"/>
    <n v="23"/>
    <s v="Sin cebolla"/>
  </r>
  <r>
    <x v="716"/>
    <n v="8"/>
    <s v="Plato_2"/>
    <s v="Descripción del Plato_2"/>
    <n v="18"/>
    <n v="30"/>
    <n v="30"/>
    <n v="12"/>
    <n v="30"/>
    <n v="0.4"/>
    <n v="1"/>
    <n v="36"/>
    <s v="Sin cebolla"/>
  </r>
  <r>
    <x v="716"/>
    <n v="8"/>
    <s v="Plato_6"/>
    <s v="Descripción del Plato_6"/>
    <n v="16"/>
    <n v="27"/>
    <n v="81"/>
    <n v="33"/>
    <n v="81"/>
    <n v="0.40740740740740738"/>
    <n v="3"/>
    <n v="13"/>
    <s v="Sin cebolla"/>
  </r>
  <r>
    <x v="717"/>
    <n v="7"/>
    <s v="Plato_3"/>
    <s v="Descripción del Plato_3"/>
    <n v="12"/>
    <n v="20"/>
    <n v="20"/>
    <n v="8"/>
    <n v="20"/>
    <n v="0.4"/>
    <n v="1"/>
    <n v="58"/>
    <s v="Sin cebolla"/>
  </r>
  <r>
    <x v="718"/>
    <n v="16"/>
    <s v="Plato_20"/>
    <s v="Descripción del Plato_20"/>
    <n v="25"/>
    <n v="40"/>
    <n v="40"/>
    <n v="15"/>
    <n v="40"/>
    <n v="0.375"/>
    <n v="1"/>
    <n v="15"/>
    <s v="Ninguna"/>
  </r>
  <r>
    <x v="718"/>
    <n v="16"/>
    <s v="Plato_12"/>
    <s v="Descripción del Plato_12"/>
    <n v="11"/>
    <n v="19"/>
    <n v="38"/>
    <n v="16"/>
    <n v="38"/>
    <n v="0.42105263157894735"/>
    <n v="2"/>
    <n v="34"/>
    <s v="Ninguna"/>
  </r>
  <r>
    <x v="718"/>
    <n v="16"/>
    <s v="Plato_9"/>
    <s v="Descripción del Plato_9"/>
    <n v="17"/>
    <n v="29"/>
    <n v="29"/>
    <n v="12"/>
    <n v="29"/>
    <n v="0.41379310344827586"/>
    <n v="1"/>
    <n v="21"/>
    <s v="Ninguna"/>
  </r>
  <r>
    <x v="719"/>
    <n v="4"/>
    <s v="Plato_11"/>
    <s v="Descripción del Plato_11"/>
    <n v="20"/>
    <n v="33"/>
    <n v="33"/>
    <n v="13"/>
    <n v="33"/>
    <n v="0.39393939393939392"/>
    <n v="1"/>
    <n v="36"/>
    <s v="Ninguna"/>
  </r>
  <r>
    <x v="719"/>
    <n v="4"/>
    <s v="Plato_9"/>
    <s v="Descripción del Plato_9"/>
    <n v="17"/>
    <n v="29"/>
    <n v="87"/>
    <n v="36"/>
    <n v="87"/>
    <n v="0.41379310344827586"/>
    <n v="3"/>
    <n v="44"/>
    <s v="Sin cebolla"/>
  </r>
  <r>
    <x v="719"/>
    <n v="4"/>
    <s v="Plato_7"/>
    <s v="Descripción del Plato_7"/>
    <n v="14"/>
    <n v="24"/>
    <n v="48"/>
    <n v="20"/>
    <n v="48"/>
    <n v="0.41666666666666669"/>
    <n v="2"/>
    <n v="53"/>
    <s v="Sin cebolla"/>
  </r>
  <r>
    <x v="720"/>
    <n v="6"/>
    <s v="Plato_9"/>
    <s v="Descripción del Plato_9"/>
    <n v="17"/>
    <n v="29"/>
    <n v="29"/>
    <n v="12"/>
    <n v="29"/>
    <n v="0.41379310344827586"/>
    <n v="1"/>
    <n v="20"/>
    <s v="Sin cebolla"/>
  </r>
  <r>
    <x v="720"/>
    <n v="6"/>
    <s v="Plato_19"/>
    <s v="Descripción del Plato_19"/>
    <n v="22"/>
    <n v="36"/>
    <n v="36"/>
    <n v="14"/>
    <n v="36"/>
    <n v="0.3888888888888889"/>
    <n v="1"/>
    <n v="15"/>
    <s v="Sin cebolla"/>
  </r>
  <r>
    <x v="720"/>
    <n v="6"/>
    <s v="Plato_7"/>
    <s v="Descripción del Plato_7"/>
    <n v="14"/>
    <n v="24"/>
    <n v="72"/>
    <n v="30"/>
    <n v="72"/>
    <n v="0.41666666666666669"/>
    <n v="3"/>
    <n v="44"/>
    <s v="Ninguna"/>
  </r>
  <r>
    <x v="720"/>
    <n v="6"/>
    <s v="Plato_6"/>
    <s v="Descripción del Plato_6"/>
    <n v="16"/>
    <n v="27"/>
    <n v="81"/>
    <n v="33"/>
    <n v="81"/>
    <n v="0.40740740740740738"/>
    <n v="3"/>
    <n v="54"/>
    <s v="Sin cebolla"/>
  </r>
  <r>
    <x v="721"/>
    <n v="13"/>
    <s v="Plato_13"/>
    <s v="Descripción del Plato_13"/>
    <n v="13"/>
    <n v="21"/>
    <n v="63"/>
    <n v="24"/>
    <n v="63"/>
    <n v="0.38095238095238093"/>
    <n v="3"/>
    <n v="43"/>
    <s v="Ninguna"/>
  </r>
  <r>
    <x v="721"/>
    <n v="13"/>
    <s v="Plato_5"/>
    <s v="Descripción del Plato_5"/>
    <n v="13"/>
    <n v="22"/>
    <n v="22"/>
    <n v="9"/>
    <n v="22"/>
    <n v="0.40909090909090912"/>
    <n v="1"/>
    <n v="16"/>
    <s v="Ninguna"/>
  </r>
  <r>
    <x v="722"/>
    <n v="12"/>
    <s v="Plato_16"/>
    <s v="Descripción del Plato_16"/>
    <n v="16"/>
    <n v="28"/>
    <n v="56"/>
    <n v="24"/>
    <n v="56"/>
    <n v="0.42857142857142855"/>
    <n v="2"/>
    <n v="22"/>
    <s v="Ninguna"/>
  </r>
  <r>
    <x v="722"/>
    <n v="12"/>
    <s v="Plato_8"/>
    <s v="Descripción del Plato_8"/>
    <n v="21"/>
    <n v="35"/>
    <n v="70"/>
    <n v="28"/>
    <n v="70"/>
    <n v="0.4"/>
    <n v="2"/>
    <n v="9"/>
    <s v="Ninguna"/>
  </r>
  <r>
    <x v="723"/>
    <n v="8"/>
    <s v="Plato_5"/>
    <s v="Descripción del Plato_5"/>
    <n v="13"/>
    <n v="22"/>
    <n v="66"/>
    <n v="27"/>
    <n v="66"/>
    <n v="0.40909090909090912"/>
    <n v="3"/>
    <n v="56"/>
    <s v="Ninguna"/>
  </r>
  <r>
    <x v="724"/>
    <n v="10"/>
    <s v="Plato_18"/>
    <s v="Descripción del Plato_18"/>
    <n v="20"/>
    <n v="34"/>
    <n v="102"/>
    <n v="42"/>
    <n v="102"/>
    <n v="0.41176470588235292"/>
    <n v="3"/>
    <n v="30"/>
    <s v="Ninguna"/>
  </r>
  <r>
    <x v="724"/>
    <n v="10"/>
    <s v="Plato_5"/>
    <s v="Descripción del Plato_5"/>
    <n v="13"/>
    <n v="22"/>
    <n v="66"/>
    <n v="27"/>
    <n v="66"/>
    <n v="0.40909090909090912"/>
    <n v="3"/>
    <n v="55"/>
    <s v="Ninguna"/>
  </r>
  <r>
    <x v="725"/>
    <n v="11"/>
    <s v="Plato_5"/>
    <s v="Descripción del Plato_5"/>
    <n v="13"/>
    <n v="22"/>
    <n v="44"/>
    <n v="18"/>
    <n v="44"/>
    <n v="0.40909090909090912"/>
    <n v="2"/>
    <n v="6"/>
    <s v="Ninguna"/>
  </r>
  <r>
    <x v="725"/>
    <n v="11"/>
    <s v="Plato_19"/>
    <s v="Descripción del Plato_19"/>
    <n v="22"/>
    <n v="36"/>
    <n v="36"/>
    <n v="14"/>
    <n v="36"/>
    <n v="0.3888888888888889"/>
    <n v="1"/>
    <n v="13"/>
    <s v="Ninguna"/>
  </r>
  <r>
    <x v="725"/>
    <n v="11"/>
    <s v="Plato_14"/>
    <s v="Descripción del Plato_14"/>
    <n v="14"/>
    <n v="23"/>
    <n v="46"/>
    <n v="18"/>
    <n v="46"/>
    <n v="0.39130434782608697"/>
    <n v="2"/>
    <n v="55"/>
    <s v="Ninguna"/>
  </r>
  <r>
    <x v="726"/>
    <n v="17"/>
    <s v="Plato_3"/>
    <s v="Descripción del Plato_3"/>
    <n v="12"/>
    <n v="20"/>
    <n v="40"/>
    <n v="16"/>
    <n v="40"/>
    <n v="0.4"/>
    <n v="2"/>
    <n v="21"/>
    <s v="Sin cebolla"/>
  </r>
  <r>
    <x v="727"/>
    <n v="9"/>
    <s v="Plato_4"/>
    <s v="Descripción del Plato_4"/>
    <n v="10"/>
    <n v="18"/>
    <n v="18"/>
    <n v="8"/>
    <n v="18"/>
    <n v="0.44444444444444442"/>
    <n v="1"/>
    <n v="42"/>
    <s v="Ninguna"/>
  </r>
  <r>
    <x v="727"/>
    <n v="9"/>
    <s v="Plato_6"/>
    <s v="Descripción del Plato_6"/>
    <n v="16"/>
    <n v="27"/>
    <n v="81"/>
    <n v="33"/>
    <n v="81"/>
    <n v="0.40740740740740738"/>
    <n v="3"/>
    <n v="8"/>
    <s v="Ninguna"/>
  </r>
  <r>
    <x v="727"/>
    <n v="9"/>
    <s v="Plato_15"/>
    <s v="Descripción del Plato_15"/>
    <n v="19"/>
    <n v="32"/>
    <n v="96"/>
    <n v="39"/>
    <n v="96"/>
    <n v="0.40625"/>
    <n v="3"/>
    <n v="22"/>
    <s v="Ninguna"/>
  </r>
  <r>
    <x v="728"/>
    <n v="20"/>
    <s v="Plato_18"/>
    <s v="Descripción del Plato_18"/>
    <n v="20"/>
    <n v="34"/>
    <n v="68"/>
    <n v="28"/>
    <n v="68"/>
    <n v="0.41176470588235292"/>
    <n v="2"/>
    <n v="57"/>
    <s v="Ninguna"/>
  </r>
  <r>
    <x v="728"/>
    <n v="20"/>
    <s v="Plato_3"/>
    <s v="Descripción del Plato_3"/>
    <n v="12"/>
    <n v="20"/>
    <n v="60"/>
    <n v="24"/>
    <n v="60"/>
    <n v="0.4"/>
    <n v="3"/>
    <n v="8"/>
    <s v="Sin cebolla"/>
  </r>
  <r>
    <x v="729"/>
    <n v="8"/>
    <s v="Plato_2"/>
    <s v="Descripción del Plato_2"/>
    <n v="18"/>
    <n v="30"/>
    <n v="90"/>
    <n v="36"/>
    <n v="90"/>
    <n v="0.4"/>
    <n v="3"/>
    <n v="32"/>
    <s v="Sin cebolla"/>
  </r>
  <r>
    <x v="729"/>
    <n v="8"/>
    <s v="Plato_7"/>
    <s v="Descripción del Plato_7"/>
    <n v="14"/>
    <n v="24"/>
    <n v="24"/>
    <n v="10"/>
    <n v="24"/>
    <n v="0.41666666666666669"/>
    <n v="1"/>
    <n v="47"/>
    <s v="Sin cebolla"/>
  </r>
  <r>
    <x v="730"/>
    <n v="17"/>
    <s v="Plato_15"/>
    <s v="Descripción del Plato_15"/>
    <n v="19"/>
    <n v="32"/>
    <n v="64"/>
    <n v="26"/>
    <n v="64"/>
    <n v="0.40625"/>
    <n v="2"/>
    <n v="47"/>
    <s v="Sin cebolla"/>
  </r>
  <r>
    <x v="731"/>
    <n v="12"/>
    <s v="Plato_20"/>
    <s v="Descripción del Plato_20"/>
    <n v="25"/>
    <n v="40"/>
    <n v="120"/>
    <n v="45"/>
    <n v="120"/>
    <n v="0.375"/>
    <n v="3"/>
    <n v="29"/>
    <s v="Ninguna"/>
  </r>
  <r>
    <x v="731"/>
    <n v="12"/>
    <s v="Plato_10"/>
    <s v="Descripción del Plato_10"/>
    <n v="15"/>
    <n v="26"/>
    <n v="78"/>
    <n v="33"/>
    <n v="78"/>
    <n v="0.42307692307692307"/>
    <n v="3"/>
    <n v="36"/>
    <s v="Sin cebolla"/>
  </r>
  <r>
    <x v="731"/>
    <n v="12"/>
    <s v="Plato_19"/>
    <s v="Descripción del Plato_19"/>
    <n v="22"/>
    <n v="36"/>
    <n v="108"/>
    <n v="42"/>
    <n v="108"/>
    <n v="0.3888888888888889"/>
    <n v="3"/>
    <n v="56"/>
    <s v="Sin cebolla"/>
  </r>
  <r>
    <x v="732"/>
    <n v="14"/>
    <s v="Plato_19"/>
    <s v="Descripción del Plato_19"/>
    <n v="22"/>
    <n v="36"/>
    <n v="108"/>
    <n v="42"/>
    <n v="108"/>
    <n v="0.3888888888888889"/>
    <n v="3"/>
    <n v="31"/>
    <s v="Sin cebolla"/>
  </r>
  <r>
    <x v="732"/>
    <n v="14"/>
    <s v="Plato_7"/>
    <s v="Descripción del Plato_7"/>
    <n v="14"/>
    <n v="24"/>
    <n v="24"/>
    <n v="10"/>
    <n v="24"/>
    <n v="0.41666666666666669"/>
    <n v="1"/>
    <n v="34"/>
    <s v="Ninguna"/>
  </r>
  <r>
    <x v="732"/>
    <n v="14"/>
    <s v="Plato_6"/>
    <s v="Descripción del Plato_6"/>
    <n v="16"/>
    <n v="27"/>
    <n v="54"/>
    <n v="22"/>
    <n v="54"/>
    <n v="0.40740740740740738"/>
    <n v="2"/>
    <n v="9"/>
    <s v="Sin cebolla"/>
  </r>
  <r>
    <x v="733"/>
    <n v="14"/>
    <s v="Plato_15"/>
    <s v="Descripción del Plato_15"/>
    <n v="19"/>
    <n v="32"/>
    <n v="96"/>
    <n v="39"/>
    <n v="96"/>
    <n v="0.40625"/>
    <n v="3"/>
    <n v="11"/>
    <s v="Sin cebolla"/>
  </r>
  <r>
    <x v="733"/>
    <n v="14"/>
    <s v="Plato_7"/>
    <s v="Descripción del Plato_7"/>
    <n v="14"/>
    <n v="24"/>
    <n v="24"/>
    <n v="10"/>
    <n v="24"/>
    <n v="0.41666666666666669"/>
    <n v="1"/>
    <n v="16"/>
    <s v="Ninguna"/>
  </r>
  <r>
    <x v="733"/>
    <n v="14"/>
    <s v="Plato_12"/>
    <s v="Descripción del Plato_12"/>
    <n v="11"/>
    <n v="19"/>
    <n v="19"/>
    <n v="8"/>
    <n v="19"/>
    <n v="0.42105263157894735"/>
    <n v="1"/>
    <n v="25"/>
    <s v="Ninguna"/>
  </r>
  <r>
    <x v="734"/>
    <n v="20"/>
    <s v="Plato_14"/>
    <s v="Descripción del Plato_14"/>
    <n v="14"/>
    <n v="23"/>
    <n v="46"/>
    <n v="18"/>
    <n v="46"/>
    <n v="0.39130434782608697"/>
    <n v="2"/>
    <n v="30"/>
    <s v="Sin cebolla"/>
  </r>
  <r>
    <x v="734"/>
    <n v="20"/>
    <s v="Plato_15"/>
    <s v="Descripción del Plato_15"/>
    <n v="19"/>
    <n v="32"/>
    <n v="96"/>
    <n v="39"/>
    <n v="96"/>
    <n v="0.40625"/>
    <n v="3"/>
    <n v="57"/>
    <s v="Ninguna"/>
  </r>
  <r>
    <x v="735"/>
    <n v="17"/>
    <s v="Plato_5"/>
    <s v="Descripción del Plato_5"/>
    <n v="13"/>
    <n v="22"/>
    <n v="66"/>
    <n v="27"/>
    <n v="66"/>
    <n v="0.40909090909090912"/>
    <n v="3"/>
    <n v="22"/>
    <s v="Sin cebolla"/>
  </r>
  <r>
    <x v="735"/>
    <n v="17"/>
    <s v="Plato_16"/>
    <s v="Descripción del Plato_16"/>
    <n v="16"/>
    <n v="28"/>
    <n v="56"/>
    <n v="24"/>
    <n v="56"/>
    <n v="0.42857142857142855"/>
    <n v="2"/>
    <n v="43"/>
    <s v="Ninguna"/>
  </r>
  <r>
    <x v="735"/>
    <n v="17"/>
    <s v="Plato_17"/>
    <s v="Descripción del Plato_17"/>
    <n v="19"/>
    <n v="31"/>
    <n v="93"/>
    <n v="36"/>
    <n v="93"/>
    <n v="0.38709677419354838"/>
    <n v="3"/>
    <n v="27"/>
    <s v="Sin cebolla"/>
  </r>
  <r>
    <x v="736"/>
    <n v="6"/>
    <s v="Plato_9"/>
    <s v="Descripción del Plato_9"/>
    <n v="17"/>
    <n v="29"/>
    <n v="58"/>
    <n v="24"/>
    <n v="58"/>
    <n v="0.41379310344827586"/>
    <n v="2"/>
    <n v="17"/>
    <s v="Sin cebolla"/>
  </r>
  <r>
    <x v="736"/>
    <n v="6"/>
    <s v="Plato_2"/>
    <s v="Descripción del Plato_2"/>
    <n v="18"/>
    <n v="30"/>
    <n v="60"/>
    <n v="24"/>
    <n v="60"/>
    <n v="0.4"/>
    <n v="2"/>
    <n v="5"/>
    <s v="Ninguna"/>
  </r>
  <r>
    <x v="737"/>
    <n v="15"/>
    <s v="Plato_10"/>
    <s v="Descripción del Plato_10"/>
    <n v="15"/>
    <n v="26"/>
    <n v="0"/>
    <n v="0"/>
    <n v="0"/>
    <n v="0"/>
    <n v="2"/>
    <n v="59"/>
    <s v="Ninguna"/>
  </r>
  <r>
    <x v="737"/>
    <n v="15"/>
    <s v="Plato_16"/>
    <s v="Descripción del Plato_16"/>
    <n v="16"/>
    <n v="28"/>
    <n v="0"/>
    <n v="0"/>
    <n v="0"/>
    <n v="0"/>
    <n v="1"/>
    <n v="15"/>
    <s v="Ninguna"/>
  </r>
  <r>
    <x v="737"/>
    <n v="15"/>
    <s v="Plato_4"/>
    <s v="Descripción del Plato_4"/>
    <n v="10"/>
    <n v="18"/>
    <n v="0"/>
    <n v="0"/>
    <n v="0"/>
    <n v="0"/>
    <n v="3"/>
    <n v="20"/>
    <s v="Sin cebolla"/>
  </r>
  <r>
    <x v="738"/>
    <n v="10"/>
    <s v="Plato_14"/>
    <s v="Descripción del Plato_14"/>
    <n v="14"/>
    <n v="23"/>
    <n v="46"/>
    <n v="18"/>
    <n v="46"/>
    <n v="0.39130434782608697"/>
    <n v="2"/>
    <n v="54"/>
    <s v="Ninguna"/>
  </r>
  <r>
    <x v="739"/>
    <n v="16"/>
    <s v="Plato_16"/>
    <s v="Descripción del Plato_16"/>
    <n v="16"/>
    <n v="28"/>
    <n v="84"/>
    <n v="36"/>
    <n v="84"/>
    <n v="0.42857142857142855"/>
    <n v="3"/>
    <n v="31"/>
    <s v="Ninguna"/>
  </r>
  <r>
    <x v="739"/>
    <n v="16"/>
    <s v="Plato_15"/>
    <s v="Descripción del Plato_15"/>
    <n v="19"/>
    <n v="32"/>
    <n v="32"/>
    <n v="13"/>
    <n v="32"/>
    <n v="0.40625"/>
    <n v="1"/>
    <n v="16"/>
    <s v="Sin cebolla"/>
  </r>
  <r>
    <x v="739"/>
    <n v="16"/>
    <s v="Plato_19"/>
    <s v="Descripción del Plato_19"/>
    <n v="22"/>
    <n v="36"/>
    <n v="108"/>
    <n v="42"/>
    <n v="108"/>
    <n v="0.3888888888888889"/>
    <n v="3"/>
    <n v="45"/>
    <s v="Sin cebolla"/>
  </r>
  <r>
    <x v="739"/>
    <n v="16"/>
    <s v="Plato_14"/>
    <s v="Descripción del Plato_14"/>
    <n v="14"/>
    <n v="23"/>
    <n v="69"/>
    <n v="27"/>
    <n v="69"/>
    <n v="0.39130434782608697"/>
    <n v="3"/>
    <n v="21"/>
    <s v="Sin cebolla"/>
  </r>
  <r>
    <x v="740"/>
    <n v="14"/>
    <s v="Plato_7"/>
    <s v="Descripción del Plato_7"/>
    <n v="14"/>
    <n v="24"/>
    <n v="72"/>
    <n v="30"/>
    <n v="72"/>
    <n v="0.41666666666666669"/>
    <n v="3"/>
    <n v="52"/>
    <s v="Sin cebolla"/>
  </r>
  <r>
    <x v="740"/>
    <n v="14"/>
    <s v="Plato_9"/>
    <s v="Descripción del Plato_9"/>
    <n v="17"/>
    <n v="29"/>
    <n v="58"/>
    <n v="24"/>
    <n v="58"/>
    <n v="0.41379310344827586"/>
    <n v="2"/>
    <n v="40"/>
    <s v="Ninguna"/>
  </r>
  <r>
    <x v="740"/>
    <n v="14"/>
    <s v="Plato_11"/>
    <s v="Descripción del Plato_11"/>
    <n v="20"/>
    <n v="33"/>
    <n v="99"/>
    <n v="39"/>
    <n v="99"/>
    <n v="0.39393939393939392"/>
    <n v="3"/>
    <n v="39"/>
    <s v="Sin cebolla"/>
  </r>
  <r>
    <x v="740"/>
    <n v="14"/>
    <s v="Plato_16"/>
    <s v="Descripción del Plato_16"/>
    <n v="16"/>
    <n v="28"/>
    <n v="56"/>
    <n v="24"/>
    <n v="56"/>
    <n v="0.42857142857142855"/>
    <n v="2"/>
    <n v="34"/>
    <s v="Sin cebolla"/>
  </r>
  <r>
    <x v="741"/>
    <n v="20"/>
    <s v="Plato_17"/>
    <s v="Descripción del Plato_17"/>
    <n v="19"/>
    <n v="31"/>
    <n v="0"/>
    <n v="0"/>
    <n v="0"/>
    <n v="0"/>
    <n v="1"/>
    <n v="41"/>
    <s v="Sin cebolla"/>
  </r>
  <r>
    <x v="741"/>
    <n v="20"/>
    <s v="Plato_2"/>
    <s v="Descripción del Plato_2"/>
    <n v="18"/>
    <n v="30"/>
    <n v="0"/>
    <n v="0"/>
    <n v="0"/>
    <n v="0"/>
    <n v="3"/>
    <n v="43"/>
    <s v="Ninguna"/>
  </r>
  <r>
    <x v="741"/>
    <n v="20"/>
    <s v="Plato_10"/>
    <s v="Descripción del Plato_10"/>
    <n v="15"/>
    <n v="26"/>
    <n v="0"/>
    <n v="0"/>
    <n v="0"/>
    <n v="0"/>
    <n v="1"/>
    <n v="26"/>
    <s v="Sin cebolla"/>
  </r>
  <r>
    <x v="741"/>
    <n v="20"/>
    <s v="Plato_12"/>
    <s v="Descripción del Plato_12"/>
    <n v="11"/>
    <n v="19"/>
    <n v="0"/>
    <n v="0"/>
    <n v="0"/>
    <n v="0"/>
    <n v="1"/>
    <n v="35"/>
    <s v="Ninguna"/>
  </r>
  <r>
    <x v="742"/>
    <n v="19"/>
    <s v="Plato_10"/>
    <s v="Descripción del Plato_10"/>
    <n v="15"/>
    <n v="26"/>
    <n v="52"/>
    <n v="22"/>
    <n v="52"/>
    <n v="0.42307692307692307"/>
    <n v="2"/>
    <n v="59"/>
    <s v="Sin cebolla"/>
  </r>
  <r>
    <x v="742"/>
    <n v="19"/>
    <s v="Plato_4"/>
    <s v="Descripción del Plato_4"/>
    <n v="10"/>
    <n v="18"/>
    <n v="36"/>
    <n v="16"/>
    <n v="36"/>
    <n v="0.44444444444444442"/>
    <n v="2"/>
    <n v="41"/>
    <s v="Ninguna"/>
  </r>
  <r>
    <x v="742"/>
    <n v="19"/>
    <s v="Plato_14"/>
    <s v="Descripción del Plato_14"/>
    <n v="14"/>
    <n v="23"/>
    <n v="46"/>
    <n v="18"/>
    <n v="46"/>
    <n v="0.39130434782608697"/>
    <n v="2"/>
    <n v="43"/>
    <s v="Sin cebolla"/>
  </r>
  <r>
    <x v="743"/>
    <n v="11"/>
    <s v="Plato_4"/>
    <s v="Descripción del Plato_4"/>
    <n v="10"/>
    <n v="18"/>
    <n v="18"/>
    <n v="8"/>
    <n v="18"/>
    <n v="0.44444444444444442"/>
    <n v="1"/>
    <n v="57"/>
    <s v="Ninguna"/>
  </r>
  <r>
    <x v="743"/>
    <n v="11"/>
    <s v="Plato_9"/>
    <s v="Descripción del Plato_9"/>
    <n v="17"/>
    <n v="29"/>
    <n v="58"/>
    <n v="24"/>
    <n v="58"/>
    <n v="0.41379310344827586"/>
    <n v="2"/>
    <n v="10"/>
    <s v="Ninguna"/>
  </r>
  <r>
    <x v="744"/>
    <n v="3"/>
    <s v="Plato_8"/>
    <s v="Descripción del Plato_8"/>
    <n v="21"/>
    <n v="35"/>
    <n v="105"/>
    <n v="42"/>
    <n v="105"/>
    <n v="0.4"/>
    <n v="3"/>
    <n v="34"/>
    <s v="Ninguna"/>
  </r>
  <r>
    <x v="744"/>
    <n v="3"/>
    <s v="Plato_7"/>
    <s v="Descripción del Plato_7"/>
    <n v="14"/>
    <n v="24"/>
    <n v="48"/>
    <n v="20"/>
    <n v="48"/>
    <n v="0.41666666666666669"/>
    <n v="2"/>
    <n v="9"/>
    <s v="Ninguna"/>
  </r>
  <r>
    <x v="744"/>
    <n v="3"/>
    <s v="Plato_1"/>
    <s v="Descripción del Plato_1"/>
    <n v="15"/>
    <n v="25"/>
    <n v="50"/>
    <n v="20"/>
    <n v="50"/>
    <n v="0.4"/>
    <n v="2"/>
    <n v="23"/>
    <s v="Ninguna"/>
  </r>
  <r>
    <x v="744"/>
    <n v="3"/>
    <s v="Plato_6"/>
    <s v="Descripción del Plato_6"/>
    <n v="16"/>
    <n v="27"/>
    <n v="81"/>
    <n v="33"/>
    <n v="81"/>
    <n v="0.40740740740740738"/>
    <n v="3"/>
    <n v="7"/>
    <s v="Sin cebolla"/>
  </r>
  <r>
    <x v="745"/>
    <n v="13"/>
    <s v="Plato_8"/>
    <s v="Descripción del Plato_8"/>
    <n v="21"/>
    <n v="35"/>
    <n v="105"/>
    <n v="42"/>
    <n v="105"/>
    <n v="0.4"/>
    <n v="3"/>
    <n v="34"/>
    <s v="Ninguna"/>
  </r>
  <r>
    <x v="745"/>
    <n v="13"/>
    <s v="Plato_15"/>
    <s v="Descripción del Plato_15"/>
    <n v="19"/>
    <n v="32"/>
    <n v="96"/>
    <n v="39"/>
    <n v="96"/>
    <n v="0.40625"/>
    <n v="3"/>
    <n v="43"/>
    <s v="Ninguna"/>
  </r>
  <r>
    <x v="746"/>
    <n v="16"/>
    <s v="Plato_1"/>
    <s v="Descripción del Plato_1"/>
    <n v="15"/>
    <n v="25"/>
    <n v="25"/>
    <n v="10"/>
    <n v="25"/>
    <n v="0.4"/>
    <n v="1"/>
    <n v="28"/>
    <s v="Ninguna"/>
  </r>
  <r>
    <x v="747"/>
    <n v="2"/>
    <s v="Plato_15"/>
    <s v="Descripción del Plato_15"/>
    <n v="19"/>
    <n v="32"/>
    <n v="32"/>
    <n v="13"/>
    <n v="32"/>
    <n v="0.40625"/>
    <n v="1"/>
    <n v="5"/>
    <s v="Sin cebolla"/>
  </r>
  <r>
    <x v="747"/>
    <n v="2"/>
    <s v="Plato_10"/>
    <s v="Descripción del Plato_10"/>
    <n v="15"/>
    <n v="26"/>
    <n v="78"/>
    <n v="33"/>
    <n v="78"/>
    <n v="0.42307692307692307"/>
    <n v="3"/>
    <n v="32"/>
    <s v="Ninguna"/>
  </r>
  <r>
    <x v="748"/>
    <n v="1"/>
    <s v="Plato_8"/>
    <s v="Descripción del Plato_8"/>
    <n v="21"/>
    <n v="35"/>
    <n v="70"/>
    <n v="28"/>
    <n v="70"/>
    <n v="0.4"/>
    <n v="2"/>
    <n v="8"/>
    <s v="Ninguna"/>
  </r>
  <r>
    <x v="749"/>
    <n v="6"/>
    <s v="Plato_17"/>
    <s v="Descripción del Plato_17"/>
    <n v="19"/>
    <n v="31"/>
    <n v="0"/>
    <n v="0"/>
    <n v="0"/>
    <n v="0"/>
    <n v="3"/>
    <n v="47"/>
    <s v="Ninguna"/>
  </r>
  <r>
    <x v="749"/>
    <n v="6"/>
    <s v="Plato_10"/>
    <s v="Descripción del Plato_10"/>
    <n v="15"/>
    <n v="26"/>
    <n v="0"/>
    <n v="0"/>
    <n v="0"/>
    <n v="0"/>
    <n v="1"/>
    <n v="39"/>
    <s v="Ninguna"/>
  </r>
  <r>
    <x v="750"/>
    <n v="17"/>
    <s v="Plato_9"/>
    <s v="Descripción del Plato_9"/>
    <n v="17"/>
    <n v="29"/>
    <n v="29"/>
    <n v="12"/>
    <n v="29"/>
    <n v="0.41379310344827586"/>
    <n v="1"/>
    <n v="37"/>
    <s v="Ninguna"/>
  </r>
  <r>
    <x v="750"/>
    <n v="17"/>
    <s v="Plato_1"/>
    <s v="Descripción del Plato_1"/>
    <n v="15"/>
    <n v="25"/>
    <n v="75"/>
    <n v="30"/>
    <n v="75"/>
    <n v="0.4"/>
    <n v="3"/>
    <n v="31"/>
    <s v="Sin cebolla"/>
  </r>
  <r>
    <x v="750"/>
    <n v="17"/>
    <s v="Plato_5"/>
    <s v="Descripción del Plato_5"/>
    <n v="13"/>
    <n v="22"/>
    <n v="66"/>
    <n v="27"/>
    <n v="66"/>
    <n v="0.40909090909090912"/>
    <n v="3"/>
    <n v="19"/>
    <s v="Ninguna"/>
  </r>
  <r>
    <x v="751"/>
    <n v="3"/>
    <s v="Plato_2"/>
    <s v="Descripción del Plato_2"/>
    <n v="18"/>
    <n v="30"/>
    <n v="60"/>
    <n v="24"/>
    <n v="60"/>
    <n v="0.4"/>
    <n v="2"/>
    <n v="30"/>
    <s v="Sin cebolla"/>
  </r>
  <r>
    <x v="752"/>
    <n v="11"/>
    <s v="Plato_15"/>
    <s v="Descripción del Plato_15"/>
    <n v="19"/>
    <n v="32"/>
    <n v="32"/>
    <n v="13"/>
    <n v="32"/>
    <n v="0.40625"/>
    <n v="1"/>
    <n v="35"/>
    <s v="Sin cebolla"/>
  </r>
  <r>
    <x v="752"/>
    <n v="11"/>
    <s v="Plato_14"/>
    <s v="Descripción del Plato_14"/>
    <n v="14"/>
    <n v="23"/>
    <n v="23"/>
    <n v="9"/>
    <n v="23"/>
    <n v="0.39130434782608697"/>
    <n v="1"/>
    <n v="23"/>
    <s v="Sin cebolla"/>
  </r>
  <r>
    <x v="752"/>
    <n v="11"/>
    <s v="Plato_7"/>
    <s v="Descripción del Plato_7"/>
    <n v="14"/>
    <n v="24"/>
    <n v="72"/>
    <n v="30"/>
    <n v="72"/>
    <n v="0.41666666666666669"/>
    <n v="3"/>
    <n v="24"/>
    <s v="Ninguna"/>
  </r>
  <r>
    <x v="752"/>
    <n v="11"/>
    <s v="Plato_19"/>
    <s v="Descripción del Plato_19"/>
    <n v="22"/>
    <n v="36"/>
    <n v="36"/>
    <n v="14"/>
    <n v="36"/>
    <n v="0.3888888888888889"/>
    <n v="1"/>
    <n v="46"/>
    <s v="Ninguna"/>
  </r>
  <r>
    <x v="753"/>
    <n v="8"/>
    <s v="Plato_7"/>
    <s v="Descripción del Plato_7"/>
    <n v="14"/>
    <n v="24"/>
    <n v="0"/>
    <n v="0"/>
    <n v="0"/>
    <n v="0"/>
    <n v="3"/>
    <n v="26"/>
    <s v="Ninguna"/>
  </r>
  <r>
    <x v="753"/>
    <n v="8"/>
    <s v="Plato_6"/>
    <s v="Descripción del Plato_6"/>
    <n v="16"/>
    <n v="27"/>
    <n v="0"/>
    <n v="0"/>
    <n v="0"/>
    <n v="0"/>
    <n v="3"/>
    <n v="11"/>
    <s v="Sin cebolla"/>
  </r>
  <r>
    <x v="753"/>
    <n v="8"/>
    <s v="Plato_16"/>
    <s v="Descripción del Plato_16"/>
    <n v="16"/>
    <n v="28"/>
    <n v="0"/>
    <n v="0"/>
    <n v="0"/>
    <n v="0"/>
    <n v="3"/>
    <n v="52"/>
    <s v="Ninguna"/>
  </r>
  <r>
    <x v="754"/>
    <n v="12"/>
    <s v="Plato_13"/>
    <s v="Descripción del Plato_13"/>
    <n v="13"/>
    <n v="21"/>
    <n v="21"/>
    <n v="8"/>
    <n v="21"/>
    <n v="0.38095238095238093"/>
    <n v="1"/>
    <n v="6"/>
    <s v="Ninguna"/>
  </r>
  <r>
    <x v="754"/>
    <n v="12"/>
    <s v="Plato_1"/>
    <s v="Descripción del Plato_1"/>
    <n v="15"/>
    <n v="25"/>
    <n v="75"/>
    <n v="30"/>
    <n v="75"/>
    <n v="0.4"/>
    <n v="3"/>
    <n v="37"/>
    <s v="Ninguna"/>
  </r>
  <r>
    <x v="754"/>
    <n v="12"/>
    <s v="Plato_12"/>
    <s v="Descripción del Plato_12"/>
    <n v="11"/>
    <n v="19"/>
    <n v="57"/>
    <n v="24"/>
    <n v="57"/>
    <n v="0.42105263157894735"/>
    <n v="3"/>
    <n v="46"/>
    <s v="Ninguna"/>
  </r>
  <r>
    <x v="754"/>
    <n v="12"/>
    <s v="Plato_9"/>
    <s v="Descripción del Plato_9"/>
    <n v="17"/>
    <n v="29"/>
    <n v="58"/>
    <n v="24"/>
    <n v="58"/>
    <n v="0.41379310344827586"/>
    <n v="2"/>
    <n v="20"/>
    <s v="Sin cebolla"/>
  </r>
  <r>
    <x v="755"/>
    <n v="11"/>
    <s v="Plato_17"/>
    <s v="Descripción del Plato_17"/>
    <n v="19"/>
    <n v="31"/>
    <n v="31"/>
    <n v="12"/>
    <n v="31"/>
    <n v="0.38709677419354838"/>
    <n v="1"/>
    <n v="21"/>
    <s v="Ninguna"/>
  </r>
  <r>
    <x v="755"/>
    <n v="11"/>
    <s v="Plato_12"/>
    <s v="Descripción del Plato_12"/>
    <n v="11"/>
    <n v="19"/>
    <n v="19"/>
    <n v="8"/>
    <n v="19"/>
    <n v="0.42105263157894735"/>
    <n v="1"/>
    <n v="13"/>
    <s v="Ninguna"/>
  </r>
  <r>
    <x v="756"/>
    <n v="3"/>
    <s v="Plato_2"/>
    <s v="Descripción del Plato_2"/>
    <n v="18"/>
    <n v="30"/>
    <n v="60"/>
    <n v="24"/>
    <n v="60"/>
    <n v="0.4"/>
    <n v="2"/>
    <n v="40"/>
    <s v="Ninguna"/>
  </r>
  <r>
    <x v="757"/>
    <n v="18"/>
    <s v="Plato_2"/>
    <s v="Descripción del Plato_2"/>
    <n v="18"/>
    <n v="30"/>
    <n v="30"/>
    <n v="12"/>
    <n v="30"/>
    <n v="0.4"/>
    <n v="1"/>
    <n v="32"/>
    <s v="Ninguna"/>
  </r>
  <r>
    <x v="757"/>
    <n v="18"/>
    <s v="Plato_5"/>
    <s v="Descripción del Plato_5"/>
    <n v="13"/>
    <n v="22"/>
    <n v="22"/>
    <n v="9"/>
    <n v="22"/>
    <n v="0.40909090909090912"/>
    <n v="1"/>
    <n v="9"/>
    <s v="Sin cebolla"/>
  </r>
  <r>
    <x v="758"/>
    <n v="20"/>
    <s v="Plato_11"/>
    <s v="Descripción del Plato_11"/>
    <n v="20"/>
    <n v="33"/>
    <n v="0"/>
    <n v="0"/>
    <n v="0"/>
    <n v="0"/>
    <n v="3"/>
    <n v="48"/>
    <s v="Ninguna"/>
  </r>
  <r>
    <x v="758"/>
    <n v="20"/>
    <s v="Plato_6"/>
    <s v="Descripción del Plato_6"/>
    <n v="16"/>
    <n v="27"/>
    <n v="0"/>
    <n v="0"/>
    <n v="0"/>
    <n v="0"/>
    <n v="3"/>
    <n v="51"/>
    <s v="Ninguna"/>
  </r>
  <r>
    <x v="758"/>
    <n v="20"/>
    <s v="Plato_1"/>
    <s v="Descripción del Plato_1"/>
    <n v="15"/>
    <n v="25"/>
    <n v="0"/>
    <n v="0"/>
    <n v="0"/>
    <n v="0"/>
    <n v="3"/>
    <n v="41"/>
    <s v="Ninguna"/>
  </r>
  <r>
    <x v="758"/>
    <n v="20"/>
    <s v="Plato_9"/>
    <s v="Descripción del Plato_9"/>
    <n v="17"/>
    <n v="29"/>
    <n v="0"/>
    <n v="0"/>
    <n v="0"/>
    <n v="0"/>
    <n v="3"/>
    <n v="56"/>
    <s v="Sin cebolla"/>
  </r>
  <r>
    <x v="759"/>
    <n v="5"/>
    <s v="Plato_8"/>
    <s v="Descripción del Plato_8"/>
    <n v="21"/>
    <n v="35"/>
    <n v="105"/>
    <n v="42"/>
    <n v="105"/>
    <n v="0.4"/>
    <n v="3"/>
    <n v="20"/>
    <s v="Ninguna"/>
  </r>
  <r>
    <x v="760"/>
    <n v="4"/>
    <s v="Plato_7"/>
    <s v="Descripción del Plato_7"/>
    <n v="14"/>
    <n v="24"/>
    <n v="0"/>
    <n v="0"/>
    <n v="0"/>
    <n v="0"/>
    <n v="3"/>
    <n v="54"/>
    <s v="Sin cebolla"/>
  </r>
  <r>
    <x v="760"/>
    <n v="4"/>
    <s v="Plato_16"/>
    <s v="Descripción del Plato_16"/>
    <n v="16"/>
    <n v="28"/>
    <n v="0"/>
    <n v="0"/>
    <n v="0"/>
    <n v="0"/>
    <n v="2"/>
    <n v="20"/>
    <s v="Ninguna"/>
  </r>
  <r>
    <x v="760"/>
    <n v="4"/>
    <s v="Plato_14"/>
    <s v="Descripción del Plato_14"/>
    <n v="14"/>
    <n v="23"/>
    <n v="0"/>
    <n v="0"/>
    <n v="0"/>
    <n v="0"/>
    <n v="2"/>
    <n v="28"/>
    <s v="Ninguna"/>
  </r>
  <r>
    <x v="761"/>
    <n v="4"/>
    <s v="Plato_13"/>
    <s v="Descripción del Plato_13"/>
    <n v="13"/>
    <n v="21"/>
    <n v="21"/>
    <n v="8"/>
    <n v="21"/>
    <n v="0.38095238095238093"/>
    <n v="1"/>
    <n v="20"/>
    <s v="Sin cebolla"/>
  </r>
  <r>
    <x v="761"/>
    <n v="4"/>
    <s v="Plato_10"/>
    <s v="Descripción del Plato_10"/>
    <n v="15"/>
    <n v="26"/>
    <n v="78"/>
    <n v="33"/>
    <n v="78"/>
    <n v="0.42307692307692307"/>
    <n v="3"/>
    <n v="9"/>
    <s v="Ninguna"/>
  </r>
  <r>
    <x v="762"/>
    <n v="18"/>
    <s v="Plato_11"/>
    <s v="Descripción del Plato_11"/>
    <n v="20"/>
    <n v="33"/>
    <n v="66"/>
    <n v="26"/>
    <n v="66"/>
    <n v="0.39393939393939392"/>
    <n v="2"/>
    <n v="14"/>
    <s v="Sin cebolla"/>
  </r>
  <r>
    <x v="762"/>
    <n v="18"/>
    <s v="Plato_12"/>
    <s v="Descripción del Plato_12"/>
    <n v="11"/>
    <n v="19"/>
    <n v="38"/>
    <n v="16"/>
    <n v="38"/>
    <n v="0.42105263157894735"/>
    <n v="2"/>
    <n v="18"/>
    <s v="Sin cebolla"/>
  </r>
  <r>
    <x v="763"/>
    <n v="20"/>
    <s v="Plato_6"/>
    <s v="Descripción del Plato_6"/>
    <n v="16"/>
    <n v="27"/>
    <n v="27"/>
    <n v="11"/>
    <n v="27"/>
    <n v="0.40740740740740738"/>
    <n v="1"/>
    <n v="53"/>
    <s v="Ninguna"/>
  </r>
  <r>
    <x v="763"/>
    <n v="20"/>
    <s v="Plato_18"/>
    <s v="Descripción del Plato_18"/>
    <n v="20"/>
    <n v="34"/>
    <n v="34"/>
    <n v="14"/>
    <n v="34"/>
    <n v="0.41176470588235292"/>
    <n v="1"/>
    <n v="24"/>
    <s v="Ninguna"/>
  </r>
  <r>
    <x v="763"/>
    <n v="20"/>
    <s v="Plato_7"/>
    <s v="Descripción del Plato_7"/>
    <n v="14"/>
    <n v="24"/>
    <n v="24"/>
    <n v="10"/>
    <n v="24"/>
    <n v="0.41666666666666669"/>
    <n v="1"/>
    <n v="35"/>
    <s v="Ninguna"/>
  </r>
  <r>
    <x v="764"/>
    <n v="20"/>
    <s v="Plato_10"/>
    <s v="Descripción del Plato_10"/>
    <n v="15"/>
    <n v="26"/>
    <n v="0"/>
    <n v="0"/>
    <n v="0"/>
    <n v="0"/>
    <n v="3"/>
    <n v="55"/>
    <s v="Sin cebolla"/>
  </r>
  <r>
    <x v="764"/>
    <n v="20"/>
    <s v="Plato_16"/>
    <s v="Descripción del Plato_16"/>
    <n v="16"/>
    <n v="28"/>
    <n v="0"/>
    <n v="0"/>
    <n v="0"/>
    <n v="0"/>
    <n v="2"/>
    <n v="14"/>
    <s v="Ninguna"/>
  </r>
  <r>
    <x v="764"/>
    <n v="20"/>
    <s v="Plato_13"/>
    <s v="Descripción del Plato_13"/>
    <n v="13"/>
    <n v="21"/>
    <n v="0"/>
    <n v="0"/>
    <n v="0"/>
    <n v="0"/>
    <n v="3"/>
    <n v="52"/>
    <s v="Ninguna"/>
  </r>
  <r>
    <x v="764"/>
    <n v="20"/>
    <s v="Plato_19"/>
    <s v="Descripción del Plato_19"/>
    <n v="22"/>
    <n v="36"/>
    <n v="0"/>
    <n v="0"/>
    <n v="0"/>
    <n v="0"/>
    <n v="1"/>
    <n v="43"/>
    <s v="Ninguna"/>
  </r>
  <r>
    <x v="765"/>
    <n v="17"/>
    <s v="Plato_2"/>
    <s v="Descripción del Plato_2"/>
    <n v="18"/>
    <n v="30"/>
    <n v="60"/>
    <n v="24"/>
    <n v="60"/>
    <n v="0.4"/>
    <n v="2"/>
    <n v="52"/>
    <s v="Ninguna"/>
  </r>
  <r>
    <x v="765"/>
    <n v="17"/>
    <s v="Plato_12"/>
    <s v="Descripción del Plato_12"/>
    <n v="11"/>
    <n v="19"/>
    <n v="19"/>
    <n v="8"/>
    <n v="19"/>
    <n v="0.42105263157894735"/>
    <n v="1"/>
    <n v="59"/>
    <s v="Ninguna"/>
  </r>
  <r>
    <x v="765"/>
    <n v="17"/>
    <s v="Plato_3"/>
    <s v="Descripción del Plato_3"/>
    <n v="12"/>
    <n v="20"/>
    <n v="60"/>
    <n v="24"/>
    <n v="60"/>
    <n v="0.4"/>
    <n v="3"/>
    <n v="7"/>
    <s v="Ninguna"/>
  </r>
  <r>
    <x v="765"/>
    <n v="17"/>
    <s v="Plato_14"/>
    <s v="Descripción del Plato_14"/>
    <n v="14"/>
    <n v="23"/>
    <n v="46"/>
    <n v="18"/>
    <n v="46"/>
    <n v="0.39130434782608697"/>
    <n v="2"/>
    <n v="16"/>
    <s v="Sin cebolla"/>
  </r>
  <r>
    <x v="766"/>
    <n v="10"/>
    <s v="Plato_9"/>
    <s v="Descripción del Plato_9"/>
    <n v="17"/>
    <n v="29"/>
    <n v="58"/>
    <n v="24"/>
    <n v="58"/>
    <n v="0.41379310344827586"/>
    <n v="2"/>
    <n v="12"/>
    <s v="Sin cebolla"/>
  </r>
  <r>
    <x v="766"/>
    <n v="10"/>
    <s v="Plato_7"/>
    <s v="Descripción del Plato_7"/>
    <n v="14"/>
    <n v="24"/>
    <n v="48"/>
    <n v="20"/>
    <n v="48"/>
    <n v="0.41666666666666669"/>
    <n v="2"/>
    <n v="30"/>
    <s v="Sin cebolla"/>
  </r>
  <r>
    <x v="766"/>
    <n v="10"/>
    <s v="Plato_13"/>
    <s v="Descripción del Plato_13"/>
    <n v="13"/>
    <n v="21"/>
    <n v="63"/>
    <n v="24"/>
    <n v="63"/>
    <n v="0.38095238095238093"/>
    <n v="3"/>
    <n v="43"/>
    <s v="Sin ceboll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D57400-E030-45D6-9DCA-68360DF3C5C1}" name="TablaDinámica5" cacheId="9" applyNumberFormats="0" applyBorderFormats="0" applyFontFormats="0" applyPatternFormats="0" applyAlignmentFormats="0" applyWidthHeightFormats="1" dataCaption="Valores" tag="083a0f12-9fb1-4fea-8a10-c75e78e75d28" updatedVersion="8" minRefreshableVersion="3" useAutoFormatting="1" subtotalHiddenItems="1" itemPrintTitles="1" createdVersion="8" indent="0" outline="1" outlineData="1" multipleFieldFilters="0" chartFormat="11" rowHeaderCaption="Tipo de servicio">
  <location ref="B114:C126" firstHeaderRow="1" firstDataRow="1" firstDataCol="1"/>
  <pivotFields count="2">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1"/>
  </rowFields>
  <rowItems count="12">
    <i>
      <x/>
    </i>
    <i>
      <x v="1"/>
    </i>
    <i>
      <x v="2"/>
    </i>
    <i>
      <x v="3"/>
    </i>
    <i>
      <x v="4"/>
    </i>
    <i>
      <x v="5"/>
    </i>
    <i>
      <x v="6"/>
    </i>
    <i>
      <x v="7"/>
    </i>
    <i>
      <x v="8"/>
    </i>
    <i>
      <x v="9"/>
    </i>
    <i>
      <x v="10"/>
    </i>
    <i t="grand">
      <x/>
    </i>
  </rowItems>
  <colItems count="1">
    <i/>
  </colItems>
  <dataFields count="1">
    <dataField name="Ganancia Bruta" fld="0" baseField="0" baseItem="0"/>
  </dataFields>
  <formats count="6">
    <format dxfId="147">
      <pivotArea grandRow="1" outline="0" collapsedLevelsAreSubtotals="1" fieldPosition="0"/>
    </format>
    <format dxfId="146">
      <pivotArea type="all" dataOnly="0" outline="0" fieldPosition="0"/>
    </format>
    <format dxfId="145">
      <pivotArea outline="0" collapsedLevelsAreSubtotals="1" fieldPosition="0"/>
    </format>
    <format dxfId="144">
      <pivotArea dataOnly="0" labelOnly="1" grandRow="1" outline="0" fieldPosition="0"/>
    </format>
    <format dxfId="143">
      <pivotArea dataOnly="0" labelOnly="1" outline="0" fieldPosition="0">
        <references count="1">
          <reference field="4294967294" count="1">
            <x v="0"/>
          </reference>
        </references>
      </pivotArea>
    </format>
    <format dxfId="142">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9D4E7D-5595-4D87-9266-804B093C655F}" name="TablaDinámica4" cacheId="10" applyNumberFormats="0" applyBorderFormats="0" applyFontFormats="0" applyPatternFormats="0" applyAlignmentFormats="0" applyWidthHeightFormats="1" dataCaption="Valores" tag="790641af-b43a-4ae4-931c-84feeeaf4a6c" updatedVersion="8" minRefreshableVersion="3" useAutoFormatting="1" subtotalHiddenItems="1" itemPrintTitles="1" createdVersion="8" indent="0" outline="1" outlineData="1" multipleFieldFilters="0" chartFormat="18" rowHeaderCaption="Tipo de servicio y _x000a_día de la semana">
  <location ref="B78:C107" firstHeaderRow="1" firstDataRow="1" firstDataCol="1"/>
  <pivotFields count="4">
    <pivotField axis="axisRow" allDrilled="1" subtotalTop="0" showAll="0" defaultSubtotal="0" defaultAttributeDrillState="1">
      <items count="3">
        <item x="1"/>
        <item x="0"/>
        <item x="2"/>
      </items>
    </pivotField>
    <pivotField axis="axisRow" allDrilled="1" subtotalTop="0" showAll="0" defaultSubtotal="0" defaultAttributeDrillState="1">
      <items count="7">
        <item x="2"/>
        <item x="3"/>
        <item x="4"/>
        <item x="1"/>
        <item x="6"/>
        <item x="5"/>
        <item x="0"/>
      </items>
    </pivotField>
    <pivotField dataField="1" subtotalTop="0" showAll="0" defaultSubtotal="0"/>
    <pivotField allDrilled="1" subtotalTop="0" showAll="0" dataSourceSort="1" defaultSubtotal="0" defaultAttributeDrillState="1"/>
  </pivotFields>
  <rowFields count="2">
    <field x="1"/>
    <field x="0"/>
  </rowFields>
  <rowItems count="29">
    <i>
      <x/>
    </i>
    <i r="1">
      <x/>
    </i>
    <i r="1">
      <x v="1"/>
    </i>
    <i r="1">
      <x v="2"/>
    </i>
    <i>
      <x v="1"/>
    </i>
    <i r="1">
      <x/>
    </i>
    <i r="1">
      <x v="1"/>
    </i>
    <i r="1">
      <x v="2"/>
    </i>
    <i>
      <x v="2"/>
    </i>
    <i r="1">
      <x/>
    </i>
    <i r="1">
      <x v="1"/>
    </i>
    <i r="1">
      <x v="2"/>
    </i>
    <i>
      <x v="3"/>
    </i>
    <i r="1">
      <x/>
    </i>
    <i r="1">
      <x v="1"/>
    </i>
    <i r="1">
      <x v="2"/>
    </i>
    <i>
      <x v="4"/>
    </i>
    <i r="1">
      <x/>
    </i>
    <i r="1">
      <x v="1"/>
    </i>
    <i r="1">
      <x v="2"/>
    </i>
    <i>
      <x v="5"/>
    </i>
    <i r="1">
      <x/>
    </i>
    <i r="1">
      <x v="1"/>
    </i>
    <i r="1">
      <x v="2"/>
    </i>
    <i>
      <x v="6"/>
    </i>
    <i r="1">
      <x/>
    </i>
    <i r="1">
      <x v="1"/>
    </i>
    <i r="1">
      <x v="2"/>
    </i>
    <i t="grand">
      <x/>
    </i>
  </rowItems>
  <colItems count="1">
    <i/>
  </colItems>
  <dataFields count="1">
    <dataField name="Ingresos" fld="2" baseField="0" baseItem="0"/>
  </dataFields>
  <formats count="18">
    <format dxfId="165">
      <pivotArea type="all" dataOnly="0" outline="0" fieldPosition="0"/>
    </format>
    <format dxfId="164">
      <pivotArea outline="0" collapsedLevelsAreSubtotals="1" fieldPosition="0"/>
    </format>
    <format dxfId="163">
      <pivotArea dataOnly="0" labelOnly="1" grandRow="1" outline="0" fieldPosition="0"/>
    </format>
    <format dxfId="162">
      <pivotArea collapsedLevelsAreSubtotals="1" fieldPosition="0">
        <references count="2">
          <reference field="0" count="0"/>
          <reference field="1" count="1" selected="0">
            <x v="6"/>
          </reference>
        </references>
      </pivotArea>
    </format>
    <format dxfId="161">
      <pivotArea collapsedLevelsAreSubtotals="1" fieldPosition="0">
        <references count="1">
          <reference field="1" count="1">
            <x v="3"/>
          </reference>
        </references>
      </pivotArea>
    </format>
    <format dxfId="160">
      <pivotArea collapsedLevelsAreSubtotals="1" fieldPosition="0">
        <references count="2">
          <reference field="0" count="0"/>
          <reference field="1" count="1" selected="0">
            <x v="3"/>
          </reference>
        </references>
      </pivotArea>
    </format>
    <format dxfId="159">
      <pivotArea collapsedLevelsAreSubtotals="1" fieldPosition="0">
        <references count="1">
          <reference field="1" count="1">
            <x v="0"/>
          </reference>
        </references>
      </pivotArea>
    </format>
    <format dxfId="158">
      <pivotArea collapsedLevelsAreSubtotals="1" fieldPosition="0">
        <references count="2">
          <reference field="0" count="0"/>
          <reference field="1" count="1" selected="0">
            <x v="0"/>
          </reference>
        </references>
      </pivotArea>
    </format>
    <format dxfId="157">
      <pivotArea collapsedLevelsAreSubtotals="1" fieldPosition="0">
        <references count="1">
          <reference field="1" count="1">
            <x v="1"/>
          </reference>
        </references>
      </pivotArea>
    </format>
    <format dxfId="156">
      <pivotArea collapsedLevelsAreSubtotals="1" fieldPosition="0">
        <references count="2">
          <reference field="0" count="0"/>
          <reference field="1" count="1" selected="0">
            <x v="1"/>
          </reference>
        </references>
      </pivotArea>
    </format>
    <format dxfId="155">
      <pivotArea collapsedLevelsAreSubtotals="1" fieldPosition="0">
        <references count="1">
          <reference field="1" count="1">
            <x v="2"/>
          </reference>
        </references>
      </pivotArea>
    </format>
    <format dxfId="154">
      <pivotArea collapsedLevelsAreSubtotals="1" fieldPosition="0">
        <references count="2">
          <reference field="0" count="0"/>
          <reference field="1" count="1" selected="0">
            <x v="2"/>
          </reference>
        </references>
      </pivotArea>
    </format>
    <format dxfId="153">
      <pivotArea collapsedLevelsAreSubtotals="1" fieldPosition="0">
        <references count="1">
          <reference field="1" count="1">
            <x v="5"/>
          </reference>
        </references>
      </pivotArea>
    </format>
    <format dxfId="152">
      <pivotArea collapsedLevelsAreSubtotals="1" fieldPosition="0">
        <references count="2">
          <reference field="0" count="0"/>
          <reference field="1" count="1" selected="0">
            <x v="5"/>
          </reference>
        </references>
      </pivotArea>
    </format>
    <format dxfId="151">
      <pivotArea collapsedLevelsAreSubtotals="1" fieldPosition="0">
        <references count="1">
          <reference field="1" count="1">
            <x v="4"/>
          </reference>
        </references>
      </pivotArea>
    </format>
    <format dxfId="150">
      <pivotArea collapsedLevelsAreSubtotals="1" fieldPosition="0">
        <references count="2">
          <reference field="0" count="0"/>
          <reference field="1" count="1" selected="0">
            <x v="4"/>
          </reference>
        </references>
      </pivotArea>
    </format>
    <format dxfId="149">
      <pivotArea grandRow="1" outline="0" collapsedLevelsAreSubtotals="1" fieldPosition="0"/>
    </format>
    <format dxfId="148">
      <pivotArea field="1" type="button" dataOnly="0" labelOnly="1" outline="0" axis="axisRow" fieldPosition="0"/>
    </format>
  </formats>
  <chartFormats count="4">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caption="Número de transacciones"/>
    <pivotHierarchy dragToData="1"/>
    <pivotHierarchy dragToData="1" caption="Recuento de Propin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D61BFB-88EF-420C-A582-C80057A25A9E}" name="TablaDinámica11" cacheId="7" applyNumberFormats="0" applyBorderFormats="0" applyFontFormats="0" applyPatternFormats="0" applyAlignmentFormats="0" applyWidthHeightFormats="1" dataCaption="Valores" tag="e368f057-3126-4cf9-adc3-9f325827dfb0" updatedVersion="8" minRefreshableVersion="3" useAutoFormatting="1" subtotalHiddenItems="1" itemPrintTitles="1" createdVersion="8" indent="0" outline="1" outlineData="1" multipleFieldFilters="0" chartFormat="9" rowHeaderCaption="Tipo de servicio">
  <location ref="H164:I170" firstHeaderRow="1" firstDataRow="1" firstDataCol="1"/>
  <pivotFields count="3">
    <pivotField axis="axisRow" allDrilled="1" subtotalTop="0" showAll="0" dataSourceSort="1" defaultSubtotal="0" defaultAttributeDrillState="1">
      <items count="2">
        <item x="0"/>
        <item x="1" e="0"/>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0"/>
    <field x="2"/>
  </rowFields>
  <rowItems count="6">
    <i>
      <x/>
    </i>
    <i r="1">
      <x/>
    </i>
    <i r="1">
      <x v="1"/>
    </i>
    <i r="1">
      <x v="2"/>
    </i>
    <i>
      <x v="1"/>
    </i>
    <i t="grand">
      <x/>
    </i>
  </rowItems>
  <colItems count="1">
    <i/>
  </colItems>
  <dataFields count="1">
    <dataField name="Número de Impagos" fld="1" subtotal="count" baseField="0" baseItem="0"/>
  </dataFields>
  <formats count="4">
    <format dxfId="169">
      <pivotArea grandRow="1" outline="0" collapsedLevelsAreSubtotals="1" fieldPosition="0"/>
    </format>
    <format dxfId="168">
      <pivotArea type="all" dataOnly="0" outline="0" fieldPosition="0"/>
    </format>
    <format dxfId="167">
      <pivotArea outline="0" collapsedLevelsAreSubtotals="1" fieldPosition="0"/>
    </format>
    <format dxfId="166">
      <pivotArea dataOnly="0" labelOnly="1" grandRow="1" outline="0" fieldPosition="0"/>
    </format>
  </formats>
  <chartFormats count="6">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Número de Impago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8"/>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334F9D-A50B-4C5C-9B62-25A71DB5FA15}" name="TablaDinámica7" cacheId="11" applyNumberFormats="0" applyBorderFormats="0" applyFontFormats="0" applyPatternFormats="0" applyAlignmentFormats="0" applyWidthHeightFormats="1" dataCaption="Valores" tag="422b4b9d-8df9-4dc3-9f16-3870a5b65b33" updatedVersion="8" minRefreshableVersion="3" useAutoFormatting="1" itemPrintTitles="1" createdVersion="8" indent="0" outline="1" outlineData="1" multipleFieldFilters="0" chartFormat="10" rowHeaderCaption="Mesero">
  <location ref="B220:C226"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Órdenes atendidas" fld="1" subtotal="count" baseField="0" baseItem="0"/>
  </dataFields>
  <formats count="4">
    <format dxfId="173">
      <pivotArea grandRow="1" outline="0" collapsedLevelsAreSubtotals="1" fieldPosition="0"/>
    </format>
    <format dxfId="172">
      <pivotArea type="all" dataOnly="0" outline="0" fieldPosition="0"/>
    </format>
    <format dxfId="171">
      <pivotArea outline="0" collapsedLevelsAreSubtotals="1" fieldPosition="0"/>
    </format>
    <format dxfId="170">
      <pivotArea dataOnly="0" labelOnly="1" grandRow="1" outline="0" fieldPosition="0"/>
    </format>
  </format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Órdenes atendida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9ED9D1-472C-41EB-A42D-45362AAAB101}" name="TablaDinámica9" cacheId="5" applyNumberFormats="0" applyBorderFormats="0" applyFontFormats="0" applyPatternFormats="0" applyAlignmentFormats="0" applyWidthHeightFormats="1" dataCaption="Valores" tag="790641af-b43a-4ae4-931c-84feeeaf4a6c" updatedVersion="8" minRefreshableVersion="3" useAutoFormatting="1" subtotalHiddenItems="1" itemPrintTitles="1" createdVersion="8" indent="0" outline="1" outlineData="1" multipleFieldFilters="0" chartFormat="9" rowHeaderCaption="Tipo de servicio y _x000a_día de la semana">
  <location ref="E78:F86" firstHeaderRow="1" firstDataRow="1" firstDataCol="1"/>
  <pivotFields count="2">
    <pivotField axis="axisRow" allDrilled="1" subtotalTop="0" showAll="0" defaultSubtotal="0" defaultAttributeDrillState="1">
      <items count="7">
        <item x="2"/>
        <item x="3"/>
        <item x="4"/>
        <item x="1"/>
        <item x="6"/>
        <item x="5"/>
        <item x="0"/>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Ingresos" fld="1" baseField="0" baseItem="0"/>
  </dataFields>
  <formats count="12">
    <format dxfId="185">
      <pivotArea type="all" dataOnly="0" outline="0" fieldPosition="0"/>
    </format>
    <format dxfId="184">
      <pivotArea outline="0" collapsedLevelsAreSubtotals="1" fieldPosition="0"/>
    </format>
    <format dxfId="183">
      <pivotArea dataOnly="0" labelOnly="1" grandRow="1" outline="0" fieldPosition="0"/>
    </format>
    <format dxfId="182">
      <pivotArea collapsedLevelsAreSubtotals="1" fieldPosition="0">
        <references count="1">
          <reference field="0" count="1">
            <x v="3"/>
          </reference>
        </references>
      </pivotArea>
    </format>
    <format dxfId="181">
      <pivotArea collapsedLevelsAreSubtotals="1" fieldPosition="0">
        <references count="1">
          <reference field="0" count="1">
            <x v="0"/>
          </reference>
        </references>
      </pivotArea>
    </format>
    <format dxfId="180">
      <pivotArea collapsedLevelsAreSubtotals="1" fieldPosition="0">
        <references count="1">
          <reference field="0" count="1">
            <x v="1"/>
          </reference>
        </references>
      </pivotArea>
    </format>
    <format dxfId="179">
      <pivotArea collapsedLevelsAreSubtotals="1" fieldPosition="0">
        <references count="1">
          <reference field="0" count="1">
            <x v="2"/>
          </reference>
        </references>
      </pivotArea>
    </format>
    <format dxfId="178">
      <pivotArea collapsedLevelsAreSubtotals="1" fieldPosition="0">
        <references count="1">
          <reference field="0" count="1">
            <x v="5"/>
          </reference>
        </references>
      </pivotArea>
    </format>
    <format dxfId="177">
      <pivotArea collapsedLevelsAreSubtotals="1" fieldPosition="0">
        <references count="1">
          <reference field="0" count="1">
            <x v="4"/>
          </reference>
        </references>
      </pivotArea>
    </format>
    <format dxfId="176">
      <pivotArea grandRow="1" outline="0" collapsedLevelsAreSubtotals="1" fieldPosition="0"/>
    </format>
    <format dxfId="175">
      <pivotArea field="0" type="button" dataOnly="0" labelOnly="1" outline="0" axis="axisRow" fieldPosition="0"/>
    </format>
    <format dxfId="174">
      <pivotArea collapsedLevelsAreSubtotals="1" fieldPosition="0">
        <references count="1">
          <reference field="0" count="1">
            <x v="6"/>
          </reference>
        </references>
      </pivotArea>
    </format>
  </formats>
  <chartFormats count="3">
    <chartFormat chart="1"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caption="Número de transacciones"/>
    <pivotHierarchy dragToData="1"/>
    <pivotHierarchy dragToData="1" caption="Recuento de Propin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4EC0F3-6D9C-4E44-9A1E-8874E3C5A540}" name="TablaDinámica8" cacheId="12" applyNumberFormats="0" applyBorderFormats="0" applyFontFormats="0" applyPatternFormats="0" applyAlignmentFormats="0" applyWidthHeightFormats="1" dataCaption="Valores" tag="e368f057-3126-4cf9-adc3-9f325827dfb0" updatedVersion="8" minRefreshableVersion="3" useAutoFormatting="1" subtotalHiddenItems="1" itemPrintTitles="1" createdVersion="8" indent="0" outline="1" outlineData="1" multipleFieldFilters="0" chartFormat="13" rowHeaderCaption="Cobro de la Orden">
  <location ref="B164:C167" firstHeaderRow="1" firstDataRow="1" firstDataCol="1"/>
  <pivotFields count="5">
    <pivotField axis="axisRow" allDrilled="1" subtotalTop="0" showAll="0" dataSourceSort="1" defaultSubtotal="0" defaultAttributeDrillState="1">
      <items count="2">
        <item x="0" e="0"/>
        <item x="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Número de Impagos" fld="1" subtotal="count" baseField="0" baseItem="0"/>
  </dataFields>
  <formats count="4">
    <format dxfId="189">
      <pivotArea grandRow="1" outline="0" collapsedLevelsAreSubtotals="1" fieldPosition="0"/>
    </format>
    <format dxfId="188">
      <pivotArea type="all" dataOnly="0" outline="0" fieldPosition="0"/>
    </format>
    <format dxfId="187">
      <pivotArea outline="0" collapsedLevelsAreSubtotals="1" fieldPosition="0"/>
    </format>
    <format dxfId="186">
      <pivotArea dataOnly="0" labelOnly="1" grandRow="1" outline="0" fieldPosition="0"/>
    </format>
  </formats>
  <chartFormats count="6">
    <chartFormat chart="8" format="0"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0"/>
          </reference>
        </references>
      </pivotArea>
    </chartFormat>
    <chartFormat chart="8" format="4">
      <pivotArea type="data" outline="0" fieldPosition="0">
        <references count="2">
          <reference field="4294967294" count="1" selected="0">
            <x v="0"/>
          </reference>
          <reference field="0"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0" count="1" selected="0">
            <x v="0"/>
          </reference>
        </references>
      </pivotArea>
    </chartFormat>
    <chartFormat chart="12" format="10">
      <pivotArea type="data" outline="0" fieldPosition="0">
        <references count="2">
          <reference field="4294967294" count="1" selected="0">
            <x v="0"/>
          </reference>
          <reference field="0" count="1" selected="0">
            <x v="1"/>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Número de Impago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D0B045-2132-462D-89D6-98B3627313F7}" name="TablaDinámica1" cacheId="13" applyNumberFormats="0" applyBorderFormats="0" applyFontFormats="0" applyPatternFormats="0" applyAlignmentFormats="0" applyWidthHeightFormats="1" dataCaption="Valores" grandTotalCaption="Ganancia total" tag="18e8410c-ec5d-4ad9-8b75-a8984a8217f0" updatedVersion="8" minRefreshableVersion="3" useAutoFormatting="1" itemPrintTitles="1" createdVersion="8" indent="0" outline="1" outlineData="1" multipleFieldFilters="0" chartFormat="14" rowHeaderCaption="Tipo de servicio">
  <location ref="B16:C20"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Ganancia Bruta" fld="1" baseField="0" baseItem="0"/>
  </dataFields>
  <formats count="9">
    <format dxfId="198">
      <pivotArea collapsedLevelsAreSubtotals="1" fieldPosition="0">
        <references count="2">
          <reference field="4294967294" count="1" selected="0">
            <x v="0"/>
          </reference>
          <reference field="0" count="0"/>
        </references>
      </pivotArea>
    </format>
    <format dxfId="197">
      <pivotArea grandRow="1" outline="0" collapsedLevelsAreSubtotals="1" fieldPosition="0"/>
    </format>
    <format dxfId="196">
      <pivotArea type="all" dataOnly="0" outline="0" fieldPosition="0"/>
    </format>
    <format dxfId="195">
      <pivotArea outline="0" collapsedLevelsAreSubtotals="1" fieldPosition="0"/>
    </format>
    <format dxfId="194">
      <pivotArea field="0" type="button" dataOnly="0" labelOnly="1" outline="0" axis="axisRow" fieldPosition="0"/>
    </format>
    <format dxfId="193">
      <pivotArea dataOnly="0" labelOnly="1" fieldPosition="0">
        <references count="1">
          <reference field="0" count="0"/>
        </references>
      </pivotArea>
    </format>
    <format dxfId="192">
      <pivotArea dataOnly="0" labelOnly="1" grandRow="1" outline="0" fieldPosition="0"/>
    </format>
    <format dxfId="191">
      <pivotArea dataOnly="0" labelOnly="1" outline="0" fieldPosition="0">
        <references count="1">
          <reference field="4294967294" count="1">
            <x v="0"/>
          </reference>
        </references>
      </pivotArea>
    </format>
    <format dxfId="190">
      <pivotArea collapsedLevelsAreSubtotals="1" fieldPosition="0">
        <references count="1">
          <reference field="0" count="0"/>
        </references>
      </pivotArea>
    </format>
  </formats>
  <chartFormats count="8">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0AF677-50DB-4387-8F21-0307E4E93A11}" name="TablaDinámica2" cacheId="17" applyNumberFormats="0" applyBorderFormats="0" applyFontFormats="0" applyPatternFormats="0" applyAlignmentFormats="0" applyWidthHeightFormats="1" dataCaption="Valores" grandTotalCaption="Nº de transacciones" tag="5a6e3d71-14bd-469f-987e-6f7ff85c714b" updatedVersion="8" minRefreshableVersion="3" useAutoFormatting="1" subtotalHiddenItems="1" itemPrintTitles="1" createdVersion="8" indent="0" outline="1" outlineData="1" multipleFieldFilters="0" chartFormat="16" rowHeaderCaption="Método de pago">
  <location ref="B44:C48"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Nº de transacciones" fld="1" subtotal="count" baseField="0" baseItem="0"/>
  </dataFields>
  <formats count="4">
    <format dxfId="202">
      <pivotArea grandRow="1" outline="0" collapsedLevelsAreSubtotals="1" fieldPosition="0"/>
    </format>
    <format dxfId="201">
      <pivotArea type="all" dataOnly="0" outline="0" fieldPosition="0"/>
    </format>
    <format dxfId="200">
      <pivotArea outline="0" collapsedLevelsAreSubtotals="1" fieldPosition="0"/>
    </format>
    <format dxfId="199">
      <pivotArea dataOnly="0" labelOnly="1" grandRow="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0" count="1" selected="0">
            <x v="0"/>
          </reference>
        </references>
      </pivotArea>
    </chartFormat>
    <chartFormat chart="15" format="10">
      <pivotArea type="data" outline="0" fieldPosition="0">
        <references count="2">
          <reference field="4294967294" count="1" selected="0">
            <x v="0"/>
          </reference>
          <reference field="0" count="1" selected="0">
            <x v="1"/>
          </reference>
        </references>
      </pivotArea>
    </chartFormat>
    <chartFormat chart="15" format="11">
      <pivotArea type="data" outline="0" fieldPosition="0">
        <references count="2">
          <reference field="4294967294" count="1" selected="0">
            <x v="0"/>
          </reference>
          <reference field="0" count="1" selected="0">
            <x v="2"/>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caption="Nº de transacciones"/>
    <pivotHierarchy dragToData="1"/>
    <pivotHierarchy dragToData="1" caption="Recuento de Propin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CBA037-B682-4104-801C-FF4495DDC48F}" name="TablaDinámica10" cacheId="6" applyNumberFormats="0" applyBorderFormats="0" applyFontFormats="0" applyPatternFormats="0" applyAlignmentFormats="0" applyWidthHeightFormats="1" dataCaption="Valores" tag="e368f057-3126-4cf9-adc3-9f325827dfb0" updatedVersion="8" minRefreshableVersion="3" useAutoFormatting="1" subtotalHiddenItems="1" itemPrintTitles="1" createdVersion="8" indent="0" outline="1" outlineData="1" multipleFieldFilters="0" chartFormat="9" rowHeaderCaption="Día de la semana">
  <location ref="E164:F174" firstHeaderRow="1" firstDataRow="1" firstDataCol="1"/>
  <pivotFields count="3">
    <pivotField axis="axisRow" allDrilled="1" subtotalTop="0" showAll="0" dataSourceSort="1" defaultSubtotal="0" defaultAttributeDrillState="1">
      <items count="2">
        <item x="0"/>
        <item x="1" e="0"/>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2">
    <field x="0"/>
    <field x="2"/>
  </rowFields>
  <rowItems count="10">
    <i>
      <x/>
    </i>
    <i r="1">
      <x/>
    </i>
    <i r="1">
      <x v="1"/>
    </i>
    <i r="1">
      <x v="2"/>
    </i>
    <i r="1">
      <x v="3"/>
    </i>
    <i r="1">
      <x v="4"/>
    </i>
    <i r="1">
      <x v="5"/>
    </i>
    <i r="1">
      <x v="6"/>
    </i>
    <i>
      <x v="1"/>
    </i>
    <i t="grand">
      <x/>
    </i>
  </rowItems>
  <colItems count="1">
    <i/>
  </colItems>
  <dataFields count="1">
    <dataField name="Número de Impagos" fld="1" subtotal="count" baseField="0" baseItem="0"/>
  </dataFields>
  <formats count="4">
    <format dxfId="206">
      <pivotArea grandRow="1" outline="0" collapsedLevelsAreSubtotals="1" fieldPosition="0"/>
    </format>
    <format dxfId="205">
      <pivotArea type="all" dataOnly="0" outline="0" fieldPosition="0"/>
    </format>
    <format dxfId="204">
      <pivotArea outline="0" collapsedLevelsAreSubtotals="1" fieldPosition="0"/>
    </format>
    <format dxfId="203">
      <pivotArea dataOnly="0" labelOnly="1" grandRow="1" outline="0" fieldPosition="0"/>
    </format>
  </formats>
  <chartFormats count="6">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Número de Impago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8"/>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D6F0C6-7A4A-487C-B679-0397E4619E68}" name="TablaDinámica12" cacheId="8" applyNumberFormats="0" applyBorderFormats="0" applyFontFormats="0" applyPatternFormats="0" applyAlignmentFormats="0" applyWidthHeightFormats="1" dataCaption="Valores" tag="e368f057-3126-4cf9-adc3-9f325827dfb0" updatedVersion="8" minRefreshableVersion="3" useAutoFormatting="1" subtotalHiddenItems="1" itemPrintTitles="1" createdVersion="8" indent="0" outline="1" outlineData="1" multipleFieldFilters="0" chartFormat="9" rowHeaderCaption="País de origen">
  <location ref="K164:L178" firstHeaderRow="1" firstDataRow="1" firstDataCol="1"/>
  <pivotFields count="3">
    <pivotField axis="axisRow" allDrilled="1" subtotalTop="0" showAll="0" dataSourceSort="1" defaultSubtotal="0" defaultAttributeDrillState="1">
      <items count="2">
        <item x="0"/>
        <item x="1" e="0"/>
      </items>
    </pivotField>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2">
    <field x="0"/>
    <field x="2"/>
  </rowFields>
  <rowItems count="14">
    <i>
      <x/>
    </i>
    <i r="1">
      <x/>
    </i>
    <i r="1">
      <x v="1"/>
    </i>
    <i r="1">
      <x v="2"/>
    </i>
    <i r="1">
      <x v="3"/>
    </i>
    <i r="1">
      <x v="4"/>
    </i>
    <i r="1">
      <x v="5"/>
    </i>
    <i r="1">
      <x v="6"/>
    </i>
    <i r="1">
      <x v="7"/>
    </i>
    <i r="1">
      <x v="8"/>
    </i>
    <i r="1">
      <x v="9"/>
    </i>
    <i r="1">
      <x v="10"/>
    </i>
    <i>
      <x v="1"/>
    </i>
    <i t="grand">
      <x/>
    </i>
  </rowItems>
  <colItems count="1">
    <i/>
  </colItems>
  <dataFields count="1">
    <dataField name="Número de Impagos" fld="1" subtotal="count" baseField="0" baseItem="0"/>
  </dataFields>
  <formats count="4">
    <format dxfId="210">
      <pivotArea grandRow="1" outline="0" collapsedLevelsAreSubtotals="1" fieldPosition="0"/>
    </format>
    <format dxfId="209">
      <pivotArea type="all" dataOnly="0" outline="0" fieldPosition="0"/>
    </format>
    <format dxfId="208">
      <pivotArea outline="0" collapsedLevelsAreSubtotals="1" fieldPosition="0"/>
    </format>
    <format dxfId="207">
      <pivotArea dataOnly="0" labelOnly="1" grandRow="1" outline="0" fieldPosition="0"/>
    </format>
  </formats>
  <chartFormats count="6">
    <chartFormat chart="2"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8"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Número de Impago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8"/>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FE4FD09-7934-424F-BC70-60F2E2C95841}" name="TablaDinámica3" cacheId="0" applyNumberFormats="0" applyBorderFormats="0" applyFontFormats="0" applyPatternFormats="0" applyAlignmentFormats="0" applyWidthHeightFormats="1" dataCaption="Valores" tag="422b4b9d-8df9-4dc3-9f16-3870a5b65b33" updatedVersion="8" minRefreshableVersion="3" useAutoFormatting="1" itemPrintTitles="1" createdVersion="8" indent="0" outline="1" outlineData="1" multipleFieldFilters="0" chartFormat="6" rowHeaderCaption="Tipo de servicio y mesero">
  <location ref="B191:C2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5">
        <item x="0"/>
        <item x="1"/>
        <item x="2"/>
        <item x="3"/>
        <item x="4"/>
      </items>
    </pivotField>
  </pivotFields>
  <rowFields count="2">
    <field x="1"/>
    <field x="2"/>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Propina" fld="0" baseField="0" baseItem="0"/>
  </dataFields>
  <formats count="10">
    <format dxfId="220">
      <pivotArea type="all" dataOnly="0" outline="0" fieldPosition="0"/>
    </format>
    <format dxfId="219">
      <pivotArea outline="0" collapsedLevelsAreSubtotals="1" fieldPosition="0"/>
    </format>
    <format dxfId="218">
      <pivotArea dataOnly="0" labelOnly="1" grandRow="1" outline="0" fieldPosition="0"/>
    </format>
    <format dxfId="217">
      <pivotArea collapsedLevelsAreSubtotals="1" fieldPosition="0">
        <references count="1">
          <reference field="1" count="0"/>
        </references>
      </pivotArea>
    </format>
    <format dxfId="216">
      <pivotArea collapsedLevelsAreSubtotals="1" fieldPosition="0">
        <references count="2">
          <reference field="1" count="1" selected="0">
            <x v="0"/>
          </reference>
          <reference field="2" count="0"/>
        </references>
      </pivotArea>
    </format>
    <format dxfId="215">
      <pivotArea collapsedLevelsAreSubtotals="1" fieldPosition="0">
        <references count="1">
          <reference field="1" count="1">
            <x v="1"/>
          </reference>
        </references>
      </pivotArea>
    </format>
    <format dxfId="214">
      <pivotArea collapsedLevelsAreSubtotals="1" fieldPosition="0">
        <references count="2">
          <reference field="1" count="1" selected="0">
            <x v="1"/>
          </reference>
          <reference field="2" count="0"/>
        </references>
      </pivotArea>
    </format>
    <format dxfId="213">
      <pivotArea collapsedLevelsAreSubtotals="1" fieldPosition="0">
        <references count="1">
          <reference field="1" count="1">
            <x v="2"/>
          </reference>
        </references>
      </pivotArea>
    </format>
    <format dxfId="212">
      <pivotArea collapsedLevelsAreSubtotals="1" fieldPosition="0">
        <references count="2">
          <reference field="1" count="1" selected="0">
            <x v="2"/>
          </reference>
          <reference field="2" count="0"/>
        </references>
      </pivotArea>
    </format>
    <format dxfId="211">
      <pivotArea grandRow="1" outline="0" collapsedLevelsAreSubtotals="1" fieldPosition="0"/>
    </format>
  </format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1" count="1" selected="0">
            <x v="0"/>
          </reference>
          <reference field="2"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2"/>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24D438-3B62-4B10-82C0-35C0FA34A671}" name="TablaDinámica2" cacheId="3" applyNumberFormats="0" applyBorderFormats="0" applyFontFormats="0" applyPatternFormats="0" applyAlignmentFormats="0" applyWidthHeightFormats="1" dataCaption="Valores" grandTotalCaption="Total" tag="18e8410c-ec5d-4ad9-8b75-a8984a8217f0" updatedVersion="8" minRefreshableVersion="3" useAutoFormatting="1" subtotalHiddenItems="1" itemPrintTitles="1" createdVersion="8" indent="0" outline="1" outlineData="1" multipleFieldFilters="0" chartFormat="6" rowHeaderCaption="Día de la semana">
  <location ref="B65:B66" firstHeaderRow="1" firstDataRow="1" firstDataCol="0"/>
  <pivotFields count="1">
    <pivotField dataField="1" subtotalTop="0" showAll="0" defaultSubtotal="0"/>
  </pivotFields>
  <rowItems count="1">
    <i/>
  </rowItems>
  <colItems count="1">
    <i/>
  </colItems>
  <dataFields count="1">
    <dataField name="Suma de Costo Unitario" fld="0" baseField="0" baseItem="0"/>
  </dataFields>
  <formats count="6">
    <format dxfId="96">
      <pivotArea grandRow="1" outline="0" collapsedLevelsAreSubtotals="1" fieldPosition="0"/>
    </format>
    <format dxfId="95">
      <pivotArea type="all" dataOnly="0" outline="0" fieldPosition="0"/>
    </format>
    <format dxfId="94">
      <pivotArea outline="0" collapsedLevelsAreSubtotals="1" fieldPosition="0"/>
    </format>
    <format dxfId="93">
      <pivotArea dataOnly="0" labelOnly="1" grandRow="1" outline="0" fieldPosition="0"/>
    </format>
    <format dxfId="92">
      <pivotArea type="all" dataOnly="0" outline="0" fieldPosition="0"/>
    </format>
    <format dxfId="91">
      <pivotArea outline="0" collapsedLevelsAreSubtotals="1"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caption="Recuento de Número de Orden"/>
    <pivotHierarchy dragToData="1" caption="Suma de Número de Comensales"/>
    <pivotHierarchy dragToData="1" caption="Promedio de Número de Comensales"/>
    <pivotHierarchy dragToData="1"/>
    <pivotHierarchy dragToData="1" caption="Número de Comensal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2E3288B-CC80-4458-9FDB-6DC70FAB4C64}" name="TablaDinámica8" cacheId="1" applyNumberFormats="0" applyBorderFormats="0" applyFontFormats="0" applyPatternFormats="0" applyAlignmentFormats="0" applyWidthHeightFormats="1" dataCaption="Valores" grandTotalCaption="Total" tag="18e8410c-ec5d-4ad9-8b75-a8984a8217f0" updatedVersion="8" minRefreshableVersion="3" useAutoFormatting="1" subtotalHiddenItems="1" itemPrintTitles="1" createdVersion="8" indent="0" outline="1" outlineData="1" multipleFieldFilters="0" chartFormat="6" rowHeaderCaption="Día de la semana">
  <location ref="E27:F35"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a de Número de Comensales" fld="1" baseField="0" baseItem="0"/>
  </dataFields>
  <formats count="17">
    <format dxfId="113">
      <pivotArea grandRow="1" outline="0" collapsedLevelsAreSubtotals="1" fieldPosition="0"/>
    </format>
    <format dxfId="112">
      <pivotArea type="all" dataOnly="0" outline="0" fieldPosition="0"/>
    </format>
    <format dxfId="111">
      <pivotArea outline="0" collapsedLevelsAreSubtotals="1" fieldPosition="0"/>
    </format>
    <format dxfId="110">
      <pivotArea dataOnly="0" labelOnly="1" grandRow="1" outline="0" fieldPosition="0"/>
    </format>
    <format dxfId="109">
      <pivotArea collapsedLevelsAreSubtotals="1" fieldPosition="0">
        <references count="1">
          <reference field="0" count="0"/>
        </references>
      </pivotArea>
    </format>
    <format dxfId="108">
      <pivotArea type="all" dataOnly="0" outline="0" fieldPosition="0"/>
    </format>
    <format dxfId="107">
      <pivotArea outline="0" collapsedLevelsAreSubtotals="1" fieldPosition="0"/>
    </format>
    <format dxfId="106">
      <pivotArea field="0" type="button" dataOnly="0" labelOnly="1" outline="0" axis="axisRow" fieldPosition="0"/>
    </format>
    <format dxfId="105">
      <pivotArea dataOnly="0" labelOnly="1" fieldPosition="0">
        <references count="1">
          <reference field="0" count="0"/>
        </references>
      </pivotArea>
    </format>
    <format dxfId="104">
      <pivotArea dataOnly="0" labelOnly="1" grandRow="1" outline="0" fieldPosition="0"/>
    </format>
    <format dxfId="103">
      <pivotArea dataOnly="0" labelOnly="1" outline="0" axis="axisValues" fieldPosition="0"/>
    </format>
    <format dxfId="102">
      <pivotArea field="0" type="button" dataOnly="0" labelOnly="1" outline="0" axis="axisRow" fieldPosition="0"/>
    </format>
    <format dxfId="101">
      <pivotArea dataOnly="0" labelOnly="1" fieldPosition="0">
        <references count="1">
          <reference field="0" count="0"/>
        </references>
      </pivotArea>
    </format>
    <format dxfId="100">
      <pivotArea field="0" type="button" dataOnly="0" labelOnly="1" outline="0" axis="axisRow" fieldPosition="0"/>
    </format>
    <format dxfId="99">
      <pivotArea dataOnly="0" labelOnly="1" outline="0" axis="axisValues" fieldPosition="0"/>
    </format>
    <format dxfId="98">
      <pivotArea grandRow="1" outline="0" collapsedLevelsAreSubtotals="1" fieldPosition="0"/>
    </format>
    <format dxfId="97">
      <pivotArea dataOnly="0" labelOnly="1" grandRow="1" outline="0"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caption="Recuento de Número de Orden"/>
    <pivotHierarchy dragToData="1" caption="Suma de Número de Comensales"/>
    <pivotHierarchy dragToData="1" caption="Promedio de Número de Comensales"/>
    <pivotHierarchy dragToData="1"/>
    <pivotHierarchy dragToData="1" caption="Número de Comensales"/>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9E9767D-926A-4F4D-B488-0B69E805B6C9}" name="TablaDinámica5" cacheId="2" applyNumberFormats="0" applyBorderFormats="0" applyFontFormats="0" applyPatternFormats="0" applyAlignmentFormats="0" applyWidthHeightFormats="1" dataCaption="Valores" grandTotalCaption="Total" tag="18e8410c-ec5d-4ad9-8b75-a8984a8217f0" updatedVersion="8" minRefreshableVersion="3" useAutoFormatting="1" subtotalHiddenItems="1" itemPrintTitles="1" createdVersion="8" indent="0" outline="1" outlineData="1" multipleFieldFilters="0" chartFormat="6" rowHeaderCaption="Día de la semana">
  <location ref="B27:C35"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Promedio de Número de Comensales" fld="1" subtotal="average" baseField="0" baseItem="0"/>
  </dataFields>
  <formats count="19">
    <format dxfId="132">
      <pivotArea grandRow="1" outline="0" collapsedLevelsAreSubtotals="1" fieldPosition="0"/>
    </format>
    <format dxfId="131">
      <pivotArea type="all" dataOnly="0" outline="0" fieldPosition="0"/>
    </format>
    <format dxfId="130">
      <pivotArea outline="0" collapsedLevelsAreSubtotals="1" fieldPosition="0"/>
    </format>
    <format dxfId="129">
      <pivotArea dataOnly="0" labelOnly="1" grandRow="1" outline="0" fieldPosition="0"/>
    </format>
    <format dxfId="128">
      <pivotArea collapsedLevelsAreSubtotals="1" fieldPosition="0">
        <references count="1">
          <reference field="0" count="0"/>
        </references>
      </pivotArea>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0" type="button" dataOnly="0" labelOnly="1" outline="0" axis="axisRow" fieldPosition="0"/>
    </format>
    <format dxfId="123">
      <pivotArea dataOnly="0" labelOnly="1" fieldPosition="0">
        <references count="1">
          <reference field="0" count="0"/>
        </references>
      </pivotArea>
    </format>
    <format dxfId="122">
      <pivotArea dataOnly="0" labelOnly="1" grandRow="1" outline="0" fieldPosition="0"/>
    </format>
    <format dxfId="121">
      <pivotArea dataOnly="0" labelOnly="1" outline="0" axis="axisValues" fieldPosition="0"/>
    </format>
    <format dxfId="120">
      <pivotArea field="0" type="button" dataOnly="0" labelOnly="1" outline="0" axis="axisRow" fieldPosition="0"/>
    </format>
    <format dxfId="119">
      <pivotArea dataOnly="0" labelOnly="1" fieldPosition="0">
        <references count="1">
          <reference field="0" count="0"/>
        </references>
      </pivotArea>
    </format>
    <format dxfId="118">
      <pivotArea dataOnly="0" labelOnly="1" grandRow="1" outline="0" fieldPosition="0"/>
    </format>
    <format dxfId="117">
      <pivotArea field="0" type="button" dataOnly="0" labelOnly="1" outline="0" axis="axisRow" fieldPosition="0"/>
    </format>
    <format dxfId="116">
      <pivotArea dataOnly="0" labelOnly="1" outline="0" axis="axisValues" fieldPosition="0"/>
    </format>
    <format dxfId="115">
      <pivotArea grandRow="1" outline="0" collapsedLevelsAreSubtotals="1" fieldPosition="0"/>
    </format>
    <format dxfId="114">
      <pivotArea dataOnly="0" labelOnly="1" grandRow="1" outline="0"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pivotHierarchy dragToData="1"/>
    <pivotHierarchy dragToData="1" caption="Recuento de Número de Orden"/>
    <pivotHierarchy dragToData="1" caption="Suma de Número de Comensales"/>
    <pivotHierarchy dragToData="1" caption="Promedio de Número de Comensales"/>
    <pivotHierarchy dragToData="1"/>
    <pivotHierarchy dragToData="1" caption="Número de Comensales"/>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0EA0EB-CDCC-4E67-B353-82F36E1519E7}" name="TablaDinámica6" cacheId="4" applyNumberFormats="0" applyBorderFormats="0" applyFontFormats="0" applyPatternFormats="0" applyAlignmentFormats="0" applyWidthHeightFormats="1" dataCaption="Valores" grandTotalCaption="Total" tag="18e8410c-ec5d-4ad9-8b75-a8984a8217f0" updatedVersion="8" minRefreshableVersion="3" useAutoFormatting="1" subtotalHiddenItems="1" itemPrintTitles="1" createdVersion="8" indent="0" outline="1" outlineData="1" multipleFieldFilters="0" chartFormat="6" rowHeaderCaption="Día de la semana">
  <location ref="B16:B17" firstHeaderRow="1" firstDataRow="1" firstDataCol="0"/>
  <pivotFields count="1">
    <pivotField dataField="1" subtotalTop="0" showAll="0" defaultSubtotal="0"/>
  </pivotFields>
  <rowItems count="1">
    <i/>
  </rowItems>
  <colItems count="1">
    <i/>
  </colItems>
  <dataFields count="1">
    <dataField name="Total de Nº de Orden" fld="0" subtotal="count" baseField="0" baseItem="0"/>
  </dataFields>
  <formats count="9">
    <format dxfId="141">
      <pivotArea grandRow="1" outline="0" collapsedLevelsAreSubtotals="1" fieldPosition="0"/>
    </format>
    <format dxfId="140">
      <pivotArea type="all" dataOnly="0" outline="0" fieldPosition="0"/>
    </format>
    <format dxfId="139">
      <pivotArea outline="0" collapsedLevelsAreSubtotals="1" fieldPosition="0"/>
    </format>
    <format dxfId="138">
      <pivotArea dataOnly="0" labelOnly="1" grandRow="1" outline="0" fieldPosition="0"/>
    </format>
    <format dxfId="137">
      <pivotArea type="all" dataOnly="0" outline="0" fieldPosition="0"/>
    </format>
    <format dxfId="136">
      <pivotArea outline="0" collapsedLevelsAreSubtotals="1" fieldPosition="0"/>
    </format>
    <format dxfId="135">
      <pivotArea type="all" dataOnly="0" outline="0" fieldPosition="0"/>
    </format>
    <format dxfId="134">
      <pivotArea outline="0" collapsedLevelsAreSubtotals="1" fieldPosition="0"/>
    </format>
    <format dxfId="133">
      <pivotArea dataOnly="0" labelOnly="1" outline="0" axis="axisValues"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Ganancia Neta"/>
    <pivotHierarchy dragToData="1" caption="Ganancia Bruta"/>
    <pivotHierarchy dragToData="1"/>
    <pivotHierarchy dragToData="1"/>
    <pivotHierarchy dragToData="1"/>
    <pivotHierarchy dragToData="1"/>
    <pivotHierarchy dragToData="1"/>
    <pivotHierarchy dragToData="1"/>
    <pivotHierarchy dragToData="1" caption="Total de Nº de Orden"/>
    <pivotHierarchy dragToData="1"/>
    <pivotHierarchy dragToData="1" caption="Recuento de Número de Orden"/>
    <pivotHierarchy dragToData="1" caption="Número de comensales/clientes"/>
    <pivotHierarchy dragToData="1" caption="Promedio de Número de Comensales"/>
    <pivotHierarchy dragToData="1"/>
    <pivotHierarchy dragToData="1" caption="Número de Comensal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Sala]"/>
        <x15:activeTabTopLevelEntity name="[TablaCocin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3BD88C-E1A9-4757-B538-D7BF56EB51E7}" name="TablaDinámica2" cacheId="16"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Número de Orden">
  <location ref="B6:C774" firstHeaderRow="1" firstDataRow="1" firstDataCol="1"/>
  <pivotFields count="15">
    <pivotField axis="axisRow" showAll="0">
      <items count="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t="default"/>
      </items>
    </pivotField>
    <pivotField showAll="0"/>
    <pivotField showAll="0"/>
    <pivotField showAll="0"/>
    <pivotField showAll="0"/>
    <pivotField showAll="0"/>
    <pivotField showAll="0"/>
    <pivotField showAll="0"/>
    <pivotField showAll="0"/>
    <pivotField numFmtId="9"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7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t="grand">
      <x/>
    </i>
  </rowItems>
  <colItems count="1">
    <i/>
  </colItems>
  <dataFields count="1">
    <dataField name="Suma de Tiempo de Preparación" fld="11" baseField="0" baseItem="0" numFmtId="165"/>
  </dataFields>
  <formats count="49">
    <format dxfId="48">
      <pivotArea type="all" dataOnly="0" outline="0" fieldPosition="0"/>
    </format>
    <format dxfId="47">
      <pivotArea outline="0" collapsedLevelsAreSubtotals="1" fieldPosition="0"/>
    </format>
    <format dxfId="46">
      <pivotArea field="0" type="button" dataOnly="0" labelOnly="1" outline="0" axis="axisRow" fieldPosition="0"/>
    </format>
    <format dxfId="4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2">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1">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0">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9">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7">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6">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5">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4">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3">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2">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0">
      <pivotArea dataOnly="0" labelOnly="1" fieldPosition="0">
        <references count="1">
          <reference field="0" count="17">
            <x v="750"/>
            <x v="751"/>
            <x v="752"/>
            <x v="753"/>
            <x v="754"/>
            <x v="755"/>
            <x v="756"/>
            <x v="757"/>
            <x v="758"/>
            <x v="759"/>
            <x v="760"/>
            <x v="761"/>
            <x v="762"/>
            <x v="763"/>
            <x v="764"/>
            <x v="765"/>
            <x v="766"/>
          </reference>
        </references>
      </pivotArea>
    </format>
    <format dxfId="29">
      <pivotArea dataOnly="0" labelOnly="1" grandRow="1" outline="0" fieldPosition="0"/>
    </format>
    <format dxfId="28">
      <pivotArea dataOnly="0" labelOnly="1" outline="0" axis="axisValues" fieldPosition="0"/>
    </format>
    <format dxfId="27">
      <pivotArea outline="0" collapsedLevelsAreSubtotals="1" fieldPosition="0"/>
    </format>
    <format dxfId="26">
      <pivotArea dataOnly="0" labelOnly="1" outline="0" axis="axisValues" fieldPosition="0"/>
    </format>
    <format dxfId="25">
      <pivotArea outline="0" collapsedLevelsAreSubtotals="1" fieldPosition="0"/>
    </format>
    <format dxfId="24">
      <pivotArea dataOnly="0" labelOnly="1" outline="0" axis="axisValues" fieldPosition="0"/>
    </format>
    <format dxfId="23">
      <pivotArea field="0" type="button" dataOnly="0" labelOnly="1" outline="0" axis="axisRow"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
      <pivotArea dataOnly="0" labelOnly="1" fieldPosition="0">
        <references count="1">
          <reference field="0" count="17">
            <x v="750"/>
            <x v="751"/>
            <x v="752"/>
            <x v="753"/>
            <x v="754"/>
            <x v="755"/>
            <x v="756"/>
            <x v="757"/>
            <x v="758"/>
            <x v="759"/>
            <x v="760"/>
            <x v="761"/>
            <x v="762"/>
            <x v="763"/>
            <x v="764"/>
            <x v="765"/>
            <x v="766"/>
          </reference>
        </references>
      </pivotArea>
    </format>
    <format dxfId="2">
      <pivotArea dataOnly="0" labelOnly="1" grandRow="1" outline="0" fieldPosition="0"/>
    </format>
    <format dxfId="1">
      <pivotArea field="0"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EAA856C-7BAD-4428-8E1F-BBA8F0CE44B7}" name="TablaDinámica13" cacheId="1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3:C771" firstHeaderRow="1" firstDataRow="1" firstDataCol="1"/>
  <pivotFields count="2">
    <pivotField axis="axisRow" allDrilled="1" subtotalTop="0" showAll="0" dataSourceSort="1" defaultSubtotal="0" defaultAttributeDrillState="1">
      <items count="7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s>
    </pivotField>
    <pivotField dataField="1" subtotalTop="0" showAll="0" defaultSubtotal="0"/>
  </pivotFields>
  <rowFields count="1">
    <field x="0"/>
  </rowFields>
  <rowItems count="7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t="grand">
      <x/>
    </i>
  </rowItems>
  <colItems count="1">
    <i/>
  </colItems>
  <dataFields count="1">
    <dataField name="Suma de Total del pedido"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cocina!$A$1:$M$1903">
        <x15:activeTabTopLevelEntity name="[Rango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2B2A162-5FEA-43DF-8FC8-B72F5EA1FCD5}" name="TablaDinámica14" cacheId="14"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E3:F771" firstHeaderRow="1" firstDataRow="1" firstDataCol="1"/>
  <pivotFields count="2">
    <pivotField axis="axisRow" allDrilled="1" subtotalTop="0" showAll="0" dataSourceSort="1" defaultSubtotal="0" defaultAttributeDrillState="1">
      <items count="7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s>
    </pivotField>
    <pivotField dataField="1" subtotalTop="0" showAll="0" defaultSubtotal="0"/>
  </pivotFields>
  <rowFields count="1">
    <field x="0"/>
  </rowFields>
  <rowItems count="7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t="grand">
      <x/>
    </i>
  </rowItems>
  <colItems count="1">
    <i/>
  </colItems>
  <dataFields count="1">
    <dataField name="Suma de Propina" fld="1"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os sala!$A$1:$V$768">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Servicio" xr10:uid="{3FC5C52B-B2A3-4B26-8873-B15B09553FF0}" sourceName="[TablaSala].[Tipo de Servicio]">
  <pivotTables>
    <pivotTable tabId="14" name="TablaDinámica4"/>
    <pivotTable tabId="14" name="TablaDinámica1"/>
    <pivotTable tabId="14" name="TablaDinámica2"/>
    <pivotTable tabId="14" name="TablaDinámica7"/>
    <pivotTable tabId="14" name="TablaDinámica8"/>
  </pivotTables>
  <data>
    <olap pivotCacheId="504407701">
      <levels count="2">
        <level uniqueName="[TablaSala].[Tipo de Servicio].[(All)]" sourceCaption="(All)" count="0"/>
        <level uniqueName="[TablaSala].[Tipo de Servicio].[Tipo de Servicio]" sourceCaption="Tipo de Servicio" count="3">
          <ranges>
            <range startItem="0">
              <i n="[TablaSala].[Tipo de Servicio].&amp;[Almuerzo]" c="Almuerzo"/>
              <i n="[TablaSala].[Tipo de Servicio].&amp;[Cena]" c="Cena"/>
              <i n="[TablaSala].[Tipo de Servicio].&amp;[Desayuno]" c="Desayuno"/>
            </range>
          </ranges>
        </level>
      </levels>
      <selections count="1">
        <selection n="[TablaSala].[Tipo de Servicio].[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ía_de_la_semana" xr10:uid="{5B740F2E-3278-4927-8179-7BBE17B5F568}" sourceName="[TablaSala].[Día de la semana]">
  <pivotTables>
    <pivotTable tabId="14" name="TablaDinámica4"/>
    <pivotTable tabId="14" name="TablaDinámica1"/>
    <pivotTable tabId="14" name="TablaDinámica2"/>
    <pivotTable tabId="14" name="TablaDinámica7"/>
    <pivotTable tabId="14" name="TablaDinámica8"/>
  </pivotTables>
  <data>
    <olap pivotCacheId="504407701">
      <levels count="2">
        <level uniqueName="[TablaSala].[Día de la semana].[(All)]" sourceCaption="(All)" count="0"/>
        <level uniqueName="[TablaSala].[Día de la semana].[Día de la semana]" sourceCaption="Día de la semana" count="7">
          <ranges>
            <range startItem="0">
              <i n="[TablaSala].[Día de la semana].&amp;[domingo]" c="domingo"/>
              <i n="[TablaSala].[Día de la semana].&amp;[jueves]" c="jueves"/>
              <i n="[TablaSala].[Día de la semana].&amp;[lunes]" c="lunes"/>
              <i n="[TablaSala].[Día de la semana].&amp;[martes]" c="martes"/>
              <i n="[TablaSala].[Día de la semana].&amp;[miércoles]" c="miércoles"/>
              <i n="[TablaSala].[Día de la semana].&amp;[sábado]" c="sábado"/>
              <i n="[TablaSala].[Día de la semana].&amp;[viernes]" c="viernes"/>
            </range>
          </ranges>
        </level>
      </levels>
      <selections count="1">
        <selection n="[TablaSala].[Día de la semana].[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ro_Asignado" xr10:uid="{0688A008-5CC3-4D66-995D-E1B75DEB3BEA}" sourceName="[TablaSala].[Mesero Asignado]">
  <pivotTables>
    <pivotTable tabId="14" name="TablaDinámica7"/>
    <pivotTable tabId="14" name="TablaDinámica1"/>
    <pivotTable tabId="14" name="TablaDinámica2"/>
    <pivotTable tabId="14" name="TablaDinámica4"/>
    <pivotTable tabId="14" name="TablaDinámica8"/>
  </pivotTables>
  <data>
    <olap pivotCacheId="504407701">
      <levels count="2">
        <level uniqueName="[TablaSala].[Mesero Asignado].[(All)]" sourceCaption="(All)" count="0"/>
        <level uniqueName="[TablaSala].[Mesero Asignado].[Mesero Asignado]" sourceCaption="Mesero Asignado" count="5">
          <ranges>
            <range startItem="0">
              <i n="[TablaSala].[Mesero Asignado].&amp;[Mesero_1]" c="Mesero_1"/>
              <i n="[TablaSala].[Mesero Asignado].&amp;[Mesero_2]" c="Mesero_2"/>
              <i n="[TablaSala].[Mesero Asignado].&amp;[Mesero_3]" c="Mesero_3"/>
              <i n="[TablaSala].[Mesero Asignado].&amp;[Mesero_4]" c="Mesero_4"/>
              <i n="[TablaSala].[Mesero Asignado].&amp;[Mesero_5]" c="Mesero_5"/>
            </range>
          </ranges>
        </level>
      </levels>
      <selections count="1">
        <selection n="[TablaSala].[Mesero Asignado].[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Servicio" xr10:uid="{A25CD2DF-2F72-46CA-B3BB-BB3DBC5FC3D1}" cache="SegmentaciónDeDatos_Tipo_de_Servicio" caption="Tipo de Servicio" level="1" style="SlicerStyleDark1" rowHeight="249238"/>
  <slicer name="Día de la semana" xr10:uid="{DC7B85E5-40B1-443D-BF7C-317DB9A4B120}" cache="SegmentaciónDeDatos_Día_de_la_semana" caption="Día de la semana" level="1" style="SlicerStyleDark1" rowHeight="249238"/>
  <slicer name="Mesero Asignado" xr10:uid="{2010DF7D-D405-4BEB-A098-6AD557AA377B}" cache="SegmentaciónDeDatos_Mesero_Asignado" caption="Mesero Asignado" level="1" style="SlicerStyleDark1"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583740-6E01-46BE-8B9D-02FFDB2EAC26}" name="TablaSala" displayName="TablaSala" ref="A1:V768" totalsRowShown="0" headerRowDxfId="90" tableBorderDxfId="89">
  <autoFilter ref="A1:V768" xr:uid="{28583740-6E01-46BE-8B9D-02FFDB2EAC26}"/>
  <tableColumns count="22">
    <tableColumn id="1" xr3:uid="{8EC4E912-6A2C-412B-9920-D4638EF5623F}" name="Número de Mesa" dataDxfId="88"/>
    <tableColumn id="2" xr3:uid="{DDBD32AD-79F7-4783-B14D-148C9781735C}" name="Nombre del Cliente" dataDxfId="87"/>
    <tableColumn id="3" xr3:uid="{DCA1CEB5-8676-4E69-B969-3C5ADFF9C8B8}" name="Número de Comensales" dataDxfId="86"/>
    <tableColumn id="4" xr3:uid="{D83DBD08-4FEB-4BCB-BB9A-123146E103D0}" name="Fecha de factura " dataDxfId="85">
      <calculatedColumnFormula>DATE(YEAR(J2),MONTH(J2),DAY(J2))</calculatedColumnFormula>
    </tableColumn>
    <tableColumn id="5" xr3:uid="{D3F94563-7C08-4141-A2D9-D28046E42790}" name="Hora de llegada" dataDxfId="84"/>
    <tableColumn id="6" xr3:uid="{B427A2E1-F69E-4CD3-A398-76F7567609DF}" name="Hora de salida" dataDxfId="83"/>
    <tableColumn id="7" xr3:uid="{470F7CFF-CA05-4802-82BA-A271F8AA9833}" name="Tiempo de permanencia" dataDxfId="82">
      <calculatedColumnFormula>IF(Q2="Ocupada",F2-E2+W2,F2-E2)</calculatedColumnFormula>
    </tableColumn>
    <tableColumn id="8" xr3:uid="{000A05E5-9E56-4899-B5C4-24025B50EF4B}" name="Tiempo de preparación" dataDxfId="81">
      <calculatedColumnFormula>VLOOKUP($R2,'Tiempo de permanencia'!$B$7:$E$773,4,FALSE)</calculatedColumnFormula>
    </tableColumn>
    <tableColumn id="9" xr3:uid="{47F64888-3E2A-449D-A0E2-0B425ACB009E}" name="Tiempo de Degustación" dataDxfId="80">
      <calculatedColumnFormula>IF((G2-H2)&lt;0,0,G2-H2)</calculatedColumnFormula>
    </tableColumn>
    <tableColumn id="10" xr3:uid="{BB34AC85-2C44-4BCB-8373-C744184B34C0}" name="Hora de Llegada 2" dataDxfId="79"/>
    <tableColumn id="11" xr3:uid="{47DCEB88-E0F7-42E3-96C0-FD249DFE71D3}" name="Hora de Salida 2" dataDxfId="78"/>
    <tableColumn id="12" xr3:uid="{F47A0DE2-4CD9-4491-9A04-30D8FFFB4955}" name="Mesero Asignado" dataDxfId="77"/>
    <tableColumn id="13" xr3:uid="{5CDDDB98-D8C8-415C-93AC-3A26D567309B}" name="Tipo de Servicio" dataDxfId="76"/>
    <tableColumn id="14" xr3:uid="{5B000848-4DE8-458D-B5F3-152D629DE946}" name="Método de Pago" dataDxfId="75"/>
    <tableColumn id="15" xr3:uid="{D71B8E0F-BFFC-4571-AFE2-542C8CFCA2EF}" name="Propina" dataDxfId="74"/>
    <tableColumn id="16" xr3:uid="{ADCD76A1-0248-49EE-AD14-41A9D0CC992D}" name="Monto total de la cuenta" dataDxfId="73">
      <calculatedColumnFormula>VLOOKUP(R2,'Monto total'!$H$4:$K$770,4,FALSE)</calculatedColumnFormula>
    </tableColumn>
    <tableColumn id="17" xr3:uid="{0573DFB3-000C-4A24-B762-C50D44870B4F}" name="Estado de la Mesa" dataDxfId="72"/>
    <tableColumn id="18" xr3:uid="{B87A958A-0CAC-4B5A-9C68-7D8C8A912E13}" name="Número de Orden" dataDxfId="71"/>
    <tableColumn id="19" xr3:uid="{75DD6194-961B-4F01-8697-0096FF5DF715}" name="Cobro de la Orden" dataDxfId="70">
      <calculatedColumnFormula>IF($I2=0,"No","Sí")</calculatedColumnFormula>
    </tableColumn>
    <tableColumn id="20" xr3:uid="{BA279FC9-E68F-4601-B084-A0CDE03BF037}" name="País de Origen" dataDxfId="69"/>
    <tableColumn id="21" xr3:uid="{F682CA8D-AD21-4D7E-8E8D-0BE4A5C93519}" name="Platos Ordenados" dataDxfId="68"/>
    <tableColumn id="22" xr3:uid="{DA173B8D-4A61-408C-B5F2-43002395EED2}" name="Día de la semana" dataDxfId="67">
      <calculatedColumnFormula>TEXT(TablaSala[[#This Row],[Fecha de factura ]],"dddd")</calculatedColumnFormula>
    </tableColumn>
  </tableColumns>
  <tableStyleInfo name="TableStyleLight1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1AE15A-9625-4D89-9681-3E7F73C8EED5}" name="TablaCocina" displayName="TablaCocina" ref="A1:N1903" totalsRowShown="0" headerRowDxfId="66" dataDxfId="64" headerRowBorderDxfId="65" tableBorderDxfId="63">
  <autoFilter ref="A1:N1903" xr:uid="{6D1AE15A-9625-4D89-9681-3E7F73C8EED5}"/>
  <tableColumns count="14">
    <tableColumn id="1" xr3:uid="{1C789135-9ABF-4AC5-B34B-CAD45555ACD0}" name="Número de Orden" dataDxfId="62"/>
    <tableColumn id="2" xr3:uid="{C2745F3D-772B-4911-9CDF-FC0FD9CAA6C0}" name="Número de Mesa" dataDxfId="61"/>
    <tableColumn id="3" xr3:uid="{AFBF6C2C-5D51-4367-B0FD-24111491B89A}" name="Nombre del Plato" dataDxfId="60"/>
    <tableColumn id="4" xr3:uid="{959D867D-1537-40DE-A109-CFB13BBE034F}" name="Descripción del Plato" dataDxfId="59"/>
    <tableColumn id="5" xr3:uid="{349078DD-4938-4F4E-B34A-5A9CBB0098D8}" name="Costo Unitario" dataDxfId="58"/>
    <tableColumn id="6" xr3:uid="{A99311FF-AEFC-43CA-AD26-9120F7953EED}" name="Precio Unitario" dataDxfId="57"/>
    <tableColumn id="7" xr3:uid="{C94E8E89-3E2A-475A-8BB4-EFD158989F7E}" name="Total del pedido" dataDxfId="56">
      <calculatedColumnFormula>IF(TablaCocina[[#This Row],[Cobro de la orde]]="Sí",F2*K2,0)</calculatedColumnFormula>
    </tableColumn>
    <tableColumn id="8" xr3:uid="{A004C123-0A4A-4AF3-B42B-FC7EADBABEE0}" name="Ganancia Neta" dataDxfId="55">
      <calculatedColumnFormula>IF(TablaCocina[[#This Row],[Cobro de la orde]]="Sí",(F2-E2)*K2,0)</calculatedColumnFormula>
    </tableColumn>
    <tableColumn id="9" xr3:uid="{C8A7ECBD-7A68-41BF-8346-748A65099EAA}" name="Ganancia Bruta" dataDxfId="54">
      <calculatedColumnFormula>IF(TablaCocina[[#This Row],[Cobro de la orde]]="Sí",F2*K2,0)</calculatedColumnFormula>
    </tableColumn>
    <tableColumn id="10" xr3:uid="{98E71CF2-F755-4F90-A8A8-9EA84BA4442E}" name="Porcentaje de Ganancia" dataDxfId="53" dataCellStyle="Porcentaje">
      <calculatedColumnFormula>IF(TablaCocina[[#This Row],[Cobro de la orde]]="Sí",H2/G2,0)</calculatedColumnFormula>
    </tableColumn>
    <tableColumn id="11" xr3:uid="{09FA6D7A-7DB6-4AB3-93C3-E308EC9D76A0}" name="Cantidad Ordenada" dataDxfId="52"/>
    <tableColumn id="12" xr3:uid="{E682F4D1-94A0-4BF2-A5B7-AD83A186E346}" name="Tiempo de Preparación" dataDxfId="51"/>
    <tableColumn id="13" xr3:uid="{F176EE02-DC07-4C0A-8AD7-45AB96D7F39E}" name="Observaciones" dataDxfId="50"/>
    <tableColumn id="14" xr3:uid="{CC4F9D7C-EFDD-49F7-816D-59089CBF17F0}" name="Cobro de la orde" dataDxfId="49">
      <calculatedColumnFormula>VLOOKUP(TablaCocina[[#This Row],[Número de Orden]],TablaSala[[Número de Orden]:[Cobro de la Orden]],2,FALSE)</calculatedColumnFormula>
    </tableColumn>
  </tableColumns>
  <tableStyleInfo name="TableStyleLight9"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A952C-451F-40C4-B342-6A6CC0E7C963}">
  <sheetPr>
    <tabColor theme="6" tint="0.79998168889431442"/>
  </sheetPr>
  <dimension ref="A2:S21"/>
  <sheetViews>
    <sheetView showGridLines="0" zoomScale="85" workbookViewId="0">
      <selection activeCell="L26" sqref="L26"/>
    </sheetView>
  </sheetViews>
  <sheetFormatPr baseColWidth="10" defaultRowHeight="14.25"/>
  <sheetData>
    <row r="2" spans="1:19" ht="23.65" thickBot="1">
      <c r="B2" s="126" t="s">
        <v>1288</v>
      </c>
      <c r="C2" s="67"/>
      <c r="D2" s="67"/>
      <c r="E2" s="67"/>
      <c r="F2" s="67"/>
      <c r="G2" s="67"/>
      <c r="H2" s="67"/>
      <c r="I2" s="67"/>
      <c r="J2" s="67"/>
      <c r="K2" s="67"/>
      <c r="L2" s="67"/>
      <c r="M2" s="67"/>
      <c r="N2" s="67"/>
      <c r="O2" s="67"/>
      <c r="P2" s="67"/>
      <c r="Q2" s="67"/>
      <c r="R2" s="67"/>
      <c r="S2" s="67"/>
    </row>
    <row r="4" spans="1:19" ht="15.75">
      <c r="B4" s="127" t="s">
        <v>1289</v>
      </c>
    </row>
    <row r="6" spans="1:19">
      <c r="B6" t="s">
        <v>1290</v>
      </c>
    </row>
    <row r="7" spans="1:19">
      <c r="B7" t="s">
        <v>1291</v>
      </c>
    </row>
    <row r="8" spans="1:19">
      <c r="B8" t="s">
        <v>1292</v>
      </c>
    </row>
    <row r="10" spans="1:19" ht="15.75">
      <c r="B10" s="127" t="s">
        <v>1293</v>
      </c>
    </row>
    <row r="12" spans="1:19">
      <c r="A12" s="60" t="s">
        <v>1294</v>
      </c>
      <c r="B12" t="s">
        <v>1300</v>
      </c>
    </row>
    <row r="13" spans="1:19">
      <c r="A13" s="60" t="s">
        <v>1295</v>
      </c>
      <c r="B13" t="s">
        <v>1302</v>
      </c>
    </row>
    <row r="14" spans="1:19">
      <c r="A14" s="60" t="s">
        <v>1296</v>
      </c>
      <c r="B14" t="s">
        <v>1301</v>
      </c>
    </row>
    <row r="15" spans="1:19">
      <c r="A15" s="60" t="s">
        <v>1297</v>
      </c>
      <c r="B15" t="s">
        <v>1304</v>
      </c>
    </row>
    <row r="16" spans="1:19">
      <c r="A16" s="60" t="s">
        <v>1298</v>
      </c>
      <c r="B16" t="s">
        <v>1303</v>
      </c>
    </row>
    <row r="17" spans="1:2">
      <c r="A17" s="60" t="s">
        <v>1299</v>
      </c>
      <c r="B17" t="s">
        <v>1136</v>
      </c>
    </row>
    <row r="18" spans="1:2">
      <c r="A18" s="60" t="s">
        <v>1305</v>
      </c>
      <c r="B18" t="s">
        <v>1306</v>
      </c>
    </row>
    <row r="20" spans="1:2" ht="15.75">
      <c r="B20" s="127" t="s">
        <v>1312</v>
      </c>
    </row>
    <row r="21" spans="1:2">
      <c r="B21" t="s">
        <v>1324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61883-8480-4E99-9FA3-DC6F8BC770DD}">
  <sheetPr>
    <tabColor theme="6" tint="0.79998168889431442"/>
    <pageSetUpPr fitToPage="1"/>
  </sheetPr>
  <dimension ref="A1:AE119"/>
  <sheetViews>
    <sheetView showGridLines="0" zoomScale="55" zoomScaleNormal="55" workbookViewId="0">
      <selection activeCell="S33" sqref="S33"/>
    </sheetView>
  </sheetViews>
  <sheetFormatPr baseColWidth="10" defaultRowHeight="14.25"/>
  <cols>
    <col min="2" max="2" width="10" customWidth="1"/>
    <col min="3" max="3" width="20" customWidth="1"/>
    <col min="4" max="4" width="17.06640625" customWidth="1"/>
    <col min="5" max="7" width="11.3984375" customWidth="1"/>
    <col min="8" max="8" width="13.53125" customWidth="1"/>
    <col min="9" max="10" width="11.3984375" customWidth="1"/>
    <col min="11" max="11" width="9.3984375" customWidth="1"/>
    <col min="12" max="13" width="11.3984375" customWidth="1"/>
    <col min="14" max="14" width="14.796875" customWidth="1"/>
    <col min="15" max="16" width="11.3984375" customWidth="1"/>
    <col min="22" max="22" width="8.1328125" customWidth="1"/>
  </cols>
  <sheetData>
    <row r="1" spans="1:31">
      <c r="A1" s="93"/>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row>
    <row r="2" spans="1:31" ht="69" customHeight="1">
      <c r="A2" s="93"/>
      <c r="B2" s="93"/>
      <c r="C2" s="93"/>
      <c r="D2" s="93"/>
      <c r="E2" s="93"/>
      <c r="F2" s="93"/>
      <c r="G2" s="93"/>
      <c r="H2" s="93"/>
      <c r="I2" s="93"/>
      <c r="J2" s="93"/>
      <c r="K2" s="93"/>
      <c r="L2" s="93"/>
      <c r="M2" s="93"/>
      <c r="N2" s="93"/>
      <c r="O2" s="93"/>
      <c r="P2" s="93"/>
      <c r="Q2" s="93"/>
      <c r="R2" s="93"/>
      <c r="S2" s="93"/>
      <c r="T2" s="93"/>
      <c r="U2" s="93"/>
      <c r="V2" s="93"/>
      <c r="W2" s="93"/>
      <c r="X2" s="93"/>
      <c r="Y2" s="93"/>
      <c r="Z2" s="93"/>
      <c r="AA2" s="93"/>
      <c r="AB2" s="93"/>
      <c r="AC2" s="93"/>
      <c r="AD2" s="93"/>
      <c r="AE2" s="93"/>
    </row>
    <row r="3" spans="1:31" ht="51.95" customHeight="1">
      <c r="A3" s="93"/>
      <c r="B3" s="93"/>
      <c r="C3" s="155" t="s">
        <v>1224</v>
      </c>
      <c r="D3" s="155"/>
      <c r="E3" s="155"/>
      <c r="F3" s="155"/>
      <c r="G3" s="155"/>
      <c r="H3" s="155"/>
      <c r="I3" s="155"/>
      <c r="J3" s="155"/>
      <c r="K3" s="155"/>
      <c r="L3" s="155"/>
      <c r="M3" s="155"/>
      <c r="N3" s="155"/>
      <c r="O3" s="155"/>
      <c r="P3" s="155"/>
      <c r="Q3" s="155"/>
      <c r="R3" s="155"/>
      <c r="S3" s="155"/>
      <c r="T3" s="155"/>
      <c r="U3" s="155"/>
      <c r="V3" s="155"/>
      <c r="W3" s="155"/>
      <c r="X3" s="155"/>
      <c r="Y3" s="155"/>
      <c r="Z3" s="155"/>
      <c r="AA3" s="155"/>
      <c r="AB3" s="93"/>
      <c r="AC3" s="93"/>
      <c r="AD3" s="93"/>
      <c r="AE3" s="93"/>
    </row>
    <row r="4" spans="1:31" ht="32.1" customHeight="1">
      <c r="A4" s="93"/>
      <c r="B4" s="93"/>
      <c r="C4" s="155"/>
      <c r="D4" s="155"/>
      <c r="E4" s="155"/>
      <c r="F4" s="155"/>
      <c r="G4" s="155"/>
      <c r="H4" s="155"/>
      <c r="I4" s="155"/>
      <c r="J4" s="155"/>
      <c r="K4" s="155"/>
      <c r="L4" s="155"/>
      <c r="M4" s="155"/>
      <c r="N4" s="155"/>
      <c r="O4" s="155"/>
      <c r="P4" s="155"/>
      <c r="Q4" s="155"/>
      <c r="R4" s="155"/>
      <c r="S4" s="155"/>
      <c r="T4" s="155"/>
      <c r="U4" s="155"/>
      <c r="V4" s="155"/>
      <c r="W4" s="155"/>
      <c r="X4" s="155"/>
      <c r="Y4" s="155"/>
      <c r="Z4" s="155"/>
      <c r="AA4" s="155"/>
      <c r="AB4" s="93"/>
      <c r="AC4" s="93"/>
      <c r="AD4" s="93"/>
      <c r="AE4" s="93"/>
    </row>
    <row r="5" spans="1:31" ht="15" customHeight="1">
      <c r="A5" s="93"/>
      <c r="B5" s="93"/>
      <c r="C5" s="155"/>
      <c r="D5" s="155"/>
      <c r="E5" s="155"/>
      <c r="F5" s="155"/>
      <c r="G5" s="155"/>
      <c r="H5" s="155"/>
      <c r="I5" s="155"/>
      <c r="J5" s="155"/>
      <c r="K5" s="155"/>
      <c r="L5" s="155"/>
      <c r="M5" s="155"/>
      <c r="N5" s="155"/>
      <c r="O5" s="155"/>
      <c r="P5" s="155"/>
      <c r="Q5" s="155"/>
      <c r="R5" s="155"/>
      <c r="S5" s="155"/>
      <c r="T5" s="155"/>
      <c r="U5" s="155"/>
      <c r="V5" s="155"/>
      <c r="W5" s="155"/>
      <c r="X5" s="155"/>
      <c r="Y5" s="155"/>
      <c r="Z5" s="155"/>
      <c r="AA5" s="155"/>
      <c r="AB5" s="93"/>
      <c r="AC5" s="93"/>
      <c r="AD5" s="93"/>
      <c r="AE5" s="93"/>
    </row>
    <row r="6" spans="1:31" ht="9" customHeight="1">
      <c r="A6" s="93"/>
      <c r="B6" s="93"/>
      <c r="C6" s="155"/>
      <c r="D6" s="155"/>
      <c r="E6" s="155"/>
      <c r="F6" s="155"/>
      <c r="G6" s="155"/>
      <c r="H6" s="155"/>
      <c r="I6" s="155"/>
      <c r="J6" s="155"/>
      <c r="K6" s="155"/>
      <c r="L6" s="155"/>
      <c r="M6" s="155"/>
      <c r="N6" s="155"/>
      <c r="O6" s="155"/>
      <c r="P6" s="155"/>
      <c r="Q6" s="155"/>
      <c r="R6" s="155"/>
      <c r="S6" s="155"/>
      <c r="T6" s="155"/>
      <c r="U6" s="155"/>
      <c r="V6" s="155"/>
      <c r="W6" s="155"/>
      <c r="X6" s="155"/>
      <c r="Y6" s="155"/>
      <c r="Z6" s="155"/>
      <c r="AA6" s="155"/>
      <c r="AB6" s="93"/>
      <c r="AC6" s="93"/>
      <c r="AD6" s="93"/>
      <c r="AE6" s="93"/>
    </row>
    <row r="7" spans="1:31">
      <c r="A7" s="93"/>
      <c r="B7" s="93"/>
      <c r="C7" s="93"/>
      <c r="D7" s="93"/>
      <c r="E7" s="119"/>
      <c r="F7" s="93"/>
      <c r="G7" s="93"/>
      <c r="H7" s="93"/>
      <c r="I7" s="93"/>
      <c r="J7" s="93"/>
      <c r="K7" s="93"/>
      <c r="L7" s="93"/>
      <c r="M7" s="93"/>
      <c r="N7" s="93"/>
      <c r="O7" s="93"/>
      <c r="P7" s="93"/>
      <c r="Q7" s="93"/>
      <c r="R7" s="93"/>
      <c r="S7" s="93"/>
      <c r="T7" s="93"/>
      <c r="U7" s="93"/>
      <c r="V7" s="93"/>
      <c r="W7" s="93"/>
      <c r="X7" s="93"/>
      <c r="Y7" s="93"/>
      <c r="Z7" s="93"/>
      <c r="AA7" s="93"/>
      <c r="AB7" s="93"/>
      <c r="AC7" s="93"/>
      <c r="AD7" s="93"/>
      <c r="AE7" s="93"/>
    </row>
    <row r="8" spans="1:31">
      <c r="A8" s="93"/>
      <c r="B8" s="93"/>
      <c r="C8" s="93"/>
      <c r="D8" s="93"/>
      <c r="E8" s="119"/>
      <c r="F8" s="93"/>
      <c r="G8" s="93"/>
      <c r="H8" s="93"/>
      <c r="I8" s="93"/>
      <c r="J8" s="93"/>
      <c r="K8" s="93"/>
      <c r="L8" s="93"/>
      <c r="M8" s="93"/>
      <c r="N8" s="93"/>
      <c r="O8" s="93"/>
      <c r="P8" s="93"/>
      <c r="Q8" s="93"/>
      <c r="R8" s="93"/>
      <c r="S8" s="93"/>
      <c r="T8" s="93"/>
      <c r="U8" s="93"/>
      <c r="V8" s="93"/>
      <c r="W8" s="93"/>
      <c r="X8" s="93"/>
      <c r="Y8" s="93"/>
      <c r="Z8" s="93"/>
      <c r="AA8" s="93"/>
      <c r="AB8" s="93"/>
      <c r="AC8" s="93"/>
      <c r="AD8" s="93"/>
      <c r="AE8" s="93"/>
    </row>
    <row r="9" spans="1:31" ht="15" customHeight="1">
      <c r="A9" s="93"/>
      <c r="B9" s="93"/>
      <c r="C9" s="93"/>
      <c r="D9" s="143"/>
      <c r="E9" s="143"/>
      <c r="F9" s="93"/>
      <c r="G9" s="143"/>
      <c r="H9" s="143"/>
      <c r="I9" s="93"/>
      <c r="J9" s="143"/>
      <c r="K9" s="143"/>
      <c r="L9" s="93"/>
      <c r="M9" s="144"/>
      <c r="N9" s="144"/>
      <c r="O9" s="93"/>
      <c r="P9" s="143"/>
      <c r="Q9" s="143"/>
      <c r="R9" s="93"/>
      <c r="S9" s="143"/>
      <c r="T9" s="143"/>
      <c r="U9" s="120"/>
      <c r="V9" s="93"/>
      <c r="W9" s="93"/>
      <c r="X9" s="93"/>
      <c r="Y9" s="93"/>
      <c r="Z9" s="93"/>
      <c r="AA9" s="93"/>
      <c r="AB9" s="93"/>
      <c r="AC9" s="93"/>
      <c r="AD9" s="93"/>
      <c r="AE9" s="93"/>
    </row>
    <row r="10" spans="1:31" ht="38.65" customHeight="1">
      <c r="A10" s="93"/>
      <c r="B10" s="93"/>
      <c r="C10" s="93"/>
      <c r="D10" s="143"/>
      <c r="E10" s="143"/>
      <c r="F10" s="93"/>
      <c r="G10" s="143"/>
      <c r="H10" s="143"/>
      <c r="I10" s="93"/>
      <c r="J10" s="143"/>
      <c r="K10" s="143"/>
      <c r="L10" s="93"/>
      <c r="M10" s="144"/>
      <c r="N10" s="144"/>
      <c r="O10" s="93"/>
      <c r="P10" s="143"/>
      <c r="Q10" s="143"/>
      <c r="R10" s="93"/>
      <c r="S10" s="143"/>
      <c r="T10" s="143"/>
      <c r="U10" s="120"/>
      <c r="V10" s="93"/>
      <c r="W10" s="93"/>
      <c r="X10" s="93"/>
      <c r="Y10" s="125"/>
      <c r="Z10" s="93"/>
      <c r="AA10" s="93"/>
      <c r="AB10" s="93"/>
      <c r="AC10" s="93"/>
      <c r="AD10" s="93"/>
      <c r="AE10" s="93"/>
    </row>
    <row r="11" spans="1:31" ht="14.25" customHeight="1">
      <c r="A11" s="93"/>
      <c r="B11" s="93"/>
      <c r="C11" s="93"/>
      <c r="D11" s="145"/>
      <c r="E11" s="145"/>
      <c r="F11" s="146"/>
      <c r="G11" s="158"/>
      <c r="H11" s="158"/>
      <c r="I11" s="93"/>
      <c r="J11" s="159"/>
      <c r="K11" s="159"/>
      <c r="L11" s="93"/>
      <c r="M11" s="160"/>
      <c r="N11" s="160"/>
      <c r="O11" s="147"/>
      <c r="P11" s="147"/>
      <c r="Q11" s="93"/>
      <c r="R11" s="154"/>
      <c r="S11" s="154"/>
      <c r="T11" s="93"/>
      <c r="U11" s="93"/>
      <c r="V11" s="93"/>
      <c r="W11" s="93"/>
      <c r="X11" s="124"/>
      <c r="Y11" s="93"/>
      <c r="Z11" s="93"/>
      <c r="AA11" s="146"/>
      <c r="AB11" s="146"/>
      <c r="AC11" s="146"/>
      <c r="AD11" s="146"/>
      <c r="AE11" s="93"/>
    </row>
    <row r="12" spans="1:31" ht="14.25" customHeight="1">
      <c r="A12" s="93"/>
      <c r="B12" s="93"/>
      <c r="C12" s="93"/>
      <c r="D12" s="145"/>
      <c r="E12" s="145"/>
      <c r="F12" s="146"/>
      <c r="G12" s="158"/>
      <c r="H12" s="158"/>
      <c r="I12" s="93"/>
      <c r="J12" s="159"/>
      <c r="K12" s="159"/>
      <c r="L12" s="93"/>
      <c r="M12" s="160"/>
      <c r="N12" s="160"/>
      <c r="O12" s="147"/>
      <c r="P12" s="147"/>
      <c r="Q12" s="93"/>
      <c r="R12" s="154"/>
      <c r="S12" s="154"/>
      <c r="T12" s="93"/>
      <c r="U12" s="93"/>
      <c r="V12" s="93"/>
      <c r="W12" s="93"/>
      <c r="X12" s="93"/>
      <c r="Y12" s="93"/>
      <c r="Z12" s="93"/>
      <c r="AA12" s="146"/>
      <c r="AB12" s="146"/>
      <c r="AC12" s="146"/>
      <c r="AD12" s="146"/>
      <c r="AE12" s="93"/>
    </row>
    <row r="13" spans="1:31" ht="14.25" customHeight="1">
      <c r="A13" s="93"/>
      <c r="B13" s="93"/>
      <c r="C13" s="93"/>
      <c r="D13" s="145"/>
      <c r="E13" s="145"/>
      <c r="F13" s="146"/>
      <c r="G13" s="158"/>
      <c r="H13" s="158"/>
      <c r="I13" s="93"/>
      <c r="J13" s="93"/>
      <c r="K13" s="93"/>
      <c r="L13" s="93"/>
      <c r="M13" s="93"/>
      <c r="N13" s="93"/>
      <c r="O13" s="93"/>
      <c r="P13" s="93"/>
      <c r="Q13" s="93"/>
      <c r="R13" s="93"/>
      <c r="S13" s="93"/>
      <c r="T13" s="93"/>
      <c r="U13" s="93"/>
      <c r="V13" s="93"/>
      <c r="W13" s="93"/>
      <c r="X13" s="93"/>
      <c r="Y13" s="93"/>
      <c r="Z13" s="93"/>
      <c r="AA13" s="146"/>
      <c r="AB13" s="146"/>
      <c r="AC13" s="146"/>
      <c r="AD13" s="146"/>
      <c r="AE13" s="93"/>
    </row>
    <row r="14" spans="1:31">
      <c r="A14" s="93"/>
      <c r="B14" s="93"/>
      <c r="C14" s="93"/>
      <c r="D14" s="148">
        <f>GETPIVOTDATA("[Measures].[Recuento de Número de Orden]",Resultados!$B$16)</f>
        <v>767</v>
      </c>
      <c r="E14" s="148"/>
      <c r="F14" s="148"/>
      <c r="G14" s="93"/>
      <c r="H14" s="148">
        <f>GETPIVOTDATA("[Measures].[Promedio de Número de Comensales]",Resultados!$B$27)</f>
        <v>3.4823989569752283</v>
      </c>
      <c r="I14" s="148"/>
      <c r="J14" s="148"/>
      <c r="K14" s="93"/>
      <c r="L14" s="148">
        <f>Resultados!C46</f>
        <v>32.380756271059525</v>
      </c>
      <c r="M14" s="148"/>
      <c r="N14" s="148"/>
      <c r="O14" s="156">
        <f>Resultados!C57</f>
        <v>86489</v>
      </c>
      <c r="P14" s="156"/>
      <c r="Q14" s="156"/>
      <c r="R14" s="93"/>
      <c r="S14" s="156">
        <f>GETPIVOTDATA("[Measures].[Suma de Costo Unitario]",Resultados!$B$65)</f>
        <v>31418</v>
      </c>
      <c r="T14" s="156"/>
      <c r="U14" s="156"/>
      <c r="V14" s="93"/>
      <c r="W14" s="157">
        <f>Resultados!C79</f>
        <v>0.40331140376232816</v>
      </c>
      <c r="X14" s="157"/>
      <c r="Y14" s="157"/>
      <c r="Z14" s="93"/>
      <c r="AA14" s="93"/>
      <c r="AB14" s="93"/>
      <c r="AC14" s="93"/>
      <c r="AD14" s="93"/>
      <c r="AE14" s="93"/>
    </row>
    <row r="15" spans="1:31">
      <c r="A15" s="93"/>
      <c r="B15" s="93"/>
      <c r="C15" s="93"/>
      <c r="D15" s="148"/>
      <c r="E15" s="148"/>
      <c r="F15" s="148"/>
      <c r="G15" s="93"/>
      <c r="H15" s="148"/>
      <c r="I15" s="148"/>
      <c r="J15" s="148"/>
      <c r="K15" s="93"/>
      <c r="L15" s="148"/>
      <c r="M15" s="148"/>
      <c r="N15" s="148"/>
      <c r="O15" s="156"/>
      <c r="P15" s="156"/>
      <c r="Q15" s="156"/>
      <c r="R15" s="93"/>
      <c r="S15" s="156"/>
      <c r="T15" s="156"/>
      <c r="U15" s="156"/>
      <c r="V15" s="93"/>
      <c r="W15" s="157"/>
      <c r="X15" s="157"/>
      <c r="Y15" s="157"/>
      <c r="Z15" s="93"/>
      <c r="AA15" s="93"/>
      <c r="AB15" s="93"/>
      <c r="AC15" s="93"/>
      <c r="AD15" s="93"/>
      <c r="AE15" s="93"/>
    </row>
    <row r="16" spans="1:31">
      <c r="A16" s="93"/>
      <c r="B16" s="93"/>
      <c r="C16" s="93"/>
      <c r="D16" s="148"/>
      <c r="E16" s="148"/>
      <c r="F16" s="148"/>
      <c r="G16" s="93"/>
      <c r="H16" s="148"/>
      <c r="I16" s="148"/>
      <c r="J16" s="148"/>
      <c r="K16" s="93"/>
      <c r="L16" s="148"/>
      <c r="M16" s="148"/>
      <c r="N16" s="148"/>
      <c r="O16" s="156"/>
      <c r="P16" s="156"/>
      <c r="Q16" s="156"/>
      <c r="R16" s="93"/>
      <c r="S16" s="156"/>
      <c r="T16" s="156"/>
      <c r="U16" s="156"/>
      <c r="V16" s="93"/>
      <c r="W16" s="157"/>
      <c r="X16" s="157"/>
      <c r="Y16" s="157"/>
      <c r="Z16" s="93"/>
      <c r="AA16" s="93"/>
      <c r="AB16" s="93"/>
      <c r="AC16" s="93"/>
      <c r="AD16" s="93"/>
      <c r="AE16" s="93"/>
    </row>
    <row r="17" spans="1:31">
      <c r="A17" s="93"/>
      <c r="B17" s="93"/>
      <c r="C17" s="93"/>
      <c r="D17" s="93"/>
      <c r="E17" s="93"/>
      <c r="F17" s="93"/>
      <c r="G17" s="93"/>
      <c r="H17" s="93"/>
      <c r="I17" s="93"/>
      <c r="J17" s="93"/>
      <c r="K17" s="93"/>
      <c r="L17" s="93"/>
      <c r="M17" s="93"/>
      <c r="N17" s="93"/>
      <c r="O17" s="93"/>
      <c r="P17" s="93"/>
      <c r="Q17" s="93"/>
      <c r="R17" s="93"/>
      <c r="S17" s="93"/>
      <c r="T17" s="93"/>
      <c r="U17" s="93"/>
      <c r="V17" s="93"/>
      <c r="W17" s="93"/>
      <c r="X17" s="93"/>
      <c r="Y17" s="93"/>
      <c r="Z17" s="93"/>
      <c r="AA17" s="93"/>
      <c r="AB17" s="93"/>
      <c r="AC17" s="93"/>
      <c r="AD17" s="93"/>
      <c r="AE17" s="93"/>
    </row>
    <row r="18" spans="1:31">
      <c r="A18" s="93"/>
      <c r="B18" s="93"/>
      <c r="C18" s="93"/>
      <c r="D18" s="93"/>
      <c r="E18" s="93"/>
      <c r="F18" s="93"/>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row>
    <row r="19" spans="1:31" ht="21" customHeight="1">
      <c r="A19" s="93"/>
      <c r="B19" s="93"/>
      <c r="C19" s="100"/>
      <c r="D19" s="100"/>
      <c r="E19" s="93"/>
      <c r="F19" s="93"/>
      <c r="G19" s="101"/>
      <c r="H19" s="101"/>
      <c r="I19" s="100"/>
      <c r="J19" s="100"/>
      <c r="K19" s="93"/>
      <c r="L19" s="93"/>
      <c r="M19" s="93"/>
      <c r="N19" s="93"/>
      <c r="O19" s="93"/>
      <c r="P19" s="93"/>
      <c r="Q19" s="93"/>
      <c r="R19" s="93"/>
      <c r="S19" s="93"/>
      <c r="T19" s="93"/>
      <c r="U19" s="93"/>
      <c r="V19" s="93"/>
      <c r="W19" s="93"/>
      <c r="X19" s="93"/>
      <c r="Y19" s="93"/>
      <c r="Z19" s="93"/>
      <c r="AA19" s="93"/>
      <c r="AB19" s="93"/>
      <c r="AC19" s="93"/>
      <c r="AD19" s="93"/>
      <c r="AE19" s="93"/>
    </row>
    <row r="20" spans="1:31" ht="20.100000000000001" customHeight="1">
      <c r="A20" s="93"/>
      <c r="B20" s="93"/>
      <c r="C20" s="100"/>
      <c r="D20" s="100"/>
      <c r="E20" s="93"/>
      <c r="F20" s="93"/>
      <c r="G20" s="93"/>
      <c r="H20" s="102"/>
      <c r="I20" s="100"/>
      <c r="J20" s="100"/>
      <c r="K20" s="102"/>
      <c r="L20" s="102"/>
      <c r="M20" s="102"/>
      <c r="N20" s="93"/>
      <c r="O20" s="93"/>
      <c r="P20" s="97"/>
      <c r="Q20" s="97"/>
      <c r="R20" s="93"/>
      <c r="S20" s="93"/>
      <c r="T20" s="93"/>
      <c r="U20" s="93"/>
      <c r="V20" s="93"/>
      <c r="W20" s="93"/>
      <c r="X20" s="93"/>
      <c r="Y20" s="93"/>
      <c r="Z20" s="93"/>
      <c r="AA20" s="93"/>
      <c r="AB20" s="93"/>
      <c r="AC20" s="93"/>
      <c r="AD20" s="93"/>
      <c r="AE20" s="93"/>
    </row>
    <row r="21" spans="1:31" ht="20.100000000000001" customHeight="1">
      <c r="A21" s="93"/>
      <c r="B21" s="93"/>
      <c r="C21" s="100"/>
      <c r="D21" s="100"/>
      <c r="E21" s="93"/>
      <c r="F21" s="93"/>
      <c r="G21" s="93"/>
      <c r="H21" s="103"/>
      <c r="I21" s="100"/>
      <c r="J21" s="100"/>
      <c r="K21" s="103"/>
      <c r="L21" s="103"/>
      <c r="M21" s="103"/>
      <c r="N21" s="93"/>
      <c r="O21" s="93"/>
      <c r="P21" s="97"/>
      <c r="Q21" s="97"/>
      <c r="R21" s="93"/>
      <c r="S21" s="93"/>
      <c r="T21" s="93"/>
      <c r="U21" s="93"/>
      <c r="V21" s="93"/>
      <c r="W21" s="93"/>
      <c r="X21" s="93"/>
      <c r="Y21" s="93"/>
      <c r="Z21" s="93"/>
      <c r="AA21" s="93"/>
      <c r="AB21" s="93"/>
      <c r="AC21" s="93"/>
      <c r="AD21" s="93"/>
      <c r="AE21" s="93"/>
    </row>
    <row r="22" spans="1:31" ht="20.100000000000001" customHeight="1">
      <c r="A22" s="93"/>
      <c r="B22" s="93"/>
      <c r="C22" s="104"/>
      <c r="D22" s="104"/>
      <c r="E22" s="93"/>
      <c r="F22" s="93"/>
      <c r="G22" s="93"/>
      <c r="H22" s="103"/>
      <c r="I22" s="103"/>
      <c r="J22" s="103"/>
      <c r="K22" s="103"/>
      <c r="L22" s="103"/>
      <c r="M22" s="103"/>
      <c r="N22" s="93"/>
      <c r="O22" s="93"/>
      <c r="P22" s="93"/>
      <c r="Q22" s="93"/>
      <c r="R22" s="93"/>
      <c r="S22" s="93"/>
      <c r="T22" s="93"/>
      <c r="U22" s="93"/>
      <c r="V22" s="93"/>
      <c r="W22" s="93"/>
      <c r="X22" s="93"/>
      <c r="Y22" s="93"/>
      <c r="Z22" s="93"/>
      <c r="AA22" s="93"/>
      <c r="AB22" s="93"/>
      <c r="AC22" s="93"/>
      <c r="AD22" s="93"/>
      <c r="AE22" s="93"/>
    </row>
    <row r="23" spans="1:31" ht="15" customHeight="1">
      <c r="A23" s="93"/>
      <c r="B23" s="93"/>
      <c r="C23" s="104"/>
      <c r="D23" s="104"/>
      <c r="E23" s="93"/>
      <c r="F23" s="93"/>
      <c r="G23" s="93"/>
      <c r="H23" s="105"/>
      <c r="I23" s="93"/>
      <c r="J23" s="93"/>
      <c r="K23" s="93"/>
      <c r="L23" s="93"/>
      <c r="M23" s="93"/>
      <c r="N23" s="93"/>
      <c r="O23" s="93"/>
      <c r="P23" s="93"/>
      <c r="Q23" s="93"/>
      <c r="R23" s="93"/>
      <c r="S23" s="93"/>
      <c r="T23" s="93"/>
      <c r="U23" s="93"/>
      <c r="V23" s="93"/>
      <c r="W23" s="93"/>
      <c r="X23" s="93"/>
      <c r="Y23" s="93"/>
      <c r="Z23" s="93"/>
      <c r="AA23" s="93"/>
      <c r="AB23" s="93"/>
      <c r="AC23" s="93"/>
      <c r="AD23" s="93"/>
      <c r="AE23" s="93"/>
    </row>
    <row r="24" spans="1:31" ht="87.75" customHeight="1">
      <c r="A24" s="93"/>
      <c r="B24" s="93"/>
      <c r="C24" s="106"/>
      <c r="D24" s="100"/>
      <c r="E24" s="93"/>
      <c r="F24" s="93"/>
      <c r="G24" s="93"/>
      <c r="H24" s="107"/>
      <c r="I24" s="108"/>
      <c r="J24" s="93"/>
      <c r="K24" s="93"/>
      <c r="L24" s="93"/>
      <c r="M24" s="93"/>
      <c r="N24" s="93"/>
      <c r="O24" s="93"/>
      <c r="P24" s="93"/>
      <c r="Q24" s="93"/>
      <c r="R24" s="93"/>
      <c r="S24" s="93"/>
      <c r="T24" s="93"/>
      <c r="U24" s="93"/>
      <c r="V24" s="93"/>
      <c r="W24" s="93"/>
      <c r="X24" s="93"/>
      <c r="Y24" s="93"/>
      <c r="Z24" s="93"/>
      <c r="AA24" s="93"/>
      <c r="AB24" s="93"/>
      <c r="AC24" s="93"/>
      <c r="AD24" s="93"/>
      <c r="AE24" s="93"/>
    </row>
    <row r="25" spans="1:31" ht="15" customHeight="1">
      <c r="A25" s="93"/>
      <c r="B25" s="93"/>
      <c r="C25" s="93"/>
      <c r="D25" s="93"/>
      <c r="E25" s="93"/>
      <c r="F25" s="93"/>
      <c r="G25" s="93"/>
      <c r="H25" s="109"/>
      <c r="I25" s="94"/>
      <c r="J25" s="110"/>
      <c r="K25" s="97"/>
      <c r="L25" s="93"/>
      <c r="M25" s="93"/>
      <c r="N25" s="93"/>
      <c r="O25" s="93"/>
      <c r="P25" s="93"/>
      <c r="Q25" s="93"/>
      <c r="R25" s="93"/>
      <c r="S25" s="93"/>
      <c r="T25" s="93"/>
      <c r="U25" s="93"/>
      <c r="V25" s="93"/>
      <c r="W25" s="93"/>
      <c r="X25" s="93"/>
      <c r="Y25" s="93"/>
      <c r="Z25" s="93"/>
      <c r="AA25" s="93"/>
      <c r="AB25" s="93"/>
      <c r="AC25" s="93"/>
      <c r="AD25" s="93"/>
      <c r="AE25" s="93"/>
    </row>
    <row r="26" spans="1:31" ht="18">
      <c r="A26" s="93"/>
      <c r="B26" s="93"/>
      <c r="C26" s="93"/>
      <c r="D26" s="93"/>
      <c r="E26" s="93"/>
      <c r="F26" s="111"/>
      <c r="G26" s="111"/>
      <c r="H26" s="109"/>
      <c r="I26" s="94"/>
      <c r="J26" s="97"/>
      <c r="K26" s="112"/>
      <c r="L26" s="93"/>
      <c r="M26" s="93"/>
      <c r="N26" s="93"/>
      <c r="O26" s="93"/>
      <c r="P26" s="93"/>
      <c r="Q26" s="93"/>
      <c r="R26" s="93"/>
      <c r="S26" s="93"/>
      <c r="T26" s="93"/>
      <c r="U26" s="93"/>
      <c r="V26" s="93"/>
      <c r="W26" s="93"/>
      <c r="X26" s="93"/>
      <c r="Y26" s="93"/>
      <c r="Z26" s="93"/>
      <c r="AA26" s="93"/>
      <c r="AB26" s="93"/>
      <c r="AC26" s="93"/>
      <c r="AD26" s="93"/>
      <c r="AE26" s="93"/>
    </row>
    <row r="27" spans="1:31" ht="18">
      <c r="A27" s="93"/>
      <c r="B27" s="93"/>
      <c r="C27" s="93"/>
      <c r="D27" s="93"/>
      <c r="E27" s="93"/>
      <c r="F27" s="111"/>
      <c r="G27" s="111"/>
      <c r="H27" s="109"/>
      <c r="I27" s="95"/>
      <c r="J27" s="97"/>
      <c r="K27" s="112"/>
      <c r="L27" s="93"/>
      <c r="M27" s="93"/>
      <c r="N27" s="93"/>
      <c r="O27" s="93"/>
      <c r="P27" s="93"/>
      <c r="Q27" s="93"/>
      <c r="R27" s="93"/>
      <c r="S27" s="93"/>
      <c r="T27" s="93"/>
      <c r="U27" s="93"/>
      <c r="V27" s="93"/>
      <c r="W27" s="93"/>
      <c r="X27" s="93"/>
      <c r="Y27" s="93"/>
      <c r="Z27" s="93"/>
      <c r="AA27" s="93"/>
      <c r="AB27" s="93"/>
      <c r="AC27" s="93"/>
      <c r="AD27" s="93"/>
      <c r="AE27" s="93"/>
    </row>
    <row r="28" spans="1:31" ht="26.65" customHeight="1">
      <c r="A28" s="93"/>
      <c r="B28" s="93"/>
      <c r="C28" s="93"/>
      <c r="D28" s="93"/>
      <c r="E28" s="93"/>
      <c r="F28" s="111"/>
      <c r="G28" s="111"/>
      <c r="H28" s="107"/>
      <c r="I28" s="96"/>
      <c r="J28" s="97"/>
      <c r="K28" s="112"/>
      <c r="L28" s="93"/>
      <c r="M28" s="93"/>
      <c r="N28" s="93"/>
      <c r="O28" s="93"/>
      <c r="P28" s="93"/>
      <c r="Q28" s="93"/>
      <c r="R28" s="93"/>
      <c r="S28" s="93"/>
      <c r="T28" s="93"/>
      <c r="U28" s="93"/>
      <c r="V28" s="93"/>
      <c r="W28" s="93"/>
      <c r="X28" s="93"/>
      <c r="Y28" s="93"/>
      <c r="Z28" s="93"/>
      <c r="AA28" s="93"/>
      <c r="AB28" s="93"/>
      <c r="AC28" s="93"/>
      <c r="AD28" s="93"/>
      <c r="AE28" s="93"/>
    </row>
    <row r="29" spans="1:31">
      <c r="A29" s="93"/>
      <c r="B29" s="93"/>
      <c r="C29" s="93"/>
      <c r="D29" s="93"/>
      <c r="E29" s="93"/>
      <c r="F29" s="113"/>
      <c r="G29" s="113"/>
      <c r="H29" s="112"/>
      <c r="I29" s="110"/>
      <c r="J29" s="112"/>
      <c r="K29" s="110"/>
      <c r="L29" s="93"/>
      <c r="M29" s="93"/>
      <c r="N29" s="93"/>
      <c r="O29" s="93"/>
      <c r="P29" s="93"/>
      <c r="Q29" s="93"/>
      <c r="R29" s="93"/>
      <c r="S29" s="93"/>
      <c r="T29" s="93"/>
      <c r="U29" s="93"/>
      <c r="V29" s="93"/>
      <c r="W29" s="93"/>
      <c r="X29" s="93"/>
      <c r="Y29" s="93"/>
      <c r="Z29" s="93"/>
      <c r="AA29" s="93"/>
      <c r="AB29" s="93"/>
      <c r="AC29" s="93"/>
      <c r="AD29" s="93"/>
      <c r="AE29" s="93"/>
    </row>
    <row r="30" spans="1:31">
      <c r="A30" s="93"/>
      <c r="B30" s="93"/>
      <c r="C30" s="93"/>
      <c r="D30" s="93"/>
      <c r="E30" s="93"/>
      <c r="F30" s="113"/>
      <c r="G30" s="113"/>
      <c r="H30" s="112"/>
      <c r="I30" s="110"/>
      <c r="J30" s="112"/>
      <c r="K30" s="110"/>
      <c r="L30" s="93"/>
      <c r="M30" s="93"/>
      <c r="N30" s="93"/>
      <c r="O30" s="93"/>
      <c r="P30" s="93"/>
      <c r="Q30" s="93"/>
      <c r="R30" s="93"/>
      <c r="S30" s="93"/>
      <c r="T30" s="93"/>
      <c r="U30" s="93"/>
      <c r="V30" s="93"/>
      <c r="W30" s="93"/>
      <c r="X30" s="93"/>
      <c r="Y30" s="93"/>
      <c r="Z30" s="93"/>
      <c r="AA30" s="93"/>
      <c r="AB30" s="93"/>
      <c r="AC30" s="93"/>
      <c r="AD30" s="93"/>
      <c r="AE30" s="93"/>
    </row>
    <row r="31" spans="1:31">
      <c r="A31" s="93"/>
      <c r="B31" s="93"/>
      <c r="C31" s="93"/>
      <c r="D31" s="93"/>
      <c r="E31" s="93"/>
      <c r="F31" s="93"/>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row>
    <row r="32" spans="1:31">
      <c r="A32" s="93"/>
      <c r="B32" s="93"/>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B32" s="93"/>
      <c r="AC32" s="93"/>
      <c r="AD32" s="93"/>
      <c r="AE32" s="93"/>
    </row>
    <row r="33" spans="1:31" ht="21">
      <c r="A33" s="93"/>
      <c r="B33" s="93"/>
      <c r="C33" s="93"/>
      <c r="D33" s="93"/>
      <c r="E33" s="93"/>
      <c r="F33" s="101"/>
      <c r="G33" s="101"/>
      <c r="H33" s="101"/>
      <c r="I33" s="101"/>
      <c r="J33" s="93"/>
      <c r="K33" s="93"/>
      <c r="L33" s="93"/>
      <c r="M33" s="93"/>
      <c r="N33" s="93"/>
      <c r="O33" s="93"/>
      <c r="P33" s="93"/>
      <c r="Q33" s="93"/>
      <c r="R33" s="93"/>
      <c r="S33" s="93"/>
      <c r="T33" s="93"/>
      <c r="U33" s="93"/>
      <c r="V33" s="93"/>
      <c r="W33" s="93"/>
      <c r="X33" s="93"/>
      <c r="Y33" s="93"/>
      <c r="Z33" s="93"/>
      <c r="AA33" s="93"/>
      <c r="AB33" s="93"/>
      <c r="AC33" s="93"/>
      <c r="AD33" s="93"/>
      <c r="AE33" s="93"/>
    </row>
    <row r="34" spans="1:31" ht="15" customHeight="1">
      <c r="A34" s="93"/>
      <c r="B34" s="93"/>
      <c r="C34" s="93"/>
      <c r="D34" s="93"/>
      <c r="E34" s="93"/>
      <c r="F34" s="114"/>
      <c r="G34" s="114"/>
      <c r="H34" s="115"/>
      <c r="I34" s="115"/>
      <c r="J34" s="93"/>
      <c r="K34" s="93"/>
      <c r="L34" s="93"/>
      <c r="M34" s="93"/>
      <c r="N34" s="93"/>
      <c r="O34" s="93"/>
      <c r="P34" s="93"/>
      <c r="Q34" s="93"/>
      <c r="R34" s="93"/>
      <c r="S34" s="93"/>
      <c r="T34" s="93"/>
      <c r="U34" s="93"/>
      <c r="V34" s="93"/>
      <c r="W34" s="93"/>
      <c r="X34" s="93"/>
      <c r="Y34" s="93"/>
      <c r="Z34" s="93"/>
      <c r="AA34" s="93"/>
      <c r="AB34" s="93"/>
      <c r="AC34" s="93"/>
      <c r="AD34" s="93"/>
      <c r="AE34" s="93"/>
    </row>
    <row r="35" spans="1:31" ht="15" customHeight="1">
      <c r="A35" s="93"/>
      <c r="B35" s="93"/>
      <c r="C35" s="93"/>
      <c r="D35" s="93"/>
      <c r="E35" s="93"/>
      <c r="F35" s="114"/>
      <c r="G35" s="114"/>
      <c r="H35" s="115"/>
      <c r="I35" s="115"/>
      <c r="J35" s="93"/>
      <c r="K35" s="93"/>
      <c r="L35" s="93"/>
      <c r="M35" s="93"/>
      <c r="N35" s="93"/>
      <c r="O35" s="93"/>
      <c r="P35" s="93"/>
      <c r="Q35" s="93"/>
      <c r="R35" s="93"/>
      <c r="S35" s="93"/>
      <c r="T35" s="93"/>
      <c r="U35" s="93"/>
      <c r="V35" s="93"/>
      <c r="W35" s="93"/>
      <c r="X35" s="93"/>
      <c r="Y35" s="93"/>
      <c r="Z35" s="93"/>
      <c r="AA35" s="93"/>
      <c r="AB35" s="93"/>
      <c r="AC35" s="93"/>
      <c r="AD35" s="93"/>
      <c r="AE35" s="93"/>
    </row>
    <row r="36" spans="1:31" ht="15" customHeight="1">
      <c r="A36" s="93"/>
      <c r="B36" s="93"/>
      <c r="C36" s="93"/>
      <c r="D36" s="93"/>
      <c r="E36" s="93"/>
      <c r="F36" s="116"/>
      <c r="G36" s="116"/>
      <c r="H36" s="116"/>
      <c r="I36" s="116"/>
      <c r="J36" s="93"/>
      <c r="K36" s="93"/>
      <c r="L36" s="93"/>
      <c r="M36" s="93"/>
      <c r="N36" s="93"/>
      <c r="O36" s="93"/>
      <c r="P36" s="93"/>
      <c r="Q36" s="93"/>
      <c r="R36" s="93"/>
      <c r="S36" s="93"/>
      <c r="T36" s="93"/>
      <c r="U36" s="93"/>
      <c r="V36" s="93"/>
      <c r="W36" s="93"/>
      <c r="X36" s="93"/>
      <c r="Y36" s="93"/>
      <c r="Z36" s="93"/>
      <c r="AA36" s="93"/>
      <c r="AB36" s="93"/>
      <c r="AC36" s="93"/>
      <c r="AD36" s="93"/>
      <c r="AE36" s="93"/>
    </row>
    <row r="37" spans="1:31" ht="15" customHeight="1">
      <c r="A37" s="93"/>
      <c r="B37" s="93"/>
      <c r="C37" s="93"/>
      <c r="D37" s="93"/>
      <c r="E37" s="93"/>
      <c r="F37" s="116"/>
      <c r="G37" s="116"/>
      <c r="H37" s="116"/>
      <c r="I37" s="116"/>
      <c r="J37" s="93"/>
      <c r="K37" s="93"/>
      <c r="L37" s="93"/>
      <c r="M37" s="93"/>
      <c r="N37" s="93"/>
      <c r="O37" s="93"/>
      <c r="P37" s="93"/>
      <c r="Q37" s="93"/>
      <c r="R37" s="93"/>
      <c r="S37" s="93"/>
      <c r="T37" s="93"/>
      <c r="U37" s="93"/>
      <c r="V37" s="93"/>
      <c r="W37" s="93"/>
      <c r="X37" s="93"/>
      <c r="Y37" s="93"/>
      <c r="Z37" s="93"/>
      <c r="AA37" s="93"/>
      <c r="AB37" s="93"/>
      <c r="AC37" s="93"/>
      <c r="AD37" s="93"/>
      <c r="AE37" s="93"/>
    </row>
    <row r="38" spans="1:31" ht="15" customHeight="1">
      <c r="A38" s="93"/>
      <c r="B38" s="93"/>
      <c r="C38" s="93"/>
      <c r="D38" s="93"/>
      <c r="E38" s="93"/>
      <c r="F38" s="116"/>
      <c r="G38" s="116"/>
      <c r="H38" s="116"/>
      <c r="I38" s="116"/>
      <c r="J38" s="93"/>
      <c r="K38" s="93"/>
      <c r="L38" s="93"/>
      <c r="M38" s="93"/>
      <c r="N38" s="93"/>
      <c r="O38" s="93"/>
      <c r="P38" s="93"/>
      <c r="Q38" s="93"/>
      <c r="R38" s="93"/>
      <c r="S38" s="93"/>
      <c r="T38" s="93"/>
      <c r="U38" s="93"/>
      <c r="V38" s="93"/>
      <c r="W38" s="93"/>
      <c r="X38" s="93"/>
      <c r="Y38" s="93"/>
      <c r="Z38" s="93"/>
      <c r="AA38" s="93"/>
      <c r="AB38" s="93"/>
      <c r="AC38" s="93"/>
      <c r="AD38" s="93"/>
      <c r="AE38" s="93"/>
    </row>
    <row r="39" spans="1:31" ht="15" customHeight="1">
      <c r="A39" s="93"/>
      <c r="B39" s="93"/>
      <c r="C39" s="93"/>
      <c r="D39" s="93"/>
      <c r="E39" s="93"/>
      <c r="F39" s="116"/>
      <c r="G39" s="116"/>
      <c r="H39" s="116"/>
      <c r="I39" s="116"/>
      <c r="J39" s="93"/>
      <c r="K39" s="93"/>
      <c r="L39" s="93"/>
      <c r="M39" s="93"/>
      <c r="N39" s="93"/>
      <c r="O39" s="93"/>
      <c r="P39" s="93"/>
      <c r="Q39" s="93"/>
      <c r="R39" s="93"/>
      <c r="S39" s="93"/>
      <c r="T39" s="93"/>
      <c r="U39" s="93"/>
      <c r="V39" s="93"/>
      <c r="W39" s="93"/>
      <c r="X39" s="93"/>
      <c r="Y39" s="93"/>
      <c r="Z39" s="93"/>
      <c r="AA39" s="93"/>
      <c r="AB39" s="93"/>
      <c r="AC39" s="93"/>
      <c r="AD39" s="93"/>
      <c r="AE39" s="93"/>
    </row>
    <row r="40" spans="1:31" ht="15" customHeight="1">
      <c r="A40" s="93"/>
      <c r="B40" s="93"/>
      <c r="C40" s="93"/>
      <c r="D40" s="93"/>
      <c r="E40" s="93"/>
      <c r="F40" s="116"/>
      <c r="G40" s="116"/>
      <c r="H40" s="116"/>
      <c r="I40" s="116"/>
      <c r="J40" s="93"/>
      <c r="K40" s="93"/>
      <c r="L40" s="93"/>
      <c r="M40" s="93"/>
      <c r="N40" s="93"/>
      <c r="O40" s="93"/>
      <c r="P40" s="93"/>
      <c r="Q40" s="93"/>
      <c r="R40" s="93"/>
      <c r="S40" s="93"/>
      <c r="T40" s="93"/>
      <c r="U40" s="93"/>
      <c r="V40" s="93"/>
      <c r="W40" s="93"/>
      <c r="X40" s="93"/>
      <c r="Y40" s="93"/>
      <c r="Z40" s="93"/>
      <c r="AA40" s="93"/>
      <c r="AB40" s="93"/>
      <c r="AC40" s="93"/>
      <c r="AD40" s="93"/>
      <c r="AE40" s="93"/>
    </row>
    <row r="41" spans="1:31" ht="15" customHeight="1">
      <c r="A41" s="93"/>
      <c r="B41" s="93"/>
      <c r="C41" s="93"/>
      <c r="D41" s="93"/>
      <c r="E41" s="93"/>
      <c r="F41" s="116"/>
      <c r="G41" s="116"/>
      <c r="H41" s="116"/>
      <c r="I41" s="116"/>
      <c r="J41" s="93"/>
      <c r="K41" s="93"/>
      <c r="L41" s="93"/>
      <c r="M41" s="93"/>
      <c r="N41" s="93"/>
      <c r="O41" s="93"/>
      <c r="P41" s="93"/>
      <c r="Q41" s="93"/>
      <c r="R41" s="93"/>
      <c r="S41" s="93"/>
      <c r="T41" s="93"/>
      <c r="U41" s="93"/>
      <c r="V41" s="93"/>
      <c r="W41" s="93"/>
      <c r="X41" s="93"/>
      <c r="Y41" s="93"/>
      <c r="Z41" s="93"/>
      <c r="AA41" s="93"/>
      <c r="AB41" s="93"/>
      <c r="AC41" s="93"/>
      <c r="AD41" s="93"/>
      <c r="AE41" s="93"/>
    </row>
    <row r="42" spans="1:31" ht="15" customHeight="1">
      <c r="A42" s="93"/>
      <c r="B42" s="93"/>
      <c r="C42" s="93"/>
      <c r="D42" s="93"/>
      <c r="E42" s="93"/>
      <c r="F42" s="116"/>
      <c r="G42" s="116"/>
      <c r="H42" s="116"/>
      <c r="I42" s="116"/>
      <c r="J42" s="93"/>
      <c r="K42" s="93"/>
      <c r="L42" s="93"/>
      <c r="M42" s="93"/>
      <c r="N42" s="93"/>
      <c r="O42" s="93"/>
      <c r="P42" s="93"/>
      <c r="Q42" s="93"/>
      <c r="R42" s="93"/>
      <c r="S42" s="93"/>
      <c r="T42" s="93"/>
      <c r="U42" s="93"/>
      <c r="V42" s="93"/>
      <c r="W42" s="93"/>
      <c r="X42" s="93"/>
      <c r="Y42" s="93"/>
      <c r="Z42" s="93"/>
      <c r="AA42" s="93"/>
      <c r="AB42" s="93"/>
      <c r="AC42" s="93"/>
      <c r="AD42" s="93"/>
      <c r="AE42" s="93"/>
    </row>
    <row r="43" spans="1:31" ht="15" customHeight="1">
      <c r="A43" s="93"/>
      <c r="B43" s="93"/>
      <c r="C43" s="93"/>
      <c r="D43" s="93"/>
      <c r="E43" s="93"/>
      <c r="F43" s="116"/>
      <c r="G43" s="116"/>
      <c r="H43" s="116"/>
      <c r="I43" s="116"/>
      <c r="J43" s="93"/>
      <c r="K43" s="93"/>
      <c r="L43" s="93"/>
      <c r="M43" s="93"/>
      <c r="N43" s="93"/>
      <c r="O43" s="93"/>
      <c r="P43" s="93"/>
      <c r="Q43" s="93"/>
      <c r="R43" s="93"/>
      <c r="S43" s="93"/>
      <c r="T43" s="93"/>
      <c r="U43" s="93"/>
      <c r="V43" s="93"/>
      <c r="W43" s="93"/>
      <c r="X43" s="93"/>
      <c r="Y43" s="93"/>
      <c r="Z43" s="93"/>
      <c r="AA43" s="93"/>
      <c r="AB43" s="93"/>
      <c r="AC43" s="93"/>
      <c r="AD43" s="93"/>
      <c r="AE43" s="93"/>
    </row>
    <row r="44" spans="1:31" ht="15" customHeight="1">
      <c r="A44" s="93"/>
      <c r="B44" s="93"/>
      <c r="C44" s="93"/>
      <c r="D44" s="93"/>
      <c r="E44" s="93"/>
      <c r="F44" s="116"/>
      <c r="G44" s="116"/>
      <c r="H44" s="116"/>
      <c r="I44" s="116"/>
      <c r="J44" s="93"/>
      <c r="K44" s="93"/>
      <c r="L44" s="93"/>
      <c r="M44" s="93"/>
      <c r="N44" s="93"/>
      <c r="O44" s="93"/>
      <c r="P44" s="93"/>
      <c r="Q44" s="93"/>
      <c r="R44" s="93"/>
      <c r="S44" s="93"/>
      <c r="T44" s="93"/>
      <c r="U44" s="93"/>
      <c r="V44" s="93"/>
      <c r="W44" s="93"/>
      <c r="X44" s="93"/>
      <c r="Y44" s="93"/>
      <c r="Z44" s="93"/>
      <c r="AA44" s="93"/>
      <c r="AB44" s="93"/>
      <c r="AC44" s="93"/>
      <c r="AD44" s="93"/>
      <c r="AE44" s="93"/>
    </row>
    <row r="45" spans="1:31" ht="15" customHeight="1">
      <c r="A45" s="93"/>
      <c r="B45" s="93"/>
      <c r="C45" s="93"/>
      <c r="D45" s="93"/>
      <c r="E45" s="93"/>
      <c r="F45" s="116"/>
      <c r="G45" s="116"/>
      <c r="H45" s="116"/>
      <c r="I45" s="116"/>
      <c r="J45" s="93"/>
      <c r="K45" s="93"/>
      <c r="L45" s="93"/>
      <c r="M45" s="93"/>
      <c r="N45" s="93"/>
      <c r="O45" s="93"/>
      <c r="P45" s="93"/>
      <c r="Q45" s="93"/>
      <c r="R45" s="93"/>
      <c r="S45" s="93"/>
      <c r="T45" s="93"/>
      <c r="U45" s="93"/>
      <c r="V45" s="93"/>
      <c r="W45" s="93"/>
      <c r="X45" s="93"/>
      <c r="Y45" s="93"/>
      <c r="Z45" s="93"/>
      <c r="AA45" s="93"/>
      <c r="AB45" s="93"/>
      <c r="AC45" s="93"/>
      <c r="AD45" s="93"/>
      <c r="AE45" s="93"/>
    </row>
    <row r="46" spans="1:31" ht="15" customHeight="1">
      <c r="A46" s="93"/>
      <c r="B46" s="93"/>
      <c r="C46" s="93"/>
      <c r="D46" s="93"/>
      <c r="E46" s="93"/>
      <c r="F46" s="116"/>
      <c r="G46" s="116"/>
      <c r="H46" s="116"/>
      <c r="I46" s="116"/>
      <c r="J46" s="93"/>
      <c r="K46" s="93"/>
      <c r="L46" s="93"/>
      <c r="M46" s="93"/>
      <c r="N46" s="93"/>
      <c r="O46" s="93"/>
      <c r="P46" s="93"/>
      <c r="Q46" s="93"/>
      <c r="R46" s="93"/>
      <c r="S46" s="93"/>
      <c r="T46" s="93"/>
      <c r="U46" s="93"/>
      <c r="V46" s="93"/>
      <c r="W46" s="93"/>
      <c r="X46" s="93"/>
      <c r="Y46" s="93"/>
      <c r="Z46" s="93"/>
      <c r="AA46" s="93"/>
      <c r="AB46" s="93"/>
      <c r="AC46" s="93"/>
      <c r="AD46" s="93"/>
      <c r="AE46" s="93"/>
    </row>
    <row r="47" spans="1:31" ht="15" customHeight="1">
      <c r="A47" s="93"/>
      <c r="B47" s="93"/>
      <c r="C47" s="93"/>
      <c r="D47" s="93"/>
      <c r="E47" s="93"/>
      <c r="F47" s="116"/>
      <c r="G47" s="116"/>
      <c r="H47" s="116"/>
      <c r="I47" s="116"/>
      <c r="J47" s="93"/>
      <c r="K47" s="93"/>
      <c r="L47" s="93"/>
      <c r="M47" s="93"/>
      <c r="N47" s="93"/>
      <c r="O47" s="93"/>
      <c r="P47" s="93"/>
      <c r="Q47" s="93"/>
      <c r="R47" s="93"/>
      <c r="S47" s="93"/>
      <c r="T47" s="93"/>
      <c r="U47" s="93"/>
      <c r="V47" s="93"/>
      <c r="W47" s="93"/>
      <c r="X47" s="93"/>
      <c r="Y47" s="93"/>
      <c r="Z47" s="93"/>
      <c r="AA47" s="93"/>
      <c r="AB47" s="93"/>
      <c r="AC47" s="93"/>
      <c r="AD47" s="93"/>
      <c r="AE47" s="93"/>
    </row>
    <row r="48" spans="1:31" ht="15" customHeight="1">
      <c r="A48" s="93"/>
      <c r="B48" s="93"/>
      <c r="C48" s="93"/>
      <c r="D48" s="93"/>
      <c r="E48" s="93"/>
      <c r="F48" s="116"/>
      <c r="G48" s="116"/>
      <c r="H48" s="116"/>
      <c r="I48" s="116"/>
      <c r="J48" s="93"/>
      <c r="K48" s="93"/>
      <c r="L48" s="93"/>
      <c r="M48" s="93"/>
      <c r="N48" s="93"/>
      <c r="O48" s="93"/>
      <c r="P48" s="93"/>
      <c r="Q48" s="93"/>
      <c r="R48" s="93"/>
      <c r="S48" s="93"/>
      <c r="T48" s="93"/>
      <c r="U48" s="93"/>
      <c r="V48" s="93"/>
      <c r="W48" s="93"/>
      <c r="X48" s="93"/>
      <c r="Y48" s="93"/>
      <c r="Z48" s="93"/>
      <c r="AA48" s="93"/>
      <c r="AB48" s="93"/>
      <c r="AC48" s="93"/>
      <c r="AD48" s="93"/>
      <c r="AE48" s="93"/>
    </row>
    <row r="49" spans="1:31" ht="15" customHeight="1">
      <c r="A49" s="93"/>
      <c r="B49" s="93"/>
      <c r="C49" s="93"/>
      <c r="D49" s="93"/>
      <c r="E49" s="93"/>
      <c r="F49" s="116"/>
      <c r="G49" s="116"/>
      <c r="H49" s="116"/>
      <c r="I49" s="116"/>
      <c r="J49" s="93"/>
      <c r="K49" s="93"/>
      <c r="L49" s="93"/>
      <c r="M49" s="93"/>
      <c r="N49" s="93"/>
      <c r="O49" s="93"/>
      <c r="P49" s="93"/>
      <c r="Q49" s="93"/>
      <c r="R49" s="93"/>
      <c r="S49" s="93"/>
      <c r="T49" s="93"/>
      <c r="U49" s="93"/>
      <c r="V49" s="93"/>
      <c r="W49" s="93"/>
      <c r="X49" s="93"/>
      <c r="Y49" s="93"/>
      <c r="Z49" s="93"/>
      <c r="AA49" s="93"/>
      <c r="AB49" s="93"/>
      <c r="AC49" s="93"/>
      <c r="AD49" s="93"/>
      <c r="AE49" s="93"/>
    </row>
    <row r="50" spans="1:31" ht="15" customHeight="1">
      <c r="A50" s="93"/>
      <c r="B50" s="93"/>
      <c r="C50" s="93"/>
      <c r="D50" s="93"/>
      <c r="E50" s="93"/>
      <c r="F50" s="116"/>
      <c r="G50" s="116"/>
      <c r="H50" s="116"/>
      <c r="I50" s="116"/>
      <c r="J50" s="93"/>
      <c r="K50" s="93"/>
      <c r="L50" s="93"/>
      <c r="M50" s="93"/>
      <c r="N50" s="93"/>
      <c r="O50" s="93"/>
      <c r="P50" s="93"/>
      <c r="Q50" s="93"/>
      <c r="R50" s="93"/>
      <c r="S50" s="93"/>
      <c r="T50" s="93"/>
      <c r="U50" s="93"/>
      <c r="V50" s="93"/>
      <c r="W50" s="93"/>
      <c r="X50" s="93"/>
      <c r="Y50" s="93"/>
      <c r="Z50" s="93"/>
      <c r="AA50" s="93"/>
      <c r="AB50" s="93"/>
      <c r="AC50" s="93"/>
      <c r="AD50" s="93"/>
      <c r="AE50" s="93"/>
    </row>
    <row r="51" spans="1:31" ht="15" customHeight="1">
      <c r="A51" s="93"/>
      <c r="B51" s="93"/>
      <c r="C51" s="93"/>
      <c r="D51" s="93"/>
      <c r="E51" s="93"/>
      <c r="F51" s="116"/>
      <c r="G51" s="116"/>
      <c r="H51" s="116"/>
      <c r="I51" s="116"/>
      <c r="J51" s="93"/>
      <c r="K51" s="93"/>
      <c r="L51" s="93"/>
      <c r="M51" s="93"/>
      <c r="N51" s="93"/>
      <c r="O51" s="93"/>
      <c r="P51" s="93"/>
      <c r="Q51" s="93"/>
      <c r="R51" s="93"/>
      <c r="S51" s="93"/>
      <c r="T51" s="93"/>
      <c r="U51" s="93"/>
      <c r="V51" s="93"/>
      <c r="W51" s="93"/>
      <c r="X51" s="93"/>
      <c r="Y51" s="93"/>
      <c r="Z51" s="93"/>
      <c r="AA51" s="93"/>
      <c r="AB51" s="93"/>
      <c r="AC51" s="93"/>
      <c r="AD51" s="93"/>
      <c r="AE51" s="93"/>
    </row>
    <row r="52" spans="1:31" ht="15" customHeight="1">
      <c r="A52" s="93"/>
      <c r="B52" s="93"/>
      <c r="C52" s="93"/>
      <c r="D52" s="93"/>
      <c r="E52" s="93"/>
      <c r="F52" s="116"/>
      <c r="G52" s="116"/>
      <c r="H52" s="116"/>
      <c r="I52" s="116"/>
      <c r="J52" s="93"/>
      <c r="K52" s="93"/>
      <c r="L52" s="93"/>
      <c r="M52" s="93"/>
      <c r="N52" s="93"/>
      <c r="O52" s="93"/>
      <c r="P52" s="93"/>
      <c r="Q52" s="93"/>
      <c r="R52" s="93"/>
      <c r="S52" s="93"/>
      <c r="T52" s="93"/>
      <c r="U52" s="93"/>
      <c r="V52" s="93"/>
      <c r="W52" s="93"/>
      <c r="X52" s="93"/>
      <c r="Y52" s="93"/>
      <c r="Z52" s="93"/>
      <c r="AA52" s="93"/>
      <c r="AB52" s="93"/>
      <c r="AC52" s="93"/>
      <c r="AD52" s="93"/>
      <c r="AE52" s="93"/>
    </row>
    <row r="53" spans="1:31" ht="15" customHeight="1">
      <c r="A53" s="93"/>
      <c r="B53" s="93"/>
      <c r="C53" s="93"/>
      <c r="D53" s="93"/>
      <c r="E53" s="93"/>
      <c r="F53" s="116"/>
      <c r="G53" s="116"/>
      <c r="H53" s="116"/>
      <c r="I53" s="116"/>
      <c r="J53" s="93"/>
      <c r="K53" s="93"/>
      <c r="L53" s="93"/>
      <c r="M53" s="93"/>
      <c r="N53" s="93"/>
      <c r="O53" s="93"/>
      <c r="P53" s="93"/>
      <c r="Q53" s="93"/>
      <c r="R53" s="93"/>
      <c r="S53" s="93"/>
      <c r="T53" s="93"/>
      <c r="U53" s="93"/>
      <c r="V53" s="93"/>
      <c r="W53" s="93"/>
      <c r="X53" s="93"/>
      <c r="Y53" s="93"/>
      <c r="Z53" s="93"/>
      <c r="AA53" s="93"/>
      <c r="AB53" s="93"/>
      <c r="AC53" s="93"/>
      <c r="AD53" s="93"/>
      <c r="AE53" s="93"/>
    </row>
    <row r="54" spans="1:31" ht="15" customHeight="1">
      <c r="A54" s="93"/>
      <c r="B54" s="93"/>
      <c r="C54" s="93"/>
      <c r="D54" s="93"/>
      <c r="E54" s="93"/>
      <c r="F54" s="116"/>
      <c r="G54" s="116"/>
      <c r="H54" s="116"/>
      <c r="I54" s="116"/>
      <c r="J54" s="93"/>
      <c r="K54" s="93"/>
      <c r="L54" s="93"/>
      <c r="M54" s="93"/>
      <c r="N54" s="93"/>
      <c r="O54" s="93"/>
      <c r="P54" s="93"/>
      <c r="Q54" s="93"/>
      <c r="R54" s="93"/>
      <c r="S54" s="93"/>
      <c r="T54" s="93"/>
      <c r="U54" s="93"/>
      <c r="V54" s="93"/>
      <c r="W54" s="93"/>
      <c r="X54" s="93"/>
      <c r="Y54" s="93"/>
      <c r="Z54" s="93"/>
      <c r="AA54" s="93"/>
      <c r="AB54" s="93"/>
      <c r="AC54" s="93"/>
      <c r="AD54" s="93"/>
      <c r="AE54" s="93"/>
    </row>
    <row r="55" spans="1:31" ht="15" customHeight="1">
      <c r="A55" s="93"/>
      <c r="B55" s="93"/>
      <c r="C55" s="93"/>
      <c r="D55" s="93"/>
      <c r="E55" s="93"/>
      <c r="F55" s="116"/>
      <c r="G55" s="116"/>
      <c r="H55" s="116"/>
      <c r="I55" s="116"/>
      <c r="J55" s="93"/>
      <c r="K55" s="93"/>
      <c r="L55" s="93"/>
      <c r="M55" s="93"/>
      <c r="N55" s="93"/>
      <c r="O55" s="93"/>
      <c r="P55" s="93"/>
      <c r="Q55" s="93"/>
      <c r="R55" s="93"/>
      <c r="S55" s="93"/>
      <c r="T55" s="93"/>
      <c r="U55" s="93"/>
      <c r="V55" s="93"/>
      <c r="W55" s="93"/>
      <c r="X55" s="93"/>
      <c r="Y55" s="93"/>
      <c r="Z55" s="93"/>
      <c r="AA55" s="93"/>
      <c r="AB55" s="93"/>
      <c r="AC55" s="93"/>
      <c r="AD55" s="93"/>
      <c r="AE55" s="93"/>
    </row>
    <row r="56" spans="1:31" ht="15" customHeight="1">
      <c r="A56" s="93"/>
      <c r="B56" s="93"/>
      <c r="C56" s="93"/>
      <c r="D56" s="93"/>
      <c r="E56" s="93"/>
      <c r="F56" s="116"/>
      <c r="G56" s="116"/>
      <c r="H56" s="116"/>
      <c r="I56" s="116"/>
      <c r="J56" s="93"/>
      <c r="K56" s="93"/>
      <c r="L56" s="93"/>
      <c r="M56" s="93"/>
      <c r="N56" s="93"/>
      <c r="O56" s="93"/>
      <c r="P56" s="93"/>
      <c r="Q56" s="93"/>
      <c r="R56" s="93"/>
      <c r="S56" s="93"/>
      <c r="T56" s="93"/>
      <c r="U56" s="93"/>
      <c r="V56" s="93"/>
      <c r="W56" s="93"/>
      <c r="X56" s="93"/>
      <c r="Y56" s="93"/>
      <c r="Z56" s="93"/>
      <c r="AA56" s="93"/>
      <c r="AB56" s="93"/>
      <c r="AC56" s="93"/>
      <c r="AD56" s="93"/>
      <c r="AE56" s="93"/>
    </row>
    <row r="57" spans="1:31" ht="15" customHeight="1">
      <c r="A57" s="93"/>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row>
    <row r="58" spans="1:31" ht="15" customHeight="1">
      <c r="A58" s="93"/>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row>
    <row r="59" spans="1:31" ht="15" customHeight="1">
      <c r="A59" s="93"/>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c r="AB59" s="93"/>
      <c r="AC59" s="93"/>
      <c r="AD59" s="93"/>
      <c r="AE59" s="93"/>
    </row>
    <row r="60" spans="1:31" ht="15" customHeight="1">
      <c r="A60" s="93"/>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c r="AB60" s="93"/>
      <c r="AC60" s="93"/>
      <c r="AD60" s="93"/>
      <c r="AE60" s="93"/>
    </row>
    <row r="61" spans="1:31" ht="15" customHeight="1">
      <c r="A61" s="93"/>
      <c r="B61" s="93"/>
      <c r="C61" s="93"/>
      <c r="D61" s="93"/>
      <c r="E61" s="93"/>
      <c r="F61" s="93"/>
      <c r="G61" s="93"/>
      <c r="H61" s="93"/>
      <c r="I61" s="93"/>
      <c r="J61" s="93"/>
      <c r="K61" s="93"/>
      <c r="L61" s="93"/>
      <c r="M61" s="93"/>
      <c r="N61" s="93"/>
      <c r="O61" s="93"/>
      <c r="P61" s="93"/>
      <c r="Q61" s="93"/>
      <c r="R61" s="93"/>
      <c r="S61" s="93"/>
      <c r="T61" s="93"/>
      <c r="U61" s="93"/>
      <c r="V61" s="93"/>
      <c r="W61" s="93"/>
      <c r="X61" s="93"/>
      <c r="Y61" s="93"/>
      <c r="Z61" s="93"/>
      <c r="AA61" s="93"/>
      <c r="AB61" s="93"/>
      <c r="AC61" s="93"/>
      <c r="AD61" s="93"/>
      <c r="AE61" s="93"/>
    </row>
    <row r="62" spans="1:31" ht="15" customHeight="1">
      <c r="A62" s="93"/>
      <c r="B62" s="93"/>
      <c r="C62" s="93"/>
      <c r="D62" s="93"/>
      <c r="E62" s="93"/>
      <c r="F62" s="93"/>
      <c r="G62" s="93"/>
      <c r="H62" s="93"/>
      <c r="I62" s="93"/>
      <c r="J62" s="93"/>
      <c r="K62" s="93"/>
      <c r="L62" s="93"/>
      <c r="M62" s="93"/>
      <c r="N62" s="93"/>
      <c r="O62" s="93"/>
      <c r="P62" s="93"/>
      <c r="Q62" s="93"/>
      <c r="R62" s="93"/>
      <c r="S62" s="93"/>
      <c r="T62" s="93"/>
      <c r="U62" s="93"/>
      <c r="V62" s="93"/>
      <c r="W62" s="93"/>
      <c r="X62" s="93"/>
      <c r="Y62" s="93"/>
      <c r="Z62" s="93"/>
      <c r="AA62" s="93"/>
      <c r="AB62" s="93"/>
      <c r="AC62" s="93"/>
      <c r="AD62" s="93"/>
      <c r="AE62" s="93"/>
    </row>
    <row r="63" spans="1:31" ht="15" customHeight="1">
      <c r="A63" s="93"/>
      <c r="B63" s="93"/>
      <c r="C63" s="93"/>
      <c r="D63" s="93"/>
      <c r="E63" s="93"/>
      <c r="F63" s="93"/>
      <c r="G63" s="93"/>
      <c r="H63" s="93"/>
      <c r="I63" s="93"/>
      <c r="J63" s="93"/>
      <c r="K63" s="93"/>
      <c r="L63" s="93"/>
      <c r="M63" s="93"/>
      <c r="N63" s="93"/>
      <c r="O63" s="93"/>
      <c r="P63" s="93"/>
      <c r="Q63" s="93"/>
      <c r="R63" s="93"/>
      <c r="S63" s="93"/>
      <c r="T63" s="93"/>
      <c r="U63" s="93"/>
      <c r="V63" s="93"/>
      <c r="W63" s="93"/>
      <c r="X63" s="93"/>
      <c r="Y63" s="93"/>
      <c r="Z63" s="93"/>
      <c r="AA63" s="93"/>
      <c r="AB63" s="93"/>
      <c r="AC63" s="93"/>
      <c r="AD63" s="93"/>
      <c r="AE63" s="93"/>
    </row>
    <row r="64" spans="1:31" s="123" customFormat="1" ht="15" customHeight="1">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row>
    <row r="65" spans="1:31" ht="15" customHeight="1">
      <c r="A65" s="93"/>
      <c r="B65" s="93"/>
      <c r="C65" s="93"/>
      <c r="D65" s="93"/>
      <c r="E65" s="93"/>
      <c r="F65" s="93"/>
      <c r="G65" s="93"/>
      <c r="H65" s="93"/>
      <c r="I65" s="93"/>
      <c r="J65" s="93"/>
      <c r="K65" s="93"/>
      <c r="L65" s="93"/>
      <c r="M65" s="93"/>
      <c r="N65" s="93"/>
      <c r="O65" s="93"/>
      <c r="P65" s="93"/>
      <c r="Q65" s="93"/>
      <c r="R65" s="93"/>
      <c r="S65" s="93"/>
      <c r="T65" s="93"/>
      <c r="U65" s="93"/>
      <c r="V65" s="93"/>
      <c r="W65" s="93"/>
      <c r="X65" s="93"/>
      <c r="Y65" s="93"/>
      <c r="Z65" s="93"/>
      <c r="AA65" s="93"/>
      <c r="AB65" s="93"/>
      <c r="AC65" s="93"/>
      <c r="AD65" s="93"/>
      <c r="AE65" s="93"/>
    </row>
    <row r="66" spans="1:31" ht="15" customHeight="1">
      <c r="A66" s="93"/>
      <c r="B66" s="93"/>
      <c r="C66" s="93"/>
      <c r="D66" s="93"/>
      <c r="E66" s="93"/>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row>
    <row r="67" spans="1:31" ht="15" customHeight="1">
      <c r="A67" s="93"/>
      <c r="B67" s="93"/>
      <c r="C67" s="93"/>
      <c r="D67" s="93"/>
      <c r="E67" s="93"/>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s="93"/>
    </row>
    <row r="68" spans="1:31">
      <c r="A68" s="93"/>
      <c r="B68" s="93"/>
      <c r="C68" s="93"/>
      <c r="D68" s="93"/>
      <c r="E68" s="93"/>
      <c r="F68" s="93"/>
      <c r="G68" s="93"/>
      <c r="H68" s="93"/>
      <c r="I68" s="93"/>
      <c r="J68" s="93"/>
      <c r="K68" s="93"/>
      <c r="L68" s="93"/>
      <c r="M68" s="93"/>
      <c r="N68" s="93"/>
      <c r="O68" s="93"/>
      <c r="P68" s="93"/>
      <c r="Q68" s="93"/>
      <c r="R68" s="93"/>
      <c r="S68" s="93"/>
      <c r="T68" s="93"/>
      <c r="U68" s="93"/>
      <c r="V68" s="93"/>
      <c r="W68" s="93"/>
      <c r="X68" s="93"/>
      <c r="Y68" s="93"/>
      <c r="Z68" s="93"/>
      <c r="AA68" s="93"/>
      <c r="AB68" s="93"/>
      <c r="AC68" s="93"/>
      <c r="AD68" s="93"/>
      <c r="AE68" s="93"/>
    </row>
    <row r="69" spans="1:31">
      <c r="A69" s="93"/>
      <c r="B69" s="93"/>
      <c r="C69" s="93"/>
      <c r="D69" s="93"/>
      <c r="E69" s="93"/>
      <c r="F69" s="93"/>
      <c r="G69" s="93"/>
      <c r="H69" s="93"/>
      <c r="I69" s="93"/>
      <c r="J69" s="93"/>
      <c r="K69" s="93"/>
      <c r="L69" s="93"/>
      <c r="M69" s="93"/>
      <c r="N69" s="93"/>
      <c r="O69" s="93"/>
      <c r="P69" s="93"/>
      <c r="Q69" s="93"/>
      <c r="R69" s="93"/>
      <c r="S69" s="93"/>
      <c r="T69" s="93"/>
      <c r="U69" s="93"/>
      <c r="V69" s="93"/>
      <c r="W69" s="93"/>
      <c r="X69" s="93"/>
      <c r="Y69" s="93"/>
      <c r="Z69" s="93"/>
      <c r="AA69" s="93"/>
      <c r="AB69" s="93"/>
      <c r="AC69" s="93"/>
      <c r="AD69" s="93"/>
      <c r="AE69" s="93"/>
    </row>
    <row r="70" spans="1:31">
      <c r="A70" s="93"/>
      <c r="B70" s="93"/>
      <c r="C70" s="93"/>
      <c r="D70" s="93"/>
      <c r="E70" s="93"/>
      <c r="F70" s="93"/>
      <c r="G70" s="93"/>
      <c r="H70" s="93"/>
      <c r="I70" s="93"/>
      <c r="J70" s="93"/>
      <c r="K70" s="93"/>
      <c r="L70" s="93"/>
      <c r="M70" s="93"/>
      <c r="N70" s="93"/>
      <c r="O70" s="93"/>
      <c r="P70" s="93"/>
      <c r="Q70" s="93"/>
      <c r="R70" s="93"/>
      <c r="S70" s="93"/>
      <c r="T70" s="93"/>
      <c r="U70" s="93"/>
      <c r="V70" s="93"/>
      <c r="W70" s="93"/>
      <c r="X70" s="93"/>
      <c r="Y70" s="93"/>
      <c r="Z70" s="93"/>
      <c r="AA70" s="93"/>
      <c r="AB70" s="93"/>
      <c r="AC70" s="93"/>
      <c r="AD70" s="93"/>
      <c r="AE70" s="93"/>
    </row>
    <row r="71" spans="1:31" ht="21" customHeight="1">
      <c r="A71" s="93"/>
      <c r="B71" s="93"/>
      <c r="C71" s="142"/>
      <c r="D71" s="142"/>
      <c r="E71" s="98"/>
      <c r="F71" s="98"/>
      <c r="G71" s="93"/>
      <c r="H71" s="93"/>
      <c r="I71" s="93"/>
      <c r="J71" s="93"/>
      <c r="K71" s="93"/>
      <c r="L71" s="151"/>
      <c r="M71" s="151"/>
      <c r="N71" s="151"/>
      <c r="O71" s="151"/>
      <c r="P71" s="93"/>
      <c r="Q71" s="93"/>
      <c r="R71" s="93"/>
      <c r="S71" s="93"/>
      <c r="T71" s="93"/>
      <c r="U71" s="93"/>
      <c r="V71" s="93"/>
      <c r="W71" s="93"/>
      <c r="X71" s="93"/>
      <c r="Y71" s="93"/>
      <c r="Z71" s="93"/>
      <c r="AA71" s="93"/>
      <c r="AB71" s="93"/>
      <c r="AC71" s="93"/>
      <c r="AD71" s="93"/>
      <c r="AE71" s="93"/>
    </row>
    <row r="72" spans="1:31" ht="14.25" customHeight="1">
      <c r="A72" s="93"/>
      <c r="B72" s="93"/>
      <c r="C72" s="142"/>
      <c r="D72" s="142"/>
      <c r="E72" s="99"/>
      <c r="F72" s="99"/>
      <c r="G72" s="93"/>
      <c r="H72" s="93"/>
      <c r="I72" s="142"/>
      <c r="J72" s="142"/>
      <c r="K72" s="93"/>
      <c r="L72" s="97"/>
      <c r="M72" s="97"/>
      <c r="N72" s="99"/>
      <c r="O72" s="99"/>
      <c r="P72" s="93"/>
      <c r="Q72" s="93"/>
      <c r="R72" s="93"/>
      <c r="S72" s="93"/>
      <c r="T72" s="93"/>
      <c r="U72" s="93"/>
      <c r="V72" s="93"/>
      <c r="W72" s="93"/>
      <c r="X72" s="93"/>
      <c r="Y72" s="93"/>
      <c r="Z72" s="93"/>
      <c r="AA72" s="93"/>
      <c r="AB72" s="93"/>
      <c r="AC72" s="93"/>
      <c r="AD72" s="93"/>
      <c r="AE72" s="93"/>
    </row>
    <row r="73" spans="1:31" ht="51" customHeight="1">
      <c r="A73" s="93"/>
      <c r="B73" s="93"/>
      <c r="C73" s="142"/>
      <c r="D73" s="142"/>
      <c r="E73" s="99"/>
      <c r="F73" s="99"/>
      <c r="G73" s="93"/>
      <c r="H73" s="93"/>
      <c r="I73" s="142"/>
      <c r="J73" s="142"/>
      <c r="K73" s="93"/>
      <c r="L73" s="146"/>
      <c r="M73" s="146"/>
      <c r="N73" s="152"/>
      <c r="O73" s="152"/>
      <c r="P73" s="93"/>
      <c r="Q73" s="93"/>
      <c r="R73" s="93"/>
      <c r="S73" s="93"/>
      <c r="T73" s="93"/>
      <c r="U73" s="93"/>
      <c r="V73" s="93"/>
      <c r="W73" s="93"/>
      <c r="X73" s="93"/>
      <c r="Y73" s="93"/>
      <c r="Z73" s="93"/>
      <c r="AA73" s="93"/>
      <c r="AB73" s="93"/>
      <c r="AC73" s="93"/>
      <c r="AD73" s="93"/>
      <c r="AE73" s="93"/>
    </row>
    <row r="74" spans="1:31">
      <c r="A74" s="93"/>
      <c r="B74" s="93"/>
      <c r="C74" s="93"/>
      <c r="D74" s="93"/>
      <c r="E74" s="93"/>
      <c r="F74" s="93"/>
      <c r="G74" s="93"/>
      <c r="H74" s="93"/>
      <c r="I74" s="142"/>
      <c r="J74" s="142"/>
      <c r="K74" s="93"/>
      <c r="L74" s="93"/>
      <c r="M74" s="93"/>
      <c r="N74" s="93"/>
      <c r="O74" s="93"/>
      <c r="P74" s="93"/>
      <c r="Q74" s="93"/>
      <c r="R74" s="93"/>
      <c r="S74" s="93"/>
      <c r="T74" s="93"/>
      <c r="U74" s="93"/>
      <c r="V74" s="93"/>
      <c r="W74" s="93"/>
      <c r="X74" s="93"/>
      <c r="Y74" s="93"/>
      <c r="Z74" s="93"/>
      <c r="AA74" s="93"/>
      <c r="AB74" s="93"/>
      <c r="AC74" s="93"/>
      <c r="AD74" s="93"/>
      <c r="AE74" s="93"/>
    </row>
    <row r="75" spans="1:31">
      <c r="A75" s="93"/>
      <c r="B75" s="93"/>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row>
    <row r="76" spans="1:31">
      <c r="A76" s="93"/>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row>
    <row r="77" spans="1:31">
      <c r="A77" s="93"/>
      <c r="B77" s="93"/>
      <c r="C77" s="93"/>
      <c r="D77" s="93"/>
      <c r="E77" s="93"/>
      <c r="F77" s="93"/>
      <c r="G77" s="93"/>
      <c r="H77" s="93"/>
      <c r="I77" s="93"/>
      <c r="J77" s="93"/>
      <c r="K77" s="93"/>
      <c r="L77" s="93"/>
      <c r="M77" s="93"/>
      <c r="N77" s="93"/>
      <c r="O77" s="93"/>
      <c r="P77" s="93"/>
      <c r="Q77" s="93"/>
      <c r="R77" s="93"/>
      <c r="S77" s="93"/>
      <c r="T77" s="93"/>
      <c r="U77" s="93"/>
      <c r="V77" s="93"/>
      <c r="W77" s="93"/>
      <c r="X77" s="93"/>
      <c r="Y77" s="93"/>
      <c r="Z77" s="93"/>
      <c r="AA77" s="93"/>
      <c r="AB77" s="93"/>
      <c r="AC77" s="93"/>
      <c r="AD77" s="93"/>
      <c r="AE77" s="93"/>
    </row>
    <row r="78" spans="1:31">
      <c r="A78" s="93"/>
      <c r="B78" s="93"/>
      <c r="C78" s="93"/>
      <c r="D78" s="93"/>
      <c r="E78" s="93"/>
      <c r="F78" s="93"/>
      <c r="G78" s="93"/>
      <c r="H78" s="93"/>
      <c r="I78" s="93"/>
      <c r="J78" s="93"/>
      <c r="K78" s="93"/>
      <c r="L78" s="93"/>
      <c r="M78" s="93"/>
      <c r="N78" s="93"/>
      <c r="O78" s="93"/>
      <c r="P78" s="93"/>
      <c r="Q78" s="93"/>
      <c r="R78" s="93"/>
      <c r="S78" s="93"/>
      <c r="T78" s="93"/>
      <c r="U78" s="93"/>
      <c r="V78" s="93"/>
      <c r="W78" s="93"/>
      <c r="X78" s="93"/>
      <c r="Y78" s="93"/>
      <c r="Z78" s="93"/>
      <c r="AA78" s="93"/>
      <c r="AB78" s="93"/>
      <c r="AC78" s="93"/>
      <c r="AD78" s="93"/>
      <c r="AE78" s="93"/>
    </row>
    <row r="79" spans="1:31">
      <c r="A79" s="93"/>
      <c r="B79" s="93"/>
      <c r="C79" s="93"/>
      <c r="D79" s="93"/>
      <c r="E79" s="93"/>
      <c r="F79" s="93"/>
      <c r="G79" s="93"/>
      <c r="H79" s="93"/>
      <c r="I79" s="93"/>
      <c r="J79" s="93"/>
      <c r="K79" s="93"/>
      <c r="L79" s="93"/>
      <c r="M79" s="93"/>
      <c r="N79" s="93"/>
      <c r="O79" s="93"/>
      <c r="P79" s="93"/>
      <c r="Q79" s="93"/>
      <c r="R79" s="93"/>
      <c r="S79" s="93"/>
      <c r="T79" s="93"/>
      <c r="U79" s="93"/>
      <c r="V79" s="93"/>
      <c r="W79" s="93"/>
      <c r="X79" s="93"/>
      <c r="Y79" s="93"/>
      <c r="Z79" s="93"/>
      <c r="AA79" s="93"/>
      <c r="AB79" s="93"/>
      <c r="AC79" s="93"/>
      <c r="AD79" s="93"/>
      <c r="AE79" s="93"/>
    </row>
    <row r="80" spans="1:31">
      <c r="A80" s="93"/>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93"/>
      <c r="AB80" s="93"/>
      <c r="AC80" s="93"/>
      <c r="AD80" s="93"/>
      <c r="AE80" s="93"/>
    </row>
    <row r="81" spans="1:31">
      <c r="A81" s="93"/>
      <c r="B81" s="93"/>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row>
    <row r="82" spans="1:31">
      <c r="A82" s="93"/>
      <c r="B82" s="93"/>
      <c r="C82" s="93"/>
      <c r="D82" s="93"/>
      <c r="E82" s="93"/>
      <c r="F82" s="93"/>
      <c r="G82" s="93"/>
      <c r="H82" s="93"/>
      <c r="I82" s="93"/>
      <c r="J82" s="93"/>
      <c r="K82" s="93"/>
      <c r="L82" s="93"/>
      <c r="M82" s="93"/>
      <c r="N82" s="93"/>
      <c r="O82" s="93"/>
      <c r="P82" s="93"/>
      <c r="Q82" s="93"/>
      <c r="R82" s="93"/>
      <c r="S82" s="93"/>
      <c r="T82" s="93"/>
      <c r="U82" s="93"/>
      <c r="V82" s="93"/>
      <c r="W82" s="93"/>
      <c r="X82" s="93"/>
      <c r="Y82" s="93"/>
      <c r="Z82" s="93"/>
      <c r="AA82" s="93"/>
      <c r="AB82" s="93"/>
      <c r="AC82" s="93"/>
      <c r="AD82" s="93"/>
      <c r="AE82" s="93"/>
    </row>
    <row r="83" spans="1:31">
      <c r="A83" s="93"/>
      <c r="B83" s="93"/>
      <c r="C83" s="93"/>
      <c r="D83" s="93"/>
      <c r="E83" s="93"/>
      <c r="F83" s="93"/>
      <c r="G83" s="93"/>
      <c r="H83" s="93"/>
      <c r="I83" s="93"/>
      <c r="J83" s="93"/>
      <c r="K83" s="93"/>
      <c r="L83" s="93"/>
      <c r="M83" s="93"/>
      <c r="N83" s="93"/>
      <c r="O83" s="93"/>
      <c r="P83" s="93"/>
      <c r="Q83" s="93"/>
      <c r="R83" s="93"/>
      <c r="S83" s="93"/>
      <c r="T83" s="93"/>
      <c r="U83" s="93"/>
      <c r="V83" s="93"/>
      <c r="W83" s="93"/>
      <c r="X83" s="93"/>
      <c r="Y83" s="93"/>
      <c r="Z83" s="93"/>
      <c r="AA83" s="93"/>
      <c r="AB83" s="93"/>
      <c r="AC83" s="93"/>
      <c r="AD83" s="93"/>
      <c r="AE83" s="93"/>
    </row>
    <row r="84" spans="1:31">
      <c r="A84" s="93"/>
      <c r="B84" s="93"/>
      <c r="C84" s="93"/>
      <c r="D84" s="93"/>
      <c r="E84" s="93"/>
      <c r="F84" s="93"/>
      <c r="G84" s="93"/>
      <c r="H84" s="93"/>
      <c r="I84" s="93"/>
      <c r="J84" s="93"/>
      <c r="K84" s="93"/>
      <c r="L84" s="93"/>
      <c r="M84" s="93"/>
      <c r="N84" s="93"/>
      <c r="O84" s="93"/>
      <c r="P84" s="93"/>
      <c r="Q84" s="93"/>
      <c r="R84" s="93"/>
      <c r="S84" s="93"/>
      <c r="T84" s="93"/>
      <c r="U84" s="93"/>
      <c r="V84" s="93"/>
      <c r="W84" s="93"/>
      <c r="X84" s="93"/>
      <c r="Y84" s="93"/>
      <c r="Z84" s="93"/>
      <c r="AA84" s="93"/>
      <c r="AB84" s="93"/>
      <c r="AC84" s="93"/>
      <c r="AD84" s="93"/>
      <c r="AE84" s="93"/>
    </row>
    <row r="85" spans="1:31">
      <c r="A85" s="93"/>
      <c r="B85" s="93"/>
      <c r="C85" s="93"/>
      <c r="D85" s="93"/>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row>
    <row r="86" spans="1:31">
      <c r="A86" s="93"/>
      <c r="B86" s="93"/>
      <c r="C86" s="93"/>
      <c r="D86" s="93"/>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row>
    <row r="87" spans="1:31">
      <c r="A87" s="93"/>
      <c r="B87" s="93"/>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row>
    <row r="88" spans="1:31">
      <c r="A88" s="93"/>
      <c r="B88" s="93"/>
      <c r="C88" s="93"/>
      <c r="D88" s="93"/>
      <c r="E88" s="93"/>
      <c r="F88" s="93"/>
      <c r="G88" s="93"/>
      <c r="H88" s="93"/>
      <c r="I88" s="93"/>
      <c r="J88" s="93"/>
      <c r="K88" s="93"/>
      <c r="L88" s="93"/>
      <c r="M88" s="93"/>
      <c r="N88" s="93"/>
      <c r="O88" s="93"/>
      <c r="P88" s="93"/>
      <c r="Q88" s="93"/>
      <c r="R88" s="93"/>
      <c r="S88" s="93"/>
      <c r="T88" s="93"/>
      <c r="U88" s="93"/>
      <c r="V88" s="93"/>
      <c r="W88" s="93"/>
      <c r="X88" s="93"/>
      <c r="Y88" s="93"/>
      <c r="Z88" s="93"/>
      <c r="AA88" s="93"/>
      <c r="AB88" s="93"/>
      <c r="AC88" s="93"/>
      <c r="AD88" s="93"/>
      <c r="AE88" s="93"/>
    </row>
    <row r="89" spans="1:31">
      <c r="A89" s="93"/>
      <c r="B89" s="93"/>
      <c r="C89" s="93"/>
      <c r="D89" s="93"/>
      <c r="E89" s="93"/>
      <c r="F89" s="93"/>
      <c r="G89" s="93"/>
      <c r="H89" s="93"/>
      <c r="I89" s="93"/>
      <c r="J89" s="93"/>
      <c r="K89" s="93"/>
      <c r="L89" s="93"/>
      <c r="M89" s="93"/>
      <c r="N89" s="93"/>
      <c r="O89" s="93"/>
      <c r="P89" s="93"/>
      <c r="Q89" s="93"/>
      <c r="R89" s="93"/>
      <c r="S89" s="93"/>
      <c r="T89" s="93"/>
      <c r="U89" s="93"/>
      <c r="V89" s="93"/>
      <c r="W89" s="93"/>
      <c r="X89" s="93"/>
      <c r="Y89" s="93"/>
      <c r="Z89" s="93"/>
      <c r="AA89" s="93"/>
      <c r="AB89" s="93"/>
      <c r="AC89" s="93"/>
      <c r="AD89" s="93"/>
      <c r="AE89" s="93"/>
    </row>
    <row r="90" spans="1:31">
      <c r="A90" s="93"/>
      <c r="B90" s="93"/>
      <c r="C90" s="93"/>
      <c r="D90" s="93"/>
      <c r="E90" s="93"/>
      <c r="F90" s="93"/>
      <c r="G90" s="93"/>
      <c r="H90" s="93"/>
      <c r="I90" s="93"/>
      <c r="J90" s="93"/>
      <c r="K90" s="93"/>
      <c r="L90" s="93"/>
      <c r="M90" s="93"/>
      <c r="N90" s="93"/>
      <c r="O90" s="93"/>
      <c r="P90" s="93"/>
      <c r="Q90" s="93"/>
      <c r="R90" s="93"/>
      <c r="S90" s="93"/>
      <c r="T90" s="93"/>
      <c r="U90" s="93"/>
      <c r="V90" s="93"/>
      <c r="W90" s="93"/>
      <c r="X90" s="93"/>
      <c r="Y90" s="93"/>
      <c r="Z90" s="93"/>
      <c r="AA90" s="93"/>
      <c r="AB90" s="93"/>
      <c r="AC90" s="93"/>
      <c r="AD90" s="93"/>
      <c r="AE90" s="93"/>
    </row>
    <row r="91" spans="1:31">
      <c r="A91" s="93"/>
      <c r="B91" s="93"/>
      <c r="C91" s="93"/>
      <c r="D91" s="93"/>
      <c r="E91" s="93"/>
      <c r="F91" s="93"/>
      <c r="G91" s="93"/>
      <c r="H91" s="93"/>
      <c r="I91" s="93"/>
      <c r="J91" s="93"/>
      <c r="K91" s="93"/>
      <c r="L91" s="93"/>
      <c r="M91" s="93"/>
      <c r="N91" s="93"/>
      <c r="O91" s="93"/>
      <c r="P91" s="93"/>
      <c r="Q91" s="93"/>
      <c r="R91" s="93"/>
      <c r="S91" s="93"/>
      <c r="T91" s="93"/>
      <c r="U91" s="93"/>
      <c r="V91" s="93"/>
      <c r="W91" s="93"/>
      <c r="X91" s="93"/>
      <c r="Y91" s="93"/>
      <c r="Z91" s="93"/>
      <c r="AA91" s="93"/>
      <c r="AB91" s="93"/>
      <c r="AC91" s="93"/>
      <c r="AD91" s="93"/>
      <c r="AE91" s="93"/>
    </row>
    <row r="92" spans="1:31">
      <c r="A92" s="93"/>
      <c r="B92" s="93"/>
      <c r="C92" s="93"/>
      <c r="D92" s="93"/>
      <c r="E92" s="93"/>
      <c r="F92" s="93"/>
      <c r="G92" s="93"/>
      <c r="H92" s="93"/>
      <c r="I92" s="93"/>
      <c r="J92" s="93"/>
      <c r="K92" s="93"/>
      <c r="L92" s="93"/>
      <c r="M92" s="93"/>
      <c r="N92" s="93"/>
      <c r="O92" s="93"/>
      <c r="P92" s="93"/>
      <c r="Q92" s="93"/>
      <c r="R92" s="93"/>
      <c r="S92" s="93"/>
      <c r="T92" s="93"/>
      <c r="U92" s="93"/>
      <c r="V92" s="93"/>
      <c r="W92" s="93"/>
      <c r="X92" s="93"/>
      <c r="Y92" s="93"/>
      <c r="Z92" s="93"/>
      <c r="AA92" s="93"/>
      <c r="AB92" s="93"/>
      <c r="AC92" s="93"/>
      <c r="AD92" s="93"/>
      <c r="AE92" s="93"/>
    </row>
    <row r="93" spans="1:31">
      <c r="A93" s="93"/>
      <c r="B93" s="93"/>
      <c r="C93" s="93"/>
      <c r="D93" s="93"/>
      <c r="E93" s="93"/>
      <c r="F93" s="93"/>
      <c r="G93" s="93"/>
      <c r="H93" s="93"/>
      <c r="I93" s="93"/>
      <c r="J93" s="93"/>
      <c r="K93" s="93"/>
      <c r="L93" s="93"/>
      <c r="M93" s="93"/>
      <c r="N93" s="93"/>
      <c r="O93" s="93"/>
      <c r="P93" s="93"/>
      <c r="Q93" s="93"/>
      <c r="R93" s="93"/>
      <c r="S93" s="93"/>
      <c r="T93" s="93"/>
      <c r="U93" s="93"/>
      <c r="V93" s="93"/>
      <c r="W93" s="93"/>
      <c r="X93" s="93"/>
      <c r="Y93" s="93"/>
      <c r="Z93" s="93"/>
      <c r="AA93" s="93"/>
      <c r="AB93" s="93"/>
      <c r="AC93" s="93"/>
      <c r="AD93" s="93"/>
      <c r="AE93" s="93"/>
    </row>
    <row r="94" spans="1:31">
      <c r="A94" s="93"/>
      <c r="B94" s="93"/>
      <c r="C94" s="93"/>
      <c r="D94" s="93"/>
      <c r="E94" s="93"/>
      <c r="F94" s="93"/>
      <c r="G94" s="93"/>
      <c r="H94" s="93"/>
      <c r="I94" s="93"/>
      <c r="J94" s="93"/>
      <c r="K94" s="93"/>
      <c r="L94" s="93"/>
      <c r="M94" s="93"/>
      <c r="N94" s="93"/>
      <c r="O94" s="93"/>
      <c r="P94" s="93"/>
      <c r="Q94" s="93"/>
      <c r="R94" s="93"/>
      <c r="S94" s="93"/>
      <c r="T94" s="93"/>
      <c r="U94" s="93"/>
      <c r="V94" s="93"/>
      <c r="W94" s="93"/>
      <c r="X94" s="93"/>
      <c r="Y94" s="93"/>
      <c r="Z94" s="93"/>
      <c r="AA94" s="93"/>
      <c r="AB94" s="93"/>
      <c r="AC94" s="93"/>
      <c r="AD94" s="93"/>
      <c r="AE94" s="93"/>
    </row>
    <row r="95" spans="1:31">
      <c r="A95" s="93"/>
      <c r="B95" s="93"/>
      <c r="C95" s="93"/>
      <c r="D95" s="93"/>
      <c r="E95" s="93"/>
      <c r="F95" s="93"/>
      <c r="G95" s="93"/>
      <c r="H95" s="93"/>
      <c r="I95" s="93"/>
      <c r="J95" s="93"/>
      <c r="K95" s="93"/>
      <c r="L95" s="93"/>
      <c r="M95" s="93"/>
      <c r="N95" s="93"/>
      <c r="O95" s="93"/>
      <c r="P95" s="93"/>
      <c r="Q95" s="93"/>
      <c r="R95" s="93"/>
      <c r="S95" s="93"/>
      <c r="T95" s="93"/>
      <c r="U95" s="93"/>
      <c r="V95" s="93"/>
      <c r="W95" s="93"/>
      <c r="X95" s="93"/>
      <c r="Y95" s="93"/>
      <c r="Z95" s="93"/>
      <c r="AA95" s="93"/>
      <c r="AB95" s="93"/>
      <c r="AC95" s="93"/>
      <c r="AD95" s="93"/>
      <c r="AE95" s="93"/>
    </row>
    <row r="96" spans="1:31" ht="21" customHeight="1">
      <c r="A96" s="93"/>
      <c r="B96" s="93"/>
      <c r="C96" s="104"/>
      <c r="D96" s="104"/>
      <c r="E96" s="98"/>
      <c r="F96" s="98"/>
      <c r="G96" s="93"/>
      <c r="H96" s="93"/>
      <c r="I96" s="93"/>
      <c r="J96" s="93"/>
      <c r="K96" s="93"/>
      <c r="L96" s="151"/>
      <c r="M96" s="151"/>
      <c r="N96" s="151"/>
      <c r="O96" s="151"/>
      <c r="P96" s="93"/>
      <c r="Q96" s="93"/>
      <c r="R96" s="93"/>
      <c r="S96" s="93"/>
      <c r="T96" s="93"/>
      <c r="U96" s="93"/>
      <c r="V96" s="93"/>
      <c r="W96" s="93"/>
      <c r="X96" s="93"/>
      <c r="Y96" s="93"/>
      <c r="Z96" s="93"/>
      <c r="AA96" s="93"/>
      <c r="AB96" s="93"/>
      <c r="AC96" s="93"/>
      <c r="AD96" s="93"/>
      <c r="AE96" s="93"/>
    </row>
    <row r="97" spans="1:31" ht="14.25" customHeight="1">
      <c r="A97" s="93"/>
      <c r="B97" s="93"/>
      <c r="C97" s="104"/>
      <c r="D97" s="104"/>
      <c r="E97" s="99"/>
      <c r="F97" s="99"/>
      <c r="G97" s="93"/>
      <c r="H97" s="93"/>
      <c r="I97" s="93"/>
      <c r="J97" s="93"/>
      <c r="K97" s="93"/>
      <c r="L97" s="97"/>
      <c r="M97" s="97"/>
      <c r="N97" s="99"/>
      <c r="O97" s="99"/>
      <c r="P97" s="93"/>
      <c r="Q97" s="93"/>
      <c r="R97" s="93"/>
      <c r="S97" s="93"/>
      <c r="T97" s="93"/>
      <c r="U97" s="93"/>
      <c r="V97" s="93"/>
      <c r="W97" s="93"/>
      <c r="X97" s="93"/>
      <c r="Y97" s="93"/>
      <c r="Z97" s="93"/>
      <c r="AA97" s="93"/>
      <c r="AB97" s="93"/>
      <c r="AC97" s="93"/>
      <c r="AD97" s="93"/>
      <c r="AE97" s="93"/>
    </row>
    <row r="98" spans="1:31" ht="14.25" customHeight="1">
      <c r="A98" s="93"/>
      <c r="B98" s="93"/>
      <c r="C98" s="104"/>
      <c r="D98" s="104"/>
      <c r="E98" s="99"/>
      <c r="F98" s="99"/>
      <c r="G98" s="93"/>
      <c r="H98" s="93"/>
      <c r="I98" s="93"/>
      <c r="J98" s="93"/>
      <c r="K98" s="93"/>
      <c r="L98" s="146"/>
      <c r="M98" s="146"/>
      <c r="N98" s="152"/>
      <c r="O98" s="152"/>
      <c r="P98" s="93"/>
      <c r="Q98" s="93"/>
      <c r="R98" s="93"/>
      <c r="S98" s="93"/>
      <c r="T98" s="93"/>
      <c r="U98" s="93"/>
      <c r="V98" s="93"/>
      <c r="W98" s="93"/>
      <c r="X98" s="93"/>
      <c r="Y98" s="93"/>
      <c r="Z98" s="93"/>
      <c r="AA98" s="93"/>
      <c r="AB98" s="93"/>
      <c r="AC98" s="93"/>
      <c r="AD98" s="93"/>
      <c r="AE98" s="93"/>
    </row>
    <row r="99" spans="1:31">
      <c r="A99" s="93"/>
      <c r="B99" s="93"/>
      <c r="C99" s="93"/>
      <c r="D99" s="93"/>
      <c r="E99" s="93"/>
      <c r="F99" s="93"/>
      <c r="G99" s="93"/>
      <c r="H99" s="93"/>
      <c r="I99" s="93"/>
      <c r="J99" s="93"/>
      <c r="K99" s="93"/>
      <c r="L99" s="93"/>
      <c r="M99" s="93"/>
      <c r="N99" s="93"/>
      <c r="O99" s="93"/>
      <c r="P99" s="93"/>
      <c r="Q99" s="93"/>
      <c r="R99" s="93"/>
      <c r="S99" s="93"/>
      <c r="T99" s="93"/>
      <c r="U99" s="93"/>
      <c r="V99" s="93"/>
      <c r="W99" s="93"/>
      <c r="X99" s="93"/>
      <c r="Y99" s="93"/>
      <c r="Z99" s="93"/>
      <c r="AA99" s="93"/>
      <c r="AB99" s="93"/>
      <c r="AC99" s="93"/>
      <c r="AD99" s="93"/>
      <c r="AE99" s="93"/>
    </row>
    <row r="100" spans="1:31">
      <c r="A100" s="93"/>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c r="AA100" s="93"/>
      <c r="AB100" s="93"/>
      <c r="AC100" s="93"/>
      <c r="AD100" s="93"/>
      <c r="AE100" s="93"/>
    </row>
    <row r="101" spans="1:31">
      <c r="A101" s="93"/>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row>
    <row r="102" spans="1:31">
      <c r="A102" s="93"/>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c r="AA102" s="93"/>
      <c r="AB102" s="93"/>
      <c r="AC102" s="93"/>
      <c r="AD102" s="93"/>
      <c r="AE102" s="93"/>
    </row>
    <row r="117" spans="3:15" ht="21" customHeight="1">
      <c r="C117" s="121"/>
      <c r="D117" s="121"/>
      <c r="E117" s="117"/>
      <c r="F117" s="117"/>
      <c r="L117" s="153"/>
      <c r="M117" s="153"/>
      <c r="N117" s="153"/>
      <c r="O117" s="153"/>
    </row>
    <row r="118" spans="3:15" ht="14.25" customHeight="1">
      <c r="C118" s="121"/>
      <c r="D118" s="121"/>
      <c r="E118" s="118"/>
      <c r="F118" s="118"/>
      <c r="L118" s="6"/>
      <c r="M118" s="6"/>
      <c r="N118" s="118"/>
      <c r="O118" s="118"/>
    </row>
    <row r="119" spans="3:15" ht="14.25" customHeight="1">
      <c r="C119" s="121"/>
      <c r="D119" s="121"/>
      <c r="E119" s="118"/>
      <c r="F119" s="118"/>
      <c r="L119" s="149"/>
      <c r="M119" s="149"/>
      <c r="N119" s="150"/>
      <c r="O119" s="150"/>
    </row>
  </sheetData>
  <mergeCells count="33">
    <mergeCell ref="C3:AA6"/>
    <mergeCell ref="D14:F16"/>
    <mergeCell ref="H14:J16"/>
    <mergeCell ref="O14:Q16"/>
    <mergeCell ref="S14:U16"/>
    <mergeCell ref="W14:Y16"/>
    <mergeCell ref="G9:H10"/>
    <mergeCell ref="G11:H13"/>
    <mergeCell ref="J11:K12"/>
    <mergeCell ref="M11:N12"/>
    <mergeCell ref="S9:T10"/>
    <mergeCell ref="AA11:AB13"/>
    <mergeCell ref="AC11:AD13"/>
    <mergeCell ref="L117:O117"/>
    <mergeCell ref="L71:O71"/>
    <mergeCell ref="L73:M73"/>
    <mergeCell ref="N73:O73"/>
    <mergeCell ref="R11:S12"/>
    <mergeCell ref="L119:M119"/>
    <mergeCell ref="N119:O119"/>
    <mergeCell ref="L96:O96"/>
    <mergeCell ref="L98:M98"/>
    <mergeCell ref="N98:O98"/>
    <mergeCell ref="C71:D73"/>
    <mergeCell ref="D9:E10"/>
    <mergeCell ref="J9:K10"/>
    <mergeCell ref="M9:N10"/>
    <mergeCell ref="P9:Q10"/>
    <mergeCell ref="D11:E13"/>
    <mergeCell ref="F11:F13"/>
    <mergeCell ref="O11:P12"/>
    <mergeCell ref="I72:J74"/>
    <mergeCell ref="L14:N16"/>
  </mergeCells>
  <pageMargins left="0.25" right="0.25" top="0.75" bottom="0.75" header="0.3" footer="0.3"/>
  <pageSetup paperSize="7" scale="1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BDF1-D4E1-4EFC-9851-6F7428516044}">
  <sheetPr>
    <tabColor theme="6" tint="0.79998168889431442"/>
  </sheetPr>
  <dimension ref="A2:N230"/>
  <sheetViews>
    <sheetView showGridLines="0" topLeftCell="A211" zoomScale="75" zoomScaleNormal="55" workbookViewId="0">
      <selection activeCell="I57" sqref="I57"/>
    </sheetView>
  </sheetViews>
  <sheetFormatPr baseColWidth="10" defaultRowHeight="14.25"/>
  <cols>
    <col min="2" max="2" width="19.33203125" bestFit="1" customWidth="1"/>
    <col min="3" max="3" width="17.19921875" bestFit="1" customWidth="1"/>
    <col min="4" max="4" width="40.59765625" bestFit="1" customWidth="1"/>
    <col min="5" max="5" width="20.53125" bestFit="1" customWidth="1"/>
    <col min="6" max="6" width="17.06640625" bestFit="1" customWidth="1"/>
    <col min="8" max="8" width="19.265625" bestFit="1" customWidth="1"/>
    <col min="9" max="9" width="17.06640625" bestFit="1" customWidth="1"/>
    <col min="11" max="11" width="17.9296875" bestFit="1" customWidth="1"/>
    <col min="12" max="12" width="17.06640625" bestFit="1" customWidth="1"/>
    <col min="21" max="22" width="13" bestFit="1" customWidth="1"/>
  </cols>
  <sheetData>
    <row r="2" spans="1:14" ht="18.399999999999999" thickBot="1">
      <c r="B2" s="68" t="s">
        <v>1227</v>
      </c>
      <c r="C2" s="67"/>
      <c r="D2" s="67"/>
      <c r="E2" s="67"/>
      <c r="F2" s="67"/>
      <c r="G2" s="67"/>
      <c r="H2" s="67"/>
      <c r="I2" s="67"/>
      <c r="J2" s="67"/>
      <c r="K2" s="67"/>
      <c r="L2" s="67"/>
      <c r="M2" s="67"/>
      <c r="N2" s="67"/>
    </row>
    <row r="3" spans="1:14">
      <c r="A3" s="128" t="s">
        <v>1308</v>
      </c>
    </row>
    <row r="4" spans="1:14">
      <c r="A4" s="81" t="s">
        <v>1193</v>
      </c>
      <c r="B4" t="s">
        <v>1183</v>
      </c>
    </row>
    <row r="5" spans="1:14">
      <c r="A5" s="81" t="s">
        <v>1194</v>
      </c>
      <c r="B5" t="s">
        <v>1228</v>
      </c>
    </row>
    <row r="6" spans="1:14">
      <c r="A6" s="81" t="s">
        <v>1195</v>
      </c>
      <c r="B6" t="s">
        <v>1229</v>
      </c>
    </row>
    <row r="7" spans="1:14">
      <c r="A7" s="81" t="s">
        <v>1196</v>
      </c>
      <c r="B7" t="s">
        <v>1230</v>
      </c>
    </row>
    <row r="8" spans="1:14">
      <c r="A8" s="81" t="s">
        <v>1197</v>
      </c>
      <c r="B8" t="s">
        <v>1187</v>
      </c>
    </row>
    <row r="9" spans="1:14">
      <c r="A9" s="81" t="s">
        <v>1211</v>
      </c>
      <c r="B9" t="s">
        <v>1231</v>
      </c>
    </row>
    <row r="10" spans="1:14">
      <c r="A10" s="81" t="s">
        <v>1198</v>
      </c>
      <c r="B10" t="s">
        <v>1232</v>
      </c>
    </row>
    <row r="12" spans="1:14">
      <c r="A12" s="60" t="s">
        <v>1193</v>
      </c>
      <c r="B12" s="26" t="s">
        <v>1183</v>
      </c>
    </row>
    <row r="13" spans="1:14">
      <c r="A13" s="60"/>
      <c r="B13" s="26"/>
    </row>
    <row r="14" spans="1:14">
      <c r="A14" s="60"/>
      <c r="B14" t="s">
        <v>1309</v>
      </c>
    </row>
    <row r="16" spans="1:14">
      <c r="B16" s="57" t="s">
        <v>1182</v>
      </c>
      <c r="C16" s="6" t="s">
        <v>1176</v>
      </c>
    </row>
    <row r="17" spans="2:4">
      <c r="B17" s="6" t="s">
        <v>20</v>
      </c>
      <c r="C17" s="62">
        <v>49765</v>
      </c>
    </row>
    <row r="18" spans="2:4">
      <c r="B18" s="6" t="s">
        <v>46</v>
      </c>
      <c r="C18" s="62">
        <v>18872</v>
      </c>
    </row>
    <row r="19" spans="2:4">
      <c r="B19" s="6" t="s">
        <v>27</v>
      </c>
      <c r="C19" s="62">
        <v>17852</v>
      </c>
    </row>
    <row r="20" spans="2:4">
      <c r="B20" s="6" t="s">
        <v>1217</v>
      </c>
      <c r="C20" s="58">
        <v>86489</v>
      </c>
    </row>
    <row r="21" spans="2:4">
      <c r="B21" s="6"/>
      <c r="C21" s="58"/>
      <c r="D21" s="58"/>
    </row>
    <row r="22" spans="2:4">
      <c r="B22" s="41" t="s">
        <v>1189</v>
      </c>
      <c r="C22" s="58"/>
      <c r="D22" s="58"/>
    </row>
    <row r="23" spans="2:4">
      <c r="B23" s="41" t="s">
        <v>1190</v>
      </c>
      <c r="C23" s="58"/>
      <c r="D23" s="58"/>
    </row>
    <row r="24" spans="2:4">
      <c r="B24" s="6"/>
      <c r="C24" s="58"/>
      <c r="D24" s="58"/>
    </row>
    <row r="25" spans="2:4">
      <c r="B25" s="6"/>
      <c r="C25" s="58"/>
      <c r="D25" s="58"/>
    </row>
    <row r="26" spans="2:4">
      <c r="B26" s="6"/>
      <c r="C26" s="58"/>
      <c r="D26" s="58"/>
    </row>
    <row r="27" spans="2:4">
      <c r="B27" s="6"/>
      <c r="C27" s="58"/>
      <c r="D27" s="58"/>
    </row>
    <row r="28" spans="2:4">
      <c r="B28" s="6"/>
      <c r="C28" s="58"/>
      <c r="D28" s="58"/>
    </row>
    <row r="29" spans="2:4">
      <c r="B29" s="6"/>
      <c r="C29" s="58"/>
      <c r="D29" s="58"/>
    </row>
    <row r="30" spans="2:4">
      <c r="B30" s="6"/>
      <c r="C30" s="58"/>
      <c r="D30" s="58"/>
    </row>
    <row r="31" spans="2:4">
      <c r="B31" s="6"/>
      <c r="C31" s="58"/>
      <c r="D31" s="58"/>
    </row>
    <row r="32" spans="2:4">
      <c r="B32" s="6"/>
      <c r="C32" s="58"/>
      <c r="D32" s="58"/>
    </row>
    <row r="33" spans="1:4">
      <c r="B33" s="6"/>
      <c r="C33" s="58"/>
      <c r="D33" s="58"/>
    </row>
    <row r="34" spans="1:4">
      <c r="B34" s="6"/>
      <c r="C34" s="58"/>
      <c r="D34" s="58"/>
    </row>
    <row r="35" spans="1:4">
      <c r="B35" s="6"/>
      <c r="C35" s="58"/>
      <c r="D35" s="58"/>
    </row>
    <row r="36" spans="1:4">
      <c r="B36" s="6"/>
      <c r="C36" s="58"/>
      <c r="D36" s="58"/>
    </row>
    <row r="37" spans="1:4">
      <c r="B37" s="6"/>
      <c r="C37" s="58"/>
      <c r="D37" s="58"/>
    </row>
    <row r="38" spans="1:4">
      <c r="B38" s="6"/>
      <c r="C38" s="58"/>
      <c r="D38" s="58"/>
    </row>
    <row r="39" spans="1:4">
      <c r="B39" s="6"/>
      <c r="C39" s="58"/>
      <c r="D39" s="58"/>
    </row>
    <row r="40" spans="1:4">
      <c r="B40" s="6"/>
      <c r="C40" s="58"/>
      <c r="D40" s="58"/>
    </row>
    <row r="41" spans="1:4">
      <c r="B41" s="6"/>
      <c r="C41" s="58"/>
      <c r="D41" s="58"/>
    </row>
    <row r="42" spans="1:4">
      <c r="A42" s="60" t="s">
        <v>1194</v>
      </c>
      <c r="B42" s="59" t="s">
        <v>1184</v>
      </c>
    </row>
    <row r="44" spans="1:4">
      <c r="B44" s="57" t="s">
        <v>1192</v>
      </c>
      <c r="C44" s="6" t="s">
        <v>1220</v>
      </c>
      <c r="D44" s="64" t="s">
        <v>1216</v>
      </c>
    </row>
    <row r="45" spans="1:4">
      <c r="B45" s="6" t="s">
        <v>28</v>
      </c>
      <c r="C45" s="6">
        <v>82</v>
      </c>
      <c r="D45" s="63">
        <f>GETPIVOTDATA("[Measures].[Recuento de Cobro de la Orden]",$B$44,"[TablaSala].[Método de Pago]","[TablaSala].[Método de Pago].&amp;[Efectivo]")/GETPIVOTDATA("[Measures].[Recuento de Cobro de la Orden]",$B$44)</f>
        <v>0.12293853073463268</v>
      </c>
    </row>
    <row r="46" spans="1:4">
      <c r="B46" s="6" t="s">
        <v>33</v>
      </c>
      <c r="C46" s="6">
        <v>461</v>
      </c>
      <c r="D46" s="63">
        <f>GETPIVOTDATA("[Measures].[Recuento de Cobro de la Orden]",$B$44,"[TablaSala].[Método de Pago]","[TablaSala].[Método de Pago].&amp;[Tarjeta de crédito]")/GETPIVOTDATA("[Measures].[Recuento de Cobro de la Orden]",$B$44)</f>
        <v>0.69115442278860573</v>
      </c>
    </row>
    <row r="47" spans="1:4">
      <c r="B47" s="6" t="s">
        <v>21</v>
      </c>
      <c r="C47" s="6">
        <v>124</v>
      </c>
      <c r="D47" s="63">
        <f>GETPIVOTDATA("[Measures].[Recuento de Cobro de la Orden]",$B$44,"[TablaSala].[Método de Pago]","[TablaSala].[Método de Pago].&amp;[Tarjeta de débito]")/GETPIVOTDATA("[Measures].[Recuento de Cobro de la Orden]",$B$44)</f>
        <v>0.18590704647676162</v>
      </c>
    </row>
    <row r="48" spans="1:4">
      <c r="B48" s="6" t="s">
        <v>1220</v>
      </c>
      <c r="C48" s="58">
        <v>667</v>
      </c>
      <c r="D48" s="66"/>
    </row>
    <row r="50" spans="2:3">
      <c r="B50" s="41" t="s">
        <v>1191</v>
      </c>
      <c r="C50" s="58"/>
    </row>
    <row r="51" spans="2:3">
      <c r="B51" s="41" t="s">
        <v>1264</v>
      </c>
      <c r="C51" s="58"/>
    </row>
    <row r="52" spans="2:3">
      <c r="B52" s="41"/>
      <c r="C52" s="58"/>
    </row>
    <row r="53" spans="2:3">
      <c r="B53" s="41"/>
      <c r="C53" s="58"/>
    </row>
    <row r="54" spans="2:3">
      <c r="B54" s="41"/>
      <c r="C54" s="58"/>
    </row>
    <row r="55" spans="2:3">
      <c r="B55" s="41"/>
      <c r="C55" s="58"/>
    </row>
    <row r="56" spans="2:3">
      <c r="B56" s="41"/>
      <c r="C56" s="58"/>
    </row>
    <row r="57" spans="2:3">
      <c r="B57" s="41"/>
      <c r="C57" s="58"/>
    </row>
    <row r="58" spans="2:3">
      <c r="B58" s="41"/>
      <c r="C58" s="58"/>
    </row>
    <row r="59" spans="2:3">
      <c r="B59" s="41"/>
      <c r="C59" s="58"/>
    </row>
    <row r="60" spans="2:3">
      <c r="B60" s="41"/>
      <c r="C60" s="58"/>
    </row>
    <row r="61" spans="2:3">
      <c r="B61" s="41"/>
      <c r="C61" s="58"/>
    </row>
    <row r="62" spans="2:3">
      <c r="B62" s="41"/>
      <c r="C62" s="58"/>
    </row>
    <row r="63" spans="2:3">
      <c r="B63" s="41"/>
      <c r="C63" s="58"/>
    </row>
    <row r="64" spans="2:3">
      <c r="B64" s="6"/>
      <c r="C64" s="58"/>
    </row>
    <row r="65" spans="1:6">
      <c r="B65" s="6"/>
      <c r="C65" s="58"/>
    </row>
    <row r="68" spans="1:6">
      <c r="A68" s="60" t="s">
        <v>1195</v>
      </c>
      <c r="B68" s="59" t="s">
        <v>1185</v>
      </c>
    </row>
    <row r="69" spans="1:6">
      <c r="A69" s="60"/>
      <c r="B69" s="59"/>
    </row>
    <row r="70" spans="1:6">
      <c r="A70" s="60"/>
      <c r="B70" s="41" t="s">
        <v>1207</v>
      </c>
    </row>
    <row r="71" spans="1:6">
      <c r="A71" s="60"/>
      <c r="B71" s="41" t="s">
        <v>1208</v>
      </c>
    </row>
    <row r="72" spans="1:6">
      <c r="A72" s="60"/>
      <c r="B72" s="41" t="s">
        <v>1322</v>
      </c>
    </row>
    <row r="73" spans="1:6">
      <c r="A73" s="60"/>
      <c r="B73" s="41" t="s">
        <v>1310</v>
      </c>
    </row>
    <row r="74" spans="1:6">
      <c r="A74" s="60"/>
      <c r="B74" s="41" t="s">
        <v>1272</v>
      </c>
    </row>
    <row r="75" spans="1:6">
      <c r="A75" s="60"/>
      <c r="B75" s="41"/>
    </row>
    <row r="76" spans="1:6">
      <c r="A76" s="60"/>
      <c r="B76" s="83" t="s">
        <v>1267</v>
      </c>
      <c r="E76" s="25" t="s">
        <v>1268</v>
      </c>
    </row>
    <row r="78" spans="1:6">
      <c r="B78" s="82" t="s">
        <v>1266</v>
      </c>
      <c r="C78" s="6" t="s">
        <v>1265</v>
      </c>
      <c r="E78" s="82" t="s">
        <v>1266</v>
      </c>
      <c r="F78" s="6" t="s">
        <v>1265</v>
      </c>
    </row>
    <row r="79" spans="1:6">
      <c r="A79" s="62"/>
      <c r="B79" s="6" t="s">
        <v>1202</v>
      </c>
      <c r="C79" s="6"/>
      <c r="D79" s="62"/>
      <c r="E79" s="6" t="s">
        <v>1202</v>
      </c>
      <c r="F79" s="58">
        <v>5749</v>
      </c>
    </row>
    <row r="80" spans="1:6">
      <c r="B80" s="61" t="s">
        <v>46</v>
      </c>
      <c r="C80" s="58">
        <v>677</v>
      </c>
      <c r="E80" s="6" t="s">
        <v>1203</v>
      </c>
      <c r="F80" s="58">
        <v>7406</v>
      </c>
    </row>
    <row r="81" spans="1:6">
      <c r="B81" s="61" t="s">
        <v>20</v>
      </c>
      <c r="C81" s="58">
        <v>2993</v>
      </c>
      <c r="E81" s="6" t="s">
        <v>1204</v>
      </c>
      <c r="F81" s="58">
        <v>8816</v>
      </c>
    </row>
    <row r="82" spans="1:6">
      <c r="B82" s="61" t="s">
        <v>27</v>
      </c>
      <c r="C82" s="58">
        <v>2079</v>
      </c>
      <c r="E82" s="6" t="s">
        <v>1201</v>
      </c>
      <c r="F82" s="58">
        <v>20160</v>
      </c>
    </row>
    <row r="83" spans="1:6">
      <c r="B83" s="6" t="s">
        <v>1203</v>
      </c>
      <c r="C83" s="6"/>
      <c r="D83" s="62"/>
      <c r="E83" s="6" t="s">
        <v>1206</v>
      </c>
      <c r="F83" s="58">
        <v>14614</v>
      </c>
    </row>
    <row r="84" spans="1:6">
      <c r="A84" s="62"/>
      <c r="B84" s="61" t="s">
        <v>46</v>
      </c>
      <c r="C84" s="58">
        <v>1689</v>
      </c>
      <c r="E84" s="6" t="s">
        <v>1205</v>
      </c>
      <c r="F84" s="58">
        <v>14507</v>
      </c>
    </row>
    <row r="85" spans="1:6">
      <c r="B85" s="61" t="s">
        <v>20</v>
      </c>
      <c r="C85" s="58">
        <v>3240</v>
      </c>
      <c r="E85" s="6" t="s">
        <v>1200</v>
      </c>
      <c r="F85" s="58">
        <v>15237</v>
      </c>
    </row>
    <row r="86" spans="1:6">
      <c r="B86" s="61" t="s">
        <v>27</v>
      </c>
      <c r="C86" s="58">
        <v>2477</v>
      </c>
      <c r="E86" s="6" t="s">
        <v>1167</v>
      </c>
      <c r="F86" s="58">
        <v>86489</v>
      </c>
    </row>
    <row r="87" spans="1:6">
      <c r="A87" s="62"/>
      <c r="B87" s="6" t="s">
        <v>1204</v>
      </c>
      <c r="C87" s="6"/>
    </row>
    <row r="88" spans="1:6">
      <c r="B88" s="61" t="s">
        <v>46</v>
      </c>
      <c r="C88" s="58">
        <v>1992</v>
      </c>
    </row>
    <row r="89" spans="1:6">
      <c r="B89" s="61" t="s">
        <v>20</v>
      </c>
      <c r="C89" s="58">
        <v>6027</v>
      </c>
    </row>
    <row r="90" spans="1:6">
      <c r="B90" s="61" t="s">
        <v>27</v>
      </c>
      <c r="C90" s="58">
        <v>797</v>
      </c>
    </row>
    <row r="91" spans="1:6">
      <c r="A91" s="62"/>
      <c r="B91" s="6" t="s">
        <v>1201</v>
      </c>
      <c r="C91" s="6"/>
    </row>
    <row r="92" spans="1:6">
      <c r="B92" s="61" t="s">
        <v>46</v>
      </c>
      <c r="C92" s="58">
        <v>5010</v>
      </c>
    </row>
    <row r="93" spans="1:6">
      <c r="B93" s="61" t="s">
        <v>20</v>
      </c>
      <c r="C93" s="58">
        <v>10858</v>
      </c>
    </row>
    <row r="94" spans="1:6">
      <c r="B94" s="61" t="s">
        <v>27</v>
      </c>
      <c r="C94" s="58">
        <v>4292</v>
      </c>
    </row>
    <row r="95" spans="1:6">
      <c r="B95" s="6" t="s">
        <v>1206</v>
      </c>
      <c r="C95" s="6"/>
    </row>
    <row r="96" spans="1:6">
      <c r="B96" s="61" t="s">
        <v>46</v>
      </c>
      <c r="C96" s="58">
        <v>3302</v>
      </c>
    </row>
    <row r="97" spans="1:3">
      <c r="B97" s="61" t="s">
        <v>20</v>
      </c>
      <c r="C97" s="58">
        <v>8636</v>
      </c>
    </row>
    <row r="98" spans="1:3">
      <c r="B98" s="61" t="s">
        <v>27</v>
      </c>
      <c r="C98" s="58">
        <v>2676</v>
      </c>
    </row>
    <row r="99" spans="1:3">
      <c r="B99" s="6" t="s">
        <v>1205</v>
      </c>
      <c r="C99" s="6"/>
    </row>
    <row r="100" spans="1:3">
      <c r="B100" s="61" t="s">
        <v>46</v>
      </c>
      <c r="C100" s="58">
        <v>3088</v>
      </c>
    </row>
    <row r="101" spans="1:3">
      <c r="B101" s="61" t="s">
        <v>20</v>
      </c>
      <c r="C101" s="58">
        <v>8629</v>
      </c>
    </row>
    <row r="102" spans="1:3">
      <c r="B102" s="61" t="s">
        <v>27</v>
      </c>
      <c r="C102" s="58">
        <v>2790</v>
      </c>
    </row>
    <row r="103" spans="1:3">
      <c r="B103" s="6" t="s">
        <v>1200</v>
      </c>
      <c r="C103" s="6"/>
    </row>
    <row r="104" spans="1:3">
      <c r="B104" s="61" t="s">
        <v>46</v>
      </c>
      <c r="C104" s="58">
        <v>3114</v>
      </c>
    </row>
    <row r="105" spans="1:3">
      <c r="B105" s="61" t="s">
        <v>20</v>
      </c>
      <c r="C105" s="58">
        <v>9382</v>
      </c>
    </row>
    <row r="106" spans="1:3">
      <c r="B106" s="61" t="s">
        <v>27</v>
      </c>
      <c r="C106" s="58">
        <v>2741</v>
      </c>
    </row>
    <row r="107" spans="1:3">
      <c r="B107" s="6" t="s">
        <v>1167</v>
      </c>
      <c r="C107" s="58">
        <v>86489</v>
      </c>
    </row>
    <row r="110" spans="1:3">
      <c r="A110" s="60" t="s">
        <v>1196</v>
      </c>
      <c r="B110" s="59" t="s">
        <v>1186</v>
      </c>
    </row>
    <row r="111" spans="1:3">
      <c r="A111" s="60"/>
      <c r="B111" s="59"/>
    </row>
    <row r="112" spans="1:3">
      <c r="A112" s="60"/>
      <c r="B112" s="41" t="s">
        <v>1271</v>
      </c>
    </row>
    <row r="114" spans="2:6">
      <c r="B114" s="57" t="s">
        <v>1182</v>
      </c>
      <c r="C114" s="6" t="s">
        <v>1176</v>
      </c>
      <c r="D114" s="64" t="s">
        <v>1214</v>
      </c>
    </row>
    <row r="115" spans="2:6">
      <c r="B115" s="6" t="s">
        <v>97</v>
      </c>
      <c r="C115" s="58">
        <v>8377</v>
      </c>
      <c r="D115" s="65">
        <f>GETPIVOTDATA("[Measures].[Suma de Ganancia Bruta]",$B$114,"[TablaSala].[País de Origen]","[TablaSala].[País de Origen].&amp;[Argentina]")/GETPIVOTDATA("[Measures].[Suma de Ganancia Bruta]",$B$114)</f>
        <v>9.6856247615303676E-2</v>
      </c>
      <c r="F115" s="72"/>
    </row>
    <row r="116" spans="2:6">
      <c r="B116" s="6" t="s">
        <v>55</v>
      </c>
      <c r="C116" s="58">
        <v>7416</v>
      </c>
      <c r="D116" s="65">
        <f>GETPIVOTDATA("[Measures].[Suma de Ganancia Bruta]",$B$114,"[TablaSala].[País de Origen]","[TablaSala].[País de Origen].&amp;[Bolivia]")/GETPIVOTDATA("[Measures].[Suma de Ganancia Bruta]",$B$114)</f>
        <v>8.5745008035703965E-2</v>
      </c>
      <c r="F116" s="72"/>
    </row>
    <row r="117" spans="2:6">
      <c r="B117" s="6" t="s">
        <v>35</v>
      </c>
      <c r="C117" s="58">
        <v>7489</v>
      </c>
      <c r="D117" s="65">
        <f>GETPIVOTDATA("[Measures].[Suma de Ganancia Bruta]",$B$114,"[TablaSala].[País de Origen]","[TablaSala].[País de Origen].&amp;[Brasil]")/GETPIVOTDATA("[Measures].[Suma de Ganancia Bruta]",$B$114)</f>
        <v>8.6589046005850462E-2</v>
      </c>
    </row>
    <row r="118" spans="2:6">
      <c r="B118" s="6" t="s">
        <v>78</v>
      </c>
      <c r="C118" s="58">
        <v>9904</v>
      </c>
      <c r="D118" s="65">
        <f>GETPIVOTDATA("[Measures].[Suma de Ganancia Bruta]",$B$114,"[TablaSala].[País de Origen]","[TablaSala].[País de Origen].&amp;[Chile]")/GETPIVOTDATA("[Measures].[Suma de Ganancia Bruta]",$B$114)</f>
        <v>0.11451167200453237</v>
      </c>
    </row>
    <row r="119" spans="2:6">
      <c r="B119" s="6" t="s">
        <v>29</v>
      </c>
      <c r="C119" s="58">
        <v>8141</v>
      </c>
      <c r="D119" s="65">
        <f>GETPIVOTDATA("[Measures].[Suma de Ganancia Bruta]",$B$114,"[TablaSala].[País de Origen]","[TablaSala].[País de Origen].&amp;[Colombia]")/GETPIVOTDATA("[Measures].[Suma de Ganancia Bruta]",$B$114)</f>
        <v>9.4127576917295841E-2</v>
      </c>
    </row>
    <row r="120" spans="2:6">
      <c r="B120" s="6" t="s">
        <v>73</v>
      </c>
      <c r="C120" s="58">
        <v>6065</v>
      </c>
      <c r="D120" s="65">
        <f>GETPIVOTDATA("[Measures].[Suma de Ganancia Bruta]",$B$114,"[TablaSala].[País de Origen]","[TablaSala].[País de Origen].&amp;[Ecuador]")/GETPIVOTDATA("[Measures].[Suma de Ganancia Bruta]",$B$114)</f>
        <v>7.012452450600655E-2</v>
      </c>
    </row>
    <row r="121" spans="2:6">
      <c r="B121" s="6" t="s">
        <v>23</v>
      </c>
      <c r="C121" s="58">
        <v>7775</v>
      </c>
      <c r="D121" s="65">
        <f>GETPIVOTDATA("[Measures].[Suma de Ganancia Bruta]",$B$114,"[TablaSala].[País de Origen]","[TablaSala].[País de Origen].&amp;[España]")/GETPIVOTDATA("[Measures].[Suma de Ganancia Bruta]",$B$114)</f>
        <v>8.9895824902588767E-2</v>
      </c>
    </row>
    <row r="122" spans="2:6">
      <c r="B122" s="6" t="s">
        <v>39</v>
      </c>
      <c r="C122" s="58">
        <v>8541</v>
      </c>
      <c r="D122" s="65">
        <f>GETPIVOTDATA("[Measures].[Suma de Ganancia Bruta]",$B$114,"[TablaSala].[País de Origen]","[TablaSala].[País de Origen].&amp;[Paraguay]")/GETPIVOTDATA("[Measures].[Suma de Ganancia Bruta]",$B$114)</f>
        <v>9.8752442507139632E-2</v>
      </c>
    </row>
    <row r="123" spans="2:6">
      <c r="B123" s="6" t="s">
        <v>43</v>
      </c>
      <c r="C123" s="58">
        <v>7960</v>
      </c>
      <c r="D123" s="65">
        <f>GETPIVOTDATA("[Measures].[Suma de Ganancia Bruta]",$B$114,"[TablaSala].[País de Origen]","[TablaSala].[País de Origen].&amp;[Perú]")/GETPIVOTDATA("[Measures].[Suma de Ganancia Bruta]",$B$114)</f>
        <v>9.2034825237891527E-2</v>
      </c>
    </row>
    <row r="124" spans="2:6">
      <c r="B124" s="6" t="s">
        <v>58</v>
      </c>
      <c r="C124" s="58">
        <v>7650</v>
      </c>
      <c r="D124" s="65">
        <f>GETPIVOTDATA("[Measures].[Suma de Ganancia Bruta]",$B$114,"[TablaSala].[País de Origen]","[TablaSala].[País de Origen].&amp;[Uruguay]")/GETPIVOTDATA("[Measures].[Suma de Ganancia Bruta]",$B$114)</f>
        <v>8.8450554405762577E-2</v>
      </c>
    </row>
    <row r="125" spans="2:6">
      <c r="B125" s="6" t="s">
        <v>50</v>
      </c>
      <c r="C125" s="58">
        <v>7171</v>
      </c>
      <c r="D125" s="65">
        <f>GETPIVOTDATA("[Measures].[Suma de Ganancia Bruta]",$B$114,"[TablaSala].[País de Origen]","[TablaSala].[País de Origen].&amp;[Venezuela]")/GETPIVOTDATA("[Measures].[Suma de Ganancia Bruta]",$B$114)</f>
        <v>8.2912277861924635E-2</v>
      </c>
    </row>
    <row r="126" spans="2:6">
      <c r="B126" s="6" t="s">
        <v>1167</v>
      </c>
      <c r="C126" s="58">
        <v>86489</v>
      </c>
      <c r="D126" s="66"/>
    </row>
    <row r="127" spans="2:6" ht="14.65" thickBot="1">
      <c r="B127" s="6"/>
      <c r="C127" s="58"/>
      <c r="D127" s="84"/>
    </row>
    <row r="128" spans="2:6" ht="14.65" thickBot="1">
      <c r="B128" s="87" t="s">
        <v>1273</v>
      </c>
      <c r="C128" s="86">
        <f>SUM(C115:C120,C122:C125)/GETPIVOTDATA("[Measures].[Suma de Ganancia Bruta]",$B$114)</f>
        <v>0.91010417509741126</v>
      </c>
      <c r="D128" s="84"/>
    </row>
    <row r="129" spans="2:9" ht="14.65" thickBot="1">
      <c r="B129" s="88" t="s">
        <v>1274</v>
      </c>
      <c r="C129" s="85">
        <f>GETPIVOTDATA("[Measures].[Suma de Ganancia Bruta]",$B$114,"[TablaSala].[País de Origen]","[TablaSala].[País de Origen].&amp;[España]")/GETPIVOTDATA("[Measures].[Suma de Ganancia Bruta]",$B$114)</f>
        <v>8.9895824902588767E-2</v>
      </c>
      <c r="D129" s="84"/>
    </row>
    <row r="131" spans="2:9">
      <c r="B131" s="41" t="s">
        <v>1319</v>
      </c>
    </row>
    <row r="132" spans="2:9">
      <c r="B132" s="41" t="s">
        <v>1320</v>
      </c>
    </row>
    <row r="133" spans="2:9">
      <c r="B133" s="41" t="s">
        <v>1275</v>
      </c>
    </row>
    <row r="134" spans="2:9">
      <c r="B134" s="41" t="s">
        <v>1276</v>
      </c>
    </row>
    <row r="135" spans="2:9" ht="14.65" thickBot="1">
      <c r="B135" s="41"/>
    </row>
    <row r="136" spans="2:9" ht="14.65" thickBot="1">
      <c r="H136" s="131" t="s">
        <v>1182</v>
      </c>
      <c r="I136" s="132" t="s">
        <v>1176</v>
      </c>
    </row>
    <row r="137" spans="2:9">
      <c r="H137" s="12" t="s">
        <v>97</v>
      </c>
      <c r="I137" s="129">
        <f>GETPIVOTDATA("[Measures].[Suma de Ganancia Bruta]",$B$114,"[TablaSala].[País de Origen]","[TablaSala].[País de Origen].&amp;[Argentina]")</f>
        <v>8377</v>
      </c>
    </row>
    <row r="138" spans="2:9">
      <c r="H138" s="12" t="s">
        <v>55</v>
      </c>
      <c r="I138" s="129">
        <f>GETPIVOTDATA("[Measures].[Suma de Ganancia Bruta]",$B$114,"[TablaSala].[País de Origen]","[TablaSala].[País de Origen].&amp;[Bolivia]")</f>
        <v>7416</v>
      </c>
    </row>
    <row r="139" spans="2:9">
      <c r="H139" s="12" t="s">
        <v>35</v>
      </c>
      <c r="I139" s="129">
        <f>GETPIVOTDATA("[Measures].[Suma de Ganancia Bruta]",$B$114,"[TablaSala].[País de Origen]","[TablaSala].[País de Origen].&amp;[Brasil]")</f>
        <v>7489</v>
      </c>
    </row>
    <row r="140" spans="2:9">
      <c r="H140" s="12" t="s">
        <v>78</v>
      </c>
      <c r="I140" s="129">
        <f>GETPIVOTDATA("[Measures].[Suma de Ganancia Bruta]",$B$114,"[TablaSala].[País de Origen]","[TablaSala].[País de Origen].&amp;[Chile]")</f>
        <v>9904</v>
      </c>
    </row>
    <row r="141" spans="2:9">
      <c r="H141" s="12" t="s">
        <v>29</v>
      </c>
      <c r="I141" s="129">
        <f>GETPIVOTDATA("[Measures].[Suma de Ganancia Bruta]",$B$114,"[TablaSala].[País de Origen]","[TablaSala].[País de Origen].&amp;[Colombia]")</f>
        <v>8141</v>
      </c>
    </row>
    <row r="142" spans="2:9">
      <c r="H142" s="12" t="s">
        <v>73</v>
      </c>
      <c r="I142" s="129">
        <f>GETPIVOTDATA("[Measures].[Suma de Ganancia Bruta]",$B$114,"[TablaSala].[País de Origen]","[TablaSala].[País de Origen].&amp;[Ecuador]")</f>
        <v>6065</v>
      </c>
    </row>
    <row r="143" spans="2:9">
      <c r="H143" s="12" t="s">
        <v>23</v>
      </c>
      <c r="I143" s="129">
        <f>GETPIVOTDATA("[Measures].[Suma de Ganancia Bruta]",$B$114,"[TablaSala].[País de Origen]","[TablaSala].[País de Origen].&amp;[España]")</f>
        <v>7775</v>
      </c>
    </row>
    <row r="144" spans="2:9">
      <c r="H144" s="12" t="s">
        <v>39</v>
      </c>
      <c r="I144" s="129">
        <f>GETPIVOTDATA("[Measures].[Suma de Ganancia Bruta]",$B$114,"[TablaSala].[País de Origen]","[TablaSala].[País de Origen].&amp;[Paraguay]")</f>
        <v>8541</v>
      </c>
    </row>
    <row r="145" spans="1:9">
      <c r="H145" s="12" t="s">
        <v>43</v>
      </c>
      <c r="I145" s="129">
        <f>GETPIVOTDATA("[Measures].[Suma de Ganancia Bruta]",$B$114,"[TablaSala].[País de Origen]","[TablaSala].[País de Origen].&amp;[Perú]")</f>
        <v>7960</v>
      </c>
    </row>
    <row r="146" spans="1:9">
      <c r="H146" s="12" t="s">
        <v>58</v>
      </c>
      <c r="I146" s="129">
        <f>GETPIVOTDATA("[Measures].[Suma de Ganancia Bruta]",$B$114,"[TablaSala].[País de Origen]","[TablaSala].[País de Origen].&amp;[Uruguay]")</f>
        <v>7650</v>
      </c>
    </row>
    <row r="147" spans="1:9" ht="14.65" thickBot="1">
      <c r="H147" s="13" t="s">
        <v>50</v>
      </c>
      <c r="I147" s="130">
        <f>GETPIVOTDATA("[Measures].[Suma de Ganancia Bruta]",$B$114,"[TablaSala].[País de Origen]","[TablaSala].[País de Origen].&amp;[Venezuela]")</f>
        <v>7171</v>
      </c>
    </row>
    <row r="148" spans="1:9">
      <c r="I148" s="62">
        <f>SUM(I137:I147)</f>
        <v>86489</v>
      </c>
    </row>
    <row r="154" spans="1:9">
      <c r="A154" s="60" t="s">
        <v>1197</v>
      </c>
      <c r="B154" s="59" t="s">
        <v>1187</v>
      </c>
    </row>
    <row r="155" spans="1:9">
      <c r="A155" s="60"/>
      <c r="B155" s="59"/>
    </row>
    <row r="156" spans="1:9">
      <c r="A156" s="60"/>
      <c r="B156" s="41" t="s">
        <v>1277</v>
      </c>
    </row>
    <row r="157" spans="1:9">
      <c r="A157" s="60"/>
      <c r="B157" s="41" t="s">
        <v>1279</v>
      </c>
    </row>
    <row r="158" spans="1:9">
      <c r="A158" s="60"/>
      <c r="B158" s="41" t="s">
        <v>1280</v>
      </c>
    </row>
    <row r="159" spans="1:9">
      <c r="A159" s="60"/>
      <c r="B159" s="41" t="s">
        <v>1321</v>
      </c>
    </row>
    <row r="160" spans="1:9">
      <c r="A160" s="60"/>
      <c r="B160" s="41" t="s">
        <v>1281</v>
      </c>
    </row>
    <row r="161" spans="1:12">
      <c r="A161" s="60"/>
      <c r="B161" s="41"/>
    </row>
    <row r="162" spans="1:12">
      <c r="A162" s="60"/>
      <c r="B162" s="83" t="s">
        <v>1278</v>
      </c>
      <c r="E162" s="25" t="s">
        <v>1282</v>
      </c>
      <c r="H162" s="25" t="s">
        <v>1283</v>
      </c>
      <c r="K162" s="25" t="s">
        <v>1284</v>
      </c>
    </row>
    <row r="163" spans="1:12">
      <c r="A163" s="60"/>
      <c r="B163" s="59"/>
    </row>
    <row r="164" spans="1:12">
      <c r="A164" s="60"/>
      <c r="B164" s="57" t="s">
        <v>1173</v>
      </c>
      <c r="C164" s="6" t="s">
        <v>1218</v>
      </c>
      <c r="E164" s="57" t="s">
        <v>1199</v>
      </c>
      <c r="F164" s="6" t="s">
        <v>1218</v>
      </c>
      <c r="H164" s="57" t="s">
        <v>1182</v>
      </c>
      <c r="I164" s="6" t="s">
        <v>1218</v>
      </c>
      <c r="K164" s="57" t="s">
        <v>1285</v>
      </c>
      <c r="L164" s="6" t="s">
        <v>1218</v>
      </c>
    </row>
    <row r="165" spans="1:12">
      <c r="A165" s="60"/>
      <c r="B165" s="6" t="s">
        <v>1209</v>
      </c>
      <c r="C165" s="6">
        <v>100</v>
      </c>
      <c r="E165" s="6" t="s">
        <v>1209</v>
      </c>
      <c r="F165" s="6"/>
      <c r="H165" s="6" t="s">
        <v>1209</v>
      </c>
      <c r="I165" s="6"/>
      <c r="K165" s="6" t="s">
        <v>1209</v>
      </c>
      <c r="L165" s="6"/>
    </row>
    <row r="166" spans="1:12">
      <c r="A166" s="60"/>
      <c r="B166" s="6" t="s">
        <v>1210</v>
      </c>
      <c r="C166" s="6">
        <v>667</v>
      </c>
      <c r="E166" s="61" t="s">
        <v>1200</v>
      </c>
      <c r="F166" s="6">
        <v>27</v>
      </c>
      <c r="H166" s="61" t="s">
        <v>20</v>
      </c>
      <c r="I166" s="6">
        <v>63</v>
      </c>
      <c r="K166" s="61" t="s">
        <v>97</v>
      </c>
      <c r="L166" s="6">
        <v>6</v>
      </c>
    </row>
    <row r="167" spans="1:12">
      <c r="A167" s="60"/>
      <c r="B167" s="6" t="s">
        <v>1167</v>
      </c>
      <c r="C167" s="58">
        <v>767</v>
      </c>
      <c r="E167" s="61" t="s">
        <v>1201</v>
      </c>
      <c r="F167" s="6">
        <v>23</v>
      </c>
      <c r="H167" s="61" t="s">
        <v>46</v>
      </c>
      <c r="I167" s="6">
        <v>20</v>
      </c>
      <c r="K167" s="61" t="s">
        <v>55</v>
      </c>
      <c r="L167" s="6">
        <v>21</v>
      </c>
    </row>
    <row r="168" spans="1:12">
      <c r="A168" s="60"/>
      <c r="E168" s="61" t="s">
        <v>1202</v>
      </c>
      <c r="F168" s="6">
        <v>12</v>
      </c>
      <c r="H168" s="61" t="s">
        <v>27</v>
      </c>
      <c r="I168" s="6">
        <v>17</v>
      </c>
      <c r="K168" s="61" t="s">
        <v>35</v>
      </c>
      <c r="L168" s="6">
        <v>5</v>
      </c>
    </row>
    <row r="169" spans="1:12">
      <c r="A169" s="60"/>
      <c r="E169" s="61" t="s">
        <v>1203</v>
      </c>
      <c r="F169" s="6">
        <v>1</v>
      </c>
      <c r="H169" s="6" t="s">
        <v>1210</v>
      </c>
      <c r="I169" s="6">
        <v>667</v>
      </c>
      <c r="K169" s="61" t="s">
        <v>78</v>
      </c>
      <c r="L169" s="6">
        <v>8</v>
      </c>
    </row>
    <row r="170" spans="1:12">
      <c r="A170" s="60"/>
      <c r="E170" s="61" t="s">
        <v>1204</v>
      </c>
      <c r="F170" s="6">
        <v>10</v>
      </c>
      <c r="H170" s="6" t="s">
        <v>1167</v>
      </c>
      <c r="I170" s="58">
        <v>767</v>
      </c>
      <c r="K170" s="61" t="s">
        <v>29</v>
      </c>
      <c r="L170" s="6">
        <v>9</v>
      </c>
    </row>
    <row r="171" spans="1:12">
      <c r="A171" s="60"/>
      <c r="E171" s="61" t="s">
        <v>1205</v>
      </c>
      <c r="F171" s="6">
        <v>15</v>
      </c>
      <c r="K171" s="61" t="s">
        <v>73</v>
      </c>
      <c r="L171" s="6">
        <v>7</v>
      </c>
    </row>
    <row r="172" spans="1:12">
      <c r="A172" s="60"/>
      <c r="E172" s="61" t="s">
        <v>1206</v>
      </c>
      <c r="F172" s="6">
        <v>12</v>
      </c>
      <c r="K172" s="61" t="s">
        <v>23</v>
      </c>
      <c r="L172" s="6">
        <v>8</v>
      </c>
    </row>
    <row r="173" spans="1:12">
      <c r="A173" s="60"/>
      <c r="E173" s="6" t="s">
        <v>1210</v>
      </c>
      <c r="F173" s="6">
        <v>667</v>
      </c>
      <c r="K173" s="61" t="s">
        <v>39</v>
      </c>
      <c r="L173" s="6">
        <v>5</v>
      </c>
    </row>
    <row r="174" spans="1:12">
      <c r="A174" s="60"/>
      <c r="E174" s="6" t="s">
        <v>1167</v>
      </c>
      <c r="F174" s="58">
        <v>767</v>
      </c>
      <c r="K174" s="61" t="s">
        <v>43</v>
      </c>
      <c r="L174" s="6">
        <v>10</v>
      </c>
    </row>
    <row r="175" spans="1:12">
      <c r="A175" s="60"/>
      <c r="K175" s="61" t="s">
        <v>58</v>
      </c>
      <c r="L175" s="6">
        <v>10</v>
      </c>
    </row>
    <row r="176" spans="1:12">
      <c r="A176" s="60"/>
      <c r="K176" s="61" t="s">
        <v>50</v>
      </c>
      <c r="L176" s="6">
        <v>11</v>
      </c>
    </row>
    <row r="177" spans="1:12">
      <c r="A177" s="60"/>
      <c r="K177" s="6" t="s">
        <v>1210</v>
      </c>
      <c r="L177" s="6">
        <v>667</v>
      </c>
    </row>
    <row r="178" spans="1:12">
      <c r="A178" s="60"/>
      <c r="K178" s="6" t="s">
        <v>1167</v>
      </c>
      <c r="L178" s="58">
        <v>767</v>
      </c>
    </row>
    <row r="179" spans="1:12">
      <c r="A179" s="60"/>
    </row>
    <row r="180" spans="1:12">
      <c r="A180" s="60"/>
    </row>
    <row r="181" spans="1:12">
      <c r="A181" s="60"/>
    </row>
    <row r="182" spans="1:12">
      <c r="A182" s="60"/>
      <c r="B182" s="59"/>
    </row>
    <row r="183" spans="1:12">
      <c r="A183" s="60"/>
      <c r="B183" s="59"/>
    </row>
    <row r="184" spans="1:12">
      <c r="A184" s="60"/>
      <c r="B184" s="59"/>
    </row>
    <row r="185" spans="1:12">
      <c r="A185" s="60" t="s">
        <v>1211</v>
      </c>
      <c r="B185" s="59" t="s">
        <v>1212</v>
      </c>
    </row>
    <row r="186" spans="1:12">
      <c r="A186" s="60"/>
      <c r="B186" s="59"/>
    </row>
    <row r="187" spans="1:12">
      <c r="A187" s="60"/>
      <c r="B187" s="41" t="s">
        <v>1286</v>
      </c>
    </row>
    <row r="188" spans="1:12">
      <c r="A188" s="60"/>
      <c r="B188" s="41" t="s">
        <v>1318</v>
      </c>
    </row>
    <row r="189" spans="1:12">
      <c r="A189" s="60"/>
      <c r="B189" s="41"/>
    </row>
    <row r="190" spans="1:12" ht="14.65" thickBot="1">
      <c r="A190" s="60"/>
      <c r="B190" s="59"/>
    </row>
    <row r="191" spans="1:12" ht="14.65" thickBot="1">
      <c r="A191" s="60"/>
      <c r="B191" s="57" t="s">
        <v>1219</v>
      </c>
      <c r="C191" s="6" t="s">
        <v>12</v>
      </c>
      <c r="E191" s="91" t="s">
        <v>1213</v>
      </c>
      <c r="F191" s="92" t="s">
        <v>1287</v>
      </c>
    </row>
    <row r="192" spans="1:12">
      <c r="A192" s="60"/>
      <c r="B192" s="6" t="s">
        <v>20</v>
      </c>
      <c r="C192" s="6"/>
      <c r="E192" s="5" t="s">
        <v>26</v>
      </c>
      <c r="F192" s="89">
        <f>SUM(GETPIVOTDATA("[Measures].[Suma de Propina 2]",$B$191,"[TablaSala].[Tipo de Servicio]","[TablaSala].[Tipo de Servicio].&amp;[Almuerzo]","[TablaSala].[Mesero Asignado]","[TablaSala].[Mesero Asignado].&amp;[Mesero_1]"),GETPIVOTDATA("[Measures].[Suma de Propina 2]",$B$191,"[TablaSala].[Tipo de Servicio]","[TablaSala].[Tipo de Servicio].&amp;[Cena]","[TablaSala].[Mesero Asignado]","[TablaSala].[Mesero Asignado].&amp;[Mesero_1]"),GETPIVOTDATA("[Measures].[Suma de Propina 2]",$B$191,"[TablaSala].[Tipo de Servicio]","[TablaSala].[Tipo de Servicio].&amp;[Desayuno]","[TablaSala].[Mesero Asignado]","[TablaSala].[Mesero Asignado].&amp;[Mesero_1]"))</f>
        <v>4221.6399999999994</v>
      </c>
    </row>
    <row r="193" spans="1:6">
      <c r="A193" s="60"/>
      <c r="B193" s="61" t="s">
        <v>26</v>
      </c>
      <c r="C193" s="58">
        <v>2774.17</v>
      </c>
      <c r="E193" s="5" t="s">
        <v>32</v>
      </c>
      <c r="F193" s="89">
        <f>SUM(GETPIVOTDATA("[Measures].[Suma de Propina 2]",$B$191,"[TablaSala].[Tipo de Servicio]","[TablaSala].[Tipo de Servicio].&amp;[Almuerzo]","[TablaSala].[Mesero Asignado]","[TablaSala].[Mesero Asignado].&amp;[Mesero_2]"),GETPIVOTDATA("[Measures].[Suma de Propina 2]",$B$191,"[TablaSala].[Tipo de Servicio]","[TablaSala].[Tipo de Servicio].&amp;[Cena]","[TablaSala].[Mesero Asignado]","[TablaSala].[Mesero Asignado].&amp;[Mesero_2]"),GETPIVOTDATA("[Measures].[Suma de Propina 2]",$B$191,"[TablaSala].[Tipo de Servicio]","[TablaSala].[Tipo de Servicio].&amp;[Desayuno]","[TablaSala].[Mesero Asignado]","[TablaSala].[Mesero Asignado].&amp;[Mesero_2]"))</f>
        <v>5692.8000000000011</v>
      </c>
    </row>
    <row r="194" spans="1:6">
      <c r="A194" s="60"/>
      <c r="B194" s="61" t="s">
        <v>32</v>
      </c>
      <c r="C194" s="58">
        <v>3511.88</v>
      </c>
      <c r="E194" s="5" t="s">
        <v>19</v>
      </c>
      <c r="F194" s="89">
        <f>SUM(GETPIVOTDATA("[Measures].[Suma de Propina 2]",$B$191,"[TablaSala].[Tipo de Servicio]","[TablaSala].[Tipo de Servicio].&amp;[Almuerzo]","[TablaSala].[Mesero Asignado]","[TablaSala].[Mesero Asignado].&amp;[Mesero_3]"),GETPIVOTDATA("[Measures].[Suma de Propina 2]",$B$191,"[TablaSala].[Tipo de Servicio]","[TablaSala].[Tipo de Servicio].&amp;[Cena]","[TablaSala].[Mesero Asignado]","[TablaSala].[Mesero Asignado].&amp;[Mesero_3]"),GETPIVOTDATA("[Measures].[Suma de Propina 2]",$B$191,"[TablaSala].[Tipo de Servicio]","[TablaSala].[Tipo de Servicio].&amp;[Desayuno]","[TablaSala].[Mesero Asignado]","[TablaSala].[Mesero Asignado].&amp;[Mesero_2]"))</f>
        <v>4745.22</v>
      </c>
    </row>
    <row r="195" spans="1:6">
      <c r="A195" s="60"/>
      <c r="B195" s="61" t="s">
        <v>19</v>
      </c>
      <c r="C195" s="58">
        <v>2960.01</v>
      </c>
      <c r="E195" s="5" t="s">
        <v>42</v>
      </c>
      <c r="F195" s="89">
        <f>SUM(GETPIVOTDATA("[Measures].[Suma de Propina 2]",$B$191,"[TablaSala].[Tipo de Servicio]","[TablaSala].[Tipo de Servicio].&amp;[Almuerzo]","[TablaSala].[Mesero Asignado]","[TablaSala].[Mesero Asignado].&amp;[Mesero_4]"),GETPIVOTDATA("[Measures].[Suma de Propina 2]",$B$191,"[TablaSala].[Tipo de Servicio]","[TablaSala].[Tipo de Servicio].&amp;[Cena]","[TablaSala].[Mesero Asignado]","[TablaSala].[Mesero Asignado].&amp;[Mesero_4]"),GETPIVOTDATA("[Measures].[Suma de Propina 2]",$B$191,"[TablaSala].[Tipo de Servicio]","[TablaSala].[Tipo de Servicio].&amp;[Desayuno]","[TablaSala].[Mesero Asignado]","[TablaSala].[Mesero Asignado].&amp;[Mesero_4]"))</f>
        <v>4500.09</v>
      </c>
    </row>
    <row r="196" spans="1:6" ht="14.65" thickBot="1">
      <c r="A196" s="60"/>
      <c r="B196" s="61" t="s">
        <v>42</v>
      </c>
      <c r="C196" s="58">
        <v>2770.86</v>
      </c>
      <c r="E196" s="9" t="s">
        <v>38</v>
      </c>
      <c r="F196" s="90">
        <f>SUM(GETPIVOTDATA("[Measures].[Suma de Propina 2]",$B$191,"[TablaSala].[Tipo de Servicio]","[TablaSala].[Tipo de Servicio].&amp;[Almuerzo]","[TablaSala].[Mesero Asignado]","[TablaSala].[Mesero Asignado].&amp;[Mesero_5]"),GETPIVOTDATA("[Measures].[Suma de Propina 2]",$B$191,"[TablaSala].[Tipo de Servicio]","[TablaSala].[Tipo de Servicio].&amp;[Cena]","[TablaSala].[Mesero Asignado]","[TablaSala].[Mesero Asignado].&amp;[Mesero_5]"),GETPIVOTDATA("[Measures].[Suma de Propina 2]",$B$191,"[TablaSala].[Tipo de Servicio]","[TablaSala].[Tipo de Servicio].&amp;[Desayuno]","[TablaSala].[Mesero Asignado]","[TablaSala].[Mesero Asignado].&amp;[Mesero_5]"))</f>
        <v>3822.5699999999997</v>
      </c>
    </row>
    <row r="197" spans="1:6">
      <c r="A197" s="60"/>
      <c r="B197" s="61" t="s">
        <v>38</v>
      </c>
      <c r="C197" s="58">
        <v>1946.64</v>
      </c>
    </row>
    <row r="198" spans="1:6">
      <c r="A198" s="60"/>
      <c r="B198" s="6" t="s">
        <v>46</v>
      </c>
      <c r="C198" s="6"/>
    </row>
    <row r="199" spans="1:6">
      <c r="A199" s="60"/>
      <c r="B199" s="61" t="s">
        <v>26</v>
      </c>
      <c r="C199" s="58">
        <v>673.24</v>
      </c>
    </row>
    <row r="200" spans="1:6">
      <c r="A200" s="60"/>
      <c r="B200" s="61" t="s">
        <v>32</v>
      </c>
      <c r="C200" s="58">
        <v>1071.73</v>
      </c>
    </row>
    <row r="201" spans="1:6">
      <c r="A201" s="60"/>
      <c r="B201" s="61" t="s">
        <v>19</v>
      </c>
      <c r="C201" s="58">
        <v>676.02</v>
      </c>
    </row>
    <row r="202" spans="1:6">
      <c r="A202" s="60"/>
      <c r="B202" s="61" t="s">
        <v>42</v>
      </c>
      <c r="C202" s="58">
        <v>1129.45</v>
      </c>
    </row>
    <row r="203" spans="1:6">
      <c r="A203" s="60"/>
      <c r="B203" s="61" t="s">
        <v>38</v>
      </c>
      <c r="C203" s="58">
        <v>1130.48</v>
      </c>
    </row>
    <row r="204" spans="1:6">
      <c r="A204" s="60"/>
      <c r="B204" s="6" t="s">
        <v>27</v>
      </c>
      <c r="C204" s="6"/>
    </row>
    <row r="205" spans="1:6">
      <c r="A205" s="60"/>
      <c r="B205" s="61" t="s">
        <v>26</v>
      </c>
      <c r="C205" s="58">
        <v>774.23</v>
      </c>
    </row>
    <row r="206" spans="1:6">
      <c r="A206" s="60"/>
      <c r="B206" s="61" t="s">
        <v>32</v>
      </c>
      <c r="C206" s="58">
        <v>1109.19</v>
      </c>
    </row>
    <row r="207" spans="1:6">
      <c r="A207" s="60"/>
      <c r="B207" s="61" t="s">
        <v>19</v>
      </c>
      <c r="C207" s="58">
        <v>954.11</v>
      </c>
    </row>
    <row r="208" spans="1:6">
      <c r="A208" s="60"/>
      <c r="B208" s="61" t="s">
        <v>42</v>
      </c>
      <c r="C208" s="58">
        <v>599.78</v>
      </c>
    </row>
    <row r="209" spans="1:4">
      <c r="A209" s="60"/>
      <c r="B209" s="61" t="s">
        <v>38</v>
      </c>
      <c r="C209" s="58">
        <v>745.45</v>
      </c>
    </row>
    <row r="210" spans="1:4">
      <c r="A210" s="60"/>
      <c r="B210" s="6" t="s">
        <v>1167</v>
      </c>
      <c r="C210" s="58">
        <v>22827.24</v>
      </c>
    </row>
    <row r="211" spans="1:4">
      <c r="A211" s="60"/>
    </row>
    <row r="212" spans="1:4">
      <c r="A212" s="60"/>
    </row>
    <row r="213" spans="1:4">
      <c r="A213" s="60"/>
      <c r="B213" s="59"/>
    </row>
    <row r="214" spans="1:4">
      <c r="A214" s="60"/>
      <c r="B214" s="59"/>
    </row>
    <row r="216" spans="1:4">
      <c r="A216" s="60" t="s">
        <v>1198</v>
      </c>
      <c r="B216" s="59" t="s">
        <v>1188</v>
      </c>
    </row>
    <row r="217" spans="1:4">
      <c r="A217" s="60"/>
      <c r="B217" s="59"/>
    </row>
    <row r="218" spans="1:4">
      <c r="A218" s="60"/>
      <c r="B218" s="41" t="s">
        <v>1269</v>
      </c>
    </row>
    <row r="220" spans="1:4">
      <c r="B220" s="57" t="s">
        <v>1213</v>
      </c>
      <c r="C220" s="6" t="s">
        <v>1270</v>
      </c>
      <c r="D220" s="64" t="s">
        <v>1215</v>
      </c>
    </row>
    <row r="221" spans="1:4">
      <c r="B221" s="6" t="s">
        <v>26</v>
      </c>
      <c r="C221" s="6">
        <v>138</v>
      </c>
      <c r="D221" s="63">
        <f>GETPIVOTDATA("[Measures].[Recuento de Número de Orden]",$B$220,"[TablaSala].[Mesero Asignado]","[TablaSala].[Mesero Asignado].&amp;[Mesero_1]")/GETPIVOTDATA("[Measures].[Recuento de Número de Orden]",$B$220)</f>
        <v>0.17992177314211213</v>
      </c>
    </row>
    <row r="222" spans="1:4">
      <c r="B222" s="6" t="s">
        <v>32</v>
      </c>
      <c r="C222" s="6">
        <v>192</v>
      </c>
      <c r="D222" s="63">
        <f>GETPIVOTDATA("[Measures].[Recuento de Número de Orden]",$B$220,"[TablaSala].[Mesero Asignado]","[TablaSala].[Mesero Asignado].&amp;[Mesero_2]")/GETPIVOTDATA("[Measures].[Recuento de Número de Orden]",$B$220)</f>
        <v>0.2503259452411995</v>
      </c>
    </row>
    <row r="223" spans="1:4">
      <c r="B223" s="6" t="s">
        <v>19</v>
      </c>
      <c r="C223" s="6">
        <v>158</v>
      </c>
      <c r="D223" s="63">
        <f>GETPIVOTDATA("[Measures].[Recuento de Número de Orden]",$B$220,"[TablaSala].[Mesero Asignado]","[TablaSala].[Mesero Asignado].&amp;[Mesero_3]")/GETPIVOTDATA("[Measures].[Recuento de Número de Orden]",$B$220)</f>
        <v>0.20599739243807041</v>
      </c>
    </row>
    <row r="224" spans="1:4">
      <c r="B224" s="6" t="s">
        <v>42</v>
      </c>
      <c r="C224" s="6">
        <v>149</v>
      </c>
      <c r="D224" s="63">
        <f>GETPIVOTDATA("[Measures].[Recuento de Número de Orden]",$B$220,"[TablaSala].[Mesero Asignado]","[TablaSala].[Mesero Asignado].&amp;[Mesero_4]")/GETPIVOTDATA("[Measures].[Recuento de Número de Orden]",$B$220)</f>
        <v>0.19426336375488917</v>
      </c>
    </row>
    <row r="225" spans="2:4">
      <c r="B225" s="6" t="s">
        <v>38</v>
      </c>
      <c r="C225" s="6">
        <v>130</v>
      </c>
      <c r="D225" s="63">
        <f>GETPIVOTDATA("[Measures].[Recuento de Número de Orden]",$B$220,"[TablaSala].[Mesero Asignado]","[TablaSala].[Mesero Asignado].&amp;[Mesero_5]")/GETPIVOTDATA("[Measures].[Recuento de Número de Orden]",$B$220)</f>
        <v>0.16949152542372881</v>
      </c>
    </row>
    <row r="226" spans="2:4">
      <c r="B226" s="6" t="s">
        <v>1167</v>
      </c>
      <c r="C226" s="58">
        <v>767</v>
      </c>
      <c r="D226" s="66"/>
    </row>
    <row r="228" spans="2:4">
      <c r="B228" t="s">
        <v>1221</v>
      </c>
    </row>
    <row r="229" spans="2:4">
      <c r="B229" t="s">
        <v>1222</v>
      </c>
    </row>
    <row r="230" spans="2:4">
      <c r="B230" t="s">
        <v>1223</v>
      </c>
    </row>
  </sheetData>
  <hyperlinks>
    <hyperlink ref="A4" location="'Análisis '!A12" display="A" xr:uid="{CFF18D16-8439-4C2C-A32E-31E2D7376DF1}"/>
    <hyperlink ref="A5" location="'Análisis '!A42" display="B" xr:uid="{16DDD7D6-23F6-43FE-8024-EF1E6FBDCBC1}"/>
    <hyperlink ref="A6" location="'Análisis '!A68" display="C" xr:uid="{A543800D-3F01-4808-8CB1-D2D0DD215EB9}"/>
    <hyperlink ref="A7" location="'Análisis '!A110" display="D" xr:uid="{B7026843-3CB1-4640-99EB-A9654C0F81AC}"/>
    <hyperlink ref="A8" location="'Análisis '!A154" display="E" xr:uid="{9286EE79-949D-49EE-AC6B-DE3B49DE5991}"/>
    <hyperlink ref="A9" location="'Análisis '!A185" display="F" xr:uid="{F3AF4F11-8C9F-4B5C-8C7A-319694CF3232}"/>
    <hyperlink ref="A10" location="'Análisis '!A216" display="G" xr:uid="{F3A522B1-8A5A-49EE-BACD-88095681BC48}"/>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53FE7-DC52-4522-8E44-54617E943C32}">
  <sheetPr>
    <tabColor theme="6" tint="0.79998168889431442"/>
  </sheetPr>
  <dimension ref="A2:N165"/>
  <sheetViews>
    <sheetView showGridLines="0" topLeftCell="A45" zoomScale="84" workbookViewId="0">
      <selection activeCell="F52" sqref="F52"/>
    </sheetView>
  </sheetViews>
  <sheetFormatPr baseColWidth="10" defaultRowHeight="14.25"/>
  <cols>
    <col min="2" max="2" width="17.86328125" bestFit="1" customWidth="1"/>
    <col min="3" max="3" width="31.59765625" bestFit="1" customWidth="1"/>
    <col min="4" max="4" width="22.1328125" bestFit="1" customWidth="1"/>
    <col min="5" max="5" width="20" bestFit="1" customWidth="1"/>
    <col min="6" max="6" width="28.265625" bestFit="1" customWidth="1"/>
  </cols>
  <sheetData>
    <row r="2" spans="1:14" ht="18.399999999999999" thickBot="1">
      <c r="B2" s="68" t="s">
        <v>1233</v>
      </c>
      <c r="C2" s="67"/>
      <c r="D2" s="67"/>
      <c r="E2" s="67"/>
      <c r="F2" s="67"/>
      <c r="G2" s="67"/>
      <c r="H2" s="67"/>
      <c r="I2" s="67"/>
      <c r="J2" s="67"/>
      <c r="K2" s="67"/>
      <c r="L2" s="67"/>
      <c r="M2" s="67"/>
      <c r="N2" s="67"/>
    </row>
    <row r="3" spans="1:14">
      <c r="A3" s="128" t="s">
        <v>1308</v>
      </c>
    </row>
    <row r="4" spans="1:14">
      <c r="A4" s="81" t="s">
        <v>1193</v>
      </c>
      <c r="B4" t="s">
        <v>1234</v>
      </c>
    </row>
    <row r="5" spans="1:14">
      <c r="A5" s="81" t="s">
        <v>1194</v>
      </c>
      <c r="B5" t="s">
        <v>1235</v>
      </c>
    </row>
    <row r="6" spans="1:14">
      <c r="A6" s="81" t="s">
        <v>1195</v>
      </c>
      <c r="B6" t="s">
        <v>1225</v>
      </c>
    </row>
    <row r="7" spans="1:14">
      <c r="A7" s="81" t="s">
        <v>1196</v>
      </c>
      <c r="B7" t="s">
        <v>1236</v>
      </c>
    </row>
    <row r="8" spans="1:14">
      <c r="A8" s="81" t="s">
        <v>1197</v>
      </c>
      <c r="B8" t="s">
        <v>1237</v>
      </c>
    </row>
    <row r="9" spans="1:14">
      <c r="A9" s="81" t="s">
        <v>1211</v>
      </c>
      <c r="B9" t="s">
        <v>1226</v>
      </c>
    </row>
    <row r="12" spans="1:14">
      <c r="A12" s="60" t="s">
        <v>1193</v>
      </c>
      <c r="B12" s="26" t="s">
        <v>1234</v>
      </c>
    </row>
    <row r="13" spans="1:14">
      <c r="A13" s="60"/>
      <c r="B13" s="26"/>
    </row>
    <row r="14" spans="1:14">
      <c r="A14" s="60"/>
      <c r="B14" t="s">
        <v>1262</v>
      </c>
    </row>
    <row r="15" spans="1:14" ht="14.65" thickBot="1">
      <c r="A15" s="60"/>
      <c r="B15" s="26"/>
    </row>
    <row r="16" spans="1:14" ht="14.65" thickBot="1">
      <c r="A16" s="60"/>
      <c r="B16" s="137" t="s">
        <v>1263</v>
      </c>
    </row>
    <row r="17" spans="1:9" ht="14.65" thickBot="1">
      <c r="A17" s="60"/>
      <c r="B17" s="138">
        <v>767</v>
      </c>
    </row>
    <row r="18" spans="1:9">
      <c r="A18" s="60"/>
    </row>
    <row r="19" spans="1:9">
      <c r="A19" s="60" t="s">
        <v>1194</v>
      </c>
      <c r="B19" s="26" t="s">
        <v>1235</v>
      </c>
    </row>
    <row r="20" spans="1:9">
      <c r="A20" s="60"/>
      <c r="B20" s="26"/>
    </row>
    <row r="21" spans="1:9">
      <c r="A21" s="60"/>
      <c r="B21" t="s">
        <v>1244</v>
      </c>
    </row>
    <row r="22" spans="1:9">
      <c r="A22" s="60"/>
      <c r="B22" t="s">
        <v>1245</v>
      </c>
      <c r="I22" s="6"/>
    </row>
    <row r="23" spans="1:9">
      <c r="A23" s="60"/>
      <c r="B23" t="s">
        <v>1246</v>
      </c>
      <c r="I23" s="6"/>
    </row>
    <row r="24" spans="1:9">
      <c r="A24" s="60"/>
      <c r="I24" s="6"/>
    </row>
    <row r="25" spans="1:9">
      <c r="A25" s="60"/>
      <c r="B25" s="25" t="s">
        <v>1242</v>
      </c>
      <c r="E25" s="25" t="s">
        <v>1243</v>
      </c>
      <c r="I25" s="6"/>
    </row>
    <row r="26" spans="1:9" ht="14.65" thickBot="1">
      <c r="A26" s="60"/>
      <c r="B26" s="26"/>
      <c r="I26" s="6"/>
    </row>
    <row r="27" spans="1:9" ht="14.65" thickBot="1">
      <c r="B27" s="76" t="s">
        <v>1199</v>
      </c>
      <c r="C27" s="141" t="s">
        <v>1238</v>
      </c>
      <c r="E27" s="76" t="s">
        <v>1199</v>
      </c>
      <c r="F27" s="43" t="s">
        <v>1241</v>
      </c>
      <c r="I27" s="6"/>
    </row>
    <row r="28" spans="1:9">
      <c r="B28" s="14">
        <v>45017</v>
      </c>
      <c r="C28" s="139">
        <v>3.2542372881355934</v>
      </c>
      <c r="D28" s="69"/>
      <c r="E28" s="14">
        <v>45017</v>
      </c>
      <c r="F28" s="139">
        <v>384</v>
      </c>
      <c r="I28" s="6"/>
    </row>
    <row r="29" spans="1:9">
      <c r="B29" s="15">
        <v>45018</v>
      </c>
      <c r="C29" s="140">
        <v>3.7635135135135136</v>
      </c>
      <c r="D29" s="69"/>
      <c r="E29" s="15">
        <v>45018</v>
      </c>
      <c r="F29" s="140">
        <v>557</v>
      </c>
      <c r="I29" s="6"/>
    </row>
    <row r="30" spans="1:9">
      <c r="B30" s="15">
        <v>45019</v>
      </c>
      <c r="C30" s="140">
        <v>3.3389830508474576</v>
      </c>
      <c r="D30" s="69"/>
      <c r="E30" s="15">
        <v>45019</v>
      </c>
      <c r="F30" s="140">
        <v>197</v>
      </c>
      <c r="I30" s="6"/>
    </row>
    <row r="31" spans="1:9">
      <c r="B31" s="15">
        <v>45020</v>
      </c>
      <c r="C31" s="140">
        <v>3.0508474576271185</v>
      </c>
      <c r="D31" s="69"/>
      <c r="E31" s="15">
        <v>45020</v>
      </c>
      <c r="F31" s="140">
        <v>180</v>
      </c>
      <c r="I31" s="6"/>
    </row>
    <row r="32" spans="1:9">
      <c r="B32" s="15">
        <v>45021</v>
      </c>
      <c r="C32" s="140">
        <v>3.2840909090909092</v>
      </c>
      <c r="D32" s="69"/>
      <c r="E32" s="15">
        <v>45021</v>
      </c>
      <c r="F32" s="140">
        <v>289</v>
      </c>
      <c r="I32" s="6"/>
    </row>
    <row r="33" spans="1:9">
      <c r="B33" s="15">
        <v>45022</v>
      </c>
      <c r="C33" s="140">
        <v>3.463276836158192</v>
      </c>
      <c r="D33" s="69"/>
      <c r="E33" s="15">
        <v>45022</v>
      </c>
      <c r="F33" s="140">
        <v>613</v>
      </c>
      <c r="I33" s="6"/>
    </row>
    <row r="34" spans="1:9" ht="14.65" thickBot="1">
      <c r="B34" s="16">
        <v>45023</v>
      </c>
      <c r="C34" s="140">
        <v>3.8220338983050848</v>
      </c>
      <c r="D34" s="70"/>
      <c r="E34" s="16">
        <v>45023</v>
      </c>
      <c r="F34" s="140">
        <v>451</v>
      </c>
      <c r="I34" s="6"/>
    </row>
    <row r="35" spans="1:9" ht="14.65" thickBot="1">
      <c r="B35" s="43" t="s">
        <v>1239</v>
      </c>
      <c r="C35" s="77">
        <v>3.4823989569752283</v>
      </c>
      <c r="D35" s="71"/>
      <c r="E35" s="43" t="s">
        <v>1239</v>
      </c>
      <c r="F35" s="77">
        <v>2671</v>
      </c>
      <c r="G35" s="80">
        <f>AVERAGE(F28:F34)</f>
        <v>381.57142857142856</v>
      </c>
      <c r="H35" s="75" t="s">
        <v>1240</v>
      </c>
      <c r="I35" s="6"/>
    </row>
    <row r="36" spans="1:9">
      <c r="A36" s="60"/>
      <c r="B36" s="6"/>
      <c r="C36" s="58"/>
      <c r="I36" s="6"/>
    </row>
    <row r="37" spans="1:9">
      <c r="A37" s="60"/>
      <c r="B37" s="6"/>
      <c r="C37" s="58"/>
      <c r="I37" s="6"/>
    </row>
    <row r="38" spans="1:9">
      <c r="A38" s="60" t="s">
        <v>1195</v>
      </c>
      <c r="B38" s="26" t="s">
        <v>1225</v>
      </c>
      <c r="I38" s="6"/>
    </row>
    <row r="39" spans="1:9">
      <c r="A39" s="60"/>
      <c r="B39" s="26"/>
      <c r="I39" s="6"/>
    </row>
    <row r="40" spans="1:9">
      <c r="A40" s="60"/>
      <c r="B40" t="s">
        <v>1247</v>
      </c>
      <c r="I40" s="6"/>
    </row>
    <row r="41" spans="1:9">
      <c r="A41" s="60"/>
      <c r="B41" t="s">
        <v>1258</v>
      </c>
      <c r="I41" s="6"/>
    </row>
    <row r="42" spans="1:9" ht="14.65" thickBot="1">
      <c r="A42" s="60"/>
      <c r="B42" s="26"/>
      <c r="I42" s="6"/>
    </row>
    <row r="43" spans="1:9" ht="14.65" thickBot="1">
      <c r="B43" s="36" t="s">
        <v>1259</v>
      </c>
      <c r="C43" s="136" t="s">
        <v>1260</v>
      </c>
      <c r="F43" s="6"/>
    </row>
    <row r="44" spans="1:9" ht="14.65" thickBot="1">
      <c r="B44" s="134">
        <f>GETPIVOTDATA("[Measures].[Suma de Número de Comensales]",$E$27)</f>
        <v>2671</v>
      </c>
      <c r="C44" s="135">
        <f>C57</f>
        <v>86489</v>
      </c>
      <c r="F44" s="6"/>
    </row>
    <row r="45" spans="1:9" ht="14.65" thickBot="1">
      <c r="A45" s="60"/>
      <c r="I45" s="6"/>
    </row>
    <row r="46" spans="1:9" ht="14.65" thickBot="1">
      <c r="A46" s="60"/>
      <c r="B46" s="79" t="s">
        <v>1261</v>
      </c>
      <c r="C46" s="78">
        <f>C44/B44</f>
        <v>32.380756271059525</v>
      </c>
      <c r="I46" s="6"/>
    </row>
    <row r="47" spans="1:9">
      <c r="A47" s="60"/>
      <c r="I47" s="6"/>
    </row>
    <row r="48" spans="1:9">
      <c r="A48" s="60"/>
      <c r="B48" t="s">
        <v>1315</v>
      </c>
      <c r="I48" s="6"/>
    </row>
    <row r="49" spans="1:9">
      <c r="A49" s="60"/>
      <c r="I49" s="6"/>
    </row>
    <row r="50" spans="1:9">
      <c r="A50" s="60" t="s">
        <v>1196</v>
      </c>
      <c r="B50" s="26" t="s">
        <v>1236</v>
      </c>
      <c r="I50" s="6"/>
    </row>
    <row r="51" spans="1:9">
      <c r="A51" s="60"/>
      <c r="B51" s="26"/>
      <c r="I51" s="6"/>
    </row>
    <row r="52" spans="1:9">
      <c r="A52" s="60"/>
      <c r="B52" t="s">
        <v>1311</v>
      </c>
      <c r="I52" s="6"/>
    </row>
    <row r="53" spans="1:9">
      <c r="A53" s="60"/>
      <c r="B53" t="s">
        <v>1248</v>
      </c>
      <c r="I53" s="6"/>
    </row>
    <row r="54" spans="1:9">
      <c r="A54" s="60"/>
      <c r="B54" t="s">
        <v>1307</v>
      </c>
      <c r="I54" s="6"/>
    </row>
    <row r="55" spans="1:9" ht="14.65" thickBot="1">
      <c r="A55" s="60"/>
      <c r="B55" s="26"/>
      <c r="I55" s="6"/>
    </row>
    <row r="56" spans="1:9" ht="14.65" thickBot="1">
      <c r="A56" s="60"/>
      <c r="B56" s="35" t="s">
        <v>1252</v>
      </c>
      <c r="C56" s="36" t="s">
        <v>1253</v>
      </c>
      <c r="I56" s="6"/>
    </row>
    <row r="57" spans="1:9" ht="14.65" thickBot="1">
      <c r="A57" s="60"/>
      <c r="B57" s="133">
        <f>B77</f>
        <v>34882</v>
      </c>
      <c r="C57" s="134">
        <f>C77</f>
        <v>86489</v>
      </c>
      <c r="I57" s="6"/>
    </row>
    <row r="58" spans="1:9">
      <c r="A58" s="60"/>
      <c r="I58" s="6"/>
    </row>
    <row r="59" spans="1:9">
      <c r="A59" s="60"/>
      <c r="B59" t="s">
        <v>1316</v>
      </c>
      <c r="I59" s="6"/>
    </row>
    <row r="60" spans="1:9">
      <c r="A60" s="60"/>
      <c r="I60" s="6"/>
    </row>
    <row r="61" spans="1:9">
      <c r="A61" s="60" t="s">
        <v>1197</v>
      </c>
      <c r="B61" s="26" t="s">
        <v>1237</v>
      </c>
      <c r="I61" s="6"/>
    </row>
    <row r="62" spans="1:9">
      <c r="A62" s="60"/>
      <c r="B62" s="26"/>
      <c r="I62" s="6"/>
    </row>
    <row r="63" spans="1:9">
      <c r="A63" s="60"/>
      <c r="B63" t="s">
        <v>1255</v>
      </c>
      <c r="I63" s="6"/>
    </row>
    <row r="64" spans="1:9" ht="14.65" thickBot="1">
      <c r="A64" s="60"/>
      <c r="I64" s="6"/>
    </row>
    <row r="65" spans="1:9" ht="14.65" thickBot="1">
      <c r="A65" s="60"/>
      <c r="B65" s="11" t="s">
        <v>1256</v>
      </c>
      <c r="I65" s="6"/>
    </row>
    <row r="66" spans="1:9" ht="14.65" thickBot="1">
      <c r="A66" s="60"/>
      <c r="B66" s="77">
        <v>31418</v>
      </c>
      <c r="I66" s="6"/>
    </row>
    <row r="67" spans="1:9">
      <c r="A67" s="60"/>
      <c r="B67" s="26"/>
      <c r="I67" s="6"/>
    </row>
    <row r="68" spans="1:9">
      <c r="A68" s="60"/>
      <c r="B68" t="s">
        <v>1257</v>
      </c>
      <c r="I68" s="6"/>
    </row>
    <row r="69" spans="1:9">
      <c r="A69" s="60"/>
      <c r="B69" s="26"/>
      <c r="I69" s="6"/>
    </row>
    <row r="70" spans="1:9">
      <c r="A70" s="60" t="s">
        <v>1211</v>
      </c>
      <c r="B70" s="26" t="s">
        <v>1226</v>
      </c>
      <c r="I70" s="6"/>
    </row>
    <row r="71" spans="1:9">
      <c r="I71" s="6"/>
    </row>
    <row r="72" spans="1:9">
      <c r="B72" t="s">
        <v>1249</v>
      </c>
      <c r="I72" s="6"/>
    </row>
    <row r="73" spans="1:9">
      <c r="B73" t="s">
        <v>1250</v>
      </c>
      <c r="I73" s="6"/>
    </row>
    <row r="74" spans="1:9">
      <c r="B74" t="s">
        <v>1251</v>
      </c>
      <c r="I74" s="6"/>
    </row>
    <row r="75" spans="1:9" ht="14.65" thickBot="1">
      <c r="I75" s="6"/>
    </row>
    <row r="76" spans="1:9" ht="14.65" thickBot="1">
      <c r="B76" s="35" t="s">
        <v>1252</v>
      </c>
      <c r="C76" s="36" t="s">
        <v>1253</v>
      </c>
      <c r="E76" s="6"/>
    </row>
    <row r="77" spans="1:9" ht="14.65" thickBot="1">
      <c r="B77" s="133">
        <f>'Datos cocina'!H1904</f>
        <v>34882</v>
      </c>
      <c r="C77" s="134">
        <f>'Datos cocina'!I1904</f>
        <v>86489</v>
      </c>
      <c r="E77" s="6"/>
    </row>
    <row r="78" spans="1:9" ht="14.65" thickBot="1">
      <c r="I78" s="6"/>
    </row>
    <row r="79" spans="1:9" ht="14.65" thickBot="1">
      <c r="B79" s="75" t="s">
        <v>1254</v>
      </c>
      <c r="C79" s="74">
        <f>B77/C77</f>
        <v>0.40331140376232816</v>
      </c>
      <c r="I79" s="6"/>
    </row>
    <row r="80" spans="1:9">
      <c r="I80" s="6"/>
    </row>
    <row r="81" spans="2:9">
      <c r="B81" t="s">
        <v>1317</v>
      </c>
      <c r="I81" s="6"/>
    </row>
    <row r="82" spans="2:9">
      <c r="I82" s="6"/>
    </row>
    <row r="83" spans="2:9">
      <c r="I83" s="6"/>
    </row>
    <row r="84" spans="2:9">
      <c r="I84" s="6"/>
    </row>
    <row r="85" spans="2:9">
      <c r="I85" s="6"/>
    </row>
    <row r="86" spans="2:9">
      <c r="I86" s="6"/>
    </row>
    <row r="87" spans="2:9">
      <c r="I87" s="6"/>
    </row>
    <row r="88" spans="2:9">
      <c r="I88" s="6"/>
    </row>
    <row r="89" spans="2:9">
      <c r="I89" s="6"/>
    </row>
    <row r="90" spans="2:9">
      <c r="I90" s="6"/>
    </row>
    <row r="91" spans="2:9">
      <c r="I91" s="6"/>
    </row>
    <row r="92" spans="2:9">
      <c r="I92" s="6"/>
    </row>
    <row r="93" spans="2:9">
      <c r="I93" s="6"/>
    </row>
    <row r="94" spans="2:9">
      <c r="I94" s="6"/>
    </row>
    <row r="95" spans="2:9">
      <c r="I95" s="6"/>
    </row>
    <row r="96" spans="2:9">
      <c r="I96" s="6"/>
    </row>
    <row r="97" spans="9:9">
      <c r="I97" s="6"/>
    </row>
    <row r="98" spans="9:9">
      <c r="I98" s="6"/>
    </row>
    <row r="99" spans="9:9">
      <c r="I99" s="6"/>
    </row>
    <row r="100" spans="9:9">
      <c r="I100" s="6"/>
    </row>
    <row r="101" spans="9:9">
      <c r="I101" s="6"/>
    </row>
    <row r="102" spans="9:9">
      <c r="I102" s="6"/>
    </row>
    <row r="103" spans="9:9">
      <c r="I103" s="6"/>
    </row>
    <row r="104" spans="9:9">
      <c r="I104" s="6"/>
    </row>
    <row r="105" spans="9:9">
      <c r="I105" s="6"/>
    </row>
    <row r="106" spans="9:9">
      <c r="I106" s="6"/>
    </row>
    <row r="107" spans="9:9">
      <c r="I107" s="6"/>
    </row>
    <row r="108" spans="9:9">
      <c r="I108" s="6"/>
    </row>
    <row r="109" spans="9:9">
      <c r="I109" s="6"/>
    </row>
    <row r="110" spans="9:9">
      <c r="I110" s="6"/>
    </row>
    <row r="111" spans="9:9">
      <c r="I111" s="6"/>
    </row>
    <row r="112" spans="9:9">
      <c r="I112" s="6"/>
    </row>
    <row r="113" spans="9:9">
      <c r="I113" s="6"/>
    </row>
    <row r="114" spans="9:9">
      <c r="I114" s="6"/>
    </row>
    <row r="115" spans="9:9">
      <c r="I115" s="6"/>
    </row>
    <row r="116" spans="9:9">
      <c r="I116" s="6"/>
    </row>
    <row r="117" spans="9:9">
      <c r="I117" s="6"/>
    </row>
    <row r="118" spans="9:9">
      <c r="I118" s="6"/>
    </row>
    <row r="119" spans="9:9">
      <c r="I119" s="6"/>
    </row>
    <row r="120" spans="9:9">
      <c r="I120" s="6"/>
    </row>
    <row r="121" spans="9:9">
      <c r="I121" s="6"/>
    </row>
    <row r="122" spans="9:9">
      <c r="I122" s="6"/>
    </row>
    <row r="123" spans="9:9">
      <c r="I123" s="6"/>
    </row>
    <row r="124" spans="9:9">
      <c r="I124" s="6"/>
    </row>
    <row r="125" spans="9:9">
      <c r="I125" s="6"/>
    </row>
    <row r="126" spans="9:9">
      <c r="I126" s="6"/>
    </row>
    <row r="127" spans="9:9">
      <c r="I127" s="6"/>
    </row>
    <row r="128" spans="9:9">
      <c r="I128" s="6"/>
    </row>
    <row r="129" spans="9:9">
      <c r="I129" s="6"/>
    </row>
    <row r="130" spans="9:9">
      <c r="I130" s="6"/>
    </row>
    <row r="131" spans="9:9">
      <c r="I131" s="6"/>
    </row>
    <row r="132" spans="9:9">
      <c r="I132" s="6"/>
    </row>
    <row r="133" spans="9:9">
      <c r="I133" s="6"/>
    </row>
    <row r="134" spans="9:9">
      <c r="I134" s="6"/>
    </row>
    <row r="135" spans="9:9">
      <c r="I135" s="6"/>
    </row>
    <row r="136" spans="9:9">
      <c r="I136" s="6"/>
    </row>
    <row r="137" spans="9:9">
      <c r="I137" s="6"/>
    </row>
    <row r="138" spans="9:9">
      <c r="I138" s="6"/>
    </row>
    <row r="139" spans="9:9">
      <c r="I139" s="6"/>
    </row>
    <row r="140" spans="9:9">
      <c r="I140" s="6"/>
    </row>
    <row r="141" spans="9:9">
      <c r="I141" s="6"/>
    </row>
    <row r="142" spans="9:9">
      <c r="I142" s="6"/>
    </row>
    <row r="143" spans="9:9">
      <c r="I143" s="6"/>
    </row>
    <row r="144" spans="9:9">
      <c r="I144" s="6"/>
    </row>
    <row r="145" spans="9:9">
      <c r="I145" s="6"/>
    </row>
    <row r="146" spans="9:9">
      <c r="I146" s="6"/>
    </row>
    <row r="147" spans="9:9">
      <c r="I147" s="6"/>
    </row>
    <row r="148" spans="9:9">
      <c r="I148" s="6"/>
    </row>
    <row r="149" spans="9:9">
      <c r="I149" s="6"/>
    </row>
    <row r="150" spans="9:9">
      <c r="I150" s="6"/>
    </row>
    <row r="151" spans="9:9">
      <c r="I151" s="6"/>
    </row>
    <row r="152" spans="9:9">
      <c r="I152" s="6"/>
    </row>
    <row r="153" spans="9:9">
      <c r="I153" s="6"/>
    </row>
    <row r="154" spans="9:9">
      <c r="I154" s="6"/>
    </row>
    <row r="155" spans="9:9">
      <c r="I155" s="6"/>
    </row>
    <row r="156" spans="9:9">
      <c r="I156" s="6"/>
    </row>
    <row r="157" spans="9:9">
      <c r="I157" s="6"/>
    </row>
    <row r="158" spans="9:9">
      <c r="I158" s="6"/>
    </row>
    <row r="159" spans="9:9">
      <c r="I159" s="6"/>
    </row>
    <row r="160" spans="9:9">
      <c r="I160" s="6"/>
    </row>
    <row r="161" spans="9:9">
      <c r="I161" s="6"/>
    </row>
    <row r="162" spans="9:9">
      <c r="I162" s="6"/>
    </row>
    <row r="163" spans="9:9">
      <c r="I163" s="6"/>
    </row>
    <row r="164" spans="9:9">
      <c r="I164" s="6"/>
    </row>
    <row r="165" spans="9:9">
      <c r="I165" s="6"/>
    </row>
  </sheetData>
  <hyperlinks>
    <hyperlink ref="A4" location="Resultados!A12" display="A" xr:uid="{0052E8A2-C8EE-47AD-B329-66A8E5377596}"/>
    <hyperlink ref="A5" location="Resultados!A19" display="B" xr:uid="{B0639535-E2D9-4683-8271-D27250D88DBF}"/>
    <hyperlink ref="A6" location="Resultados!A38" display="C" xr:uid="{5B655E3A-FF1E-4832-8864-838E6FAFF9B3}"/>
    <hyperlink ref="A7" location="Resultados!A50" display="D" xr:uid="{580F8D16-356D-40F5-8101-16F98E940FDB}"/>
    <hyperlink ref="A8" location="Resultados!A62" display="E" xr:uid="{1277A0F3-1178-4E7D-9502-06437A1B167B}"/>
    <hyperlink ref="A9" location="Resultados!A71" display="F" xr:uid="{3465909E-BBDA-44E4-9B2D-0ADC2C09BCEB}"/>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9FF6-5B86-4F26-97FD-1E439B2AF919}">
  <sheetPr>
    <tabColor theme="6" tint="0.79998168889431442"/>
  </sheetPr>
  <dimension ref="A1:W768"/>
  <sheetViews>
    <sheetView showGridLines="0" tabSelected="1" topLeftCell="N1" workbookViewId="0">
      <selection activeCell="F19" sqref="F19"/>
    </sheetView>
  </sheetViews>
  <sheetFormatPr baseColWidth="10" defaultRowHeight="14.25"/>
  <cols>
    <col min="1" max="1" width="14.9296875" customWidth="1"/>
    <col min="2" max="2" width="19" customWidth="1"/>
    <col min="3" max="3" width="20.33203125" customWidth="1"/>
    <col min="4" max="4" width="17.3984375" customWidth="1"/>
    <col min="5" max="5" width="15.9296875" customWidth="1"/>
    <col min="6" max="6" width="14.796875" customWidth="1"/>
    <col min="7" max="7" width="23.265625" customWidth="1"/>
    <col min="8" max="8" width="20.46484375" customWidth="1"/>
    <col min="9" max="9" width="19.6640625" customWidth="1"/>
    <col min="10" max="10" width="15.53125" hidden="1" customWidth="1"/>
    <col min="11" max="11" width="14.19921875" hidden="1" customWidth="1"/>
    <col min="12" max="12" width="17.46484375" customWidth="1"/>
    <col min="13" max="13" width="16.46484375" customWidth="1"/>
    <col min="14" max="14" width="14.19921875" customWidth="1"/>
    <col min="15" max="15" width="9.19921875" customWidth="1"/>
    <col min="16" max="16" width="23.3984375" customWidth="1"/>
    <col min="17" max="17" width="18.19921875" customWidth="1"/>
    <col min="18" max="18" width="15.59765625" customWidth="1"/>
    <col min="19" max="19" width="18.265625" customWidth="1"/>
    <col min="20" max="20" width="13" customWidth="1"/>
    <col min="21" max="21" width="32.19921875" bestFit="1" customWidth="1"/>
    <col min="22" max="22" width="18.46484375" bestFit="1" customWidth="1"/>
    <col min="23" max="23" width="0" hidden="1" customWidth="1"/>
  </cols>
  <sheetData>
    <row r="1" spans="1:23" ht="14.65" thickBot="1">
      <c r="A1" s="51" t="s">
        <v>0</v>
      </c>
      <c r="B1" s="52" t="s">
        <v>1</v>
      </c>
      <c r="C1" s="51" t="s">
        <v>2</v>
      </c>
      <c r="D1" s="53" t="s">
        <v>3</v>
      </c>
      <c r="E1" s="51" t="s">
        <v>4</v>
      </c>
      <c r="F1" s="52" t="s">
        <v>5</v>
      </c>
      <c r="G1" s="54" t="s">
        <v>6</v>
      </c>
      <c r="H1" s="53" t="s">
        <v>1136</v>
      </c>
      <c r="I1" s="53" t="s">
        <v>1172</v>
      </c>
      <c r="J1" s="52" t="s">
        <v>7</v>
      </c>
      <c r="K1" s="55" t="s">
        <v>8</v>
      </c>
      <c r="L1" s="52" t="s">
        <v>9</v>
      </c>
      <c r="M1" s="51" t="s">
        <v>10</v>
      </c>
      <c r="N1" s="52" t="s">
        <v>11</v>
      </c>
      <c r="O1" s="52" t="s">
        <v>12</v>
      </c>
      <c r="P1" s="54" t="s">
        <v>1174</v>
      </c>
      <c r="Q1" s="52" t="s">
        <v>13</v>
      </c>
      <c r="R1" s="52" t="s">
        <v>14</v>
      </c>
      <c r="S1" s="54" t="s">
        <v>1173</v>
      </c>
      <c r="T1" s="52" t="s">
        <v>15</v>
      </c>
      <c r="U1" s="56" t="s">
        <v>16</v>
      </c>
      <c r="V1" s="53" t="s">
        <v>1199</v>
      </c>
      <c r="W1" s="50" t="s">
        <v>17</v>
      </c>
    </row>
    <row r="2" spans="1:23">
      <c r="A2" s="2">
        <v>10</v>
      </c>
      <c r="B2" s="11" t="s">
        <v>18</v>
      </c>
      <c r="C2" s="2">
        <v>6</v>
      </c>
      <c r="D2" s="14">
        <f>DATE(YEAR(J2),MONTH(J2),DAY(J2))</f>
        <v>45017</v>
      </c>
      <c r="E2" s="3">
        <v>4.6527777777777779E-2</v>
      </c>
      <c r="F2" s="20">
        <v>0.15972222222222221</v>
      </c>
      <c r="G2" s="20">
        <f t="shared" ref="G2:G65" si="0">IF(Q2="Ocupada",F2-E2+W2,F2-E2)</f>
        <v>0.11319444444444443</v>
      </c>
      <c r="H2" s="20">
        <f>VLOOKUP($R2,'Tiempo de permanencia'!$B$7:$E$773,4,FALSE)</f>
        <v>3.9583333333333331E-2</v>
      </c>
      <c r="I2" s="38">
        <f>IF((G2-H2)&lt;0,0,G2-H2)</f>
        <v>7.3611111111111099E-2</v>
      </c>
      <c r="J2" s="22">
        <v>45017.046527777777</v>
      </c>
      <c r="K2" s="4">
        <v>45017.159722222219</v>
      </c>
      <c r="L2" s="11" t="s">
        <v>19</v>
      </c>
      <c r="M2" s="2" t="s">
        <v>20</v>
      </c>
      <c r="N2" s="11" t="s">
        <v>21</v>
      </c>
      <c r="O2" s="1">
        <v>48.55</v>
      </c>
      <c r="P2" s="11">
        <f>VLOOKUP(R2,'Monto total'!$H$4:$K$770,4,FALSE)</f>
        <v>186.55</v>
      </c>
      <c r="Q2" s="39" t="s">
        <v>22</v>
      </c>
      <c r="R2" s="1">
        <v>1</v>
      </c>
      <c r="S2" s="11" t="str">
        <f>IF($I2=0,"No","Sí")</f>
        <v>Sí</v>
      </c>
      <c r="T2" s="39" t="s">
        <v>23</v>
      </c>
      <c r="U2" s="1" t="s">
        <v>24</v>
      </c>
      <c r="V2" s="5" t="str">
        <f>TEXT(TablaSala[[#This Row],[Fecha de factura ]],"dddd")</f>
        <v>sábado</v>
      </c>
      <c r="W2" s="17" t="str">
        <f t="shared" ref="W2:W65" si="1">IF(Q2="Ocupada","00:15:00","00:00:00")</f>
        <v>00:00:00</v>
      </c>
    </row>
    <row r="3" spans="1:23">
      <c r="A3" s="6">
        <v>6</v>
      </c>
      <c r="B3" s="12" t="s">
        <v>25</v>
      </c>
      <c r="C3" s="6">
        <v>6</v>
      </c>
      <c r="D3" s="15">
        <f t="shared" ref="D3:D66" si="2">DATE(YEAR(J3),MONTH(J3),DAY(J3))</f>
        <v>45017</v>
      </c>
      <c r="E3" s="7">
        <v>6.1111111111111109E-2</v>
      </c>
      <c r="F3" s="21">
        <v>0.15902777777777777</v>
      </c>
      <c r="G3" s="21">
        <f t="shared" si="0"/>
        <v>9.7916666666666652E-2</v>
      </c>
      <c r="H3" s="21">
        <f>VLOOKUP($R3,'Tiempo de permanencia'!$B$7:$E$773,4,FALSE)</f>
        <v>5.9027777777777776E-2</v>
      </c>
      <c r="I3" s="37">
        <f t="shared" ref="I3:I66" si="3">IF((G3-H3)&lt;0,0,G3-H3)</f>
        <v>3.8888888888888876E-2</v>
      </c>
      <c r="J3" s="23">
        <v>45017.061111111114</v>
      </c>
      <c r="K3" s="8">
        <v>45017.15902777778</v>
      </c>
      <c r="L3" s="12" t="s">
        <v>26</v>
      </c>
      <c r="M3" s="6" t="s">
        <v>27</v>
      </c>
      <c r="N3" s="12" t="s">
        <v>28</v>
      </c>
      <c r="O3" s="5">
        <v>43.3</v>
      </c>
      <c r="P3" s="12">
        <f>VLOOKUP(R3,'Monto total'!$H$4:$K$770,4,FALSE)</f>
        <v>101.3</v>
      </c>
      <c r="Q3" s="24" t="s">
        <v>22</v>
      </c>
      <c r="R3" s="5">
        <v>2</v>
      </c>
      <c r="S3" s="12" t="str">
        <f t="shared" ref="S3:S66" si="4">IF($I3=0,"No","Sí")</f>
        <v>Sí</v>
      </c>
      <c r="T3" s="24" t="s">
        <v>29</v>
      </c>
      <c r="U3" s="5" t="s">
        <v>30</v>
      </c>
      <c r="V3" s="5" t="str">
        <f>TEXT(TablaSala[[#This Row],[Fecha de factura ]],"dddd")</f>
        <v>sábado</v>
      </c>
      <c r="W3" s="18" t="str">
        <f t="shared" si="1"/>
        <v>00:00:00</v>
      </c>
    </row>
    <row r="4" spans="1:23">
      <c r="A4" s="6">
        <v>20</v>
      </c>
      <c r="B4" s="12" t="s">
        <v>31</v>
      </c>
      <c r="C4" s="6">
        <v>1</v>
      </c>
      <c r="D4" s="15">
        <f t="shared" si="2"/>
        <v>45017</v>
      </c>
      <c r="E4" s="7">
        <v>2.013888888888889E-2</v>
      </c>
      <c r="F4" s="21">
        <v>0.16388888888888889</v>
      </c>
      <c r="G4" s="21">
        <f t="shared" si="0"/>
        <v>0.14374999999999999</v>
      </c>
      <c r="H4" s="21">
        <f>VLOOKUP($R4,'Tiempo de permanencia'!$B$7:$E$773,4,FALSE)</f>
        <v>8.7499999999999994E-2</v>
      </c>
      <c r="I4" s="37">
        <f t="shared" si="3"/>
        <v>5.6249999999999994E-2</v>
      </c>
      <c r="J4" s="23">
        <v>45017.020138888889</v>
      </c>
      <c r="K4" s="8">
        <v>45017.163888888892</v>
      </c>
      <c r="L4" s="12" t="s">
        <v>32</v>
      </c>
      <c r="M4" s="6" t="s">
        <v>27</v>
      </c>
      <c r="N4" s="12" t="s">
        <v>33</v>
      </c>
      <c r="O4" s="5">
        <v>30.87</v>
      </c>
      <c r="P4" s="12">
        <f>VLOOKUP(R4,'Monto total'!$H$4:$K$770,4,FALSE)</f>
        <v>195.87</v>
      </c>
      <c r="Q4" s="24" t="s">
        <v>34</v>
      </c>
      <c r="R4" s="5">
        <v>3</v>
      </c>
      <c r="S4" s="12" t="str">
        <f t="shared" si="4"/>
        <v>Sí</v>
      </c>
      <c r="T4" s="24" t="s">
        <v>35</v>
      </c>
      <c r="U4" s="5" t="s">
        <v>36</v>
      </c>
      <c r="V4" s="5" t="str">
        <f>TEXT(TablaSala[[#This Row],[Fecha de factura ]],"dddd")</f>
        <v>sábado</v>
      </c>
      <c r="W4" s="18" t="str">
        <f t="shared" si="1"/>
        <v>00:00:00</v>
      </c>
    </row>
    <row r="5" spans="1:23">
      <c r="A5" s="6">
        <v>3</v>
      </c>
      <c r="B5" s="12" t="s">
        <v>37</v>
      </c>
      <c r="C5" s="6">
        <v>1</v>
      </c>
      <c r="D5" s="15">
        <f t="shared" si="2"/>
        <v>45017</v>
      </c>
      <c r="E5" s="7">
        <v>0.12708333333333333</v>
      </c>
      <c r="F5" s="21">
        <v>0.18819444444444444</v>
      </c>
      <c r="G5" s="21">
        <f t="shared" si="0"/>
        <v>6.1111111111111116E-2</v>
      </c>
      <c r="H5" s="21">
        <f>VLOOKUP($R5,'Tiempo de permanencia'!$B$7:$E$773,4,FALSE)</f>
        <v>2.7777777777777776E-2</v>
      </c>
      <c r="I5" s="37">
        <f t="shared" si="3"/>
        <v>3.333333333333334E-2</v>
      </c>
      <c r="J5" s="23">
        <v>45017.127083333333</v>
      </c>
      <c r="K5" s="8">
        <v>45017.188194444447</v>
      </c>
      <c r="L5" s="12" t="s">
        <v>38</v>
      </c>
      <c r="M5" s="6" t="s">
        <v>20</v>
      </c>
      <c r="N5" s="12" t="s">
        <v>33</v>
      </c>
      <c r="O5" s="5">
        <v>34.68</v>
      </c>
      <c r="P5" s="12">
        <f>VLOOKUP(R5,'Monto total'!$H$4:$K$770,4,FALSE)</f>
        <v>217.68</v>
      </c>
      <c r="Q5" s="24" t="s">
        <v>34</v>
      </c>
      <c r="R5" s="5">
        <v>4</v>
      </c>
      <c r="S5" s="12" t="str">
        <f t="shared" si="4"/>
        <v>Sí</v>
      </c>
      <c r="T5" s="24" t="s">
        <v>39</v>
      </c>
      <c r="U5" s="5" t="s">
        <v>40</v>
      </c>
      <c r="V5" s="5" t="str">
        <f>TEXT(TablaSala[[#This Row],[Fecha de factura ]],"dddd")</f>
        <v>sábado</v>
      </c>
      <c r="W5" s="18" t="str">
        <f t="shared" si="1"/>
        <v>00:00:00</v>
      </c>
    </row>
    <row r="6" spans="1:23">
      <c r="A6" s="6">
        <v>8</v>
      </c>
      <c r="B6" s="12" t="s">
        <v>41</v>
      </c>
      <c r="C6" s="6">
        <v>2</v>
      </c>
      <c r="D6" s="15">
        <f t="shared" si="2"/>
        <v>45017</v>
      </c>
      <c r="E6" s="7">
        <v>6.9444444444444447E-4</v>
      </c>
      <c r="F6" s="21">
        <v>8.7499999999999994E-2</v>
      </c>
      <c r="G6" s="21">
        <f t="shared" si="0"/>
        <v>8.6805555555555552E-2</v>
      </c>
      <c r="H6" s="21">
        <f>VLOOKUP($R6,'Tiempo de permanencia'!$B$7:$E$773,4,FALSE)</f>
        <v>1.1805555555555555E-2</v>
      </c>
      <c r="I6" s="37">
        <f t="shared" si="3"/>
        <v>7.4999999999999997E-2</v>
      </c>
      <c r="J6" s="23">
        <v>45017.000694444447</v>
      </c>
      <c r="K6" s="8">
        <v>45017.087500000001</v>
      </c>
      <c r="L6" s="12" t="s">
        <v>42</v>
      </c>
      <c r="M6" s="6" t="s">
        <v>20</v>
      </c>
      <c r="N6" s="12" t="s">
        <v>33</v>
      </c>
      <c r="O6" s="5">
        <v>24.33</v>
      </c>
      <c r="P6" s="12">
        <f>VLOOKUP(R6,'Monto total'!$H$4:$K$770,4,FALSE)</f>
        <v>91.33</v>
      </c>
      <c r="Q6" s="24" t="s">
        <v>34</v>
      </c>
      <c r="R6" s="5">
        <v>5</v>
      </c>
      <c r="S6" s="12" t="str">
        <f t="shared" si="4"/>
        <v>Sí</v>
      </c>
      <c r="T6" s="24" t="s">
        <v>43</v>
      </c>
      <c r="U6" s="5" t="s">
        <v>44</v>
      </c>
      <c r="V6" s="5" t="str">
        <f>TEXT(TablaSala[[#This Row],[Fecha de factura ]],"dddd")</f>
        <v>sábado</v>
      </c>
      <c r="W6" s="18" t="str">
        <f t="shared" si="1"/>
        <v>00:00:00</v>
      </c>
    </row>
    <row r="7" spans="1:23">
      <c r="A7" s="6">
        <v>7</v>
      </c>
      <c r="B7" s="12" t="s">
        <v>45</v>
      </c>
      <c r="C7" s="6">
        <v>5</v>
      </c>
      <c r="D7" s="15">
        <f t="shared" si="2"/>
        <v>45017</v>
      </c>
      <c r="E7" s="7">
        <v>5.8333333333333334E-2</v>
      </c>
      <c r="F7" s="21">
        <v>0.14722222222222223</v>
      </c>
      <c r="G7" s="21">
        <f t="shared" si="0"/>
        <v>8.8888888888888892E-2</v>
      </c>
      <c r="H7" s="21">
        <f>VLOOKUP($R7,'Tiempo de permanencia'!$B$7:$E$773,4,FALSE)</f>
        <v>7.6388888888888886E-3</v>
      </c>
      <c r="I7" s="37">
        <f t="shared" si="3"/>
        <v>8.1250000000000003E-2</v>
      </c>
      <c r="J7" s="23">
        <v>45017.058333333334</v>
      </c>
      <c r="K7" s="8">
        <v>45017.147222222222</v>
      </c>
      <c r="L7" s="12" t="s">
        <v>42</v>
      </c>
      <c r="M7" s="6" t="s">
        <v>46</v>
      </c>
      <c r="N7" s="12" t="s">
        <v>33</v>
      </c>
      <c r="O7" s="5">
        <v>26.57</v>
      </c>
      <c r="P7" s="12">
        <f>VLOOKUP(R7,'Monto total'!$H$4:$K$770,4,FALSE)</f>
        <v>96.57</v>
      </c>
      <c r="Q7" s="24" t="s">
        <v>34</v>
      </c>
      <c r="R7" s="5">
        <v>6</v>
      </c>
      <c r="S7" s="12" t="str">
        <f t="shared" si="4"/>
        <v>Sí</v>
      </c>
      <c r="T7" s="24" t="s">
        <v>43</v>
      </c>
      <c r="U7" s="5" t="s">
        <v>47</v>
      </c>
      <c r="V7" s="5" t="str">
        <f>TEXT(TablaSala[[#This Row],[Fecha de factura ]],"dddd")</f>
        <v>sábado</v>
      </c>
      <c r="W7" s="18" t="str">
        <f t="shared" si="1"/>
        <v>00:00:00</v>
      </c>
    </row>
    <row r="8" spans="1:23">
      <c r="A8" s="6">
        <v>17</v>
      </c>
      <c r="B8" s="12" t="s">
        <v>48</v>
      </c>
      <c r="C8" s="6">
        <v>6</v>
      </c>
      <c r="D8" s="15">
        <f t="shared" si="2"/>
        <v>45017</v>
      </c>
      <c r="E8" s="7">
        <v>8.1250000000000003E-2</v>
      </c>
      <c r="F8" s="21">
        <v>0.18194444444444444</v>
      </c>
      <c r="G8" s="21">
        <f t="shared" si="0"/>
        <v>0.1111111111111111</v>
      </c>
      <c r="H8" s="21">
        <f>VLOOKUP($R8,'Tiempo de permanencia'!$B$7:$E$773,4,FALSE)</f>
        <v>2.8472222222222222E-2</v>
      </c>
      <c r="I8" s="37">
        <f t="shared" si="3"/>
        <v>8.2638888888888887E-2</v>
      </c>
      <c r="J8" s="23">
        <v>45017.081250000003</v>
      </c>
      <c r="K8" s="8">
        <v>45017.181944444441</v>
      </c>
      <c r="L8" s="12" t="s">
        <v>32</v>
      </c>
      <c r="M8" s="6" t="s">
        <v>46</v>
      </c>
      <c r="N8" s="12" t="s">
        <v>33</v>
      </c>
      <c r="O8" s="5">
        <v>10.54</v>
      </c>
      <c r="P8" s="12">
        <f>VLOOKUP(R8,'Monto total'!$H$4:$K$770,4,FALSE)</f>
        <v>182.54</v>
      </c>
      <c r="Q8" s="24" t="s">
        <v>49</v>
      </c>
      <c r="R8" s="5">
        <v>7</v>
      </c>
      <c r="S8" s="12" t="str">
        <f t="shared" si="4"/>
        <v>Sí</v>
      </c>
      <c r="T8" s="24" t="s">
        <v>50</v>
      </c>
      <c r="U8" s="5" t="s">
        <v>51</v>
      </c>
      <c r="V8" s="5" t="str">
        <f>TEXT(TablaSala[[#This Row],[Fecha de factura ]],"dddd")</f>
        <v>sábado</v>
      </c>
      <c r="W8" s="18" t="str">
        <f t="shared" si="1"/>
        <v>00:15:00</v>
      </c>
    </row>
    <row r="9" spans="1:23">
      <c r="A9" s="6">
        <v>11</v>
      </c>
      <c r="B9" s="12" t="s">
        <v>52</v>
      </c>
      <c r="C9" s="6">
        <v>1</v>
      </c>
      <c r="D9" s="15">
        <f t="shared" si="2"/>
        <v>45017</v>
      </c>
      <c r="E9" s="7">
        <v>9.0972222222222218E-2</v>
      </c>
      <c r="F9" s="21">
        <v>0.20069444444444445</v>
      </c>
      <c r="G9" s="21">
        <f t="shared" si="0"/>
        <v>0.10972222222222223</v>
      </c>
      <c r="H9" s="21">
        <f>VLOOKUP($R9,'Tiempo de permanencia'!$B$7:$E$773,4,FALSE)</f>
        <v>3.8194444444444448E-2</v>
      </c>
      <c r="I9" s="37">
        <f t="shared" si="3"/>
        <v>7.1527777777777787E-2</v>
      </c>
      <c r="J9" s="23">
        <v>45017.09097222222</v>
      </c>
      <c r="K9" s="8">
        <v>45017.200694444444</v>
      </c>
      <c r="L9" s="12" t="s">
        <v>32</v>
      </c>
      <c r="M9" s="6" t="s">
        <v>27</v>
      </c>
      <c r="N9" s="12" t="s">
        <v>33</v>
      </c>
      <c r="O9" s="5">
        <v>49.18</v>
      </c>
      <c r="P9" s="12">
        <f>VLOOKUP(R9,'Monto total'!$H$4:$K$770,4,FALSE)</f>
        <v>291.18</v>
      </c>
      <c r="Q9" s="24" t="s">
        <v>22</v>
      </c>
      <c r="R9" s="5">
        <v>8</v>
      </c>
      <c r="S9" s="12" t="str">
        <f t="shared" si="4"/>
        <v>Sí</v>
      </c>
      <c r="T9" s="24" t="s">
        <v>39</v>
      </c>
      <c r="U9" s="5" t="s">
        <v>53</v>
      </c>
      <c r="V9" s="5" t="str">
        <f>TEXT(TablaSala[[#This Row],[Fecha de factura ]],"dddd")</f>
        <v>sábado</v>
      </c>
      <c r="W9" s="18" t="str">
        <f t="shared" si="1"/>
        <v>00:00:00</v>
      </c>
    </row>
    <row r="10" spans="1:23">
      <c r="A10" s="6">
        <v>15</v>
      </c>
      <c r="B10" s="12" t="s">
        <v>54</v>
      </c>
      <c r="C10" s="6">
        <v>5</v>
      </c>
      <c r="D10" s="15">
        <f t="shared" si="2"/>
        <v>45017</v>
      </c>
      <c r="E10" s="7">
        <v>8.5416666666666669E-2</v>
      </c>
      <c r="F10" s="21">
        <v>0.18402777777777779</v>
      </c>
      <c r="G10" s="21">
        <f t="shared" si="0"/>
        <v>9.8611111111111122E-2</v>
      </c>
      <c r="H10" s="21">
        <f>VLOOKUP($R10,'Tiempo de permanencia'!$B$7:$E$773,4,FALSE)</f>
        <v>0.10138888888888889</v>
      </c>
      <c r="I10" s="37">
        <f t="shared" si="3"/>
        <v>0</v>
      </c>
      <c r="J10" s="23">
        <v>45017.085416666669</v>
      </c>
      <c r="K10" s="8">
        <v>45017.184027777781</v>
      </c>
      <c r="L10" s="12" t="s">
        <v>32</v>
      </c>
      <c r="M10" s="6" t="s">
        <v>20</v>
      </c>
      <c r="N10" s="12" t="s">
        <v>1323</v>
      </c>
      <c r="O10" s="5">
        <v>46.85</v>
      </c>
      <c r="P10" s="12">
        <f>VLOOKUP(R10,'Monto total'!$H$4:$K$770,4,FALSE)</f>
        <v>0</v>
      </c>
      <c r="Q10" s="24" t="s">
        <v>34</v>
      </c>
      <c r="R10" s="5">
        <v>9</v>
      </c>
      <c r="S10" s="12" t="str">
        <f t="shared" si="4"/>
        <v>No</v>
      </c>
      <c r="T10" s="24" t="s">
        <v>55</v>
      </c>
      <c r="U10" s="5" t="s">
        <v>56</v>
      </c>
      <c r="V10" s="5" t="str">
        <f>TEXT(TablaSala[[#This Row],[Fecha de factura ]],"dddd")</f>
        <v>sábado</v>
      </c>
      <c r="W10" s="18" t="str">
        <f t="shared" si="1"/>
        <v>00:00:00</v>
      </c>
    </row>
    <row r="11" spans="1:23">
      <c r="A11" s="6">
        <v>17</v>
      </c>
      <c r="B11" s="12" t="s">
        <v>57</v>
      </c>
      <c r="C11" s="6">
        <v>1</v>
      </c>
      <c r="D11" s="15">
        <f t="shared" si="2"/>
        <v>45017</v>
      </c>
      <c r="E11" s="7">
        <v>1.3888888888888889E-3</v>
      </c>
      <c r="F11" s="21">
        <v>7.8472222222222221E-2</v>
      </c>
      <c r="G11" s="21">
        <f t="shared" si="0"/>
        <v>8.7500000000000008E-2</v>
      </c>
      <c r="H11" s="21">
        <f>VLOOKUP($R11,'Tiempo de permanencia'!$B$7:$E$773,4,FALSE)</f>
        <v>2.013888888888889E-2</v>
      </c>
      <c r="I11" s="37">
        <f t="shared" si="3"/>
        <v>6.7361111111111122E-2</v>
      </c>
      <c r="J11" s="23">
        <v>45017.001388888886</v>
      </c>
      <c r="K11" s="8">
        <v>45017.078472222223</v>
      </c>
      <c r="L11" s="12" t="s">
        <v>42</v>
      </c>
      <c r="M11" s="6" t="s">
        <v>20</v>
      </c>
      <c r="N11" s="12" t="s">
        <v>33</v>
      </c>
      <c r="O11" s="5">
        <v>16.600000000000001</v>
      </c>
      <c r="P11" s="12">
        <f>VLOOKUP(R11,'Monto total'!$H$4:$K$770,4,FALSE)</f>
        <v>164.6</v>
      </c>
      <c r="Q11" s="24" t="s">
        <v>49</v>
      </c>
      <c r="R11" s="5">
        <v>10</v>
      </c>
      <c r="S11" s="12" t="str">
        <f t="shared" si="4"/>
        <v>Sí</v>
      </c>
      <c r="T11" s="24" t="s">
        <v>58</v>
      </c>
      <c r="U11" s="5" t="s">
        <v>59</v>
      </c>
      <c r="V11" s="5" t="str">
        <f>TEXT(TablaSala[[#This Row],[Fecha de factura ]],"dddd")</f>
        <v>sábado</v>
      </c>
      <c r="W11" s="18" t="str">
        <f t="shared" si="1"/>
        <v>00:15:00</v>
      </c>
    </row>
    <row r="12" spans="1:23">
      <c r="A12" s="6">
        <v>14</v>
      </c>
      <c r="B12" s="12" t="s">
        <v>60</v>
      </c>
      <c r="C12" s="6">
        <v>1</v>
      </c>
      <c r="D12" s="15">
        <f t="shared" si="2"/>
        <v>45017</v>
      </c>
      <c r="E12" s="7">
        <v>0.15694444444444444</v>
      </c>
      <c r="F12" s="21">
        <v>0.27291666666666664</v>
      </c>
      <c r="G12" s="21">
        <f t="shared" si="0"/>
        <v>0.1159722222222222</v>
      </c>
      <c r="H12" s="21">
        <f>VLOOKUP($R12,'Tiempo de permanencia'!$B$7:$E$773,4,FALSE)</f>
        <v>3.888888888888889E-2</v>
      </c>
      <c r="I12" s="37">
        <f t="shared" si="3"/>
        <v>7.7083333333333309E-2</v>
      </c>
      <c r="J12" s="23">
        <v>45017.156944444447</v>
      </c>
      <c r="K12" s="8">
        <v>45017.272916666669</v>
      </c>
      <c r="L12" s="12" t="s">
        <v>26</v>
      </c>
      <c r="M12" s="6" t="s">
        <v>20</v>
      </c>
      <c r="N12" s="12" t="s">
        <v>33</v>
      </c>
      <c r="O12" s="5">
        <v>32.89</v>
      </c>
      <c r="P12" s="12">
        <f>VLOOKUP(R12,'Monto total'!$H$4:$K$770,4,FALSE)</f>
        <v>120.89</v>
      </c>
      <c r="Q12" s="24" t="s">
        <v>34</v>
      </c>
      <c r="R12" s="5">
        <v>11</v>
      </c>
      <c r="S12" s="12" t="str">
        <f t="shared" si="4"/>
        <v>Sí</v>
      </c>
      <c r="T12" s="24" t="s">
        <v>43</v>
      </c>
      <c r="U12" s="5" t="s">
        <v>61</v>
      </c>
      <c r="V12" s="5" t="str">
        <f>TEXT(TablaSala[[#This Row],[Fecha de factura ]],"dddd")</f>
        <v>sábado</v>
      </c>
      <c r="W12" s="18" t="str">
        <f t="shared" si="1"/>
        <v>00:00:00</v>
      </c>
    </row>
    <row r="13" spans="1:23">
      <c r="A13" s="6">
        <v>14</v>
      </c>
      <c r="B13" s="12" t="s">
        <v>62</v>
      </c>
      <c r="C13" s="6">
        <v>6</v>
      </c>
      <c r="D13" s="15">
        <f t="shared" si="2"/>
        <v>45017</v>
      </c>
      <c r="E13" s="7">
        <v>2.7777777777777779E-3</v>
      </c>
      <c r="F13" s="21">
        <v>0.14097222222222222</v>
      </c>
      <c r="G13" s="21">
        <f t="shared" si="0"/>
        <v>0.14861111111111111</v>
      </c>
      <c r="H13" s="21">
        <f>VLOOKUP($R13,'Tiempo de permanencia'!$B$7:$E$773,4,FALSE)</f>
        <v>6.5972222222222224E-2</v>
      </c>
      <c r="I13" s="37">
        <f t="shared" si="3"/>
        <v>8.2638888888888887E-2</v>
      </c>
      <c r="J13" s="23">
        <v>45017.00277777778</v>
      </c>
      <c r="K13" s="8">
        <v>45017.140972222223</v>
      </c>
      <c r="L13" s="12" t="s">
        <v>42</v>
      </c>
      <c r="M13" s="6" t="s">
        <v>46</v>
      </c>
      <c r="N13" s="12" t="s">
        <v>33</v>
      </c>
      <c r="O13" s="5">
        <v>45.27</v>
      </c>
      <c r="P13" s="12">
        <f>VLOOKUP(R13,'Monto total'!$H$4:$K$770,4,FALSE)</f>
        <v>371.27</v>
      </c>
      <c r="Q13" s="24" t="s">
        <v>49</v>
      </c>
      <c r="R13" s="5">
        <v>12</v>
      </c>
      <c r="S13" s="12" t="str">
        <f t="shared" si="4"/>
        <v>Sí</v>
      </c>
      <c r="T13" s="24" t="s">
        <v>29</v>
      </c>
      <c r="U13" s="5" t="s">
        <v>63</v>
      </c>
      <c r="V13" s="5" t="str">
        <f>TEXT(TablaSala[[#This Row],[Fecha de factura ]],"dddd")</f>
        <v>sábado</v>
      </c>
      <c r="W13" s="18" t="str">
        <f t="shared" si="1"/>
        <v>00:15:00</v>
      </c>
    </row>
    <row r="14" spans="1:23">
      <c r="A14" s="6">
        <v>2</v>
      </c>
      <c r="B14" s="12" t="s">
        <v>64</v>
      </c>
      <c r="C14" s="6">
        <v>1</v>
      </c>
      <c r="D14" s="15">
        <f t="shared" si="2"/>
        <v>45017</v>
      </c>
      <c r="E14" s="7">
        <v>0.13125000000000001</v>
      </c>
      <c r="F14" s="21">
        <v>0.23055555555555557</v>
      </c>
      <c r="G14" s="21">
        <f t="shared" si="0"/>
        <v>0.10972222222222223</v>
      </c>
      <c r="H14" s="21">
        <f>VLOOKUP($R14,'Tiempo de permanencia'!$B$7:$E$773,4,FALSE)</f>
        <v>4.0972222222222222E-2</v>
      </c>
      <c r="I14" s="37">
        <f t="shared" si="3"/>
        <v>6.8750000000000006E-2</v>
      </c>
      <c r="J14" s="23">
        <v>45017.131249999999</v>
      </c>
      <c r="K14" s="8">
        <v>45017.230555555558</v>
      </c>
      <c r="L14" s="12" t="s">
        <v>38</v>
      </c>
      <c r="M14" s="6" t="s">
        <v>20</v>
      </c>
      <c r="N14" s="12" t="s">
        <v>28</v>
      </c>
      <c r="O14" s="5">
        <v>22.06</v>
      </c>
      <c r="P14" s="12">
        <f>VLOOKUP(R14,'Monto total'!$H$4:$K$770,4,FALSE)</f>
        <v>109.06</v>
      </c>
      <c r="Q14" s="24" t="s">
        <v>49</v>
      </c>
      <c r="R14" s="5">
        <v>13</v>
      </c>
      <c r="S14" s="12" t="str">
        <f t="shared" si="4"/>
        <v>Sí</v>
      </c>
      <c r="T14" s="24" t="s">
        <v>35</v>
      </c>
      <c r="U14" s="5" t="s">
        <v>65</v>
      </c>
      <c r="V14" s="5" t="str">
        <f>TEXT(TablaSala[[#This Row],[Fecha de factura ]],"dddd")</f>
        <v>sábado</v>
      </c>
      <c r="W14" s="18" t="str">
        <f t="shared" si="1"/>
        <v>00:15:00</v>
      </c>
    </row>
    <row r="15" spans="1:23">
      <c r="A15" s="6">
        <v>16</v>
      </c>
      <c r="B15" s="12" t="s">
        <v>66</v>
      </c>
      <c r="C15" s="6">
        <v>6</v>
      </c>
      <c r="D15" s="15">
        <f t="shared" si="2"/>
        <v>45017</v>
      </c>
      <c r="E15" s="7">
        <v>1.2500000000000001E-2</v>
      </c>
      <c r="F15" s="21">
        <v>8.1944444444444445E-2</v>
      </c>
      <c r="G15" s="21">
        <f t="shared" si="0"/>
        <v>6.9444444444444448E-2</v>
      </c>
      <c r="H15" s="21">
        <f>VLOOKUP($R15,'Tiempo de permanencia'!$B$7:$E$773,4,FALSE)</f>
        <v>0.10694444444444444</v>
      </c>
      <c r="I15" s="37">
        <f t="shared" si="3"/>
        <v>0</v>
      </c>
      <c r="J15" s="23">
        <v>45017.012499999997</v>
      </c>
      <c r="K15" s="8">
        <v>45017.081944444442</v>
      </c>
      <c r="L15" s="12" t="s">
        <v>32</v>
      </c>
      <c r="M15" s="6" t="s">
        <v>20</v>
      </c>
      <c r="N15" s="12" t="s">
        <v>1323</v>
      </c>
      <c r="O15" s="5">
        <v>48.76</v>
      </c>
      <c r="P15" s="12">
        <f>VLOOKUP(R15,'Monto total'!$H$4:$K$770,4,FALSE)</f>
        <v>0</v>
      </c>
      <c r="Q15" s="24" t="s">
        <v>34</v>
      </c>
      <c r="R15" s="5">
        <v>14</v>
      </c>
      <c r="S15" s="12" t="str">
        <f t="shared" si="4"/>
        <v>No</v>
      </c>
      <c r="T15" s="24" t="s">
        <v>43</v>
      </c>
      <c r="U15" s="5" t="s">
        <v>67</v>
      </c>
      <c r="V15" s="5" t="str">
        <f>TEXT(TablaSala[[#This Row],[Fecha de factura ]],"dddd")</f>
        <v>sábado</v>
      </c>
      <c r="W15" s="18" t="str">
        <f t="shared" si="1"/>
        <v>00:00:00</v>
      </c>
    </row>
    <row r="16" spans="1:23">
      <c r="A16" s="6">
        <v>6</v>
      </c>
      <c r="B16" s="12" t="s">
        <v>68</v>
      </c>
      <c r="C16" s="6">
        <v>4</v>
      </c>
      <c r="D16" s="15">
        <f t="shared" si="2"/>
        <v>45017</v>
      </c>
      <c r="E16" s="7">
        <v>0.14166666666666666</v>
      </c>
      <c r="F16" s="21">
        <v>0.2076388888888889</v>
      </c>
      <c r="G16" s="21">
        <f t="shared" si="0"/>
        <v>7.6388888888888909E-2</v>
      </c>
      <c r="H16" s="21">
        <f>VLOOKUP($R16,'Tiempo de permanencia'!$B$7:$E$773,4,FALSE)</f>
        <v>7.1527777777777773E-2</v>
      </c>
      <c r="I16" s="37">
        <f t="shared" si="3"/>
        <v>4.8611111111111355E-3</v>
      </c>
      <c r="J16" s="23">
        <v>45017.14166666667</v>
      </c>
      <c r="K16" s="8">
        <v>45017.207638888889</v>
      </c>
      <c r="L16" s="12" t="s">
        <v>26</v>
      </c>
      <c r="M16" s="6" t="s">
        <v>27</v>
      </c>
      <c r="N16" s="12" t="s">
        <v>33</v>
      </c>
      <c r="O16" s="5">
        <v>28.77</v>
      </c>
      <c r="P16" s="12">
        <f>VLOOKUP(R16,'Monto total'!$H$4:$K$770,4,FALSE)</f>
        <v>252.77</v>
      </c>
      <c r="Q16" s="24" t="s">
        <v>49</v>
      </c>
      <c r="R16" s="5">
        <v>15</v>
      </c>
      <c r="S16" s="12" t="str">
        <f t="shared" si="4"/>
        <v>Sí</v>
      </c>
      <c r="T16" s="24" t="s">
        <v>58</v>
      </c>
      <c r="U16" s="5" t="s">
        <v>69</v>
      </c>
      <c r="V16" s="5" t="str">
        <f>TEXT(TablaSala[[#This Row],[Fecha de factura ]],"dddd")</f>
        <v>sábado</v>
      </c>
      <c r="W16" s="18" t="str">
        <f t="shared" si="1"/>
        <v>00:15:00</v>
      </c>
    </row>
    <row r="17" spans="1:23">
      <c r="A17" s="6">
        <v>20</v>
      </c>
      <c r="B17" s="12" t="s">
        <v>70</v>
      </c>
      <c r="C17" s="6">
        <v>5</v>
      </c>
      <c r="D17" s="15">
        <f t="shared" si="2"/>
        <v>45017</v>
      </c>
      <c r="E17" s="7">
        <v>0.10486111111111111</v>
      </c>
      <c r="F17" s="21">
        <v>0.18333333333333332</v>
      </c>
      <c r="G17" s="21">
        <f t="shared" si="0"/>
        <v>7.8472222222222207E-2</v>
      </c>
      <c r="H17" s="21">
        <f>VLOOKUP($R17,'Tiempo de permanencia'!$B$7:$E$773,4,FALSE)</f>
        <v>2.6388888888888889E-2</v>
      </c>
      <c r="I17" s="37">
        <f t="shared" si="3"/>
        <v>5.2083333333333315E-2</v>
      </c>
      <c r="J17" s="23">
        <v>45017.104861111111</v>
      </c>
      <c r="K17" s="8">
        <v>45017.183333333334</v>
      </c>
      <c r="L17" s="12" t="s">
        <v>42</v>
      </c>
      <c r="M17" s="6" t="s">
        <v>20</v>
      </c>
      <c r="N17" s="12" t="s">
        <v>28</v>
      </c>
      <c r="O17" s="5">
        <v>37.9</v>
      </c>
      <c r="P17" s="12">
        <f>VLOOKUP(R17,'Monto total'!$H$4:$K$770,4,FALSE)</f>
        <v>65.900000000000006</v>
      </c>
      <c r="Q17" s="24" t="s">
        <v>22</v>
      </c>
      <c r="R17" s="5">
        <v>16</v>
      </c>
      <c r="S17" s="12" t="str">
        <f t="shared" si="4"/>
        <v>Sí</v>
      </c>
      <c r="T17" s="24" t="s">
        <v>55</v>
      </c>
      <c r="U17" s="5" t="s">
        <v>71</v>
      </c>
      <c r="V17" s="5" t="str">
        <f>TEXT(TablaSala[[#This Row],[Fecha de factura ]],"dddd")</f>
        <v>sábado</v>
      </c>
      <c r="W17" s="18" t="str">
        <f t="shared" si="1"/>
        <v>00:00:00</v>
      </c>
    </row>
    <row r="18" spans="1:23">
      <c r="A18" s="6">
        <v>14</v>
      </c>
      <c r="B18" s="12" t="s">
        <v>72</v>
      </c>
      <c r="C18" s="6">
        <v>6</v>
      </c>
      <c r="D18" s="15">
        <f t="shared" si="2"/>
        <v>45017</v>
      </c>
      <c r="E18" s="7">
        <v>6.2500000000000003E-3</v>
      </c>
      <c r="F18" s="21">
        <v>0.14374999999999999</v>
      </c>
      <c r="G18" s="21">
        <f t="shared" si="0"/>
        <v>0.13749999999999998</v>
      </c>
      <c r="H18" s="21">
        <f>VLOOKUP($R18,'Tiempo de permanencia'!$B$7:$E$773,4,FALSE)</f>
        <v>0.10972222222222222</v>
      </c>
      <c r="I18" s="37">
        <f t="shared" si="3"/>
        <v>2.7777777777777762E-2</v>
      </c>
      <c r="J18" s="23">
        <v>45017.006249999999</v>
      </c>
      <c r="K18" s="8">
        <v>45017.143750000003</v>
      </c>
      <c r="L18" s="12" t="s">
        <v>32</v>
      </c>
      <c r="M18" s="6" t="s">
        <v>27</v>
      </c>
      <c r="N18" s="12" t="s">
        <v>33</v>
      </c>
      <c r="O18" s="5">
        <v>12.17</v>
      </c>
      <c r="P18" s="12">
        <f>VLOOKUP(R18,'Monto total'!$H$4:$K$770,4,FALSE)</f>
        <v>149.16999999999999</v>
      </c>
      <c r="Q18" s="24" t="s">
        <v>34</v>
      </c>
      <c r="R18" s="5">
        <v>17</v>
      </c>
      <c r="S18" s="12" t="str">
        <f t="shared" si="4"/>
        <v>Sí</v>
      </c>
      <c r="T18" s="24" t="s">
        <v>73</v>
      </c>
      <c r="U18" s="5" t="s">
        <v>74</v>
      </c>
      <c r="V18" s="5" t="str">
        <f>TEXT(TablaSala[[#This Row],[Fecha de factura ]],"dddd")</f>
        <v>sábado</v>
      </c>
      <c r="W18" s="18" t="str">
        <f t="shared" si="1"/>
        <v>00:00:00</v>
      </c>
    </row>
    <row r="19" spans="1:23">
      <c r="A19" s="6">
        <v>9</v>
      </c>
      <c r="B19" s="12" t="s">
        <v>75</v>
      </c>
      <c r="C19" s="6">
        <v>2</v>
      </c>
      <c r="D19" s="15">
        <f t="shared" si="2"/>
        <v>45017</v>
      </c>
      <c r="E19" s="7">
        <v>8.7499999999999994E-2</v>
      </c>
      <c r="F19" s="21">
        <v>0.18472222222222223</v>
      </c>
      <c r="G19" s="21">
        <f t="shared" si="0"/>
        <v>9.7222222222222238E-2</v>
      </c>
      <c r="H19" s="21">
        <f>VLOOKUP($R19,'Tiempo de permanencia'!$B$7:$E$773,4,FALSE)</f>
        <v>9.3055555555555558E-2</v>
      </c>
      <c r="I19" s="37">
        <f t="shared" si="3"/>
        <v>4.1666666666666796E-3</v>
      </c>
      <c r="J19" s="23">
        <v>45017.087500000001</v>
      </c>
      <c r="K19" s="8">
        <v>45017.18472222222</v>
      </c>
      <c r="L19" s="12" t="s">
        <v>32</v>
      </c>
      <c r="M19" s="6" t="s">
        <v>27</v>
      </c>
      <c r="N19" s="12" t="s">
        <v>33</v>
      </c>
      <c r="O19" s="5">
        <v>33.090000000000003</v>
      </c>
      <c r="P19" s="12">
        <f>VLOOKUP(R19,'Monto total'!$H$4:$K$770,4,FALSE)</f>
        <v>284.09000000000003</v>
      </c>
      <c r="Q19" s="24" t="s">
        <v>34</v>
      </c>
      <c r="R19" s="5">
        <v>18</v>
      </c>
      <c r="S19" s="12" t="str">
        <f t="shared" si="4"/>
        <v>Sí</v>
      </c>
      <c r="T19" s="24" t="s">
        <v>29</v>
      </c>
      <c r="U19" s="5" t="s">
        <v>76</v>
      </c>
      <c r="V19" s="5" t="str">
        <f>TEXT(TablaSala[[#This Row],[Fecha de factura ]],"dddd")</f>
        <v>sábado</v>
      </c>
      <c r="W19" s="18" t="str">
        <f t="shared" si="1"/>
        <v>00:00:00</v>
      </c>
    </row>
    <row r="20" spans="1:23">
      <c r="A20" s="6">
        <v>18</v>
      </c>
      <c r="B20" s="12" t="s">
        <v>77</v>
      </c>
      <c r="C20" s="6">
        <v>3</v>
      </c>
      <c r="D20" s="15">
        <f t="shared" si="2"/>
        <v>45017</v>
      </c>
      <c r="E20" s="7">
        <v>2.4305555555555556E-2</v>
      </c>
      <c r="F20" s="21">
        <v>0.1451388888888889</v>
      </c>
      <c r="G20" s="21">
        <f t="shared" si="0"/>
        <v>0.12083333333333335</v>
      </c>
      <c r="H20" s="21">
        <f>VLOOKUP($R20,'Tiempo de permanencia'!$B$7:$E$773,4,FALSE)</f>
        <v>3.0555555555555555E-2</v>
      </c>
      <c r="I20" s="37">
        <f t="shared" si="3"/>
        <v>9.027777777777779E-2</v>
      </c>
      <c r="J20" s="23">
        <v>45017.024305555555</v>
      </c>
      <c r="K20" s="8">
        <v>45017.145138888889</v>
      </c>
      <c r="L20" s="12" t="s">
        <v>32</v>
      </c>
      <c r="M20" s="6" t="s">
        <v>20</v>
      </c>
      <c r="N20" s="12" t="s">
        <v>33</v>
      </c>
      <c r="O20" s="5">
        <v>17.45</v>
      </c>
      <c r="P20" s="12">
        <f>VLOOKUP(R20,'Monto total'!$H$4:$K$770,4,FALSE)</f>
        <v>97.45</v>
      </c>
      <c r="Q20" s="24" t="s">
        <v>34</v>
      </c>
      <c r="R20" s="5">
        <v>19</v>
      </c>
      <c r="S20" s="12" t="str">
        <f t="shared" si="4"/>
        <v>Sí</v>
      </c>
      <c r="T20" s="24" t="s">
        <v>78</v>
      </c>
      <c r="U20" s="5" t="s">
        <v>79</v>
      </c>
      <c r="V20" s="5" t="str">
        <f>TEXT(TablaSala[[#This Row],[Fecha de factura ]],"dddd")</f>
        <v>sábado</v>
      </c>
      <c r="W20" s="18" t="str">
        <f t="shared" si="1"/>
        <v>00:00:00</v>
      </c>
    </row>
    <row r="21" spans="1:23">
      <c r="A21" s="6">
        <v>8</v>
      </c>
      <c r="B21" s="12" t="s">
        <v>80</v>
      </c>
      <c r="C21" s="6">
        <v>2</v>
      </c>
      <c r="D21" s="15">
        <f t="shared" si="2"/>
        <v>45017</v>
      </c>
      <c r="E21" s="7">
        <v>5.9027777777777776E-2</v>
      </c>
      <c r="F21" s="21">
        <v>0.21666666666666667</v>
      </c>
      <c r="G21" s="21">
        <f t="shared" si="0"/>
        <v>0.15763888888888888</v>
      </c>
      <c r="H21" s="21">
        <f>VLOOKUP($R21,'Tiempo de permanencia'!$B$7:$E$773,4,FALSE)</f>
        <v>4.8611111111111112E-2</v>
      </c>
      <c r="I21" s="37">
        <f t="shared" si="3"/>
        <v>0.10902777777777778</v>
      </c>
      <c r="J21" s="23">
        <v>45017.059027777781</v>
      </c>
      <c r="K21" s="8">
        <v>45017.216666666667</v>
      </c>
      <c r="L21" s="12" t="s">
        <v>19</v>
      </c>
      <c r="M21" s="6" t="s">
        <v>20</v>
      </c>
      <c r="N21" s="12" t="s">
        <v>33</v>
      </c>
      <c r="O21" s="5">
        <v>31.7</v>
      </c>
      <c r="P21" s="12">
        <f>VLOOKUP(R21,'Monto total'!$H$4:$K$770,4,FALSE)</f>
        <v>209.7</v>
      </c>
      <c r="Q21" s="24" t="s">
        <v>22</v>
      </c>
      <c r="R21" s="5">
        <v>20</v>
      </c>
      <c r="S21" s="12" t="str">
        <f t="shared" si="4"/>
        <v>Sí</v>
      </c>
      <c r="T21" s="24" t="s">
        <v>78</v>
      </c>
      <c r="U21" s="5" t="s">
        <v>81</v>
      </c>
      <c r="V21" s="5" t="str">
        <f>TEXT(TablaSala[[#This Row],[Fecha de factura ]],"dddd")</f>
        <v>sábado</v>
      </c>
      <c r="W21" s="18" t="str">
        <f t="shared" si="1"/>
        <v>00:00:00</v>
      </c>
    </row>
    <row r="22" spans="1:23">
      <c r="A22" s="6">
        <v>12</v>
      </c>
      <c r="B22" s="12" t="s">
        <v>82</v>
      </c>
      <c r="C22" s="6">
        <v>2</v>
      </c>
      <c r="D22" s="15">
        <f t="shared" si="2"/>
        <v>45017</v>
      </c>
      <c r="E22" s="7">
        <v>0.15208333333333332</v>
      </c>
      <c r="F22" s="21">
        <v>0.24444444444444444</v>
      </c>
      <c r="G22" s="21">
        <f t="shared" si="0"/>
        <v>9.2361111111111116E-2</v>
      </c>
      <c r="H22" s="21">
        <f>VLOOKUP($R22,'Tiempo de permanencia'!$B$7:$E$773,4,FALSE)</f>
        <v>0.10555555555555556</v>
      </c>
      <c r="I22" s="37">
        <f t="shared" si="3"/>
        <v>0</v>
      </c>
      <c r="J22" s="23">
        <v>45017.152083333334</v>
      </c>
      <c r="K22" s="8">
        <v>45017.244444444441</v>
      </c>
      <c r="L22" s="12" t="s">
        <v>19</v>
      </c>
      <c r="M22" s="6" t="s">
        <v>20</v>
      </c>
      <c r="N22" s="12" t="s">
        <v>1323</v>
      </c>
      <c r="O22" s="5">
        <v>20.53</v>
      </c>
      <c r="P22" s="12">
        <f>VLOOKUP(R22,'Monto total'!$H$4:$K$770,4,FALSE)</f>
        <v>0</v>
      </c>
      <c r="Q22" s="24" t="s">
        <v>22</v>
      </c>
      <c r="R22" s="5">
        <v>21</v>
      </c>
      <c r="S22" s="12" t="str">
        <f t="shared" si="4"/>
        <v>No</v>
      </c>
      <c r="T22" s="24" t="s">
        <v>58</v>
      </c>
      <c r="U22" s="5" t="s">
        <v>83</v>
      </c>
      <c r="V22" s="5" t="str">
        <f>TEXT(TablaSala[[#This Row],[Fecha de factura ]],"dddd")</f>
        <v>sábado</v>
      </c>
      <c r="W22" s="18" t="str">
        <f t="shared" si="1"/>
        <v>00:00:00</v>
      </c>
    </row>
    <row r="23" spans="1:23">
      <c r="A23" s="6">
        <v>15</v>
      </c>
      <c r="B23" s="12" t="s">
        <v>84</v>
      </c>
      <c r="C23" s="6">
        <v>1</v>
      </c>
      <c r="D23" s="15">
        <f t="shared" si="2"/>
        <v>45017</v>
      </c>
      <c r="E23" s="7">
        <v>9.4444444444444442E-2</v>
      </c>
      <c r="F23" s="21">
        <v>0.19930555555555557</v>
      </c>
      <c r="G23" s="21">
        <f t="shared" si="0"/>
        <v>0.10486111111111113</v>
      </c>
      <c r="H23" s="21">
        <f>VLOOKUP($R23,'Tiempo de permanencia'!$B$7:$E$773,4,FALSE)</f>
        <v>8.5416666666666669E-2</v>
      </c>
      <c r="I23" s="37">
        <f t="shared" si="3"/>
        <v>1.9444444444444459E-2</v>
      </c>
      <c r="J23" s="23">
        <v>45017.094444444447</v>
      </c>
      <c r="K23" s="8">
        <v>45017.199305555558</v>
      </c>
      <c r="L23" s="12" t="s">
        <v>42</v>
      </c>
      <c r="M23" s="6" t="s">
        <v>20</v>
      </c>
      <c r="N23" s="12" t="s">
        <v>33</v>
      </c>
      <c r="O23" s="5">
        <v>45.41</v>
      </c>
      <c r="P23" s="12">
        <f>VLOOKUP(R23,'Monto total'!$H$4:$K$770,4,FALSE)</f>
        <v>258.40999999999997</v>
      </c>
      <c r="Q23" s="24" t="s">
        <v>34</v>
      </c>
      <c r="R23" s="5">
        <v>22</v>
      </c>
      <c r="S23" s="12" t="str">
        <f t="shared" si="4"/>
        <v>Sí</v>
      </c>
      <c r="T23" s="24" t="s">
        <v>73</v>
      </c>
      <c r="U23" s="5" t="s">
        <v>85</v>
      </c>
      <c r="V23" s="5" t="str">
        <f>TEXT(TablaSala[[#This Row],[Fecha de factura ]],"dddd")</f>
        <v>sábado</v>
      </c>
      <c r="W23" s="18" t="str">
        <f t="shared" si="1"/>
        <v>00:00:00</v>
      </c>
    </row>
    <row r="24" spans="1:23">
      <c r="A24" s="6">
        <v>1</v>
      </c>
      <c r="B24" s="12" t="s">
        <v>86</v>
      </c>
      <c r="C24" s="6">
        <v>5</v>
      </c>
      <c r="D24" s="15">
        <f t="shared" si="2"/>
        <v>45017</v>
      </c>
      <c r="E24" s="7">
        <v>0.11388888888888889</v>
      </c>
      <c r="F24" s="21">
        <v>0.17291666666666666</v>
      </c>
      <c r="G24" s="21">
        <f t="shared" si="0"/>
        <v>5.9027777777777776E-2</v>
      </c>
      <c r="H24" s="21">
        <f>VLOOKUP($R24,'Tiempo de permanencia'!$B$7:$E$773,4,FALSE)</f>
        <v>4.3749999999999997E-2</v>
      </c>
      <c r="I24" s="37">
        <f t="shared" si="3"/>
        <v>1.5277777777777779E-2</v>
      </c>
      <c r="J24" s="23">
        <v>45017.113888888889</v>
      </c>
      <c r="K24" s="8">
        <v>45017.17291666667</v>
      </c>
      <c r="L24" s="12" t="s">
        <v>38</v>
      </c>
      <c r="M24" s="6" t="s">
        <v>46</v>
      </c>
      <c r="N24" s="12" t="s">
        <v>33</v>
      </c>
      <c r="O24" s="5">
        <v>38.46</v>
      </c>
      <c r="P24" s="12">
        <f>VLOOKUP(R24,'Monto total'!$H$4:$K$770,4,FALSE)</f>
        <v>176.46</v>
      </c>
      <c r="Q24" s="24" t="s">
        <v>34</v>
      </c>
      <c r="R24" s="5">
        <v>23</v>
      </c>
      <c r="S24" s="12" t="str">
        <f t="shared" si="4"/>
        <v>Sí</v>
      </c>
      <c r="T24" s="24" t="s">
        <v>78</v>
      </c>
      <c r="U24" s="5" t="s">
        <v>87</v>
      </c>
      <c r="V24" s="5" t="str">
        <f>TEXT(TablaSala[[#This Row],[Fecha de factura ]],"dddd")</f>
        <v>sábado</v>
      </c>
      <c r="W24" s="18" t="str">
        <f t="shared" si="1"/>
        <v>00:00:00</v>
      </c>
    </row>
    <row r="25" spans="1:23">
      <c r="A25" s="6">
        <v>5</v>
      </c>
      <c r="B25" s="12" t="s">
        <v>88</v>
      </c>
      <c r="C25" s="6">
        <v>5</v>
      </c>
      <c r="D25" s="15">
        <f t="shared" si="2"/>
        <v>45017</v>
      </c>
      <c r="E25" s="7">
        <v>0.12569444444444444</v>
      </c>
      <c r="F25" s="21">
        <v>0.2638888888888889</v>
      </c>
      <c r="G25" s="21">
        <f t="shared" si="0"/>
        <v>0.14861111111111111</v>
      </c>
      <c r="H25" s="21">
        <f>VLOOKUP($R25,'Tiempo de permanencia'!$B$7:$E$773,4,FALSE)</f>
        <v>0.125</v>
      </c>
      <c r="I25" s="37">
        <f t="shared" si="3"/>
        <v>2.361111111111111E-2</v>
      </c>
      <c r="J25" s="23">
        <v>45017.125694444447</v>
      </c>
      <c r="K25" s="8">
        <v>45017.263888888891</v>
      </c>
      <c r="L25" s="12" t="s">
        <v>19</v>
      </c>
      <c r="M25" s="6" t="s">
        <v>20</v>
      </c>
      <c r="N25" s="12" t="s">
        <v>33</v>
      </c>
      <c r="O25" s="5">
        <v>38.18</v>
      </c>
      <c r="P25" s="12">
        <f>VLOOKUP(R25,'Monto total'!$H$4:$K$770,4,FALSE)</f>
        <v>271.18</v>
      </c>
      <c r="Q25" s="24" t="s">
        <v>49</v>
      </c>
      <c r="R25" s="5">
        <v>24</v>
      </c>
      <c r="S25" s="12" t="str">
        <f t="shared" si="4"/>
        <v>Sí</v>
      </c>
      <c r="T25" s="24" t="s">
        <v>50</v>
      </c>
      <c r="U25" s="5" t="s">
        <v>89</v>
      </c>
      <c r="V25" s="5" t="str">
        <f>TEXT(TablaSala[[#This Row],[Fecha de factura ]],"dddd")</f>
        <v>sábado</v>
      </c>
      <c r="W25" s="18" t="str">
        <f t="shared" si="1"/>
        <v>00:15:00</v>
      </c>
    </row>
    <row r="26" spans="1:23">
      <c r="A26" s="6">
        <v>12</v>
      </c>
      <c r="B26" s="12" t="s">
        <v>90</v>
      </c>
      <c r="C26" s="6">
        <v>5</v>
      </c>
      <c r="D26" s="15">
        <f t="shared" si="2"/>
        <v>45017</v>
      </c>
      <c r="E26" s="7">
        <v>0.12569444444444444</v>
      </c>
      <c r="F26" s="21">
        <v>0.2076388888888889</v>
      </c>
      <c r="G26" s="21">
        <f t="shared" si="0"/>
        <v>9.236111111111113E-2</v>
      </c>
      <c r="H26" s="21">
        <f>VLOOKUP($R26,'Tiempo de permanencia'!$B$7:$E$773,4,FALSE)</f>
        <v>2.4305555555555556E-2</v>
      </c>
      <c r="I26" s="37">
        <f t="shared" si="3"/>
        <v>6.8055555555555577E-2</v>
      </c>
      <c r="J26" s="23">
        <v>45017.125694444447</v>
      </c>
      <c r="K26" s="8">
        <v>45017.207638888889</v>
      </c>
      <c r="L26" s="12" t="s">
        <v>38</v>
      </c>
      <c r="M26" s="6" t="s">
        <v>46</v>
      </c>
      <c r="N26" s="12" t="s">
        <v>21</v>
      </c>
      <c r="O26" s="5">
        <v>46.15</v>
      </c>
      <c r="P26" s="12">
        <f>VLOOKUP(R26,'Monto total'!$H$4:$K$770,4,FALSE)</f>
        <v>80.150000000000006</v>
      </c>
      <c r="Q26" s="24" t="s">
        <v>49</v>
      </c>
      <c r="R26" s="5">
        <v>25</v>
      </c>
      <c r="S26" s="12" t="str">
        <f t="shared" si="4"/>
        <v>Sí</v>
      </c>
      <c r="T26" s="24" t="s">
        <v>29</v>
      </c>
      <c r="U26" s="5" t="s">
        <v>91</v>
      </c>
      <c r="V26" s="5" t="str">
        <f>TEXT(TablaSala[[#This Row],[Fecha de factura ]],"dddd")</f>
        <v>sábado</v>
      </c>
      <c r="W26" s="18" t="str">
        <f t="shared" si="1"/>
        <v>00:15:00</v>
      </c>
    </row>
    <row r="27" spans="1:23">
      <c r="A27" s="6">
        <v>18</v>
      </c>
      <c r="B27" s="12" t="s">
        <v>92</v>
      </c>
      <c r="C27" s="6">
        <v>2</v>
      </c>
      <c r="D27" s="15">
        <f t="shared" si="2"/>
        <v>45017</v>
      </c>
      <c r="E27" s="7">
        <v>8.611111111111111E-2</v>
      </c>
      <c r="F27" s="21">
        <v>0.24097222222222223</v>
      </c>
      <c r="G27" s="21">
        <f t="shared" si="0"/>
        <v>0.16527777777777777</v>
      </c>
      <c r="H27" s="21">
        <f>VLOOKUP($R27,'Tiempo de permanencia'!$B$7:$E$773,4,FALSE)</f>
        <v>7.5694444444444439E-2</v>
      </c>
      <c r="I27" s="37">
        <f t="shared" si="3"/>
        <v>8.9583333333333334E-2</v>
      </c>
      <c r="J27" s="23">
        <v>45017.086111111108</v>
      </c>
      <c r="K27" s="8">
        <v>45017.240972222222</v>
      </c>
      <c r="L27" s="12" t="s">
        <v>38</v>
      </c>
      <c r="M27" s="6" t="s">
        <v>27</v>
      </c>
      <c r="N27" s="12" t="s">
        <v>33</v>
      </c>
      <c r="O27" s="5">
        <v>10.37</v>
      </c>
      <c r="P27" s="12">
        <f>VLOOKUP(R27,'Monto total'!$H$4:$K$770,4,FALSE)</f>
        <v>136.37</v>
      </c>
      <c r="Q27" s="24" t="s">
        <v>49</v>
      </c>
      <c r="R27" s="5">
        <v>26</v>
      </c>
      <c r="S27" s="12" t="str">
        <f t="shared" si="4"/>
        <v>Sí</v>
      </c>
      <c r="T27" s="24" t="s">
        <v>58</v>
      </c>
      <c r="U27" s="5" t="s">
        <v>93</v>
      </c>
      <c r="V27" s="5" t="str">
        <f>TEXT(TablaSala[[#This Row],[Fecha de factura ]],"dddd")</f>
        <v>sábado</v>
      </c>
      <c r="W27" s="18" t="str">
        <f t="shared" si="1"/>
        <v>00:15:00</v>
      </c>
    </row>
    <row r="28" spans="1:23">
      <c r="A28" s="6">
        <v>4</v>
      </c>
      <c r="B28" s="12" t="s">
        <v>94</v>
      </c>
      <c r="C28" s="6">
        <v>2</v>
      </c>
      <c r="D28" s="15">
        <f t="shared" si="2"/>
        <v>45017</v>
      </c>
      <c r="E28" s="7">
        <v>5.486111111111111E-2</v>
      </c>
      <c r="F28" s="21">
        <v>0.10208333333333333</v>
      </c>
      <c r="G28" s="21">
        <f t="shared" si="0"/>
        <v>5.7638888888888885E-2</v>
      </c>
      <c r="H28" s="21">
        <f>VLOOKUP($R28,'Tiempo de permanencia'!$B$7:$E$773,4,FALSE)</f>
        <v>3.8194444444444448E-2</v>
      </c>
      <c r="I28" s="37">
        <f t="shared" si="3"/>
        <v>1.9444444444444438E-2</v>
      </c>
      <c r="J28" s="23">
        <v>45017.054861111108</v>
      </c>
      <c r="K28" s="8">
        <v>45017.102083333331</v>
      </c>
      <c r="L28" s="12" t="s">
        <v>38</v>
      </c>
      <c r="M28" s="6" t="s">
        <v>20</v>
      </c>
      <c r="N28" s="12" t="s">
        <v>33</v>
      </c>
      <c r="O28" s="5">
        <v>19.27</v>
      </c>
      <c r="P28" s="12">
        <f>VLOOKUP(R28,'Monto total'!$H$4:$K$770,4,FALSE)</f>
        <v>80.27</v>
      </c>
      <c r="Q28" s="24" t="s">
        <v>49</v>
      </c>
      <c r="R28" s="5">
        <v>27</v>
      </c>
      <c r="S28" s="12" t="str">
        <f t="shared" si="4"/>
        <v>Sí</v>
      </c>
      <c r="T28" s="24" t="s">
        <v>35</v>
      </c>
      <c r="U28" s="5" t="s">
        <v>95</v>
      </c>
      <c r="V28" s="5" t="str">
        <f>TEXT(TablaSala[[#This Row],[Fecha de factura ]],"dddd")</f>
        <v>sábado</v>
      </c>
      <c r="W28" s="18" t="str">
        <f t="shared" si="1"/>
        <v>00:15:00</v>
      </c>
    </row>
    <row r="29" spans="1:23">
      <c r="A29" s="6">
        <v>2</v>
      </c>
      <c r="B29" s="12" t="s">
        <v>96</v>
      </c>
      <c r="C29" s="6">
        <v>2</v>
      </c>
      <c r="D29" s="15">
        <f t="shared" si="2"/>
        <v>45017</v>
      </c>
      <c r="E29" s="7">
        <v>3.4027777777777775E-2</v>
      </c>
      <c r="F29" s="21">
        <v>0.1361111111111111</v>
      </c>
      <c r="G29" s="21">
        <f t="shared" si="0"/>
        <v>0.10208333333333333</v>
      </c>
      <c r="H29" s="21">
        <f>VLOOKUP($R29,'Tiempo de permanencia'!$B$7:$E$773,4,FALSE)</f>
        <v>3.888888888888889E-2</v>
      </c>
      <c r="I29" s="37">
        <f t="shared" si="3"/>
        <v>6.3194444444444442E-2</v>
      </c>
      <c r="J29" s="23">
        <v>45017.03402777778</v>
      </c>
      <c r="K29" s="8">
        <v>45017.136111111111</v>
      </c>
      <c r="L29" s="12" t="s">
        <v>42</v>
      </c>
      <c r="M29" s="6" t="s">
        <v>46</v>
      </c>
      <c r="N29" s="12" t="s">
        <v>33</v>
      </c>
      <c r="O29" s="5">
        <v>41.22</v>
      </c>
      <c r="P29" s="12">
        <f>VLOOKUP(R29,'Monto total'!$H$4:$K$770,4,FALSE)</f>
        <v>135.22</v>
      </c>
      <c r="Q29" s="24" t="s">
        <v>22</v>
      </c>
      <c r="R29" s="5">
        <v>28</v>
      </c>
      <c r="S29" s="12" t="str">
        <f t="shared" si="4"/>
        <v>Sí</v>
      </c>
      <c r="T29" s="24" t="s">
        <v>97</v>
      </c>
      <c r="U29" s="5" t="s">
        <v>98</v>
      </c>
      <c r="V29" s="5" t="str">
        <f>TEXT(TablaSala[[#This Row],[Fecha de factura ]],"dddd")</f>
        <v>sábado</v>
      </c>
      <c r="W29" s="18" t="str">
        <f t="shared" si="1"/>
        <v>00:00:00</v>
      </c>
    </row>
    <row r="30" spans="1:23">
      <c r="A30" s="6">
        <v>20</v>
      </c>
      <c r="B30" s="12" t="s">
        <v>99</v>
      </c>
      <c r="C30" s="6">
        <v>5</v>
      </c>
      <c r="D30" s="15">
        <f t="shared" si="2"/>
        <v>45017</v>
      </c>
      <c r="E30" s="7">
        <v>0.12638888888888888</v>
      </c>
      <c r="F30" s="21">
        <v>0.25694444444444442</v>
      </c>
      <c r="G30" s="21">
        <f t="shared" si="0"/>
        <v>0.14097222222222219</v>
      </c>
      <c r="H30" s="21">
        <f>VLOOKUP($R30,'Tiempo de permanencia'!$B$7:$E$773,4,FALSE)</f>
        <v>4.9305555555555554E-2</v>
      </c>
      <c r="I30" s="37">
        <f t="shared" si="3"/>
        <v>9.1666666666666646E-2</v>
      </c>
      <c r="J30" s="23">
        <v>45017.126388888886</v>
      </c>
      <c r="K30" s="8">
        <v>45017.256944444445</v>
      </c>
      <c r="L30" s="12" t="s">
        <v>32</v>
      </c>
      <c r="M30" s="6" t="s">
        <v>20</v>
      </c>
      <c r="N30" s="12" t="s">
        <v>33</v>
      </c>
      <c r="O30" s="5">
        <v>14.83</v>
      </c>
      <c r="P30" s="12">
        <f>VLOOKUP(R30,'Monto total'!$H$4:$K$770,4,FALSE)</f>
        <v>187.83</v>
      </c>
      <c r="Q30" s="24" t="s">
        <v>49</v>
      </c>
      <c r="R30" s="5">
        <v>29</v>
      </c>
      <c r="S30" s="12" t="str">
        <f t="shared" si="4"/>
        <v>Sí</v>
      </c>
      <c r="T30" s="24" t="s">
        <v>73</v>
      </c>
      <c r="U30" s="5" t="s">
        <v>100</v>
      </c>
      <c r="V30" s="5" t="str">
        <f>TEXT(TablaSala[[#This Row],[Fecha de factura ]],"dddd")</f>
        <v>sábado</v>
      </c>
      <c r="W30" s="18" t="str">
        <f t="shared" si="1"/>
        <v>00:15:00</v>
      </c>
    </row>
    <row r="31" spans="1:23">
      <c r="A31" s="6">
        <v>14</v>
      </c>
      <c r="B31" s="12" t="s">
        <v>101</v>
      </c>
      <c r="C31" s="6">
        <v>4</v>
      </c>
      <c r="D31" s="15">
        <f t="shared" si="2"/>
        <v>45017</v>
      </c>
      <c r="E31" s="7">
        <v>0.12152777777777778</v>
      </c>
      <c r="F31" s="21">
        <v>0.2590277777777778</v>
      </c>
      <c r="G31" s="21">
        <f t="shared" si="0"/>
        <v>0.13750000000000001</v>
      </c>
      <c r="H31" s="21">
        <f>VLOOKUP($R31,'Tiempo de permanencia'!$B$7:$E$773,4,FALSE)</f>
        <v>4.791666666666667E-2</v>
      </c>
      <c r="I31" s="37">
        <f t="shared" si="3"/>
        <v>8.9583333333333348E-2</v>
      </c>
      <c r="J31" s="23">
        <v>45017.121527777781</v>
      </c>
      <c r="K31" s="8">
        <v>45017.259027777778</v>
      </c>
      <c r="L31" s="12" t="s">
        <v>42</v>
      </c>
      <c r="M31" s="6" t="s">
        <v>20</v>
      </c>
      <c r="N31" s="12" t="s">
        <v>28</v>
      </c>
      <c r="O31" s="5">
        <v>26.29</v>
      </c>
      <c r="P31" s="12">
        <f>VLOOKUP(R31,'Monto total'!$H$4:$K$770,4,FALSE)</f>
        <v>138.29</v>
      </c>
      <c r="Q31" s="24" t="s">
        <v>34</v>
      </c>
      <c r="R31" s="5">
        <v>30</v>
      </c>
      <c r="S31" s="12" t="str">
        <f t="shared" si="4"/>
        <v>Sí</v>
      </c>
      <c r="T31" s="24" t="s">
        <v>50</v>
      </c>
      <c r="U31" s="5" t="s">
        <v>102</v>
      </c>
      <c r="V31" s="5" t="str">
        <f>TEXT(TablaSala[[#This Row],[Fecha de factura ]],"dddd")</f>
        <v>sábado</v>
      </c>
      <c r="W31" s="18" t="str">
        <f t="shared" si="1"/>
        <v>00:00:00</v>
      </c>
    </row>
    <row r="32" spans="1:23">
      <c r="A32" s="6">
        <v>13</v>
      </c>
      <c r="B32" s="12" t="s">
        <v>103</v>
      </c>
      <c r="C32" s="6">
        <v>3</v>
      </c>
      <c r="D32" s="15">
        <f t="shared" si="2"/>
        <v>45017</v>
      </c>
      <c r="E32" s="7">
        <v>0.11874999999999999</v>
      </c>
      <c r="F32" s="21">
        <v>0.25138888888888888</v>
      </c>
      <c r="G32" s="21">
        <f t="shared" si="0"/>
        <v>0.14305555555555555</v>
      </c>
      <c r="H32" s="21">
        <f>VLOOKUP($R32,'Tiempo de permanencia'!$B$7:$E$773,4,FALSE)</f>
        <v>7.2916666666666671E-2</v>
      </c>
      <c r="I32" s="37">
        <f t="shared" si="3"/>
        <v>7.0138888888888876E-2</v>
      </c>
      <c r="J32" s="23">
        <v>45017.118750000001</v>
      </c>
      <c r="K32" s="8">
        <v>45017.251388888886</v>
      </c>
      <c r="L32" s="12" t="s">
        <v>32</v>
      </c>
      <c r="M32" s="6" t="s">
        <v>27</v>
      </c>
      <c r="N32" s="12" t="s">
        <v>33</v>
      </c>
      <c r="O32" s="5">
        <v>19.809999999999999</v>
      </c>
      <c r="P32" s="12">
        <f>VLOOKUP(R32,'Monto total'!$H$4:$K$770,4,FALSE)</f>
        <v>86.81</v>
      </c>
      <c r="Q32" s="24" t="s">
        <v>49</v>
      </c>
      <c r="R32" s="5">
        <v>31</v>
      </c>
      <c r="S32" s="12" t="str">
        <f t="shared" si="4"/>
        <v>Sí</v>
      </c>
      <c r="T32" s="24" t="s">
        <v>97</v>
      </c>
      <c r="U32" s="5" t="s">
        <v>104</v>
      </c>
      <c r="V32" s="5" t="str">
        <f>TEXT(TablaSala[[#This Row],[Fecha de factura ]],"dddd")</f>
        <v>sábado</v>
      </c>
      <c r="W32" s="18" t="str">
        <f t="shared" si="1"/>
        <v>00:15:00</v>
      </c>
    </row>
    <row r="33" spans="1:23">
      <c r="A33" s="6">
        <v>5</v>
      </c>
      <c r="B33" s="12" t="s">
        <v>105</v>
      </c>
      <c r="C33" s="6">
        <v>1</v>
      </c>
      <c r="D33" s="15">
        <f t="shared" si="2"/>
        <v>45017</v>
      </c>
      <c r="E33" s="7">
        <v>0.13055555555555556</v>
      </c>
      <c r="F33" s="21">
        <v>0.28402777777777777</v>
      </c>
      <c r="G33" s="21">
        <f t="shared" si="0"/>
        <v>0.16388888888888886</v>
      </c>
      <c r="H33" s="21">
        <f>VLOOKUP($R33,'Tiempo de permanencia'!$B$7:$E$773,4,FALSE)</f>
        <v>8.8888888888888892E-2</v>
      </c>
      <c r="I33" s="37">
        <f t="shared" si="3"/>
        <v>7.4999999999999969E-2</v>
      </c>
      <c r="J33" s="23">
        <v>45017.130555555559</v>
      </c>
      <c r="K33" s="8">
        <v>45017.28402777778</v>
      </c>
      <c r="L33" s="12" t="s">
        <v>26</v>
      </c>
      <c r="M33" s="6" t="s">
        <v>20</v>
      </c>
      <c r="N33" s="12" t="s">
        <v>33</v>
      </c>
      <c r="O33" s="5">
        <v>28.25</v>
      </c>
      <c r="P33" s="12">
        <f>VLOOKUP(R33,'Monto total'!$H$4:$K$770,4,FALSE)</f>
        <v>239.25</v>
      </c>
      <c r="Q33" s="24" t="s">
        <v>49</v>
      </c>
      <c r="R33" s="5">
        <v>32</v>
      </c>
      <c r="S33" s="12" t="str">
        <f t="shared" si="4"/>
        <v>Sí</v>
      </c>
      <c r="T33" s="24" t="s">
        <v>58</v>
      </c>
      <c r="U33" s="5" t="s">
        <v>106</v>
      </c>
      <c r="V33" s="5" t="str">
        <f>TEXT(TablaSala[[#This Row],[Fecha de factura ]],"dddd")</f>
        <v>sábado</v>
      </c>
      <c r="W33" s="18" t="str">
        <f t="shared" si="1"/>
        <v>00:15:00</v>
      </c>
    </row>
    <row r="34" spans="1:23">
      <c r="A34" s="6">
        <v>4</v>
      </c>
      <c r="B34" s="12" t="s">
        <v>107</v>
      </c>
      <c r="C34" s="6">
        <v>5</v>
      </c>
      <c r="D34" s="15">
        <f t="shared" si="2"/>
        <v>45017</v>
      </c>
      <c r="E34" s="7">
        <v>0.14791666666666667</v>
      </c>
      <c r="F34" s="21">
        <v>0.26458333333333334</v>
      </c>
      <c r="G34" s="21">
        <f t="shared" si="0"/>
        <v>0.12708333333333333</v>
      </c>
      <c r="H34" s="21">
        <f>VLOOKUP($R34,'Tiempo de permanencia'!$B$7:$E$773,4,FALSE)</f>
        <v>9.0277777777777776E-2</v>
      </c>
      <c r="I34" s="37">
        <f t="shared" si="3"/>
        <v>3.680555555555555E-2</v>
      </c>
      <c r="J34" s="23">
        <v>45017.147916666669</v>
      </c>
      <c r="K34" s="8">
        <v>45017.26458333333</v>
      </c>
      <c r="L34" s="12" t="s">
        <v>42</v>
      </c>
      <c r="M34" s="6" t="s">
        <v>46</v>
      </c>
      <c r="N34" s="12" t="s">
        <v>21</v>
      </c>
      <c r="O34" s="5">
        <v>20.38</v>
      </c>
      <c r="P34" s="12">
        <f>VLOOKUP(R34,'Monto total'!$H$4:$K$770,4,FALSE)</f>
        <v>326.38</v>
      </c>
      <c r="Q34" s="24" t="s">
        <v>49</v>
      </c>
      <c r="R34" s="5">
        <v>33</v>
      </c>
      <c r="S34" s="12" t="str">
        <f t="shared" si="4"/>
        <v>Sí</v>
      </c>
      <c r="T34" s="24" t="s">
        <v>43</v>
      </c>
      <c r="U34" s="5" t="s">
        <v>108</v>
      </c>
      <c r="V34" s="5" t="str">
        <f>TEXT(TablaSala[[#This Row],[Fecha de factura ]],"dddd")</f>
        <v>sábado</v>
      </c>
      <c r="W34" s="18" t="str">
        <f t="shared" si="1"/>
        <v>00:15:00</v>
      </c>
    </row>
    <row r="35" spans="1:23">
      <c r="A35" s="6">
        <v>15</v>
      </c>
      <c r="B35" s="12" t="s">
        <v>109</v>
      </c>
      <c r="C35" s="6">
        <v>1</v>
      </c>
      <c r="D35" s="15">
        <f t="shared" si="2"/>
        <v>45017</v>
      </c>
      <c r="E35" s="7">
        <v>9.4444444444444442E-2</v>
      </c>
      <c r="F35" s="21">
        <v>0.25486111111111109</v>
      </c>
      <c r="G35" s="21">
        <f t="shared" si="0"/>
        <v>0.16041666666666665</v>
      </c>
      <c r="H35" s="21">
        <f>VLOOKUP($R35,'Tiempo de permanencia'!$B$7:$E$773,4,FALSE)</f>
        <v>4.5138888888888888E-2</v>
      </c>
      <c r="I35" s="37">
        <f t="shared" si="3"/>
        <v>0.11527777777777776</v>
      </c>
      <c r="J35" s="23">
        <v>45017.094444444447</v>
      </c>
      <c r="K35" s="8">
        <v>45017.254861111112</v>
      </c>
      <c r="L35" s="12" t="s">
        <v>42</v>
      </c>
      <c r="M35" s="6" t="s">
        <v>27</v>
      </c>
      <c r="N35" s="12" t="s">
        <v>33</v>
      </c>
      <c r="O35" s="5">
        <v>13.08</v>
      </c>
      <c r="P35" s="12">
        <f>VLOOKUP(R35,'Monto total'!$H$4:$K$770,4,FALSE)</f>
        <v>125.08</v>
      </c>
      <c r="Q35" s="24" t="s">
        <v>34</v>
      </c>
      <c r="R35" s="5">
        <v>34</v>
      </c>
      <c r="S35" s="12" t="str">
        <f t="shared" si="4"/>
        <v>Sí</v>
      </c>
      <c r="T35" s="24" t="s">
        <v>43</v>
      </c>
      <c r="U35" s="5" t="s">
        <v>110</v>
      </c>
      <c r="V35" s="5" t="str">
        <f>TEXT(TablaSala[[#This Row],[Fecha de factura ]],"dddd")</f>
        <v>sábado</v>
      </c>
      <c r="W35" s="18" t="str">
        <f t="shared" si="1"/>
        <v>00:00:00</v>
      </c>
    </row>
    <row r="36" spans="1:23">
      <c r="A36" s="6">
        <v>13</v>
      </c>
      <c r="B36" s="12" t="s">
        <v>111</v>
      </c>
      <c r="C36" s="6">
        <v>2</v>
      </c>
      <c r="D36" s="15">
        <f t="shared" si="2"/>
        <v>45017</v>
      </c>
      <c r="E36" s="7">
        <v>0.13750000000000001</v>
      </c>
      <c r="F36" s="21">
        <v>0.24652777777777779</v>
      </c>
      <c r="G36" s="21">
        <f t="shared" si="0"/>
        <v>0.11944444444444445</v>
      </c>
      <c r="H36" s="21">
        <f>VLOOKUP($R36,'Tiempo de permanencia'!$B$7:$E$773,4,FALSE)</f>
        <v>4.5138888888888888E-2</v>
      </c>
      <c r="I36" s="37">
        <f t="shared" si="3"/>
        <v>7.4305555555555569E-2</v>
      </c>
      <c r="J36" s="23">
        <v>45017.137499999997</v>
      </c>
      <c r="K36" s="8">
        <v>45017.246527777781</v>
      </c>
      <c r="L36" s="12" t="s">
        <v>19</v>
      </c>
      <c r="M36" s="6" t="s">
        <v>20</v>
      </c>
      <c r="N36" s="12" t="s">
        <v>33</v>
      </c>
      <c r="O36" s="5">
        <v>15.75</v>
      </c>
      <c r="P36" s="12">
        <f>VLOOKUP(R36,'Monto total'!$H$4:$K$770,4,FALSE)</f>
        <v>229.75</v>
      </c>
      <c r="Q36" s="24" t="s">
        <v>49</v>
      </c>
      <c r="R36" s="5">
        <v>35</v>
      </c>
      <c r="S36" s="12" t="str">
        <f t="shared" si="4"/>
        <v>Sí</v>
      </c>
      <c r="T36" s="24" t="s">
        <v>43</v>
      </c>
      <c r="U36" s="5" t="s">
        <v>112</v>
      </c>
      <c r="V36" s="5" t="str">
        <f>TEXT(TablaSala[[#This Row],[Fecha de factura ]],"dddd")</f>
        <v>sábado</v>
      </c>
      <c r="W36" s="18" t="str">
        <f t="shared" si="1"/>
        <v>00:15:00</v>
      </c>
    </row>
    <row r="37" spans="1:23">
      <c r="A37" s="6">
        <v>5</v>
      </c>
      <c r="B37" s="12" t="s">
        <v>113</v>
      </c>
      <c r="C37" s="6">
        <v>5</v>
      </c>
      <c r="D37" s="15">
        <f t="shared" si="2"/>
        <v>45017</v>
      </c>
      <c r="E37" s="7">
        <v>0.14374999999999999</v>
      </c>
      <c r="F37" s="21">
        <v>0.26805555555555555</v>
      </c>
      <c r="G37" s="21">
        <f t="shared" si="0"/>
        <v>0.13472222222222222</v>
      </c>
      <c r="H37" s="21">
        <f>VLOOKUP($R37,'Tiempo de permanencia'!$B$7:$E$773,4,FALSE)</f>
        <v>2.6388888888888889E-2</v>
      </c>
      <c r="I37" s="37">
        <f t="shared" si="3"/>
        <v>0.10833333333333332</v>
      </c>
      <c r="J37" s="23">
        <v>45017.143750000003</v>
      </c>
      <c r="K37" s="8">
        <v>45017.268055555556</v>
      </c>
      <c r="L37" s="12" t="s">
        <v>32</v>
      </c>
      <c r="M37" s="6" t="s">
        <v>20</v>
      </c>
      <c r="N37" s="12" t="s">
        <v>33</v>
      </c>
      <c r="O37" s="5">
        <v>45.28</v>
      </c>
      <c r="P37" s="12">
        <f>VLOOKUP(R37,'Monto total'!$H$4:$K$770,4,FALSE)</f>
        <v>75.28</v>
      </c>
      <c r="Q37" s="24" t="s">
        <v>49</v>
      </c>
      <c r="R37" s="5">
        <v>36</v>
      </c>
      <c r="S37" s="12" t="str">
        <f t="shared" si="4"/>
        <v>Sí</v>
      </c>
      <c r="T37" s="24" t="s">
        <v>55</v>
      </c>
      <c r="U37" s="5" t="s">
        <v>114</v>
      </c>
      <c r="V37" s="5" t="str">
        <f>TEXT(TablaSala[[#This Row],[Fecha de factura ]],"dddd")</f>
        <v>sábado</v>
      </c>
      <c r="W37" s="18" t="str">
        <f t="shared" si="1"/>
        <v>00:15:00</v>
      </c>
    </row>
    <row r="38" spans="1:23">
      <c r="A38" s="6">
        <v>20</v>
      </c>
      <c r="B38" s="12" t="s">
        <v>115</v>
      </c>
      <c r="C38" s="6">
        <v>1</v>
      </c>
      <c r="D38" s="15">
        <f t="shared" si="2"/>
        <v>45017</v>
      </c>
      <c r="E38" s="7">
        <v>0.14166666666666666</v>
      </c>
      <c r="F38" s="21">
        <v>0.25138888888888888</v>
      </c>
      <c r="G38" s="21">
        <f t="shared" si="0"/>
        <v>0.12013888888888889</v>
      </c>
      <c r="H38" s="21">
        <f>VLOOKUP($R38,'Tiempo de permanencia'!$B$7:$E$773,4,FALSE)</f>
        <v>3.2638888888888891E-2</v>
      </c>
      <c r="I38" s="37">
        <f t="shared" si="3"/>
        <v>8.7499999999999994E-2</v>
      </c>
      <c r="J38" s="23">
        <v>45017.14166666667</v>
      </c>
      <c r="K38" s="8">
        <v>45017.251388888886</v>
      </c>
      <c r="L38" s="12" t="s">
        <v>38</v>
      </c>
      <c r="M38" s="6" t="s">
        <v>46</v>
      </c>
      <c r="N38" s="12" t="s">
        <v>33</v>
      </c>
      <c r="O38" s="5">
        <v>10.39</v>
      </c>
      <c r="P38" s="12">
        <f>VLOOKUP(R38,'Monto total'!$H$4:$K$770,4,FALSE)</f>
        <v>31.39</v>
      </c>
      <c r="Q38" s="24" t="s">
        <v>49</v>
      </c>
      <c r="R38" s="5">
        <v>37</v>
      </c>
      <c r="S38" s="12" t="str">
        <f t="shared" si="4"/>
        <v>Sí</v>
      </c>
      <c r="T38" s="24" t="s">
        <v>35</v>
      </c>
      <c r="U38" s="5" t="s">
        <v>116</v>
      </c>
      <c r="V38" s="5" t="str">
        <f>TEXT(TablaSala[[#This Row],[Fecha de factura ]],"dddd")</f>
        <v>sábado</v>
      </c>
      <c r="W38" s="18" t="str">
        <f t="shared" si="1"/>
        <v>00:15:00</v>
      </c>
    </row>
    <row r="39" spans="1:23">
      <c r="A39" s="6">
        <v>10</v>
      </c>
      <c r="B39" s="12" t="s">
        <v>117</v>
      </c>
      <c r="C39" s="6">
        <v>6</v>
      </c>
      <c r="D39" s="15">
        <f t="shared" si="2"/>
        <v>45017</v>
      </c>
      <c r="E39" s="7">
        <v>0.10972222222222222</v>
      </c>
      <c r="F39" s="21">
        <v>0.16180555555555556</v>
      </c>
      <c r="G39" s="21">
        <f t="shared" si="0"/>
        <v>5.2083333333333343E-2</v>
      </c>
      <c r="H39" s="21">
        <f>VLOOKUP($R39,'Tiempo de permanencia'!$B$7:$E$773,4,FALSE)</f>
        <v>6.805555555555555E-2</v>
      </c>
      <c r="I39" s="37">
        <f t="shared" si="3"/>
        <v>0</v>
      </c>
      <c r="J39" s="23">
        <v>45017.109722222223</v>
      </c>
      <c r="K39" s="8">
        <v>45017.161805555559</v>
      </c>
      <c r="L39" s="12" t="s">
        <v>42</v>
      </c>
      <c r="M39" s="6" t="s">
        <v>20</v>
      </c>
      <c r="N39" s="12" t="s">
        <v>1323</v>
      </c>
      <c r="O39" s="5">
        <v>16.309999999999999</v>
      </c>
      <c r="P39" s="12">
        <f>VLOOKUP(R39,'Monto total'!$H$4:$K$770,4,FALSE)</f>
        <v>0</v>
      </c>
      <c r="Q39" s="24" t="s">
        <v>22</v>
      </c>
      <c r="R39" s="5">
        <v>38</v>
      </c>
      <c r="S39" s="12" t="str">
        <f t="shared" si="4"/>
        <v>No</v>
      </c>
      <c r="T39" s="24" t="s">
        <v>78</v>
      </c>
      <c r="U39" s="5" t="s">
        <v>118</v>
      </c>
      <c r="V39" s="5" t="str">
        <f>TEXT(TablaSala[[#This Row],[Fecha de factura ]],"dddd")</f>
        <v>sábado</v>
      </c>
      <c r="W39" s="18" t="str">
        <f t="shared" si="1"/>
        <v>00:00:00</v>
      </c>
    </row>
    <row r="40" spans="1:23">
      <c r="A40" s="6">
        <v>15</v>
      </c>
      <c r="B40" s="12" t="s">
        <v>119</v>
      </c>
      <c r="C40" s="6">
        <v>3</v>
      </c>
      <c r="D40" s="15">
        <f t="shared" si="2"/>
        <v>45017</v>
      </c>
      <c r="E40" s="7">
        <v>0.15347222222222223</v>
      </c>
      <c r="F40" s="21">
        <v>0.31874999999999998</v>
      </c>
      <c r="G40" s="21">
        <f t="shared" si="0"/>
        <v>0.1756944444444444</v>
      </c>
      <c r="H40" s="21">
        <f>VLOOKUP($R40,'Tiempo de permanencia'!$B$7:$E$773,4,FALSE)</f>
        <v>3.9583333333333331E-2</v>
      </c>
      <c r="I40" s="37">
        <f t="shared" si="3"/>
        <v>0.13611111111111107</v>
      </c>
      <c r="J40" s="23">
        <v>45017.15347222222</v>
      </c>
      <c r="K40" s="8">
        <v>45017.318749999999</v>
      </c>
      <c r="L40" s="12" t="s">
        <v>32</v>
      </c>
      <c r="M40" s="6" t="s">
        <v>46</v>
      </c>
      <c r="N40" s="12" t="s">
        <v>28</v>
      </c>
      <c r="O40" s="5">
        <v>48.36</v>
      </c>
      <c r="P40" s="12">
        <f>VLOOKUP(R40,'Monto total'!$H$4:$K$770,4,FALSE)</f>
        <v>156.36000000000001</v>
      </c>
      <c r="Q40" s="24" t="s">
        <v>49</v>
      </c>
      <c r="R40" s="5">
        <v>39</v>
      </c>
      <c r="S40" s="12" t="str">
        <f t="shared" si="4"/>
        <v>Sí</v>
      </c>
      <c r="T40" s="24" t="s">
        <v>55</v>
      </c>
      <c r="U40" s="5" t="s">
        <v>120</v>
      </c>
      <c r="V40" s="5" t="str">
        <f>TEXT(TablaSala[[#This Row],[Fecha de factura ]],"dddd")</f>
        <v>sábado</v>
      </c>
      <c r="W40" s="18" t="str">
        <f t="shared" si="1"/>
        <v>00:15:00</v>
      </c>
    </row>
    <row r="41" spans="1:23">
      <c r="A41" s="6">
        <v>1</v>
      </c>
      <c r="B41" s="12" t="s">
        <v>121</v>
      </c>
      <c r="C41" s="6">
        <v>1</v>
      </c>
      <c r="D41" s="15">
        <f t="shared" si="2"/>
        <v>45017</v>
      </c>
      <c r="E41" s="7">
        <v>8.3333333333333329E-2</v>
      </c>
      <c r="F41" s="21">
        <v>0.1701388888888889</v>
      </c>
      <c r="G41" s="21">
        <f t="shared" si="0"/>
        <v>8.6805555555555566E-2</v>
      </c>
      <c r="H41" s="21">
        <f>VLOOKUP($R41,'Tiempo de permanencia'!$B$7:$E$773,4,FALSE)</f>
        <v>5.4166666666666669E-2</v>
      </c>
      <c r="I41" s="37">
        <f t="shared" si="3"/>
        <v>3.2638888888888898E-2</v>
      </c>
      <c r="J41" s="23">
        <v>45017.083333333336</v>
      </c>
      <c r="K41" s="8">
        <v>45017.170138888891</v>
      </c>
      <c r="L41" s="12" t="s">
        <v>19</v>
      </c>
      <c r="M41" s="6" t="s">
        <v>20</v>
      </c>
      <c r="N41" s="12" t="s">
        <v>28</v>
      </c>
      <c r="O41" s="5">
        <v>13.68</v>
      </c>
      <c r="P41" s="12">
        <f>VLOOKUP(R41,'Monto total'!$H$4:$K$770,4,FALSE)</f>
        <v>161.68</v>
      </c>
      <c r="Q41" s="24" t="s">
        <v>34</v>
      </c>
      <c r="R41" s="5">
        <v>40</v>
      </c>
      <c r="S41" s="12" t="str">
        <f t="shared" si="4"/>
        <v>Sí</v>
      </c>
      <c r="T41" s="24" t="s">
        <v>97</v>
      </c>
      <c r="U41" s="5" t="s">
        <v>122</v>
      </c>
      <c r="V41" s="5" t="str">
        <f>TEXT(TablaSala[[#This Row],[Fecha de factura ]],"dddd")</f>
        <v>sábado</v>
      </c>
      <c r="W41" s="18" t="str">
        <f t="shared" si="1"/>
        <v>00:00:00</v>
      </c>
    </row>
    <row r="42" spans="1:23">
      <c r="A42" s="6">
        <v>7</v>
      </c>
      <c r="B42" s="12" t="s">
        <v>123</v>
      </c>
      <c r="C42" s="6">
        <v>4</v>
      </c>
      <c r="D42" s="15">
        <f t="shared" si="2"/>
        <v>45017</v>
      </c>
      <c r="E42" s="7">
        <v>9.3055555555555558E-2</v>
      </c>
      <c r="F42" s="21">
        <v>0.18055555555555555</v>
      </c>
      <c r="G42" s="21">
        <f t="shared" si="0"/>
        <v>9.7916666666666666E-2</v>
      </c>
      <c r="H42" s="21">
        <f>VLOOKUP($R42,'Tiempo de permanencia'!$B$7:$E$773,4,FALSE)</f>
        <v>6.1805555555555558E-2</v>
      </c>
      <c r="I42" s="37">
        <f t="shared" si="3"/>
        <v>3.6111111111111108E-2</v>
      </c>
      <c r="J42" s="23">
        <v>45017.093055555553</v>
      </c>
      <c r="K42" s="8">
        <v>45017.180555555555</v>
      </c>
      <c r="L42" s="12" t="s">
        <v>32</v>
      </c>
      <c r="M42" s="6" t="s">
        <v>20</v>
      </c>
      <c r="N42" s="12" t="s">
        <v>33</v>
      </c>
      <c r="O42" s="5">
        <v>15.24</v>
      </c>
      <c r="P42" s="12">
        <f>VLOOKUP(R42,'Monto total'!$H$4:$K$770,4,FALSE)</f>
        <v>219.24</v>
      </c>
      <c r="Q42" s="24" t="s">
        <v>49</v>
      </c>
      <c r="R42" s="5">
        <v>41</v>
      </c>
      <c r="S42" s="12" t="str">
        <f t="shared" si="4"/>
        <v>Sí</v>
      </c>
      <c r="T42" s="24" t="s">
        <v>43</v>
      </c>
      <c r="U42" s="5" t="s">
        <v>124</v>
      </c>
      <c r="V42" s="5" t="str">
        <f>TEXT(TablaSala[[#This Row],[Fecha de factura ]],"dddd")</f>
        <v>sábado</v>
      </c>
      <c r="W42" s="18" t="str">
        <f t="shared" si="1"/>
        <v>00:15:00</v>
      </c>
    </row>
    <row r="43" spans="1:23">
      <c r="A43" s="6">
        <v>14</v>
      </c>
      <c r="B43" s="12" t="s">
        <v>125</v>
      </c>
      <c r="C43" s="6">
        <v>1</v>
      </c>
      <c r="D43" s="15">
        <f t="shared" si="2"/>
        <v>45017</v>
      </c>
      <c r="E43" s="7">
        <v>1.7361111111111112E-2</v>
      </c>
      <c r="F43" s="21">
        <v>7.3611111111111113E-2</v>
      </c>
      <c r="G43" s="21">
        <f t="shared" si="0"/>
        <v>5.6250000000000001E-2</v>
      </c>
      <c r="H43" s="21">
        <f>VLOOKUP($R43,'Tiempo de permanencia'!$B$7:$E$773,4,FALSE)</f>
        <v>4.791666666666667E-2</v>
      </c>
      <c r="I43" s="37">
        <f t="shared" si="3"/>
        <v>8.3333333333333315E-3</v>
      </c>
      <c r="J43" s="23">
        <v>45017.017361111109</v>
      </c>
      <c r="K43" s="8">
        <v>45017.073611111111</v>
      </c>
      <c r="L43" s="12" t="s">
        <v>32</v>
      </c>
      <c r="M43" s="6" t="s">
        <v>20</v>
      </c>
      <c r="N43" s="12" t="s">
        <v>33</v>
      </c>
      <c r="O43" s="5">
        <v>49.58</v>
      </c>
      <c r="P43" s="12">
        <f>VLOOKUP(R43,'Monto total'!$H$4:$K$770,4,FALSE)</f>
        <v>151.57999999999998</v>
      </c>
      <c r="Q43" s="24" t="s">
        <v>22</v>
      </c>
      <c r="R43" s="5">
        <v>42</v>
      </c>
      <c r="S43" s="12" t="str">
        <f t="shared" si="4"/>
        <v>Sí</v>
      </c>
      <c r="T43" s="24" t="s">
        <v>55</v>
      </c>
      <c r="U43" s="5" t="s">
        <v>126</v>
      </c>
      <c r="V43" s="5" t="str">
        <f>TEXT(TablaSala[[#This Row],[Fecha de factura ]],"dddd")</f>
        <v>sábado</v>
      </c>
      <c r="W43" s="18" t="str">
        <f t="shared" si="1"/>
        <v>00:00:00</v>
      </c>
    </row>
    <row r="44" spans="1:23">
      <c r="A44" s="6">
        <v>8</v>
      </c>
      <c r="B44" s="12" t="s">
        <v>127</v>
      </c>
      <c r="C44" s="6">
        <v>6</v>
      </c>
      <c r="D44" s="15">
        <f t="shared" si="2"/>
        <v>45017</v>
      </c>
      <c r="E44" s="7">
        <v>4.3055555555555555E-2</v>
      </c>
      <c r="F44" s="21">
        <v>0.13472222222222222</v>
      </c>
      <c r="G44" s="21">
        <f t="shared" si="0"/>
        <v>0.10208333333333333</v>
      </c>
      <c r="H44" s="21">
        <f>VLOOKUP($R44,'Tiempo de permanencia'!$B$7:$E$773,4,FALSE)</f>
        <v>0.10138888888888889</v>
      </c>
      <c r="I44" s="37">
        <f t="shared" si="3"/>
        <v>6.9444444444444198E-4</v>
      </c>
      <c r="J44" s="23">
        <v>45017.043055555558</v>
      </c>
      <c r="K44" s="8">
        <v>45017.134722222225</v>
      </c>
      <c r="L44" s="12" t="s">
        <v>42</v>
      </c>
      <c r="M44" s="6" t="s">
        <v>20</v>
      </c>
      <c r="N44" s="12" t="s">
        <v>33</v>
      </c>
      <c r="O44" s="5">
        <v>32.19</v>
      </c>
      <c r="P44" s="12">
        <f>VLOOKUP(R44,'Monto total'!$H$4:$K$770,4,FALSE)</f>
        <v>235.19</v>
      </c>
      <c r="Q44" s="24" t="s">
        <v>49</v>
      </c>
      <c r="R44" s="5">
        <v>43</v>
      </c>
      <c r="S44" s="12" t="str">
        <f t="shared" si="4"/>
        <v>Sí</v>
      </c>
      <c r="T44" s="24" t="s">
        <v>43</v>
      </c>
      <c r="U44" s="5" t="s">
        <v>128</v>
      </c>
      <c r="V44" s="5" t="str">
        <f>TEXT(TablaSala[[#This Row],[Fecha de factura ]],"dddd")</f>
        <v>sábado</v>
      </c>
      <c r="W44" s="18" t="str">
        <f t="shared" si="1"/>
        <v>00:15:00</v>
      </c>
    </row>
    <row r="45" spans="1:23">
      <c r="A45" s="6">
        <v>18</v>
      </c>
      <c r="B45" s="12" t="s">
        <v>121</v>
      </c>
      <c r="C45" s="6">
        <v>1</v>
      </c>
      <c r="D45" s="15">
        <f t="shared" si="2"/>
        <v>45017</v>
      </c>
      <c r="E45" s="7">
        <v>0.12916666666666668</v>
      </c>
      <c r="F45" s="21">
        <v>0.26250000000000001</v>
      </c>
      <c r="G45" s="21">
        <f t="shared" si="0"/>
        <v>0.13333333333333333</v>
      </c>
      <c r="H45" s="21">
        <f>VLOOKUP($R45,'Tiempo de permanencia'!$B$7:$E$773,4,FALSE)</f>
        <v>5.9027777777777776E-2</v>
      </c>
      <c r="I45" s="37">
        <f t="shared" si="3"/>
        <v>7.4305555555555555E-2</v>
      </c>
      <c r="J45" s="23">
        <v>45017.129166666666</v>
      </c>
      <c r="K45" s="8">
        <v>45017.262499999997</v>
      </c>
      <c r="L45" s="12" t="s">
        <v>42</v>
      </c>
      <c r="M45" s="6" t="s">
        <v>20</v>
      </c>
      <c r="N45" s="12" t="s">
        <v>33</v>
      </c>
      <c r="O45" s="5">
        <v>42.6</v>
      </c>
      <c r="P45" s="12">
        <f>VLOOKUP(R45,'Monto total'!$H$4:$K$770,4,FALSE)</f>
        <v>164.6</v>
      </c>
      <c r="Q45" s="24" t="s">
        <v>34</v>
      </c>
      <c r="R45" s="5">
        <v>44</v>
      </c>
      <c r="S45" s="12" t="str">
        <f t="shared" si="4"/>
        <v>Sí</v>
      </c>
      <c r="T45" s="24" t="s">
        <v>23</v>
      </c>
      <c r="U45" s="5" t="s">
        <v>129</v>
      </c>
      <c r="V45" s="5" t="str">
        <f>TEXT(TablaSala[[#This Row],[Fecha de factura ]],"dddd")</f>
        <v>sábado</v>
      </c>
      <c r="W45" s="18" t="str">
        <f t="shared" si="1"/>
        <v>00:00:00</v>
      </c>
    </row>
    <row r="46" spans="1:23">
      <c r="A46" s="6">
        <v>17</v>
      </c>
      <c r="B46" s="12" t="s">
        <v>130</v>
      </c>
      <c r="C46" s="6">
        <v>2</v>
      </c>
      <c r="D46" s="15">
        <f t="shared" si="2"/>
        <v>45017</v>
      </c>
      <c r="E46" s="7">
        <v>9.375E-2</v>
      </c>
      <c r="F46" s="21">
        <v>0.1673611111111111</v>
      </c>
      <c r="G46" s="21">
        <f t="shared" si="0"/>
        <v>7.3611111111111099E-2</v>
      </c>
      <c r="H46" s="21">
        <f>VLOOKUP($R46,'Tiempo de permanencia'!$B$7:$E$773,4,FALSE)</f>
        <v>3.2638888888888891E-2</v>
      </c>
      <c r="I46" s="37">
        <f t="shared" si="3"/>
        <v>4.0972222222222208E-2</v>
      </c>
      <c r="J46" s="23">
        <v>45017.09375</v>
      </c>
      <c r="K46" s="8">
        <v>45017.167361111111</v>
      </c>
      <c r="L46" s="12" t="s">
        <v>32</v>
      </c>
      <c r="M46" s="6" t="s">
        <v>20</v>
      </c>
      <c r="N46" s="12" t="s">
        <v>33</v>
      </c>
      <c r="O46" s="5">
        <v>25.41</v>
      </c>
      <c r="P46" s="12">
        <f>VLOOKUP(R46,'Monto total'!$H$4:$K$770,4,FALSE)</f>
        <v>79.41</v>
      </c>
      <c r="Q46" s="24" t="s">
        <v>22</v>
      </c>
      <c r="R46" s="5">
        <v>45</v>
      </c>
      <c r="S46" s="12" t="str">
        <f t="shared" si="4"/>
        <v>Sí</v>
      </c>
      <c r="T46" s="24" t="s">
        <v>43</v>
      </c>
      <c r="U46" s="5" t="s">
        <v>131</v>
      </c>
      <c r="V46" s="5" t="str">
        <f>TEXT(TablaSala[[#This Row],[Fecha de factura ]],"dddd")</f>
        <v>sábado</v>
      </c>
      <c r="W46" s="18" t="str">
        <f t="shared" si="1"/>
        <v>00:00:00</v>
      </c>
    </row>
    <row r="47" spans="1:23">
      <c r="A47" s="6">
        <v>10</v>
      </c>
      <c r="B47" s="12" t="s">
        <v>132</v>
      </c>
      <c r="C47" s="6">
        <v>1</v>
      </c>
      <c r="D47" s="15">
        <f t="shared" si="2"/>
        <v>45017</v>
      </c>
      <c r="E47" s="7">
        <v>7.4305555555555555E-2</v>
      </c>
      <c r="F47" s="21">
        <v>0.15208333333333332</v>
      </c>
      <c r="G47" s="21">
        <f t="shared" si="0"/>
        <v>7.7777777777777765E-2</v>
      </c>
      <c r="H47" s="21">
        <f>VLOOKUP($R47,'Tiempo de permanencia'!$B$7:$E$773,4,FALSE)</f>
        <v>5.9722222222222225E-2</v>
      </c>
      <c r="I47" s="37">
        <f t="shared" si="3"/>
        <v>1.805555555555554E-2</v>
      </c>
      <c r="J47" s="23">
        <v>45017.074305555558</v>
      </c>
      <c r="K47" s="8">
        <v>45017.152083333334</v>
      </c>
      <c r="L47" s="12" t="s">
        <v>38</v>
      </c>
      <c r="M47" s="6" t="s">
        <v>20</v>
      </c>
      <c r="N47" s="12" t="s">
        <v>33</v>
      </c>
      <c r="O47" s="5">
        <v>27.97</v>
      </c>
      <c r="P47" s="12">
        <f>VLOOKUP(R47,'Monto total'!$H$4:$K$770,4,FALSE)</f>
        <v>167.97</v>
      </c>
      <c r="Q47" s="24" t="s">
        <v>34</v>
      </c>
      <c r="R47" s="5">
        <v>46</v>
      </c>
      <c r="S47" s="12" t="str">
        <f t="shared" si="4"/>
        <v>Sí</v>
      </c>
      <c r="T47" s="24" t="s">
        <v>78</v>
      </c>
      <c r="U47" s="5" t="s">
        <v>133</v>
      </c>
      <c r="V47" s="5" t="str">
        <f>TEXT(TablaSala[[#This Row],[Fecha de factura ]],"dddd")</f>
        <v>sábado</v>
      </c>
      <c r="W47" s="18" t="str">
        <f t="shared" si="1"/>
        <v>00:00:00</v>
      </c>
    </row>
    <row r="48" spans="1:23">
      <c r="A48" s="6">
        <v>18</v>
      </c>
      <c r="B48" s="12" t="s">
        <v>134</v>
      </c>
      <c r="C48" s="6">
        <v>3</v>
      </c>
      <c r="D48" s="15">
        <f t="shared" si="2"/>
        <v>45017</v>
      </c>
      <c r="E48" s="7">
        <v>0.14583333333333334</v>
      </c>
      <c r="F48" s="21">
        <v>0.31180555555555556</v>
      </c>
      <c r="G48" s="21">
        <f t="shared" si="0"/>
        <v>0.17638888888888887</v>
      </c>
      <c r="H48" s="21">
        <f>VLOOKUP($R48,'Tiempo de permanencia'!$B$7:$E$773,4,FALSE)</f>
        <v>6.0416666666666667E-2</v>
      </c>
      <c r="I48" s="37">
        <f t="shared" si="3"/>
        <v>0.1159722222222222</v>
      </c>
      <c r="J48" s="23">
        <v>45017.145833333336</v>
      </c>
      <c r="K48" s="8">
        <v>45017.311805555553</v>
      </c>
      <c r="L48" s="12" t="s">
        <v>32</v>
      </c>
      <c r="M48" s="6" t="s">
        <v>20</v>
      </c>
      <c r="N48" s="12" t="s">
        <v>33</v>
      </c>
      <c r="O48" s="5">
        <v>10.98</v>
      </c>
      <c r="P48" s="12">
        <f>VLOOKUP(R48,'Monto total'!$H$4:$K$770,4,FALSE)</f>
        <v>119.98</v>
      </c>
      <c r="Q48" s="24" t="s">
        <v>49</v>
      </c>
      <c r="R48" s="5">
        <v>47</v>
      </c>
      <c r="S48" s="12" t="str">
        <f t="shared" si="4"/>
        <v>Sí</v>
      </c>
      <c r="T48" s="24" t="s">
        <v>35</v>
      </c>
      <c r="U48" s="5" t="s">
        <v>135</v>
      </c>
      <c r="V48" s="5" t="str">
        <f>TEXT(TablaSala[[#This Row],[Fecha de factura ]],"dddd")</f>
        <v>sábado</v>
      </c>
      <c r="W48" s="18" t="str">
        <f t="shared" si="1"/>
        <v>00:15:00</v>
      </c>
    </row>
    <row r="49" spans="1:23">
      <c r="A49" s="6">
        <v>17</v>
      </c>
      <c r="B49" s="12" t="s">
        <v>136</v>
      </c>
      <c r="C49" s="6">
        <v>2</v>
      </c>
      <c r="D49" s="15">
        <f t="shared" si="2"/>
        <v>45017</v>
      </c>
      <c r="E49" s="7">
        <v>1.9444444444444445E-2</v>
      </c>
      <c r="F49" s="21">
        <v>0.16805555555555557</v>
      </c>
      <c r="G49" s="21">
        <f t="shared" si="0"/>
        <v>0.14861111111111114</v>
      </c>
      <c r="H49" s="21">
        <f>VLOOKUP($R49,'Tiempo de permanencia'!$B$7:$E$773,4,FALSE)</f>
        <v>8.611111111111111E-2</v>
      </c>
      <c r="I49" s="37">
        <f t="shared" si="3"/>
        <v>6.2500000000000028E-2</v>
      </c>
      <c r="J49" s="23">
        <v>45017.019444444442</v>
      </c>
      <c r="K49" s="8">
        <v>45017.168055555558</v>
      </c>
      <c r="L49" s="12" t="s">
        <v>19</v>
      </c>
      <c r="M49" s="6" t="s">
        <v>27</v>
      </c>
      <c r="N49" s="12" t="s">
        <v>33</v>
      </c>
      <c r="O49" s="5">
        <v>25.31</v>
      </c>
      <c r="P49" s="12">
        <f>VLOOKUP(R49,'Monto total'!$H$4:$K$770,4,FALSE)</f>
        <v>183.31</v>
      </c>
      <c r="Q49" s="24" t="s">
        <v>34</v>
      </c>
      <c r="R49" s="5">
        <v>48</v>
      </c>
      <c r="S49" s="12" t="str">
        <f t="shared" si="4"/>
        <v>Sí</v>
      </c>
      <c r="T49" s="24" t="s">
        <v>55</v>
      </c>
      <c r="U49" s="5" t="s">
        <v>137</v>
      </c>
      <c r="V49" s="5" t="str">
        <f>TEXT(TablaSala[[#This Row],[Fecha de factura ]],"dddd")</f>
        <v>sábado</v>
      </c>
      <c r="W49" s="18" t="str">
        <f t="shared" si="1"/>
        <v>00:00:00</v>
      </c>
    </row>
    <row r="50" spans="1:23">
      <c r="A50" s="6">
        <v>8</v>
      </c>
      <c r="B50" s="12" t="s">
        <v>138</v>
      </c>
      <c r="C50" s="6">
        <v>3</v>
      </c>
      <c r="D50" s="15">
        <f t="shared" si="2"/>
        <v>45017</v>
      </c>
      <c r="E50" s="7">
        <v>7.2222222222222215E-2</v>
      </c>
      <c r="F50" s="21">
        <v>0.22847222222222222</v>
      </c>
      <c r="G50" s="21">
        <f t="shared" si="0"/>
        <v>0.15625</v>
      </c>
      <c r="H50" s="21">
        <f>VLOOKUP($R50,'Tiempo de permanencia'!$B$7:$E$773,4,FALSE)</f>
        <v>5.6250000000000001E-2</v>
      </c>
      <c r="I50" s="37">
        <f t="shared" si="3"/>
        <v>0.1</v>
      </c>
      <c r="J50" s="23">
        <v>45017.072222222225</v>
      </c>
      <c r="K50" s="8">
        <v>45017.228472222225</v>
      </c>
      <c r="L50" s="12" t="s">
        <v>32</v>
      </c>
      <c r="M50" s="6" t="s">
        <v>20</v>
      </c>
      <c r="N50" s="12" t="s">
        <v>33</v>
      </c>
      <c r="O50" s="5">
        <v>20.92</v>
      </c>
      <c r="P50" s="12">
        <f>VLOOKUP(R50,'Monto total'!$H$4:$K$770,4,FALSE)</f>
        <v>206.92000000000002</v>
      </c>
      <c r="Q50" s="24" t="s">
        <v>34</v>
      </c>
      <c r="R50" s="5">
        <v>49</v>
      </c>
      <c r="S50" s="12" t="str">
        <f t="shared" si="4"/>
        <v>Sí</v>
      </c>
      <c r="T50" s="24" t="s">
        <v>58</v>
      </c>
      <c r="U50" s="5" t="s">
        <v>139</v>
      </c>
      <c r="V50" s="5" t="str">
        <f>TEXT(TablaSala[[#This Row],[Fecha de factura ]],"dddd")</f>
        <v>sábado</v>
      </c>
      <c r="W50" s="18" t="str">
        <f t="shared" si="1"/>
        <v>00:00:00</v>
      </c>
    </row>
    <row r="51" spans="1:23">
      <c r="A51" s="6">
        <v>19</v>
      </c>
      <c r="B51" s="12" t="s">
        <v>140</v>
      </c>
      <c r="C51" s="6">
        <v>5</v>
      </c>
      <c r="D51" s="15">
        <f t="shared" si="2"/>
        <v>45017</v>
      </c>
      <c r="E51" s="7">
        <v>0.16250000000000001</v>
      </c>
      <c r="F51" s="21">
        <v>0.28958333333333336</v>
      </c>
      <c r="G51" s="21">
        <f t="shared" si="0"/>
        <v>0.13750000000000001</v>
      </c>
      <c r="H51" s="21">
        <f>VLOOKUP($R51,'Tiempo de permanencia'!$B$7:$E$773,4,FALSE)</f>
        <v>1.4583333333333334E-2</v>
      </c>
      <c r="I51" s="37">
        <f t="shared" si="3"/>
        <v>0.12291666666666667</v>
      </c>
      <c r="J51" s="23">
        <v>45017.162499999999</v>
      </c>
      <c r="K51" s="8">
        <v>45017.289583333331</v>
      </c>
      <c r="L51" s="12" t="s">
        <v>42</v>
      </c>
      <c r="M51" s="6" t="s">
        <v>20</v>
      </c>
      <c r="N51" s="12" t="s">
        <v>21</v>
      </c>
      <c r="O51" s="5">
        <v>16.739999999999998</v>
      </c>
      <c r="P51" s="12">
        <f>VLOOKUP(R51,'Monto total'!$H$4:$K$770,4,FALSE)</f>
        <v>92.74</v>
      </c>
      <c r="Q51" s="24" t="s">
        <v>49</v>
      </c>
      <c r="R51" s="5">
        <v>50</v>
      </c>
      <c r="S51" s="12" t="str">
        <f t="shared" si="4"/>
        <v>Sí</v>
      </c>
      <c r="T51" s="24" t="s">
        <v>97</v>
      </c>
      <c r="U51" s="5" t="s">
        <v>141</v>
      </c>
      <c r="V51" s="5" t="str">
        <f>TEXT(TablaSala[[#This Row],[Fecha de factura ]],"dddd")</f>
        <v>sábado</v>
      </c>
      <c r="W51" s="18" t="str">
        <f t="shared" si="1"/>
        <v>00:15:00</v>
      </c>
    </row>
    <row r="52" spans="1:23">
      <c r="A52" s="6">
        <v>12</v>
      </c>
      <c r="B52" s="12" t="s">
        <v>142</v>
      </c>
      <c r="C52" s="6">
        <v>1</v>
      </c>
      <c r="D52" s="15">
        <f t="shared" si="2"/>
        <v>45017</v>
      </c>
      <c r="E52" s="7">
        <v>7.0833333333333331E-2</v>
      </c>
      <c r="F52" s="21">
        <v>0.12638888888888888</v>
      </c>
      <c r="G52" s="21">
        <f t="shared" si="0"/>
        <v>5.5555555555555552E-2</v>
      </c>
      <c r="H52" s="21">
        <f>VLOOKUP($R52,'Tiempo de permanencia'!$B$7:$E$773,4,FALSE)</f>
        <v>0.11388888888888889</v>
      </c>
      <c r="I52" s="37">
        <f t="shared" si="3"/>
        <v>0</v>
      </c>
      <c r="J52" s="23">
        <v>45017.070833333331</v>
      </c>
      <c r="K52" s="8">
        <v>45017.126388888886</v>
      </c>
      <c r="L52" s="12" t="s">
        <v>38</v>
      </c>
      <c r="M52" s="6" t="s">
        <v>46</v>
      </c>
      <c r="N52" s="12" t="s">
        <v>1323</v>
      </c>
      <c r="O52" s="5">
        <v>37.08</v>
      </c>
      <c r="P52" s="12">
        <f>VLOOKUP(R52,'Monto total'!$H$4:$K$770,4,FALSE)</f>
        <v>0</v>
      </c>
      <c r="Q52" s="24" t="s">
        <v>22</v>
      </c>
      <c r="R52" s="5">
        <v>51</v>
      </c>
      <c r="S52" s="12" t="str">
        <f t="shared" si="4"/>
        <v>No</v>
      </c>
      <c r="T52" s="24" t="s">
        <v>23</v>
      </c>
      <c r="U52" s="5" t="s">
        <v>143</v>
      </c>
      <c r="V52" s="5" t="str">
        <f>TEXT(TablaSala[[#This Row],[Fecha de factura ]],"dddd")</f>
        <v>sábado</v>
      </c>
      <c r="W52" s="18" t="str">
        <f t="shared" si="1"/>
        <v>00:00:00</v>
      </c>
    </row>
    <row r="53" spans="1:23">
      <c r="A53" s="6">
        <v>7</v>
      </c>
      <c r="B53" s="12" t="s">
        <v>144</v>
      </c>
      <c r="C53" s="6">
        <v>4</v>
      </c>
      <c r="D53" s="15">
        <f t="shared" si="2"/>
        <v>45017</v>
      </c>
      <c r="E53" s="7">
        <v>6.9444444444444447E-4</v>
      </c>
      <c r="F53" s="21">
        <v>4.9305555555555554E-2</v>
      </c>
      <c r="G53" s="21">
        <f t="shared" si="0"/>
        <v>4.8611111111111112E-2</v>
      </c>
      <c r="H53" s="21">
        <f>VLOOKUP($R53,'Tiempo de permanencia'!$B$7:$E$773,4,FALSE)</f>
        <v>4.3055555555555555E-2</v>
      </c>
      <c r="I53" s="37">
        <f t="shared" si="3"/>
        <v>5.5555555555555566E-3</v>
      </c>
      <c r="J53" s="23">
        <v>45017.000694444447</v>
      </c>
      <c r="K53" s="8">
        <v>45017.049305555556</v>
      </c>
      <c r="L53" s="12" t="s">
        <v>19</v>
      </c>
      <c r="M53" s="6" t="s">
        <v>20</v>
      </c>
      <c r="N53" s="12" t="s">
        <v>33</v>
      </c>
      <c r="O53" s="5">
        <v>46.88</v>
      </c>
      <c r="P53" s="12">
        <f>VLOOKUP(R53,'Monto total'!$H$4:$K$770,4,FALSE)</f>
        <v>309.88</v>
      </c>
      <c r="Q53" s="24" t="s">
        <v>34</v>
      </c>
      <c r="R53" s="5">
        <v>52</v>
      </c>
      <c r="S53" s="12" t="str">
        <f t="shared" si="4"/>
        <v>Sí</v>
      </c>
      <c r="T53" s="24" t="s">
        <v>39</v>
      </c>
      <c r="U53" s="5" t="s">
        <v>145</v>
      </c>
      <c r="V53" s="5" t="str">
        <f>TEXT(TablaSala[[#This Row],[Fecha de factura ]],"dddd")</f>
        <v>sábado</v>
      </c>
      <c r="W53" s="18" t="str">
        <f t="shared" si="1"/>
        <v>00:00:00</v>
      </c>
    </row>
    <row r="54" spans="1:23">
      <c r="A54" s="6">
        <v>16</v>
      </c>
      <c r="B54" s="12" t="s">
        <v>146</v>
      </c>
      <c r="C54" s="6">
        <v>5</v>
      </c>
      <c r="D54" s="15">
        <f t="shared" si="2"/>
        <v>45017</v>
      </c>
      <c r="E54" s="7">
        <v>0.12569444444444444</v>
      </c>
      <c r="F54" s="21">
        <v>0.19722222222222222</v>
      </c>
      <c r="G54" s="21">
        <f t="shared" si="0"/>
        <v>7.1527777777777773E-2</v>
      </c>
      <c r="H54" s="21">
        <f>VLOOKUP($R54,'Tiempo de permanencia'!$B$7:$E$773,4,FALSE)</f>
        <v>7.7777777777777779E-2</v>
      </c>
      <c r="I54" s="37">
        <f t="shared" si="3"/>
        <v>0</v>
      </c>
      <c r="J54" s="23">
        <v>45017.125694444447</v>
      </c>
      <c r="K54" s="8">
        <v>45017.197222222225</v>
      </c>
      <c r="L54" s="12" t="s">
        <v>38</v>
      </c>
      <c r="M54" s="6" t="s">
        <v>20</v>
      </c>
      <c r="N54" s="12" t="s">
        <v>1323</v>
      </c>
      <c r="O54" s="5">
        <v>36.880000000000003</v>
      </c>
      <c r="P54" s="12">
        <f>VLOOKUP(R54,'Monto total'!$H$4:$K$770,4,FALSE)</f>
        <v>0</v>
      </c>
      <c r="Q54" s="24" t="s">
        <v>34</v>
      </c>
      <c r="R54" s="5">
        <v>53</v>
      </c>
      <c r="S54" s="12" t="str">
        <f t="shared" si="4"/>
        <v>No</v>
      </c>
      <c r="T54" s="24" t="s">
        <v>39</v>
      </c>
      <c r="U54" s="5" t="s">
        <v>147</v>
      </c>
      <c r="V54" s="5" t="str">
        <f>TEXT(TablaSala[[#This Row],[Fecha de factura ]],"dddd")</f>
        <v>sábado</v>
      </c>
      <c r="W54" s="18" t="str">
        <f t="shared" si="1"/>
        <v>00:00:00</v>
      </c>
    </row>
    <row r="55" spans="1:23">
      <c r="A55" s="6">
        <v>6</v>
      </c>
      <c r="B55" s="12" t="s">
        <v>148</v>
      </c>
      <c r="C55" s="6">
        <v>6</v>
      </c>
      <c r="D55" s="15">
        <f t="shared" si="2"/>
        <v>45017</v>
      </c>
      <c r="E55" s="7">
        <v>2.7777777777777776E-2</v>
      </c>
      <c r="F55" s="21">
        <v>0.1763888888888889</v>
      </c>
      <c r="G55" s="21">
        <f t="shared" si="0"/>
        <v>0.14861111111111114</v>
      </c>
      <c r="H55" s="21">
        <f>VLOOKUP($R55,'Tiempo de permanencia'!$B$7:$E$773,4,FALSE)</f>
        <v>0.14097222222222222</v>
      </c>
      <c r="I55" s="37">
        <f t="shared" si="3"/>
        <v>7.6388888888889173E-3</v>
      </c>
      <c r="J55" s="23">
        <v>45017.027777777781</v>
      </c>
      <c r="K55" s="8">
        <v>45017.176388888889</v>
      </c>
      <c r="L55" s="12" t="s">
        <v>42</v>
      </c>
      <c r="M55" s="6" t="s">
        <v>46</v>
      </c>
      <c r="N55" s="12" t="s">
        <v>33</v>
      </c>
      <c r="O55" s="5">
        <v>23.36</v>
      </c>
      <c r="P55" s="12">
        <f>VLOOKUP(R55,'Monto total'!$H$4:$K$770,4,FALSE)</f>
        <v>210.36</v>
      </c>
      <c r="Q55" s="24" t="s">
        <v>22</v>
      </c>
      <c r="R55" s="5">
        <v>54</v>
      </c>
      <c r="S55" s="12" t="str">
        <f t="shared" si="4"/>
        <v>Sí</v>
      </c>
      <c r="T55" s="24" t="s">
        <v>55</v>
      </c>
      <c r="U55" s="5" t="s">
        <v>149</v>
      </c>
      <c r="V55" s="5" t="str">
        <f>TEXT(TablaSala[[#This Row],[Fecha de factura ]],"dddd")</f>
        <v>sábado</v>
      </c>
      <c r="W55" s="18" t="str">
        <f t="shared" si="1"/>
        <v>00:00:00</v>
      </c>
    </row>
    <row r="56" spans="1:23">
      <c r="A56" s="6">
        <v>20</v>
      </c>
      <c r="B56" s="12" t="s">
        <v>150</v>
      </c>
      <c r="C56" s="6">
        <v>5</v>
      </c>
      <c r="D56" s="15">
        <f t="shared" si="2"/>
        <v>45017</v>
      </c>
      <c r="E56" s="7">
        <v>6.25E-2</v>
      </c>
      <c r="F56" s="21">
        <v>0.20833333333333334</v>
      </c>
      <c r="G56" s="21">
        <f t="shared" si="0"/>
        <v>0.15625</v>
      </c>
      <c r="H56" s="21">
        <f>VLOOKUP($R56,'Tiempo de permanencia'!$B$7:$E$773,4,FALSE)</f>
        <v>6.6666666666666666E-2</v>
      </c>
      <c r="I56" s="37">
        <f t="shared" si="3"/>
        <v>8.9583333333333334E-2</v>
      </c>
      <c r="J56" s="23">
        <v>45017.0625</v>
      </c>
      <c r="K56" s="8">
        <v>45017.208333333336</v>
      </c>
      <c r="L56" s="12" t="s">
        <v>42</v>
      </c>
      <c r="M56" s="6" t="s">
        <v>46</v>
      </c>
      <c r="N56" s="12" t="s">
        <v>33</v>
      </c>
      <c r="O56" s="5">
        <v>45.49</v>
      </c>
      <c r="P56" s="12">
        <f>VLOOKUP(R56,'Monto total'!$H$4:$K$770,4,FALSE)</f>
        <v>300.49</v>
      </c>
      <c r="Q56" s="24" t="s">
        <v>49</v>
      </c>
      <c r="R56" s="5">
        <v>55</v>
      </c>
      <c r="S56" s="12" t="str">
        <f t="shared" si="4"/>
        <v>Sí</v>
      </c>
      <c r="T56" s="24" t="s">
        <v>43</v>
      </c>
      <c r="U56" s="5" t="s">
        <v>151</v>
      </c>
      <c r="V56" s="5" t="str">
        <f>TEXT(TablaSala[[#This Row],[Fecha de factura ]],"dddd")</f>
        <v>sábado</v>
      </c>
      <c r="W56" s="18" t="str">
        <f t="shared" si="1"/>
        <v>00:15:00</v>
      </c>
    </row>
    <row r="57" spans="1:23">
      <c r="A57" s="6">
        <v>1</v>
      </c>
      <c r="B57" s="12" t="s">
        <v>68</v>
      </c>
      <c r="C57" s="6">
        <v>3</v>
      </c>
      <c r="D57" s="15">
        <f t="shared" si="2"/>
        <v>45017</v>
      </c>
      <c r="E57" s="7">
        <v>5.5555555555555552E-2</v>
      </c>
      <c r="F57" s="21">
        <v>0.20624999999999999</v>
      </c>
      <c r="G57" s="21">
        <f t="shared" si="0"/>
        <v>0.15069444444444444</v>
      </c>
      <c r="H57" s="21">
        <f>VLOOKUP($R57,'Tiempo de permanencia'!$B$7:$E$773,4,FALSE)</f>
        <v>5.4166666666666669E-2</v>
      </c>
      <c r="I57" s="37">
        <f t="shared" si="3"/>
        <v>9.6527777777777768E-2</v>
      </c>
      <c r="J57" s="23">
        <v>45017.055555555555</v>
      </c>
      <c r="K57" s="8">
        <v>45017.206250000003</v>
      </c>
      <c r="L57" s="12" t="s">
        <v>38</v>
      </c>
      <c r="M57" s="6" t="s">
        <v>20</v>
      </c>
      <c r="N57" s="12" t="s">
        <v>21</v>
      </c>
      <c r="O57" s="5">
        <v>43.2</v>
      </c>
      <c r="P57" s="12">
        <f>VLOOKUP(R57,'Monto total'!$H$4:$K$770,4,FALSE)</f>
        <v>91.2</v>
      </c>
      <c r="Q57" s="24" t="s">
        <v>34</v>
      </c>
      <c r="R57" s="5">
        <v>56</v>
      </c>
      <c r="S57" s="12" t="str">
        <f t="shared" si="4"/>
        <v>Sí</v>
      </c>
      <c r="T57" s="24" t="s">
        <v>73</v>
      </c>
      <c r="U57" s="5" t="s">
        <v>104</v>
      </c>
      <c r="V57" s="5" t="str">
        <f>TEXT(TablaSala[[#This Row],[Fecha de factura ]],"dddd")</f>
        <v>sábado</v>
      </c>
      <c r="W57" s="18" t="str">
        <f t="shared" si="1"/>
        <v>00:00:00</v>
      </c>
    </row>
    <row r="58" spans="1:23">
      <c r="A58" s="6">
        <v>18</v>
      </c>
      <c r="B58" s="12" t="s">
        <v>152</v>
      </c>
      <c r="C58" s="6">
        <v>2</v>
      </c>
      <c r="D58" s="15">
        <f t="shared" si="2"/>
        <v>45017</v>
      </c>
      <c r="E58" s="7">
        <v>0.12777777777777777</v>
      </c>
      <c r="F58" s="21">
        <v>0.20277777777777778</v>
      </c>
      <c r="G58" s="21">
        <f t="shared" si="0"/>
        <v>7.5000000000000011E-2</v>
      </c>
      <c r="H58" s="21">
        <f>VLOOKUP($R58,'Tiempo de permanencia'!$B$7:$E$773,4,FALSE)</f>
        <v>4.7222222222222221E-2</v>
      </c>
      <c r="I58" s="37">
        <f t="shared" si="3"/>
        <v>2.777777777777779E-2</v>
      </c>
      <c r="J58" s="23">
        <v>45017.12777777778</v>
      </c>
      <c r="K58" s="8">
        <v>45017.202777777777</v>
      </c>
      <c r="L58" s="12" t="s">
        <v>32</v>
      </c>
      <c r="M58" s="6" t="s">
        <v>20</v>
      </c>
      <c r="N58" s="12" t="s">
        <v>33</v>
      </c>
      <c r="O58" s="5">
        <v>45.45</v>
      </c>
      <c r="P58" s="12">
        <f>VLOOKUP(R58,'Monto total'!$H$4:$K$770,4,FALSE)</f>
        <v>214.45</v>
      </c>
      <c r="Q58" s="24" t="s">
        <v>34</v>
      </c>
      <c r="R58" s="5">
        <v>57</v>
      </c>
      <c r="S58" s="12" t="str">
        <f t="shared" si="4"/>
        <v>Sí</v>
      </c>
      <c r="T58" s="24" t="s">
        <v>29</v>
      </c>
      <c r="U58" s="5" t="s">
        <v>153</v>
      </c>
      <c r="V58" s="5" t="str">
        <f>TEXT(TablaSala[[#This Row],[Fecha de factura ]],"dddd")</f>
        <v>sábado</v>
      </c>
      <c r="W58" s="18" t="str">
        <f t="shared" si="1"/>
        <v>00:00:00</v>
      </c>
    </row>
    <row r="59" spans="1:23">
      <c r="A59" s="6">
        <v>8</v>
      </c>
      <c r="B59" s="12" t="s">
        <v>154</v>
      </c>
      <c r="C59" s="6">
        <v>3</v>
      </c>
      <c r="D59" s="15">
        <f t="shared" si="2"/>
        <v>45017</v>
      </c>
      <c r="E59" s="7">
        <v>6.3194444444444442E-2</v>
      </c>
      <c r="F59" s="21">
        <v>0.18124999999999999</v>
      </c>
      <c r="G59" s="21">
        <f t="shared" si="0"/>
        <v>0.11805555555555555</v>
      </c>
      <c r="H59" s="21">
        <f>VLOOKUP($R59,'Tiempo de permanencia'!$B$7:$E$773,4,FALSE)</f>
        <v>5.0694444444444445E-2</v>
      </c>
      <c r="I59" s="37">
        <f t="shared" si="3"/>
        <v>6.7361111111111108E-2</v>
      </c>
      <c r="J59" s="23">
        <v>45017.063194444447</v>
      </c>
      <c r="K59" s="8">
        <v>45017.181250000001</v>
      </c>
      <c r="L59" s="12" t="s">
        <v>26</v>
      </c>
      <c r="M59" s="6" t="s">
        <v>46</v>
      </c>
      <c r="N59" s="12" t="s">
        <v>33</v>
      </c>
      <c r="O59" s="5">
        <v>30.7</v>
      </c>
      <c r="P59" s="12">
        <f>VLOOKUP(R59,'Monto total'!$H$4:$K$770,4,FALSE)</f>
        <v>112.7</v>
      </c>
      <c r="Q59" s="24" t="s">
        <v>22</v>
      </c>
      <c r="R59" s="5">
        <v>58</v>
      </c>
      <c r="S59" s="12" t="str">
        <f t="shared" si="4"/>
        <v>Sí</v>
      </c>
      <c r="T59" s="24" t="s">
        <v>35</v>
      </c>
      <c r="U59" s="5" t="s">
        <v>155</v>
      </c>
      <c r="V59" s="5" t="str">
        <f>TEXT(TablaSala[[#This Row],[Fecha de factura ]],"dddd")</f>
        <v>sábado</v>
      </c>
      <c r="W59" s="18" t="str">
        <f t="shared" si="1"/>
        <v>00:00:00</v>
      </c>
    </row>
    <row r="60" spans="1:23">
      <c r="A60" s="6">
        <v>8</v>
      </c>
      <c r="B60" s="12" t="s">
        <v>156</v>
      </c>
      <c r="C60" s="6">
        <v>4</v>
      </c>
      <c r="D60" s="15">
        <f t="shared" si="2"/>
        <v>45017</v>
      </c>
      <c r="E60" s="7">
        <v>5.6250000000000001E-2</v>
      </c>
      <c r="F60" s="21">
        <v>0.21111111111111111</v>
      </c>
      <c r="G60" s="21">
        <f t="shared" si="0"/>
        <v>0.15486111111111112</v>
      </c>
      <c r="H60" s="21">
        <f>VLOOKUP($R60,'Tiempo de permanencia'!$B$7:$E$773,4,FALSE)</f>
        <v>3.3333333333333333E-2</v>
      </c>
      <c r="I60" s="37">
        <f t="shared" si="3"/>
        <v>0.12152777777777779</v>
      </c>
      <c r="J60" s="23">
        <v>45017.056250000001</v>
      </c>
      <c r="K60" s="8">
        <v>45017.211111111108</v>
      </c>
      <c r="L60" s="12" t="s">
        <v>26</v>
      </c>
      <c r="M60" s="6" t="s">
        <v>20</v>
      </c>
      <c r="N60" s="12" t="s">
        <v>28</v>
      </c>
      <c r="O60" s="5">
        <v>33.89</v>
      </c>
      <c r="P60" s="12">
        <f>VLOOKUP(R60,'Monto total'!$H$4:$K$770,4,FALSE)</f>
        <v>193.89</v>
      </c>
      <c r="Q60" s="24" t="s">
        <v>34</v>
      </c>
      <c r="R60" s="5">
        <v>59</v>
      </c>
      <c r="S60" s="12" t="str">
        <f t="shared" si="4"/>
        <v>Sí</v>
      </c>
      <c r="T60" s="24" t="s">
        <v>29</v>
      </c>
      <c r="U60" s="5" t="s">
        <v>157</v>
      </c>
      <c r="V60" s="5" t="str">
        <f>TEXT(TablaSala[[#This Row],[Fecha de factura ]],"dddd")</f>
        <v>sábado</v>
      </c>
      <c r="W60" s="18" t="str">
        <f t="shared" si="1"/>
        <v>00:00:00</v>
      </c>
    </row>
    <row r="61" spans="1:23">
      <c r="A61" s="6">
        <v>6</v>
      </c>
      <c r="B61" s="12" t="s">
        <v>158</v>
      </c>
      <c r="C61" s="6">
        <v>1</v>
      </c>
      <c r="D61" s="15">
        <f t="shared" si="2"/>
        <v>45017</v>
      </c>
      <c r="E61" s="7">
        <v>8.9583333333333334E-2</v>
      </c>
      <c r="F61" s="21">
        <v>0.24027777777777778</v>
      </c>
      <c r="G61" s="21">
        <f t="shared" si="0"/>
        <v>0.15069444444444446</v>
      </c>
      <c r="H61" s="21">
        <f>VLOOKUP($R61,'Tiempo de permanencia'!$B$7:$E$773,4,FALSE)</f>
        <v>2.9861111111111113E-2</v>
      </c>
      <c r="I61" s="37">
        <f t="shared" si="3"/>
        <v>0.12083333333333335</v>
      </c>
      <c r="J61" s="23">
        <v>45017.089583333334</v>
      </c>
      <c r="K61" s="8">
        <v>45017.240277777775</v>
      </c>
      <c r="L61" s="12" t="s">
        <v>26</v>
      </c>
      <c r="M61" s="6" t="s">
        <v>20</v>
      </c>
      <c r="N61" s="12" t="s">
        <v>33</v>
      </c>
      <c r="O61" s="5">
        <v>19.54</v>
      </c>
      <c r="P61" s="12">
        <f>VLOOKUP(R61,'Monto total'!$H$4:$K$770,4,FALSE)</f>
        <v>121.53999999999999</v>
      </c>
      <c r="Q61" s="24" t="s">
        <v>22</v>
      </c>
      <c r="R61" s="5">
        <v>60</v>
      </c>
      <c r="S61" s="12" t="str">
        <f t="shared" si="4"/>
        <v>Sí</v>
      </c>
      <c r="T61" s="24" t="s">
        <v>55</v>
      </c>
      <c r="U61" s="5" t="s">
        <v>159</v>
      </c>
      <c r="V61" s="5" t="str">
        <f>TEXT(TablaSala[[#This Row],[Fecha de factura ]],"dddd")</f>
        <v>sábado</v>
      </c>
      <c r="W61" s="18" t="str">
        <f t="shared" si="1"/>
        <v>00:00:00</v>
      </c>
    </row>
    <row r="62" spans="1:23">
      <c r="A62" s="6">
        <v>10</v>
      </c>
      <c r="B62" s="12" t="s">
        <v>160</v>
      </c>
      <c r="C62" s="6">
        <v>5</v>
      </c>
      <c r="D62" s="15">
        <f t="shared" si="2"/>
        <v>45017</v>
      </c>
      <c r="E62" s="7">
        <v>0.15902777777777777</v>
      </c>
      <c r="F62" s="21">
        <v>0.26527777777777778</v>
      </c>
      <c r="G62" s="21">
        <f t="shared" si="0"/>
        <v>0.11666666666666668</v>
      </c>
      <c r="H62" s="21">
        <f>VLOOKUP($R62,'Tiempo de permanencia'!$B$7:$E$773,4,FALSE)</f>
        <v>0.11041666666666666</v>
      </c>
      <c r="I62" s="37">
        <f t="shared" si="3"/>
        <v>6.2500000000000194E-3</v>
      </c>
      <c r="J62" s="23">
        <v>45017.15902777778</v>
      </c>
      <c r="K62" s="8">
        <v>45017.265277777777</v>
      </c>
      <c r="L62" s="12" t="s">
        <v>32</v>
      </c>
      <c r="M62" s="6" t="s">
        <v>20</v>
      </c>
      <c r="N62" s="12" t="s">
        <v>33</v>
      </c>
      <c r="O62" s="5">
        <v>42.87</v>
      </c>
      <c r="P62" s="12">
        <f>VLOOKUP(R62,'Monto total'!$H$4:$K$770,4,FALSE)</f>
        <v>284.87</v>
      </c>
      <c r="Q62" s="24" t="s">
        <v>49</v>
      </c>
      <c r="R62" s="5">
        <v>61</v>
      </c>
      <c r="S62" s="12" t="str">
        <f t="shared" si="4"/>
        <v>Sí</v>
      </c>
      <c r="T62" s="24" t="s">
        <v>78</v>
      </c>
      <c r="U62" s="5" t="s">
        <v>161</v>
      </c>
      <c r="V62" s="5" t="str">
        <f>TEXT(TablaSala[[#This Row],[Fecha de factura ]],"dddd")</f>
        <v>sábado</v>
      </c>
      <c r="W62" s="18" t="str">
        <f t="shared" si="1"/>
        <v>00:15:00</v>
      </c>
    </row>
    <row r="63" spans="1:23">
      <c r="A63" s="6">
        <v>2</v>
      </c>
      <c r="B63" s="12" t="s">
        <v>162</v>
      </c>
      <c r="C63" s="6">
        <v>1</v>
      </c>
      <c r="D63" s="15">
        <f t="shared" si="2"/>
        <v>45017</v>
      </c>
      <c r="E63" s="7">
        <v>0.11597222222222223</v>
      </c>
      <c r="F63" s="21">
        <v>0.26666666666666666</v>
      </c>
      <c r="G63" s="21">
        <f t="shared" si="0"/>
        <v>0.16111111111111109</v>
      </c>
      <c r="H63" s="21">
        <f>VLOOKUP($R63,'Tiempo de permanencia'!$B$7:$E$773,4,FALSE)</f>
        <v>0.1076388888888889</v>
      </c>
      <c r="I63" s="37">
        <f t="shared" si="3"/>
        <v>5.3472222222222199E-2</v>
      </c>
      <c r="J63" s="23">
        <v>45017.115972222222</v>
      </c>
      <c r="K63" s="8">
        <v>45017.26666666667</v>
      </c>
      <c r="L63" s="12" t="s">
        <v>26</v>
      </c>
      <c r="M63" s="6" t="s">
        <v>46</v>
      </c>
      <c r="N63" s="12" t="s">
        <v>33</v>
      </c>
      <c r="O63" s="5">
        <v>37.93</v>
      </c>
      <c r="P63" s="12">
        <f>VLOOKUP(R63,'Monto total'!$H$4:$K$770,4,FALSE)</f>
        <v>185.93</v>
      </c>
      <c r="Q63" s="24" t="s">
        <v>49</v>
      </c>
      <c r="R63" s="5">
        <v>62</v>
      </c>
      <c r="S63" s="12" t="str">
        <f t="shared" si="4"/>
        <v>Sí</v>
      </c>
      <c r="T63" s="24" t="s">
        <v>97</v>
      </c>
      <c r="U63" s="5" t="s">
        <v>163</v>
      </c>
      <c r="V63" s="5" t="str">
        <f>TEXT(TablaSala[[#This Row],[Fecha de factura ]],"dddd")</f>
        <v>sábado</v>
      </c>
      <c r="W63" s="18" t="str">
        <f t="shared" si="1"/>
        <v>00:15:00</v>
      </c>
    </row>
    <row r="64" spans="1:23">
      <c r="A64" s="6">
        <v>17</v>
      </c>
      <c r="B64" s="12" t="s">
        <v>60</v>
      </c>
      <c r="C64" s="6">
        <v>4</v>
      </c>
      <c r="D64" s="15">
        <f t="shared" si="2"/>
        <v>45017</v>
      </c>
      <c r="E64" s="7">
        <v>2.8472222222222222E-2</v>
      </c>
      <c r="F64" s="21">
        <v>0.17083333333333334</v>
      </c>
      <c r="G64" s="21">
        <f t="shared" si="0"/>
        <v>0.1423611111111111</v>
      </c>
      <c r="H64" s="21">
        <f>VLOOKUP($R64,'Tiempo de permanencia'!$B$7:$E$773,4,FALSE)</f>
        <v>2.0833333333333332E-2</v>
      </c>
      <c r="I64" s="37">
        <f t="shared" si="3"/>
        <v>0.12152777777777778</v>
      </c>
      <c r="J64" s="23">
        <v>45017.02847222222</v>
      </c>
      <c r="K64" s="8">
        <v>45017.17083333333</v>
      </c>
      <c r="L64" s="12" t="s">
        <v>42</v>
      </c>
      <c r="M64" s="6" t="s">
        <v>20</v>
      </c>
      <c r="N64" s="12" t="s">
        <v>33</v>
      </c>
      <c r="O64" s="5">
        <v>33.340000000000003</v>
      </c>
      <c r="P64" s="12">
        <f>VLOOKUP(R64,'Monto total'!$H$4:$K$770,4,FALSE)</f>
        <v>88.34</v>
      </c>
      <c r="Q64" s="24" t="s">
        <v>22</v>
      </c>
      <c r="R64" s="5">
        <v>63</v>
      </c>
      <c r="S64" s="12" t="str">
        <f t="shared" si="4"/>
        <v>Sí</v>
      </c>
      <c r="T64" s="24" t="s">
        <v>29</v>
      </c>
      <c r="U64" s="5" t="s">
        <v>164</v>
      </c>
      <c r="V64" s="5" t="str">
        <f>TEXT(TablaSala[[#This Row],[Fecha de factura ]],"dddd")</f>
        <v>sábado</v>
      </c>
      <c r="W64" s="18" t="str">
        <f t="shared" si="1"/>
        <v>00:00:00</v>
      </c>
    </row>
    <row r="65" spans="1:23">
      <c r="A65" s="6">
        <v>3</v>
      </c>
      <c r="B65" s="12" t="s">
        <v>165</v>
      </c>
      <c r="C65" s="6">
        <v>3</v>
      </c>
      <c r="D65" s="15">
        <f t="shared" si="2"/>
        <v>45017</v>
      </c>
      <c r="E65" s="7">
        <v>6.9444444444444448E-2</v>
      </c>
      <c r="F65" s="21">
        <v>0.16805555555555557</v>
      </c>
      <c r="G65" s="21">
        <f t="shared" si="0"/>
        <v>9.8611111111111122E-2</v>
      </c>
      <c r="H65" s="21">
        <f>VLOOKUP($R65,'Tiempo de permanencia'!$B$7:$E$773,4,FALSE)</f>
        <v>5.6944444444444443E-2</v>
      </c>
      <c r="I65" s="37">
        <f t="shared" si="3"/>
        <v>4.1666666666666678E-2</v>
      </c>
      <c r="J65" s="23">
        <v>45017.069444444445</v>
      </c>
      <c r="K65" s="8">
        <v>45017.168055555558</v>
      </c>
      <c r="L65" s="12" t="s">
        <v>38</v>
      </c>
      <c r="M65" s="6" t="s">
        <v>27</v>
      </c>
      <c r="N65" s="12" t="s">
        <v>28</v>
      </c>
      <c r="O65" s="5">
        <v>34.770000000000003</v>
      </c>
      <c r="P65" s="12">
        <f>VLOOKUP(R65,'Monto total'!$H$4:$K$770,4,FALSE)</f>
        <v>322.77</v>
      </c>
      <c r="Q65" s="24" t="s">
        <v>22</v>
      </c>
      <c r="R65" s="5">
        <v>64</v>
      </c>
      <c r="S65" s="12" t="str">
        <f t="shared" si="4"/>
        <v>Sí</v>
      </c>
      <c r="T65" s="24" t="s">
        <v>43</v>
      </c>
      <c r="U65" s="5" t="s">
        <v>166</v>
      </c>
      <c r="V65" s="5" t="str">
        <f>TEXT(TablaSala[[#This Row],[Fecha de factura ]],"dddd")</f>
        <v>sábado</v>
      </c>
      <c r="W65" s="18" t="str">
        <f t="shared" si="1"/>
        <v>00:00:00</v>
      </c>
    </row>
    <row r="66" spans="1:23">
      <c r="A66" s="6">
        <v>5</v>
      </c>
      <c r="B66" s="12" t="s">
        <v>167</v>
      </c>
      <c r="C66" s="6">
        <v>1</v>
      </c>
      <c r="D66" s="15">
        <f t="shared" si="2"/>
        <v>45017</v>
      </c>
      <c r="E66" s="7">
        <v>7.9166666666666663E-2</v>
      </c>
      <c r="F66" s="21">
        <v>0.12708333333333333</v>
      </c>
      <c r="G66" s="21">
        <f t="shared" ref="G66:G129" si="5">IF(Q66="Ocupada",F66-E66+W66,F66-E66)</f>
        <v>5.8333333333333327E-2</v>
      </c>
      <c r="H66" s="21">
        <f>VLOOKUP($R66,'Tiempo de permanencia'!$B$7:$E$773,4,FALSE)</f>
        <v>0.1076388888888889</v>
      </c>
      <c r="I66" s="37">
        <f t="shared" si="3"/>
        <v>0</v>
      </c>
      <c r="J66" s="23">
        <v>45017.07916666667</v>
      </c>
      <c r="K66" s="8">
        <v>45017.127083333333</v>
      </c>
      <c r="L66" s="12" t="s">
        <v>19</v>
      </c>
      <c r="M66" s="6" t="s">
        <v>20</v>
      </c>
      <c r="N66" s="12" t="s">
        <v>1323</v>
      </c>
      <c r="O66" s="5">
        <v>14</v>
      </c>
      <c r="P66" s="12">
        <f>VLOOKUP(R66,'Monto total'!$H$4:$K$770,4,FALSE)</f>
        <v>0</v>
      </c>
      <c r="Q66" s="24" t="s">
        <v>49</v>
      </c>
      <c r="R66" s="5">
        <v>65</v>
      </c>
      <c r="S66" s="12" t="str">
        <f t="shared" si="4"/>
        <v>No</v>
      </c>
      <c r="T66" s="24" t="s">
        <v>55</v>
      </c>
      <c r="U66" s="5" t="s">
        <v>168</v>
      </c>
      <c r="V66" s="5" t="str">
        <f>TEXT(TablaSala[[#This Row],[Fecha de factura ]],"dddd")</f>
        <v>sábado</v>
      </c>
      <c r="W66" s="18" t="str">
        <f t="shared" ref="W66:W129" si="6">IF(Q66="Ocupada","00:15:00","00:00:00")</f>
        <v>00:15:00</v>
      </c>
    </row>
    <row r="67" spans="1:23">
      <c r="A67" s="6">
        <v>18</v>
      </c>
      <c r="B67" s="12" t="s">
        <v>169</v>
      </c>
      <c r="C67" s="6">
        <v>2</v>
      </c>
      <c r="D67" s="15">
        <f t="shared" ref="D67:D130" si="7">DATE(YEAR(J67),MONTH(J67),DAY(J67))</f>
        <v>45017</v>
      </c>
      <c r="E67" s="7">
        <v>0.10277777777777777</v>
      </c>
      <c r="F67" s="21">
        <v>0.26250000000000001</v>
      </c>
      <c r="G67" s="21">
        <f t="shared" si="5"/>
        <v>0.15972222222222224</v>
      </c>
      <c r="H67" s="21">
        <f>VLOOKUP($R67,'Tiempo de permanencia'!$B$7:$E$773,4,FALSE)</f>
        <v>7.9166666666666663E-2</v>
      </c>
      <c r="I67" s="37">
        <f t="shared" ref="I67:I130" si="8">IF((G67-H67)&lt;0,0,G67-H67)</f>
        <v>8.0555555555555575E-2</v>
      </c>
      <c r="J67" s="23">
        <v>45017.102777777778</v>
      </c>
      <c r="K67" s="8">
        <v>45017.262499999997</v>
      </c>
      <c r="L67" s="12" t="s">
        <v>38</v>
      </c>
      <c r="M67" s="6" t="s">
        <v>20</v>
      </c>
      <c r="N67" s="12" t="s">
        <v>33</v>
      </c>
      <c r="O67" s="5">
        <v>10.88</v>
      </c>
      <c r="P67" s="12">
        <f>VLOOKUP(R67,'Monto total'!$H$4:$K$770,4,FALSE)</f>
        <v>220.88</v>
      </c>
      <c r="Q67" s="24" t="s">
        <v>22</v>
      </c>
      <c r="R67" s="5">
        <v>66</v>
      </c>
      <c r="S67" s="12" t="str">
        <f t="shared" ref="S67:S130" si="9">IF($I67=0,"No","Sí")</f>
        <v>Sí</v>
      </c>
      <c r="T67" s="24" t="s">
        <v>23</v>
      </c>
      <c r="U67" s="5" t="s">
        <v>170</v>
      </c>
      <c r="V67" s="5" t="str">
        <f>TEXT(TablaSala[[#This Row],[Fecha de factura ]],"dddd")</f>
        <v>sábado</v>
      </c>
      <c r="W67" s="18" t="str">
        <f t="shared" si="6"/>
        <v>00:00:00</v>
      </c>
    </row>
    <row r="68" spans="1:23">
      <c r="A68" s="6">
        <v>2</v>
      </c>
      <c r="B68" s="12" t="s">
        <v>171</v>
      </c>
      <c r="C68" s="6">
        <v>6</v>
      </c>
      <c r="D68" s="15">
        <f t="shared" si="7"/>
        <v>45017</v>
      </c>
      <c r="E68" s="7">
        <v>0.15625</v>
      </c>
      <c r="F68" s="21">
        <v>0.21527777777777779</v>
      </c>
      <c r="G68" s="21">
        <f t="shared" si="5"/>
        <v>5.902777777777779E-2</v>
      </c>
      <c r="H68" s="21">
        <f>VLOOKUP($R68,'Tiempo de permanencia'!$B$7:$E$773,4,FALSE)</f>
        <v>9.0972222222222218E-2</v>
      </c>
      <c r="I68" s="37">
        <f t="shared" si="8"/>
        <v>0</v>
      </c>
      <c r="J68" s="23">
        <v>45017.15625</v>
      </c>
      <c r="K68" s="8">
        <v>45017.215277777781</v>
      </c>
      <c r="L68" s="12" t="s">
        <v>32</v>
      </c>
      <c r="M68" s="6" t="s">
        <v>20</v>
      </c>
      <c r="N68" s="12" t="s">
        <v>1323</v>
      </c>
      <c r="O68" s="5">
        <v>21.25</v>
      </c>
      <c r="P68" s="12">
        <f>VLOOKUP(R68,'Monto total'!$H$4:$K$770,4,FALSE)</f>
        <v>0</v>
      </c>
      <c r="Q68" s="24" t="s">
        <v>22</v>
      </c>
      <c r="R68" s="5">
        <v>67</v>
      </c>
      <c r="S68" s="12" t="str">
        <f t="shared" si="9"/>
        <v>No</v>
      </c>
      <c r="T68" s="24" t="s">
        <v>43</v>
      </c>
      <c r="U68" s="5" t="s">
        <v>172</v>
      </c>
      <c r="V68" s="5" t="str">
        <f>TEXT(TablaSala[[#This Row],[Fecha de factura ]],"dddd")</f>
        <v>sábado</v>
      </c>
      <c r="W68" s="18" t="str">
        <f t="shared" si="6"/>
        <v>00:00:00</v>
      </c>
    </row>
    <row r="69" spans="1:23">
      <c r="A69" s="6">
        <v>8</v>
      </c>
      <c r="B69" s="12" t="s">
        <v>173</v>
      </c>
      <c r="C69" s="6">
        <v>4</v>
      </c>
      <c r="D69" s="15">
        <f t="shared" si="7"/>
        <v>45017</v>
      </c>
      <c r="E69" s="7">
        <v>1.3888888888888889E-3</v>
      </c>
      <c r="F69" s="21">
        <v>0.13541666666666666</v>
      </c>
      <c r="G69" s="21">
        <f t="shared" si="5"/>
        <v>0.14444444444444443</v>
      </c>
      <c r="H69" s="21">
        <f>VLOOKUP($R69,'Tiempo de permanencia'!$B$7:$E$773,4,FALSE)</f>
        <v>0.10069444444444445</v>
      </c>
      <c r="I69" s="37">
        <f t="shared" si="8"/>
        <v>4.3749999999999983E-2</v>
      </c>
      <c r="J69" s="23">
        <v>45017.001388888886</v>
      </c>
      <c r="K69" s="8">
        <v>45017.135416666664</v>
      </c>
      <c r="L69" s="12" t="s">
        <v>38</v>
      </c>
      <c r="M69" s="6" t="s">
        <v>46</v>
      </c>
      <c r="N69" s="12" t="s">
        <v>33</v>
      </c>
      <c r="O69" s="5">
        <v>45.65</v>
      </c>
      <c r="P69" s="12">
        <f>VLOOKUP(R69,'Monto total'!$H$4:$K$770,4,FALSE)</f>
        <v>263.64999999999998</v>
      </c>
      <c r="Q69" s="24" t="s">
        <v>49</v>
      </c>
      <c r="R69" s="5">
        <v>68</v>
      </c>
      <c r="S69" s="12" t="str">
        <f t="shared" si="9"/>
        <v>Sí</v>
      </c>
      <c r="T69" s="24" t="s">
        <v>35</v>
      </c>
      <c r="U69" s="5" t="s">
        <v>174</v>
      </c>
      <c r="V69" s="5" t="str">
        <f>TEXT(TablaSala[[#This Row],[Fecha de factura ]],"dddd")</f>
        <v>sábado</v>
      </c>
      <c r="W69" s="18" t="str">
        <f t="shared" si="6"/>
        <v>00:15:00</v>
      </c>
    </row>
    <row r="70" spans="1:23">
      <c r="A70" s="6">
        <v>5</v>
      </c>
      <c r="B70" s="12" t="s">
        <v>175</v>
      </c>
      <c r="C70" s="6">
        <v>4</v>
      </c>
      <c r="D70" s="15">
        <f t="shared" si="7"/>
        <v>45017</v>
      </c>
      <c r="E70" s="7">
        <v>8.4722222222222227E-2</v>
      </c>
      <c r="F70" s="21">
        <v>0.16458333333333333</v>
      </c>
      <c r="G70" s="21">
        <f t="shared" si="5"/>
        <v>7.9861111111111105E-2</v>
      </c>
      <c r="H70" s="21">
        <f>VLOOKUP($R70,'Tiempo de permanencia'!$B$7:$E$773,4,FALSE)</f>
        <v>6.3888888888888884E-2</v>
      </c>
      <c r="I70" s="37">
        <f t="shared" si="8"/>
        <v>1.5972222222222221E-2</v>
      </c>
      <c r="J70" s="23">
        <v>45017.084722222222</v>
      </c>
      <c r="K70" s="8">
        <v>45017.164583333331</v>
      </c>
      <c r="L70" s="12" t="s">
        <v>32</v>
      </c>
      <c r="M70" s="6" t="s">
        <v>20</v>
      </c>
      <c r="N70" s="12" t="s">
        <v>33</v>
      </c>
      <c r="O70" s="5">
        <v>31.49</v>
      </c>
      <c r="P70" s="12">
        <f>VLOOKUP(R70,'Monto total'!$H$4:$K$770,4,FALSE)</f>
        <v>265.49</v>
      </c>
      <c r="Q70" s="24" t="s">
        <v>34</v>
      </c>
      <c r="R70" s="5">
        <v>69</v>
      </c>
      <c r="S70" s="12" t="str">
        <f t="shared" si="9"/>
        <v>Sí</v>
      </c>
      <c r="T70" s="24" t="s">
        <v>43</v>
      </c>
      <c r="U70" s="5" t="s">
        <v>176</v>
      </c>
      <c r="V70" s="5" t="str">
        <f>TEXT(TablaSala[[#This Row],[Fecha de factura ]],"dddd")</f>
        <v>sábado</v>
      </c>
      <c r="W70" s="18" t="str">
        <f t="shared" si="6"/>
        <v>00:00:00</v>
      </c>
    </row>
    <row r="71" spans="1:23">
      <c r="A71" s="6">
        <v>17</v>
      </c>
      <c r="B71" s="12" t="s">
        <v>177</v>
      </c>
      <c r="C71" s="6">
        <v>4</v>
      </c>
      <c r="D71" s="15">
        <f t="shared" si="7"/>
        <v>45017</v>
      </c>
      <c r="E71" s="7">
        <v>7.6388888888888886E-3</v>
      </c>
      <c r="F71" s="21">
        <v>5.6944444444444443E-2</v>
      </c>
      <c r="G71" s="21">
        <f t="shared" si="5"/>
        <v>4.9305555555555554E-2</v>
      </c>
      <c r="H71" s="21">
        <f>VLOOKUP($R71,'Tiempo de permanencia'!$B$7:$E$773,4,FALSE)</f>
        <v>2.7777777777777776E-2</v>
      </c>
      <c r="I71" s="37">
        <f t="shared" si="8"/>
        <v>2.1527777777777778E-2</v>
      </c>
      <c r="J71" s="23">
        <v>45017.007638888892</v>
      </c>
      <c r="K71" s="8">
        <v>45017.056944444441</v>
      </c>
      <c r="L71" s="12" t="s">
        <v>42</v>
      </c>
      <c r="M71" s="6" t="s">
        <v>20</v>
      </c>
      <c r="N71" s="12" t="s">
        <v>21</v>
      </c>
      <c r="O71" s="5">
        <v>28.26</v>
      </c>
      <c r="P71" s="12">
        <f>VLOOKUP(R71,'Monto total'!$H$4:$K$770,4,FALSE)</f>
        <v>146.26</v>
      </c>
      <c r="Q71" s="24" t="s">
        <v>34</v>
      </c>
      <c r="R71" s="5">
        <v>70</v>
      </c>
      <c r="S71" s="12" t="str">
        <f t="shared" si="9"/>
        <v>Sí</v>
      </c>
      <c r="T71" s="24" t="s">
        <v>39</v>
      </c>
      <c r="U71" s="5" t="s">
        <v>178</v>
      </c>
      <c r="V71" s="5" t="str">
        <f>TEXT(TablaSala[[#This Row],[Fecha de factura ]],"dddd")</f>
        <v>sábado</v>
      </c>
      <c r="W71" s="18" t="str">
        <f t="shared" si="6"/>
        <v>00:00:00</v>
      </c>
    </row>
    <row r="72" spans="1:23">
      <c r="A72" s="6">
        <v>18</v>
      </c>
      <c r="B72" s="12" t="s">
        <v>179</v>
      </c>
      <c r="C72" s="6">
        <v>4</v>
      </c>
      <c r="D72" s="15">
        <f t="shared" si="7"/>
        <v>45017</v>
      </c>
      <c r="E72" s="7">
        <v>8.1250000000000003E-2</v>
      </c>
      <c r="F72" s="21">
        <v>0.24722222222222223</v>
      </c>
      <c r="G72" s="21">
        <f t="shared" si="5"/>
        <v>0.1763888888888889</v>
      </c>
      <c r="H72" s="21">
        <f>VLOOKUP($R72,'Tiempo de permanencia'!$B$7:$E$773,4,FALSE)</f>
        <v>3.4027777777777775E-2</v>
      </c>
      <c r="I72" s="37">
        <f t="shared" si="8"/>
        <v>0.14236111111111113</v>
      </c>
      <c r="J72" s="23">
        <v>45017.081250000003</v>
      </c>
      <c r="K72" s="8">
        <v>45017.24722222222</v>
      </c>
      <c r="L72" s="12" t="s">
        <v>19</v>
      </c>
      <c r="M72" s="6" t="s">
        <v>20</v>
      </c>
      <c r="N72" s="12" t="s">
        <v>33</v>
      </c>
      <c r="O72" s="5">
        <v>24.01</v>
      </c>
      <c r="P72" s="12">
        <f>VLOOKUP(R72,'Monto total'!$H$4:$K$770,4,FALSE)</f>
        <v>160.01</v>
      </c>
      <c r="Q72" s="24" t="s">
        <v>49</v>
      </c>
      <c r="R72" s="5">
        <v>71</v>
      </c>
      <c r="S72" s="12" t="str">
        <f t="shared" si="9"/>
        <v>Sí</v>
      </c>
      <c r="T72" s="24" t="s">
        <v>39</v>
      </c>
      <c r="U72" s="5" t="s">
        <v>180</v>
      </c>
      <c r="V72" s="5" t="str">
        <f>TEXT(TablaSala[[#This Row],[Fecha de factura ]],"dddd")</f>
        <v>sábado</v>
      </c>
      <c r="W72" s="18" t="str">
        <f t="shared" si="6"/>
        <v>00:15:00</v>
      </c>
    </row>
    <row r="73" spans="1:23">
      <c r="A73" s="6">
        <v>17</v>
      </c>
      <c r="B73" s="12" t="s">
        <v>181</v>
      </c>
      <c r="C73" s="6">
        <v>1</v>
      </c>
      <c r="D73" s="15">
        <f t="shared" si="7"/>
        <v>45017</v>
      </c>
      <c r="E73" s="7">
        <v>0.1125</v>
      </c>
      <c r="F73" s="21">
        <v>0.24374999999999999</v>
      </c>
      <c r="G73" s="21">
        <f t="shared" si="5"/>
        <v>0.13124999999999998</v>
      </c>
      <c r="H73" s="21">
        <f>VLOOKUP($R73,'Tiempo de permanencia'!$B$7:$E$773,4,FALSE)</f>
        <v>3.7499999999999999E-2</v>
      </c>
      <c r="I73" s="37">
        <f t="shared" si="8"/>
        <v>9.3749999999999972E-2</v>
      </c>
      <c r="J73" s="23">
        <v>45017.112500000003</v>
      </c>
      <c r="K73" s="8">
        <v>45017.243750000001</v>
      </c>
      <c r="L73" s="12" t="s">
        <v>32</v>
      </c>
      <c r="M73" s="6" t="s">
        <v>20</v>
      </c>
      <c r="N73" s="12" t="s">
        <v>33</v>
      </c>
      <c r="O73" s="5">
        <v>15.28</v>
      </c>
      <c r="P73" s="12">
        <f>VLOOKUP(R73,'Monto total'!$H$4:$K$770,4,FALSE)</f>
        <v>90.28</v>
      </c>
      <c r="Q73" s="24" t="s">
        <v>22</v>
      </c>
      <c r="R73" s="5">
        <v>72</v>
      </c>
      <c r="S73" s="12" t="str">
        <f t="shared" si="9"/>
        <v>Sí</v>
      </c>
      <c r="T73" s="24" t="s">
        <v>43</v>
      </c>
      <c r="U73" s="5" t="s">
        <v>182</v>
      </c>
      <c r="V73" s="5" t="str">
        <f>TEXT(TablaSala[[#This Row],[Fecha de factura ]],"dddd")</f>
        <v>sábado</v>
      </c>
      <c r="W73" s="18" t="str">
        <f t="shared" si="6"/>
        <v>00:00:00</v>
      </c>
    </row>
    <row r="74" spans="1:23">
      <c r="A74" s="6">
        <v>1</v>
      </c>
      <c r="B74" s="12" t="s">
        <v>183</v>
      </c>
      <c r="C74" s="6">
        <v>4</v>
      </c>
      <c r="D74" s="15">
        <f t="shared" si="7"/>
        <v>45017</v>
      </c>
      <c r="E74" s="7">
        <v>0.11041666666666666</v>
      </c>
      <c r="F74" s="21">
        <v>0.25624999999999998</v>
      </c>
      <c r="G74" s="21">
        <f t="shared" si="5"/>
        <v>0.14583333333333331</v>
      </c>
      <c r="H74" s="21">
        <f>VLOOKUP($R74,'Tiempo de permanencia'!$B$7:$E$773,4,FALSE)</f>
        <v>1.3888888888888888E-2</v>
      </c>
      <c r="I74" s="37">
        <f t="shared" si="8"/>
        <v>0.13194444444444442</v>
      </c>
      <c r="J74" s="23">
        <v>45017.11041666667</v>
      </c>
      <c r="K74" s="8">
        <v>45017.256249999999</v>
      </c>
      <c r="L74" s="12" t="s">
        <v>42</v>
      </c>
      <c r="M74" s="6" t="s">
        <v>27</v>
      </c>
      <c r="N74" s="12" t="s">
        <v>33</v>
      </c>
      <c r="O74" s="5">
        <v>34.51</v>
      </c>
      <c r="P74" s="12">
        <f>VLOOKUP(R74,'Monto total'!$H$4:$K$770,4,FALSE)</f>
        <v>115.50999999999999</v>
      </c>
      <c r="Q74" s="24" t="s">
        <v>34</v>
      </c>
      <c r="R74" s="5">
        <v>73</v>
      </c>
      <c r="S74" s="12" t="str">
        <f t="shared" si="9"/>
        <v>Sí</v>
      </c>
      <c r="T74" s="24" t="s">
        <v>97</v>
      </c>
      <c r="U74" s="5" t="s">
        <v>184</v>
      </c>
      <c r="V74" s="5" t="str">
        <f>TEXT(TablaSala[[#This Row],[Fecha de factura ]],"dddd")</f>
        <v>sábado</v>
      </c>
      <c r="W74" s="18" t="str">
        <f t="shared" si="6"/>
        <v>00:00:00</v>
      </c>
    </row>
    <row r="75" spans="1:23">
      <c r="A75" s="6">
        <v>19</v>
      </c>
      <c r="B75" s="12" t="s">
        <v>185</v>
      </c>
      <c r="C75" s="6">
        <v>4</v>
      </c>
      <c r="D75" s="15">
        <f t="shared" si="7"/>
        <v>45017</v>
      </c>
      <c r="E75" s="7">
        <v>4.4444444444444446E-2</v>
      </c>
      <c r="F75" s="21">
        <v>0.17569444444444443</v>
      </c>
      <c r="G75" s="21">
        <f t="shared" si="5"/>
        <v>0.13124999999999998</v>
      </c>
      <c r="H75" s="21">
        <f>VLOOKUP($R75,'Tiempo de permanencia'!$B$7:$E$773,4,FALSE)</f>
        <v>6.9444444444444448E-2</v>
      </c>
      <c r="I75" s="37">
        <f t="shared" si="8"/>
        <v>6.180555555555553E-2</v>
      </c>
      <c r="J75" s="23">
        <v>45017.044444444444</v>
      </c>
      <c r="K75" s="8">
        <v>45017.175694444442</v>
      </c>
      <c r="L75" s="12" t="s">
        <v>42</v>
      </c>
      <c r="M75" s="6" t="s">
        <v>20</v>
      </c>
      <c r="N75" s="12" t="s">
        <v>33</v>
      </c>
      <c r="O75" s="5">
        <v>30.83</v>
      </c>
      <c r="P75" s="12">
        <f>VLOOKUP(R75,'Monto total'!$H$4:$K$770,4,FALSE)</f>
        <v>248.82999999999998</v>
      </c>
      <c r="Q75" s="24" t="s">
        <v>34</v>
      </c>
      <c r="R75" s="5">
        <v>74</v>
      </c>
      <c r="S75" s="12" t="str">
        <f t="shared" si="9"/>
        <v>Sí</v>
      </c>
      <c r="T75" s="24" t="s">
        <v>35</v>
      </c>
      <c r="U75" s="5" t="s">
        <v>186</v>
      </c>
      <c r="V75" s="5" t="str">
        <f>TEXT(TablaSala[[#This Row],[Fecha de factura ]],"dddd")</f>
        <v>sábado</v>
      </c>
      <c r="W75" s="18" t="str">
        <f t="shared" si="6"/>
        <v>00:00:00</v>
      </c>
    </row>
    <row r="76" spans="1:23">
      <c r="A76" s="6">
        <v>19</v>
      </c>
      <c r="B76" s="12" t="s">
        <v>187</v>
      </c>
      <c r="C76" s="6">
        <v>5</v>
      </c>
      <c r="D76" s="15">
        <f t="shared" si="7"/>
        <v>45017</v>
      </c>
      <c r="E76" s="7">
        <v>0.15</v>
      </c>
      <c r="F76" s="21">
        <v>0.20069444444444445</v>
      </c>
      <c r="G76" s="21">
        <f t="shared" si="5"/>
        <v>6.1111111111111123E-2</v>
      </c>
      <c r="H76" s="21">
        <f>VLOOKUP($R76,'Tiempo de permanencia'!$B$7:$E$773,4,FALSE)</f>
        <v>3.5416666666666666E-2</v>
      </c>
      <c r="I76" s="37">
        <f t="shared" si="8"/>
        <v>2.5694444444444457E-2</v>
      </c>
      <c r="J76" s="23">
        <v>45017.15</v>
      </c>
      <c r="K76" s="8">
        <v>45017.200694444444</v>
      </c>
      <c r="L76" s="12" t="s">
        <v>38</v>
      </c>
      <c r="M76" s="6" t="s">
        <v>20</v>
      </c>
      <c r="N76" s="12" t="s">
        <v>33</v>
      </c>
      <c r="O76" s="5">
        <v>45.23</v>
      </c>
      <c r="P76" s="12">
        <f>VLOOKUP(R76,'Monto total'!$H$4:$K$770,4,FALSE)</f>
        <v>154.22999999999999</v>
      </c>
      <c r="Q76" s="24" t="s">
        <v>49</v>
      </c>
      <c r="R76" s="5">
        <v>75</v>
      </c>
      <c r="S76" s="12" t="str">
        <f t="shared" si="9"/>
        <v>Sí</v>
      </c>
      <c r="T76" s="24" t="s">
        <v>50</v>
      </c>
      <c r="U76" s="5" t="s">
        <v>188</v>
      </c>
      <c r="V76" s="5" t="str">
        <f>TEXT(TablaSala[[#This Row],[Fecha de factura ]],"dddd")</f>
        <v>sábado</v>
      </c>
      <c r="W76" s="18" t="str">
        <f t="shared" si="6"/>
        <v>00:15:00</v>
      </c>
    </row>
    <row r="77" spans="1:23">
      <c r="A77" s="6">
        <v>17</v>
      </c>
      <c r="B77" s="12" t="s">
        <v>189</v>
      </c>
      <c r="C77" s="6">
        <v>3</v>
      </c>
      <c r="D77" s="15">
        <f t="shared" si="7"/>
        <v>45017</v>
      </c>
      <c r="E77" s="7">
        <v>0.12291666666666666</v>
      </c>
      <c r="F77" s="21">
        <v>0.22500000000000001</v>
      </c>
      <c r="G77" s="21">
        <f t="shared" si="5"/>
        <v>0.10208333333333335</v>
      </c>
      <c r="H77" s="21">
        <f>VLOOKUP($R77,'Tiempo de permanencia'!$B$7:$E$773,4,FALSE)</f>
        <v>6.7361111111111108E-2</v>
      </c>
      <c r="I77" s="37">
        <f t="shared" si="8"/>
        <v>3.4722222222222238E-2</v>
      </c>
      <c r="J77" s="23">
        <v>45017.122916666667</v>
      </c>
      <c r="K77" s="8">
        <v>45017.224999999999</v>
      </c>
      <c r="L77" s="12" t="s">
        <v>26</v>
      </c>
      <c r="M77" s="6" t="s">
        <v>20</v>
      </c>
      <c r="N77" s="12" t="s">
        <v>33</v>
      </c>
      <c r="O77" s="5">
        <v>17.760000000000002</v>
      </c>
      <c r="P77" s="12">
        <f>VLOOKUP(R77,'Monto total'!$H$4:$K$770,4,FALSE)</f>
        <v>175.76</v>
      </c>
      <c r="Q77" s="24" t="s">
        <v>22</v>
      </c>
      <c r="R77" s="5">
        <v>76</v>
      </c>
      <c r="S77" s="12" t="str">
        <f t="shared" si="9"/>
        <v>Sí</v>
      </c>
      <c r="T77" s="24" t="s">
        <v>97</v>
      </c>
      <c r="U77" s="5" t="s">
        <v>190</v>
      </c>
      <c r="V77" s="5" t="str">
        <f>TEXT(TablaSala[[#This Row],[Fecha de factura ]],"dddd")</f>
        <v>sábado</v>
      </c>
      <c r="W77" s="18" t="str">
        <f t="shared" si="6"/>
        <v>00:00:00</v>
      </c>
    </row>
    <row r="78" spans="1:23">
      <c r="A78" s="6">
        <v>3</v>
      </c>
      <c r="B78" s="12" t="s">
        <v>191</v>
      </c>
      <c r="C78" s="6">
        <v>1</v>
      </c>
      <c r="D78" s="15">
        <f t="shared" si="7"/>
        <v>45017</v>
      </c>
      <c r="E78" s="7">
        <v>0.11527777777777778</v>
      </c>
      <c r="F78" s="21">
        <v>0.26041666666666669</v>
      </c>
      <c r="G78" s="21">
        <f t="shared" si="5"/>
        <v>0.1451388888888889</v>
      </c>
      <c r="H78" s="21">
        <f>VLOOKUP($R78,'Tiempo de permanencia'!$B$7:$E$773,4,FALSE)</f>
        <v>6.7361111111111108E-2</v>
      </c>
      <c r="I78" s="37">
        <f t="shared" si="8"/>
        <v>7.7777777777777793E-2</v>
      </c>
      <c r="J78" s="23">
        <v>45017.115277777775</v>
      </c>
      <c r="K78" s="8">
        <v>45017.260416666664</v>
      </c>
      <c r="L78" s="12" t="s">
        <v>19</v>
      </c>
      <c r="M78" s="6" t="s">
        <v>46</v>
      </c>
      <c r="N78" s="12" t="s">
        <v>33</v>
      </c>
      <c r="O78" s="5">
        <v>19.88</v>
      </c>
      <c r="P78" s="12">
        <f>VLOOKUP(R78,'Monto total'!$H$4:$K$770,4,FALSE)</f>
        <v>118.88</v>
      </c>
      <c r="Q78" s="24" t="s">
        <v>34</v>
      </c>
      <c r="R78" s="5">
        <v>77</v>
      </c>
      <c r="S78" s="12" t="str">
        <f t="shared" si="9"/>
        <v>Sí</v>
      </c>
      <c r="T78" s="24" t="s">
        <v>55</v>
      </c>
      <c r="U78" s="5" t="s">
        <v>192</v>
      </c>
      <c r="V78" s="5" t="str">
        <f>TEXT(TablaSala[[#This Row],[Fecha de factura ]],"dddd")</f>
        <v>sábado</v>
      </c>
      <c r="W78" s="18" t="str">
        <f t="shared" si="6"/>
        <v>00:00:00</v>
      </c>
    </row>
    <row r="79" spans="1:23">
      <c r="A79" s="6">
        <v>7</v>
      </c>
      <c r="B79" s="12" t="s">
        <v>193</v>
      </c>
      <c r="C79" s="6">
        <v>4</v>
      </c>
      <c r="D79" s="15">
        <f t="shared" si="7"/>
        <v>45017</v>
      </c>
      <c r="E79" s="7">
        <v>6.5277777777777782E-2</v>
      </c>
      <c r="F79" s="21">
        <v>0.12708333333333333</v>
      </c>
      <c r="G79" s="21">
        <f t="shared" si="5"/>
        <v>6.1805555555555544E-2</v>
      </c>
      <c r="H79" s="21">
        <f>VLOOKUP($R79,'Tiempo de permanencia'!$B$7:$E$773,4,FALSE)</f>
        <v>3.7499999999999999E-2</v>
      </c>
      <c r="I79" s="37">
        <f t="shared" si="8"/>
        <v>2.4305555555555546E-2</v>
      </c>
      <c r="J79" s="23">
        <v>45017.06527777778</v>
      </c>
      <c r="K79" s="8">
        <v>45017.127083333333</v>
      </c>
      <c r="L79" s="12" t="s">
        <v>19</v>
      </c>
      <c r="M79" s="6" t="s">
        <v>20</v>
      </c>
      <c r="N79" s="12" t="s">
        <v>33</v>
      </c>
      <c r="O79" s="5">
        <v>20.02</v>
      </c>
      <c r="P79" s="12">
        <f>VLOOKUP(R79,'Monto total'!$H$4:$K$770,4,FALSE)</f>
        <v>77.02</v>
      </c>
      <c r="Q79" s="24" t="s">
        <v>34</v>
      </c>
      <c r="R79" s="5">
        <v>78</v>
      </c>
      <c r="S79" s="12" t="str">
        <f t="shared" si="9"/>
        <v>Sí</v>
      </c>
      <c r="T79" s="24" t="s">
        <v>29</v>
      </c>
      <c r="U79" s="5" t="s">
        <v>194</v>
      </c>
      <c r="V79" s="5" t="str">
        <f>TEXT(TablaSala[[#This Row],[Fecha de factura ]],"dddd")</f>
        <v>sábado</v>
      </c>
      <c r="W79" s="18" t="str">
        <f t="shared" si="6"/>
        <v>00:00:00</v>
      </c>
    </row>
    <row r="80" spans="1:23">
      <c r="A80" s="6">
        <v>16</v>
      </c>
      <c r="B80" s="12" t="s">
        <v>195</v>
      </c>
      <c r="C80" s="6">
        <v>2</v>
      </c>
      <c r="D80" s="15">
        <f t="shared" si="7"/>
        <v>45017</v>
      </c>
      <c r="E80" s="7">
        <v>6.5277777777777782E-2</v>
      </c>
      <c r="F80" s="21">
        <v>0.21388888888888888</v>
      </c>
      <c r="G80" s="21">
        <f t="shared" si="5"/>
        <v>0.14861111111111108</v>
      </c>
      <c r="H80" s="21">
        <f>VLOOKUP($R80,'Tiempo de permanencia'!$B$7:$E$773,4,FALSE)</f>
        <v>6.6666666666666666E-2</v>
      </c>
      <c r="I80" s="37">
        <f t="shared" si="8"/>
        <v>8.1944444444444417E-2</v>
      </c>
      <c r="J80" s="23">
        <v>45017.06527777778</v>
      </c>
      <c r="K80" s="8">
        <v>45017.213888888888</v>
      </c>
      <c r="L80" s="12" t="s">
        <v>19</v>
      </c>
      <c r="M80" s="6" t="s">
        <v>20</v>
      </c>
      <c r="N80" s="12" t="s">
        <v>33</v>
      </c>
      <c r="O80" s="5">
        <v>34.01</v>
      </c>
      <c r="P80" s="12">
        <f>VLOOKUP(R80,'Monto total'!$H$4:$K$770,4,FALSE)</f>
        <v>343.01</v>
      </c>
      <c r="Q80" s="24" t="s">
        <v>34</v>
      </c>
      <c r="R80" s="5">
        <v>79</v>
      </c>
      <c r="S80" s="12" t="str">
        <f t="shared" si="9"/>
        <v>Sí</v>
      </c>
      <c r="T80" s="24" t="s">
        <v>50</v>
      </c>
      <c r="U80" s="5" t="s">
        <v>196</v>
      </c>
      <c r="V80" s="5" t="str">
        <f>TEXT(TablaSala[[#This Row],[Fecha de factura ]],"dddd")</f>
        <v>sábado</v>
      </c>
      <c r="W80" s="18" t="str">
        <f t="shared" si="6"/>
        <v>00:00:00</v>
      </c>
    </row>
    <row r="81" spans="1:23">
      <c r="A81" s="6">
        <v>18</v>
      </c>
      <c r="B81" s="12" t="s">
        <v>197</v>
      </c>
      <c r="C81" s="6">
        <v>6</v>
      </c>
      <c r="D81" s="15">
        <f t="shared" si="7"/>
        <v>45017</v>
      </c>
      <c r="E81" s="7">
        <v>9.3055555555555558E-2</v>
      </c>
      <c r="F81" s="21">
        <v>0.15694444444444444</v>
      </c>
      <c r="G81" s="21">
        <f t="shared" si="5"/>
        <v>6.3888888888888884E-2</v>
      </c>
      <c r="H81" s="21">
        <f>VLOOKUP($R81,'Tiempo de permanencia'!$B$7:$E$773,4,FALSE)</f>
        <v>4.6527777777777779E-2</v>
      </c>
      <c r="I81" s="37">
        <f t="shared" si="8"/>
        <v>1.7361111111111105E-2</v>
      </c>
      <c r="J81" s="23">
        <v>45017.093055555553</v>
      </c>
      <c r="K81" s="8">
        <v>45017.156944444447</v>
      </c>
      <c r="L81" s="12" t="s">
        <v>42</v>
      </c>
      <c r="M81" s="6" t="s">
        <v>20</v>
      </c>
      <c r="N81" s="12" t="s">
        <v>33</v>
      </c>
      <c r="O81" s="5">
        <v>39.049999999999997</v>
      </c>
      <c r="P81" s="12">
        <f>VLOOKUP(R81,'Monto total'!$H$4:$K$770,4,FALSE)</f>
        <v>160.05000000000001</v>
      </c>
      <c r="Q81" s="24" t="s">
        <v>34</v>
      </c>
      <c r="R81" s="5">
        <v>80</v>
      </c>
      <c r="S81" s="12" t="str">
        <f t="shared" si="9"/>
        <v>Sí</v>
      </c>
      <c r="T81" s="24" t="s">
        <v>50</v>
      </c>
      <c r="U81" s="5" t="s">
        <v>198</v>
      </c>
      <c r="V81" s="5" t="str">
        <f>TEXT(TablaSala[[#This Row],[Fecha de factura ]],"dddd")</f>
        <v>sábado</v>
      </c>
      <c r="W81" s="18" t="str">
        <f t="shared" si="6"/>
        <v>00:00:00</v>
      </c>
    </row>
    <row r="82" spans="1:23">
      <c r="A82" s="6">
        <v>17</v>
      </c>
      <c r="B82" s="12" t="s">
        <v>199</v>
      </c>
      <c r="C82" s="6">
        <v>4</v>
      </c>
      <c r="D82" s="15">
        <f t="shared" si="7"/>
        <v>45017</v>
      </c>
      <c r="E82" s="7">
        <v>0.15277777777777779</v>
      </c>
      <c r="F82" s="21">
        <v>0.27152777777777776</v>
      </c>
      <c r="G82" s="21">
        <f t="shared" si="5"/>
        <v>0.12916666666666662</v>
      </c>
      <c r="H82" s="21">
        <f>VLOOKUP($R82,'Tiempo de permanencia'!$B$7:$E$773,4,FALSE)</f>
        <v>4.0972222222222222E-2</v>
      </c>
      <c r="I82" s="37">
        <f t="shared" si="8"/>
        <v>8.8194444444444409E-2</v>
      </c>
      <c r="J82" s="23">
        <v>45017.152777777781</v>
      </c>
      <c r="K82" s="8">
        <v>45017.271527777775</v>
      </c>
      <c r="L82" s="12" t="s">
        <v>38</v>
      </c>
      <c r="M82" s="6" t="s">
        <v>46</v>
      </c>
      <c r="N82" s="12" t="s">
        <v>33</v>
      </c>
      <c r="O82" s="5">
        <v>23.69</v>
      </c>
      <c r="P82" s="12">
        <f>VLOOKUP(R82,'Monto total'!$H$4:$K$770,4,FALSE)</f>
        <v>85.69</v>
      </c>
      <c r="Q82" s="24" t="s">
        <v>49</v>
      </c>
      <c r="R82" s="5">
        <v>81</v>
      </c>
      <c r="S82" s="12" t="str">
        <f t="shared" si="9"/>
        <v>Sí</v>
      </c>
      <c r="T82" s="24" t="s">
        <v>58</v>
      </c>
      <c r="U82" s="5" t="s">
        <v>200</v>
      </c>
      <c r="V82" s="5" t="str">
        <f>TEXT(TablaSala[[#This Row],[Fecha de factura ]],"dddd")</f>
        <v>sábado</v>
      </c>
      <c r="W82" s="18" t="str">
        <f t="shared" si="6"/>
        <v>00:15:00</v>
      </c>
    </row>
    <row r="83" spans="1:23">
      <c r="A83" s="6">
        <v>16</v>
      </c>
      <c r="B83" s="12" t="s">
        <v>201</v>
      </c>
      <c r="C83" s="6">
        <v>3</v>
      </c>
      <c r="D83" s="15">
        <f t="shared" si="7"/>
        <v>45017</v>
      </c>
      <c r="E83" s="7">
        <v>0.1423611111111111</v>
      </c>
      <c r="F83" s="21">
        <v>0.2986111111111111</v>
      </c>
      <c r="G83" s="21">
        <f t="shared" si="5"/>
        <v>0.15625</v>
      </c>
      <c r="H83" s="21">
        <f>VLOOKUP($R83,'Tiempo de permanencia'!$B$7:$E$773,4,FALSE)</f>
        <v>1.3194444444444444E-2</v>
      </c>
      <c r="I83" s="37">
        <f t="shared" si="8"/>
        <v>0.14305555555555555</v>
      </c>
      <c r="J83" s="23">
        <v>45017.142361111109</v>
      </c>
      <c r="K83" s="8">
        <v>45017.298611111109</v>
      </c>
      <c r="L83" s="12" t="s">
        <v>38</v>
      </c>
      <c r="M83" s="6" t="s">
        <v>27</v>
      </c>
      <c r="N83" s="12" t="s">
        <v>33</v>
      </c>
      <c r="O83" s="5">
        <v>38.6</v>
      </c>
      <c r="P83" s="12">
        <f>VLOOKUP(R83,'Monto total'!$H$4:$K$770,4,FALSE)</f>
        <v>118.6</v>
      </c>
      <c r="Q83" s="24" t="s">
        <v>34</v>
      </c>
      <c r="R83" s="5">
        <v>82</v>
      </c>
      <c r="S83" s="12" t="str">
        <f t="shared" si="9"/>
        <v>Sí</v>
      </c>
      <c r="T83" s="24" t="s">
        <v>39</v>
      </c>
      <c r="U83" s="5" t="s">
        <v>202</v>
      </c>
      <c r="V83" s="5" t="str">
        <f>TEXT(TablaSala[[#This Row],[Fecha de factura ]],"dddd")</f>
        <v>sábado</v>
      </c>
      <c r="W83" s="18" t="str">
        <f t="shared" si="6"/>
        <v>00:00:00</v>
      </c>
    </row>
    <row r="84" spans="1:23">
      <c r="A84" s="6">
        <v>15</v>
      </c>
      <c r="B84" s="12" t="s">
        <v>203</v>
      </c>
      <c r="C84" s="6">
        <v>1</v>
      </c>
      <c r="D84" s="15">
        <f t="shared" si="7"/>
        <v>45017</v>
      </c>
      <c r="E84" s="7">
        <v>0.15416666666666667</v>
      </c>
      <c r="F84" s="21">
        <v>0.27708333333333335</v>
      </c>
      <c r="G84" s="21">
        <f t="shared" si="5"/>
        <v>0.13333333333333333</v>
      </c>
      <c r="H84" s="21">
        <f>VLOOKUP($R84,'Tiempo de permanencia'!$B$7:$E$773,4,FALSE)</f>
        <v>6.5277777777777782E-2</v>
      </c>
      <c r="I84" s="37">
        <f t="shared" si="8"/>
        <v>6.805555555555555E-2</v>
      </c>
      <c r="J84" s="23">
        <v>45017.154166666667</v>
      </c>
      <c r="K84" s="8">
        <v>45017.277083333334</v>
      </c>
      <c r="L84" s="12" t="s">
        <v>26</v>
      </c>
      <c r="M84" s="6" t="s">
        <v>46</v>
      </c>
      <c r="N84" s="12" t="s">
        <v>33</v>
      </c>
      <c r="O84" s="5">
        <v>24.94</v>
      </c>
      <c r="P84" s="12">
        <f>VLOOKUP(R84,'Monto total'!$H$4:$K$770,4,FALSE)</f>
        <v>194.94</v>
      </c>
      <c r="Q84" s="24" t="s">
        <v>49</v>
      </c>
      <c r="R84" s="5">
        <v>83</v>
      </c>
      <c r="S84" s="12" t="str">
        <f t="shared" si="9"/>
        <v>Sí</v>
      </c>
      <c r="T84" s="24" t="s">
        <v>97</v>
      </c>
      <c r="U84" s="5" t="s">
        <v>204</v>
      </c>
      <c r="V84" s="5" t="str">
        <f>TEXT(TablaSala[[#This Row],[Fecha de factura ]],"dddd")</f>
        <v>sábado</v>
      </c>
      <c r="W84" s="18" t="str">
        <f t="shared" si="6"/>
        <v>00:15:00</v>
      </c>
    </row>
    <row r="85" spans="1:23">
      <c r="A85" s="6">
        <v>19</v>
      </c>
      <c r="B85" s="12" t="s">
        <v>205</v>
      </c>
      <c r="C85" s="6">
        <v>5</v>
      </c>
      <c r="D85" s="15">
        <f t="shared" si="7"/>
        <v>45017</v>
      </c>
      <c r="E85" s="7">
        <v>7.0833333333333331E-2</v>
      </c>
      <c r="F85" s="21">
        <v>0.13750000000000001</v>
      </c>
      <c r="G85" s="21">
        <f t="shared" si="5"/>
        <v>7.7083333333333351E-2</v>
      </c>
      <c r="H85" s="21">
        <f>VLOOKUP($R85,'Tiempo de permanencia'!$B$7:$E$773,4,FALSE)</f>
        <v>6.9444444444444441E-3</v>
      </c>
      <c r="I85" s="37">
        <f t="shared" si="8"/>
        <v>7.0138888888888903E-2</v>
      </c>
      <c r="J85" s="23">
        <v>45017.070833333331</v>
      </c>
      <c r="K85" s="8">
        <v>45017.137499999997</v>
      </c>
      <c r="L85" s="12" t="s">
        <v>42</v>
      </c>
      <c r="M85" s="6" t="s">
        <v>20</v>
      </c>
      <c r="N85" s="12" t="s">
        <v>33</v>
      </c>
      <c r="O85" s="5">
        <v>15.11</v>
      </c>
      <c r="P85" s="12">
        <f>VLOOKUP(R85,'Monto total'!$H$4:$K$770,4,FALSE)</f>
        <v>75.11</v>
      </c>
      <c r="Q85" s="24" t="s">
        <v>49</v>
      </c>
      <c r="R85" s="5">
        <v>84</v>
      </c>
      <c r="S85" s="12" t="str">
        <f t="shared" si="9"/>
        <v>Sí</v>
      </c>
      <c r="T85" s="24" t="s">
        <v>43</v>
      </c>
      <c r="U85" s="5" t="s">
        <v>114</v>
      </c>
      <c r="V85" s="5" t="str">
        <f>TEXT(TablaSala[[#This Row],[Fecha de factura ]],"dddd")</f>
        <v>sábado</v>
      </c>
      <c r="W85" s="18" t="str">
        <f t="shared" si="6"/>
        <v>00:15:00</v>
      </c>
    </row>
    <row r="86" spans="1:23">
      <c r="A86" s="6">
        <v>8</v>
      </c>
      <c r="B86" s="12" t="s">
        <v>206</v>
      </c>
      <c r="C86" s="6">
        <v>3</v>
      </c>
      <c r="D86" s="15">
        <f t="shared" si="7"/>
        <v>45017</v>
      </c>
      <c r="E86" s="7">
        <v>0.1076388888888889</v>
      </c>
      <c r="F86" s="21">
        <v>0.18819444444444444</v>
      </c>
      <c r="G86" s="21">
        <f t="shared" si="5"/>
        <v>8.0555555555555547E-2</v>
      </c>
      <c r="H86" s="21">
        <f>VLOOKUP($R86,'Tiempo de permanencia'!$B$7:$E$773,4,FALSE)</f>
        <v>9.8611111111111108E-2</v>
      </c>
      <c r="I86" s="37">
        <f t="shared" si="8"/>
        <v>0</v>
      </c>
      <c r="J86" s="23">
        <v>45017.107638888891</v>
      </c>
      <c r="K86" s="8">
        <v>45017.188194444447</v>
      </c>
      <c r="L86" s="12" t="s">
        <v>32</v>
      </c>
      <c r="M86" s="6" t="s">
        <v>46</v>
      </c>
      <c r="N86" s="12" t="s">
        <v>1323</v>
      </c>
      <c r="O86" s="5">
        <v>45.96</v>
      </c>
      <c r="P86" s="12">
        <f>VLOOKUP(R86,'Monto total'!$H$4:$K$770,4,FALSE)</f>
        <v>0</v>
      </c>
      <c r="Q86" s="24" t="s">
        <v>34</v>
      </c>
      <c r="R86" s="5">
        <v>85</v>
      </c>
      <c r="S86" s="12" t="str">
        <f t="shared" si="9"/>
        <v>No</v>
      </c>
      <c r="T86" s="24" t="s">
        <v>73</v>
      </c>
      <c r="U86" s="5" t="s">
        <v>207</v>
      </c>
      <c r="V86" s="5" t="str">
        <f>TEXT(TablaSala[[#This Row],[Fecha de factura ]],"dddd")</f>
        <v>sábado</v>
      </c>
      <c r="W86" s="18" t="str">
        <f t="shared" si="6"/>
        <v>00:00:00</v>
      </c>
    </row>
    <row r="87" spans="1:23">
      <c r="A87" s="6">
        <v>20</v>
      </c>
      <c r="B87" s="12" t="s">
        <v>208</v>
      </c>
      <c r="C87" s="6">
        <v>3</v>
      </c>
      <c r="D87" s="15">
        <f t="shared" si="7"/>
        <v>45017</v>
      </c>
      <c r="E87" s="7">
        <v>1.3888888888888889E-3</v>
      </c>
      <c r="F87" s="21">
        <v>8.8888888888888892E-2</v>
      </c>
      <c r="G87" s="21">
        <f t="shared" si="5"/>
        <v>8.7500000000000008E-2</v>
      </c>
      <c r="H87" s="21">
        <f>VLOOKUP($R87,'Tiempo de permanencia'!$B$7:$E$773,4,FALSE)</f>
        <v>5.5555555555555558E-3</v>
      </c>
      <c r="I87" s="37">
        <f t="shared" si="8"/>
        <v>8.1944444444444459E-2</v>
      </c>
      <c r="J87" s="23">
        <v>45017.001388888886</v>
      </c>
      <c r="K87" s="8">
        <v>45017.088888888888</v>
      </c>
      <c r="L87" s="12" t="s">
        <v>38</v>
      </c>
      <c r="M87" s="6" t="s">
        <v>20</v>
      </c>
      <c r="N87" s="12" t="s">
        <v>21</v>
      </c>
      <c r="O87" s="5">
        <v>11.84</v>
      </c>
      <c r="P87" s="12">
        <f>VLOOKUP(R87,'Monto total'!$H$4:$K$770,4,FALSE)</f>
        <v>61.84</v>
      </c>
      <c r="Q87" s="24" t="s">
        <v>34</v>
      </c>
      <c r="R87" s="5">
        <v>86</v>
      </c>
      <c r="S87" s="12" t="str">
        <f t="shared" si="9"/>
        <v>Sí</v>
      </c>
      <c r="T87" s="24" t="s">
        <v>23</v>
      </c>
      <c r="U87" s="5" t="s">
        <v>209</v>
      </c>
      <c r="V87" s="5" t="str">
        <f>TEXT(TablaSala[[#This Row],[Fecha de factura ]],"dddd")</f>
        <v>sábado</v>
      </c>
      <c r="W87" s="18" t="str">
        <f t="shared" si="6"/>
        <v>00:00:00</v>
      </c>
    </row>
    <row r="88" spans="1:23">
      <c r="A88" s="6">
        <v>3</v>
      </c>
      <c r="B88" s="12" t="s">
        <v>210</v>
      </c>
      <c r="C88" s="6">
        <v>2</v>
      </c>
      <c r="D88" s="15">
        <f t="shared" si="7"/>
        <v>45017</v>
      </c>
      <c r="E88" s="7">
        <v>7.3611111111111113E-2</v>
      </c>
      <c r="F88" s="21">
        <v>0.13750000000000001</v>
      </c>
      <c r="G88" s="21">
        <f t="shared" si="5"/>
        <v>7.4305555555555569E-2</v>
      </c>
      <c r="H88" s="21">
        <f>VLOOKUP($R88,'Tiempo de permanencia'!$B$7:$E$773,4,FALSE)</f>
        <v>4.9305555555555554E-2</v>
      </c>
      <c r="I88" s="37">
        <f t="shared" si="8"/>
        <v>2.5000000000000015E-2</v>
      </c>
      <c r="J88" s="23">
        <v>45017.073611111111</v>
      </c>
      <c r="K88" s="8">
        <v>45017.137499999997</v>
      </c>
      <c r="L88" s="12" t="s">
        <v>42</v>
      </c>
      <c r="M88" s="6" t="s">
        <v>20</v>
      </c>
      <c r="N88" s="12" t="s">
        <v>33</v>
      </c>
      <c r="O88" s="5">
        <v>29.46</v>
      </c>
      <c r="P88" s="12">
        <f>VLOOKUP(R88,'Monto total'!$H$4:$K$770,4,FALSE)</f>
        <v>128.46</v>
      </c>
      <c r="Q88" s="24" t="s">
        <v>49</v>
      </c>
      <c r="R88" s="5">
        <v>87</v>
      </c>
      <c r="S88" s="12" t="str">
        <f t="shared" si="9"/>
        <v>Sí</v>
      </c>
      <c r="T88" s="24" t="s">
        <v>50</v>
      </c>
      <c r="U88" s="5" t="s">
        <v>211</v>
      </c>
      <c r="V88" s="5" t="str">
        <f>TEXT(TablaSala[[#This Row],[Fecha de factura ]],"dddd")</f>
        <v>sábado</v>
      </c>
      <c r="W88" s="18" t="str">
        <f t="shared" si="6"/>
        <v>00:15:00</v>
      </c>
    </row>
    <row r="89" spans="1:23">
      <c r="A89" s="6">
        <v>18</v>
      </c>
      <c r="B89" s="12" t="s">
        <v>212</v>
      </c>
      <c r="C89" s="6">
        <v>1</v>
      </c>
      <c r="D89" s="15">
        <f t="shared" si="7"/>
        <v>45017</v>
      </c>
      <c r="E89" s="7">
        <v>0.14583333333333334</v>
      </c>
      <c r="F89" s="21">
        <v>0.27777777777777779</v>
      </c>
      <c r="G89" s="21">
        <f t="shared" si="5"/>
        <v>0.13194444444444445</v>
      </c>
      <c r="H89" s="21">
        <f>VLOOKUP($R89,'Tiempo de permanencia'!$B$7:$E$773,4,FALSE)</f>
        <v>8.1250000000000003E-2</v>
      </c>
      <c r="I89" s="37">
        <f t="shared" si="8"/>
        <v>5.0694444444444445E-2</v>
      </c>
      <c r="J89" s="23">
        <v>45017.145833333336</v>
      </c>
      <c r="K89" s="8">
        <v>45017.277777777781</v>
      </c>
      <c r="L89" s="12" t="s">
        <v>42</v>
      </c>
      <c r="M89" s="6" t="s">
        <v>20</v>
      </c>
      <c r="N89" s="12" t="s">
        <v>21</v>
      </c>
      <c r="O89" s="5">
        <v>23.93</v>
      </c>
      <c r="P89" s="12">
        <f>VLOOKUP(R89,'Monto total'!$H$4:$K$770,4,FALSE)</f>
        <v>146.93</v>
      </c>
      <c r="Q89" s="24" t="s">
        <v>22</v>
      </c>
      <c r="R89" s="5">
        <v>88</v>
      </c>
      <c r="S89" s="12" t="str">
        <f t="shared" si="9"/>
        <v>Sí</v>
      </c>
      <c r="T89" s="24" t="s">
        <v>73</v>
      </c>
      <c r="U89" s="5" t="s">
        <v>213</v>
      </c>
      <c r="V89" s="5" t="str">
        <f>TEXT(TablaSala[[#This Row],[Fecha de factura ]],"dddd")</f>
        <v>sábado</v>
      </c>
      <c r="W89" s="18" t="str">
        <f t="shared" si="6"/>
        <v>00:00:00</v>
      </c>
    </row>
    <row r="90" spans="1:23">
      <c r="A90" s="6">
        <v>11</v>
      </c>
      <c r="B90" s="12" t="s">
        <v>160</v>
      </c>
      <c r="C90" s="6">
        <v>4</v>
      </c>
      <c r="D90" s="15">
        <f t="shared" si="7"/>
        <v>45017</v>
      </c>
      <c r="E90" s="7">
        <v>2.9166666666666667E-2</v>
      </c>
      <c r="F90" s="21">
        <v>9.6527777777777782E-2</v>
      </c>
      <c r="G90" s="21">
        <f t="shared" si="5"/>
        <v>6.7361111111111122E-2</v>
      </c>
      <c r="H90" s="21">
        <f>VLOOKUP($R90,'Tiempo de permanencia'!$B$7:$E$773,4,FALSE)</f>
        <v>9.8611111111111108E-2</v>
      </c>
      <c r="I90" s="37">
        <f t="shared" si="8"/>
        <v>0</v>
      </c>
      <c r="J90" s="23">
        <v>45017.029166666667</v>
      </c>
      <c r="K90" s="8">
        <v>45017.09652777778</v>
      </c>
      <c r="L90" s="12" t="s">
        <v>38</v>
      </c>
      <c r="M90" s="6" t="s">
        <v>27</v>
      </c>
      <c r="N90" s="12" t="s">
        <v>1323</v>
      </c>
      <c r="O90" s="5">
        <v>12.28</v>
      </c>
      <c r="P90" s="12">
        <f>VLOOKUP(R90,'Monto total'!$H$4:$K$770,4,FALSE)</f>
        <v>0</v>
      </c>
      <c r="Q90" s="24" t="s">
        <v>34</v>
      </c>
      <c r="R90" s="5">
        <v>89</v>
      </c>
      <c r="S90" s="12" t="str">
        <f t="shared" si="9"/>
        <v>No</v>
      </c>
      <c r="T90" s="24" t="s">
        <v>58</v>
      </c>
      <c r="U90" s="5" t="s">
        <v>214</v>
      </c>
      <c r="V90" s="5" t="str">
        <f>TEXT(TablaSala[[#This Row],[Fecha de factura ]],"dddd")</f>
        <v>sábado</v>
      </c>
      <c r="W90" s="18" t="str">
        <f t="shared" si="6"/>
        <v>00:00:00</v>
      </c>
    </row>
    <row r="91" spans="1:23">
      <c r="A91" s="6">
        <v>6</v>
      </c>
      <c r="B91" s="12" t="s">
        <v>215</v>
      </c>
      <c r="C91" s="6">
        <v>3</v>
      </c>
      <c r="D91" s="15">
        <f t="shared" si="7"/>
        <v>45017</v>
      </c>
      <c r="E91" s="7">
        <v>5.347222222222222E-2</v>
      </c>
      <c r="F91" s="21">
        <v>0.13402777777777777</v>
      </c>
      <c r="G91" s="21">
        <f t="shared" si="5"/>
        <v>8.0555555555555547E-2</v>
      </c>
      <c r="H91" s="21">
        <f>VLOOKUP($R91,'Tiempo de permanencia'!$B$7:$E$773,4,FALSE)</f>
        <v>3.3333333333333333E-2</v>
      </c>
      <c r="I91" s="37">
        <f t="shared" si="8"/>
        <v>4.7222222222222214E-2</v>
      </c>
      <c r="J91" s="23">
        <v>45017.053472222222</v>
      </c>
      <c r="K91" s="8">
        <v>45017.134027777778</v>
      </c>
      <c r="L91" s="12" t="s">
        <v>38</v>
      </c>
      <c r="M91" s="6" t="s">
        <v>20</v>
      </c>
      <c r="N91" s="12" t="s">
        <v>21</v>
      </c>
      <c r="O91" s="5">
        <v>30.69</v>
      </c>
      <c r="P91" s="12">
        <f>VLOOKUP(R91,'Monto total'!$H$4:$K$770,4,FALSE)</f>
        <v>64.69</v>
      </c>
      <c r="Q91" s="24" t="s">
        <v>22</v>
      </c>
      <c r="R91" s="5">
        <v>90</v>
      </c>
      <c r="S91" s="12" t="str">
        <f t="shared" si="9"/>
        <v>Sí</v>
      </c>
      <c r="T91" s="24" t="s">
        <v>73</v>
      </c>
      <c r="U91" s="5" t="s">
        <v>91</v>
      </c>
      <c r="V91" s="5" t="str">
        <f>TEXT(TablaSala[[#This Row],[Fecha de factura ]],"dddd")</f>
        <v>sábado</v>
      </c>
      <c r="W91" s="18" t="str">
        <f t="shared" si="6"/>
        <v>00:00:00</v>
      </c>
    </row>
    <row r="92" spans="1:23">
      <c r="A92" s="6">
        <v>1</v>
      </c>
      <c r="B92" s="12" t="s">
        <v>216</v>
      </c>
      <c r="C92" s="6">
        <v>5</v>
      </c>
      <c r="D92" s="15">
        <f t="shared" si="7"/>
        <v>45017</v>
      </c>
      <c r="E92" s="7">
        <v>0.15138888888888888</v>
      </c>
      <c r="F92" s="21">
        <v>0.22500000000000001</v>
      </c>
      <c r="G92" s="21">
        <f t="shared" si="5"/>
        <v>7.3611111111111127E-2</v>
      </c>
      <c r="H92" s="21">
        <f>VLOOKUP($R92,'Tiempo de permanencia'!$B$7:$E$773,4,FALSE)</f>
        <v>9.166666666666666E-2</v>
      </c>
      <c r="I92" s="37">
        <f t="shared" si="8"/>
        <v>0</v>
      </c>
      <c r="J92" s="23">
        <v>45017.151388888888</v>
      </c>
      <c r="K92" s="8">
        <v>45017.224999999999</v>
      </c>
      <c r="L92" s="12" t="s">
        <v>38</v>
      </c>
      <c r="M92" s="6" t="s">
        <v>20</v>
      </c>
      <c r="N92" s="12" t="s">
        <v>1323</v>
      </c>
      <c r="O92" s="5">
        <v>39.1</v>
      </c>
      <c r="P92" s="12">
        <f>VLOOKUP(R92,'Monto total'!$H$4:$K$770,4,FALSE)</f>
        <v>0</v>
      </c>
      <c r="Q92" s="24" t="s">
        <v>22</v>
      </c>
      <c r="R92" s="5">
        <v>91</v>
      </c>
      <c r="S92" s="12" t="str">
        <f t="shared" si="9"/>
        <v>No</v>
      </c>
      <c r="T92" s="24" t="s">
        <v>23</v>
      </c>
      <c r="U92" s="5" t="s">
        <v>217</v>
      </c>
      <c r="V92" s="5" t="str">
        <f>TEXT(TablaSala[[#This Row],[Fecha de factura ]],"dddd")</f>
        <v>sábado</v>
      </c>
      <c r="W92" s="18" t="str">
        <f t="shared" si="6"/>
        <v>00:00:00</v>
      </c>
    </row>
    <row r="93" spans="1:23">
      <c r="A93" s="6">
        <v>6</v>
      </c>
      <c r="B93" s="12" t="s">
        <v>218</v>
      </c>
      <c r="C93" s="6">
        <v>2</v>
      </c>
      <c r="D93" s="15">
        <f t="shared" si="7"/>
        <v>45017</v>
      </c>
      <c r="E93" s="7">
        <v>0.14930555555555555</v>
      </c>
      <c r="F93" s="21">
        <v>0.25624999999999998</v>
      </c>
      <c r="G93" s="21">
        <f t="shared" si="5"/>
        <v>0.10694444444444443</v>
      </c>
      <c r="H93" s="21">
        <f>VLOOKUP($R93,'Tiempo de permanencia'!$B$7:$E$773,4,FALSE)</f>
        <v>2.9166666666666667E-2</v>
      </c>
      <c r="I93" s="37">
        <f t="shared" si="8"/>
        <v>7.7777777777777751E-2</v>
      </c>
      <c r="J93" s="23">
        <v>45017.149305555555</v>
      </c>
      <c r="K93" s="8">
        <v>45017.256249999999</v>
      </c>
      <c r="L93" s="12" t="s">
        <v>32</v>
      </c>
      <c r="M93" s="6" t="s">
        <v>27</v>
      </c>
      <c r="N93" s="12" t="s">
        <v>33</v>
      </c>
      <c r="O93" s="5">
        <v>12.75</v>
      </c>
      <c r="P93" s="12">
        <f>VLOOKUP(R93,'Monto total'!$H$4:$K$770,4,FALSE)</f>
        <v>94.75</v>
      </c>
      <c r="Q93" s="24" t="s">
        <v>34</v>
      </c>
      <c r="R93" s="5">
        <v>92</v>
      </c>
      <c r="S93" s="12" t="str">
        <f t="shared" si="9"/>
        <v>Sí</v>
      </c>
      <c r="T93" s="24" t="s">
        <v>50</v>
      </c>
      <c r="U93" s="5" t="s">
        <v>219</v>
      </c>
      <c r="V93" s="5" t="str">
        <f>TEXT(TablaSala[[#This Row],[Fecha de factura ]],"dddd")</f>
        <v>sábado</v>
      </c>
      <c r="W93" s="18" t="str">
        <f t="shared" si="6"/>
        <v>00:00:00</v>
      </c>
    </row>
    <row r="94" spans="1:23">
      <c r="A94" s="6">
        <v>2</v>
      </c>
      <c r="B94" s="12" t="s">
        <v>220</v>
      </c>
      <c r="C94" s="6">
        <v>2</v>
      </c>
      <c r="D94" s="15">
        <f t="shared" si="7"/>
        <v>45017</v>
      </c>
      <c r="E94" s="7">
        <v>6.8750000000000006E-2</v>
      </c>
      <c r="F94" s="21">
        <v>0.15833333333333333</v>
      </c>
      <c r="G94" s="21">
        <f t="shared" si="5"/>
        <v>8.958333333333332E-2</v>
      </c>
      <c r="H94" s="21">
        <f>VLOOKUP($R94,'Tiempo de permanencia'!$B$7:$E$773,4,FALSE)</f>
        <v>1.2500000000000001E-2</v>
      </c>
      <c r="I94" s="37">
        <f t="shared" si="8"/>
        <v>7.7083333333333323E-2</v>
      </c>
      <c r="J94" s="23">
        <v>45017.068749999999</v>
      </c>
      <c r="K94" s="8">
        <v>45017.158333333333</v>
      </c>
      <c r="L94" s="12" t="s">
        <v>32</v>
      </c>
      <c r="M94" s="6" t="s">
        <v>20</v>
      </c>
      <c r="N94" s="12" t="s">
        <v>33</v>
      </c>
      <c r="O94" s="5">
        <v>45.66</v>
      </c>
      <c r="P94" s="12">
        <f>VLOOKUP(R94,'Monto total'!$H$4:$K$770,4,FALSE)</f>
        <v>74.66</v>
      </c>
      <c r="Q94" s="24" t="s">
        <v>34</v>
      </c>
      <c r="R94" s="5">
        <v>93</v>
      </c>
      <c r="S94" s="12" t="str">
        <f t="shared" si="9"/>
        <v>Sí</v>
      </c>
      <c r="T94" s="24" t="s">
        <v>43</v>
      </c>
      <c r="U94" s="5" t="s">
        <v>65</v>
      </c>
      <c r="V94" s="5" t="str">
        <f>TEXT(TablaSala[[#This Row],[Fecha de factura ]],"dddd")</f>
        <v>sábado</v>
      </c>
      <c r="W94" s="18" t="str">
        <f t="shared" si="6"/>
        <v>00:00:00</v>
      </c>
    </row>
    <row r="95" spans="1:23">
      <c r="A95" s="6">
        <v>12</v>
      </c>
      <c r="B95" s="12" t="s">
        <v>221</v>
      </c>
      <c r="C95" s="6">
        <v>1</v>
      </c>
      <c r="D95" s="15">
        <f t="shared" si="7"/>
        <v>45017</v>
      </c>
      <c r="E95" s="7">
        <v>7.7777777777777779E-2</v>
      </c>
      <c r="F95" s="21">
        <v>0.20347222222222222</v>
      </c>
      <c r="G95" s="21">
        <f t="shared" si="5"/>
        <v>0.1361111111111111</v>
      </c>
      <c r="H95" s="21">
        <f>VLOOKUP($R95,'Tiempo de permanencia'!$B$7:$E$773,4,FALSE)</f>
        <v>8.9583333333333334E-2</v>
      </c>
      <c r="I95" s="37">
        <f t="shared" si="8"/>
        <v>4.6527777777777765E-2</v>
      </c>
      <c r="J95" s="23">
        <v>45017.077777777777</v>
      </c>
      <c r="K95" s="8">
        <v>45017.203472222223</v>
      </c>
      <c r="L95" s="12" t="s">
        <v>42</v>
      </c>
      <c r="M95" s="6" t="s">
        <v>20</v>
      </c>
      <c r="N95" s="12" t="s">
        <v>33</v>
      </c>
      <c r="O95" s="5">
        <v>28.36</v>
      </c>
      <c r="P95" s="12">
        <f>VLOOKUP(R95,'Monto total'!$H$4:$K$770,4,FALSE)</f>
        <v>281.36</v>
      </c>
      <c r="Q95" s="24" t="s">
        <v>49</v>
      </c>
      <c r="R95" s="5">
        <v>94</v>
      </c>
      <c r="S95" s="12" t="str">
        <f t="shared" si="9"/>
        <v>Sí</v>
      </c>
      <c r="T95" s="24" t="s">
        <v>78</v>
      </c>
      <c r="U95" s="5" t="s">
        <v>222</v>
      </c>
      <c r="V95" s="5" t="str">
        <f>TEXT(TablaSala[[#This Row],[Fecha de factura ]],"dddd")</f>
        <v>sábado</v>
      </c>
      <c r="W95" s="18" t="str">
        <f t="shared" si="6"/>
        <v>00:15:00</v>
      </c>
    </row>
    <row r="96" spans="1:23">
      <c r="A96" s="6">
        <v>12</v>
      </c>
      <c r="B96" s="12" t="s">
        <v>223</v>
      </c>
      <c r="C96" s="6">
        <v>5</v>
      </c>
      <c r="D96" s="15">
        <f t="shared" si="7"/>
        <v>45017</v>
      </c>
      <c r="E96" s="7">
        <v>0.13819444444444445</v>
      </c>
      <c r="F96" s="21">
        <v>0.25486111111111109</v>
      </c>
      <c r="G96" s="21">
        <f t="shared" si="5"/>
        <v>0.1270833333333333</v>
      </c>
      <c r="H96" s="21">
        <f>VLOOKUP($R96,'Tiempo de permanencia'!$B$7:$E$773,4,FALSE)</f>
        <v>2.8472222222222222E-2</v>
      </c>
      <c r="I96" s="37">
        <f t="shared" si="8"/>
        <v>9.861111111111108E-2</v>
      </c>
      <c r="J96" s="23">
        <v>45017.138194444444</v>
      </c>
      <c r="K96" s="8">
        <v>45017.254861111112</v>
      </c>
      <c r="L96" s="12" t="s">
        <v>32</v>
      </c>
      <c r="M96" s="6" t="s">
        <v>46</v>
      </c>
      <c r="N96" s="12" t="s">
        <v>33</v>
      </c>
      <c r="O96" s="5">
        <v>24.68</v>
      </c>
      <c r="P96" s="12">
        <f>VLOOKUP(R96,'Monto total'!$H$4:$K$770,4,FALSE)</f>
        <v>177.68</v>
      </c>
      <c r="Q96" s="24" t="s">
        <v>49</v>
      </c>
      <c r="R96" s="5">
        <v>95</v>
      </c>
      <c r="S96" s="12" t="str">
        <f t="shared" si="9"/>
        <v>Sí</v>
      </c>
      <c r="T96" s="24" t="s">
        <v>23</v>
      </c>
      <c r="U96" s="5" t="s">
        <v>224</v>
      </c>
      <c r="V96" s="5" t="str">
        <f>TEXT(TablaSala[[#This Row],[Fecha de factura ]],"dddd")</f>
        <v>sábado</v>
      </c>
      <c r="W96" s="18" t="str">
        <f t="shared" si="6"/>
        <v>00:15:00</v>
      </c>
    </row>
    <row r="97" spans="1:23">
      <c r="A97" s="6">
        <v>16</v>
      </c>
      <c r="B97" s="12" t="s">
        <v>225</v>
      </c>
      <c r="C97" s="6">
        <v>5</v>
      </c>
      <c r="D97" s="15">
        <f t="shared" si="7"/>
        <v>45017</v>
      </c>
      <c r="E97" s="7">
        <v>8.2638888888888887E-2</v>
      </c>
      <c r="F97" s="21">
        <v>0.22638888888888889</v>
      </c>
      <c r="G97" s="21">
        <f t="shared" si="5"/>
        <v>0.14374999999999999</v>
      </c>
      <c r="H97" s="21">
        <f>VLOOKUP($R97,'Tiempo de permanencia'!$B$7:$E$773,4,FALSE)</f>
        <v>5.2777777777777778E-2</v>
      </c>
      <c r="I97" s="37">
        <f t="shared" si="8"/>
        <v>9.0972222222222204E-2</v>
      </c>
      <c r="J97" s="23">
        <v>45017.082638888889</v>
      </c>
      <c r="K97" s="8">
        <v>45017.226388888892</v>
      </c>
      <c r="L97" s="12" t="s">
        <v>42</v>
      </c>
      <c r="M97" s="6" t="s">
        <v>27</v>
      </c>
      <c r="N97" s="12" t="s">
        <v>33</v>
      </c>
      <c r="O97" s="5">
        <v>33.630000000000003</v>
      </c>
      <c r="P97" s="12">
        <f>VLOOKUP(R97,'Monto total'!$H$4:$K$770,4,FALSE)</f>
        <v>209.63</v>
      </c>
      <c r="Q97" s="24" t="s">
        <v>34</v>
      </c>
      <c r="R97" s="5">
        <v>96</v>
      </c>
      <c r="S97" s="12" t="str">
        <f t="shared" si="9"/>
        <v>Sí</v>
      </c>
      <c r="T97" s="24" t="s">
        <v>55</v>
      </c>
      <c r="U97" s="5" t="s">
        <v>226</v>
      </c>
      <c r="V97" s="5" t="str">
        <f>TEXT(TablaSala[[#This Row],[Fecha de factura ]],"dddd")</f>
        <v>sábado</v>
      </c>
      <c r="W97" s="18" t="str">
        <f t="shared" si="6"/>
        <v>00:00:00</v>
      </c>
    </row>
    <row r="98" spans="1:23">
      <c r="A98" s="6">
        <v>14</v>
      </c>
      <c r="B98" s="12" t="s">
        <v>227</v>
      </c>
      <c r="C98" s="6">
        <v>2</v>
      </c>
      <c r="D98" s="15">
        <f t="shared" si="7"/>
        <v>45017</v>
      </c>
      <c r="E98" s="7">
        <v>7.3611111111111113E-2</v>
      </c>
      <c r="F98" s="21">
        <v>0.12708333333333333</v>
      </c>
      <c r="G98" s="21">
        <f t="shared" si="5"/>
        <v>6.3888888888888884E-2</v>
      </c>
      <c r="H98" s="21">
        <f>VLOOKUP($R98,'Tiempo de permanencia'!$B$7:$E$773,4,FALSE)</f>
        <v>5.486111111111111E-2</v>
      </c>
      <c r="I98" s="37">
        <f t="shared" si="8"/>
        <v>9.0277777777777735E-3</v>
      </c>
      <c r="J98" s="23">
        <v>45017.073611111111</v>
      </c>
      <c r="K98" s="8">
        <v>45017.127083333333</v>
      </c>
      <c r="L98" s="12" t="s">
        <v>32</v>
      </c>
      <c r="M98" s="6" t="s">
        <v>46</v>
      </c>
      <c r="N98" s="12" t="s">
        <v>33</v>
      </c>
      <c r="O98" s="5">
        <v>19.22</v>
      </c>
      <c r="P98" s="12">
        <f>VLOOKUP(R98,'Monto total'!$H$4:$K$770,4,FALSE)</f>
        <v>207.22</v>
      </c>
      <c r="Q98" s="24" t="s">
        <v>49</v>
      </c>
      <c r="R98" s="5">
        <v>97</v>
      </c>
      <c r="S98" s="12" t="str">
        <f t="shared" si="9"/>
        <v>Sí</v>
      </c>
      <c r="T98" s="24" t="s">
        <v>73</v>
      </c>
      <c r="U98" s="5" t="s">
        <v>228</v>
      </c>
      <c r="V98" s="5" t="str">
        <f>TEXT(TablaSala[[#This Row],[Fecha de factura ]],"dddd")</f>
        <v>sábado</v>
      </c>
      <c r="W98" s="18" t="str">
        <f t="shared" si="6"/>
        <v>00:15:00</v>
      </c>
    </row>
    <row r="99" spans="1:23">
      <c r="A99" s="6">
        <v>7</v>
      </c>
      <c r="B99" s="12" t="s">
        <v>229</v>
      </c>
      <c r="C99" s="6">
        <v>3</v>
      </c>
      <c r="D99" s="15">
        <f t="shared" si="7"/>
        <v>45017</v>
      </c>
      <c r="E99" s="7">
        <v>4.2361111111111113E-2</v>
      </c>
      <c r="F99" s="21">
        <v>0.14027777777777778</v>
      </c>
      <c r="G99" s="21">
        <f t="shared" si="5"/>
        <v>0.10833333333333334</v>
      </c>
      <c r="H99" s="21">
        <f>VLOOKUP($R99,'Tiempo de permanencia'!$B$7:$E$773,4,FALSE)</f>
        <v>9.7222222222222224E-2</v>
      </c>
      <c r="I99" s="37">
        <f t="shared" si="8"/>
        <v>1.1111111111111113E-2</v>
      </c>
      <c r="J99" s="23">
        <v>45017.042361111111</v>
      </c>
      <c r="K99" s="8">
        <v>45017.140277777777</v>
      </c>
      <c r="L99" s="12" t="s">
        <v>38</v>
      </c>
      <c r="M99" s="6" t="s">
        <v>20</v>
      </c>
      <c r="N99" s="12" t="s">
        <v>33</v>
      </c>
      <c r="O99" s="5">
        <v>17.149999999999999</v>
      </c>
      <c r="P99" s="12">
        <f>VLOOKUP(R99,'Monto total'!$H$4:$K$770,4,FALSE)</f>
        <v>183.15</v>
      </c>
      <c r="Q99" s="24" t="s">
        <v>49</v>
      </c>
      <c r="R99" s="5">
        <v>98</v>
      </c>
      <c r="S99" s="12" t="str">
        <f t="shared" si="9"/>
        <v>Sí</v>
      </c>
      <c r="T99" s="24" t="s">
        <v>55</v>
      </c>
      <c r="U99" s="5" t="s">
        <v>230</v>
      </c>
      <c r="V99" s="5" t="str">
        <f>TEXT(TablaSala[[#This Row],[Fecha de factura ]],"dddd")</f>
        <v>sábado</v>
      </c>
      <c r="W99" s="18" t="str">
        <f t="shared" si="6"/>
        <v>00:15:00</v>
      </c>
    </row>
    <row r="100" spans="1:23">
      <c r="A100" s="6">
        <v>2</v>
      </c>
      <c r="B100" s="12" t="s">
        <v>64</v>
      </c>
      <c r="C100" s="6">
        <v>6</v>
      </c>
      <c r="D100" s="15">
        <f t="shared" si="7"/>
        <v>45017</v>
      </c>
      <c r="E100" s="7">
        <v>9.8611111111111108E-2</v>
      </c>
      <c r="F100" s="21">
        <v>0.26250000000000001</v>
      </c>
      <c r="G100" s="21">
        <f t="shared" si="5"/>
        <v>0.17430555555555557</v>
      </c>
      <c r="H100" s="21">
        <f>VLOOKUP($R100,'Tiempo de permanencia'!$B$7:$E$773,4,FALSE)</f>
        <v>5.9722222222222225E-2</v>
      </c>
      <c r="I100" s="37">
        <f t="shared" si="8"/>
        <v>0.11458333333333334</v>
      </c>
      <c r="J100" s="23">
        <v>45017.098611111112</v>
      </c>
      <c r="K100" s="8">
        <v>45017.262499999997</v>
      </c>
      <c r="L100" s="12" t="s">
        <v>32</v>
      </c>
      <c r="M100" s="6" t="s">
        <v>20</v>
      </c>
      <c r="N100" s="12" t="s">
        <v>33</v>
      </c>
      <c r="O100" s="5">
        <v>33.549999999999997</v>
      </c>
      <c r="P100" s="12">
        <f>VLOOKUP(R100,'Monto total'!$H$4:$K$770,4,FALSE)</f>
        <v>172.55</v>
      </c>
      <c r="Q100" s="24" t="s">
        <v>49</v>
      </c>
      <c r="R100" s="5">
        <v>99</v>
      </c>
      <c r="S100" s="12" t="str">
        <f t="shared" si="9"/>
        <v>Sí</v>
      </c>
      <c r="T100" s="24" t="s">
        <v>78</v>
      </c>
      <c r="U100" s="5" t="s">
        <v>231</v>
      </c>
      <c r="V100" s="5" t="str">
        <f>TEXT(TablaSala[[#This Row],[Fecha de factura ]],"dddd")</f>
        <v>sábado</v>
      </c>
      <c r="W100" s="18" t="str">
        <f t="shared" si="6"/>
        <v>00:15:00</v>
      </c>
    </row>
    <row r="101" spans="1:23">
      <c r="A101" s="6">
        <v>18</v>
      </c>
      <c r="B101" s="12" t="s">
        <v>45</v>
      </c>
      <c r="C101" s="6">
        <v>1</v>
      </c>
      <c r="D101" s="15">
        <f t="shared" si="7"/>
        <v>45017</v>
      </c>
      <c r="E101" s="7">
        <v>0.14722222222222223</v>
      </c>
      <c r="F101" s="21">
        <v>0.28125</v>
      </c>
      <c r="G101" s="21">
        <f t="shared" si="5"/>
        <v>0.13402777777777777</v>
      </c>
      <c r="H101" s="21">
        <f>VLOOKUP($R101,'Tiempo de permanencia'!$B$7:$E$773,4,FALSE)</f>
        <v>7.1527777777777773E-2</v>
      </c>
      <c r="I101" s="37">
        <f t="shared" si="8"/>
        <v>6.25E-2</v>
      </c>
      <c r="J101" s="23">
        <v>45017.147222222222</v>
      </c>
      <c r="K101" s="8">
        <v>45017.28125</v>
      </c>
      <c r="L101" s="12" t="s">
        <v>26</v>
      </c>
      <c r="M101" s="6" t="s">
        <v>20</v>
      </c>
      <c r="N101" s="12" t="s">
        <v>33</v>
      </c>
      <c r="O101" s="5">
        <v>15.15</v>
      </c>
      <c r="P101" s="12">
        <f>VLOOKUP(R101,'Monto total'!$H$4:$K$770,4,FALSE)</f>
        <v>181.15</v>
      </c>
      <c r="Q101" s="24" t="s">
        <v>22</v>
      </c>
      <c r="R101" s="5">
        <v>100</v>
      </c>
      <c r="S101" s="12" t="str">
        <f t="shared" si="9"/>
        <v>Sí</v>
      </c>
      <c r="T101" s="24" t="s">
        <v>39</v>
      </c>
      <c r="U101" s="5" t="s">
        <v>232</v>
      </c>
      <c r="V101" s="5" t="str">
        <f>TEXT(TablaSala[[#This Row],[Fecha de factura ]],"dddd")</f>
        <v>sábado</v>
      </c>
      <c r="W101" s="18" t="str">
        <f t="shared" si="6"/>
        <v>00:00:00</v>
      </c>
    </row>
    <row r="102" spans="1:23">
      <c r="A102" s="6">
        <v>1</v>
      </c>
      <c r="B102" s="12" t="s">
        <v>233</v>
      </c>
      <c r="C102" s="6">
        <v>5</v>
      </c>
      <c r="D102" s="15">
        <f t="shared" si="7"/>
        <v>45017</v>
      </c>
      <c r="E102" s="7">
        <v>9.7222222222222224E-3</v>
      </c>
      <c r="F102" s="21">
        <v>9.375E-2</v>
      </c>
      <c r="G102" s="21">
        <f t="shared" si="5"/>
        <v>8.4027777777777785E-2</v>
      </c>
      <c r="H102" s="21">
        <f>VLOOKUP($R102,'Tiempo de permanencia'!$B$7:$E$773,4,FALSE)</f>
        <v>9.3055555555555558E-2</v>
      </c>
      <c r="I102" s="37">
        <f t="shared" si="8"/>
        <v>0</v>
      </c>
      <c r="J102" s="23">
        <v>45017.009722222225</v>
      </c>
      <c r="K102" s="8">
        <v>45017.09375</v>
      </c>
      <c r="L102" s="12" t="s">
        <v>42</v>
      </c>
      <c r="M102" s="6" t="s">
        <v>20</v>
      </c>
      <c r="N102" s="12" t="s">
        <v>1323</v>
      </c>
      <c r="O102" s="5">
        <v>15.09</v>
      </c>
      <c r="P102" s="12">
        <f>VLOOKUP(R102,'Monto total'!$H$4:$K$770,4,FALSE)</f>
        <v>0</v>
      </c>
      <c r="Q102" s="24" t="s">
        <v>34</v>
      </c>
      <c r="R102" s="5">
        <v>101</v>
      </c>
      <c r="S102" s="12" t="str">
        <f t="shared" si="9"/>
        <v>No</v>
      </c>
      <c r="T102" s="24" t="s">
        <v>50</v>
      </c>
      <c r="U102" s="5" t="s">
        <v>234</v>
      </c>
      <c r="V102" s="5" t="str">
        <f>TEXT(TablaSala[[#This Row],[Fecha de factura ]],"dddd")</f>
        <v>sábado</v>
      </c>
      <c r="W102" s="18" t="str">
        <f t="shared" si="6"/>
        <v>00:00:00</v>
      </c>
    </row>
    <row r="103" spans="1:23">
      <c r="A103" s="6">
        <v>19</v>
      </c>
      <c r="B103" s="12" t="s">
        <v>235</v>
      </c>
      <c r="C103" s="6">
        <v>2</v>
      </c>
      <c r="D103" s="15">
        <f t="shared" si="7"/>
        <v>45017</v>
      </c>
      <c r="E103" s="7">
        <v>6.458333333333334E-2</v>
      </c>
      <c r="F103" s="21">
        <v>0.1763888888888889</v>
      </c>
      <c r="G103" s="21">
        <f t="shared" si="5"/>
        <v>0.11180555555555556</v>
      </c>
      <c r="H103" s="21">
        <f>VLOOKUP($R103,'Tiempo de permanencia'!$B$7:$E$773,4,FALSE)</f>
        <v>3.1944444444444442E-2</v>
      </c>
      <c r="I103" s="37">
        <f t="shared" si="8"/>
        <v>7.9861111111111119E-2</v>
      </c>
      <c r="J103" s="23">
        <v>45017.064583333333</v>
      </c>
      <c r="K103" s="8">
        <v>45017.176388888889</v>
      </c>
      <c r="L103" s="12" t="s">
        <v>19</v>
      </c>
      <c r="M103" s="6" t="s">
        <v>20</v>
      </c>
      <c r="N103" s="12" t="s">
        <v>33</v>
      </c>
      <c r="O103" s="5">
        <v>12.65</v>
      </c>
      <c r="P103" s="12">
        <f>VLOOKUP(R103,'Monto total'!$H$4:$K$770,4,FALSE)</f>
        <v>183.65</v>
      </c>
      <c r="Q103" s="24" t="s">
        <v>22</v>
      </c>
      <c r="R103" s="5">
        <v>102</v>
      </c>
      <c r="S103" s="12" t="str">
        <f t="shared" si="9"/>
        <v>Sí</v>
      </c>
      <c r="T103" s="24" t="s">
        <v>50</v>
      </c>
      <c r="U103" s="5" t="s">
        <v>236</v>
      </c>
      <c r="V103" s="5" t="str">
        <f>TEXT(TablaSala[[#This Row],[Fecha de factura ]],"dddd")</f>
        <v>sábado</v>
      </c>
      <c r="W103" s="18" t="str">
        <f t="shared" si="6"/>
        <v>00:00:00</v>
      </c>
    </row>
    <row r="104" spans="1:23">
      <c r="A104" s="6">
        <v>13</v>
      </c>
      <c r="B104" s="12" t="s">
        <v>237</v>
      </c>
      <c r="C104" s="6">
        <v>3</v>
      </c>
      <c r="D104" s="15">
        <f t="shared" si="7"/>
        <v>45017</v>
      </c>
      <c r="E104" s="7">
        <v>7.0833333333333331E-2</v>
      </c>
      <c r="F104" s="21">
        <v>0.21527777777777779</v>
      </c>
      <c r="G104" s="21">
        <f t="shared" si="5"/>
        <v>0.14444444444444446</v>
      </c>
      <c r="H104" s="21">
        <f>VLOOKUP($R104,'Tiempo de permanencia'!$B$7:$E$773,4,FALSE)</f>
        <v>6.8750000000000006E-2</v>
      </c>
      <c r="I104" s="37">
        <f t="shared" si="8"/>
        <v>7.5694444444444453E-2</v>
      </c>
      <c r="J104" s="23">
        <v>45017.070833333331</v>
      </c>
      <c r="K104" s="8">
        <v>45017.215277777781</v>
      </c>
      <c r="L104" s="12" t="s">
        <v>42</v>
      </c>
      <c r="M104" s="6" t="s">
        <v>20</v>
      </c>
      <c r="N104" s="12" t="s">
        <v>21</v>
      </c>
      <c r="O104" s="5">
        <v>26.75</v>
      </c>
      <c r="P104" s="12">
        <f>VLOOKUP(R104,'Monto total'!$H$4:$K$770,4,FALSE)</f>
        <v>99.75</v>
      </c>
      <c r="Q104" s="24" t="s">
        <v>22</v>
      </c>
      <c r="R104" s="5">
        <v>103</v>
      </c>
      <c r="S104" s="12" t="str">
        <f t="shared" si="9"/>
        <v>Sí</v>
      </c>
      <c r="T104" s="24" t="s">
        <v>35</v>
      </c>
      <c r="U104" s="5" t="s">
        <v>238</v>
      </c>
      <c r="V104" s="5" t="str">
        <f>TEXT(TablaSala[[#This Row],[Fecha de factura ]],"dddd")</f>
        <v>sábado</v>
      </c>
      <c r="W104" s="18" t="str">
        <f t="shared" si="6"/>
        <v>00:00:00</v>
      </c>
    </row>
    <row r="105" spans="1:23">
      <c r="A105" s="6">
        <v>14</v>
      </c>
      <c r="B105" s="12" t="s">
        <v>239</v>
      </c>
      <c r="C105" s="6">
        <v>4</v>
      </c>
      <c r="D105" s="15">
        <f t="shared" si="7"/>
        <v>45017</v>
      </c>
      <c r="E105" s="7">
        <v>6.1111111111111109E-2</v>
      </c>
      <c r="F105" s="21">
        <v>0.11388888888888889</v>
      </c>
      <c r="G105" s="21">
        <f t="shared" si="5"/>
        <v>5.2777777777777778E-2</v>
      </c>
      <c r="H105" s="21">
        <f>VLOOKUP($R105,'Tiempo de permanencia'!$B$7:$E$773,4,FALSE)</f>
        <v>3.8194444444444448E-2</v>
      </c>
      <c r="I105" s="37">
        <f t="shared" si="8"/>
        <v>1.458333333333333E-2</v>
      </c>
      <c r="J105" s="23">
        <v>45017.061111111114</v>
      </c>
      <c r="K105" s="8">
        <v>45017.113888888889</v>
      </c>
      <c r="L105" s="12" t="s">
        <v>19</v>
      </c>
      <c r="M105" s="6" t="s">
        <v>27</v>
      </c>
      <c r="N105" s="12" t="s">
        <v>21</v>
      </c>
      <c r="O105" s="5">
        <v>11.12</v>
      </c>
      <c r="P105" s="12">
        <f>VLOOKUP(R105,'Monto total'!$H$4:$K$770,4,FALSE)</f>
        <v>88.12</v>
      </c>
      <c r="Q105" s="24" t="s">
        <v>22</v>
      </c>
      <c r="R105" s="5">
        <v>104</v>
      </c>
      <c r="S105" s="12" t="str">
        <f t="shared" si="9"/>
        <v>Sí</v>
      </c>
      <c r="T105" s="24" t="s">
        <v>58</v>
      </c>
      <c r="U105" s="5" t="s">
        <v>240</v>
      </c>
      <c r="V105" s="5" t="str">
        <f>TEXT(TablaSala[[#This Row],[Fecha de factura ]],"dddd")</f>
        <v>sábado</v>
      </c>
      <c r="W105" s="18" t="str">
        <f t="shared" si="6"/>
        <v>00:00:00</v>
      </c>
    </row>
    <row r="106" spans="1:23">
      <c r="A106" s="6">
        <v>14</v>
      </c>
      <c r="B106" s="12" t="s">
        <v>241</v>
      </c>
      <c r="C106" s="6">
        <v>6</v>
      </c>
      <c r="D106" s="15">
        <f t="shared" si="7"/>
        <v>45017</v>
      </c>
      <c r="E106" s="7">
        <v>5.4166666666666669E-2</v>
      </c>
      <c r="F106" s="21">
        <v>0.16666666666666666</v>
      </c>
      <c r="G106" s="21">
        <f t="shared" si="5"/>
        <v>0.11249999999999999</v>
      </c>
      <c r="H106" s="21">
        <f>VLOOKUP($R106,'Tiempo de permanencia'!$B$7:$E$773,4,FALSE)</f>
        <v>2.9861111111111113E-2</v>
      </c>
      <c r="I106" s="37">
        <f t="shared" si="8"/>
        <v>8.2638888888888873E-2</v>
      </c>
      <c r="J106" s="23">
        <v>45017.054166666669</v>
      </c>
      <c r="K106" s="8">
        <v>45017.166666666664</v>
      </c>
      <c r="L106" s="12" t="s">
        <v>19</v>
      </c>
      <c r="M106" s="6" t="s">
        <v>20</v>
      </c>
      <c r="N106" s="12" t="s">
        <v>33</v>
      </c>
      <c r="O106" s="5">
        <v>15.64</v>
      </c>
      <c r="P106" s="12">
        <f>VLOOKUP(R106,'Monto total'!$H$4:$K$770,4,FALSE)</f>
        <v>156.63999999999999</v>
      </c>
      <c r="Q106" s="24" t="s">
        <v>34</v>
      </c>
      <c r="R106" s="5">
        <v>105</v>
      </c>
      <c r="S106" s="12" t="str">
        <f t="shared" si="9"/>
        <v>Sí</v>
      </c>
      <c r="T106" s="24" t="s">
        <v>35</v>
      </c>
      <c r="U106" s="5" t="s">
        <v>242</v>
      </c>
      <c r="V106" s="5" t="str">
        <f>TEXT(TablaSala[[#This Row],[Fecha de factura ]],"dddd")</f>
        <v>sábado</v>
      </c>
      <c r="W106" s="18" t="str">
        <f t="shared" si="6"/>
        <v>00:00:00</v>
      </c>
    </row>
    <row r="107" spans="1:23">
      <c r="A107" s="6">
        <v>15</v>
      </c>
      <c r="B107" s="12" t="s">
        <v>243</v>
      </c>
      <c r="C107" s="6">
        <v>3</v>
      </c>
      <c r="D107" s="15">
        <f t="shared" si="7"/>
        <v>45017</v>
      </c>
      <c r="E107" s="7">
        <v>8.3333333333333329E-2</v>
      </c>
      <c r="F107" s="21">
        <v>0.21388888888888888</v>
      </c>
      <c r="G107" s="21">
        <f t="shared" si="5"/>
        <v>0.13055555555555554</v>
      </c>
      <c r="H107" s="21">
        <f>VLOOKUP($R107,'Tiempo de permanencia'!$B$7:$E$773,4,FALSE)</f>
        <v>2.013888888888889E-2</v>
      </c>
      <c r="I107" s="37">
        <f t="shared" si="8"/>
        <v>0.11041666666666665</v>
      </c>
      <c r="J107" s="23">
        <v>45017.083333333336</v>
      </c>
      <c r="K107" s="8">
        <v>45017.213888888888</v>
      </c>
      <c r="L107" s="12" t="s">
        <v>42</v>
      </c>
      <c r="M107" s="6" t="s">
        <v>27</v>
      </c>
      <c r="N107" s="12" t="s">
        <v>28</v>
      </c>
      <c r="O107" s="5">
        <v>22.72</v>
      </c>
      <c r="P107" s="12">
        <f>VLOOKUP(R107,'Monto total'!$H$4:$K$770,4,FALSE)</f>
        <v>90.72</v>
      </c>
      <c r="Q107" s="24" t="s">
        <v>34</v>
      </c>
      <c r="R107" s="5">
        <v>106</v>
      </c>
      <c r="S107" s="12" t="str">
        <f t="shared" si="9"/>
        <v>Sí</v>
      </c>
      <c r="T107" s="24" t="s">
        <v>58</v>
      </c>
      <c r="U107" s="5" t="s">
        <v>91</v>
      </c>
      <c r="V107" s="5" t="str">
        <f>TEXT(TablaSala[[#This Row],[Fecha de factura ]],"dddd")</f>
        <v>sábado</v>
      </c>
      <c r="W107" s="18" t="str">
        <f t="shared" si="6"/>
        <v>00:00:00</v>
      </c>
    </row>
    <row r="108" spans="1:23">
      <c r="A108" s="6">
        <v>11</v>
      </c>
      <c r="B108" s="12" t="s">
        <v>244</v>
      </c>
      <c r="C108" s="6">
        <v>5</v>
      </c>
      <c r="D108" s="15">
        <f t="shared" si="7"/>
        <v>45017</v>
      </c>
      <c r="E108" s="7">
        <v>6.1805555555555558E-2</v>
      </c>
      <c r="F108" s="21">
        <v>0.12361111111111112</v>
      </c>
      <c r="G108" s="21">
        <f t="shared" si="5"/>
        <v>6.1805555555555558E-2</v>
      </c>
      <c r="H108" s="21">
        <f>VLOOKUP($R108,'Tiempo de permanencia'!$B$7:$E$773,4,FALSE)</f>
        <v>9.7916666666666666E-2</v>
      </c>
      <c r="I108" s="37">
        <f t="shared" si="8"/>
        <v>0</v>
      </c>
      <c r="J108" s="23">
        <v>45017.061805555553</v>
      </c>
      <c r="K108" s="8">
        <v>45017.123611111114</v>
      </c>
      <c r="L108" s="12" t="s">
        <v>32</v>
      </c>
      <c r="M108" s="6" t="s">
        <v>20</v>
      </c>
      <c r="N108" s="12" t="s">
        <v>1323</v>
      </c>
      <c r="O108" s="5">
        <v>48.77</v>
      </c>
      <c r="P108" s="12">
        <f>VLOOKUP(R108,'Monto total'!$H$4:$K$770,4,FALSE)</f>
        <v>0</v>
      </c>
      <c r="Q108" s="24" t="s">
        <v>22</v>
      </c>
      <c r="R108" s="5">
        <v>107</v>
      </c>
      <c r="S108" s="12" t="str">
        <f t="shared" si="9"/>
        <v>No</v>
      </c>
      <c r="T108" s="24" t="s">
        <v>55</v>
      </c>
      <c r="U108" s="5" t="s">
        <v>245</v>
      </c>
      <c r="V108" s="5" t="str">
        <f>TEXT(TablaSala[[#This Row],[Fecha de factura ]],"dddd")</f>
        <v>sábado</v>
      </c>
      <c r="W108" s="18" t="str">
        <f t="shared" si="6"/>
        <v>00:00:00</v>
      </c>
    </row>
    <row r="109" spans="1:23">
      <c r="A109" s="6">
        <v>3</v>
      </c>
      <c r="B109" s="12" t="s">
        <v>246</v>
      </c>
      <c r="C109" s="6">
        <v>3</v>
      </c>
      <c r="D109" s="15">
        <f t="shared" si="7"/>
        <v>45017</v>
      </c>
      <c r="E109" s="7">
        <v>6.3888888888888884E-2</v>
      </c>
      <c r="F109" s="21">
        <v>0.15069444444444444</v>
      </c>
      <c r="G109" s="21">
        <f t="shared" si="5"/>
        <v>8.6805555555555552E-2</v>
      </c>
      <c r="H109" s="21">
        <f>VLOOKUP($R109,'Tiempo de permanencia'!$B$7:$E$773,4,FALSE)</f>
        <v>7.9861111111111105E-2</v>
      </c>
      <c r="I109" s="37">
        <f t="shared" si="8"/>
        <v>6.9444444444444475E-3</v>
      </c>
      <c r="J109" s="23">
        <v>45017.063888888886</v>
      </c>
      <c r="K109" s="8">
        <v>45017.150694444441</v>
      </c>
      <c r="L109" s="12" t="s">
        <v>42</v>
      </c>
      <c r="M109" s="6" t="s">
        <v>27</v>
      </c>
      <c r="N109" s="12" t="s">
        <v>21</v>
      </c>
      <c r="O109" s="5">
        <v>23.26</v>
      </c>
      <c r="P109" s="12">
        <f>VLOOKUP(R109,'Monto total'!$H$4:$K$770,4,FALSE)</f>
        <v>147.26</v>
      </c>
      <c r="Q109" s="24" t="s">
        <v>22</v>
      </c>
      <c r="R109" s="5">
        <v>108</v>
      </c>
      <c r="S109" s="12" t="str">
        <f t="shared" si="9"/>
        <v>Sí</v>
      </c>
      <c r="T109" s="24" t="s">
        <v>39</v>
      </c>
      <c r="U109" s="5" t="s">
        <v>247</v>
      </c>
      <c r="V109" s="5" t="str">
        <f>TEXT(TablaSala[[#This Row],[Fecha de factura ]],"dddd")</f>
        <v>sábado</v>
      </c>
      <c r="W109" s="18" t="str">
        <f t="shared" si="6"/>
        <v>00:00:00</v>
      </c>
    </row>
    <row r="110" spans="1:23">
      <c r="A110" s="6">
        <v>10</v>
      </c>
      <c r="B110" s="12" t="s">
        <v>248</v>
      </c>
      <c r="C110" s="6">
        <v>2</v>
      </c>
      <c r="D110" s="15">
        <f t="shared" si="7"/>
        <v>45017</v>
      </c>
      <c r="E110" s="7">
        <v>5.9027777777777776E-2</v>
      </c>
      <c r="F110" s="21">
        <v>0.10138888888888889</v>
      </c>
      <c r="G110" s="21">
        <f t="shared" si="5"/>
        <v>4.2361111111111113E-2</v>
      </c>
      <c r="H110" s="21">
        <f>VLOOKUP($R110,'Tiempo de permanencia'!$B$7:$E$773,4,FALSE)</f>
        <v>8.1944444444444445E-2</v>
      </c>
      <c r="I110" s="37">
        <f t="shared" si="8"/>
        <v>0</v>
      </c>
      <c r="J110" s="23">
        <v>45017.059027777781</v>
      </c>
      <c r="K110" s="8">
        <v>45017.101388888892</v>
      </c>
      <c r="L110" s="12" t="s">
        <v>42</v>
      </c>
      <c r="M110" s="6" t="s">
        <v>27</v>
      </c>
      <c r="N110" s="12" t="s">
        <v>1323</v>
      </c>
      <c r="O110" s="5">
        <v>42.95</v>
      </c>
      <c r="P110" s="12">
        <f>VLOOKUP(R110,'Monto total'!$H$4:$K$770,4,FALSE)</f>
        <v>0</v>
      </c>
      <c r="Q110" s="24" t="s">
        <v>34</v>
      </c>
      <c r="R110" s="5">
        <v>109</v>
      </c>
      <c r="S110" s="12" t="str">
        <f t="shared" si="9"/>
        <v>No</v>
      </c>
      <c r="T110" s="24" t="s">
        <v>73</v>
      </c>
      <c r="U110" s="5" t="s">
        <v>249</v>
      </c>
      <c r="V110" s="5" t="str">
        <f>TEXT(TablaSala[[#This Row],[Fecha de factura ]],"dddd")</f>
        <v>sábado</v>
      </c>
      <c r="W110" s="18" t="str">
        <f t="shared" si="6"/>
        <v>00:00:00</v>
      </c>
    </row>
    <row r="111" spans="1:23">
      <c r="A111" s="6">
        <v>5</v>
      </c>
      <c r="B111" s="12" t="s">
        <v>250</v>
      </c>
      <c r="C111" s="6">
        <v>1</v>
      </c>
      <c r="D111" s="15">
        <f t="shared" si="7"/>
        <v>45017</v>
      </c>
      <c r="E111" s="7">
        <v>0.14722222222222223</v>
      </c>
      <c r="F111" s="21">
        <v>0.27569444444444446</v>
      </c>
      <c r="G111" s="21">
        <f t="shared" si="5"/>
        <v>0.12847222222222224</v>
      </c>
      <c r="H111" s="21">
        <f>VLOOKUP($R111,'Tiempo de permanencia'!$B$7:$E$773,4,FALSE)</f>
        <v>8.4027777777777785E-2</v>
      </c>
      <c r="I111" s="37">
        <f t="shared" si="8"/>
        <v>4.4444444444444453E-2</v>
      </c>
      <c r="J111" s="23">
        <v>45017.147222222222</v>
      </c>
      <c r="K111" s="8">
        <v>45017.275694444441</v>
      </c>
      <c r="L111" s="12" t="s">
        <v>26</v>
      </c>
      <c r="M111" s="6" t="s">
        <v>20</v>
      </c>
      <c r="N111" s="12" t="s">
        <v>33</v>
      </c>
      <c r="O111" s="5">
        <v>47.91</v>
      </c>
      <c r="P111" s="12">
        <f>VLOOKUP(R111,'Monto total'!$H$4:$K$770,4,FALSE)</f>
        <v>210.91</v>
      </c>
      <c r="Q111" s="24" t="s">
        <v>22</v>
      </c>
      <c r="R111" s="5">
        <v>110</v>
      </c>
      <c r="S111" s="12" t="str">
        <f t="shared" si="9"/>
        <v>Sí</v>
      </c>
      <c r="T111" s="24" t="s">
        <v>39</v>
      </c>
      <c r="U111" s="5" t="s">
        <v>251</v>
      </c>
      <c r="V111" s="5" t="str">
        <f>TEXT(TablaSala[[#This Row],[Fecha de factura ]],"dddd")</f>
        <v>sábado</v>
      </c>
      <c r="W111" s="18" t="str">
        <f t="shared" si="6"/>
        <v>00:00:00</v>
      </c>
    </row>
    <row r="112" spans="1:23">
      <c r="A112" s="6">
        <v>3</v>
      </c>
      <c r="B112" s="12" t="s">
        <v>252</v>
      </c>
      <c r="C112" s="6">
        <v>2</v>
      </c>
      <c r="D112" s="15">
        <f t="shared" si="7"/>
        <v>45017</v>
      </c>
      <c r="E112" s="7">
        <v>7.4999999999999997E-2</v>
      </c>
      <c r="F112" s="21">
        <v>0.21319444444444444</v>
      </c>
      <c r="G112" s="21">
        <f t="shared" si="5"/>
        <v>0.13819444444444445</v>
      </c>
      <c r="H112" s="21">
        <f>VLOOKUP($R112,'Tiempo de permanencia'!$B$7:$E$773,4,FALSE)</f>
        <v>9.5138888888888884E-2</v>
      </c>
      <c r="I112" s="37">
        <f t="shared" si="8"/>
        <v>4.3055555555555569E-2</v>
      </c>
      <c r="J112" s="23">
        <v>45017.074999999997</v>
      </c>
      <c r="K112" s="8">
        <v>45017.213194444441</v>
      </c>
      <c r="L112" s="12" t="s">
        <v>19</v>
      </c>
      <c r="M112" s="6" t="s">
        <v>27</v>
      </c>
      <c r="N112" s="12" t="s">
        <v>33</v>
      </c>
      <c r="O112" s="5">
        <v>18.82</v>
      </c>
      <c r="P112" s="12">
        <f>VLOOKUP(R112,'Monto total'!$H$4:$K$770,4,FALSE)</f>
        <v>222.82</v>
      </c>
      <c r="Q112" s="24" t="s">
        <v>22</v>
      </c>
      <c r="R112" s="5">
        <v>111</v>
      </c>
      <c r="S112" s="12" t="str">
        <f t="shared" si="9"/>
        <v>Sí</v>
      </c>
      <c r="T112" s="24" t="s">
        <v>73</v>
      </c>
      <c r="U112" s="5" t="s">
        <v>253</v>
      </c>
      <c r="V112" s="5" t="str">
        <f>TEXT(TablaSala[[#This Row],[Fecha de factura ]],"dddd")</f>
        <v>sábado</v>
      </c>
      <c r="W112" s="18" t="str">
        <f t="shared" si="6"/>
        <v>00:00:00</v>
      </c>
    </row>
    <row r="113" spans="1:23">
      <c r="A113" s="6">
        <v>6</v>
      </c>
      <c r="B113" s="12" t="s">
        <v>254</v>
      </c>
      <c r="C113" s="6">
        <v>2</v>
      </c>
      <c r="D113" s="15">
        <f t="shared" si="7"/>
        <v>45017</v>
      </c>
      <c r="E113" s="7">
        <v>7.5694444444444439E-2</v>
      </c>
      <c r="F113" s="21">
        <v>0.1673611111111111</v>
      </c>
      <c r="G113" s="21">
        <f t="shared" si="5"/>
        <v>0.10208333333333333</v>
      </c>
      <c r="H113" s="21">
        <f>VLOOKUP($R113,'Tiempo de permanencia'!$B$7:$E$773,4,FALSE)</f>
        <v>1.1111111111111112E-2</v>
      </c>
      <c r="I113" s="37">
        <f t="shared" si="8"/>
        <v>9.0972222222222218E-2</v>
      </c>
      <c r="J113" s="23">
        <v>45017.075694444444</v>
      </c>
      <c r="K113" s="8">
        <v>45017.167361111111</v>
      </c>
      <c r="L113" s="12" t="s">
        <v>32</v>
      </c>
      <c r="M113" s="6" t="s">
        <v>46</v>
      </c>
      <c r="N113" s="12" t="s">
        <v>28</v>
      </c>
      <c r="O113" s="5">
        <v>35.36</v>
      </c>
      <c r="P113" s="12">
        <f>VLOOKUP(R113,'Monto total'!$H$4:$K$770,4,FALSE)</f>
        <v>55.36</v>
      </c>
      <c r="Q113" s="24" t="s">
        <v>49</v>
      </c>
      <c r="R113" s="5">
        <v>112</v>
      </c>
      <c r="S113" s="12" t="str">
        <f t="shared" si="9"/>
        <v>Sí</v>
      </c>
      <c r="T113" s="24" t="s">
        <v>43</v>
      </c>
      <c r="U113" s="5" t="s">
        <v>255</v>
      </c>
      <c r="V113" s="5" t="str">
        <f>TEXT(TablaSala[[#This Row],[Fecha de factura ]],"dddd")</f>
        <v>sábado</v>
      </c>
      <c r="W113" s="18" t="str">
        <f t="shared" si="6"/>
        <v>00:15:00</v>
      </c>
    </row>
    <row r="114" spans="1:23">
      <c r="A114" s="6">
        <v>4</v>
      </c>
      <c r="B114" s="12" t="s">
        <v>256</v>
      </c>
      <c r="C114" s="6">
        <v>2</v>
      </c>
      <c r="D114" s="15">
        <f t="shared" si="7"/>
        <v>45017</v>
      </c>
      <c r="E114" s="7">
        <v>0.05</v>
      </c>
      <c r="F114" s="21">
        <v>0.18124999999999999</v>
      </c>
      <c r="G114" s="21">
        <f t="shared" si="5"/>
        <v>0.14166666666666664</v>
      </c>
      <c r="H114" s="21">
        <f>VLOOKUP($R114,'Tiempo de permanencia'!$B$7:$E$773,4,FALSE)</f>
        <v>3.5416666666666666E-2</v>
      </c>
      <c r="I114" s="37">
        <f t="shared" si="8"/>
        <v>0.10624999999999997</v>
      </c>
      <c r="J114" s="23">
        <v>45017.05</v>
      </c>
      <c r="K114" s="8">
        <v>45017.181250000001</v>
      </c>
      <c r="L114" s="12" t="s">
        <v>19</v>
      </c>
      <c r="M114" s="6" t="s">
        <v>20</v>
      </c>
      <c r="N114" s="12" t="s">
        <v>33</v>
      </c>
      <c r="O114" s="5">
        <v>29.74</v>
      </c>
      <c r="P114" s="12">
        <f>VLOOKUP(R114,'Monto total'!$H$4:$K$770,4,FALSE)</f>
        <v>97.74</v>
      </c>
      <c r="Q114" s="24" t="s">
        <v>49</v>
      </c>
      <c r="R114" s="5">
        <v>113</v>
      </c>
      <c r="S114" s="12" t="str">
        <f t="shared" si="9"/>
        <v>Sí</v>
      </c>
      <c r="T114" s="24" t="s">
        <v>35</v>
      </c>
      <c r="U114" s="5" t="s">
        <v>91</v>
      </c>
      <c r="V114" s="5" t="str">
        <f>TEXT(TablaSala[[#This Row],[Fecha de factura ]],"dddd")</f>
        <v>sábado</v>
      </c>
      <c r="W114" s="18" t="str">
        <f t="shared" si="6"/>
        <v>00:15:00</v>
      </c>
    </row>
    <row r="115" spans="1:23">
      <c r="A115" s="6">
        <v>7</v>
      </c>
      <c r="B115" s="12" t="s">
        <v>257</v>
      </c>
      <c r="C115" s="6">
        <v>6</v>
      </c>
      <c r="D115" s="15">
        <f t="shared" si="7"/>
        <v>45017</v>
      </c>
      <c r="E115" s="7">
        <v>3.4027777777777775E-2</v>
      </c>
      <c r="F115" s="21">
        <v>0.14583333333333334</v>
      </c>
      <c r="G115" s="21">
        <f t="shared" si="5"/>
        <v>0.12222222222222225</v>
      </c>
      <c r="H115" s="21">
        <f>VLOOKUP($R115,'Tiempo de permanencia'!$B$7:$E$773,4,FALSE)</f>
        <v>9.0972222222222218E-2</v>
      </c>
      <c r="I115" s="37">
        <f t="shared" si="8"/>
        <v>3.1250000000000028E-2</v>
      </c>
      <c r="J115" s="23">
        <v>45017.03402777778</v>
      </c>
      <c r="K115" s="8">
        <v>45017.145833333336</v>
      </c>
      <c r="L115" s="12" t="s">
        <v>26</v>
      </c>
      <c r="M115" s="6" t="s">
        <v>20</v>
      </c>
      <c r="N115" s="12" t="s">
        <v>33</v>
      </c>
      <c r="O115" s="5">
        <v>38.81</v>
      </c>
      <c r="P115" s="12">
        <f>VLOOKUP(R115,'Monto total'!$H$4:$K$770,4,FALSE)</f>
        <v>291.81</v>
      </c>
      <c r="Q115" s="24" t="s">
        <v>49</v>
      </c>
      <c r="R115" s="5">
        <v>114</v>
      </c>
      <c r="S115" s="12" t="str">
        <f t="shared" si="9"/>
        <v>Sí</v>
      </c>
      <c r="T115" s="24" t="s">
        <v>78</v>
      </c>
      <c r="U115" s="5" t="s">
        <v>258</v>
      </c>
      <c r="V115" s="5" t="str">
        <f>TEXT(TablaSala[[#This Row],[Fecha de factura ]],"dddd")</f>
        <v>sábado</v>
      </c>
      <c r="W115" s="18" t="str">
        <f t="shared" si="6"/>
        <v>00:15:00</v>
      </c>
    </row>
    <row r="116" spans="1:23">
      <c r="A116" s="6">
        <v>12</v>
      </c>
      <c r="B116" s="12" t="s">
        <v>233</v>
      </c>
      <c r="C116" s="6">
        <v>6</v>
      </c>
      <c r="D116" s="15">
        <f t="shared" si="7"/>
        <v>45017</v>
      </c>
      <c r="E116" s="7">
        <v>0.15486111111111112</v>
      </c>
      <c r="F116" s="21">
        <v>0.26805555555555555</v>
      </c>
      <c r="G116" s="21">
        <f t="shared" si="5"/>
        <v>0.1236111111111111</v>
      </c>
      <c r="H116" s="21">
        <f>VLOOKUP($R116,'Tiempo de permanencia'!$B$7:$E$773,4,FALSE)</f>
        <v>6.805555555555555E-2</v>
      </c>
      <c r="I116" s="37">
        <f t="shared" si="8"/>
        <v>5.5555555555555552E-2</v>
      </c>
      <c r="J116" s="23">
        <v>45017.154861111114</v>
      </c>
      <c r="K116" s="8">
        <v>45017.268055555556</v>
      </c>
      <c r="L116" s="12" t="s">
        <v>26</v>
      </c>
      <c r="M116" s="6" t="s">
        <v>46</v>
      </c>
      <c r="N116" s="12" t="s">
        <v>21</v>
      </c>
      <c r="O116" s="5">
        <v>46.46</v>
      </c>
      <c r="P116" s="12">
        <f>VLOOKUP(R116,'Monto total'!$H$4:$K$770,4,FALSE)</f>
        <v>283.45999999999998</v>
      </c>
      <c r="Q116" s="24" t="s">
        <v>49</v>
      </c>
      <c r="R116" s="5">
        <v>115</v>
      </c>
      <c r="S116" s="12" t="str">
        <f t="shared" si="9"/>
        <v>Sí</v>
      </c>
      <c r="T116" s="24" t="s">
        <v>58</v>
      </c>
      <c r="U116" s="5" t="s">
        <v>259</v>
      </c>
      <c r="V116" s="5" t="str">
        <f>TEXT(TablaSala[[#This Row],[Fecha de factura ]],"dddd")</f>
        <v>sábado</v>
      </c>
      <c r="W116" s="18" t="str">
        <f t="shared" si="6"/>
        <v>00:15:00</v>
      </c>
    </row>
    <row r="117" spans="1:23">
      <c r="A117" s="6">
        <v>8</v>
      </c>
      <c r="B117" s="12" t="s">
        <v>260</v>
      </c>
      <c r="C117" s="6">
        <v>5</v>
      </c>
      <c r="D117" s="15">
        <f t="shared" si="7"/>
        <v>45017</v>
      </c>
      <c r="E117" s="7">
        <v>0.13541666666666666</v>
      </c>
      <c r="F117" s="21">
        <v>0.27291666666666664</v>
      </c>
      <c r="G117" s="21">
        <f t="shared" si="5"/>
        <v>0.14791666666666664</v>
      </c>
      <c r="H117" s="21">
        <f>VLOOKUP($R117,'Tiempo de permanencia'!$B$7:$E$773,4,FALSE)</f>
        <v>8.9583333333333334E-2</v>
      </c>
      <c r="I117" s="37">
        <f t="shared" si="8"/>
        <v>5.8333333333333307E-2</v>
      </c>
      <c r="J117" s="23">
        <v>45017.135416666664</v>
      </c>
      <c r="K117" s="8">
        <v>45017.272916666669</v>
      </c>
      <c r="L117" s="12" t="s">
        <v>26</v>
      </c>
      <c r="M117" s="6" t="s">
        <v>20</v>
      </c>
      <c r="N117" s="12" t="s">
        <v>33</v>
      </c>
      <c r="O117" s="5">
        <v>47.69</v>
      </c>
      <c r="P117" s="12">
        <f>VLOOKUP(R117,'Monto total'!$H$4:$K$770,4,FALSE)</f>
        <v>316.69</v>
      </c>
      <c r="Q117" s="24" t="s">
        <v>49</v>
      </c>
      <c r="R117" s="5">
        <v>116</v>
      </c>
      <c r="S117" s="12" t="str">
        <f t="shared" si="9"/>
        <v>Sí</v>
      </c>
      <c r="T117" s="24" t="s">
        <v>78</v>
      </c>
      <c r="U117" s="5" t="s">
        <v>261</v>
      </c>
      <c r="V117" s="5" t="str">
        <f>TEXT(TablaSala[[#This Row],[Fecha de factura ]],"dddd")</f>
        <v>sábado</v>
      </c>
      <c r="W117" s="18" t="str">
        <f t="shared" si="6"/>
        <v>00:15:00</v>
      </c>
    </row>
    <row r="118" spans="1:23">
      <c r="A118" s="6">
        <v>8</v>
      </c>
      <c r="B118" s="12" t="s">
        <v>262</v>
      </c>
      <c r="C118" s="6">
        <v>4</v>
      </c>
      <c r="D118" s="15">
        <f t="shared" si="7"/>
        <v>45017</v>
      </c>
      <c r="E118" s="7">
        <v>0.12152777777777778</v>
      </c>
      <c r="F118" s="21">
        <v>0.23958333333333334</v>
      </c>
      <c r="G118" s="21">
        <f t="shared" si="5"/>
        <v>0.12847222222222224</v>
      </c>
      <c r="H118" s="21">
        <f>VLOOKUP($R118,'Tiempo de permanencia'!$B$7:$E$773,4,FALSE)</f>
        <v>5.5555555555555558E-3</v>
      </c>
      <c r="I118" s="37">
        <f t="shared" si="8"/>
        <v>0.12291666666666669</v>
      </c>
      <c r="J118" s="23">
        <v>45017.121527777781</v>
      </c>
      <c r="K118" s="8">
        <v>45017.239583333336</v>
      </c>
      <c r="L118" s="12" t="s">
        <v>19</v>
      </c>
      <c r="M118" s="6" t="s">
        <v>27</v>
      </c>
      <c r="N118" s="12" t="s">
        <v>33</v>
      </c>
      <c r="O118" s="5">
        <v>11.65</v>
      </c>
      <c r="P118" s="12">
        <f>VLOOKUP(R118,'Monto total'!$H$4:$K$770,4,FALSE)</f>
        <v>81.650000000000006</v>
      </c>
      <c r="Q118" s="24" t="s">
        <v>49</v>
      </c>
      <c r="R118" s="5">
        <v>117</v>
      </c>
      <c r="S118" s="12" t="str">
        <f t="shared" si="9"/>
        <v>Sí</v>
      </c>
      <c r="T118" s="24" t="s">
        <v>78</v>
      </c>
      <c r="U118" s="5" t="s">
        <v>47</v>
      </c>
      <c r="V118" s="5" t="str">
        <f>TEXT(TablaSala[[#This Row],[Fecha de factura ]],"dddd")</f>
        <v>sábado</v>
      </c>
      <c r="W118" s="18" t="str">
        <f t="shared" si="6"/>
        <v>00:15:00</v>
      </c>
    </row>
    <row r="119" spans="1:23">
      <c r="A119" s="6">
        <v>13</v>
      </c>
      <c r="B119" s="12" t="s">
        <v>263</v>
      </c>
      <c r="C119" s="6">
        <v>1</v>
      </c>
      <c r="D119" s="15">
        <f t="shared" si="7"/>
        <v>45017</v>
      </c>
      <c r="E119" s="7">
        <v>2.361111111111111E-2</v>
      </c>
      <c r="F119" s="21">
        <v>7.2916666666666671E-2</v>
      </c>
      <c r="G119" s="21">
        <f t="shared" si="5"/>
        <v>4.9305555555555561E-2</v>
      </c>
      <c r="H119" s="21">
        <f>VLOOKUP($R119,'Tiempo de permanencia'!$B$7:$E$773,4,FALSE)</f>
        <v>9.4444444444444442E-2</v>
      </c>
      <c r="I119" s="37">
        <f t="shared" si="8"/>
        <v>0</v>
      </c>
      <c r="J119" s="23">
        <v>45017.023611111108</v>
      </c>
      <c r="K119" s="8">
        <v>45017.072916666664</v>
      </c>
      <c r="L119" s="12" t="s">
        <v>38</v>
      </c>
      <c r="M119" s="6" t="s">
        <v>46</v>
      </c>
      <c r="N119" s="12" t="s">
        <v>1323</v>
      </c>
      <c r="O119" s="5">
        <v>49.32</v>
      </c>
      <c r="P119" s="12">
        <f>VLOOKUP(R119,'Monto total'!$H$4:$K$770,4,FALSE)</f>
        <v>0</v>
      </c>
      <c r="Q119" s="24" t="s">
        <v>34</v>
      </c>
      <c r="R119" s="5">
        <v>118</v>
      </c>
      <c r="S119" s="12" t="str">
        <f t="shared" si="9"/>
        <v>No</v>
      </c>
      <c r="T119" s="24" t="s">
        <v>55</v>
      </c>
      <c r="U119" s="5" t="s">
        <v>264</v>
      </c>
      <c r="V119" s="5" t="str">
        <f>TEXT(TablaSala[[#This Row],[Fecha de factura ]],"dddd")</f>
        <v>sábado</v>
      </c>
      <c r="W119" s="18" t="str">
        <f t="shared" si="6"/>
        <v>00:00:00</v>
      </c>
    </row>
    <row r="120" spans="1:23">
      <c r="A120" s="6">
        <v>17</v>
      </c>
      <c r="B120" s="12" t="s">
        <v>265</v>
      </c>
      <c r="C120" s="6">
        <v>3</v>
      </c>
      <c r="D120" s="15">
        <f t="shared" si="7"/>
        <v>45018</v>
      </c>
      <c r="E120" s="7">
        <v>0.14166666666666666</v>
      </c>
      <c r="F120" s="21">
        <v>0.21041666666666667</v>
      </c>
      <c r="G120" s="21">
        <f t="shared" si="5"/>
        <v>6.8750000000000006E-2</v>
      </c>
      <c r="H120" s="21">
        <f>VLOOKUP($R120,'Tiempo de permanencia'!$B$7:$E$773,4,FALSE)</f>
        <v>3.7499999999999999E-2</v>
      </c>
      <c r="I120" s="37">
        <f t="shared" si="8"/>
        <v>3.1250000000000007E-2</v>
      </c>
      <c r="J120" s="23">
        <v>45018.14166666667</v>
      </c>
      <c r="K120" s="8">
        <v>45018.210416666669</v>
      </c>
      <c r="L120" s="12" t="s">
        <v>32</v>
      </c>
      <c r="M120" s="6" t="s">
        <v>27</v>
      </c>
      <c r="N120" s="12" t="s">
        <v>33</v>
      </c>
      <c r="O120" s="5">
        <v>11.5</v>
      </c>
      <c r="P120" s="12">
        <f>VLOOKUP(R120,'Monto total'!$H$4:$K$770,4,FALSE)</f>
        <v>145.5</v>
      </c>
      <c r="Q120" s="24" t="s">
        <v>22</v>
      </c>
      <c r="R120" s="5">
        <v>119</v>
      </c>
      <c r="S120" s="12" t="str">
        <f t="shared" si="9"/>
        <v>Sí</v>
      </c>
      <c r="T120" s="24" t="s">
        <v>43</v>
      </c>
      <c r="U120" s="5" t="s">
        <v>266</v>
      </c>
      <c r="V120" s="5" t="str">
        <f>TEXT(TablaSala[[#This Row],[Fecha de factura ]],"dddd")</f>
        <v>domingo</v>
      </c>
      <c r="W120" s="18" t="str">
        <f t="shared" si="6"/>
        <v>00:00:00</v>
      </c>
    </row>
    <row r="121" spans="1:23">
      <c r="A121" s="6">
        <v>4</v>
      </c>
      <c r="B121" s="12" t="s">
        <v>267</v>
      </c>
      <c r="C121" s="6">
        <v>2</v>
      </c>
      <c r="D121" s="15">
        <f t="shared" si="7"/>
        <v>45018</v>
      </c>
      <c r="E121" s="7">
        <v>2.6388888888888889E-2</v>
      </c>
      <c r="F121" s="21">
        <v>7.0833333333333331E-2</v>
      </c>
      <c r="G121" s="21">
        <f t="shared" si="5"/>
        <v>4.4444444444444439E-2</v>
      </c>
      <c r="H121" s="21">
        <f>VLOOKUP($R121,'Tiempo de permanencia'!$B$7:$E$773,4,FALSE)</f>
        <v>6.7361111111111108E-2</v>
      </c>
      <c r="I121" s="37">
        <f t="shared" si="8"/>
        <v>0</v>
      </c>
      <c r="J121" s="23">
        <v>45018.026388888888</v>
      </c>
      <c r="K121" s="8">
        <v>45018.070833333331</v>
      </c>
      <c r="L121" s="12" t="s">
        <v>26</v>
      </c>
      <c r="M121" s="6" t="s">
        <v>20</v>
      </c>
      <c r="N121" s="12" t="s">
        <v>1323</v>
      </c>
      <c r="O121" s="5">
        <v>12.51</v>
      </c>
      <c r="P121" s="12">
        <f>VLOOKUP(R121,'Monto total'!$H$4:$K$770,4,FALSE)</f>
        <v>0</v>
      </c>
      <c r="Q121" s="24" t="s">
        <v>22</v>
      </c>
      <c r="R121" s="5">
        <v>120</v>
      </c>
      <c r="S121" s="12" t="str">
        <f t="shared" si="9"/>
        <v>No</v>
      </c>
      <c r="T121" s="24" t="s">
        <v>58</v>
      </c>
      <c r="U121" s="5" t="s">
        <v>268</v>
      </c>
      <c r="V121" s="5" t="str">
        <f>TEXT(TablaSala[[#This Row],[Fecha de factura ]],"dddd")</f>
        <v>domingo</v>
      </c>
      <c r="W121" s="18" t="str">
        <f t="shared" si="6"/>
        <v>00:00:00</v>
      </c>
    </row>
    <row r="122" spans="1:23">
      <c r="A122" s="6">
        <v>5</v>
      </c>
      <c r="B122" s="12" t="s">
        <v>269</v>
      </c>
      <c r="C122" s="6">
        <v>4</v>
      </c>
      <c r="D122" s="15">
        <f t="shared" si="7"/>
        <v>45018</v>
      </c>
      <c r="E122" s="7">
        <v>0.15625</v>
      </c>
      <c r="F122" s="21">
        <v>0.2590277777777778</v>
      </c>
      <c r="G122" s="21">
        <f t="shared" si="5"/>
        <v>0.1027777777777778</v>
      </c>
      <c r="H122" s="21">
        <f>VLOOKUP($R122,'Tiempo de permanencia'!$B$7:$E$773,4,FALSE)</f>
        <v>2.6388888888888889E-2</v>
      </c>
      <c r="I122" s="37">
        <f t="shared" si="8"/>
        <v>7.6388888888888909E-2</v>
      </c>
      <c r="J122" s="23">
        <v>45018.15625</v>
      </c>
      <c r="K122" s="8">
        <v>45018.259027777778</v>
      </c>
      <c r="L122" s="12" t="s">
        <v>42</v>
      </c>
      <c r="M122" s="6" t="s">
        <v>20</v>
      </c>
      <c r="N122" s="12" t="s">
        <v>33</v>
      </c>
      <c r="O122" s="5">
        <v>12.3</v>
      </c>
      <c r="P122" s="12">
        <f>VLOOKUP(R122,'Monto total'!$H$4:$K$770,4,FALSE)</f>
        <v>64.3</v>
      </c>
      <c r="Q122" s="24" t="s">
        <v>22</v>
      </c>
      <c r="R122" s="5">
        <v>121</v>
      </c>
      <c r="S122" s="12" t="str">
        <f t="shared" si="9"/>
        <v>Sí</v>
      </c>
      <c r="T122" s="24" t="s">
        <v>39</v>
      </c>
      <c r="U122" s="5" t="s">
        <v>270</v>
      </c>
      <c r="V122" s="5" t="str">
        <f>TEXT(TablaSala[[#This Row],[Fecha de factura ]],"dddd")</f>
        <v>domingo</v>
      </c>
      <c r="W122" s="18" t="str">
        <f t="shared" si="6"/>
        <v>00:00:00</v>
      </c>
    </row>
    <row r="123" spans="1:23">
      <c r="A123" s="6">
        <v>6</v>
      </c>
      <c r="B123" s="12" t="s">
        <v>271</v>
      </c>
      <c r="C123" s="6">
        <v>6</v>
      </c>
      <c r="D123" s="15">
        <f t="shared" si="7"/>
        <v>45018</v>
      </c>
      <c r="E123" s="7">
        <v>5.7638888888888892E-2</v>
      </c>
      <c r="F123" s="21">
        <v>0.11666666666666667</v>
      </c>
      <c r="G123" s="21">
        <f t="shared" si="5"/>
        <v>6.9444444444444448E-2</v>
      </c>
      <c r="H123" s="21">
        <f>VLOOKUP($R123,'Tiempo de permanencia'!$B$7:$E$773,4,FALSE)</f>
        <v>2.2222222222222223E-2</v>
      </c>
      <c r="I123" s="37">
        <f t="shared" si="8"/>
        <v>4.7222222222222221E-2</v>
      </c>
      <c r="J123" s="23">
        <v>45018.057638888888</v>
      </c>
      <c r="K123" s="8">
        <v>45018.116666666669</v>
      </c>
      <c r="L123" s="12" t="s">
        <v>26</v>
      </c>
      <c r="M123" s="6" t="s">
        <v>20</v>
      </c>
      <c r="N123" s="12" t="s">
        <v>21</v>
      </c>
      <c r="O123" s="5">
        <v>20.38</v>
      </c>
      <c r="P123" s="12">
        <f>VLOOKUP(R123,'Monto total'!$H$4:$K$770,4,FALSE)</f>
        <v>125.38</v>
      </c>
      <c r="Q123" s="24" t="s">
        <v>49</v>
      </c>
      <c r="R123" s="5">
        <v>122</v>
      </c>
      <c r="S123" s="12" t="str">
        <f t="shared" si="9"/>
        <v>Sí</v>
      </c>
      <c r="T123" s="24" t="s">
        <v>29</v>
      </c>
      <c r="U123" s="5" t="s">
        <v>47</v>
      </c>
      <c r="V123" s="5" t="str">
        <f>TEXT(TablaSala[[#This Row],[Fecha de factura ]],"dddd")</f>
        <v>domingo</v>
      </c>
      <c r="W123" s="18" t="str">
        <f t="shared" si="6"/>
        <v>00:15:00</v>
      </c>
    </row>
    <row r="124" spans="1:23">
      <c r="A124" s="6">
        <v>16</v>
      </c>
      <c r="B124" s="12" t="s">
        <v>272</v>
      </c>
      <c r="C124" s="6">
        <v>6</v>
      </c>
      <c r="D124" s="15">
        <f t="shared" si="7"/>
        <v>45018</v>
      </c>
      <c r="E124" s="7">
        <v>0.13125000000000001</v>
      </c>
      <c r="F124" s="21">
        <v>0.1736111111111111</v>
      </c>
      <c r="G124" s="21">
        <f t="shared" si="5"/>
        <v>4.2361111111111099E-2</v>
      </c>
      <c r="H124" s="21">
        <f>VLOOKUP($R124,'Tiempo de permanencia'!$B$7:$E$773,4,FALSE)</f>
        <v>2.2916666666666665E-2</v>
      </c>
      <c r="I124" s="37">
        <f t="shared" si="8"/>
        <v>1.9444444444444434E-2</v>
      </c>
      <c r="J124" s="23">
        <v>45018.131249999999</v>
      </c>
      <c r="K124" s="8">
        <v>45018.173611111109</v>
      </c>
      <c r="L124" s="12" t="s">
        <v>42</v>
      </c>
      <c r="M124" s="6" t="s">
        <v>20</v>
      </c>
      <c r="N124" s="12" t="s">
        <v>21</v>
      </c>
      <c r="O124" s="5">
        <v>46.88</v>
      </c>
      <c r="P124" s="12">
        <f>VLOOKUP(R124,'Monto total'!$H$4:$K$770,4,FALSE)</f>
        <v>70.88</v>
      </c>
      <c r="Q124" s="24" t="s">
        <v>22</v>
      </c>
      <c r="R124" s="5">
        <v>123</v>
      </c>
      <c r="S124" s="12" t="str">
        <f t="shared" si="9"/>
        <v>Sí</v>
      </c>
      <c r="T124" s="24" t="s">
        <v>97</v>
      </c>
      <c r="U124" s="5" t="s">
        <v>273</v>
      </c>
      <c r="V124" s="5" t="str">
        <f>TEXT(TablaSala[[#This Row],[Fecha de factura ]],"dddd")</f>
        <v>domingo</v>
      </c>
      <c r="W124" s="18" t="str">
        <f t="shared" si="6"/>
        <v>00:00:00</v>
      </c>
    </row>
    <row r="125" spans="1:23">
      <c r="A125" s="6">
        <v>16</v>
      </c>
      <c r="B125" s="12" t="s">
        <v>274</v>
      </c>
      <c r="C125" s="6">
        <v>5</v>
      </c>
      <c r="D125" s="15">
        <f t="shared" si="7"/>
        <v>45018</v>
      </c>
      <c r="E125" s="7">
        <v>0.15208333333333332</v>
      </c>
      <c r="F125" s="21">
        <v>0.22361111111111112</v>
      </c>
      <c r="G125" s="21">
        <f t="shared" si="5"/>
        <v>7.1527777777777801E-2</v>
      </c>
      <c r="H125" s="21">
        <f>VLOOKUP($R125,'Tiempo de permanencia'!$B$7:$E$773,4,FALSE)</f>
        <v>9.583333333333334E-2</v>
      </c>
      <c r="I125" s="37">
        <f t="shared" si="8"/>
        <v>0</v>
      </c>
      <c r="J125" s="23">
        <v>45018.152083333334</v>
      </c>
      <c r="K125" s="8">
        <v>45018.223611111112</v>
      </c>
      <c r="L125" s="12" t="s">
        <v>19</v>
      </c>
      <c r="M125" s="6" t="s">
        <v>20</v>
      </c>
      <c r="N125" s="12" t="s">
        <v>1323</v>
      </c>
      <c r="O125" s="5">
        <v>10.85</v>
      </c>
      <c r="P125" s="12">
        <f>VLOOKUP(R125,'Monto total'!$H$4:$K$770,4,FALSE)</f>
        <v>0</v>
      </c>
      <c r="Q125" s="24" t="s">
        <v>34</v>
      </c>
      <c r="R125" s="5">
        <v>124</v>
      </c>
      <c r="S125" s="12" t="str">
        <f t="shared" si="9"/>
        <v>No</v>
      </c>
      <c r="T125" s="24" t="s">
        <v>23</v>
      </c>
      <c r="U125" s="5" t="s">
        <v>275</v>
      </c>
      <c r="V125" s="5" t="str">
        <f>TEXT(TablaSala[[#This Row],[Fecha de factura ]],"dddd")</f>
        <v>domingo</v>
      </c>
      <c r="W125" s="18" t="str">
        <f t="shared" si="6"/>
        <v>00:00:00</v>
      </c>
    </row>
    <row r="126" spans="1:23">
      <c r="A126" s="6">
        <v>14</v>
      </c>
      <c r="B126" s="12" t="s">
        <v>276</v>
      </c>
      <c r="C126" s="6">
        <v>2</v>
      </c>
      <c r="D126" s="15">
        <f t="shared" si="7"/>
        <v>45018</v>
      </c>
      <c r="E126" s="7">
        <v>0.12222222222222222</v>
      </c>
      <c r="F126" s="21">
        <v>0.2590277777777778</v>
      </c>
      <c r="G126" s="21">
        <f t="shared" si="5"/>
        <v>0.13680555555555557</v>
      </c>
      <c r="H126" s="21">
        <f>VLOOKUP($R126,'Tiempo de permanencia'!$B$7:$E$773,4,FALSE)</f>
        <v>5.8333333333333334E-2</v>
      </c>
      <c r="I126" s="37">
        <f t="shared" si="8"/>
        <v>7.8472222222222235E-2</v>
      </c>
      <c r="J126" s="23">
        <v>45018.12222222222</v>
      </c>
      <c r="K126" s="8">
        <v>45018.259027777778</v>
      </c>
      <c r="L126" s="12" t="s">
        <v>19</v>
      </c>
      <c r="M126" s="6" t="s">
        <v>20</v>
      </c>
      <c r="N126" s="12" t="s">
        <v>33</v>
      </c>
      <c r="O126" s="5">
        <v>24.66</v>
      </c>
      <c r="P126" s="12">
        <f>VLOOKUP(R126,'Monto total'!$H$4:$K$770,4,FALSE)</f>
        <v>208.66</v>
      </c>
      <c r="Q126" s="24" t="s">
        <v>34</v>
      </c>
      <c r="R126" s="5">
        <v>125</v>
      </c>
      <c r="S126" s="12" t="str">
        <f t="shared" si="9"/>
        <v>Sí</v>
      </c>
      <c r="T126" s="24" t="s">
        <v>55</v>
      </c>
      <c r="U126" s="5" t="s">
        <v>277</v>
      </c>
      <c r="V126" s="5" t="str">
        <f>TEXT(TablaSala[[#This Row],[Fecha de factura ]],"dddd")</f>
        <v>domingo</v>
      </c>
      <c r="W126" s="18" t="str">
        <f t="shared" si="6"/>
        <v>00:00:00</v>
      </c>
    </row>
    <row r="127" spans="1:23">
      <c r="A127" s="6">
        <v>18</v>
      </c>
      <c r="B127" s="12" t="s">
        <v>278</v>
      </c>
      <c r="C127" s="6">
        <v>3</v>
      </c>
      <c r="D127" s="15">
        <f t="shared" si="7"/>
        <v>45018</v>
      </c>
      <c r="E127" s="7">
        <v>0.11458333333333333</v>
      </c>
      <c r="F127" s="21">
        <v>0.21666666666666667</v>
      </c>
      <c r="G127" s="21">
        <f t="shared" si="5"/>
        <v>0.10208333333333335</v>
      </c>
      <c r="H127" s="21">
        <f>VLOOKUP($R127,'Tiempo de permanencia'!$B$7:$E$773,4,FALSE)</f>
        <v>9.6527777777777782E-2</v>
      </c>
      <c r="I127" s="37">
        <f t="shared" si="8"/>
        <v>5.5555555555555636E-3</v>
      </c>
      <c r="J127" s="23">
        <v>45018.114583333336</v>
      </c>
      <c r="K127" s="8">
        <v>45018.216666666667</v>
      </c>
      <c r="L127" s="12" t="s">
        <v>26</v>
      </c>
      <c r="M127" s="6" t="s">
        <v>20</v>
      </c>
      <c r="N127" s="12" t="s">
        <v>33</v>
      </c>
      <c r="O127" s="5">
        <v>41.82</v>
      </c>
      <c r="P127" s="12">
        <f>VLOOKUP(R127,'Monto total'!$H$4:$K$770,4,FALSE)</f>
        <v>206.82</v>
      </c>
      <c r="Q127" s="24" t="s">
        <v>34</v>
      </c>
      <c r="R127" s="5">
        <v>126</v>
      </c>
      <c r="S127" s="12" t="str">
        <f t="shared" si="9"/>
        <v>Sí</v>
      </c>
      <c r="T127" s="24" t="s">
        <v>43</v>
      </c>
      <c r="U127" s="5" t="s">
        <v>279</v>
      </c>
      <c r="V127" s="5" t="str">
        <f>TEXT(TablaSala[[#This Row],[Fecha de factura ]],"dddd")</f>
        <v>domingo</v>
      </c>
      <c r="W127" s="18" t="str">
        <f t="shared" si="6"/>
        <v>00:00:00</v>
      </c>
    </row>
    <row r="128" spans="1:23">
      <c r="A128" s="6">
        <v>6</v>
      </c>
      <c r="B128" s="12" t="s">
        <v>280</v>
      </c>
      <c r="C128" s="6">
        <v>4</v>
      </c>
      <c r="D128" s="15">
        <f t="shared" si="7"/>
        <v>45018</v>
      </c>
      <c r="E128" s="7">
        <v>2.9166666666666667E-2</v>
      </c>
      <c r="F128" s="21">
        <v>0.10277777777777777</v>
      </c>
      <c r="G128" s="21">
        <f t="shared" si="5"/>
        <v>7.3611111111111099E-2</v>
      </c>
      <c r="H128" s="21">
        <f>VLOOKUP($R128,'Tiempo de permanencia'!$B$7:$E$773,4,FALSE)</f>
        <v>2.0833333333333332E-2</v>
      </c>
      <c r="I128" s="37">
        <f t="shared" si="8"/>
        <v>5.2777777777777771E-2</v>
      </c>
      <c r="J128" s="23">
        <v>45018.029166666667</v>
      </c>
      <c r="K128" s="8">
        <v>45018.102777777778</v>
      </c>
      <c r="L128" s="12" t="s">
        <v>42</v>
      </c>
      <c r="M128" s="6" t="s">
        <v>20</v>
      </c>
      <c r="N128" s="12" t="s">
        <v>33</v>
      </c>
      <c r="O128" s="5">
        <v>32.82</v>
      </c>
      <c r="P128" s="12">
        <f>VLOOKUP(R128,'Monto total'!$H$4:$K$770,4,FALSE)</f>
        <v>104.82</v>
      </c>
      <c r="Q128" s="24" t="s">
        <v>34</v>
      </c>
      <c r="R128" s="5">
        <v>127</v>
      </c>
      <c r="S128" s="12" t="str">
        <f t="shared" si="9"/>
        <v>Sí</v>
      </c>
      <c r="T128" s="24" t="s">
        <v>97</v>
      </c>
      <c r="U128" s="5" t="s">
        <v>120</v>
      </c>
      <c r="V128" s="5" t="str">
        <f>TEXT(TablaSala[[#This Row],[Fecha de factura ]],"dddd")</f>
        <v>domingo</v>
      </c>
      <c r="W128" s="18" t="str">
        <f t="shared" si="6"/>
        <v>00:00:00</v>
      </c>
    </row>
    <row r="129" spans="1:23">
      <c r="A129" s="6">
        <v>2</v>
      </c>
      <c r="B129" s="12" t="s">
        <v>281</v>
      </c>
      <c r="C129" s="6">
        <v>5</v>
      </c>
      <c r="D129" s="15">
        <f t="shared" si="7"/>
        <v>45018</v>
      </c>
      <c r="E129" s="7">
        <v>6.3194444444444442E-2</v>
      </c>
      <c r="F129" s="21">
        <v>0.14444444444444443</v>
      </c>
      <c r="G129" s="21">
        <f t="shared" si="5"/>
        <v>9.166666666666666E-2</v>
      </c>
      <c r="H129" s="21">
        <f>VLOOKUP($R129,'Tiempo de permanencia'!$B$7:$E$773,4,FALSE)</f>
        <v>0.11944444444444445</v>
      </c>
      <c r="I129" s="37">
        <f t="shared" si="8"/>
        <v>0</v>
      </c>
      <c r="J129" s="23">
        <v>45018.063194444447</v>
      </c>
      <c r="K129" s="8">
        <v>45018.144444444442</v>
      </c>
      <c r="L129" s="12" t="s">
        <v>32</v>
      </c>
      <c r="M129" s="6" t="s">
        <v>20</v>
      </c>
      <c r="N129" s="12" t="s">
        <v>1323</v>
      </c>
      <c r="O129" s="5">
        <v>49.36</v>
      </c>
      <c r="P129" s="12">
        <f>VLOOKUP(R129,'Monto total'!$H$4:$K$770,4,FALSE)</f>
        <v>0</v>
      </c>
      <c r="Q129" s="24" t="s">
        <v>49</v>
      </c>
      <c r="R129" s="5">
        <v>128</v>
      </c>
      <c r="S129" s="12" t="str">
        <f t="shared" si="9"/>
        <v>No</v>
      </c>
      <c r="T129" s="24" t="s">
        <v>58</v>
      </c>
      <c r="U129" s="5" t="s">
        <v>282</v>
      </c>
      <c r="V129" s="5" t="str">
        <f>TEXT(TablaSala[[#This Row],[Fecha de factura ]],"dddd")</f>
        <v>domingo</v>
      </c>
      <c r="W129" s="18" t="str">
        <f t="shared" si="6"/>
        <v>00:15:00</v>
      </c>
    </row>
    <row r="130" spans="1:23">
      <c r="A130" s="6">
        <v>16</v>
      </c>
      <c r="B130" s="12" t="s">
        <v>283</v>
      </c>
      <c r="C130" s="6">
        <v>5</v>
      </c>
      <c r="D130" s="15">
        <f t="shared" si="7"/>
        <v>45018</v>
      </c>
      <c r="E130" s="7">
        <v>2.8472222222222222E-2</v>
      </c>
      <c r="F130" s="21">
        <v>0.11180555555555556</v>
      </c>
      <c r="G130" s="21">
        <f t="shared" ref="G130:G193" si="10">IF(Q130="Ocupada",F130-E130+W130,F130-E130)</f>
        <v>8.3333333333333343E-2</v>
      </c>
      <c r="H130" s="21">
        <f>VLOOKUP($R130,'Tiempo de permanencia'!$B$7:$E$773,4,FALSE)</f>
        <v>5.5555555555555552E-2</v>
      </c>
      <c r="I130" s="37">
        <f t="shared" si="8"/>
        <v>2.777777777777779E-2</v>
      </c>
      <c r="J130" s="23">
        <v>45018.02847222222</v>
      </c>
      <c r="K130" s="8">
        <v>45018.111805555556</v>
      </c>
      <c r="L130" s="12" t="s">
        <v>32</v>
      </c>
      <c r="M130" s="6" t="s">
        <v>20</v>
      </c>
      <c r="N130" s="12" t="s">
        <v>33</v>
      </c>
      <c r="O130" s="5">
        <v>49.3</v>
      </c>
      <c r="P130" s="12">
        <f>VLOOKUP(R130,'Monto total'!$H$4:$K$770,4,FALSE)</f>
        <v>155.30000000000001</v>
      </c>
      <c r="Q130" s="24" t="s">
        <v>22</v>
      </c>
      <c r="R130" s="5">
        <v>129</v>
      </c>
      <c r="S130" s="12" t="str">
        <f t="shared" si="9"/>
        <v>Sí</v>
      </c>
      <c r="T130" s="24" t="s">
        <v>43</v>
      </c>
      <c r="U130" s="5" t="s">
        <v>284</v>
      </c>
      <c r="V130" s="5" t="str">
        <f>TEXT(TablaSala[[#This Row],[Fecha de factura ]],"dddd")</f>
        <v>domingo</v>
      </c>
      <c r="W130" s="18" t="str">
        <f t="shared" ref="W130:W193" si="11">IF(Q130="Ocupada","00:15:00","00:00:00")</f>
        <v>00:00:00</v>
      </c>
    </row>
    <row r="131" spans="1:23">
      <c r="A131" s="6">
        <v>10</v>
      </c>
      <c r="B131" s="12" t="s">
        <v>285</v>
      </c>
      <c r="C131" s="6">
        <v>4</v>
      </c>
      <c r="D131" s="15">
        <f t="shared" ref="D131:D194" si="12">DATE(YEAR(J131),MONTH(J131),DAY(J131))</f>
        <v>45018</v>
      </c>
      <c r="E131" s="7">
        <v>1.8055555555555554E-2</v>
      </c>
      <c r="F131" s="21">
        <v>6.3888888888888884E-2</v>
      </c>
      <c r="G131" s="21">
        <f t="shared" si="10"/>
        <v>4.583333333333333E-2</v>
      </c>
      <c r="H131" s="21">
        <f>VLOOKUP($R131,'Tiempo de permanencia'!$B$7:$E$773,4,FALSE)</f>
        <v>1.7361111111111112E-2</v>
      </c>
      <c r="I131" s="37">
        <f t="shared" ref="I131:I194" si="13">IF((G131-H131)&lt;0,0,G131-H131)</f>
        <v>2.8472222222222218E-2</v>
      </c>
      <c r="J131" s="23">
        <v>45018.018055555556</v>
      </c>
      <c r="K131" s="8">
        <v>45018.063888888886</v>
      </c>
      <c r="L131" s="12" t="s">
        <v>32</v>
      </c>
      <c r="M131" s="6" t="s">
        <v>20</v>
      </c>
      <c r="N131" s="12" t="s">
        <v>33</v>
      </c>
      <c r="O131" s="5">
        <v>38.130000000000003</v>
      </c>
      <c r="P131" s="12">
        <f>VLOOKUP(R131,'Monto total'!$H$4:$K$770,4,FALSE)</f>
        <v>73.13</v>
      </c>
      <c r="Q131" s="24" t="s">
        <v>34</v>
      </c>
      <c r="R131" s="5">
        <v>130</v>
      </c>
      <c r="S131" s="12" t="str">
        <f t="shared" ref="S131:S194" si="14">IF($I131=0,"No","Sí")</f>
        <v>Sí</v>
      </c>
      <c r="T131" s="24" t="s">
        <v>29</v>
      </c>
      <c r="U131" s="5" t="s">
        <v>47</v>
      </c>
      <c r="V131" s="5" t="str">
        <f>TEXT(TablaSala[[#This Row],[Fecha de factura ]],"dddd")</f>
        <v>domingo</v>
      </c>
      <c r="W131" s="18" t="str">
        <f t="shared" si="11"/>
        <v>00:00:00</v>
      </c>
    </row>
    <row r="132" spans="1:23">
      <c r="A132" s="6">
        <v>7</v>
      </c>
      <c r="B132" s="12" t="s">
        <v>68</v>
      </c>
      <c r="C132" s="6">
        <v>5</v>
      </c>
      <c r="D132" s="15">
        <f t="shared" si="12"/>
        <v>45018</v>
      </c>
      <c r="E132" s="7">
        <v>2.9861111111111113E-2</v>
      </c>
      <c r="F132" s="21">
        <v>0.17916666666666667</v>
      </c>
      <c r="G132" s="21">
        <f t="shared" si="10"/>
        <v>0.15972222222222221</v>
      </c>
      <c r="H132" s="21">
        <f>VLOOKUP($R132,'Tiempo de permanencia'!$B$7:$E$773,4,FALSE)</f>
        <v>8.3333333333333329E-2</v>
      </c>
      <c r="I132" s="37">
        <f t="shared" si="13"/>
        <v>7.6388888888888881E-2</v>
      </c>
      <c r="J132" s="23">
        <v>45018.029861111114</v>
      </c>
      <c r="K132" s="8">
        <v>45018.179166666669</v>
      </c>
      <c r="L132" s="12" t="s">
        <v>42</v>
      </c>
      <c r="M132" s="6" t="s">
        <v>20</v>
      </c>
      <c r="N132" s="12" t="s">
        <v>33</v>
      </c>
      <c r="O132" s="5">
        <v>42.41</v>
      </c>
      <c r="P132" s="12">
        <f>VLOOKUP(R132,'Monto total'!$H$4:$K$770,4,FALSE)</f>
        <v>199.41</v>
      </c>
      <c r="Q132" s="24" t="s">
        <v>49</v>
      </c>
      <c r="R132" s="5">
        <v>131</v>
      </c>
      <c r="S132" s="12" t="str">
        <f t="shared" si="14"/>
        <v>Sí</v>
      </c>
      <c r="T132" s="24" t="s">
        <v>73</v>
      </c>
      <c r="U132" s="5" t="s">
        <v>286</v>
      </c>
      <c r="V132" s="5" t="str">
        <f>TEXT(TablaSala[[#This Row],[Fecha de factura ]],"dddd")</f>
        <v>domingo</v>
      </c>
      <c r="W132" s="18" t="str">
        <f t="shared" si="11"/>
        <v>00:15:00</v>
      </c>
    </row>
    <row r="133" spans="1:23">
      <c r="A133" s="6">
        <v>9</v>
      </c>
      <c r="B133" s="12" t="s">
        <v>287</v>
      </c>
      <c r="C133" s="6">
        <v>2</v>
      </c>
      <c r="D133" s="15">
        <f t="shared" si="12"/>
        <v>45018</v>
      </c>
      <c r="E133" s="7">
        <v>5.9722222222222225E-2</v>
      </c>
      <c r="F133" s="21">
        <v>0.11319444444444444</v>
      </c>
      <c r="G133" s="21">
        <f t="shared" si="10"/>
        <v>5.347222222222222E-2</v>
      </c>
      <c r="H133" s="21">
        <f>VLOOKUP($R133,'Tiempo de permanencia'!$B$7:$E$773,4,FALSE)</f>
        <v>7.0833333333333331E-2</v>
      </c>
      <c r="I133" s="37">
        <f t="shared" si="13"/>
        <v>0</v>
      </c>
      <c r="J133" s="23">
        <v>45018.05972222222</v>
      </c>
      <c r="K133" s="8">
        <v>45018.113194444442</v>
      </c>
      <c r="L133" s="12" t="s">
        <v>19</v>
      </c>
      <c r="M133" s="6" t="s">
        <v>46</v>
      </c>
      <c r="N133" s="12" t="s">
        <v>1323</v>
      </c>
      <c r="O133" s="5">
        <v>30.96</v>
      </c>
      <c r="P133" s="12">
        <f>VLOOKUP(R133,'Monto total'!$H$4:$K$770,4,FALSE)</f>
        <v>0</v>
      </c>
      <c r="Q133" s="24" t="s">
        <v>22</v>
      </c>
      <c r="R133" s="5">
        <v>132</v>
      </c>
      <c r="S133" s="12" t="str">
        <f t="shared" si="14"/>
        <v>No</v>
      </c>
      <c r="T133" s="24" t="s">
        <v>55</v>
      </c>
      <c r="U133" s="5" t="s">
        <v>288</v>
      </c>
      <c r="V133" s="5" t="str">
        <f>TEXT(TablaSala[[#This Row],[Fecha de factura ]],"dddd")</f>
        <v>domingo</v>
      </c>
      <c r="W133" s="18" t="str">
        <f t="shared" si="11"/>
        <v>00:00:00</v>
      </c>
    </row>
    <row r="134" spans="1:23">
      <c r="A134" s="6">
        <v>20</v>
      </c>
      <c r="B134" s="12" t="s">
        <v>289</v>
      </c>
      <c r="C134" s="6">
        <v>6</v>
      </c>
      <c r="D134" s="15">
        <f t="shared" si="12"/>
        <v>45018</v>
      </c>
      <c r="E134" s="7">
        <v>3.7499999999999999E-2</v>
      </c>
      <c r="F134" s="21">
        <v>0.16111111111111112</v>
      </c>
      <c r="G134" s="21">
        <f t="shared" si="10"/>
        <v>0.13402777777777777</v>
      </c>
      <c r="H134" s="21">
        <f>VLOOKUP($R134,'Tiempo de permanencia'!$B$7:$E$773,4,FALSE)</f>
        <v>7.4305555555555555E-2</v>
      </c>
      <c r="I134" s="37">
        <f t="shared" si="13"/>
        <v>5.9722222222222218E-2</v>
      </c>
      <c r="J134" s="23">
        <v>45018.037499999999</v>
      </c>
      <c r="K134" s="8">
        <v>45018.161111111112</v>
      </c>
      <c r="L134" s="12" t="s">
        <v>32</v>
      </c>
      <c r="M134" s="6" t="s">
        <v>20</v>
      </c>
      <c r="N134" s="12" t="s">
        <v>33</v>
      </c>
      <c r="O134" s="5">
        <v>39.74</v>
      </c>
      <c r="P134" s="12">
        <f>VLOOKUP(R134,'Monto total'!$H$4:$K$770,4,FALSE)</f>
        <v>221.74</v>
      </c>
      <c r="Q134" s="24" t="s">
        <v>49</v>
      </c>
      <c r="R134" s="5">
        <v>133</v>
      </c>
      <c r="S134" s="12" t="str">
        <f t="shared" si="14"/>
        <v>Sí</v>
      </c>
      <c r="T134" s="24" t="s">
        <v>78</v>
      </c>
      <c r="U134" s="5" t="s">
        <v>290</v>
      </c>
      <c r="V134" s="5" t="str">
        <f>TEXT(TablaSala[[#This Row],[Fecha de factura ]],"dddd")</f>
        <v>domingo</v>
      </c>
      <c r="W134" s="18" t="str">
        <f t="shared" si="11"/>
        <v>00:15:00</v>
      </c>
    </row>
    <row r="135" spans="1:23">
      <c r="A135" s="6">
        <v>3</v>
      </c>
      <c r="B135" s="12" t="s">
        <v>291</v>
      </c>
      <c r="C135" s="6">
        <v>6</v>
      </c>
      <c r="D135" s="15">
        <f t="shared" si="12"/>
        <v>45018</v>
      </c>
      <c r="E135" s="7">
        <v>4.8611111111111112E-3</v>
      </c>
      <c r="F135" s="21">
        <v>0.16111111111111112</v>
      </c>
      <c r="G135" s="21">
        <f t="shared" si="10"/>
        <v>0.15625</v>
      </c>
      <c r="H135" s="21">
        <f>VLOOKUP($R135,'Tiempo de permanencia'!$B$7:$E$773,4,FALSE)</f>
        <v>3.3333333333333333E-2</v>
      </c>
      <c r="I135" s="37">
        <f t="shared" si="13"/>
        <v>0.12291666666666667</v>
      </c>
      <c r="J135" s="23">
        <v>45018.004861111112</v>
      </c>
      <c r="K135" s="8">
        <v>45018.161111111112</v>
      </c>
      <c r="L135" s="12" t="s">
        <v>26</v>
      </c>
      <c r="M135" s="6" t="s">
        <v>46</v>
      </c>
      <c r="N135" s="12" t="s">
        <v>33</v>
      </c>
      <c r="O135" s="5">
        <v>30.1</v>
      </c>
      <c r="P135" s="12">
        <f>VLOOKUP(R135,'Monto total'!$H$4:$K$770,4,FALSE)</f>
        <v>150.1</v>
      </c>
      <c r="Q135" s="24" t="s">
        <v>34</v>
      </c>
      <c r="R135" s="5">
        <v>134</v>
      </c>
      <c r="S135" s="12" t="str">
        <f t="shared" si="14"/>
        <v>Sí</v>
      </c>
      <c r="T135" s="24" t="s">
        <v>58</v>
      </c>
      <c r="U135" s="5" t="s">
        <v>292</v>
      </c>
      <c r="V135" s="5" t="str">
        <f>TEXT(TablaSala[[#This Row],[Fecha de factura ]],"dddd")</f>
        <v>domingo</v>
      </c>
      <c r="W135" s="18" t="str">
        <f t="shared" si="11"/>
        <v>00:00:00</v>
      </c>
    </row>
    <row r="136" spans="1:23">
      <c r="A136" s="6">
        <v>11</v>
      </c>
      <c r="B136" s="12" t="s">
        <v>293</v>
      </c>
      <c r="C136" s="6">
        <v>1</v>
      </c>
      <c r="D136" s="15">
        <f t="shared" si="12"/>
        <v>45018</v>
      </c>
      <c r="E136" s="7">
        <v>4.1666666666666664E-2</v>
      </c>
      <c r="F136" s="21">
        <v>0.12569444444444444</v>
      </c>
      <c r="G136" s="21">
        <f t="shared" si="10"/>
        <v>9.4444444444444456E-2</v>
      </c>
      <c r="H136" s="21">
        <f>VLOOKUP($R136,'Tiempo de permanencia'!$B$7:$E$773,4,FALSE)</f>
        <v>6.1111111111111109E-2</v>
      </c>
      <c r="I136" s="37">
        <f t="shared" si="13"/>
        <v>3.3333333333333347E-2</v>
      </c>
      <c r="J136" s="23">
        <v>45018.041666666664</v>
      </c>
      <c r="K136" s="8">
        <v>45018.125694444447</v>
      </c>
      <c r="L136" s="12" t="s">
        <v>38</v>
      </c>
      <c r="M136" s="6" t="s">
        <v>46</v>
      </c>
      <c r="N136" s="12" t="s">
        <v>33</v>
      </c>
      <c r="O136" s="5">
        <v>34.700000000000003</v>
      </c>
      <c r="P136" s="12">
        <f>VLOOKUP(R136,'Monto total'!$H$4:$K$770,4,FALSE)</f>
        <v>294.7</v>
      </c>
      <c r="Q136" s="24" t="s">
        <v>49</v>
      </c>
      <c r="R136" s="5">
        <v>135</v>
      </c>
      <c r="S136" s="12" t="str">
        <f t="shared" si="14"/>
        <v>Sí</v>
      </c>
      <c r="T136" s="24" t="s">
        <v>35</v>
      </c>
      <c r="U136" s="5" t="s">
        <v>294</v>
      </c>
      <c r="V136" s="5" t="str">
        <f>TEXT(TablaSala[[#This Row],[Fecha de factura ]],"dddd")</f>
        <v>domingo</v>
      </c>
      <c r="W136" s="18" t="str">
        <f t="shared" si="11"/>
        <v>00:15:00</v>
      </c>
    </row>
    <row r="137" spans="1:23">
      <c r="A137" s="6">
        <v>6</v>
      </c>
      <c r="B137" s="12" t="s">
        <v>295</v>
      </c>
      <c r="C137" s="6">
        <v>1</v>
      </c>
      <c r="D137" s="15">
        <f t="shared" si="12"/>
        <v>45018</v>
      </c>
      <c r="E137" s="7">
        <v>7.6388888888888895E-2</v>
      </c>
      <c r="F137" s="21">
        <v>0.20902777777777778</v>
      </c>
      <c r="G137" s="21">
        <f t="shared" si="10"/>
        <v>0.14305555555555555</v>
      </c>
      <c r="H137" s="21">
        <f>VLOOKUP($R137,'Tiempo de permanencia'!$B$7:$E$773,4,FALSE)</f>
        <v>9.0277777777777769E-3</v>
      </c>
      <c r="I137" s="37">
        <f t="shared" si="13"/>
        <v>0.13402777777777777</v>
      </c>
      <c r="J137" s="23">
        <v>45018.076388888891</v>
      </c>
      <c r="K137" s="8">
        <v>45018.209027777775</v>
      </c>
      <c r="L137" s="12" t="s">
        <v>26</v>
      </c>
      <c r="M137" s="6" t="s">
        <v>20</v>
      </c>
      <c r="N137" s="12" t="s">
        <v>33</v>
      </c>
      <c r="O137" s="5">
        <v>30.25</v>
      </c>
      <c r="P137" s="12">
        <f>VLOOKUP(R137,'Monto total'!$H$4:$K$770,4,FALSE)</f>
        <v>110.25</v>
      </c>
      <c r="Q137" s="24" t="s">
        <v>49</v>
      </c>
      <c r="R137" s="5">
        <v>136</v>
      </c>
      <c r="S137" s="12" t="str">
        <f t="shared" si="14"/>
        <v>Sí</v>
      </c>
      <c r="T137" s="24" t="s">
        <v>55</v>
      </c>
      <c r="U137" s="5" t="s">
        <v>79</v>
      </c>
      <c r="V137" s="5" t="str">
        <f>TEXT(TablaSala[[#This Row],[Fecha de factura ]],"dddd")</f>
        <v>domingo</v>
      </c>
      <c r="W137" s="18" t="str">
        <f t="shared" si="11"/>
        <v>00:15:00</v>
      </c>
    </row>
    <row r="138" spans="1:23">
      <c r="A138" s="6">
        <v>13</v>
      </c>
      <c r="B138" s="12" t="s">
        <v>296</v>
      </c>
      <c r="C138" s="6">
        <v>3</v>
      </c>
      <c r="D138" s="15">
        <f t="shared" si="12"/>
        <v>45018</v>
      </c>
      <c r="E138" s="7">
        <v>5.6250000000000001E-2</v>
      </c>
      <c r="F138" s="21">
        <v>0.17430555555555555</v>
      </c>
      <c r="G138" s="21">
        <f t="shared" si="10"/>
        <v>0.12847222222222221</v>
      </c>
      <c r="H138" s="21">
        <f>VLOOKUP($R138,'Tiempo de permanencia'!$B$7:$E$773,4,FALSE)</f>
        <v>2.8472222222222222E-2</v>
      </c>
      <c r="I138" s="37">
        <f t="shared" si="13"/>
        <v>9.9999999999999992E-2</v>
      </c>
      <c r="J138" s="23">
        <v>45018.056250000001</v>
      </c>
      <c r="K138" s="8">
        <v>45018.174305555556</v>
      </c>
      <c r="L138" s="12" t="s">
        <v>42</v>
      </c>
      <c r="M138" s="6" t="s">
        <v>27</v>
      </c>
      <c r="N138" s="12" t="s">
        <v>33</v>
      </c>
      <c r="O138" s="5">
        <v>12.4</v>
      </c>
      <c r="P138" s="12">
        <f>VLOOKUP(R138,'Monto total'!$H$4:$K$770,4,FALSE)</f>
        <v>75.400000000000006</v>
      </c>
      <c r="Q138" s="24" t="s">
        <v>49</v>
      </c>
      <c r="R138" s="5">
        <v>137</v>
      </c>
      <c r="S138" s="12" t="str">
        <f t="shared" si="14"/>
        <v>Sí</v>
      </c>
      <c r="T138" s="24" t="s">
        <v>29</v>
      </c>
      <c r="U138" s="5" t="s">
        <v>116</v>
      </c>
      <c r="V138" s="5" t="str">
        <f>TEXT(TablaSala[[#This Row],[Fecha de factura ]],"dddd")</f>
        <v>domingo</v>
      </c>
      <c r="W138" s="18" t="str">
        <f t="shared" si="11"/>
        <v>00:15:00</v>
      </c>
    </row>
    <row r="139" spans="1:23">
      <c r="A139" s="6">
        <v>6</v>
      </c>
      <c r="B139" s="12" t="s">
        <v>297</v>
      </c>
      <c r="C139" s="6">
        <v>2</v>
      </c>
      <c r="D139" s="15">
        <f t="shared" si="12"/>
        <v>45018</v>
      </c>
      <c r="E139" s="7">
        <v>0.15833333333333333</v>
      </c>
      <c r="F139" s="21">
        <v>0.21458333333333332</v>
      </c>
      <c r="G139" s="21">
        <f t="shared" si="10"/>
        <v>6.6666666666666666E-2</v>
      </c>
      <c r="H139" s="21">
        <f>VLOOKUP($R139,'Tiempo de permanencia'!$B$7:$E$773,4,FALSE)</f>
        <v>6.7361111111111108E-2</v>
      </c>
      <c r="I139" s="37">
        <f t="shared" si="13"/>
        <v>0</v>
      </c>
      <c r="J139" s="23">
        <v>45018.158333333333</v>
      </c>
      <c r="K139" s="8">
        <v>45018.214583333334</v>
      </c>
      <c r="L139" s="12" t="s">
        <v>32</v>
      </c>
      <c r="M139" s="6" t="s">
        <v>27</v>
      </c>
      <c r="N139" s="12" t="s">
        <v>1323</v>
      </c>
      <c r="O139" s="5">
        <v>32.79</v>
      </c>
      <c r="P139" s="12">
        <f>VLOOKUP(R139,'Monto total'!$H$4:$K$770,4,FALSE)</f>
        <v>0</v>
      </c>
      <c r="Q139" s="24" t="s">
        <v>49</v>
      </c>
      <c r="R139" s="5">
        <v>138</v>
      </c>
      <c r="S139" s="12" t="str">
        <f t="shared" si="14"/>
        <v>No</v>
      </c>
      <c r="T139" s="24" t="s">
        <v>50</v>
      </c>
      <c r="U139" s="5" t="s">
        <v>298</v>
      </c>
      <c r="V139" s="5" t="str">
        <f>TEXT(TablaSala[[#This Row],[Fecha de factura ]],"dddd")</f>
        <v>domingo</v>
      </c>
      <c r="W139" s="18" t="str">
        <f t="shared" si="11"/>
        <v>00:15:00</v>
      </c>
    </row>
    <row r="140" spans="1:23">
      <c r="A140" s="6">
        <v>16</v>
      </c>
      <c r="B140" s="12" t="s">
        <v>299</v>
      </c>
      <c r="C140" s="6">
        <v>3</v>
      </c>
      <c r="D140" s="15">
        <f t="shared" si="12"/>
        <v>45018</v>
      </c>
      <c r="E140" s="7">
        <v>2.7777777777777776E-2</v>
      </c>
      <c r="F140" s="21">
        <v>0.19375000000000001</v>
      </c>
      <c r="G140" s="21">
        <f t="shared" si="10"/>
        <v>0.16597222222222224</v>
      </c>
      <c r="H140" s="21">
        <f>VLOOKUP($R140,'Tiempo de permanencia'!$B$7:$E$773,4,FALSE)</f>
        <v>1.8055555555555554E-2</v>
      </c>
      <c r="I140" s="37">
        <f t="shared" si="13"/>
        <v>0.1479166666666667</v>
      </c>
      <c r="J140" s="23">
        <v>45018.027777777781</v>
      </c>
      <c r="K140" s="8">
        <v>45018.193749999999</v>
      </c>
      <c r="L140" s="12" t="s">
        <v>32</v>
      </c>
      <c r="M140" s="6" t="s">
        <v>20</v>
      </c>
      <c r="N140" s="12" t="s">
        <v>33</v>
      </c>
      <c r="O140" s="5">
        <v>47.2</v>
      </c>
      <c r="P140" s="12">
        <f>VLOOKUP(R140,'Monto total'!$H$4:$K$770,4,FALSE)</f>
        <v>82.2</v>
      </c>
      <c r="Q140" s="24" t="s">
        <v>34</v>
      </c>
      <c r="R140" s="5">
        <v>139</v>
      </c>
      <c r="S140" s="12" t="str">
        <f t="shared" si="14"/>
        <v>Sí</v>
      </c>
      <c r="T140" s="24" t="s">
        <v>78</v>
      </c>
      <c r="U140" s="5" t="s">
        <v>47</v>
      </c>
      <c r="V140" s="5" t="str">
        <f>TEXT(TablaSala[[#This Row],[Fecha de factura ]],"dddd")</f>
        <v>domingo</v>
      </c>
      <c r="W140" s="18" t="str">
        <f t="shared" si="11"/>
        <v>00:00:00</v>
      </c>
    </row>
    <row r="141" spans="1:23">
      <c r="A141" s="6">
        <v>11</v>
      </c>
      <c r="B141" s="12" t="s">
        <v>300</v>
      </c>
      <c r="C141" s="6">
        <v>4</v>
      </c>
      <c r="D141" s="15">
        <f t="shared" si="12"/>
        <v>45018</v>
      </c>
      <c r="E141" s="7">
        <v>0.15902777777777777</v>
      </c>
      <c r="F141" s="21">
        <v>0.27013888888888887</v>
      </c>
      <c r="G141" s="21">
        <f t="shared" si="10"/>
        <v>0.1111111111111111</v>
      </c>
      <c r="H141" s="21">
        <f>VLOOKUP($R141,'Tiempo de permanencia'!$B$7:$E$773,4,FALSE)</f>
        <v>8.1944444444444445E-2</v>
      </c>
      <c r="I141" s="37">
        <f t="shared" si="13"/>
        <v>2.916666666666666E-2</v>
      </c>
      <c r="J141" s="23">
        <v>45018.15902777778</v>
      </c>
      <c r="K141" s="8">
        <v>45018.270138888889</v>
      </c>
      <c r="L141" s="12" t="s">
        <v>32</v>
      </c>
      <c r="M141" s="6" t="s">
        <v>20</v>
      </c>
      <c r="N141" s="12" t="s">
        <v>28</v>
      </c>
      <c r="O141" s="5">
        <v>32.130000000000003</v>
      </c>
      <c r="P141" s="12">
        <f>VLOOKUP(R141,'Monto total'!$H$4:$K$770,4,FALSE)</f>
        <v>223.13</v>
      </c>
      <c r="Q141" s="24" t="s">
        <v>34</v>
      </c>
      <c r="R141" s="5">
        <v>140</v>
      </c>
      <c r="S141" s="12" t="str">
        <f t="shared" si="14"/>
        <v>Sí</v>
      </c>
      <c r="T141" s="24" t="s">
        <v>39</v>
      </c>
      <c r="U141" s="5" t="s">
        <v>301</v>
      </c>
      <c r="V141" s="5" t="str">
        <f>TEXT(TablaSala[[#This Row],[Fecha de factura ]],"dddd")</f>
        <v>domingo</v>
      </c>
      <c r="W141" s="18" t="str">
        <f t="shared" si="11"/>
        <v>00:00:00</v>
      </c>
    </row>
    <row r="142" spans="1:23">
      <c r="A142" s="6">
        <v>4</v>
      </c>
      <c r="B142" s="12" t="s">
        <v>302</v>
      </c>
      <c r="C142" s="6">
        <v>4</v>
      </c>
      <c r="D142" s="15">
        <f t="shared" si="12"/>
        <v>45018</v>
      </c>
      <c r="E142" s="7">
        <v>8.1944444444444445E-2</v>
      </c>
      <c r="F142" s="21">
        <v>0.23958333333333334</v>
      </c>
      <c r="G142" s="21">
        <f t="shared" si="10"/>
        <v>0.15763888888888888</v>
      </c>
      <c r="H142" s="21">
        <f>VLOOKUP($R142,'Tiempo de permanencia'!$B$7:$E$773,4,FALSE)</f>
        <v>1.9444444444444445E-2</v>
      </c>
      <c r="I142" s="37">
        <f t="shared" si="13"/>
        <v>0.13819444444444445</v>
      </c>
      <c r="J142" s="23">
        <v>45018.081944444442</v>
      </c>
      <c r="K142" s="8">
        <v>45018.239583333336</v>
      </c>
      <c r="L142" s="12" t="s">
        <v>19</v>
      </c>
      <c r="M142" s="6" t="s">
        <v>27</v>
      </c>
      <c r="N142" s="12" t="s">
        <v>33</v>
      </c>
      <c r="O142" s="5">
        <v>41.56</v>
      </c>
      <c r="P142" s="12">
        <f>VLOOKUP(R142,'Monto total'!$H$4:$K$770,4,FALSE)</f>
        <v>62.56</v>
      </c>
      <c r="Q142" s="24" t="s">
        <v>22</v>
      </c>
      <c r="R142" s="5">
        <v>141</v>
      </c>
      <c r="S142" s="12" t="str">
        <f t="shared" si="14"/>
        <v>Sí</v>
      </c>
      <c r="T142" s="24" t="s">
        <v>73</v>
      </c>
      <c r="U142" s="5" t="s">
        <v>116</v>
      </c>
      <c r="V142" s="5" t="str">
        <f>TEXT(TablaSala[[#This Row],[Fecha de factura ]],"dddd")</f>
        <v>domingo</v>
      </c>
      <c r="W142" s="18" t="str">
        <f t="shared" si="11"/>
        <v>00:00:00</v>
      </c>
    </row>
    <row r="143" spans="1:23">
      <c r="A143" s="6">
        <v>14</v>
      </c>
      <c r="B143" s="12" t="s">
        <v>303</v>
      </c>
      <c r="C143" s="6">
        <v>3</v>
      </c>
      <c r="D143" s="15">
        <f t="shared" si="12"/>
        <v>45018</v>
      </c>
      <c r="E143" s="7">
        <v>8.6805555555555552E-2</v>
      </c>
      <c r="F143" s="21">
        <v>0.1701388888888889</v>
      </c>
      <c r="G143" s="21">
        <f t="shared" si="10"/>
        <v>9.3750000000000014E-2</v>
      </c>
      <c r="H143" s="21">
        <f>VLOOKUP($R143,'Tiempo de permanencia'!$B$7:$E$773,4,FALSE)</f>
        <v>4.8611111111111112E-2</v>
      </c>
      <c r="I143" s="37">
        <f t="shared" si="13"/>
        <v>4.5138888888888902E-2</v>
      </c>
      <c r="J143" s="23">
        <v>45018.086805555555</v>
      </c>
      <c r="K143" s="8">
        <v>45018.170138888891</v>
      </c>
      <c r="L143" s="12" t="s">
        <v>42</v>
      </c>
      <c r="M143" s="6" t="s">
        <v>20</v>
      </c>
      <c r="N143" s="12" t="s">
        <v>33</v>
      </c>
      <c r="O143" s="5">
        <v>16.29</v>
      </c>
      <c r="P143" s="12">
        <f>VLOOKUP(R143,'Monto total'!$H$4:$K$770,4,FALSE)</f>
        <v>197.29</v>
      </c>
      <c r="Q143" s="24" t="s">
        <v>49</v>
      </c>
      <c r="R143" s="5">
        <v>142</v>
      </c>
      <c r="S143" s="12" t="str">
        <f t="shared" si="14"/>
        <v>Sí</v>
      </c>
      <c r="T143" s="24" t="s">
        <v>97</v>
      </c>
      <c r="U143" s="5" t="s">
        <v>304</v>
      </c>
      <c r="V143" s="5" t="str">
        <f>TEXT(TablaSala[[#This Row],[Fecha de factura ]],"dddd")</f>
        <v>domingo</v>
      </c>
      <c r="W143" s="18" t="str">
        <f t="shared" si="11"/>
        <v>00:15:00</v>
      </c>
    </row>
    <row r="144" spans="1:23">
      <c r="A144" s="6">
        <v>9</v>
      </c>
      <c r="B144" s="12" t="s">
        <v>305</v>
      </c>
      <c r="C144" s="6">
        <v>4</v>
      </c>
      <c r="D144" s="15">
        <f t="shared" si="12"/>
        <v>45018</v>
      </c>
      <c r="E144" s="7">
        <v>2.2222222222222223E-2</v>
      </c>
      <c r="F144" s="21">
        <v>0.1875</v>
      </c>
      <c r="G144" s="21">
        <f t="shared" si="10"/>
        <v>0.16527777777777777</v>
      </c>
      <c r="H144" s="21">
        <f>VLOOKUP($R144,'Tiempo de permanencia'!$B$7:$E$773,4,FALSE)</f>
        <v>1.1111111111111112E-2</v>
      </c>
      <c r="I144" s="37">
        <f t="shared" si="13"/>
        <v>0.15416666666666667</v>
      </c>
      <c r="J144" s="23">
        <v>45018.022222222222</v>
      </c>
      <c r="K144" s="8">
        <v>45018.1875</v>
      </c>
      <c r="L144" s="12" t="s">
        <v>42</v>
      </c>
      <c r="M144" s="6" t="s">
        <v>20</v>
      </c>
      <c r="N144" s="12" t="s">
        <v>28</v>
      </c>
      <c r="O144" s="5">
        <v>48.26</v>
      </c>
      <c r="P144" s="12">
        <f>VLOOKUP(R144,'Monto total'!$H$4:$K$770,4,FALSE)</f>
        <v>98.259999999999991</v>
      </c>
      <c r="Q144" s="24" t="s">
        <v>34</v>
      </c>
      <c r="R144" s="5">
        <v>143</v>
      </c>
      <c r="S144" s="12" t="str">
        <f t="shared" si="14"/>
        <v>Sí</v>
      </c>
      <c r="T144" s="24" t="s">
        <v>43</v>
      </c>
      <c r="U144" s="5" t="s">
        <v>209</v>
      </c>
      <c r="V144" s="5" t="str">
        <f>TEXT(TablaSala[[#This Row],[Fecha de factura ]],"dddd")</f>
        <v>domingo</v>
      </c>
      <c r="W144" s="18" t="str">
        <f t="shared" si="11"/>
        <v>00:00:00</v>
      </c>
    </row>
    <row r="145" spans="1:23">
      <c r="A145" s="6">
        <v>18</v>
      </c>
      <c r="B145" s="12" t="s">
        <v>306</v>
      </c>
      <c r="C145" s="6">
        <v>1</v>
      </c>
      <c r="D145" s="15">
        <f t="shared" si="12"/>
        <v>45018</v>
      </c>
      <c r="E145" s="7">
        <v>0.12361111111111112</v>
      </c>
      <c r="F145" s="21">
        <v>0.23055555555555557</v>
      </c>
      <c r="G145" s="21">
        <f t="shared" si="10"/>
        <v>0.11736111111111112</v>
      </c>
      <c r="H145" s="21">
        <f>VLOOKUP($R145,'Tiempo de permanencia'!$B$7:$E$773,4,FALSE)</f>
        <v>0.10416666666666667</v>
      </c>
      <c r="I145" s="37">
        <f t="shared" si="13"/>
        <v>1.3194444444444453E-2</v>
      </c>
      <c r="J145" s="23">
        <v>45018.123611111114</v>
      </c>
      <c r="K145" s="8">
        <v>45018.230555555558</v>
      </c>
      <c r="L145" s="12" t="s">
        <v>42</v>
      </c>
      <c r="M145" s="6" t="s">
        <v>46</v>
      </c>
      <c r="N145" s="12" t="s">
        <v>33</v>
      </c>
      <c r="O145" s="5">
        <v>11.22</v>
      </c>
      <c r="P145" s="12">
        <f>VLOOKUP(R145,'Monto total'!$H$4:$K$770,4,FALSE)</f>
        <v>196.22</v>
      </c>
      <c r="Q145" s="24" t="s">
        <v>49</v>
      </c>
      <c r="R145" s="5">
        <v>144</v>
      </c>
      <c r="S145" s="12" t="str">
        <f t="shared" si="14"/>
        <v>Sí</v>
      </c>
      <c r="T145" s="24" t="s">
        <v>43</v>
      </c>
      <c r="U145" s="5" t="s">
        <v>307</v>
      </c>
      <c r="V145" s="5" t="str">
        <f>TEXT(TablaSala[[#This Row],[Fecha de factura ]],"dddd")</f>
        <v>domingo</v>
      </c>
      <c r="W145" s="18" t="str">
        <f t="shared" si="11"/>
        <v>00:15:00</v>
      </c>
    </row>
    <row r="146" spans="1:23">
      <c r="A146" s="6">
        <v>2</v>
      </c>
      <c r="B146" s="12" t="s">
        <v>308</v>
      </c>
      <c r="C146" s="6">
        <v>5</v>
      </c>
      <c r="D146" s="15">
        <f t="shared" si="12"/>
        <v>45018</v>
      </c>
      <c r="E146" s="7">
        <v>2.5694444444444443E-2</v>
      </c>
      <c r="F146" s="21">
        <v>7.0833333333333331E-2</v>
      </c>
      <c r="G146" s="21">
        <f t="shared" si="10"/>
        <v>5.5555555555555552E-2</v>
      </c>
      <c r="H146" s="21">
        <f>VLOOKUP($R146,'Tiempo de permanencia'!$B$7:$E$773,4,FALSE)</f>
        <v>7.3611111111111113E-2</v>
      </c>
      <c r="I146" s="37">
        <f t="shared" si="13"/>
        <v>0</v>
      </c>
      <c r="J146" s="23">
        <v>45018.025694444441</v>
      </c>
      <c r="K146" s="8">
        <v>45018.070833333331</v>
      </c>
      <c r="L146" s="12" t="s">
        <v>32</v>
      </c>
      <c r="M146" s="6" t="s">
        <v>46</v>
      </c>
      <c r="N146" s="12" t="s">
        <v>1323</v>
      </c>
      <c r="O146" s="5">
        <v>11.32</v>
      </c>
      <c r="P146" s="12">
        <f>VLOOKUP(R146,'Monto total'!$H$4:$K$770,4,FALSE)</f>
        <v>0</v>
      </c>
      <c r="Q146" s="24" t="s">
        <v>49</v>
      </c>
      <c r="R146" s="5">
        <v>145</v>
      </c>
      <c r="S146" s="12" t="str">
        <f t="shared" si="14"/>
        <v>No</v>
      </c>
      <c r="T146" s="24" t="s">
        <v>50</v>
      </c>
      <c r="U146" s="5" t="s">
        <v>309</v>
      </c>
      <c r="V146" s="5" t="str">
        <f>TEXT(TablaSala[[#This Row],[Fecha de factura ]],"dddd")</f>
        <v>domingo</v>
      </c>
      <c r="W146" s="18" t="str">
        <f t="shared" si="11"/>
        <v>00:15:00</v>
      </c>
    </row>
    <row r="147" spans="1:23">
      <c r="A147" s="6">
        <v>8</v>
      </c>
      <c r="B147" s="12" t="s">
        <v>310</v>
      </c>
      <c r="C147" s="6">
        <v>6</v>
      </c>
      <c r="D147" s="15">
        <f t="shared" si="12"/>
        <v>45018</v>
      </c>
      <c r="E147" s="7">
        <v>6.9444444444444448E-2</v>
      </c>
      <c r="F147" s="21">
        <v>0.12083333333333333</v>
      </c>
      <c r="G147" s="21">
        <f t="shared" si="10"/>
        <v>5.1388888888888887E-2</v>
      </c>
      <c r="H147" s="21">
        <f>VLOOKUP($R147,'Tiempo de permanencia'!$B$7:$E$773,4,FALSE)</f>
        <v>3.2638888888888891E-2</v>
      </c>
      <c r="I147" s="37">
        <f t="shared" si="13"/>
        <v>1.8749999999999996E-2</v>
      </c>
      <c r="J147" s="23">
        <v>45018.069444444445</v>
      </c>
      <c r="K147" s="8">
        <v>45018.120833333334</v>
      </c>
      <c r="L147" s="12" t="s">
        <v>19</v>
      </c>
      <c r="M147" s="6" t="s">
        <v>20</v>
      </c>
      <c r="N147" s="12" t="s">
        <v>33</v>
      </c>
      <c r="O147" s="5">
        <v>38.4</v>
      </c>
      <c r="P147" s="12">
        <f>VLOOKUP(R147,'Monto total'!$H$4:$K$770,4,FALSE)</f>
        <v>100.4</v>
      </c>
      <c r="Q147" s="24" t="s">
        <v>22</v>
      </c>
      <c r="R147" s="5">
        <v>146</v>
      </c>
      <c r="S147" s="12" t="str">
        <f t="shared" si="14"/>
        <v>Sí</v>
      </c>
      <c r="T147" s="24" t="s">
        <v>39</v>
      </c>
      <c r="U147" s="5" t="s">
        <v>200</v>
      </c>
      <c r="V147" s="5" t="str">
        <f>TEXT(TablaSala[[#This Row],[Fecha de factura ]],"dddd")</f>
        <v>domingo</v>
      </c>
      <c r="W147" s="18" t="str">
        <f t="shared" si="11"/>
        <v>00:00:00</v>
      </c>
    </row>
    <row r="148" spans="1:23">
      <c r="A148" s="6">
        <v>5</v>
      </c>
      <c r="B148" s="12" t="s">
        <v>311</v>
      </c>
      <c r="C148" s="6">
        <v>4</v>
      </c>
      <c r="D148" s="15">
        <f t="shared" si="12"/>
        <v>45018</v>
      </c>
      <c r="E148" s="7">
        <v>0.13750000000000001</v>
      </c>
      <c r="F148" s="21">
        <v>0.20694444444444443</v>
      </c>
      <c r="G148" s="21">
        <f t="shared" si="10"/>
        <v>6.944444444444442E-2</v>
      </c>
      <c r="H148" s="21">
        <f>VLOOKUP($R148,'Tiempo de permanencia'!$B$7:$E$773,4,FALSE)</f>
        <v>2.2916666666666665E-2</v>
      </c>
      <c r="I148" s="37">
        <f t="shared" si="13"/>
        <v>4.6527777777777751E-2</v>
      </c>
      <c r="J148" s="23">
        <v>45018.137499999997</v>
      </c>
      <c r="K148" s="8">
        <v>45018.206944444442</v>
      </c>
      <c r="L148" s="12" t="s">
        <v>19</v>
      </c>
      <c r="M148" s="6" t="s">
        <v>27</v>
      </c>
      <c r="N148" s="12" t="s">
        <v>33</v>
      </c>
      <c r="O148" s="5">
        <v>27.14</v>
      </c>
      <c r="P148" s="12">
        <f>VLOOKUP(R148,'Monto total'!$H$4:$K$770,4,FALSE)</f>
        <v>111.14</v>
      </c>
      <c r="Q148" s="24" t="s">
        <v>22</v>
      </c>
      <c r="R148" s="5">
        <v>147</v>
      </c>
      <c r="S148" s="12" t="str">
        <f t="shared" si="14"/>
        <v>Sí</v>
      </c>
      <c r="T148" s="24" t="s">
        <v>29</v>
      </c>
      <c r="U148" s="5" t="s">
        <v>312</v>
      </c>
      <c r="V148" s="5" t="str">
        <f>TEXT(TablaSala[[#This Row],[Fecha de factura ]],"dddd")</f>
        <v>domingo</v>
      </c>
      <c r="W148" s="18" t="str">
        <f t="shared" si="11"/>
        <v>00:00:00</v>
      </c>
    </row>
    <row r="149" spans="1:23">
      <c r="A149" s="6">
        <v>10</v>
      </c>
      <c r="B149" s="12" t="s">
        <v>313</v>
      </c>
      <c r="C149" s="6">
        <v>6</v>
      </c>
      <c r="D149" s="15">
        <f t="shared" si="12"/>
        <v>45018</v>
      </c>
      <c r="E149" s="7">
        <v>0.16111111111111112</v>
      </c>
      <c r="F149" s="21">
        <v>0.24930555555555556</v>
      </c>
      <c r="G149" s="21">
        <f t="shared" si="10"/>
        <v>9.8611111111111108E-2</v>
      </c>
      <c r="H149" s="21">
        <f>VLOOKUP($R149,'Tiempo de permanencia'!$B$7:$E$773,4,FALSE)</f>
        <v>0.11041666666666666</v>
      </c>
      <c r="I149" s="37">
        <f t="shared" si="13"/>
        <v>0</v>
      </c>
      <c r="J149" s="23">
        <v>45018.161111111112</v>
      </c>
      <c r="K149" s="8">
        <v>45018.249305555553</v>
      </c>
      <c r="L149" s="12" t="s">
        <v>19</v>
      </c>
      <c r="M149" s="6" t="s">
        <v>20</v>
      </c>
      <c r="N149" s="12" t="s">
        <v>1323</v>
      </c>
      <c r="O149" s="5">
        <v>46.26</v>
      </c>
      <c r="P149" s="12">
        <f>VLOOKUP(R149,'Monto total'!$H$4:$K$770,4,FALSE)</f>
        <v>0</v>
      </c>
      <c r="Q149" s="24" t="s">
        <v>49</v>
      </c>
      <c r="R149" s="5">
        <v>148</v>
      </c>
      <c r="S149" s="12" t="str">
        <f t="shared" si="14"/>
        <v>No</v>
      </c>
      <c r="T149" s="24" t="s">
        <v>29</v>
      </c>
      <c r="U149" s="5" t="s">
        <v>314</v>
      </c>
      <c r="V149" s="5" t="str">
        <f>TEXT(TablaSala[[#This Row],[Fecha de factura ]],"dddd")</f>
        <v>domingo</v>
      </c>
      <c r="W149" s="18" t="str">
        <f t="shared" si="11"/>
        <v>00:15:00</v>
      </c>
    </row>
    <row r="150" spans="1:23">
      <c r="A150" s="6">
        <v>18</v>
      </c>
      <c r="B150" s="12" t="s">
        <v>315</v>
      </c>
      <c r="C150" s="6">
        <v>4</v>
      </c>
      <c r="D150" s="15">
        <f t="shared" si="12"/>
        <v>45018</v>
      </c>
      <c r="E150" s="7">
        <v>6.5972222222222224E-2</v>
      </c>
      <c r="F150" s="21">
        <v>0.2013888888888889</v>
      </c>
      <c r="G150" s="21">
        <f t="shared" si="10"/>
        <v>0.14583333333333334</v>
      </c>
      <c r="H150" s="21">
        <f>VLOOKUP($R150,'Tiempo de permanencia'!$B$7:$E$773,4,FALSE)</f>
        <v>9.6527777777777782E-2</v>
      </c>
      <c r="I150" s="37">
        <f t="shared" si="13"/>
        <v>4.9305555555555561E-2</v>
      </c>
      <c r="J150" s="23">
        <v>45018.065972222219</v>
      </c>
      <c r="K150" s="8">
        <v>45018.201388888891</v>
      </c>
      <c r="L150" s="12" t="s">
        <v>38</v>
      </c>
      <c r="M150" s="6" t="s">
        <v>27</v>
      </c>
      <c r="N150" s="12" t="s">
        <v>33</v>
      </c>
      <c r="O150" s="5">
        <v>15.92</v>
      </c>
      <c r="P150" s="12">
        <f>VLOOKUP(R150,'Monto total'!$H$4:$K$770,4,FALSE)</f>
        <v>241.92</v>
      </c>
      <c r="Q150" s="24" t="s">
        <v>49</v>
      </c>
      <c r="R150" s="5">
        <v>149</v>
      </c>
      <c r="S150" s="12" t="str">
        <f t="shared" si="14"/>
        <v>Sí</v>
      </c>
      <c r="T150" s="24" t="s">
        <v>35</v>
      </c>
      <c r="U150" s="5" t="s">
        <v>316</v>
      </c>
      <c r="V150" s="5" t="str">
        <f>TEXT(TablaSala[[#This Row],[Fecha de factura ]],"dddd")</f>
        <v>domingo</v>
      </c>
      <c r="W150" s="18" t="str">
        <f t="shared" si="11"/>
        <v>00:15:00</v>
      </c>
    </row>
    <row r="151" spans="1:23">
      <c r="A151" s="6">
        <v>18</v>
      </c>
      <c r="B151" s="12" t="s">
        <v>317</v>
      </c>
      <c r="C151" s="6">
        <v>6</v>
      </c>
      <c r="D151" s="15">
        <f t="shared" si="12"/>
        <v>45018</v>
      </c>
      <c r="E151" s="7">
        <v>2.5694444444444443E-2</v>
      </c>
      <c r="F151" s="21">
        <v>0.13194444444444445</v>
      </c>
      <c r="G151" s="21">
        <f t="shared" si="10"/>
        <v>0.10625000000000001</v>
      </c>
      <c r="H151" s="21">
        <f>VLOOKUP($R151,'Tiempo de permanencia'!$B$7:$E$773,4,FALSE)</f>
        <v>7.3611111111111113E-2</v>
      </c>
      <c r="I151" s="37">
        <f t="shared" si="13"/>
        <v>3.2638888888888898E-2</v>
      </c>
      <c r="J151" s="23">
        <v>45018.025694444441</v>
      </c>
      <c r="K151" s="8">
        <v>45018.131944444445</v>
      </c>
      <c r="L151" s="12" t="s">
        <v>26</v>
      </c>
      <c r="M151" s="6" t="s">
        <v>20</v>
      </c>
      <c r="N151" s="12" t="s">
        <v>21</v>
      </c>
      <c r="O151" s="5">
        <v>48.43</v>
      </c>
      <c r="P151" s="12">
        <f>VLOOKUP(R151,'Monto total'!$H$4:$K$770,4,FALSE)</f>
        <v>198.43</v>
      </c>
      <c r="Q151" s="24" t="s">
        <v>34</v>
      </c>
      <c r="R151" s="5">
        <v>150</v>
      </c>
      <c r="S151" s="12" t="str">
        <f t="shared" si="14"/>
        <v>Sí</v>
      </c>
      <c r="T151" s="24" t="s">
        <v>97</v>
      </c>
      <c r="U151" s="5" t="s">
        <v>318</v>
      </c>
      <c r="V151" s="5" t="str">
        <f>TEXT(TablaSala[[#This Row],[Fecha de factura ]],"dddd")</f>
        <v>domingo</v>
      </c>
      <c r="W151" s="18" t="str">
        <f t="shared" si="11"/>
        <v>00:00:00</v>
      </c>
    </row>
    <row r="152" spans="1:23">
      <c r="A152" s="6">
        <v>6</v>
      </c>
      <c r="B152" s="12" t="s">
        <v>319</v>
      </c>
      <c r="C152" s="6">
        <v>2</v>
      </c>
      <c r="D152" s="15">
        <f t="shared" si="12"/>
        <v>45018</v>
      </c>
      <c r="E152" s="7">
        <v>0.13541666666666666</v>
      </c>
      <c r="F152" s="21">
        <v>0.28680555555555554</v>
      </c>
      <c r="G152" s="21">
        <f t="shared" si="10"/>
        <v>0.16180555555555554</v>
      </c>
      <c r="H152" s="21">
        <f>VLOOKUP($R152,'Tiempo de permanencia'!$B$7:$E$773,4,FALSE)</f>
        <v>1.3194444444444444E-2</v>
      </c>
      <c r="I152" s="37">
        <f t="shared" si="13"/>
        <v>0.14861111111111108</v>
      </c>
      <c r="J152" s="23">
        <v>45018.135416666664</v>
      </c>
      <c r="K152" s="8">
        <v>45018.286805555559</v>
      </c>
      <c r="L152" s="12" t="s">
        <v>42</v>
      </c>
      <c r="M152" s="6" t="s">
        <v>46</v>
      </c>
      <c r="N152" s="12" t="s">
        <v>33</v>
      </c>
      <c r="O152" s="5">
        <v>41.51</v>
      </c>
      <c r="P152" s="12">
        <f>VLOOKUP(R152,'Monto total'!$H$4:$K$770,4,FALSE)</f>
        <v>173.51</v>
      </c>
      <c r="Q152" s="24" t="s">
        <v>49</v>
      </c>
      <c r="R152" s="5">
        <v>151</v>
      </c>
      <c r="S152" s="12" t="str">
        <f t="shared" si="14"/>
        <v>Sí</v>
      </c>
      <c r="T152" s="24" t="s">
        <v>73</v>
      </c>
      <c r="U152" s="5" t="s">
        <v>320</v>
      </c>
      <c r="V152" s="5" t="str">
        <f>TEXT(TablaSala[[#This Row],[Fecha de factura ]],"dddd")</f>
        <v>domingo</v>
      </c>
      <c r="W152" s="18" t="str">
        <f t="shared" si="11"/>
        <v>00:15:00</v>
      </c>
    </row>
    <row r="153" spans="1:23">
      <c r="A153" s="6">
        <v>5</v>
      </c>
      <c r="B153" s="12" t="s">
        <v>321</v>
      </c>
      <c r="C153" s="6">
        <v>6</v>
      </c>
      <c r="D153" s="15">
        <f t="shared" si="12"/>
        <v>45018</v>
      </c>
      <c r="E153" s="7">
        <v>5.1388888888888887E-2</v>
      </c>
      <c r="F153" s="21">
        <v>0.11944444444444445</v>
      </c>
      <c r="G153" s="21">
        <f t="shared" si="10"/>
        <v>6.8055555555555564E-2</v>
      </c>
      <c r="H153" s="21">
        <f>VLOOKUP($R153,'Tiempo de permanencia'!$B$7:$E$773,4,FALSE)</f>
        <v>8.3333333333333332E-3</v>
      </c>
      <c r="I153" s="37">
        <f t="shared" si="13"/>
        <v>5.9722222222222232E-2</v>
      </c>
      <c r="J153" s="23">
        <v>45018.051388888889</v>
      </c>
      <c r="K153" s="8">
        <v>45018.119444444441</v>
      </c>
      <c r="L153" s="12" t="s">
        <v>42</v>
      </c>
      <c r="M153" s="6" t="s">
        <v>20</v>
      </c>
      <c r="N153" s="12" t="s">
        <v>21</v>
      </c>
      <c r="O153" s="5">
        <v>25.57</v>
      </c>
      <c r="P153" s="12">
        <f>VLOOKUP(R153,'Monto total'!$H$4:$K$770,4,FALSE)</f>
        <v>81.569999999999993</v>
      </c>
      <c r="Q153" s="24" t="s">
        <v>22</v>
      </c>
      <c r="R153" s="5">
        <v>152</v>
      </c>
      <c r="S153" s="12" t="str">
        <f t="shared" si="14"/>
        <v>Sí</v>
      </c>
      <c r="T153" s="24" t="s">
        <v>73</v>
      </c>
      <c r="U153" s="5" t="s">
        <v>71</v>
      </c>
      <c r="V153" s="5" t="str">
        <f>TEXT(TablaSala[[#This Row],[Fecha de factura ]],"dddd")</f>
        <v>domingo</v>
      </c>
      <c r="W153" s="18" t="str">
        <f t="shared" si="11"/>
        <v>00:00:00</v>
      </c>
    </row>
    <row r="154" spans="1:23">
      <c r="A154" s="6">
        <v>10</v>
      </c>
      <c r="B154" s="12" t="s">
        <v>123</v>
      </c>
      <c r="C154" s="6">
        <v>1</v>
      </c>
      <c r="D154" s="15">
        <f t="shared" si="12"/>
        <v>45018</v>
      </c>
      <c r="E154" s="7">
        <v>0.12916666666666668</v>
      </c>
      <c r="F154" s="21">
        <v>0.22638888888888889</v>
      </c>
      <c r="G154" s="21">
        <f t="shared" si="10"/>
        <v>0.10763888888888888</v>
      </c>
      <c r="H154" s="21">
        <f>VLOOKUP($R154,'Tiempo de permanencia'!$B$7:$E$773,4,FALSE)</f>
        <v>6.1805555555555558E-2</v>
      </c>
      <c r="I154" s="37">
        <f t="shared" si="13"/>
        <v>4.5833333333333323E-2</v>
      </c>
      <c r="J154" s="23">
        <v>45018.129166666666</v>
      </c>
      <c r="K154" s="8">
        <v>45018.226388888892</v>
      </c>
      <c r="L154" s="12" t="s">
        <v>32</v>
      </c>
      <c r="M154" s="6" t="s">
        <v>27</v>
      </c>
      <c r="N154" s="12" t="s">
        <v>21</v>
      </c>
      <c r="O154" s="5">
        <v>42.84</v>
      </c>
      <c r="P154" s="12">
        <f>VLOOKUP(R154,'Monto total'!$H$4:$K$770,4,FALSE)</f>
        <v>245.84</v>
      </c>
      <c r="Q154" s="24" t="s">
        <v>49</v>
      </c>
      <c r="R154" s="5">
        <v>153</v>
      </c>
      <c r="S154" s="12" t="str">
        <f t="shared" si="14"/>
        <v>Sí</v>
      </c>
      <c r="T154" s="24" t="s">
        <v>39</v>
      </c>
      <c r="U154" s="5" t="s">
        <v>322</v>
      </c>
      <c r="V154" s="5" t="str">
        <f>TEXT(TablaSala[[#This Row],[Fecha de factura ]],"dddd")</f>
        <v>domingo</v>
      </c>
      <c r="W154" s="18" t="str">
        <f t="shared" si="11"/>
        <v>00:15:00</v>
      </c>
    </row>
    <row r="155" spans="1:23">
      <c r="A155" s="6">
        <v>11</v>
      </c>
      <c r="B155" s="12" t="s">
        <v>323</v>
      </c>
      <c r="C155" s="6">
        <v>6</v>
      </c>
      <c r="D155" s="15">
        <f t="shared" si="12"/>
        <v>45018</v>
      </c>
      <c r="E155" s="7">
        <v>8.9583333333333334E-2</v>
      </c>
      <c r="F155" s="21">
        <v>0.15</v>
      </c>
      <c r="G155" s="21">
        <f t="shared" si="10"/>
        <v>6.041666666666666E-2</v>
      </c>
      <c r="H155" s="21">
        <f>VLOOKUP($R155,'Tiempo de permanencia'!$B$7:$E$773,4,FALSE)</f>
        <v>5.6944444444444443E-2</v>
      </c>
      <c r="I155" s="37">
        <f t="shared" si="13"/>
        <v>3.4722222222222168E-3</v>
      </c>
      <c r="J155" s="23">
        <v>45018.089583333334</v>
      </c>
      <c r="K155" s="8">
        <v>45018.15</v>
      </c>
      <c r="L155" s="12" t="s">
        <v>26</v>
      </c>
      <c r="M155" s="6" t="s">
        <v>27</v>
      </c>
      <c r="N155" s="12" t="s">
        <v>33</v>
      </c>
      <c r="O155" s="5">
        <v>17.2</v>
      </c>
      <c r="P155" s="12">
        <f>VLOOKUP(R155,'Monto total'!$H$4:$K$770,4,FALSE)</f>
        <v>161.19999999999999</v>
      </c>
      <c r="Q155" s="24" t="s">
        <v>34</v>
      </c>
      <c r="R155" s="5">
        <v>154</v>
      </c>
      <c r="S155" s="12" t="str">
        <f t="shared" si="14"/>
        <v>Sí</v>
      </c>
      <c r="T155" s="24" t="s">
        <v>73</v>
      </c>
      <c r="U155" s="5" t="s">
        <v>324</v>
      </c>
      <c r="V155" s="5" t="str">
        <f>TEXT(TablaSala[[#This Row],[Fecha de factura ]],"dddd")</f>
        <v>domingo</v>
      </c>
      <c r="W155" s="18" t="str">
        <f t="shared" si="11"/>
        <v>00:00:00</v>
      </c>
    </row>
    <row r="156" spans="1:23">
      <c r="A156" s="6">
        <v>7</v>
      </c>
      <c r="B156" s="12" t="s">
        <v>325</v>
      </c>
      <c r="C156" s="6">
        <v>2</v>
      </c>
      <c r="D156" s="15">
        <f t="shared" si="12"/>
        <v>45018</v>
      </c>
      <c r="E156" s="7">
        <v>7.8472222222222221E-2</v>
      </c>
      <c r="F156" s="21">
        <v>0.19722222222222222</v>
      </c>
      <c r="G156" s="21">
        <f t="shared" si="10"/>
        <v>0.11874999999999999</v>
      </c>
      <c r="H156" s="21">
        <f>VLOOKUP($R156,'Tiempo de permanencia'!$B$7:$E$773,4,FALSE)</f>
        <v>6.9444444444444448E-2</v>
      </c>
      <c r="I156" s="37">
        <f t="shared" si="13"/>
        <v>4.9305555555555547E-2</v>
      </c>
      <c r="J156" s="23">
        <v>45018.078472222223</v>
      </c>
      <c r="K156" s="8">
        <v>45018.197222222225</v>
      </c>
      <c r="L156" s="12" t="s">
        <v>38</v>
      </c>
      <c r="M156" s="6" t="s">
        <v>20</v>
      </c>
      <c r="N156" s="12" t="s">
        <v>33</v>
      </c>
      <c r="O156" s="5">
        <v>25.72</v>
      </c>
      <c r="P156" s="12">
        <f>VLOOKUP(R156,'Monto total'!$H$4:$K$770,4,FALSE)</f>
        <v>161.72</v>
      </c>
      <c r="Q156" s="24" t="s">
        <v>22</v>
      </c>
      <c r="R156" s="5">
        <v>155</v>
      </c>
      <c r="S156" s="12" t="str">
        <f t="shared" si="14"/>
        <v>Sí</v>
      </c>
      <c r="T156" s="24" t="s">
        <v>50</v>
      </c>
      <c r="U156" s="5" t="s">
        <v>326</v>
      </c>
      <c r="V156" s="5" t="str">
        <f>TEXT(TablaSala[[#This Row],[Fecha de factura ]],"dddd")</f>
        <v>domingo</v>
      </c>
      <c r="W156" s="18" t="str">
        <f t="shared" si="11"/>
        <v>00:00:00</v>
      </c>
    </row>
    <row r="157" spans="1:23">
      <c r="A157" s="6">
        <v>6</v>
      </c>
      <c r="B157" s="12" t="s">
        <v>327</v>
      </c>
      <c r="C157" s="6">
        <v>4</v>
      </c>
      <c r="D157" s="15">
        <f t="shared" si="12"/>
        <v>45018</v>
      </c>
      <c r="E157" s="7">
        <v>2.7777777777777776E-2</v>
      </c>
      <c r="F157" s="21">
        <v>0.17847222222222223</v>
      </c>
      <c r="G157" s="21">
        <f t="shared" si="10"/>
        <v>0.15069444444444446</v>
      </c>
      <c r="H157" s="21">
        <f>VLOOKUP($R157,'Tiempo de permanencia'!$B$7:$E$773,4,FALSE)</f>
        <v>4.1666666666666666E-3</v>
      </c>
      <c r="I157" s="37">
        <f t="shared" si="13"/>
        <v>0.14652777777777778</v>
      </c>
      <c r="J157" s="23">
        <v>45018.027777777781</v>
      </c>
      <c r="K157" s="8">
        <v>45018.178472222222</v>
      </c>
      <c r="L157" s="12" t="s">
        <v>19</v>
      </c>
      <c r="M157" s="6" t="s">
        <v>46</v>
      </c>
      <c r="N157" s="12" t="s">
        <v>33</v>
      </c>
      <c r="O157" s="5">
        <v>19.03</v>
      </c>
      <c r="P157" s="12">
        <f>VLOOKUP(R157,'Monto total'!$H$4:$K$770,4,FALSE)</f>
        <v>75.03</v>
      </c>
      <c r="Q157" s="24" t="s">
        <v>34</v>
      </c>
      <c r="R157" s="5">
        <v>156</v>
      </c>
      <c r="S157" s="12" t="str">
        <f t="shared" si="14"/>
        <v>Sí</v>
      </c>
      <c r="T157" s="24" t="s">
        <v>23</v>
      </c>
      <c r="U157" s="5" t="s">
        <v>71</v>
      </c>
      <c r="V157" s="5" t="str">
        <f>TEXT(TablaSala[[#This Row],[Fecha de factura ]],"dddd")</f>
        <v>domingo</v>
      </c>
      <c r="W157" s="18" t="str">
        <f t="shared" si="11"/>
        <v>00:00:00</v>
      </c>
    </row>
    <row r="158" spans="1:23">
      <c r="A158" s="6">
        <v>13</v>
      </c>
      <c r="B158" s="12" t="s">
        <v>328</v>
      </c>
      <c r="C158" s="6">
        <v>5</v>
      </c>
      <c r="D158" s="15">
        <f t="shared" si="12"/>
        <v>45018</v>
      </c>
      <c r="E158" s="7">
        <v>0.14027777777777778</v>
      </c>
      <c r="F158" s="21">
        <v>0.26041666666666669</v>
      </c>
      <c r="G158" s="21">
        <f t="shared" si="10"/>
        <v>0.13055555555555556</v>
      </c>
      <c r="H158" s="21">
        <f>VLOOKUP($R158,'Tiempo de permanencia'!$B$7:$E$773,4,FALSE)</f>
        <v>0.10416666666666667</v>
      </c>
      <c r="I158" s="37">
        <f t="shared" si="13"/>
        <v>2.6388888888888892E-2</v>
      </c>
      <c r="J158" s="23">
        <v>45018.140277777777</v>
      </c>
      <c r="K158" s="8">
        <v>45018.260416666664</v>
      </c>
      <c r="L158" s="12" t="s">
        <v>19</v>
      </c>
      <c r="M158" s="6" t="s">
        <v>27</v>
      </c>
      <c r="N158" s="12" t="s">
        <v>33</v>
      </c>
      <c r="O158" s="5">
        <v>28.48</v>
      </c>
      <c r="P158" s="12">
        <f>VLOOKUP(R158,'Monto total'!$H$4:$K$770,4,FALSE)</f>
        <v>299.48</v>
      </c>
      <c r="Q158" s="24" t="s">
        <v>49</v>
      </c>
      <c r="R158" s="5">
        <v>157</v>
      </c>
      <c r="S158" s="12" t="str">
        <f t="shared" si="14"/>
        <v>Sí</v>
      </c>
      <c r="T158" s="24" t="s">
        <v>43</v>
      </c>
      <c r="U158" s="5" t="s">
        <v>329</v>
      </c>
      <c r="V158" s="5" t="str">
        <f>TEXT(TablaSala[[#This Row],[Fecha de factura ]],"dddd")</f>
        <v>domingo</v>
      </c>
      <c r="W158" s="18" t="str">
        <f t="shared" si="11"/>
        <v>00:15:00</v>
      </c>
    </row>
    <row r="159" spans="1:23">
      <c r="A159" s="6">
        <v>5</v>
      </c>
      <c r="B159" s="12" t="s">
        <v>330</v>
      </c>
      <c r="C159" s="6">
        <v>5</v>
      </c>
      <c r="D159" s="15">
        <f t="shared" si="12"/>
        <v>45018</v>
      </c>
      <c r="E159" s="7">
        <v>0.11458333333333333</v>
      </c>
      <c r="F159" s="21">
        <v>0.16597222222222222</v>
      </c>
      <c r="G159" s="21">
        <f t="shared" si="10"/>
        <v>5.1388888888888887E-2</v>
      </c>
      <c r="H159" s="21">
        <f>VLOOKUP($R159,'Tiempo de permanencia'!$B$7:$E$773,4,FALSE)</f>
        <v>9.375E-2</v>
      </c>
      <c r="I159" s="37">
        <f t="shared" si="13"/>
        <v>0</v>
      </c>
      <c r="J159" s="23">
        <v>45018.114583333336</v>
      </c>
      <c r="K159" s="8">
        <v>45018.165972222225</v>
      </c>
      <c r="L159" s="12" t="s">
        <v>19</v>
      </c>
      <c r="M159" s="6" t="s">
        <v>20</v>
      </c>
      <c r="N159" s="12" t="s">
        <v>1323</v>
      </c>
      <c r="O159" s="5">
        <v>48.75</v>
      </c>
      <c r="P159" s="12">
        <f>VLOOKUP(R159,'Monto total'!$H$4:$K$770,4,FALSE)</f>
        <v>0</v>
      </c>
      <c r="Q159" s="24" t="s">
        <v>34</v>
      </c>
      <c r="R159" s="5">
        <v>158</v>
      </c>
      <c r="S159" s="12" t="str">
        <f t="shared" si="14"/>
        <v>No</v>
      </c>
      <c r="T159" s="24" t="s">
        <v>78</v>
      </c>
      <c r="U159" s="5" t="s">
        <v>331</v>
      </c>
      <c r="V159" s="5" t="str">
        <f>TEXT(TablaSala[[#This Row],[Fecha de factura ]],"dddd")</f>
        <v>domingo</v>
      </c>
      <c r="W159" s="18" t="str">
        <f t="shared" si="11"/>
        <v>00:00:00</v>
      </c>
    </row>
    <row r="160" spans="1:23">
      <c r="A160" s="6">
        <v>16</v>
      </c>
      <c r="B160" s="12" t="s">
        <v>332</v>
      </c>
      <c r="C160" s="6">
        <v>1</v>
      </c>
      <c r="D160" s="15">
        <f t="shared" si="12"/>
        <v>45018</v>
      </c>
      <c r="E160" s="7">
        <v>6.9444444444444441E-3</v>
      </c>
      <c r="F160" s="21">
        <v>5.2083333333333336E-2</v>
      </c>
      <c r="G160" s="21">
        <f t="shared" si="10"/>
        <v>5.5555555555555559E-2</v>
      </c>
      <c r="H160" s="21">
        <f>VLOOKUP($R160,'Tiempo de permanencia'!$B$7:$E$773,4,FALSE)</f>
        <v>5.1388888888888887E-2</v>
      </c>
      <c r="I160" s="37">
        <f t="shared" si="13"/>
        <v>4.1666666666666727E-3</v>
      </c>
      <c r="J160" s="23">
        <v>45018.006944444445</v>
      </c>
      <c r="K160" s="8">
        <v>45018.052083333336</v>
      </c>
      <c r="L160" s="12" t="s">
        <v>19</v>
      </c>
      <c r="M160" s="6" t="s">
        <v>27</v>
      </c>
      <c r="N160" s="12" t="s">
        <v>33</v>
      </c>
      <c r="O160" s="5">
        <v>47.81</v>
      </c>
      <c r="P160" s="12">
        <f>VLOOKUP(R160,'Monto total'!$H$4:$K$770,4,FALSE)</f>
        <v>300.81</v>
      </c>
      <c r="Q160" s="24" t="s">
        <v>49</v>
      </c>
      <c r="R160" s="5">
        <v>159</v>
      </c>
      <c r="S160" s="12" t="str">
        <f t="shared" si="14"/>
        <v>Sí</v>
      </c>
      <c r="T160" s="24" t="s">
        <v>35</v>
      </c>
      <c r="U160" s="5" t="s">
        <v>333</v>
      </c>
      <c r="V160" s="5" t="str">
        <f>TEXT(TablaSala[[#This Row],[Fecha de factura ]],"dddd")</f>
        <v>domingo</v>
      </c>
      <c r="W160" s="18" t="str">
        <f t="shared" si="11"/>
        <v>00:15:00</v>
      </c>
    </row>
    <row r="161" spans="1:23">
      <c r="A161" s="6">
        <v>19</v>
      </c>
      <c r="B161" s="12" t="s">
        <v>334</v>
      </c>
      <c r="C161" s="6">
        <v>6</v>
      </c>
      <c r="D161" s="15">
        <f t="shared" si="12"/>
        <v>45018</v>
      </c>
      <c r="E161" s="7">
        <v>4.583333333333333E-2</v>
      </c>
      <c r="F161" s="21">
        <v>0.18958333333333333</v>
      </c>
      <c r="G161" s="21">
        <f t="shared" si="10"/>
        <v>0.14374999999999999</v>
      </c>
      <c r="H161" s="21">
        <f>VLOOKUP($R161,'Tiempo de permanencia'!$B$7:$E$773,4,FALSE)</f>
        <v>4.6527777777777779E-2</v>
      </c>
      <c r="I161" s="37">
        <f t="shared" si="13"/>
        <v>9.722222222222221E-2</v>
      </c>
      <c r="J161" s="23">
        <v>45018.04583333333</v>
      </c>
      <c r="K161" s="8">
        <v>45018.189583333333</v>
      </c>
      <c r="L161" s="12" t="s">
        <v>32</v>
      </c>
      <c r="M161" s="6" t="s">
        <v>20</v>
      </c>
      <c r="N161" s="12" t="s">
        <v>33</v>
      </c>
      <c r="O161" s="5">
        <v>26.02</v>
      </c>
      <c r="P161" s="12">
        <f>VLOOKUP(R161,'Monto total'!$H$4:$K$770,4,FALSE)</f>
        <v>182.02</v>
      </c>
      <c r="Q161" s="24" t="s">
        <v>22</v>
      </c>
      <c r="R161" s="5">
        <v>160</v>
      </c>
      <c r="S161" s="12" t="str">
        <f t="shared" si="14"/>
        <v>Sí</v>
      </c>
      <c r="T161" s="24" t="s">
        <v>29</v>
      </c>
      <c r="U161" s="5" t="s">
        <v>335</v>
      </c>
      <c r="V161" s="5" t="str">
        <f>TEXT(TablaSala[[#This Row],[Fecha de factura ]],"dddd")</f>
        <v>domingo</v>
      </c>
      <c r="W161" s="18" t="str">
        <f t="shared" si="11"/>
        <v>00:00:00</v>
      </c>
    </row>
    <row r="162" spans="1:23">
      <c r="A162" s="6">
        <v>13</v>
      </c>
      <c r="B162" s="12" t="s">
        <v>336</v>
      </c>
      <c r="C162" s="6">
        <v>6</v>
      </c>
      <c r="D162" s="15">
        <f t="shared" si="12"/>
        <v>45018</v>
      </c>
      <c r="E162" s="7">
        <v>3.125E-2</v>
      </c>
      <c r="F162" s="21">
        <v>0.18263888888888888</v>
      </c>
      <c r="G162" s="21">
        <f t="shared" si="10"/>
        <v>0.15138888888888888</v>
      </c>
      <c r="H162" s="21">
        <f>VLOOKUP($R162,'Tiempo de permanencia'!$B$7:$E$773,4,FALSE)</f>
        <v>3.9583333333333331E-2</v>
      </c>
      <c r="I162" s="37">
        <f t="shared" si="13"/>
        <v>0.11180555555555555</v>
      </c>
      <c r="J162" s="23">
        <v>45018.03125</v>
      </c>
      <c r="K162" s="8">
        <v>45018.182638888888</v>
      </c>
      <c r="L162" s="12" t="s">
        <v>32</v>
      </c>
      <c r="M162" s="6" t="s">
        <v>20</v>
      </c>
      <c r="N162" s="12" t="s">
        <v>33</v>
      </c>
      <c r="O162" s="5">
        <v>18.86</v>
      </c>
      <c r="P162" s="12">
        <f>VLOOKUP(R162,'Monto total'!$H$4:$K$770,4,FALSE)</f>
        <v>102.86</v>
      </c>
      <c r="Q162" s="24" t="s">
        <v>22</v>
      </c>
      <c r="R162" s="5">
        <v>161</v>
      </c>
      <c r="S162" s="12" t="str">
        <f t="shared" si="14"/>
        <v>Sí</v>
      </c>
      <c r="T162" s="24" t="s">
        <v>39</v>
      </c>
      <c r="U162" s="5" t="s">
        <v>71</v>
      </c>
      <c r="V162" s="5" t="str">
        <f>TEXT(TablaSala[[#This Row],[Fecha de factura ]],"dddd")</f>
        <v>domingo</v>
      </c>
      <c r="W162" s="18" t="str">
        <f t="shared" si="11"/>
        <v>00:00:00</v>
      </c>
    </row>
    <row r="163" spans="1:23">
      <c r="A163" s="6">
        <v>14</v>
      </c>
      <c r="B163" s="12" t="s">
        <v>337</v>
      </c>
      <c r="C163" s="6">
        <v>4</v>
      </c>
      <c r="D163" s="15">
        <f t="shared" si="12"/>
        <v>45018</v>
      </c>
      <c r="E163" s="7">
        <v>3.9583333333333331E-2</v>
      </c>
      <c r="F163" s="21">
        <v>0.10694444444444444</v>
      </c>
      <c r="G163" s="21">
        <f t="shared" si="10"/>
        <v>6.7361111111111108E-2</v>
      </c>
      <c r="H163" s="21">
        <f>VLOOKUP($R163,'Tiempo de permanencia'!$B$7:$E$773,4,FALSE)</f>
        <v>1.7361111111111112E-2</v>
      </c>
      <c r="I163" s="37">
        <f t="shared" si="13"/>
        <v>4.9999999999999996E-2</v>
      </c>
      <c r="J163" s="23">
        <v>45018.039583333331</v>
      </c>
      <c r="K163" s="8">
        <v>45018.106944444444</v>
      </c>
      <c r="L163" s="12" t="s">
        <v>26</v>
      </c>
      <c r="M163" s="6" t="s">
        <v>20</v>
      </c>
      <c r="N163" s="12" t="s">
        <v>33</v>
      </c>
      <c r="O163" s="5">
        <v>17.55</v>
      </c>
      <c r="P163" s="12">
        <f>VLOOKUP(R163,'Monto total'!$H$4:$K$770,4,FALSE)</f>
        <v>89.55</v>
      </c>
      <c r="Q163" s="24" t="s">
        <v>22</v>
      </c>
      <c r="R163" s="5">
        <v>162</v>
      </c>
      <c r="S163" s="12" t="str">
        <f t="shared" si="14"/>
        <v>Sí</v>
      </c>
      <c r="T163" s="24" t="s">
        <v>39</v>
      </c>
      <c r="U163" s="5" t="s">
        <v>273</v>
      </c>
      <c r="V163" s="5" t="str">
        <f>TEXT(TablaSala[[#This Row],[Fecha de factura ]],"dddd")</f>
        <v>domingo</v>
      </c>
      <c r="W163" s="18" t="str">
        <f t="shared" si="11"/>
        <v>00:00:00</v>
      </c>
    </row>
    <row r="164" spans="1:23">
      <c r="A164" s="6">
        <v>6</v>
      </c>
      <c r="B164" s="12" t="s">
        <v>338</v>
      </c>
      <c r="C164" s="6">
        <v>1</v>
      </c>
      <c r="D164" s="15">
        <f t="shared" si="12"/>
        <v>45018</v>
      </c>
      <c r="E164" s="7">
        <v>6.5972222222222224E-2</v>
      </c>
      <c r="F164" s="21">
        <v>0.17291666666666666</v>
      </c>
      <c r="G164" s="21">
        <f t="shared" si="10"/>
        <v>0.11736111111111111</v>
      </c>
      <c r="H164" s="21">
        <f>VLOOKUP($R164,'Tiempo de permanencia'!$B$7:$E$773,4,FALSE)</f>
        <v>4.9305555555555554E-2</v>
      </c>
      <c r="I164" s="37">
        <f t="shared" si="13"/>
        <v>6.8055555555555564E-2</v>
      </c>
      <c r="J164" s="23">
        <v>45018.065972222219</v>
      </c>
      <c r="K164" s="8">
        <v>45018.17291666667</v>
      </c>
      <c r="L164" s="12" t="s">
        <v>38</v>
      </c>
      <c r="M164" s="6" t="s">
        <v>20</v>
      </c>
      <c r="N164" s="12" t="s">
        <v>33</v>
      </c>
      <c r="O164" s="5">
        <v>14.94</v>
      </c>
      <c r="P164" s="12">
        <f>VLOOKUP(R164,'Monto total'!$H$4:$K$770,4,FALSE)</f>
        <v>285.94</v>
      </c>
      <c r="Q164" s="24" t="s">
        <v>49</v>
      </c>
      <c r="R164" s="5">
        <v>163</v>
      </c>
      <c r="S164" s="12" t="str">
        <f t="shared" si="14"/>
        <v>Sí</v>
      </c>
      <c r="T164" s="24" t="s">
        <v>78</v>
      </c>
      <c r="U164" s="5" t="s">
        <v>339</v>
      </c>
      <c r="V164" s="5" t="str">
        <f>TEXT(TablaSala[[#This Row],[Fecha de factura ]],"dddd")</f>
        <v>domingo</v>
      </c>
      <c r="W164" s="18" t="str">
        <f t="shared" si="11"/>
        <v>00:15:00</v>
      </c>
    </row>
    <row r="165" spans="1:23">
      <c r="A165" s="6">
        <v>8</v>
      </c>
      <c r="B165" s="12" t="s">
        <v>340</v>
      </c>
      <c r="C165" s="6">
        <v>2</v>
      </c>
      <c r="D165" s="15">
        <f t="shared" si="12"/>
        <v>45018</v>
      </c>
      <c r="E165" s="7">
        <v>0.10694444444444444</v>
      </c>
      <c r="F165" s="21">
        <v>0.25138888888888888</v>
      </c>
      <c r="G165" s="21">
        <f t="shared" si="10"/>
        <v>0.14444444444444443</v>
      </c>
      <c r="H165" s="21">
        <f>VLOOKUP($R165,'Tiempo de permanencia'!$B$7:$E$773,4,FALSE)</f>
        <v>7.2916666666666671E-2</v>
      </c>
      <c r="I165" s="37">
        <f t="shared" si="13"/>
        <v>7.152777777777776E-2</v>
      </c>
      <c r="J165" s="23">
        <v>45018.106944444444</v>
      </c>
      <c r="K165" s="8">
        <v>45018.251388888886</v>
      </c>
      <c r="L165" s="12" t="s">
        <v>42</v>
      </c>
      <c r="M165" s="6" t="s">
        <v>46</v>
      </c>
      <c r="N165" s="12" t="s">
        <v>33</v>
      </c>
      <c r="O165" s="5">
        <v>47.53</v>
      </c>
      <c r="P165" s="12">
        <f>VLOOKUP(R165,'Monto total'!$H$4:$K$770,4,FALSE)</f>
        <v>217.53</v>
      </c>
      <c r="Q165" s="24" t="s">
        <v>22</v>
      </c>
      <c r="R165" s="5">
        <v>164</v>
      </c>
      <c r="S165" s="12" t="str">
        <f t="shared" si="14"/>
        <v>Sí</v>
      </c>
      <c r="T165" s="24" t="s">
        <v>29</v>
      </c>
      <c r="U165" s="5" t="s">
        <v>341</v>
      </c>
      <c r="V165" s="5" t="str">
        <f>TEXT(TablaSala[[#This Row],[Fecha de factura ]],"dddd")</f>
        <v>domingo</v>
      </c>
      <c r="W165" s="18" t="str">
        <f t="shared" si="11"/>
        <v>00:00:00</v>
      </c>
    </row>
    <row r="166" spans="1:23">
      <c r="A166" s="6">
        <v>10</v>
      </c>
      <c r="B166" s="12" t="s">
        <v>342</v>
      </c>
      <c r="C166" s="6">
        <v>3</v>
      </c>
      <c r="D166" s="15">
        <f t="shared" si="12"/>
        <v>45018</v>
      </c>
      <c r="E166" s="7">
        <v>9.7916666666666666E-2</v>
      </c>
      <c r="F166" s="21">
        <v>0.21666666666666667</v>
      </c>
      <c r="G166" s="21">
        <f t="shared" si="10"/>
        <v>0.12916666666666668</v>
      </c>
      <c r="H166" s="21">
        <f>VLOOKUP($R166,'Tiempo de permanencia'!$B$7:$E$773,4,FALSE)</f>
        <v>3.888888888888889E-2</v>
      </c>
      <c r="I166" s="37">
        <f t="shared" si="13"/>
        <v>9.027777777777779E-2</v>
      </c>
      <c r="J166" s="23">
        <v>45018.097916666666</v>
      </c>
      <c r="K166" s="8">
        <v>45018.216666666667</v>
      </c>
      <c r="L166" s="12" t="s">
        <v>19</v>
      </c>
      <c r="M166" s="6" t="s">
        <v>46</v>
      </c>
      <c r="N166" s="12" t="s">
        <v>33</v>
      </c>
      <c r="O166" s="5">
        <v>41.9</v>
      </c>
      <c r="P166" s="12">
        <f>VLOOKUP(R166,'Monto total'!$H$4:$K$770,4,FALSE)</f>
        <v>131.9</v>
      </c>
      <c r="Q166" s="24" t="s">
        <v>49</v>
      </c>
      <c r="R166" s="5">
        <v>165</v>
      </c>
      <c r="S166" s="12" t="str">
        <f t="shared" si="14"/>
        <v>Sí</v>
      </c>
      <c r="T166" s="24" t="s">
        <v>43</v>
      </c>
      <c r="U166" s="5" t="s">
        <v>343</v>
      </c>
      <c r="V166" s="5" t="str">
        <f>TEXT(TablaSala[[#This Row],[Fecha de factura ]],"dddd")</f>
        <v>domingo</v>
      </c>
      <c r="W166" s="18" t="str">
        <f t="shared" si="11"/>
        <v>00:15:00</v>
      </c>
    </row>
    <row r="167" spans="1:23">
      <c r="A167" s="6">
        <v>12</v>
      </c>
      <c r="B167" s="12" t="s">
        <v>344</v>
      </c>
      <c r="C167" s="6">
        <v>1</v>
      </c>
      <c r="D167" s="15">
        <f t="shared" si="12"/>
        <v>45018</v>
      </c>
      <c r="E167" s="7">
        <v>5.4166666666666669E-2</v>
      </c>
      <c r="F167" s="21">
        <v>0.11388888888888889</v>
      </c>
      <c r="G167" s="21">
        <f t="shared" si="10"/>
        <v>7.013888888888889E-2</v>
      </c>
      <c r="H167" s="21">
        <f>VLOOKUP($R167,'Tiempo de permanencia'!$B$7:$E$773,4,FALSE)</f>
        <v>1.5277777777777777E-2</v>
      </c>
      <c r="I167" s="37">
        <f t="shared" si="13"/>
        <v>5.486111111111111E-2</v>
      </c>
      <c r="J167" s="23">
        <v>45018.054166666669</v>
      </c>
      <c r="K167" s="8">
        <v>45018.113888888889</v>
      </c>
      <c r="L167" s="12" t="s">
        <v>42</v>
      </c>
      <c r="M167" s="6" t="s">
        <v>20</v>
      </c>
      <c r="N167" s="12" t="s">
        <v>28</v>
      </c>
      <c r="O167" s="5">
        <v>43.95</v>
      </c>
      <c r="P167" s="12">
        <f>VLOOKUP(R167,'Monto total'!$H$4:$K$770,4,FALSE)</f>
        <v>89.95</v>
      </c>
      <c r="Q167" s="24" t="s">
        <v>49</v>
      </c>
      <c r="R167" s="5">
        <v>166</v>
      </c>
      <c r="S167" s="12" t="str">
        <f t="shared" si="14"/>
        <v>Sí</v>
      </c>
      <c r="T167" s="24" t="s">
        <v>43</v>
      </c>
      <c r="U167" s="5" t="s">
        <v>345</v>
      </c>
      <c r="V167" s="5" t="str">
        <f>TEXT(TablaSala[[#This Row],[Fecha de factura ]],"dddd")</f>
        <v>domingo</v>
      </c>
      <c r="W167" s="18" t="str">
        <f t="shared" si="11"/>
        <v>00:15:00</v>
      </c>
    </row>
    <row r="168" spans="1:23">
      <c r="A168" s="6">
        <v>5</v>
      </c>
      <c r="B168" s="12" t="s">
        <v>346</v>
      </c>
      <c r="C168" s="6">
        <v>6</v>
      </c>
      <c r="D168" s="15">
        <f t="shared" si="12"/>
        <v>45018</v>
      </c>
      <c r="E168" s="7">
        <v>5.486111111111111E-2</v>
      </c>
      <c r="F168" s="21">
        <v>0.11527777777777778</v>
      </c>
      <c r="G168" s="21">
        <f t="shared" si="10"/>
        <v>6.0416666666666674E-2</v>
      </c>
      <c r="H168" s="21">
        <f>VLOOKUP($R168,'Tiempo de permanencia'!$B$7:$E$773,4,FALSE)</f>
        <v>5.2777777777777778E-2</v>
      </c>
      <c r="I168" s="37">
        <f t="shared" si="13"/>
        <v>7.6388888888888964E-3</v>
      </c>
      <c r="J168" s="23">
        <v>45018.054861111108</v>
      </c>
      <c r="K168" s="8">
        <v>45018.115277777775</v>
      </c>
      <c r="L168" s="12" t="s">
        <v>32</v>
      </c>
      <c r="M168" s="6" t="s">
        <v>20</v>
      </c>
      <c r="N168" s="12" t="s">
        <v>21</v>
      </c>
      <c r="O168" s="5">
        <v>42.74</v>
      </c>
      <c r="P168" s="12">
        <f>VLOOKUP(R168,'Monto total'!$H$4:$K$770,4,FALSE)</f>
        <v>194.74</v>
      </c>
      <c r="Q168" s="24" t="s">
        <v>22</v>
      </c>
      <c r="R168" s="5">
        <v>167</v>
      </c>
      <c r="S168" s="12" t="str">
        <f t="shared" si="14"/>
        <v>Sí</v>
      </c>
      <c r="T168" s="24" t="s">
        <v>97</v>
      </c>
      <c r="U168" s="5" t="s">
        <v>347</v>
      </c>
      <c r="V168" s="5" t="str">
        <f>TEXT(TablaSala[[#This Row],[Fecha de factura ]],"dddd")</f>
        <v>domingo</v>
      </c>
      <c r="W168" s="18" t="str">
        <f t="shared" si="11"/>
        <v>00:00:00</v>
      </c>
    </row>
    <row r="169" spans="1:23">
      <c r="A169" s="6">
        <v>17</v>
      </c>
      <c r="B169" s="12" t="s">
        <v>348</v>
      </c>
      <c r="C169" s="6">
        <v>4</v>
      </c>
      <c r="D169" s="15">
        <f t="shared" si="12"/>
        <v>45018</v>
      </c>
      <c r="E169" s="7">
        <v>8.6805555555555552E-2</v>
      </c>
      <c r="F169" s="21">
        <v>0.14097222222222222</v>
      </c>
      <c r="G169" s="21">
        <f t="shared" si="10"/>
        <v>5.4166666666666669E-2</v>
      </c>
      <c r="H169" s="21">
        <f>VLOOKUP($R169,'Tiempo de permanencia'!$B$7:$E$773,4,FALSE)</f>
        <v>4.8611111111111112E-3</v>
      </c>
      <c r="I169" s="37">
        <f t="shared" si="13"/>
        <v>4.9305555555555561E-2</v>
      </c>
      <c r="J169" s="23">
        <v>45018.086805555555</v>
      </c>
      <c r="K169" s="8">
        <v>45018.140972222223</v>
      </c>
      <c r="L169" s="12" t="s">
        <v>26</v>
      </c>
      <c r="M169" s="6" t="s">
        <v>20</v>
      </c>
      <c r="N169" s="12" t="s">
        <v>33</v>
      </c>
      <c r="O169" s="5">
        <v>17.09</v>
      </c>
      <c r="P169" s="12">
        <f>VLOOKUP(R169,'Monto total'!$H$4:$K$770,4,FALSE)</f>
        <v>61.09</v>
      </c>
      <c r="Q169" s="24" t="s">
        <v>22</v>
      </c>
      <c r="R169" s="5">
        <v>168</v>
      </c>
      <c r="S169" s="12" t="str">
        <f t="shared" si="14"/>
        <v>Sí</v>
      </c>
      <c r="T169" s="24" t="s">
        <v>50</v>
      </c>
      <c r="U169" s="5" t="s">
        <v>349</v>
      </c>
      <c r="V169" s="5" t="str">
        <f>TEXT(TablaSala[[#This Row],[Fecha de factura ]],"dddd")</f>
        <v>domingo</v>
      </c>
      <c r="W169" s="18" t="str">
        <f t="shared" si="11"/>
        <v>00:00:00</v>
      </c>
    </row>
    <row r="170" spans="1:23">
      <c r="A170" s="6">
        <v>19</v>
      </c>
      <c r="B170" s="12" t="s">
        <v>350</v>
      </c>
      <c r="C170" s="6">
        <v>1</v>
      </c>
      <c r="D170" s="15">
        <f t="shared" si="12"/>
        <v>45018</v>
      </c>
      <c r="E170" s="7">
        <v>8.0555555555555561E-2</v>
      </c>
      <c r="F170" s="21">
        <v>0.21805555555555556</v>
      </c>
      <c r="G170" s="21">
        <f t="shared" si="10"/>
        <v>0.13750000000000001</v>
      </c>
      <c r="H170" s="21">
        <f>VLOOKUP($R170,'Tiempo de permanencia'!$B$7:$E$773,4,FALSE)</f>
        <v>7.6388888888888895E-2</v>
      </c>
      <c r="I170" s="37">
        <f t="shared" si="13"/>
        <v>6.1111111111111116E-2</v>
      </c>
      <c r="J170" s="23">
        <v>45018.080555555556</v>
      </c>
      <c r="K170" s="8">
        <v>45018.218055555553</v>
      </c>
      <c r="L170" s="12" t="s">
        <v>19</v>
      </c>
      <c r="M170" s="6" t="s">
        <v>20</v>
      </c>
      <c r="N170" s="12" t="s">
        <v>21</v>
      </c>
      <c r="O170" s="5">
        <v>16.62</v>
      </c>
      <c r="P170" s="12">
        <f>VLOOKUP(R170,'Monto total'!$H$4:$K$770,4,FALSE)</f>
        <v>170.62</v>
      </c>
      <c r="Q170" s="24" t="s">
        <v>34</v>
      </c>
      <c r="R170" s="5">
        <v>169</v>
      </c>
      <c r="S170" s="12" t="str">
        <f t="shared" si="14"/>
        <v>Sí</v>
      </c>
      <c r="T170" s="24" t="s">
        <v>39</v>
      </c>
      <c r="U170" s="5" t="s">
        <v>351</v>
      </c>
      <c r="V170" s="5" t="str">
        <f>TEXT(TablaSala[[#This Row],[Fecha de factura ]],"dddd")</f>
        <v>domingo</v>
      </c>
      <c r="W170" s="18" t="str">
        <f t="shared" si="11"/>
        <v>00:00:00</v>
      </c>
    </row>
    <row r="171" spans="1:23">
      <c r="A171" s="6">
        <v>12</v>
      </c>
      <c r="B171" s="12" t="s">
        <v>352</v>
      </c>
      <c r="C171" s="6">
        <v>2</v>
      </c>
      <c r="D171" s="15">
        <f t="shared" si="12"/>
        <v>45018</v>
      </c>
      <c r="E171" s="7">
        <v>0.10902777777777778</v>
      </c>
      <c r="F171" s="21">
        <v>0.22638888888888889</v>
      </c>
      <c r="G171" s="21">
        <f t="shared" si="10"/>
        <v>0.11736111111111111</v>
      </c>
      <c r="H171" s="21">
        <f>VLOOKUP($R171,'Tiempo de permanencia'!$B$7:$E$773,4,FALSE)</f>
        <v>5.0694444444444445E-2</v>
      </c>
      <c r="I171" s="37">
        <f t="shared" si="13"/>
        <v>6.6666666666666666E-2</v>
      </c>
      <c r="J171" s="23">
        <v>45018.109027777777</v>
      </c>
      <c r="K171" s="8">
        <v>45018.226388888892</v>
      </c>
      <c r="L171" s="12" t="s">
        <v>32</v>
      </c>
      <c r="M171" s="6" t="s">
        <v>46</v>
      </c>
      <c r="N171" s="12" t="s">
        <v>33</v>
      </c>
      <c r="O171" s="5">
        <v>25.98</v>
      </c>
      <c r="P171" s="12">
        <f>VLOOKUP(R171,'Monto total'!$H$4:$K$770,4,FALSE)</f>
        <v>268.98</v>
      </c>
      <c r="Q171" s="24" t="s">
        <v>34</v>
      </c>
      <c r="R171" s="5">
        <v>170</v>
      </c>
      <c r="S171" s="12" t="str">
        <f t="shared" si="14"/>
        <v>Sí</v>
      </c>
      <c r="T171" s="24" t="s">
        <v>29</v>
      </c>
      <c r="U171" s="5" t="s">
        <v>353</v>
      </c>
      <c r="V171" s="5" t="str">
        <f>TEXT(TablaSala[[#This Row],[Fecha de factura ]],"dddd")</f>
        <v>domingo</v>
      </c>
      <c r="W171" s="18" t="str">
        <f t="shared" si="11"/>
        <v>00:00:00</v>
      </c>
    </row>
    <row r="172" spans="1:23">
      <c r="A172" s="6">
        <v>16</v>
      </c>
      <c r="B172" s="12" t="s">
        <v>354</v>
      </c>
      <c r="C172" s="6">
        <v>6</v>
      </c>
      <c r="D172" s="15">
        <f t="shared" si="12"/>
        <v>45018</v>
      </c>
      <c r="E172" s="7">
        <v>7.8472222222222221E-2</v>
      </c>
      <c r="F172" s="21">
        <v>0.12777777777777777</v>
      </c>
      <c r="G172" s="21">
        <f t="shared" si="10"/>
        <v>4.9305555555555547E-2</v>
      </c>
      <c r="H172" s="21">
        <f>VLOOKUP($R172,'Tiempo de permanencia'!$B$7:$E$773,4,FALSE)</f>
        <v>3.5416666666666666E-2</v>
      </c>
      <c r="I172" s="37">
        <f t="shared" si="13"/>
        <v>1.3888888888888881E-2</v>
      </c>
      <c r="J172" s="23">
        <v>45018.078472222223</v>
      </c>
      <c r="K172" s="8">
        <v>45018.12777777778</v>
      </c>
      <c r="L172" s="12" t="s">
        <v>32</v>
      </c>
      <c r="M172" s="6" t="s">
        <v>46</v>
      </c>
      <c r="N172" s="12" t="s">
        <v>33</v>
      </c>
      <c r="O172" s="5">
        <v>46.56</v>
      </c>
      <c r="P172" s="12">
        <f>VLOOKUP(R172,'Monto total'!$H$4:$K$770,4,FALSE)</f>
        <v>185.56</v>
      </c>
      <c r="Q172" s="24" t="s">
        <v>34</v>
      </c>
      <c r="R172" s="5">
        <v>171</v>
      </c>
      <c r="S172" s="12" t="str">
        <f t="shared" si="14"/>
        <v>Sí</v>
      </c>
      <c r="T172" s="24" t="s">
        <v>35</v>
      </c>
      <c r="U172" s="5" t="s">
        <v>355</v>
      </c>
      <c r="V172" s="5" t="str">
        <f>TEXT(TablaSala[[#This Row],[Fecha de factura ]],"dddd")</f>
        <v>domingo</v>
      </c>
      <c r="W172" s="18" t="str">
        <f t="shared" si="11"/>
        <v>00:00:00</v>
      </c>
    </row>
    <row r="173" spans="1:23">
      <c r="A173" s="6">
        <v>12</v>
      </c>
      <c r="B173" s="12" t="s">
        <v>356</v>
      </c>
      <c r="C173" s="6">
        <v>3</v>
      </c>
      <c r="D173" s="15">
        <f t="shared" si="12"/>
        <v>45018</v>
      </c>
      <c r="E173" s="7">
        <v>0.11736111111111111</v>
      </c>
      <c r="F173" s="21">
        <v>0.25416666666666665</v>
      </c>
      <c r="G173" s="21">
        <f t="shared" si="10"/>
        <v>0.1472222222222222</v>
      </c>
      <c r="H173" s="21">
        <f>VLOOKUP($R173,'Tiempo de permanencia'!$B$7:$E$773,4,FALSE)</f>
        <v>1.8749999999999999E-2</v>
      </c>
      <c r="I173" s="37">
        <f t="shared" si="13"/>
        <v>0.12847222222222221</v>
      </c>
      <c r="J173" s="23">
        <v>45018.117361111108</v>
      </c>
      <c r="K173" s="8">
        <v>45018.254166666666</v>
      </c>
      <c r="L173" s="12" t="s">
        <v>26</v>
      </c>
      <c r="M173" s="6" t="s">
        <v>20</v>
      </c>
      <c r="N173" s="12" t="s">
        <v>33</v>
      </c>
      <c r="O173" s="5">
        <v>45.17</v>
      </c>
      <c r="P173" s="12">
        <f>VLOOKUP(R173,'Monto total'!$H$4:$K$770,4,FALSE)</f>
        <v>113.17</v>
      </c>
      <c r="Q173" s="24" t="s">
        <v>49</v>
      </c>
      <c r="R173" s="5">
        <v>172</v>
      </c>
      <c r="S173" s="12" t="str">
        <f t="shared" si="14"/>
        <v>Sí</v>
      </c>
      <c r="T173" s="24" t="s">
        <v>55</v>
      </c>
      <c r="U173" s="5" t="s">
        <v>91</v>
      </c>
      <c r="V173" s="5" t="str">
        <f>TEXT(TablaSala[[#This Row],[Fecha de factura ]],"dddd")</f>
        <v>domingo</v>
      </c>
      <c r="W173" s="18" t="str">
        <f t="shared" si="11"/>
        <v>00:15:00</v>
      </c>
    </row>
    <row r="174" spans="1:23">
      <c r="A174" s="6">
        <v>11</v>
      </c>
      <c r="B174" s="12" t="s">
        <v>357</v>
      </c>
      <c r="C174" s="6">
        <v>3</v>
      </c>
      <c r="D174" s="15">
        <f t="shared" si="12"/>
        <v>45018</v>
      </c>
      <c r="E174" s="7">
        <v>1.2500000000000001E-2</v>
      </c>
      <c r="F174" s="21">
        <v>0.15486111111111112</v>
      </c>
      <c r="G174" s="21">
        <f t="shared" si="10"/>
        <v>0.15277777777777776</v>
      </c>
      <c r="H174" s="21">
        <f>VLOOKUP($R174,'Tiempo de permanencia'!$B$7:$E$773,4,FALSE)</f>
        <v>4.6527777777777779E-2</v>
      </c>
      <c r="I174" s="37">
        <f t="shared" si="13"/>
        <v>0.10624999999999998</v>
      </c>
      <c r="J174" s="23">
        <v>45018.012499999997</v>
      </c>
      <c r="K174" s="8">
        <v>45018.154861111114</v>
      </c>
      <c r="L174" s="12" t="s">
        <v>42</v>
      </c>
      <c r="M174" s="6" t="s">
        <v>20</v>
      </c>
      <c r="N174" s="12" t="s">
        <v>33</v>
      </c>
      <c r="O174" s="5">
        <v>48.73</v>
      </c>
      <c r="P174" s="12">
        <f>VLOOKUP(R174,'Monto total'!$H$4:$K$770,4,FALSE)</f>
        <v>225.73</v>
      </c>
      <c r="Q174" s="24" t="s">
        <v>49</v>
      </c>
      <c r="R174" s="5">
        <v>173</v>
      </c>
      <c r="S174" s="12" t="str">
        <f t="shared" si="14"/>
        <v>Sí</v>
      </c>
      <c r="T174" s="24" t="s">
        <v>78</v>
      </c>
      <c r="U174" s="5" t="s">
        <v>358</v>
      </c>
      <c r="V174" s="5" t="str">
        <f>TEXT(TablaSala[[#This Row],[Fecha de factura ]],"dddd")</f>
        <v>domingo</v>
      </c>
      <c r="W174" s="18" t="str">
        <f t="shared" si="11"/>
        <v>00:15:00</v>
      </c>
    </row>
    <row r="175" spans="1:23">
      <c r="A175" s="6">
        <v>10</v>
      </c>
      <c r="B175" s="12" t="s">
        <v>359</v>
      </c>
      <c r="C175" s="6">
        <v>5</v>
      </c>
      <c r="D175" s="15">
        <f t="shared" si="12"/>
        <v>45018</v>
      </c>
      <c r="E175" s="7">
        <v>6.2500000000000003E-3</v>
      </c>
      <c r="F175" s="21">
        <v>0.05</v>
      </c>
      <c r="G175" s="21">
        <f t="shared" si="10"/>
        <v>4.3750000000000004E-2</v>
      </c>
      <c r="H175" s="21">
        <f>VLOOKUP($R175,'Tiempo de permanencia'!$B$7:$E$773,4,FALSE)</f>
        <v>8.3333333333333332E-3</v>
      </c>
      <c r="I175" s="37">
        <f t="shared" si="13"/>
        <v>3.5416666666666673E-2</v>
      </c>
      <c r="J175" s="23">
        <v>45018.006249999999</v>
      </c>
      <c r="K175" s="8">
        <v>45018.05</v>
      </c>
      <c r="L175" s="12" t="s">
        <v>42</v>
      </c>
      <c r="M175" s="6" t="s">
        <v>20</v>
      </c>
      <c r="N175" s="12" t="s">
        <v>33</v>
      </c>
      <c r="O175" s="5">
        <v>48.24</v>
      </c>
      <c r="P175" s="12">
        <f>VLOOKUP(R175,'Monto total'!$H$4:$K$770,4,FALSE)</f>
        <v>108.24000000000001</v>
      </c>
      <c r="Q175" s="24" t="s">
        <v>22</v>
      </c>
      <c r="R175" s="5">
        <v>174</v>
      </c>
      <c r="S175" s="12" t="str">
        <f t="shared" si="14"/>
        <v>Sí</v>
      </c>
      <c r="T175" s="24" t="s">
        <v>50</v>
      </c>
      <c r="U175" s="5" t="s">
        <v>114</v>
      </c>
      <c r="V175" s="5" t="str">
        <f>TEXT(TablaSala[[#This Row],[Fecha de factura ]],"dddd")</f>
        <v>domingo</v>
      </c>
      <c r="W175" s="18" t="str">
        <f t="shared" si="11"/>
        <v>00:00:00</v>
      </c>
    </row>
    <row r="176" spans="1:23">
      <c r="A176" s="6">
        <v>14</v>
      </c>
      <c r="B176" s="12" t="s">
        <v>206</v>
      </c>
      <c r="C176" s="6">
        <v>3</v>
      </c>
      <c r="D176" s="15">
        <f t="shared" si="12"/>
        <v>45018</v>
      </c>
      <c r="E176" s="7">
        <v>6.0416666666666667E-2</v>
      </c>
      <c r="F176" s="21">
        <v>0.12777777777777777</v>
      </c>
      <c r="G176" s="21">
        <f t="shared" si="10"/>
        <v>6.7361111111111094E-2</v>
      </c>
      <c r="H176" s="21">
        <f>VLOOKUP($R176,'Tiempo de permanencia'!$B$7:$E$773,4,FALSE)</f>
        <v>3.2638888888888891E-2</v>
      </c>
      <c r="I176" s="37">
        <f t="shared" si="13"/>
        <v>3.4722222222222203E-2</v>
      </c>
      <c r="J176" s="23">
        <v>45018.060416666667</v>
      </c>
      <c r="K176" s="8">
        <v>45018.12777777778</v>
      </c>
      <c r="L176" s="12" t="s">
        <v>19</v>
      </c>
      <c r="M176" s="6" t="s">
        <v>20</v>
      </c>
      <c r="N176" s="12" t="s">
        <v>33</v>
      </c>
      <c r="O176" s="5">
        <v>27.94</v>
      </c>
      <c r="P176" s="12">
        <f>VLOOKUP(R176,'Monto total'!$H$4:$K$770,4,FALSE)</f>
        <v>171.94</v>
      </c>
      <c r="Q176" s="24" t="s">
        <v>22</v>
      </c>
      <c r="R176" s="5">
        <v>175</v>
      </c>
      <c r="S176" s="12" t="str">
        <f t="shared" si="14"/>
        <v>Sí</v>
      </c>
      <c r="T176" s="24" t="s">
        <v>29</v>
      </c>
      <c r="U176" s="5" t="s">
        <v>360</v>
      </c>
      <c r="V176" s="5" t="str">
        <f>TEXT(TablaSala[[#This Row],[Fecha de factura ]],"dddd")</f>
        <v>domingo</v>
      </c>
      <c r="W176" s="18" t="str">
        <f t="shared" si="11"/>
        <v>00:00:00</v>
      </c>
    </row>
    <row r="177" spans="1:23">
      <c r="A177" s="6">
        <v>20</v>
      </c>
      <c r="B177" s="12" t="s">
        <v>361</v>
      </c>
      <c r="C177" s="6">
        <v>4</v>
      </c>
      <c r="D177" s="15">
        <f t="shared" si="12"/>
        <v>45018</v>
      </c>
      <c r="E177" s="7">
        <v>0.10208333333333333</v>
      </c>
      <c r="F177" s="21">
        <v>0.18888888888888888</v>
      </c>
      <c r="G177" s="21">
        <f t="shared" si="10"/>
        <v>9.7222222222222224E-2</v>
      </c>
      <c r="H177" s="21">
        <f>VLOOKUP($R177,'Tiempo de permanencia'!$B$7:$E$773,4,FALSE)</f>
        <v>3.3333333333333333E-2</v>
      </c>
      <c r="I177" s="37">
        <f t="shared" si="13"/>
        <v>6.3888888888888884E-2</v>
      </c>
      <c r="J177" s="23">
        <v>45018.102083333331</v>
      </c>
      <c r="K177" s="8">
        <v>45018.188888888886</v>
      </c>
      <c r="L177" s="12" t="s">
        <v>32</v>
      </c>
      <c r="M177" s="6" t="s">
        <v>20</v>
      </c>
      <c r="N177" s="12" t="s">
        <v>33</v>
      </c>
      <c r="O177" s="5">
        <v>30.5</v>
      </c>
      <c r="P177" s="12">
        <f>VLOOKUP(R177,'Monto total'!$H$4:$K$770,4,FALSE)</f>
        <v>93.5</v>
      </c>
      <c r="Q177" s="24" t="s">
        <v>49</v>
      </c>
      <c r="R177" s="5">
        <v>176</v>
      </c>
      <c r="S177" s="12" t="str">
        <f t="shared" si="14"/>
        <v>Sí</v>
      </c>
      <c r="T177" s="24" t="s">
        <v>78</v>
      </c>
      <c r="U177" s="5" t="s">
        <v>116</v>
      </c>
      <c r="V177" s="5" t="str">
        <f>TEXT(TablaSala[[#This Row],[Fecha de factura ]],"dddd")</f>
        <v>domingo</v>
      </c>
      <c r="W177" s="18" t="str">
        <f t="shared" si="11"/>
        <v>00:15:00</v>
      </c>
    </row>
    <row r="178" spans="1:23">
      <c r="A178" s="6">
        <v>4</v>
      </c>
      <c r="B178" s="12" t="s">
        <v>362</v>
      </c>
      <c r="C178" s="6">
        <v>1</v>
      </c>
      <c r="D178" s="15">
        <f t="shared" si="12"/>
        <v>45018</v>
      </c>
      <c r="E178" s="7">
        <v>9.7222222222222224E-3</v>
      </c>
      <c r="F178" s="21">
        <v>5.1388888888888887E-2</v>
      </c>
      <c r="G178" s="21">
        <f t="shared" si="10"/>
        <v>5.2083333333333329E-2</v>
      </c>
      <c r="H178" s="21">
        <f>VLOOKUP($R178,'Tiempo de permanencia'!$B$7:$E$773,4,FALSE)</f>
        <v>9.8611111111111108E-2</v>
      </c>
      <c r="I178" s="37">
        <f t="shared" si="13"/>
        <v>0</v>
      </c>
      <c r="J178" s="23">
        <v>45018.009722222225</v>
      </c>
      <c r="K178" s="8">
        <v>45018.051388888889</v>
      </c>
      <c r="L178" s="12" t="s">
        <v>42</v>
      </c>
      <c r="M178" s="6" t="s">
        <v>46</v>
      </c>
      <c r="N178" s="12" t="s">
        <v>1323</v>
      </c>
      <c r="O178" s="5">
        <v>10.39</v>
      </c>
      <c r="P178" s="12">
        <f>VLOOKUP(R178,'Monto total'!$H$4:$K$770,4,FALSE)</f>
        <v>0</v>
      </c>
      <c r="Q178" s="24" t="s">
        <v>49</v>
      </c>
      <c r="R178" s="5">
        <v>177</v>
      </c>
      <c r="S178" s="12" t="str">
        <f t="shared" si="14"/>
        <v>No</v>
      </c>
      <c r="T178" s="24" t="s">
        <v>43</v>
      </c>
      <c r="U178" s="5" t="s">
        <v>363</v>
      </c>
      <c r="V178" s="5" t="str">
        <f>TEXT(TablaSala[[#This Row],[Fecha de factura ]],"dddd")</f>
        <v>domingo</v>
      </c>
      <c r="W178" s="18" t="str">
        <f t="shared" si="11"/>
        <v>00:15:00</v>
      </c>
    </row>
    <row r="179" spans="1:23">
      <c r="A179" s="6">
        <v>11</v>
      </c>
      <c r="B179" s="12" t="s">
        <v>364</v>
      </c>
      <c r="C179" s="6">
        <v>6</v>
      </c>
      <c r="D179" s="15">
        <f t="shared" si="12"/>
        <v>45018</v>
      </c>
      <c r="E179" s="7">
        <v>7.8472222222222221E-2</v>
      </c>
      <c r="F179" s="21">
        <v>0.22083333333333333</v>
      </c>
      <c r="G179" s="21">
        <f t="shared" si="10"/>
        <v>0.1423611111111111</v>
      </c>
      <c r="H179" s="21">
        <f>VLOOKUP($R179,'Tiempo de permanencia'!$B$7:$E$773,4,FALSE)</f>
        <v>0.10138888888888889</v>
      </c>
      <c r="I179" s="37">
        <f t="shared" si="13"/>
        <v>4.0972222222222215E-2</v>
      </c>
      <c r="J179" s="23">
        <v>45018.078472222223</v>
      </c>
      <c r="K179" s="8">
        <v>45018.220833333333</v>
      </c>
      <c r="L179" s="12" t="s">
        <v>19</v>
      </c>
      <c r="M179" s="6" t="s">
        <v>46</v>
      </c>
      <c r="N179" s="12" t="s">
        <v>33</v>
      </c>
      <c r="O179" s="5">
        <v>31.6</v>
      </c>
      <c r="P179" s="12">
        <f>VLOOKUP(R179,'Monto total'!$H$4:$K$770,4,FALSE)</f>
        <v>239.6</v>
      </c>
      <c r="Q179" s="24" t="s">
        <v>22</v>
      </c>
      <c r="R179" s="5">
        <v>178</v>
      </c>
      <c r="S179" s="12" t="str">
        <f t="shared" si="14"/>
        <v>Sí</v>
      </c>
      <c r="T179" s="24" t="s">
        <v>50</v>
      </c>
      <c r="U179" s="5" t="s">
        <v>365</v>
      </c>
      <c r="V179" s="5" t="str">
        <f>TEXT(TablaSala[[#This Row],[Fecha de factura ]],"dddd")</f>
        <v>domingo</v>
      </c>
      <c r="W179" s="18" t="str">
        <f t="shared" si="11"/>
        <v>00:00:00</v>
      </c>
    </row>
    <row r="180" spans="1:23">
      <c r="A180" s="6">
        <v>12</v>
      </c>
      <c r="B180" s="12" t="s">
        <v>366</v>
      </c>
      <c r="C180" s="6">
        <v>2</v>
      </c>
      <c r="D180" s="15">
        <f t="shared" si="12"/>
        <v>45018</v>
      </c>
      <c r="E180" s="7">
        <v>3.0555555555555555E-2</v>
      </c>
      <c r="F180" s="21">
        <v>0.13055555555555556</v>
      </c>
      <c r="G180" s="21">
        <f t="shared" si="10"/>
        <v>0.1</v>
      </c>
      <c r="H180" s="21">
        <f>VLOOKUP($R180,'Tiempo de permanencia'!$B$7:$E$773,4,FALSE)</f>
        <v>1.8055555555555554E-2</v>
      </c>
      <c r="I180" s="37">
        <f t="shared" si="13"/>
        <v>8.1944444444444459E-2</v>
      </c>
      <c r="J180" s="23">
        <v>45018.030555555553</v>
      </c>
      <c r="K180" s="8">
        <v>45018.130555555559</v>
      </c>
      <c r="L180" s="12" t="s">
        <v>42</v>
      </c>
      <c r="M180" s="6" t="s">
        <v>27</v>
      </c>
      <c r="N180" s="12" t="s">
        <v>33</v>
      </c>
      <c r="O180" s="5">
        <v>13.3</v>
      </c>
      <c r="P180" s="12">
        <f>VLOOKUP(R180,'Monto total'!$H$4:$K$770,4,FALSE)</f>
        <v>75.3</v>
      </c>
      <c r="Q180" s="24" t="s">
        <v>22</v>
      </c>
      <c r="R180" s="5">
        <v>179</v>
      </c>
      <c r="S180" s="12" t="str">
        <f t="shared" si="14"/>
        <v>Sí</v>
      </c>
      <c r="T180" s="24" t="s">
        <v>29</v>
      </c>
      <c r="U180" s="5" t="s">
        <v>200</v>
      </c>
      <c r="V180" s="5" t="str">
        <f>TEXT(TablaSala[[#This Row],[Fecha de factura ]],"dddd")</f>
        <v>domingo</v>
      </c>
      <c r="W180" s="18" t="str">
        <f t="shared" si="11"/>
        <v>00:00:00</v>
      </c>
    </row>
    <row r="181" spans="1:23">
      <c r="A181" s="6">
        <v>10</v>
      </c>
      <c r="B181" s="12" t="s">
        <v>367</v>
      </c>
      <c r="C181" s="6">
        <v>1</v>
      </c>
      <c r="D181" s="15">
        <f t="shared" si="12"/>
        <v>45018</v>
      </c>
      <c r="E181" s="7">
        <v>9.7916666666666666E-2</v>
      </c>
      <c r="F181" s="21">
        <v>0.21458333333333332</v>
      </c>
      <c r="G181" s="21">
        <f t="shared" si="10"/>
        <v>0.11666666666666665</v>
      </c>
      <c r="H181" s="21">
        <f>VLOOKUP($R181,'Tiempo de permanencia'!$B$7:$E$773,4,FALSE)</f>
        <v>0.11180555555555556</v>
      </c>
      <c r="I181" s="37">
        <f t="shared" si="13"/>
        <v>4.8611111111110938E-3</v>
      </c>
      <c r="J181" s="23">
        <v>45018.097916666666</v>
      </c>
      <c r="K181" s="8">
        <v>45018.214583333334</v>
      </c>
      <c r="L181" s="12" t="s">
        <v>32</v>
      </c>
      <c r="M181" s="6" t="s">
        <v>46</v>
      </c>
      <c r="N181" s="12" t="s">
        <v>33</v>
      </c>
      <c r="O181" s="5">
        <v>46.61</v>
      </c>
      <c r="P181" s="12">
        <f>VLOOKUP(R181,'Monto total'!$H$4:$K$770,4,FALSE)</f>
        <v>212.61</v>
      </c>
      <c r="Q181" s="24" t="s">
        <v>22</v>
      </c>
      <c r="R181" s="5">
        <v>180</v>
      </c>
      <c r="S181" s="12" t="str">
        <f t="shared" si="14"/>
        <v>Sí</v>
      </c>
      <c r="T181" s="24" t="s">
        <v>35</v>
      </c>
      <c r="U181" s="5" t="s">
        <v>368</v>
      </c>
      <c r="V181" s="5" t="str">
        <f>TEXT(TablaSala[[#This Row],[Fecha de factura ]],"dddd")</f>
        <v>domingo</v>
      </c>
      <c r="W181" s="18" t="str">
        <f t="shared" si="11"/>
        <v>00:00:00</v>
      </c>
    </row>
    <row r="182" spans="1:23">
      <c r="A182" s="6">
        <v>15</v>
      </c>
      <c r="B182" s="12" t="s">
        <v>369</v>
      </c>
      <c r="C182" s="6">
        <v>1</v>
      </c>
      <c r="D182" s="15">
        <f t="shared" si="12"/>
        <v>45018</v>
      </c>
      <c r="E182" s="7">
        <v>0.11458333333333333</v>
      </c>
      <c r="F182" s="21">
        <v>0.16250000000000001</v>
      </c>
      <c r="G182" s="21">
        <f t="shared" si="10"/>
        <v>5.8333333333333341E-2</v>
      </c>
      <c r="H182" s="21">
        <f>VLOOKUP($R182,'Tiempo de permanencia'!$B$7:$E$773,4,FALSE)</f>
        <v>3.8194444444444448E-2</v>
      </c>
      <c r="I182" s="37">
        <f t="shared" si="13"/>
        <v>2.0138888888888894E-2</v>
      </c>
      <c r="J182" s="23">
        <v>45018.114583333336</v>
      </c>
      <c r="K182" s="8">
        <v>45018.162499999999</v>
      </c>
      <c r="L182" s="12" t="s">
        <v>26</v>
      </c>
      <c r="M182" s="6" t="s">
        <v>46</v>
      </c>
      <c r="N182" s="12" t="s">
        <v>33</v>
      </c>
      <c r="O182" s="5">
        <v>42.58</v>
      </c>
      <c r="P182" s="12">
        <f>VLOOKUP(R182,'Monto total'!$H$4:$K$770,4,FALSE)</f>
        <v>69.58</v>
      </c>
      <c r="Q182" s="24" t="s">
        <v>49</v>
      </c>
      <c r="R182" s="5">
        <v>181</v>
      </c>
      <c r="S182" s="12" t="str">
        <f t="shared" si="14"/>
        <v>Sí</v>
      </c>
      <c r="T182" s="24" t="s">
        <v>39</v>
      </c>
      <c r="U182" s="5" t="s">
        <v>184</v>
      </c>
      <c r="V182" s="5" t="str">
        <f>TEXT(TablaSala[[#This Row],[Fecha de factura ]],"dddd")</f>
        <v>domingo</v>
      </c>
      <c r="W182" s="18" t="str">
        <f t="shared" si="11"/>
        <v>00:15:00</v>
      </c>
    </row>
    <row r="183" spans="1:23">
      <c r="A183" s="6">
        <v>18</v>
      </c>
      <c r="B183" s="12" t="s">
        <v>370</v>
      </c>
      <c r="C183" s="6">
        <v>2</v>
      </c>
      <c r="D183" s="15">
        <f t="shared" si="12"/>
        <v>45018</v>
      </c>
      <c r="E183" s="7">
        <v>0.16180555555555556</v>
      </c>
      <c r="F183" s="21">
        <v>0.27083333333333331</v>
      </c>
      <c r="G183" s="21">
        <f t="shared" si="10"/>
        <v>0.10902777777777775</v>
      </c>
      <c r="H183" s="21">
        <f>VLOOKUP($R183,'Tiempo de permanencia'!$B$7:$E$773,4,FALSE)</f>
        <v>7.6388888888888886E-3</v>
      </c>
      <c r="I183" s="37">
        <f t="shared" si="13"/>
        <v>0.10138888888888886</v>
      </c>
      <c r="J183" s="23">
        <v>45018.161805555559</v>
      </c>
      <c r="K183" s="8">
        <v>45018.270833333336</v>
      </c>
      <c r="L183" s="12" t="s">
        <v>19</v>
      </c>
      <c r="M183" s="6" t="s">
        <v>20</v>
      </c>
      <c r="N183" s="12" t="s">
        <v>21</v>
      </c>
      <c r="O183" s="5">
        <v>38.36</v>
      </c>
      <c r="P183" s="12">
        <f>VLOOKUP(R183,'Monto total'!$H$4:$K$770,4,FALSE)</f>
        <v>76.36</v>
      </c>
      <c r="Q183" s="24" t="s">
        <v>34</v>
      </c>
      <c r="R183" s="5">
        <v>182</v>
      </c>
      <c r="S183" s="12" t="str">
        <f t="shared" si="14"/>
        <v>Sí</v>
      </c>
      <c r="T183" s="24" t="s">
        <v>39</v>
      </c>
      <c r="U183" s="5" t="s">
        <v>194</v>
      </c>
      <c r="V183" s="5" t="str">
        <f>TEXT(TablaSala[[#This Row],[Fecha de factura ]],"dddd")</f>
        <v>domingo</v>
      </c>
      <c r="W183" s="18" t="str">
        <f t="shared" si="11"/>
        <v>00:00:00</v>
      </c>
    </row>
    <row r="184" spans="1:23">
      <c r="A184" s="6">
        <v>18</v>
      </c>
      <c r="B184" s="12" t="s">
        <v>371</v>
      </c>
      <c r="C184" s="6">
        <v>1</v>
      </c>
      <c r="D184" s="15">
        <f t="shared" si="12"/>
        <v>45018</v>
      </c>
      <c r="E184" s="7">
        <v>0.11527777777777778</v>
      </c>
      <c r="F184" s="21">
        <v>0.26944444444444443</v>
      </c>
      <c r="G184" s="21">
        <f t="shared" si="10"/>
        <v>0.1645833333333333</v>
      </c>
      <c r="H184" s="21">
        <f>VLOOKUP($R184,'Tiempo de permanencia'!$B$7:$E$773,4,FALSE)</f>
        <v>0.11527777777777778</v>
      </c>
      <c r="I184" s="37">
        <f t="shared" si="13"/>
        <v>4.9305555555555519E-2</v>
      </c>
      <c r="J184" s="23">
        <v>45018.115277777775</v>
      </c>
      <c r="K184" s="8">
        <v>45018.269444444442</v>
      </c>
      <c r="L184" s="12" t="s">
        <v>26</v>
      </c>
      <c r="M184" s="6" t="s">
        <v>20</v>
      </c>
      <c r="N184" s="12" t="s">
        <v>33</v>
      </c>
      <c r="O184" s="5">
        <v>11.69</v>
      </c>
      <c r="P184" s="12">
        <f>VLOOKUP(R184,'Monto total'!$H$4:$K$770,4,FALSE)</f>
        <v>266.69</v>
      </c>
      <c r="Q184" s="24" t="s">
        <v>49</v>
      </c>
      <c r="R184" s="5">
        <v>183</v>
      </c>
      <c r="S184" s="12" t="str">
        <f t="shared" si="14"/>
        <v>Sí</v>
      </c>
      <c r="T184" s="24" t="s">
        <v>58</v>
      </c>
      <c r="U184" s="5" t="s">
        <v>372</v>
      </c>
      <c r="V184" s="5" t="str">
        <f>TEXT(TablaSala[[#This Row],[Fecha de factura ]],"dddd")</f>
        <v>domingo</v>
      </c>
      <c r="W184" s="18" t="str">
        <f t="shared" si="11"/>
        <v>00:15:00</v>
      </c>
    </row>
    <row r="185" spans="1:23">
      <c r="A185" s="6">
        <v>4</v>
      </c>
      <c r="B185" s="12" t="s">
        <v>373</v>
      </c>
      <c r="C185" s="6">
        <v>6</v>
      </c>
      <c r="D185" s="15">
        <f t="shared" si="12"/>
        <v>45018</v>
      </c>
      <c r="E185" s="7">
        <v>0.16319444444444445</v>
      </c>
      <c r="F185" s="21">
        <v>0.29236111111111113</v>
      </c>
      <c r="G185" s="21">
        <f t="shared" si="10"/>
        <v>0.13958333333333334</v>
      </c>
      <c r="H185" s="21">
        <f>VLOOKUP($R185,'Tiempo de permanencia'!$B$7:$E$773,4,FALSE)</f>
        <v>2.013888888888889E-2</v>
      </c>
      <c r="I185" s="37">
        <f t="shared" si="13"/>
        <v>0.11944444444444445</v>
      </c>
      <c r="J185" s="23">
        <v>45018.163194444445</v>
      </c>
      <c r="K185" s="8">
        <v>45018.292361111111</v>
      </c>
      <c r="L185" s="12" t="s">
        <v>38</v>
      </c>
      <c r="M185" s="6" t="s">
        <v>20</v>
      </c>
      <c r="N185" s="12" t="s">
        <v>33</v>
      </c>
      <c r="O185" s="5">
        <v>24.24</v>
      </c>
      <c r="P185" s="12">
        <f>VLOOKUP(R185,'Monto total'!$H$4:$K$770,4,FALSE)</f>
        <v>229.24</v>
      </c>
      <c r="Q185" s="24" t="s">
        <v>49</v>
      </c>
      <c r="R185" s="5">
        <v>184</v>
      </c>
      <c r="S185" s="12" t="str">
        <f t="shared" si="14"/>
        <v>Sí</v>
      </c>
      <c r="T185" s="24" t="s">
        <v>78</v>
      </c>
      <c r="U185" s="5" t="s">
        <v>374</v>
      </c>
      <c r="V185" s="5" t="str">
        <f>TEXT(TablaSala[[#This Row],[Fecha de factura ]],"dddd")</f>
        <v>domingo</v>
      </c>
      <c r="W185" s="18" t="str">
        <f t="shared" si="11"/>
        <v>00:15:00</v>
      </c>
    </row>
    <row r="186" spans="1:23">
      <c r="A186" s="6">
        <v>16</v>
      </c>
      <c r="B186" s="12" t="s">
        <v>310</v>
      </c>
      <c r="C186" s="6">
        <v>2</v>
      </c>
      <c r="D186" s="15">
        <f t="shared" si="12"/>
        <v>45018</v>
      </c>
      <c r="E186" s="7">
        <v>0.11597222222222223</v>
      </c>
      <c r="F186" s="21">
        <v>0.26805555555555555</v>
      </c>
      <c r="G186" s="21">
        <f t="shared" si="10"/>
        <v>0.15208333333333332</v>
      </c>
      <c r="H186" s="21">
        <f>VLOOKUP($R186,'Tiempo de permanencia'!$B$7:$E$773,4,FALSE)</f>
        <v>2.7777777777777776E-2</v>
      </c>
      <c r="I186" s="37">
        <f t="shared" si="13"/>
        <v>0.12430555555555554</v>
      </c>
      <c r="J186" s="23">
        <v>45018.115972222222</v>
      </c>
      <c r="K186" s="8">
        <v>45018.268055555556</v>
      </c>
      <c r="L186" s="12" t="s">
        <v>26</v>
      </c>
      <c r="M186" s="6" t="s">
        <v>27</v>
      </c>
      <c r="N186" s="12" t="s">
        <v>33</v>
      </c>
      <c r="O186" s="5">
        <v>28.07</v>
      </c>
      <c r="P186" s="12">
        <f>VLOOKUP(R186,'Monto total'!$H$4:$K$770,4,FALSE)</f>
        <v>119.07</v>
      </c>
      <c r="Q186" s="24" t="s">
        <v>34</v>
      </c>
      <c r="R186" s="5">
        <v>185</v>
      </c>
      <c r="S186" s="12" t="str">
        <f t="shared" si="14"/>
        <v>Sí</v>
      </c>
      <c r="T186" s="24" t="s">
        <v>58</v>
      </c>
      <c r="U186" s="5" t="s">
        <v>375</v>
      </c>
      <c r="V186" s="5" t="str">
        <f>TEXT(TablaSala[[#This Row],[Fecha de factura ]],"dddd")</f>
        <v>domingo</v>
      </c>
      <c r="W186" s="18" t="str">
        <f t="shared" si="11"/>
        <v>00:00:00</v>
      </c>
    </row>
    <row r="187" spans="1:23">
      <c r="A187" s="6">
        <v>13</v>
      </c>
      <c r="B187" s="12" t="s">
        <v>376</v>
      </c>
      <c r="C187" s="6">
        <v>6</v>
      </c>
      <c r="D187" s="15">
        <f t="shared" si="12"/>
        <v>45018</v>
      </c>
      <c r="E187" s="7">
        <v>2.7777777777777776E-2</v>
      </c>
      <c r="F187" s="21">
        <v>0.1763888888888889</v>
      </c>
      <c r="G187" s="21">
        <f t="shared" si="10"/>
        <v>0.14861111111111114</v>
      </c>
      <c r="H187" s="21">
        <f>VLOOKUP($R187,'Tiempo de permanencia'!$B$7:$E$773,4,FALSE)</f>
        <v>6.458333333333334E-2</v>
      </c>
      <c r="I187" s="37">
        <f t="shared" si="13"/>
        <v>8.4027777777777798E-2</v>
      </c>
      <c r="J187" s="23">
        <v>45018.027777777781</v>
      </c>
      <c r="K187" s="8">
        <v>45018.176388888889</v>
      </c>
      <c r="L187" s="12" t="s">
        <v>26</v>
      </c>
      <c r="M187" s="6" t="s">
        <v>20</v>
      </c>
      <c r="N187" s="12" t="s">
        <v>33</v>
      </c>
      <c r="O187" s="5">
        <v>17.55</v>
      </c>
      <c r="P187" s="12">
        <f>VLOOKUP(R187,'Monto total'!$H$4:$K$770,4,FALSE)</f>
        <v>287.55</v>
      </c>
      <c r="Q187" s="24" t="s">
        <v>22</v>
      </c>
      <c r="R187" s="5">
        <v>186</v>
      </c>
      <c r="S187" s="12" t="str">
        <f t="shared" si="14"/>
        <v>Sí</v>
      </c>
      <c r="T187" s="24" t="s">
        <v>29</v>
      </c>
      <c r="U187" s="5" t="s">
        <v>377</v>
      </c>
      <c r="V187" s="5" t="str">
        <f>TEXT(TablaSala[[#This Row],[Fecha de factura ]],"dddd")</f>
        <v>domingo</v>
      </c>
      <c r="W187" s="18" t="str">
        <f t="shared" si="11"/>
        <v>00:00:00</v>
      </c>
    </row>
    <row r="188" spans="1:23">
      <c r="A188" s="6">
        <v>5</v>
      </c>
      <c r="B188" s="12" t="s">
        <v>378</v>
      </c>
      <c r="C188" s="6">
        <v>1</v>
      </c>
      <c r="D188" s="15">
        <f t="shared" si="12"/>
        <v>45018</v>
      </c>
      <c r="E188" s="7">
        <v>9.930555555555555E-2</v>
      </c>
      <c r="F188" s="21">
        <v>0.22777777777777777</v>
      </c>
      <c r="G188" s="21">
        <f t="shared" si="10"/>
        <v>0.12847222222222221</v>
      </c>
      <c r="H188" s="21">
        <f>VLOOKUP($R188,'Tiempo de permanencia'!$B$7:$E$773,4,FALSE)</f>
        <v>8.7499999999999994E-2</v>
      </c>
      <c r="I188" s="37">
        <f t="shared" si="13"/>
        <v>4.0972222222222215E-2</v>
      </c>
      <c r="J188" s="23">
        <v>45018.099305555559</v>
      </c>
      <c r="K188" s="8">
        <v>45018.227777777778</v>
      </c>
      <c r="L188" s="12" t="s">
        <v>42</v>
      </c>
      <c r="M188" s="6" t="s">
        <v>20</v>
      </c>
      <c r="N188" s="12" t="s">
        <v>33</v>
      </c>
      <c r="O188" s="5">
        <v>17.399999999999999</v>
      </c>
      <c r="P188" s="12">
        <f>VLOOKUP(R188,'Monto total'!$H$4:$K$770,4,FALSE)</f>
        <v>225.4</v>
      </c>
      <c r="Q188" s="24" t="s">
        <v>34</v>
      </c>
      <c r="R188" s="5">
        <v>187</v>
      </c>
      <c r="S188" s="12" t="str">
        <f t="shared" si="14"/>
        <v>Sí</v>
      </c>
      <c r="T188" s="24" t="s">
        <v>50</v>
      </c>
      <c r="U188" s="5" t="s">
        <v>379</v>
      </c>
      <c r="V188" s="5" t="str">
        <f>TEXT(TablaSala[[#This Row],[Fecha de factura ]],"dddd")</f>
        <v>domingo</v>
      </c>
      <c r="W188" s="18" t="str">
        <f t="shared" si="11"/>
        <v>00:00:00</v>
      </c>
    </row>
    <row r="189" spans="1:23">
      <c r="A189" s="6">
        <v>20</v>
      </c>
      <c r="B189" s="12" t="s">
        <v>380</v>
      </c>
      <c r="C189" s="6">
        <v>4</v>
      </c>
      <c r="D189" s="15">
        <f t="shared" si="12"/>
        <v>45018</v>
      </c>
      <c r="E189" s="7">
        <v>0.15277777777777779</v>
      </c>
      <c r="F189" s="21">
        <v>0.22291666666666668</v>
      </c>
      <c r="G189" s="21">
        <f t="shared" si="10"/>
        <v>7.013888888888889E-2</v>
      </c>
      <c r="H189" s="21">
        <f>VLOOKUP($R189,'Tiempo de permanencia'!$B$7:$E$773,4,FALSE)</f>
        <v>7.2916666666666671E-2</v>
      </c>
      <c r="I189" s="37">
        <f t="shared" si="13"/>
        <v>0</v>
      </c>
      <c r="J189" s="23">
        <v>45018.152777777781</v>
      </c>
      <c r="K189" s="8">
        <v>45018.222916666666</v>
      </c>
      <c r="L189" s="12" t="s">
        <v>19</v>
      </c>
      <c r="M189" s="6" t="s">
        <v>27</v>
      </c>
      <c r="N189" s="12" t="s">
        <v>1323</v>
      </c>
      <c r="O189" s="5">
        <v>13.95</v>
      </c>
      <c r="P189" s="12">
        <f>VLOOKUP(R189,'Monto total'!$H$4:$K$770,4,FALSE)</f>
        <v>0</v>
      </c>
      <c r="Q189" s="24" t="s">
        <v>22</v>
      </c>
      <c r="R189" s="5">
        <v>188</v>
      </c>
      <c r="S189" s="12" t="str">
        <f t="shared" si="14"/>
        <v>No</v>
      </c>
      <c r="T189" s="24" t="s">
        <v>29</v>
      </c>
      <c r="U189" s="5" t="s">
        <v>268</v>
      </c>
      <c r="V189" s="5" t="str">
        <f>TEXT(TablaSala[[#This Row],[Fecha de factura ]],"dddd")</f>
        <v>domingo</v>
      </c>
      <c r="W189" s="18" t="str">
        <f t="shared" si="11"/>
        <v>00:00:00</v>
      </c>
    </row>
    <row r="190" spans="1:23">
      <c r="A190" s="6">
        <v>11</v>
      </c>
      <c r="B190" s="12" t="s">
        <v>381</v>
      </c>
      <c r="C190" s="6">
        <v>4</v>
      </c>
      <c r="D190" s="15">
        <f t="shared" si="12"/>
        <v>45018</v>
      </c>
      <c r="E190" s="7">
        <v>0.15833333333333333</v>
      </c>
      <c r="F190" s="21">
        <v>0.25694444444444442</v>
      </c>
      <c r="G190" s="21">
        <f t="shared" si="10"/>
        <v>9.8611111111111094E-2</v>
      </c>
      <c r="H190" s="21">
        <f>VLOOKUP($R190,'Tiempo de permanencia'!$B$7:$E$773,4,FALSE)</f>
        <v>8.1250000000000003E-2</v>
      </c>
      <c r="I190" s="37">
        <f t="shared" si="13"/>
        <v>1.7361111111111091E-2</v>
      </c>
      <c r="J190" s="23">
        <v>45018.158333333333</v>
      </c>
      <c r="K190" s="8">
        <v>45018.256944444445</v>
      </c>
      <c r="L190" s="12" t="s">
        <v>32</v>
      </c>
      <c r="M190" s="6" t="s">
        <v>20</v>
      </c>
      <c r="N190" s="12" t="s">
        <v>33</v>
      </c>
      <c r="O190" s="5">
        <v>41.66</v>
      </c>
      <c r="P190" s="12">
        <f>VLOOKUP(R190,'Monto total'!$H$4:$K$770,4,FALSE)</f>
        <v>233.66</v>
      </c>
      <c r="Q190" s="24" t="s">
        <v>22</v>
      </c>
      <c r="R190" s="5">
        <v>189</v>
      </c>
      <c r="S190" s="12" t="str">
        <f t="shared" si="14"/>
        <v>Sí</v>
      </c>
      <c r="T190" s="24" t="s">
        <v>23</v>
      </c>
      <c r="U190" s="5" t="s">
        <v>382</v>
      </c>
      <c r="V190" s="5" t="str">
        <f>TEXT(TablaSala[[#This Row],[Fecha de factura ]],"dddd")</f>
        <v>domingo</v>
      </c>
      <c r="W190" s="18" t="str">
        <f t="shared" si="11"/>
        <v>00:00:00</v>
      </c>
    </row>
    <row r="191" spans="1:23">
      <c r="A191" s="6">
        <v>5</v>
      </c>
      <c r="B191" s="12" t="s">
        <v>315</v>
      </c>
      <c r="C191" s="6">
        <v>2</v>
      </c>
      <c r="D191" s="15">
        <f t="shared" si="12"/>
        <v>45018</v>
      </c>
      <c r="E191" s="7">
        <v>6.3194444444444442E-2</v>
      </c>
      <c r="F191" s="21">
        <v>0.14027777777777778</v>
      </c>
      <c r="G191" s="21">
        <f t="shared" si="10"/>
        <v>7.7083333333333337E-2</v>
      </c>
      <c r="H191" s="21">
        <f>VLOOKUP($R191,'Tiempo de permanencia'!$B$7:$E$773,4,FALSE)</f>
        <v>7.0833333333333331E-2</v>
      </c>
      <c r="I191" s="37">
        <f t="shared" si="13"/>
        <v>6.2500000000000056E-3</v>
      </c>
      <c r="J191" s="23">
        <v>45018.063194444447</v>
      </c>
      <c r="K191" s="8">
        <v>45018.140277777777</v>
      </c>
      <c r="L191" s="12" t="s">
        <v>32</v>
      </c>
      <c r="M191" s="6" t="s">
        <v>20</v>
      </c>
      <c r="N191" s="12" t="s">
        <v>33</v>
      </c>
      <c r="O191" s="5">
        <v>38.880000000000003</v>
      </c>
      <c r="P191" s="12">
        <f>VLOOKUP(R191,'Monto total'!$H$4:$K$770,4,FALSE)</f>
        <v>240.88</v>
      </c>
      <c r="Q191" s="24" t="s">
        <v>34</v>
      </c>
      <c r="R191" s="5">
        <v>190</v>
      </c>
      <c r="S191" s="12" t="str">
        <f t="shared" si="14"/>
        <v>Sí</v>
      </c>
      <c r="T191" s="24" t="s">
        <v>29</v>
      </c>
      <c r="U191" s="5" t="s">
        <v>383</v>
      </c>
      <c r="V191" s="5" t="str">
        <f>TEXT(TablaSala[[#This Row],[Fecha de factura ]],"dddd")</f>
        <v>domingo</v>
      </c>
      <c r="W191" s="18" t="str">
        <f t="shared" si="11"/>
        <v>00:00:00</v>
      </c>
    </row>
    <row r="192" spans="1:23">
      <c r="A192" s="6">
        <v>12</v>
      </c>
      <c r="B192" s="12" t="s">
        <v>384</v>
      </c>
      <c r="C192" s="6">
        <v>6</v>
      </c>
      <c r="D192" s="15">
        <f t="shared" si="12"/>
        <v>45018</v>
      </c>
      <c r="E192" s="7">
        <v>0</v>
      </c>
      <c r="F192" s="21">
        <v>0.10833333333333334</v>
      </c>
      <c r="G192" s="21">
        <f t="shared" si="10"/>
        <v>0.11875000000000001</v>
      </c>
      <c r="H192" s="21">
        <f>VLOOKUP($R192,'Tiempo de permanencia'!$B$7:$E$773,4,FALSE)</f>
        <v>6.0416666666666667E-2</v>
      </c>
      <c r="I192" s="37">
        <f t="shared" si="13"/>
        <v>5.8333333333333341E-2</v>
      </c>
      <c r="J192" s="23">
        <v>45018</v>
      </c>
      <c r="K192" s="8">
        <v>45018.10833333333</v>
      </c>
      <c r="L192" s="12" t="s">
        <v>32</v>
      </c>
      <c r="M192" s="6" t="s">
        <v>20</v>
      </c>
      <c r="N192" s="12" t="s">
        <v>33</v>
      </c>
      <c r="O192" s="5">
        <v>24.36</v>
      </c>
      <c r="P192" s="12">
        <f>VLOOKUP(R192,'Monto total'!$H$4:$K$770,4,FALSE)</f>
        <v>186.36</v>
      </c>
      <c r="Q192" s="24" t="s">
        <v>49</v>
      </c>
      <c r="R192" s="5">
        <v>191</v>
      </c>
      <c r="S192" s="12" t="str">
        <f t="shared" si="14"/>
        <v>Sí</v>
      </c>
      <c r="T192" s="24" t="s">
        <v>39</v>
      </c>
      <c r="U192" s="5" t="s">
        <v>385</v>
      </c>
      <c r="V192" s="5" t="str">
        <f>TEXT(TablaSala[[#This Row],[Fecha de factura ]],"dddd")</f>
        <v>domingo</v>
      </c>
      <c r="W192" s="18" t="str">
        <f t="shared" si="11"/>
        <v>00:15:00</v>
      </c>
    </row>
    <row r="193" spans="1:23">
      <c r="A193" s="6">
        <v>17</v>
      </c>
      <c r="B193" s="12" t="s">
        <v>386</v>
      </c>
      <c r="C193" s="6">
        <v>4</v>
      </c>
      <c r="D193" s="15">
        <f t="shared" si="12"/>
        <v>45018</v>
      </c>
      <c r="E193" s="7">
        <v>0.10833333333333334</v>
      </c>
      <c r="F193" s="21">
        <v>0.20347222222222222</v>
      </c>
      <c r="G193" s="21">
        <f t="shared" si="10"/>
        <v>9.5138888888888884E-2</v>
      </c>
      <c r="H193" s="21">
        <f>VLOOKUP($R193,'Tiempo de permanencia'!$B$7:$E$773,4,FALSE)</f>
        <v>1.8055555555555554E-2</v>
      </c>
      <c r="I193" s="37">
        <f t="shared" si="13"/>
        <v>7.7083333333333337E-2</v>
      </c>
      <c r="J193" s="23">
        <v>45018.10833333333</v>
      </c>
      <c r="K193" s="8">
        <v>45018.203472222223</v>
      </c>
      <c r="L193" s="12" t="s">
        <v>32</v>
      </c>
      <c r="M193" s="6" t="s">
        <v>27</v>
      </c>
      <c r="N193" s="12" t="s">
        <v>28</v>
      </c>
      <c r="O193" s="5">
        <v>15.99</v>
      </c>
      <c r="P193" s="12">
        <f>VLOOKUP(R193,'Monto total'!$H$4:$K$770,4,FALSE)</f>
        <v>90.99</v>
      </c>
      <c r="Q193" s="24" t="s">
        <v>34</v>
      </c>
      <c r="R193" s="5">
        <v>192</v>
      </c>
      <c r="S193" s="12" t="str">
        <f t="shared" si="14"/>
        <v>Sí</v>
      </c>
      <c r="T193" s="24" t="s">
        <v>78</v>
      </c>
      <c r="U193" s="5" t="s">
        <v>209</v>
      </c>
      <c r="V193" s="5" t="str">
        <f>TEXT(TablaSala[[#This Row],[Fecha de factura ]],"dddd")</f>
        <v>domingo</v>
      </c>
      <c r="W193" s="18" t="str">
        <f t="shared" si="11"/>
        <v>00:00:00</v>
      </c>
    </row>
    <row r="194" spans="1:23">
      <c r="A194" s="6">
        <v>3</v>
      </c>
      <c r="B194" s="12" t="s">
        <v>387</v>
      </c>
      <c r="C194" s="6">
        <v>5</v>
      </c>
      <c r="D194" s="15">
        <f t="shared" si="12"/>
        <v>45018</v>
      </c>
      <c r="E194" s="7">
        <v>8.3333333333333332E-3</v>
      </c>
      <c r="F194" s="21">
        <v>0.12777777777777777</v>
      </c>
      <c r="G194" s="21">
        <f t="shared" ref="G194:G257" si="15">IF(Q194="Ocupada",F194-E194+W194,F194-E194)</f>
        <v>0.11944444444444444</v>
      </c>
      <c r="H194" s="21">
        <f>VLOOKUP($R194,'Tiempo de permanencia'!$B$7:$E$773,4,FALSE)</f>
        <v>0.11874999999999999</v>
      </c>
      <c r="I194" s="37">
        <f t="shared" si="13"/>
        <v>6.9444444444444198E-4</v>
      </c>
      <c r="J194" s="23">
        <v>45018.008333333331</v>
      </c>
      <c r="K194" s="8">
        <v>45018.12777777778</v>
      </c>
      <c r="L194" s="12" t="s">
        <v>38</v>
      </c>
      <c r="M194" s="6" t="s">
        <v>27</v>
      </c>
      <c r="N194" s="12" t="s">
        <v>33</v>
      </c>
      <c r="O194" s="5">
        <v>24.85</v>
      </c>
      <c r="P194" s="12">
        <f>VLOOKUP(R194,'Monto total'!$H$4:$K$770,4,FALSE)</f>
        <v>244.85</v>
      </c>
      <c r="Q194" s="24" t="s">
        <v>22</v>
      </c>
      <c r="R194" s="5">
        <v>193</v>
      </c>
      <c r="S194" s="12" t="str">
        <f t="shared" si="14"/>
        <v>Sí</v>
      </c>
      <c r="T194" s="24" t="s">
        <v>97</v>
      </c>
      <c r="U194" s="5" t="s">
        <v>388</v>
      </c>
      <c r="V194" s="5" t="str">
        <f>TEXT(TablaSala[[#This Row],[Fecha de factura ]],"dddd")</f>
        <v>domingo</v>
      </c>
      <c r="W194" s="18" t="str">
        <f t="shared" ref="W194:W257" si="16">IF(Q194="Ocupada","00:15:00","00:00:00")</f>
        <v>00:00:00</v>
      </c>
    </row>
    <row r="195" spans="1:23">
      <c r="A195" s="6">
        <v>3</v>
      </c>
      <c r="B195" s="12" t="s">
        <v>389</v>
      </c>
      <c r="C195" s="6">
        <v>6</v>
      </c>
      <c r="D195" s="15">
        <f t="shared" ref="D195:D258" si="17">DATE(YEAR(J195),MONTH(J195),DAY(J195))</f>
        <v>45018</v>
      </c>
      <c r="E195" s="7">
        <v>0.1111111111111111</v>
      </c>
      <c r="F195" s="21">
        <v>0.16388888888888889</v>
      </c>
      <c r="G195" s="21">
        <f t="shared" si="15"/>
        <v>5.2777777777777785E-2</v>
      </c>
      <c r="H195" s="21">
        <f>VLOOKUP($R195,'Tiempo de permanencia'!$B$7:$E$773,4,FALSE)</f>
        <v>4.7222222222222221E-2</v>
      </c>
      <c r="I195" s="37">
        <f t="shared" ref="I195:I258" si="18">IF((G195-H195)&lt;0,0,G195-H195)</f>
        <v>5.5555555555555636E-3</v>
      </c>
      <c r="J195" s="23">
        <v>45018.111111111109</v>
      </c>
      <c r="K195" s="8">
        <v>45018.163888888892</v>
      </c>
      <c r="L195" s="12" t="s">
        <v>38</v>
      </c>
      <c r="M195" s="6" t="s">
        <v>20</v>
      </c>
      <c r="N195" s="12" t="s">
        <v>21</v>
      </c>
      <c r="O195" s="5">
        <v>11.41</v>
      </c>
      <c r="P195" s="12">
        <f>VLOOKUP(R195,'Monto total'!$H$4:$K$770,4,FALSE)</f>
        <v>107.41</v>
      </c>
      <c r="Q195" s="24" t="s">
        <v>22</v>
      </c>
      <c r="R195" s="5">
        <v>194</v>
      </c>
      <c r="S195" s="12" t="str">
        <f t="shared" ref="S195:S258" si="19">IF($I195=0,"No","Sí")</f>
        <v>Sí</v>
      </c>
      <c r="T195" s="24" t="s">
        <v>43</v>
      </c>
      <c r="U195" s="5" t="s">
        <v>390</v>
      </c>
      <c r="V195" s="5" t="str">
        <f>TEXT(TablaSala[[#This Row],[Fecha de factura ]],"dddd")</f>
        <v>domingo</v>
      </c>
      <c r="W195" s="18" t="str">
        <f t="shared" si="16"/>
        <v>00:00:00</v>
      </c>
    </row>
    <row r="196" spans="1:23">
      <c r="A196" s="6">
        <v>2</v>
      </c>
      <c r="B196" s="12" t="s">
        <v>391</v>
      </c>
      <c r="C196" s="6">
        <v>1</v>
      </c>
      <c r="D196" s="15">
        <f t="shared" si="17"/>
        <v>45018</v>
      </c>
      <c r="E196" s="7">
        <v>0.12777777777777777</v>
      </c>
      <c r="F196" s="21">
        <v>0.17291666666666666</v>
      </c>
      <c r="G196" s="21">
        <f t="shared" si="15"/>
        <v>5.5555555555555559E-2</v>
      </c>
      <c r="H196" s="21">
        <f>VLOOKUP($R196,'Tiempo de permanencia'!$B$7:$E$773,4,FALSE)</f>
        <v>3.5416666666666666E-2</v>
      </c>
      <c r="I196" s="37">
        <f t="shared" si="18"/>
        <v>2.0138888888888894E-2</v>
      </c>
      <c r="J196" s="23">
        <v>45018.12777777778</v>
      </c>
      <c r="K196" s="8">
        <v>45018.17291666667</v>
      </c>
      <c r="L196" s="12" t="s">
        <v>19</v>
      </c>
      <c r="M196" s="6" t="s">
        <v>20</v>
      </c>
      <c r="N196" s="12" t="s">
        <v>21</v>
      </c>
      <c r="O196" s="5">
        <v>10.06</v>
      </c>
      <c r="P196" s="12">
        <f>VLOOKUP(R196,'Monto total'!$H$4:$K$770,4,FALSE)</f>
        <v>60.06</v>
      </c>
      <c r="Q196" s="24" t="s">
        <v>49</v>
      </c>
      <c r="R196" s="5">
        <v>195</v>
      </c>
      <c r="S196" s="12" t="str">
        <f t="shared" si="19"/>
        <v>Sí</v>
      </c>
      <c r="T196" s="24" t="s">
        <v>29</v>
      </c>
      <c r="U196" s="5" t="s">
        <v>209</v>
      </c>
      <c r="V196" s="5" t="str">
        <f>TEXT(TablaSala[[#This Row],[Fecha de factura ]],"dddd")</f>
        <v>domingo</v>
      </c>
      <c r="W196" s="18" t="str">
        <f t="shared" si="16"/>
        <v>00:15:00</v>
      </c>
    </row>
    <row r="197" spans="1:23">
      <c r="A197" s="6">
        <v>4</v>
      </c>
      <c r="B197" s="12" t="s">
        <v>45</v>
      </c>
      <c r="C197" s="6">
        <v>3</v>
      </c>
      <c r="D197" s="15">
        <f t="shared" si="17"/>
        <v>45018</v>
      </c>
      <c r="E197" s="7">
        <v>7.6388888888888886E-3</v>
      </c>
      <c r="F197" s="21">
        <v>0.1736111111111111</v>
      </c>
      <c r="G197" s="21">
        <f t="shared" si="15"/>
        <v>0.16597222222222222</v>
      </c>
      <c r="H197" s="21">
        <f>VLOOKUP($R197,'Tiempo de permanencia'!$B$7:$E$773,4,FALSE)</f>
        <v>0.12222222222222222</v>
      </c>
      <c r="I197" s="37">
        <f t="shared" si="18"/>
        <v>4.3749999999999997E-2</v>
      </c>
      <c r="J197" s="23">
        <v>45018.007638888892</v>
      </c>
      <c r="K197" s="8">
        <v>45018.173611111109</v>
      </c>
      <c r="L197" s="12" t="s">
        <v>32</v>
      </c>
      <c r="M197" s="6" t="s">
        <v>20</v>
      </c>
      <c r="N197" s="12" t="s">
        <v>33</v>
      </c>
      <c r="O197" s="5">
        <v>42.65</v>
      </c>
      <c r="P197" s="12">
        <f>VLOOKUP(R197,'Monto total'!$H$4:$K$770,4,FALSE)</f>
        <v>233.65</v>
      </c>
      <c r="Q197" s="24" t="s">
        <v>22</v>
      </c>
      <c r="R197" s="5">
        <v>196</v>
      </c>
      <c r="S197" s="12" t="str">
        <f t="shared" si="19"/>
        <v>Sí</v>
      </c>
      <c r="T197" s="24" t="s">
        <v>23</v>
      </c>
      <c r="U197" s="5" t="s">
        <v>392</v>
      </c>
      <c r="V197" s="5" t="str">
        <f>TEXT(TablaSala[[#This Row],[Fecha de factura ]],"dddd")</f>
        <v>domingo</v>
      </c>
      <c r="W197" s="18" t="str">
        <f t="shared" si="16"/>
        <v>00:00:00</v>
      </c>
    </row>
    <row r="198" spans="1:23">
      <c r="A198" s="6">
        <v>5</v>
      </c>
      <c r="B198" s="12" t="s">
        <v>393</v>
      </c>
      <c r="C198" s="6">
        <v>6</v>
      </c>
      <c r="D198" s="15">
        <f t="shared" si="17"/>
        <v>45018</v>
      </c>
      <c r="E198" s="7">
        <v>0.11527777777777778</v>
      </c>
      <c r="F198" s="21">
        <v>0.20416666666666666</v>
      </c>
      <c r="G198" s="21">
        <f t="shared" si="15"/>
        <v>9.930555555555555E-2</v>
      </c>
      <c r="H198" s="21">
        <f>VLOOKUP($R198,'Tiempo de permanencia'!$B$7:$E$773,4,FALSE)</f>
        <v>0.05</v>
      </c>
      <c r="I198" s="37">
        <f t="shared" si="18"/>
        <v>4.9305555555555547E-2</v>
      </c>
      <c r="J198" s="23">
        <v>45018.115277777775</v>
      </c>
      <c r="K198" s="8">
        <v>45018.20416666667</v>
      </c>
      <c r="L198" s="12" t="s">
        <v>32</v>
      </c>
      <c r="M198" s="6" t="s">
        <v>27</v>
      </c>
      <c r="N198" s="12" t="s">
        <v>21</v>
      </c>
      <c r="O198" s="5">
        <v>20.11</v>
      </c>
      <c r="P198" s="12">
        <f>VLOOKUP(R198,'Monto total'!$H$4:$K$770,4,FALSE)</f>
        <v>149.11000000000001</v>
      </c>
      <c r="Q198" s="24" t="s">
        <v>49</v>
      </c>
      <c r="R198" s="5">
        <v>197</v>
      </c>
      <c r="S198" s="12" t="str">
        <f t="shared" si="19"/>
        <v>Sí</v>
      </c>
      <c r="T198" s="24" t="s">
        <v>29</v>
      </c>
      <c r="U198" s="5" t="s">
        <v>394</v>
      </c>
      <c r="V198" s="5" t="str">
        <f>TEXT(TablaSala[[#This Row],[Fecha de factura ]],"dddd")</f>
        <v>domingo</v>
      </c>
      <c r="W198" s="18" t="str">
        <f t="shared" si="16"/>
        <v>00:15:00</v>
      </c>
    </row>
    <row r="199" spans="1:23">
      <c r="A199" s="6">
        <v>9</v>
      </c>
      <c r="B199" s="12" t="s">
        <v>395</v>
      </c>
      <c r="C199" s="6">
        <v>4</v>
      </c>
      <c r="D199" s="15">
        <f t="shared" si="17"/>
        <v>45018</v>
      </c>
      <c r="E199" s="7">
        <v>2.5000000000000001E-2</v>
      </c>
      <c r="F199" s="21">
        <v>0.12847222222222221</v>
      </c>
      <c r="G199" s="21">
        <f t="shared" si="15"/>
        <v>0.10347222222222222</v>
      </c>
      <c r="H199" s="21">
        <f>VLOOKUP($R199,'Tiempo de permanencia'!$B$7:$E$773,4,FALSE)</f>
        <v>2.2916666666666665E-2</v>
      </c>
      <c r="I199" s="37">
        <f t="shared" si="18"/>
        <v>8.0555555555555547E-2</v>
      </c>
      <c r="J199" s="23">
        <v>45018.025000000001</v>
      </c>
      <c r="K199" s="8">
        <v>45018.128472222219</v>
      </c>
      <c r="L199" s="12" t="s">
        <v>26</v>
      </c>
      <c r="M199" s="6" t="s">
        <v>20</v>
      </c>
      <c r="N199" s="12" t="s">
        <v>33</v>
      </c>
      <c r="O199" s="5">
        <v>36.72</v>
      </c>
      <c r="P199" s="12">
        <f>VLOOKUP(R199,'Monto total'!$H$4:$K$770,4,FALSE)</f>
        <v>90.72</v>
      </c>
      <c r="Q199" s="24" t="s">
        <v>22</v>
      </c>
      <c r="R199" s="5">
        <v>198</v>
      </c>
      <c r="S199" s="12" t="str">
        <f t="shared" si="19"/>
        <v>Sí</v>
      </c>
      <c r="T199" s="24" t="s">
        <v>23</v>
      </c>
      <c r="U199" s="5" t="s">
        <v>184</v>
      </c>
      <c r="V199" s="5" t="str">
        <f>TEXT(TablaSala[[#This Row],[Fecha de factura ]],"dddd")</f>
        <v>domingo</v>
      </c>
      <c r="W199" s="18" t="str">
        <f t="shared" si="16"/>
        <v>00:00:00</v>
      </c>
    </row>
    <row r="200" spans="1:23">
      <c r="A200" s="6">
        <v>11</v>
      </c>
      <c r="B200" s="12" t="s">
        <v>396</v>
      </c>
      <c r="C200" s="6">
        <v>5</v>
      </c>
      <c r="D200" s="15">
        <f t="shared" si="17"/>
        <v>45018</v>
      </c>
      <c r="E200" s="7">
        <v>8.0555555555555561E-2</v>
      </c>
      <c r="F200" s="21">
        <v>0.2361111111111111</v>
      </c>
      <c r="G200" s="21">
        <f t="shared" si="15"/>
        <v>0.15555555555555556</v>
      </c>
      <c r="H200" s="21">
        <f>VLOOKUP($R200,'Tiempo de permanencia'!$B$7:$E$773,4,FALSE)</f>
        <v>9.8611111111111108E-2</v>
      </c>
      <c r="I200" s="37">
        <f t="shared" si="18"/>
        <v>5.694444444444445E-2</v>
      </c>
      <c r="J200" s="23">
        <v>45018.080555555556</v>
      </c>
      <c r="K200" s="8">
        <v>45018.236111111109</v>
      </c>
      <c r="L200" s="12" t="s">
        <v>32</v>
      </c>
      <c r="M200" s="6" t="s">
        <v>46</v>
      </c>
      <c r="N200" s="12" t="s">
        <v>21</v>
      </c>
      <c r="O200" s="5">
        <v>13.26</v>
      </c>
      <c r="P200" s="12">
        <f>VLOOKUP(R200,'Monto total'!$H$4:$K$770,4,FALSE)</f>
        <v>274.26</v>
      </c>
      <c r="Q200" s="24" t="s">
        <v>34</v>
      </c>
      <c r="R200" s="5">
        <v>199</v>
      </c>
      <c r="S200" s="12" t="str">
        <f t="shared" si="19"/>
        <v>Sí</v>
      </c>
      <c r="T200" s="24" t="s">
        <v>39</v>
      </c>
      <c r="U200" s="5" t="s">
        <v>397</v>
      </c>
      <c r="V200" s="5" t="str">
        <f>TEXT(TablaSala[[#This Row],[Fecha de factura ]],"dddd")</f>
        <v>domingo</v>
      </c>
      <c r="W200" s="18" t="str">
        <f t="shared" si="16"/>
        <v>00:00:00</v>
      </c>
    </row>
    <row r="201" spans="1:23">
      <c r="A201" s="6">
        <v>11</v>
      </c>
      <c r="B201" s="12" t="s">
        <v>398</v>
      </c>
      <c r="C201" s="6">
        <v>4</v>
      </c>
      <c r="D201" s="15">
        <f t="shared" si="17"/>
        <v>45018</v>
      </c>
      <c r="E201" s="7">
        <v>0.1076388888888889</v>
      </c>
      <c r="F201" s="21">
        <v>0.22638888888888889</v>
      </c>
      <c r="G201" s="21">
        <f t="shared" si="15"/>
        <v>0.11874999999999999</v>
      </c>
      <c r="H201" s="21">
        <f>VLOOKUP($R201,'Tiempo de permanencia'!$B$7:$E$773,4,FALSE)</f>
        <v>4.6527777777777779E-2</v>
      </c>
      <c r="I201" s="37">
        <f t="shared" si="18"/>
        <v>7.2222222222222215E-2</v>
      </c>
      <c r="J201" s="23">
        <v>45018.107638888891</v>
      </c>
      <c r="K201" s="8">
        <v>45018.226388888892</v>
      </c>
      <c r="L201" s="12" t="s">
        <v>19</v>
      </c>
      <c r="M201" s="6" t="s">
        <v>20</v>
      </c>
      <c r="N201" s="12" t="s">
        <v>33</v>
      </c>
      <c r="O201" s="5">
        <v>48.73</v>
      </c>
      <c r="P201" s="12">
        <f>VLOOKUP(R201,'Monto total'!$H$4:$K$770,4,FALSE)</f>
        <v>136.72999999999999</v>
      </c>
      <c r="Q201" s="24" t="s">
        <v>22</v>
      </c>
      <c r="R201" s="5">
        <v>200</v>
      </c>
      <c r="S201" s="12" t="str">
        <f t="shared" si="19"/>
        <v>Sí</v>
      </c>
      <c r="T201" s="24" t="s">
        <v>29</v>
      </c>
      <c r="U201" s="5" t="s">
        <v>399</v>
      </c>
      <c r="V201" s="5" t="str">
        <f>TEXT(TablaSala[[#This Row],[Fecha de factura ]],"dddd")</f>
        <v>domingo</v>
      </c>
      <c r="W201" s="18" t="str">
        <f t="shared" si="16"/>
        <v>00:00:00</v>
      </c>
    </row>
    <row r="202" spans="1:23">
      <c r="A202" s="6">
        <v>3</v>
      </c>
      <c r="B202" s="12" t="s">
        <v>400</v>
      </c>
      <c r="C202" s="6">
        <v>5</v>
      </c>
      <c r="D202" s="15">
        <f t="shared" si="17"/>
        <v>45018</v>
      </c>
      <c r="E202" s="7">
        <v>1.2500000000000001E-2</v>
      </c>
      <c r="F202" s="21">
        <v>7.6388888888888895E-2</v>
      </c>
      <c r="G202" s="21">
        <f t="shared" si="15"/>
        <v>6.3888888888888898E-2</v>
      </c>
      <c r="H202" s="21">
        <f>VLOOKUP($R202,'Tiempo de permanencia'!$B$7:$E$773,4,FALSE)</f>
        <v>4.027777777777778E-2</v>
      </c>
      <c r="I202" s="37">
        <f t="shared" si="18"/>
        <v>2.3611111111111117E-2</v>
      </c>
      <c r="J202" s="23">
        <v>45018.012499999997</v>
      </c>
      <c r="K202" s="8">
        <v>45018.076388888891</v>
      </c>
      <c r="L202" s="12" t="s">
        <v>26</v>
      </c>
      <c r="M202" s="6" t="s">
        <v>46</v>
      </c>
      <c r="N202" s="12" t="s">
        <v>33</v>
      </c>
      <c r="O202" s="5">
        <v>19.84</v>
      </c>
      <c r="P202" s="12">
        <f>VLOOKUP(R202,'Monto total'!$H$4:$K$770,4,FALSE)</f>
        <v>91.84</v>
      </c>
      <c r="Q202" s="24" t="s">
        <v>22</v>
      </c>
      <c r="R202" s="5">
        <v>201</v>
      </c>
      <c r="S202" s="12" t="str">
        <f t="shared" si="19"/>
        <v>Sí</v>
      </c>
      <c r="T202" s="24" t="s">
        <v>43</v>
      </c>
      <c r="U202" s="5" t="s">
        <v>273</v>
      </c>
      <c r="V202" s="5" t="str">
        <f>TEXT(TablaSala[[#This Row],[Fecha de factura ]],"dddd")</f>
        <v>domingo</v>
      </c>
      <c r="W202" s="18" t="str">
        <f t="shared" si="16"/>
        <v>00:00:00</v>
      </c>
    </row>
    <row r="203" spans="1:23">
      <c r="A203" s="6">
        <v>16</v>
      </c>
      <c r="B203" s="12" t="s">
        <v>401</v>
      </c>
      <c r="C203" s="6">
        <v>5</v>
      </c>
      <c r="D203" s="15">
        <f t="shared" si="17"/>
        <v>45018</v>
      </c>
      <c r="E203" s="7">
        <v>4.027777777777778E-2</v>
      </c>
      <c r="F203" s="21">
        <v>8.3333333333333329E-2</v>
      </c>
      <c r="G203" s="21">
        <f t="shared" si="15"/>
        <v>5.3472222222222213E-2</v>
      </c>
      <c r="H203" s="21">
        <f>VLOOKUP($R203,'Tiempo de permanencia'!$B$7:$E$773,4,FALSE)</f>
        <v>0.10833333333333334</v>
      </c>
      <c r="I203" s="37">
        <f t="shared" si="18"/>
        <v>0</v>
      </c>
      <c r="J203" s="23">
        <v>45018.040277777778</v>
      </c>
      <c r="K203" s="8">
        <v>45018.083333333336</v>
      </c>
      <c r="L203" s="12" t="s">
        <v>19</v>
      </c>
      <c r="M203" s="6" t="s">
        <v>20</v>
      </c>
      <c r="N203" s="12" t="s">
        <v>1323</v>
      </c>
      <c r="O203" s="5">
        <v>24.19</v>
      </c>
      <c r="P203" s="12">
        <f>VLOOKUP(R203,'Monto total'!$H$4:$K$770,4,FALSE)</f>
        <v>0</v>
      </c>
      <c r="Q203" s="24" t="s">
        <v>49</v>
      </c>
      <c r="R203" s="5">
        <v>202</v>
      </c>
      <c r="S203" s="12" t="str">
        <f t="shared" si="19"/>
        <v>No</v>
      </c>
      <c r="T203" s="24" t="s">
        <v>55</v>
      </c>
      <c r="U203" s="5" t="s">
        <v>402</v>
      </c>
      <c r="V203" s="5" t="str">
        <f>TEXT(TablaSala[[#This Row],[Fecha de factura ]],"dddd")</f>
        <v>domingo</v>
      </c>
      <c r="W203" s="18" t="str">
        <f t="shared" si="16"/>
        <v>00:15:00</v>
      </c>
    </row>
    <row r="204" spans="1:23">
      <c r="A204" s="6">
        <v>5</v>
      </c>
      <c r="B204" s="12" t="s">
        <v>403</v>
      </c>
      <c r="C204" s="6">
        <v>2</v>
      </c>
      <c r="D204" s="15">
        <f t="shared" si="17"/>
        <v>45018</v>
      </c>
      <c r="E204" s="7">
        <v>0.16458333333333333</v>
      </c>
      <c r="F204" s="21">
        <v>0.22291666666666668</v>
      </c>
      <c r="G204" s="21">
        <f t="shared" si="15"/>
        <v>5.8333333333333348E-2</v>
      </c>
      <c r="H204" s="21">
        <f>VLOOKUP($R204,'Tiempo de permanencia'!$B$7:$E$773,4,FALSE)</f>
        <v>5.9027777777777776E-2</v>
      </c>
      <c r="I204" s="37">
        <f t="shared" si="18"/>
        <v>0</v>
      </c>
      <c r="J204" s="23">
        <v>45018.164583333331</v>
      </c>
      <c r="K204" s="8">
        <v>45018.222916666666</v>
      </c>
      <c r="L204" s="12" t="s">
        <v>26</v>
      </c>
      <c r="M204" s="6" t="s">
        <v>20</v>
      </c>
      <c r="N204" s="12" t="s">
        <v>1323</v>
      </c>
      <c r="O204" s="5">
        <v>40.19</v>
      </c>
      <c r="P204" s="12">
        <f>VLOOKUP(R204,'Monto total'!$H$4:$K$770,4,FALSE)</f>
        <v>0</v>
      </c>
      <c r="Q204" s="24" t="s">
        <v>34</v>
      </c>
      <c r="R204" s="5">
        <v>203</v>
      </c>
      <c r="S204" s="12" t="str">
        <f t="shared" si="19"/>
        <v>No</v>
      </c>
      <c r="T204" s="24" t="s">
        <v>43</v>
      </c>
      <c r="U204" s="5" t="s">
        <v>404</v>
      </c>
      <c r="V204" s="5" t="str">
        <f>TEXT(TablaSala[[#This Row],[Fecha de factura ]],"dddd")</f>
        <v>domingo</v>
      </c>
      <c r="W204" s="18" t="str">
        <f t="shared" si="16"/>
        <v>00:00:00</v>
      </c>
    </row>
    <row r="205" spans="1:23">
      <c r="A205" s="6">
        <v>16</v>
      </c>
      <c r="B205" s="12" t="s">
        <v>405</v>
      </c>
      <c r="C205" s="6">
        <v>5</v>
      </c>
      <c r="D205" s="15">
        <f t="shared" si="17"/>
        <v>45018</v>
      </c>
      <c r="E205" s="7">
        <v>1.1805555555555555E-2</v>
      </c>
      <c r="F205" s="21">
        <v>0.10069444444444445</v>
      </c>
      <c r="G205" s="21">
        <f t="shared" si="15"/>
        <v>8.8888888888888892E-2</v>
      </c>
      <c r="H205" s="21">
        <f>VLOOKUP($R205,'Tiempo de permanencia'!$B$7:$E$773,4,FALSE)</f>
        <v>1.4583333333333334E-2</v>
      </c>
      <c r="I205" s="37">
        <f t="shared" si="18"/>
        <v>7.4305555555555555E-2</v>
      </c>
      <c r="J205" s="23">
        <v>45018.011805555558</v>
      </c>
      <c r="K205" s="8">
        <v>45018.100694444445</v>
      </c>
      <c r="L205" s="12" t="s">
        <v>26</v>
      </c>
      <c r="M205" s="6" t="s">
        <v>20</v>
      </c>
      <c r="N205" s="12" t="s">
        <v>28</v>
      </c>
      <c r="O205" s="5">
        <v>49.56</v>
      </c>
      <c r="P205" s="12">
        <f>VLOOKUP(R205,'Monto total'!$H$4:$K$770,4,FALSE)</f>
        <v>97.56</v>
      </c>
      <c r="Q205" s="24" t="s">
        <v>34</v>
      </c>
      <c r="R205" s="5">
        <v>204</v>
      </c>
      <c r="S205" s="12" t="str">
        <f t="shared" si="19"/>
        <v>Sí</v>
      </c>
      <c r="T205" s="24" t="s">
        <v>58</v>
      </c>
      <c r="U205" s="5" t="s">
        <v>273</v>
      </c>
      <c r="V205" s="5" t="str">
        <f>TEXT(TablaSala[[#This Row],[Fecha de factura ]],"dddd")</f>
        <v>domingo</v>
      </c>
      <c r="W205" s="18" t="str">
        <f t="shared" si="16"/>
        <v>00:00:00</v>
      </c>
    </row>
    <row r="206" spans="1:23">
      <c r="A206" s="6">
        <v>14</v>
      </c>
      <c r="B206" s="12" t="s">
        <v>406</v>
      </c>
      <c r="C206" s="6">
        <v>1</v>
      </c>
      <c r="D206" s="15">
        <f t="shared" si="17"/>
        <v>45018</v>
      </c>
      <c r="E206" s="7">
        <v>9.375E-2</v>
      </c>
      <c r="F206" s="21">
        <v>0.25972222222222224</v>
      </c>
      <c r="G206" s="21">
        <f t="shared" si="15"/>
        <v>0.16597222222222224</v>
      </c>
      <c r="H206" s="21">
        <f>VLOOKUP($R206,'Tiempo de permanencia'!$B$7:$E$773,4,FALSE)</f>
        <v>5.9722222222222225E-2</v>
      </c>
      <c r="I206" s="37">
        <f t="shared" si="18"/>
        <v>0.10625000000000001</v>
      </c>
      <c r="J206" s="23">
        <v>45018.09375</v>
      </c>
      <c r="K206" s="8">
        <v>45018.259722222225</v>
      </c>
      <c r="L206" s="12" t="s">
        <v>32</v>
      </c>
      <c r="M206" s="6" t="s">
        <v>20</v>
      </c>
      <c r="N206" s="12" t="s">
        <v>21</v>
      </c>
      <c r="O206" s="5">
        <v>26.49</v>
      </c>
      <c r="P206" s="12">
        <f>VLOOKUP(R206,'Monto total'!$H$4:$K$770,4,FALSE)</f>
        <v>87.49</v>
      </c>
      <c r="Q206" s="24" t="s">
        <v>34</v>
      </c>
      <c r="R206" s="5">
        <v>205</v>
      </c>
      <c r="S206" s="12" t="str">
        <f t="shared" si="19"/>
        <v>Sí</v>
      </c>
      <c r="T206" s="24" t="s">
        <v>78</v>
      </c>
      <c r="U206" s="5" t="s">
        <v>407</v>
      </c>
      <c r="V206" s="5" t="str">
        <f>TEXT(TablaSala[[#This Row],[Fecha de factura ]],"dddd")</f>
        <v>domingo</v>
      </c>
      <c r="W206" s="18" t="str">
        <f t="shared" si="16"/>
        <v>00:00:00</v>
      </c>
    </row>
    <row r="207" spans="1:23">
      <c r="A207" s="6">
        <v>4</v>
      </c>
      <c r="B207" s="12" t="s">
        <v>408</v>
      </c>
      <c r="C207" s="6">
        <v>6</v>
      </c>
      <c r="D207" s="15">
        <f t="shared" si="17"/>
        <v>45018</v>
      </c>
      <c r="E207" s="7">
        <v>0.14374999999999999</v>
      </c>
      <c r="F207" s="21">
        <v>0.25624999999999998</v>
      </c>
      <c r="G207" s="21">
        <f t="shared" si="15"/>
        <v>0.12291666666666666</v>
      </c>
      <c r="H207" s="21">
        <f>VLOOKUP($R207,'Tiempo de permanencia'!$B$7:$E$773,4,FALSE)</f>
        <v>4.027777777777778E-2</v>
      </c>
      <c r="I207" s="37">
        <f t="shared" si="18"/>
        <v>8.2638888888888873E-2</v>
      </c>
      <c r="J207" s="23">
        <v>45018.143750000003</v>
      </c>
      <c r="K207" s="8">
        <v>45018.256249999999</v>
      </c>
      <c r="L207" s="12" t="s">
        <v>42</v>
      </c>
      <c r="M207" s="6" t="s">
        <v>20</v>
      </c>
      <c r="N207" s="12" t="s">
        <v>33</v>
      </c>
      <c r="O207" s="5">
        <v>36.96</v>
      </c>
      <c r="P207" s="12">
        <f>VLOOKUP(R207,'Monto total'!$H$4:$K$770,4,FALSE)</f>
        <v>66.960000000000008</v>
      </c>
      <c r="Q207" s="24" t="s">
        <v>49</v>
      </c>
      <c r="R207" s="5">
        <v>206</v>
      </c>
      <c r="S207" s="12" t="str">
        <f t="shared" si="19"/>
        <v>Sí</v>
      </c>
      <c r="T207" s="24" t="s">
        <v>55</v>
      </c>
      <c r="U207" s="5" t="s">
        <v>114</v>
      </c>
      <c r="V207" s="5" t="str">
        <f>TEXT(TablaSala[[#This Row],[Fecha de factura ]],"dddd")</f>
        <v>domingo</v>
      </c>
      <c r="W207" s="18" t="str">
        <f t="shared" si="16"/>
        <v>00:15:00</v>
      </c>
    </row>
    <row r="208" spans="1:23">
      <c r="A208" s="6">
        <v>20</v>
      </c>
      <c r="B208" s="12" t="s">
        <v>409</v>
      </c>
      <c r="C208" s="6">
        <v>3</v>
      </c>
      <c r="D208" s="15">
        <f t="shared" si="17"/>
        <v>45018</v>
      </c>
      <c r="E208" s="7">
        <v>0.11736111111111111</v>
      </c>
      <c r="F208" s="21">
        <v>0.16805555555555557</v>
      </c>
      <c r="G208" s="21">
        <f t="shared" si="15"/>
        <v>5.0694444444444459E-2</v>
      </c>
      <c r="H208" s="21">
        <f>VLOOKUP($R208,'Tiempo de permanencia'!$B$7:$E$773,4,FALSE)</f>
        <v>7.7083333333333337E-2</v>
      </c>
      <c r="I208" s="37">
        <f t="shared" si="18"/>
        <v>0</v>
      </c>
      <c r="J208" s="23">
        <v>45018.117361111108</v>
      </c>
      <c r="K208" s="8">
        <v>45018.168055555558</v>
      </c>
      <c r="L208" s="12" t="s">
        <v>38</v>
      </c>
      <c r="M208" s="6" t="s">
        <v>46</v>
      </c>
      <c r="N208" s="12" t="s">
        <v>1323</v>
      </c>
      <c r="O208" s="5">
        <v>46.54</v>
      </c>
      <c r="P208" s="12">
        <f>VLOOKUP(R208,'Monto total'!$H$4:$K$770,4,FALSE)</f>
        <v>0</v>
      </c>
      <c r="Q208" s="24" t="s">
        <v>22</v>
      </c>
      <c r="R208" s="5">
        <v>207</v>
      </c>
      <c r="S208" s="12" t="str">
        <f t="shared" si="19"/>
        <v>No</v>
      </c>
      <c r="T208" s="24" t="s">
        <v>35</v>
      </c>
      <c r="U208" s="5" t="s">
        <v>410</v>
      </c>
      <c r="V208" s="5" t="str">
        <f>TEXT(TablaSala[[#This Row],[Fecha de factura ]],"dddd")</f>
        <v>domingo</v>
      </c>
      <c r="W208" s="18" t="str">
        <f t="shared" si="16"/>
        <v>00:00:00</v>
      </c>
    </row>
    <row r="209" spans="1:23">
      <c r="A209" s="6">
        <v>16</v>
      </c>
      <c r="B209" s="12" t="s">
        <v>411</v>
      </c>
      <c r="C209" s="6">
        <v>4</v>
      </c>
      <c r="D209" s="15">
        <f t="shared" si="17"/>
        <v>45018</v>
      </c>
      <c r="E209" s="7">
        <v>0.14791666666666667</v>
      </c>
      <c r="F209" s="21">
        <v>0.27500000000000002</v>
      </c>
      <c r="G209" s="21">
        <f t="shared" si="15"/>
        <v>0.13750000000000001</v>
      </c>
      <c r="H209" s="21">
        <f>VLOOKUP($R209,'Tiempo de permanencia'!$B$7:$E$773,4,FALSE)</f>
        <v>6.9444444444444448E-2</v>
      </c>
      <c r="I209" s="37">
        <f t="shared" si="18"/>
        <v>6.8055555555555564E-2</v>
      </c>
      <c r="J209" s="23">
        <v>45018.147916666669</v>
      </c>
      <c r="K209" s="8">
        <v>45018.275000000001</v>
      </c>
      <c r="L209" s="12" t="s">
        <v>26</v>
      </c>
      <c r="M209" s="6" t="s">
        <v>20</v>
      </c>
      <c r="N209" s="12" t="s">
        <v>21</v>
      </c>
      <c r="O209" s="5">
        <v>36.700000000000003</v>
      </c>
      <c r="P209" s="12">
        <f>VLOOKUP(R209,'Monto total'!$H$4:$K$770,4,FALSE)</f>
        <v>216.7</v>
      </c>
      <c r="Q209" s="24" t="s">
        <v>49</v>
      </c>
      <c r="R209" s="5">
        <v>208</v>
      </c>
      <c r="S209" s="12" t="str">
        <f t="shared" si="19"/>
        <v>Sí</v>
      </c>
      <c r="T209" s="24" t="s">
        <v>43</v>
      </c>
      <c r="U209" s="5" t="s">
        <v>412</v>
      </c>
      <c r="V209" s="5" t="str">
        <f>TEXT(TablaSala[[#This Row],[Fecha de factura ]],"dddd")</f>
        <v>domingo</v>
      </c>
      <c r="W209" s="18" t="str">
        <f t="shared" si="16"/>
        <v>00:15:00</v>
      </c>
    </row>
    <row r="210" spans="1:23">
      <c r="A210" s="6">
        <v>9</v>
      </c>
      <c r="B210" s="12" t="s">
        <v>413</v>
      </c>
      <c r="C210" s="6">
        <v>6</v>
      </c>
      <c r="D210" s="15">
        <f t="shared" si="17"/>
        <v>45018</v>
      </c>
      <c r="E210" s="7">
        <v>6.3194444444444442E-2</v>
      </c>
      <c r="F210" s="21">
        <v>0.17083333333333334</v>
      </c>
      <c r="G210" s="21">
        <f t="shared" si="15"/>
        <v>0.1076388888888889</v>
      </c>
      <c r="H210" s="21">
        <f>VLOOKUP($R210,'Tiempo de permanencia'!$B$7:$E$773,4,FALSE)</f>
        <v>0.11874999999999999</v>
      </c>
      <c r="I210" s="37">
        <f t="shared" si="18"/>
        <v>0</v>
      </c>
      <c r="J210" s="23">
        <v>45018.063194444447</v>
      </c>
      <c r="K210" s="8">
        <v>45018.17083333333</v>
      </c>
      <c r="L210" s="12" t="s">
        <v>26</v>
      </c>
      <c r="M210" s="6" t="s">
        <v>46</v>
      </c>
      <c r="N210" s="12" t="s">
        <v>1323</v>
      </c>
      <c r="O210" s="5">
        <v>34.49</v>
      </c>
      <c r="P210" s="12">
        <f>VLOOKUP(R210,'Monto total'!$H$4:$K$770,4,FALSE)</f>
        <v>0</v>
      </c>
      <c r="Q210" s="24" t="s">
        <v>22</v>
      </c>
      <c r="R210" s="5">
        <v>209</v>
      </c>
      <c r="S210" s="12" t="str">
        <f t="shared" si="19"/>
        <v>No</v>
      </c>
      <c r="T210" s="24" t="s">
        <v>55</v>
      </c>
      <c r="U210" s="5" t="s">
        <v>414</v>
      </c>
      <c r="V210" s="5" t="str">
        <f>TEXT(TablaSala[[#This Row],[Fecha de factura ]],"dddd")</f>
        <v>domingo</v>
      </c>
      <c r="W210" s="18" t="str">
        <f t="shared" si="16"/>
        <v>00:00:00</v>
      </c>
    </row>
    <row r="211" spans="1:23">
      <c r="A211" s="6">
        <v>10</v>
      </c>
      <c r="B211" s="12" t="s">
        <v>415</v>
      </c>
      <c r="C211" s="6">
        <v>4</v>
      </c>
      <c r="D211" s="15">
        <f t="shared" si="17"/>
        <v>45018</v>
      </c>
      <c r="E211" s="7">
        <v>0.11319444444444444</v>
      </c>
      <c r="F211" s="21">
        <v>0.18680555555555556</v>
      </c>
      <c r="G211" s="21">
        <f t="shared" si="15"/>
        <v>7.3611111111111113E-2</v>
      </c>
      <c r="H211" s="21">
        <f>VLOOKUP($R211,'Tiempo de permanencia'!$B$7:$E$773,4,FALSE)</f>
        <v>0.10972222222222222</v>
      </c>
      <c r="I211" s="37">
        <f t="shared" si="18"/>
        <v>0</v>
      </c>
      <c r="J211" s="23">
        <v>45018.113194444442</v>
      </c>
      <c r="K211" s="8">
        <v>45018.186805555553</v>
      </c>
      <c r="L211" s="12" t="s">
        <v>32</v>
      </c>
      <c r="M211" s="6" t="s">
        <v>27</v>
      </c>
      <c r="N211" s="12" t="s">
        <v>1323</v>
      </c>
      <c r="O211" s="5">
        <v>14.67</v>
      </c>
      <c r="P211" s="12">
        <f>VLOOKUP(R211,'Monto total'!$H$4:$K$770,4,FALSE)</f>
        <v>0</v>
      </c>
      <c r="Q211" s="24" t="s">
        <v>34</v>
      </c>
      <c r="R211" s="5">
        <v>210</v>
      </c>
      <c r="S211" s="12" t="str">
        <f t="shared" si="19"/>
        <v>No</v>
      </c>
      <c r="T211" s="24" t="s">
        <v>50</v>
      </c>
      <c r="U211" s="5" t="s">
        <v>416</v>
      </c>
      <c r="V211" s="5" t="str">
        <f>TEXT(TablaSala[[#This Row],[Fecha de factura ]],"dddd")</f>
        <v>domingo</v>
      </c>
      <c r="W211" s="18" t="str">
        <f t="shared" si="16"/>
        <v>00:00:00</v>
      </c>
    </row>
    <row r="212" spans="1:23">
      <c r="A212" s="6">
        <v>1</v>
      </c>
      <c r="B212" s="12" t="s">
        <v>417</v>
      </c>
      <c r="C212" s="6">
        <v>2</v>
      </c>
      <c r="D212" s="15">
        <f t="shared" si="17"/>
        <v>45018</v>
      </c>
      <c r="E212" s="7">
        <v>0.15277777777777779</v>
      </c>
      <c r="F212" s="21">
        <v>0.22638888888888889</v>
      </c>
      <c r="G212" s="21">
        <f t="shared" si="15"/>
        <v>7.3611111111111099E-2</v>
      </c>
      <c r="H212" s="21">
        <f>VLOOKUP($R212,'Tiempo de permanencia'!$B$7:$E$773,4,FALSE)</f>
        <v>9.375E-2</v>
      </c>
      <c r="I212" s="37">
        <f t="shared" si="18"/>
        <v>0</v>
      </c>
      <c r="J212" s="23">
        <v>45018.152777777781</v>
      </c>
      <c r="K212" s="8">
        <v>45018.226388888892</v>
      </c>
      <c r="L212" s="12" t="s">
        <v>26</v>
      </c>
      <c r="M212" s="6" t="s">
        <v>20</v>
      </c>
      <c r="N212" s="12" t="s">
        <v>1323</v>
      </c>
      <c r="O212" s="5">
        <v>11.13</v>
      </c>
      <c r="P212" s="12">
        <f>VLOOKUP(R212,'Monto total'!$H$4:$K$770,4,FALSE)</f>
        <v>0</v>
      </c>
      <c r="Q212" s="24" t="s">
        <v>22</v>
      </c>
      <c r="R212" s="5">
        <v>211</v>
      </c>
      <c r="S212" s="12" t="str">
        <f t="shared" si="19"/>
        <v>No</v>
      </c>
      <c r="T212" s="24" t="s">
        <v>97</v>
      </c>
      <c r="U212" s="5" t="s">
        <v>418</v>
      </c>
      <c r="V212" s="5" t="str">
        <f>TEXT(TablaSala[[#This Row],[Fecha de factura ]],"dddd")</f>
        <v>domingo</v>
      </c>
      <c r="W212" s="18" t="str">
        <f t="shared" si="16"/>
        <v>00:00:00</v>
      </c>
    </row>
    <row r="213" spans="1:23">
      <c r="A213" s="6">
        <v>14</v>
      </c>
      <c r="B213" s="12" t="s">
        <v>212</v>
      </c>
      <c r="C213" s="6">
        <v>6</v>
      </c>
      <c r="D213" s="15">
        <f t="shared" si="17"/>
        <v>45018</v>
      </c>
      <c r="E213" s="7">
        <v>0.1076388888888889</v>
      </c>
      <c r="F213" s="21">
        <v>0.15277777777777779</v>
      </c>
      <c r="G213" s="21">
        <f t="shared" si="15"/>
        <v>5.5555555555555559E-2</v>
      </c>
      <c r="H213" s="21">
        <f>VLOOKUP($R213,'Tiempo de permanencia'!$B$7:$E$773,4,FALSE)</f>
        <v>0.11388888888888889</v>
      </c>
      <c r="I213" s="37">
        <f t="shared" si="18"/>
        <v>0</v>
      </c>
      <c r="J213" s="23">
        <v>45018.107638888891</v>
      </c>
      <c r="K213" s="8">
        <v>45018.152777777781</v>
      </c>
      <c r="L213" s="12" t="s">
        <v>42</v>
      </c>
      <c r="M213" s="6" t="s">
        <v>20</v>
      </c>
      <c r="N213" s="12" t="s">
        <v>1323</v>
      </c>
      <c r="O213" s="5">
        <v>18.850000000000001</v>
      </c>
      <c r="P213" s="12">
        <f>VLOOKUP(R213,'Monto total'!$H$4:$K$770,4,FALSE)</f>
        <v>0</v>
      </c>
      <c r="Q213" s="24" t="s">
        <v>49</v>
      </c>
      <c r="R213" s="5">
        <v>212</v>
      </c>
      <c r="S213" s="12" t="str">
        <f t="shared" si="19"/>
        <v>No</v>
      </c>
      <c r="T213" s="24" t="s">
        <v>43</v>
      </c>
      <c r="U213" s="5" t="s">
        <v>419</v>
      </c>
      <c r="V213" s="5" t="str">
        <f>TEXT(TablaSala[[#This Row],[Fecha de factura ]],"dddd")</f>
        <v>domingo</v>
      </c>
      <c r="W213" s="18" t="str">
        <f t="shared" si="16"/>
        <v>00:15:00</v>
      </c>
    </row>
    <row r="214" spans="1:23">
      <c r="A214" s="6">
        <v>13</v>
      </c>
      <c r="B214" s="12" t="s">
        <v>420</v>
      </c>
      <c r="C214" s="6">
        <v>6</v>
      </c>
      <c r="D214" s="15">
        <f t="shared" si="17"/>
        <v>45018</v>
      </c>
      <c r="E214" s="7">
        <v>7.3611111111111113E-2</v>
      </c>
      <c r="F214" s="21">
        <v>0.20694444444444443</v>
      </c>
      <c r="G214" s="21">
        <f t="shared" si="15"/>
        <v>0.1333333333333333</v>
      </c>
      <c r="H214" s="21">
        <f>VLOOKUP($R214,'Tiempo de permanencia'!$B$7:$E$773,4,FALSE)</f>
        <v>6.9444444444444448E-2</v>
      </c>
      <c r="I214" s="37">
        <f t="shared" si="18"/>
        <v>6.3888888888888856E-2</v>
      </c>
      <c r="J214" s="23">
        <v>45018.073611111111</v>
      </c>
      <c r="K214" s="8">
        <v>45018.206944444442</v>
      </c>
      <c r="L214" s="12" t="s">
        <v>38</v>
      </c>
      <c r="M214" s="6" t="s">
        <v>20</v>
      </c>
      <c r="N214" s="12" t="s">
        <v>33</v>
      </c>
      <c r="O214" s="5">
        <v>28.1</v>
      </c>
      <c r="P214" s="12">
        <f>VLOOKUP(R214,'Monto total'!$H$4:$K$770,4,FALSE)</f>
        <v>115.1</v>
      </c>
      <c r="Q214" s="24" t="s">
        <v>34</v>
      </c>
      <c r="R214" s="5">
        <v>213</v>
      </c>
      <c r="S214" s="12" t="str">
        <f t="shared" si="19"/>
        <v>Sí</v>
      </c>
      <c r="T214" s="24" t="s">
        <v>43</v>
      </c>
      <c r="U214" s="5" t="s">
        <v>421</v>
      </c>
      <c r="V214" s="5" t="str">
        <f>TEXT(TablaSala[[#This Row],[Fecha de factura ]],"dddd")</f>
        <v>domingo</v>
      </c>
      <c r="W214" s="18" t="str">
        <f t="shared" si="16"/>
        <v>00:00:00</v>
      </c>
    </row>
    <row r="215" spans="1:23">
      <c r="A215" s="6">
        <v>2</v>
      </c>
      <c r="B215" s="12" t="s">
        <v>422</v>
      </c>
      <c r="C215" s="6">
        <v>4</v>
      </c>
      <c r="D215" s="15">
        <f t="shared" si="17"/>
        <v>45018</v>
      </c>
      <c r="E215" s="7">
        <v>0.13750000000000001</v>
      </c>
      <c r="F215" s="21">
        <v>0.21458333333333332</v>
      </c>
      <c r="G215" s="21">
        <f t="shared" si="15"/>
        <v>8.7499999999999981E-2</v>
      </c>
      <c r="H215" s="21">
        <f>VLOOKUP($R215,'Tiempo de permanencia'!$B$7:$E$773,4,FALSE)</f>
        <v>2.6388888888888889E-2</v>
      </c>
      <c r="I215" s="37">
        <f t="shared" si="18"/>
        <v>6.1111111111111088E-2</v>
      </c>
      <c r="J215" s="23">
        <v>45018.137499999997</v>
      </c>
      <c r="K215" s="8">
        <v>45018.214583333334</v>
      </c>
      <c r="L215" s="12" t="s">
        <v>26</v>
      </c>
      <c r="M215" s="6" t="s">
        <v>20</v>
      </c>
      <c r="N215" s="12" t="s">
        <v>21</v>
      </c>
      <c r="O215" s="5">
        <v>33.39</v>
      </c>
      <c r="P215" s="12">
        <f>VLOOKUP(R215,'Monto total'!$H$4:$K$770,4,FALSE)</f>
        <v>261.39</v>
      </c>
      <c r="Q215" s="24" t="s">
        <v>49</v>
      </c>
      <c r="R215" s="5">
        <v>214</v>
      </c>
      <c r="S215" s="12" t="str">
        <f t="shared" si="19"/>
        <v>Sí</v>
      </c>
      <c r="T215" s="24" t="s">
        <v>97</v>
      </c>
      <c r="U215" s="5" t="s">
        <v>423</v>
      </c>
      <c r="V215" s="5" t="str">
        <f>TEXT(TablaSala[[#This Row],[Fecha de factura ]],"dddd")</f>
        <v>domingo</v>
      </c>
      <c r="W215" s="18" t="str">
        <f t="shared" si="16"/>
        <v>00:15:00</v>
      </c>
    </row>
    <row r="216" spans="1:23">
      <c r="A216" s="6">
        <v>6</v>
      </c>
      <c r="B216" s="12" t="s">
        <v>424</v>
      </c>
      <c r="C216" s="6">
        <v>4</v>
      </c>
      <c r="D216" s="15">
        <f t="shared" si="17"/>
        <v>45018</v>
      </c>
      <c r="E216" s="7">
        <v>0.16111111111111112</v>
      </c>
      <c r="F216" s="21">
        <v>0.2673611111111111</v>
      </c>
      <c r="G216" s="21">
        <f t="shared" si="15"/>
        <v>0.11666666666666665</v>
      </c>
      <c r="H216" s="21">
        <f>VLOOKUP($R216,'Tiempo de permanencia'!$B$7:$E$773,4,FALSE)</f>
        <v>3.1944444444444442E-2</v>
      </c>
      <c r="I216" s="37">
        <f t="shared" si="18"/>
        <v>8.4722222222222213E-2</v>
      </c>
      <c r="J216" s="23">
        <v>45018.161111111112</v>
      </c>
      <c r="K216" s="8">
        <v>45018.267361111109</v>
      </c>
      <c r="L216" s="12" t="s">
        <v>19</v>
      </c>
      <c r="M216" s="6" t="s">
        <v>20</v>
      </c>
      <c r="N216" s="12" t="s">
        <v>21</v>
      </c>
      <c r="O216" s="5">
        <v>35.64</v>
      </c>
      <c r="P216" s="12">
        <f>VLOOKUP(R216,'Monto total'!$H$4:$K$770,4,FALSE)</f>
        <v>193.64</v>
      </c>
      <c r="Q216" s="24" t="s">
        <v>49</v>
      </c>
      <c r="R216" s="5">
        <v>215</v>
      </c>
      <c r="S216" s="12" t="str">
        <f t="shared" si="19"/>
        <v>Sí</v>
      </c>
      <c r="T216" s="24" t="s">
        <v>58</v>
      </c>
      <c r="U216" s="5" t="s">
        <v>425</v>
      </c>
      <c r="V216" s="5" t="str">
        <f>TEXT(TablaSala[[#This Row],[Fecha de factura ]],"dddd")</f>
        <v>domingo</v>
      </c>
      <c r="W216" s="18" t="str">
        <f t="shared" si="16"/>
        <v>00:15:00</v>
      </c>
    </row>
    <row r="217" spans="1:23">
      <c r="A217" s="6">
        <v>17</v>
      </c>
      <c r="B217" s="12" t="s">
        <v>426</v>
      </c>
      <c r="C217" s="6">
        <v>6</v>
      </c>
      <c r="D217" s="15">
        <f t="shared" si="17"/>
        <v>45018</v>
      </c>
      <c r="E217" s="7">
        <v>7.3611111111111113E-2</v>
      </c>
      <c r="F217" s="21">
        <v>0.23333333333333334</v>
      </c>
      <c r="G217" s="21">
        <f t="shared" si="15"/>
        <v>0.15972222222222221</v>
      </c>
      <c r="H217" s="21">
        <f>VLOOKUP($R217,'Tiempo de permanencia'!$B$7:$E$773,4,FALSE)</f>
        <v>8.3333333333333329E-2</v>
      </c>
      <c r="I217" s="37">
        <f t="shared" si="18"/>
        <v>7.6388888888888881E-2</v>
      </c>
      <c r="J217" s="23">
        <v>45018.073611111111</v>
      </c>
      <c r="K217" s="8">
        <v>45018.23333333333</v>
      </c>
      <c r="L217" s="12" t="s">
        <v>32</v>
      </c>
      <c r="M217" s="6" t="s">
        <v>20</v>
      </c>
      <c r="N217" s="12" t="s">
        <v>33</v>
      </c>
      <c r="O217" s="5">
        <v>35.69</v>
      </c>
      <c r="P217" s="12">
        <f>VLOOKUP(R217,'Monto total'!$H$4:$K$770,4,FALSE)</f>
        <v>177.69</v>
      </c>
      <c r="Q217" s="24" t="s">
        <v>34</v>
      </c>
      <c r="R217" s="5">
        <v>216</v>
      </c>
      <c r="S217" s="12" t="str">
        <f t="shared" si="19"/>
        <v>Sí</v>
      </c>
      <c r="T217" s="24" t="s">
        <v>58</v>
      </c>
      <c r="U217" s="5" t="s">
        <v>427</v>
      </c>
      <c r="V217" s="5" t="str">
        <f>TEXT(TablaSala[[#This Row],[Fecha de factura ]],"dddd")</f>
        <v>domingo</v>
      </c>
      <c r="W217" s="18" t="str">
        <f t="shared" si="16"/>
        <v>00:00:00</v>
      </c>
    </row>
    <row r="218" spans="1:23">
      <c r="A218" s="6">
        <v>1</v>
      </c>
      <c r="B218" s="12" t="s">
        <v>359</v>
      </c>
      <c r="C218" s="6">
        <v>2</v>
      </c>
      <c r="D218" s="15">
        <f t="shared" si="17"/>
        <v>45018</v>
      </c>
      <c r="E218" s="7">
        <v>3.7499999999999999E-2</v>
      </c>
      <c r="F218" s="21">
        <v>0.19791666666666666</v>
      </c>
      <c r="G218" s="21">
        <f t="shared" si="15"/>
        <v>0.17083333333333331</v>
      </c>
      <c r="H218" s="21">
        <f>VLOOKUP($R218,'Tiempo de permanencia'!$B$7:$E$773,4,FALSE)</f>
        <v>9.0277777777777769E-3</v>
      </c>
      <c r="I218" s="37">
        <f t="shared" si="18"/>
        <v>0.16180555555555554</v>
      </c>
      <c r="J218" s="23">
        <v>45018.037499999999</v>
      </c>
      <c r="K218" s="8">
        <v>45018.197916666664</v>
      </c>
      <c r="L218" s="12" t="s">
        <v>19</v>
      </c>
      <c r="M218" s="6" t="s">
        <v>46</v>
      </c>
      <c r="N218" s="12" t="s">
        <v>33</v>
      </c>
      <c r="O218" s="5">
        <v>31.17</v>
      </c>
      <c r="P218" s="12">
        <f>VLOOKUP(R218,'Monto total'!$H$4:$K$770,4,FALSE)</f>
        <v>127.17</v>
      </c>
      <c r="Q218" s="24" t="s">
        <v>49</v>
      </c>
      <c r="R218" s="5">
        <v>217</v>
      </c>
      <c r="S218" s="12" t="str">
        <f t="shared" si="19"/>
        <v>Sí</v>
      </c>
      <c r="T218" s="24" t="s">
        <v>29</v>
      </c>
      <c r="U218" s="5" t="s">
        <v>428</v>
      </c>
      <c r="V218" s="5" t="str">
        <f>TEXT(TablaSala[[#This Row],[Fecha de factura ]],"dddd")</f>
        <v>domingo</v>
      </c>
      <c r="W218" s="18" t="str">
        <f t="shared" si="16"/>
        <v>00:15:00</v>
      </c>
    </row>
    <row r="219" spans="1:23">
      <c r="A219" s="6">
        <v>13</v>
      </c>
      <c r="B219" s="12" t="s">
        <v>429</v>
      </c>
      <c r="C219" s="6">
        <v>3</v>
      </c>
      <c r="D219" s="15">
        <f t="shared" si="17"/>
        <v>45018</v>
      </c>
      <c r="E219" s="7">
        <v>1.8749999999999999E-2</v>
      </c>
      <c r="F219" s="21">
        <v>0.15347222222222223</v>
      </c>
      <c r="G219" s="21">
        <f t="shared" si="15"/>
        <v>0.1451388888888889</v>
      </c>
      <c r="H219" s="21">
        <f>VLOOKUP($R219,'Tiempo de permanencia'!$B$7:$E$773,4,FALSE)</f>
        <v>3.1944444444444442E-2</v>
      </c>
      <c r="I219" s="37">
        <f t="shared" si="18"/>
        <v>0.11319444444444446</v>
      </c>
      <c r="J219" s="23">
        <v>45018.018750000003</v>
      </c>
      <c r="K219" s="8">
        <v>45018.15347222222</v>
      </c>
      <c r="L219" s="12" t="s">
        <v>38</v>
      </c>
      <c r="M219" s="6" t="s">
        <v>20</v>
      </c>
      <c r="N219" s="12" t="s">
        <v>33</v>
      </c>
      <c r="O219" s="5">
        <v>23.34</v>
      </c>
      <c r="P219" s="12">
        <f>VLOOKUP(R219,'Monto total'!$H$4:$K$770,4,FALSE)</f>
        <v>207.34</v>
      </c>
      <c r="Q219" s="24" t="s">
        <v>49</v>
      </c>
      <c r="R219" s="5">
        <v>218</v>
      </c>
      <c r="S219" s="12" t="str">
        <f t="shared" si="19"/>
        <v>Sí</v>
      </c>
      <c r="T219" s="24" t="s">
        <v>97</v>
      </c>
      <c r="U219" s="5" t="s">
        <v>430</v>
      </c>
      <c r="V219" s="5" t="str">
        <f>TEXT(TablaSala[[#This Row],[Fecha de factura ]],"dddd")</f>
        <v>domingo</v>
      </c>
      <c r="W219" s="18" t="str">
        <f t="shared" si="16"/>
        <v>00:15:00</v>
      </c>
    </row>
    <row r="220" spans="1:23">
      <c r="A220" s="6">
        <v>1</v>
      </c>
      <c r="B220" s="12" t="s">
        <v>431</v>
      </c>
      <c r="C220" s="6">
        <v>5</v>
      </c>
      <c r="D220" s="15">
        <f t="shared" si="17"/>
        <v>45018</v>
      </c>
      <c r="E220" s="7">
        <v>0.10625</v>
      </c>
      <c r="F220" s="21">
        <v>0.20069444444444445</v>
      </c>
      <c r="G220" s="21">
        <f t="shared" si="15"/>
        <v>9.4444444444444456E-2</v>
      </c>
      <c r="H220" s="21">
        <f>VLOOKUP($R220,'Tiempo de permanencia'!$B$7:$E$773,4,FALSE)</f>
        <v>1.5972222222222221E-2</v>
      </c>
      <c r="I220" s="37">
        <f t="shared" si="18"/>
        <v>7.8472222222222235E-2</v>
      </c>
      <c r="J220" s="23">
        <v>45018.106249999997</v>
      </c>
      <c r="K220" s="8">
        <v>45018.200694444444</v>
      </c>
      <c r="L220" s="12" t="s">
        <v>19</v>
      </c>
      <c r="M220" s="6" t="s">
        <v>20</v>
      </c>
      <c r="N220" s="12" t="s">
        <v>33</v>
      </c>
      <c r="O220" s="5">
        <v>46.96</v>
      </c>
      <c r="P220" s="12">
        <f>VLOOKUP(R220,'Monto total'!$H$4:$K$770,4,FALSE)</f>
        <v>185.96</v>
      </c>
      <c r="Q220" s="24" t="s">
        <v>34</v>
      </c>
      <c r="R220" s="5">
        <v>219</v>
      </c>
      <c r="S220" s="12" t="str">
        <f t="shared" si="19"/>
        <v>Sí</v>
      </c>
      <c r="T220" s="24" t="s">
        <v>50</v>
      </c>
      <c r="U220" s="5" t="s">
        <v>240</v>
      </c>
      <c r="V220" s="5" t="str">
        <f>TEXT(TablaSala[[#This Row],[Fecha de factura ]],"dddd")</f>
        <v>domingo</v>
      </c>
      <c r="W220" s="18" t="str">
        <f t="shared" si="16"/>
        <v>00:00:00</v>
      </c>
    </row>
    <row r="221" spans="1:23">
      <c r="A221" s="6">
        <v>15</v>
      </c>
      <c r="B221" s="12" t="s">
        <v>389</v>
      </c>
      <c r="C221" s="6">
        <v>6</v>
      </c>
      <c r="D221" s="15">
        <f t="shared" si="17"/>
        <v>45018</v>
      </c>
      <c r="E221" s="7">
        <v>4.2361111111111113E-2</v>
      </c>
      <c r="F221" s="21">
        <v>0.20624999999999999</v>
      </c>
      <c r="G221" s="21">
        <f t="shared" si="15"/>
        <v>0.16388888888888886</v>
      </c>
      <c r="H221" s="21">
        <f>VLOOKUP($R221,'Tiempo de permanencia'!$B$7:$E$773,4,FALSE)</f>
        <v>9.0277777777777769E-3</v>
      </c>
      <c r="I221" s="37">
        <f t="shared" si="18"/>
        <v>0.15486111111111109</v>
      </c>
      <c r="J221" s="23">
        <v>45018.042361111111</v>
      </c>
      <c r="K221" s="8">
        <v>45018.206250000003</v>
      </c>
      <c r="L221" s="12" t="s">
        <v>38</v>
      </c>
      <c r="M221" s="6" t="s">
        <v>20</v>
      </c>
      <c r="N221" s="12" t="s">
        <v>33</v>
      </c>
      <c r="O221" s="5">
        <v>48.5</v>
      </c>
      <c r="P221" s="12">
        <f>VLOOKUP(R221,'Monto total'!$H$4:$K$770,4,FALSE)</f>
        <v>72.5</v>
      </c>
      <c r="Q221" s="24" t="s">
        <v>22</v>
      </c>
      <c r="R221" s="5">
        <v>220</v>
      </c>
      <c r="S221" s="12" t="str">
        <f t="shared" si="19"/>
        <v>Sí</v>
      </c>
      <c r="T221" s="24" t="s">
        <v>73</v>
      </c>
      <c r="U221" s="5" t="s">
        <v>273</v>
      </c>
      <c r="V221" s="5" t="str">
        <f>TEXT(TablaSala[[#This Row],[Fecha de factura ]],"dddd")</f>
        <v>domingo</v>
      </c>
      <c r="W221" s="18" t="str">
        <f t="shared" si="16"/>
        <v>00:00:00</v>
      </c>
    </row>
    <row r="222" spans="1:23">
      <c r="A222" s="6">
        <v>16</v>
      </c>
      <c r="B222" s="12" t="s">
        <v>432</v>
      </c>
      <c r="C222" s="6">
        <v>1</v>
      </c>
      <c r="D222" s="15">
        <f t="shared" si="17"/>
        <v>45018</v>
      </c>
      <c r="E222" s="7">
        <v>7.7083333333333337E-2</v>
      </c>
      <c r="F222" s="21">
        <v>0.12847222222222221</v>
      </c>
      <c r="G222" s="21">
        <f t="shared" si="15"/>
        <v>5.1388888888888873E-2</v>
      </c>
      <c r="H222" s="21">
        <f>VLOOKUP($R222,'Tiempo de permanencia'!$B$7:$E$773,4,FALSE)</f>
        <v>7.4999999999999997E-2</v>
      </c>
      <c r="I222" s="37">
        <f t="shared" si="18"/>
        <v>0</v>
      </c>
      <c r="J222" s="23">
        <v>45018.07708333333</v>
      </c>
      <c r="K222" s="8">
        <v>45018.128472222219</v>
      </c>
      <c r="L222" s="12" t="s">
        <v>19</v>
      </c>
      <c r="M222" s="6" t="s">
        <v>20</v>
      </c>
      <c r="N222" s="12" t="s">
        <v>1323</v>
      </c>
      <c r="O222" s="5">
        <v>17.829999999999998</v>
      </c>
      <c r="P222" s="12">
        <f>VLOOKUP(R222,'Monto total'!$H$4:$K$770,4,FALSE)</f>
        <v>0</v>
      </c>
      <c r="Q222" s="24" t="s">
        <v>34</v>
      </c>
      <c r="R222" s="5">
        <v>221</v>
      </c>
      <c r="S222" s="12" t="str">
        <f t="shared" si="19"/>
        <v>No</v>
      </c>
      <c r="T222" s="24" t="s">
        <v>78</v>
      </c>
      <c r="U222" s="5" t="s">
        <v>433</v>
      </c>
      <c r="V222" s="5" t="str">
        <f>TEXT(TablaSala[[#This Row],[Fecha de factura ]],"dddd")</f>
        <v>domingo</v>
      </c>
      <c r="W222" s="18" t="str">
        <f t="shared" si="16"/>
        <v>00:00:00</v>
      </c>
    </row>
    <row r="223" spans="1:23">
      <c r="A223" s="6">
        <v>3</v>
      </c>
      <c r="B223" s="12" t="s">
        <v>434</v>
      </c>
      <c r="C223" s="6">
        <v>3</v>
      </c>
      <c r="D223" s="15">
        <f t="shared" si="17"/>
        <v>45018</v>
      </c>
      <c r="E223" s="7">
        <v>0.15138888888888888</v>
      </c>
      <c r="F223" s="21">
        <v>0.27916666666666667</v>
      </c>
      <c r="G223" s="21">
        <f t="shared" si="15"/>
        <v>0.1277777777777778</v>
      </c>
      <c r="H223" s="21">
        <f>VLOOKUP($R223,'Tiempo de permanencia'!$B$7:$E$773,4,FALSE)</f>
        <v>5.9027777777777776E-2</v>
      </c>
      <c r="I223" s="37">
        <f t="shared" si="18"/>
        <v>6.8750000000000019E-2</v>
      </c>
      <c r="J223" s="23">
        <v>45018.151388888888</v>
      </c>
      <c r="K223" s="8">
        <v>45018.279166666667</v>
      </c>
      <c r="L223" s="12" t="s">
        <v>38</v>
      </c>
      <c r="M223" s="6" t="s">
        <v>46</v>
      </c>
      <c r="N223" s="12" t="s">
        <v>21</v>
      </c>
      <c r="O223" s="5">
        <v>32.58</v>
      </c>
      <c r="P223" s="12">
        <f>VLOOKUP(R223,'Monto total'!$H$4:$K$770,4,FALSE)</f>
        <v>129.57999999999998</v>
      </c>
      <c r="Q223" s="24" t="s">
        <v>34</v>
      </c>
      <c r="R223" s="5">
        <v>222</v>
      </c>
      <c r="S223" s="12" t="str">
        <f t="shared" si="19"/>
        <v>Sí</v>
      </c>
      <c r="T223" s="24" t="s">
        <v>73</v>
      </c>
      <c r="U223" s="5" t="s">
        <v>435</v>
      </c>
      <c r="V223" s="5" t="str">
        <f>TEXT(TablaSala[[#This Row],[Fecha de factura ]],"dddd")</f>
        <v>domingo</v>
      </c>
      <c r="W223" s="18" t="str">
        <f t="shared" si="16"/>
        <v>00:00:00</v>
      </c>
    </row>
    <row r="224" spans="1:23">
      <c r="A224" s="6">
        <v>19</v>
      </c>
      <c r="B224" s="12" t="s">
        <v>436</v>
      </c>
      <c r="C224" s="6">
        <v>2</v>
      </c>
      <c r="D224" s="15">
        <f t="shared" si="17"/>
        <v>45018</v>
      </c>
      <c r="E224" s="7">
        <v>5.2777777777777778E-2</v>
      </c>
      <c r="F224" s="21">
        <v>0.11805555555555555</v>
      </c>
      <c r="G224" s="21">
        <f t="shared" si="15"/>
        <v>6.5277777777777768E-2</v>
      </c>
      <c r="H224" s="21">
        <f>VLOOKUP($R224,'Tiempo de permanencia'!$B$7:$E$773,4,FALSE)</f>
        <v>3.6805555555555557E-2</v>
      </c>
      <c r="I224" s="37">
        <f t="shared" si="18"/>
        <v>2.8472222222222211E-2</v>
      </c>
      <c r="J224" s="23">
        <v>45018.052777777775</v>
      </c>
      <c r="K224" s="8">
        <v>45018.118055555555</v>
      </c>
      <c r="L224" s="12" t="s">
        <v>38</v>
      </c>
      <c r="M224" s="6" t="s">
        <v>46</v>
      </c>
      <c r="N224" s="12" t="s">
        <v>33</v>
      </c>
      <c r="O224" s="5">
        <v>49.62</v>
      </c>
      <c r="P224" s="12">
        <f>VLOOKUP(R224,'Monto total'!$H$4:$K$770,4,FALSE)</f>
        <v>81.62</v>
      </c>
      <c r="Q224" s="24" t="s">
        <v>22</v>
      </c>
      <c r="R224" s="5">
        <v>223</v>
      </c>
      <c r="S224" s="12" t="str">
        <f t="shared" si="19"/>
        <v>Sí</v>
      </c>
      <c r="T224" s="24" t="s">
        <v>97</v>
      </c>
      <c r="U224" s="5" t="s">
        <v>428</v>
      </c>
      <c r="V224" s="5" t="str">
        <f>TEXT(TablaSala[[#This Row],[Fecha de factura ]],"dddd")</f>
        <v>domingo</v>
      </c>
      <c r="W224" s="18" t="str">
        <f t="shared" si="16"/>
        <v>00:00:00</v>
      </c>
    </row>
    <row r="225" spans="1:23">
      <c r="A225" s="6">
        <v>7</v>
      </c>
      <c r="B225" s="12" t="s">
        <v>437</v>
      </c>
      <c r="C225" s="6">
        <v>6</v>
      </c>
      <c r="D225" s="15">
        <f t="shared" si="17"/>
        <v>45018</v>
      </c>
      <c r="E225" s="7">
        <v>8.819444444444445E-2</v>
      </c>
      <c r="F225" s="21">
        <v>0.24097222222222223</v>
      </c>
      <c r="G225" s="21">
        <f t="shared" si="15"/>
        <v>0.16319444444444445</v>
      </c>
      <c r="H225" s="21">
        <f>VLOOKUP($R225,'Tiempo de permanencia'!$B$7:$E$773,4,FALSE)</f>
        <v>1.3888888888888888E-2</v>
      </c>
      <c r="I225" s="37">
        <f t="shared" si="18"/>
        <v>0.14930555555555555</v>
      </c>
      <c r="J225" s="23">
        <v>45018.088194444441</v>
      </c>
      <c r="K225" s="8">
        <v>45018.240972222222</v>
      </c>
      <c r="L225" s="12" t="s">
        <v>19</v>
      </c>
      <c r="M225" s="6" t="s">
        <v>20</v>
      </c>
      <c r="N225" s="12" t="s">
        <v>33</v>
      </c>
      <c r="O225" s="5">
        <v>17.61</v>
      </c>
      <c r="P225" s="12">
        <f>VLOOKUP(R225,'Monto total'!$H$4:$K$770,4,FALSE)</f>
        <v>69.61</v>
      </c>
      <c r="Q225" s="24" t="s">
        <v>49</v>
      </c>
      <c r="R225" s="5">
        <v>224</v>
      </c>
      <c r="S225" s="12" t="str">
        <f t="shared" si="19"/>
        <v>Sí</v>
      </c>
      <c r="T225" s="24" t="s">
        <v>55</v>
      </c>
      <c r="U225" s="5" t="s">
        <v>270</v>
      </c>
      <c r="V225" s="5" t="str">
        <f>TEXT(TablaSala[[#This Row],[Fecha de factura ]],"dddd")</f>
        <v>domingo</v>
      </c>
      <c r="W225" s="18" t="str">
        <f t="shared" si="16"/>
        <v>00:15:00</v>
      </c>
    </row>
    <row r="226" spans="1:23">
      <c r="A226" s="6">
        <v>19</v>
      </c>
      <c r="B226" s="12" t="s">
        <v>438</v>
      </c>
      <c r="C226" s="6">
        <v>4</v>
      </c>
      <c r="D226" s="15">
        <f t="shared" si="17"/>
        <v>45018</v>
      </c>
      <c r="E226" s="7">
        <v>9.7222222222222224E-3</v>
      </c>
      <c r="F226" s="21">
        <v>5.8333333333333334E-2</v>
      </c>
      <c r="G226" s="21">
        <f t="shared" si="15"/>
        <v>4.8611111111111112E-2</v>
      </c>
      <c r="H226" s="21">
        <f>VLOOKUP($R226,'Tiempo de permanencia'!$B$7:$E$773,4,FALSE)</f>
        <v>6.5277777777777782E-2</v>
      </c>
      <c r="I226" s="37">
        <f t="shared" si="18"/>
        <v>0</v>
      </c>
      <c r="J226" s="23">
        <v>45018.009722222225</v>
      </c>
      <c r="K226" s="8">
        <v>45018.058333333334</v>
      </c>
      <c r="L226" s="12" t="s">
        <v>19</v>
      </c>
      <c r="M226" s="6" t="s">
        <v>27</v>
      </c>
      <c r="N226" s="12" t="s">
        <v>1323</v>
      </c>
      <c r="O226" s="5">
        <v>35.020000000000003</v>
      </c>
      <c r="P226" s="12">
        <f>VLOOKUP(R226,'Monto total'!$H$4:$K$770,4,FALSE)</f>
        <v>0</v>
      </c>
      <c r="Q226" s="24" t="s">
        <v>22</v>
      </c>
      <c r="R226" s="5">
        <v>225</v>
      </c>
      <c r="S226" s="12" t="str">
        <f t="shared" si="19"/>
        <v>No</v>
      </c>
      <c r="T226" s="24" t="s">
        <v>43</v>
      </c>
      <c r="U226" s="5" t="s">
        <v>439</v>
      </c>
      <c r="V226" s="5" t="str">
        <f>TEXT(TablaSala[[#This Row],[Fecha de factura ]],"dddd")</f>
        <v>domingo</v>
      </c>
      <c r="W226" s="18" t="str">
        <f t="shared" si="16"/>
        <v>00:00:00</v>
      </c>
    </row>
    <row r="227" spans="1:23">
      <c r="A227" s="6">
        <v>7</v>
      </c>
      <c r="B227" s="12" t="s">
        <v>440</v>
      </c>
      <c r="C227" s="6">
        <v>6</v>
      </c>
      <c r="D227" s="15">
        <f t="shared" si="17"/>
        <v>45018</v>
      </c>
      <c r="E227" s="7">
        <v>4.027777777777778E-2</v>
      </c>
      <c r="F227" s="21">
        <v>0.17291666666666666</v>
      </c>
      <c r="G227" s="21">
        <f t="shared" si="15"/>
        <v>0.13263888888888889</v>
      </c>
      <c r="H227" s="21">
        <f>VLOOKUP($R227,'Tiempo de permanencia'!$B$7:$E$773,4,FALSE)</f>
        <v>0.10138888888888889</v>
      </c>
      <c r="I227" s="37">
        <f t="shared" si="18"/>
        <v>3.125E-2</v>
      </c>
      <c r="J227" s="23">
        <v>45018.040277777778</v>
      </c>
      <c r="K227" s="8">
        <v>45018.17291666667</v>
      </c>
      <c r="L227" s="12" t="s">
        <v>26</v>
      </c>
      <c r="M227" s="6" t="s">
        <v>46</v>
      </c>
      <c r="N227" s="12" t="s">
        <v>33</v>
      </c>
      <c r="O227" s="5">
        <v>39.479999999999997</v>
      </c>
      <c r="P227" s="12">
        <f>VLOOKUP(R227,'Monto total'!$H$4:$K$770,4,FALSE)</f>
        <v>210.48</v>
      </c>
      <c r="Q227" s="24" t="s">
        <v>22</v>
      </c>
      <c r="R227" s="5">
        <v>226</v>
      </c>
      <c r="S227" s="12" t="str">
        <f t="shared" si="19"/>
        <v>Sí</v>
      </c>
      <c r="T227" s="24" t="s">
        <v>50</v>
      </c>
      <c r="U227" s="5" t="s">
        <v>441</v>
      </c>
      <c r="V227" s="5" t="str">
        <f>TEXT(TablaSala[[#This Row],[Fecha de factura ]],"dddd")</f>
        <v>domingo</v>
      </c>
      <c r="W227" s="18" t="str">
        <f t="shared" si="16"/>
        <v>00:00:00</v>
      </c>
    </row>
    <row r="228" spans="1:23">
      <c r="A228" s="6">
        <v>17</v>
      </c>
      <c r="B228" s="12" t="s">
        <v>218</v>
      </c>
      <c r="C228" s="6">
        <v>6</v>
      </c>
      <c r="D228" s="15">
        <f t="shared" si="17"/>
        <v>45018</v>
      </c>
      <c r="E228" s="7">
        <v>7.5694444444444439E-2</v>
      </c>
      <c r="F228" s="21">
        <v>0.20277777777777778</v>
      </c>
      <c r="G228" s="21">
        <f t="shared" si="15"/>
        <v>0.12708333333333333</v>
      </c>
      <c r="H228" s="21">
        <f>VLOOKUP($R228,'Tiempo de permanencia'!$B$7:$E$773,4,FALSE)</f>
        <v>8.2638888888888887E-2</v>
      </c>
      <c r="I228" s="37">
        <f t="shared" si="18"/>
        <v>4.4444444444444439E-2</v>
      </c>
      <c r="J228" s="23">
        <v>45018.075694444444</v>
      </c>
      <c r="K228" s="8">
        <v>45018.202777777777</v>
      </c>
      <c r="L228" s="12" t="s">
        <v>38</v>
      </c>
      <c r="M228" s="6" t="s">
        <v>20</v>
      </c>
      <c r="N228" s="12" t="s">
        <v>33</v>
      </c>
      <c r="O228" s="5">
        <v>41.05</v>
      </c>
      <c r="P228" s="12">
        <f>VLOOKUP(R228,'Monto total'!$H$4:$K$770,4,FALSE)</f>
        <v>252.05</v>
      </c>
      <c r="Q228" s="24" t="s">
        <v>34</v>
      </c>
      <c r="R228" s="5">
        <v>227</v>
      </c>
      <c r="S228" s="12" t="str">
        <f t="shared" si="19"/>
        <v>Sí</v>
      </c>
      <c r="T228" s="24" t="s">
        <v>78</v>
      </c>
      <c r="U228" s="5" t="s">
        <v>442</v>
      </c>
      <c r="V228" s="5" t="str">
        <f>TEXT(TablaSala[[#This Row],[Fecha de factura ]],"dddd")</f>
        <v>domingo</v>
      </c>
      <c r="W228" s="18" t="str">
        <f t="shared" si="16"/>
        <v>00:00:00</v>
      </c>
    </row>
    <row r="229" spans="1:23">
      <c r="A229" s="6">
        <v>16</v>
      </c>
      <c r="B229" s="12" t="s">
        <v>443</v>
      </c>
      <c r="C229" s="6">
        <v>4</v>
      </c>
      <c r="D229" s="15">
        <f t="shared" si="17"/>
        <v>45018</v>
      </c>
      <c r="E229" s="7">
        <v>6.9444444444444448E-2</v>
      </c>
      <c r="F229" s="21">
        <v>0.16805555555555557</v>
      </c>
      <c r="G229" s="21">
        <f t="shared" si="15"/>
        <v>0.10902777777777779</v>
      </c>
      <c r="H229" s="21">
        <f>VLOOKUP($R229,'Tiempo de permanencia'!$B$7:$E$773,4,FALSE)</f>
        <v>2.4305555555555556E-2</v>
      </c>
      <c r="I229" s="37">
        <f t="shared" si="18"/>
        <v>8.472222222222224E-2</v>
      </c>
      <c r="J229" s="23">
        <v>45018.069444444445</v>
      </c>
      <c r="K229" s="8">
        <v>45018.168055555558</v>
      </c>
      <c r="L229" s="12" t="s">
        <v>19</v>
      </c>
      <c r="M229" s="6" t="s">
        <v>20</v>
      </c>
      <c r="N229" s="12" t="s">
        <v>33</v>
      </c>
      <c r="O229" s="5">
        <v>10.66</v>
      </c>
      <c r="P229" s="12">
        <f>VLOOKUP(R229,'Monto total'!$H$4:$K$770,4,FALSE)</f>
        <v>79.66</v>
      </c>
      <c r="Q229" s="24" t="s">
        <v>49</v>
      </c>
      <c r="R229" s="5">
        <v>228</v>
      </c>
      <c r="S229" s="12" t="str">
        <f t="shared" si="19"/>
        <v>Sí</v>
      </c>
      <c r="T229" s="24" t="s">
        <v>73</v>
      </c>
      <c r="U229" s="5" t="s">
        <v>345</v>
      </c>
      <c r="V229" s="5" t="str">
        <f>TEXT(TablaSala[[#This Row],[Fecha de factura ]],"dddd")</f>
        <v>domingo</v>
      </c>
      <c r="W229" s="18" t="str">
        <f t="shared" si="16"/>
        <v>00:15:00</v>
      </c>
    </row>
    <row r="230" spans="1:23">
      <c r="A230" s="6">
        <v>14</v>
      </c>
      <c r="B230" s="12" t="s">
        <v>444</v>
      </c>
      <c r="C230" s="6">
        <v>3</v>
      </c>
      <c r="D230" s="15">
        <f t="shared" si="17"/>
        <v>45018</v>
      </c>
      <c r="E230" s="7">
        <v>0.10694444444444444</v>
      </c>
      <c r="F230" s="21">
        <v>0.1875</v>
      </c>
      <c r="G230" s="21">
        <f t="shared" si="15"/>
        <v>8.0555555555555561E-2</v>
      </c>
      <c r="H230" s="21">
        <f>VLOOKUP($R230,'Tiempo de permanencia'!$B$7:$E$773,4,FALSE)</f>
        <v>8.1250000000000003E-2</v>
      </c>
      <c r="I230" s="37">
        <f t="shared" si="18"/>
        <v>0</v>
      </c>
      <c r="J230" s="23">
        <v>45018.106944444444</v>
      </c>
      <c r="K230" s="8">
        <v>45018.1875</v>
      </c>
      <c r="L230" s="12" t="s">
        <v>32</v>
      </c>
      <c r="M230" s="6" t="s">
        <v>46</v>
      </c>
      <c r="N230" s="12" t="s">
        <v>1323</v>
      </c>
      <c r="O230" s="5">
        <v>28.58</v>
      </c>
      <c r="P230" s="12">
        <f>VLOOKUP(R230,'Monto total'!$H$4:$K$770,4,FALSE)</f>
        <v>0</v>
      </c>
      <c r="Q230" s="24" t="s">
        <v>22</v>
      </c>
      <c r="R230" s="5">
        <v>229</v>
      </c>
      <c r="S230" s="12" t="str">
        <f t="shared" si="19"/>
        <v>No</v>
      </c>
      <c r="T230" s="24" t="s">
        <v>55</v>
      </c>
      <c r="U230" s="5" t="s">
        <v>445</v>
      </c>
      <c r="V230" s="5" t="str">
        <f>TEXT(TablaSala[[#This Row],[Fecha de factura ]],"dddd")</f>
        <v>domingo</v>
      </c>
      <c r="W230" s="18" t="str">
        <f t="shared" si="16"/>
        <v>00:00:00</v>
      </c>
    </row>
    <row r="231" spans="1:23">
      <c r="A231" s="6">
        <v>5</v>
      </c>
      <c r="B231" s="12" t="s">
        <v>117</v>
      </c>
      <c r="C231" s="6">
        <v>5</v>
      </c>
      <c r="D231" s="15">
        <f t="shared" si="17"/>
        <v>45018</v>
      </c>
      <c r="E231" s="7">
        <v>9.375E-2</v>
      </c>
      <c r="F231" s="21">
        <v>0.2</v>
      </c>
      <c r="G231" s="21">
        <f t="shared" si="15"/>
        <v>0.10625000000000001</v>
      </c>
      <c r="H231" s="21">
        <f>VLOOKUP($R231,'Tiempo de permanencia'!$B$7:$E$773,4,FALSE)</f>
        <v>6.3194444444444442E-2</v>
      </c>
      <c r="I231" s="37">
        <f t="shared" si="18"/>
        <v>4.3055555555555569E-2</v>
      </c>
      <c r="J231" s="23">
        <v>45018.09375</v>
      </c>
      <c r="K231" s="8">
        <v>45018.2</v>
      </c>
      <c r="L231" s="12" t="s">
        <v>32</v>
      </c>
      <c r="M231" s="6" t="s">
        <v>20</v>
      </c>
      <c r="N231" s="12" t="s">
        <v>33</v>
      </c>
      <c r="O231" s="5">
        <v>15.84</v>
      </c>
      <c r="P231" s="12">
        <f>VLOOKUP(R231,'Monto total'!$H$4:$K$770,4,FALSE)</f>
        <v>229.84</v>
      </c>
      <c r="Q231" s="24" t="s">
        <v>34</v>
      </c>
      <c r="R231" s="5">
        <v>230</v>
      </c>
      <c r="S231" s="12" t="str">
        <f t="shared" si="19"/>
        <v>Sí</v>
      </c>
      <c r="T231" s="24" t="s">
        <v>50</v>
      </c>
      <c r="U231" s="5" t="s">
        <v>446</v>
      </c>
      <c r="V231" s="5" t="str">
        <f>TEXT(TablaSala[[#This Row],[Fecha de factura ]],"dddd")</f>
        <v>domingo</v>
      </c>
      <c r="W231" s="18" t="str">
        <f t="shared" si="16"/>
        <v>00:00:00</v>
      </c>
    </row>
    <row r="232" spans="1:23">
      <c r="A232" s="6">
        <v>8</v>
      </c>
      <c r="B232" s="12" t="s">
        <v>447</v>
      </c>
      <c r="C232" s="6">
        <v>2</v>
      </c>
      <c r="D232" s="15">
        <f t="shared" si="17"/>
        <v>45018</v>
      </c>
      <c r="E232" s="7">
        <v>0.05</v>
      </c>
      <c r="F232" s="21">
        <v>0.13194444444444445</v>
      </c>
      <c r="G232" s="21">
        <f t="shared" si="15"/>
        <v>9.2361111111111116E-2</v>
      </c>
      <c r="H232" s="21">
        <f>VLOOKUP($R232,'Tiempo de permanencia'!$B$7:$E$773,4,FALSE)</f>
        <v>0.10416666666666667</v>
      </c>
      <c r="I232" s="37">
        <f t="shared" si="18"/>
        <v>0</v>
      </c>
      <c r="J232" s="23">
        <v>45018.05</v>
      </c>
      <c r="K232" s="8">
        <v>45018.131944444445</v>
      </c>
      <c r="L232" s="12" t="s">
        <v>32</v>
      </c>
      <c r="M232" s="6" t="s">
        <v>20</v>
      </c>
      <c r="N232" s="12" t="s">
        <v>1323</v>
      </c>
      <c r="O232" s="5">
        <v>49.1</v>
      </c>
      <c r="P232" s="12">
        <f>VLOOKUP(R232,'Monto total'!$H$4:$K$770,4,FALSE)</f>
        <v>0</v>
      </c>
      <c r="Q232" s="24" t="s">
        <v>49</v>
      </c>
      <c r="R232" s="5">
        <v>231</v>
      </c>
      <c r="S232" s="12" t="str">
        <f t="shared" si="19"/>
        <v>No</v>
      </c>
      <c r="T232" s="24" t="s">
        <v>43</v>
      </c>
      <c r="U232" s="5" t="s">
        <v>448</v>
      </c>
      <c r="V232" s="5" t="str">
        <f>TEXT(TablaSala[[#This Row],[Fecha de factura ]],"dddd")</f>
        <v>domingo</v>
      </c>
      <c r="W232" s="18" t="str">
        <f t="shared" si="16"/>
        <v>00:15:00</v>
      </c>
    </row>
    <row r="233" spans="1:23">
      <c r="A233" s="6">
        <v>2</v>
      </c>
      <c r="B233" s="12" t="s">
        <v>449</v>
      </c>
      <c r="C233" s="6">
        <v>2</v>
      </c>
      <c r="D233" s="15">
        <f t="shared" si="17"/>
        <v>45018</v>
      </c>
      <c r="E233" s="7">
        <v>8.611111111111111E-2</v>
      </c>
      <c r="F233" s="21">
        <v>0.1423611111111111</v>
      </c>
      <c r="G233" s="21">
        <f t="shared" si="15"/>
        <v>5.6249999999999994E-2</v>
      </c>
      <c r="H233" s="21">
        <f>VLOOKUP($R233,'Tiempo de permanencia'!$B$7:$E$773,4,FALSE)</f>
        <v>9.6527777777777782E-2</v>
      </c>
      <c r="I233" s="37">
        <f t="shared" si="18"/>
        <v>0</v>
      </c>
      <c r="J233" s="23">
        <v>45018.086111111108</v>
      </c>
      <c r="K233" s="8">
        <v>45018.142361111109</v>
      </c>
      <c r="L233" s="12" t="s">
        <v>26</v>
      </c>
      <c r="M233" s="6" t="s">
        <v>20</v>
      </c>
      <c r="N233" s="12" t="s">
        <v>1323</v>
      </c>
      <c r="O233" s="5">
        <v>15.43</v>
      </c>
      <c r="P233" s="12">
        <f>VLOOKUP(R233,'Monto total'!$H$4:$K$770,4,FALSE)</f>
        <v>0</v>
      </c>
      <c r="Q233" s="24" t="s">
        <v>22</v>
      </c>
      <c r="R233" s="5">
        <v>232</v>
      </c>
      <c r="S233" s="12" t="str">
        <f t="shared" si="19"/>
        <v>No</v>
      </c>
      <c r="T233" s="24" t="s">
        <v>97</v>
      </c>
      <c r="U233" s="5" t="s">
        <v>450</v>
      </c>
      <c r="V233" s="5" t="str">
        <f>TEXT(TablaSala[[#This Row],[Fecha de factura ]],"dddd")</f>
        <v>domingo</v>
      </c>
      <c r="W233" s="18" t="str">
        <f t="shared" si="16"/>
        <v>00:00:00</v>
      </c>
    </row>
    <row r="234" spans="1:23">
      <c r="A234" s="6">
        <v>8</v>
      </c>
      <c r="B234" s="12" t="s">
        <v>60</v>
      </c>
      <c r="C234" s="6">
        <v>1</v>
      </c>
      <c r="D234" s="15">
        <f t="shared" si="17"/>
        <v>45018</v>
      </c>
      <c r="E234" s="7">
        <v>3.6111111111111108E-2</v>
      </c>
      <c r="F234" s="21">
        <v>0.11041666666666666</v>
      </c>
      <c r="G234" s="21">
        <f t="shared" si="15"/>
        <v>7.4305555555555555E-2</v>
      </c>
      <c r="H234" s="21">
        <f>VLOOKUP($R234,'Tiempo de permanencia'!$B$7:$E$773,4,FALSE)</f>
        <v>2.1527777777777778E-2</v>
      </c>
      <c r="I234" s="37">
        <f t="shared" si="18"/>
        <v>5.2777777777777778E-2</v>
      </c>
      <c r="J234" s="23">
        <v>45018.036111111112</v>
      </c>
      <c r="K234" s="8">
        <v>45018.11041666667</v>
      </c>
      <c r="L234" s="12" t="s">
        <v>32</v>
      </c>
      <c r="M234" s="6" t="s">
        <v>27</v>
      </c>
      <c r="N234" s="12" t="s">
        <v>21</v>
      </c>
      <c r="O234" s="5">
        <v>45.64</v>
      </c>
      <c r="P234" s="12">
        <f>VLOOKUP(R234,'Monto total'!$H$4:$K$770,4,FALSE)</f>
        <v>83.64</v>
      </c>
      <c r="Q234" s="24" t="s">
        <v>34</v>
      </c>
      <c r="R234" s="5">
        <v>233</v>
      </c>
      <c r="S234" s="12" t="str">
        <f t="shared" si="19"/>
        <v>Sí</v>
      </c>
      <c r="T234" s="24" t="s">
        <v>97</v>
      </c>
      <c r="U234" s="5" t="s">
        <v>194</v>
      </c>
      <c r="V234" s="5" t="str">
        <f>TEXT(TablaSala[[#This Row],[Fecha de factura ]],"dddd")</f>
        <v>domingo</v>
      </c>
      <c r="W234" s="18" t="str">
        <f t="shared" si="16"/>
        <v>00:00:00</v>
      </c>
    </row>
    <row r="235" spans="1:23">
      <c r="A235" s="6">
        <v>17</v>
      </c>
      <c r="B235" s="12" t="s">
        <v>451</v>
      </c>
      <c r="C235" s="6">
        <v>6</v>
      </c>
      <c r="D235" s="15">
        <f t="shared" si="17"/>
        <v>45018</v>
      </c>
      <c r="E235" s="7">
        <v>0.11527777777777778</v>
      </c>
      <c r="F235" s="21">
        <v>0.22777777777777777</v>
      </c>
      <c r="G235" s="21">
        <f t="shared" si="15"/>
        <v>0.11249999999999999</v>
      </c>
      <c r="H235" s="21">
        <f>VLOOKUP($R235,'Tiempo de permanencia'!$B$7:$E$773,4,FALSE)</f>
        <v>6.8750000000000006E-2</v>
      </c>
      <c r="I235" s="37">
        <f t="shared" si="18"/>
        <v>4.3749999999999983E-2</v>
      </c>
      <c r="J235" s="23">
        <v>45018.115277777775</v>
      </c>
      <c r="K235" s="8">
        <v>45018.227777777778</v>
      </c>
      <c r="L235" s="12" t="s">
        <v>19</v>
      </c>
      <c r="M235" s="6" t="s">
        <v>27</v>
      </c>
      <c r="N235" s="12" t="s">
        <v>33</v>
      </c>
      <c r="O235" s="5">
        <v>10.220000000000001</v>
      </c>
      <c r="P235" s="12">
        <f>VLOOKUP(R235,'Monto total'!$H$4:$K$770,4,FALSE)</f>
        <v>235.22</v>
      </c>
      <c r="Q235" s="24" t="s">
        <v>34</v>
      </c>
      <c r="R235" s="5">
        <v>234</v>
      </c>
      <c r="S235" s="12" t="str">
        <f t="shared" si="19"/>
        <v>Sí</v>
      </c>
      <c r="T235" s="24" t="s">
        <v>35</v>
      </c>
      <c r="U235" s="5" t="s">
        <v>452</v>
      </c>
      <c r="V235" s="5" t="str">
        <f>TEXT(TablaSala[[#This Row],[Fecha de factura ]],"dddd")</f>
        <v>domingo</v>
      </c>
      <c r="W235" s="18" t="str">
        <f t="shared" si="16"/>
        <v>00:00:00</v>
      </c>
    </row>
    <row r="236" spans="1:23">
      <c r="A236" s="6">
        <v>13</v>
      </c>
      <c r="B236" s="12" t="s">
        <v>125</v>
      </c>
      <c r="C236" s="6">
        <v>5</v>
      </c>
      <c r="D236" s="15">
        <f t="shared" si="17"/>
        <v>45018</v>
      </c>
      <c r="E236" s="7">
        <v>1.5277777777777777E-2</v>
      </c>
      <c r="F236" s="21">
        <v>0.11666666666666667</v>
      </c>
      <c r="G236" s="21">
        <f t="shared" si="15"/>
        <v>0.10138888888888889</v>
      </c>
      <c r="H236" s="21">
        <f>VLOOKUP($R236,'Tiempo de permanencia'!$B$7:$E$773,4,FALSE)</f>
        <v>1.7361111111111112E-2</v>
      </c>
      <c r="I236" s="37">
        <f t="shared" si="18"/>
        <v>8.4027777777777785E-2</v>
      </c>
      <c r="J236" s="23">
        <v>45018.015277777777</v>
      </c>
      <c r="K236" s="8">
        <v>45018.116666666669</v>
      </c>
      <c r="L236" s="12" t="s">
        <v>19</v>
      </c>
      <c r="M236" s="6" t="s">
        <v>46</v>
      </c>
      <c r="N236" s="12" t="s">
        <v>33</v>
      </c>
      <c r="O236" s="5">
        <v>26.37</v>
      </c>
      <c r="P236" s="12">
        <f>VLOOKUP(R236,'Monto total'!$H$4:$K$770,4,FALSE)</f>
        <v>59.370000000000005</v>
      </c>
      <c r="Q236" s="24" t="s">
        <v>22</v>
      </c>
      <c r="R236" s="5">
        <v>235</v>
      </c>
      <c r="S236" s="12" t="str">
        <f t="shared" si="19"/>
        <v>Sí</v>
      </c>
      <c r="T236" s="24" t="s">
        <v>23</v>
      </c>
      <c r="U236" s="5" t="s">
        <v>453</v>
      </c>
      <c r="V236" s="5" t="str">
        <f>TEXT(TablaSala[[#This Row],[Fecha de factura ]],"dddd")</f>
        <v>domingo</v>
      </c>
      <c r="W236" s="18" t="str">
        <f t="shared" si="16"/>
        <v>00:00:00</v>
      </c>
    </row>
    <row r="237" spans="1:23">
      <c r="A237" s="6">
        <v>12</v>
      </c>
      <c r="B237" s="12" t="s">
        <v>454</v>
      </c>
      <c r="C237" s="6">
        <v>2</v>
      </c>
      <c r="D237" s="15">
        <f t="shared" si="17"/>
        <v>45018</v>
      </c>
      <c r="E237" s="7">
        <v>3.6111111111111108E-2</v>
      </c>
      <c r="F237" s="21">
        <v>0.10138888888888889</v>
      </c>
      <c r="G237" s="21">
        <f t="shared" si="15"/>
        <v>6.5277777777777782E-2</v>
      </c>
      <c r="H237" s="21">
        <f>VLOOKUP($R237,'Tiempo de permanencia'!$B$7:$E$773,4,FALSE)</f>
        <v>7.013888888888889E-2</v>
      </c>
      <c r="I237" s="37">
        <f t="shared" si="18"/>
        <v>0</v>
      </c>
      <c r="J237" s="23">
        <v>45018.036111111112</v>
      </c>
      <c r="K237" s="8">
        <v>45018.101388888892</v>
      </c>
      <c r="L237" s="12" t="s">
        <v>19</v>
      </c>
      <c r="M237" s="6" t="s">
        <v>20</v>
      </c>
      <c r="N237" s="12" t="s">
        <v>1323</v>
      </c>
      <c r="O237" s="5">
        <v>39.81</v>
      </c>
      <c r="P237" s="12">
        <f>VLOOKUP(R237,'Monto total'!$H$4:$K$770,4,FALSE)</f>
        <v>0</v>
      </c>
      <c r="Q237" s="24" t="s">
        <v>34</v>
      </c>
      <c r="R237" s="5">
        <v>236</v>
      </c>
      <c r="S237" s="12" t="str">
        <f t="shared" si="19"/>
        <v>No</v>
      </c>
      <c r="T237" s="24" t="s">
        <v>97</v>
      </c>
      <c r="U237" s="5" t="s">
        <v>455</v>
      </c>
      <c r="V237" s="5" t="str">
        <f>TEXT(TablaSala[[#This Row],[Fecha de factura ]],"dddd")</f>
        <v>domingo</v>
      </c>
      <c r="W237" s="18" t="str">
        <f t="shared" si="16"/>
        <v>00:00:00</v>
      </c>
    </row>
    <row r="238" spans="1:23">
      <c r="A238" s="6">
        <v>4</v>
      </c>
      <c r="B238" s="12" t="s">
        <v>367</v>
      </c>
      <c r="C238" s="6">
        <v>6</v>
      </c>
      <c r="D238" s="15">
        <f t="shared" si="17"/>
        <v>45018</v>
      </c>
      <c r="E238" s="7">
        <v>0.11458333333333333</v>
      </c>
      <c r="F238" s="21">
        <v>0.25</v>
      </c>
      <c r="G238" s="21">
        <f t="shared" si="15"/>
        <v>0.14583333333333334</v>
      </c>
      <c r="H238" s="21">
        <f>VLOOKUP($R238,'Tiempo de permanencia'!$B$7:$E$773,4,FALSE)</f>
        <v>2.5694444444444443E-2</v>
      </c>
      <c r="I238" s="37">
        <f t="shared" si="18"/>
        <v>0.12013888888888891</v>
      </c>
      <c r="J238" s="23">
        <v>45018.114583333336</v>
      </c>
      <c r="K238" s="8">
        <v>45018.25</v>
      </c>
      <c r="L238" s="12" t="s">
        <v>32</v>
      </c>
      <c r="M238" s="6" t="s">
        <v>20</v>
      </c>
      <c r="N238" s="12" t="s">
        <v>33</v>
      </c>
      <c r="O238" s="5">
        <v>13.15</v>
      </c>
      <c r="P238" s="12">
        <f>VLOOKUP(R238,'Monto total'!$H$4:$K$770,4,FALSE)</f>
        <v>119.15</v>
      </c>
      <c r="Q238" s="24" t="s">
        <v>49</v>
      </c>
      <c r="R238" s="5">
        <v>237</v>
      </c>
      <c r="S238" s="12" t="str">
        <f t="shared" si="19"/>
        <v>Sí</v>
      </c>
      <c r="T238" s="24" t="s">
        <v>43</v>
      </c>
      <c r="U238" s="5" t="s">
        <v>456</v>
      </c>
      <c r="V238" s="5" t="str">
        <f>TEXT(TablaSala[[#This Row],[Fecha de factura ]],"dddd")</f>
        <v>domingo</v>
      </c>
      <c r="W238" s="18" t="str">
        <f t="shared" si="16"/>
        <v>00:15:00</v>
      </c>
    </row>
    <row r="239" spans="1:23">
      <c r="A239" s="6">
        <v>13</v>
      </c>
      <c r="B239" s="12" t="s">
        <v>457</v>
      </c>
      <c r="C239" s="6">
        <v>6</v>
      </c>
      <c r="D239" s="15">
        <f t="shared" si="17"/>
        <v>45018</v>
      </c>
      <c r="E239" s="7">
        <v>9.5138888888888884E-2</v>
      </c>
      <c r="F239" s="21">
        <v>0.20555555555555555</v>
      </c>
      <c r="G239" s="21">
        <f t="shared" si="15"/>
        <v>0.11041666666666666</v>
      </c>
      <c r="H239" s="21">
        <f>VLOOKUP($R239,'Tiempo de permanencia'!$B$7:$E$773,4,FALSE)</f>
        <v>3.125E-2</v>
      </c>
      <c r="I239" s="37">
        <f t="shared" si="18"/>
        <v>7.9166666666666663E-2</v>
      </c>
      <c r="J239" s="23">
        <v>45018.095138888886</v>
      </c>
      <c r="K239" s="8">
        <v>45018.205555555556</v>
      </c>
      <c r="L239" s="12" t="s">
        <v>32</v>
      </c>
      <c r="M239" s="6" t="s">
        <v>27</v>
      </c>
      <c r="N239" s="12" t="s">
        <v>33</v>
      </c>
      <c r="O239" s="5">
        <v>33.020000000000003</v>
      </c>
      <c r="P239" s="12">
        <f>VLOOKUP(R239,'Monto total'!$H$4:$K$770,4,FALSE)</f>
        <v>105.02000000000001</v>
      </c>
      <c r="Q239" s="24" t="s">
        <v>34</v>
      </c>
      <c r="R239" s="5">
        <v>238</v>
      </c>
      <c r="S239" s="12" t="str">
        <f t="shared" si="19"/>
        <v>Sí</v>
      </c>
      <c r="T239" s="24" t="s">
        <v>35</v>
      </c>
      <c r="U239" s="5" t="s">
        <v>120</v>
      </c>
      <c r="V239" s="5" t="str">
        <f>TEXT(TablaSala[[#This Row],[Fecha de factura ]],"dddd")</f>
        <v>domingo</v>
      </c>
      <c r="W239" s="18" t="str">
        <f t="shared" si="16"/>
        <v>00:00:00</v>
      </c>
    </row>
    <row r="240" spans="1:23">
      <c r="A240" s="6">
        <v>12</v>
      </c>
      <c r="B240" s="12" t="s">
        <v>458</v>
      </c>
      <c r="C240" s="6">
        <v>6</v>
      </c>
      <c r="D240" s="15">
        <f t="shared" si="17"/>
        <v>45018</v>
      </c>
      <c r="E240" s="7">
        <v>0.11527777777777778</v>
      </c>
      <c r="F240" s="21">
        <v>0.25486111111111109</v>
      </c>
      <c r="G240" s="21">
        <f t="shared" si="15"/>
        <v>0.13958333333333331</v>
      </c>
      <c r="H240" s="21">
        <f>VLOOKUP($R240,'Tiempo de permanencia'!$B$7:$E$773,4,FALSE)</f>
        <v>5.0694444444444445E-2</v>
      </c>
      <c r="I240" s="37">
        <f t="shared" si="18"/>
        <v>8.8888888888888865E-2</v>
      </c>
      <c r="J240" s="23">
        <v>45018.115277777775</v>
      </c>
      <c r="K240" s="8">
        <v>45018.254861111112</v>
      </c>
      <c r="L240" s="12" t="s">
        <v>42</v>
      </c>
      <c r="M240" s="6" t="s">
        <v>20</v>
      </c>
      <c r="N240" s="12" t="s">
        <v>28</v>
      </c>
      <c r="O240" s="5">
        <v>11.76</v>
      </c>
      <c r="P240" s="12">
        <f>VLOOKUP(R240,'Monto total'!$H$4:$K$770,4,FALSE)</f>
        <v>85.76</v>
      </c>
      <c r="Q240" s="24" t="s">
        <v>22</v>
      </c>
      <c r="R240" s="5">
        <v>239</v>
      </c>
      <c r="S240" s="12" t="str">
        <f t="shared" si="19"/>
        <v>Sí</v>
      </c>
      <c r="T240" s="24" t="s">
        <v>35</v>
      </c>
      <c r="U240" s="5" t="s">
        <v>459</v>
      </c>
      <c r="V240" s="5" t="str">
        <f>TEXT(TablaSala[[#This Row],[Fecha de factura ]],"dddd")</f>
        <v>domingo</v>
      </c>
      <c r="W240" s="18" t="str">
        <f t="shared" si="16"/>
        <v>00:00:00</v>
      </c>
    </row>
    <row r="241" spans="1:23">
      <c r="A241" s="6">
        <v>9</v>
      </c>
      <c r="B241" s="12" t="s">
        <v>460</v>
      </c>
      <c r="C241" s="6">
        <v>1</v>
      </c>
      <c r="D241" s="15">
        <f t="shared" si="17"/>
        <v>45018</v>
      </c>
      <c r="E241" s="7">
        <v>1.1111111111111112E-2</v>
      </c>
      <c r="F241" s="21">
        <v>0.13194444444444445</v>
      </c>
      <c r="G241" s="21">
        <f t="shared" si="15"/>
        <v>0.12083333333333333</v>
      </c>
      <c r="H241" s="21">
        <f>VLOOKUP($R241,'Tiempo de permanencia'!$B$7:$E$773,4,FALSE)</f>
        <v>8.9583333333333334E-2</v>
      </c>
      <c r="I241" s="37">
        <f t="shared" si="18"/>
        <v>3.125E-2</v>
      </c>
      <c r="J241" s="23">
        <v>45018.011111111111</v>
      </c>
      <c r="K241" s="8">
        <v>45018.131944444445</v>
      </c>
      <c r="L241" s="12" t="s">
        <v>19</v>
      </c>
      <c r="M241" s="6" t="s">
        <v>20</v>
      </c>
      <c r="N241" s="12" t="s">
        <v>21</v>
      </c>
      <c r="O241" s="5">
        <v>33.81</v>
      </c>
      <c r="P241" s="12">
        <f>VLOOKUP(R241,'Monto total'!$H$4:$K$770,4,FALSE)</f>
        <v>327.81</v>
      </c>
      <c r="Q241" s="24" t="s">
        <v>34</v>
      </c>
      <c r="R241" s="5">
        <v>240</v>
      </c>
      <c r="S241" s="12" t="str">
        <f t="shared" si="19"/>
        <v>Sí</v>
      </c>
      <c r="T241" s="24" t="s">
        <v>43</v>
      </c>
      <c r="U241" s="5" t="s">
        <v>461</v>
      </c>
      <c r="V241" s="5" t="str">
        <f>TEXT(TablaSala[[#This Row],[Fecha de factura ]],"dddd")</f>
        <v>domingo</v>
      </c>
      <c r="W241" s="18" t="str">
        <f t="shared" si="16"/>
        <v>00:00:00</v>
      </c>
    </row>
    <row r="242" spans="1:23">
      <c r="A242" s="6">
        <v>12</v>
      </c>
      <c r="B242" s="12" t="s">
        <v>462</v>
      </c>
      <c r="C242" s="6">
        <v>4</v>
      </c>
      <c r="D242" s="15">
        <f t="shared" si="17"/>
        <v>45018</v>
      </c>
      <c r="E242" s="7">
        <v>2.7777777777777779E-3</v>
      </c>
      <c r="F242" s="21">
        <v>4.4444444444444446E-2</v>
      </c>
      <c r="G242" s="21">
        <f t="shared" si="15"/>
        <v>5.2083333333333336E-2</v>
      </c>
      <c r="H242" s="21">
        <f>VLOOKUP($R242,'Tiempo de permanencia'!$B$7:$E$773,4,FALSE)</f>
        <v>7.6388888888888886E-3</v>
      </c>
      <c r="I242" s="37">
        <f t="shared" si="18"/>
        <v>4.4444444444444446E-2</v>
      </c>
      <c r="J242" s="23">
        <v>45018.00277777778</v>
      </c>
      <c r="K242" s="8">
        <v>45018.044444444444</v>
      </c>
      <c r="L242" s="12" t="s">
        <v>38</v>
      </c>
      <c r="M242" s="6" t="s">
        <v>20</v>
      </c>
      <c r="N242" s="12" t="s">
        <v>33</v>
      </c>
      <c r="O242" s="5">
        <v>38.97</v>
      </c>
      <c r="P242" s="12">
        <f>VLOOKUP(R242,'Monto total'!$H$4:$K$770,4,FALSE)</f>
        <v>56.97</v>
      </c>
      <c r="Q242" s="24" t="s">
        <v>49</v>
      </c>
      <c r="R242" s="5">
        <v>241</v>
      </c>
      <c r="S242" s="12" t="str">
        <f t="shared" si="19"/>
        <v>Sí</v>
      </c>
      <c r="T242" s="24" t="s">
        <v>35</v>
      </c>
      <c r="U242" s="5" t="s">
        <v>131</v>
      </c>
      <c r="V242" s="5" t="str">
        <f>TEXT(TablaSala[[#This Row],[Fecha de factura ]],"dddd")</f>
        <v>domingo</v>
      </c>
      <c r="W242" s="18" t="str">
        <f t="shared" si="16"/>
        <v>00:15:00</v>
      </c>
    </row>
    <row r="243" spans="1:23">
      <c r="A243" s="6">
        <v>12</v>
      </c>
      <c r="B243" s="12" t="s">
        <v>463</v>
      </c>
      <c r="C243" s="6">
        <v>2</v>
      </c>
      <c r="D243" s="15">
        <f t="shared" si="17"/>
        <v>45018</v>
      </c>
      <c r="E243" s="7">
        <v>0.15416666666666667</v>
      </c>
      <c r="F243" s="21">
        <v>0.21458333333333332</v>
      </c>
      <c r="G243" s="21">
        <f t="shared" si="15"/>
        <v>6.0416666666666646E-2</v>
      </c>
      <c r="H243" s="21">
        <f>VLOOKUP($R243,'Tiempo de permanencia'!$B$7:$E$773,4,FALSE)</f>
        <v>6.8750000000000006E-2</v>
      </c>
      <c r="I243" s="37">
        <f t="shared" si="18"/>
        <v>0</v>
      </c>
      <c r="J243" s="23">
        <v>45018.154166666667</v>
      </c>
      <c r="K243" s="8">
        <v>45018.214583333334</v>
      </c>
      <c r="L243" s="12" t="s">
        <v>32</v>
      </c>
      <c r="M243" s="6" t="s">
        <v>20</v>
      </c>
      <c r="N243" s="12" t="s">
        <v>1323</v>
      </c>
      <c r="O243" s="5">
        <v>31.29</v>
      </c>
      <c r="P243" s="12">
        <f>VLOOKUP(R243,'Monto total'!$H$4:$K$770,4,FALSE)</f>
        <v>0</v>
      </c>
      <c r="Q243" s="24" t="s">
        <v>22</v>
      </c>
      <c r="R243" s="5">
        <v>242</v>
      </c>
      <c r="S243" s="12" t="str">
        <f t="shared" si="19"/>
        <v>No</v>
      </c>
      <c r="T243" s="24" t="s">
        <v>50</v>
      </c>
      <c r="U243" s="5" t="s">
        <v>464</v>
      </c>
      <c r="V243" s="5" t="str">
        <f>TEXT(TablaSala[[#This Row],[Fecha de factura ]],"dddd")</f>
        <v>domingo</v>
      </c>
      <c r="W243" s="18" t="str">
        <f t="shared" si="16"/>
        <v>00:00:00</v>
      </c>
    </row>
    <row r="244" spans="1:23">
      <c r="A244" s="6">
        <v>4</v>
      </c>
      <c r="B244" s="12" t="s">
        <v>465</v>
      </c>
      <c r="C244" s="6">
        <v>4</v>
      </c>
      <c r="D244" s="15">
        <f t="shared" si="17"/>
        <v>45018</v>
      </c>
      <c r="E244" s="7">
        <v>2.9166666666666667E-2</v>
      </c>
      <c r="F244" s="21">
        <v>0.17430555555555555</v>
      </c>
      <c r="G244" s="21">
        <f t="shared" si="15"/>
        <v>0.14513888888888887</v>
      </c>
      <c r="H244" s="21">
        <f>VLOOKUP($R244,'Tiempo de permanencia'!$B$7:$E$773,4,FALSE)</f>
        <v>1.5277777777777777E-2</v>
      </c>
      <c r="I244" s="37">
        <f t="shared" si="18"/>
        <v>0.12986111111111109</v>
      </c>
      <c r="J244" s="23">
        <v>45018.029166666667</v>
      </c>
      <c r="K244" s="8">
        <v>45018.174305555556</v>
      </c>
      <c r="L244" s="12" t="s">
        <v>32</v>
      </c>
      <c r="M244" s="6" t="s">
        <v>20</v>
      </c>
      <c r="N244" s="12" t="s">
        <v>33</v>
      </c>
      <c r="O244" s="5">
        <v>21.45</v>
      </c>
      <c r="P244" s="12">
        <f>VLOOKUP(R244,'Monto total'!$H$4:$K$770,4,FALSE)</f>
        <v>141.44999999999999</v>
      </c>
      <c r="Q244" s="24" t="s">
        <v>34</v>
      </c>
      <c r="R244" s="5">
        <v>243</v>
      </c>
      <c r="S244" s="12" t="str">
        <f t="shared" si="19"/>
        <v>Sí</v>
      </c>
      <c r="T244" s="24" t="s">
        <v>23</v>
      </c>
      <c r="U244" s="5" t="s">
        <v>79</v>
      </c>
      <c r="V244" s="5" t="str">
        <f>TEXT(TablaSala[[#This Row],[Fecha de factura ]],"dddd")</f>
        <v>domingo</v>
      </c>
      <c r="W244" s="18" t="str">
        <f t="shared" si="16"/>
        <v>00:00:00</v>
      </c>
    </row>
    <row r="245" spans="1:23">
      <c r="A245" s="6">
        <v>17</v>
      </c>
      <c r="B245" s="12" t="s">
        <v>150</v>
      </c>
      <c r="C245" s="6">
        <v>6</v>
      </c>
      <c r="D245" s="15">
        <f t="shared" si="17"/>
        <v>45018</v>
      </c>
      <c r="E245" s="7">
        <v>0.15555555555555556</v>
      </c>
      <c r="F245" s="21">
        <v>0.25069444444444444</v>
      </c>
      <c r="G245" s="21">
        <f t="shared" si="15"/>
        <v>9.5138888888888884E-2</v>
      </c>
      <c r="H245" s="21">
        <f>VLOOKUP($R245,'Tiempo de permanencia'!$B$7:$E$773,4,FALSE)</f>
        <v>6.1805555555555558E-2</v>
      </c>
      <c r="I245" s="37">
        <f t="shared" si="18"/>
        <v>3.3333333333333326E-2</v>
      </c>
      <c r="J245" s="23">
        <v>45018.155555555553</v>
      </c>
      <c r="K245" s="8">
        <v>45018.250694444447</v>
      </c>
      <c r="L245" s="12" t="s">
        <v>19</v>
      </c>
      <c r="M245" s="6" t="s">
        <v>20</v>
      </c>
      <c r="N245" s="12" t="s">
        <v>28</v>
      </c>
      <c r="O245" s="5">
        <v>17.649999999999999</v>
      </c>
      <c r="P245" s="12">
        <f>VLOOKUP(R245,'Monto total'!$H$4:$K$770,4,FALSE)</f>
        <v>175.65</v>
      </c>
      <c r="Q245" s="24" t="s">
        <v>22</v>
      </c>
      <c r="R245" s="5">
        <v>244</v>
      </c>
      <c r="S245" s="12" t="str">
        <f t="shared" si="19"/>
        <v>Sí</v>
      </c>
      <c r="T245" s="24" t="s">
        <v>43</v>
      </c>
      <c r="U245" s="5" t="s">
        <v>466</v>
      </c>
      <c r="V245" s="5" t="str">
        <f>TEXT(TablaSala[[#This Row],[Fecha de factura ]],"dddd")</f>
        <v>domingo</v>
      </c>
      <c r="W245" s="18" t="str">
        <f t="shared" si="16"/>
        <v>00:00:00</v>
      </c>
    </row>
    <row r="246" spans="1:23">
      <c r="A246" s="6">
        <v>11</v>
      </c>
      <c r="B246" s="12" t="s">
        <v>467</v>
      </c>
      <c r="C246" s="6">
        <v>1</v>
      </c>
      <c r="D246" s="15">
        <f t="shared" si="17"/>
        <v>45018</v>
      </c>
      <c r="E246" s="7">
        <v>0.14652777777777778</v>
      </c>
      <c r="F246" s="21">
        <v>0.28958333333333336</v>
      </c>
      <c r="G246" s="21">
        <f t="shared" si="15"/>
        <v>0.14305555555555557</v>
      </c>
      <c r="H246" s="21">
        <f>VLOOKUP($R246,'Tiempo de permanencia'!$B$7:$E$773,4,FALSE)</f>
        <v>8.0555555555555561E-2</v>
      </c>
      <c r="I246" s="37">
        <f t="shared" si="18"/>
        <v>6.2500000000000014E-2</v>
      </c>
      <c r="J246" s="23">
        <v>45018.146527777775</v>
      </c>
      <c r="K246" s="8">
        <v>45018.289583333331</v>
      </c>
      <c r="L246" s="12" t="s">
        <v>26</v>
      </c>
      <c r="M246" s="6" t="s">
        <v>20</v>
      </c>
      <c r="N246" s="12" t="s">
        <v>33</v>
      </c>
      <c r="O246" s="5">
        <v>14.82</v>
      </c>
      <c r="P246" s="12">
        <f>VLOOKUP(R246,'Monto total'!$H$4:$K$770,4,FALSE)</f>
        <v>287.82</v>
      </c>
      <c r="Q246" s="24" t="s">
        <v>22</v>
      </c>
      <c r="R246" s="5">
        <v>245</v>
      </c>
      <c r="S246" s="12" t="str">
        <f t="shared" si="19"/>
        <v>Sí</v>
      </c>
      <c r="T246" s="24" t="s">
        <v>55</v>
      </c>
      <c r="U246" s="5" t="s">
        <v>468</v>
      </c>
      <c r="V246" s="5" t="str">
        <f>TEXT(TablaSala[[#This Row],[Fecha de factura ]],"dddd")</f>
        <v>domingo</v>
      </c>
      <c r="W246" s="18" t="str">
        <f t="shared" si="16"/>
        <v>00:00:00</v>
      </c>
    </row>
    <row r="247" spans="1:23">
      <c r="A247" s="6">
        <v>2</v>
      </c>
      <c r="B247" s="12" t="s">
        <v>463</v>
      </c>
      <c r="C247" s="6">
        <v>6</v>
      </c>
      <c r="D247" s="15">
        <f t="shared" si="17"/>
        <v>45018</v>
      </c>
      <c r="E247" s="7">
        <v>7.6388888888888895E-2</v>
      </c>
      <c r="F247" s="21">
        <v>0.17291666666666666</v>
      </c>
      <c r="G247" s="21">
        <f t="shared" si="15"/>
        <v>9.6527777777777768E-2</v>
      </c>
      <c r="H247" s="21">
        <f>VLOOKUP($R247,'Tiempo de permanencia'!$B$7:$E$773,4,FALSE)</f>
        <v>0.10138888888888889</v>
      </c>
      <c r="I247" s="37">
        <f t="shared" si="18"/>
        <v>0</v>
      </c>
      <c r="J247" s="23">
        <v>45018.076388888891</v>
      </c>
      <c r="K247" s="8">
        <v>45018.17291666667</v>
      </c>
      <c r="L247" s="12" t="s">
        <v>32</v>
      </c>
      <c r="M247" s="6" t="s">
        <v>20</v>
      </c>
      <c r="N247" s="12" t="s">
        <v>1323</v>
      </c>
      <c r="O247" s="5">
        <v>42.75</v>
      </c>
      <c r="P247" s="12">
        <f>VLOOKUP(R247,'Monto total'!$H$4:$K$770,4,FALSE)</f>
        <v>0</v>
      </c>
      <c r="Q247" s="24" t="s">
        <v>34</v>
      </c>
      <c r="R247" s="5">
        <v>246</v>
      </c>
      <c r="S247" s="12" t="str">
        <f t="shared" si="19"/>
        <v>No</v>
      </c>
      <c r="T247" s="24" t="s">
        <v>55</v>
      </c>
      <c r="U247" s="5" t="s">
        <v>469</v>
      </c>
      <c r="V247" s="5" t="str">
        <f>TEXT(TablaSala[[#This Row],[Fecha de factura ]],"dddd")</f>
        <v>domingo</v>
      </c>
      <c r="W247" s="18" t="str">
        <f t="shared" si="16"/>
        <v>00:00:00</v>
      </c>
    </row>
    <row r="248" spans="1:23">
      <c r="A248" s="6">
        <v>11</v>
      </c>
      <c r="B248" s="12" t="s">
        <v>334</v>
      </c>
      <c r="C248" s="6">
        <v>6</v>
      </c>
      <c r="D248" s="15">
        <f t="shared" si="17"/>
        <v>45018</v>
      </c>
      <c r="E248" s="7">
        <v>0.10694444444444444</v>
      </c>
      <c r="F248" s="21">
        <v>0.22291666666666668</v>
      </c>
      <c r="G248" s="21">
        <f t="shared" si="15"/>
        <v>0.12638888888888891</v>
      </c>
      <c r="H248" s="21">
        <f>VLOOKUP($R248,'Tiempo de permanencia'!$B$7:$E$773,4,FALSE)</f>
        <v>4.0972222222222222E-2</v>
      </c>
      <c r="I248" s="37">
        <f t="shared" si="18"/>
        <v>8.5416666666666696E-2</v>
      </c>
      <c r="J248" s="23">
        <v>45018.106944444444</v>
      </c>
      <c r="K248" s="8">
        <v>45018.222916666666</v>
      </c>
      <c r="L248" s="12" t="s">
        <v>32</v>
      </c>
      <c r="M248" s="6" t="s">
        <v>20</v>
      </c>
      <c r="N248" s="12" t="s">
        <v>33</v>
      </c>
      <c r="O248" s="5">
        <v>49.07</v>
      </c>
      <c r="P248" s="12">
        <f>VLOOKUP(R248,'Monto total'!$H$4:$K$770,4,FALSE)</f>
        <v>115.07</v>
      </c>
      <c r="Q248" s="24" t="s">
        <v>49</v>
      </c>
      <c r="R248" s="5">
        <v>247</v>
      </c>
      <c r="S248" s="12" t="str">
        <f t="shared" si="19"/>
        <v>Sí</v>
      </c>
      <c r="T248" s="24" t="s">
        <v>73</v>
      </c>
      <c r="U248" s="5" t="s">
        <v>453</v>
      </c>
      <c r="V248" s="5" t="str">
        <f>TEXT(TablaSala[[#This Row],[Fecha de factura ]],"dddd")</f>
        <v>domingo</v>
      </c>
      <c r="W248" s="18" t="str">
        <f t="shared" si="16"/>
        <v>00:15:00</v>
      </c>
    </row>
    <row r="249" spans="1:23">
      <c r="A249" s="6">
        <v>12</v>
      </c>
      <c r="B249" s="12" t="s">
        <v>470</v>
      </c>
      <c r="C249" s="6">
        <v>6</v>
      </c>
      <c r="D249" s="15">
        <f t="shared" si="17"/>
        <v>45018</v>
      </c>
      <c r="E249" s="7">
        <v>1.8055555555555554E-2</v>
      </c>
      <c r="F249" s="21">
        <v>9.583333333333334E-2</v>
      </c>
      <c r="G249" s="21">
        <f t="shared" si="15"/>
        <v>8.819444444444445E-2</v>
      </c>
      <c r="H249" s="21">
        <f>VLOOKUP($R249,'Tiempo de permanencia'!$B$7:$E$773,4,FALSE)</f>
        <v>8.3333333333333329E-2</v>
      </c>
      <c r="I249" s="37">
        <f t="shared" si="18"/>
        <v>4.8611111111111216E-3</v>
      </c>
      <c r="J249" s="23">
        <v>45018.018055555556</v>
      </c>
      <c r="K249" s="8">
        <v>45018.095833333333</v>
      </c>
      <c r="L249" s="12" t="s">
        <v>32</v>
      </c>
      <c r="M249" s="6" t="s">
        <v>20</v>
      </c>
      <c r="N249" s="12" t="s">
        <v>21</v>
      </c>
      <c r="O249" s="5">
        <v>18.690000000000001</v>
      </c>
      <c r="P249" s="12">
        <f>VLOOKUP(R249,'Monto total'!$H$4:$K$770,4,FALSE)</f>
        <v>243.69</v>
      </c>
      <c r="Q249" s="24" t="s">
        <v>49</v>
      </c>
      <c r="R249" s="5">
        <v>248</v>
      </c>
      <c r="S249" s="12" t="str">
        <f t="shared" si="19"/>
        <v>Sí</v>
      </c>
      <c r="T249" s="24" t="s">
        <v>78</v>
      </c>
      <c r="U249" s="5" t="s">
        <v>471</v>
      </c>
      <c r="V249" s="5" t="str">
        <f>TEXT(TablaSala[[#This Row],[Fecha de factura ]],"dddd")</f>
        <v>domingo</v>
      </c>
      <c r="W249" s="18" t="str">
        <f t="shared" si="16"/>
        <v>00:15:00</v>
      </c>
    </row>
    <row r="250" spans="1:23">
      <c r="A250" s="6">
        <v>8</v>
      </c>
      <c r="B250" s="12" t="s">
        <v>472</v>
      </c>
      <c r="C250" s="6">
        <v>6</v>
      </c>
      <c r="D250" s="15">
        <f t="shared" si="17"/>
        <v>45018</v>
      </c>
      <c r="E250" s="7">
        <v>4.027777777777778E-2</v>
      </c>
      <c r="F250" s="21">
        <v>0.16319444444444445</v>
      </c>
      <c r="G250" s="21">
        <f t="shared" si="15"/>
        <v>0.13333333333333333</v>
      </c>
      <c r="H250" s="21">
        <f>VLOOKUP($R250,'Tiempo de permanencia'!$B$7:$E$773,4,FALSE)</f>
        <v>7.5694444444444439E-2</v>
      </c>
      <c r="I250" s="37">
        <f t="shared" si="18"/>
        <v>5.7638888888888892E-2</v>
      </c>
      <c r="J250" s="23">
        <v>45018.040277777778</v>
      </c>
      <c r="K250" s="8">
        <v>45018.163194444445</v>
      </c>
      <c r="L250" s="12" t="s">
        <v>32</v>
      </c>
      <c r="M250" s="6" t="s">
        <v>46</v>
      </c>
      <c r="N250" s="12" t="s">
        <v>33</v>
      </c>
      <c r="O250" s="5">
        <v>47.71</v>
      </c>
      <c r="P250" s="12">
        <f>VLOOKUP(R250,'Monto total'!$H$4:$K$770,4,FALSE)</f>
        <v>127.71000000000001</v>
      </c>
      <c r="Q250" s="24" t="s">
        <v>49</v>
      </c>
      <c r="R250" s="5">
        <v>249</v>
      </c>
      <c r="S250" s="12" t="str">
        <f t="shared" si="19"/>
        <v>Sí</v>
      </c>
      <c r="T250" s="24" t="s">
        <v>23</v>
      </c>
      <c r="U250" s="5" t="s">
        <v>473</v>
      </c>
      <c r="V250" s="5" t="str">
        <f>TEXT(TablaSala[[#This Row],[Fecha de factura ]],"dddd")</f>
        <v>domingo</v>
      </c>
      <c r="W250" s="18" t="str">
        <f t="shared" si="16"/>
        <v>00:15:00</v>
      </c>
    </row>
    <row r="251" spans="1:23">
      <c r="A251" s="6">
        <v>8</v>
      </c>
      <c r="B251" s="12" t="s">
        <v>474</v>
      </c>
      <c r="C251" s="6">
        <v>2</v>
      </c>
      <c r="D251" s="15">
        <f t="shared" si="17"/>
        <v>45018</v>
      </c>
      <c r="E251" s="7">
        <v>0.12222222222222222</v>
      </c>
      <c r="F251" s="21">
        <v>0.27291666666666664</v>
      </c>
      <c r="G251" s="21">
        <f t="shared" si="15"/>
        <v>0.15069444444444441</v>
      </c>
      <c r="H251" s="21">
        <f>VLOOKUP($R251,'Tiempo de permanencia'!$B$7:$E$773,4,FALSE)</f>
        <v>2.013888888888889E-2</v>
      </c>
      <c r="I251" s="37">
        <f t="shared" si="18"/>
        <v>0.13055555555555551</v>
      </c>
      <c r="J251" s="23">
        <v>45018.12222222222</v>
      </c>
      <c r="K251" s="8">
        <v>45018.272916666669</v>
      </c>
      <c r="L251" s="12" t="s">
        <v>42</v>
      </c>
      <c r="M251" s="6" t="s">
        <v>20</v>
      </c>
      <c r="N251" s="12" t="s">
        <v>33</v>
      </c>
      <c r="O251" s="5">
        <v>23.21</v>
      </c>
      <c r="P251" s="12">
        <f>VLOOKUP(R251,'Monto total'!$H$4:$K$770,4,FALSE)</f>
        <v>43.21</v>
      </c>
      <c r="Q251" s="24" t="s">
        <v>34</v>
      </c>
      <c r="R251" s="5">
        <v>250</v>
      </c>
      <c r="S251" s="12" t="str">
        <f t="shared" si="19"/>
        <v>Sí</v>
      </c>
      <c r="T251" s="24" t="s">
        <v>23</v>
      </c>
      <c r="U251" s="5" t="s">
        <v>255</v>
      </c>
      <c r="V251" s="5" t="str">
        <f>TEXT(TablaSala[[#This Row],[Fecha de factura ]],"dddd")</f>
        <v>domingo</v>
      </c>
      <c r="W251" s="18" t="str">
        <f t="shared" si="16"/>
        <v>00:00:00</v>
      </c>
    </row>
    <row r="252" spans="1:23">
      <c r="A252" s="6">
        <v>12</v>
      </c>
      <c r="B252" s="12" t="s">
        <v>475</v>
      </c>
      <c r="C252" s="6">
        <v>6</v>
      </c>
      <c r="D252" s="15">
        <f t="shared" si="17"/>
        <v>45018</v>
      </c>
      <c r="E252" s="7">
        <v>5.5555555555555552E-2</v>
      </c>
      <c r="F252" s="21">
        <v>0.18333333333333332</v>
      </c>
      <c r="G252" s="21">
        <f t="shared" si="15"/>
        <v>0.13819444444444443</v>
      </c>
      <c r="H252" s="21">
        <f>VLOOKUP($R252,'Tiempo de permanencia'!$B$7:$E$773,4,FALSE)</f>
        <v>8.4722222222222227E-2</v>
      </c>
      <c r="I252" s="37">
        <f t="shared" si="18"/>
        <v>5.3472222222222199E-2</v>
      </c>
      <c r="J252" s="23">
        <v>45018.055555555555</v>
      </c>
      <c r="K252" s="8">
        <v>45018.183333333334</v>
      </c>
      <c r="L252" s="12" t="s">
        <v>26</v>
      </c>
      <c r="M252" s="6" t="s">
        <v>20</v>
      </c>
      <c r="N252" s="12" t="s">
        <v>33</v>
      </c>
      <c r="O252" s="5">
        <v>13.69</v>
      </c>
      <c r="P252" s="12">
        <f>VLOOKUP(R252,'Monto total'!$H$4:$K$770,4,FALSE)</f>
        <v>122.69</v>
      </c>
      <c r="Q252" s="24" t="s">
        <v>49</v>
      </c>
      <c r="R252" s="5">
        <v>251</v>
      </c>
      <c r="S252" s="12" t="str">
        <f t="shared" si="19"/>
        <v>Sí</v>
      </c>
      <c r="T252" s="24" t="s">
        <v>58</v>
      </c>
      <c r="U252" s="5" t="s">
        <v>476</v>
      </c>
      <c r="V252" s="5" t="str">
        <f>TEXT(TablaSala[[#This Row],[Fecha de factura ]],"dddd")</f>
        <v>domingo</v>
      </c>
      <c r="W252" s="18" t="str">
        <f t="shared" si="16"/>
        <v>00:15:00</v>
      </c>
    </row>
    <row r="253" spans="1:23">
      <c r="A253" s="6">
        <v>4</v>
      </c>
      <c r="B253" s="12" t="s">
        <v>477</v>
      </c>
      <c r="C253" s="6">
        <v>3</v>
      </c>
      <c r="D253" s="15">
        <f t="shared" si="17"/>
        <v>45018</v>
      </c>
      <c r="E253" s="7">
        <v>2.7083333333333334E-2</v>
      </c>
      <c r="F253" s="21">
        <v>0.18333333333333332</v>
      </c>
      <c r="G253" s="21">
        <f t="shared" si="15"/>
        <v>0.15625</v>
      </c>
      <c r="H253" s="21">
        <f>VLOOKUP($R253,'Tiempo de permanencia'!$B$7:$E$773,4,FALSE)</f>
        <v>5.8333333333333334E-2</v>
      </c>
      <c r="I253" s="37">
        <f t="shared" si="18"/>
        <v>9.7916666666666666E-2</v>
      </c>
      <c r="J253" s="23">
        <v>45018.027083333334</v>
      </c>
      <c r="K253" s="8">
        <v>45018.183333333334</v>
      </c>
      <c r="L253" s="12" t="s">
        <v>42</v>
      </c>
      <c r="M253" s="6" t="s">
        <v>20</v>
      </c>
      <c r="N253" s="12" t="s">
        <v>33</v>
      </c>
      <c r="O253" s="5">
        <v>43.81</v>
      </c>
      <c r="P253" s="12">
        <f>VLOOKUP(R253,'Monto total'!$H$4:$K$770,4,FALSE)</f>
        <v>145.81</v>
      </c>
      <c r="Q253" s="24" t="s">
        <v>34</v>
      </c>
      <c r="R253" s="5">
        <v>252</v>
      </c>
      <c r="S253" s="12" t="str">
        <f t="shared" si="19"/>
        <v>Sí</v>
      </c>
      <c r="T253" s="24" t="s">
        <v>29</v>
      </c>
      <c r="U253" s="5" t="s">
        <v>478</v>
      </c>
      <c r="V253" s="5" t="str">
        <f>TEXT(TablaSala[[#This Row],[Fecha de factura ]],"dddd")</f>
        <v>domingo</v>
      </c>
      <c r="W253" s="18" t="str">
        <f t="shared" si="16"/>
        <v>00:00:00</v>
      </c>
    </row>
    <row r="254" spans="1:23">
      <c r="A254" s="6">
        <v>8</v>
      </c>
      <c r="B254" s="12" t="s">
        <v>479</v>
      </c>
      <c r="C254" s="6">
        <v>2</v>
      </c>
      <c r="D254" s="15">
        <f t="shared" si="17"/>
        <v>45018</v>
      </c>
      <c r="E254" s="7">
        <v>3.7499999999999999E-2</v>
      </c>
      <c r="F254" s="21">
        <v>0.15625</v>
      </c>
      <c r="G254" s="21">
        <f t="shared" si="15"/>
        <v>0.12916666666666665</v>
      </c>
      <c r="H254" s="21">
        <f>VLOOKUP($R254,'Tiempo de permanencia'!$B$7:$E$773,4,FALSE)</f>
        <v>3.8194444444444448E-2</v>
      </c>
      <c r="I254" s="37">
        <f t="shared" si="18"/>
        <v>9.0972222222222204E-2</v>
      </c>
      <c r="J254" s="23">
        <v>45018.037499999999</v>
      </c>
      <c r="K254" s="8">
        <v>45018.15625</v>
      </c>
      <c r="L254" s="12" t="s">
        <v>19</v>
      </c>
      <c r="M254" s="6" t="s">
        <v>46</v>
      </c>
      <c r="N254" s="12" t="s">
        <v>33</v>
      </c>
      <c r="O254" s="5">
        <v>34.69</v>
      </c>
      <c r="P254" s="12">
        <f>VLOOKUP(R254,'Monto total'!$H$4:$K$770,4,FALSE)</f>
        <v>188.69</v>
      </c>
      <c r="Q254" s="24" t="s">
        <v>49</v>
      </c>
      <c r="R254" s="5">
        <v>253</v>
      </c>
      <c r="S254" s="12" t="str">
        <f t="shared" si="19"/>
        <v>Sí</v>
      </c>
      <c r="T254" s="24" t="s">
        <v>97</v>
      </c>
      <c r="U254" s="5" t="s">
        <v>480</v>
      </c>
      <c r="V254" s="5" t="str">
        <f>TEXT(TablaSala[[#This Row],[Fecha de factura ]],"dddd")</f>
        <v>domingo</v>
      </c>
      <c r="W254" s="18" t="str">
        <f t="shared" si="16"/>
        <v>00:15:00</v>
      </c>
    </row>
    <row r="255" spans="1:23">
      <c r="A255" s="6">
        <v>10</v>
      </c>
      <c r="B255" s="12" t="s">
        <v>481</v>
      </c>
      <c r="C255" s="6">
        <v>6</v>
      </c>
      <c r="D255" s="15">
        <f t="shared" si="17"/>
        <v>45018</v>
      </c>
      <c r="E255" s="7">
        <v>0.12847222222222221</v>
      </c>
      <c r="F255" s="21">
        <v>0.24097222222222223</v>
      </c>
      <c r="G255" s="21">
        <f t="shared" si="15"/>
        <v>0.11250000000000002</v>
      </c>
      <c r="H255" s="21">
        <f>VLOOKUP($R255,'Tiempo de permanencia'!$B$7:$E$773,4,FALSE)</f>
        <v>9.7916666666666666E-2</v>
      </c>
      <c r="I255" s="37">
        <f t="shared" si="18"/>
        <v>1.4583333333333351E-2</v>
      </c>
      <c r="J255" s="23">
        <v>45018.128472222219</v>
      </c>
      <c r="K255" s="8">
        <v>45018.240972222222</v>
      </c>
      <c r="L255" s="12" t="s">
        <v>26</v>
      </c>
      <c r="M255" s="6" t="s">
        <v>46</v>
      </c>
      <c r="N255" s="12" t="s">
        <v>33</v>
      </c>
      <c r="O255" s="5">
        <v>36.43</v>
      </c>
      <c r="P255" s="12">
        <f>VLOOKUP(R255,'Monto total'!$H$4:$K$770,4,FALSE)</f>
        <v>333.43</v>
      </c>
      <c r="Q255" s="24" t="s">
        <v>22</v>
      </c>
      <c r="R255" s="5">
        <v>254</v>
      </c>
      <c r="S255" s="12" t="str">
        <f t="shared" si="19"/>
        <v>Sí</v>
      </c>
      <c r="T255" s="24" t="s">
        <v>39</v>
      </c>
      <c r="U255" s="5" t="s">
        <v>482</v>
      </c>
      <c r="V255" s="5" t="str">
        <f>TEXT(TablaSala[[#This Row],[Fecha de factura ]],"dddd")</f>
        <v>domingo</v>
      </c>
      <c r="W255" s="18" t="str">
        <f t="shared" si="16"/>
        <v>00:00:00</v>
      </c>
    </row>
    <row r="256" spans="1:23">
      <c r="A256" s="6">
        <v>8</v>
      </c>
      <c r="B256" s="12" t="s">
        <v>483</v>
      </c>
      <c r="C256" s="6">
        <v>4</v>
      </c>
      <c r="D256" s="15">
        <f t="shared" si="17"/>
        <v>45018</v>
      </c>
      <c r="E256" s="7">
        <v>9.930555555555555E-2</v>
      </c>
      <c r="F256" s="21">
        <v>0.16597222222222222</v>
      </c>
      <c r="G256" s="21">
        <f t="shared" si="15"/>
        <v>6.6666666666666666E-2</v>
      </c>
      <c r="H256" s="21">
        <f>VLOOKUP($R256,'Tiempo de permanencia'!$B$7:$E$773,4,FALSE)</f>
        <v>2.5694444444444443E-2</v>
      </c>
      <c r="I256" s="37">
        <f t="shared" si="18"/>
        <v>4.0972222222222222E-2</v>
      </c>
      <c r="J256" s="23">
        <v>45018.099305555559</v>
      </c>
      <c r="K256" s="8">
        <v>45018.165972222225</v>
      </c>
      <c r="L256" s="12" t="s">
        <v>32</v>
      </c>
      <c r="M256" s="6" t="s">
        <v>46</v>
      </c>
      <c r="N256" s="12" t="s">
        <v>28</v>
      </c>
      <c r="O256" s="5">
        <v>13.34</v>
      </c>
      <c r="P256" s="12">
        <f>VLOOKUP(R256,'Monto total'!$H$4:$K$770,4,FALSE)</f>
        <v>38.340000000000003</v>
      </c>
      <c r="Q256" s="24" t="s">
        <v>22</v>
      </c>
      <c r="R256" s="5">
        <v>255</v>
      </c>
      <c r="S256" s="12" t="str">
        <f t="shared" si="19"/>
        <v>Sí</v>
      </c>
      <c r="T256" s="24" t="s">
        <v>58</v>
      </c>
      <c r="U256" s="5" t="s">
        <v>209</v>
      </c>
      <c r="V256" s="5" t="str">
        <f>TEXT(TablaSala[[#This Row],[Fecha de factura ]],"dddd")</f>
        <v>domingo</v>
      </c>
      <c r="W256" s="18" t="str">
        <f t="shared" si="16"/>
        <v>00:00:00</v>
      </c>
    </row>
    <row r="257" spans="1:23">
      <c r="A257" s="6">
        <v>5</v>
      </c>
      <c r="B257" s="12" t="s">
        <v>484</v>
      </c>
      <c r="C257" s="6">
        <v>2</v>
      </c>
      <c r="D257" s="15">
        <f t="shared" si="17"/>
        <v>45018</v>
      </c>
      <c r="E257" s="7">
        <v>1.5972222222222221E-2</v>
      </c>
      <c r="F257" s="21">
        <v>0.14374999999999999</v>
      </c>
      <c r="G257" s="21">
        <f t="shared" si="15"/>
        <v>0.12777777777777777</v>
      </c>
      <c r="H257" s="21">
        <f>VLOOKUP($R257,'Tiempo de permanencia'!$B$7:$E$773,4,FALSE)</f>
        <v>1.1111111111111112E-2</v>
      </c>
      <c r="I257" s="37">
        <f t="shared" si="18"/>
        <v>0.11666666666666665</v>
      </c>
      <c r="J257" s="23">
        <v>45018.015972222223</v>
      </c>
      <c r="K257" s="8">
        <v>45018.143750000003</v>
      </c>
      <c r="L257" s="12" t="s">
        <v>38</v>
      </c>
      <c r="M257" s="6" t="s">
        <v>27</v>
      </c>
      <c r="N257" s="12" t="s">
        <v>28</v>
      </c>
      <c r="O257" s="5">
        <v>49.88</v>
      </c>
      <c r="P257" s="12">
        <f>VLOOKUP(R257,'Monto total'!$H$4:$K$770,4,FALSE)</f>
        <v>70.88</v>
      </c>
      <c r="Q257" s="24" t="s">
        <v>22</v>
      </c>
      <c r="R257" s="5">
        <v>256</v>
      </c>
      <c r="S257" s="12" t="str">
        <f t="shared" si="19"/>
        <v>Sí</v>
      </c>
      <c r="T257" s="24" t="s">
        <v>97</v>
      </c>
      <c r="U257" s="5" t="s">
        <v>116</v>
      </c>
      <c r="V257" s="5" t="str">
        <f>TEXT(TablaSala[[#This Row],[Fecha de factura ]],"dddd")</f>
        <v>domingo</v>
      </c>
      <c r="W257" s="18" t="str">
        <f t="shared" si="16"/>
        <v>00:00:00</v>
      </c>
    </row>
    <row r="258" spans="1:23">
      <c r="A258" s="6">
        <v>12</v>
      </c>
      <c r="B258" s="12" t="s">
        <v>485</v>
      </c>
      <c r="C258" s="6">
        <v>5</v>
      </c>
      <c r="D258" s="15">
        <f t="shared" si="17"/>
        <v>45018</v>
      </c>
      <c r="E258" s="7">
        <v>8.8888888888888892E-2</v>
      </c>
      <c r="F258" s="21">
        <v>0.13680555555555557</v>
      </c>
      <c r="G258" s="21">
        <f t="shared" ref="G258:G321" si="20">IF(Q258="Ocupada",F258-E258+W258,F258-E258)</f>
        <v>4.7916666666666677E-2</v>
      </c>
      <c r="H258" s="21">
        <f>VLOOKUP($R258,'Tiempo de permanencia'!$B$7:$E$773,4,FALSE)</f>
        <v>1.9444444444444445E-2</v>
      </c>
      <c r="I258" s="37">
        <f t="shared" si="18"/>
        <v>2.8472222222222232E-2</v>
      </c>
      <c r="J258" s="23">
        <v>45018.088888888888</v>
      </c>
      <c r="K258" s="8">
        <v>45018.136805555558</v>
      </c>
      <c r="L258" s="12" t="s">
        <v>32</v>
      </c>
      <c r="M258" s="6" t="s">
        <v>20</v>
      </c>
      <c r="N258" s="12" t="s">
        <v>33</v>
      </c>
      <c r="O258" s="5">
        <v>26.78</v>
      </c>
      <c r="P258" s="12">
        <f>VLOOKUP(R258,'Monto total'!$H$4:$K$770,4,FALSE)</f>
        <v>72.78</v>
      </c>
      <c r="Q258" s="24" t="s">
        <v>22</v>
      </c>
      <c r="R258" s="5">
        <v>257</v>
      </c>
      <c r="S258" s="12" t="str">
        <f t="shared" si="19"/>
        <v>Sí</v>
      </c>
      <c r="T258" s="24" t="s">
        <v>73</v>
      </c>
      <c r="U258" s="5" t="s">
        <v>345</v>
      </c>
      <c r="V258" s="5" t="str">
        <f>TEXT(TablaSala[[#This Row],[Fecha de factura ]],"dddd")</f>
        <v>domingo</v>
      </c>
      <c r="W258" s="18" t="str">
        <f t="shared" ref="W258:W321" si="21">IF(Q258="Ocupada","00:15:00","00:00:00")</f>
        <v>00:00:00</v>
      </c>
    </row>
    <row r="259" spans="1:23">
      <c r="A259" s="6">
        <v>12</v>
      </c>
      <c r="B259" s="12" t="s">
        <v>486</v>
      </c>
      <c r="C259" s="6">
        <v>1</v>
      </c>
      <c r="D259" s="15">
        <f t="shared" ref="D259:D322" si="22">DATE(YEAR(J259),MONTH(J259),DAY(J259))</f>
        <v>45018</v>
      </c>
      <c r="E259" s="7">
        <v>2.7083333333333334E-2</v>
      </c>
      <c r="F259" s="21">
        <v>0.18888888888888888</v>
      </c>
      <c r="G259" s="21">
        <f t="shared" si="20"/>
        <v>0.16180555555555554</v>
      </c>
      <c r="H259" s="21">
        <f>VLOOKUP($R259,'Tiempo de permanencia'!$B$7:$E$773,4,FALSE)</f>
        <v>7.2916666666666671E-2</v>
      </c>
      <c r="I259" s="37">
        <f t="shared" ref="I259:I322" si="23">IF((G259-H259)&lt;0,0,G259-H259)</f>
        <v>8.8888888888888865E-2</v>
      </c>
      <c r="J259" s="23">
        <v>45018.027083333334</v>
      </c>
      <c r="K259" s="8">
        <v>45018.188888888886</v>
      </c>
      <c r="L259" s="12" t="s">
        <v>32</v>
      </c>
      <c r="M259" s="6" t="s">
        <v>27</v>
      </c>
      <c r="N259" s="12" t="s">
        <v>33</v>
      </c>
      <c r="O259" s="5">
        <v>47.99</v>
      </c>
      <c r="P259" s="12">
        <f>VLOOKUP(R259,'Monto total'!$H$4:$K$770,4,FALSE)</f>
        <v>164.99</v>
      </c>
      <c r="Q259" s="24" t="s">
        <v>22</v>
      </c>
      <c r="R259" s="5">
        <v>258</v>
      </c>
      <c r="S259" s="12" t="str">
        <f t="shared" ref="S259:S322" si="24">IF($I259=0,"No","Sí")</f>
        <v>Sí</v>
      </c>
      <c r="T259" s="24" t="s">
        <v>55</v>
      </c>
      <c r="U259" s="5" t="s">
        <v>487</v>
      </c>
      <c r="V259" s="5" t="str">
        <f>TEXT(TablaSala[[#This Row],[Fecha de factura ]],"dddd")</f>
        <v>domingo</v>
      </c>
      <c r="W259" s="18" t="str">
        <f t="shared" si="21"/>
        <v>00:00:00</v>
      </c>
    </row>
    <row r="260" spans="1:23">
      <c r="A260" s="6">
        <v>10</v>
      </c>
      <c r="B260" s="12" t="s">
        <v>160</v>
      </c>
      <c r="C260" s="6">
        <v>5</v>
      </c>
      <c r="D260" s="15">
        <f t="shared" si="22"/>
        <v>45018</v>
      </c>
      <c r="E260" s="7">
        <v>0.14374999999999999</v>
      </c>
      <c r="F260" s="21">
        <v>0.26111111111111113</v>
      </c>
      <c r="G260" s="21">
        <f t="shared" si="20"/>
        <v>0.1277777777777778</v>
      </c>
      <c r="H260" s="21">
        <f>VLOOKUP($R260,'Tiempo de permanencia'!$B$7:$E$773,4,FALSE)</f>
        <v>7.6388888888888886E-3</v>
      </c>
      <c r="I260" s="37">
        <f t="shared" si="23"/>
        <v>0.12013888888888891</v>
      </c>
      <c r="J260" s="23">
        <v>45018.143750000003</v>
      </c>
      <c r="K260" s="8">
        <v>45018.261111111111</v>
      </c>
      <c r="L260" s="12" t="s">
        <v>26</v>
      </c>
      <c r="M260" s="6" t="s">
        <v>20</v>
      </c>
      <c r="N260" s="12" t="s">
        <v>33</v>
      </c>
      <c r="O260" s="5">
        <v>46.72</v>
      </c>
      <c r="P260" s="12">
        <f>VLOOKUP(R260,'Monto total'!$H$4:$K$770,4,FALSE)</f>
        <v>127.72</v>
      </c>
      <c r="Q260" s="24" t="s">
        <v>49</v>
      </c>
      <c r="R260" s="5">
        <v>259</v>
      </c>
      <c r="S260" s="12" t="str">
        <f t="shared" si="24"/>
        <v>Sí</v>
      </c>
      <c r="T260" s="24" t="s">
        <v>50</v>
      </c>
      <c r="U260" s="5" t="s">
        <v>184</v>
      </c>
      <c r="V260" s="5" t="str">
        <f>TEXT(TablaSala[[#This Row],[Fecha de factura ]],"dddd")</f>
        <v>domingo</v>
      </c>
      <c r="W260" s="18" t="str">
        <f t="shared" si="21"/>
        <v>00:15:00</v>
      </c>
    </row>
    <row r="261" spans="1:23">
      <c r="A261" s="6">
        <v>20</v>
      </c>
      <c r="B261" s="12" t="s">
        <v>488</v>
      </c>
      <c r="C261" s="6">
        <v>6</v>
      </c>
      <c r="D261" s="15">
        <f t="shared" si="22"/>
        <v>45018</v>
      </c>
      <c r="E261" s="7">
        <v>5.7638888888888892E-2</v>
      </c>
      <c r="F261" s="21">
        <v>0.19305555555555556</v>
      </c>
      <c r="G261" s="21">
        <f t="shared" si="20"/>
        <v>0.14583333333333334</v>
      </c>
      <c r="H261" s="21">
        <f>VLOOKUP($R261,'Tiempo de permanencia'!$B$7:$E$773,4,FALSE)</f>
        <v>3.4027777777777775E-2</v>
      </c>
      <c r="I261" s="37">
        <f t="shared" si="23"/>
        <v>0.11180555555555557</v>
      </c>
      <c r="J261" s="23">
        <v>45018.057638888888</v>
      </c>
      <c r="K261" s="8">
        <v>45018.193055555559</v>
      </c>
      <c r="L261" s="12" t="s">
        <v>38</v>
      </c>
      <c r="M261" s="6" t="s">
        <v>20</v>
      </c>
      <c r="N261" s="12" t="s">
        <v>28</v>
      </c>
      <c r="O261" s="5">
        <v>47.55</v>
      </c>
      <c r="P261" s="12">
        <f>VLOOKUP(R261,'Monto total'!$H$4:$K$770,4,FALSE)</f>
        <v>116.55</v>
      </c>
      <c r="Q261" s="24" t="s">
        <v>49</v>
      </c>
      <c r="R261" s="5">
        <v>260</v>
      </c>
      <c r="S261" s="12" t="str">
        <f t="shared" si="24"/>
        <v>Sí</v>
      </c>
      <c r="T261" s="24" t="s">
        <v>58</v>
      </c>
      <c r="U261" s="5" t="s">
        <v>345</v>
      </c>
      <c r="V261" s="5" t="str">
        <f>TEXT(TablaSala[[#This Row],[Fecha de factura ]],"dddd")</f>
        <v>domingo</v>
      </c>
      <c r="W261" s="18" t="str">
        <f t="shared" si="21"/>
        <v>00:15:00</v>
      </c>
    </row>
    <row r="262" spans="1:23">
      <c r="A262" s="6">
        <v>8</v>
      </c>
      <c r="B262" s="12" t="s">
        <v>489</v>
      </c>
      <c r="C262" s="6">
        <v>1</v>
      </c>
      <c r="D262" s="15">
        <f t="shared" si="22"/>
        <v>45018</v>
      </c>
      <c r="E262" s="7">
        <v>4.7222222222222221E-2</v>
      </c>
      <c r="F262" s="21">
        <v>0.12152777777777778</v>
      </c>
      <c r="G262" s="21">
        <f t="shared" si="20"/>
        <v>8.4722222222222227E-2</v>
      </c>
      <c r="H262" s="21">
        <f>VLOOKUP($R262,'Tiempo de permanencia'!$B$7:$E$773,4,FALSE)</f>
        <v>3.8194444444444448E-2</v>
      </c>
      <c r="I262" s="37">
        <f t="shared" si="23"/>
        <v>4.6527777777777779E-2</v>
      </c>
      <c r="J262" s="23">
        <v>45018.047222222223</v>
      </c>
      <c r="K262" s="8">
        <v>45018.121527777781</v>
      </c>
      <c r="L262" s="12" t="s">
        <v>42</v>
      </c>
      <c r="M262" s="6" t="s">
        <v>20</v>
      </c>
      <c r="N262" s="12" t="s">
        <v>33</v>
      </c>
      <c r="O262" s="5">
        <v>32.42</v>
      </c>
      <c r="P262" s="12">
        <f>VLOOKUP(R262,'Monto total'!$H$4:$K$770,4,FALSE)</f>
        <v>186.42000000000002</v>
      </c>
      <c r="Q262" s="24" t="s">
        <v>49</v>
      </c>
      <c r="R262" s="5">
        <v>261</v>
      </c>
      <c r="S262" s="12" t="str">
        <f t="shared" si="24"/>
        <v>Sí</v>
      </c>
      <c r="T262" s="24" t="s">
        <v>78</v>
      </c>
      <c r="U262" s="5" t="s">
        <v>407</v>
      </c>
      <c r="V262" s="5" t="str">
        <f>TEXT(TablaSala[[#This Row],[Fecha de factura ]],"dddd")</f>
        <v>domingo</v>
      </c>
      <c r="W262" s="18" t="str">
        <f t="shared" si="21"/>
        <v>00:15:00</v>
      </c>
    </row>
    <row r="263" spans="1:23">
      <c r="A263" s="6">
        <v>18</v>
      </c>
      <c r="B263" s="12" t="s">
        <v>490</v>
      </c>
      <c r="C263" s="6">
        <v>4</v>
      </c>
      <c r="D263" s="15">
        <f t="shared" si="22"/>
        <v>45018</v>
      </c>
      <c r="E263" s="7">
        <v>0.15555555555555556</v>
      </c>
      <c r="F263" s="21">
        <v>0.30625000000000002</v>
      </c>
      <c r="G263" s="21">
        <f t="shared" si="20"/>
        <v>0.16111111111111112</v>
      </c>
      <c r="H263" s="21">
        <f>VLOOKUP($R263,'Tiempo de permanencia'!$B$7:$E$773,4,FALSE)</f>
        <v>3.3333333333333333E-2</v>
      </c>
      <c r="I263" s="37">
        <f t="shared" si="23"/>
        <v>0.1277777777777778</v>
      </c>
      <c r="J263" s="23">
        <v>45018.155555555553</v>
      </c>
      <c r="K263" s="8">
        <v>45018.306250000001</v>
      </c>
      <c r="L263" s="12" t="s">
        <v>32</v>
      </c>
      <c r="M263" s="6" t="s">
        <v>20</v>
      </c>
      <c r="N263" s="12" t="s">
        <v>33</v>
      </c>
      <c r="O263" s="5">
        <v>42.83</v>
      </c>
      <c r="P263" s="12">
        <f>VLOOKUP(R263,'Monto total'!$H$4:$K$770,4,FALSE)</f>
        <v>157.82999999999998</v>
      </c>
      <c r="Q263" s="24" t="s">
        <v>49</v>
      </c>
      <c r="R263" s="5">
        <v>262</v>
      </c>
      <c r="S263" s="12" t="str">
        <f t="shared" si="24"/>
        <v>Sí</v>
      </c>
      <c r="T263" s="24" t="s">
        <v>50</v>
      </c>
      <c r="U263" s="5" t="s">
        <v>491</v>
      </c>
      <c r="V263" s="5" t="str">
        <f>TEXT(TablaSala[[#This Row],[Fecha de factura ]],"dddd")</f>
        <v>domingo</v>
      </c>
      <c r="W263" s="18" t="str">
        <f t="shared" si="21"/>
        <v>00:15:00</v>
      </c>
    </row>
    <row r="264" spans="1:23">
      <c r="A264" s="6">
        <v>5</v>
      </c>
      <c r="B264" s="12" t="s">
        <v>276</v>
      </c>
      <c r="C264" s="6">
        <v>1</v>
      </c>
      <c r="D264" s="15">
        <f t="shared" si="22"/>
        <v>45018</v>
      </c>
      <c r="E264" s="7">
        <v>0.12013888888888889</v>
      </c>
      <c r="F264" s="21">
        <v>0.22638888888888889</v>
      </c>
      <c r="G264" s="21">
        <f t="shared" si="20"/>
        <v>0.10625</v>
      </c>
      <c r="H264" s="21">
        <f>VLOOKUP($R264,'Tiempo de permanencia'!$B$7:$E$773,4,FALSE)</f>
        <v>0.10347222222222222</v>
      </c>
      <c r="I264" s="37">
        <f t="shared" si="23"/>
        <v>2.7777777777777818E-3</v>
      </c>
      <c r="J264" s="23">
        <v>45018.120138888888</v>
      </c>
      <c r="K264" s="8">
        <v>45018.226388888892</v>
      </c>
      <c r="L264" s="12" t="s">
        <v>26</v>
      </c>
      <c r="M264" s="6" t="s">
        <v>27</v>
      </c>
      <c r="N264" s="12" t="s">
        <v>33</v>
      </c>
      <c r="O264" s="5">
        <v>42.96</v>
      </c>
      <c r="P264" s="12">
        <f>VLOOKUP(R264,'Monto total'!$H$4:$K$770,4,FALSE)</f>
        <v>163.96</v>
      </c>
      <c r="Q264" s="24" t="s">
        <v>34</v>
      </c>
      <c r="R264" s="5">
        <v>263</v>
      </c>
      <c r="S264" s="12" t="str">
        <f t="shared" si="24"/>
        <v>Sí</v>
      </c>
      <c r="T264" s="24" t="s">
        <v>58</v>
      </c>
      <c r="U264" s="5" t="s">
        <v>492</v>
      </c>
      <c r="V264" s="5" t="str">
        <f>TEXT(TablaSala[[#This Row],[Fecha de factura ]],"dddd")</f>
        <v>domingo</v>
      </c>
      <c r="W264" s="18" t="str">
        <f t="shared" si="21"/>
        <v>00:00:00</v>
      </c>
    </row>
    <row r="265" spans="1:23">
      <c r="A265" s="6">
        <v>2</v>
      </c>
      <c r="B265" s="12" t="s">
        <v>493</v>
      </c>
      <c r="C265" s="6">
        <v>1</v>
      </c>
      <c r="D265" s="15">
        <f t="shared" si="22"/>
        <v>45018</v>
      </c>
      <c r="E265" s="7">
        <v>0.13263888888888889</v>
      </c>
      <c r="F265" s="21">
        <v>0.18472222222222223</v>
      </c>
      <c r="G265" s="21">
        <f t="shared" si="20"/>
        <v>5.2083333333333343E-2</v>
      </c>
      <c r="H265" s="21">
        <f>VLOOKUP($R265,'Tiempo de permanencia'!$B$7:$E$773,4,FALSE)</f>
        <v>8.1250000000000003E-2</v>
      </c>
      <c r="I265" s="37">
        <f t="shared" si="23"/>
        <v>0</v>
      </c>
      <c r="J265" s="23">
        <v>45018.132638888892</v>
      </c>
      <c r="K265" s="8">
        <v>45018.18472222222</v>
      </c>
      <c r="L265" s="12" t="s">
        <v>26</v>
      </c>
      <c r="M265" s="6" t="s">
        <v>20</v>
      </c>
      <c r="N265" s="12" t="s">
        <v>1323</v>
      </c>
      <c r="O265" s="5">
        <v>49.21</v>
      </c>
      <c r="P265" s="12">
        <f>VLOOKUP(R265,'Monto total'!$H$4:$K$770,4,FALSE)</f>
        <v>0</v>
      </c>
      <c r="Q265" s="24" t="s">
        <v>34</v>
      </c>
      <c r="R265" s="5">
        <v>264</v>
      </c>
      <c r="S265" s="12" t="str">
        <f t="shared" si="24"/>
        <v>No</v>
      </c>
      <c r="T265" s="24" t="s">
        <v>55</v>
      </c>
      <c r="U265" s="5" t="s">
        <v>494</v>
      </c>
      <c r="V265" s="5" t="str">
        <f>TEXT(TablaSala[[#This Row],[Fecha de factura ]],"dddd")</f>
        <v>domingo</v>
      </c>
      <c r="W265" s="18" t="str">
        <f t="shared" si="21"/>
        <v>00:00:00</v>
      </c>
    </row>
    <row r="266" spans="1:23">
      <c r="A266" s="6">
        <v>6</v>
      </c>
      <c r="B266" s="12" t="s">
        <v>495</v>
      </c>
      <c r="C266" s="6">
        <v>1</v>
      </c>
      <c r="D266" s="15">
        <f t="shared" si="22"/>
        <v>45018</v>
      </c>
      <c r="E266" s="7">
        <v>0.12083333333333333</v>
      </c>
      <c r="F266" s="21">
        <v>0.26041666666666669</v>
      </c>
      <c r="G266" s="21">
        <f t="shared" si="20"/>
        <v>0.13958333333333334</v>
      </c>
      <c r="H266" s="21">
        <f>VLOOKUP($R266,'Tiempo de permanencia'!$B$7:$E$773,4,FALSE)</f>
        <v>9.375E-2</v>
      </c>
      <c r="I266" s="37">
        <f t="shared" si="23"/>
        <v>4.5833333333333337E-2</v>
      </c>
      <c r="J266" s="23">
        <v>45018.120833333334</v>
      </c>
      <c r="K266" s="8">
        <v>45018.260416666664</v>
      </c>
      <c r="L266" s="12" t="s">
        <v>32</v>
      </c>
      <c r="M266" s="6" t="s">
        <v>27</v>
      </c>
      <c r="N266" s="12" t="s">
        <v>21</v>
      </c>
      <c r="O266" s="5">
        <v>21.48</v>
      </c>
      <c r="P266" s="12">
        <f>VLOOKUP(R266,'Monto total'!$H$4:$K$770,4,FALSE)</f>
        <v>192.48</v>
      </c>
      <c r="Q266" s="24" t="s">
        <v>34</v>
      </c>
      <c r="R266" s="5">
        <v>265</v>
      </c>
      <c r="S266" s="12" t="str">
        <f t="shared" si="24"/>
        <v>Sí</v>
      </c>
      <c r="T266" s="24" t="s">
        <v>78</v>
      </c>
      <c r="U266" s="5" t="s">
        <v>496</v>
      </c>
      <c r="V266" s="5" t="str">
        <f>TEXT(TablaSala[[#This Row],[Fecha de factura ]],"dddd")</f>
        <v>domingo</v>
      </c>
      <c r="W266" s="18" t="str">
        <f t="shared" si="21"/>
        <v>00:00:00</v>
      </c>
    </row>
    <row r="267" spans="1:23">
      <c r="A267" s="6">
        <v>4</v>
      </c>
      <c r="B267" s="12" t="s">
        <v>497</v>
      </c>
      <c r="C267" s="6">
        <v>4</v>
      </c>
      <c r="D267" s="15">
        <f t="shared" si="22"/>
        <v>45018</v>
      </c>
      <c r="E267" s="7">
        <v>2.0833333333333332E-2</v>
      </c>
      <c r="F267" s="21">
        <v>8.611111111111111E-2</v>
      </c>
      <c r="G267" s="21">
        <f t="shared" si="20"/>
        <v>6.5277777777777782E-2</v>
      </c>
      <c r="H267" s="21">
        <f>VLOOKUP($R267,'Tiempo de permanencia'!$B$7:$E$773,4,FALSE)</f>
        <v>7.3611111111111113E-2</v>
      </c>
      <c r="I267" s="37">
        <f t="shared" si="23"/>
        <v>0</v>
      </c>
      <c r="J267" s="23">
        <v>45018.020833333336</v>
      </c>
      <c r="K267" s="8">
        <v>45018.086111111108</v>
      </c>
      <c r="L267" s="12" t="s">
        <v>32</v>
      </c>
      <c r="M267" s="6" t="s">
        <v>20</v>
      </c>
      <c r="N267" s="12" t="s">
        <v>1323</v>
      </c>
      <c r="O267" s="5">
        <v>24.75</v>
      </c>
      <c r="P267" s="12">
        <f>VLOOKUP(R267,'Monto total'!$H$4:$K$770,4,FALSE)</f>
        <v>0</v>
      </c>
      <c r="Q267" s="24" t="s">
        <v>22</v>
      </c>
      <c r="R267" s="5">
        <v>266</v>
      </c>
      <c r="S267" s="12" t="str">
        <f t="shared" si="24"/>
        <v>No</v>
      </c>
      <c r="T267" s="24" t="s">
        <v>39</v>
      </c>
      <c r="U267" s="5" t="s">
        <v>498</v>
      </c>
      <c r="V267" s="5" t="str">
        <f>TEXT(TablaSala[[#This Row],[Fecha de factura ]],"dddd")</f>
        <v>domingo</v>
      </c>
      <c r="W267" s="18" t="str">
        <f t="shared" si="21"/>
        <v>00:00:00</v>
      </c>
    </row>
    <row r="268" spans="1:23">
      <c r="A268" s="6">
        <v>7</v>
      </c>
      <c r="B268" s="12" t="s">
        <v>499</v>
      </c>
      <c r="C268" s="6">
        <v>5</v>
      </c>
      <c r="D268" s="15">
        <f t="shared" si="22"/>
        <v>45019</v>
      </c>
      <c r="E268" s="7">
        <v>8.819444444444445E-2</v>
      </c>
      <c r="F268" s="21">
        <v>0.15833333333333333</v>
      </c>
      <c r="G268" s="21">
        <f t="shared" si="20"/>
        <v>8.0555555555555547E-2</v>
      </c>
      <c r="H268" s="21">
        <f>VLOOKUP($R268,'Tiempo de permanencia'!$B$7:$E$773,4,FALSE)</f>
        <v>6.6666666666666666E-2</v>
      </c>
      <c r="I268" s="37">
        <f t="shared" si="23"/>
        <v>1.3888888888888881E-2</v>
      </c>
      <c r="J268" s="23">
        <v>45019.088194444441</v>
      </c>
      <c r="K268" s="8">
        <v>45019.158333333333</v>
      </c>
      <c r="L268" s="12" t="s">
        <v>32</v>
      </c>
      <c r="M268" s="6" t="s">
        <v>46</v>
      </c>
      <c r="N268" s="12" t="s">
        <v>33</v>
      </c>
      <c r="O268" s="5">
        <v>44.66</v>
      </c>
      <c r="P268" s="12">
        <f>VLOOKUP(R268,'Monto total'!$H$4:$K$770,4,FALSE)</f>
        <v>162.66</v>
      </c>
      <c r="Q268" s="24" t="s">
        <v>49</v>
      </c>
      <c r="R268" s="5">
        <v>267</v>
      </c>
      <c r="S268" s="12" t="str">
        <f t="shared" si="24"/>
        <v>Sí</v>
      </c>
      <c r="T268" s="24" t="s">
        <v>23</v>
      </c>
      <c r="U268" s="5" t="s">
        <v>500</v>
      </c>
      <c r="V268" s="5" t="str">
        <f>TEXT(TablaSala[[#This Row],[Fecha de factura ]],"dddd")</f>
        <v>lunes</v>
      </c>
      <c r="W268" s="18" t="str">
        <f t="shared" si="21"/>
        <v>00:15:00</v>
      </c>
    </row>
    <row r="269" spans="1:23">
      <c r="A269" s="6">
        <v>14</v>
      </c>
      <c r="B269" s="12" t="s">
        <v>501</v>
      </c>
      <c r="C269" s="6">
        <v>1</v>
      </c>
      <c r="D269" s="15">
        <f t="shared" si="22"/>
        <v>45019</v>
      </c>
      <c r="E269" s="7">
        <v>3.1944444444444442E-2</v>
      </c>
      <c r="F269" s="21">
        <v>0.15555555555555556</v>
      </c>
      <c r="G269" s="21">
        <f t="shared" si="20"/>
        <v>0.12361111111111112</v>
      </c>
      <c r="H269" s="21">
        <f>VLOOKUP($R269,'Tiempo de permanencia'!$B$7:$E$773,4,FALSE)</f>
        <v>5.7638888888888892E-2</v>
      </c>
      <c r="I269" s="37">
        <f t="shared" si="23"/>
        <v>6.5972222222222224E-2</v>
      </c>
      <c r="J269" s="23">
        <v>45019.031944444447</v>
      </c>
      <c r="K269" s="8">
        <v>45019.155555555553</v>
      </c>
      <c r="L269" s="12" t="s">
        <v>19</v>
      </c>
      <c r="M269" s="6" t="s">
        <v>20</v>
      </c>
      <c r="N269" s="12" t="s">
        <v>21</v>
      </c>
      <c r="O269" s="5">
        <v>23.16</v>
      </c>
      <c r="P269" s="12">
        <f>VLOOKUP(R269,'Monto total'!$H$4:$K$770,4,FALSE)</f>
        <v>91.16</v>
      </c>
      <c r="Q269" s="24" t="s">
        <v>34</v>
      </c>
      <c r="R269" s="5">
        <v>268</v>
      </c>
      <c r="S269" s="12" t="str">
        <f t="shared" si="24"/>
        <v>Sí</v>
      </c>
      <c r="T269" s="24" t="s">
        <v>58</v>
      </c>
      <c r="U269" s="5" t="s">
        <v>502</v>
      </c>
      <c r="V269" s="5" t="str">
        <f>TEXT(TablaSala[[#This Row],[Fecha de factura ]],"dddd")</f>
        <v>lunes</v>
      </c>
      <c r="W269" s="18" t="str">
        <f t="shared" si="21"/>
        <v>00:00:00</v>
      </c>
    </row>
    <row r="270" spans="1:23">
      <c r="A270" s="6">
        <v>11</v>
      </c>
      <c r="B270" s="12" t="s">
        <v>503</v>
      </c>
      <c r="C270" s="6">
        <v>2</v>
      </c>
      <c r="D270" s="15">
        <f t="shared" si="22"/>
        <v>45019</v>
      </c>
      <c r="E270" s="7">
        <v>0.12361111111111112</v>
      </c>
      <c r="F270" s="21">
        <v>0.17708333333333334</v>
      </c>
      <c r="G270" s="21">
        <f t="shared" si="20"/>
        <v>5.3472222222222227E-2</v>
      </c>
      <c r="H270" s="21">
        <f>VLOOKUP($R270,'Tiempo de permanencia'!$B$7:$E$773,4,FALSE)</f>
        <v>7.013888888888889E-2</v>
      </c>
      <c r="I270" s="37">
        <f t="shared" si="23"/>
        <v>0</v>
      </c>
      <c r="J270" s="23">
        <v>45019.123611111114</v>
      </c>
      <c r="K270" s="8">
        <v>45019.177083333336</v>
      </c>
      <c r="L270" s="12" t="s">
        <v>32</v>
      </c>
      <c r="M270" s="6" t="s">
        <v>20</v>
      </c>
      <c r="N270" s="12" t="s">
        <v>1323</v>
      </c>
      <c r="O270" s="5">
        <v>39.17</v>
      </c>
      <c r="P270" s="12">
        <f>VLOOKUP(R270,'Monto total'!$H$4:$K$770,4,FALSE)</f>
        <v>0</v>
      </c>
      <c r="Q270" s="24" t="s">
        <v>34</v>
      </c>
      <c r="R270" s="5">
        <v>269</v>
      </c>
      <c r="S270" s="12" t="str">
        <f t="shared" si="24"/>
        <v>No</v>
      </c>
      <c r="T270" s="24" t="s">
        <v>50</v>
      </c>
      <c r="U270" s="5" t="s">
        <v>504</v>
      </c>
      <c r="V270" s="5" t="str">
        <f>TEXT(TablaSala[[#This Row],[Fecha de factura ]],"dddd")</f>
        <v>lunes</v>
      </c>
      <c r="W270" s="18" t="str">
        <f t="shared" si="21"/>
        <v>00:00:00</v>
      </c>
    </row>
    <row r="271" spans="1:23">
      <c r="A271" s="6">
        <v>10</v>
      </c>
      <c r="B271" s="12" t="s">
        <v>94</v>
      </c>
      <c r="C271" s="6">
        <v>1</v>
      </c>
      <c r="D271" s="15">
        <f t="shared" si="22"/>
        <v>45019</v>
      </c>
      <c r="E271" s="7">
        <v>4.9305555555555554E-2</v>
      </c>
      <c r="F271" s="21">
        <v>0.2076388888888889</v>
      </c>
      <c r="G271" s="21">
        <f t="shared" si="20"/>
        <v>0.15833333333333335</v>
      </c>
      <c r="H271" s="21">
        <f>VLOOKUP($R271,'Tiempo de permanencia'!$B$7:$E$773,4,FALSE)</f>
        <v>1.8055555555555554E-2</v>
      </c>
      <c r="I271" s="37">
        <f t="shared" si="23"/>
        <v>0.14027777777777781</v>
      </c>
      <c r="J271" s="23">
        <v>45019.049305555556</v>
      </c>
      <c r="K271" s="8">
        <v>45019.207638888889</v>
      </c>
      <c r="L271" s="12" t="s">
        <v>42</v>
      </c>
      <c r="M271" s="6" t="s">
        <v>20</v>
      </c>
      <c r="N271" s="12" t="s">
        <v>33</v>
      </c>
      <c r="O271" s="5">
        <v>10.130000000000001</v>
      </c>
      <c r="P271" s="12">
        <f>VLOOKUP(R271,'Monto total'!$H$4:$K$770,4,FALSE)</f>
        <v>112.13</v>
      </c>
      <c r="Q271" s="24" t="s">
        <v>34</v>
      </c>
      <c r="R271" s="5">
        <v>270</v>
      </c>
      <c r="S271" s="12" t="str">
        <f t="shared" si="24"/>
        <v>Sí</v>
      </c>
      <c r="T271" s="24" t="s">
        <v>73</v>
      </c>
      <c r="U271" s="5" t="s">
        <v>91</v>
      </c>
      <c r="V271" s="5" t="str">
        <f>TEXT(TablaSala[[#This Row],[Fecha de factura ]],"dddd")</f>
        <v>lunes</v>
      </c>
      <c r="W271" s="18" t="str">
        <f t="shared" si="21"/>
        <v>00:00:00</v>
      </c>
    </row>
    <row r="272" spans="1:23">
      <c r="A272" s="6">
        <v>3</v>
      </c>
      <c r="B272" s="12" t="s">
        <v>505</v>
      </c>
      <c r="C272" s="6">
        <v>3</v>
      </c>
      <c r="D272" s="15">
        <f t="shared" si="22"/>
        <v>45019</v>
      </c>
      <c r="E272" s="7">
        <v>6.9444444444444448E-2</v>
      </c>
      <c r="F272" s="21">
        <v>0.21527777777777779</v>
      </c>
      <c r="G272" s="21">
        <f t="shared" si="20"/>
        <v>0.15625</v>
      </c>
      <c r="H272" s="21">
        <f>VLOOKUP($R272,'Tiempo de permanencia'!$B$7:$E$773,4,FALSE)</f>
        <v>3.8194444444444448E-2</v>
      </c>
      <c r="I272" s="37">
        <f t="shared" si="23"/>
        <v>0.11805555555555555</v>
      </c>
      <c r="J272" s="23">
        <v>45019.069444444445</v>
      </c>
      <c r="K272" s="8">
        <v>45019.215277777781</v>
      </c>
      <c r="L272" s="12" t="s">
        <v>19</v>
      </c>
      <c r="M272" s="6" t="s">
        <v>20</v>
      </c>
      <c r="N272" s="12" t="s">
        <v>33</v>
      </c>
      <c r="O272" s="5">
        <v>16.11</v>
      </c>
      <c r="P272" s="12">
        <f>VLOOKUP(R272,'Monto total'!$H$4:$K$770,4,FALSE)</f>
        <v>60.11</v>
      </c>
      <c r="Q272" s="24" t="s">
        <v>49</v>
      </c>
      <c r="R272" s="5">
        <v>271</v>
      </c>
      <c r="S272" s="12" t="str">
        <f t="shared" si="24"/>
        <v>Sí</v>
      </c>
      <c r="T272" s="24" t="s">
        <v>55</v>
      </c>
      <c r="U272" s="5" t="s">
        <v>349</v>
      </c>
      <c r="V272" s="5" t="str">
        <f>TEXT(TablaSala[[#This Row],[Fecha de factura ]],"dddd")</f>
        <v>lunes</v>
      </c>
      <c r="W272" s="18" t="str">
        <f t="shared" si="21"/>
        <v>00:15:00</v>
      </c>
    </row>
    <row r="273" spans="1:23">
      <c r="A273" s="6">
        <v>7</v>
      </c>
      <c r="B273" s="12" t="s">
        <v>506</v>
      </c>
      <c r="C273" s="6">
        <v>1</v>
      </c>
      <c r="D273" s="15">
        <f t="shared" si="22"/>
        <v>45019</v>
      </c>
      <c r="E273" s="7">
        <v>2.361111111111111E-2</v>
      </c>
      <c r="F273" s="21">
        <v>0.18333333333333332</v>
      </c>
      <c r="G273" s="21">
        <f t="shared" si="20"/>
        <v>0.15972222222222221</v>
      </c>
      <c r="H273" s="21">
        <f>VLOOKUP($R273,'Tiempo de permanencia'!$B$7:$E$773,4,FALSE)</f>
        <v>5.7638888888888892E-2</v>
      </c>
      <c r="I273" s="37">
        <f t="shared" si="23"/>
        <v>0.10208333333333332</v>
      </c>
      <c r="J273" s="23">
        <v>45019.023611111108</v>
      </c>
      <c r="K273" s="8">
        <v>45019.183333333334</v>
      </c>
      <c r="L273" s="12" t="s">
        <v>42</v>
      </c>
      <c r="M273" s="6" t="s">
        <v>20</v>
      </c>
      <c r="N273" s="12" t="s">
        <v>33</v>
      </c>
      <c r="O273" s="5">
        <v>42.73</v>
      </c>
      <c r="P273" s="12">
        <f>VLOOKUP(R273,'Monto total'!$H$4:$K$770,4,FALSE)</f>
        <v>125.72999999999999</v>
      </c>
      <c r="Q273" s="24" t="s">
        <v>22</v>
      </c>
      <c r="R273" s="5">
        <v>272</v>
      </c>
      <c r="S273" s="12" t="str">
        <f t="shared" si="24"/>
        <v>Sí</v>
      </c>
      <c r="T273" s="24" t="s">
        <v>23</v>
      </c>
      <c r="U273" s="5" t="s">
        <v>507</v>
      </c>
      <c r="V273" s="5" t="str">
        <f>TEXT(TablaSala[[#This Row],[Fecha de factura ]],"dddd")</f>
        <v>lunes</v>
      </c>
      <c r="W273" s="18" t="str">
        <f t="shared" si="21"/>
        <v>00:00:00</v>
      </c>
    </row>
    <row r="274" spans="1:23">
      <c r="A274" s="6">
        <v>20</v>
      </c>
      <c r="B274" s="12" t="s">
        <v>315</v>
      </c>
      <c r="C274" s="6">
        <v>5</v>
      </c>
      <c r="D274" s="15">
        <f t="shared" si="22"/>
        <v>45019</v>
      </c>
      <c r="E274" s="7">
        <v>7.4305555555555555E-2</v>
      </c>
      <c r="F274" s="21">
        <v>0.1451388888888889</v>
      </c>
      <c r="G274" s="21">
        <f t="shared" si="20"/>
        <v>8.1250000000000017E-2</v>
      </c>
      <c r="H274" s="21">
        <f>VLOOKUP($R274,'Tiempo de permanencia'!$B$7:$E$773,4,FALSE)</f>
        <v>4.6527777777777779E-2</v>
      </c>
      <c r="I274" s="37">
        <f t="shared" si="23"/>
        <v>3.4722222222222238E-2</v>
      </c>
      <c r="J274" s="23">
        <v>45019.074305555558</v>
      </c>
      <c r="K274" s="8">
        <v>45019.145138888889</v>
      </c>
      <c r="L274" s="12" t="s">
        <v>32</v>
      </c>
      <c r="M274" s="6" t="s">
        <v>20</v>
      </c>
      <c r="N274" s="12" t="s">
        <v>28</v>
      </c>
      <c r="O274" s="5">
        <v>36.299999999999997</v>
      </c>
      <c r="P274" s="12">
        <f>VLOOKUP(R274,'Monto total'!$H$4:$K$770,4,FALSE)</f>
        <v>159.30000000000001</v>
      </c>
      <c r="Q274" s="24" t="s">
        <v>49</v>
      </c>
      <c r="R274" s="5">
        <v>273</v>
      </c>
      <c r="S274" s="12" t="str">
        <f t="shared" si="24"/>
        <v>Sí</v>
      </c>
      <c r="T274" s="24" t="s">
        <v>29</v>
      </c>
      <c r="U274" s="5" t="s">
        <v>508</v>
      </c>
      <c r="V274" s="5" t="str">
        <f>TEXT(TablaSala[[#This Row],[Fecha de factura ]],"dddd")</f>
        <v>lunes</v>
      </c>
      <c r="W274" s="18" t="str">
        <f t="shared" si="21"/>
        <v>00:15:00</v>
      </c>
    </row>
    <row r="275" spans="1:23">
      <c r="A275" s="6">
        <v>7</v>
      </c>
      <c r="B275" s="12" t="s">
        <v>509</v>
      </c>
      <c r="C275" s="6">
        <v>1</v>
      </c>
      <c r="D275" s="15">
        <f t="shared" si="22"/>
        <v>45019</v>
      </c>
      <c r="E275" s="7">
        <v>0.13541666666666666</v>
      </c>
      <c r="F275" s="21">
        <v>0.24444444444444444</v>
      </c>
      <c r="G275" s="21">
        <f t="shared" si="20"/>
        <v>0.11944444444444445</v>
      </c>
      <c r="H275" s="21">
        <f>VLOOKUP($R275,'Tiempo de permanencia'!$B$7:$E$773,4,FALSE)</f>
        <v>5.2083333333333336E-2</v>
      </c>
      <c r="I275" s="37">
        <f t="shared" si="23"/>
        <v>6.7361111111111122E-2</v>
      </c>
      <c r="J275" s="23">
        <v>45019.135416666664</v>
      </c>
      <c r="K275" s="8">
        <v>45019.244444444441</v>
      </c>
      <c r="L275" s="12" t="s">
        <v>26</v>
      </c>
      <c r="M275" s="6" t="s">
        <v>20</v>
      </c>
      <c r="N275" s="12" t="s">
        <v>21</v>
      </c>
      <c r="O275" s="5">
        <v>19.93</v>
      </c>
      <c r="P275" s="12">
        <f>VLOOKUP(R275,'Monto total'!$H$4:$K$770,4,FALSE)</f>
        <v>135.93</v>
      </c>
      <c r="Q275" s="24" t="s">
        <v>49</v>
      </c>
      <c r="R275" s="5">
        <v>274</v>
      </c>
      <c r="S275" s="12" t="str">
        <f t="shared" si="24"/>
        <v>Sí</v>
      </c>
      <c r="T275" s="24" t="s">
        <v>35</v>
      </c>
      <c r="U275" s="5" t="s">
        <v>510</v>
      </c>
      <c r="V275" s="5" t="str">
        <f>TEXT(TablaSala[[#This Row],[Fecha de factura ]],"dddd")</f>
        <v>lunes</v>
      </c>
      <c r="W275" s="18" t="str">
        <f t="shared" si="21"/>
        <v>00:15:00</v>
      </c>
    </row>
    <row r="276" spans="1:23">
      <c r="A276" s="6">
        <v>5</v>
      </c>
      <c r="B276" s="12" t="s">
        <v>398</v>
      </c>
      <c r="C276" s="6">
        <v>3</v>
      </c>
      <c r="D276" s="15">
        <f t="shared" si="22"/>
        <v>45019</v>
      </c>
      <c r="E276" s="7">
        <v>9.2361111111111116E-2</v>
      </c>
      <c r="F276" s="21">
        <v>0.24861111111111112</v>
      </c>
      <c r="G276" s="21">
        <f t="shared" si="20"/>
        <v>0.15625</v>
      </c>
      <c r="H276" s="21">
        <f>VLOOKUP($R276,'Tiempo de permanencia'!$B$7:$E$773,4,FALSE)</f>
        <v>8.4722222222222227E-2</v>
      </c>
      <c r="I276" s="37">
        <f t="shared" si="23"/>
        <v>7.1527777777777773E-2</v>
      </c>
      <c r="J276" s="23">
        <v>45019.092361111114</v>
      </c>
      <c r="K276" s="8">
        <v>45019.248611111114</v>
      </c>
      <c r="L276" s="12" t="s">
        <v>32</v>
      </c>
      <c r="M276" s="6" t="s">
        <v>20</v>
      </c>
      <c r="N276" s="12" t="s">
        <v>33</v>
      </c>
      <c r="O276" s="5">
        <v>49.67</v>
      </c>
      <c r="P276" s="12">
        <f>VLOOKUP(R276,'Monto total'!$H$4:$K$770,4,FALSE)</f>
        <v>170.67000000000002</v>
      </c>
      <c r="Q276" s="24" t="s">
        <v>22</v>
      </c>
      <c r="R276" s="5">
        <v>275</v>
      </c>
      <c r="S276" s="12" t="str">
        <f t="shared" si="24"/>
        <v>Sí</v>
      </c>
      <c r="T276" s="24" t="s">
        <v>55</v>
      </c>
      <c r="U276" s="5" t="s">
        <v>511</v>
      </c>
      <c r="V276" s="5" t="str">
        <f>TEXT(TablaSala[[#This Row],[Fecha de factura ]],"dddd")</f>
        <v>lunes</v>
      </c>
      <c r="W276" s="18" t="str">
        <f t="shared" si="21"/>
        <v>00:00:00</v>
      </c>
    </row>
    <row r="277" spans="1:23">
      <c r="A277" s="6">
        <v>15</v>
      </c>
      <c r="B277" s="12" t="s">
        <v>512</v>
      </c>
      <c r="C277" s="6">
        <v>6</v>
      </c>
      <c r="D277" s="15">
        <f t="shared" si="22"/>
        <v>45019</v>
      </c>
      <c r="E277" s="7">
        <v>0.1076388888888889</v>
      </c>
      <c r="F277" s="21">
        <v>0.23194444444444445</v>
      </c>
      <c r="G277" s="21">
        <f t="shared" si="20"/>
        <v>0.12430555555555556</v>
      </c>
      <c r="H277" s="21">
        <f>VLOOKUP($R277,'Tiempo de permanencia'!$B$7:$E$773,4,FALSE)</f>
        <v>5.9027777777777776E-2</v>
      </c>
      <c r="I277" s="37">
        <f t="shared" si="23"/>
        <v>6.5277777777777782E-2</v>
      </c>
      <c r="J277" s="23">
        <v>45019.107638888891</v>
      </c>
      <c r="K277" s="8">
        <v>45019.231944444444</v>
      </c>
      <c r="L277" s="12" t="s">
        <v>42</v>
      </c>
      <c r="M277" s="6" t="s">
        <v>20</v>
      </c>
      <c r="N277" s="12" t="s">
        <v>21</v>
      </c>
      <c r="O277" s="5">
        <v>20.98</v>
      </c>
      <c r="P277" s="12">
        <f>VLOOKUP(R277,'Monto total'!$H$4:$K$770,4,FALSE)</f>
        <v>90.98</v>
      </c>
      <c r="Q277" s="24" t="s">
        <v>22</v>
      </c>
      <c r="R277" s="5">
        <v>276</v>
      </c>
      <c r="S277" s="12" t="str">
        <f t="shared" si="24"/>
        <v>Sí</v>
      </c>
      <c r="T277" s="24" t="s">
        <v>73</v>
      </c>
      <c r="U277" s="5" t="s">
        <v>513</v>
      </c>
      <c r="V277" s="5" t="str">
        <f>TEXT(TablaSala[[#This Row],[Fecha de factura ]],"dddd")</f>
        <v>lunes</v>
      </c>
      <c r="W277" s="18" t="str">
        <f t="shared" si="21"/>
        <v>00:00:00</v>
      </c>
    </row>
    <row r="278" spans="1:23">
      <c r="A278" s="6">
        <v>4</v>
      </c>
      <c r="B278" s="12" t="s">
        <v>514</v>
      </c>
      <c r="C278" s="6">
        <v>2</v>
      </c>
      <c r="D278" s="15">
        <f t="shared" si="22"/>
        <v>45019</v>
      </c>
      <c r="E278" s="7">
        <v>6.1111111111111109E-2</v>
      </c>
      <c r="F278" s="21">
        <v>0.16388888888888889</v>
      </c>
      <c r="G278" s="21">
        <f t="shared" si="20"/>
        <v>0.10277777777777777</v>
      </c>
      <c r="H278" s="21">
        <f>VLOOKUP($R278,'Tiempo de permanencia'!$B$7:$E$773,4,FALSE)</f>
        <v>2.013888888888889E-2</v>
      </c>
      <c r="I278" s="37">
        <f t="shared" si="23"/>
        <v>8.2638888888888887E-2</v>
      </c>
      <c r="J278" s="23">
        <v>45019.061111111114</v>
      </c>
      <c r="K278" s="8">
        <v>45019.163888888892</v>
      </c>
      <c r="L278" s="12" t="s">
        <v>38</v>
      </c>
      <c r="M278" s="6" t="s">
        <v>20</v>
      </c>
      <c r="N278" s="12" t="s">
        <v>33</v>
      </c>
      <c r="O278" s="5">
        <v>10.29</v>
      </c>
      <c r="P278" s="12">
        <f>VLOOKUP(R278,'Monto total'!$H$4:$K$770,4,FALSE)</f>
        <v>103.28999999999999</v>
      </c>
      <c r="Q278" s="24" t="s">
        <v>34</v>
      </c>
      <c r="R278" s="5">
        <v>277</v>
      </c>
      <c r="S278" s="12" t="str">
        <f t="shared" si="24"/>
        <v>Sí</v>
      </c>
      <c r="T278" s="24" t="s">
        <v>23</v>
      </c>
      <c r="U278" s="5" t="s">
        <v>200</v>
      </c>
      <c r="V278" s="5" t="str">
        <f>TEXT(TablaSala[[#This Row],[Fecha de factura ]],"dddd")</f>
        <v>lunes</v>
      </c>
      <c r="W278" s="18" t="str">
        <f t="shared" si="21"/>
        <v>00:00:00</v>
      </c>
    </row>
    <row r="279" spans="1:23">
      <c r="A279" s="6">
        <v>5</v>
      </c>
      <c r="B279" s="12" t="s">
        <v>115</v>
      </c>
      <c r="C279" s="6">
        <v>4</v>
      </c>
      <c r="D279" s="15">
        <f t="shared" si="22"/>
        <v>45019</v>
      </c>
      <c r="E279" s="7">
        <v>0.13194444444444445</v>
      </c>
      <c r="F279" s="21">
        <v>0.21666666666666667</v>
      </c>
      <c r="G279" s="21">
        <f t="shared" si="20"/>
        <v>8.4722222222222227E-2</v>
      </c>
      <c r="H279" s="21">
        <f>VLOOKUP($R279,'Tiempo de permanencia'!$B$7:$E$773,4,FALSE)</f>
        <v>4.2361111111111113E-2</v>
      </c>
      <c r="I279" s="37">
        <f t="shared" si="23"/>
        <v>4.2361111111111113E-2</v>
      </c>
      <c r="J279" s="23">
        <v>45019.131944444445</v>
      </c>
      <c r="K279" s="8">
        <v>45019.216666666667</v>
      </c>
      <c r="L279" s="12" t="s">
        <v>19</v>
      </c>
      <c r="M279" s="6" t="s">
        <v>20</v>
      </c>
      <c r="N279" s="12" t="s">
        <v>28</v>
      </c>
      <c r="O279" s="5">
        <v>41.36</v>
      </c>
      <c r="P279" s="12">
        <f>VLOOKUP(R279,'Monto total'!$H$4:$K$770,4,FALSE)</f>
        <v>182.36</v>
      </c>
      <c r="Q279" s="24" t="s">
        <v>34</v>
      </c>
      <c r="R279" s="5">
        <v>278</v>
      </c>
      <c r="S279" s="12" t="str">
        <f t="shared" si="24"/>
        <v>Sí</v>
      </c>
      <c r="T279" s="24" t="s">
        <v>50</v>
      </c>
      <c r="U279" s="5" t="s">
        <v>515</v>
      </c>
      <c r="V279" s="5" t="str">
        <f>TEXT(TablaSala[[#This Row],[Fecha de factura ]],"dddd")</f>
        <v>lunes</v>
      </c>
      <c r="W279" s="18" t="str">
        <f t="shared" si="21"/>
        <v>00:00:00</v>
      </c>
    </row>
    <row r="280" spans="1:23">
      <c r="A280" s="6">
        <v>11</v>
      </c>
      <c r="B280" s="12" t="s">
        <v>154</v>
      </c>
      <c r="C280" s="6">
        <v>5</v>
      </c>
      <c r="D280" s="15">
        <f t="shared" si="22"/>
        <v>45019</v>
      </c>
      <c r="E280" s="7">
        <v>1.0416666666666666E-2</v>
      </c>
      <c r="F280" s="21">
        <v>0.1076388888888889</v>
      </c>
      <c r="G280" s="21">
        <f t="shared" si="20"/>
        <v>9.7222222222222224E-2</v>
      </c>
      <c r="H280" s="21">
        <f>VLOOKUP($R280,'Tiempo de permanencia'!$B$7:$E$773,4,FALSE)</f>
        <v>9.8611111111111108E-2</v>
      </c>
      <c r="I280" s="37">
        <f t="shared" si="23"/>
        <v>0</v>
      </c>
      <c r="J280" s="23">
        <v>45019.010416666664</v>
      </c>
      <c r="K280" s="8">
        <v>45019.107638888891</v>
      </c>
      <c r="L280" s="12" t="s">
        <v>32</v>
      </c>
      <c r="M280" s="6" t="s">
        <v>46</v>
      </c>
      <c r="N280" s="12" t="s">
        <v>1323</v>
      </c>
      <c r="O280" s="5">
        <v>43.53</v>
      </c>
      <c r="P280" s="12">
        <f>VLOOKUP(R280,'Monto total'!$H$4:$K$770,4,FALSE)</f>
        <v>0</v>
      </c>
      <c r="Q280" s="24" t="s">
        <v>34</v>
      </c>
      <c r="R280" s="5">
        <v>279</v>
      </c>
      <c r="S280" s="12" t="str">
        <f t="shared" si="24"/>
        <v>No</v>
      </c>
      <c r="T280" s="24" t="s">
        <v>50</v>
      </c>
      <c r="U280" s="5" t="s">
        <v>516</v>
      </c>
      <c r="V280" s="5" t="str">
        <f>TEXT(TablaSala[[#This Row],[Fecha de factura ]],"dddd")</f>
        <v>lunes</v>
      </c>
      <c r="W280" s="18" t="str">
        <f t="shared" si="21"/>
        <v>00:00:00</v>
      </c>
    </row>
    <row r="281" spans="1:23">
      <c r="A281" s="6">
        <v>14</v>
      </c>
      <c r="B281" s="12" t="s">
        <v>517</v>
      </c>
      <c r="C281" s="6">
        <v>6</v>
      </c>
      <c r="D281" s="15">
        <f t="shared" si="22"/>
        <v>45019</v>
      </c>
      <c r="E281" s="7">
        <v>2.0833333333333332E-2</v>
      </c>
      <c r="F281" s="21">
        <v>0.11180555555555556</v>
      </c>
      <c r="G281" s="21">
        <f t="shared" si="20"/>
        <v>9.0972222222222232E-2</v>
      </c>
      <c r="H281" s="21">
        <f>VLOOKUP($R281,'Tiempo de permanencia'!$B$7:$E$773,4,FALSE)</f>
        <v>5.9722222222222225E-2</v>
      </c>
      <c r="I281" s="37">
        <f t="shared" si="23"/>
        <v>3.1250000000000007E-2</v>
      </c>
      <c r="J281" s="23">
        <v>45019.020833333336</v>
      </c>
      <c r="K281" s="8">
        <v>45019.111805555556</v>
      </c>
      <c r="L281" s="12" t="s">
        <v>38</v>
      </c>
      <c r="M281" s="6" t="s">
        <v>20</v>
      </c>
      <c r="N281" s="12" t="s">
        <v>33</v>
      </c>
      <c r="O281" s="5">
        <v>36.08</v>
      </c>
      <c r="P281" s="12">
        <f>VLOOKUP(R281,'Monto total'!$H$4:$K$770,4,FALSE)</f>
        <v>153.07999999999998</v>
      </c>
      <c r="Q281" s="24" t="s">
        <v>22</v>
      </c>
      <c r="R281" s="5">
        <v>280</v>
      </c>
      <c r="S281" s="12" t="str">
        <f t="shared" si="24"/>
        <v>Sí</v>
      </c>
      <c r="T281" s="24" t="s">
        <v>73</v>
      </c>
      <c r="U281" s="5" t="s">
        <v>518</v>
      </c>
      <c r="V281" s="5" t="str">
        <f>TEXT(TablaSala[[#This Row],[Fecha de factura ]],"dddd")</f>
        <v>lunes</v>
      </c>
      <c r="W281" s="18" t="str">
        <f t="shared" si="21"/>
        <v>00:00:00</v>
      </c>
    </row>
    <row r="282" spans="1:23">
      <c r="A282" s="6">
        <v>18</v>
      </c>
      <c r="B282" s="12" t="s">
        <v>519</v>
      </c>
      <c r="C282" s="6">
        <v>2</v>
      </c>
      <c r="D282" s="15">
        <f t="shared" si="22"/>
        <v>45019</v>
      </c>
      <c r="E282" s="7">
        <v>0.16111111111111112</v>
      </c>
      <c r="F282" s="21">
        <v>0.3263888888888889</v>
      </c>
      <c r="G282" s="21">
        <f t="shared" si="20"/>
        <v>0.17569444444444443</v>
      </c>
      <c r="H282" s="21">
        <f>VLOOKUP($R282,'Tiempo de permanencia'!$B$7:$E$773,4,FALSE)</f>
        <v>6.2500000000000003E-3</v>
      </c>
      <c r="I282" s="37">
        <f t="shared" si="23"/>
        <v>0.16944444444444443</v>
      </c>
      <c r="J282" s="23">
        <v>45019.161111111112</v>
      </c>
      <c r="K282" s="8">
        <v>45019.326388888891</v>
      </c>
      <c r="L282" s="12" t="s">
        <v>42</v>
      </c>
      <c r="M282" s="6" t="s">
        <v>27</v>
      </c>
      <c r="N282" s="12" t="s">
        <v>28</v>
      </c>
      <c r="O282" s="5">
        <v>44.3</v>
      </c>
      <c r="P282" s="12">
        <f>VLOOKUP(R282,'Monto total'!$H$4:$K$770,4,FALSE)</f>
        <v>110.3</v>
      </c>
      <c r="Q282" s="24" t="s">
        <v>49</v>
      </c>
      <c r="R282" s="5">
        <v>281</v>
      </c>
      <c r="S282" s="12" t="str">
        <f t="shared" si="24"/>
        <v>Sí</v>
      </c>
      <c r="T282" s="24" t="s">
        <v>43</v>
      </c>
      <c r="U282" s="5" t="s">
        <v>453</v>
      </c>
      <c r="V282" s="5" t="str">
        <f>TEXT(TablaSala[[#This Row],[Fecha de factura ]],"dddd")</f>
        <v>lunes</v>
      </c>
      <c r="W282" s="18" t="str">
        <f t="shared" si="21"/>
        <v>00:15:00</v>
      </c>
    </row>
    <row r="283" spans="1:23">
      <c r="A283" s="6">
        <v>6</v>
      </c>
      <c r="B283" s="12" t="s">
        <v>520</v>
      </c>
      <c r="C283" s="6">
        <v>1</v>
      </c>
      <c r="D283" s="15">
        <f t="shared" si="22"/>
        <v>45019</v>
      </c>
      <c r="E283" s="7">
        <v>4.9305555555555554E-2</v>
      </c>
      <c r="F283" s="21">
        <v>0.20972222222222223</v>
      </c>
      <c r="G283" s="21">
        <f t="shared" si="20"/>
        <v>0.16041666666666668</v>
      </c>
      <c r="H283" s="21">
        <f>VLOOKUP($R283,'Tiempo de permanencia'!$B$7:$E$773,4,FALSE)</f>
        <v>7.9166666666666663E-2</v>
      </c>
      <c r="I283" s="37">
        <f t="shared" si="23"/>
        <v>8.1250000000000017E-2</v>
      </c>
      <c r="J283" s="23">
        <v>45019.049305555556</v>
      </c>
      <c r="K283" s="8">
        <v>45019.209722222222</v>
      </c>
      <c r="L283" s="12" t="s">
        <v>42</v>
      </c>
      <c r="M283" s="6" t="s">
        <v>20</v>
      </c>
      <c r="N283" s="12" t="s">
        <v>33</v>
      </c>
      <c r="O283" s="5">
        <v>19.05</v>
      </c>
      <c r="P283" s="12">
        <f>VLOOKUP(R283,'Monto total'!$H$4:$K$770,4,FALSE)</f>
        <v>93.05</v>
      </c>
      <c r="Q283" s="24" t="s">
        <v>34</v>
      </c>
      <c r="R283" s="5">
        <v>282</v>
      </c>
      <c r="S283" s="12" t="str">
        <f t="shared" si="24"/>
        <v>Sí</v>
      </c>
      <c r="T283" s="24" t="s">
        <v>58</v>
      </c>
      <c r="U283" s="5" t="s">
        <v>521</v>
      </c>
      <c r="V283" s="5" t="str">
        <f>TEXT(TablaSala[[#This Row],[Fecha de factura ]],"dddd")</f>
        <v>lunes</v>
      </c>
      <c r="W283" s="18" t="str">
        <f t="shared" si="21"/>
        <v>00:00:00</v>
      </c>
    </row>
    <row r="284" spans="1:23">
      <c r="A284" s="6">
        <v>19</v>
      </c>
      <c r="B284" s="12" t="s">
        <v>522</v>
      </c>
      <c r="C284" s="6">
        <v>5</v>
      </c>
      <c r="D284" s="15">
        <f t="shared" si="22"/>
        <v>45019</v>
      </c>
      <c r="E284" s="7">
        <v>4.4444444444444446E-2</v>
      </c>
      <c r="F284" s="21">
        <v>0.2</v>
      </c>
      <c r="G284" s="21">
        <f t="shared" si="20"/>
        <v>0.15555555555555556</v>
      </c>
      <c r="H284" s="21">
        <f>VLOOKUP($R284,'Tiempo de permanencia'!$B$7:$E$773,4,FALSE)</f>
        <v>4.1666666666666666E-3</v>
      </c>
      <c r="I284" s="37">
        <f t="shared" si="23"/>
        <v>0.15138888888888888</v>
      </c>
      <c r="J284" s="23">
        <v>45019.044444444444</v>
      </c>
      <c r="K284" s="8">
        <v>45019.199999999997</v>
      </c>
      <c r="L284" s="12" t="s">
        <v>38</v>
      </c>
      <c r="M284" s="6" t="s">
        <v>46</v>
      </c>
      <c r="N284" s="12" t="s">
        <v>33</v>
      </c>
      <c r="O284" s="5">
        <v>43.07</v>
      </c>
      <c r="P284" s="12">
        <f>VLOOKUP(R284,'Monto total'!$H$4:$K$770,4,FALSE)</f>
        <v>121.07</v>
      </c>
      <c r="Q284" s="24" t="s">
        <v>34</v>
      </c>
      <c r="R284" s="5">
        <v>283</v>
      </c>
      <c r="S284" s="12" t="str">
        <f t="shared" si="24"/>
        <v>Sí</v>
      </c>
      <c r="T284" s="24" t="s">
        <v>35</v>
      </c>
      <c r="U284" s="5" t="s">
        <v>270</v>
      </c>
      <c r="V284" s="5" t="str">
        <f>TEXT(TablaSala[[#This Row],[Fecha de factura ]],"dddd")</f>
        <v>lunes</v>
      </c>
      <c r="W284" s="18" t="str">
        <f t="shared" si="21"/>
        <v>00:00:00</v>
      </c>
    </row>
    <row r="285" spans="1:23">
      <c r="A285" s="6">
        <v>11</v>
      </c>
      <c r="B285" s="12" t="s">
        <v>523</v>
      </c>
      <c r="C285" s="6">
        <v>4</v>
      </c>
      <c r="D285" s="15">
        <f t="shared" si="22"/>
        <v>45019</v>
      </c>
      <c r="E285" s="7">
        <v>0.10277777777777777</v>
      </c>
      <c r="F285" s="21">
        <v>0.19236111111111112</v>
      </c>
      <c r="G285" s="21">
        <f t="shared" si="20"/>
        <v>0.10000000000000002</v>
      </c>
      <c r="H285" s="21">
        <f>VLOOKUP($R285,'Tiempo de permanencia'!$B$7:$E$773,4,FALSE)</f>
        <v>0.13541666666666666</v>
      </c>
      <c r="I285" s="37">
        <f t="shared" si="23"/>
        <v>0</v>
      </c>
      <c r="J285" s="23">
        <v>45019.102777777778</v>
      </c>
      <c r="K285" s="8">
        <v>45019.192361111112</v>
      </c>
      <c r="L285" s="12" t="s">
        <v>38</v>
      </c>
      <c r="M285" s="6" t="s">
        <v>20</v>
      </c>
      <c r="N285" s="12" t="s">
        <v>1323</v>
      </c>
      <c r="O285" s="5">
        <v>29.99</v>
      </c>
      <c r="P285" s="12">
        <f>VLOOKUP(R285,'Monto total'!$H$4:$K$770,4,FALSE)</f>
        <v>0</v>
      </c>
      <c r="Q285" s="24" t="s">
        <v>49</v>
      </c>
      <c r="R285" s="5">
        <v>284</v>
      </c>
      <c r="S285" s="12" t="str">
        <f t="shared" si="24"/>
        <v>No</v>
      </c>
      <c r="T285" s="24" t="s">
        <v>43</v>
      </c>
      <c r="U285" s="5" t="s">
        <v>524</v>
      </c>
      <c r="V285" s="5" t="str">
        <f>TEXT(TablaSala[[#This Row],[Fecha de factura ]],"dddd")</f>
        <v>lunes</v>
      </c>
      <c r="W285" s="18" t="str">
        <f t="shared" si="21"/>
        <v>00:15:00</v>
      </c>
    </row>
    <row r="286" spans="1:23">
      <c r="A286" s="6">
        <v>18</v>
      </c>
      <c r="B286" s="12" t="s">
        <v>525</v>
      </c>
      <c r="C286" s="6">
        <v>6</v>
      </c>
      <c r="D286" s="15">
        <f t="shared" si="22"/>
        <v>45019</v>
      </c>
      <c r="E286" s="7">
        <v>0.12708333333333333</v>
      </c>
      <c r="F286" s="21">
        <v>0.25347222222222221</v>
      </c>
      <c r="G286" s="21">
        <f t="shared" si="20"/>
        <v>0.12638888888888888</v>
      </c>
      <c r="H286" s="21">
        <f>VLOOKUP($R286,'Tiempo de permanencia'!$B$7:$E$773,4,FALSE)</f>
        <v>8.3333333333333332E-3</v>
      </c>
      <c r="I286" s="37">
        <f t="shared" si="23"/>
        <v>0.11805555555555555</v>
      </c>
      <c r="J286" s="23">
        <v>45019.127083333333</v>
      </c>
      <c r="K286" s="8">
        <v>45019.253472222219</v>
      </c>
      <c r="L286" s="12" t="s">
        <v>42</v>
      </c>
      <c r="M286" s="6" t="s">
        <v>20</v>
      </c>
      <c r="N286" s="12" t="s">
        <v>21</v>
      </c>
      <c r="O286" s="5">
        <v>10.94</v>
      </c>
      <c r="P286" s="12">
        <f>VLOOKUP(R286,'Monto total'!$H$4:$K$770,4,FALSE)</f>
        <v>52.94</v>
      </c>
      <c r="Q286" s="24" t="s">
        <v>22</v>
      </c>
      <c r="R286" s="5">
        <v>285</v>
      </c>
      <c r="S286" s="12" t="str">
        <f t="shared" si="24"/>
        <v>Sí</v>
      </c>
      <c r="T286" s="24" t="s">
        <v>23</v>
      </c>
      <c r="U286" s="5" t="s">
        <v>116</v>
      </c>
      <c r="V286" s="5" t="str">
        <f>TEXT(TablaSala[[#This Row],[Fecha de factura ]],"dddd")</f>
        <v>lunes</v>
      </c>
      <c r="W286" s="18" t="str">
        <f t="shared" si="21"/>
        <v>00:00:00</v>
      </c>
    </row>
    <row r="287" spans="1:23">
      <c r="A287" s="6">
        <v>15</v>
      </c>
      <c r="B287" s="12" t="s">
        <v>223</v>
      </c>
      <c r="C287" s="6">
        <v>6</v>
      </c>
      <c r="D287" s="15">
        <f t="shared" si="22"/>
        <v>45019</v>
      </c>
      <c r="E287" s="7">
        <v>1.5277777777777777E-2</v>
      </c>
      <c r="F287" s="21">
        <v>0.10277777777777777</v>
      </c>
      <c r="G287" s="21">
        <f t="shared" si="20"/>
        <v>9.7916666666666666E-2</v>
      </c>
      <c r="H287" s="21">
        <f>VLOOKUP($R287,'Tiempo de permanencia'!$B$7:$E$773,4,FALSE)</f>
        <v>1.7361111111111112E-2</v>
      </c>
      <c r="I287" s="37">
        <f t="shared" si="23"/>
        <v>8.0555555555555547E-2</v>
      </c>
      <c r="J287" s="23">
        <v>45019.015277777777</v>
      </c>
      <c r="K287" s="8">
        <v>45019.102777777778</v>
      </c>
      <c r="L287" s="12" t="s">
        <v>19</v>
      </c>
      <c r="M287" s="6" t="s">
        <v>20</v>
      </c>
      <c r="N287" s="12" t="s">
        <v>33</v>
      </c>
      <c r="O287" s="5">
        <v>41.96</v>
      </c>
      <c r="P287" s="12">
        <f>VLOOKUP(R287,'Monto total'!$H$4:$K$770,4,FALSE)</f>
        <v>109.96000000000001</v>
      </c>
      <c r="Q287" s="24" t="s">
        <v>49</v>
      </c>
      <c r="R287" s="5">
        <v>286</v>
      </c>
      <c r="S287" s="12" t="str">
        <f t="shared" si="24"/>
        <v>Sí</v>
      </c>
      <c r="T287" s="24" t="s">
        <v>97</v>
      </c>
      <c r="U287" s="5" t="s">
        <v>91</v>
      </c>
      <c r="V287" s="5" t="str">
        <f>TEXT(TablaSala[[#This Row],[Fecha de factura ]],"dddd")</f>
        <v>lunes</v>
      </c>
      <c r="W287" s="18" t="str">
        <f t="shared" si="21"/>
        <v>00:15:00</v>
      </c>
    </row>
    <row r="288" spans="1:23">
      <c r="A288" s="6">
        <v>20</v>
      </c>
      <c r="B288" s="12" t="s">
        <v>303</v>
      </c>
      <c r="C288" s="6">
        <v>2</v>
      </c>
      <c r="D288" s="15">
        <f t="shared" si="22"/>
        <v>45019</v>
      </c>
      <c r="E288" s="7">
        <v>0.15069444444444444</v>
      </c>
      <c r="F288" s="21">
        <v>0.19722222222222222</v>
      </c>
      <c r="G288" s="21">
        <f t="shared" si="20"/>
        <v>4.6527777777777779E-2</v>
      </c>
      <c r="H288" s="21">
        <f>VLOOKUP($R288,'Tiempo de permanencia'!$B$7:$E$773,4,FALSE)</f>
        <v>8.4027777777777785E-2</v>
      </c>
      <c r="I288" s="37">
        <f t="shared" si="23"/>
        <v>0</v>
      </c>
      <c r="J288" s="23">
        <v>45019.150694444441</v>
      </c>
      <c r="K288" s="8">
        <v>45019.197222222225</v>
      </c>
      <c r="L288" s="12" t="s">
        <v>38</v>
      </c>
      <c r="M288" s="6" t="s">
        <v>20</v>
      </c>
      <c r="N288" s="12" t="s">
        <v>1323</v>
      </c>
      <c r="O288" s="5">
        <v>31.67</v>
      </c>
      <c r="P288" s="12">
        <f>VLOOKUP(R288,'Monto total'!$H$4:$K$770,4,FALSE)</f>
        <v>0</v>
      </c>
      <c r="Q288" s="24" t="s">
        <v>22</v>
      </c>
      <c r="R288" s="5">
        <v>287</v>
      </c>
      <c r="S288" s="12" t="str">
        <f t="shared" si="24"/>
        <v>No</v>
      </c>
      <c r="T288" s="24" t="s">
        <v>29</v>
      </c>
      <c r="U288" s="5" t="s">
        <v>526</v>
      </c>
      <c r="V288" s="5" t="str">
        <f>TEXT(TablaSala[[#This Row],[Fecha de factura ]],"dddd")</f>
        <v>lunes</v>
      </c>
      <c r="W288" s="18" t="str">
        <f t="shared" si="21"/>
        <v>00:00:00</v>
      </c>
    </row>
    <row r="289" spans="1:23">
      <c r="A289" s="6">
        <v>15</v>
      </c>
      <c r="B289" s="12" t="s">
        <v>527</v>
      </c>
      <c r="C289" s="6">
        <v>3</v>
      </c>
      <c r="D289" s="15">
        <f t="shared" si="22"/>
        <v>45019</v>
      </c>
      <c r="E289" s="7">
        <v>8.8888888888888892E-2</v>
      </c>
      <c r="F289" s="21">
        <v>0.23125000000000001</v>
      </c>
      <c r="G289" s="21">
        <f t="shared" si="20"/>
        <v>0.1423611111111111</v>
      </c>
      <c r="H289" s="21">
        <f>VLOOKUP($R289,'Tiempo de permanencia'!$B$7:$E$773,4,FALSE)</f>
        <v>2.6388888888888889E-2</v>
      </c>
      <c r="I289" s="37">
        <f t="shared" si="23"/>
        <v>0.11597222222222221</v>
      </c>
      <c r="J289" s="23">
        <v>45019.088888888888</v>
      </c>
      <c r="K289" s="8">
        <v>45019.231249999997</v>
      </c>
      <c r="L289" s="12" t="s">
        <v>38</v>
      </c>
      <c r="M289" s="6" t="s">
        <v>46</v>
      </c>
      <c r="N289" s="12" t="s">
        <v>33</v>
      </c>
      <c r="O289" s="5">
        <v>13.3</v>
      </c>
      <c r="P289" s="12">
        <f>VLOOKUP(R289,'Monto total'!$H$4:$K$770,4,FALSE)</f>
        <v>99.3</v>
      </c>
      <c r="Q289" s="24" t="s">
        <v>22</v>
      </c>
      <c r="R289" s="5">
        <v>288</v>
      </c>
      <c r="S289" s="12" t="str">
        <f t="shared" si="24"/>
        <v>Sí</v>
      </c>
      <c r="T289" s="24" t="s">
        <v>58</v>
      </c>
      <c r="U289" s="5" t="s">
        <v>528</v>
      </c>
      <c r="V289" s="5" t="str">
        <f>TEXT(TablaSala[[#This Row],[Fecha de factura ]],"dddd")</f>
        <v>lunes</v>
      </c>
      <c r="W289" s="18" t="str">
        <f t="shared" si="21"/>
        <v>00:00:00</v>
      </c>
    </row>
    <row r="290" spans="1:23">
      <c r="A290" s="6">
        <v>15</v>
      </c>
      <c r="B290" s="12" t="s">
        <v>529</v>
      </c>
      <c r="C290" s="6">
        <v>5</v>
      </c>
      <c r="D290" s="15">
        <f t="shared" si="22"/>
        <v>45019</v>
      </c>
      <c r="E290" s="7">
        <v>0.13055555555555556</v>
      </c>
      <c r="F290" s="21">
        <v>0.26597222222222222</v>
      </c>
      <c r="G290" s="21">
        <f t="shared" si="20"/>
        <v>0.13541666666666666</v>
      </c>
      <c r="H290" s="21">
        <f>VLOOKUP($R290,'Tiempo de permanencia'!$B$7:$E$773,4,FALSE)</f>
        <v>4.7222222222222221E-2</v>
      </c>
      <c r="I290" s="37">
        <f t="shared" si="23"/>
        <v>8.8194444444444436E-2</v>
      </c>
      <c r="J290" s="23">
        <v>45019.130555555559</v>
      </c>
      <c r="K290" s="8">
        <v>45019.265972222223</v>
      </c>
      <c r="L290" s="12" t="s">
        <v>38</v>
      </c>
      <c r="M290" s="6" t="s">
        <v>20</v>
      </c>
      <c r="N290" s="12" t="s">
        <v>21</v>
      </c>
      <c r="O290" s="5">
        <v>26.56</v>
      </c>
      <c r="P290" s="12">
        <f>VLOOKUP(R290,'Monto total'!$H$4:$K$770,4,FALSE)</f>
        <v>164.56</v>
      </c>
      <c r="Q290" s="24" t="s">
        <v>34</v>
      </c>
      <c r="R290" s="5">
        <v>289</v>
      </c>
      <c r="S290" s="12" t="str">
        <f t="shared" si="24"/>
        <v>Sí</v>
      </c>
      <c r="T290" s="24" t="s">
        <v>23</v>
      </c>
      <c r="U290" s="5" t="s">
        <v>530</v>
      </c>
      <c r="V290" s="5" t="str">
        <f>TEXT(TablaSala[[#This Row],[Fecha de factura ]],"dddd")</f>
        <v>lunes</v>
      </c>
      <c r="W290" s="18" t="str">
        <f t="shared" si="21"/>
        <v>00:00:00</v>
      </c>
    </row>
    <row r="291" spans="1:23">
      <c r="A291" s="6">
        <v>19</v>
      </c>
      <c r="B291" s="12" t="s">
        <v>289</v>
      </c>
      <c r="C291" s="6">
        <v>3</v>
      </c>
      <c r="D291" s="15">
        <f t="shared" si="22"/>
        <v>45019</v>
      </c>
      <c r="E291" s="7">
        <v>8.7499999999999994E-2</v>
      </c>
      <c r="F291" s="21">
        <v>0.18958333333333333</v>
      </c>
      <c r="G291" s="21">
        <f t="shared" si="20"/>
        <v>0.1125</v>
      </c>
      <c r="H291" s="21">
        <f>VLOOKUP($R291,'Tiempo de permanencia'!$B$7:$E$773,4,FALSE)</f>
        <v>3.9583333333333331E-2</v>
      </c>
      <c r="I291" s="37">
        <f t="shared" si="23"/>
        <v>7.2916666666666671E-2</v>
      </c>
      <c r="J291" s="23">
        <v>45019.087500000001</v>
      </c>
      <c r="K291" s="8">
        <v>45019.189583333333</v>
      </c>
      <c r="L291" s="12" t="s">
        <v>19</v>
      </c>
      <c r="M291" s="6" t="s">
        <v>20</v>
      </c>
      <c r="N291" s="12" t="s">
        <v>33</v>
      </c>
      <c r="O291" s="5">
        <v>14.59</v>
      </c>
      <c r="P291" s="12">
        <f>VLOOKUP(R291,'Monto total'!$H$4:$K$770,4,FALSE)</f>
        <v>54.59</v>
      </c>
      <c r="Q291" s="24" t="s">
        <v>49</v>
      </c>
      <c r="R291" s="5">
        <v>290</v>
      </c>
      <c r="S291" s="12" t="str">
        <f t="shared" si="24"/>
        <v>Sí</v>
      </c>
      <c r="T291" s="24" t="s">
        <v>23</v>
      </c>
      <c r="U291" s="5" t="s">
        <v>79</v>
      </c>
      <c r="V291" s="5" t="str">
        <f>TEXT(TablaSala[[#This Row],[Fecha de factura ]],"dddd")</f>
        <v>lunes</v>
      </c>
      <c r="W291" s="18" t="str">
        <f t="shared" si="21"/>
        <v>00:15:00</v>
      </c>
    </row>
    <row r="292" spans="1:23">
      <c r="A292" s="6">
        <v>2</v>
      </c>
      <c r="B292" s="12" t="s">
        <v>531</v>
      </c>
      <c r="C292" s="6">
        <v>6</v>
      </c>
      <c r="D292" s="15">
        <f t="shared" si="22"/>
        <v>45019</v>
      </c>
      <c r="E292" s="7">
        <v>0.13750000000000001</v>
      </c>
      <c r="F292" s="21">
        <v>0.25624999999999998</v>
      </c>
      <c r="G292" s="21">
        <f t="shared" si="20"/>
        <v>0.12916666666666662</v>
      </c>
      <c r="H292" s="21">
        <f>VLOOKUP($R292,'Tiempo de permanencia'!$B$7:$E$773,4,FALSE)</f>
        <v>6.5972222222222224E-2</v>
      </c>
      <c r="I292" s="37">
        <f t="shared" si="23"/>
        <v>6.31944444444444E-2</v>
      </c>
      <c r="J292" s="23">
        <v>45019.137499999997</v>
      </c>
      <c r="K292" s="8">
        <v>45019.256249999999</v>
      </c>
      <c r="L292" s="12" t="s">
        <v>32</v>
      </c>
      <c r="M292" s="6" t="s">
        <v>27</v>
      </c>
      <c r="N292" s="12" t="s">
        <v>28</v>
      </c>
      <c r="O292" s="5">
        <v>15.44</v>
      </c>
      <c r="P292" s="12">
        <f>VLOOKUP(R292,'Monto total'!$H$4:$K$770,4,FALSE)</f>
        <v>275.44</v>
      </c>
      <c r="Q292" s="24" t="s">
        <v>49</v>
      </c>
      <c r="R292" s="5">
        <v>291</v>
      </c>
      <c r="S292" s="12" t="str">
        <f t="shared" si="24"/>
        <v>Sí</v>
      </c>
      <c r="T292" s="24" t="s">
        <v>55</v>
      </c>
      <c r="U292" s="5" t="s">
        <v>532</v>
      </c>
      <c r="V292" s="5" t="str">
        <f>TEXT(TablaSala[[#This Row],[Fecha de factura ]],"dddd")</f>
        <v>lunes</v>
      </c>
      <c r="W292" s="18" t="str">
        <f t="shared" si="21"/>
        <v>00:15:00</v>
      </c>
    </row>
    <row r="293" spans="1:23">
      <c r="A293" s="6">
        <v>10</v>
      </c>
      <c r="B293" s="12" t="s">
        <v>533</v>
      </c>
      <c r="C293" s="6">
        <v>3</v>
      </c>
      <c r="D293" s="15">
        <f t="shared" si="22"/>
        <v>45019</v>
      </c>
      <c r="E293" s="7">
        <v>6.2500000000000003E-3</v>
      </c>
      <c r="F293" s="21">
        <v>7.7083333333333337E-2</v>
      </c>
      <c r="G293" s="21">
        <f t="shared" si="20"/>
        <v>7.0833333333333331E-2</v>
      </c>
      <c r="H293" s="21">
        <f>VLOOKUP($R293,'Tiempo de permanencia'!$B$7:$E$773,4,FALSE)</f>
        <v>1.5972222222222221E-2</v>
      </c>
      <c r="I293" s="37">
        <f t="shared" si="23"/>
        <v>5.486111111111111E-2</v>
      </c>
      <c r="J293" s="23">
        <v>45019.006249999999</v>
      </c>
      <c r="K293" s="8">
        <v>45019.07708333333</v>
      </c>
      <c r="L293" s="12" t="s">
        <v>19</v>
      </c>
      <c r="M293" s="6" t="s">
        <v>46</v>
      </c>
      <c r="N293" s="12" t="s">
        <v>21</v>
      </c>
      <c r="O293" s="5">
        <v>29.72</v>
      </c>
      <c r="P293" s="12">
        <f>VLOOKUP(R293,'Monto total'!$H$4:$K$770,4,FALSE)</f>
        <v>113.72</v>
      </c>
      <c r="Q293" s="24" t="s">
        <v>22</v>
      </c>
      <c r="R293" s="5">
        <v>292</v>
      </c>
      <c r="S293" s="12" t="str">
        <f t="shared" si="24"/>
        <v>Sí</v>
      </c>
      <c r="T293" s="24" t="s">
        <v>97</v>
      </c>
      <c r="U293" s="5" t="s">
        <v>71</v>
      </c>
      <c r="V293" s="5" t="str">
        <f>TEXT(TablaSala[[#This Row],[Fecha de factura ]],"dddd")</f>
        <v>lunes</v>
      </c>
      <c r="W293" s="18" t="str">
        <f t="shared" si="21"/>
        <v>00:00:00</v>
      </c>
    </row>
    <row r="294" spans="1:23">
      <c r="A294" s="6">
        <v>16</v>
      </c>
      <c r="B294" s="12" t="s">
        <v>534</v>
      </c>
      <c r="C294" s="6">
        <v>4</v>
      </c>
      <c r="D294" s="15">
        <f t="shared" si="22"/>
        <v>45019</v>
      </c>
      <c r="E294" s="7">
        <v>0.12152777777777778</v>
      </c>
      <c r="F294" s="21">
        <v>0.19097222222222221</v>
      </c>
      <c r="G294" s="21">
        <f t="shared" si="20"/>
        <v>6.9444444444444434E-2</v>
      </c>
      <c r="H294" s="21">
        <f>VLOOKUP($R294,'Tiempo de permanencia'!$B$7:$E$773,4,FALSE)</f>
        <v>8.3333333333333329E-2</v>
      </c>
      <c r="I294" s="37">
        <f t="shared" si="23"/>
        <v>0</v>
      </c>
      <c r="J294" s="23">
        <v>45019.121527777781</v>
      </c>
      <c r="K294" s="8">
        <v>45019.190972222219</v>
      </c>
      <c r="L294" s="12" t="s">
        <v>19</v>
      </c>
      <c r="M294" s="6" t="s">
        <v>20</v>
      </c>
      <c r="N294" s="12" t="s">
        <v>1323</v>
      </c>
      <c r="O294" s="5">
        <v>33.11</v>
      </c>
      <c r="P294" s="12">
        <f>VLOOKUP(R294,'Monto total'!$H$4:$K$770,4,FALSE)</f>
        <v>0</v>
      </c>
      <c r="Q294" s="24" t="s">
        <v>22</v>
      </c>
      <c r="R294" s="5">
        <v>293</v>
      </c>
      <c r="S294" s="12" t="str">
        <f t="shared" si="24"/>
        <v>No</v>
      </c>
      <c r="T294" s="24" t="s">
        <v>97</v>
      </c>
      <c r="U294" s="5" t="s">
        <v>535</v>
      </c>
      <c r="V294" s="5" t="str">
        <f>TEXT(TablaSala[[#This Row],[Fecha de factura ]],"dddd")</f>
        <v>lunes</v>
      </c>
      <c r="W294" s="18" t="str">
        <f t="shared" si="21"/>
        <v>00:00:00</v>
      </c>
    </row>
    <row r="295" spans="1:23">
      <c r="A295" s="6">
        <v>17</v>
      </c>
      <c r="B295" s="12" t="s">
        <v>408</v>
      </c>
      <c r="C295" s="6">
        <v>6</v>
      </c>
      <c r="D295" s="15">
        <f t="shared" si="22"/>
        <v>45019</v>
      </c>
      <c r="E295" s="7">
        <v>1.8055555555555554E-2</v>
      </c>
      <c r="F295" s="21">
        <v>0.16458333333333333</v>
      </c>
      <c r="G295" s="21">
        <f t="shared" si="20"/>
        <v>0.14652777777777778</v>
      </c>
      <c r="H295" s="21">
        <f>VLOOKUP($R295,'Tiempo de permanencia'!$B$7:$E$773,4,FALSE)</f>
        <v>5.9722222222222225E-2</v>
      </c>
      <c r="I295" s="37">
        <f t="shared" si="23"/>
        <v>8.6805555555555552E-2</v>
      </c>
      <c r="J295" s="23">
        <v>45019.018055555556</v>
      </c>
      <c r="K295" s="8">
        <v>45019.164583333331</v>
      </c>
      <c r="L295" s="12" t="s">
        <v>32</v>
      </c>
      <c r="M295" s="6" t="s">
        <v>27</v>
      </c>
      <c r="N295" s="12" t="s">
        <v>33</v>
      </c>
      <c r="O295" s="5">
        <v>20.36</v>
      </c>
      <c r="P295" s="12">
        <f>VLOOKUP(R295,'Monto total'!$H$4:$K$770,4,FALSE)</f>
        <v>346.36</v>
      </c>
      <c r="Q295" s="24" t="s">
        <v>34</v>
      </c>
      <c r="R295" s="5">
        <v>294</v>
      </c>
      <c r="S295" s="12" t="str">
        <f t="shared" si="24"/>
        <v>Sí</v>
      </c>
      <c r="T295" s="24" t="s">
        <v>29</v>
      </c>
      <c r="U295" s="5" t="s">
        <v>536</v>
      </c>
      <c r="V295" s="5" t="str">
        <f>TEXT(TablaSala[[#This Row],[Fecha de factura ]],"dddd")</f>
        <v>lunes</v>
      </c>
      <c r="W295" s="18" t="str">
        <f t="shared" si="21"/>
        <v>00:00:00</v>
      </c>
    </row>
    <row r="296" spans="1:23">
      <c r="A296" s="6">
        <v>3</v>
      </c>
      <c r="B296" s="12" t="s">
        <v>537</v>
      </c>
      <c r="C296" s="6">
        <v>1</v>
      </c>
      <c r="D296" s="15">
        <f t="shared" si="22"/>
        <v>45019</v>
      </c>
      <c r="E296" s="7">
        <v>6.9444444444444441E-3</v>
      </c>
      <c r="F296" s="21">
        <v>8.4027777777777785E-2</v>
      </c>
      <c r="G296" s="21">
        <f t="shared" si="20"/>
        <v>7.7083333333333337E-2</v>
      </c>
      <c r="H296" s="21">
        <f>VLOOKUP($R296,'Tiempo de permanencia'!$B$7:$E$773,4,FALSE)</f>
        <v>0.12291666666666666</v>
      </c>
      <c r="I296" s="37">
        <f t="shared" si="23"/>
        <v>0</v>
      </c>
      <c r="J296" s="23">
        <v>45019.006944444445</v>
      </c>
      <c r="K296" s="8">
        <v>45019.084027777775</v>
      </c>
      <c r="L296" s="12" t="s">
        <v>32</v>
      </c>
      <c r="M296" s="6" t="s">
        <v>20</v>
      </c>
      <c r="N296" s="12" t="s">
        <v>1323</v>
      </c>
      <c r="O296" s="5">
        <v>46.42</v>
      </c>
      <c r="P296" s="12">
        <f>VLOOKUP(R296,'Monto total'!$H$4:$K$770,4,FALSE)</f>
        <v>0</v>
      </c>
      <c r="Q296" s="24" t="s">
        <v>22</v>
      </c>
      <c r="R296" s="5">
        <v>295</v>
      </c>
      <c r="S296" s="12" t="str">
        <f t="shared" si="24"/>
        <v>No</v>
      </c>
      <c r="T296" s="24" t="s">
        <v>58</v>
      </c>
      <c r="U296" s="5" t="s">
        <v>538</v>
      </c>
      <c r="V296" s="5" t="str">
        <f>TEXT(TablaSala[[#This Row],[Fecha de factura ]],"dddd")</f>
        <v>lunes</v>
      </c>
      <c r="W296" s="18" t="str">
        <f t="shared" si="21"/>
        <v>00:00:00</v>
      </c>
    </row>
    <row r="297" spans="1:23">
      <c r="A297" s="6">
        <v>14</v>
      </c>
      <c r="B297" s="12" t="s">
        <v>539</v>
      </c>
      <c r="C297" s="6">
        <v>1</v>
      </c>
      <c r="D297" s="15">
        <f t="shared" si="22"/>
        <v>45019</v>
      </c>
      <c r="E297" s="7">
        <v>0.11736111111111111</v>
      </c>
      <c r="F297" s="21">
        <v>0.24861111111111112</v>
      </c>
      <c r="G297" s="21">
        <f t="shared" si="20"/>
        <v>0.14166666666666666</v>
      </c>
      <c r="H297" s="21">
        <f>VLOOKUP($R297,'Tiempo de permanencia'!$B$7:$E$773,4,FALSE)</f>
        <v>3.1944444444444442E-2</v>
      </c>
      <c r="I297" s="37">
        <f t="shared" si="23"/>
        <v>0.10972222222222222</v>
      </c>
      <c r="J297" s="23">
        <v>45019.117361111108</v>
      </c>
      <c r="K297" s="8">
        <v>45019.248611111114</v>
      </c>
      <c r="L297" s="12" t="s">
        <v>32</v>
      </c>
      <c r="M297" s="6" t="s">
        <v>46</v>
      </c>
      <c r="N297" s="12" t="s">
        <v>33</v>
      </c>
      <c r="O297" s="5">
        <v>29.07</v>
      </c>
      <c r="P297" s="12">
        <f>VLOOKUP(R297,'Monto total'!$H$4:$K$770,4,FALSE)</f>
        <v>88.07</v>
      </c>
      <c r="Q297" s="24" t="s">
        <v>49</v>
      </c>
      <c r="R297" s="5">
        <v>296</v>
      </c>
      <c r="S297" s="12" t="str">
        <f t="shared" si="24"/>
        <v>Sí</v>
      </c>
      <c r="T297" s="24" t="s">
        <v>23</v>
      </c>
      <c r="U297" s="5" t="s">
        <v>540</v>
      </c>
      <c r="V297" s="5" t="str">
        <f>TEXT(TablaSala[[#This Row],[Fecha de factura ]],"dddd")</f>
        <v>lunes</v>
      </c>
      <c r="W297" s="18" t="str">
        <f t="shared" si="21"/>
        <v>00:15:00</v>
      </c>
    </row>
    <row r="298" spans="1:23">
      <c r="A298" s="6">
        <v>4</v>
      </c>
      <c r="B298" s="12" t="s">
        <v>64</v>
      </c>
      <c r="C298" s="6">
        <v>3</v>
      </c>
      <c r="D298" s="15">
        <f t="shared" si="22"/>
        <v>45019</v>
      </c>
      <c r="E298" s="7">
        <v>4.3749999999999997E-2</v>
      </c>
      <c r="F298" s="21">
        <v>0.18541666666666667</v>
      </c>
      <c r="G298" s="21">
        <f t="shared" si="20"/>
        <v>0.15208333333333332</v>
      </c>
      <c r="H298" s="21">
        <f>VLOOKUP($R298,'Tiempo de permanencia'!$B$7:$E$773,4,FALSE)</f>
        <v>7.7777777777777779E-2</v>
      </c>
      <c r="I298" s="37">
        <f t="shared" si="23"/>
        <v>7.4305555555555541E-2</v>
      </c>
      <c r="J298" s="23">
        <v>45019.043749999997</v>
      </c>
      <c r="K298" s="8">
        <v>45019.185416666667</v>
      </c>
      <c r="L298" s="12" t="s">
        <v>26</v>
      </c>
      <c r="M298" s="6" t="s">
        <v>20</v>
      </c>
      <c r="N298" s="12" t="s">
        <v>33</v>
      </c>
      <c r="O298" s="5">
        <v>43.46</v>
      </c>
      <c r="P298" s="12">
        <f>VLOOKUP(R298,'Monto total'!$H$4:$K$770,4,FALSE)</f>
        <v>218.46</v>
      </c>
      <c r="Q298" s="24" t="s">
        <v>49</v>
      </c>
      <c r="R298" s="5">
        <v>297</v>
      </c>
      <c r="S298" s="12" t="str">
        <f t="shared" si="24"/>
        <v>Sí</v>
      </c>
      <c r="T298" s="24" t="s">
        <v>23</v>
      </c>
      <c r="U298" s="5" t="s">
        <v>541</v>
      </c>
      <c r="V298" s="5" t="str">
        <f>TEXT(TablaSala[[#This Row],[Fecha de factura ]],"dddd")</f>
        <v>lunes</v>
      </c>
      <c r="W298" s="18" t="str">
        <f t="shared" si="21"/>
        <v>00:15:00</v>
      </c>
    </row>
    <row r="299" spans="1:23">
      <c r="A299" s="6">
        <v>11</v>
      </c>
      <c r="B299" s="12" t="s">
        <v>542</v>
      </c>
      <c r="C299" s="6">
        <v>4</v>
      </c>
      <c r="D299" s="15">
        <f t="shared" si="22"/>
        <v>45019</v>
      </c>
      <c r="E299" s="7">
        <v>0.13472222222222222</v>
      </c>
      <c r="F299" s="21">
        <v>0.22847222222222222</v>
      </c>
      <c r="G299" s="21">
        <f t="shared" si="20"/>
        <v>9.375E-2</v>
      </c>
      <c r="H299" s="21">
        <f>VLOOKUP($R299,'Tiempo de permanencia'!$B$7:$E$773,4,FALSE)</f>
        <v>9.7916666666666666E-2</v>
      </c>
      <c r="I299" s="37">
        <f t="shared" si="23"/>
        <v>0</v>
      </c>
      <c r="J299" s="23">
        <v>45019.134722222225</v>
      </c>
      <c r="K299" s="8">
        <v>45019.228472222225</v>
      </c>
      <c r="L299" s="12" t="s">
        <v>38</v>
      </c>
      <c r="M299" s="6" t="s">
        <v>27</v>
      </c>
      <c r="N299" s="12" t="s">
        <v>1323</v>
      </c>
      <c r="O299" s="5">
        <v>23.24</v>
      </c>
      <c r="P299" s="12">
        <f>VLOOKUP(R299,'Monto total'!$H$4:$K$770,4,FALSE)</f>
        <v>0</v>
      </c>
      <c r="Q299" s="24" t="s">
        <v>22</v>
      </c>
      <c r="R299" s="5">
        <v>298</v>
      </c>
      <c r="S299" s="12" t="str">
        <f t="shared" si="24"/>
        <v>No</v>
      </c>
      <c r="T299" s="24" t="s">
        <v>55</v>
      </c>
      <c r="U299" s="5" t="s">
        <v>543</v>
      </c>
      <c r="V299" s="5" t="str">
        <f>TEXT(TablaSala[[#This Row],[Fecha de factura ]],"dddd")</f>
        <v>lunes</v>
      </c>
      <c r="W299" s="18" t="str">
        <f t="shared" si="21"/>
        <v>00:00:00</v>
      </c>
    </row>
    <row r="300" spans="1:23">
      <c r="A300" s="6">
        <v>6</v>
      </c>
      <c r="B300" s="12" t="s">
        <v>544</v>
      </c>
      <c r="C300" s="6">
        <v>1</v>
      </c>
      <c r="D300" s="15">
        <f t="shared" si="22"/>
        <v>45019</v>
      </c>
      <c r="E300" s="7">
        <v>5.486111111111111E-2</v>
      </c>
      <c r="F300" s="21">
        <v>0.11458333333333333</v>
      </c>
      <c r="G300" s="21">
        <f t="shared" si="20"/>
        <v>7.013888888888889E-2</v>
      </c>
      <c r="H300" s="21">
        <f>VLOOKUP($R300,'Tiempo de permanencia'!$B$7:$E$773,4,FALSE)</f>
        <v>7.8472222222222221E-2</v>
      </c>
      <c r="I300" s="37">
        <f t="shared" si="23"/>
        <v>0</v>
      </c>
      <c r="J300" s="23">
        <v>45019.054861111108</v>
      </c>
      <c r="K300" s="8">
        <v>45019.114583333336</v>
      </c>
      <c r="L300" s="12" t="s">
        <v>38</v>
      </c>
      <c r="M300" s="6" t="s">
        <v>46</v>
      </c>
      <c r="N300" s="12" t="s">
        <v>1323</v>
      </c>
      <c r="O300" s="5">
        <v>29.68</v>
      </c>
      <c r="P300" s="12">
        <f>VLOOKUP(R300,'Monto total'!$H$4:$K$770,4,FALSE)</f>
        <v>0</v>
      </c>
      <c r="Q300" s="24" t="s">
        <v>49</v>
      </c>
      <c r="R300" s="5">
        <v>299</v>
      </c>
      <c r="S300" s="12" t="str">
        <f t="shared" si="24"/>
        <v>No</v>
      </c>
      <c r="T300" s="24" t="s">
        <v>58</v>
      </c>
      <c r="U300" s="5" t="s">
        <v>545</v>
      </c>
      <c r="V300" s="5" t="str">
        <f>TEXT(TablaSala[[#This Row],[Fecha de factura ]],"dddd")</f>
        <v>lunes</v>
      </c>
      <c r="W300" s="18" t="str">
        <f t="shared" si="21"/>
        <v>00:15:00</v>
      </c>
    </row>
    <row r="301" spans="1:23">
      <c r="A301" s="6">
        <v>18</v>
      </c>
      <c r="B301" s="12" t="s">
        <v>278</v>
      </c>
      <c r="C301" s="6">
        <v>6</v>
      </c>
      <c r="D301" s="15">
        <f t="shared" si="22"/>
        <v>45019</v>
      </c>
      <c r="E301" s="7">
        <v>9.5138888888888884E-2</v>
      </c>
      <c r="F301" s="21">
        <v>0.17986111111111111</v>
      </c>
      <c r="G301" s="21">
        <f t="shared" si="20"/>
        <v>8.4722222222222227E-2</v>
      </c>
      <c r="H301" s="21">
        <f>VLOOKUP($R301,'Tiempo de permanencia'!$B$7:$E$773,4,FALSE)</f>
        <v>8.1944444444444445E-2</v>
      </c>
      <c r="I301" s="37">
        <f t="shared" si="23"/>
        <v>2.7777777777777818E-3</v>
      </c>
      <c r="J301" s="23">
        <v>45019.095138888886</v>
      </c>
      <c r="K301" s="8">
        <v>45019.179861111108</v>
      </c>
      <c r="L301" s="12" t="s">
        <v>32</v>
      </c>
      <c r="M301" s="6" t="s">
        <v>27</v>
      </c>
      <c r="N301" s="12" t="s">
        <v>33</v>
      </c>
      <c r="O301" s="5">
        <v>38.380000000000003</v>
      </c>
      <c r="P301" s="12">
        <f>VLOOKUP(R301,'Monto total'!$H$4:$K$770,4,FALSE)</f>
        <v>328.38</v>
      </c>
      <c r="Q301" s="24" t="s">
        <v>22</v>
      </c>
      <c r="R301" s="5">
        <v>300</v>
      </c>
      <c r="S301" s="12" t="str">
        <f t="shared" si="24"/>
        <v>Sí</v>
      </c>
      <c r="T301" s="24" t="s">
        <v>39</v>
      </c>
      <c r="U301" s="5" t="s">
        <v>546</v>
      </c>
      <c r="V301" s="5" t="str">
        <f>TEXT(TablaSala[[#This Row],[Fecha de factura ]],"dddd")</f>
        <v>lunes</v>
      </c>
      <c r="W301" s="18" t="str">
        <f t="shared" si="21"/>
        <v>00:00:00</v>
      </c>
    </row>
    <row r="302" spans="1:23">
      <c r="A302" s="6">
        <v>8</v>
      </c>
      <c r="B302" s="12" t="s">
        <v>547</v>
      </c>
      <c r="C302" s="6">
        <v>6</v>
      </c>
      <c r="D302" s="15">
        <f t="shared" si="22"/>
        <v>45019</v>
      </c>
      <c r="E302" s="7">
        <v>9.3055555555555558E-2</v>
      </c>
      <c r="F302" s="21">
        <v>0.17222222222222222</v>
      </c>
      <c r="G302" s="21">
        <f t="shared" si="20"/>
        <v>7.9166666666666663E-2</v>
      </c>
      <c r="H302" s="21">
        <f>VLOOKUP($R302,'Tiempo de permanencia'!$B$7:$E$773,4,FALSE)</f>
        <v>0.12708333333333333</v>
      </c>
      <c r="I302" s="37">
        <f t="shared" si="23"/>
        <v>0</v>
      </c>
      <c r="J302" s="23">
        <v>45019.093055555553</v>
      </c>
      <c r="K302" s="8">
        <v>45019.172222222223</v>
      </c>
      <c r="L302" s="12" t="s">
        <v>38</v>
      </c>
      <c r="M302" s="6" t="s">
        <v>20</v>
      </c>
      <c r="N302" s="12" t="s">
        <v>1323</v>
      </c>
      <c r="O302" s="5">
        <v>16.52</v>
      </c>
      <c r="P302" s="12">
        <f>VLOOKUP(R302,'Monto total'!$H$4:$K$770,4,FALSE)</f>
        <v>0</v>
      </c>
      <c r="Q302" s="24" t="s">
        <v>22</v>
      </c>
      <c r="R302" s="5">
        <v>301</v>
      </c>
      <c r="S302" s="12" t="str">
        <f t="shared" si="24"/>
        <v>No</v>
      </c>
      <c r="T302" s="24" t="s">
        <v>58</v>
      </c>
      <c r="U302" s="5" t="s">
        <v>548</v>
      </c>
      <c r="V302" s="5" t="str">
        <f>TEXT(TablaSala[[#This Row],[Fecha de factura ]],"dddd")</f>
        <v>lunes</v>
      </c>
      <c r="W302" s="18" t="str">
        <f t="shared" si="21"/>
        <v>00:00:00</v>
      </c>
    </row>
    <row r="303" spans="1:23">
      <c r="A303" s="6">
        <v>5</v>
      </c>
      <c r="B303" s="12" t="s">
        <v>138</v>
      </c>
      <c r="C303" s="6">
        <v>2</v>
      </c>
      <c r="D303" s="15">
        <f t="shared" si="22"/>
        <v>45019</v>
      </c>
      <c r="E303" s="7">
        <v>5.5555555555555552E-2</v>
      </c>
      <c r="F303" s="21">
        <v>0.20555555555555555</v>
      </c>
      <c r="G303" s="21">
        <f t="shared" si="20"/>
        <v>0.15</v>
      </c>
      <c r="H303" s="21">
        <f>VLOOKUP($R303,'Tiempo de permanencia'!$B$7:$E$773,4,FALSE)</f>
        <v>1.0416666666666666E-2</v>
      </c>
      <c r="I303" s="37">
        <f t="shared" si="23"/>
        <v>0.13958333333333334</v>
      </c>
      <c r="J303" s="23">
        <v>45019.055555555555</v>
      </c>
      <c r="K303" s="8">
        <v>45019.205555555556</v>
      </c>
      <c r="L303" s="12" t="s">
        <v>26</v>
      </c>
      <c r="M303" s="6" t="s">
        <v>27</v>
      </c>
      <c r="N303" s="12" t="s">
        <v>33</v>
      </c>
      <c r="O303" s="5">
        <v>39.89</v>
      </c>
      <c r="P303" s="12">
        <f>VLOOKUP(R303,'Monto total'!$H$4:$K$770,4,FALSE)</f>
        <v>135.88999999999999</v>
      </c>
      <c r="Q303" s="24" t="s">
        <v>22</v>
      </c>
      <c r="R303" s="5">
        <v>302</v>
      </c>
      <c r="S303" s="12" t="str">
        <f t="shared" si="24"/>
        <v>Sí</v>
      </c>
      <c r="T303" s="24" t="s">
        <v>29</v>
      </c>
      <c r="U303" s="5" t="s">
        <v>428</v>
      </c>
      <c r="V303" s="5" t="str">
        <f>TEXT(TablaSala[[#This Row],[Fecha de factura ]],"dddd")</f>
        <v>lunes</v>
      </c>
      <c r="W303" s="18" t="str">
        <f t="shared" si="21"/>
        <v>00:00:00</v>
      </c>
    </row>
    <row r="304" spans="1:23">
      <c r="A304" s="6">
        <v>14</v>
      </c>
      <c r="B304" s="12" t="s">
        <v>549</v>
      </c>
      <c r="C304" s="6">
        <v>5</v>
      </c>
      <c r="D304" s="15">
        <f t="shared" si="22"/>
        <v>45019</v>
      </c>
      <c r="E304" s="7">
        <v>0.15138888888888888</v>
      </c>
      <c r="F304" s="21">
        <v>0.26666666666666666</v>
      </c>
      <c r="G304" s="21">
        <f t="shared" si="20"/>
        <v>0.12569444444444444</v>
      </c>
      <c r="H304" s="21">
        <f>VLOOKUP($R304,'Tiempo de permanencia'!$B$7:$E$773,4,FALSE)</f>
        <v>6.3888888888888884E-2</v>
      </c>
      <c r="I304" s="37">
        <f t="shared" si="23"/>
        <v>6.1805555555555558E-2</v>
      </c>
      <c r="J304" s="23">
        <v>45019.151388888888</v>
      </c>
      <c r="K304" s="8">
        <v>45019.26666666667</v>
      </c>
      <c r="L304" s="12" t="s">
        <v>38</v>
      </c>
      <c r="M304" s="6" t="s">
        <v>27</v>
      </c>
      <c r="N304" s="12" t="s">
        <v>21</v>
      </c>
      <c r="O304" s="5">
        <v>16.489999999999998</v>
      </c>
      <c r="P304" s="12">
        <f>VLOOKUP(R304,'Monto total'!$H$4:$K$770,4,FALSE)</f>
        <v>226.49</v>
      </c>
      <c r="Q304" s="24" t="s">
        <v>49</v>
      </c>
      <c r="R304" s="5">
        <v>303</v>
      </c>
      <c r="S304" s="12" t="str">
        <f t="shared" si="24"/>
        <v>Sí</v>
      </c>
      <c r="T304" s="24" t="s">
        <v>35</v>
      </c>
      <c r="U304" s="5" t="s">
        <v>550</v>
      </c>
      <c r="V304" s="5" t="str">
        <f>TEXT(TablaSala[[#This Row],[Fecha de factura ]],"dddd")</f>
        <v>lunes</v>
      </c>
      <c r="W304" s="18" t="str">
        <f t="shared" si="21"/>
        <v>00:15:00</v>
      </c>
    </row>
    <row r="305" spans="1:23">
      <c r="A305" s="6">
        <v>6</v>
      </c>
      <c r="B305" s="12" t="s">
        <v>551</v>
      </c>
      <c r="C305" s="6">
        <v>4</v>
      </c>
      <c r="D305" s="15">
        <f t="shared" si="22"/>
        <v>45019</v>
      </c>
      <c r="E305" s="7">
        <v>0.14166666666666666</v>
      </c>
      <c r="F305" s="21">
        <v>0.19444444444444445</v>
      </c>
      <c r="G305" s="21">
        <f t="shared" si="20"/>
        <v>5.2777777777777785E-2</v>
      </c>
      <c r="H305" s="21">
        <f>VLOOKUP($R305,'Tiempo de permanencia'!$B$7:$E$773,4,FALSE)</f>
        <v>5.9027777777777776E-2</v>
      </c>
      <c r="I305" s="37">
        <f t="shared" si="23"/>
        <v>0</v>
      </c>
      <c r="J305" s="23">
        <v>45019.14166666667</v>
      </c>
      <c r="K305" s="8">
        <v>45019.194444444445</v>
      </c>
      <c r="L305" s="12" t="s">
        <v>26</v>
      </c>
      <c r="M305" s="6" t="s">
        <v>20</v>
      </c>
      <c r="N305" s="12" t="s">
        <v>1323</v>
      </c>
      <c r="O305" s="5">
        <v>22.05</v>
      </c>
      <c r="P305" s="12">
        <f>VLOOKUP(R305,'Monto total'!$H$4:$K$770,4,FALSE)</f>
        <v>0</v>
      </c>
      <c r="Q305" s="24" t="s">
        <v>22</v>
      </c>
      <c r="R305" s="5">
        <v>304</v>
      </c>
      <c r="S305" s="12" t="str">
        <f t="shared" si="24"/>
        <v>No</v>
      </c>
      <c r="T305" s="24" t="s">
        <v>29</v>
      </c>
      <c r="U305" s="5" t="s">
        <v>552</v>
      </c>
      <c r="V305" s="5" t="str">
        <f>TEXT(TablaSala[[#This Row],[Fecha de factura ]],"dddd")</f>
        <v>lunes</v>
      </c>
      <c r="W305" s="18" t="str">
        <f t="shared" si="21"/>
        <v>00:00:00</v>
      </c>
    </row>
    <row r="306" spans="1:23">
      <c r="A306" s="6">
        <v>1</v>
      </c>
      <c r="B306" s="12" t="s">
        <v>553</v>
      </c>
      <c r="C306" s="6">
        <v>2</v>
      </c>
      <c r="D306" s="15">
        <f t="shared" si="22"/>
        <v>45019</v>
      </c>
      <c r="E306" s="7">
        <v>3.125E-2</v>
      </c>
      <c r="F306" s="21">
        <v>0.17569444444444443</v>
      </c>
      <c r="G306" s="21">
        <f t="shared" si="20"/>
        <v>0.14444444444444443</v>
      </c>
      <c r="H306" s="21">
        <f>VLOOKUP($R306,'Tiempo de permanencia'!$B$7:$E$773,4,FALSE)</f>
        <v>4.5138888888888888E-2</v>
      </c>
      <c r="I306" s="37">
        <f t="shared" si="23"/>
        <v>9.9305555555555536E-2</v>
      </c>
      <c r="J306" s="23">
        <v>45019.03125</v>
      </c>
      <c r="K306" s="8">
        <v>45019.175694444442</v>
      </c>
      <c r="L306" s="12" t="s">
        <v>26</v>
      </c>
      <c r="M306" s="6" t="s">
        <v>20</v>
      </c>
      <c r="N306" s="12" t="s">
        <v>33</v>
      </c>
      <c r="O306" s="5">
        <v>37.92</v>
      </c>
      <c r="P306" s="12">
        <f>VLOOKUP(R306,'Monto total'!$H$4:$K$770,4,FALSE)</f>
        <v>165.92000000000002</v>
      </c>
      <c r="Q306" s="24" t="s">
        <v>22</v>
      </c>
      <c r="R306" s="5">
        <v>305</v>
      </c>
      <c r="S306" s="12" t="str">
        <f t="shared" si="24"/>
        <v>Sí</v>
      </c>
      <c r="T306" s="24" t="s">
        <v>78</v>
      </c>
      <c r="U306" s="5" t="s">
        <v>554</v>
      </c>
      <c r="V306" s="5" t="str">
        <f>TEXT(TablaSala[[#This Row],[Fecha de factura ]],"dddd")</f>
        <v>lunes</v>
      </c>
      <c r="W306" s="18" t="str">
        <f t="shared" si="21"/>
        <v>00:00:00</v>
      </c>
    </row>
    <row r="307" spans="1:23">
      <c r="A307" s="6">
        <v>7</v>
      </c>
      <c r="B307" s="12" t="s">
        <v>555</v>
      </c>
      <c r="C307" s="6">
        <v>4</v>
      </c>
      <c r="D307" s="15">
        <f t="shared" si="22"/>
        <v>45019</v>
      </c>
      <c r="E307" s="7">
        <v>2.0833333333333333E-3</v>
      </c>
      <c r="F307" s="21">
        <v>0.10555555555555556</v>
      </c>
      <c r="G307" s="21">
        <f t="shared" si="20"/>
        <v>0.11388888888888889</v>
      </c>
      <c r="H307" s="21">
        <f>VLOOKUP($R307,'Tiempo de permanencia'!$B$7:$E$773,4,FALSE)</f>
        <v>1.4583333333333334E-2</v>
      </c>
      <c r="I307" s="37">
        <f t="shared" si="23"/>
        <v>9.930555555555555E-2</v>
      </c>
      <c r="J307" s="23">
        <v>45019.002083333333</v>
      </c>
      <c r="K307" s="8">
        <v>45019.105555555558</v>
      </c>
      <c r="L307" s="12" t="s">
        <v>38</v>
      </c>
      <c r="M307" s="6" t="s">
        <v>20</v>
      </c>
      <c r="N307" s="12" t="s">
        <v>33</v>
      </c>
      <c r="O307" s="5">
        <v>16.96</v>
      </c>
      <c r="P307" s="12">
        <f>VLOOKUP(R307,'Monto total'!$H$4:$K$770,4,FALSE)</f>
        <v>48.96</v>
      </c>
      <c r="Q307" s="24" t="s">
        <v>49</v>
      </c>
      <c r="R307" s="5">
        <v>306</v>
      </c>
      <c r="S307" s="12" t="str">
        <f t="shared" si="24"/>
        <v>Sí</v>
      </c>
      <c r="T307" s="24" t="s">
        <v>78</v>
      </c>
      <c r="U307" s="5" t="s">
        <v>428</v>
      </c>
      <c r="V307" s="5" t="str">
        <f>TEXT(TablaSala[[#This Row],[Fecha de factura ]],"dddd")</f>
        <v>lunes</v>
      </c>
      <c r="W307" s="18" t="str">
        <f t="shared" si="21"/>
        <v>00:15:00</v>
      </c>
    </row>
    <row r="308" spans="1:23">
      <c r="A308" s="6">
        <v>20</v>
      </c>
      <c r="B308" s="12" t="s">
        <v>70</v>
      </c>
      <c r="C308" s="6">
        <v>5</v>
      </c>
      <c r="D308" s="15">
        <f t="shared" si="22"/>
        <v>45019</v>
      </c>
      <c r="E308" s="7">
        <v>0.13125000000000001</v>
      </c>
      <c r="F308" s="21">
        <v>0.23541666666666666</v>
      </c>
      <c r="G308" s="21">
        <f t="shared" si="20"/>
        <v>0.10416666666666666</v>
      </c>
      <c r="H308" s="21">
        <f>VLOOKUP($R308,'Tiempo de permanencia'!$B$7:$E$773,4,FALSE)</f>
        <v>2.7083333333333334E-2</v>
      </c>
      <c r="I308" s="37">
        <f t="shared" si="23"/>
        <v>7.7083333333333323E-2</v>
      </c>
      <c r="J308" s="23">
        <v>45019.131249999999</v>
      </c>
      <c r="K308" s="8">
        <v>45019.23541666667</v>
      </c>
      <c r="L308" s="12" t="s">
        <v>26</v>
      </c>
      <c r="M308" s="6" t="s">
        <v>20</v>
      </c>
      <c r="N308" s="12" t="s">
        <v>28</v>
      </c>
      <c r="O308" s="5">
        <v>31.66</v>
      </c>
      <c r="P308" s="12">
        <f>VLOOKUP(R308,'Monto total'!$H$4:$K$770,4,FALSE)</f>
        <v>94.66</v>
      </c>
      <c r="Q308" s="24" t="s">
        <v>34</v>
      </c>
      <c r="R308" s="5">
        <v>307</v>
      </c>
      <c r="S308" s="12" t="str">
        <f t="shared" si="24"/>
        <v>Sí</v>
      </c>
      <c r="T308" s="24" t="s">
        <v>43</v>
      </c>
      <c r="U308" s="5" t="s">
        <v>116</v>
      </c>
      <c r="V308" s="5" t="str">
        <f>TEXT(TablaSala[[#This Row],[Fecha de factura ]],"dddd")</f>
        <v>lunes</v>
      </c>
      <c r="W308" s="18" t="str">
        <f t="shared" si="21"/>
        <v>00:00:00</v>
      </c>
    </row>
    <row r="309" spans="1:23">
      <c r="A309" s="6">
        <v>14</v>
      </c>
      <c r="B309" s="12" t="s">
        <v>556</v>
      </c>
      <c r="C309" s="6">
        <v>6</v>
      </c>
      <c r="D309" s="15">
        <f t="shared" si="22"/>
        <v>45019</v>
      </c>
      <c r="E309" s="7">
        <v>7.9861111111111105E-2</v>
      </c>
      <c r="F309" s="21">
        <v>0.19375000000000001</v>
      </c>
      <c r="G309" s="21">
        <f t="shared" si="20"/>
        <v>0.1138888888888889</v>
      </c>
      <c r="H309" s="21">
        <f>VLOOKUP($R309,'Tiempo de permanencia'!$B$7:$E$773,4,FALSE)</f>
        <v>0.12916666666666668</v>
      </c>
      <c r="I309" s="37">
        <f t="shared" si="23"/>
        <v>0</v>
      </c>
      <c r="J309" s="23">
        <v>45019.079861111109</v>
      </c>
      <c r="K309" s="8">
        <v>45019.193749999999</v>
      </c>
      <c r="L309" s="12" t="s">
        <v>32</v>
      </c>
      <c r="M309" s="6" t="s">
        <v>20</v>
      </c>
      <c r="N309" s="12" t="s">
        <v>1323</v>
      </c>
      <c r="O309" s="5">
        <v>33.79</v>
      </c>
      <c r="P309" s="12">
        <f>VLOOKUP(R309,'Monto total'!$H$4:$K$770,4,FALSE)</f>
        <v>0</v>
      </c>
      <c r="Q309" s="24" t="s">
        <v>22</v>
      </c>
      <c r="R309" s="5">
        <v>308</v>
      </c>
      <c r="S309" s="12" t="str">
        <f t="shared" si="24"/>
        <v>No</v>
      </c>
      <c r="T309" s="24" t="s">
        <v>58</v>
      </c>
      <c r="U309" s="5" t="s">
        <v>557</v>
      </c>
      <c r="V309" s="5" t="str">
        <f>TEXT(TablaSala[[#This Row],[Fecha de factura ]],"dddd")</f>
        <v>lunes</v>
      </c>
      <c r="W309" s="18" t="str">
        <f t="shared" si="21"/>
        <v>00:00:00</v>
      </c>
    </row>
    <row r="310" spans="1:23">
      <c r="A310" s="6">
        <v>9</v>
      </c>
      <c r="B310" s="12" t="s">
        <v>558</v>
      </c>
      <c r="C310" s="6">
        <v>3</v>
      </c>
      <c r="D310" s="15">
        <f t="shared" si="22"/>
        <v>45019</v>
      </c>
      <c r="E310" s="7">
        <v>1.9444444444444445E-2</v>
      </c>
      <c r="F310" s="21">
        <v>0.1701388888888889</v>
      </c>
      <c r="G310" s="21">
        <f t="shared" si="20"/>
        <v>0.15069444444444446</v>
      </c>
      <c r="H310" s="21">
        <f>VLOOKUP($R310,'Tiempo de permanencia'!$B$7:$E$773,4,FALSE)</f>
        <v>8.5416666666666669E-2</v>
      </c>
      <c r="I310" s="37">
        <f t="shared" si="23"/>
        <v>6.5277777777777796E-2</v>
      </c>
      <c r="J310" s="23">
        <v>45019.019444444442</v>
      </c>
      <c r="K310" s="8">
        <v>45019.170138888891</v>
      </c>
      <c r="L310" s="12" t="s">
        <v>26</v>
      </c>
      <c r="M310" s="6" t="s">
        <v>20</v>
      </c>
      <c r="N310" s="12" t="s">
        <v>33</v>
      </c>
      <c r="O310" s="5">
        <v>36.090000000000003</v>
      </c>
      <c r="P310" s="12">
        <f>VLOOKUP(R310,'Monto total'!$H$4:$K$770,4,FALSE)</f>
        <v>208.09</v>
      </c>
      <c r="Q310" s="24" t="s">
        <v>22</v>
      </c>
      <c r="R310" s="5">
        <v>309</v>
      </c>
      <c r="S310" s="12" t="str">
        <f t="shared" si="24"/>
        <v>Sí</v>
      </c>
      <c r="T310" s="24" t="s">
        <v>97</v>
      </c>
      <c r="U310" s="5" t="s">
        <v>559</v>
      </c>
      <c r="V310" s="5" t="str">
        <f>TEXT(TablaSala[[#This Row],[Fecha de factura ]],"dddd")</f>
        <v>lunes</v>
      </c>
      <c r="W310" s="18" t="str">
        <f t="shared" si="21"/>
        <v>00:00:00</v>
      </c>
    </row>
    <row r="311" spans="1:23">
      <c r="A311" s="6">
        <v>17</v>
      </c>
      <c r="B311" s="12" t="s">
        <v>560</v>
      </c>
      <c r="C311" s="6">
        <v>3</v>
      </c>
      <c r="D311" s="15">
        <f t="shared" si="22"/>
        <v>45019</v>
      </c>
      <c r="E311" s="7">
        <v>0.12777777777777777</v>
      </c>
      <c r="F311" s="21">
        <v>0.26597222222222222</v>
      </c>
      <c r="G311" s="21">
        <f t="shared" si="20"/>
        <v>0.13819444444444445</v>
      </c>
      <c r="H311" s="21">
        <f>VLOOKUP($R311,'Tiempo de permanencia'!$B$7:$E$773,4,FALSE)</f>
        <v>6.7361111111111108E-2</v>
      </c>
      <c r="I311" s="37">
        <f t="shared" si="23"/>
        <v>7.0833333333333345E-2</v>
      </c>
      <c r="J311" s="23">
        <v>45019.12777777778</v>
      </c>
      <c r="K311" s="8">
        <v>45019.265972222223</v>
      </c>
      <c r="L311" s="12" t="s">
        <v>38</v>
      </c>
      <c r="M311" s="6" t="s">
        <v>46</v>
      </c>
      <c r="N311" s="12" t="s">
        <v>33</v>
      </c>
      <c r="O311" s="5">
        <v>11.47</v>
      </c>
      <c r="P311" s="12">
        <f>VLOOKUP(R311,'Monto total'!$H$4:$K$770,4,FALSE)</f>
        <v>149.47</v>
      </c>
      <c r="Q311" s="24" t="s">
        <v>34</v>
      </c>
      <c r="R311" s="5">
        <v>310</v>
      </c>
      <c r="S311" s="12" t="str">
        <f t="shared" si="24"/>
        <v>Sí</v>
      </c>
      <c r="T311" s="24" t="s">
        <v>58</v>
      </c>
      <c r="U311" s="5" t="s">
        <v>561</v>
      </c>
      <c r="V311" s="5" t="str">
        <f>TEXT(TablaSala[[#This Row],[Fecha de factura ]],"dddd")</f>
        <v>lunes</v>
      </c>
      <c r="W311" s="18" t="str">
        <f t="shared" si="21"/>
        <v>00:00:00</v>
      </c>
    </row>
    <row r="312" spans="1:23">
      <c r="A312" s="6">
        <v>6</v>
      </c>
      <c r="B312" s="12" t="s">
        <v>562</v>
      </c>
      <c r="C312" s="6">
        <v>4</v>
      </c>
      <c r="D312" s="15">
        <f t="shared" si="22"/>
        <v>45019</v>
      </c>
      <c r="E312" s="7">
        <v>6.9444444444444448E-2</v>
      </c>
      <c r="F312" s="21">
        <v>0.11319444444444444</v>
      </c>
      <c r="G312" s="21">
        <f t="shared" si="20"/>
        <v>5.4166666666666662E-2</v>
      </c>
      <c r="H312" s="21">
        <f>VLOOKUP($R312,'Tiempo de permanencia'!$B$7:$E$773,4,FALSE)</f>
        <v>5.1388888888888887E-2</v>
      </c>
      <c r="I312" s="37">
        <f t="shared" si="23"/>
        <v>2.7777777777777748E-3</v>
      </c>
      <c r="J312" s="23">
        <v>45019.069444444445</v>
      </c>
      <c r="K312" s="8">
        <v>45019.113194444442</v>
      </c>
      <c r="L312" s="12" t="s">
        <v>19</v>
      </c>
      <c r="M312" s="6" t="s">
        <v>27</v>
      </c>
      <c r="N312" s="12" t="s">
        <v>28</v>
      </c>
      <c r="O312" s="5">
        <v>39.270000000000003</v>
      </c>
      <c r="P312" s="12">
        <f>VLOOKUP(R312,'Monto total'!$H$4:$K$770,4,FALSE)</f>
        <v>92.27000000000001</v>
      </c>
      <c r="Q312" s="24" t="s">
        <v>49</v>
      </c>
      <c r="R312" s="5">
        <v>311</v>
      </c>
      <c r="S312" s="12" t="str">
        <f t="shared" si="24"/>
        <v>Sí</v>
      </c>
      <c r="T312" s="24" t="s">
        <v>39</v>
      </c>
      <c r="U312" s="5" t="s">
        <v>563</v>
      </c>
      <c r="V312" s="5" t="str">
        <f>TEXT(TablaSala[[#This Row],[Fecha de factura ]],"dddd")</f>
        <v>lunes</v>
      </c>
      <c r="W312" s="18" t="str">
        <f t="shared" si="21"/>
        <v>00:15:00</v>
      </c>
    </row>
    <row r="313" spans="1:23">
      <c r="A313" s="6">
        <v>2</v>
      </c>
      <c r="B313" s="12" t="s">
        <v>564</v>
      </c>
      <c r="C313" s="6">
        <v>4</v>
      </c>
      <c r="D313" s="15">
        <f t="shared" si="22"/>
        <v>45019</v>
      </c>
      <c r="E313" s="7">
        <v>0.12986111111111112</v>
      </c>
      <c r="F313" s="21">
        <v>0.25833333333333336</v>
      </c>
      <c r="G313" s="21">
        <f t="shared" si="20"/>
        <v>0.12847222222222224</v>
      </c>
      <c r="H313" s="21">
        <f>VLOOKUP($R313,'Tiempo de permanencia'!$B$7:$E$773,4,FALSE)</f>
        <v>3.8194444444444448E-2</v>
      </c>
      <c r="I313" s="37">
        <f t="shared" si="23"/>
        <v>9.027777777777779E-2</v>
      </c>
      <c r="J313" s="23">
        <v>45019.129861111112</v>
      </c>
      <c r="K313" s="8">
        <v>45019.258333333331</v>
      </c>
      <c r="L313" s="12" t="s">
        <v>19</v>
      </c>
      <c r="M313" s="6" t="s">
        <v>20</v>
      </c>
      <c r="N313" s="12" t="s">
        <v>33</v>
      </c>
      <c r="O313" s="5">
        <v>30.89</v>
      </c>
      <c r="P313" s="12">
        <f>VLOOKUP(R313,'Monto total'!$H$4:$K$770,4,FALSE)</f>
        <v>164.89</v>
      </c>
      <c r="Q313" s="24" t="s">
        <v>22</v>
      </c>
      <c r="R313" s="5">
        <v>312</v>
      </c>
      <c r="S313" s="12" t="str">
        <f t="shared" si="24"/>
        <v>Sí</v>
      </c>
      <c r="T313" s="24" t="s">
        <v>58</v>
      </c>
      <c r="U313" s="5" t="s">
        <v>565</v>
      </c>
      <c r="V313" s="5" t="str">
        <f>TEXT(TablaSala[[#This Row],[Fecha de factura ]],"dddd")</f>
        <v>lunes</v>
      </c>
      <c r="W313" s="18" t="str">
        <f t="shared" si="21"/>
        <v>00:00:00</v>
      </c>
    </row>
    <row r="314" spans="1:23">
      <c r="A314" s="6">
        <v>10</v>
      </c>
      <c r="B314" s="12" t="s">
        <v>52</v>
      </c>
      <c r="C314" s="6">
        <v>3</v>
      </c>
      <c r="D314" s="15">
        <f t="shared" si="22"/>
        <v>45019</v>
      </c>
      <c r="E314" s="7">
        <v>9.930555555555555E-2</v>
      </c>
      <c r="F314" s="21">
        <v>0.24027777777777778</v>
      </c>
      <c r="G314" s="21">
        <f t="shared" si="20"/>
        <v>0.14097222222222222</v>
      </c>
      <c r="H314" s="21">
        <f>VLOOKUP($R314,'Tiempo de permanencia'!$B$7:$E$773,4,FALSE)</f>
        <v>7.3611111111111113E-2</v>
      </c>
      <c r="I314" s="37">
        <f t="shared" si="23"/>
        <v>6.7361111111111108E-2</v>
      </c>
      <c r="J314" s="23">
        <v>45019.099305555559</v>
      </c>
      <c r="K314" s="8">
        <v>45019.240277777775</v>
      </c>
      <c r="L314" s="12" t="s">
        <v>26</v>
      </c>
      <c r="M314" s="6" t="s">
        <v>27</v>
      </c>
      <c r="N314" s="12" t="s">
        <v>21</v>
      </c>
      <c r="O314" s="5">
        <v>43.14</v>
      </c>
      <c r="P314" s="12">
        <f>VLOOKUP(R314,'Monto total'!$H$4:$K$770,4,FALSE)</f>
        <v>275.14</v>
      </c>
      <c r="Q314" s="24" t="s">
        <v>22</v>
      </c>
      <c r="R314" s="5">
        <v>313</v>
      </c>
      <c r="S314" s="12" t="str">
        <f t="shared" si="24"/>
        <v>Sí</v>
      </c>
      <c r="T314" s="24" t="s">
        <v>23</v>
      </c>
      <c r="U314" s="5" t="s">
        <v>566</v>
      </c>
      <c r="V314" s="5" t="str">
        <f>TEXT(TablaSala[[#This Row],[Fecha de factura ]],"dddd")</f>
        <v>lunes</v>
      </c>
      <c r="W314" s="18" t="str">
        <f t="shared" si="21"/>
        <v>00:00:00</v>
      </c>
    </row>
    <row r="315" spans="1:23">
      <c r="A315" s="6">
        <v>20</v>
      </c>
      <c r="B315" s="12" t="s">
        <v>567</v>
      </c>
      <c r="C315" s="6">
        <v>5</v>
      </c>
      <c r="D315" s="15">
        <f t="shared" si="22"/>
        <v>45019</v>
      </c>
      <c r="E315" s="7">
        <v>3.1944444444444442E-2</v>
      </c>
      <c r="F315" s="21">
        <v>0.16180555555555556</v>
      </c>
      <c r="G315" s="21">
        <f t="shared" si="20"/>
        <v>0.14027777777777778</v>
      </c>
      <c r="H315" s="21">
        <f>VLOOKUP($R315,'Tiempo de permanencia'!$B$7:$E$773,4,FALSE)</f>
        <v>3.472222222222222E-3</v>
      </c>
      <c r="I315" s="37">
        <f t="shared" si="23"/>
        <v>0.13680555555555557</v>
      </c>
      <c r="J315" s="23">
        <v>45019.031944444447</v>
      </c>
      <c r="K315" s="8">
        <v>45019.161805555559</v>
      </c>
      <c r="L315" s="12" t="s">
        <v>42</v>
      </c>
      <c r="M315" s="6" t="s">
        <v>20</v>
      </c>
      <c r="N315" s="12" t="s">
        <v>21</v>
      </c>
      <c r="O315" s="5">
        <v>32.18</v>
      </c>
      <c r="P315" s="12">
        <f>VLOOKUP(R315,'Monto total'!$H$4:$K$770,4,FALSE)</f>
        <v>59.18</v>
      </c>
      <c r="Q315" s="24" t="s">
        <v>49</v>
      </c>
      <c r="R315" s="5">
        <v>314</v>
      </c>
      <c r="S315" s="12" t="str">
        <f t="shared" si="24"/>
        <v>Sí</v>
      </c>
      <c r="T315" s="24" t="s">
        <v>78</v>
      </c>
      <c r="U315" s="5" t="s">
        <v>184</v>
      </c>
      <c r="V315" s="5" t="str">
        <f>TEXT(TablaSala[[#This Row],[Fecha de factura ]],"dddd")</f>
        <v>lunes</v>
      </c>
      <c r="W315" s="18" t="str">
        <f t="shared" si="21"/>
        <v>00:15:00</v>
      </c>
    </row>
    <row r="316" spans="1:23">
      <c r="A316" s="6">
        <v>14</v>
      </c>
      <c r="B316" s="12" t="s">
        <v>568</v>
      </c>
      <c r="C316" s="6">
        <v>1</v>
      </c>
      <c r="D316" s="15">
        <f t="shared" si="22"/>
        <v>45019</v>
      </c>
      <c r="E316" s="7">
        <v>8.3333333333333332E-3</v>
      </c>
      <c r="F316" s="21">
        <v>0.1451388888888889</v>
      </c>
      <c r="G316" s="21">
        <f t="shared" si="20"/>
        <v>0.13680555555555557</v>
      </c>
      <c r="H316" s="21">
        <f>VLOOKUP($R316,'Tiempo de permanencia'!$B$7:$E$773,4,FALSE)</f>
        <v>8.7499999999999994E-2</v>
      </c>
      <c r="I316" s="37">
        <f t="shared" si="23"/>
        <v>4.9305555555555575E-2</v>
      </c>
      <c r="J316" s="23">
        <v>45019.008333333331</v>
      </c>
      <c r="K316" s="8">
        <v>45019.145138888889</v>
      </c>
      <c r="L316" s="12" t="s">
        <v>32</v>
      </c>
      <c r="M316" s="6" t="s">
        <v>20</v>
      </c>
      <c r="N316" s="12" t="s">
        <v>33</v>
      </c>
      <c r="O316" s="5">
        <v>20.6</v>
      </c>
      <c r="P316" s="12">
        <f>VLOOKUP(R316,'Monto total'!$H$4:$K$770,4,FALSE)</f>
        <v>181.6</v>
      </c>
      <c r="Q316" s="24" t="s">
        <v>34</v>
      </c>
      <c r="R316" s="5">
        <v>315</v>
      </c>
      <c r="S316" s="12" t="str">
        <f t="shared" si="24"/>
        <v>Sí</v>
      </c>
      <c r="T316" s="24" t="s">
        <v>78</v>
      </c>
      <c r="U316" s="5" t="s">
        <v>569</v>
      </c>
      <c r="V316" s="5" t="str">
        <f>TEXT(TablaSala[[#This Row],[Fecha de factura ]],"dddd")</f>
        <v>lunes</v>
      </c>
      <c r="W316" s="18" t="str">
        <f t="shared" si="21"/>
        <v>00:00:00</v>
      </c>
    </row>
    <row r="317" spans="1:23">
      <c r="A317" s="6">
        <v>2</v>
      </c>
      <c r="B317" s="12" t="s">
        <v>570</v>
      </c>
      <c r="C317" s="6">
        <v>2</v>
      </c>
      <c r="D317" s="15">
        <f t="shared" si="22"/>
        <v>45019</v>
      </c>
      <c r="E317" s="7">
        <v>6.805555555555555E-2</v>
      </c>
      <c r="F317" s="21">
        <v>0.23055555555555557</v>
      </c>
      <c r="G317" s="21">
        <f t="shared" si="20"/>
        <v>0.16250000000000003</v>
      </c>
      <c r="H317" s="21">
        <f>VLOOKUP($R317,'Tiempo de permanencia'!$B$7:$E$773,4,FALSE)</f>
        <v>0.10972222222222222</v>
      </c>
      <c r="I317" s="37">
        <f t="shared" si="23"/>
        <v>5.2777777777777812E-2</v>
      </c>
      <c r="J317" s="23">
        <v>45019.068055555559</v>
      </c>
      <c r="K317" s="8">
        <v>45019.230555555558</v>
      </c>
      <c r="L317" s="12" t="s">
        <v>38</v>
      </c>
      <c r="M317" s="6" t="s">
        <v>27</v>
      </c>
      <c r="N317" s="12" t="s">
        <v>33</v>
      </c>
      <c r="O317" s="5">
        <v>31.13</v>
      </c>
      <c r="P317" s="12">
        <f>VLOOKUP(R317,'Monto total'!$H$4:$K$770,4,FALSE)</f>
        <v>191.13</v>
      </c>
      <c r="Q317" s="24" t="s">
        <v>22</v>
      </c>
      <c r="R317" s="5">
        <v>316</v>
      </c>
      <c r="S317" s="12" t="str">
        <f t="shared" si="24"/>
        <v>Sí</v>
      </c>
      <c r="T317" s="24" t="s">
        <v>43</v>
      </c>
      <c r="U317" s="5" t="s">
        <v>571</v>
      </c>
      <c r="V317" s="5" t="str">
        <f>TEXT(TablaSala[[#This Row],[Fecha de factura ]],"dddd")</f>
        <v>lunes</v>
      </c>
      <c r="W317" s="18" t="str">
        <f t="shared" si="21"/>
        <v>00:00:00</v>
      </c>
    </row>
    <row r="318" spans="1:23">
      <c r="A318" s="6">
        <v>17</v>
      </c>
      <c r="B318" s="12" t="s">
        <v>179</v>
      </c>
      <c r="C318" s="6">
        <v>2</v>
      </c>
      <c r="D318" s="15">
        <f t="shared" si="22"/>
        <v>45019</v>
      </c>
      <c r="E318" s="7">
        <v>0.10069444444444445</v>
      </c>
      <c r="F318" s="21">
        <v>0.26111111111111113</v>
      </c>
      <c r="G318" s="21">
        <f t="shared" si="20"/>
        <v>0.16041666666666668</v>
      </c>
      <c r="H318" s="21">
        <f>VLOOKUP($R318,'Tiempo de permanencia'!$B$7:$E$773,4,FALSE)</f>
        <v>6.1111111111111109E-2</v>
      </c>
      <c r="I318" s="37">
        <f t="shared" si="23"/>
        <v>9.9305555555555564E-2</v>
      </c>
      <c r="J318" s="23">
        <v>45019.100694444445</v>
      </c>
      <c r="K318" s="8">
        <v>45019.261111111111</v>
      </c>
      <c r="L318" s="12" t="s">
        <v>32</v>
      </c>
      <c r="M318" s="6" t="s">
        <v>27</v>
      </c>
      <c r="N318" s="12" t="s">
        <v>28</v>
      </c>
      <c r="O318" s="5">
        <v>24.55</v>
      </c>
      <c r="P318" s="12">
        <f>VLOOKUP(R318,'Monto total'!$H$4:$K$770,4,FALSE)</f>
        <v>202.55</v>
      </c>
      <c r="Q318" s="24" t="s">
        <v>34</v>
      </c>
      <c r="R318" s="5">
        <v>317</v>
      </c>
      <c r="S318" s="12" t="str">
        <f t="shared" si="24"/>
        <v>Sí</v>
      </c>
      <c r="T318" s="24" t="s">
        <v>58</v>
      </c>
      <c r="U318" s="5" t="s">
        <v>572</v>
      </c>
      <c r="V318" s="5" t="str">
        <f>TEXT(TablaSala[[#This Row],[Fecha de factura ]],"dddd")</f>
        <v>lunes</v>
      </c>
      <c r="W318" s="18" t="str">
        <f t="shared" si="21"/>
        <v>00:00:00</v>
      </c>
    </row>
    <row r="319" spans="1:23">
      <c r="A319" s="6">
        <v>13</v>
      </c>
      <c r="B319" s="12" t="s">
        <v>573</v>
      </c>
      <c r="C319" s="6">
        <v>3</v>
      </c>
      <c r="D319" s="15">
        <f t="shared" si="22"/>
        <v>45019</v>
      </c>
      <c r="E319" s="7">
        <v>0.14791666666666667</v>
      </c>
      <c r="F319" s="21">
        <v>0.21458333333333332</v>
      </c>
      <c r="G319" s="21">
        <f t="shared" si="20"/>
        <v>6.6666666666666652E-2</v>
      </c>
      <c r="H319" s="21">
        <f>VLOOKUP($R319,'Tiempo de permanencia'!$B$7:$E$773,4,FALSE)</f>
        <v>2.7083333333333334E-2</v>
      </c>
      <c r="I319" s="37">
        <f t="shared" si="23"/>
        <v>3.9583333333333318E-2</v>
      </c>
      <c r="J319" s="23">
        <v>45019.147916666669</v>
      </c>
      <c r="K319" s="8">
        <v>45019.214583333334</v>
      </c>
      <c r="L319" s="12" t="s">
        <v>19</v>
      </c>
      <c r="M319" s="6" t="s">
        <v>46</v>
      </c>
      <c r="N319" s="12" t="s">
        <v>33</v>
      </c>
      <c r="O319" s="5">
        <v>10.08</v>
      </c>
      <c r="P319" s="12">
        <f>VLOOKUP(R319,'Monto total'!$H$4:$K$770,4,FALSE)</f>
        <v>39.08</v>
      </c>
      <c r="Q319" s="24" t="s">
        <v>22</v>
      </c>
      <c r="R319" s="5">
        <v>318</v>
      </c>
      <c r="S319" s="12" t="str">
        <f t="shared" si="24"/>
        <v>Sí</v>
      </c>
      <c r="T319" s="24" t="s">
        <v>50</v>
      </c>
      <c r="U319" s="5" t="s">
        <v>65</v>
      </c>
      <c r="V319" s="5" t="str">
        <f>TEXT(TablaSala[[#This Row],[Fecha de factura ]],"dddd")</f>
        <v>lunes</v>
      </c>
      <c r="W319" s="18" t="str">
        <f t="shared" si="21"/>
        <v>00:00:00</v>
      </c>
    </row>
    <row r="320" spans="1:23">
      <c r="A320" s="6">
        <v>1</v>
      </c>
      <c r="B320" s="12" t="s">
        <v>574</v>
      </c>
      <c r="C320" s="6">
        <v>1</v>
      </c>
      <c r="D320" s="15">
        <f t="shared" si="22"/>
        <v>45019</v>
      </c>
      <c r="E320" s="7">
        <v>3.3333333333333333E-2</v>
      </c>
      <c r="F320" s="21">
        <v>0.16597222222222222</v>
      </c>
      <c r="G320" s="21">
        <f t="shared" si="20"/>
        <v>0.13263888888888889</v>
      </c>
      <c r="H320" s="21">
        <f>VLOOKUP($R320,'Tiempo de permanencia'!$B$7:$E$773,4,FALSE)</f>
        <v>8.7499999999999994E-2</v>
      </c>
      <c r="I320" s="37">
        <f t="shared" si="23"/>
        <v>4.5138888888888895E-2</v>
      </c>
      <c r="J320" s="23">
        <v>45019.033333333333</v>
      </c>
      <c r="K320" s="8">
        <v>45019.165972222225</v>
      </c>
      <c r="L320" s="12" t="s">
        <v>26</v>
      </c>
      <c r="M320" s="6" t="s">
        <v>20</v>
      </c>
      <c r="N320" s="12" t="s">
        <v>28</v>
      </c>
      <c r="O320" s="5">
        <v>30.05</v>
      </c>
      <c r="P320" s="12">
        <f>VLOOKUP(R320,'Monto total'!$H$4:$K$770,4,FALSE)</f>
        <v>298.05</v>
      </c>
      <c r="Q320" s="24" t="s">
        <v>34</v>
      </c>
      <c r="R320" s="5">
        <v>319</v>
      </c>
      <c r="S320" s="12" t="str">
        <f t="shared" si="24"/>
        <v>Sí</v>
      </c>
      <c r="T320" s="24" t="s">
        <v>55</v>
      </c>
      <c r="U320" s="5" t="s">
        <v>575</v>
      </c>
      <c r="V320" s="5" t="str">
        <f>TEXT(TablaSala[[#This Row],[Fecha de factura ]],"dddd")</f>
        <v>lunes</v>
      </c>
      <c r="W320" s="18" t="str">
        <f t="shared" si="21"/>
        <v>00:00:00</v>
      </c>
    </row>
    <row r="321" spans="1:23">
      <c r="A321" s="6">
        <v>9</v>
      </c>
      <c r="B321" s="12" t="s">
        <v>576</v>
      </c>
      <c r="C321" s="6">
        <v>1</v>
      </c>
      <c r="D321" s="15">
        <f t="shared" si="22"/>
        <v>45019</v>
      </c>
      <c r="E321" s="7">
        <v>6.25E-2</v>
      </c>
      <c r="F321" s="21">
        <v>0.17847222222222223</v>
      </c>
      <c r="G321" s="21">
        <f t="shared" si="20"/>
        <v>0.11597222222222223</v>
      </c>
      <c r="H321" s="21">
        <f>VLOOKUP($R321,'Tiempo de permanencia'!$B$7:$E$773,4,FALSE)</f>
        <v>9.0277777777777776E-2</v>
      </c>
      <c r="I321" s="37">
        <f t="shared" si="23"/>
        <v>2.569444444444445E-2</v>
      </c>
      <c r="J321" s="23">
        <v>45019.0625</v>
      </c>
      <c r="K321" s="8">
        <v>45019.178472222222</v>
      </c>
      <c r="L321" s="12" t="s">
        <v>19</v>
      </c>
      <c r="M321" s="6" t="s">
        <v>20</v>
      </c>
      <c r="N321" s="12" t="s">
        <v>21</v>
      </c>
      <c r="O321" s="5">
        <v>44.02</v>
      </c>
      <c r="P321" s="12">
        <f>VLOOKUP(R321,'Monto total'!$H$4:$K$770,4,FALSE)</f>
        <v>142.02000000000001</v>
      </c>
      <c r="Q321" s="24" t="s">
        <v>22</v>
      </c>
      <c r="R321" s="5">
        <v>320</v>
      </c>
      <c r="S321" s="12" t="str">
        <f t="shared" si="24"/>
        <v>Sí</v>
      </c>
      <c r="T321" s="24" t="s">
        <v>23</v>
      </c>
      <c r="U321" s="5" t="s">
        <v>577</v>
      </c>
      <c r="V321" s="5" t="str">
        <f>TEXT(TablaSala[[#This Row],[Fecha de factura ]],"dddd")</f>
        <v>lunes</v>
      </c>
      <c r="W321" s="18" t="str">
        <f t="shared" si="21"/>
        <v>00:00:00</v>
      </c>
    </row>
    <row r="322" spans="1:23">
      <c r="A322" s="6">
        <v>18</v>
      </c>
      <c r="B322" s="12" t="s">
        <v>578</v>
      </c>
      <c r="C322" s="6">
        <v>5</v>
      </c>
      <c r="D322" s="15">
        <f t="shared" si="22"/>
        <v>45019</v>
      </c>
      <c r="E322" s="7">
        <v>8.611111111111111E-2</v>
      </c>
      <c r="F322" s="21">
        <v>0.17916666666666667</v>
      </c>
      <c r="G322" s="21">
        <f t="shared" ref="G322:G385" si="25">IF(Q322="Ocupada",F322-E322+W322,F322-E322)</f>
        <v>9.3055555555555558E-2</v>
      </c>
      <c r="H322" s="21">
        <f>VLOOKUP($R322,'Tiempo de permanencia'!$B$7:$E$773,4,FALSE)</f>
        <v>6.5972222222222224E-2</v>
      </c>
      <c r="I322" s="37">
        <f t="shared" si="23"/>
        <v>2.7083333333333334E-2</v>
      </c>
      <c r="J322" s="23">
        <v>45019.086111111108</v>
      </c>
      <c r="K322" s="8">
        <v>45019.179166666669</v>
      </c>
      <c r="L322" s="12" t="s">
        <v>26</v>
      </c>
      <c r="M322" s="6" t="s">
        <v>20</v>
      </c>
      <c r="N322" s="12" t="s">
        <v>33</v>
      </c>
      <c r="O322" s="5">
        <v>23.59</v>
      </c>
      <c r="P322" s="12">
        <f>VLOOKUP(R322,'Monto total'!$H$4:$K$770,4,FALSE)</f>
        <v>164.59</v>
      </c>
      <c r="Q322" s="24" t="s">
        <v>34</v>
      </c>
      <c r="R322" s="5">
        <v>321</v>
      </c>
      <c r="S322" s="12" t="str">
        <f t="shared" si="24"/>
        <v>Sí</v>
      </c>
      <c r="T322" s="24" t="s">
        <v>50</v>
      </c>
      <c r="U322" s="5" t="s">
        <v>579</v>
      </c>
      <c r="V322" s="5" t="str">
        <f>TEXT(TablaSala[[#This Row],[Fecha de factura ]],"dddd")</f>
        <v>lunes</v>
      </c>
      <c r="W322" s="18" t="str">
        <f t="shared" ref="W322:W385" si="26">IF(Q322="Ocupada","00:15:00","00:00:00")</f>
        <v>00:00:00</v>
      </c>
    </row>
    <row r="323" spans="1:23">
      <c r="A323" s="6">
        <v>12</v>
      </c>
      <c r="B323" s="12" t="s">
        <v>580</v>
      </c>
      <c r="C323" s="6">
        <v>1</v>
      </c>
      <c r="D323" s="15">
        <f t="shared" ref="D323:D386" si="27">DATE(YEAR(J323),MONTH(J323),DAY(J323))</f>
        <v>45019</v>
      </c>
      <c r="E323" s="7">
        <v>0.15347222222222223</v>
      </c>
      <c r="F323" s="21">
        <v>0.24097222222222223</v>
      </c>
      <c r="G323" s="21">
        <f t="shared" si="25"/>
        <v>9.7916666666666666E-2</v>
      </c>
      <c r="H323" s="21">
        <f>VLOOKUP($R323,'Tiempo de permanencia'!$B$7:$E$773,4,FALSE)</f>
        <v>4.1666666666666664E-2</v>
      </c>
      <c r="I323" s="37">
        <f t="shared" ref="I323:I386" si="28">IF((G323-H323)&lt;0,0,G323-H323)</f>
        <v>5.6250000000000001E-2</v>
      </c>
      <c r="J323" s="23">
        <v>45019.15347222222</v>
      </c>
      <c r="K323" s="8">
        <v>45019.240972222222</v>
      </c>
      <c r="L323" s="12" t="s">
        <v>32</v>
      </c>
      <c r="M323" s="6" t="s">
        <v>46</v>
      </c>
      <c r="N323" s="12" t="s">
        <v>33</v>
      </c>
      <c r="O323" s="5">
        <v>24.69</v>
      </c>
      <c r="P323" s="12">
        <f>VLOOKUP(R323,'Monto total'!$H$4:$K$770,4,FALSE)</f>
        <v>109.69</v>
      </c>
      <c r="Q323" s="24" t="s">
        <v>49</v>
      </c>
      <c r="R323" s="5">
        <v>322</v>
      </c>
      <c r="S323" s="12" t="str">
        <f t="shared" ref="S323:S386" si="29">IF($I323=0,"No","Sí")</f>
        <v>Sí</v>
      </c>
      <c r="T323" s="24" t="s">
        <v>73</v>
      </c>
      <c r="U323" s="5" t="s">
        <v>581</v>
      </c>
      <c r="V323" s="5" t="str">
        <f>TEXT(TablaSala[[#This Row],[Fecha de factura ]],"dddd")</f>
        <v>lunes</v>
      </c>
      <c r="W323" s="18" t="str">
        <f t="shared" si="26"/>
        <v>00:15:00</v>
      </c>
    </row>
    <row r="324" spans="1:23">
      <c r="A324" s="6">
        <v>8</v>
      </c>
      <c r="B324" s="12" t="s">
        <v>582</v>
      </c>
      <c r="C324" s="6">
        <v>1</v>
      </c>
      <c r="D324" s="15">
        <f t="shared" si="27"/>
        <v>45019</v>
      </c>
      <c r="E324" s="7">
        <v>5.7638888888888892E-2</v>
      </c>
      <c r="F324" s="21">
        <v>0.17986111111111111</v>
      </c>
      <c r="G324" s="21">
        <f t="shared" si="25"/>
        <v>0.12222222222222222</v>
      </c>
      <c r="H324" s="21">
        <f>VLOOKUP($R324,'Tiempo de permanencia'!$B$7:$E$773,4,FALSE)</f>
        <v>8.4722222222222227E-2</v>
      </c>
      <c r="I324" s="37">
        <f t="shared" si="28"/>
        <v>3.7499999999999992E-2</v>
      </c>
      <c r="J324" s="23">
        <v>45019.057638888888</v>
      </c>
      <c r="K324" s="8">
        <v>45019.179861111108</v>
      </c>
      <c r="L324" s="12" t="s">
        <v>38</v>
      </c>
      <c r="M324" s="6" t="s">
        <v>27</v>
      </c>
      <c r="N324" s="12" t="s">
        <v>28</v>
      </c>
      <c r="O324" s="5">
        <v>44.3</v>
      </c>
      <c r="P324" s="12">
        <f>VLOOKUP(R324,'Monto total'!$H$4:$K$770,4,FALSE)</f>
        <v>252.3</v>
      </c>
      <c r="Q324" s="24" t="s">
        <v>34</v>
      </c>
      <c r="R324" s="5">
        <v>323</v>
      </c>
      <c r="S324" s="12" t="str">
        <f t="shared" si="29"/>
        <v>Sí</v>
      </c>
      <c r="T324" s="24" t="s">
        <v>78</v>
      </c>
      <c r="U324" s="5" t="s">
        <v>583</v>
      </c>
      <c r="V324" s="5" t="str">
        <f>TEXT(TablaSala[[#This Row],[Fecha de factura ]],"dddd")</f>
        <v>lunes</v>
      </c>
      <c r="W324" s="18" t="str">
        <f t="shared" si="26"/>
        <v>00:00:00</v>
      </c>
    </row>
    <row r="325" spans="1:23">
      <c r="A325" s="6">
        <v>9</v>
      </c>
      <c r="B325" s="12" t="s">
        <v>584</v>
      </c>
      <c r="C325" s="6">
        <v>6</v>
      </c>
      <c r="D325" s="15">
        <f t="shared" si="27"/>
        <v>45019</v>
      </c>
      <c r="E325" s="7">
        <v>2.9861111111111113E-2</v>
      </c>
      <c r="F325" s="21">
        <v>7.7083333333333337E-2</v>
      </c>
      <c r="G325" s="21">
        <f t="shared" si="25"/>
        <v>4.7222222222222221E-2</v>
      </c>
      <c r="H325" s="21">
        <f>VLOOKUP($R325,'Tiempo de permanencia'!$B$7:$E$773,4,FALSE)</f>
        <v>6.25E-2</v>
      </c>
      <c r="I325" s="37">
        <f t="shared" si="28"/>
        <v>0</v>
      </c>
      <c r="J325" s="23">
        <v>45019.029861111114</v>
      </c>
      <c r="K325" s="8">
        <v>45019.07708333333</v>
      </c>
      <c r="L325" s="12" t="s">
        <v>26</v>
      </c>
      <c r="M325" s="6" t="s">
        <v>46</v>
      </c>
      <c r="N325" s="12" t="s">
        <v>1323</v>
      </c>
      <c r="O325" s="5">
        <v>21.6</v>
      </c>
      <c r="P325" s="12">
        <f>VLOOKUP(R325,'Monto total'!$H$4:$K$770,4,FALSE)</f>
        <v>0</v>
      </c>
      <c r="Q325" s="24" t="s">
        <v>34</v>
      </c>
      <c r="R325" s="5">
        <v>324</v>
      </c>
      <c r="S325" s="12" t="str">
        <f t="shared" si="29"/>
        <v>No</v>
      </c>
      <c r="T325" s="24" t="s">
        <v>43</v>
      </c>
      <c r="U325" s="5" t="s">
        <v>585</v>
      </c>
      <c r="V325" s="5" t="str">
        <f>TEXT(TablaSala[[#This Row],[Fecha de factura ]],"dddd")</f>
        <v>lunes</v>
      </c>
      <c r="W325" s="18" t="str">
        <f t="shared" si="26"/>
        <v>00:00:00</v>
      </c>
    </row>
    <row r="326" spans="1:23">
      <c r="A326" s="6">
        <v>18</v>
      </c>
      <c r="B326" s="12" t="s">
        <v>586</v>
      </c>
      <c r="C326" s="6">
        <v>1</v>
      </c>
      <c r="D326" s="15">
        <f t="shared" si="27"/>
        <v>45019</v>
      </c>
      <c r="E326" s="7">
        <v>4.1666666666666664E-2</v>
      </c>
      <c r="F326" s="21">
        <v>9.583333333333334E-2</v>
      </c>
      <c r="G326" s="21">
        <f t="shared" si="25"/>
        <v>5.4166666666666675E-2</v>
      </c>
      <c r="H326" s="21">
        <f>VLOOKUP($R326,'Tiempo de permanencia'!$B$7:$E$773,4,FALSE)</f>
        <v>4.9305555555555554E-2</v>
      </c>
      <c r="I326" s="37">
        <f t="shared" si="28"/>
        <v>4.8611111111111216E-3</v>
      </c>
      <c r="J326" s="23">
        <v>45019.041666666664</v>
      </c>
      <c r="K326" s="8">
        <v>45019.095833333333</v>
      </c>
      <c r="L326" s="12" t="s">
        <v>32</v>
      </c>
      <c r="M326" s="6" t="s">
        <v>20</v>
      </c>
      <c r="N326" s="12" t="s">
        <v>33</v>
      </c>
      <c r="O326" s="5">
        <v>32.5</v>
      </c>
      <c r="P326" s="12">
        <f>VLOOKUP(R326,'Monto total'!$H$4:$K$770,4,FALSE)</f>
        <v>186.5</v>
      </c>
      <c r="Q326" s="24" t="s">
        <v>22</v>
      </c>
      <c r="R326" s="5">
        <v>325</v>
      </c>
      <c r="S326" s="12" t="str">
        <f t="shared" si="29"/>
        <v>Sí</v>
      </c>
      <c r="T326" s="24" t="s">
        <v>43</v>
      </c>
      <c r="U326" s="5" t="s">
        <v>587</v>
      </c>
      <c r="V326" s="5" t="str">
        <f>TEXT(TablaSala[[#This Row],[Fecha de factura ]],"dddd")</f>
        <v>lunes</v>
      </c>
      <c r="W326" s="18" t="str">
        <f t="shared" si="26"/>
        <v>00:00:00</v>
      </c>
    </row>
    <row r="327" spans="1:23">
      <c r="A327" s="6">
        <v>14</v>
      </c>
      <c r="B327" s="12" t="s">
        <v>588</v>
      </c>
      <c r="C327" s="6">
        <v>4</v>
      </c>
      <c r="D327" s="15">
        <f t="shared" si="27"/>
        <v>45020</v>
      </c>
      <c r="E327" s="7">
        <v>6.8750000000000006E-2</v>
      </c>
      <c r="F327" s="21">
        <v>0.23194444444444445</v>
      </c>
      <c r="G327" s="21">
        <f t="shared" si="25"/>
        <v>0.1736111111111111</v>
      </c>
      <c r="H327" s="21">
        <f>VLOOKUP($R327,'Tiempo de permanencia'!$B$7:$E$773,4,FALSE)</f>
        <v>6.3194444444444442E-2</v>
      </c>
      <c r="I327" s="37">
        <f t="shared" si="28"/>
        <v>0.11041666666666666</v>
      </c>
      <c r="J327" s="23">
        <v>45020.068749999999</v>
      </c>
      <c r="K327" s="8">
        <v>45020.231944444444</v>
      </c>
      <c r="L327" s="12" t="s">
        <v>26</v>
      </c>
      <c r="M327" s="6" t="s">
        <v>27</v>
      </c>
      <c r="N327" s="12" t="s">
        <v>21</v>
      </c>
      <c r="O327" s="5">
        <v>13.85</v>
      </c>
      <c r="P327" s="12">
        <f>VLOOKUP(R327,'Monto total'!$H$4:$K$770,4,FALSE)</f>
        <v>94.85</v>
      </c>
      <c r="Q327" s="24" t="s">
        <v>49</v>
      </c>
      <c r="R327" s="5">
        <v>326</v>
      </c>
      <c r="S327" s="12" t="str">
        <f t="shared" si="29"/>
        <v>Sí</v>
      </c>
      <c r="T327" s="24" t="s">
        <v>43</v>
      </c>
      <c r="U327" s="5" t="s">
        <v>589</v>
      </c>
      <c r="V327" s="5" t="str">
        <f>TEXT(TablaSala[[#This Row],[Fecha de factura ]],"dddd")</f>
        <v>martes</v>
      </c>
      <c r="W327" s="18" t="str">
        <f t="shared" si="26"/>
        <v>00:15:00</v>
      </c>
    </row>
    <row r="328" spans="1:23">
      <c r="A328" s="6">
        <v>12</v>
      </c>
      <c r="B328" s="12" t="s">
        <v>393</v>
      </c>
      <c r="C328" s="6">
        <v>5</v>
      </c>
      <c r="D328" s="15">
        <f t="shared" si="27"/>
        <v>45020</v>
      </c>
      <c r="E328" s="7">
        <v>0.12430555555555556</v>
      </c>
      <c r="F328" s="21">
        <v>0.19166666666666668</v>
      </c>
      <c r="G328" s="21">
        <f t="shared" si="25"/>
        <v>6.7361111111111122E-2</v>
      </c>
      <c r="H328" s="21">
        <f>VLOOKUP($R328,'Tiempo de permanencia'!$B$7:$E$773,4,FALSE)</f>
        <v>5.1388888888888887E-2</v>
      </c>
      <c r="I328" s="37">
        <f t="shared" si="28"/>
        <v>1.5972222222222235E-2</v>
      </c>
      <c r="J328" s="23">
        <v>45020.124305555553</v>
      </c>
      <c r="K328" s="8">
        <v>45020.191666666666</v>
      </c>
      <c r="L328" s="12" t="s">
        <v>38</v>
      </c>
      <c r="M328" s="6" t="s">
        <v>46</v>
      </c>
      <c r="N328" s="12" t="s">
        <v>33</v>
      </c>
      <c r="O328" s="5">
        <v>15.08</v>
      </c>
      <c r="P328" s="12">
        <f>VLOOKUP(R328,'Monto total'!$H$4:$K$770,4,FALSE)</f>
        <v>162.08000000000001</v>
      </c>
      <c r="Q328" s="24" t="s">
        <v>22</v>
      </c>
      <c r="R328" s="5">
        <v>327</v>
      </c>
      <c r="S328" s="12" t="str">
        <f t="shared" si="29"/>
        <v>Sí</v>
      </c>
      <c r="T328" s="24" t="s">
        <v>29</v>
      </c>
      <c r="U328" s="5" t="s">
        <v>590</v>
      </c>
      <c r="V328" s="5" t="str">
        <f>TEXT(TablaSala[[#This Row],[Fecha de factura ]],"dddd")</f>
        <v>martes</v>
      </c>
      <c r="W328" s="18" t="str">
        <f t="shared" si="26"/>
        <v>00:00:00</v>
      </c>
    </row>
    <row r="329" spans="1:23">
      <c r="A329" s="6">
        <v>4</v>
      </c>
      <c r="B329" s="12" t="s">
        <v>591</v>
      </c>
      <c r="C329" s="6">
        <v>3</v>
      </c>
      <c r="D329" s="15">
        <f t="shared" si="27"/>
        <v>45020</v>
      </c>
      <c r="E329" s="7">
        <v>7.2222222222222215E-2</v>
      </c>
      <c r="F329" s="21">
        <v>0.17152777777777778</v>
      </c>
      <c r="G329" s="21">
        <f t="shared" si="25"/>
        <v>9.9305555555555564E-2</v>
      </c>
      <c r="H329" s="21">
        <f>VLOOKUP($R329,'Tiempo de permanencia'!$B$7:$E$773,4,FALSE)</f>
        <v>1.4583333333333334E-2</v>
      </c>
      <c r="I329" s="37">
        <f t="shared" si="28"/>
        <v>8.4722222222222227E-2</v>
      </c>
      <c r="J329" s="23">
        <v>45020.072222222225</v>
      </c>
      <c r="K329" s="8">
        <v>45020.171527777777</v>
      </c>
      <c r="L329" s="12" t="s">
        <v>32</v>
      </c>
      <c r="M329" s="6" t="s">
        <v>46</v>
      </c>
      <c r="N329" s="12" t="s">
        <v>33</v>
      </c>
      <c r="O329" s="5">
        <v>13.85</v>
      </c>
      <c r="P329" s="12">
        <f>VLOOKUP(R329,'Monto total'!$H$4:$K$770,4,FALSE)</f>
        <v>48.85</v>
      </c>
      <c r="Q329" s="24" t="s">
        <v>22</v>
      </c>
      <c r="R329" s="5">
        <v>328</v>
      </c>
      <c r="S329" s="12" t="str">
        <f t="shared" si="29"/>
        <v>Sí</v>
      </c>
      <c r="T329" s="24" t="s">
        <v>78</v>
      </c>
      <c r="U329" s="5" t="s">
        <v>47</v>
      </c>
      <c r="V329" s="5" t="str">
        <f>TEXT(TablaSala[[#This Row],[Fecha de factura ]],"dddd")</f>
        <v>martes</v>
      </c>
      <c r="W329" s="18" t="str">
        <f t="shared" si="26"/>
        <v>00:00:00</v>
      </c>
    </row>
    <row r="330" spans="1:23">
      <c r="A330" s="6">
        <v>13</v>
      </c>
      <c r="B330" s="12" t="s">
        <v>592</v>
      </c>
      <c r="C330" s="6">
        <v>1</v>
      </c>
      <c r="D330" s="15">
        <f t="shared" si="27"/>
        <v>45020</v>
      </c>
      <c r="E330" s="7">
        <v>1.8055555555555554E-2</v>
      </c>
      <c r="F330" s="21">
        <v>0.11180555555555556</v>
      </c>
      <c r="G330" s="21">
        <f t="shared" si="25"/>
        <v>0.10416666666666667</v>
      </c>
      <c r="H330" s="21">
        <f>VLOOKUP($R330,'Tiempo de permanencia'!$B$7:$E$773,4,FALSE)</f>
        <v>9.6527777777777782E-2</v>
      </c>
      <c r="I330" s="37">
        <f t="shared" si="28"/>
        <v>7.6388888888888895E-3</v>
      </c>
      <c r="J330" s="23">
        <v>45020.018055555556</v>
      </c>
      <c r="K330" s="8">
        <v>45020.111805555556</v>
      </c>
      <c r="L330" s="12" t="s">
        <v>32</v>
      </c>
      <c r="M330" s="6" t="s">
        <v>20</v>
      </c>
      <c r="N330" s="12" t="s">
        <v>33</v>
      </c>
      <c r="O330" s="5">
        <v>38.89</v>
      </c>
      <c r="P330" s="12">
        <f>VLOOKUP(R330,'Monto total'!$H$4:$K$770,4,FALSE)</f>
        <v>245.89</v>
      </c>
      <c r="Q330" s="24" t="s">
        <v>49</v>
      </c>
      <c r="R330" s="5">
        <v>329</v>
      </c>
      <c r="S330" s="12" t="str">
        <f t="shared" si="29"/>
        <v>Sí</v>
      </c>
      <c r="T330" s="24" t="s">
        <v>55</v>
      </c>
      <c r="U330" s="5" t="s">
        <v>593</v>
      </c>
      <c r="V330" s="5" t="str">
        <f>TEXT(TablaSala[[#This Row],[Fecha de factura ]],"dddd")</f>
        <v>martes</v>
      </c>
      <c r="W330" s="18" t="str">
        <f t="shared" si="26"/>
        <v>00:15:00</v>
      </c>
    </row>
    <row r="331" spans="1:23">
      <c r="A331" s="6">
        <v>10</v>
      </c>
      <c r="B331" s="12" t="s">
        <v>594</v>
      </c>
      <c r="C331" s="6">
        <v>6</v>
      </c>
      <c r="D331" s="15">
        <f t="shared" si="27"/>
        <v>45020</v>
      </c>
      <c r="E331" s="7">
        <v>7.6388888888888895E-2</v>
      </c>
      <c r="F331" s="21">
        <v>0.16458333333333333</v>
      </c>
      <c r="G331" s="21">
        <f t="shared" si="25"/>
        <v>9.8611111111111108E-2</v>
      </c>
      <c r="H331" s="21">
        <f>VLOOKUP($R331,'Tiempo de permanencia'!$B$7:$E$773,4,FALSE)</f>
        <v>9.7222222222222224E-2</v>
      </c>
      <c r="I331" s="37">
        <f t="shared" si="28"/>
        <v>1.388888888888884E-3</v>
      </c>
      <c r="J331" s="23">
        <v>45020.076388888891</v>
      </c>
      <c r="K331" s="8">
        <v>45020.164583333331</v>
      </c>
      <c r="L331" s="12" t="s">
        <v>19</v>
      </c>
      <c r="M331" s="6" t="s">
        <v>27</v>
      </c>
      <c r="N331" s="12" t="s">
        <v>33</v>
      </c>
      <c r="O331" s="5">
        <v>32.17</v>
      </c>
      <c r="P331" s="12">
        <f>VLOOKUP(R331,'Monto total'!$H$4:$K$770,4,FALSE)</f>
        <v>249.17000000000002</v>
      </c>
      <c r="Q331" s="24" t="s">
        <v>49</v>
      </c>
      <c r="R331" s="5">
        <v>330</v>
      </c>
      <c r="S331" s="12" t="str">
        <f t="shared" si="29"/>
        <v>Sí</v>
      </c>
      <c r="T331" s="24" t="s">
        <v>55</v>
      </c>
      <c r="U331" s="5" t="s">
        <v>595</v>
      </c>
      <c r="V331" s="5" t="str">
        <f>TEXT(TablaSala[[#This Row],[Fecha de factura ]],"dddd")</f>
        <v>martes</v>
      </c>
      <c r="W331" s="18" t="str">
        <f t="shared" si="26"/>
        <v>00:15:00</v>
      </c>
    </row>
    <row r="332" spans="1:23">
      <c r="A332" s="6">
        <v>20</v>
      </c>
      <c r="B332" s="12" t="s">
        <v>596</v>
      </c>
      <c r="C332" s="6">
        <v>3</v>
      </c>
      <c r="D332" s="15">
        <f t="shared" si="27"/>
        <v>45020</v>
      </c>
      <c r="E332" s="7">
        <v>0.12916666666666668</v>
      </c>
      <c r="F332" s="21">
        <v>0.26180555555555557</v>
      </c>
      <c r="G332" s="21">
        <f t="shared" si="25"/>
        <v>0.13263888888888889</v>
      </c>
      <c r="H332" s="21">
        <f>VLOOKUP($R332,'Tiempo de permanencia'!$B$7:$E$773,4,FALSE)</f>
        <v>8.4027777777777785E-2</v>
      </c>
      <c r="I332" s="37">
        <f t="shared" si="28"/>
        <v>4.8611111111111105E-2</v>
      </c>
      <c r="J332" s="23">
        <v>45020.129166666666</v>
      </c>
      <c r="K332" s="8">
        <v>45020.261805555558</v>
      </c>
      <c r="L332" s="12" t="s">
        <v>42</v>
      </c>
      <c r="M332" s="6" t="s">
        <v>46</v>
      </c>
      <c r="N332" s="12" t="s">
        <v>21</v>
      </c>
      <c r="O332" s="5">
        <v>36.61</v>
      </c>
      <c r="P332" s="12">
        <f>VLOOKUP(R332,'Monto total'!$H$4:$K$770,4,FALSE)</f>
        <v>209.61</v>
      </c>
      <c r="Q332" s="24" t="s">
        <v>22</v>
      </c>
      <c r="R332" s="5">
        <v>331</v>
      </c>
      <c r="S332" s="12" t="str">
        <f t="shared" si="29"/>
        <v>Sí</v>
      </c>
      <c r="T332" s="24" t="s">
        <v>39</v>
      </c>
      <c r="U332" s="5" t="s">
        <v>597</v>
      </c>
      <c r="V332" s="5" t="str">
        <f>TEXT(TablaSala[[#This Row],[Fecha de factura ]],"dddd")</f>
        <v>martes</v>
      </c>
      <c r="W332" s="18" t="str">
        <f t="shared" si="26"/>
        <v>00:00:00</v>
      </c>
    </row>
    <row r="333" spans="1:23">
      <c r="A333" s="6">
        <v>6</v>
      </c>
      <c r="B333" s="12" t="s">
        <v>598</v>
      </c>
      <c r="C333" s="6">
        <v>1</v>
      </c>
      <c r="D333" s="15">
        <f t="shared" si="27"/>
        <v>45020</v>
      </c>
      <c r="E333" s="7">
        <v>9.7222222222222224E-3</v>
      </c>
      <c r="F333" s="21">
        <v>6.1805555555555558E-2</v>
      </c>
      <c r="G333" s="21">
        <f t="shared" si="25"/>
        <v>5.2083333333333336E-2</v>
      </c>
      <c r="H333" s="21">
        <f>VLOOKUP($R333,'Tiempo de permanencia'!$B$7:$E$773,4,FALSE)</f>
        <v>1.1805555555555555E-2</v>
      </c>
      <c r="I333" s="37">
        <f t="shared" si="28"/>
        <v>4.027777777777778E-2</v>
      </c>
      <c r="J333" s="23">
        <v>45020.009722222225</v>
      </c>
      <c r="K333" s="8">
        <v>45020.061805555553</v>
      </c>
      <c r="L333" s="12" t="s">
        <v>32</v>
      </c>
      <c r="M333" s="6" t="s">
        <v>20</v>
      </c>
      <c r="N333" s="12" t="s">
        <v>21</v>
      </c>
      <c r="O333" s="5">
        <v>25.21</v>
      </c>
      <c r="P333" s="12">
        <f>VLOOKUP(R333,'Monto total'!$H$4:$K$770,4,FALSE)</f>
        <v>145.21</v>
      </c>
      <c r="Q333" s="24" t="s">
        <v>22</v>
      </c>
      <c r="R333" s="5">
        <v>332</v>
      </c>
      <c r="S333" s="12" t="str">
        <f t="shared" si="29"/>
        <v>Sí</v>
      </c>
      <c r="T333" s="24" t="s">
        <v>97</v>
      </c>
      <c r="U333" s="5" t="s">
        <v>79</v>
      </c>
      <c r="V333" s="5" t="str">
        <f>TEXT(TablaSala[[#This Row],[Fecha de factura ]],"dddd")</f>
        <v>martes</v>
      </c>
      <c r="W333" s="18" t="str">
        <f t="shared" si="26"/>
        <v>00:00:00</v>
      </c>
    </row>
    <row r="334" spans="1:23">
      <c r="A334" s="6">
        <v>6</v>
      </c>
      <c r="B334" s="12" t="s">
        <v>599</v>
      </c>
      <c r="C334" s="6">
        <v>1</v>
      </c>
      <c r="D334" s="15">
        <f t="shared" si="27"/>
        <v>45020</v>
      </c>
      <c r="E334" s="7">
        <v>0.13194444444444445</v>
      </c>
      <c r="F334" s="21">
        <v>0.18680555555555556</v>
      </c>
      <c r="G334" s="21">
        <f t="shared" si="25"/>
        <v>5.486111111111111E-2</v>
      </c>
      <c r="H334" s="21">
        <f>VLOOKUP($R334,'Tiempo de permanencia'!$B$7:$E$773,4,FALSE)</f>
        <v>4.2361111111111113E-2</v>
      </c>
      <c r="I334" s="37">
        <f t="shared" si="28"/>
        <v>1.2499999999999997E-2</v>
      </c>
      <c r="J334" s="23">
        <v>45020.131944444445</v>
      </c>
      <c r="K334" s="8">
        <v>45020.186805555553</v>
      </c>
      <c r="L334" s="12" t="s">
        <v>42</v>
      </c>
      <c r="M334" s="6" t="s">
        <v>46</v>
      </c>
      <c r="N334" s="12" t="s">
        <v>33</v>
      </c>
      <c r="O334" s="5">
        <v>13.19</v>
      </c>
      <c r="P334" s="12">
        <f>VLOOKUP(R334,'Monto total'!$H$4:$K$770,4,FALSE)</f>
        <v>85.19</v>
      </c>
      <c r="Q334" s="24" t="s">
        <v>34</v>
      </c>
      <c r="R334" s="5">
        <v>333</v>
      </c>
      <c r="S334" s="12" t="str">
        <f t="shared" si="29"/>
        <v>Sí</v>
      </c>
      <c r="T334" s="24" t="s">
        <v>39</v>
      </c>
      <c r="U334" s="5" t="s">
        <v>324</v>
      </c>
      <c r="V334" s="5" t="str">
        <f>TEXT(TablaSala[[#This Row],[Fecha de factura ]],"dddd")</f>
        <v>martes</v>
      </c>
      <c r="W334" s="18" t="str">
        <f t="shared" si="26"/>
        <v>00:00:00</v>
      </c>
    </row>
    <row r="335" spans="1:23">
      <c r="A335" s="6">
        <v>12</v>
      </c>
      <c r="B335" s="12" t="s">
        <v>600</v>
      </c>
      <c r="C335" s="6">
        <v>4</v>
      </c>
      <c r="D335" s="15">
        <f t="shared" si="27"/>
        <v>45020</v>
      </c>
      <c r="E335" s="7">
        <v>0.11874999999999999</v>
      </c>
      <c r="F335" s="21">
        <v>0.27152777777777776</v>
      </c>
      <c r="G335" s="21">
        <f t="shared" si="25"/>
        <v>0.15277777777777776</v>
      </c>
      <c r="H335" s="21">
        <f>VLOOKUP($R335,'Tiempo de permanencia'!$B$7:$E$773,4,FALSE)</f>
        <v>0.10833333333333334</v>
      </c>
      <c r="I335" s="37">
        <f t="shared" si="28"/>
        <v>4.4444444444444425E-2</v>
      </c>
      <c r="J335" s="23">
        <v>45020.118750000001</v>
      </c>
      <c r="K335" s="8">
        <v>45020.271527777775</v>
      </c>
      <c r="L335" s="12" t="s">
        <v>26</v>
      </c>
      <c r="M335" s="6" t="s">
        <v>27</v>
      </c>
      <c r="N335" s="12" t="s">
        <v>33</v>
      </c>
      <c r="O335" s="5">
        <v>17.5</v>
      </c>
      <c r="P335" s="12">
        <f>VLOOKUP(R335,'Monto total'!$H$4:$K$770,4,FALSE)</f>
        <v>190.5</v>
      </c>
      <c r="Q335" s="24" t="s">
        <v>34</v>
      </c>
      <c r="R335" s="5">
        <v>334</v>
      </c>
      <c r="S335" s="12" t="str">
        <f t="shared" si="29"/>
        <v>Sí</v>
      </c>
      <c r="T335" s="24" t="s">
        <v>97</v>
      </c>
      <c r="U335" s="5" t="s">
        <v>601</v>
      </c>
      <c r="V335" s="5" t="str">
        <f>TEXT(TablaSala[[#This Row],[Fecha de factura ]],"dddd")</f>
        <v>martes</v>
      </c>
      <c r="W335" s="18" t="str">
        <f t="shared" si="26"/>
        <v>00:00:00</v>
      </c>
    </row>
    <row r="336" spans="1:23">
      <c r="A336" s="6">
        <v>14</v>
      </c>
      <c r="B336" s="12" t="s">
        <v>602</v>
      </c>
      <c r="C336" s="6">
        <v>3</v>
      </c>
      <c r="D336" s="15">
        <f t="shared" si="27"/>
        <v>45020</v>
      </c>
      <c r="E336" s="7">
        <v>8.0555555555555561E-2</v>
      </c>
      <c r="F336" s="21">
        <v>0.13125000000000001</v>
      </c>
      <c r="G336" s="21">
        <f t="shared" si="25"/>
        <v>5.0694444444444445E-2</v>
      </c>
      <c r="H336" s="21">
        <f>VLOOKUP($R336,'Tiempo de permanencia'!$B$7:$E$773,4,FALSE)</f>
        <v>4.791666666666667E-2</v>
      </c>
      <c r="I336" s="37">
        <f t="shared" si="28"/>
        <v>2.7777777777777748E-3</v>
      </c>
      <c r="J336" s="23">
        <v>45020.080555555556</v>
      </c>
      <c r="K336" s="8">
        <v>45020.131249999999</v>
      </c>
      <c r="L336" s="12" t="s">
        <v>42</v>
      </c>
      <c r="M336" s="6" t="s">
        <v>20</v>
      </c>
      <c r="N336" s="12" t="s">
        <v>21</v>
      </c>
      <c r="O336" s="5">
        <v>41.56</v>
      </c>
      <c r="P336" s="12">
        <f>VLOOKUP(R336,'Monto total'!$H$4:$K$770,4,FALSE)</f>
        <v>155.56</v>
      </c>
      <c r="Q336" s="24" t="s">
        <v>34</v>
      </c>
      <c r="R336" s="5">
        <v>335</v>
      </c>
      <c r="S336" s="12" t="str">
        <f t="shared" si="29"/>
        <v>Sí</v>
      </c>
      <c r="T336" s="24" t="s">
        <v>35</v>
      </c>
      <c r="U336" s="5" t="s">
        <v>603</v>
      </c>
      <c r="V336" s="5" t="str">
        <f>TEXT(TablaSala[[#This Row],[Fecha de factura ]],"dddd")</f>
        <v>martes</v>
      </c>
      <c r="W336" s="18" t="str">
        <f t="shared" si="26"/>
        <v>00:00:00</v>
      </c>
    </row>
    <row r="337" spans="1:23">
      <c r="A337" s="6">
        <v>4</v>
      </c>
      <c r="B337" s="12" t="s">
        <v>604</v>
      </c>
      <c r="C337" s="6">
        <v>5</v>
      </c>
      <c r="D337" s="15">
        <f t="shared" si="27"/>
        <v>45020</v>
      </c>
      <c r="E337" s="7">
        <v>6.5972222222222224E-2</v>
      </c>
      <c r="F337" s="21">
        <v>0.20208333333333334</v>
      </c>
      <c r="G337" s="21">
        <f t="shared" si="25"/>
        <v>0.13611111111111113</v>
      </c>
      <c r="H337" s="21">
        <f>VLOOKUP($R337,'Tiempo de permanencia'!$B$7:$E$773,4,FALSE)</f>
        <v>4.5138888888888888E-2</v>
      </c>
      <c r="I337" s="37">
        <f t="shared" si="28"/>
        <v>9.0972222222222232E-2</v>
      </c>
      <c r="J337" s="23">
        <v>45020.065972222219</v>
      </c>
      <c r="K337" s="8">
        <v>45020.20208333333</v>
      </c>
      <c r="L337" s="12" t="s">
        <v>32</v>
      </c>
      <c r="M337" s="6" t="s">
        <v>46</v>
      </c>
      <c r="N337" s="12" t="s">
        <v>33</v>
      </c>
      <c r="O337" s="5">
        <v>17.93</v>
      </c>
      <c r="P337" s="12">
        <f>VLOOKUP(R337,'Monto total'!$H$4:$K$770,4,FALSE)</f>
        <v>175.93</v>
      </c>
      <c r="Q337" s="24" t="s">
        <v>34</v>
      </c>
      <c r="R337" s="5">
        <v>336</v>
      </c>
      <c r="S337" s="12" t="str">
        <f t="shared" si="29"/>
        <v>Sí</v>
      </c>
      <c r="T337" s="24" t="s">
        <v>97</v>
      </c>
      <c r="U337" s="5" t="s">
        <v>605</v>
      </c>
      <c r="V337" s="5" t="str">
        <f>TEXT(TablaSala[[#This Row],[Fecha de factura ]],"dddd")</f>
        <v>martes</v>
      </c>
      <c r="W337" s="18" t="str">
        <f t="shared" si="26"/>
        <v>00:00:00</v>
      </c>
    </row>
    <row r="338" spans="1:23">
      <c r="A338" s="6">
        <v>11</v>
      </c>
      <c r="B338" s="12" t="s">
        <v>606</v>
      </c>
      <c r="C338" s="6">
        <v>2</v>
      </c>
      <c r="D338" s="15">
        <f t="shared" si="27"/>
        <v>45020</v>
      </c>
      <c r="E338" s="7">
        <v>6.805555555555555E-2</v>
      </c>
      <c r="F338" s="21">
        <v>0.18819444444444444</v>
      </c>
      <c r="G338" s="21">
        <f t="shared" si="25"/>
        <v>0.12013888888888889</v>
      </c>
      <c r="H338" s="21">
        <f>VLOOKUP($R338,'Tiempo de permanencia'!$B$7:$E$773,4,FALSE)</f>
        <v>4.027777777777778E-2</v>
      </c>
      <c r="I338" s="37">
        <f t="shared" si="28"/>
        <v>7.9861111111111105E-2</v>
      </c>
      <c r="J338" s="23">
        <v>45020.068055555559</v>
      </c>
      <c r="K338" s="8">
        <v>45020.188194444447</v>
      </c>
      <c r="L338" s="12" t="s">
        <v>38</v>
      </c>
      <c r="M338" s="6" t="s">
        <v>46</v>
      </c>
      <c r="N338" s="12" t="s">
        <v>33</v>
      </c>
      <c r="O338" s="5">
        <v>19.28</v>
      </c>
      <c r="P338" s="12">
        <f>VLOOKUP(R338,'Monto total'!$H$4:$K$770,4,FALSE)</f>
        <v>119.28</v>
      </c>
      <c r="Q338" s="24" t="s">
        <v>22</v>
      </c>
      <c r="R338" s="5">
        <v>337</v>
      </c>
      <c r="S338" s="12" t="str">
        <f t="shared" si="29"/>
        <v>Sí</v>
      </c>
      <c r="T338" s="24" t="s">
        <v>35</v>
      </c>
      <c r="U338" s="5" t="s">
        <v>607</v>
      </c>
      <c r="V338" s="5" t="str">
        <f>TEXT(TablaSala[[#This Row],[Fecha de factura ]],"dddd")</f>
        <v>martes</v>
      </c>
      <c r="W338" s="18" t="str">
        <f t="shared" si="26"/>
        <v>00:00:00</v>
      </c>
    </row>
    <row r="339" spans="1:23">
      <c r="A339" s="6">
        <v>18</v>
      </c>
      <c r="B339" s="12" t="s">
        <v>608</v>
      </c>
      <c r="C339" s="6">
        <v>2</v>
      </c>
      <c r="D339" s="15">
        <f t="shared" si="27"/>
        <v>45020</v>
      </c>
      <c r="E339" s="7">
        <v>2.2222222222222223E-2</v>
      </c>
      <c r="F339" s="21">
        <v>0.14583333333333334</v>
      </c>
      <c r="G339" s="21">
        <f t="shared" si="25"/>
        <v>0.12361111111111112</v>
      </c>
      <c r="H339" s="21">
        <f>VLOOKUP($R339,'Tiempo de permanencia'!$B$7:$E$773,4,FALSE)</f>
        <v>9.930555555555555E-2</v>
      </c>
      <c r="I339" s="37">
        <f t="shared" si="28"/>
        <v>2.4305555555555566E-2</v>
      </c>
      <c r="J339" s="23">
        <v>45020.022222222222</v>
      </c>
      <c r="K339" s="8">
        <v>45020.145833333336</v>
      </c>
      <c r="L339" s="12" t="s">
        <v>38</v>
      </c>
      <c r="M339" s="6" t="s">
        <v>20</v>
      </c>
      <c r="N339" s="12" t="s">
        <v>21</v>
      </c>
      <c r="O339" s="5">
        <v>30.62</v>
      </c>
      <c r="P339" s="12">
        <f>VLOOKUP(R339,'Monto total'!$H$4:$K$770,4,FALSE)</f>
        <v>309.62</v>
      </c>
      <c r="Q339" s="24" t="s">
        <v>22</v>
      </c>
      <c r="R339" s="5">
        <v>338</v>
      </c>
      <c r="S339" s="12" t="str">
        <f t="shared" si="29"/>
        <v>Sí</v>
      </c>
      <c r="T339" s="24" t="s">
        <v>73</v>
      </c>
      <c r="U339" s="5" t="s">
        <v>609</v>
      </c>
      <c r="V339" s="5" t="str">
        <f>TEXT(TablaSala[[#This Row],[Fecha de factura ]],"dddd")</f>
        <v>martes</v>
      </c>
      <c r="W339" s="18" t="str">
        <f t="shared" si="26"/>
        <v>00:00:00</v>
      </c>
    </row>
    <row r="340" spans="1:23">
      <c r="A340" s="6">
        <v>13</v>
      </c>
      <c r="B340" s="12" t="s">
        <v>610</v>
      </c>
      <c r="C340" s="6">
        <v>2</v>
      </c>
      <c r="D340" s="15">
        <f t="shared" si="27"/>
        <v>45020</v>
      </c>
      <c r="E340" s="7">
        <v>0</v>
      </c>
      <c r="F340" s="21">
        <v>8.4027777777777785E-2</v>
      </c>
      <c r="G340" s="21">
        <f t="shared" si="25"/>
        <v>8.4027777777777785E-2</v>
      </c>
      <c r="H340" s="21">
        <f>VLOOKUP($R340,'Tiempo de permanencia'!$B$7:$E$773,4,FALSE)</f>
        <v>3.1944444444444442E-2</v>
      </c>
      <c r="I340" s="37">
        <f t="shared" si="28"/>
        <v>5.2083333333333343E-2</v>
      </c>
      <c r="J340" s="23">
        <v>45020</v>
      </c>
      <c r="K340" s="8">
        <v>45020.084027777775</v>
      </c>
      <c r="L340" s="12" t="s">
        <v>19</v>
      </c>
      <c r="M340" s="6" t="s">
        <v>27</v>
      </c>
      <c r="N340" s="12" t="s">
        <v>21</v>
      </c>
      <c r="O340" s="5">
        <v>19.600000000000001</v>
      </c>
      <c r="P340" s="12">
        <f>VLOOKUP(R340,'Monto total'!$H$4:$K$770,4,FALSE)</f>
        <v>123.6</v>
      </c>
      <c r="Q340" s="24" t="s">
        <v>22</v>
      </c>
      <c r="R340" s="5">
        <v>339</v>
      </c>
      <c r="S340" s="12" t="str">
        <f t="shared" si="29"/>
        <v>Sí</v>
      </c>
      <c r="T340" s="24" t="s">
        <v>43</v>
      </c>
      <c r="U340" s="5" t="s">
        <v>611</v>
      </c>
      <c r="V340" s="5" t="str">
        <f>TEXT(TablaSala[[#This Row],[Fecha de factura ]],"dddd")</f>
        <v>martes</v>
      </c>
      <c r="W340" s="18" t="str">
        <f t="shared" si="26"/>
        <v>00:00:00</v>
      </c>
    </row>
    <row r="341" spans="1:23">
      <c r="A341" s="6">
        <v>15</v>
      </c>
      <c r="B341" s="12" t="s">
        <v>612</v>
      </c>
      <c r="C341" s="6">
        <v>1</v>
      </c>
      <c r="D341" s="15">
        <f t="shared" si="27"/>
        <v>45020</v>
      </c>
      <c r="E341" s="7">
        <v>0.05</v>
      </c>
      <c r="F341" s="21">
        <v>0.19305555555555556</v>
      </c>
      <c r="G341" s="21">
        <f t="shared" si="25"/>
        <v>0.14305555555555555</v>
      </c>
      <c r="H341" s="21">
        <f>VLOOKUP($R341,'Tiempo de permanencia'!$B$7:$E$773,4,FALSE)</f>
        <v>6.3194444444444442E-2</v>
      </c>
      <c r="I341" s="37">
        <f t="shared" si="28"/>
        <v>7.9861111111111105E-2</v>
      </c>
      <c r="J341" s="23">
        <v>45020.05</v>
      </c>
      <c r="K341" s="8">
        <v>45020.193055555559</v>
      </c>
      <c r="L341" s="12" t="s">
        <v>19</v>
      </c>
      <c r="M341" s="6" t="s">
        <v>20</v>
      </c>
      <c r="N341" s="12" t="s">
        <v>33</v>
      </c>
      <c r="O341" s="5">
        <v>38.520000000000003</v>
      </c>
      <c r="P341" s="12">
        <f>VLOOKUP(R341,'Monto total'!$H$4:$K$770,4,FALSE)</f>
        <v>202.52</v>
      </c>
      <c r="Q341" s="24" t="s">
        <v>34</v>
      </c>
      <c r="R341" s="5">
        <v>340</v>
      </c>
      <c r="S341" s="12" t="str">
        <f t="shared" si="29"/>
        <v>Sí</v>
      </c>
      <c r="T341" s="24" t="s">
        <v>23</v>
      </c>
      <c r="U341" s="5" t="s">
        <v>613</v>
      </c>
      <c r="V341" s="5" t="str">
        <f>TEXT(TablaSala[[#This Row],[Fecha de factura ]],"dddd")</f>
        <v>martes</v>
      </c>
      <c r="W341" s="18" t="str">
        <f t="shared" si="26"/>
        <v>00:00:00</v>
      </c>
    </row>
    <row r="342" spans="1:23">
      <c r="A342" s="6">
        <v>14</v>
      </c>
      <c r="B342" s="12" t="s">
        <v>614</v>
      </c>
      <c r="C342" s="6">
        <v>5</v>
      </c>
      <c r="D342" s="15">
        <f t="shared" si="27"/>
        <v>45020</v>
      </c>
      <c r="E342" s="7">
        <v>8.6805555555555552E-2</v>
      </c>
      <c r="F342" s="21">
        <v>0.17986111111111111</v>
      </c>
      <c r="G342" s="21">
        <f t="shared" si="25"/>
        <v>9.3055555555555558E-2</v>
      </c>
      <c r="H342" s="21">
        <f>VLOOKUP($R342,'Tiempo de permanencia'!$B$7:$E$773,4,FALSE)</f>
        <v>6.1111111111111109E-2</v>
      </c>
      <c r="I342" s="37">
        <f t="shared" si="28"/>
        <v>3.1944444444444449E-2</v>
      </c>
      <c r="J342" s="23">
        <v>45020.086805555555</v>
      </c>
      <c r="K342" s="8">
        <v>45020.179861111108</v>
      </c>
      <c r="L342" s="12" t="s">
        <v>19</v>
      </c>
      <c r="M342" s="6" t="s">
        <v>27</v>
      </c>
      <c r="N342" s="12" t="s">
        <v>33</v>
      </c>
      <c r="O342" s="5">
        <v>47.05</v>
      </c>
      <c r="P342" s="12">
        <f>VLOOKUP(R342,'Monto total'!$H$4:$K$770,4,FALSE)</f>
        <v>224.05</v>
      </c>
      <c r="Q342" s="24" t="s">
        <v>34</v>
      </c>
      <c r="R342" s="5">
        <v>341</v>
      </c>
      <c r="S342" s="12" t="str">
        <f t="shared" si="29"/>
        <v>Sí</v>
      </c>
      <c r="T342" s="24" t="s">
        <v>43</v>
      </c>
      <c r="U342" s="5" t="s">
        <v>615</v>
      </c>
      <c r="V342" s="5" t="str">
        <f>TEXT(TablaSala[[#This Row],[Fecha de factura ]],"dddd")</f>
        <v>martes</v>
      </c>
      <c r="W342" s="18" t="str">
        <f t="shared" si="26"/>
        <v>00:00:00</v>
      </c>
    </row>
    <row r="343" spans="1:23">
      <c r="A343" s="6">
        <v>19</v>
      </c>
      <c r="B343" s="12" t="s">
        <v>616</v>
      </c>
      <c r="C343" s="6">
        <v>5</v>
      </c>
      <c r="D343" s="15">
        <f t="shared" si="27"/>
        <v>45020</v>
      </c>
      <c r="E343" s="7">
        <v>0.10416666666666667</v>
      </c>
      <c r="F343" s="21">
        <v>0.25763888888888886</v>
      </c>
      <c r="G343" s="21">
        <f t="shared" si="25"/>
        <v>0.15347222222222218</v>
      </c>
      <c r="H343" s="21">
        <f>VLOOKUP($R343,'Tiempo de permanencia'!$B$7:$E$773,4,FALSE)</f>
        <v>3.7499999999999999E-2</v>
      </c>
      <c r="I343" s="37">
        <f t="shared" si="28"/>
        <v>0.11597222222222217</v>
      </c>
      <c r="J343" s="23">
        <v>45020.104166666664</v>
      </c>
      <c r="K343" s="8">
        <v>45020.257638888892</v>
      </c>
      <c r="L343" s="12" t="s">
        <v>19</v>
      </c>
      <c r="M343" s="6" t="s">
        <v>27</v>
      </c>
      <c r="N343" s="12" t="s">
        <v>33</v>
      </c>
      <c r="O343" s="5">
        <v>20.059999999999999</v>
      </c>
      <c r="P343" s="12">
        <f>VLOOKUP(R343,'Monto total'!$H$4:$K$770,4,FALSE)</f>
        <v>122.06</v>
      </c>
      <c r="Q343" s="24" t="s">
        <v>34</v>
      </c>
      <c r="R343" s="5">
        <v>342</v>
      </c>
      <c r="S343" s="12" t="str">
        <f t="shared" si="29"/>
        <v>Sí</v>
      </c>
      <c r="T343" s="24" t="s">
        <v>55</v>
      </c>
      <c r="U343" s="5" t="s">
        <v>435</v>
      </c>
      <c r="V343" s="5" t="str">
        <f>TEXT(TablaSala[[#This Row],[Fecha de factura ]],"dddd")</f>
        <v>martes</v>
      </c>
      <c r="W343" s="18" t="str">
        <f t="shared" si="26"/>
        <v>00:00:00</v>
      </c>
    </row>
    <row r="344" spans="1:23">
      <c r="A344" s="6">
        <v>12</v>
      </c>
      <c r="B344" s="12" t="s">
        <v>617</v>
      </c>
      <c r="C344" s="6">
        <v>1</v>
      </c>
      <c r="D344" s="15">
        <f t="shared" si="27"/>
        <v>45020</v>
      </c>
      <c r="E344" s="7">
        <v>0.16388888888888889</v>
      </c>
      <c r="F344" s="21">
        <v>0.23958333333333334</v>
      </c>
      <c r="G344" s="21">
        <f t="shared" si="25"/>
        <v>8.6111111111111124E-2</v>
      </c>
      <c r="H344" s="21">
        <f>VLOOKUP($R344,'Tiempo de permanencia'!$B$7:$E$773,4,FALSE)</f>
        <v>7.013888888888889E-2</v>
      </c>
      <c r="I344" s="37">
        <f t="shared" si="28"/>
        <v>1.5972222222222235E-2</v>
      </c>
      <c r="J344" s="23">
        <v>45020.163888888892</v>
      </c>
      <c r="K344" s="8">
        <v>45020.239583333336</v>
      </c>
      <c r="L344" s="12" t="s">
        <v>38</v>
      </c>
      <c r="M344" s="6" t="s">
        <v>20</v>
      </c>
      <c r="N344" s="12" t="s">
        <v>33</v>
      </c>
      <c r="O344" s="5">
        <v>23.01</v>
      </c>
      <c r="P344" s="12">
        <f>VLOOKUP(R344,'Monto total'!$H$4:$K$770,4,FALSE)</f>
        <v>160.01</v>
      </c>
      <c r="Q344" s="24" t="s">
        <v>49</v>
      </c>
      <c r="R344" s="5">
        <v>343</v>
      </c>
      <c r="S344" s="12" t="str">
        <f t="shared" si="29"/>
        <v>Sí</v>
      </c>
      <c r="T344" s="24" t="s">
        <v>43</v>
      </c>
      <c r="U344" s="5" t="s">
        <v>618</v>
      </c>
      <c r="V344" s="5" t="str">
        <f>TEXT(TablaSala[[#This Row],[Fecha de factura ]],"dddd")</f>
        <v>martes</v>
      </c>
      <c r="W344" s="18" t="str">
        <f t="shared" si="26"/>
        <v>00:15:00</v>
      </c>
    </row>
    <row r="345" spans="1:23">
      <c r="A345" s="6">
        <v>15</v>
      </c>
      <c r="B345" s="12" t="s">
        <v>619</v>
      </c>
      <c r="C345" s="6">
        <v>3</v>
      </c>
      <c r="D345" s="15">
        <f t="shared" si="27"/>
        <v>45020</v>
      </c>
      <c r="E345" s="7">
        <v>3.1944444444444442E-2</v>
      </c>
      <c r="F345" s="21">
        <v>8.611111111111111E-2</v>
      </c>
      <c r="G345" s="21">
        <f t="shared" si="25"/>
        <v>6.458333333333334E-2</v>
      </c>
      <c r="H345" s="21">
        <f>VLOOKUP($R345,'Tiempo de permanencia'!$B$7:$E$773,4,FALSE)</f>
        <v>5.9722222222222225E-2</v>
      </c>
      <c r="I345" s="37">
        <f t="shared" si="28"/>
        <v>4.8611111111111147E-3</v>
      </c>
      <c r="J345" s="23">
        <v>45020.031944444447</v>
      </c>
      <c r="K345" s="8">
        <v>45020.086111111108</v>
      </c>
      <c r="L345" s="12" t="s">
        <v>32</v>
      </c>
      <c r="M345" s="6" t="s">
        <v>20</v>
      </c>
      <c r="N345" s="12" t="s">
        <v>33</v>
      </c>
      <c r="O345" s="5">
        <v>33.01</v>
      </c>
      <c r="P345" s="12">
        <f>VLOOKUP(R345,'Monto total'!$H$4:$K$770,4,FALSE)</f>
        <v>216.01</v>
      </c>
      <c r="Q345" s="24" t="s">
        <v>49</v>
      </c>
      <c r="R345" s="5">
        <v>344</v>
      </c>
      <c r="S345" s="12" t="str">
        <f t="shared" si="29"/>
        <v>Sí</v>
      </c>
      <c r="T345" s="24" t="s">
        <v>78</v>
      </c>
      <c r="U345" s="5" t="s">
        <v>620</v>
      </c>
      <c r="V345" s="5" t="str">
        <f>TEXT(TablaSala[[#This Row],[Fecha de factura ]],"dddd")</f>
        <v>martes</v>
      </c>
      <c r="W345" s="18" t="str">
        <f t="shared" si="26"/>
        <v>00:15:00</v>
      </c>
    </row>
    <row r="346" spans="1:23">
      <c r="A346" s="6">
        <v>16</v>
      </c>
      <c r="B346" s="12" t="s">
        <v>621</v>
      </c>
      <c r="C346" s="6">
        <v>3</v>
      </c>
      <c r="D346" s="15">
        <f t="shared" si="27"/>
        <v>45020</v>
      </c>
      <c r="E346" s="7">
        <v>5.4166666666666669E-2</v>
      </c>
      <c r="F346" s="21">
        <v>0.17986111111111111</v>
      </c>
      <c r="G346" s="21">
        <f t="shared" si="25"/>
        <v>0.1361111111111111</v>
      </c>
      <c r="H346" s="21">
        <f>VLOOKUP($R346,'Tiempo de permanencia'!$B$7:$E$773,4,FALSE)</f>
        <v>1.2500000000000001E-2</v>
      </c>
      <c r="I346" s="37">
        <f t="shared" si="28"/>
        <v>0.1236111111111111</v>
      </c>
      <c r="J346" s="23">
        <v>45020.054166666669</v>
      </c>
      <c r="K346" s="8">
        <v>45020.179861111108</v>
      </c>
      <c r="L346" s="12" t="s">
        <v>42</v>
      </c>
      <c r="M346" s="6" t="s">
        <v>20</v>
      </c>
      <c r="N346" s="12" t="s">
        <v>33</v>
      </c>
      <c r="O346" s="5">
        <v>13.98</v>
      </c>
      <c r="P346" s="12">
        <f>VLOOKUP(R346,'Monto total'!$H$4:$K$770,4,FALSE)</f>
        <v>51.980000000000004</v>
      </c>
      <c r="Q346" s="24" t="s">
        <v>49</v>
      </c>
      <c r="R346" s="5">
        <v>345</v>
      </c>
      <c r="S346" s="12" t="str">
        <f t="shared" si="29"/>
        <v>Sí</v>
      </c>
      <c r="T346" s="24" t="s">
        <v>78</v>
      </c>
      <c r="U346" s="5" t="s">
        <v>194</v>
      </c>
      <c r="V346" s="5" t="str">
        <f>TEXT(TablaSala[[#This Row],[Fecha de factura ]],"dddd")</f>
        <v>martes</v>
      </c>
      <c r="W346" s="18" t="str">
        <f t="shared" si="26"/>
        <v>00:15:00</v>
      </c>
    </row>
    <row r="347" spans="1:23">
      <c r="A347" s="6">
        <v>1</v>
      </c>
      <c r="B347" s="12" t="s">
        <v>622</v>
      </c>
      <c r="C347" s="6">
        <v>5</v>
      </c>
      <c r="D347" s="15">
        <f t="shared" si="27"/>
        <v>45020</v>
      </c>
      <c r="E347" s="7">
        <v>2.7777777777777776E-2</v>
      </c>
      <c r="F347" s="21">
        <v>0.16388888888888889</v>
      </c>
      <c r="G347" s="21">
        <f t="shared" si="25"/>
        <v>0.13611111111111113</v>
      </c>
      <c r="H347" s="21">
        <f>VLOOKUP($R347,'Tiempo de permanencia'!$B$7:$E$773,4,FALSE)</f>
        <v>1.5277777777777777E-2</v>
      </c>
      <c r="I347" s="37">
        <f t="shared" si="28"/>
        <v>0.12083333333333335</v>
      </c>
      <c r="J347" s="23">
        <v>45020.027777777781</v>
      </c>
      <c r="K347" s="8">
        <v>45020.163888888892</v>
      </c>
      <c r="L347" s="12" t="s">
        <v>38</v>
      </c>
      <c r="M347" s="6" t="s">
        <v>20</v>
      </c>
      <c r="N347" s="12" t="s">
        <v>21</v>
      </c>
      <c r="O347" s="5">
        <v>35.93</v>
      </c>
      <c r="P347" s="12">
        <f>VLOOKUP(R347,'Monto total'!$H$4:$K$770,4,FALSE)</f>
        <v>107.93</v>
      </c>
      <c r="Q347" s="24" t="s">
        <v>22</v>
      </c>
      <c r="R347" s="5">
        <v>346</v>
      </c>
      <c r="S347" s="12" t="str">
        <f t="shared" si="29"/>
        <v>Sí</v>
      </c>
      <c r="T347" s="24" t="s">
        <v>97</v>
      </c>
      <c r="U347" s="5" t="s">
        <v>120</v>
      </c>
      <c r="V347" s="5" t="str">
        <f>TEXT(TablaSala[[#This Row],[Fecha de factura ]],"dddd")</f>
        <v>martes</v>
      </c>
      <c r="W347" s="18" t="str">
        <f t="shared" si="26"/>
        <v>00:00:00</v>
      </c>
    </row>
    <row r="348" spans="1:23">
      <c r="A348" s="6">
        <v>7</v>
      </c>
      <c r="B348" s="12" t="s">
        <v>623</v>
      </c>
      <c r="C348" s="6">
        <v>4</v>
      </c>
      <c r="D348" s="15">
        <f t="shared" si="27"/>
        <v>45020</v>
      </c>
      <c r="E348" s="7">
        <v>7.5694444444444439E-2</v>
      </c>
      <c r="F348" s="21">
        <v>0.19027777777777777</v>
      </c>
      <c r="G348" s="21">
        <f t="shared" si="25"/>
        <v>0.11458333333333333</v>
      </c>
      <c r="H348" s="21">
        <f>VLOOKUP($R348,'Tiempo de permanencia'!$B$7:$E$773,4,FALSE)</f>
        <v>3.0555555555555555E-2</v>
      </c>
      <c r="I348" s="37">
        <f t="shared" si="28"/>
        <v>8.4027777777777771E-2</v>
      </c>
      <c r="J348" s="23">
        <v>45020.075694444444</v>
      </c>
      <c r="K348" s="8">
        <v>45020.19027777778</v>
      </c>
      <c r="L348" s="12" t="s">
        <v>42</v>
      </c>
      <c r="M348" s="6" t="s">
        <v>20</v>
      </c>
      <c r="N348" s="12" t="s">
        <v>33</v>
      </c>
      <c r="O348" s="5">
        <v>48.52</v>
      </c>
      <c r="P348" s="12">
        <f>VLOOKUP(R348,'Monto total'!$H$4:$K$770,4,FALSE)</f>
        <v>118.52000000000001</v>
      </c>
      <c r="Q348" s="24" t="s">
        <v>22</v>
      </c>
      <c r="R348" s="5">
        <v>347</v>
      </c>
      <c r="S348" s="12" t="str">
        <f t="shared" si="29"/>
        <v>Sí</v>
      </c>
      <c r="T348" s="24" t="s">
        <v>78</v>
      </c>
      <c r="U348" s="5" t="s">
        <v>47</v>
      </c>
      <c r="V348" s="5" t="str">
        <f>TEXT(TablaSala[[#This Row],[Fecha de factura ]],"dddd")</f>
        <v>martes</v>
      </c>
      <c r="W348" s="18" t="str">
        <f t="shared" si="26"/>
        <v>00:00:00</v>
      </c>
    </row>
    <row r="349" spans="1:23">
      <c r="A349" s="6">
        <v>16</v>
      </c>
      <c r="B349" s="12" t="s">
        <v>624</v>
      </c>
      <c r="C349" s="6">
        <v>2</v>
      </c>
      <c r="D349" s="15">
        <f t="shared" si="27"/>
        <v>45020</v>
      </c>
      <c r="E349" s="7">
        <v>5.347222222222222E-2</v>
      </c>
      <c r="F349" s="21">
        <v>0.2076388888888889</v>
      </c>
      <c r="G349" s="21">
        <f t="shared" si="25"/>
        <v>0.16458333333333333</v>
      </c>
      <c r="H349" s="21">
        <f>VLOOKUP($R349,'Tiempo de permanencia'!$B$7:$E$773,4,FALSE)</f>
        <v>6.1111111111111109E-2</v>
      </c>
      <c r="I349" s="37">
        <f t="shared" si="28"/>
        <v>0.10347222222222222</v>
      </c>
      <c r="J349" s="23">
        <v>45020.053472222222</v>
      </c>
      <c r="K349" s="8">
        <v>45020.207638888889</v>
      </c>
      <c r="L349" s="12" t="s">
        <v>32</v>
      </c>
      <c r="M349" s="6" t="s">
        <v>20</v>
      </c>
      <c r="N349" s="12" t="s">
        <v>33</v>
      </c>
      <c r="O349" s="5">
        <v>30.78</v>
      </c>
      <c r="P349" s="12">
        <f>VLOOKUP(R349,'Monto total'!$H$4:$K$770,4,FALSE)</f>
        <v>116.78</v>
      </c>
      <c r="Q349" s="24" t="s">
        <v>49</v>
      </c>
      <c r="R349" s="5">
        <v>348</v>
      </c>
      <c r="S349" s="12" t="str">
        <f t="shared" si="29"/>
        <v>Sí</v>
      </c>
      <c r="T349" s="24" t="s">
        <v>39</v>
      </c>
      <c r="U349" s="5" t="s">
        <v>102</v>
      </c>
      <c r="V349" s="5" t="str">
        <f>TEXT(TablaSala[[#This Row],[Fecha de factura ]],"dddd")</f>
        <v>martes</v>
      </c>
      <c r="W349" s="18" t="str">
        <f t="shared" si="26"/>
        <v>00:15:00</v>
      </c>
    </row>
    <row r="350" spans="1:23">
      <c r="A350" s="6">
        <v>13</v>
      </c>
      <c r="B350" s="12" t="s">
        <v>625</v>
      </c>
      <c r="C350" s="6">
        <v>1</v>
      </c>
      <c r="D350" s="15">
        <f t="shared" si="27"/>
        <v>45020</v>
      </c>
      <c r="E350" s="7">
        <v>0.15833333333333333</v>
      </c>
      <c r="F350" s="21">
        <v>0.31319444444444444</v>
      </c>
      <c r="G350" s="21">
        <f t="shared" si="25"/>
        <v>0.16527777777777777</v>
      </c>
      <c r="H350" s="21">
        <f>VLOOKUP($R350,'Tiempo de permanencia'!$B$7:$E$773,4,FALSE)</f>
        <v>5.9027777777777776E-2</v>
      </c>
      <c r="I350" s="37">
        <f t="shared" si="28"/>
        <v>0.10625</v>
      </c>
      <c r="J350" s="23">
        <v>45020.158333333333</v>
      </c>
      <c r="K350" s="8">
        <v>45020.313194444447</v>
      </c>
      <c r="L350" s="12" t="s">
        <v>38</v>
      </c>
      <c r="M350" s="6" t="s">
        <v>27</v>
      </c>
      <c r="N350" s="12" t="s">
        <v>33</v>
      </c>
      <c r="O350" s="5">
        <v>40.630000000000003</v>
      </c>
      <c r="P350" s="12">
        <f>VLOOKUP(R350,'Monto total'!$H$4:$K$770,4,FALSE)</f>
        <v>192.63</v>
      </c>
      <c r="Q350" s="24" t="s">
        <v>49</v>
      </c>
      <c r="R350" s="5">
        <v>349</v>
      </c>
      <c r="S350" s="12" t="str">
        <f t="shared" si="29"/>
        <v>Sí</v>
      </c>
      <c r="T350" s="24" t="s">
        <v>35</v>
      </c>
      <c r="U350" s="5" t="s">
        <v>626</v>
      </c>
      <c r="V350" s="5" t="str">
        <f>TEXT(TablaSala[[#This Row],[Fecha de factura ]],"dddd")</f>
        <v>martes</v>
      </c>
      <c r="W350" s="18" t="str">
        <f t="shared" si="26"/>
        <v>00:15:00</v>
      </c>
    </row>
    <row r="351" spans="1:23">
      <c r="A351" s="6">
        <v>2</v>
      </c>
      <c r="B351" s="12" t="s">
        <v>627</v>
      </c>
      <c r="C351" s="6">
        <v>6</v>
      </c>
      <c r="D351" s="15">
        <f t="shared" si="27"/>
        <v>45020</v>
      </c>
      <c r="E351" s="7">
        <v>2.4305555555555556E-2</v>
      </c>
      <c r="F351" s="21">
        <v>0.12430555555555556</v>
      </c>
      <c r="G351" s="21">
        <f t="shared" si="25"/>
        <v>0.1</v>
      </c>
      <c r="H351" s="21">
        <f>VLOOKUP($R351,'Tiempo de permanencia'!$B$7:$E$773,4,FALSE)</f>
        <v>7.5694444444444439E-2</v>
      </c>
      <c r="I351" s="37">
        <f t="shared" si="28"/>
        <v>2.4305555555555566E-2</v>
      </c>
      <c r="J351" s="23">
        <v>45020.024305555555</v>
      </c>
      <c r="K351" s="8">
        <v>45020.124305555553</v>
      </c>
      <c r="L351" s="12" t="s">
        <v>38</v>
      </c>
      <c r="M351" s="6" t="s">
        <v>27</v>
      </c>
      <c r="N351" s="12" t="s">
        <v>21</v>
      </c>
      <c r="O351" s="5">
        <v>36.21</v>
      </c>
      <c r="P351" s="12">
        <f>VLOOKUP(R351,'Monto total'!$H$4:$K$770,4,FALSE)</f>
        <v>179.21</v>
      </c>
      <c r="Q351" s="24" t="s">
        <v>22</v>
      </c>
      <c r="R351" s="5">
        <v>350</v>
      </c>
      <c r="S351" s="12" t="str">
        <f t="shared" si="29"/>
        <v>Sí</v>
      </c>
      <c r="T351" s="24" t="s">
        <v>29</v>
      </c>
      <c r="U351" s="5" t="s">
        <v>30</v>
      </c>
      <c r="V351" s="5" t="str">
        <f>TEXT(TablaSala[[#This Row],[Fecha de factura ]],"dddd")</f>
        <v>martes</v>
      </c>
      <c r="W351" s="18" t="str">
        <f t="shared" si="26"/>
        <v>00:00:00</v>
      </c>
    </row>
    <row r="352" spans="1:23">
      <c r="A352" s="6">
        <v>1</v>
      </c>
      <c r="B352" s="12" t="s">
        <v>628</v>
      </c>
      <c r="C352" s="6">
        <v>6</v>
      </c>
      <c r="D352" s="15">
        <f t="shared" si="27"/>
        <v>45020</v>
      </c>
      <c r="E352" s="7">
        <v>0.16111111111111112</v>
      </c>
      <c r="F352" s="21">
        <v>0.25624999999999998</v>
      </c>
      <c r="G352" s="21">
        <f t="shared" si="25"/>
        <v>9.5138888888888856E-2</v>
      </c>
      <c r="H352" s="21">
        <f>VLOOKUP($R352,'Tiempo de permanencia'!$B$7:$E$773,4,FALSE)</f>
        <v>1.7361111111111112E-2</v>
      </c>
      <c r="I352" s="37">
        <f t="shared" si="28"/>
        <v>7.7777777777777751E-2</v>
      </c>
      <c r="J352" s="23">
        <v>45020.161111111112</v>
      </c>
      <c r="K352" s="8">
        <v>45020.256249999999</v>
      </c>
      <c r="L352" s="12" t="s">
        <v>26</v>
      </c>
      <c r="M352" s="6" t="s">
        <v>27</v>
      </c>
      <c r="N352" s="12" t="s">
        <v>33</v>
      </c>
      <c r="O352" s="5">
        <v>48.93</v>
      </c>
      <c r="P352" s="12">
        <f>VLOOKUP(R352,'Monto total'!$H$4:$K$770,4,FALSE)</f>
        <v>249.93</v>
      </c>
      <c r="Q352" s="24" t="s">
        <v>34</v>
      </c>
      <c r="R352" s="5">
        <v>351</v>
      </c>
      <c r="S352" s="12" t="str">
        <f t="shared" si="29"/>
        <v>Sí</v>
      </c>
      <c r="T352" s="24" t="s">
        <v>35</v>
      </c>
      <c r="U352" s="5" t="s">
        <v>565</v>
      </c>
      <c r="V352" s="5" t="str">
        <f>TEXT(TablaSala[[#This Row],[Fecha de factura ]],"dddd")</f>
        <v>martes</v>
      </c>
      <c r="W352" s="18" t="str">
        <f t="shared" si="26"/>
        <v>00:00:00</v>
      </c>
    </row>
    <row r="353" spans="1:23">
      <c r="A353" s="6">
        <v>1</v>
      </c>
      <c r="B353" s="12" t="s">
        <v>66</v>
      </c>
      <c r="C353" s="6">
        <v>3</v>
      </c>
      <c r="D353" s="15">
        <f t="shared" si="27"/>
        <v>45020</v>
      </c>
      <c r="E353" s="7">
        <v>1.1805555555555555E-2</v>
      </c>
      <c r="F353" s="21">
        <v>0.12013888888888889</v>
      </c>
      <c r="G353" s="21">
        <f t="shared" si="25"/>
        <v>0.10833333333333334</v>
      </c>
      <c r="H353" s="21">
        <f>VLOOKUP($R353,'Tiempo de permanencia'!$B$7:$E$773,4,FALSE)</f>
        <v>4.8611111111111112E-3</v>
      </c>
      <c r="I353" s="37">
        <f t="shared" si="28"/>
        <v>0.10347222222222223</v>
      </c>
      <c r="J353" s="23">
        <v>45020.011805555558</v>
      </c>
      <c r="K353" s="8">
        <v>45020.120138888888</v>
      </c>
      <c r="L353" s="12" t="s">
        <v>19</v>
      </c>
      <c r="M353" s="6" t="s">
        <v>27</v>
      </c>
      <c r="N353" s="12" t="s">
        <v>28</v>
      </c>
      <c r="O353" s="5">
        <v>17.55</v>
      </c>
      <c r="P353" s="12">
        <f>VLOOKUP(R353,'Monto total'!$H$4:$K$770,4,FALSE)</f>
        <v>116.55</v>
      </c>
      <c r="Q353" s="24" t="s">
        <v>22</v>
      </c>
      <c r="R353" s="5">
        <v>352</v>
      </c>
      <c r="S353" s="12" t="str">
        <f t="shared" si="29"/>
        <v>Sí</v>
      </c>
      <c r="T353" s="24" t="s">
        <v>39</v>
      </c>
      <c r="U353" s="5" t="s">
        <v>453</v>
      </c>
      <c r="V353" s="5" t="str">
        <f>TEXT(TablaSala[[#This Row],[Fecha de factura ]],"dddd")</f>
        <v>martes</v>
      </c>
      <c r="W353" s="18" t="str">
        <f t="shared" si="26"/>
        <v>00:00:00</v>
      </c>
    </row>
    <row r="354" spans="1:23">
      <c r="A354" s="6">
        <v>7</v>
      </c>
      <c r="B354" s="12" t="s">
        <v>629</v>
      </c>
      <c r="C354" s="6">
        <v>5</v>
      </c>
      <c r="D354" s="15">
        <f t="shared" si="27"/>
        <v>45020</v>
      </c>
      <c r="E354" s="7">
        <v>0.15694444444444444</v>
      </c>
      <c r="F354" s="21">
        <v>0.31666666666666665</v>
      </c>
      <c r="G354" s="21">
        <f t="shared" si="25"/>
        <v>0.15972222222222221</v>
      </c>
      <c r="H354" s="21">
        <f>VLOOKUP($R354,'Tiempo de permanencia'!$B$7:$E$773,4,FALSE)</f>
        <v>8.8888888888888892E-2</v>
      </c>
      <c r="I354" s="37">
        <f t="shared" si="28"/>
        <v>7.0833333333333318E-2</v>
      </c>
      <c r="J354" s="23">
        <v>45020.156944444447</v>
      </c>
      <c r="K354" s="8">
        <v>45020.316666666666</v>
      </c>
      <c r="L354" s="12" t="s">
        <v>38</v>
      </c>
      <c r="M354" s="6" t="s">
        <v>46</v>
      </c>
      <c r="N354" s="12" t="s">
        <v>33</v>
      </c>
      <c r="O354" s="5">
        <v>27.37</v>
      </c>
      <c r="P354" s="12">
        <f>VLOOKUP(R354,'Monto total'!$H$4:$K$770,4,FALSE)</f>
        <v>239.37</v>
      </c>
      <c r="Q354" s="24" t="s">
        <v>22</v>
      </c>
      <c r="R354" s="5">
        <v>353</v>
      </c>
      <c r="S354" s="12" t="str">
        <f t="shared" si="29"/>
        <v>Sí</v>
      </c>
      <c r="T354" s="24" t="s">
        <v>35</v>
      </c>
      <c r="U354" s="5" t="s">
        <v>630</v>
      </c>
      <c r="V354" s="5" t="str">
        <f>TEXT(TablaSala[[#This Row],[Fecha de factura ]],"dddd")</f>
        <v>martes</v>
      </c>
      <c r="W354" s="18" t="str">
        <f t="shared" si="26"/>
        <v>00:00:00</v>
      </c>
    </row>
    <row r="355" spans="1:23">
      <c r="A355" s="6">
        <v>12</v>
      </c>
      <c r="B355" s="12" t="s">
        <v>631</v>
      </c>
      <c r="C355" s="6">
        <v>6</v>
      </c>
      <c r="D355" s="15">
        <f t="shared" si="27"/>
        <v>45020</v>
      </c>
      <c r="E355" s="7">
        <v>1.8055555555555554E-2</v>
      </c>
      <c r="F355" s="21">
        <v>0.14166666666666666</v>
      </c>
      <c r="G355" s="21">
        <f t="shared" si="25"/>
        <v>0.13402777777777777</v>
      </c>
      <c r="H355" s="21">
        <f>VLOOKUP($R355,'Tiempo de permanencia'!$B$7:$E$773,4,FALSE)</f>
        <v>9.5138888888888884E-2</v>
      </c>
      <c r="I355" s="37">
        <f t="shared" si="28"/>
        <v>3.888888888888889E-2</v>
      </c>
      <c r="J355" s="23">
        <v>45020.018055555556</v>
      </c>
      <c r="K355" s="8">
        <v>45020.14166666667</v>
      </c>
      <c r="L355" s="12" t="s">
        <v>38</v>
      </c>
      <c r="M355" s="6" t="s">
        <v>27</v>
      </c>
      <c r="N355" s="12" t="s">
        <v>33</v>
      </c>
      <c r="O355" s="5">
        <v>29.58</v>
      </c>
      <c r="P355" s="12">
        <f>VLOOKUP(R355,'Monto total'!$H$4:$K$770,4,FALSE)</f>
        <v>210.57999999999998</v>
      </c>
      <c r="Q355" s="24" t="s">
        <v>49</v>
      </c>
      <c r="R355" s="5">
        <v>354</v>
      </c>
      <c r="S355" s="12" t="str">
        <f t="shared" si="29"/>
        <v>Sí</v>
      </c>
      <c r="T355" s="24" t="s">
        <v>39</v>
      </c>
      <c r="U355" s="5" t="s">
        <v>632</v>
      </c>
      <c r="V355" s="5" t="str">
        <f>TEXT(TablaSala[[#This Row],[Fecha de factura ]],"dddd")</f>
        <v>martes</v>
      </c>
      <c r="W355" s="18" t="str">
        <f t="shared" si="26"/>
        <v>00:15:00</v>
      </c>
    </row>
    <row r="356" spans="1:23">
      <c r="A356" s="6">
        <v>4</v>
      </c>
      <c r="B356" s="12" t="s">
        <v>265</v>
      </c>
      <c r="C356" s="6">
        <v>4</v>
      </c>
      <c r="D356" s="15">
        <f t="shared" si="27"/>
        <v>45020</v>
      </c>
      <c r="E356" s="7">
        <v>7.013888888888889E-2</v>
      </c>
      <c r="F356" s="21">
        <v>0.21319444444444444</v>
      </c>
      <c r="G356" s="21">
        <f t="shared" si="25"/>
        <v>0.14305555555555555</v>
      </c>
      <c r="H356" s="21">
        <f>VLOOKUP($R356,'Tiempo de permanencia'!$B$7:$E$773,4,FALSE)</f>
        <v>4.8611111111111112E-3</v>
      </c>
      <c r="I356" s="37">
        <f t="shared" si="28"/>
        <v>0.13819444444444443</v>
      </c>
      <c r="J356" s="23">
        <v>45020.070138888892</v>
      </c>
      <c r="K356" s="8">
        <v>45020.213194444441</v>
      </c>
      <c r="L356" s="12" t="s">
        <v>38</v>
      </c>
      <c r="M356" s="6" t="s">
        <v>27</v>
      </c>
      <c r="N356" s="12" t="s">
        <v>33</v>
      </c>
      <c r="O356" s="5">
        <v>30.53</v>
      </c>
      <c r="P356" s="12">
        <f>VLOOKUP(R356,'Monto total'!$H$4:$K$770,4,FALSE)</f>
        <v>56.53</v>
      </c>
      <c r="Q356" s="24" t="s">
        <v>22</v>
      </c>
      <c r="R356" s="5">
        <v>355</v>
      </c>
      <c r="S356" s="12" t="str">
        <f t="shared" si="29"/>
        <v>Sí</v>
      </c>
      <c r="T356" s="24" t="s">
        <v>23</v>
      </c>
      <c r="U356" s="5" t="s">
        <v>270</v>
      </c>
      <c r="V356" s="5" t="str">
        <f>TEXT(TablaSala[[#This Row],[Fecha de factura ]],"dddd")</f>
        <v>martes</v>
      </c>
      <c r="W356" s="18" t="str">
        <f t="shared" si="26"/>
        <v>00:00:00</v>
      </c>
    </row>
    <row r="357" spans="1:23">
      <c r="A357" s="6">
        <v>1</v>
      </c>
      <c r="B357" s="12" t="s">
        <v>633</v>
      </c>
      <c r="C357" s="6">
        <v>1</v>
      </c>
      <c r="D357" s="15">
        <f t="shared" si="27"/>
        <v>45020</v>
      </c>
      <c r="E357" s="7">
        <v>8.3333333333333332E-3</v>
      </c>
      <c r="F357" s="21">
        <v>9.583333333333334E-2</v>
      </c>
      <c r="G357" s="21">
        <f t="shared" si="25"/>
        <v>9.791666666666668E-2</v>
      </c>
      <c r="H357" s="21">
        <f>VLOOKUP($R357,'Tiempo de permanencia'!$B$7:$E$773,4,FALSE)</f>
        <v>4.8611111111111112E-3</v>
      </c>
      <c r="I357" s="37">
        <f t="shared" si="28"/>
        <v>9.3055555555555572E-2</v>
      </c>
      <c r="J357" s="23">
        <v>45020.008333333331</v>
      </c>
      <c r="K357" s="8">
        <v>45020.095833333333</v>
      </c>
      <c r="L357" s="12" t="s">
        <v>19</v>
      </c>
      <c r="M357" s="6" t="s">
        <v>27</v>
      </c>
      <c r="N357" s="12" t="s">
        <v>33</v>
      </c>
      <c r="O357" s="5">
        <v>28.92</v>
      </c>
      <c r="P357" s="12">
        <f>VLOOKUP(R357,'Monto total'!$H$4:$K$770,4,FALSE)</f>
        <v>64.92</v>
      </c>
      <c r="Q357" s="24" t="s">
        <v>49</v>
      </c>
      <c r="R357" s="5">
        <v>356</v>
      </c>
      <c r="S357" s="12" t="str">
        <f t="shared" si="29"/>
        <v>Sí</v>
      </c>
      <c r="T357" s="24" t="s">
        <v>35</v>
      </c>
      <c r="U357" s="5" t="s">
        <v>131</v>
      </c>
      <c r="V357" s="5" t="str">
        <f>TEXT(TablaSala[[#This Row],[Fecha de factura ]],"dddd")</f>
        <v>martes</v>
      </c>
      <c r="W357" s="18" t="str">
        <f t="shared" si="26"/>
        <v>00:15:00</v>
      </c>
    </row>
    <row r="358" spans="1:23">
      <c r="A358" s="6">
        <v>17</v>
      </c>
      <c r="B358" s="12" t="s">
        <v>634</v>
      </c>
      <c r="C358" s="6">
        <v>2</v>
      </c>
      <c r="D358" s="15">
        <f t="shared" si="27"/>
        <v>45020</v>
      </c>
      <c r="E358" s="7">
        <v>5.486111111111111E-2</v>
      </c>
      <c r="F358" s="21">
        <v>0.18472222222222223</v>
      </c>
      <c r="G358" s="21">
        <f t="shared" si="25"/>
        <v>0.14027777777777778</v>
      </c>
      <c r="H358" s="21">
        <f>VLOOKUP($R358,'Tiempo de permanencia'!$B$7:$E$773,4,FALSE)</f>
        <v>6.6666666666666666E-2</v>
      </c>
      <c r="I358" s="37">
        <f t="shared" si="28"/>
        <v>7.3611111111111113E-2</v>
      </c>
      <c r="J358" s="23">
        <v>45020.054861111108</v>
      </c>
      <c r="K358" s="8">
        <v>45020.18472222222</v>
      </c>
      <c r="L358" s="12" t="s">
        <v>19</v>
      </c>
      <c r="M358" s="6" t="s">
        <v>27</v>
      </c>
      <c r="N358" s="12" t="s">
        <v>21</v>
      </c>
      <c r="O358" s="5">
        <v>26.87</v>
      </c>
      <c r="P358" s="12">
        <f>VLOOKUP(R358,'Monto total'!$H$4:$K$770,4,FALSE)</f>
        <v>194.87</v>
      </c>
      <c r="Q358" s="24" t="s">
        <v>49</v>
      </c>
      <c r="R358" s="5">
        <v>357</v>
      </c>
      <c r="S358" s="12" t="str">
        <f t="shared" si="29"/>
        <v>Sí</v>
      </c>
      <c r="T358" s="24" t="s">
        <v>78</v>
      </c>
      <c r="U358" s="5" t="s">
        <v>635</v>
      </c>
      <c r="V358" s="5" t="str">
        <f>TEXT(TablaSala[[#This Row],[Fecha de factura ]],"dddd")</f>
        <v>martes</v>
      </c>
      <c r="W358" s="18" t="str">
        <f t="shared" si="26"/>
        <v>00:15:00</v>
      </c>
    </row>
    <row r="359" spans="1:23">
      <c r="A359" s="6">
        <v>13</v>
      </c>
      <c r="B359" s="12" t="s">
        <v>520</v>
      </c>
      <c r="C359" s="6">
        <v>5</v>
      </c>
      <c r="D359" s="15">
        <f t="shared" si="27"/>
        <v>45020</v>
      </c>
      <c r="E359" s="7">
        <v>0.10902777777777778</v>
      </c>
      <c r="F359" s="21">
        <v>0.24791666666666667</v>
      </c>
      <c r="G359" s="21">
        <f t="shared" si="25"/>
        <v>0.1388888888888889</v>
      </c>
      <c r="H359" s="21">
        <f>VLOOKUP($R359,'Tiempo de permanencia'!$B$7:$E$773,4,FALSE)</f>
        <v>0.10555555555555556</v>
      </c>
      <c r="I359" s="37">
        <f t="shared" si="28"/>
        <v>3.333333333333334E-2</v>
      </c>
      <c r="J359" s="23">
        <v>45020.109027777777</v>
      </c>
      <c r="K359" s="8">
        <v>45020.247916666667</v>
      </c>
      <c r="L359" s="12" t="s">
        <v>38</v>
      </c>
      <c r="M359" s="6" t="s">
        <v>46</v>
      </c>
      <c r="N359" s="12" t="s">
        <v>33</v>
      </c>
      <c r="O359" s="5">
        <v>42.1</v>
      </c>
      <c r="P359" s="12">
        <f>VLOOKUP(R359,'Monto total'!$H$4:$K$770,4,FALSE)</f>
        <v>208.1</v>
      </c>
      <c r="Q359" s="24" t="s">
        <v>22</v>
      </c>
      <c r="R359" s="5">
        <v>358</v>
      </c>
      <c r="S359" s="12" t="str">
        <f t="shared" si="29"/>
        <v>Sí</v>
      </c>
      <c r="T359" s="24" t="s">
        <v>58</v>
      </c>
      <c r="U359" s="5" t="s">
        <v>636</v>
      </c>
      <c r="V359" s="5" t="str">
        <f>TEXT(TablaSala[[#This Row],[Fecha de factura ]],"dddd")</f>
        <v>martes</v>
      </c>
      <c r="W359" s="18" t="str">
        <f t="shared" si="26"/>
        <v>00:00:00</v>
      </c>
    </row>
    <row r="360" spans="1:23">
      <c r="A360" s="6">
        <v>11</v>
      </c>
      <c r="B360" s="12" t="s">
        <v>252</v>
      </c>
      <c r="C360" s="6">
        <v>2</v>
      </c>
      <c r="D360" s="15">
        <f t="shared" si="27"/>
        <v>45020</v>
      </c>
      <c r="E360" s="7">
        <v>2.8472222222222222E-2</v>
      </c>
      <c r="F360" s="21">
        <v>0.1736111111111111</v>
      </c>
      <c r="G360" s="21">
        <f t="shared" si="25"/>
        <v>0.14513888888888887</v>
      </c>
      <c r="H360" s="21">
        <f>VLOOKUP($R360,'Tiempo de permanencia'!$B$7:$E$773,4,FALSE)</f>
        <v>0.10069444444444445</v>
      </c>
      <c r="I360" s="37">
        <f t="shared" si="28"/>
        <v>4.4444444444444425E-2</v>
      </c>
      <c r="J360" s="23">
        <v>45020.02847222222</v>
      </c>
      <c r="K360" s="8">
        <v>45020.173611111109</v>
      </c>
      <c r="L360" s="12" t="s">
        <v>32</v>
      </c>
      <c r="M360" s="6" t="s">
        <v>20</v>
      </c>
      <c r="N360" s="12" t="s">
        <v>33</v>
      </c>
      <c r="O360" s="5">
        <v>12.2</v>
      </c>
      <c r="P360" s="12">
        <f>VLOOKUP(R360,'Monto total'!$H$4:$K$770,4,FALSE)</f>
        <v>202.2</v>
      </c>
      <c r="Q360" s="24" t="s">
        <v>22</v>
      </c>
      <c r="R360" s="5">
        <v>359</v>
      </c>
      <c r="S360" s="12" t="str">
        <f t="shared" si="29"/>
        <v>Sí</v>
      </c>
      <c r="T360" s="24" t="s">
        <v>43</v>
      </c>
      <c r="U360" s="5" t="s">
        <v>637</v>
      </c>
      <c r="V360" s="5" t="str">
        <f>TEXT(TablaSala[[#This Row],[Fecha de factura ]],"dddd")</f>
        <v>martes</v>
      </c>
      <c r="W360" s="18" t="str">
        <f t="shared" si="26"/>
        <v>00:00:00</v>
      </c>
    </row>
    <row r="361" spans="1:23">
      <c r="A361" s="6">
        <v>16</v>
      </c>
      <c r="B361" s="12" t="s">
        <v>638</v>
      </c>
      <c r="C361" s="6">
        <v>3</v>
      </c>
      <c r="D361" s="15">
        <f t="shared" si="27"/>
        <v>45020</v>
      </c>
      <c r="E361" s="7">
        <v>4.8611111111111112E-2</v>
      </c>
      <c r="F361" s="21">
        <v>0.20694444444444443</v>
      </c>
      <c r="G361" s="21">
        <f t="shared" si="25"/>
        <v>0.16874999999999998</v>
      </c>
      <c r="H361" s="21">
        <f>VLOOKUP($R361,'Tiempo de permanencia'!$B$7:$E$773,4,FALSE)</f>
        <v>0.11041666666666666</v>
      </c>
      <c r="I361" s="37">
        <f t="shared" si="28"/>
        <v>5.833333333333332E-2</v>
      </c>
      <c r="J361" s="23">
        <v>45020.048611111109</v>
      </c>
      <c r="K361" s="8">
        <v>45020.206944444442</v>
      </c>
      <c r="L361" s="12" t="s">
        <v>19</v>
      </c>
      <c r="M361" s="6" t="s">
        <v>20</v>
      </c>
      <c r="N361" s="12" t="s">
        <v>33</v>
      </c>
      <c r="O361" s="5">
        <v>39.26</v>
      </c>
      <c r="P361" s="12">
        <f>VLOOKUP(R361,'Monto total'!$H$4:$K$770,4,FALSE)</f>
        <v>272.26</v>
      </c>
      <c r="Q361" s="24" t="s">
        <v>49</v>
      </c>
      <c r="R361" s="5">
        <v>360</v>
      </c>
      <c r="S361" s="12" t="str">
        <f t="shared" si="29"/>
        <v>Sí</v>
      </c>
      <c r="T361" s="24" t="s">
        <v>43</v>
      </c>
      <c r="U361" s="5" t="s">
        <v>639</v>
      </c>
      <c r="V361" s="5" t="str">
        <f>TEXT(TablaSala[[#This Row],[Fecha de factura ]],"dddd")</f>
        <v>martes</v>
      </c>
      <c r="W361" s="18" t="str">
        <f t="shared" si="26"/>
        <v>00:15:00</v>
      </c>
    </row>
    <row r="362" spans="1:23">
      <c r="A362" s="6">
        <v>16</v>
      </c>
      <c r="B362" s="12" t="s">
        <v>640</v>
      </c>
      <c r="C362" s="6">
        <v>1</v>
      </c>
      <c r="D362" s="15">
        <f t="shared" si="27"/>
        <v>45020</v>
      </c>
      <c r="E362" s="7">
        <v>7.8472222222222221E-2</v>
      </c>
      <c r="F362" s="21">
        <v>0.22777777777777777</v>
      </c>
      <c r="G362" s="21">
        <f t="shared" si="25"/>
        <v>0.14930555555555555</v>
      </c>
      <c r="H362" s="21">
        <f>VLOOKUP($R362,'Tiempo de permanencia'!$B$7:$E$773,4,FALSE)</f>
        <v>7.7777777777777779E-2</v>
      </c>
      <c r="I362" s="37">
        <f t="shared" si="28"/>
        <v>7.1527777777777773E-2</v>
      </c>
      <c r="J362" s="23">
        <v>45020.078472222223</v>
      </c>
      <c r="K362" s="8">
        <v>45020.227777777778</v>
      </c>
      <c r="L362" s="12" t="s">
        <v>32</v>
      </c>
      <c r="M362" s="6" t="s">
        <v>46</v>
      </c>
      <c r="N362" s="12" t="s">
        <v>28</v>
      </c>
      <c r="O362" s="5">
        <v>41.73</v>
      </c>
      <c r="P362" s="12">
        <f>VLOOKUP(R362,'Monto total'!$H$4:$K$770,4,FALSE)</f>
        <v>142.72999999999999</v>
      </c>
      <c r="Q362" s="24" t="s">
        <v>34</v>
      </c>
      <c r="R362" s="5">
        <v>361</v>
      </c>
      <c r="S362" s="12" t="str">
        <f t="shared" si="29"/>
        <v>Sí</v>
      </c>
      <c r="T362" s="24" t="s">
        <v>29</v>
      </c>
      <c r="U362" s="5" t="s">
        <v>219</v>
      </c>
      <c r="V362" s="5" t="str">
        <f>TEXT(TablaSala[[#This Row],[Fecha de factura ]],"dddd")</f>
        <v>martes</v>
      </c>
      <c r="W362" s="18" t="str">
        <f t="shared" si="26"/>
        <v>00:00:00</v>
      </c>
    </row>
    <row r="363" spans="1:23">
      <c r="A363" s="6">
        <v>15</v>
      </c>
      <c r="B363" s="12" t="s">
        <v>364</v>
      </c>
      <c r="C363" s="6">
        <v>2</v>
      </c>
      <c r="D363" s="15">
        <f t="shared" si="27"/>
        <v>45020</v>
      </c>
      <c r="E363" s="7">
        <v>8.5416666666666669E-2</v>
      </c>
      <c r="F363" s="21">
        <v>0.24930555555555556</v>
      </c>
      <c r="G363" s="21">
        <f t="shared" si="25"/>
        <v>0.16388888888888889</v>
      </c>
      <c r="H363" s="21">
        <f>VLOOKUP($R363,'Tiempo de permanencia'!$B$7:$E$773,4,FALSE)</f>
        <v>8.5416666666666669E-2</v>
      </c>
      <c r="I363" s="37">
        <f t="shared" si="28"/>
        <v>7.8472222222222221E-2</v>
      </c>
      <c r="J363" s="23">
        <v>45020.085416666669</v>
      </c>
      <c r="K363" s="8">
        <v>45020.249305555553</v>
      </c>
      <c r="L363" s="12" t="s">
        <v>26</v>
      </c>
      <c r="M363" s="6" t="s">
        <v>20</v>
      </c>
      <c r="N363" s="12" t="s">
        <v>33</v>
      </c>
      <c r="O363" s="5">
        <v>47.21</v>
      </c>
      <c r="P363" s="12">
        <f>VLOOKUP(R363,'Monto total'!$H$4:$K$770,4,FALSE)</f>
        <v>109.21000000000001</v>
      </c>
      <c r="Q363" s="24" t="s">
        <v>34</v>
      </c>
      <c r="R363" s="5">
        <v>362</v>
      </c>
      <c r="S363" s="12" t="str">
        <f t="shared" si="29"/>
        <v>Sí</v>
      </c>
      <c r="T363" s="24" t="s">
        <v>58</v>
      </c>
      <c r="U363" s="5" t="s">
        <v>641</v>
      </c>
      <c r="V363" s="5" t="str">
        <f>TEXT(TablaSala[[#This Row],[Fecha de factura ]],"dddd")</f>
        <v>martes</v>
      </c>
      <c r="W363" s="18" t="str">
        <f t="shared" si="26"/>
        <v>00:00:00</v>
      </c>
    </row>
    <row r="364" spans="1:23">
      <c r="A364" s="6">
        <v>5</v>
      </c>
      <c r="B364" s="12" t="s">
        <v>642</v>
      </c>
      <c r="C364" s="6">
        <v>2</v>
      </c>
      <c r="D364" s="15">
        <f t="shared" si="27"/>
        <v>45020</v>
      </c>
      <c r="E364" s="7">
        <v>7.3611111111111113E-2</v>
      </c>
      <c r="F364" s="21">
        <v>0.1451388888888889</v>
      </c>
      <c r="G364" s="21">
        <f t="shared" si="25"/>
        <v>8.1944444444444459E-2</v>
      </c>
      <c r="H364" s="21">
        <f>VLOOKUP($R364,'Tiempo de permanencia'!$B$7:$E$773,4,FALSE)</f>
        <v>0.10347222222222222</v>
      </c>
      <c r="I364" s="37">
        <f t="shared" si="28"/>
        <v>0</v>
      </c>
      <c r="J364" s="23">
        <v>45020.073611111111</v>
      </c>
      <c r="K364" s="8">
        <v>45020.145138888889</v>
      </c>
      <c r="L364" s="12" t="s">
        <v>19</v>
      </c>
      <c r="M364" s="6" t="s">
        <v>20</v>
      </c>
      <c r="N364" s="12" t="s">
        <v>1323</v>
      </c>
      <c r="O364" s="5">
        <v>49.02</v>
      </c>
      <c r="P364" s="12">
        <f>VLOOKUP(R364,'Monto total'!$H$4:$K$770,4,FALSE)</f>
        <v>0</v>
      </c>
      <c r="Q364" s="24" t="s">
        <v>49</v>
      </c>
      <c r="R364" s="5">
        <v>363</v>
      </c>
      <c r="S364" s="12" t="str">
        <f t="shared" si="29"/>
        <v>No</v>
      </c>
      <c r="T364" s="24" t="s">
        <v>35</v>
      </c>
      <c r="U364" s="5" t="s">
        <v>643</v>
      </c>
      <c r="V364" s="5" t="str">
        <f>TEXT(TablaSala[[#This Row],[Fecha de factura ]],"dddd")</f>
        <v>martes</v>
      </c>
      <c r="W364" s="18" t="str">
        <f t="shared" si="26"/>
        <v>00:15:00</v>
      </c>
    </row>
    <row r="365" spans="1:23">
      <c r="A365" s="6">
        <v>15</v>
      </c>
      <c r="B365" s="12" t="s">
        <v>644</v>
      </c>
      <c r="C365" s="6">
        <v>2</v>
      </c>
      <c r="D365" s="15">
        <f t="shared" si="27"/>
        <v>45020</v>
      </c>
      <c r="E365" s="7">
        <v>0.15972222222222221</v>
      </c>
      <c r="F365" s="21">
        <v>0.2986111111111111</v>
      </c>
      <c r="G365" s="21">
        <f t="shared" si="25"/>
        <v>0.1388888888888889</v>
      </c>
      <c r="H365" s="21">
        <f>VLOOKUP($R365,'Tiempo de permanencia'!$B$7:$E$773,4,FALSE)</f>
        <v>7.7777777777777779E-2</v>
      </c>
      <c r="I365" s="37">
        <f t="shared" si="28"/>
        <v>6.1111111111111116E-2</v>
      </c>
      <c r="J365" s="23">
        <v>45020.159722222219</v>
      </c>
      <c r="K365" s="8">
        <v>45020.298611111109</v>
      </c>
      <c r="L365" s="12" t="s">
        <v>38</v>
      </c>
      <c r="M365" s="6" t="s">
        <v>20</v>
      </c>
      <c r="N365" s="12" t="s">
        <v>21</v>
      </c>
      <c r="O365" s="5">
        <v>48.28</v>
      </c>
      <c r="P365" s="12">
        <f>VLOOKUP(R365,'Monto total'!$H$4:$K$770,4,FALSE)</f>
        <v>205.28</v>
      </c>
      <c r="Q365" s="24" t="s">
        <v>22</v>
      </c>
      <c r="R365" s="5">
        <v>364</v>
      </c>
      <c r="S365" s="12" t="str">
        <f t="shared" si="29"/>
        <v>Sí</v>
      </c>
      <c r="T365" s="24" t="s">
        <v>35</v>
      </c>
      <c r="U365" s="5" t="s">
        <v>645</v>
      </c>
      <c r="V365" s="5" t="str">
        <f>TEXT(TablaSala[[#This Row],[Fecha de factura ]],"dddd")</f>
        <v>martes</v>
      </c>
      <c r="W365" s="18" t="str">
        <f t="shared" si="26"/>
        <v>00:00:00</v>
      </c>
    </row>
    <row r="366" spans="1:23">
      <c r="A366" s="6">
        <v>4</v>
      </c>
      <c r="B366" s="12" t="s">
        <v>646</v>
      </c>
      <c r="C366" s="6">
        <v>1</v>
      </c>
      <c r="D366" s="15">
        <f t="shared" si="27"/>
        <v>45020</v>
      </c>
      <c r="E366" s="7">
        <v>4.3749999999999997E-2</v>
      </c>
      <c r="F366" s="21">
        <v>0.18958333333333333</v>
      </c>
      <c r="G366" s="21">
        <f t="shared" si="25"/>
        <v>0.15624999999999997</v>
      </c>
      <c r="H366" s="21">
        <f>VLOOKUP($R366,'Tiempo de permanencia'!$B$7:$E$773,4,FALSE)</f>
        <v>1.7361111111111112E-2</v>
      </c>
      <c r="I366" s="37">
        <f t="shared" si="28"/>
        <v>0.13888888888888887</v>
      </c>
      <c r="J366" s="23">
        <v>45020.043749999997</v>
      </c>
      <c r="K366" s="8">
        <v>45020.189583333333</v>
      </c>
      <c r="L366" s="12" t="s">
        <v>19</v>
      </c>
      <c r="M366" s="6" t="s">
        <v>20</v>
      </c>
      <c r="N366" s="12" t="s">
        <v>28</v>
      </c>
      <c r="O366" s="5">
        <v>34.97</v>
      </c>
      <c r="P366" s="12">
        <f>VLOOKUP(R366,'Monto total'!$H$4:$K$770,4,FALSE)</f>
        <v>142.97</v>
      </c>
      <c r="Q366" s="24" t="s">
        <v>49</v>
      </c>
      <c r="R366" s="5">
        <v>365</v>
      </c>
      <c r="S366" s="12" t="str">
        <f t="shared" si="29"/>
        <v>Sí</v>
      </c>
      <c r="T366" s="24" t="s">
        <v>78</v>
      </c>
      <c r="U366" s="5" t="s">
        <v>120</v>
      </c>
      <c r="V366" s="5" t="str">
        <f>TEXT(TablaSala[[#This Row],[Fecha de factura ]],"dddd")</f>
        <v>martes</v>
      </c>
      <c r="W366" s="18" t="str">
        <f t="shared" si="26"/>
        <v>00:15:00</v>
      </c>
    </row>
    <row r="367" spans="1:23">
      <c r="A367" s="6">
        <v>17</v>
      </c>
      <c r="B367" s="12" t="s">
        <v>647</v>
      </c>
      <c r="C367" s="6">
        <v>5</v>
      </c>
      <c r="D367" s="15">
        <f t="shared" si="27"/>
        <v>45020</v>
      </c>
      <c r="E367" s="7">
        <v>6.458333333333334E-2</v>
      </c>
      <c r="F367" s="21">
        <v>0.1986111111111111</v>
      </c>
      <c r="G367" s="21">
        <f t="shared" si="25"/>
        <v>0.13402777777777775</v>
      </c>
      <c r="H367" s="21">
        <f>VLOOKUP($R367,'Tiempo de permanencia'!$B$7:$E$773,4,FALSE)</f>
        <v>6.25E-2</v>
      </c>
      <c r="I367" s="37">
        <f t="shared" si="28"/>
        <v>7.1527777777777746E-2</v>
      </c>
      <c r="J367" s="23">
        <v>45020.064583333333</v>
      </c>
      <c r="K367" s="8">
        <v>45020.198611111111</v>
      </c>
      <c r="L367" s="12" t="s">
        <v>19</v>
      </c>
      <c r="M367" s="6" t="s">
        <v>20</v>
      </c>
      <c r="N367" s="12" t="s">
        <v>28</v>
      </c>
      <c r="O367" s="5">
        <v>10.57</v>
      </c>
      <c r="P367" s="12">
        <f>VLOOKUP(R367,'Monto total'!$H$4:$K$770,4,FALSE)</f>
        <v>249.57</v>
      </c>
      <c r="Q367" s="24" t="s">
        <v>22</v>
      </c>
      <c r="R367" s="5">
        <v>366</v>
      </c>
      <c r="S367" s="12" t="str">
        <f t="shared" si="29"/>
        <v>Sí</v>
      </c>
      <c r="T367" s="24" t="s">
        <v>78</v>
      </c>
      <c r="U367" s="5" t="s">
        <v>648</v>
      </c>
      <c r="V367" s="5" t="str">
        <f>TEXT(TablaSala[[#This Row],[Fecha de factura ]],"dddd")</f>
        <v>martes</v>
      </c>
      <c r="W367" s="18" t="str">
        <f t="shared" si="26"/>
        <v>00:00:00</v>
      </c>
    </row>
    <row r="368" spans="1:23">
      <c r="A368" s="6">
        <v>12</v>
      </c>
      <c r="B368" s="12" t="s">
        <v>649</v>
      </c>
      <c r="C368" s="6">
        <v>2</v>
      </c>
      <c r="D368" s="15">
        <f t="shared" si="27"/>
        <v>45020</v>
      </c>
      <c r="E368" s="7">
        <v>3.6805555555555557E-2</v>
      </c>
      <c r="F368" s="21">
        <v>0.15625</v>
      </c>
      <c r="G368" s="21">
        <f t="shared" si="25"/>
        <v>0.11944444444444444</v>
      </c>
      <c r="H368" s="21">
        <f>VLOOKUP($R368,'Tiempo de permanencia'!$B$7:$E$773,4,FALSE)</f>
        <v>5.0694444444444445E-2</v>
      </c>
      <c r="I368" s="37">
        <f t="shared" si="28"/>
        <v>6.8749999999999992E-2</v>
      </c>
      <c r="J368" s="23">
        <v>45020.036805555559</v>
      </c>
      <c r="K368" s="8">
        <v>45020.15625</v>
      </c>
      <c r="L368" s="12" t="s">
        <v>19</v>
      </c>
      <c r="M368" s="6" t="s">
        <v>46</v>
      </c>
      <c r="N368" s="12" t="s">
        <v>33</v>
      </c>
      <c r="O368" s="5">
        <v>12.62</v>
      </c>
      <c r="P368" s="12">
        <f>VLOOKUP(R368,'Monto total'!$H$4:$K$770,4,FALSE)</f>
        <v>113.62</v>
      </c>
      <c r="Q368" s="24" t="s">
        <v>34</v>
      </c>
      <c r="R368" s="5">
        <v>367</v>
      </c>
      <c r="S368" s="12" t="str">
        <f t="shared" si="29"/>
        <v>Sí</v>
      </c>
      <c r="T368" s="24" t="s">
        <v>78</v>
      </c>
      <c r="U368" s="5" t="s">
        <v>650</v>
      </c>
      <c r="V368" s="5" t="str">
        <f>TEXT(TablaSala[[#This Row],[Fecha de factura ]],"dddd")</f>
        <v>martes</v>
      </c>
      <c r="W368" s="18" t="str">
        <f t="shared" si="26"/>
        <v>00:00:00</v>
      </c>
    </row>
    <row r="369" spans="1:23">
      <c r="A369" s="6">
        <v>13</v>
      </c>
      <c r="B369" s="12" t="s">
        <v>651</v>
      </c>
      <c r="C369" s="6">
        <v>1</v>
      </c>
      <c r="D369" s="15">
        <f t="shared" si="27"/>
        <v>45020</v>
      </c>
      <c r="E369" s="7">
        <v>0.14166666666666666</v>
      </c>
      <c r="F369" s="21">
        <v>0.23125000000000001</v>
      </c>
      <c r="G369" s="21">
        <f t="shared" si="25"/>
        <v>0.10000000000000002</v>
      </c>
      <c r="H369" s="21">
        <f>VLOOKUP($R369,'Tiempo de permanencia'!$B$7:$E$773,4,FALSE)</f>
        <v>5.9027777777777776E-2</v>
      </c>
      <c r="I369" s="37">
        <f t="shared" si="28"/>
        <v>4.0972222222222243E-2</v>
      </c>
      <c r="J369" s="23">
        <v>45020.14166666667</v>
      </c>
      <c r="K369" s="8">
        <v>45020.231249999997</v>
      </c>
      <c r="L369" s="12" t="s">
        <v>26</v>
      </c>
      <c r="M369" s="6" t="s">
        <v>27</v>
      </c>
      <c r="N369" s="12" t="s">
        <v>21</v>
      </c>
      <c r="O369" s="5">
        <v>37.65</v>
      </c>
      <c r="P369" s="12">
        <f>VLOOKUP(R369,'Monto total'!$H$4:$K$770,4,FALSE)</f>
        <v>160.65</v>
      </c>
      <c r="Q369" s="24" t="s">
        <v>49</v>
      </c>
      <c r="R369" s="5">
        <v>368</v>
      </c>
      <c r="S369" s="12" t="str">
        <f t="shared" si="29"/>
        <v>Sí</v>
      </c>
      <c r="T369" s="24" t="s">
        <v>29</v>
      </c>
      <c r="U369" s="5" t="s">
        <v>652</v>
      </c>
      <c r="V369" s="5" t="str">
        <f>TEXT(TablaSala[[#This Row],[Fecha de factura ]],"dddd")</f>
        <v>martes</v>
      </c>
      <c r="W369" s="18" t="str">
        <f t="shared" si="26"/>
        <v>00:15:00</v>
      </c>
    </row>
    <row r="370" spans="1:23">
      <c r="A370" s="6">
        <v>20</v>
      </c>
      <c r="B370" s="12" t="s">
        <v>653</v>
      </c>
      <c r="C370" s="6">
        <v>2</v>
      </c>
      <c r="D370" s="15">
        <f t="shared" si="27"/>
        <v>45020</v>
      </c>
      <c r="E370" s="7">
        <v>9.0972222222222218E-2</v>
      </c>
      <c r="F370" s="21">
        <v>0.24583333333333332</v>
      </c>
      <c r="G370" s="21">
        <f t="shared" si="25"/>
        <v>0.15486111111111112</v>
      </c>
      <c r="H370" s="21">
        <f>VLOOKUP($R370,'Tiempo de permanencia'!$B$7:$E$773,4,FALSE)</f>
        <v>2.9166666666666667E-2</v>
      </c>
      <c r="I370" s="37">
        <f t="shared" si="28"/>
        <v>0.12569444444444444</v>
      </c>
      <c r="J370" s="23">
        <v>45020.09097222222</v>
      </c>
      <c r="K370" s="8">
        <v>45020.245833333334</v>
      </c>
      <c r="L370" s="12" t="s">
        <v>38</v>
      </c>
      <c r="M370" s="6" t="s">
        <v>20</v>
      </c>
      <c r="N370" s="12" t="s">
        <v>33</v>
      </c>
      <c r="O370" s="5">
        <v>34.83</v>
      </c>
      <c r="P370" s="12">
        <f>VLOOKUP(R370,'Monto total'!$H$4:$K$770,4,FALSE)</f>
        <v>276.83</v>
      </c>
      <c r="Q370" s="24" t="s">
        <v>34</v>
      </c>
      <c r="R370" s="5">
        <v>369</v>
      </c>
      <c r="S370" s="12" t="str">
        <f t="shared" si="29"/>
        <v>Sí</v>
      </c>
      <c r="T370" s="24" t="s">
        <v>58</v>
      </c>
      <c r="U370" s="5" t="s">
        <v>654</v>
      </c>
      <c r="V370" s="5" t="str">
        <f>TEXT(TablaSala[[#This Row],[Fecha de factura ]],"dddd")</f>
        <v>martes</v>
      </c>
      <c r="W370" s="18" t="str">
        <f t="shared" si="26"/>
        <v>00:00:00</v>
      </c>
    </row>
    <row r="371" spans="1:23">
      <c r="A371" s="6">
        <v>13</v>
      </c>
      <c r="B371" s="12" t="s">
        <v>655</v>
      </c>
      <c r="C371" s="6">
        <v>6</v>
      </c>
      <c r="D371" s="15">
        <f t="shared" si="27"/>
        <v>45020</v>
      </c>
      <c r="E371" s="7">
        <v>9.7222222222222224E-2</v>
      </c>
      <c r="F371" s="21">
        <v>0.14097222222222222</v>
      </c>
      <c r="G371" s="21">
        <f t="shared" si="25"/>
        <v>4.3749999999999997E-2</v>
      </c>
      <c r="H371" s="21">
        <f>VLOOKUP($R371,'Tiempo de permanencia'!$B$7:$E$773,4,FALSE)</f>
        <v>2.2916666666666665E-2</v>
      </c>
      <c r="I371" s="37">
        <f t="shared" si="28"/>
        <v>2.0833333333333332E-2</v>
      </c>
      <c r="J371" s="23">
        <v>45020.097222222219</v>
      </c>
      <c r="K371" s="8">
        <v>45020.140972222223</v>
      </c>
      <c r="L371" s="12" t="s">
        <v>19</v>
      </c>
      <c r="M371" s="6" t="s">
        <v>20</v>
      </c>
      <c r="N371" s="12" t="s">
        <v>33</v>
      </c>
      <c r="O371" s="5">
        <v>47.79</v>
      </c>
      <c r="P371" s="12">
        <f>VLOOKUP(R371,'Monto total'!$H$4:$K$770,4,FALSE)</f>
        <v>119.78999999999999</v>
      </c>
      <c r="Q371" s="24" t="s">
        <v>34</v>
      </c>
      <c r="R371" s="5">
        <v>370</v>
      </c>
      <c r="S371" s="12" t="str">
        <f t="shared" si="29"/>
        <v>Sí</v>
      </c>
      <c r="T371" s="24" t="s">
        <v>58</v>
      </c>
      <c r="U371" s="5" t="s">
        <v>120</v>
      </c>
      <c r="V371" s="5" t="str">
        <f>TEXT(TablaSala[[#This Row],[Fecha de factura ]],"dddd")</f>
        <v>martes</v>
      </c>
      <c r="W371" s="18" t="str">
        <f t="shared" si="26"/>
        <v>00:00:00</v>
      </c>
    </row>
    <row r="372" spans="1:23">
      <c r="A372" s="6">
        <v>4</v>
      </c>
      <c r="B372" s="12" t="s">
        <v>656</v>
      </c>
      <c r="C372" s="6">
        <v>3</v>
      </c>
      <c r="D372" s="15">
        <f t="shared" si="27"/>
        <v>45020</v>
      </c>
      <c r="E372" s="7">
        <v>5.2777777777777778E-2</v>
      </c>
      <c r="F372" s="21">
        <v>0.18819444444444444</v>
      </c>
      <c r="G372" s="21">
        <f t="shared" si="25"/>
        <v>0.14583333333333331</v>
      </c>
      <c r="H372" s="21">
        <f>VLOOKUP($R372,'Tiempo de permanencia'!$B$7:$E$773,4,FALSE)</f>
        <v>3.4027777777777775E-2</v>
      </c>
      <c r="I372" s="37">
        <f t="shared" si="28"/>
        <v>0.11180555555555555</v>
      </c>
      <c r="J372" s="23">
        <v>45020.052777777775</v>
      </c>
      <c r="K372" s="8">
        <v>45020.188194444447</v>
      </c>
      <c r="L372" s="12" t="s">
        <v>42</v>
      </c>
      <c r="M372" s="6" t="s">
        <v>46</v>
      </c>
      <c r="N372" s="12" t="s">
        <v>33</v>
      </c>
      <c r="O372" s="5">
        <v>32.51</v>
      </c>
      <c r="P372" s="12">
        <f>VLOOKUP(R372,'Monto total'!$H$4:$K$770,4,FALSE)</f>
        <v>232.51</v>
      </c>
      <c r="Q372" s="24" t="s">
        <v>49</v>
      </c>
      <c r="R372" s="5">
        <v>371</v>
      </c>
      <c r="S372" s="12" t="str">
        <f t="shared" si="29"/>
        <v>Sí</v>
      </c>
      <c r="T372" s="24" t="s">
        <v>73</v>
      </c>
      <c r="U372" s="5" t="s">
        <v>657</v>
      </c>
      <c r="V372" s="5" t="str">
        <f>TEXT(TablaSala[[#This Row],[Fecha de factura ]],"dddd")</f>
        <v>martes</v>
      </c>
      <c r="W372" s="18" t="str">
        <f t="shared" si="26"/>
        <v>00:15:00</v>
      </c>
    </row>
    <row r="373" spans="1:23">
      <c r="A373" s="6">
        <v>14</v>
      </c>
      <c r="B373" s="12" t="s">
        <v>658</v>
      </c>
      <c r="C373" s="6">
        <v>5</v>
      </c>
      <c r="D373" s="15">
        <f t="shared" si="27"/>
        <v>45020</v>
      </c>
      <c r="E373" s="7">
        <v>0.11527777777777778</v>
      </c>
      <c r="F373" s="21">
        <v>0.25972222222222224</v>
      </c>
      <c r="G373" s="21">
        <f t="shared" si="25"/>
        <v>0.14444444444444446</v>
      </c>
      <c r="H373" s="21">
        <f>VLOOKUP($R373,'Tiempo de permanencia'!$B$7:$E$773,4,FALSE)</f>
        <v>1.5277777777777777E-2</v>
      </c>
      <c r="I373" s="37">
        <f t="shared" si="28"/>
        <v>0.12916666666666668</v>
      </c>
      <c r="J373" s="23">
        <v>45020.115277777775</v>
      </c>
      <c r="K373" s="8">
        <v>45020.259722222225</v>
      </c>
      <c r="L373" s="12" t="s">
        <v>32</v>
      </c>
      <c r="M373" s="6" t="s">
        <v>20</v>
      </c>
      <c r="N373" s="12" t="s">
        <v>33</v>
      </c>
      <c r="O373" s="5">
        <v>17.170000000000002</v>
      </c>
      <c r="P373" s="12">
        <f>VLOOKUP(R373,'Monto total'!$H$4:$K$770,4,FALSE)</f>
        <v>53.17</v>
      </c>
      <c r="Q373" s="24" t="s">
        <v>22</v>
      </c>
      <c r="R373" s="5">
        <v>372</v>
      </c>
      <c r="S373" s="12" t="str">
        <f t="shared" si="29"/>
        <v>Sí</v>
      </c>
      <c r="T373" s="24" t="s">
        <v>35</v>
      </c>
      <c r="U373" s="5" t="s">
        <v>131</v>
      </c>
      <c r="V373" s="5" t="str">
        <f>TEXT(TablaSala[[#This Row],[Fecha de factura ]],"dddd")</f>
        <v>martes</v>
      </c>
      <c r="W373" s="18" t="str">
        <f t="shared" si="26"/>
        <v>00:00:00</v>
      </c>
    </row>
    <row r="374" spans="1:23">
      <c r="A374" s="6">
        <v>19</v>
      </c>
      <c r="B374" s="12" t="s">
        <v>659</v>
      </c>
      <c r="C374" s="6">
        <v>2</v>
      </c>
      <c r="D374" s="15">
        <f t="shared" si="27"/>
        <v>45020</v>
      </c>
      <c r="E374" s="7">
        <v>2.5694444444444443E-2</v>
      </c>
      <c r="F374" s="21">
        <v>0.13263888888888889</v>
      </c>
      <c r="G374" s="21">
        <f t="shared" si="25"/>
        <v>0.11736111111111112</v>
      </c>
      <c r="H374" s="21">
        <f>VLOOKUP($R374,'Tiempo de permanencia'!$B$7:$E$773,4,FALSE)</f>
        <v>8.0555555555555561E-2</v>
      </c>
      <c r="I374" s="37">
        <f t="shared" si="28"/>
        <v>3.6805555555555564E-2</v>
      </c>
      <c r="J374" s="23">
        <v>45020.025694444441</v>
      </c>
      <c r="K374" s="8">
        <v>45020.132638888892</v>
      </c>
      <c r="L374" s="12" t="s">
        <v>38</v>
      </c>
      <c r="M374" s="6" t="s">
        <v>27</v>
      </c>
      <c r="N374" s="12" t="s">
        <v>21</v>
      </c>
      <c r="O374" s="5">
        <v>26.62</v>
      </c>
      <c r="P374" s="12">
        <f>VLOOKUP(R374,'Monto total'!$H$4:$K$770,4,FALSE)</f>
        <v>186.62</v>
      </c>
      <c r="Q374" s="24" t="s">
        <v>49</v>
      </c>
      <c r="R374" s="5">
        <v>373</v>
      </c>
      <c r="S374" s="12" t="str">
        <f t="shared" si="29"/>
        <v>Sí</v>
      </c>
      <c r="T374" s="24" t="s">
        <v>97</v>
      </c>
      <c r="U374" s="5" t="s">
        <v>660</v>
      </c>
      <c r="V374" s="5" t="str">
        <f>TEXT(TablaSala[[#This Row],[Fecha de factura ]],"dddd")</f>
        <v>martes</v>
      </c>
      <c r="W374" s="18" t="str">
        <f t="shared" si="26"/>
        <v>00:15:00</v>
      </c>
    </row>
    <row r="375" spans="1:23">
      <c r="A375" s="6">
        <v>18</v>
      </c>
      <c r="B375" s="12" t="s">
        <v>661</v>
      </c>
      <c r="C375" s="6">
        <v>3</v>
      </c>
      <c r="D375" s="15">
        <f t="shared" si="27"/>
        <v>45020</v>
      </c>
      <c r="E375" s="7">
        <v>0.13819444444444445</v>
      </c>
      <c r="F375" s="21">
        <v>0.18333333333333332</v>
      </c>
      <c r="G375" s="21">
        <f t="shared" si="25"/>
        <v>4.5138888888888867E-2</v>
      </c>
      <c r="H375" s="21">
        <f>VLOOKUP($R375,'Tiempo de permanencia'!$B$7:$E$773,4,FALSE)</f>
        <v>6.2500000000000003E-3</v>
      </c>
      <c r="I375" s="37">
        <f t="shared" si="28"/>
        <v>3.8888888888888869E-2</v>
      </c>
      <c r="J375" s="23">
        <v>45020.138194444444</v>
      </c>
      <c r="K375" s="8">
        <v>45020.183333333334</v>
      </c>
      <c r="L375" s="12" t="s">
        <v>32</v>
      </c>
      <c r="M375" s="6" t="s">
        <v>20</v>
      </c>
      <c r="N375" s="12" t="s">
        <v>33</v>
      </c>
      <c r="O375" s="5">
        <v>33.35</v>
      </c>
      <c r="P375" s="12">
        <f>VLOOKUP(R375,'Monto total'!$H$4:$K$770,4,FALSE)</f>
        <v>68.349999999999994</v>
      </c>
      <c r="Q375" s="24" t="s">
        <v>34</v>
      </c>
      <c r="R375" s="5">
        <v>374</v>
      </c>
      <c r="S375" s="12" t="str">
        <f t="shared" si="29"/>
        <v>Sí</v>
      </c>
      <c r="T375" s="24" t="s">
        <v>39</v>
      </c>
      <c r="U375" s="5" t="s">
        <v>47</v>
      </c>
      <c r="V375" s="5" t="str">
        <f>TEXT(TablaSala[[#This Row],[Fecha de factura ]],"dddd")</f>
        <v>martes</v>
      </c>
      <c r="W375" s="18" t="str">
        <f t="shared" si="26"/>
        <v>00:00:00</v>
      </c>
    </row>
    <row r="376" spans="1:23">
      <c r="A376" s="6">
        <v>18</v>
      </c>
      <c r="B376" s="12" t="s">
        <v>662</v>
      </c>
      <c r="C376" s="6">
        <v>1</v>
      </c>
      <c r="D376" s="15">
        <f t="shared" si="27"/>
        <v>45020</v>
      </c>
      <c r="E376" s="7">
        <v>1.1805555555555555E-2</v>
      </c>
      <c r="F376" s="21">
        <v>0.13125000000000001</v>
      </c>
      <c r="G376" s="21">
        <f t="shared" si="25"/>
        <v>0.11944444444444445</v>
      </c>
      <c r="H376" s="21">
        <f>VLOOKUP($R376,'Tiempo de permanencia'!$B$7:$E$773,4,FALSE)</f>
        <v>1.8749999999999999E-2</v>
      </c>
      <c r="I376" s="37">
        <f t="shared" si="28"/>
        <v>0.10069444444444445</v>
      </c>
      <c r="J376" s="23">
        <v>45020.011805555558</v>
      </c>
      <c r="K376" s="8">
        <v>45020.131249999999</v>
      </c>
      <c r="L376" s="12" t="s">
        <v>19</v>
      </c>
      <c r="M376" s="6" t="s">
        <v>20</v>
      </c>
      <c r="N376" s="12" t="s">
        <v>33</v>
      </c>
      <c r="O376" s="5">
        <v>22.3</v>
      </c>
      <c r="P376" s="12">
        <f>VLOOKUP(R376,'Monto total'!$H$4:$K$770,4,FALSE)</f>
        <v>115.3</v>
      </c>
      <c r="Q376" s="24" t="s">
        <v>22</v>
      </c>
      <c r="R376" s="5">
        <v>375</v>
      </c>
      <c r="S376" s="12" t="str">
        <f t="shared" si="29"/>
        <v>Sí</v>
      </c>
      <c r="T376" s="24" t="s">
        <v>23</v>
      </c>
      <c r="U376" s="5" t="s">
        <v>200</v>
      </c>
      <c r="V376" s="5" t="str">
        <f>TEXT(TablaSala[[#This Row],[Fecha de factura ]],"dddd")</f>
        <v>martes</v>
      </c>
      <c r="W376" s="18" t="str">
        <f t="shared" si="26"/>
        <v>00:00:00</v>
      </c>
    </row>
    <row r="377" spans="1:23">
      <c r="A377" s="6">
        <v>16</v>
      </c>
      <c r="B377" s="12" t="s">
        <v>640</v>
      </c>
      <c r="C377" s="6">
        <v>4</v>
      </c>
      <c r="D377" s="15">
        <f t="shared" si="27"/>
        <v>45020</v>
      </c>
      <c r="E377" s="7">
        <v>0.12013888888888889</v>
      </c>
      <c r="F377" s="21">
        <v>0.21666666666666667</v>
      </c>
      <c r="G377" s="21">
        <f t="shared" si="25"/>
        <v>0.10694444444444445</v>
      </c>
      <c r="H377" s="21">
        <f>VLOOKUP($R377,'Tiempo de permanencia'!$B$7:$E$773,4,FALSE)</f>
        <v>3.472222222222222E-3</v>
      </c>
      <c r="I377" s="37">
        <f t="shared" si="28"/>
        <v>0.10347222222222223</v>
      </c>
      <c r="J377" s="23">
        <v>45020.120138888888</v>
      </c>
      <c r="K377" s="8">
        <v>45020.216666666667</v>
      </c>
      <c r="L377" s="12" t="s">
        <v>26</v>
      </c>
      <c r="M377" s="6" t="s">
        <v>20</v>
      </c>
      <c r="N377" s="12" t="s">
        <v>28</v>
      </c>
      <c r="O377" s="5">
        <v>27.51</v>
      </c>
      <c r="P377" s="12">
        <f>VLOOKUP(R377,'Monto total'!$H$4:$K$770,4,FALSE)</f>
        <v>73.510000000000005</v>
      </c>
      <c r="Q377" s="24" t="s">
        <v>49</v>
      </c>
      <c r="R377" s="5">
        <v>376</v>
      </c>
      <c r="S377" s="12" t="str">
        <f t="shared" si="29"/>
        <v>Sí</v>
      </c>
      <c r="T377" s="24" t="s">
        <v>73</v>
      </c>
      <c r="U377" s="5" t="s">
        <v>345</v>
      </c>
      <c r="V377" s="5" t="str">
        <f>TEXT(TablaSala[[#This Row],[Fecha de factura ]],"dddd")</f>
        <v>martes</v>
      </c>
      <c r="W377" s="18" t="str">
        <f t="shared" si="26"/>
        <v>00:15:00</v>
      </c>
    </row>
    <row r="378" spans="1:23">
      <c r="A378" s="6">
        <v>5</v>
      </c>
      <c r="B378" s="12" t="s">
        <v>663</v>
      </c>
      <c r="C378" s="6">
        <v>1</v>
      </c>
      <c r="D378" s="15">
        <f t="shared" si="27"/>
        <v>45020</v>
      </c>
      <c r="E378" s="7">
        <v>5.4166666666666669E-2</v>
      </c>
      <c r="F378" s="21">
        <v>0.1986111111111111</v>
      </c>
      <c r="G378" s="21">
        <f t="shared" si="25"/>
        <v>0.14444444444444443</v>
      </c>
      <c r="H378" s="21">
        <f>VLOOKUP($R378,'Tiempo de permanencia'!$B$7:$E$773,4,FALSE)</f>
        <v>3.1944444444444442E-2</v>
      </c>
      <c r="I378" s="37">
        <f t="shared" si="28"/>
        <v>0.11249999999999999</v>
      </c>
      <c r="J378" s="23">
        <v>45020.054166666669</v>
      </c>
      <c r="K378" s="8">
        <v>45020.198611111111</v>
      </c>
      <c r="L378" s="12" t="s">
        <v>42</v>
      </c>
      <c r="M378" s="6" t="s">
        <v>20</v>
      </c>
      <c r="N378" s="12" t="s">
        <v>33</v>
      </c>
      <c r="O378" s="5">
        <v>14.96</v>
      </c>
      <c r="P378" s="12">
        <f>VLOOKUP(R378,'Monto total'!$H$4:$K$770,4,FALSE)</f>
        <v>114.96000000000001</v>
      </c>
      <c r="Q378" s="24" t="s">
        <v>34</v>
      </c>
      <c r="R378" s="5">
        <v>377</v>
      </c>
      <c r="S378" s="12" t="str">
        <f t="shared" si="29"/>
        <v>Sí</v>
      </c>
      <c r="T378" s="24" t="s">
        <v>39</v>
      </c>
      <c r="U378" s="5" t="s">
        <v>664</v>
      </c>
      <c r="V378" s="5" t="str">
        <f>TEXT(TablaSala[[#This Row],[Fecha de factura ]],"dddd")</f>
        <v>martes</v>
      </c>
      <c r="W378" s="18" t="str">
        <f t="shared" si="26"/>
        <v>00:00:00</v>
      </c>
    </row>
    <row r="379" spans="1:23">
      <c r="A379" s="6">
        <v>3</v>
      </c>
      <c r="B379" s="12" t="s">
        <v>665</v>
      </c>
      <c r="C379" s="6">
        <v>1</v>
      </c>
      <c r="D379" s="15">
        <f t="shared" si="27"/>
        <v>45020</v>
      </c>
      <c r="E379" s="7">
        <v>0.16319444444444445</v>
      </c>
      <c r="F379" s="21">
        <v>0.22083333333333333</v>
      </c>
      <c r="G379" s="21">
        <f t="shared" si="25"/>
        <v>5.7638888888888878E-2</v>
      </c>
      <c r="H379" s="21">
        <f>VLOOKUP($R379,'Tiempo de permanencia'!$B$7:$E$773,4,FALSE)</f>
        <v>1.4583333333333334E-2</v>
      </c>
      <c r="I379" s="37">
        <f t="shared" si="28"/>
        <v>4.3055555555555541E-2</v>
      </c>
      <c r="J379" s="23">
        <v>45020.163194444445</v>
      </c>
      <c r="K379" s="8">
        <v>45020.220833333333</v>
      </c>
      <c r="L379" s="12" t="s">
        <v>26</v>
      </c>
      <c r="M379" s="6" t="s">
        <v>20</v>
      </c>
      <c r="N379" s="12" t="s">
        <v>28</v>
      </c>
      <c r="O379" s="5">
        <v>40.31</v>
      </c>
      <c r="P379" s="12">
        <f>VLOOKUP(R379,'Monto total'!$H$4:$K$770,4,FALSE)</f>
        <v>89.31</v>
      </c>
      <c r="Q379" s="24" t="s">
        <v>34</v>
      </c>
      <c r="R379" s="5">
        <v>378</v>
      </c>
      <c r="S379" s="12" t="str">
        <f t="shared" si="29"/>
        <v>Sí</v>
      </c>
      <c r="T379" s="24" t="s">
        <v>43</v>
      </c>
      <c r="U379" s="5" t="s">
        <v>666</v>
      </c>
      <c r="V379" s="5" t="str">
        <f>TEXT(TablaSala[[#This Row],[Fecha de factura ]],"dddd")</f>
        <v>martes</v>
      </c>
      <c r="W379" s="18" t="str">
        <f t="shared" si="26"/>
        <v>00:00:00</v>
      </c>
    </row>
    <row r="380" spans="1:23">
      <c r="A380" s="6">
        <v>4</v>
      </c>
      <c r="B380" s="12" t="s">
        <v>376</v>
      </c>
      <c r="C380" s="6">
        <v>2</v>
      </c>
      <c r="D380" s="15">
        <f t="shared" si="27"/>
        <v>45020</v>
      </c>
      <c r="E380" s="7">
        <v>6.3194444444444442E-2</v>
      </c>
      <c r="F380" s="21">
        <v>0.16458333333333333</v>
      </c>
      <c r="G380" s="21">
        <f t="shared" si="25"/>
        <v>0.11180555555555556</v>
      </c>
      <c r="H380" s="21">
        <f>VLOOKUP($R380,'Tiempo de permanencia'!$B$7:$E$773,4,FALSE)</f>
        <v>4.1666666666666666E-3</v>
      </c>
      <c r="I380" s="37">
        <f t="shared" si="28"/>
        <v>0.1076388888888889</v>
      </c>
      <c r="J380" s="23">
        <v>45020.063194444447</v>
      </c>
      <c r="K380" s="8">
        <v>45020.164583333331</v>
      </c>
      <c r="L380" s="12" t="s">
        <v>19</v>
      </c>
      <c r="M380" s="6" t="s">
        <v>27</v>
      </c>
      <c r="N380" s="12" t="s">
        <v>33</v>
      </c>
      <c r="O380" s="5">
        <v>10.61</v>
      </c>
      <c r="P380" s="12">
        <f>VLOOKUP(R380,'Monto total'!$H$4:$K$770,4,FALSE)</f>
        <v>80.61</v>
      </c>
      <c r="Q380" s="24" t="s">
        <v>49</v>
      </c>
      <c r="R380" s="5">
        <v>379</v>
      </c>
      <c r="S380" s="12" t="str">
        <f t="shared" si="29"/>
        <v>Sí</v>
      </c>
      <c r="T380" s="24" t="s">
        <v>78</v>
      </c>
      <c r="U380" s="5" t="s">
        <v>47</v>
      </c>
      <c r="V380" s="5" t="str">
        <f>TEXT(TablaSala[[#This Row],[Fecha de factura ]],"dddd")</f>
        <v>martes</v>
      </c>
      <c r="W380" s="18" t="str">
        <f t="shared" si="26"/>
        <v>00:15:00</v>
      </c>
    </row>
    <row r="381" spans="1:23">
      <c r="A381" s="6">
        <v>5</v>
      </c>
      <c r="B381" s="12" t="s">
        <v>323</v>
      </c>
      <c r="C381" s="6">
        <v>1</v>
      </c>
      <c r="D381" s="15">
        <f t="shared" si="27"/>
        <v>45020</v>
      </c>
      <c r="E381" s="7">
        <v>4.027777777777778E-2</v>
      </c>
      <c r="F381" s="21">
        <v>0.18958333333333333</v>
      </c>
      <c r="G381" s="21">
        <f t="shared" si="25"/>
        <v>0.14930555555555555</v>
      </c>
      <c r="H381" s="21">
        <f>VLOOKUP($R381,'Tiempo de permanencia'!$B$7:$E$773,4,FALSE)</f>
        <v>6.458333333333334E-2</v>
      </c>
      <c r="I381" s="37">
        <f t="shared" si="28"/>
        <v>8.4722222222222213E-2</v>
      </c>
      <c r="J381" s="23">
        <v>45020.040277777778</v>
      </c>
      <c r="K381" s="8">
        <v>45020.189583333333</v>
      </c>
      <c r="L381" s="12" t="s">
        <v>19</v>
      </c>
      <c r="M381" s="6" t="s">
        <v>46</v>
      </c>
      <c r="N381" s="12" t="s">
        <v>21</v>
      </c>
      <c r="O381" s="5">
        <v>22.53</v>
      </c>
      <c r="P381" s="12">
        <f>VLOOKUP(R381,'Monto total'!$H$4:$K$770,4,FALSE)</f>
        <v>159.53</v>
      </c>
      <c r="Q381" s="24" t="s">
        <v>34</v>
      </c>
      <c r="R381" s="5">
        <v>380</v>
      </c>
      <c r="S381" s="12" t="str">
        <f t="shared" si="29"/>
        <v>Sí</v>
      </c>
      <c r="T381" s="24" t="s">
        <v>97</v>
      </c>
      <c r="U381" s="5" t="s">
        <v>667</v>
      </c>
      <c r="V381" s="5" t="str">
        <f>TEXT(TablaSala[[#This Row],[Fecha de factura ]],"dddd")</f>
        <v>martes</v>
      </c>
      <c r="W381" s="18" t="str">
        <f t="shared" si="26"/>
        <v>00:00:00</v>
      </c>
    </row>
    <row r="382" spans="1:23">
      <c r="A382" s="6">
        <v>4</v>
      </c>
      <c r="B382" s="12" t="s">
        <v>668</v>
      </c>
      <c r="C382" s="6">
        <v>1</v>
      </c>
      <c r="D382" s="15">
        <f t="shared" si="27"/>
        <v>45020</v>
      </c>
      <c r="E382" s="7">
        <v>3.9583333333333331E-2</v>
      </c>
      <c r="F382" s="21">
        <v>0.18888888888888888</v>
      </c>
      <c r="G382" s="21">
        <f t="shared" si="25"/>
        <v>0.14930555555555555</v>
      </c>
      <c r="H382" s="21">
        <f>VLOOKUP($R382,'Tiempo de permanencia'!$B$7:$E$773,4,FALSE)</f>
        <v>3.2638888888888891E-2</v>
      </c>
      <c r="I382" s="37">
        <f t="shared" si="28"/>
        <v>0.11666666666666667</v>
      </c>
      <c r="J382" s="23">
        <v>45020.039583333331</v>
      </c>
      <c r="K382" s="8">
        <v>45020.188888888886</v>
      </c>
      <c r="L382" s="12" t="s">
        <v>26</v>
      </c>
      <c r="M382" s="6" t="s">
        <v>27</v>
      </c>
      <c r="N382" s="12" t="s">
        <v>21</v>
      </c>
      <c r="O382" s="5">
        <v>27.69</v>
      </c>
      <c r="P382" s="12">
        <f>VLOOKUP(R382,'Monto total'!$H$4:$K$770,4,FALSE)</f>
        <v>171.69</v>
      </c>
      <c r="Q382" s="24" t="s">
        <v>34</v>
      </c>
      <c r="R382" s="5">
        <v>381</v>
      </c>
      <c r="S382" s="12" t="str">
        <f t="shared" si="29"/>
        <v>Sí</v>
      </c>
      <c r="T382" s="24" t="s">
        <v>58</v>
      </c>
      <c r="U382" s="5" t="s">
        <v>669</v>
      </c>
      <c r="V382" s="5" t="str">
        <f>TEXT(TablaSala[[#This Row],[Fecha de factura ]],"dddd")</f>
        <v>martes</v>
      </c>
      <c r="W382" s="18" t="str">
        <f t="shared" si="26"/>
        <v>00:00:00</v>
      </c>
    </row>
    <row r="383" spans="1:23">
      <c r="A383" s="6">
        <v>20</v>
      </c>
      <c r="B383" s="12" t="s">
        <v>183</v>
      </c>
      <c r="C383" s="6">
        <v>6</v>
      </c>
      <c r="D383" s="15">
        <f t="shared" si="27"/>
        <v>45020</v>
      </c>
      <c r="E383" s="7">
        <v>0.13125000000000001</v>
      </c>
      <c r="F383" s="21">
        <v>0.26874999999999999</v>
      </c>
      <c r="G383" s="21">
        <f t="shared" si="25"/>
        <v>0.13749999999999998</v>
      </c>
      <c r="H383" s="21">
        <f>VLOOKUP($R383,'Tiempo de permanencia'!$B$7:$E$773,4,FALSE)</f>
        <v>3.7499999999999999E-2</v>
      </c>
      <c r="I383" s="37">
        <f t="shared" si="28"/>
        <v>9.9999999999999978E-2</v>
      </c>
      <c r="J383" s="23">
        <v>45020.131249999999</v>
      </c>
      <c r="K383" s="8">
        <v>45020.268750000003</v>
      </c>
      <c r="L383" s="12" t="s">
        <v>32</v>
      </c>
      <c r="M383" s="6" t="s">
        <v>46</v>
      </c>
      <c r="N383" s="12" t="s">
        <v>21</v>
      </c>
      <c r="O383" s="5">
        <v>19.8</v>
      </c>
      <c r="P383" s="12">
        <f>VLOOKUP(R383,'Monto total'!$H$4:$K$770,4,FALSE)</f>
        <v>106.8</v>
      </c>
      <c r="Q383" s="24" t="s">
        <v>22</v>
      </c>
      <c r="R383" s="5">
        <v>382</v>
      </c>
      <c r="S383" s="12" t="str">
        <f t="shared" si="29"/>
        <v>Sí</v>
      </c>
      <c r="T383" s="24" t="s">
        <v>73</v>
      </c>
      <c r="U383" s="5" t="s">
        <v>65</v>
      </c>
      <c r="V383" s="5" t="str">
        <f>TEXT(TablaSala[[#This Row],[Fecha de factura ]],"dddd")</f>
        <v>martes</v>
      </c>
      <c r="W383" s="18" t="str">
        <f t="shared" si="26"/>
        <v>00:00:00</v>
      </c>
    </row>
    <row r="384" spans="1:23">
      <c r="A384" s="6">
        <v>6</v>
      </c>
      <c r="B384" s="12" t="s">
        <v>670</v>
      </c>
      <c r="C384" s="6">
        <v>6</v>
      </c>
      <c r="D384" s="15">
        <f t="shared" si="27"/>
        <v>45020</v>
      </c>
      <c r="E384" s="7">
        <v>0.1451388888888889</v>
      </c>
      <c r="F384" s="21">
        <v>0.27291666666666664</v>
      </c>
      <c r="G384" s="21">
        <f t="shared" si="25"/>
        <v>0.12777777777777774</v>
      </c>
      <c r="H384" s="21">
        <f>VLOOKUP($R384,'Tiempo de permanencia'!$B$7:$E$773,4,FALSE)</f>
        <v>6.2500000000000003E-3</v>
      </c>
      <c r="I384" s="37">
        <f t="shared" si="28"/>
        <v>0.12152777777777773</v>
      </c>
      <c r="J384" s="23">
        <v>45020.145138888889</v>
      </c>
      <c r="K384" s="8">
        <v>45020.272916666669</v>
      </c>
      <c r="L384" s="12" t="s">
        <v>42</v>
      </c>
      <c r="M384" s="6" t="s">
        <v>20</v>
      </c>
      <c r="N384" s="12" t="s">
        <v>33</v>
      </c>
      <c r="O384" s="5">
        <v>31.33</v>
      </c>
      <c r="P384" s="12">
        <f>VLOOKUP(R384,'Monto total'!$H$4:$K$770,4,FALSE)</f>
        <v>139.32999999999998</v>
      </c>
      <c r="Q384" s="24" t="s">
        <v>34</v>
      </c>
      <c r="R384" s="5">
        <v>383</v>
      </c>
      <c r="S384" s="12" t="str">
        <f t="shared" si="29"/>
        <v>Sí</v>
      </c>
      <c r="T384" s="24" t="s">
        <v>78</v>
      </c>
      <c r="U384" s="5" t="s">
        <v>120</v>
      </c>
      <c r="V384" s="5" t="str">
        <f>TEXT(TablaSala[[#This Row],[Fecha de factura ]],"dddd")</f>
        <v>martes</v>
      </c>
      <c r="W384" s="18" t="str">
        <f t="shared" si="26"/>
        <v>00:00:00</v>
      </c>
    </row>
    <row r="385" spans="1:23">
      <c r="A385" s="6">
        <v>1</v>
      </c>
      <c r="B385" s="12" t="s">
        <v>671</v>
      </c>
      <c r="C385" s="6">
        <v>5</v>
      </c>
      <c r="D385" s="15">
        <f t="shared" si="27"/>
        <v>45020</v>
      </c>
      <c r="E385" s="7">
        <v>7.6388888888888886E-3</v>
      </c>
      <c r="F385" s="21">
        <v>0.10625</v>
      </c>
      <c r="G385" s="21">
        <f t="shared" si="25"/>
        <v>9.8611111111111108E-2</v>
      </c>
      <c r="H385" s="21">
        <f>VLOOKUP($R385,'Tiempo de permanencia'!$B$7:$E$773,4,FALSE)</f>
        <v>7.6388888888888895E-2</v>
      </c>
      <c r="I385" s="37">
        <f t="shared" si="28"/>
        <v>2.2222222222222213E-2</v>
      </c>
      <c r="J385" s="23">
        <v>45020.007638888892</v>
      </c>
      <c r="K385" s="8">
        <v>45020.106249999997</v>
      </c>
      <c r="L385" s="12" t="s">
        <v>26</v>
      </c>
      <c r="M385" s="6" t="s">
        <v>27</v>
      </c>
      <c r="N385" s="12" t="s">
        <v>21</v>
      </c>
      <c r="O385" s="5">
        <v>39.32</v>
      </c>
      <c r="P385" s="12">
        <f>VLOOKUP(R385,'Monto total'!$H$4:$K$770,4,FALSE)</f>
        <v>159.32</v>
      </c>
      <c r="Q385" s="24" t="s">
        <v>22</v>
      </c>
      <c r="R385" s="5">
        <v>384</v>
      </c>
      <c r="S385" s="12" t="str">
        <f t="shared" si="29"/>
        <v>Sí</v>
      </c>
      <c r="T385" s="24" t="s">
        <v>50</v>
      </c>
      <c r="U385" s="5" t="s">
        <v>672</v>
      </c>
      <c r="V385" s="5" t="str">
        <f>TEXT(TablaSala[[#This Row],[Fecha de factura ]],"dddd")</f>
        <v>martes</v>
      </c>
      <c r="W385" s="18" t="str">
        <f t="shared" si="26"/>
        <v>00:00:00</v>
      </c>
    </row>
    <row r="386" spans="1:23">
      <c r="A386" s="6">
        <v>6</v>
      </c>
      <c r="B386" s="12" t="s">
        <v>673</v>
      </c>
      <c r="C386" s="6">
        <v>6</v>
      </c>
      <c r="D386" s="15">
        <f t="shared" si="27"/>
        <v>45021</v>
      </c>
      <c r="E386" s="7">
        <v>0.15069444444444444</v>
      </c>
      <c r="F386" s="21">
        <v>0.27986111111111112</v>
      </c>
      <c r="G386" s="21">
        <f t="shared" ref="G386:G449" si="30">IF(Q386="Ocupada",F386-E386+W386,F386-E386)</f>
        <v>0.13958333333333334</v>
      </c>
      <c r="H386" s="21">
        <f>VLOOKUP($R386,'Tiempo de permanencia'!$B$7:$E$773,4,FALSE)</f>
        <v>1.5277777777777777E-2</v>
      </c>
      <c r="I386" s="37">
        <f t="shared" si="28"/>
        <v>0.12430555555555556</v>
      </c>
      <c r="J386" s="23">
        <v>45021.150694444441</v>
      </c>
      <c r="K386" s="8">
        <v>45021.279861111114</v>
      </c>
      <c r="L386" s="12" t="s">
        <v>19</v>
      </c>
      <c r="M386" s="6" t="s">
        <v>27</v>
      </c>
      <c r="N386" s="12" t="s">
        <v>33</v>
      </c>
      <c r="O386" s="5">
        <v>11.14</v>
      </c>
      <c r="P386" s="12">
        <f>VLOOKUP(R386,'Monto total'!$H$4:$K$770,4,FALSE)</f>
        <v>71.14</v>
      </c>
      <c r="Q386" s="24" t="s">
        <v>49</v>
      </c>
      <c r="R386" s="5">
        <v>385</v>
      </c>
      <c r="S386" s="12" t="str">
        <f t="shared" si="29"/>
        <v>Sí</v>
      </c>
      <c r="T386" s="24" t="s">
        <v>23</v>
      </c>
      <c r="U386" s="5" t="s">
        <v>114</v>
      </c>
      <c r="V386" s="5" t="str">
        <f>TEXT(TablaSala[[#This Row],[Fecha de factura ]],"dddd")</f>
        <v>miércoles</v>
      </c>
      <c r="W386" s="18" t="str">
        <f t="shared" ref="W386:W449" si="31">IF(Q386="Ocupada","00:15:00","00:00:00")</f>
        <v>00:15:00</v>
      </c>
    </row>
    <row r="387" spans="1:23">
      <c r="A387" s="6">
        <v>5</v>
      </c>
      <c r="B387" s="12" t="s">
        <v>594</v>
      </c>
      <c r="C387" s="6">
        <v>2</v>
      </c>
      <c r="D387" s="15">
        <f t="shared" ref="D387:D450" si="32">DATE(YEAR(J387),MONTH(J387),DAY(J387))</f>
        <v>45021</v>
      </c>
      <c r="E387" s="7">
        <v>2.2916666666666665E-2</v>
      </c>
      <c r="F387" s="21">
        <v>0.12361111111111112</v>
      </c>
      <c r="G387" s="21">
        <f t="shared" si="30"/>
        <v>0.11111111111111112</v>
      </c>
      <c r="H387" s="21">
        <f>VLOOKUP($R387,'Tiempo de permanencia'!$B$7:$E$773,4,FALSE)</f>
        <v>2.7777777777777776E-2</v>
      </c>
      <c r="I387" s="37">
        <f t="shared" ref="I387:I450" si="33">IF((G387-H387)&lt;0,0,G387-H387)</f>
        <v>8.3333333333333343E-2</v>
      </c>
      <c r="J387" s="23">
        <v>45021.022916666669</v>
      </c>
      <c r="K387" s="8">
        <v>45021.123611111114</v>
      </c>
      <c r="L387" s="12" t="s">
        <v>42</v>
      </c>
      <c r="M387" s="6" t="s">
        <v>20</v>
      </c>
      <c r="N387" s="12" t="s">
        <v>21</v>
      </c>
      <c r="O387" s="5">
        <v>28.96</v>
      </c>
      <c r="P387" s="12">
        <f>VLOOKUP(R387,'Monto total'!$H$4:$K$770,4,FALSE)</f>
        <v>127.96000000000001</v>
      </c>
      <c r="Q387" s="24" t="s">
        <v>49</v>
      </c>
      <c r="R387" s="5">
        <v>386</v>
      </c>
      <c r="S387" s="12" t="str">
        <f t="shared" ref="S387:S450" si="34">IF($I387=0,"No","Sí")</f>
        <v>Sí</v>
      </c>
      <c r="T387" s="24" t="s">
        <v>50</v>
      </c>
      <c r="U387" s="5" t="s">
        <v>453</v>
      </c>
      <c r="V387" s="5" t="str">
        <f>TEXT(TablaSala[[#This Row],[Fecha de factura ]],"dddd")</f>
        <v>miércoles</v>
      </c>
      <c r="W387" s="18" t="str">
        <f t="shared" si="31"/>
        <v>00:15:00</v>
      </c>
    </row>
    <row r="388" spans="1:23">
      <c r="A388" s="6">
        <v>6</v>
      </c>
      <c r="B388" s="12" t="s">
        <v>674</v>
      </c>
      <c r="C388" s="6">
        <v>5</v>
      </c>
      <c r="D388" s="15">
        <f t="shared" si="32"/>
        <v>45021</v>
      </c>
      <c r="E388" s="7">
        <v>0.13125000000000001</v>
      </c>
      <c r="F388" s="21">
        <v>0.25694444444444442</v>
      </c>
      <c r="G388" s="21">
        <f t="shared" si="30"/>
        <v>0.13611111111111107</v>
      </c>
      <c r="H388" s="21">
        <f>VLOOKUP($R388,'Tiempo de permanencia'!$B$7:$E$773,4,FALSE)</f>
        <v>1.2500000000000001E-2</v>
      </c>
      <c r="I388" s="37">
        <f t="shared" si="33"/>
        <v>0.12361111111111107</v>
      </c>
      <c r="J388" s="23">
        <v>45021.131249999999</v>
      </c>
      <c r="K388" s="8">
        <v>45021.256944444445</v>
      </c>
      <c r="L388" s="12" t="s">
        <v>38</v>
      </c>
      <c r="M388" s="6" t="s">
        <v>20</v>
      </c>
      <c r="N388" s="12" t="s">
        <v>28</v>
      </c>
      <c r="O388" s="5">
        <v>20.84</v>
      </c>
      <c r="P388" s="12">
        <f>VLOOKUP(R388,'Monto total'!$H$4:$K$770,4,FALSE)</f>
        <v>113.84</v>
      </c>
      <c r="Q388" s="24" t="s">
        <v>49</v>
      </c>
      <c r="R388" s="5">
        <v>387</v>
      </c>
      <c r="S388" s="12" t="str">
        <f t="shared" si="34"/>
        <v>Sí</v>
      </c>
      <c r="T388" s="24" t="s">
        <v>50</v>
      </c>
      <c r="U388" s="5" t="s">
        <v>200</v>
      </c>
      <c r="V388" s="5" t="str">
        <f>TEXT(TablaSala[[#This Row],[Fecha de factura ]],"dddd")</f>
        <v>miércoles</v>
      </c>
      <c r="W388" s="18" t="str">
        <f t="shared" si="31"/>
        <v>00:15:00</v>
      </c>
    </row>
    <row r="389" spans="1:23">
      <c r="A389" s="6">
        <v>18</v>
      </c>
      <c r="B389" s="12" t="s">
        <v>344</v>
      </c>
      <c r="C389" s="6">
        <v>2</v>
      </c>
      <c r="D389" s="15">
        <f t="shared" si="32"/>
        <v>45021</v>
      </c>
      <c r="E389" s="7">
        <v>2.2916666666666665E-2</v>
      </c>
      <c r="F389" s="21">
        <v>0.14930555555555555</v>
      </c>
      <c r="G389" s="21">
        <f t="shared" si="30"/>
        <v>0.12638888888888888</v>
      </c>
      <c r="H389" s="21">
        <f>VLOOKUP($R389,'Tiempo de permanencia'!$B$7:$E$773,4,FALSE)</f>
        <v>0.11874999999999999</v>
      </c>
      <c r="I389" s="37">
        <f t="shared" si="33"/>
        <v>7.6388888888888895E-3</v>
      </c>
      <c r="J389" s="23">
        <v>45021.022916666669</v>
      </c>
      <c r="K389" s="8">
        <v>45021.149305555555</v>
      </c>
      <c r="L389" s="12" t="s">
        <v>32</v>
      </c>
      <c r="M389" s="6" t="s">
        <v>20</v>
      </c>
      <c r="N389" s="12" t="s">
        <v>33</v>
      </c>
      <c r="O389" s="5">
        <v>27.03</v>
      </c>
      <c r="P389" s="12">
        <f>VLOOKUP(R389,'Monto total'!$H$4:$K$770,4,FALSE)</f>
        <v>318.02999999999997</v>
      </c>
      <c r="Q389" s="24" t="s">
        <v>34</v>
      </c>
      <c r="R389" s="5">
        <v>388</v>
      </c>
      <c r="S389" s="12" t="str">
        <f t="shared" si="34"/>
        <v>Sí</v>
      </c>
      <c r="T389" s="24" t="s">
        <v>23</v>
      </c>
      <c r="U389" s="5" t="s">
        <v>675</v>
      </c>
      <c r="V389" s="5" t="str">
        <f>TEXT(TablaSala[[#This Row],[Fecha de factura ]],"dddd")</f>
        <v>miércoles</v>
      </c>
      <c r="W389" s="18" t="str">
        <f t="shared" si="31"/>
        <v>00:00:00</v>
      </c>
    </row>
    <row r="390" spans="1:23">
      <c r="A390" s="6">
        <v>19</v>
      </c>
      <c r="B390" s="12" t="s">
        <v>676</v>
      </c>
      <c r="C390" s="6">
        <v>5</v>
      </c>
      <c r="D390" s="15">
        <f t="shared" si="32"/>
        <v>45021</v>
      </c>
      <c r="E390" s="7">
        <v>1.3888888888888889E-3</v>
      </c>
      <c r="F390" s="21">
        <v>9.375E-2</v>
      </c>
      <c r="G390" s="21">
        <f t="shared" si="30"/>
        <v>9.2361111111111116E-2</v>
      </c>
      <c r="H390" s="21">
        <f>VLOOKUP($R390,'Tiempo de permanencia'!$B$7:$E$773,4,FALSE)</f>
        <v>1.6666666666666666E-2</v>
      </c>
      <c r="I390" s="37">
        <f t="shared" si="33"/>
        <v>7.5694444444444453E-2</v>
      </c>
      <c r="J390" s="23">
        <v>45021.001388888886</v>
      </c>
      <c r="K390" s="8">
        <v>45021.09375</v>
      </c>
      <c r="L390" s="12" t="s">
        <v>19</v>
      </c>
      <c r="M390" s="6" t="s">
        <v>20</v>
      </c>
      <c r="N390" s="12" t="s">
        <v>33</v>
      </c>
      <c r="O390" s="5">
        <v>39.14</v>
      </c>
      <c r="P390" s="12">
        <f>VLOOKUP(R390,'Monto total'!$H$4:$K$770,4,FALSE)</f>
        <v>72.14</v>
      </c>
      <c r="Q390" s="24" t="s">
        <v>22</v>
      </c>
      <c r="R390" s="5">
        <v>389</v>
      </c>
      <c r="S390" s="12" t="str">
        <f t="shared" si="34"/>
        <v>Sí</v>
      </c>
      <c r="T390" s="24" t="s">
        <v>50</v>
      </c>
      <c r="U390" s="5" t="s">
        <v>453</v>
      </c>
      <c r="V390" s="5" t="str">
        <f>TEXT(TablaSala[[#This Row],[Fecha de factura ]],"dddd")</f>
        <v>miércoles</v>
      </c>
      <c r="W390" s="18" t="str">
        <f t="shared" si="31"/>
        <v>00:00:00</v>
      </c>
    </row>
    <row r="391" spans="1:23">
      <c r="A391" s="6">
        <v>9</v>
      </c>
      <c r="B391" s="12" t="s">
        <v>113</v>
      </c>
      <c r="C391" s="6">
        <v>2</v>
      </c>
      <c r="D391" s="15">
        <f t="shared" si="32"/>
        <v>45021</v>
      </c>
      <c r="E391" s="7">
        <v>0.12430555555555556</v>
      </c>
      <c r="F391" s="21">
        <v>0.22152777777777777</v>
      </c>
      <c r="G391" s="21">
        <f t="shared" si="30"/>
        <v>9.722222222222221E-2</v>
      </c>
      <c r="H391" s="21">
        <f>VLOOKUP($R391,'Tiempo de permanencia'!$B$7:$E$773,4,FALSE)</f>
        <v>6.458333333333334E-2</v>
      </c>
      <c r="I391" s="37">
        <f t="shared" si="33"/>
        <v>3.263888888888887E-2</v>
      </c>
      <c r="J391" s="23">
        <v>45021.124305555553</v>
      </c>
      <c r="K391" s="8">
        <v>45021.22152777778</v>
      </c>
      <c r="L391" s="12" t="s">
        <v>19</v>
      </c>
      <c r="M391" s="6" t="s">
        <v>20</v>
      </c>
      <c r="N391" s="12" t="s">
        <v>33</v>
      </c>
      <c r="O391" s="5">
        <v>42.68</v>
      </c>
      <c r="P391" s="12">
        <f>VLOOKUP(R391,'Monto total'!$H$4:$K$770,4,FALSE)</f>
        <v>185.68</v>
      </c>
      <c r="Q391" s="24" t="s">
        <v>22</v>
      </c>
      <c r="R391" s="5">
        <v>390</v>
      </c>
      <c r="S391" s="12" t="str">
        <f t="shared" si="34"/>
        <v>Sí</v>
      </c>
      <c r="T391" s="24" t="s">
        <v>78</v>
      </c>
      <c r="U391" s="5" t="s">
        <v>677</v>
      </c>
      <c r="V391" s="5" t="str">
        <f>TEXT(TablaSala[[#This Row],[Fecha de factura ]],"dddd")</f>
        <v>miércoles</v>
      </c>
      <c r="W391" s="18" t="str">
        <f t="shared" si="31"/>
        <v>00:00:00</v>
      </c>
    </row>
    <row r="392" spans="1:23">
      <c r="A392" s="6">
        <v>15</v>
      </c>
      <c r="B392" s="12" t="s">
        <v>678</v>
      </c>
      <c r="C392" s="6">
        <v>1</v>
      </c>
      <c r="D392" s="15">
        <f t="shared" si="32"/>
        <v>45021</v>
      </c>
      <c r="E392" s="7">
        <v>8.6805555555555552E-2</v>
      </c>
      <c r="F392" s="21">
        <v>0.17291666666666666</v>
      </c>
      <c r="G392" s="21">
        <f t="shared" si="30"/>
        <v>8.611111111111111E-2</v>
      </c>
      <c r="H392" s="21">
        <f>VLOOKUP($R392,'Tiempo de permanencia'!$B$7:$E$773,4,FALSE)</f>
        <v>2.4305555555555556E-2</v>
      </c>
      <c r="I392" s="37">
        <f t="shared" si="33"/>
        <v>6.1805555555555558E-2</v>
      </c>
      <c r="J392" s="23">
        <v>45021.086805555555</v>
      </c>
      <c r="K392" s="8">
        <v>45021.17291666667</v>
      </c>
      <c r="L392" s="12" t="s">
        <v>19</v>
      </c>
      <c r="M392" s="6" t="s">
        <v>20</v>
      </c>
      <c r="N392" s="12" t="s">
        <v>33</v>
      </c>
      <c r="O392" s="5">
        <v>48.6</v>
      </c>
      <c r="P392" s="12">
        <f>VLOOKUP(R392,'Monto total'!$H$4:$K$770,4,FALSE)</f>
        <v>70.599999999999994</v>
      </c>
      <c r="Q392" s="24" t="s">
        <v>22</v>
      </c>
      <c r="R392" s="5">
        <v>391</v>
      </c>
      <c r="S392" s="12" t="str">
        <f t="shared" si="34"/>
        <v>Sí</v>
      </c>
      <c r="T392" s="24" t="s">
        <v>73</v>
      </c>
      <c r="U392" s="5" t="s">
        <v>349</v>
      </c>
      <c r="V392" s="5" t="str">
        <f>TEXT(TablaSala[[#This Row],[Fecha de factura ]],"dddd")</f>
        <v>miércoles</v>
      </c>
      <c r="W392" s="18" t="str">
        <f t="shared" si="31"/>
        <v>00:00:00</v>
      </c>
    </row>
    <row r="393" spans="1:23">
      <c r="A393" s="6">
        <v>14</v>
      </c>
      <c r="B393" s="12" t="s">
        <v>679</v>
      </c>
      <c r="C393" s="6">
        <v>3</v>
      </c>
      <c r="D393" s="15">
        <f t="shared" si="32"/>
        <v>45021</v>
      </c>
      <c r="E393" s="7">
        <v>2.2916666666666665E-2</v>
      </c>
      <c r="F393" s="21">
        <v>0.17222222222222222</v>
      </c>
      <c r="G393" s="21">
        <f t="shared" si="30"/>
        <v>0.15972222222222221</v>
      </c>
      <c r="H393" s="21">
        <f>VLOOKUP($R393,'Tiempo de permanencia'!$B$7:$E$773,4,FALSE)</f>
        <v>3.7499999999999999E-2</v>
      </c>
      <c r="I393" s="37">
        <f t="shared" si="33"/>
        <v>0.1222222222222222</v>
      </c>
      <c r="J393" s="23">
        <v>45021.022916666669</v>
      </c>
      <c r="K393" s="8">
        <v>45021.172222222223</v>
      </c>
      <c r="L393" s="12" t="s">
        <v>32</v>
      </c>
      <c r="M393" s="6" t="s">
        <v>20</v>
      </c>
      <c r="N393" s="12" t="s">
        <v>33</v>
      </c>
      <c r="O393" s="5">
        <v>32.729999999999997</v>
      </c>
      <c r="P393" s="12">
        <f>VLOOKUP(R393,'Monto total'!$H$4:$K$770,4,FALSE)</f>
        <v>152.72999999999999</v>
      </c>
      <c r="Q393" s="24" t="s">
        <v>49</v>
      </c>
      <c r="R393" s="5">
        <v>392</v>
      </c>
      <c r="S393" s="12" t="str">
        <f t="shared" si="34"/>
        <v>Sí</v>
      </c>
      <c r="T393" s="24" t="s">
        <v>55</v>
      </c>
      <c r="U393" s="5" t="s">
        <v>360</v>
      </c>
      <c r="V393" s="5" t="str">
        <f>TEXT(TablaSala[[#This Row],[Fecha de factura ]],"dddd")</f>
        <v>miércoles</v>
      </c>
      <c r="W393" s="18" t="str">
        <f t="shared" si="31"/>
        <v>00:15:00</v>
      </c>
    </row>
    <row r="394" spans="1:23">
      <c r="A394" s="6">
        <v>13</v>
      </c>
      <c r="B394" s="12" t="s">
        <v>680</v>
      </c>
      <c r="C394" s="6">
        <v>3</v>
      </c>
      <c r="D394" s="15">
        <f t="shared" si="32"/>
        <v>45021</v>
      </c>
      <c r="E394" s="7">
        <v>0.10625</v>
      </c>
      <c r="F394" s="21">
        <v>0.22013888888888888</v>
      </c>
      <c r="G394" s="21">
        <f t="shared" si="30"/>
        <v>0.12430555555555556</v>
      </c>
      <c r="H394" s="21">
        <f>VLOOKUP($R394,'Tiempo de permanencia'!$B$7:$E$773,4,FALSE)</f>
        <v>7.5694444444444439E-2</v>
      </c>
      <c r="I394" s="37">
        <f t="shared" si="33"/>
        <v>4.8611111111111119E-2</v>
      </c>
      <c r="J394" s="23">
        <v>45021.106249999997</v>
      </c>
      <c r="K394" s="8">
        <v>45021.220138888886</v>
      </c>
      <c r="L394" s="12" t="s">
        <v>42</v>
      </c>
      <c r="M394" s="6" t="s">
        <v>20</v>
      </c>
      <c r="N394" s="12" t="s">
        <v>33</v>
      </c>
      <c r="O394" s="5">
        <v>12.54</v>
      </c>
      <c r="P394" s="12">
        <f>VLOOKUP(R394,'Monto total'!$H$4:$K$770,4,FALSE)</f>
        <v>220.54</v>
      </c>
      <c r="Q394" s="24" t="s">
        <v>49</v>
      </c>
      <c r="R394" s="5">
        <v>393</v>
      </c>
      <c r="S394" s="12" t="str">
        <f t="shared" si="34"/>
        <v>Sí</v>
      </c>
      <c r="T394" s="24" t="s">
        <v>29</v>
      </c>
      <c r="U394" s="5" t="s">
        <v>681</v>
      </c>
      <c r="V394" s="5" t="str">
        <f>TEXT(TablaSala[[#This Row],[Fecha de factura ]],"dddd")</f>
        <v>miércoles</v>
      </c>
      <c r="W394" s="18" t="str">
        <f t="shared" si="31"/>
        <v>00:15:00</v>
      </c>
    </row>
    <row r="395" spans="1:23">
      <c r="A395" s="6">
        <v>17</v>
      </c>
      <c r="B395" s="12" t="s">
        <v>54</v>
      </c>
      <c r="C395" s="6">
        <v>1</v>
      </c>
      <c r="D395" s="15">
        <f t="shared" si="32"/>
        <v>45021</v>
      </c>
      <c r="E395" s="7">
        <v>0.14305555555555555</v>
      </c>
      <c r="F395" s="21">
        <v>0.29305555555555557</v>
      </c>
      <c r="G395" s="21">
        <f t="shared" si="30"/>
        <v>0.16041666666666668</v>
      </c>
      <c r="H395" s="21">
        <f>VLOOKUP($R395,'Tiempo de permanencia'!$B$7:$E$773,4,FALSE)</f>
        <v>3.2638888888888891E-2</v>
      </c>
      <c r="I395" s="37">
        <f t="shared" si="33"/>
        <v>0.1277777777777778</v>
      </c>
      <c r="J395" s="23">
        <v>45021.143055555556</v>
      </c>
      <c r="K395" s="8">
        <v>45021.293055555558</v>
      </c>
      <c r="L395" s="12" t="s">
        <v>19</v>
      </c>
      <c r="M395" s="6" t="s">
        <v>20</v>
      </c>
      <c r="N395" s="12" t="s">
        <v>33</v>
      </c>
      <c r="O395" s="5">
        <v>18.05</v>
      </c>
      <c r="P395" s="12">
        <f>VLOOKUP(R395,'Monto total'!$H$4:$K$770,4,FALSE)</f>
        <v>95.05</v>
      </c>
      <c r="Q395" s="24" t="s">
        <v>49</v>
      </c>
      <c r="R395" s="5">
        <v>394</v>
      </c>
      <c r="S395" s="12" t="str">
        <f t="shared" si="34"/>
        <v>Sí</v>
      </c>
      <c r="T395" s="24" t="s">
        <v>35</v>
      </c>
      <c r="U395" s="5" t="s">
        <v>563</v>
      </c>
      <c r="V395" s="5" t="str">
        <f>TEXT(TablaSala[[#This Row],[Fecha de factura ]],"dddd")</f>
        <v>miércoles</v>
      </c>
      <c r="W395" s="18" t="str">
        <f t="shared" si="31"/>
        <v>00:15:00</v>
      </c>
    </row>
    <row r="396" spans="1:23">
      <c r="A396" s="6">
        <v>2</v>
      </c>
      <c r="B396" s="12" t="s">
        <v>682</v>
      </c>
      <c r="C396" s="6">
        <v>1</v>
      </c>
      <c r="D396" s="15">
        <f t="shared" si="32"/>
        <v>45021</v>
      </c>
      <c r="E396" s="7">
        <v>6.7361111111111108E-2</v>
      </c>
      <c r="F396" s="21">
        <v>0.23194444444444445</v>
      </c>
      <c r="G396" s="21">
        <f t="shared" si="30"/>
        <v>0.16458333333333336</v>
      </c>
      <c r="H396" s="21">
        <f>VLOOKUP($R396,'Tiempo de permanencia'!$B$7:$E$773,4,FALSE)</f>
        <v>5.5555555555555558E-3</v>
      </c>
      <c r="I396" s="37">
        <f t="shared" si="33"/>
        <v>0.1590277777777778</v>
      </c>
      <c r="J396" s="23">
        <v>45021.067361111112</v>
      </c>
      <c r="K396" s="8">
        <v>45021.231944444444</v>
      </c>
      <c r="L396" s="12" t="s">
        <v>32</v>
      </c>
      <c r="M396" s="6" t="s">
        <v>20</v>
      </c>
      <c r="N396" s="12" t="s">
        <v>21</v>
      </c>
      <c r="O396" s="5">
        <v>40.9</v>
      </c>
      <c r="P396" s="12">
        <f>VLOOKUP(R396,'Monto total'!$H$4:$K$770,4,FALSE)</f>
        <v>78.900000000000006</v>
      </c>
      <c r="Q396" s="24" t="s">
        <v>34</v>
      </c>
      <c r="R396" s="5">
        <v>395</v>
      </c>
      <c r="S396" s="12" t="str">
        <f t="shared" si="34"/>
        <v>Sí</v>
      </c>
      <c r="T396" s="24" t="s">
        <v>73</v>
      </c>
      <c r="U396" s="5" t="s">
        <v>194</v>
      </c>
      <c r="V396" s="5" t="str">
        <f>TEXT(TablaSala[[#This Row],[Fecha de factura ]],"dddd")</f>
        <v>miércoles</v>
      </c>
      <c r="W396" s="18" t="str">
        <f t="shared" si="31"/>
        <v>00:00:00</v>
      </c>
    </row>
    <row r="397" spans="1:23">
      <c r="A397" s="6">
        <v>11</v>
      </c>
      <c r="B397" s="12" t="s">
        <v>683</v>
      </c>
      <c r="C397" s="6">
        <v>1</v>
      </c>
      <c r="D397" s="15">
        <f t="shared" si="32"/>
        <v>45021</v>
      </c>
      <c r="E397" s="7">
        <v>2.2222222222222223E-2</v>
      </c>
      <c r="F397" s="21">
        <v>0.15</v>
      </c>
      <c r="G397" s="21">
        <f t="shared" si="30"/>
        <v>0.12777777777777777</v>
      </c>
      <c r="H397" s="21">
        <f>VLOOKUP($R397,'Tiempo de permanencia'!$B$7:$E$773,4,FALSE)</f>
        <v>3.9583333333333331E-2</v>
      </c>
      <c r="I397" s="37">
        <f t="shared" si="33"/>
        <v>8.8194444444444436E-2</v>
      </c>
      <c r="J397" s="23">
        <v>45021.022222222222</v>
      </c>
      <c r="K397" s="8">
        <v>45021.15</v>
      </c>
      <c r="L397" s="12" t="s">
        <v>32</v>
      </c>
      <c r="M397" s="6" t="s">
        <v>46</v>
      </c>
      <c r="N397" s="12" t="s">
        <v>28</v>
      </c>
      <c r="O397" s="5">
        <v>34.5</v>
      </c>
      <c r="P397" s="12">
        <f>VLOOKUP(R397,'Monto total'!$H$4:$K$770,4,FALSE)</f>
        <v>117.5</v>
      </c>
      <c r="Q397" s="24" t="s">
        <v>34</v>
      </c>
      <c r="R397" s="5">
        <v>396</v>
      </c>
      <c r="S397" s="12" t="str">
        <f t="shared" si="34"/>
        <v>Sí</v>
      </c>
      <c r="T397" s="24" t="s">
        <v>43</v>
      </c>
      <c r="U397" s="5" t="s">
        <v>684</v>
      </c>
      <c r="V397" s="5" t="str">
        <f>TEXT(TablaSala[[#This Row],[Fecha de factura ]],"dddd")</f>
        <v>miércoles</v>
      </c>
      <c r="W397" s="18" t="str">
        <f t="shared" si="31"/>
        <v>00:00:00</v>
      </c>
    </row>
    <row r="398" spans="1:23">
      <c r="A398" s="6">
        <v>4</v>
      </c>
      <c r="B398" s="12" t="s">
        <v>622</v>
      </c>
      <c r="C398" s="6">
        <v>2</v>
      </c>
      <c r="D398" s="15">
        <f t="shared" si="32"/>
        <v>45021</v>
      </c>
      <c r="E398" s="7">
        <v>1.3888888888888888E-2</v>
      </c>
      <c r="F398" s="21">
        <v>6.5277777777777782E-2</v>
      </c>
      <c r="G398" s="21">
        <f t="shared" si="30"/>
        <v>5.1388888888888894E-2</v>
      </c>
      <c r="H398" s="21">
        <f>VLOOKUP($R398,'Tiempo de permanencia'!$B$7:$E$773,4,FALSE)</f>
        <v>4.791666666666667E-2</v>
      </c>
      <c r="I398" s="37">
        <f t="shared" si="33"/>
        <v>3.4722222222222238E-3</v>
      </c>
      <c r="J398" s="23">
        <v>45021.013888888891</v>
      </c>
      <c r="K398" s="8">
        <v>45021.06527777778</v>
      </c>
      <c r="L398" s="12" t="s">
        <v>42</v>
      </c>
      <c r="M398" s="6" t="s">
        <v>27</v>
      </c>
      <c r="N398" s="12" t="s">
        <v>21</v>
      </c>
      <c r="O398" s="5">
        <v>37.79</v>
      </c>
      <c r="P398" s="12">
        <f>VLOOKUP(R398,'Monto total'!$H$4:$K$770,4,FALSE)</f>
        <v>184.79</v>
      </c>
      <c r="Q398" s="24" t="s">
        <v>34</v>
      </c>
      <c r="R398" s="5">
        <v>397</v>
      </c>
      <c r="S398" s="12" t="str">
        <f t="shared" si="34"/>
        <v>Sí</v>
      </c>
      <c r="T398" s="24" t="s">
        <v>78</v>
      </c>
      <c r="U398" s="5" t="s">
        <v>685</v>
      </c>
      <c r="V398" s="5" t="str">
        <f>TEXT(TablaSala[[#This Row],[Fecha de factura ]],"dddd")</f>
        <v>miércoles</v>
      </c>
      <c r="W398" s="18" t="str">
        <f t="shared" si="31"/>
        <v>00:00:00</v>
      </c>
    </row>
    <row r="399" spans="1:23">
      <c r="A399" s="6">
        <v>9</v>
      </c>
      <c r="B399" s="12" t="s">
        <v>686</v>
      </c>
      <c r="C399" s="6">
        <v>5</v>
      </c>
      <c r="D399" s="15">
        <f t="shared" si="32"/>
        <v>45021</v>
      </c>
      <c r="E399" s="7">
        <v>0.13194444444444445</v>
      </c>
      <c r="F399" s="21">
        <v>0.2951388888888889</v>
      </c>
      <c r="G399" s="21">
        <f t="shared" si="30"/>
        <v>0.16319444444444445</v>
      </c>
      <c r="H399" s="21">
        <f>VLOOKUP($R399,'Tiempo de permanencia'!$B$7:$E$773,4,FALSE)</f>
        <v>4.9305555555555554E-2</v>
      </c>
      <c r="I399" s="37">
        <f t="shared" si="33"/>
        <v>0.1138888888888889</v>
      </c>
      <c r="J399" s="23">
        <v>45021.131944444445</v>
      </c>
      <c r="K399" s="8">
        <v>45021.295138888891</v>
      </c>
      <c r="L399" s="12" t="s">
        <v>26</v>
      </c>
      <c r="M399" s="6" t="s">
        <v>27</v>
      </c>
      <c r="N399" s="12" t="s">
        <v>33</v>
      </c>
      <c r="O399" s="5">
        <v>48.96</v>
      </c>
      <c r="P399" s="12">
        <f>VLOOKUP(R399,'Monto total'!$H$4:$K$770,4,FALSE)</f>
        <v>170.96</v>
      </c>
      <c r="Q399" s="24" t="s">
        <v>34</v>
      </c>
      <c r="R399" s="5">
        <v>398</v>
      </c>
      <c r="S399" s="12" t="str">
        <f t="shared" si="34"/>
        <v>Sí</v>
      </c>
      <c r="T399" s="24" t="s">
        <v>43</v>
      </c>
      <c r="U399" s="5" t="s">
        <v>687</v>
      </c>
      <c r="V399" s="5" t="str">
        <f>TEXT(TablaSala[[#This Row],[Fecha de factura ]],"dddd")</f>
        <v>miércoles</v>
      </c>
      <c r="W399" s="18" t="str">
        <f t="shared" si="31"/>
        <v>00:00:00</v>
      </c>
    </row>
    <row r="400" spans="1:23">
      <c r="A400" s="6">
        <v>7</v>
      </c>
      <c r="B400" s="12" t="s">
        <v>688</v>
      </c>
      <c r="C400" s="6">
        <v>6</v>
      </c>
      <c r="D400" s="15">
        <f t="shared" si="32"/>
        <v>45021</v>
      </c>
      <c r="E400" s="7">
        <v>0.11666666666666667</v>
      </c>
      <c r="F400" s="21">
        <v>0.2361111111111111</v>
      </c>
      <c r="G400" s="21">
        <f t="shared" si="30"/>
        <v>0.11944444444444444</v>
      </c>
      <c r="H400" s="21">
        <f>VLOOKUP($R400,'Tiempo de permanencia'!$B$7:$E$773,4,FALSE)</f>
        <v>6.3194444444444442E-2</v>
      </c>
      <c r="I400" s="37">
        <f t="shared" si="33"/>
        <v>5.6249999999999994E-2</v>
      </c>
      <c r="J400" s="23">
        <v>45021.116666666669</v>
      </c>
      <c r="K400" s="8">
        <v>45021.236111111109</v>
      </c>
      <c r="L400" s="12" t="s">
        <v>38</v>
      </c>
      <c r="M400" s="6" t="s">
        <v>20</v>
      </c>
      <c r="N400" s="12" t="s">
        <v>33</v>
      </c>
      <c r="O400" s="5">
        <v>27.32</v>
      </c>
      <c r="P400" s="12">
        <f>VLOOKUP(R400,'Monto total'!$H$4:$K$770,4,FALSE)</f>
        <v>234.32</v>
      </c>
      <c r="Q400" s="24" t="s">
        <v>34</v>
      </c>
      <c r="R400" s="5">
        <v>399</v>
      </c>
      <c r="S400" s="12" t="str">
        <f t="shared" si="34"/>
        <v>Sí</v>
      </c>
      <c r="T400" s="24" t="s">
        <v>23</v>
      </c>
      <c r="U400" s="5" t="s">
        <v>689</v>
      </c>
      <c r="V400" s="5" t="str">
        <f>TEXT(TablaSala[[#This Row],[Fecha de factura ]],"dddd")</f>
        <v>miércoles</v>
      </c>
      <c r="W400" s="18" t="str">
        <f t="shared" si="31"/>
        <v>00:00:00</v>
      </c>
    </row>
    <row r="401" spans="1:23">
      <c r="A401" s="6">
        <v>9</v>
      </c>
      <c r="B401" s="12" t="s">
        <v>690</v>
      </c>
      <c r="C401" s="6">
        <v>4</v>
      </c>
      <c r="D401" s="15">
        <f t="shared" si="32"/>
        <v>45021</v>
      </c>
      <c r="E401" s="7">
        <v>9.0972222222222218E-2</v>
      </c>
      <c r="F401" s="21">
        <v>0.1763888888888889</v>
      </c>
      <c r="G401" s="21">
        <f t="shared" si="30"/>
        <v>8.5416666666666682E-2</v>
      </c>
      <c r="H401" s="21">
        <f>VLOOKUP($R401,'Tiempo de permanencia'!$B$7:$E$773,4,FALSE)</f>
        <v>5.486111111111111E-2</v>
      </c>
      <c r="I401" s="37">
        <f t="shared" si="33"/>
        <v>3.0555555555555572E-2</v>
      </c>
      <c r="J401" s="23">
        <v>45021.09097222222</v>
      </c>
      <c r="K401" s="8">
        <v>45021.176388888889</v>
      </c>
      <c r="L401" s="12" t="s">
        <v>42</v>
      </c>
      <c r="M401" s="6" t="s">
        <v>20</v>
      </c>
      <c r="N401" s="12" t="s">
        <v>33</v>
      </c>
      <c r="O401" s="5">
        <v>42.96</v>
      </c>
      <c r="P401" s="12">
        <f>VLOOKUP(R401,'Monto total'!$H$4:$K$770,4,FALSE)</f>
        <v>240.96</v>
      </c>
      <c r="Q401" s="24" t="s">
        <v>22</v>
      </c>
      <c r="R401" s="5">
        <v>400</v>
      </c>
      <c r="S401" s="12" t="str">
        <f t="shared" si="34"/>
        <v>Sí</v>
      </c>
      <c r="T401" s="24" t="s">
        <v>35</v>
      </c>
      <c r="U401" s="5" t="s">
        <v>691</v>
      </c>
      <c r="V401" s="5" t="str">
        <f>TEXT(TablaSala[[#This Row],[Fecha de factura ]],"dddd")</f>
        <v>miércoles</v>
      </c>
      <c r="W401" s="18" t="str">
        <f t="shared" si="31"/>
        <v>00:00:00</v>
      </c>
    </row>
    <row r="402" spans="1:23">
      <c r="A402" s="6">
        <v>16</v>
      </c>
      <c r="B402" s="12" t="s">
        <v>574</v>
      </c>
      <c r="C402" s="6">
        <v>2</v>
      </c>
      <c r="D402" s="15">
        <f t="shared" si="32"/>
        <v>45021</v>
      </c>
      <c r="E402" s="7">
        <v>0.16041666666666668</v>
      </c>
      <c r="F402" s="21">
        <v>0.28958333333333336</v>
      </c>
      <c r="G402" s="21">
        <f t="shared" si="30"/>
        <v>0.13958333333333334</v>
      </c>
      <c r="H402" s="21">
        <f>VLOOKUP($R402,'Tiempo de permanencia'!$B$7:$E$773,4,FALSE)</f>
        <v>1.3888888888888888E-2</v>
      </c>
      <c r="I402" s="37">
        <f t="shared" si="33"/>
        <v>0.12569444444444444</v>
      </c>
      <c r="J402" s="23">
        <v>45021.160416666666</v>
      </c>
      <c r="K402" s="8">
        <v>45021.289583333331</v>
      </c>
      <c r="L402" s="12" t="s">
        <v>32</v>
      </c>
      <c r="M402" s="6" t="s">
        <v>20</v>
      </c>
      <c r="N402" s="12" t="s">
        <v>33</v>
      </c>
      <c r="O402" s="5">
        <v>15.87</v>
      </c>
      <c r="P402" s="12">
        <f>VLOOKUP(R402,'Monto total'!$H$4:$K$770,4,FALSE)</f>
        <v>57.87</v>
      </c>
      <c r="Q402" s="24" t="s">
        <v>49</v>
      </c>
      <c r="R402" s="5">
        <v>401</v>
      </c>
      <c r="S402" s="12" t="str">
        <f t="shared" si="34"/>
        <v>Sí</v>
      </c>
      <c r="T402" s="24" t="s">
        <v>39</v>
      </c>
      <c r="U402" s="5" t="s">
        <v>116</v>
      </c>
      <c r="V402" s="5" t="str">
        <f>TEXT(TablaSala[[#This Row],[Fecha de factura ]],"dddd")</f>
        <v>miércoles</v>
      </c>
      <c r="W402" s="18" t="str">
        <f t="shared" si="31"/>
        <v>00:15:00</v>
      </c>
    </row>
    <row r="403" spans="1:23">
      <c r="A403" s="6">
        <v>18</v>
      </c>
      <c r="B403" s="12" t="s">
        <v>692</v>
      </c>
      <c r="C403" s="6">
        <v>1</v>
      </c>
      <c r="D403" s="15">
        <f t="shared" si="32"/>
        <v>45021</v>
      </c>
      <c r="E403" s="7">
        <v>0.11180555555555556</v>
      </c>
      <c r="F403" s="21">
        <v>0.21388888888888888</v>
      </c>
      <c r="G403" s="21">
        <f t="shared" si="30"/>
        <v>0.10208333333333332</v>
      </c>
      <c r="H403" s="21">
        <f>VLOOKUP($R403,'Tiempo de permanencia'!$B$7:$E$773,4,FALSE)</f>
        <v>4.583333333333333E-2</v>
      </c>
      <c r="I403" s="37">
        <f t="shared" si="33"/>
        <v>5.6249999999999988E-2</v>
      </c>
      <c r="J403" s="23">
        <v>45021.111805555556</v>
      </c>
      <c r="K403" s="8">
        <v>45021.213888888888</v>
      </c>
      <c r="L403" s="12" t="s">
        <v>19</v>
      </c>
      <c r="M403" s="6" t="s">
        <v>20</v>
      </c>
      <c r="N403" s="12" t="s">
        <v>33</v>
      </c>
      <c r="O403" s="5">
        <v>31.02</v>
      </c>
      <c r="P403" s="12">
        <f>VLOOKUP(R403,'Monto total'!$H$4:$K$770,4,FALSE)</f>
        <v>182.02</v>
      </c>
      <c r="Q403" s="24" t="s">
        <v>22</v>
      </c>
      <c r="R403" s="5">
        <v>402</v>
      </c>
      <c r="S403" s="12" t="str">
        <f t="shared" si="34"/>
        <v>Sí</v>
      </c>
      <c r="T403" s="24" t="s">
        <v>29</v>
      </c>
      <c r="U403" s="5" t="s">
        <v>693</v>
      </c>
      <c r="V403" s="5" t="str">
        <f>TEXT(TablaSala[[#This Row],[Fecha de factura ]],"dddd")</f>
        <v>miércoles</v>
      </c>
      <c r="W403" s="18" t="str">
        <f t="shared" si="31"/>
        <v>00:00:00</v>
      </c>
    </row>
    <row r="404" spans="1:23">
      <c r="A404" s="6">
        <v>14</v>
      </c>
      <c r="B404" s="12" t="s">
        <v>694</v>
      </c>
      <c r="C404" s="6">
        <v>5</v>
      </c>
      <c r="D404" s="15">
        <f t="shared" si="32"/>
        <v>45021</v>
      </c>
      <c r="E404" s="7">
        <v>9.375E-2</v>
      </c>
      <c r="F404" s="21">
        <v>0.21875</v>
      </c>
      <c r="G404" s="21">
        <f t="shared" si="30"/>
        <v>0.125</v>
      </c>
      <c r="H404" s="21">
        <f>VLOOKUP($R404,'Tiempo de permanencia'!$B$7:$E$773,4,FALSE)</f>
        <v>5.9027777777777776E-2</v>
      </c>
      <c r="I404" s="37">
        <f t="shared" si="33"/>
        <v>6.5972222222222224E-2</v>
      </c>
      <c r="J404" s="23">
        <v>45021.09375</v>
      </c>
      <c r="K404" s="8">
        <v>45021.21875</v>
      </c>
      <c r="L404" s="12" t="s">
        <v>26</v>
      </c>
      <c r="M404" s="6" t="s">
        <v>20</v>
      </c>
      <c r="N404" s="12" t="s">
        <v>33</v>
      </c>
      <c r="O404" s="5">
        <v>14.76</v>
      </c>
      <c r="P404" s="12">
        <f>VLOOKUP(R404,'Monto total'!$H$4:$K$770,4,FALSE)</f>
        <v>204.76</v>
      </c>
      <c r="Q404" s="24" t="s">
        <v>34</v>
      </c>
      <c r="R404" s="5">
        <v>403</v>
      </c>
      <c r="S404" s="12" t="str">
        <f t="shared" si="34"/>
        <v>Sí</v>
      </c>
      <c r="T404" s="24" t="s">
        <v>78</v>
      </c>
      <c r="U404" s="5" t="s">
        <v>695</v>
      </c>
      <c r="V404" s="5" t="str">
        <f>TEXT(TablaSala[[#This Row],[Fecha de factura ]],"dddd")</f>
        <v>miércoles</v>
      </c>
      <c r="W404" s="18" t="str">
        <f t="shared" si="31"/>
        <v>00:00:00</v>
      </c>
    </row>
    <row r="405" spans="1:23">
      <c r="A405" s="6">
        <v>17</v>
      </c>
      <c r="B405" s="12" t="s">
        <v>616</v>
      </c>
      <c r="C405" s="6">
        <v>2</v>
      </c>
      <c r="D405" s="15">
        <f t="shared" si="32"/>
        <v>45021</v>
      </c>
      <c r="E405" s="7">
        <v>2.6388888888888889E-2</v>
      </c>
      <c r="F405" s="21">
        <v>0.18680555555555556</v>
      </c>
      <c r="G405" s="21">
        <f t="shared" si="30"/>
        <v>0.16041666666666668</v>
      </c>
      <c r="H405" s="21">
        <f>VLOOKUP($R405,'Tiempo de permanencia'!$B$7:$E$773,4,FALSE)</f>
        <v>7.0833333333333331E-2</v>
      </c>
      <c r="I405" s="37">
        <f t="shared" si="33"/>
        <v>8.9583333333333348E-2</v>
      </c>
      <c r="J405" s="23">
        <v>45021.026388888888</v>
      </c>
      <c r="K405" s="8">
        <v>45021.186805555553</v>
      </c>
      <c r="L405" s="12" t="s">
        <v>38</v>
      </c>
      <c r="M405" s="6" t="s">
        <v>20</v>
      </c>
      <c r="N405" s="12" t="s">
        <v>33</v>
      </c>
      <c r="O405" s="5">
        <v>32.56</v>
      </c>
      <c r="P405" s="12">
        <f>VLOOKUP(R405,'Monto total'!$H$4:$K$770,4,FALSE)</f>
        <v>214.56</v>
      </c>
      <c r="Q405" s="24" t="s">
        <v>34</v>
      </c>
      <c r="R405" s="5">
        <v>404</v>
      </c>
      <c r="S405" s="12" t="str">
        <f t="shared" si="34"/>
        <v>Sí</v>
      </c>
      <c r="T405" s="24" t="s">
        <v>23</v>
      </c>
      <c r="U405" s="5" t="s">
        <v>696</v>
      </c>
      <c r="V405" s="5" t="str">
        <f>TEXT(TablaSala[[#This Row],[Fecha de factura ]],"dddd")</f>
        <v>miércoles</v>
      </c>
      <c r="W405" s="18" t="str">
        <f t="shared" si="31"/>
        <v>00:00:00</v>
      </c>
    </row>
    <row r="406" spans="1:23">
      <c r="A406" s="6">
        <v>5</v>
      </c>
      <c r="B406" s="12" t="s">
        <v>697</v>
      </c>
      <c r="C406" s="6">
        <v>6</v>
      </c>
      <c r="D406" s="15">
        <f t="shared" si="32"/>
        <v>45021</v>
      </c>
      <c r="E406" s="7">
        <v>0.11041666666666666</v>
      </c>
      <c r="F406" s="21">
        <v>0.2076388888888889</v>
      </c>
      <c r="G406" s="21">
        <f t="shared" si="30"/>
        <v>9.7222222222222238E-2</v>
      </c>
      <c r="H406" s="21">
        <f>VLOOKUP($R406,'Tiempo de permanencia'!$B$7:$E$773,4,FALSE)</f>
        <v>6.805555555555555E-2</v>
      </c>
      <c r="I406" s="37">
        <f t="shared" si="33"/>
        <v>2.9166666666666688E-2</v>
      </c>
      <c r="J406" s="23">
        <v>45021.11041666667</v>
      </c>
      <c r="K406" s="8">
        <v>45021.207638888889</v>
      </c>
      <c r="L406" s="12" t="s">
        <v>32</v>
      </c>
      <c r="M406" s="6" t="s">
        <v>46</v>
      </c>
      <c r="N406" s="12" t="s">
        <v>33</v>
      </c>
      <c r="O406" s="5">
        <v>14.56</v>
      </c>
      <c r="P406" s="12">
        <f>VLOOKUP(R406,'Monto total'!$H$4:$K$770,4,FALSE)</f>
        <v>120.56</v>
      </c>
      <c r="Q406" s="24" t="s">
        <v>22</v>
      </c>
      <c r="R406" s="5">
        <v>405</v>
      </c>
      <c r="S406" s="12" t="str">
        <f t="shared" si="34"/>
        <v>Sí</v>
      </c>
      <c r="T406" s="24" t="s">
        <v>97</v>
      </c>
      <c r="U406" s="5" t="s">
        <v>698</v>
      </c>
      <c r="V406" s="5" t="str">
        <f>TEXT(TablaSala[[#This Row],[Fecha de factura ]],"dddd")</f>
        <v>miércoles</v>
      </c>
      <c r="W406" s="18" t="str">
        <f t="shared" si="31"/>
        <v>00:00:00</v>
      </c>
    </row>
    <row r="407" spans="1:23">
      <c r="A407" s="6">
        <v>14</v>
      </c>
      <c r="B407" s="12" t="s">
        <v>472</v>
      </c>
      <c r="C407" s="6">
        <v>5</v>
      </c>
      <c r="D407" s="15">
        <f t="shared" si="32"/>
        <v>45021</v>
      </c>
      <c r="E407" s="7">
        <v>2.013888888888889E-2</v>
      </c>
      <c r="F407" s="21">
        <v>0.10902777777777778</v>
      </c>
      <c r="G407" s="21">
        <f t="shared" si="30"/>
        <v>9.9305555555555564E-2</v>
      </c>
      <c r="H407" s="21">
        <f>VLOOKUP($R407,'Tiempo de permanencia'!$B$7:$E$773,4,FALSE)</f>
        <v>8.1250000000000003E-2</v>
      </c>
      <c r="I407" s="37">
        <f t="shared" si="33"/>
        <v>1.8055555555555561E-2</v>
      </c>
      <c r="J407" s="23">
        <v>45021.020138888889</v>
      </c>
      <c r="K407" s="8">
        <v>45021.109027777777</v>
      </c>
      <c r="L407" s="12" t="s">
        <v>32</v>
      </c>
      <c r="M407" s="6" t="s">
        <v>46</v>
      </c>
      <c r="N407" s="12" t="s">
        <v>28</v>
      </c>
      <c r="O407" s="5">
        <v>34.03</v>
      </c>
      <c r="P407" s="12">
        <f>VLOOKUP(R407,'Monto total'!$H$4:$K$770,4,FALSE)</f>
        <v>189.03</v>
      </c>
      <c r="Q407" s="24" t="s">
        <v>49</v>
      </c>
      <c r="R407" s="5">
        <v>406</v>
      </c>
      <c r="S407" s="12" t="str">
        <f t="shared" si="34"/>
        <v>Sí</v>
      </c>
      <c r="T407" s="24" t="s">
        <v>23</v>
      </c>
      <c r="U407" s="5" t="s">
        <v>699</v>
      </c>
      <c r="V407" s="5" t="str">
        <f>TEXT(TablaSala[[#This Row],[Fecha de factura ]],"dddd")</f>
        <v>miércoles</v>
      </c>
      <c r="W407" s="18" t="str">
        <f t="shared" si="31"/>
        <v>00:15:00</v>
      </c>
    </row>
    <row r="408" spans="1:23">
      <c r="A408" s="6">
        <v>4</v>
      </c>
      <c r="B408" s="12" t="s">
        <v>700</v>
      </c>
      <c r="C408" s="6">
        <v>1</v>
      </c>
      <c r="D408" s="15">
        <f t="shared" si="32"/>
        <v>45021</v>
      </c>
      <c r="E408" s="7">
        <v>9.2361111111111116E-2</v>
      </c>
      <c r="F408" s="21">
        <v>0.20208333333333334</v>
      </c>
      <c r="G408" s="21">
        <f t="shared" si="30"/>
        <v>0.10972222222222222</v>
      </c>
      <c r="H408" s="21">
        <f>VLOOKUP($R408,'Tiempo de permanencia'!$B$7:$E$773,4,FALSE)</f>
        <v>3.4722222222222224E-2</v>
      </c>
      <c r="I408" s="37">
        <f t="shared" si="33"/>
        <v>7.4999999999999997E-2</v>
      </c>
      <c r="J408" s="23">
        <v>45021.092361111114</v>
      </c>
      <c r="K408" s="8">
        <v>45021.20208333333</v>
      </c>
      <c r="L408" s="12" t="s">
        <v>42</v>
      </c>
      <c r="M408" s="6" t="s">
        <v>27</v>
      </c>
      <c r="N408" s="12" t="s">
        <v>21</v>
      </c>
      <c r="O408" s="5">
        <v>22.98</v>
      </c>
      <c r="P408" s="12">
        <f>VLOOKUP(R408,'Monto total'!$H$4:$K$770,4,FALSE)</f>
        <v>117.98</v>
      </c>
      <c r="Q408" s="24" t="s">
        <v>22</v>
      </c>
      <c r="R408" s="5">
        <v>407</v>
      </c>
      <c r="S408" s="12" t="str">
        <f t="shared" si="34"/>
        <v>Sí</v>
      </c>
      <c r="T408" s="24" t="s">
        <v>73</v>
      </c>
      <c r="U408" s="5" t="s">
        <v>164</v>
      </c>
      <c r="V408" s="5" t="str">
        <f>TEXT(TablaSala[[#This Row],[Fecha de factura ]],"dddd")</f>
        <v>miércoles</v>
      </c>
      <c r="W408" s="18" t="str">
        <f t="shared" si="31"/>
        <v>00:00:00</v>
      </c>
    </row>
    <row r="409" spans="1:23">
      <c r="A409" s="6">
        <v>17</v>
      </c>
      <c r="B409" s="12" t="s">
        <v>542</v>
      </c>
      <c r="C409" s="6">
        <v>3</v>
      </c>
      <c r="D409" s="15">
        <f t="shared" si="32"/>
        <v>45021</v>
      </c>
      <c r="E409" s="7">
        <v>3.888888888888889E-2</v>
      </c>
      <c r="F409" s="21">
        <v>0.1701388888888889</v>
      </c>
      <c r="G409" s="21">
        <f t="shared" si="30"/>
        <v>0.14166666666666666</v>
      </c>
      <c r="H409" s="21">
        <f>VLOOKUP($R409,'Tiempo de permanencia'!$B$7:$E$773,4,FALSE)</f>
        <v>7.3611111111111113E-2</v>
      </c>
      <c r="I409" s="37">
        <f t="shared" si="33"/>
        <v>6.805555555555555E-2</v>
      </c>
      <c r="J409" s="23">
        <v>45021.038888888892</v>
      </c>
      <c r="K409" s="8">
        <v>45021.170138888891</v>
      </c>
      <c r="L409" s="12" t="s">
        <v>32</v>
      </c>
      <c r="M409" s="6" t="s">
        <v>20</v>
      </c>
      <c r="N409" s="12" t="s">
        <v>33</v>
      </c>
      <c r="O409" s="5">
        <v>10.14</v>
      </c>
      <c r="P409" s="12">
        <f>VLOOKUP(R409,'Monto total'!$H$4:$K$770,4,FALSE)</f>
        <v>141.13999999999999</v>
      </c>
      <c r="Q409" s="24" t="s">
        <v>49</v>
      </c>
      <c r="R409" s="5">
        <v>408</v>
      </c>
      <c r="S409" s="12" t="str">
        <f t="shared" si="34"/>
        <v>Sí</v>
      </c>
      <c r="T409" s="24" t="s">
        <v>78</v>
      </c>
      <c r="U409" s="5" t="s">
        <v>701</v>
      </c>
      <c r="V409" s="5" t="str">
        <f>TEXT(TablaSala[[#This Row],[Fecha de factura ]],"dddd")</f>
        <v>miércoles</v>
      </c>
      <c r="W409" s="18" t="str">
        <f t="shared" si="31"/>
        <v>00:15:00</v>
      </c>
    </row>
    <row r="410" spans="1:23">
      <c r="A410" s="6">
        <v>15</v>
      </c>
      <c r="B410" s="12" t="s">
        <v>702</v>
      </c>
      <c r="C410" s="6">
        <v>5</v>
      </c>
      <c r="D410" s="15">
        <f t="shared" si="32"/>
        <v>45021</v>
      </c>
      <c r="E410" s="7">
        <v>7.9861111111111105E-2</v>
      </c>
      <c r="F410" s="21">
        <v>0.12569444444444444</v>
      </c>
      <c r="G410" s="21">
        <f t="shared" si="30"/>
        <v>4.5833333333333337E-2</v>
      </c>
      <c r="H410" s="21">
        <f>VLOOKUP($R410,'Tiempo de permanencia'!$B$7:$E$773,4,FALSE)</f>
        <v>0.11319444444444444</v>
      </c>
      <c r="I410" s="37">
        <f t="shared" si="33"/>
        <v>0</v>
      </c>
      <c r="J410" s="23">
        <v>45021.079861111109</v>
      </c>
      <c r="K410" s="8">
        <v>45021.125694444447</v>
      </c>
      <c r="L410" s="12" t="s">
        <v>26</v>
      </c>
      <c r="M410" s="6" t="s">
        <v>20</v>
      </c>
      <c r="N410" s="12" t="s">
        <v>1323</v>
      </c>
      <c r="O410" s="5">
        <v>48.7</v>
      </c>
      <c r="P410" s="12">
        <f>VLOOKUP(R410,'Monto total'!$H$4:$K$770,4,FALSE)</f>
        <v>0</v>
      </c>
      <c r="Q410" s="24" t="s">
        <v>22</v>
      </c>
      <c r="R410" s="5">
        <v>409</v>
      </c>
      <c r="S410" s="12" t="str">
        <f t="shared" si="34"/>
        <v>No</v>
      </c>
      <c r="T410" s="24" t="s">
        <v>78</v>
      </c>
      <c r="U410" s="5" t="s">
        <v>703</v>
      </c>
      <c r="V410" s="5" t="str">
        <f>TEXT(TablaSala[[#This Row],[Fecha de factura ]],"dddd")</f>
        <v>miércoles</v>
      </c>
      <c r="W410" s="18" t="str">
        <f t="shared" si="31"/>
        <v>00:00:00</v>
      </c>
    </row>
    <row r="411" spans="1:23">
      <c r="A411" s="6">
        <v>1</v>
      </c>
      <c r="B411" s="12" t="s">
        <v>704</v>
      </c>
      <c r="C411" s="6">
        <v>3</v>
      </c>
      <c r="D411" s="15">
        <f t="shared" si="32"/>
        <v>45021</v>
      </c>
      <c r="E411" s="7">
        <v>0.11597222222222223</v>
      </c>
      <c r="F411" s="21">
        <v>0.22430555555555556</v>
      </c>
      <c r="G411" s="21">
        <f t="shared" si="30"/>
        <v>0.10833333333333334</v>
      </c>
      <c r="H411" s="21">
        <f>VLOOKUP($R411,'Tiempo de permanencia'!$B$7:$E$773,4,FALSE)</f>
        <v>6.3194444444444442E-2</v>
      </c>
      <c r="I411" s="37">
        <f t="shared" si="33"/>
        <v>4.5138888888888895E-2</v>
      </c>
      <c r="J411" s="23">
        <v>45021.115972222222</v>
      </c>
      <c r="K411" s="8">
        <v>45021.224305555559</v>
      </c>
      <c r="L411" s="12" t="s">
        <v>42</v>
      </c>
      <c r="M411" s="6" t="s">
        <v>46</v>
      </c>
      <c r="N411" s="12" t="s">
        <v>33</v>
      </c>
      <c r="O411" s="5">
        <v>43.65</v>
      </c>
      <c r="P411" s="12">
        <f>VLOOKUP(R411,'Monto total'!$H$4:$K$770,4,FALSE)</f>
        <v>99.65</v>
      </c>
      <c r="Q411" s="24" t="s">
        <v>22</v>
      </c>
      <c r="R411" s="5">
        <v>410</v>
      </c>
      <c r="S411" s="12" t="str">
        <f t="shared" si="34"/>
        <v>Sí</v>
      </c>
      <c r="T411" s="24" t="s">
        <v>43</v>
      </c>
      <c r="U411" s="5" t="s">
        <v>705</v>
      </c>
      <c r="V411" s="5" t="str">
        <f>TEXT(TablaSala[[#This Row],[Fecha de factura ]],"dddd")</f>
        <v>miércoles</v>
      </c>
      <c r="W411" s="18" t="str">
        <f t="shared" si="31"/>
        <v>00:00:00</v>
      </c>
    </row>
    <row r="412" spans="1:23">
      <c r="A412" s="6">
        <v>3</v>
      </c>
      <c r="B412" s="12" t="s">
        <v>417</v>
      </c>
      <c r="C412" s="6">
        <v>3</v>
      </c>
      <c r="D412" s="15">
        <f t="shared" si="32"/>
        <v>45021</v>
      </c>
      <c r="E412" s="7">
        <v>9.0972222222222218E-2</v>
      </c>
      <c r="F412" s="21">
        <v>0.21111111111111111</v>
      </c>
      <c r="G412" s="21">
        <f t="shared" si="30"/>
        <v>0.13055555555555556</v>
      </c>
      <c r="H412" s="21">
        <f>VLOOKUP($R412,'Tiempo de permanencia'!$B$7:$E$773,4,FALSE)</f>
        <v>5.4166666666666669E-2</v>
      </c>
      <c r="I412" s="37">
        <f t="shared" si="33"/>
        <v>7.6388888888888895E-2</v>
      </c>
      <c r="J412" s="23">
        <v>45021.09097222222</v>
      </c>
      <c r="K412" s="8">
        <v>45021.211111111108</v>
      </c>
      <c r="L412" s="12" t="s">
        <v>26</v>
      </c>
      <c r="M412" s="6" t="s">
        <v>20</v>
      </c>
      <c r="N412" s="12" t="s">
        <v>21</v>
      </c>
      <c r="O412" s="5">
        <v>21.88</v>
      </c>
      <c r="P412" s="12">
        <f>VLOOKUP(R412,'Monto total'!$H$4:$K$770,4,FALSE)</f>
        <v>240.88</v>
      </c>
      <c r="Q412" s="24" t="s">
        <v>49</v>
      </c>
      <c r="R412" s="5">
        <v>411</v>
      </c>
      <c r="S412" s="12" t="str">
        <f t="shared" si="34"/>
        <v>Sí</v>
      </c>
      <c r="T412" s="24" t="s">
        <v>29</v>
      </c>
      <c r="U412" s="5" t="s">
        <v>706</v>
      </c>
      <c r="V412" s="5" t="str">
        <f>TEXT(TablaSala[[#This Row],[Fecha de factura ]],"dddd")</f>
        <v>miércoles</v>
      </c>
      <c r="W412" s="18" t="str">
        <f t="shared" si="31"/>
        <v>00:15:00</v>
      </c>
    </row>
    <row r="413" spans="1:23">
      <c r="A413" s="6">
        <v>11</v>
      </c>
      <c r="B413" s="12" t="s">
        <v>707</v>
      </c>
      <c r="C413" s="6">
        <v>4</v>
      </c>
      <c r="D413" s="15">
        <f t="shared" si="32"/>
        <v>45021</v>
      </c>
      <c r="E413" s="7">
        <v>1.5277777777777777E-2</v>
      </c>
      <c r="F413" s="21">
        <v>8.5416666666666669E-2</v>
      </c>
      <c r="G413" s="21">
        <f t="shared" si="30"/>
        <v>8.0555555555555561E-2</v>
      </c>
      <c r="H413" s="21">
        <f>VLOOKUP($R413,'Tiempo de permanencia'!$B$7:$E$773,4,FALSE)</f>
        <v>3.9583333333333331E-2</v>
      </c>
      <c r="I413" s="37">
        <f t="shared" si="33"/>
        <v>4.0972222222222229E-2</v>
      </c>
      <c r="J413" s="23">
        <v>45021.015277777777</v>
      </c>
      <c r="K413" s="8">
        <v>45021.085416666669</v>
      </c>
      <c r="L413" s="12" t="s">
        <v>38</v>
      </c>
      <c r="M413" s="6" t="s">
        <v>46</v>
      </c>
      <c r="N413" s="12" t="s">
        <v>33</v>
      </c>
      <c r="O413" s="5">
        <v>12.94</v>
      </c>
      <c r="P413" s="12">
        <f>VLOOKUP(R413,'Monto total'!$H$4:$K$770,4,FALSE)</f>
        <v>105.94</v>
      </c>
      <c r="Q413" s="24" t="s">
        <v>49</v>
      </c>
      <c r="R413" s="5">
        <v>412</v>
      </c>
      <c r="S413" s="12" t="str">
        <f t="shared" si="34"/>
        <v>Sí</v>
      </c>
      <c r="T413" s="24" t="s">
        <v>43</v>
      </c>
      <c r="U413" s="5" t="s">
        <v>200</v>
      </c>
      <c r="V413" s="5" t="str">
        <f>TEXT(TablaSala[[#This Row],[Fecha de factura ]],"dddd")</f>
        <v>miércoles</v>
      </c>
      <c r="W413" s="18" t="str">
        <f t="shared" si="31"/>
        <v>00:15:00</v>
      </c>
    </row>
    <row r="414" spans="1:23">
      <c r="A414" s="6">
        <v>13</v>
      </c>
      <c r="B414" s="12" t="s">
        <v>708</v>
      </c>
      <c r="C414" s="6">
        <v>3</v>
      </c>
      <c r="D414" s="15">
        <f t="shared" si="32"/>
        <v>45021</v>
      </c>
      <c r="E414" s="7">
        <v>0.10833333333333334</v>
      </c>
      <c r="F414" s="21">
        <v>0.20694444444444443</v>
      </c>
      <c r="G414" s="21">
        <f t="shared" si="30"/>
        <v>0.10902777777777777</v>
      </c>
      <c r="H414" s="21">
        <f>VLOOKUP($R414,'Tiempo de permanencia'!$B$7:$E$773,4,FALSE)</f>
        <v>8.3333333333333332E-3</v>
      </c>
      <c r="I414" s="37">
        <f t="shared" si="33"/>
        <v>0.10069444444444443</v>
      </c>
      <c r="J414" s="23">
        <v>45021.10833333333</v>
      </c>
      <c r="K414" s="8">
        <v>45021.206944444442</v>
      </c>
      <c r="L414" s="12" t="s">
        <v>42</v>
      </c>
      <c r="M414" s="6" t="s">
        <v>46</v>
      </c>
      <c r="N414" s="12" t="s">
        <v>33</v>
      </c>
      <c r="O414" s="5">
        <v>23.01</v>
      </c>
      <c r="P414" s="12">
        <f>VLOOKUP(R414,'Monto total'!$H$4:$K$770,4,FALSE)</f>
        <v>58.010000000000005</v>
      </c>
      <c r="Q414" s="24" t="s">
        <v>49</v>
      </c>
      <c r="R414" s="5">
        <v>413</v>
      </c>
      <c r="S414" s="12" t="str">
        <f t="shared" si="34"/>
        <v>Sí</v>
      </c>
      <c r="T414" s="24" t="s">
        <v>97</v>
      </c>
      <c r="U414" s="5" t="s">
        <v>47</v>
      </c>
      <c r="V414" s="5" t="str">
        <f>TEXT(TablaSala[[#This Row],[Fecha de factura ]],"dddd")</f>
        <v>miércoles</v>
      </c>
      <c r="W414" s="18" t="str">
        <f t="shared" si="31"/>
        <v>00:15:00</v>
      </c>
    </row>
    <row r="415" spans="1:23">
      <c r="A415" s="6">
        <v>14</v>
      </c>
      <c r="B415" s="12" t="s">
        <v>709</v>
      </c>
      <c r="C415" s="6">
        <v>6</v>
      </c>
      <c r="D415" s="15">
        <f t="shared" si="32"/>
        <v>45021</v>
      </c>
      <c r="E415" s="7">
        <v>0.15486111111111112</v>
      </c>
      <c r="F415" s="21">
        <v>0.3</v>
      </c>
      <c r="G415" s="21">
        <f t="shared" si="30"/>
        <v>0.14513888888888887</v>
      </c>
      <c r="H415" s="21">
        <f>VLOOKUP($R415,'Tiempo de permanencia'!$B$7:$E$773,4,FALSE)</f>
        <v>2.6388888888888889E-2</v>
      </c>
      <c r="I415" s="37">
        <f t="shared" si="33"/>
        <v>0.11874999999999998</v>
      </c>
      <c r="J415" s="23">
        <v>45021.154861111114</v>
      </c>
      <c r="K415" s="8">
        <v>45021.3</v>
      </c>
      <c r="L415" s="12" t="s">
        <v>38</v>
      </c>
      <c r="M415" s="6" t="s">
        <v>27</v>
      </c>
      <c r="N415" s="12" t="s">
        <v>33</v>
      </c>
      <c r="O415" s="5">
        <v>13.17</v>
      </c>
      <c r="P415" s="12">
        <f>VLOOKUP(R415,'Monto total'!$H$4:$K$770,4,FALSE)</f>
        <v>46.17</v>
      </c>
      <c r="Q415" s="24" t="s">
        <v>22</v>
      </c>
      <c r="R415" s="5">
        <v>414</v>
      </c>
      <c r="S415" s="12" t="str">
        <f t="shared" si="34"/>
        <v>Sí</v>
      </c>
      <c r="T415" s="24" t="s">
        <v>23</v>
      </c>
      <c r="U415" s="5" t="s">
        <v>453</v>
      </c>
      <c r="V415" s="5" t="str">
        <f>TEXT(TablaSala[[#This Row],[Fecha de factura ]],"dddd")</f>
        <v>miércoles</v>
      </c>
      <c r="W415" s="18" t="str">
        <f t="shared" si="31"/>
        <v>00:00:00</v>
      </c>
    </row>
    <row r="416" spans="1:23">
      <c r="A416" s="6">
        <v>14</v>
      </c>
      <c r="B416" s="12" t="s">
        <v>710</v>
      </c>
      <c r="C416" s="6">
        <v>4</v>
      </c>
      <c r="D416" s="15">
        <f t="shared" si="32"/>
        <v>45021</v>
      </c>
      <c r="E416" s="7">
        <v>2.7083333333333334E-2</v>
      </c>
      <c r="F416" s="21">
        <v>0.19097222222222221</v>
      </c>
      <c r="G416" s="21">
        <f t="shared" si="30"/>
        <v>0.17430555555555552</v>
      </c>
      <c r="H416" s="21">
        <f>VLOOKUP($R416,'Tiempo de permanencia'!$B$7:$E$773,4,FALSE)</f>
        <v>6.0416666666666667E-2</v>
      </c>
      <c r="I416" s="37">
        <f t="shared" si="33"/>
        <v>0.11388888888888885</v>
      </c>
      <c r="J416" s="23">
        <v>45021.027083333334</v>
      </c>
      <c r="K416" s="8">
        <v>45021.190972222219</v>
      </c>
      <c r="L416" s="12" t="s">
        <v>42</v>
      </c>
      <c r="M416" s="6" t="s">
        <v>46</v>
      </c>
      <c r="N416" s="12" t="s">
        <v>33</v>
      </c>
      <c r="O416" s="5">
        <v>20.51</v>
      </c>
      <c r="P416" s="12">
        <f>VLOOKUP(R416,'Monto total'!$H$4:$K$770,4,FALSE)</f>
        <v>178.51</v>
      </c>
      <c r="Q416" s="24" t="s">
        <v>49</v>
      </c>
      <c r="R416" s="5">
        <v>415</v>
      </c>
      <c r="S416" s="12" t="str">
        <f t="shared" si="34"/>
        <v>Sí</v>
      </c>
      <c r="T416" s="24" t="s">
        <v>35</v>
      </c>
      <c r="U416" s="5" t="s">
        <v>711</v>
      </c>
      <c r="V416" s="5" t="str">
        <f>TEXT(TablaSala[[#This Row],[Fecha de factura ]],"dddd")</f>
        <v>miércoles</v>
      </c>
      <c r="W416" s="18" t="str">
        <f t="shared" si="31"/>
        <v>00:15:00</v>
      </c>
    </row>
    <row r="417" spans="1:23">
      <c r="A417" s="6">
        <v>20</v>
      </c>
      <c r="B417" s="12" t="s">
        <v>712</v>
      </c>
      <c r="C417" s="6">
        <v>2</v>
      </c>
      <c r="D417" s="15">
        <f t="shared" si="32"/>
        <v>45021</v>
      </c>
      <c r="E417" s="7">
        <v>0.12708333333333333</v>
      </c>
      <c r="F417" s="21">
        <v>0.27569444444444446</v>
      </c>
      <c r="G417" s="21">
        <f t="shared" si="30"/>
        <v>0.14861111111111114</v>
      </c>
      <c r="H417" s="21">
        <f>VLOOKUP($R417,'Tiempo de permanencia'!$B$7:$E$773,4,FALSE)</f>
        <v>6.2500000000000003E-3</v>
      </c>
      <c r="I417" s="37">
        <f t="shared" si="33"/>
        <v>0.14236111111111113</v>
      </c>
      <c r="J417" s="23">
        <v>45021.127083333333</v>
      </c>
      <c r="K417" s="8">
        <v>45021.275694444441</v>
      </c>
      <c r="L417" s="12" t="s">
        <v>26</v>
      </c>
      <c r="M417" s="6" t="s">
        <v>46</v>
      </c>
      <c r="N417" s="12" t="s">
        <v>33</v>
      </c>
      <c r="O417" s="5">
        <v>12.9</v>
      </c>
      <c r="P417" s="12">
        <f>VLOOKUP(R417,'Monto total'!$H$4:$K$770,4,FALSE)</f>
        <v>37.9</v>
      </c>
      <c r="Q417" s="24" t="s">
        <v>22</v>
      </c>
      <c r="R417" s="5">
        <v>416</v>
      </c>
      <c r="S417" s="12" t="str">
        <f t="shared" si="34"/>
        <v>Sí</v>
      </c>
      <c r="T417" s="24" t="s">
        <v>58</v>
      </c>
      <c r="U417" s="5" t="s">
        <v>209</v>
      </c>
      <c r="V417" s="5" t="str">
        <f>TEXT(TablaSala[[#This Row],[Fecha de factura ]],"dddd")</f>
        <v>miércoles</v>
      </c>
      <c r="W417" s="18" t="str">
        <f t="shared" si="31"/>
        <v>00:00:00</v>
      </c>
    </row>
    <row r="418" spans="1:23">
      <c r="A418" s="6">
        <v>7</v>
      </c>
      <c r="B418" s="12" t="s">
        <v>713</v>
      </c>
      <c r="C418" s="6">
        <v>2</v>
      </c>
      <c r="D418" s="15">
        <f t="shared" si="32"/>
        <v>45021</v>
      </c>
      <c r="E418" s="7">
        <v>0.1423611111111111</v>
      </c>
      <c r="F418" s="21">
        <v>0.18958333333333333</v>
      </c>
      <c r="G418" s="21">
        <f t="shared" si="30"/>
        <v>4.7222222222222221E-2</v>
      </c>
      <c r="H418" s="21">
        <f>VLOOKUP($R418,'Tiempo de permanencia'!$B$7:$E$773,4,FALSE)</f>
        <v>6.25E-2</v>
      </c>
      <c r="I418" s="37">
        <f t="shared" si="33"/>
        <v>0</v>
      </c>
      <c r="J418" s="23">
        <v>45021.142361111109</v>
      </c>
      <c r="K418" s="8">
        <v>45021.189583333333</v>
      </c>
      <c r="L418" s="12" t="s">
        <v>32</v>
      </c>
      <c r="M418" s="6" t="s">
        <v>46</v>
      </c>
      <c r="N418" s="12" t="s">
        <v>1323</v>
      </c>
      <c r="O418" s="5">
        <v>35.08</v>
      </c>
      <c r="P418" s="12">
        <f>VLOOKUP(R418,'Monto total'!$H$4:$K$770,4,FALSE)</f>
        <v>0</v>
      </c>
      <c r="Q418" s="24" t="s">
        <v>34</v>
      </c>
      <c r="R418" s="5">
        <v>417</v>
      </c>
      <c r="S418" s="12" t="str">
        <f t="shared" si="34"/>
        <v>No</v>
      </c>
      <c r="T418" s="24" t="s">
        <v>50</v>
      </c>
      <c r="U418" s="5" t="s">
        <v>714</v>
      </c>
      <c r="V418" s="5" t="str">
        <f>TEXT(TablaSala[[#This Row],[Fecha de factura ]],"dddd")</f>
        <v>miércoles</v>
      </c>
      <c r="W418" s="18" t="str">
        <f t="shared" si="31"/>
        <v>00:00:00</v>
      </c>
    </row>
    <row r="419" spans="1:23">
      <c r="A419" s="6">
        <v>17</v>
      </c>
      <c r="B419" s="12" t="s">
        <v>715</v>
      </c>
      <c r="C419" s="6">
        <v>4</v>
      </c>
      <c r="D419" s="15">
        <f t="shared" si="32"/>
        <v>45021</v>
      </c>
      <c r="E419" s="7">
        <v>3.6111111111111108E-2</v>
      </c>
      <c r="F419" s="21">
        <v>0.14652777777777778</v>
      </c>
      <c r="G419" s="21">
        <f t="shared" si="30"/>
        <v>0.11041666666666668</v>
      </c>
      <c r="H419" s="21">
        <f>VLOOKUP($R419,'Tiempo de permanencia'!$B$7:$E$773,4,FALSE)</f>
        <v>6.9444444444444448E-2</v>
      </c>
      <c r="I419" s="37">
        <f t="shared" si="33"/>
        <v>4.0972222222222229E-2</v>
      </c>
      <c r="J419" s="23">
        <v>45021.036111111112</v>
      </c>
      <c r="K419" s="8">
        <v>45021.146527777775</v>
      </c>
      <c r="L419" s="12" t="s">
        <v>19</v>
      </c>
      <c r="M419" s="6" t="s">
        <v>46</v>
      </c>
      <c r="N419" s="12" t="s">
        <v>33</v>
      </c>
      <c r="O419" s="5">
        <v>35.51</v>
      </c>
      <c r="P419" s="12">
        <f>VLOOKUP(R419,'Monto total'!$H$4:$K$770,4,FALSE)</f>
        <v>153.51</v>
      </c>
      <c r="Q419" s="24" t="s">
        <v>22</v>
      </c>
      <c r="R419" s="5">
        <v>418</v>
      </c>
      <c r="S419" s="12" t="str">
        <f t="shared" si="34"/>
        <v>Sí</v>
      </c>
      <c r="T419" s="24" t="s">
        <v>23</v>
      </c>
      <c r="U419" s="5" t="s">
        <v>716</v>
      </c>
      <c r="V419" s="5" t="str">
        <f>TEXT(TablaSala[[#This Row],[Fecha de factura ]],"dddd")</f>
        <v>miércoles</v>
      </c>
      <c r="W419" s="18" t="str">
        <f t="shared" si="31"/>
        <v>00:00:00</v>
      </c>
    </row>
    <row r="420" spans="1:23">
      <c r="A420" s="6">
        <v>11</v>
      </c>
      <c r="B420" s="12" t="s">
        <v>717</v>
      </c>
      <c r="C420" s="6">
        <v>4</v>
      </c>
      <c r="D420" s="15">
        <f t="shared" si="32"/>
        <v>45021</v>
      </c>
      <c r="E420" s="7">
        <v>0.13472222222222222</v>
      </c>
      <c r="F420" s="21">
        <v>0.23819444444444443</v>
      </c>
      <c r="G420" s="21">
        <f t="shared" si="30"/>
        <v>0.11388888888888889</v>
      </c>
      <c r="H420" s="21">
        <f>VLOOKUP($R420,'Tiempo de permanencia'!$B$7:$E$773,4,FALSE)</f>
        <v>4.4444444444444446E-2</v>
      </c>
      <c r="I420" s="37">
        <f t="shared" si="33"/>
        <v>6.9444444444444448E-2</v>
      </c>
      <c r="J420" s="23">
        <v>45021.134722222225</v>
      </c>
      <c r="K420" s="8">
        <v>45021.238194444442</v>
      </c>
      <c r="L420" s="12" t="s">
        <v>38</v>
      </c>
      <c r="M420" s="6" t="s">
        <v>20</v>
      </c>
      <c r="N420" s="12" t="s">
        <v>33</v>
      </c>
      <c r="O420" s="5">
        <v>14.09</v>
      </c>
      <c r="P420" s="12">
        <f>VLOOKUP(R420,'Monto total'!$H$4:$K$770,4,FALSE)</f>
        <v>81.09</v>
      </c>
      <c r="Q420" s="24" t="s">
        <v>49</v>
      </c>
      <c r="R420" s="5">
        <v>419</v>
      </c>
      <c r="S420" s="12" t="str">
        <f t="shared" si="34"/>
        <v>Sí</v>
      </c>
      <c r="T420" s="24" t="s">
        <v>97</v>
      </c>
      <c r="U420" s="5" t="s">
        <v>718</v>
      </c>
      <c r="V420" s="5" t="str">
        <f>TEXT(TablaSala[[#This Row],[Fecha de factura ]],"dddd")</f>
        <v>miércoles</v>
      </c>
      <c r="W420" s="18" t="str">
        <f t="shared" si="31"/>
        <v>00:15:00</v>
      </c>
    </row>
    <row r="421" spans="1:23">
      <c r="A421" s="6">
        <v>18</v>
      </c>
      <c r="B421" s="12" t="s">
        <v>57</v>
      </c>
      <c r="C421" s="6">
        <v>6</v>
      </c>
      <c r="D421" s="15">
        <f t="shared" si="32"/>
        <v>45021</v>
      </c>
      <c r="E421" s="7">
        <v>9.583333333333334E-2</v>
      </c>
      <c r="F421" s="21">
        <v>0.22847222222222222</v>
      </c>
      <c r="G421" s="21">
        <f t="shared" si="30"/>
        <v>0.14305555555555552</v>
      </c>
      <c r="H421" s="21">
        <f>VLOOKUP($R421,'Tiempo de permanencia'!$B$7:$E$773,4,FALSE)</f>
        <v>7.2916666666666671E-2</v>
      </c>
      <c r="I421" s="37">
        <f t="shared" si="33"/>
        <v>7.0138888888888848E-2</v>
      </c>
      <c r="J421" s="23">
        <v>45021.095833333333</v>
      </c>
      <c r="K421" s="8">
        <v>45021.228472222225</v>
      </c>
      <c r="L421" s="12" t="s">
        <v>32</v>
      </c>
      <c r="M421" s="6" t="s">
        <v>20</v>
      </c>
      <c r="N421" s="12" t="s">
        <v>33</v>
      </c>
      <c r="O421" s="5">
        <v>31.49</v>
      </c>
      <c r="P421" s="12">
        <f>VLOOKUP(R421,'Monto total'!$H$4:$K$770,4,FALSE)</f>
        <v>273.49</v>
      </c>
      <c r="Q421" s="24" t="s">
        <v>49</v>
      </c>
      <c r="R421" s="5">
        <v>420</v>
      </c>
      <c r="S421" s="12" t="str">
        <f t="shared" si="34"/>
        <v>Sí</v>
      </c>
      <c r="T421" s="24" t="s">
        <v>55</v>
      </c>
      <c r="U421" s="5" t="s">
        <v>719</v>
      </c>
      <c r="V421" s="5" t="str">
        <f>TEXT(TablaSala[[#This Row],[Fecha de factura ]],"dddd")</f>
        <v>miércoles</v>
      </c>
      <c r="W421" s="18" t="str">
        <f t="shared" si="31"/>
        <v>00:15:00</v>
      </c>
    </row>
    <row r="422" spans="1:23">
      <c r="A422" s="6">
        <v>10</v>
      </c>
      <c r="B422" s="12" t="s">
        <v>720</v>
      </c>
      <c r="C422" s="6">
        <v>1</v>
      </c>
      <c r="D422" s="15">
        <f t="shared" si="32"/>
        <v>45021</v>
      </c>
      <c r="E422" s="7">
        <v>6.7361111111111108E-2</v>
      </c>
      <c r="F422" s="21">
        <v>0.17152777777777778</v>
      </c>
      <c r="G422" s="21">
        <f t="shared" si="30"/>
        <v>0.11458333333333334</v>
      </c>
      <c r="H422" s="21">
        <f>VLOOKUP($R422,'Tiempo de permanencia'!$B$7:$E$773,4,FALSE)</f>
        <v>4.9305555555555554E-2</v>
      </c>
      <c r="I422" s="37">
        <f t="shared" si="33"/>
        <v>6.5277777777777796E-2</v>
      </c>
      <c r="J422" s="23">
        <v>45021.067361111112</v>
      </c>
      <c r="K422" s="8">
        <v>45021.171527777777</v>
      </c>
      <c r="L422" s="12" t="s">
        <v>26</v>
      </c>
      <c r="M422" s="6" t="s">
        <v>20</v>
      </c>
      <c r="N422" s="12" t="s">
        <v>33</v>
      </c>
      <c r="O422" s="5">
        <v>17.57</v>
      </c>
      <c r="P422" s="12">
        <f>VLOOKUP(R422,'Monto total'!$H$4:$K$770,4,FALSE)</f>
        <v>102.57</v>
      </c>
      <c r="Q422" s="24" t="s">
        <v>49</v>
      </c>
      <c r="R422" s="5">
        <v>421</v>
      </c>
      <c r="S422" s="12" t="str">
        <f t="shared" si="34"/>
        <v>Sí</v>
      </c>
      <c r="T422" s="24" t="s">
        <v>78</v>
      </c>
      <c r="U422" s="5" t="s">
        <v>721</v>
      </c>
      <c r="V422" s="5" t="str">
        <f>TEXT(TablaSala[[#This Row],[Fecha de factura ]],"dddd")</f>
        <v>miércoles</v>
      </c>
      <c r="W422" s="18" t="str">
        <f t="shared" si="31"/>
        <v>00:15:00</v>
      </c>
    </row>
    <row r="423" spans="1:23">
      <c r="A423" s="6">
        <v>12</v>
      </c>
      <c r="B423" s="12" t="s">
        <v>722</v>
      </c>
      <c r="C423" s="6">
        <v>6</v>
      </c>
      <c r="D423" s="15">
        <f t="shared" si="32"/>
        <v>45021</v>
      </c>
      <c r="E423" s="7">
        <v>2.5000000000000001E-2</v>
      </c>
      <c r="F423" s="21">
        <v>0.13125000000000001</v>
      </c>
      <c r="G423" s="21">
        <f t="shared" si="30"/>
        <v>0.10625000000000001</v>
      </c>
      <c r="H423" s="21">
        <f>VLOOKUP($R423,'Tiempo de permanencia'!$B$7:$E$773,4,FALSE)</f>
        <v>2.361111111111111E-2</v>
      </c>
      <c r="I423" s="37">
        <f t="shared" si="33"/>
        <v>8.2638888888888901E-2</v>
      </c>
      <c r="J423" s="23">
        <v>45021.025000000001</v>
      </c>
      <c r="K423" s="8">
        <v>45021.131249999999</v>
      </c>
      <c r="L423" s="12" t="s">
        <v>32</v>
      </c>
      <c r="M423" s="6" t="s">
        <v>20</v>
      </c>
      <c r="N423" s="12" t="s">
        <v>33</v>
      </c>
      <c r="O423" s="5">
        <v>39.72</v>
      </c>
      <c r="P423" s="12">
        <f>VLOOKUP(R423,'Monto total'!$H$4:$K$770,4,FALSE)</f>
        <v>127.72</v>
      </c>
      <c r="Q423" s="24" t="s">
        <v>22</v>
      </c>
      <c r="R423" s="5">
        <v>422</v>
      </c>
      <c r="S423" s="12" t="str">
        <f t="shared" si="34"/>
        <v>Sí</v>
      </c>
      <c r="T423" s="24" t="s">
        <v>23</v>
      </c>
      <c r="U423" s="5" t="s">
        <v>723</v>
      </c>
      <c r="V423" s="5" t="str">
        <f>TEXT(TablaSala[[#This Row],[Fecha de factura ]],"dddd")</f>
        <v>miércoles</v>
      </c>
      <c r="W423" s="18" t="str">
        <f t="shared" si="31"/>
        <v>00:00:00</v>
      </c>
    </row>
    <row r="424" spans="1:23">
      <c r="A424" s="6">
        <v>4</v>
      </c>
      <c r="B424" s="12" t="s">
        <v>389</v>
      </c>
      <c r="C424" s="6">
        <v>2</v>
      </c>
      <c r="D424" s="15">
        <f t="shared" si="32"/>
        <v>45021</v>
      </c>
      <c r="E424" s="7">
        <v>0.10694444444444444</v>
      </c>
      <c r="F424" s="21">
        <v>0.20624999999999999</v>
      </c>
      <c r="G424" s="21">
        <f t="shared" si="30"/>
        <v>9.930555555555555E-2</v>
      </c>
      <c r="H424" s="21">
        <f>VLOOKUP($R424,'Tiempo de permanencia'!$B$7:$E$773,4,FALSE)</f>
        <v>2.1527777777777778E-2</v>
      </c>
      <c r="I424" s="37">
        <f t="shared" si="33"/>
        <v>7.7777777777777779E-2</v>
      </c>
      <c r="J424" s="23">
        <v>45021.106944444444</v>
      </c>
      <c r="K424" s="8">
        <v>45021.206250000003</v>
      </c>
      <c r="L424" s="12" t="s">
        <v>26</v>
      </c>
      <c r="M424" s="6" t="s">
        <v>20</v>
      </c>
      <c r="N424" s="12" t="s">
        <v>28</v>
      </c>
      <c r="O424" s="5">
        <v>34.130000000000003</v>
      </c>
      <c r="P424" s="12">
        <f>VLOOKUP(R424,'Monto total'!$H$4:$K$770,4,FALSE)</f>
        <v>186.13</v>
      </c>
      <c r="Q424" s="24" t="s">
        <v>34</v>
      </c>
      <c r="R424" s="5">
        <v>423</v>
      </c>
      <c r="S424" s="12" t="str">
        <f t="shared" si="34"/>
        <v>Sí</v>
      </c>
      <c r="T424" s="24" t="s">
        <v>73</v>
      </c>
      <c r="U424" s="5" t="s">
        <v>724</v>
      </c>
      <c r="V424" s="5" t="str">
        <f>TEXT(TablaSala[[#This Row],[Fecha de factura ]],"dddd")</f>
        <v>miércoles</v>
      </c>
      <c r="W424" s="18" t="str">
        <f t="shared" si="31"/>
        <v>00:00:00</v>
      </c>
    </row>
    <row r="425" spans="1:23">
      <c r="A425" s="6">
        <v>13</v>
      </c>
      <c r="B425" s="12" t="s">
        <v>725</v>
      </c>
      <c r="C425" s="6">
        <v>3</v>
      </c>
      <c r="D425" s="15">
        <f t="shared" si="32"/>
        <v>45021</v>
      </c>
      <c r="E425" s="7">
        <v>4.7222222222222221E-2</v>
      </c>
      <c r="F425" s="21">
        <v>0.13680555555555557</v>
      </c>
      <c r="G425" s="21">
        <f t="shared" si="30"/>
        <v>8.9583333333333348E-2</v>
      </c>
      <c r="H425" s="21">
        <f>VLOOKUP($R425,'Tiempo de permanencia'!$B$7:$E$773,4,FALSE)</f>
        <v>6.1111111111111109E-2</v>
      </c>
      <c r="I425" s="37">
        <f t="shared" si="33"/>
        <v>2.8472222222222239E-2</v>
      </c>
      <c r="J425" s="23">
        <v>45021.047222222223</v>
      </c>
      <c r="K425" s="8">
        <v>45021.136805555558</v>
      </c>
      <c r="L425" s="12" t="s">
        <v>32</v>
      </c>
      <c r="M425" s="6" t="s">
        <v>46</v>
      </c>
      <c r="N425" s="12" t="s">
        <v>28</v>
      </c>
      <c r="O425" s="5">
        <v>11.02</v>
      </c>
      <c r="P425" s="12">
        <f>VLOOKUP(R425,'Monto total'!$H$4:$K$770,4,FALSE)</f>
        <v>158.02000000000001</v>
      </c>
      <c r="Q425" s="24" t="s">
        <v>22</v>
      </c>
      <c r="R425" s="5">
        <v>424</v>
      </c>
      <c r="S425" s="12" t="str">
        <f t="shared" si="34"/>
        <v>Sí</v>
      </c>
      <c r="T425" s="24" t="s">
        <v>29</v>
      </c>
      <c r="U425" s="5" t="s">
        <v>726</v>
      </c>
      <c r="V425" s="5" t="str">
        <f>TEXT(TablaSala[[#This Row],[Fecha de factura ]],"dddd")</f>
        <v>miércoles</v>
      </c>
      <c r="W425" s="18" t="str">
        <f t="shared" si="31"/>
        <v>00:00:00</v>
      </c>
    </row>
    <row r="426" spans="1:23">
      <c r="A426" s="6">
        <v>18</v>
      </c>
      <c r="B426" s="12" t="s">
        <v>727</v>
      </c>
      <c r="C426" s="6">
        <v>3</v>
      </c>
      <c r="D426" s="15">
        <f t="shared" si="32"/>
        <v>45021</v>
      </c>
      <c r="E426" s="7">
        <v>5.8333333333333334E-2</v>
      </c>
      <c r="F426" s="21">
        <v>0.15625</v>
      </c>
      <c r="G426" s="21">
        <f t="shared" si="30"/>
        <v>9.7916666666666666E-2</v>
      </c>
      <c r="H426" s="21">
        <f>VLOOKUP($R426,'Tiempo de permanencia'!$B$7:$E$773,4,FALSE)</f>
        <v>1.9444444444444445E-2</v>
      </c>
      <c r="I426" s="37">
        <f t="shared" si="33"/>
        <v>7.8472222222222221E-2</v>
      </c>
      <c r="J426" s="23">
        <v>45021.058333333334</v>
      </c>
      <c r="K426" s="8">
        <v>45021.15625</v>
      </c>
      <c r="L426" s="12" t="s">
        <v>32</v>
      </c>
      <c r="M426" s="6" t="s">
        <v>20</v>
      </c>
      <c r="N426" s="12" t="s">
        <v>33</v>
      </c>
      <c r="O426" s="5">
        <v>49.43</v>
      </c>
      <c r="P426" s="12">
        <f>VLOOKUP(R426,'Monto total'!$H$4:$K$770,4,FALSE)</f>
        <v>68.430000000000007</v>
      </c>
      <c r="Q426" s="24" t="s">
        <v>22</v>
      </c>
      <c r="R426" s="5">
        <v>425</v>
      </c>
      <c r="S426" s="12" t="str">
        <f t="shared" si="34"/>
        <v>Sí</v>
      </c>
      <c r="T426" s="24" t="s">
        <v>43</v>
      </c>
      <c r="U426" s="5" t="s">
        <v>194</v>
      </c>
      <c r="V426" s="5" t="str">
        <f>TEXT(TablaSala[[#This Row],[Fecha de factura ]],"dddd")</f>
        <v>miércoles</v>
      </c>
      <c r="W426" s="18" t="str">
        <f t="shared" si="31"/>
        <v>00:00:00</v>
      </c>
    </row>
    <row r="427" spans="1:23">
      <c r="A427" s="6">
        <v>5</v>
      </c>
      <c r="B427" s="12" t="s">
        <v>728</v>
      </c>
      <c r="C427" s="6">
        <v>2</v>
      </c>
      <c r="D427" s="15">
        <f t="shared" si="32"/>
        <v>45021</v>
      </c>
      <c r="E427" s="7">
        <v>0.13263888888888889</v>
      </c>
      <c r="F427" s="21">
        <v>0.20972222222222223</v>
      </c>
      <c r="G427" s="21">
        <f t="shared" si="30"/>
        <v>7.7083333333333337E-2</v>
      </c>
      <c r="H427" s="21">
        <f>VLOOKUP($R427,'Tiempo de permanencia'!$B$7:$E$773,4,FALSE)</f>
        <v>8.0555555555555561E-2</v>
      </c>
      <c r="I427" s="37">
        <f t="shared" si="33"/>
        <v>0</v>
      </c>
      <c r="J427" s="23">
        <v>45021.132638888892</v>
      </c>
      <c r="K427" s="8">
        <v>45021.209722222222</v>
      </c>
      <c r="L427" s="12" t="s">
        <v>42</v>
      </c>
      <c r="M427" s="6" t="s">
        <v>20</v>
      </c>
      <c r="N427" s="12" t="s">
        <v>1323</v>
      </c>
      <c r="O427" s="5">
        <v>47.8</v>
      </c>
      <c r="P427" s="12">
        <f>VLOOKUP(R427,'Monto total'!$H$4:$K$770,4,FALSE)</f>
        <v>0</v>
      </c>
      <c r="Q427" s="24" t="s">
        <v>22</v>
      </c>
      <c r="R427" s="5">
        <v>426</v>
      </c>
      <c r="S427" s="12" t="str">
        <f t="shared" si="34"/>
        <v>No</v>
      </c>
      <c r="T427" s="24" t="s">
        <v>35</v>
      </c>
      <c r="U427" s="5" t="s">
        <v>729</v>
      </c>
      <c r="V427" s="5" t="str">
        <f>TEXT(TablaSala[[#This Row],[Fecha de factura ]],"dddd")</f>
        <v>miércoles</v>
      </c>
      <c r="W427" s="18" t="str">
        <f t="shared" si="31"/>
        <v>00:00:00</v>
      </c>
    </row>
    <row r="428" spans="1:23">
      <c r="A428" s="6">
        <v>2</v>
      </c>
      <c r="B428" s="12" t="s">
        <v>319</v>
      </c>
      <c r="C428" s="6">
        <v>4</v>
      </c>
      <c r="D428" s="15">
        <f t="shared" si="32"/>
        <v>45021</v>
      </c>
      <c r="E428" s="7">
        <v>0.10694444444444444</v>
      </c>
      <c r="F428" s="21">
        <v>0.15486111111111112</v>
      </c>
      <c r="G428" s="21">
        <f t="shared" si="30"/>
        <v>4.7916666666666677E-2</v>
      </c>
      <c r="H428" s="21">
        <f>VLOOKUP($R428,'Tiempo de permanencia'!$B$7:$E$773,4,FALSE)</f>
        <v>0.11527777777777778</v>
      </c>
      <c r="I428" s="37">
        <f t="shared" si="33"/>
        <v>0</v>
      </c>
      <c r="J428" s="23">
        <v>45021.106944444444</v>
      </c>
      <c r="K428" s="8">
        <v>45021.154861111114</v>
      </c>
      <c r="L428" s="12" t="s">
        <v>32</v>
      </c>
      <c r="M428" s="6" t="s">
        <v>20</v>
      </c>
      <c r="N428" s="12" t="s">
        <v>1323</v>
      </c>
      <c r="O428" s="5">
        <v>43.74</v>
      </c>
      <c r="P428" s="12">
        <f>VLOOKUP(R428,'Monto total'!$H$4:$K$770,4,FALSE)</f>
        <v>0</v>
      </c>
      <c r="Q428" s="24" t="s">
        <v>34</v>
      </c>
      <c r="R428" s="5">
        <v>427</v>
      </c>
      <c r="S428" s="12" t="str">
        <f t="shared" si="34"/>
        <v>No</v>
      </c>
      <c r="T428" s="24" t="s">
        <v>55</v>
      </c>
      <c r="U428" s="5" t="s">
        <v>730</v>
      </c>
      <c r="V428" s="5" t="str">
        <f>TEXT(TablaSala[[#This Row],[Fecha de factura ]],"dddd")</f>
        <v>miércoles</v>
      </c>
      <c r="W428" s="18" t="str">
        <f t="shared" si="31"/>
        <v>00:00:00</v>
      </c>
    </row>
    <row r="429" spans="1:23">
      <c r="A429" s="6">
        <v>7</v>
      </c>
      <c r="B429" s="12" t="s">
        <v>731</v>
      </c>
      <c r="C429" s="6">
        <v>5</v>
      </c>
      <c r="D429" s="15">
        <f t="shared" si="32"/>
        <v>45021</v>
      </c>
      <c r="E429" s="7">
        <v>0.13750000000000001</v>
      </c>
      <c r="F429" s="21">
        <v>0.25208333333333333</v>
      </c>
      <c r="G429" s="21">
        <f t="shared" si="30"/>
        <v>0.11458333333333331</v>
      </c>
      <c r="H429" s="21">
        <f>VLOOKUP($R429,'Tiempo de permanencia'!$B$7:$E$773,4,FALSE)</f>
        <v>0.12430555555555556</v>
      </c>
      <c r="I429" s="37">
        <f t="shared" si="33"/>
        <v>0</v>
      </c>
      <c r="J429" s="23">
        <v>45021.137499999997</v>
      </c>
      <c r="K429" s="8">
        <v>45021.252083333333</v>
      </c>
      <c r="L429" s="12" t="s">
        <v>42</v>
      </c>
      <c r="M429" s="6" t="s">
        <v>27</v>
      </c>
      <c r="N429" s="12" t="s">
        <v>1323</v>
      </c>
      <c r="O429" s="5">
        <v>15.6</v>
      </c>
      <c r="P429" s="12">
        <f>VLOOKUP(R429,'Monto total'!$H$4:$K$770,4,FALSE)</f>
        <v>0</v>
      </c>
      <c r="Q429" s="24" t="s">
        <v>22</v>
      </c>
      <c r="R429" s="5">
        <v>428</v>
      </c>
      <c r="S429" s="12" t="str">
        <f t="shared" si="34"/>
        <v>No</v>
      </c>
      <c r="T429" s="24" t="s">
        <v>73</v>
      </c>
      <c r="U429" s="5" t="s">
        <v>732</v>
      </c>
      <c r="V429" s="5" t="str">
        <f>TEXT(TablaSala[[#This Row],[Fecha de factura ]],"dddd")</f>
        <v>miércoles</v>
      </c>
      <c r="W429" s="18" t="str">
        <f t="shared" si="31"/>
        <v>00:00:00</v>
      </c>
    </row>
    <row r="430" spans="1:23">
      <c r="A430" s="6">
        <v>8</v>
      </c>
      <c r="B430" s="12" t="s">
        <v>733</v>
      </c>
      <c r="C430" s="6">
        <v>1</v>
      </c>
      <c r="D430" s="15">
        <f t="shared" si="32"/>
        <v>45021</v>
      </c>
      <c r="E430" s="7">
        <v>6.9444444444444441E-3</v>
      </c>
      <c r="F430" s="21">
        <v>0.15694444444444444</v>
      </c>
      <c r="G430" s="21">
        <f t="shared" si="30"/>
        <v>0.15</v>
      </c>
      <c r="H430" s="21">
        <f>VLOOKUP($R430,'Tiempo de permanencia'!$B$7:$E$773,4,FALSE)</f>
        <v>1.8749999999999999E-2</v>
      </c>
      <c r="I430" s="37">
        <f t="shared" si="33"/>
        <v>0.13125000000000001</v>
      </c>
      <c r="J430" s="23">
        <v>45021.006944444445</v>
      </c>
      <c r="K430" s="8">
        <v>45021.156944444447</v>
      </c>
      <c r="L430" s="12" t="s">
        <v>42</v>
      </c>
      <c r="M430" s="6" t="s">
        <v>20</v>
      </c>
      <c r="N430" s="12" t="s">
        <v>33</v>
      </c>
      <c r="O430" s="5">
        <v>10.95</v>
      </c>
      <c r="P430" s="12">
        <f>VLOOKUP(R430,'Monto total'!$H$4:$K$770,4,FALSE)</f>
        <v>88.95</v>
      </c>
      <c r="Q430" s="24" t="s">
        <v>22</v>
      </c>
      <c r="R430" s="5">
        <v>429</v>
      </c>
      <c r="S430" s="12" t="str">
        <f t="shared" si="34"/>
        <v>Sí</v>
      </c>
      <c r="T430" s="24" t="s">
        <v>35</v>
      </c>
      <c r="U430" s="5" t="s">
        <v>270</v>
      </c>
      <c r="V430" s="5" t="str">
        <f>TEXT(TablaSala[[#This Row],[Fecha de factura ]],"dddd")</f>
        <v>miércoles</v>
      </c>
      <c r="W430" s="18" t="str">
        <f t="shared" si="31"/>
        <v>00:00:00</v>
      </c>
    </row>
    <row r="431" spans="1:23">
      <c r="A431" s="6">
        <v>7</v>
      </c>
      <c r="B431" s="12" t="s">
        <v>734</v>
      </c>
      <c r="C431" s="6">
        <v>3</v>
      </c>
      <c r="D431" s="15">
        <f t="shared" si="32"/>
        <v>45021</v>
      </c>
      <c r="E431" s="7">
        <v>9.7916666666666666E-2</v>
      </c>
      <c r="F431" s="21">
        <v>0.16597222222222222</v>
      </c>
      <c r="G431" s="21">
        <f t="shared" si="30"/>
        <v>6.805555555555555E-2</v>
      </c>
      <c r="H431" s="21">
        <f>VLOOKUP($R431,'Tiempo de permanencia'!$B$7:$E$773,4,FALSE)</f>
        <v>3.4027777777777775E-2</v>
      </c>
      <c r="I431" s="37">
        <f t="shared" si="33"/>
        <v>3.4027777777777775E-2</v>
      </c>
      <c r="J431" s="23">
        <v>45021.097916666666</v>
      </c>
      <c r="K431" s="8">
        <v>45021.165972222225</v>
      </c>
      <c r="L431" s="12" t="s">
        <v>42</v>
      </c>
      <c r="M431" s="6" t="s">
        <v>20</v>
      </c>
      <c r="N431" s="12" t="s">
        <v>21</v>
      </c>
      <c r="O431" s="5">
        <v>42.09</v>
      </c>
      <c r="P431" s="12">
        <f>VLOOKUP(R431,'Monto total'!$H$4:$K$770,4,FALSE)</f>
        <v>67.09</v>
      </c>
      <c r="Q431" s="24" t="s">
        <v>22</v>
      </c>
      <c r="R431" s="5">
        <v>430</v>
      </c>
      <c r="S431" s="12" t="str">
        <f t="shared" si="34"/>
        <v>Sí</v>
      </c>
      <c r="T431" s="24" t="s">
        <v>50</v>
      </c>
      <c r="U431" s="5" t="s">
        <v>209</v>
      </c>
      <c r="V431" s="5" t="str">
        <f>TEXT(TablaSala[[#This Row],[Fecha de factura ]],"dddd")</f>
        <v>miércoles</v>
      </c>
      <c r="W431" s="18" t="str">
        <f t="shared" si="31"/>
        <v>00:00:00</v>
      </c>
    </row>
    <row r="432" spans="1:23">
      <c r="A432" s="6">
        <v>15</v>
      </c>
      <c r="B432" s="12" t="s">
        <v>514</v>
      </c>
      <c r="C432" s="6">
        <v>5</v>
      </c>
      <c r="D432" s="15">
        <f t="shared" si="32"/>
        <v>45021</v>
      </c>
      <c r="E432" s="7">
        <v>0.14791666666666667</v>
      </c>
      <c r="F432" s="21">
        <v>0.30902777777777779</v>
      </c>
      <c r="G432" s="21">
        <f t="shared" si="30"/>
        <v>0.16111111111111112</v>
      </c>
      <c r="H432" s="21">
        <f>VLOOKUP($R432,'Tiempo de permanencia'!$B$7:$E$773,4,FALSE)</f>
        <v>1.3888888888888888E-2</v>
      </c>
      <c r="I432" s="37">
        <f t="shared" si="33"/>
        <v>0.14722222222222223</v>
      </c>
      <c r="J432" s="23">
        <v>45021.147916666669</v>
      </c>
      <c r="K432" s="8">
        <v>45021.309027777781</v>
      </c>
      <c r="L432" s="12" t="s">
        <v>38</v>
      </c>
      <c r="M432" s="6" t="s">
        <v>20</v>
      </c>
      <c r="N432" s="12" t="s">
        <v>33</v>
      </c>
      <c r="O432" s="5">
        <v>39.82</v>
      </c>
      <c r="P432" s="12">
        <f>VLOOKUP(R432,'Monto total'!$H$4:$K$770,4,FALSE)</f>
        <v>99.82</v>
      </c>
      <c r="Q432" s="24" t="s">
        <v>34</v>
      </c>
      <c r="R432" s="5">
        <v>431</v>
      </c>
      <c r="S432" s="12" t="str">
        <f t="shared" si="34"/>
        <v>Sí</v>
      </c>
      <c r="T432" s="24" t="s">
        <v>97</v>
      </c>
      <c r="U432" s="5" t="s">
        <v>114</v>
      </c>
      <c r="V432" s="5" t="str">
        <f>TEXT(TablaSala[[#This Row],[Fecha de factura ]],"dddd")</f>
        <v>miércoles</v>
      </c>
      <c r="W432" s="18" t="str">
        <f t="shared" si="31"/>
        <v>00:00:00</v>
      </c>
    </row>
    <row r="433" spans="1:23">
      <c r="A433" s="6">
        <v>10</v>
      </c>
      <c r="B433" s="12" t="s">
        <v>735</v>
      </c>
      <c r="C433" s="6">
        <v>2</v>
      </c>
      <c r="D433" s="15">
        <f t="shared" si="32"/>
        <v>45021</v>
      </c>
      <c r="E433" s="7">
        <v>0.14652777777777778</v>
      </c>
      <c r="F433" s="21">
        <v>0.24583333333333332</v>
      </c>
      <c r="G433" s="21">
        <f t="shared" si="30"/>
        <v>9.9305555555555536E-2</v>
      </c>
      <c r="H433" s="21">
        <f>VLOOKUP($R433,'Tiempo de permanencia'!$B$7:$E$773,4,FALSE)</f>
        <v>5.1388888888888887E-2</v>
      </c>
      <c r="I433" s="37">
        <f t="shared" si="33"/>
        <v>4.7916666666666649E-2</v>
      </c>
      <c r="J433" s="23">
        <v>45021.146527777775</v>
      </c>
      <c r="K433" s="8">
        <v>45021.245833333334</v>
      </c>
      <c r="L433" s="12" t="s">
        <v>42</v>
      </c>
      <c r="M433" s="6" t="s">
        <v>46</v>
      </c>
      <c r="N433" s="12" t="s">
        <v>33</v>
      </c>
      <c r="O433" s="5">
        <v>18.71</v>
      </c>
      <c r="P433" s="12">
        <f>VLOOKUP(R433,'Monto total'!$H$4:$K$770,4,FALSE)</f>
        <v>127.71000000000001</v>
      </c>
      <c r="Q433" s="24" t="s">
        <v>34</v>
      </c>
      <c r="R433" s="5">
        <v>432</v>
      </c>
      <c r="S433" s="12" t="str">
        <f t="shared" si="34"/>
        <v>Sí</v>
      </c>
      <c r="T433" s="24" t="s">
        <v>29</v>
      </c>
      <c r="U433" s="5" t="s">
        <v>736</v>
      </c>
      <c r="V433" s="5" t="str">
        <f>TEXT(TablaSala[[#This Row],[Fecha de factura ]],"dddd")</f>
        <v>miércoles</v>
      </c>
      <c r="W433" s="18" t="str">
        <f t="shared" si="31"/>
        <v>00:00:00</v>
      </c>
    </row>
    <row r="434" spans="1:23">
      <c r="A434" s="6">
        <v>10</v>
      </c>
      <c r="B434" s="12" t="s">
        <v>48</v>
      </c>
      <c r="C434" s="6">
        <v>4</v>
      </c>
      <c r="D434" s="15">
        <f t="shared" si="32"/>
        <v>45021</v>
      </c>
      <c r="E434" s="7">
        <v>5.1388888888888887E-2</v>
      </c>
      <c r="F434" s="21">
        <v>0.13125000000000001</v>
      </c>
      <c r="G434" s="21">
        <f t="shared" si="30"/>
        <v>7.9861111111111119E-2</v>
      </c>
      <c r="H434" s="21">
        <f>VLOOKUP($R434,'Tiempo de permanencia'!$B$7:$E$773,4,FALSE)</f>
        <v>5.1388888888888887E-2</v>
      </c>
      <c r="I434" s="37">
        <f t="shared" si="33"/>
        <v>2.8472222222222232E-2</v>
      </c>
      <c r="J434" s="23">
        <v>45021.051388888889</v>
      </c>
      <c r="K434" s="8">
        <v>45021.131249999999</v>
      </c>
      <c r="L434" s="12" t="s">
        <v>42</v>
      </c>
      <c r="M434" s="6" t="s">
        <v>20</v>
      </c>
      <c r="N434" s="12" t="s">
        <v>33</v>
      </c>
      <c r="O434" s="5">
        <v>45.77</v>
      </c>
      <c r="P434" s="12">
        <f>VLOOKUP(R434,'Monto total'!$H$4:$K$770,4,FALSE)</f>
        <v>147.77000000000001</v>
      </c>
      <c r="Q434" s="24" t="s">
        <v>22</v>
      </c>
      <c r="R434" s="5">
        <v>433</v>
      </c>
      <c r="S434" s="12" t="str">
        <f t="shared" si="34"/>
        <v>Sí</v>
      </c>
      <c r="T434" s="24" t="s">
        <v>55</v>
      </c>
      <c r="U434" s="5" t="s">
        <v>737</v>
      </c>
      <c r="V434" s="5" t="str">
        <f>TEXT(TablaSala[[#This Row],[Fecha de factura ]],"dddd")</f>
        <v>miércoles</v>
      </c>
      <c r="W434" s="18" t="str">
        <f t="shared" si="31"/>
        <v>00:00:00</v>
      </c>
    </row>
    <row r="435" spans="1:23">
      <c r="A435" s="6">
        <v>15</v>
      </c>
      <c r="B435" s="12" t="s">
        <v>738</v>
      </c>
      <c r="C435" s="6">
        <v>4</v>
      </c>
      <c r="D435" s="15">
        <f t="shared" si="32"/>
        <v>45021</v>
      </c>
      <c r="E435" s="7">
        <v>1.0416666666666666E-2</v>
      </c>
      <c r="F435" s="21">
        <v>0.16319444444444445</v>
      </c>
      <c r="G435" s="21">
        <f t="shared" si="30"/>
        <v>0.15277777777777779</v>
      </c>
      <c r="H435" s="21">
        <f>VLOOKUP($R435,'Tiempo de permanencia'!$B$7:$E$773,4,FALSE)</f>
        <v>4.027777777777778E-2</v>
      </c>
      <c r="I435" s="37">
        <f t="shared" si="33"/>
        <v>0.11250000000000002</v>
      </c>
      <c r="J435" s="23">
        <v>45021.010416666664</v>
      </c>
      <c r="K435" s="8">
        <v>45021.163194444445</v>
      </c>
      <c r="L435" s="12" t="s">
        <v>42</v>
      </c>
      <c r="M435" s="6" t="s">
        <v>20</v>
      </c>
      <c r="N435" s="12" t="s">
        <v>33</v>
      </c>
      <c r="O435" s="5">
        <v>37.15</v>
      </c>
      <c r="P435" s="12">
        <f>VLOOKUP(R435,'Monto total'!$H$4:$K$770,4,FALSE)</f>
        <v>133.15</v>
      </c>
      <c r="Q435" s="24" t="s">
        <v>22</v>
      </c>
      <c r="R435" s="5">
        <v>434</v>
      </c>
      <c r="S435" s="12" t="str">
        <f t="shared" si="34"/>
        <v>Sí</v>
      </c>
      <c r="T435" s="24" t="s">
        <v>55</v>
      </c>
      <c r="U435" s="5" t="s">
        <v>739</v>
      </c>
      <c r="V435" s="5" t="str">
        <f>TEXT(TablaSala[[#This Row],[Fecha de factura ]],"dddd")</f>
        <v>miércoles</v>
      </c>
      <c r="W435" s="18" t="str">
        <f t="shared" si="31"/>
        <v>00:00:00</v>
      </c>
    </row>
    <row r="436" spans="1:23">
      <c r="A436" s="6">
        <v>17</v>
      </c>
      <c r="B436" s="12" t="s">
        <v>740</v>
      </c>
      <c r="C436" s="6">
        <v>6</v>
      </c>
      <c r="D436" s="15">
        <f t="shared" si="32"/>
        <v>45021</v>
      </c>
      <c r="E436" s="7">
        <v>0.16180555555555556</v>
      </c>
      <c r="F436" s="21">
        <v>0.25069444444444444</v>
      </c>
      <c r="G436" s="21">
        <f t="shared" si="30"/>
        <v>9.930555555555555E-2</v>
      </c>
      <c r="H436" s="21">
        <f>VLOOKUP($R436,'Tiempo de permanencia'!$B$7:$E$773,4,FALSE)</f>
        <v>7.7083333333333337E-2</v>
      </c>
      <c r="I436" s="37">
        <f t="shared" si="33"/>
        <v>2.2222222222222213E-2</v>
      </c>
      <c r="J436" s="23">
        <v>45021.161805555559</v>
      </c>
      <c r="K436" s="8">
        <v>45021.250694444447</v>
      </c>
      <c r="L436" s="12" t="s">
        <v>38</v>
      </c>
      <c r="M436" s="6" t="s">
        <v>20</v>
      </c>
      <c r="N436" s="12" t="s">
        <v>33</v>
      </c>
      <c r="O436" s="5">
        <v>30.48</v>
      </c>
      <c r="P436" s="12">
        <f>VLOOKUP(R436,'Monto total'!$H$4:$K$770,4,FALSE)</f>
        <v>184.48</v>
      </c>
      <c r="Q436" s="24" t="s">
        <v>49</v>
      </c>
      <c r="R436" s="5">
        <v>435</v>
      </c>
      <c r="S436" s="12" t="str">
        <f t="shared" si="34"/>
        <v>Sí</v>
      </c>
      <c r="T436" s="24" t="s">
        <v>23</v>
      </c>
      <c r="U436" s="5" t="s">
        <v>741</v>
      </c>
      <c r="V436" s="5" t="str">
        <f>TEXT(TablaSala[[#This Row],[Fecha de factura ]],"dddd")</f>
        <v>miércoles</v>
      </c>
      <c r="W436" s="18" t="str">
        <f t="shared" si="31"/>
        <v>00:15:00</v>
      </c>
    </row>
    <row r="437" spans="1:23">
      <c r="A437" s="6">
        <v>10</v>
      </c>
      <c r="B437" s="12" t="s">
        <v>742</v>
      </c>
      <c r="C437" s="6">
        <v>3</v>
      </c>
      <c r="D437" s="15">
        <f t="shared" si="32"/>
        <v>45021</v>
      </c>
      <c r="E437" s="7">
        <v>8.3333333333333332E-3</v>
      </c>
      <c r="F437" s="21">
        <v>0.16944444444444445</v>
      </c>
      <c r="G437" s="21">
        <f t="shared" si="30"/>
        <v>0.17152777777777778</v>
      </c>
      <c r="H437" s="21">
        <f>VLOOKUP($R437,'Tiempo de permanencia'!$B$7:$E$773,4,FALSE)</f>
        <v>3.125E-2</v>
      </c>
      <c r="I437" s="37">
        <f t="shared" si="33"/>
        <v>0.14027777777777778</v>
      </c>
      <c r="J437" s="23">
        <v>45021.008333333331</v>
      </c>
      <c r="K437" s="8">
        <v>45021.169444444444</v>
      </c>
      <c r="L437" s="12" t="s">
        <v>38</v>
      </c>
      <c r="M437" s="6" t="s">
        <v>20</v>
      </c>
      <c r="N437" s="12" t="s">
        <v>33</v>
      </c>
      <c r="O437" s="5">
        <v>10.14</v>
      </c>
      <c r="P437" s="12">
        <f>VLOOKUP(R437,'Monto total'!$H$4:$K$770,4,FALSE)</f>
        <v>66.14</v>
      </c>
      <c r="Q437" s="24" t="s">
        <v>49</v>
      </c>
      <c r="R437" s="5">
        <v>436</v>
      </c>
      <c r="S437" s="12" t="str">
        <f t="shared" si="34"/>
        <v>Sí</v>
      </c>
      <c r="T437" s="24" t="s">
        <v>35</v>
      </c>
      <c r="U437" s="5" t="s">
        <v>71</v>
      </c>
      <c r="V437" s="5" t="str">
        <f>TEXT(TablaSala[[#This Row],[Fecha de factura ]],"dddd")</f>
        <v>miércoles</v>
      </c>
      <c r="W437" s="18" t="str">
        <f t="shared" si="31"/>
        <v>00:15:00</v>
      </c>
    </row>
    <row r="438" spans="1:23">
      <c r="A438" s="6">
        <v>16</v>
      </c>
      <c r="B438" s="12" t="s">
        <v>568</v>
      </c>
      <c r="C438" s="6">
        <v>6</v>
      </c>
      <c r="D438" s="15">
        <f t="shared" si="32"/>
        <v>45021</v>
      </c>
      <c r="E438" s="7">
        <v>0.12638888888888888</v>
      </c>
      <c r="F438" s="21">
        <v>0.22569444444444445</v>
      </c>
      <c r="G438" s="21">
        <f t="shared" si="30"/>
        <v>9.9305555555555564E-2</v>
      </c>
      <c r="H438" s="21">
        <f>VLOOKUP($R438,'Tiempo de permanencia'!$B$7:$E$773,4,FALSE)</f>
        <v>3.5416666666666666E-2</v>
      </c>
      <c r="I438" s="37">
        <f t="shared" si="33"/>
        <v>6.3888888888888898E-2</v>
      </c>
      <c r="J438" s="23">
        <v>45021.126388888886</v>
      </c>
      <c r="K438" s="8">
        <v>45021.225694444445</v>
      </c>
      <c r="L438" s="12" t="s">
        <v>19</v>
      </c>
      <c r="M438" s="6" t="s">
        <v>20</v>
      </c>
      <c r="N438" s="12" t="s">
        <v>33</v>
      </c>
      <c r="O438" s="5">
        <v>12.56</v>
      </c>
      <c r="P438" s="12">
        <f>VLOOKUP(R438,'Monto total'!$H$4:$K$770,4,FALSE)</f>
        <v>82.56</v>
      </c>
      <c r="Q438" s="24" t="s">
        <v>22</v>
      </c>
      <c r="R438" s="5">
        <v>437</v>
      </c>
      <c r="S438" s="12" t="str">
        <f t="shared" si="34"/>
        <v>Sí</v>
      </c>
      <c r="T438" s="24" t="s">
        <v>39</v>
      </c>
      <c r="U438" s="5" t="s">
        <v>47</v>
      </c>
      <c r="V438" s="5" t="str">
        <f>TEXT(TablaSala[[#This Row],[Fecha de factura ]],"dddd")</f>
        <v>miércoles</v>
      </c>
      <c r="W438" s="18" t="str">
        <f t="shared" si="31"/>
        <v>00:00:00</v>
      </c>
    </row>
    <row r="439" spans="1:23">
      <c r="A439" s="6">
        <v>2</v>
      </c>
      <c r="B439" s="12" t="s">
        <v>743</v>
      </c>
      <c r="C439" s="6">
        <v>1</v>
      </c>
      <c r="D439" s="15">
        <f t="shared" si="32"/>
        <v>45021</v>
      </c>
      <c r="E439" s="7">
        <v>0.16527777777777777</v>
      </c>
      <c r="F439" s="21">
        <v>0.31458333333333333</v>
      </c>
      <c r="G439" s="21">
        <f t="shared" si="30"/>
        <v>0.14930555555555555</v>
      </c>
      <c r="H439" s="21">
        <f>VLOOKUP($R439,'Tiempo de permanencia'!$B$7:$E$773,4,FALSE)</f>
        <v>3.5416666666666666E-2</v>
      </c>
      <c r="I439" s="37">
        <f t="shared" si="33"/>
        <v>0.11388888888888889</v>
      </c>
      <c r="J439" s="23">
        <v>45021.165277777778</v>
      </c>
      <c r="K439" s="8">
        <v>45021.314583333333</v>
      </c>
      <c r="L439" s="12" t="s">
        <v>26</v>
      </c>
      <c r="M439" s="6" t="s">
        <v>20</v>
      </c>
      <c r="N439" s="12" t="s">
        <v>33</v>
      </c>
      <c r="O439" s="5">
        <v>19.3</v>
      </c>
      <c r="P439" s="12">
        <f>VLOOKUP(R439,'Monto total'!$H$4:$K$770,4,FALSE)</f>
        <v>52.3</v>
      </c>
      <c r="Q439" s="24" t="s">
        <v>34</v>
      </c>
      <c r="R439" s="5">
        <v>438</v>
      </c>
      <c r="S439" s="12" t="str">
        <f t="shared" si="34"/>
        <v>Sí</v>
      </c>
      <c r="T439" s="24" t="s">
        <v>97</v>
      </c>
      <c r="U439" s="5" t="s">
        <v>453</v>
      </c>
      <c r="V439" s="5" t="str">
        <f>TEXT(TablaSala[[#This Row],[Fecha de factura ]],"dddd")</f>
        <v>miércoles</v>
      </c>
      <c r="W439" s="18" t="str">
        <f t="shared" si="31"/>
        <v>00:00:00</v>
      </c>
    </row>
    <row r="440" spans="1:23">
      <c r="A440" s="6">
        <v>15</v>
      </c>
      <c r="B440" s="12" t="s">
        <v>744</v>
      </c>
      <c r="C440" s="6">
        <v>1</v>
      </c>
      <c r="D440" s="15">
        <f t="shared" si="32"/>
        <v>45021</v>
      </c>
      <c r="E440" s="7">
        <v>0</v>
      </c>
      <c r="F440" s="21">
        <v>5.7638888888888892E-2</v>
      </c>
      <c r="G440" s="21">
        <f t="shared" si="30"/>
        <v>5.7638888888888892E-2</v>
      </c>
      <c r="H440" s="21">
        <f>VLOOKUP($R440,'Tiempo de permanencia'!$B$7:$E$773,4,FALSE)</f>
        <v>4.4444444444444446E-2</v>
      </c>
      <c r="I440" s="37">
        <f t="shared" si="33"/>
        <v>1.3194444444444446E-2</v>
      </c>
      <c r="J440" s="23">
        <v>45021</v>
      </c>
      <c r="K440" s="8">
        <v>45021.057638888888</v>
      </c>
      <c r="L440" s="12" t="s">
        <v>19</v>
      </c>
      <c r="M440" s="6" t="s">
        <v>46</v>
      </c>
      <c r="N440" s="12" t="s">
        <v>33</v>
      </c>
      <c r="O440" s="5">
        <v>25.56</v>
      </c>
      <c r="P440" s="12">
        <f>VLOOKUP(R440,'Monto total'!$H$4:$K$770,4,FALSE)</f>
        <v>202.56</v>
      </c>
      <c r="Q440" s="24" t="s">
        <v>34</v>
      </c>
      <c r="R440" s="5">
        <v>439</v>
      </c>
      <c r="S440" s="12" t="str">
        <f t="shared" si="34"/>
        <v>Sí</v>
      </c>
      <c r="T440" s="24" t="s">
        <v>55</v>
      </c>
      <c r="U440" s="5" t="s">
        <v>745</v>
      </c>
      <c r="V440" s="5" t="str">
        <f>TEXT(TablaSala[[#This Row],[Fecha de factura ]],"dddd")</f>
        <v>miércoles</v>
      </c>
      <c r="W440" s="18" t="str">
        <f t="shared" si="31"/>
        <v>00:00:00</v>
      </c>
    </row>
    <row r="441" spans="1:23">
      <c r="A441" s="6">
        <v>13</v>
      </c>
      <c r="B441" s="12" t="s">
        <v>746</v>
      </c>
      <c r="C441" s="6">
        <v>1</v>
      </c>
      <c r="D441" s="15">
        <f t="shared" si="32"/>
        <v>45021</v>
      </c>
      <c r="E441" s="7">
        <v>8.2638888888888887E-2</v>
      </c>
      <c r="F441" s="21">
        <v>0.24166666666666667</v>
      </c>
      <c r="G441" s="21">
        <f t="shared" si="30"/>
        <v>0.16944444444444443</v>
      </c>
      <c r="H441" s="21">
        <f>VLOOKUP($R441,'Tiempo de permanencia'!$B$7:$E$773,4,FALSE)</f>
        <v>3.125E-2</v>
      </c>
      <c r="I441" s="37">
        <f t="shared" si="33"/>
        <v>0.13819444444444443</v>
      </c>
      <c r="J441" s="23">
        <v>45021.082638888889</v>
      </c>
      <c r="K441" s="8">
        <v>45021.241666666669</v>
      </c>
      <c r="L441" s="12" t="s">
        <v>32</v>
      </c>
      <c r="M441" s="6" t="s">
        <v>20</v>
      </c>
      <c r="N441" s="12" t="s">
        <v>33</v>
      </c>
      <c r="O441" s="5">
        <v>38.85</v>
      </c>
      <c r="P441" s="12">
        <f>VLOOKUP(R441,'Monto total'!$H$4:$K$770,4,FALSE)</f>
        <v>122.85</v>
      </c>
      <c r="Q441" s="24" t="s">
        <v>49</v>
      </c>
      <c r="R441" s="5">
        <v>440</v>
      </c>
      <c r="S441" s="12" t="str">
        <f t="shared" si="34"/>
        <v>Sí</v>
      </c>
      <c r="T441" s="24" t="s">
        <v>97</v>
      </c>
      <c r="U441" s="5" t="s">
        <v>747</v>
      </c>
      <c r="V441" s="5" t="str">
        <f>TEXT(TablaSala[[#This Row],[Fecha de factura ]],"dddd")</f>
        <v>miércoles</v>
      </c>
      <c r="W441" s="18" t="str">
        <f t="shared" si="31"/>
        <v>00:15:00</v>
      </c>
    </row>
    <row r="442" spans="1:23">
      <c r="A442" s="6">
        <v>13</v>
      </c>
      <c r="B442" s="12" t="s">
        <v>748</v>
      </c>
      <c r="C442" s="6">
        <v>6</v>
      </c>
      <c r="D442" s="15">
        <f t="shared" si="32"/>
        <v>45021</v>
      </c>
      <c r="E442" s="7">
        <v>4.4444444444444446E-2</v>
      </c>
      <c r="F442" s="21">
        <v>0.14097222222222222</v>
      </c>
      <c r="G442" s="21">
        <f t="shared" si="30"/>
        <v>0.10694444444444444</v>
      </c>
      <c r="H442" s="21">
        <f>VLOOKUP($R442,'Tiempo de permanencia'!$B$7:$E$773,4,FALSE)</f>
        <v>6.25E-2</v>
      </c>
      <c r="I442" s="37">
        <f t="shared" si="33"/>
        <v>4.4444444444444439E-2</v>
      </c>
      <c r="J442" s="23">
        <v>45021.044444444444</v>
      </c>
      <c r="K442" s="8">
        <v>45021.140972222223</v>
      </c>
      <c r="L442" s="12" t="s">
        <v>32</v>
      </c>
      <c r="M442" s="6" t="s">
        <v>20</v>
      </c>
      <c r="N442" s="12" t="s">
        <v>28</v>
      </c>
      <c r="O442" s="5">
        <v>23.31</v>
      </c>
      <c r="P442" s="12">
        <f>VLOOKUP(R442,'Monto total'!$H$4:$K$770,4,FALSE)</f>
        <v>206.31</v>
      </c>
      <c r="Q442" s="24" t="s">
        <v>49</v>
      </c>
      <c r="R442" s="5">
        <v>441</v>
      </c>
      <c r="S442" s="12" t="str">
        <f t="shared" si="34"/>
        <v>Sí</v>
      </c>
      <c r="T442" s="24" t="s">
        <v>23</v>
      </c>
      <c r="U442" s="5" t="s">
        <v>95</v>
      </c>
      <c r="V442" s="5" t="str">
        <f>TEXT(TablaSala[[#This Row],[Fecha de factura ]],"dddd")</f>
        <v>miércoles</v>
      </c>
      <c r="W442" s="18" t="str">
        <f t="shared" si="31"/>
        <v>00:15:00</v>
      </c>
    </row>
    <row r="443" spans="1:23">
      <c r="A443" s="6">
        <v>15</v>
      </c>
      <c r="B443" s="12" t="s">
        <v>749</v>
      </c>
      <c r="C443" s="6">
        <v>3</v>
      </c>
      <c r="D443" s="15">
        <f t="shared" si="32"/>
        <v>45021</v>
      </c>
      <c r="E443" s="7">
        <v>8.611111111111111E-2</v>
      </c>
      <c r="F443" s="21">
        <v>0.13750000000000001</v>
      </c>
      <c r="G443" s="21">
        <f t="shared" si="30"/>
        <v>6.1805555555555565E-2</v>
      </c>
      <c r="H443" s="21">
        <f>VLOOKUP($R443,'Tiempo de permanencia'!$B$7:$E$773,4,FALSE)</f>
        <v>9.0972222222222218E-2</v>
      </c>
      <c r="I443" s="37">
        <f t="shared" si="33"/>
        <v>0</v>
      </c>
      <c r="J443" s="23">
        <v>45021.086111111108</v>
      </c>
      <c r="K443" s="8">
        <v>45021.137499999997</v>
      </c>
      <c r="L443" s="12" t="s">
        <v>42</v>
      </c>
      <c r="M443" s="6" t="s">
        <v>46</v>
      </c>
      <c r="N443" s="12" t="s">
        <v>1323</v>
      </c>
      <c r="O443" s="5">
        <v>21.07</v>
      </c>
      <c r="P443" s="12">
        <f>VLOOKUP(R443,'Monto total'!$H$4:$K$770,4,FALSE)</f>
        <v>0</v>
      </c>
      <c r="Q443" s="24" t="s">
        <v>49</v>
      </c>
      <c r="R443" s="5">
        <v>442</v>
      </c>
      <c r="S443" s="12" t="str">
        <f t="shared" si="34"/>
        <v>No</v>
      </c>
      <c r="T443" s="24" t="s">
        <v>58</v>
      </c>
      <c r="U443" s="5" t="s">
        <v>750</v>
      </c>
      <c r="V443" s="5" t="str">
        <f>TEXT(TablaSala[[#This Row],[Fecha de factura ]],"dddd")</f>
        <v>miércoles</v>
      </c>
      <c r="W443" s="18" t="str">
        <f t="shared" si="31"/>
        <v>00:15:00</v>
      </c>
    </row>
    <row r="444" spans="1:23">
      <c r="A444" s="6">
        <v>4</v>
      </c>
      <c r="B444" s="12" t="s">
        <v>727</v>
      </c>
      <c r="C444" s="6">
        <v>2</v>
      </c>
      <c r="D444" s="15">
        <f t="shared" si="32"/>
        <v>45021</v>
      </c>
      <c r="E444" s="7">
        <v>5.2083333333333336E-2</v>
      </c>
      <c r="F444" s="21">
        <v>0.13472222222222222</v>
      </c>
      <c r="G444" s="21">
        <f t="shared" si="30"/>
        <v>8.2638888888888873E-2</v>
      </c>
      <c r="H444" s="21">
        <f>VLOOKUP($R444,'Tiempo de permanencia'!$B$7:$E$773,4,FALSE)</f>
        <v>0.1076388888888889</v>
      </c>
      <c r="I444" s="37">
        <f t="shared" si="33"/>
        <v>0</v>
      </c>
      <c r="J444" s="23">
        <v>45021.052083333336</v>
      </c>
      <c r="K444" s="8">
        <v>45021.134722222225</v>
      </c>
      <c r="L444" s="12" t="s">
        <v>32</v>
      </c>
      <c r="M444" s="6" t="s">
        <v>20</v>
      </c>
      <c r="N444" s="12" t="s">
        <v>1323</v>
      </c>
      <c r="O444" s="5">
        <v>14.48</v>
      </c>
      <c r="P444" s="12">
        <f>VLOOKUP(R444,'Monto total'!$H$4:$K$770,4,FALSE)</f>
        <v>0</v>
      </c>
      <c r="Q444" s="24" t="s">
        <v>34</v>
      </c>
      <c r="R444" s="5">
        <v>443</v>
      </c>
      <c r="S444" s="12" t="str">
        <f t="shared" si="34"/>
        <v>No</v>
      </c>
      <c r="T444" s="24" t="s">
        <v>50</v>
      </c>
      <c r="U444" s="5" t="s">
        <v>751</v>
      </c>
      <c r="V444" s="5" t="str">
        <f>TEXT(TablaSala[[#This Row],[Fecha de factura ]],"dddd")</f>
        <v>miércoles</v>
      </c>
      <c r="W444" s="18" t="str">
        <f t="shared" si="31"/>
        <v>00:00:00</v>
      </c>
    </row>
    <row r="445" spans="1:23">
      <c r="A445" s="6">
        <v>8</v>
      </c>
      <c r="B445" s="12" t="s">
        <v>144</v>
      </c>
      <c r="C445" s="6">
        <v>5</v>
      </c>
      <c r="D445" s="15">
        <f t="shared" si="32"/>
        <v>45021</v>
      </c>
      <c r="E445" s="7">
        <v>0.14097222222222222</v>
      </c>
      <c r="F445" s="21">
        <v>0.25555555555555554</v>
      </c>
      <c r="G445" s="21">
        <f t="shared" si="30"/>
        <v>0.11458333333333331</v>
      </c>
      <c r="H445" s="21">
        <f>VLOOKUP($R445,'Tiempo de permanencia'!$B$7:$E$773,4,FALSE)</f>
        <v>5.6250000000000001E-2</v>
      </c>
      <c r="I445" s="37">
        <f t="shared" si="33"/>
        <v>5.8333333333333313E-2</v>
      </c>
      <c r="J445" s="23">
        <v>45021.140972222223</v>
      </c>
      <c r="K445" s="8">
        <v>45021.255555555559</v>
      </c>
      <c r="L445" s="12" t="s">
        <v>26</v>
      </c>
      <c r="M445" s="6" t="s">
        <v>20</v>
      </c>
      <c r="N445" s="12" t="s">
        <v>33</v>
      </c>
      <c r="O445" s="5">
        <v>25.26</v>
      </c>
      <c r="P445" s="12">
        <f>VLOOKUP(R445,'Monto total'!$H$4:$K$770,4,FALSE)</f>
        <v>120.26</v>
      </c>
      <c r="Q445" s="24" t="s">
        <v>34</v>
      </c>
      <c r="R445" s="5">
        <v>444</v>
      </c>
      <c r="S445" s="12" t="str">
        <f t="shared" si="34"/>
        <v>Sí</v>
      </c>
      <c r="T445" s="24" t="s">
        <v>97</v>
      </c>
      <c r="U445" s="5" t="s">
        <v>752</v>
      </c>
      <c r="V445" s="5" t="str">
        <f>TEXT(TablaSala[[#This Row],[Fecha de factura ]],"dddd")</f>
        <v>miércoles</v>
      </c>
      <c r="W445" s="18" t="str">
        <f t="shared" si="31"/>
        <v>00:00:00</v>
      </c>
    </row>
    <row r="446" spans="1:23">
      <c r="A446" s="6">
        <v>6</v>
      </c>
      <c r="B446" s="12" t="s">
        <v>753</v>
      </c>
      <c r="C446" s="6">
        <v>5</v>
      </c>
      <c r="D446" s="15">
        <f t="shared" si="32"/>
        <v>45021</v>
      </c>
      <c r="E446" s="7">
        <v>4.2361111111111113E-2</v>
      </c>
      <c r="F446" s="21">
        <v>0.13125000000000001</v>
      </c>
      <c r="G446" s="21">
        <f t="shared" si="30"/>
        <v>8.8888888888888892E-2</v>
      </c>
      <c r="H446" s="21">
        <f>VLOOKUP($R446,'Tiempo de permanencia'!$B$7:$E$773,4,FALSE)</f>
        <v>1.8055555555555554E-2</v>
      </c>
      <c r="I446" s="37">
        <f t="shared" si="33"/>
        <v>7.0833333333333331E-2</v>
      </c>
      <c r="J446" s="23">
        <v>45021.042361111111</v>
      </c>
      <c r="K446" s="8">
        <v>45021.131249999999</v>
      </c>
      <c r="L446" s="12" t="s">
        <v>26</v>
      </c>
      <c r="M446" s="6" t="s">
        <v>27</v>
      </c>
      <c r="N446" s="12" t="s">
        <v>33</v>
      </c>
      <c r="O446" s="5">
        <v>14.28</v>
      </c>
      <c r="P446" s="12">
        <f>VLOOKUP(R446,'Monto total'!$H$4:$K$770,4,FALSE)</f>
        <v>95.28</v>
      </c>
      <c r="Q446" s="24" t="s">
        <v>34</v>
      </c>
      <c r="R446" s="5">
        <v>445</v>
      </c>
      <c r="S446" s="12" t="str">
        <f t="shared" si="34"/>
        <v>Sí</v>
      </c>
      <c r="T446" s="24" t="s">
        <v>39</v>
      </c>
      <c r="U446" s="5" t="s">
        <v>184</v>
      </c>
      <c r="V446" s="5" t="str">
        <f>TEXT(TablaSala[[#This Row],[Fecha de factura ]],"dddd")</f>
        <v>miércoles</v>
      </c>
      <c r="W446" s="18" t="str">
        <f t="shared" si="31"/>
        <v>00:00:00</v>
      </c>
    </row>
    <row r="447" spans="1:23">
      <c r="A447" s="6">
        <v>12</v>
      </c>
      <c r="B447" s="12" t="s">
        <v>119</v>
      </c>
      <c r="C447" s="6">
        <v>2</v>
      </c>
      <c r="D447" s="15">
        <f t="shared" si="32"/>
        <v>45021</v>
      </c>
      <c r="E447" s="7">
        <v>0.11666666666666667</v>
      </c>
      <c r="F447" s="21">
        <v>0.2590277777777778</v>
      </c>
      <c r="G447" s="21">
        <f t="shared" si="30"/>
        <v>0.14236111111111113</v>
      </c>
      <c r="H447" s="21">
        <f>VLOOKUP($R447,'Tiempo de permanencia'!$B$7:$E$773,4,FALSE)</f>
        <v>5.5555555555555558E-3</v>
      </c>
      <c r="I447" s="37">
        <f t="shared" si="33"/>
        <v>0.13680555555555557</v>
      </c>
      <c r="J447" s="23">
        <v>45021.116666666669</v>
      </c>
      <c r="K447" s="8">
        <v>45021.259027777778</v>
      </c>
      <c r="L447" s="12" t="s">
        <v>26</v>
      </c>
      <c r="M447" s="6" t="s">
        <v>20</v>
      </c>
      <c r="N447" s="12" t="s">
        <v>33</v>
      </c>
      <c r="O447" s="5">
        <v>35.24</v>
      </c>
      <c r="P447" s="12">
        <f>VLOOKUP(R447,'Monto total'!$H$4:$K$770,4,FALSE)</f>
        <v>56.24</v>
      </c>
      <c r="Q447" s="24" t="s">
        <v>34</v>
      </c>
      <c r="R447" s="5">
        <v>446</v>
      </c>
      <c r="S447" s="12" t="str">
        <f t="shared" si="34"/>
        <v>Sí</v>
      </c>
      <c r="T447" s="24" t="s">
        <v>73</v>
      </c>
      <c r="U447" s="5" t="s">
        <v>116</v>
      </c>
      <c r="V447" s="5" t="str">
        <f>TEXT(TablaSala[[#This Row],[Fecha de factura ]],"dddd")</f>
        <v>miércoles</v>
      </c>
      <c r="W447" s="18" t="str">
        <f t="shared" si="31"/>
        <v>00:00:00</v>
      </c>
    </row>
    <row r="448" spans="1:23">
      <c r="A448" s="6">
        <v>8</v>
      </c>
      <c r="B448" s="12" t="s">
        <v>754</v>
      </c>
      <c r="C448" s="6">
        <v>2</v>
      </c>
      <c r="D448" s="15">
        <f t="shared" si="32"/>
        <v>45021</v>
      </c>
      <c r="E448" s="7">
        <v>0.16180555555555556</v>
      </c>
      <c r="F448" s="21">
        <v>0.30833333333333335</v>
      </c>
      <c r="G448" s="21">
        <f t="shared" si="30"/>
        <v>0.14652777777777778</v>
      </c>
      <c r="H448" s="21">
        <f>VLOOKUP($R448,'Tiempo de permanencia'!$B$7:$E$773,4,FALSE)</f>
        <v>5.9722222222222225E-2</v>
      </c>
      <c r="I448" s="37">
        <f t="shared" si="33"/>
        <v>8.6805555555555552E-2</v>
      </c>
      <c r="J448" s="23">
        <v>45021.161805555559</v>
      </c>
      <c r="K448" s="8">
        <v>45021.308333333334</v>
      </c>
      <c r="L448" s="12" t="s">
        <v>42</v>
      </c>
      <c r="M448" s="6" t="s">
        <v>46</v>
      </c>
      <c r="N448" s="12" t="s">
        <v>33</v>
      </c>
      <c r="O448" s="5">
        <v>28.68</v>
      </c>
      <c r="P448" s="12">
        <f>VLOOKUP(R448,'Monto total'!$H$4:$K$770,4,FALSE)</f>
        <v>209.68</v>
      </c>
      <c r="Q448" s="24" t="s">
        <v>34</v>
      </c>
      <c r="R448" s="5">
        <v>447</v>
      </c>
      <c r="S448" s="12" t="str">
        <f t="shared" si="34"/>
        <v>Sí</v>
      </c>
      <c r="T448" s="24" t="s">
        <v>23</v>
      </c>
      <c r="U448" s="5" t="s">
        <v>755</v>
      </c>
      <c r="V448" s="5" t="str">
        <f>TEXT(TablaSala[[#This Row],[Fecha de factura ]],"dddd")</f>
        <v>miércoles</v>
      </c>
      <c r="W448" s="18" t="str">
        <f t="shared" si="31"/>
        <v>00:00:00</v>
      </c>
    </row>
    <row r="449" spans="1:23">
      <c r="A449" s="6">
        <v>4</v>
      </c>
      <c r="B449" s="12" t="s">
        <v>600</v>
      </c>
      <c r="C449" s="6">
        <v>5</v>
      </c>
      <c r="D449" s="15">
        <f t="shared" si="32"/>
        <v>45021</v>
      </c>
      <c r="E449" s="7">
        <v>4.8611111111111112E-3</v>
      </c>
      <c r="F449" s="21">
        <v>0.14930555555555555</v>
      </c>
      <c r="G449" s="21">
        <f t="shared" si="30"/>
        <v>0.15486111111111109</v>
      </c>
      <c r="H449" s="21">
        <f>VLOOKUP($R449,'Tiempo de permanencia'!$B$7:$E$773,4,FALSE)</f>
        <v>4.583333333333333E-2</v>
      </c>
      <c r="I449" s="37">
        <f t="shared" si="33"/>
        <v>0.10902777777777775</v>
      </c>
      <c r="J449" s="23">
        <v>45021.004861111112</v>
      </c>
      <c r="K449" s="8">
        <v>45021.149305555555</v>
      </c>
      <c r="L449" s="12" t="s">
        <v>42</v>
      </c>
      <c r="M449" s="6" t="s">
        <v>46</v>
      </c>
      <c r="N449" s="12" t="s">
        <v>33</v>
      </c>
      <c r="O449" s="5">
        <v>35.68</v>
      </c>
      <c r="P449" s="12">
        <f>VLOOKUP(R449,'Monto total'!$H$4:$K$770,4,FALSE)</f>
        <v>172.68</v>
      </c>
      <c r="Q449" s="24" t="s">
        <v>49</v>
      </c>
      <c r="R449" s="5">
        <v>448</v>
      </c>
      <c r="S449" s="12" t="str">
        <f t="shared" si="34"/>
        <v>Sí</v>
      </c>
      <c r="T449" s="24" t="s">
        <v>50</v>
      </c>
      <c r="U449" s="5" t="s">
        <v>756</v>
      </c>
      <c r="V449" s="5" t="str">
        <f>TEXT(TablaSala[[#This Row],[Fecha de factura ]],"dddd")</f>
        <v>miércoles</v>
      </c>
      <c r="W449" s="18" t="str">
        <f t="shared" si="31"/>
        <v>00:15:00</v>
      </c>
    </row>
    <row r="450" spans="1:23">
      <c r="A450" s="6">
        <v>3</v>
      </c>
      <c r="B450" s="12" t="s">
        <v>757</v>
      </c>
      <c r="C450" s="6">
        <v>3</v>
      </c>
      <c r="D450" s="15">
        <f t="shared" si="32"/>
        <v>45021</v>
      </c>
      <c r="E450" s="7">
        <v>0.1423611111111111</v>
      </c>
      <c r="F450" s="21">
        <v>0.20972222222222223</v>
      </c>
      <c r="G450" s="21">
        <f t="shared" ref="G450:G513" si="35">IF(Q450="Ocupada",F450-E450+W450,F450-E450)</f>
        <v>7.7777777777777793E-2</v>
      </c>
      <c r="H450" s="21">
        <f>VLOOKUP($R450,'Tiempo de permanencia'!$B$7:$E$773,4,FALSE)</f>
        <v>2.2916666666666665E-2</v>
      </c>
      <c r="I450" s="37">
        <f t="shared" si="33"/>
        <v>5.4861111111111124E-2</v>
      </c>
      <c r="J450" s="23">
        <v>45021.142361111109</v>
      </c>
      <c r="K450" s="8">
        <v>45021.209722222222</v>
      </c>
      <c r="L450" s="12" t="s">
        <v>19</v>
      </c>
      <c r="M450" s="6" t="s">
        <v>20</v>
      </c>
      <c r="N450" s="12" t="s">
        <v>28</v>
      </c>
      <c r="O450" s="5">
        <v>42.25</v>
      </c>
      <c r="P450" s="12">
        <f>VLOOKUP(R450,'Monto total'!$H$4:$K$770,4,FALSE)</f>
        <v>106.25</v>
      </c>
      <c r="Q450" s="24" t="s">
        <v>49</v>
      </c>
      <c r="R450" s="5">
        <v>449</v>
      </c>
      <c r="S450" s="12" t="str">
        <f t="shared" si="34"/>
        <v>Sí</v>
      </c>
      <c r="T450" s="24" t="s">
        <v>35</v>
      </c>
      <c r="U450" s="5" t="s">
        <v>428</v>
      </c>
      <c r="V450" s="5" t="str">
        <f>TEXT(TablaSala[[#This Row],[Fecha de factura ]],"dddd")</f>
        <v>miércoles</v>
      </c>
      <c r="W450" s="18" t="str">
        <f t="shared" ref="W450:W513" si="36">IF(Q450="Ocupada","00:15:00","00:00:00")</f>
        <v>00:15:00</v>
      </c>
    </row>
    <row r="451" spans="1:23">
      <c r="A451" s="6">
        <v>9</v>
      </c>
      <c r="B451" s="12" t="s">
        <v>758</v>
      </c>
      <c r="C451" s="6">
        <v>6</v>
      </c>
      <c r="D451" s="15">
        <f t="shared" ref="D451:D514" si="37">DATE(YEAR(J451),MONTH(J451),DAY(J451))</f>
        <v>45021</v>
      </c>
      <c r="E451" s="7">
        <v>0.16041666666666668</v>
      </c>
      <c r="F451" s="21">
        <v>0.20902777777777778</v>
      </c>
      <c r="G451" s="21">
        <f t="shared" si="35"/>
        <v>5.9027777777777769E-2</v>
      </c>
      <c r="H451" s="21">
        <f>VLOOKUP($R451,'Tiempo de permanencia'!$B$7:$E$773,4,FALSE)</f>
        <v>2.361111111111111E-2</v>
      </c>
      <c r="I451" s="37">
        <f t="shared" ref="I451:I514" si="38">IF((G451-H451)&lt;0,0,G451-H451)</f>
        <v>3.5416666666666659E-2</v>
      </c>
      <c r="J451" s="23">
        <v>45021.160416666666</v>
      </c>
      <c r="K451" s="8">
        <v>45021.209027777775</v>
      </c>
      <c r="L451" s="12" t="s">
        <v>19</v>
      </c>
      <c r="M451" s="6" t="s">
        <v>20</v>
      </c>
      <c r="N451" s="12" t="s">
        <v>33</v>
      </c>
      <c r="O451" s="5">
        <v>48.9</v>
      </c>
      <c r="P451" s="12">
        <f>VLOOKUP(R451,'Monto total'!$H$4:$K$770,4,FALSE)</f>
        <v>120.9</v>
      </c>
      <c r="Q451" s="24" t="s">
        <v>49</v>
      </c>
      <c r="R451" s="5">
        <v>450</v>
      </c>
      <c r="S451" s="12" t="str">
        <f t="shared" ref="S451:S514" si="39">IF($I451=0,"No","Sí")</f>
        <v>Sí</v>
      </c>
      <c r="T451" s="24" t="s">
        <v>55</v>
      </c>
      <c r="U451" s="5" t="s">
        <v>759</v>
      </c>
      <c r="V451" s="5" t="str">
        <f>TEXT(TablaSala[[#This Row],[Fecha de factura ]],"dddd")</f>
        <v>miércoles</v>
      </c>
      <c r="W451" s="18" t="str">
        <f t="shared" si="36"/>
        <v>00:15:00</v>
      </c>
    </row>
    <row r="452" spans="1:23">
      <c r="A452" s="6">
        <v>3</v>
      </c>
      <c r="B452" s="12" t="s">
        <v>426</v>
      </c>
      <c r="C452" s="6">
        <v>1</v>
      </c>
      <c r="D452" s="15">
        <f t="shared" si="37"/>
        <v>45021</v>
      </c>
      <c r="E452" s="7">
        <v>5.347222222222222E-2</v>
      </c>
      <c r="F452" s="21">
        <v>0.10138888888888889</v>
      </c>
      <c r="G452" s="21">
        <f t="shared" si="35"/>
        <v>4.791666666666667E-2</v>
      </c>
      <c r="H452" s="21">
        <f>VLOOKUP($R452,'Tiempo de permanencia'!$B$7:$E$773,4,FALSE)</f>
        <v>7.1527777777777773E-2</v>
      </c>
      <c r="I452" s="37">
        <f t="shared" si="38"/>
        <v>0</v>
      </c>
      <c r="J452" s="23">
        <v>45021.053472222222</v>
      </c>
      <c r="K452" s="8">
        <v>45021.101388888892</v>
      </c>
      <c r="L452" s="12" t="s">
        <v>38</v>
      </c>
      <c r="M452" s="6" t="s">
        <v>27</v>
      </c>
      <c r="N452" s="12" t="s">
        <v>1323</v>
      </c>
      <c r="O452" s="5">
        <v>46.37</v>
      </c>
      <c r="P452" s="12">
        <f>VLOOKUP(R452,'Monto total'!$H$4:$K$770,4,FALSE)</f>
        <v>0</v>
      </c>
      <c r="Q452" s="24" t="s">
        <v>34</v>
      </c>
      <c r="R452" s="5">
        <v>451</v>
      </c>
      <c r="S452" s="12" t="str">
        <f t="shared" si="39"/>
        <v>No</v>
      </c>
      <c r="T452" s="24" t="s">
        <v>55</v>
      </c>
      <c r="U452" s="5" t="s">
        <v>760</v>
      </c>
      <c r="V452" s="5" t="str">
        <f>TEXT(TablaSala[[#This Row],[Fecha de factura ]],"dddd")</f>
        <v>miércoles</v>
      </c>
      <c r="W452" s="18" t="str">
        <f t="shared" si="36"/>
        <v>00:00:00</v>
      </c>
    </row>
    <row r="453" spans="1:23">
      <c r="A453" s="6">
        <v>9</v>
      </c>
      <c r="B453" s="12" t="s">
        <v>761</v>
      </c>
      <c r="C453" s="6">
        <v>1</v>
      </c>
      <c r="D453" s="15">
        <f t="shared" si="37"/>
        <v>45021</v>
      </c>
      <c r="E453" s="7">
        <v>0.12013888888888889</v>
      </c>
      <c r="F453" s="21">
        <v>0.22152777777777777</v>
      </c>
      <c r="G453" s="21">
        <f t="shared" si="35"/>
        <v>0.10138888888888888</v>
      </c>
      <c r="H453" s="21">
        <f>VLOOKUP($R453,'Tiempo de permanencia'!$B$7:$E$773,4,FALSE)</f>
        <v>8.5416666666666669E-2</v>
      </c>
      <c r="I453" s="37">
        <f t="shared" si="38"/>
        <v>1.5972222222222207E-2</v>
      </c>
      <c r="J453" s="23">
        <v>45021.120138888888</v>
      </c>
      <c r="K453" s="8">
        <v>45021.22152777778</v>
      </c>
      <c r="L453" s="12" t="s">
        <v>42</v>
      </c>
      <c r="M453" s="6" t="s">
        <v>20</v>
      </c>
      <c r="N453" s="12" t="s">
        <v>33</v>
      </c>
      <c r="O453" s="5">
        <v>43.48</v>
      </c>
      <c r="P453" s="12">
        <f>VLOOKUP(R453,'Monto total'!$H$4:$K$770,4,FALSE)</f>
        <v>201.48</v>
      </c>
      <c r="Q453" s="24" t="s">
        <v>22</v>
      </c>
      <c r="R453" s="5">
        <v>452</v>
      </c>
      <c r="S453" s="12" t="str">
        <f t="shared" si="39"/>
        <v>Sí</v>
      </c>
      <c r="T453" s="24" t="s">
        <v>58</v>
      </c>
      <c r="U453" s="5" t="s">
        <v>762</v>
      </c>
      <c r="V453" s="5" t="str">
        <f>TEXT(TablaSala[[#This Row],[Fecha de factura ]],"dddd")</f>
        <v>miércoles</v>
      </c>
      <c r="W453" s="18" t="str">
        <f t="shared" si="36"/>
        <v>00:00:00</v>
      </c>
    </row>
    <row r="454" spans="1:23">
      <c r="A454" s="6">
        <v>6</v>
      </c>
      <c r="B454" s="12" t="s">
        <v>763</v>
      </c>
      <c r="C454" s="6">
        <v>1</v>
      </c>
      <c r="D454" s="15">
        <f t="shared" si="37"/>
        <v>45021</v>
      </c>
      <c r="E454" s="7">
        <v>0.15416666666666667</v>
      </c>
      <c r="F454" s="21">
        <v>0.21319444444444444</v>
      </c>
      <c r="G454" s="21">
        <f t="shared" si="35"/>
        <v>5.9027777777777762E-2</v>
      </c>
      <c r="H454" s="21">
        <f>VLOOKUP($R454,'Tiempo de permanencia'!$B$7:$E$773,4,FALSE)</f>
        <v>6.9444444444444448E-2</v>
      </c>
      <c r="I454" s="37">
        <f t="shared" si="38"/>
        <v>0</v>
      </c>
      <c r="J454" s="23">
        <v>45021.154166666667</v>
      </c>
      <c r="K454" s="8">
        <v>45021.213194444441</v>
      </c>
      <c r="L454" s="12" t="s">
        <v>32</v>
      </c>
      <c r="M454" s="6" t="s">
        <v>27</v>
      </c>
      <c r="N454" s="12" t="s">
        <v>1323</v>
      </c>
      <c r="O454" s="5">
        <v>36.83</v>
      </c>
      <c r="P454" s="12">
        <f>VLOOKUP(R454,'Monto total'!$H$4:$K$770,4,FALSE)</f>
        <v>0</v>
      </c>
      <c r="Q454" s="24" t="s">
        <v>34</v>
      </c>
      <c r="R454" s="5">
        <v>453</v>
      </c>
      <c r="S454" s="12" t="str">
        <f t="shared" si="39"/>
        <v>No</v>
      </c>
      <c r="T454" s="24" t="s">
        <v>78</v>
      </c>
      <c r="U454" s="5" t="s">
        <v>664</v>
      </c>
      <c r="V454" s="5" t="str">
        <f>TEXT(TablaSala[[#This Row],[Fecha de factura ]],"dddd")</f>
        <v>miércoles</v>
      </c>
      <c r="W454" s="18" t="str">
        <f t="shared" si="36"/>
        <v>00:00:00</v>
      </c>
    </row>
    <row r="455" spans="1:23">
      <c r="A455" s="6">
        <v>1</v>
      </c>
      <c r="B455" s="12" t="s">
        <v>725</v>
      </c>
      <c r="C455" s="6">
        <v>3</v>
      </c>
      <c r="D455" s="15">
        <f t="shared" si="37"/>
        <v>45021</v>
      </c>
      <c r="E455" s="7">
        <v>0.14305555555555555</v>
      </c>
      <c r="F455" s="21">
        <v>0.20347222222222222</v>
      </c>
      <c r="G455" s="21">
        <f t="shared" si="35"/>
        <v>6.0416666666666674E-2</v>
      </c>
      <c r="H455" s="21">
        <f>VLOOKUP($R455,'Tiempo de permanencia'!$B$7:$E$773,4,FALSE)</f>
        <v>0.10625</v>
      </c>
      <c r="I455" s="37">
        <f t="shared" si="38"/>
        <v>0</v>
      </c>
      <c r="J455" s="23">
        <v>45021.143055555556</v>
      </c>
      <c r="K455" s="8">
        <v>45021.203472222223</v>
      </c>
      <c r="L455" s="12" t="s">
        <v>26</v>
      </c>
      <c r="M455" s="6" t="s">
        <v>20</v>
      </c>
      <c r="N455" s="12" t="s">
        <v>1323</v>
      </c>
      <c r="O455" s="5">
        <v>39.619999999999997</v>
      </c>
      <c r="P455" s="12">
        <f>VLOOKUP(R455,'Monto total'!$H$4:$K$770,4,FALSE)</f>
        <v>0</v>
      </c>
      <c r="Q455" s="24" t="s">
        <v>34</v>
      </c>
      <c r="R455" s="5">
        <v>454</v>
      </c>
      <c r="S455" s="12" t="str">
        <f t="shared" si="39"/>
        <v>No</v>
      </c>
      <c r="T455" s="24" t="s">
        <v>29</v>
      </c>
      <c r="U455" s="5" t="s">
        <v>764</v>
      </c>
      <c r="V455" s="5" t="str">
        <f>TEXT(TablaSala[[#This Row],[Fecha de factura ]],"dddd")</f>
        <v>miércoles</v>
      </c>
      <c r="W455" s="18" t="str">
        <f t="shared" si="36"/>
        <v>00:00:00</v>
      </c>
    </row>
    <row r="456" spans="1:23">
      <c r="A456" s="6">
        <v>12</v>
      </c>
      <c r="B456" s="12" t="s">
        <v>481</v>
      </c>
      <c r="C456" s="6">
        <v>6</v>
      </c>
      <c r="D456" s="15">
        <f t="shared" si="37"/>
        <v>45021</v>
      </c>
      <c r="E456" s="7">
        <v>0.16527777777777777</v>
      </c>
      <c r="F456" s="21">
        <v>0.24583333333333332</v>
      </c>
      <c r="G456" s="21">
        <f t="shared" si="35"/>
        <v>8.0555555555555547E-2</v>
      </c>
      <c r="H456" s="21">
        <f>VLOOKUP($R456,'Tiempo de permanencia'!$B$7:$E$773,4,FALSE)</f>
        <v>7.6388888888888886E-3</v>
      </c>
      <c r="I456" s="37">
        <f t="shared" si="38"/>
        <v>7.2916666666666657E-2</v>
      </c>
      <c r="J456" s="23">
        <v>45021.165277777778</v>
      </c>
      <c r="K456" s="8">
        <v>45021.245833333334</v>
      </c>
      <c r="L456" s="12" t="s">
        <v>38</v>
      </c>
      <c r="M456" s="6" t="s">
        <v>27</v>
      </c>
      <c r="N456" s="12" t="s">
        <v>21</v>
      </c>
      <c r="O456" s="5">
        <v>19.7</v>
      </c>
      <c r="P456" s="12">
        <f>VLOOKUP(R456,'Monto total'!$H$4:$K$770,4,FALSE)</f>
        <v>67.7</v>
      </c>
      <c r="Q456" s="24" t="s">
        <v>22</v>
      </c>
      <c r="R456" s="5">
        <v>455</v>
      </c>
      <c r="S456" s="12" t="str">
        <f t="shared" si="39"/>
        <v>Sí</v>
      </c>
      <c r="T456" s="24" t="s">
        <v>29</v>
      </c>
      <c r="U456" s="5" t="s">
        <v>273</v>
      </c>
      <c r="V456" s="5" t="str">
        <f>TEXT(TablaSala[[#This Row],[Fecha de factura ]],"dddd")</f>
        <v>miércoles</v>
      </c>
      <c r="W456" s="18" t="str">
        <f t="shared" si="36"/>
        <v>00:00:00</v>
      </c>
    </row>
    <row r="457" spans="1:23">
      <c r="A457" s="6">
        <v>13</v>
      </c>
      <c r="B457" s="12" t="s">
        <v>765</v>
      </c>
      <c r="C457" s="6">
        <v>6</v>
      </c>
      <c r="D457" s="15">
        <f t="shared" si="37"/>
        <v>45021</v>
      </c>
      <c r="E457" s="7">
        <v>9.166666666666666E-2</v>
      </c>
      <c r="F457" s="21">
        <v>0.21875</v>
      </c>
      <c r="G457" s="21">
        <f t="shared" si="35"/>
        <v>0.12708333333333333</v>
      </c>
      <c r="H457" s="21">
        <f>VLOOKUP($R457,'Tiempo de permanencia'!$B$7:$E$773,4,FALSE)</f>
        <v>4.9305555555555554E-2</v>
      </c>
      <c r="I457" s="37">
        <f t="shared" si="38"/>
        <v>7.7777777777777779E-2</v>
      </c>
      <c r="J457" s="23">
        <v>45021.091666666667</v>
      </c>
      <c r="K457" s="8">
        <v>45021.21875</v>
      </c>
      <c r="L457" s="12" t="s">
        <v>42</v>
      </c>
      <c r="M457" s="6" t="s">
        <v>20</v>
      </c>
      <c r="N457" s="12" t="s">
        <v>33</v>
      </c>
      <c r="O457" s="5">
        <v>21.94</v>
      </c>
      <c r="P457" s="12">
        <f>VLOOKUP(R457,'Monto total'!$H$4:$K$770,4,FALSE)</f>
        <v>169.94</v>
      </c>
      <c r="Q457" s="24" t="s">
        <v>34</v>
      </c>
      <c r="R457" s="5">
        <v>456</v>
      </c>
      <c r="S457" s="12" t="str">
        <f t="shared" si="39"/>
        <v>Sí</v>
      </c>
      <c r="T457" s="24" t="s">
        <v>97</v>
      </c>
      <c r="U457" s="5" t="s">
        <v>766</v>
      </c>
      <c r="V457" s="5" t="str">
        <f>TEXT(TablaSala[[#This Row],[Fecha de factura ]],"dddd")</f>
        <v>miércoles</v>
      </c>
      <c r="W457" s="18" t="str">
        <f t="shared" si="36"/>
        <v>00:00:00</v>
      </c>
    </row>
    <row r="458" spans="1:23">
      <c r="A458" s="6">
        <v>18</v>
      </c>
      <c r="B458" s="12" t="s">
        <v>767</v>
      </c>
      <c r="C458" s="6">
        <v>6</v>
      </c>
      <c r="D458" s="15">
        <f t="shared" si="37"/>
        <v>45021</v>
      </c>
      <c r="E458" s="7">
        <v>0.15833333333333333</v>
      </c>
      <c r="F458" s="21">
        <v>0.31388888888888888</v>
      </c>
      <c r="G458" s="21">
        <f t="shared" si="35"/>
        <v>0.15555555555555556</v>
      </c>
      <c r="H458" s="21">
        <f>VLOOKUP($R458,'Tiempo de permanencia'!$B$7:$E$773,4,FALSE)</f>
        <v>4.027777777777778E-2</v>
      </c>
      <c r="I458" s="37">
        <f t="shared" si="38"/>
        <v>0.11527777777777778</v>
      </c>
      <c r="J458" s="23">
        <v>45021.158333333333</v>
      </c>
      <c r="K458" s="8">
        <v>45021.313888888886</v>
      </c>
      <c r="L458" s="12" t="s">
        <v>32</v>
      </c>
      <c r="M458" s="6" t="s">
        <v>20</v>
      </c>
      <c r="N458" s="12" t="s">
        <v>28</v>
      </c>
      <c r="O458" s="5">
        <v>17.260000000000002</v>
      </c>
      <c r="P458" s="12">
        <f>VLOOKUP(R458,'Monto total'!$H$4:$K$770,4,FALSE)</f>
        <v>154.26</v>
      </c>
      <c r="Q458" s="24" t="s">
        <v>22</v>
      </c>
      <c r="R458" s="5">
        <v>457</v>
      </c>
      <c r="S458" s="12" t="str">
        <f t="shared" si="39"/>
        <v>Sí</v>
      </c>
      <c r="T458" s="24" t="s">
        <v>55</v>
      </c>
      <c r="U458" s="5" t="s">
        <v>667</v>
      </c>
      <c r="V458" s="5" t="str">
        <f>TEXT(TablaSala[[#This Row],[Fecha de factura ]],"dddd")</f>
        <v>miércoles</v>
      </c>
      <c r="W458" s="18" t="str">
        <f t="shared" si="36"/>
        <v>00:00:00</v>
      </c>
    </row>
    <row r="459" spans="1:23">
      <c r="A459" s="6">
        <v>4</v>
      </c>
      <c r="B459" s="12" t="s">
        <v>768</v>
      </c>
      <c r="C459" s="6">
        <v>3</v>
      </c>
      <c r="D459" s="15">
        <f t="shared" si="37"/>
        <v>45021</v>
      </c>
      <c r="E459" s="7">
        <v>0.11180555555555556</v>
      </c>
      <c r="F459" s="21">
        <v>0.18124999999999999</v>
      </c>
      <c r="G459" s="21">
        <f t="shared" si="35"/>
        <v>7.9861111111111105E-2</v>
      </c>
      <c r="H459" s="21">
        <f>VLOOKUP($R459,'Tiempo de permanencia'!$B$7:$E$773,4,FALSE)</f>
        <v>6.1805555555555558E-2</v>
      </c>
      <c r="I459" s="37">
        <f t="shared" si="38"/>
        <v>1.8055555555555547E-2</v>
      </c>
      <c r="J459" s="23">
        <v>45021.111805555556</v>
      </c>
      <c r="K459" s="8">
        <v>45021.181250000001</v>
      </c>
      <c r="L459" s="12" t="s">
        <v>42</v>
      </c>
      <c r="M459" s="6" t="s">
        <v>20</v>
      </c>
      <c r="N459" s="12" t="s">
        <v>33</v>
      </c>
      <c r="O459" s="5">
        <v>15.21</v>
      </c>
      <c r="P459" s="12">
        <f>VLOOKUP(R459,'Monto total'!$H$4:$K$770,4,FALSE)</f>
        <v>283.20999999999998</v>
      </c>
      <c r="Q459" s="24" t="s">
        <v>49</v>
      </c>
      <c r="R459" s="5">
        <v>458</v>
      </c>
      <c r="S459" s="12" t="str">
        <f t="shared" si="39"/>
        <v>Sí</v>
      </c>
      <c r="T459" s="24" t="s">
        <v>55</v>
      </c>
      <c r="U459" s="5" t="s">
        <v>769</v>
      </c>
      <c r="V459" s="5" t="str">
        <f>TEXT(TablaSala[[#This Row],[Fecha de factura ]],"dddd")</f>
        <v>miércoles</v>
      </c>
      <c r="W459" s="18" t="str">
        <f t="shared" si="36"/>
        <v>00:15:00</v>
      </c>
    </row>
    <row r="460" spans="1:23">
      <c r="A460" s="6">
        <v>20</v>
      </c>
      <c r="B460" s="12" t="s">
        <v>770</v>
      </c>
      <c r="C460" s="6">
        <v>1</v>
      </c>
      <c r="D460" s="15">
        <f t="shared" si="37"/>
        <v>45021</v>
      </c>
      <c r="E460" s="7">
        <v>1.6666666666666666E-2</v>
      </c>
      <c r="F460" s="21">
        <v>9.166666666666666E-2</v>
      </c>
      <c r="G460" s="21">
        <f t="shared" si="35"/>
        <v>8.5416666666666669E-2</v>
      </c>
      <c r="H460" s="21">
        <f>VLOOKUP($R460,'Tiempo de permanencia'!$B$7:$E$773,4,FALSE)</f>
        <v>2.0833333333333332E-2</v>
      </c>
      <c r="I460" s="37">
        <f t="shared" si="38"/>
        <v>6.458333333333334E-2</v>
      </c>
      <c r="J460" s="23">
        <v>45021.01666666667</v>
      </c>
      <c r="K460" s="8">
        <v>45021.091666666667</v>
      </c>
      <c r="L460" s="12" t="s">
        <v>26</v>
      </c>
      <c r="M460" s="6" t="s">
        <v>20</v>
      </c>
      <c r="N460" s="12" t="s">
        <v>33</v>
      </c>
      <c r="O460" s="5">
        <v>32.770000000000003</v>
      </c>
      <c r="P460" s="12">
        <f>VLOOKUP(R460,'Monto total'!$H$4:$K$770,4,FALSE)</f>
        <v>116.77000000000001</v>
      </c>
      <c r="Q460" s="24" t="s">
        <v>49</v>
      </c>
      <c r="R460" s="5">
        <v>459</v>
      </c>
      <c r="S460" s="12" t="str">
        <f t="shared" si="39"/>
        <v>Sí</v>
      </c>
      <c r="T460" s="24" t="s">
        <v>97</v>
      </c>
      <c r="U460" s="5" t="s">
        <v>71</v>
      </c>
      <c r="V460" s="5" t="str">
        <f>TEXT(TablaSala[[#This Row],[Fecha de factura ]],"dddd")</f>
        <v>miércoles</v>
      </c>
      <c r="W460" s="18" t="str">
        <f t="shared" si="36"/>
        <v>00:15:00</v>
      </c>
    </row>
    <row r="461" spans="1:23">
      <c r="A461" s="6">
        <v>19</v>
      </c>
      <c r="B461" s="12" t="s">
        <v>323</v>
      </c>
      <c r="C461" s="6">
        <v>6</v>
      </c>
      <c r="D461" s="15">
        <f t="shared" si="37"/>
        <v>45021</v>
      </c>
      <c r="E461" s="7">
        <v>0.14374999999999999</v>
      </c>
      <c r="F461" s="21">
        <v>0.28888888888888886</v>
      </c>
      <c r="G461" s="21">
        <f t="shared" si="35"/>
        <v>0.14513888888888887</v>
      </c>
      <c r="H461" s="21">
        <f>VLOOKUP($R461,'Tiempo de permanencia'!$B$7:$E$773,4,FALSE)</f>
        <v>8.611111111111111E-2</v>
      </c>
      <c r="I461" s="37">
        <f t="shared" si="38"/>
        <v>5.9027777777777762E-2</v>
      </c>
      <c r="J461" s="23">
        <v>45021.143750000003</v>
      </c>
      <c r="K461" s="8">
        <v>45021.288888888892</v>
      </c>
      <c r="L461" s="12" t="s">
        <v>42</v>
      </c>
      <c r="M461" s="6" t="s">
        <v>46</v>
      </c>
      <c r="N461" s="12" t="s">
        <v>33</v>
      </c>
      <c r="O461" s="5">
        <v>49.6</v>
      </c>
      <c r="P461" s="12">
        <f>VLOOKUP(R461,'Monto total'!$H$4:$K$770,4,FALSE)</f>
        <v>225.6</v>
      </c>
      <c r="Q461" s="24" t="s">
        <v>34</v>
      </c>
      <c r="R461" s="5">
        <v>460</v>
      </c>
      <c r="S461" s="12" t="str">
        <f t="shared" si="39"/>
        <v>Sí</v>
      </c>
      <c r="T461" s="24" t="s">
        <v>73</v>
      </c>
      <c r="U461" s="5" t="s">
        <v>771</v>
      </c>
      <c r="V461" s="5" t="str">
        <f>TEXT(TablaSala[[#This Row],[Fecha de factura ]],"dddd")</f>
        <v>miércoles</v>
      </c>
      <c r="W461" s="18" t="str">
        <f t="shared" si="36"/>
        <v>00:00:00</v>
      </c>
    </row>
    <row r="462" spans="1:23">
      <c r="A462" s="6">
        <v>4</v>
      </c>
      <c r="B462" s="12" t="s">
        <v>772</v>
      </c>
      <c r="C462" s="6">
        <v>3</v>
      </c>
      <c r="D462" s="15">
        <f t="shared" si="37"/>
        <v>45021</v>
      </c>
      <c r="E462" s="7">
        <v>0.11319444444444444</v>
      </c>
      <c r="F462" s="21">
        <v>0.24652777777777779</v>
      </c>
      <c r="G462" s="21">
        <f t="shared" si="35"/>
        <v>0.13333333333333336</v>
      </c>
      <c r="H462" s="21">
        <f>VLOOKUP($R462,'Tiempo de permanencia'!$B$7:$E$773,4,FALSE)</f>
        <v>4.583333333333333E-2</v>
      </c>
      <c r="I462" s="37">
        <f t="shared" si="38"/>
        <v>8.7500000000000022E-2</v>
      </c>
      <c r="J462" s="23">
        <v>45021.113194444442</v>
      </c>
      <c r="K462" s="8">
        <v>45021.246527777781</v>
      </c>
      <c r="L462" s="12" t="s">
        <v>38</v>
      </c>
      <c r="M462" s="6" t="s">
        <v>46</v>
      </c>
      <c r="N462" s="12" t="s">
        <v>28</v>
      </c>
      <c r="O462" s="5">
        <v>21.51</v>
      </c>
      <c r="P462" s="12">
        <f>VLOOKUP(R462,'Monto total'!$H$4:$K$770,4,FALSE)</f>
        <v>120.51</v>
      </c>
      <c r="Q462" s="24" t="s">
        <v>34</v>
      </c>
      <c r="R462" s="5">
        <v>461</v>
      </c>
      <c r="S462" s="12" t="str">
        <f t="shared" si="39"/>
        <v>Sí</v>
      </c>
      <c r="T462" s="24" t="s">
        <v>43</v>
      </c>
      <c r="U462" s="5" t="s">
        <v>773</v>
      </c>
      <c r="V462" s="5" t="str">
        <f>TEXT(TablaSala[[#This Row],[Fecha de factura ]],"dddd")</f>
        <v>miércoles</v>
      </c>
      <c r="W462" s="18" t="str">
        <f t="shared" si="36"/>
        <v>00:00:00</v>
      </c>
    </row>
    <row r="463" spans="1:23">
      <c r="A463" s="6">
        <v>9</v>
      </c>
      <c r="B463" s="12" t="s">
        <v>105</v>
      </c>
      <c r="C463" s="6">
        <v>2</v>
      </c>
      <c r="D463" s="15">
        <f t="shared" si="37"/>
        <v>45021</v>
      </c>
      <c r="E463" s="7">
        <v>9.166666666666666E-2</v>
      </c>
      <c r="F463" s="21">
        <v>0.18541666666666667</v>
      </c>
      <c r="G463" s="21">
        <f t="shared" si="35"/>
        <v>9.3750000000000014E-2</v>
      </c>
      <c r="H463" s="21">
        <f>VLOOKUP($R463,'Tiempo de permanencia'!$B$7:$E$773,4,FALSE)</f>
        <v>7.6388888888888886E-3</v>
      </c>
      <c r="I463" s="37">
        <f t="shared" si="38"/>
        <v>8.6111111111111124E-2</v>
      </c>
      <c r="J463" s="23">
        <v>45021.091666666667</v>
      </c>
      <c r="K463" s="8">
        <v>45021.185416666667</v>
      </c>
      <c r="L463" s="12" t="s">
        <v>32</v>
      </c>
      <c r="M463" s="6" t="s">
        <v>20</v>
      </c>
      <c r="N463" s="12" t="s">
        <v>33</v>
      </c>
      <c r="O463" s="5">
        <v>21.17</v>
      </c>
      <c r="P463" s="12">
        <f>VLOOKUP(R463,'Monto total'!$H$4:$K$770,4,FALSE)</f>
        <v>120.17</v>
      </c>
      <c r="Q463" s="24" t="s">
        <v>22</v>
      </c>
      <c r="R463" s="5">
        <v>462</v>
      </c>
      <c r="S463" s="12" t="str">
        <f t="shared" si="39"/>
        <v>Sí</v>
      </c>
      <c r="T463" s="24" t="s">
        <v>23</v>
      </c>
      <c r="U463" s="5" t="s">
        <v>453</v>
      </c>
      <c r="V463" s="5" t="str">
        <f>TEXT(TablaSala[[#This Row],[Fecha de factura ]],"dddd")</f>
        <v>miércoles</v>
      </c>
      <c r="W463" s="18" t="str">
        <f t="shared" si="36"/>
        <v>00:00:00</v>
      </c>
    </row>
    <row r="464" spans="1:23">
      <c r="A464" s="6">
        <v>7</v>
      </c>
      <c r="B464" s="12" t="s">
        <v>774</v>
      </c>
      <c r="C464" s="6">
        <v>2</v>
      </c>
      <c r="D464" s="15">
        <f t="shared" si="37"/>
        <v>45021</v>
      </c>
      <c r="E464" s="7">
        <v>3.6805555555555557E-2</v>
      </c>
      <c r="F464" s="21">
        <v>0.13402777777777777</v>
      </c>
      <c r="G464" s="21">
        <f t="shared" si="35"/>
        <v>0.10763888888888888</v>
      </c>
      <c r="H464" s="21">
        <f>VLOOKUP($R464,'Tiempo de permanencia'!$B$7:$E$773,4,FALSE)</f>
        <v>9.7222222222222224E-3</v>
      </c>
      <c r="I464" s="37">
        <f t="shared" si="38"/>
        <v>9.7916666666666652E-2</v>
      </c>
      <c r="J464" s="23">
        <v>45021.036805555559</v>
      </c>
      <c r="K464" s="8">
        <v>45021.134027777778</v>
      </c>
      <c r="L464" s="12" t="s">
        <v>32</v>
      </c>
      <c r="M464" s="6" t="s">
        <v>20</v>
      </c>
      <c r="N464" s="12" t="s">
        <v>21</v>
      </c>
      <c r="O464" s="5">
        <v>17.07</v>
      </c>
      <c r="P464" s="12">
        <f>VLOOKUP(R464,'Monto total'!$H$4:$K$770,4,FALSE)</f>
        <v>110.07</v>
      </c>
      <c r="Q464" s="24" t="s">
        <v>49</v>
      </c>
      <c r="R464" s="5">
        <v>463</v>
      </c>
      <c r="S464" s="12" t="str">
        <f t="shared" si="39"/>
        <v>Sí</v>
      </c>
      <c r="T464" s="24" t="s">
        <v>39</v>
      </c>
      <c r="U464" s="5" t="s">
        <v>200</v>
      </c>
      <c r="V464" s="5" t="str">
        <f>TEXT(TablaSala[[#This Row],[Fecha de factura ]],"dddd")</f>
        <v>miércoles</v>
      </c>
      <c r="W464" s="18" t="str">
        <f t="shared" si="36"/>
        <v>00:15:00</v>
      </c>
    </row>
    <row r="465" spans="1:23">
      <c r="A465" s="6">
        <v>16</v>
      </c>
      <c r="B465" s="12" t="s">
        <v>179</v>
      </c>
      <c r="C465" s="6">
        <v>1</v>
      </c>
      <c r="D465" s="15">
        <f t="shared" si="37"/>
        <v>45021</v>
      </c>
      <c r="E465" s="7">
        <v>5.6250000000000001E-2</v>
      </c>
      <c r="F465" s="21">
        <v>0.19375000000000001</v>
      </c>
      <c r="G465" s="21">
        <f t="shared" si="35"/>
        <v>0.13750000000000001</v>
      </c>
      <c r="H465" s="21">
        <f>VLOOKUP($R465,'Tiempo de permanencia'!$B$7:$E$773,4,FALSE)</f>
        <v>5.8333333333333334E-2</v>
      </c>
      <c r="I465" s="37">
        <f t="shared" si="38"/>
        <v>7.9166666666666677E-2</v>
      </c>
      <c r="J465" s="23">
        <v>45021.056250000001</v>
      </c>
      <c r="K465" s="8">
        <v>45021.193749999999</v>
      </c>
      <c r="L465" s="12" t="s">
        <v>42</v>
      </c>
      <c r="M465" s="6" t="s">
        <v>20</v>
      </c>
      <c r="N465" s="12" t="s">
        <v>33</v>
      </c>
      <c r="O465" s="5">
        <v>48.5</v>
      </c>
      <c r="P465" s="12">
        <f>VLOOKUP(R465,'Monto total'!$H$4:$K$770,4,FALSE)</f>
        <v>202.5</v>
      </c>
      <c r="Q465" s="24" t="s">
        <v>22</v>
      </c>
      <c r="R465" s="5">
        <v>464</v>
      </c>
      <c r="S465" s="12" t="str">
        <f t="shared" si="39"/>
        <v>Sí</v>
      </c>
      <c r="T465" s="24" t="s">
        <v>78</v>
      </c>
      <c r="U465" s="5" t="s">
        <v>775</v>
      </c>
      <c r="V465" s="5" t="str">
        <f>TEXT(TablaSala[[#This Row],[Fecha de factura ]],"dddd")</f>
        <v>miércoles</v>
      </c>
      <c r="W465" s="18" t="str">
        <f t="shared" si="36"/>
        <v>00:00:00</v>
      </c>
    </row>
    <row r="466" spans="1:23">
      <c r="A466" s="6">
        <v>4</v>
      </c>
      <c r="B466" s="12" t="s">
        <v>776</v>
      </c>
      <c r="C466" s="6">
        <v>2</v>
      </c>
      <c r="D466" s="15">
        <f t="shared" si="37"/>
        <v>45021</v>
      </c>
      <c r="E466" s="7">
        <v>4.9305555555555554E-2</v>
      </c>
      <c r="F466" s="21">
        <v>0.15138888888888888</v>
      </c>
      <c r="G466" s="21">
        <f t="shared" si="35"/>
        <v>0.1125</v>
      </c>
      <c r="H466" s="21">
        <f>VLOOKUP($R466,'Tiempo de permanencia'!$B$7:$E$773,4,FALSE)</f>
        <v>4.1666666666666664E-2</v>
      </c>
      <c r="I466" s="37">
        <f t="shared" si="38"/>
        <v>7.0833333333333331E-2</v>
      </c>
      <c r="J466" s="23">
        <v>45021.049305555556</v>
      </c>
      <c r="K466" s="8">
        <v>45021.151388888888</v>
      </c>
      <c r="L466" s="12" t="s">
        <v>26</v>
      </c>
      <c r="M466" s="6" t="s">
        <v>20</v>
      </c>
      <c r="N466" s="12" t="s">
        <v>33</v>
      </c>
      <c r="O466" s="5">
        <v>44.9</v>
      </c>
      <c r="P466" s="12">
        <f>VLOOKUP(R466,'Monto total'!$H$4:$K$770,4,FALSE)</f>
        <v>165.9</v>
      </c>
      <c r="Q466" s="24" t="s">
        <v>49</v>
      </c>
      <c r="R466" s="5">
        <v>465</v>
      </c>
      <c r="S466" s="12" t="str">
        <f t="shared" si="39"/>
        <v>Sí</v>
      </c>
      <c r="T466" s="24" t="s">
        <v>58</v>
      </c>
      <c r="U466" s="5" t="s">
        <v>777</v>
      </c>
      <c r="V466" s="5" t="str">
        <f>TEXT(TablaSala[[#This Row],[Fecha de factura ]],"dddd")</f>
        <v>miércoles</v>
      </c>
      <c r="W466" s="18" t="str">
        <f t="shared" si="36"/>
        <v>00:15:00</v>
      </c>
    </row>
    <row r="467" spans="1:23">
      <c r="A467" s="6">
        <v>4</v>
      </c>
      <c r="B467" s="12" t="s">
        <v>778</v>
      </c>
      <c r="C467" s="6">
        <v>1</v>
      </c>
      <c r="D467" s="15">
        <f t="shared" si="37"/>
        <v>45021</v>
      </c>
      <c r="E467" s="7">
        <v>7.9166666666666663E-2</v>
      </c>
      <c r="F467" s="21">
        <v>0.18055555555555555</v>
      </c>
      <c r="G467" s="21">
        <f t="shared" si="35"/>
        <v>0.10138888888888889</v>
      </c>
      <c r="H467" s="21">
        <f>VLOOKUP($R467,'Tiempo de permanencia'!$B$7:$E$773,4,FALSE)</f>
        <v>0.10069444444444445</v>
      </c>
      <c r="I467" s="37">
        <f t="shared" si="38"/>
        <v>6.9444444444444198E-4</v>
      </c>
      <c r="J467" s="23">
        <v>45021.07916666667</v>
      </c>
      <c r="K467" s="8">
        <v>45021.180555555555</v>
      </c>
      <c r="L467" s="12" t="s">
        <v>26</v>
      </c>
      <c r="M467" s="6" t="s">
        <v>20</v>
      </c>
      <c r="N467" s="12" t="s">
        <v>33</v>
      </c>
      <c r="O467" s="5">
        <v>26.63</v>
      </c>
      <c r="P467" s="12">
        <f>VLOOKUP(R467,'Monto total'!$H$4:$K$770,4,FALSE)</f>
        <v>166.63</v>
      </c>
      <c r="Q467" s="24" t="s">
        <v>34</v>
      </c>
      <c r="R467" s="5">
        <v>466</v>
      </c>
      <c r="S467" s="12" t="str">
        <f t="shared" si="39"/>
        <v>Sí</v>
      </c>
      <c r="T467" s="24" t="s">
        <v>55</v>
      </c>
      <c r="U467" s="5" t="s">
        <v>779</v>
      </c>
      <c r="V467" s="5" t="str">
        <f>TEXT(TablaSala[[#This Row],[Fecha de factura ]],"dddd")</f>
        <v>miércoles</v>
      </c>
      <c r="W467" s="18" t="str">
        <f t="shared" si="36"/>
        <v>00:00:00</v>
      </c>
    </row>
    <row r="468" spans="1:23">
      <c r="A468" s="6">
        <v>15</v>
      </c>
      <c r="B468" s="12" t="s">
        <v>780</v>
      </c>
      <c r="C468" s="6">
        <v>3</v>
      </c>
      <c r="D468" s="15">
        <f t="shared" si="37"/>
        <v>45021</v>
      </c>
      <c r="E468" s="7">
        <v>0.1125</v>
      </c>
      <c r="F468" s="21">
        <v>0.1763888888888889</v>
      </c>
      <c r="G468" s="21">
        <f t="shared" si="35"/>
        <v>6.3888888888888898E-2</v>
      </c>
      <c r="H468" s="21">
        <f>VLOOKUP($R468,'Tiempo de permanencia'!$B$7:$E$773,4,FALSE)</f>
        <v>0.05</v>
      </c>
      <c r="I468" s="37">
        <f t="shared" si="38"/>
        <v>1.3888888888888895E-2</v>
      </c>
      <c r="J468" s="23">
        <v>45021.112500000003</v>
      </c>
      <c r="K468" s="8">
        <v>45021.176388888889</v>
      </c>
      <c r="L468" s="12" t="s">
        <v>26</v>
      </c>
      <c r="M468" s="6" t="s">
        <v>20</v>
      </c>
      <c r="N468" s="12" t="s">
        <v>21</v>
      </c>
      <c r="O468" s="5">
        <v>42.31</v>
      </c>
      <c r="P468" s="12">
        <f>VLOOKUP(R468,'Monto total'!$H$4:$K$770,4,FALSE)</f>
        <v>185.31</v>
      </c>
      <c r="Q468" s="24" t="s">
        <v>22</v>
      </c>
      <c r="R468" s="5">
        <v>467</v>
      </c>
      <c r="S468" s="12" t="str">
        <f t="shared" si="39"/>
        <v>Sí</v>
      </c>
      <c r="T468" s="24" t="s">
        <v>43</v>
      </c>
      <c r="U468" s="5" t="s">
        <v>781</v>
      </c>
      <c r="V468" s="5" t="str">
        <f>TEXT(TablaSala[[#This Row],[Fecha de factura ]],"dddd")</f>
        <v>miércoles</v>
      </c>
      <c r="W468" s="18" t="str">
        <f t="shared" si="36"/>
        <v>00:00:00</v>
      </c>
    </row>
    <row r="469" spans="1:23">
      <c r="A469" s="6">
        <v>14</v>
      </c>
      <c r="B469" s="12" t="s">
        <v>782</v>
      </c>
      <c r="C469" s="6">
        <v>6</v>
      </c>
      <c r="D469" s="15">
        <f t="shared" si="37"/>
        <v>45021</v>
      </c>
      <c r="E469" s="7">
        <v>0.12430555555555556</v>
      </c>
      <c r="F469" s="21">
        <v>0.23958333333333334</v>
      </c>
      <c r="G469" s="21">
        <f t="shared" si="35"/>
        <v>0.11527777777777778</v>
      </c>
      <c r="H469" s="21">
        <f>VLOOKUP($R469,'Tiempo de permanencia'!$B$7:$E$773,4,FALSE)</f>
        <v>4.3749999999999997E-2</v>
      </c>
      <c r="I469" s="37">
        <f t="shared" si="38"/>
        <v>7.1527777777777787E-2</v>
      </c>
      <c r="J469" s="23">
        <v>45021.124305555553</v>
      </c>
      <c r="K469" s="8">
        <v>45021.239583333336</v>
      </c>
      <c r="L469" s="12" t="s">
        <v>32</v>
      </c>
      <c r="M469" s="6" t="s">
        <v>27</v>
      </c>
      <c r="N469" s="12" t="s">
        <v>33</v>
      </c>
      <c r="O469" s="5">
        <v>14.28</v>
      </c>
      <c r="P469" s="12">
        <f>VLOOKUP(R469,'Monto total'!$H$4:$K$770,4,FALSE)</f>
        <v>120.28</v>
      </c>
      <c r="Q469" s="24" t="s">
        <v>22</v>
      </c>
      <c r="R469" s="5">
        <v>468</v>
      </c>
      <c r="S469" s="12" t="str">
        <f t="shared" si="39"/>
        <v>Sí</v>
      </c>
      <c r="T469" s="24" t="s">
        <v>97</v>
      </c>
      <c r="U469" s="5" t="s">
        <v>783</v>
      </c>
      <c r="V469" s="5" t="str">
        <f>TEXT(TablaSala[[#This Row],[Fecha de factura ]],"dddd")</f>
        <v>miércoles</v>
      </c>
      <c r="W469" s="18" t="str">
        <f t="shared" si="36"/>
        <v>00:00:00</v>
      </c>
    </row>
    <row r="470" spans="1:23">
      <c r="A470" s="6">
        <v>1</v>
      </c>
      <c r="B470" s="12" t="s">
        <v>784</v>
      </c>
      <c r="C470" s="6">
        <v>2</v>
      </c>
      <c r="D470" s="15">
        <f t="shared" si="37"/>
        <v>45021</v>
      </c>
      <c r="E470" s="7">
        <v>0.12291666666666666</v>
      </c>
      <c r="F470" s="21">
        <v>0.22361111111111112</v>
      </c>
      <c r="G470" s="21">
        <f t="shared" si="35"/>
        <v>0.10069444444444446</v>
      </c>
      <c r="H470" s="21">
        <f>VLOOKUP($R470,'Tiempo de permanencia'!$B$7:$E$773,4,FALSE)</f>
        <v>4.583333333333333E-2</v>
      </c>
      <c r="I470" s="37">
        <f t="shared" si="38"/>
        <v>5.4861111111111131E-2</v>
      </c>
      <c r="J470" s="23">
        <v>45021.122916666667</v>
      </c>
      <c r="K470" s="8">
        <v>45021.223611111112</v>
      </c>
      <c r="L470" s="12" t="s">
        <v>26</v>
      </c>
      <c r="M470" s="6" t="s">
        <v>46</v>
      </c>
      <c r="N470" s="12" t="s">
        <v>33</v>
      </c>
      <c r="O470" s="5">
        <v>25.26</v>
      </c>
      <c r="P470" s="12">
        <f>VLOOKUP(R470,'Monto total'!$H$4:$K$770,4,FALSE)</f>
        <v>162.26</v>
      </c>
      <c r="Q470" s="24" t="s">
        <v>22</v>
      </c>
      <c r="R470" s="5">
        <v>469</v>
      </c>
      <c r="S470" s="12" t="str">
        <f t="shared" si="39"/>
        <v>Sí</v>
      </c>
      <c r="T470" s="24" t="s">
        <v>29</v>
      </c>
      <c r="U470" s="5" t="s">
        <v>785</v>
      </c>
      <c r="V470" s="5" t="str">
        <f>TEXT(TablaSala[[#This Row],[Fecha de factura ]],"dddd")</f>
        <v>miércoles</v>
      </c>
      <c r="W470" s="18" t="str">
        <f t="shared" si="36"/>
        <v>00:00:00</v>
      </c>
    </row>
    <row r="471" spans="1:23">
      <c r="A471" s="6">
        <v>17</v>
      </c>
      <c r="B471" s="12" t="s">
        <v>786</v>
      </c>
      <c r="C471" s="6">
        <v>3</v>
      </c>
      <c r="D471" s="15">
        <f t="shared" si="37"/>
        <v>45021</v>
      </c>
      <c r="E471" s="7">
        <v>7.013888888888889E-2</v>
      </c>
      <c r="F471" s="21">
        <v>0.17847222222222223</v>
      </c>
      <c r="G471" s="21">
        <f t="shared" si="35"/>
        <v>0.11875000000000001</v>
      </c>
      <c r="H471" s="21">
        <f>VLOOKUP($R471,'Tiempo de permanencia'!$B$7:$E$773,4,FALSE)</f>
        <v>0.05</v>
      </c>
      <c r="I471" s="37">
        <f t="shared" si="38"/>
        <v>6.8750000000000006E-2</v>
      </c>
      <c r="J471" s="23">
        <v>45021.070138888892</v>
      </c>
      <c r="K471" s="8">
        <v>45021.178472222222</v>
      </c>
      <c r="L471" s="12" t="s">
        <v>42</v>
      </c>
      <c r="M471" s="6" t="s">
        <v>20</v>
      </c>
      <c r="N471" s="12" t="s">
        <v>33</v>
      </c>
      <c r="O471" s="5">
        <v>47.46</v>
      </c>
      <c r="P471" s="12">
        <f>VLOOKUP(R471,'Monto total'!$H$4:$K$770,4,FALSE)</f>
        <v>125.46000000000001</v>
      </c>
      <c r="Q471" s="24" t="s">
        <v>49</v>
      </c>
      <c r="R471" s="5">
        <v>470</v>
      </c>
      <c r="S471" s="12" t="str">
        <f t="shared" si="39"/>
        <v>Sí</v>
      </c>
      <c r="T471" s="24" t="s">
        <v>58</v>
      </c>
      <c r="U471" s="5" t="s">
        <v>787</v>
      </c>
      <c r="V471" s="5" t="str">
        <f>TEXT(TablaSala[[#This Row],[Fecha de factura ]],"dddd")</f>
        <v>miércoles</v>
      </c>
      <c r="W471" s="18" t="str">
        <f t="shared" si="36"/>
        <v>00:15:00</v>
      </c>
    </row>
    <row r="472" spans="1:23">
      <c r="A472" s="6">
        <v>7</v>
      </c>
      <c r="B472" s="12" t="s">
        <v>788</v>
      </c>
      <c r="C472" s="6">
        <v>6</v>
      </c>
      <c r="D472" s="15">
        <f t="shared" si="37"/>
        <v>45021</v>
      </c>
      <c r="E472" s="7">
        <v>0.15</v>
      </c>
      <c r="F472" s="21">
        <v>0.23472222222222222</v>
      </c>
      <c r="G472" s="21">
        <f t="shared" si="35"/>
        <v>8.4722222222222227E-2</v>
      </c>
      <c r="H472" s="21">
        <f>VLOOKUP($R472,'Tiempo de permanencia'!$B$7:$E$773,4,FALSE)</f>
        <v>3.9583333333333331E-2</v>
      </c>
      <c r="I472" s="37">
        <f t="shared" si="38"/>
        <v>4.5138888888888895E-2</v>
      </c>
      <c r="J472" s="23">
        <v>45021.15</v>
      </c>
      <c r="K472" s="8">
        <v>45021.234722222223</v>
      </c>
      <c r="L472" s="12" t="s">
        <v>42</v>
      </c>
      <c r="M472" s="6" t="s">
        <v>27</v>
      </c>
      <c r="N472" s="12" t="s">
        <v>21</v>
      </c>
      <c r="O472" s="5">
        <v>28.49</v>
      </c>
      <c r="P472" s="12">
        <f>VLOOKUP(R472,'Monto total'!$H$4:$K$770,4,FALSE)</f>
        <v>133.49</v>
      </c>
      <c r="Q472" s="24" t="s">
        <v>22</v>
      </c>
      <c r="R472" s="5">
        <v>471</v>
      </c>
      <c r="S472" s="12" t="str">
        <f t="shared" si="39"/>
        <v>Sí</v>
      </c>
      <c r="T472" s="24" t="s">
        <v>43</v>
      </c>
      <c r="U472" s="5" t="s">
        <v>47</v>
      </c>
      <c r="V472" s="5" t="str">
        <f>TEXT(TablaSala[[#This Row],[Fecha de factura ]],"dddd")</f>
        <v>miércoles</v>
      </c>
      <c r="W472" s="18" t="str">
        <f t="shared" si="36"/>
        <v>00:00:00</v>
      </c>
    </row>
    <row r="473" spans="1:23">
      <c r="A473" s="6">
        <v>20</v>
      </c>
      <c r="B473" s="12" t="s">
        <v>789</v>
      </c>
      <c r="C473" s="6">
        <v>2</v>
      </c>
      <c r="D473" s="15">
        <f t="shared" si="37"/>
        <v>45021</v>
      </c>
      <c r="E473" s="7">
        <v>0.16458333333333333</v>
      </c>
      <c r="F473" s="21">
        <v>0.28611111111111109</v>
      </c>
      <c r="G473" s="21">
        <f t="shared" si="35"/>
        <v>0.13194444444444442</v>
      </c>
      <c r="H473" s="21">
        <f>VLOOKUP($R473,'Tiempo de permanencia'!$B$7:$E$773,4,FALSE)</f>
        <v>5.0694444444444445E-2</v>
      </c>
      <c r="I473" s="37">
        <f t="shared" si="38"/>
        <v>8.1249999999999975E-2</v>
      </c>
      <c r="J473" s="23">
        <v>45021.164583333331</v>
      </c>
      <c r="K473" s="8">
        <v>45021.286111111112</v>
      </c>
      <c r="L473" s="12" t="s">
        <v>32</v>
      </c>
      <c r="M473" s="6" t="s">
        <v>20</v>
      </c>
      <c r="N473" s="12" t="s">
        <v>28</v>
      </c>
      <c r="O473" s="5">
        <v>36.79</v>
      </c>
      <c r="P473" s="12">
        <f>VLOOKUP(R473,'Monto total'!$H$4:$K$770,4,FALSE)</f>
        <v>150.79</v>
      </c>
      <c r="Q473" s="24" t="s">
        <v>49</v>
      </c>
      <c r="R473" s="5">
        <v>472</v>
      </c>
      <c r="S473" s="12" t="str">
        <f t="shared" si="39"/>
        <v>Sí</v>
      </c>
      <c r="T473" s="24" t="s">
        <v>58</v>
      </c>
      <c r="U473" s="5" t="s">
        <v>790</v>
      </c>
      <c r="V473" s="5" t="str">
        <f>TEXT(TablaSala[[#This Row],[Fecha de factura ]],"dddd")</f>
        <v>miércoles</v>
      </c>
      <c r="W473" s="18" t="str">
        <f t="shared" si="36"/>
        <v>00:15:00</v>
      </c>
    </row>
    <row r="474" spans="1:23">
      <c r="A474" s="6">
        <v>13</v>
      </c>
      <c r="B474" s="12" t="s">
        <v>791</v>
      </c>
      <c r="C474" s="6">
        <v>4</v>
      </c>
      <c r="D474" s="15">
        <f t="shared" si="37"/>
        <v>45022</v>
      </c>
      <c r="E474" s="7">
        <v>0.15</v>
      </c>
      <c r="F474" s="21">
        <v>0.29444444444444445</v>
      </c>
      <c r="G474" s="21">
        <f t="shared" si="35"/>
        <v>0.15486111111111112</v>
      </c>
      <c r="H474" s="21">
        <f>VLOOKUP($R474,'Tiempo de permanencia'!$B$7:$E$773,4,FALSE)</f>
        <v>4.2361111111111113E-2</v>
      </c>
      <c r="I474" s="37">
        <f t="shared" si="38"/>
        <v>0.1125</v>
      </c>
      <c r="J474" s="23">
        <v>45022.15</v>
      </c>
      <c r="K474" s="8">
        <v>45022.294444444444</v>
      </c>
      <c r="L474" s="12" t="s">
        <v>32</v>
      </c>
      <c r="M474" s="6" t="s">
        <v>20</v>
      </c>
      <c r="N474" s="12" t="s">
        <v>21</v>
      </c>
      <c r="O474" s="5">
        <v>15.63</v>
      </c>
      <c r="P474" s="12">
        <f>VLOOKUP(R474,'Monto total'!$H$4:$K$770,4,FALSE)</f>
        <v>94.63</v>
      </c>
      <c r="Q474" s="24" t="s">
        <v>49</v>
      </c>
      <c r="R474" s="5">
        <v>473</v>
      </c>
      <c r="S474" s="12" t="str">
        <f t="shared" si="39"/>
        <v>Sí</v>
      </c>
      <c r="T474" s="24" t="s">
        <v>39</v>
      </c>
      <c r="U474" s="5" t="s">
        <v>792</v>
      </c>
      <c r="V474" s="5" t="str">
        <f>TEXT(TablaSala[[#This Row],[Fecha de factura ]],"dddd")</f>
        <v>jueves</v>
      </c>
      <c r="W474" s="18" t="str">
        <f t="shared" si="36"/>
        <v>00:15:00</v>
      </c>
    </row>
    <row r="475" spans="1:23">
      <c r="A475" s="6">
        <v>2</v>
      </c>
      <c r="B475" s="12" t="s">
        <v>793</v>
      </c>
      <c r="C475" s="6">
        <v>6</v>
      </c>
      <c r="D475" s="15">
        <f t="shared" si="37"/>
        <v>45022</v>
      </c>
      <c r="E475" s="7">
        <v>7.7777777777777779E-2</v>
      </c>
      <c r="F475" s="21">
        <v>0.14722222222222223</v>
      </c>
      <c r="G475" s="21">
        <f t="shared" si="35"/>
        <v>6.9444444444444448E-2</v>
      </c>
      <c r="H475" s="21">
        <f>VLOOKUP($R475,'Tiempo de permanencia'!$B$7:$E$773,4,FALSE)</f>
        <v>0.11180555555555556</v>
      </c>
      <c r="I475" s="37">
        <f t="shared" si="38"/>
        <v>0</v>
      </c>
      <c r="J475" s="23">
        <v>45022.077777777777</v>
      </c>
      <c r="K475" s="8">
        <v>45022.147222222222</v>
      </c>
      <c r="L475" s="12" t="s">
        <v>42</v>
      </c>
      <c r="M475" s="6" t="s">
        <v>20</v>
      </c>
      <c r="N475" s="12" t="s">
        <v>1323</v>
      </c>
      <c r="O475" s="5">
        <v>21.66</v>
      </c>
      <c r="P475" s="12">
        <f>VLOOKUP(R475,'Monto total'!$H$4:$K$770,4,FALSE)</f>
        <v>0</v>
      </c>
      <c r="Q475" s="24" t="s">
        <v>34</v>
      </c>
      <c r="R475" s="5">
        <v>474</v>
      </c>
      <c r="S475" s="12" t="str">
        <f t="shared" si="39"/>
        <v>No</v>
      </c>
      <c r="T475" s="24" t="s">
        <v>43</v>
      </c>
      <c r="U475" s="5" t="s">
        <v>794</v>
      </c>
      <c r="V475" s="5" t="str">
        <f>TEXT(TablaSala[[#This Row],[Fecha de factura ]],"dddd")</f>
        <v>jueves</v>
      </c>
      <c r="W475" s="18" t="str">
        <f t="shared" si="36"/>
        <v>00:00:00</v>
      </c>
    </row>
    <row r="476" spans="1:23">
      <c r="A476" s="6">
        <v>18</v>
      </c>
      <c r="B476" s="12" t="s">
        <v>622</v>
      </c>
      <c r="C476" s="6">
        <v>4</v>
      </c>
      <c r="D476" s="15">
        <f t="shared" si="37"/>
        <v>45022</v>
      </c>
      <c r="E476" s="7">
        <v>0.13680555555555557</v>
      </c>
      <c r="F476" s="21">
        <v>0.24305555555555555</v>
      </c>
      <c r="G476" s="21">
        <f t="shared" si="35"/>
        <v>0.11666666666666665</v>
      </c>
      <c r="H476" s="21">
        <f>VLOOKUP($R476,'Tiempo de permanencia'!$B$7:$E$773,4,FALSE)</f>
        <v>2.4305555555555556E-2</v>
      </c>
      <c r="I476" s="37">
        <f t="shared" si="38"/>
        <v>9.2361111111111102E-2</v>
      </c>
      <c r="J476" s="23">
        <v>45022.136805555558</v>
      </c>
      <c r="K476" s="8">
        <v>45022.243055555555</v>
      </c>
      <c r="L476" s="12" t="s">
        <v>38</v>
      </c>
      <c r="M476" s="6" t="s">
        <v>46</v>
      </c>
      <c r="N476" s="12" t="s">
        <v>21</v>
      </c>
      <c r="O476" s="5">
        <v>19.55</v>
      </c>
      <c r="P476" s="12">
        <f>VLOOKUP(R476,'Monto total'!$H$4:$K$770,4,FALSE)</f>
        <v>193.55</v>
      </c>
      <c r="Q476" s="24" t="s">
        <v>49</v>
      </c>
      <c r="R476" s="5">
        <v>475</v>
      </c>
      <c r="S476" s="12" t="str">
        <f t="shared" si="39"/>
        <v>Sí</v>
      </c>
      <c r="T476" s="24" t="s">
        <v>39</v>
      </c>
      <c r="U476" s="5" t="s">
        <v>795</v>
      </c>
      <c r="V476" s="5" t="str">
        <f>TEXT(TablaSala[[#This Row],[Fecha de factura ]],"dddd")</f>
        <v>jueves</v>
      </c>
      <c r="W476" s="18" t="str">
        <f t="shared" si="36"/>
        <v>00:15:00</v>
      </c>
    </row>
    <row r="477" spans="1:23">
      <c r="A477" s="6">
        <v>13</v>
      </c>
      <c r="B477" s="12" t="s">
        <v>796</v>
      </c>
      <c r="C477" s="6">
        <v>2</v>
      </c>
      <c r="D477" s="15">
        <f t="shared" si="37"/>
        <v>45022</v>
      </c>
      <c r="E477" s="7">
        <v>2.0833333333333333E-3</v>
      </c>
      <c r="F477" s="21">
        <v>7.4305555555555555E-2</v>
      </c>
      <c r="G477" s="21">
        <f t="shared" si="35"/>
        <v>8.2638888888888887E-2</v>
      </c>
      <c r="H477" s="21">
        <f>VLOOKUP($R477,'Tiempo de permanencia'!$B$7:$E$773,4,FALSE)</f>
        <v>7.9861111111111105E-2</v>
      </c>
      <c r="I477" s="37">
        <f t="shared" si="38"/>
        <v>2.7777777777777818E-3</v>
      </c>
      <c r="J477" s="23">
        <v>45022.002083333333</v>
      </c>
      <c r="K477" s="8">
        <v>45022.074305555558</v>
      </c>
      <c r="L477" s="12" t="s">
        <v>19</v>
      </c>
      <c r="M477" s="6" t="s">
        <v>27</v>
      </c>
      <c r="N477" s="12" t="s">
        <v>21</v>
      </c>
      <c r="O477" s="5">
        <v>43.53</v>
      </c>
      <c r="P477" s="12">
        <f>VLOOKUP(R477,'Monto total'!$H$4:$K$770,4,FALSE)</f>
        <v>261.52999999999997</v>
      </c>
      <c r="Q477" s="24" t="s">
        <v>49</v>
      </c>
      <c r="R477" s="5">
        <v>476</v>
      </c>
      <c r="S477" s="12" t="str">
        <f t="shared" si="39"/>
        <v>Sí</v>
      </c>
      <c r="T477" s="24" t="s">
        <v>39</v>
      </c>
      <c r="U477" s="5" t="s">
        <v>797</v>
      </c>
      <c r="V477" s="5" t="str">
        <f>TEXT(TablaSala[[#This Row],[Fecha de factura ]],"dddd")</f>
        <v>jueves</v>
      </c>
      <c r="W477" s="18" t="str">
        <f t="shared" si="36"/>
        <v>00:15:00</v>
      </c>
    </row>
    <row r="478" spans="1:23">
      <c r="A478" s="6">
        <v>8</v>
      </c>
      <c r="B478" s="12" t="s">
        <v>798</v>
      </c>
      <c r="C478" s="6">
        <v>6</v>
      </c>
      <c r="D478" s="15">
        <f t="shared" si="37"/>
        <v>45022</v>
      </c>
      <c r="E478" s="7">
        <v>6.8750000000000006E-2</v>
      </c>
      <c r="F478" s="21">
        <v>0.12361111111111112</v>
      </c>
      <c r="G478" s="21">
        <f t="shared" si="35"/>
        <v>5.486111111111111E-2</v>
      </c>
      <c r="H478" s="21">
        <f>VLOOKUP($R478,'Tiempo de permanencia'!$B$7:$E$773,4,FALSE)</f>
        <v>7.9861111111111105E-2</v>
      </c>
      <c r="I478" s="37">
        <f t="shared" si="38"/>
        <v>0</v>
      </c>
      <c r="J478" s="23">
        <v>45022.068749999999</v>
      </c>
      <c r="K478" s="8">
        <v>45022.123611111114</v>
      </c>
      <c r="L478" s="12" t="s">
        <v>42</v>
      </c>
      <c r="M478" s="6" t="s">
        <v>27</v>
      </c>
      <c r="N478" s="12" t="s">
        <v>1323</v>
      </c>
      <c r="O478" s="5">
        <v>33.85</v>
      </c>
      <c r="P478" s="12">
        <f>VLOOKUP(R478,'Monto total'!$H$4:$K$770,4,FALSE)</f>
        <v>0</v>
      </c>
      <c r="Q478" s="24" t="s">
        <v>22</v>
      </c>
      <c r="R478" s="5">
        <v>477</v>
      </c>
      <c r="S478" s="12" t="str">
        <f t="shared" si="39"/>
        <v>No</v>
      </c>
      <c r="T478" s="24" t="s">
        <v>29</v>
      </c>
      <c r="U478" s="5" t="s">
        <v>799</v>
      </c>
      <c r="V478" s="5" t="str">
        <f>TEXT(TablaSala[[#This Row],[Fecha de factura ]],"dddd")</f>
        <v>jueves</v>
      </c>
      <c r="W478" s="18" t="str">
        <f t="shared" si="36"/>
        <v>00:00:00</v>
      </c>
    </row>
    <row r="479" spans="1:23">
      <c r="A479" s="6">
        <v>7</v>
      </c>
      <c r="B479" s="12" t="s">
        <v>229</v>
      </c>
      <c r="C479" s="6">
        <v>5</v>
      </c>
      <c r="D479" s="15">
        <f t="shared" si="37"/>
        <v>45022</v>
      </c>
      <c r="E479" s="7">
        <v>6.9444444444444447E-4</v>
      </c>
      <c r="F479" s="21">
        <v>0.14444444444444443</v>
      </c>
      <c r="G479" s="21">
        <f t="shared" si="35"/>
        <v>0.15416666666666665</v>
      </c>
      <c r="H479" s="21">
        <f>VLOOKUP($R479,'Tiempo de permanencia'!$B$7:$E$773,4,FALSE)</f>
        <v>6.25E-2</v>
      </c>
      <c r="I479" s="37">
        <f t="shared" si="38"/>
        <v>9.1666666666666646E-2</v>
      </c>
      <c r="J479" s="23">
        <v>45022.000694444447</v>
      </c>
      <c r="K479" s="8">
        <v>45022.144444444442</v>
      </c>
      <c r="L479" s="12" t="s">
        <v>26</v>
      </c>
      <c r="M479" s="6" t="s">
        <v>20</v>
      </c>
      <c r="N479" s="12" t="s">
        <v>28</v>
      </c>
      <c r="O479" s="5">
        <v>32.78</v>
      </c>
      <c r="P479" s="12">
        <f>VLOOKUP(R479,'Monto total'!$H$4:$K$770,4,FALSE)</f>
        <v>150.78</v>
      </c>
      <c r="Q479" s="24" t="s">
        <v>49</v>
      </c>
      <c r="R479" s="5">
        <v>478</v>
      </c>
      <c r="S479" s="12" t="str">
        <f t="shared" si="39"/>
        <v>Sí</v>
      </c>
      <c r="T479" s="24" t="s">
        <v>55</v>
      </c>
      <c r="U479" s="5" t="s">
        <v>800</v>
      </c>
      <c r="V479" s="5" t="str">
        <f>TEXT(TablaSala[[#This Row],[Fecha de factura ]],"dddd")</f>
        <v>jueves</v>
      </c>
      <c r="W479" s="18" t="str">
        <f t="shared" si="36"/>
        <v>00:15:00</v>
      </c>
    </row>
    <row r="480" spans="1:23">
      <c r="A480" s="6">
        <v>1</v>
      </c>
      <c r="B480" s="12" t="s">
        <v>140</v>
      </c>
      <c r="C480" s="6">
        <v>3</v>
      </c>
      <c r="D480" s="15">
        <f t="shared" si="37"/>
        <v>45022</v>
      </c>
      <c r="E480" s="7">
        <v>2.9166666666666667E-2</v>
      </c>
      <c r="F480" s="21">
        <v>0.1875</v>
      </c>
      <c r="G480" s="21">
        <f t="shared" si="35"/>
        <v>0.15833333333333333</v>
      </c>
      <c r="H480" s="21">
        <f>VLOOKUP($R480,'Tiempo de permanencia'!$B$7:$E$773,4,FALSE)</f>
        <v>5.7638888888888892E-2</v>
      </c>
      <c r="I480" s="37">
        <f t="shared" si="38"/>
        <v>0.10069444444444443</v>
      </c>
      <c r="J480" s="23">
        <v>45022.029166666667</v>
      </c>
      <c r="K480" s="8">
        <v>45022.1875</v>
      </c>
      <c r="L480" s="12" t="s">
        <v>19</v>
      </c>
      <c r="M480" s="6" t="s">
        <v>20</v>
      </c>
      <c r="N480" s="12" t="s">
        <v>21</v>
      </c>
      <c r="O480" s="5">
        <v>39.58</v>
      </c>
      <c r="P480" s="12">
        <f>VLOOKUP(R480,'Monto total'!$H$4:$K$770,4,FALSE)</f>
        <v>91.58</v>
      </c>
      <c r="Q480" s="24" t="s">
        <v>22</v>
      </c>
      <c r="R480" s="5">
        <v>479</v>
      </c>
      <c r="S480" s="12" t="str">
        <f t="shared" si="39"/>
        <v>Sí</v>
      </c>
      <c r="T480" s="24" t="s">
        <v>97</v>
      </c>
      <c r="U480" s="5" t="s">
        <v>801</v>
      </c>
      <c r="V480" s="5" t="str">
        <f>TEXT(TablaSala[[#This Row],[Fecha de factura ]],"dddd")</f>
        <v>jueves</v>
      </c>
      <c r="W480" s="18" t="str">
        <f t="shared" si="36"/>
        <v>00:00:00</v>
      </c>
    </row>
    <row r="481" spans="1:23">
      <c r="A481" s="6">
        <v>1</v>
      </c>
      <c r="B481" s="12" t="s">
        <v>802</v>
      </c>
      <c r="C481" s="6">
        <v>5</v>
      </c>
      <c r="D481" s="15">
        <f t="shared" si="37"/>
        <v>45022</v>
      </c>
      <c r="E481" s="7">
        <v>0.14305555555555555</v>
      </c>
      <c r="F481" s="21">
        <v>0.30486111111111114</v>
      </c>
      <c r="G481" s="21">
        <f t="shared" si="35"/>
        <v>0.16180555555555559</v>
      </c>
      <c r="H481" s="21">
        <f>VLOOKUP($R481,'Tiempo de permanencia'!$B$7:$E$773,4,FALSE)</f>
        <v>4.5138888888888888E-2</v>
      </c>
      <c r="I481" s="37">
        <f t="shared" si="38"/>
        <v>0.1166666666666667</v>
      </c>
      <c r="J481" s="23">
        <v>45022.143055555556</v>
      </c>
      <c r="K481" s="8">
        <v>45022.304861111108</v>
      </c>
      <c r="L481" s="12" t="s">
        <v>38</v>
      </c>
      <c r="M481" s="6" t="s">
        <v>27</v>
      </c>
      <c r="N481" s="12" t="s">
        <v>28</v>
      </c>
      <c r="O481" s="5">
        <v>18.63</v>
      </c>
      <c r="P481" s="12">
        <f>VLOOKUP(R481,'Monto total'!$H$4:$K$770,4,FALSE)</f>
        <v>177.63</v>
      </c>
      <c r="Q481" s="24" t="s">
        <v>22</v>
      </c>
      <c r="R481" s="5">
        <v>480</v>
      </c>
      <c r="S481" s="12" t="str">
        <f t="shared" si="39"/>
        <v>Sí</v>
      </c>
      <c r="T481" s="24" t="s">
        <v>58</v>
      </c>
      <c r="U481" s="5" t="s">
        <v>803</v>
      </c>
      <c r="V481" s="5" t="str">
        <f>TEXT(TablaSala[[#This Row],[Fecha de factura ]],"dddd")</f>
        <v>jueves</v>
      </c>
      <c r="W481" s="18" t="str">
        <f t="shared" si="36"/>
        <v>00:00:00</v>
      </c>
    </row>
    <row r="482" spans="1:23">
      <c r="A482" s="6">
        <v>9</v>
      </c>
      <c r="B482" s="12" t="s">
        <v>804</v>
      </c>
      <c r="C482" s="6">
        <v>4</v>
      </c>
      <c r="D482" s="15">
        <f t="shared" si="37"/>
        <v>45022</v>
      </c>
      <c r="E482" s="7">
        <v>8.1250000000000003E-2</v>
      </c>
      <c r="F482" s="21">
        <v>0.19652777777777777</v>
      </c>
      <c r="G482" s="21">
        <f t="shared" si="35"/>
        <v>0.11527777777777777</v>
      </c>
      <c r="H482" s="21">
        <f>VLOOKUP($R482,'Tiempo de permanencia'!$B$7:$E$773,4,FALSE)</f>
        <v>4.027777777777778E-2</v>
      </c>
      <c r="I482" s="37">
        <f t="shared" si="38"/>
        <v>7.4999999999999983E-2</v>
      </c>
      <c r="J482" s="23">
        <v>45022.081250000003</v>
      </c>
      <c r="K482" s="8">
        <v>45022.196527777778</v>
      </c>
      <c r="L482" s="12" t="s">
        <v>26</v>
      </c>
      <c r="M482" s="6" t="s">
        <v>20</v>
      </c>
      <c r="N482" s="12" t="s">
        <v>33</v>
      </c>
      <c r="O482" s="5">
        <v>42.02</v>
      </c>
      <c r="P482" s="12">
        <f>VLOOKUP(R482,'Monto total'!$H$4:$K$770,4,FALSE)</f>
        <v>94.02000000000001</v>
      </c>
      <c r="Q482" s="24" t="s">
        <v>22</v>
      </c>
      <c r="R482" s="5">
        <v>481</v>
      </c>
      <c r="S482" s="12" t="str">
        <f t="shared" si="39"/>
        <v>Sí</v>
      </c>
      <c r="T482" s="24" t="s">
        <v>43</v>
      </c>
      <c r="U482" s="5" t="s">
        <v>270</v>
      </c>
      <c r="V482" s="5" t="str">
        <f>TEXT(TablaSala[[#This Row],[Fecha de factura ]],"dddd")</f>
        <v>jueves</v>
      </c>
      <c r="W482" s="18" t="str">
        <f t="shared" si="36"/>
        <v>00:00:00</v>
      </c>
    </row>
    <row r="483" spans="1:23">
      <c r="A483" s="6">
        <v>9</v>
      </c>
      <c r="B483" s="12" t="s">
        <v>330</v>
      </c>
      <c r="C483" s="6">
        <v>4</v>
      </c>
      <c r="D483" s="15">
        <f t="shared" si="37"/>
        <v>45022</v>
      </c>
      <c r="E483" s="7">
        <v>2.8472222222222222E-2</v>
      </c>
      <c r="F483" s="21">
        <v>0.12430555555555556</v>
      </c>
      <c r="G483" s="21">
        <f t="shared" si="35"/>
        <v>9.583333333333334E-2</v>
      </c>
      <c r="H483" s="21">
        <f>VLOOKUP($R483,'Tiempo de permanencia'!$B$7:$E$773,4,FALSE)</f>
        <v>1.4583333333333334E-2</v>
      </c>
      <c r="I483" s="37">
        <f t="shared" si="38"/>
        <v>8.1250000000000003E-2</v>
      </c>
      <c r="J483" s="23">
        <v>45022.02847222222</v>
      </c>
      <c r="K483" s="8">
        <v>45022.124305555553</v>
      </c>
      <c r="L483" s="12" t="s">
        <v>19</v>
      </c>
      <c r="M483" s="6" t="s">
        <v>27</v>
      </c>
      <c r="N483" s="12" t="s">
        <v>33</v>
      </c>
      <c r="O483" s="5">
        <v>18.84</v>
      </c>
      <c r="P483" s="12">
        <f>VLOOKUP(R483,'Monto total'!$H$4:$K$770,4,FALSE)</f>
        <v>81.84</v>
      </c>
      <c r="Q483" s="24" t="s">
        <v>34</v>
      </c>
      <c r="R483" s="5">
        <v>482</v>
      </c>
      <c r="S483" s="12" t="str">
        <f t="shared" si="39"/>
        <v>Sí</v>
      </c>
      <c r="T483" s="24" t="s">
        <v>29</v>
      </c>
      <c r="U483" s="5" t="s">
        <v>116</v>
      </c>
      <c r="V483" s="5" t="str">
        <f>TEXT(TablaSala[[#This Row],[Fecha de factura ]],"dddd")</f>
        <v>jueves</v>
      </c>
      <c r="W483" s="18" t="str">
        <f t="shared" si="36"/>
        <v>00:00:00</v>
      </c>
    </row>
    <row r="484" spans="1:23">
      <c r="A484" s="6">
        <v>2</v>
      </c>
      <c r="B484" s="12" t="s">
        <v>805</v>
      </c>
      <c r="C484" s="6">
        <v>4</v>
      </c>
      <c r="D484" s="15">
        <f t="shared" si="37"/>
        <v>45022</v>
      </c>
      <c r="E484" s="7">
        <v>0.15972222222222221</v>
      </c>
      <c r="F484" s="21">
        <v>0.29236111111111113</v>
      </c>
      <c r="G484" s="21">
        <f t="shared" si="35"/>
        <v>0.13263888888888892</v>
      </c>
      <c r="H484" s="21">
        <f>VLOOKUP($R484,'Tiempo de permanencia'!$B$7:$E$773,4,FALSE)</f>
        <v>3.6805555555555557E-2</v>
      </c>
      <c r="I484" s="37">
        <f t="shared" si="38"/>
        <v>9.5833333333333354E-2</v>
      </c>
      <c r="J484" s="23">
        <v>45022.159722222219</v>
      </c>
      <c r="K484" s="8">
        <v>45022.292361111111</v>
      </c>
      <c r="L484" s="12" t="s">
        <v>26</v>
      </c>
      <c r="M484" s="6" t="s">
        <v>20</v>
      </c>
      <c r="N484" s="12" t="s">
        <v>33</v>
      </c>
      <c r="O484" s="5">
        <v>12.74</v>
      </c>
      <c r="P484" s="12">
        <f>VLOOKUP(R484,'Monto total'!$H$4:$K$770,4,FALSE)</f>
        <v>93.74</v>
      </c>
      <c r="Q484" s="24" t="s">
        <v>22</v>
      </c>
      <c r="R484" s="5">
        <v>483</v>
      </c>
      <c r="S484" s="12" t="str">
        <f t="shared" si="39"/>
        <v>Sí</v>
      </c>
      <c r="T484" s="24" t="s">
        <v>73</v>
      </c>
      <c r="U484" s="5" t="s">
        <v>184</v>
      </c>
      <c r="V484" s="5" t="str">
        <f>TEXT(TablaSala[[#This Row],[Fecha de factura ]],"dddd")</f>
        <v>jueves</v>
      </c>
      <c r="W484" s="18" t="str">
        <f t="shared" si="36"/>
        <v>00:00:00</v>
      </c>
    </row>
    <row r="485" spans="1:23">
      <c r="A485" s="6">
        <v>18</v>
      </c>
      <c r="B485" s="12" t="s">
        <v>806</v>
      </c>
      <c r="C485" s="6">
        <v>2</v>
      </c>
      <c r="D485" s="15">
        <f t="shared" si="37"/>
        <v>45022</v>
      </c>
      <c r="E485" s="7">
        <v>6.458333333333334E-2</v>
      </c>
      <c r="F485" s="21">
        <v>0.18819444444444444</v>
      </c>
      <c r="G485" s="21">
        <f t="shared" si="35"/>
        <v>0.1236111111111111</v>
      </c>
      <c r="H485" s="21">
        <f>VLOOKUP($R485,'Tiempo de permanencia'!$B$7:$E$773,4,FALSE)</f>
        <v>2.361111111111111E-2</v>
      </c>
      <c r="I485" s="37">
        <f t="shared" si="38"/>
        <v>9.9999999999999992E-2</v>
      </c>
      <c r="J485" s="23">
        <v>45022.064583333333</v>
      </c>
      <c r="K485" s="8">
        <v>45022.188194444447</v>
      </c>
      <c r="L485" s="12" t="s">
        <v>42</v>
      </c>
      <c r="M485" s="6" t="s">
        <v>20</v>
      </c>
      <c r="N485" s="12" t="s">
        <v>33</v>
      </c>
      <c r="O485" s="5">
        <v>22.76</v>
      </c>
      <c r="P485" s="12">
        <f>VLOOKUP(R485,'Monto total'!$H$4:$K$770,4,FALSE)</f>
        <v>97.76</v>
      </c>
      <c r="Q485" s="24" t="s">
        <v>34</v>
      </c>
      <c r="R485" s="5">
        <v>484</v>
      </c>
      <c r="S485" s="12" t="str">
        <f t="shared" si="39"/>
        <v>Sí</v>
      </c>
      <c r="T485" s="24" t="s">
        <v>78</v>
      </c>
      <c r="U485" s="5" t="s">
        <v>209</v>
      </c>
      <c r="V485" s="5" t="str">
        <f>TEXT(TablaSala[[#This Row],[Fecha de factura ]],"dddd")</f>
        <v>jueves</v>
      </c>
      <c r="W485" s="18" t="str">
        <f t="shared" si="36"/>
        <v>00:00:00</v>
      </c>
    </row>
    <row r="486" spans="1:23">
      <c r="A486" s="6">
        <v>6</v>
      </c>
      <c r="B486" s="12" t="s">
        <v>604</v>
      </c>
      <c r="C486" s="6">
        <v>5</v>
      </c>
      <c r="D486" s="15">
        <f t="shared" si="37"/>
        <v>45022</v>
      </c>
      <c r="E486" s="7">
        <v>4.1666666666666664E-2</v>
      </c>
      <c r="F486" s="21">
        <v>0.11944444444444445</v>
      </c>
      <c r="G486" s="21">
        <f t="shared" si="35"/>
        <v>7.7777777777777779E-2</v>
      </c>
      <c r="H486" s="21">
        <f>VLOOKUP($R486,'Tiempo de permanencia'!$B$7:$E$773,4,FALSE)</f>
        <v>5.486111111111111E-2</v>
      </c>
      <c r="I486" s="37">
        <f t="shared" si="38"/>
        <v>2.2916666666666669E-2</v>
      </c>
      <c r="J486" s="23">
        <v>45022.041666666664</v>
      </c>
      <c r="K486" s="8">
        <v>45022.119444444441</v>
      </c>
      <c r="L486" s="12" t="s">
        <v>38</v>
      </c>
      <c r="M486" s="6" t="s">
        <v>46</v>
      </c>
      <c r="N486" s="12" t="s">
        <v>33</v>
      </c>
      <c r="O486" s="5">
        <v>39.07</v>
      </c>
      <c r="P486" s="12">
        <f>VLOOKUP(R486,'Monto total'!$H$4:$K$770,4,FALSE)</f>
        <v>183.07</v>
      </c>
      <c r="Q486" s="24" t="s">
        <v>22</v>
      </c>
      <c r="R486" s="5">
        <v>485</v>
      </c>
      <c r="S486" s="12" t="str">
        <f t="shared" si="39"/>
        <v>Sí</v>
      </c>
      <c r="T486" s="24" t="s">
        <v>55</v>
      </c>
      <c r="U486" s="5" t="s">
        <v>807</v>
      </c>
      <c r="V486" s="5" t="str">
        <f>TEXT(TablaSala[[#This Row],[Fecha de factura ]],"dddd")</f>
        <v>jueves</v>
      </c>
      <c r="W486" s="18" t="str">
        <f t="shared" si="36"/>
        <v>00:00:00</v>
      </c>
    </row>
    <row r="487" spans="1:23">
      <c r="A487" s="6">
        <v>15</v>
      </c>
      <c r="B487" s="12" t="s">
        <v>808</v>
      </c>
      <c r="C487" s="6">
        <v>3</v>
      </c>
      <c r="D487" s="15">
        <f t="shared" si="37"/>
        <v>45022</v>
      </c>
      <c r="E487" s="7">
        <v>0.11597222222222223</v>
      </c>
      <c r="F487" s="21">
        <v>0.25833333333333336</v>
      </c>
      <c r="G487" s="21">
        <f t="shared" si="35"/>
        <v>0.15277777777777779</v>
      </c>
      <c r="H487" s="21">
        <f>VLOOKUP($R487,'Tiempo de permanencia'!$B$7:$E$773,4,FALSE)</f>
        <v>4.0972222222222222E-2</v>
      </c>
      <c r="I487" s="37">
        <f t="shared" si="38"/>
        <v>0.11180555555555557</v>
      </c>
      <c r="J487" s="23">
        <v>45022.115972222222</v>
      </c>
      <c r="K487" s="8">
        <v>45022.258333333331</v>
      </c>
      <c r="L487" s="12" t="s">
        <v>26</v>
      </c>
      <c r="M487" s="6" t="s">
        <v>27</v>
      </c>
      <c r="N487" s="12" t="s">
        <v>21</v>
      </c>
      <c r="O487" s="5">
        <v>12.66</v>
      </c>
      <c r="P487" s="12">
        <f>VLOOKUP(R487,'Monto total'!$H$4:$K$770,4,FALSE)</f>
        <v>162.66</v>
      </c>
      <c r="Q487" s="24" t="s">
        <v>49</v>
      </c>
      <c r="R487" s="5">
        <v>486</v>
      </c>
      <c r="S487" s="12" t="str">
        <f t="shared" si="39"/>
        <v>Sí</v>
      </c>
      <c r="T487" s="24" t="s">
        <v>29</v>
      </c>
      <c r="U487" s="5" t="s">
        <v>809</v>
      </c>
      <c r="V487" s="5" t="str">
        <f>TEXT(TablaSala[[#This Row],[Fecha de factura ]],"dddd")</f>
        <v>jueves</v>
      </c>
      <c r="W487" s="18" t="str">
        <f t="shared" si="36"/>
        <v>00:15:00</v>
      </c>
    </row>
    <row r="488" spans="1:23">
      <c r="A488" s="6">
        <v>17</v>
      </c>
      <c r="B488" s="12" t="s">
        <v>167</v>
      </c>
      <c r="C488" s="6">
        <v>1</v>
      </c>
      <c r="D488" s="15">
        <f t="shared" si="37"/>
        <v>45022</v>
      </c>
      <c r="E488" s="7">
        <v>6.5277777777777782E-2</v>
      </c>
      <c r="F488" s="21">
        <v>0.15972222222222221</v>
      </c>
      <c r="G488" s="21">
        <f t="shared" si="35"/>
        <v>0.1048611111111111</v>
      </c>
      <c r="H488" s="21">
        <f>VLOOKUP($R488,'Tiempo de permanencia'!$B$7:$E$773,4,FALSE)</f>
        <v>6.3888888888888884E-2</v>
      </c>
      <c r="I488" s="37">
        <f t="shared" si="38"/>
        <v>4.0972222222222215E-2</v>
      </c>
      <c r="J488" s="23">
        <v>45022.06527777778</v>
      </c>
      <c r="K488" s="8">
        <v>45022.159722222219</v>
      </c>
      <c r="L488" s="12" t="s">
        <v>26</v>
      </c>
      <c r="M488" s="6" t="s">
        <v>20</v>
      </c>
      <c r="N488" s="12" t="s">
        <v>33</v>
      </c>
      <c r="O488" s="5">
        <v>45.76</v>
      </c>
      <c r="P488" s="12">
        <f>VLOOKUP(R488,'Monto total'!$H$4:$K$770,4,FALSE)</f>
        <v>197.76</v>
      </c>
      <c r="Q488" s="24" t="s">
        <v>49</v>
      </c>
      <c r="R488" s="5">
        <v>487</v>
      </c>
      <c r="S488" s="12" t="str">
        <f t="shared" si="39"/>
        <v>Sí</v>
      </c>
      <c r="T488" s="24" t="s">
        <v>39</v>
      </c>
      <c r="U488" s="5" t="s">
        <v>810</v>
      </c>
      <c r="V488" s="5" t="str">
        <f>TEXT(TablaSala[[#This Row],[Fecha de factura ]],"dddd")</f>
        <v>jueves</v>
      </c>
      <c r="W488" s="18" t="str">
        <f t="shared" si="36"/>
        <v>00:15:00</v>
      </c>
    </row>
    <row r="489" spans="1:23">
      <c r="A489" s="6">
        <v>10</v>
      </c>
      <c r="B489" s="12" t="s">
        <v>811</v>
      </c>
      <c r="C489" s="6">
        <v>4</v>
      </c>
      <c r="D489" s="15">
        <f t="shared" si="37"/>
        <v>45022</v>
      </c>
      <c r="E489" s="7">
        <v>0</v>
      </c>
      <c r="F489" s="21">
        <v>8.1944444444444445E-2</v>
      </c>
      <c r="G489" s="21">
        <f t="shared" si="35"/>
        <v>8.1944444444444445E-2</v>
      </c>
      <c r="H489" s="21">
        <f>VLOOKUP($R489,'Tiempo de permanencia'!$B$7:$E$773,4,FALSE)</f>
        <v>8.611111111111111E-2</v>
      </c>
      <c r="I489" s="37">
        <f t="shared" si="38"/>
        <v>0</v>
      </c>
      <c r="J489" s="23">
        <v>45022</v>
      </c>
      <c r="K489" s="8">
        <v>45022.081944444442</v>
      </c>
      <c r="L489" s="12" t="s">
        <v>19</v>
      </c>
      <c r="M489" s="6" t="s">
        <v>20</v>
      </c>
      <c r="N489" s="12" t="s">
        <v>1323</v>
      </c>
      <c r="O489" s="5">
        <v>37.380000000000003</v>
      </c>
      <c r="P489" s="12">
        <f>VLOOKUP(R489,'Monto total'!$H$4:$K$770,4,FALSE)</f>
        <v>0</v>
      </c>
      <c r="Q489" s="24" t="s">
        <v>34</v>
      </c>
      <c r="R489" s="5">
        <v>488</v>
      </c>
      <c r="S489" s="12" t="str">
        <f t="shared" si="39"/>
        <v>No</v>
      </c>
      <c r="T489" s="24" t="s">
        <v>97</v>
      </c>
      <c r="U489" s="5" t="s">
        <v>812</v>
      </c>
      <c r="V489" s="5" t="str">
        <f>TEXT(TablaSala[[#This Row],[Fecha de factura ]],"dddd")</f>
        <v>jueves</v>
      </c>
      <c r="W489" s="18" t="str">
        <f t="shared" si="36"/>
        <v>00:00:00</v>
      </c>
    </row>
    <row r="490" spans="1:23">
      <c r="A490" s="6">
        <v>3</v>
      </c>
      <c r="B490" s="12" t="s">
        <v>813</v>
      </c>
      <c r="C490" s="6">
        <v>1</v>
      </c>
      <c r="D490" s="15">
        <f t="shared" si="37"/>
        <v>45022</v>
      </c>
      <c r="E490" s="7">
        <v>0.12291666666666666</v>
      </c>
      <c r="F490" s="21">
        <v>0.22708333333333333</v>
      </c>
      <c r="G490" s="21">
        <f t="shared" si="35"/>
        <v>0.11458333333333334</v>
      </c>
      <c r="H490" s="21">
        <f>VLOOKUP($R490,'Tiempo de permanencia'!$B$7:$E$773,4,FALSE)</f>
        <v>2.361111111111111E-2</v>
      </c>
      <c r="I490" s="37">
        <f t="shared" si="38"/>
        <v>9.0972222222222232E-2</v>
      </c>
      <c r="J490" s="23">
        <v>45022.122916666667</v>
      </c>
      <c r="K490" s="8">
        <v>45022.227083333331</v>
      </c>
      <c r="L490" s="12" t="s">
        <v>19</v>
      </c>
      <c r="M490" s="6" t="s">
        <v>27</v>
      </c>
      <c r="N490" s="12" t="s">
        <v>33</v>
      </c>
      <c r="O490" s="5">
        <v>22.27</v>
      </c>
      <c r="P490" s="12">
        <f>VLOOKUP(R490,'Monto total'!$H$4:$K$770,4,FALSE)</f>
        <v>171.27</v>
      </c>
      <c r="Q490" s="24" t="s">
        <v>49</v>
      </c>
      <c r="R490" s="5">
        <v>489</v>
      </c>
      <c r="S490" s="12" t="str">
        <f t="shared" si="39"/>
        <v>Sí</v>
      </c>
      <c r="T490" s="24" t="s">
        <v>97</v>
      </c>
      <c r="U490" s="5" t="s">
        <v>188</v>
      </c>
      <c r="V490" s="5" t="str">
        <f>TEXT(TablaSala[[#This Row],[Fecha de factura ]],"dddd")</f>
        <v>jueves</v>
      </c>
      <c r="W490" s="18" t="str">
        <f t="shared" si="36"/>
        <v>00:15:00</v>
      </c>
    </row>
    <row r="491" spans="1:23">
      <c r="A491" s="6">
        <v>1</v>
      </c>
      <c r="B491" s="12" t="s">
        <v>774</v>
      </c>
      <c r="C491" s="6">
        <v>2</v>
      </c>
      <c r="D491" s="15">
        <f t="shared" si="37"/>
        <v>45022</v>
      </c>
      <c r="E491" s="7">
        <v>0.1388888888888889</v>
      </c>
      <c r="F491" s="21">
        <v>0.20624999999999999</v>
      </c>
      <c r="G491" s="21">
        <f t="shared" si="35"/>
        <v>6.7361111111111094E-2</v>
      </c>
      <c r="H491" s="21">
        <f>VLOOKUP($R491,'Tiempo de permanencia'!$B$7:$E$773,4,FALSE)</f>
        <v>9.0972222222222218E-2</v>
      </c>
      <c r="I491" s="37">
        <f t="shared" si="38"/>
        <v>0</v>
      </c>
      <c r="J491" s="23">
        <v>45022.138888888891</v>
      </c>
      <c r="K491" s="8">
        <v>45022.206250000003</v>
      </c>
      <c r="L491" s="12" t="s">
        <v>38</v>
      </c>
      <c r="M491" s="6" t="s">
        <v>20</v>
      </c>
      <c r="N491" s="12" t="s">
        <v>1323</v>
      </c>
      <c r="O491" s="5">
        <v>26.79</v>
      </c>
      <c r="P491" s="12">
        <f>VLOOKUP(R491,'Monto total'!$H$4:$K$770,4,FALSE)</f>
        <v>0</v>
      </c>
      <c r="Q491" s="24" t="s">
        <v>34</v>
      </c>
      <c r="R491" s="5">
        <v>490</v>
      </c>
      <c r="S491" s="12" t="str">
        <f t="shared" si="39"/>
        <v>No</v>
      </c>
      <c r="T491" s="24" t="s">
        <v>29</v>
      </c>
      <c r="U491" s="5" t="s">
        <v>814</v>
      </c>
      <c r="V491" s="5" t="str">
        <f>TEXT(TablaSala[[#This Row],[Fecha de factura ]],"dddd")</f>
        <v>jueves</v>
      </c>
      <c r="W491" s="18" t="str">
        <f t="shared" si="36"/>
        <v>00:00:00</v>
      </c>
    </row>
    <row r="492" spans="1:23">
      <c r="A492" s="6">
        <v>7</v>
      </c>
      <c r="B492" s="12" t="s">
        <v>720</v>
      </c>
      <c r="C492" s="6">
        <v>4</v>
      </c>
      <c r="D492" s="15">
        <f t="shared" si="37"/>
        <v>45022</v>
      </c>
      <c r="E492" s="7">
        <v>4.8611111111111112E-3</v>
      </c>
      <c r="F492" s="21">
        <v>0.10902777777777778</v>
      </c>
      <c r="G492" s="21">
        <f t="shared" si="35"/>
        <v>0.11458333333333334</v>
      </c>
      <c r="H492" s="21">
        <f>VLOOKUP($R492,'Tiempo de permanencia'!$B$7:$E$773,4,FALSE)</f>
        <v>2.8472222222222222E-2</v>
      </c>
      <c r="I492" s="37">
        <f t="shared" si="38"/>
        <v>8.6111111111111124E-2</v>
      </c>
      <c r="J492" s="23">
        <v>45022.004861111112</v>
      </c>
      <c r="K492" s="8">
        <v>45022.109027777777</v>
      </c>
      <c r="L492" s="12" t="s">
        <v>42</v>
      </c>
      <c r="M492" s="6" t="s">
        <v>27</v>
      </c>
      <c r="N492" s="12" t="s">
        <v>33</v>
      </c>
      <c r="O492" s="5">
        <v>34.68</v>
      </c>
      <c r="P492" s="12">
        <f>VLOOKUP(R492,'Monto total'!$H$4:$K$770,4,FALSE)</f>
        <v>152.68</v>
      </c>
      <c r="Q492" s="24" t="s">
        <v>49</v>
      </c>
      <c r="R492" s="5">
        <v>491</v>
      </c>
      <c r="S492" s="12" t="str">
        <f t="shared" si="39"/>
        <v>Sí</v>
      </c>
      <c r="T492" s="24" t="s">
        <v>23</v>
      </c>
      <c r="U492" s="5" t="s">
        <v>815</v>
      </c>
      <c r="V492" s="5" t="str">
        <f>TEXT(TablaSala[[#This Row],[Fecha de factura ]],"dddd")</f>
        <v>jueves</v>
      </c>
      <c r="W492" s="18" t="str">
        <f t="shared" si="36"/>
        <v>00:15:00</v>
      </c>
    </row>
    <row r="493" spans="1:23">
      <c r="A493" s="6">
        <v>4</v>
      </c>
      <c r="B493" s="12" t="s">
        <v>816</v>
      </c>
      <c r="C493" s="6">
        <v>4</v>
      </c>
      <c r="D493" s="15">
        <f t="shared" si="37"/>
        <v>45022</v>
      </c>
      <c r="E493" s="7">
        <v>4.3749999999999997E-2</v>
      </c>
      <c r="F493" s="21">
        <v>0.19166666666666668</v>
      </c>
      <c r="G493" s="21">
        <f t="shared" si="35"/>
        <v>0.1479166666666667</v>
      </c>
      <c r="H493" s="21">
        <f>VLOOKUP($R493,'Tiempo de permanencia'!$B$7:$E$773,4,FALSE)</f>
        <v>3.4027777777777775E-2</v>
      </c>
      <c r="I493" s="37">
        <f t="shared" si="38"/>
        <v>0.11388888888888893</v>
      </c>
      <c r="J493" s="23">
        <v>45022.043749999997</v>
      </c>
      <c r="K493" s="8">
        <v>45022.191666666666</v>
      </c>
      <c r="L493" s="12" t="s">
        <v>26</v>
      </c>
      <c r="M493" s="6" t="s">
        <v>20</v>
      </c>
      <c r="N493" s="12" t="s">
        <v>33</v>
      </c>
      <c r="O493" s="5">
        <v>16.62</v>
      </c>
      <c r="P493" s="12">
        <f>VLOOKUP(R493,'Monto total'!$H$4:$K$770,4,FALSE)</f>
        <v>226.62</v>
      </c>
      <c r="Q493" s="24" t="s">
        <v>22</v>
      </c>
      <c r="R493" s="5">
        <v>492</v>
      </c>
      <c r="S493" s="12" t="str">
        <f t="shared" si="39"/>
        <v>Sí</v>
      </c>
      <c r="T493" s="24" t="s">
        <v>29</v>
      </c>
      <c r="U493" s="5" t="s">
        <v>817</v>
      </c>
      <c r="V493" s="5" t="str">
        <f>TEXT(TablaSala[[#This Row],[Fecha de factura ]],"dddd")</f>
        <v>jueves</v>
      </c>
      <c r="W493" s="18" t="str">
        <f t="shared" si="36"/>
        <v>00:00:00</v>
      </c>
    </row>
    <row r="494" spans="1:23">
      <c r="A494" s="6">
        <v>2</v>
      </c>
      <c r="B494" s="12" t="s">
        <v>263</v>
      </c>
      <c r="C494" s="6">
        <v>2</v>
      </c>
      <c r="D494" s="15">
        <f t="shared" si="37"/>
        <v>45022</v>
      </c>
      <c r="E494" s="7">
        <v>2.1527777777777778E-2</v>
      </c>
      <c r="F494" s="21">
        <v>7.3611111111111113E-2</v>
      </c>
      <c r="G494" s="21">
        <f t="shared" si="35"/>
        <v>6.25E-2</v>
      </c>
      <c r="H494" s="21">
        <f>VLOOKUP($R494,'Tiempo de permanencia'!$B$7:$E$773,4,FALSE)</f>
        <v>5.5555555555555558E-3</v>
      </c>
      <c r="I494" s="37">
        <f t="shared" si="38"/>
        <v>5.6944444444444443E-2</v>
      </c>
      <c r="J494" s="23">
        <v>45022.021527777775</v>
      </c>
      <c r="K494" s="8">
        <v>45022.073611111111</v>
      </c>
      <c r="L494" s="12" t="s">
        <v>38</v>
      </c>
      <c r="M494" s="6" t="s">
        <v>20</v>
      </c>
      <c r="N494" s="12" t="s">
        <v>33</v>
      </c>
      <c r="O494" s="5">
        <v>32.67</v>
      </c>
      <c r="P494" s="12">
        <f>VLOOKUP(R494,'Monto total'!$H$4:$K$770,4,FALSE)</f>
        <v>86.67</v>
      </c>
      <c r="Q494" s="24" t="s">
        <v>49</v>
      </c>
      <c r="R494" s="5">
        <v>493</v>
      </c>
      <c r="S494" s="12" t="str">
        <f t="shared" si="39"/>
        <v>Sí</v>
      </c>
      <c r="T494" s="24" t="s">
        <v>43</v>
      </c>
      <c r="U494" s="5" t="s">
        <v>131</v>
      </c>
      <c r="V494" s="5" t="str">
        <f>TEXT(TablaSala[[#This Row],[Fecha de factura ]],"dddd")</f>
        <v>jueves</v>
      </c>
      <c r="W494" s="18" t="str">
        <f t="shared" si="36"/>
        <v>00:15:00</v>
      </c>
    </row>
    <row r="495" spans="1:23">
      <c r="A495" s="6">
        <v>20</v>
      </c>
      <c r="B495" s="12" t="s">
        <v>602</v>
      </c>
      <c r="C495" s="6">
        <v>5</v>
      </c>
      <c r="D495" s="15">
        <f t="shared" si="37"/>
        <v>45022</v>
      </c>
      <c r="E495" s="7">
        <v>6.1111111111111109E-2</v>
      </c>
      <c r="F495" s="21">
        <v>0.20069444444444445</v>
      </c>
      <c r="G495" s="21">
        <f t="shared" si="35"/>
        <v>0.13958333333333334</v>
      </c>
      <c r="H495" s="21">
        <f>VLOOKUP($R495,'Tiempo de permanencia'!$B$7:$E$773,4,FALSE)</f>
        <v>2.1527777777777778E-2</v>
      </c>
      <c r="I495" s="37">
        <f t="shared" si="38"/>
        <v>0.11805555555555555</v>
      </c>
      <c r="J495" s="23">
        <v>45022.061111111114</v>
      </c>
      <c r="K495" s="8">
        <v>45022.200694444444</v>
      </c>
      <c r="L495" s="12" t="s">
        <v>26</v>
      </c>
      <c r="M495" s="6" t="s">
        <v>27</v>
      </c>
      <c r="N495" s="12" t="s">
        <v>33</v>
      </c>
      <c r="O495" s="5">
        <v>11.85</v>
      </c>
      <c r="P495" s="12">
        <f>VLOOKUP(R495,'Monto total'!$H$4:$K$770,4,FALSE)</f>
        <v>183.85</v>
      </c>
      <c r="Q495" s="24" t="s">
        <v>22</v>
      </c>
      <c r="R495" s="5">
        <v>494</v>
      </c>
      <c r="S495" s="12" t="str">
        <f t="shared" si="39"/>
        <v>Sí</v>
      </c>
      <c r="T495" s="24" t="s">
        <v>39</v>
      </c>
      <c r="U495" s="5" t="s">
        <v>51</v>
      </c>
      <c r="V495" s="5" t="str">
        <f>TEXT(TablaSala[[#This Row],[Fecha de factura ]],"dddd")</f>
        <v>jueves</v>
      </c>
      <c r="W495" s="18" t="str">
        <f t="shared" si="36"/>
        <v>00:00:00</v>
      </c>
    </row>
    <row r="496" spans="1:23">
      <c r="A496" s="6">
        <v>11</v>
      </c>
      <c r="B496" s="12" t="s">
        <v>818</v>
      </c>
      <c r="C496" s="6">
        <v>6</v>
      </c>
      <c r="D496" s="15">
        <f t="shared" si="37"/>
        <v>45022</v>
      </c>
      <c r="E496" s="7">
        <v>0.12569444444444444</v>
      </c>
      <c r="F496" s="21">
        <v>0.28472222222222221</v>
      </c>
      <c r="G496" s="21">
        <f t="shared" si="35"/>
        <v>0.15902777777777777</v>
      </c>
      <c r="H496" s="21">
        <f>VLOOKUP($R496,'Tiempo de permanencia'!$B$7:$E$773,4,FALSE)</f>
        <v>7.0833333333333331E-2</v>
      </c>
      <c r="I496" s="37">
        <f t="shared" si="38"/>
        <v>8.8194444444444436E-2</v>
      </c>
      <c r="J496" s="23">
        <v>45022.125694444447</v>
      </c>
      <c r="K496" s="8">
        <v>45022.284722222219</v>
      </c>
      <c r="L496" s="12" t="s">
        <v>32</v>
      </c>
      <c r="M496" s="6" t="s">
        <v>27</v>
      </c>
      <c r="N496" s="12" t="s">
        <v>33</v>
      </c>
      <c r="O496" s="5">
        <v>33.96</v>
      </c>
      <c r="P496" s="12">
        <f>VLOOKUP(R496,'Monto total'!$H$4:$K$770,4,FALSE)</f>
        <v>296.95999999999998</v>
      </c>
      <c r="Q496" s="24" t="s">
        <v>34</v>
      </c>
      <c r="R496" s="5">
        <v>495</v>
      </c>
      <c r="S496" s="12" t="str">
        <f t="shared" si="39"/>
        <v>Sí</v>
      </c>
      <c r="T496" s="24" t="s">
        <v>50</v>
      </c>
      <c r="U496" s="5" t="s">
        <v>819</v>
      </c>
      <c r="V496" s="5" t="str">
        <f>TEXT(TablaSala[[#This Row],[Fecha de factura ]],"dddd")</f>
        <v>jueves</v>
      </c>
      <c r="W496" s="18" t="str">
        <f t="shared" si="36"/>
        <v>00:00:00</v>
      </c>
    </row>
    <row r="497" spans="1:23">
      <c r="A497" s="6">
        <v>1</v>
      </c>
      <c r="B497" s="12" t="s">
        <v>313</v>
      </c>
      <c r="C497" s="6">
        <v>3</v>
      </c>
      <c r="D497" s="15">
        <f t="shared" si="37"/>
        <v>45022</v>
      </c>
      <c r="E497" s="7">
        <v>0.10694444444444444</v>
      </c>
      <c r="F497" s="21">
        <v>0.26527777777777778</v>
      </c>
      <c r="G497" s="21">
        <f t="shared" si="35"/>
        <v>0.15833333333333333</v>
      </c>
      <c r="H497" s="21">
        <f>VLOOKUP($R497,'Tiempo de permanencia'!$B$7:$E$773,4,FALSE)</f>
        <v>9.2361111111111116E-2</v>
      </c>
      <c r="I497" s="37">
        <f t="shared" si="38"/>
        <v>6.597222222222221E-2</v>
      </c>
      <c r="J497" s="23">
        <v>45022.106944444444</v>
      </c>
      <c r="K497" s="8">
        <v>45022.265277777777</v>
      </c>
      <c r="L497" s="12" t="s">
        <v>26</v>
      </c>
      <c r="M497" s="6" t="s">
        <v>20</v>
      </c>
      <c r="N497" s="12" t="s">
        <v>33</v>
      </c>
      <c r="O497" s="5">
        <v>39.42</v>
      </c>
      <c r="P497" s="12">
        <f>VLOOKUP(R497,'Monto total'!$H$4:$K$770,4,FALSE)</f>
        <v>262.42</v>
      </c>
      <c r="Q497" s="24" t="s">
        <v>22</v>
      </c>
      <c r="R497" s="5">
        <v>496</v>
      </c>
      <c r="S497" s="12" t="str">
        <f t="shared" si="39"/>
        <v>Sí</v>
      </c>
      <c r="T497" s="24" t="s">
        <v>97</v>
      </c>
      <c r="U497" s="5" t="s">
        <v>820</v>
      </c>
      <c r="V497" s="5" t="str">
        <f>TEXT(TablaSala[[#This Row],[Fecha de factura ]],"dddd")</f>
        <v>jueves</v>
      </c>
      <c r="W497" s="18" t="str">
        <f t="shared" si="36"/>
        <v>00:00:00</v>
      </c>
    </row>
    <row r="498" spans="1:23">
      <c r="A498" s="6">
        <v>13</v>
      </c>
      <c r="B498" s="12" t="s">
        <v>173</v>
      </c>
      <c r="C498" s="6">
        <v>6</v>
      </c>
      <c r="D498" s="15">
        <f t="shared" si="37"/>
        <v>45022</v>
      </c>
      <c r="E498" s="7">
        <v>0.14583333333333334</v>
      </c>
      <c r="F498" s="21">
        <v>0.2902777777777778</v>
      </c>
      <c r="G498" s="21">
        <f t="shared" si="35"/>
        <v>0.14444444444444446</v>
      </c>
      <c r="H498" s="21">
        <f>VLOOKUP($R498,'Tiempo de permanencia'!$B$7:$E$773,4,FALSE)</f>
        <v>2.6388888888888889E-2</v>
      </c>
      <c r="I498" s="37">
        <f t="shared" si="38"/>
        <v>0.11805555555555557</v>
      </c>
      <c r="J498" s="23">
        <v>45022.145833333336</v>
      </c>
      <c r="K498" s="8">
        <v>45022.290277777778</v>
      </c>
      <c r="L498" s="12" t="s">
        <v>19</v>
      </c>
      <c r="M498" s="6" t="s">
        <v>20</v>
      </c>
      <c r="N498" s="12" t="s">
        <v>21</v>
      </c>
      <c r="O498" s="5">
        <v>29.93</v>
      </c>
      <c r="P498" s="12">
        <f>VLOOKUP(R498,'Monto total'!$H$4:$K$770,4,FALSE)</f>
        <v>179.93</v>
      </c>
      <c r="Q498" s="24" t="s">
        <v>22</v>
      </c>
      <c r="R498" s="5">
        <v>497</v>
      </c>
      <c r="S498" s="12" t="str">
        <f t="shared" si="39"/>
        <v>Sí</v>
      </c>
      <c r="T498" s="24" t="s">
        <v>97</v>
      </c>
      <c r="U498" s="5" t="s">
        <v>821</v>
      </c>
      <c r="V498" s="5" t="str">
        <f>TEXT(TablaSala[[#This Row],[Fecha de factura ]],"dddd")</f>
        <v>jueves</v>
      </c>
      <c r="W498" s="18" t="str">
        <f t="shared" si="36"/>
        <v>00:00:00</v>
      </c>
    </row>
    <row r="499" spans="1:23">
      <c r="A499" s="6">
        <v>20</v>
      </c>
      <c r="B499" s="12" t="s">
        <v>734</v>
      </c>
      <c r="C499" s="6">
        <v>3</v>
      </c>
      <c r="D499" s="15">
        <f t="shared" si="37"/>
        <v>45022</v>
      </c>
      <c r="E499" s="7">
        <v>1.1805555555555555E-2</v>
      </c>
      <c r="F499" s="21">
        <v>0.15694444444444444</v>
      </c>
      <c r="G499" s="21">
        <f t="shared" si="35"/>
        <v>0.14513888888888887</v>
      </c>
      <c r="H499" s="21">
        <f>VLOOKUP($R499,'Tiempo de permanencia'!$B$7:$E$773,4,FALSE)</f>
        <v>2.2222222222222223E-2</v>
      </c>
      <c r="I499" s="37">
        <f t="shared" si="38"/>
        <v>0.12291666666666665</v>
      </c>
      <c r="J499" s="23">
        <v>45022.011805555558</v>
      </c>
      <c r="K499" s="8">
        <v>45022.156944444447</v>
      </c>
      <c r="L499" s="12" t="s">
        <v>19</v>
      </c>
      <c r="M499" s="6" t="s">
        <v>20</v>
      </c>
      <c r="N499" s="12" t="s">
        <v>33</v>
      </c>
      <c r="O499" s="5">
        <v>21.99</v>
      </c>
      <c r="P499" s="12">
        <f>VLOOKUP(R499,'Monto total'!$H$4:$K$770,4,FALSE)</f>
        <v>40.989999999999995</v>
      </c>
      <c r="Q499" s="24" t="s">
        <v>34</v>
      </c>
      <c r="R499" s="5">
        <v>498</v>
      </c>
      <c r="S499" s="12" t="str">
        <f t="shared" si="39"/>
        <v>Sí</v>
      </c>
      <c r="T499" s="24" t="s">
        <v>23</v>
      </c>
      <c r="U499" s="5" t="s">
        <v>194</v>
      </c>
      <c r="V499" s="5" t="str">
        <f>TEXT(TablaSala[[#This Row],[Fecha de factura ]],"dddd")</f>
        <v>jueves</v>
      </c>
      <c r="W499" s="18" t="str">
        <f t="shared" si="36"/>
        <v>00:00:00</v>
      </c>
    </row>
    <row r="500" spans="1:23">
      <c r="A500" s="6">
        <v>5</v>
      </c>
      <c r="B500" s="12" t="s">
        <v>710</v>
      </c>
      <c r="C500" s="6">
        <v>5</v>
      </c>
      <c r="D500" s="15">
        <f t="shared" si="37"/>
        <v>45022</v>
      </c>
      <c r="E500" s="7">
        <v>5.6250000000000001E-2</v>
      </c>
      <c r="F500" s="21">
        <v>0.18611111111111112</v>
      </c>
      <c r="G500" s="21">
        <f t="shared" si="35"/>
        <v>0.12986111111111112</v>
      </c>
      <c r="H500" s="21">
        <f>VLOOKUP($R500,'Tiempo de permanencia'!$B$7:$E$773,4,FALSE)</f>
        <v>9.0277777777777776E-2</v>
      </c>
      <c r="I500" s="37">
        <f t="shared" si="38"/>
        <v>3.9583333333333345E-2</v>
      </c>
      <c r="J500" s="23">
        <v>45022.056250000001</v>
      </c>
      <c r="K500" s="8">
        <v>45022.186111111114</v>
      </c>
      <c r="L500" s="12" t="s">
        <v>32</v>
      </c>
      <c r="M500" s="6" t="s">
        <v>46</v>
      </c>
      <c r="N500" s="12" t="s">
        <v>21</v>
      </c>
      <c r="O500" s="5">
        <v>22.69</v>
      </c>
      <c r="P500" s="12">
        <f>VLOOKUP(R500,'Monto total'!$H$4:$K$770,4,FALSE)</f>
        <v>180.69</v>
      </c>
      <c r="Q500" s="24" t="s">
        <v>22</v>
      </c>
      <c r="R500" s="5">
        <v>499</v>
      </c>
      <c r="S500" s="12" t="str">
        <f t="shared" si="39"/>
        <v>Sí</v>
      </c>
      <c r="T500" s="24" t="s">
        <v>35</v>
      </c>
      <c r="U500" s="5" t="s">
        <v>822</v>
      </c>
      <c r="V500" s="5" t="str">
        <f>TEXT(TablaSala[[#This Row],[Fecha de factura ]],"dddd")</f>
        <v>jueves</v>
      </c>
      <c r="W500" s="18" t="str">
        <f t="shared" si="36"/>
        <v>00:00:00</v>
      </c>
    </row>
    <row r="501" spans="1:23">
      <c r="A501" s="6">
        <v>4</v>
      </c>
      <c r="B501" s="12" t="s">
        <v>813</v>
      </c>
      <c r="C501" s="6">
        <v>5</v>
      </c>
      <c r="D501" s="15">
        <f t="shared" si="37"/>
        <v>45022</v>
      </c>
      <c r="E501" s="7">
        <v>5.347222222222222E-2</v>
      </c>
      <c r="F501" s="21">
        <v>0.21875</v>
      </c>
      <c r="G501" s="21">
        <f t="shared" si="35"/>
        <v>0.17569444444444443</v>
      </c>
      <c r="H501" s="21">
        <f>VLOOKUP($R501,'Tiempo de permanencia'!$B$7:$E$773,4,FALSE)</f>
        <v>2.9166666666666667E-2</v>
      </c>
      <c r="I501" s="37">
        <f t="shared" si="38"/>
        <v>0.14652777777777776</v>
      </c>
      <c r="J501" s="23">
        <v>45022.053472222222</v>
      </c>
      <c r="K501" s="8">
        <v>45022.21875</v>
      </c>
      <c r="L501" s="12" t="s">
        <v>42</v>
      </c>
      <c r="M501" s="6" t="s">
        <v>27</v>
      </c>
      <c r="N501" s="12" t="s">
        <v>21</v>
      </c>
      <c r="O501" s="5">
        <v>37.619999999999997</v>
      </c>
      <c r="P501" s="12">
        <f>VLOOKUP(R501,'Monto total'!$H$4:$K$770,4,FALSE)</f>
        <v>130.62</v>
      </c>
      <c r="Q501" s="24" t="s">
        <v>49</v>
      </c>
      <c r="R501" s="5">
        <v>500</v>
      </c>
      <c r="S501" s="12" t="str">
        <f t="shared" si="39"/>
        <v>Sí</v>
      </c>
      <c r="T501" s="24" t="s">
        <v>97</v>
      </c>
      <c r="U501" s="5" t="s">
        <v>823</v>
      </c>
      <c r="V501" s="5" t="str">
        <f>TEXT(TablaSala[[#This Row],[Fecha de factura ]],"dddd")</f>
        <v>jueves</v>
      </c>
      <c r="W501" s="18" t="str">
        <f t="shared" si="36"/>
        <v>00:15:00</v>
      </c>
    </row>
    <row r="502" spans="1:23">
      <c r="A502" s="6">
        <v>7</v>
      </c>
      <c r="B502" s="12" t="s">
        <v>824</v>
      </c>
      <c r="C502" s="6">
        <v>1</v>
      </c>
      <c r="D502" s="15">
        <f t="shared" si="37"/>
        <v>45022</v>
      </c>
      <c r="E502" s="7">
        <v>0.15555555555555556</v>
      </c>
      <c r="F502" s="21">
        <v>0.27152777777777776</v>
      </c>
      <c r="G502" s="21">
        <f t="shared" si="35"/>
        <v>0.12638888888888886</v>
      </c>
      <c r="H502" s="21">
        <f>VLOOKUP($R502,'Tiempo de permanencia'!$B$7:$E$773,4,FALSE)</f>
        <v>2.7083333333333334E-2</v>
      </c>
      <c r="I502" s="37">
        <f t="shared" si="38"/>
        <v>9.9305555555555522E-2</v>
      </c>
      <c r="J502" s="23">
        <v>45022.155555555553</v>
      </c>
      <c r="K502" s="8">
        <v>45022.271527777775</v>
      </c>
      <c r="L502" s="12" t="s">
        <v>26</v>
      </c>
      <c r="M502" s="6" t="s">
        <v>46</v>
      </c>
      <c r="N502" s="12" t="s">
        <v>33</v>
      </c>
      <c r="O502" s="5">
        <v>28.38</v>
      </c>
      <c r="P502" s="12">
        <f>VLOOKUP(R502,'Monto total'!$H$4:$K$770,4,FALSE)</f>
        <v>166.38</v>
      </c>
      <c r="Q502" s="24" t="s">
        <v>49</v>
      </c>
      <c r="R502" s="5">
        <v>501</v>
      </c>
      <c r="S502" s="12" t="str">
        <f t="shared" si="39"/>
        <v>Sí</v>
      </c>
      <c r="T502" s="24" t="s">
        <v>50</v>
      </c>
      <c r="U502" s="5" t="s">
        <v>825</v>
      </c>
      <c r="V502" s="5" t="str">
        <f>TEXT(TablaSala[[#This Row],[Fecha de factura ]],"dddd")</f>
        <v>jueves</v>
      </c>
      <c r="W502" s="18" t="str">
        <f t="shared" si="36"/>
        <v>00:15:00</v>
      </c>
    </row>
    <row r="503" spans="1:23">
      <c r="A503" s="6">
        <v>5</v>
      </c>
      <c r="B503" s="12" t="s">
        <v>429</v>
      </c>
      <c r="C503" s="6">
        <v>2</v>
      </c>
      <c r="D503" s="15">
        <f t="shared" si="37"/>
        <v>45022</v>
      </c>
      <c r="E503" s="7">
        <v>3.125E-2</v>
      </c>
      <c r="F503" s="21">
        <v>8.1250000000000003E-2</v>
      </c>
      <c r="G503" s="21">
        <f t="shared" si="35"/>
        <v>0.05</v>
      </c>
      <c r="H503" s="21">
        <f>VLOOKUP($R503,'Tiempo de permanencia'!$B$7:$E$773,4,FALSE)</f>
        <v>5.0694444444444445E-2</v>
      </c>
      <c r="I503" s="37">
        <f t="shared" si="38"/>
        <v>0</v>
      </c>
      <c r="J503" s="23">
        <v>45022.03125</v>
      </c>
      <c r="K503" s="8">
        <v>45022.081250000003</v>
      </c>
      <c r="L503" s="12" t="s">
        <v>38</v>
      </c>
      <c r="M503" s="6" t="s">
        <v>20</v>
      </c>
      <c r="N503" s="12" t="s">
        <v>1323</v>
      </c>
      <c r="O503" s="5">
        <v>32.9</v>
      </c>
      <c r="P503" s="12">
        <f>VLOOKUP(R503,'Monto total'!$H$4:$K$770,4,FALSE)</f>
        <v>0</v>
      </c>
      <c r="Q503" s="24" t="s">
        <v>22</v>
      </c>
      <c r="R503" s="5">
        <v>502</v>
      </c>
      <c r="S503" s="12" t="str">
        <f t="shared" si="39"/>
        <v>No</v>
      </c>
      <c r="T503" s="24" t="s">
        <v>55</v>
      </c>
      <c r="U503" s="5" t="s">
        <v>826</v>
      </c>
      <c r="V503" s="5" t="str">
        <f>TEXT(TablaSala[[#This Row],[Fecha de factura ]],"dddd")</f>
        <v>jueves</v>
      </c>
      <c r="W503" s="18" t="str">
        <f t="shared" si="36"/>
        <v>00:00:00</v>
      </c>
    </row>
    <row r="504" spans="1:23">
      <c r="A504" s="6">
        <v>3</v>
      </c>
      <c r="B504" s="12" t="s">
        <v>827</v>
      </c>
      <c r="C504" s="6">
        <v>1</v>
      </c>
      <c r="D504" s="15">
        <f t="shared" si="37"/>
        <v>45022</v>
      </c>
      <c r="E504" s="7">
        <v>9.7222222222222224E-2</v>
      </c>
      <c r="F504" s="21">
        <v>0.16805555555555557</v>
      </c>
      <c r="G504" s="21">
        <f t="shared" si="35"/>
        <v>7.0833333333333345E-2</v>
      </c>
      <c r="H504" s="21">
        <f>VLOOKUP($R504,'Tiempo de permanencia'!$B$7:$E$773,4,FALSE)</f>
        <v>5.9027777777777776E-2</v>
      </c>
      <c r="I504" s="37">
        <f t="shared" si="38"/>
        <v>1.1805555555555569E-2</v>
      </c>
      <c r="J504" s="23">
        <v>45022.097222222219</v>
      </c>
      <c r="K504" s="8">
        <v>45022.168055555558</v>
      </c>
      <c r="L504" s="12" t="s">
        <v>19</v>
      </c>
      <c r="M504" s="6" t="s">
        <v>20</v>
      </c>
      <c r="N504" s="12" t="s">
        <v>33</v>
      </c>
      <c r="O504" s="5">
        <v>35.840000000000003</v>
      </c>
      <c r="P504" s="12">
        <f>VLOOKUP(R504,'Monto total'!$H$4:$K$770,4,FALSE)</f>
        <v>172.84</v>
      </c>
      <c r="Q504" s="24" t="s">
        <v>22</v>
      </c>
      <c r="R504" s="5">
        <v>503</v>
      </c>
      <c r="S504" s="12" t="str">
        <f t="shared" si="39"/>
        <v>Sí</v>
      </c>
      <c r="T504" s="24" t="s">
        <v>23</v>
      </c>
      <c r="U504" s="5" t="s">
        <v>466</v>
      </c>
      <c r="V504" s="5" t="str">
        <f>TEXT(TablaSala[[#This Row],[Fecha de factura ]],"dddd")</f>
        <v>jueves</v>
      </c>
      <c r="W504" s="18" t="str">
        <f t="shared" si="36"/>
        <v>00:00:00</v>
      </c>
    </row>
    <row r="505" spans="1:23">
      <c r="A505" s="6">
        <v>2</v>
      </c>
      <c r="B505" s="12" t="s">
        <v>828</v>
      </c>
      <c r="C505" s="6">
        <v>5</v>
      </c>
      <c r="D505" s="15">
        <f t="shared" si="37"/>
        <v>45022</v>
      </c>
      <c r="E505" s="7">
        <v>9.0277777777777776E-2</v>
      </c>
      <c r="F505" s="21">
        <v>0.2</v>
      </c>
      <c r="G505" s="21">
        <f t="shared" si="35"/>
        <v>0.10972222222222223</v>
      </c>
      <c r="H505" s="21">
        <f>VLOOKUP($R505,'Tiempo de permanencia'!$B$7:$E$773,4,FALSE)</f>
        <v>1.3194444444444444E-2</v>
      </c>
      <c r="I505" s="37">
        <f t="shared" si="38"/>
        <v>9.6527777777777796E-2</v>
      </c>
      <c r="J505" s="23">
        <v>45022.090277777781</v>
      </c>
      <c r="K505" s="8">
        <v>45022.2</v>
      </c>
      <c r="L505" s="12" t="s">
        <v>38</v>
      </c>
      <c r="M505" s="6" t="s">
        <v>46</v>
      </c>
      <c r="N505" s="12" t="s">
        <v>28</v>
      </c>
      <c r="O505" s="5">
        <v>31.31</v>
      </c>
      <c r="P505" s="12">
        <f>VLOOKUP(R505,'Monto total'!$H$4:$K$770,4,FALSE)</f>
        <v>85.31</v>
      </c>
      <c r="Q505" s="24" t="s">
        <v>22</v>
      </c>
      <c r="R505" s="5">
        <v>504</v>
      </c>
      <c r="S505" s="12" t="str">
        <f t="shared" si="39"/>
        <v>Sí</v>
      </c>
      <c r="T505" s="24" t="s">
        <v>35</v>
      </c>
      <c r="U505" s="5" t="s">
        <v>184</v>
      </c>
      <c r="V505" s="5" t="str">
        <f>TEXT(TablaSala[[#This Row],[Fecha de factura ]],"dddd")</f>
        <v>jueves</v>
      </c>
      <c r="W505" s="18" t="str">
        <f t="shared" si="36"/>
        <v>00:00:00</v>
      </c>
    </row>
    <row r="506" spans="1:23">
      <c r="A506" s="6">
        <v>5</v>
      </c>
      <c r="B506" s="12" t="s">
        <v>829</v>
      </c>
      <c r="C506" s="6">
        <v>1</v>
      </c>
      <c r="D506" s="15">
        <f t="shared" si="37"/>
        <v>45022</v>
      </c>
      <c r="E506" s="7">
        <v>0.10972222222222222</v>
      </c>
      <c r="F506" s="21">
        <v>0.25486111111111109</v>
      </c>
      <c r="G506" s="21">
        <f t="shared" si="35"/>
        <v>0.14513888888888887</v>
      </c>
      <c r="H506" s="21">
        <f>VLOOKUP($R506,'Tiempo de permanencia'!$B$7:$E$773,4,FALSE)</f>
        <v>7.9861111111111105E-2</v>
      </c>
      <c r="I506" s="37">
        <f t="shared" si="38"/>
        <v>6.5277777777777768E-2</v>
      </c>
      <c r="J506" s="23">
        <v>45022.109722222223</v>
      </c>
      <c r="K506" s="8">
        <v>45022.254861111112</v>
      </c>
      <c r="L506" s="12" t="s">
        <v>32</v>
      </c>
      <c r="M506" s="6" t="s">
        <v>46</v>
      </c>
      <c r="N506" s="12" t="s">
        <v>33</v>
      </c>
      <c r="O506" s="5">
        <v>25.76</v>
      </c>
      <c r="P506" s="12">
        <f>VLOOKUP(R506,'Monto total'!$H$4:$K$770,4,FALSE)</f>
        <v>180.76</v>
      </c>
      <c r="Q506" s="24" t="s">
        <v>22</v>
      </c>
      <c r="R506" s="5">
        <v>505</v>
      </c>
      <c r="S506" s="12" t="str">
        <f t="shared" si="39"/>
        <v>Sí</v>
      </c>
      <c r="T506" s="24" t="s">
        <v>29</v>
      </c>
      <c r="U506" s="5" t="s">
        <v>830</v>
      </c>
      <c r="V506" s="5" t="str">
        <f>TEXT(TablaSala[[#This Row],[Fecha de factura ]],"dddd")</f>
        <v>jueves</v>
      </c>
      <c r="W506" s="18" t="str">
        <f t="shared" si="36"/>
        <v>00:00:00</v>
      </c>
    </row>
    <row r="507" spans="1:23">
      <c r="A507" s="6">
        <v>18</v>
      </c>
      <c r="B507" s="12" t="s">
        <v>831</v>
      </c>
      <c r="C507" s="6">
        <v>2</v>
      </c>
      <c r="D507" s="15">
        <f t="shared" si="37"/>
        <v>45022</v>
      </c>
      <c r="E507" s="7">
        <v>8.4027777777777785E-2</v>
      </c>
      <c r="F507" s="21">
        <v>0.16805555555555557</v>
      </c>
      <c r="G507" s="21">
        <f t="shared" si="35"/>
        <v>9.4444444444444456E-2</v>
      </c>
      <c r="H507" s="21">
        <f>VLOOKUP($R507,'Tiempo de permanencia'!$B$7:$E$773,4,FALSE)</f>
        <v>3.472222222222222E-3</v>
      </c>
      <c r="I507" s="37">
        <f t="shared" si="38"/>
        <v>9.0972222222222232E-2</v>
      </c>
      <c r="J507" s="23">
        <v>45022.084027777775</v>
      </c>
      <c r="K507" s="8">
        <v>45022.168055555558</v>
      </c>
      <c r="L507" s="12" t="s">
        <v>19</v>
      </c>
      <c r="M507" s="6" t="s">
        <v>46</v>
      </c>
      <c r="N507" s="12" t="s">
        <v>33</v>
      </c>
      <c r="O507" s="5">
        <v>11.65</v>
      </c>
      <c r="P507" s="12">
        <f>VLOOKUP(R507,'Monto total'!$H$4:$K$770,4,FALSE)</f>
        <v>81.650000000000006</v>
      </c>
      <c r="Q507" s="24" t="s">
        <v>49</v>
      </c>
      <c r="R507" s="5">
        <v>506</v>
      </c>
      <c r="S507" s="12" t="str">
        <f t="shared" si="39"/>
        <v>Sí</v>
      </c>
      <c r="T507" s="24" t="s">
        <v>39</v>
      </c>
      <c r="U507" s="5" t="s">
        <v>47</v>
      </c>
      <c r="V507" s="5" t="str">
        <f>TEXT(TablaSala[[#This Row],[Fecha de factura ]],"dddd")</f>
        <v>jueves</v>
      </c>
      <c r="W507" s="18" t="str">
        <f t="shared" si="36"/>
        <v>00:15:00</v>
      </c>
    </row>
    <row r="508" spans="1:23">
      <c r="A508" s="6">
        <v>18</v>
      </c>
      <c r="B508" s="12" t="s">
        <v>770</v>
      </c>
      <c r="C508" s="6">
        <v>4</v>
      </c>
      <c r="D508" s="15">
        <f t="shared" si="37"/>
        <v>45022</v>
      </c>
      <c r="E508" s="7">
        <v>0.14305555555555555</v>
      </c>
      <c r="F508" s="21">
        <v>0.1875</v>
      </c>
      <c r="G508" s="21">
        <f t="shared" si="35"/>
        <v>4.4444444444444453E-2</v>
      </c>
      <c r="H508" s="21">
        <f>VLOOKUP($R508,'Tiempo de permanencia'!$B$7:$E$773,4,FALSE)</f>
        <v>4.791666666666667E-2</v>
      </c>
      <c r="I508" s="37">
        <f t="shared" si="38"/>
        <v>0</v>
      </c>
      <c r="J508" s="23">
        <v>45022.143055555556</v>
      </c>
      <c r="K508" s="8">
        <v>45022.1875</v>
      </c>
      <c r="L508" s="12" t="s">
        <v>32</v>
      </c>
      <c r="M508" s="6" t="s">
        <v>27</v>
      </c>
      <c r="N508" s="12" t="s">
        <v>1323</v>
      </c>
      <c r="O508" s="5">
        <v>43.42</v>
      </c>
      <c r="P508" s="12">
        <f>VLOOKUP(R508,'Monto total'!$H$4:$K$770,4,FALSE)</f>
        <v>0</v>
      </c>
      <c r="Q508" s="24" t="s">
        <v>34</v>
      </c>
      <c r="R508" s="5">
        <v>507</v>
      </c>
      <c r="S508" s="12" t="str">
        <f t="shared" si="39"/>
        <v>No</v>
      </c>
      <c r="T508" s="24" t="s">
        <v>55</v>
      </c>
      <c r="U508" s="5" t="s">
        <v>832</v>
      </c>
      <c r="V508" s="5" t="str">
        <f>TEXT(TablaSala[[#This Row],[Fecha de factura ]],"dddd")</f>
        <v>jueves</v>
      </c>
      <c r="W508" s="18" t="str">
        <f t="shared" si="36"/>
        <v>00:00:00</v>
      </c>
    </row>
    <row r="509" spans="1:23">
      <c r="A509" s="6">
        <v>6</v>
      </c>
      <c r="B509" s="12" t="s">
        <v>833</v>
      </c>
      <c r="C509" s="6">
        <v>1</v>
      </c>
      <c r="D509" s="15">
        <f t="shared" si="37"/>
        <v>45022</v>
      </c>
      <c r="E509" s="7">
        <v>0.11805555555555555</v>
      </c>
      <c r="F509" s="21">
        <v>0.27430555555555558</v>
      </c>
      <c r="G509" s="21">
        <f t="shared" si="35"/>
        <v>0.15625000000000003</v>
      </c>
      <c r="H509" s="21">
        <f>VLOOKUP($R509,'Tiempo de permanencia'!$B$7:$E$773,4,FALSE)</f>
        <v>2.361111111111111E-2</v>
      </c>
      <c r="I509" s="37">
        <f t="shared" si="38"/>
        <v>0.13263888888888892</v>
      </c>
      <c r="J509" s="23">
        <v>45022.118055555555</v>
      </c>
      <c r="K509" s="8">
        <v>45022.274305555555</v>
      </c>
      <c r="L509" s="12" t="s">
        <v>38</v>
      </c>
      <c r="M509" s="6" t="s">
        <v>20</v>
      </c>
      <c r="N509" s="12" t="s">
        <v>33</v>
      </c>
      <c r="O509" s="5">
        <v>42.8</v>
      </c>
      <c r="P509" s="12">
        <f>VLOOKUP(R509,'Monto total'!$H$4:$K$770,4,FALSE)</f>
        <v>74.8</v>
      </c>
      <c r="Q509" s="24" t="s">
        <v>22</v>
      </c>
      <c r="R509" s="5">
        <v>508</v>
      </c>
      <c r="S509" s="12" t="str">
        <f t="shared" si="39"/>
        <v>Sí</v>
      </c>
      <c r="T509" s="24" t="s">
        <v>35</v>
      </c>
      <c r="U509" s="5" t="s">
        <v>428</v>
      </c>
      <c r="V509" s="5" t="str">
        <f>TEXT(TablaSala[[#This Row],[Fecha de factura ]],"dddd")</f>
        <v>jueves</v>
      </c>
      <c r="W509" s="18" t="str">
        <f t="shared" si="36"/>
        <v>00:00:00</v>
      </c>
    </row>
    <row r="510" spans="1:23">
      <c r="A510" s="6">
        <v>5</v>
      </c>
      <c r="B510" s="12" t="s">
        <v>158</v>
      </c>
      <c r="C510" s="6">
        <v>3</v>
      </c>
      <c r="D510" s="15">
        <f t="shared" si="37"/>
        <v>45022</v>
      </c>
      <c r="E510" s="7">
        <v>0.13333333333333333</v>
      </c>
      <c r="F510" s="21">
        <v>0.25138888888888888</v>
      </c>
      <c r="G510" s="21">
        <f t="shared" si="35"/>
        <v>0.12847222222222221</v>
      </c>
      <c r="H510" s="21">
        <f>VLOOKUP($R510,'Tiempo de permanencia'!$B$7:$E$773,4,FALSE)</f>
        <v>3.2638888888888891E-2</v>
      </c>
      <c r="I510" s="37">
        <f t="shared" si="38"/>
        <v>9.5833333333333326E-2</v>
      </c>
      <c r="J510" s="23">
        <v>45022.133333333331</v>
      </c>
      <c r="K510" s="8">
        <v>45022.251388888886</v>
      </c>
      <c r="L510" s="12" t="s">
        <v>26</v>
      </c>
      <c r="M510" s="6" t="s">
        <v>27</v>
      </c>
      <c r="N510" s="12" t="s">
        <v>33</v>
      </c>
      <c r="O510" s="5">
        <v>16.260000000000002</v>
      </c>
      <c r="P510" s="12">
        <f>VLOOKUP(R510,'Monto total'!$H$4:$K$770,4,FALSE)</f>
        <v>96.26</v>
      </c>
      <c r="Q510" s="24" t="s">
        <v>49</v>
      </c>
      <c r="R510" s="5">
        <v>509</v>
      </c>
      <c r="S510" s="12" t="str">
        <f t="shared" si="39"/>
        <v>Sí</v>
      </c>
      <c r="T510" s="24" t="s">
        <v>35</v>
      </c>
      <c r="U510" s="5" t="s">
        <v>79</v>
      </c>
      <c r="V510" s="5" t="str">
        <f>TEXT(TablaSala[[#This Row],[Fecha de factura ]],"dddd")</f>
        <v>jueves</v>
      </c>
      <c r="W510" s="18" t="str">
        <f t="shared" si="36"/>
        <v>00:15:00</v>
      </c>
    </row>
    <row r="511" spans="1:23">
      <c r="A511" s="6">
        <v>6</v>
      </c>
      <c r="B511" s="12" t="s">
        <v>834</v>
      </c>
      <c r="C511" s="6">
        <v>4</v>
      </c>
      <c r="D511" s="15">
        <f t="shared" si="37"/>
        <v>45022</v>
      </c>
      <c r="E511" s="7">
        <v>0.14722222222222223</v>
      </c>
      <c r="F511" s="21">
        <v>0.18958333333333333</v>
      </c>
      <c r="G511" s="21">
        <f t="shared" si="35"/>
        <v>4.2361111111111099E-2</v>
      </c>
      <c r="H511" s="21">
        <f>VLOOKUP($R511,'Tiempo de permanencia'!$B$7:$E$773,4,FALSE)</f>
        <v>3.3333333333333333E-2</v>
      </c>
      <c r="I511" s="37">
        <f t="shared" si="38"/>
        <v>9.0277777777777665E-3</v>
      </c>
      <c r="J511" s="23">
        <v>45022.147222222222</v>
      </c>
      <c r="K511" s="8">
        <v>45022.189583333333</v>
      </c>
      <c r="L511" s="12" t="s">
        <v>42</v>
      </c>
      <c r="M511" s="6" t="s">
        <v>20</v>
      </c>
      <c r="N511" s="12" t="s">
        <v>33</v>
      </c>
      <c r="O511" s="5">
        <v>14.97</v>
      </c>
      <c r="P511" s="12">
        <f>VLOOKUP(R511,'Monto total'!$H$4:$K$770,4,FALSE)</f>
        <v>50.97</v>
      </c>
      <c r="Q511" s="24" t="s">
        <v>34</v>
      </c>
      <c r="R511" s="5">
        <v>510</v>
      </c>
      <c r="S511" s="12" t="str">
        <f t="shared" si="39"/>
        <v>Sí</v>
      </c>
      <c r="T511" s="24" t="s">
        <v>39</v>
      </c>
      <c r="U511" s="5" t="s">
        <v>120</v>
      </c>
      <c r="V511" s="5" t="str">
        <f>TEXT(TablaSala[[#This Row],[Fecha de factura ]],"dddd")</f>
        <v>jueves</v>
      </c>
      <c r="W511" s="18" t="str">
        <f t="shared" si="36"/>
        <v>00:00:00</v>
      </c>
    </row>
    <row r="512" spans="1:23">
      <c r="A512" s="6">
        <v>2</v>
      </c>
      <c r="B512" s="12" t="s">
        <v>835</v>
      </c>
      <c r="C512" s="6">
        <v>1</v>
      </c>
      <c r="D512" s="15">
        <f t="shared" si="37"/>
        <v>45022</v>
      </c>
      <c r="E512" s="7">
        <v>6.805555555555555E-2</v>
      </c>
      <c r="F512" s="21">
        <v>0.14097222222222222</v>
      </c>
      <c r="G512" s="21">
        <f t="shared" si="35"/>
        <v>7.2916666666666671E-2</v>
      </c>
      <c r="H512" s="21">
        <f>VLOOKUP($R512,'Tiempo de permanencia'!$B$7:$E$773,4,FALSE)</f>
        <v>2.6388888888888889E-2</v>
      </c>
      <c r="I512" s="37">
        <f t="shared" si="38"/>
        <v>4.6527777777777779E-2</v>
      </c>
      <c r="J512" s="23">
        <v>45022.068055555559</v>
      </c>
      <c r="K512" s="8">
        <v>45022.140972222223</v>
      </c>
      <c r="L512" s="12" t="s">
        <v>26</v>
      </c>
      <c r="M512" s="6" t="s">
        <v>20</v>
      </c>
      <c r="N512" s="12" t="s">
        <v>33</v>
      </c>
      <c r="O512" s="5">
        <v>35.950000000000003</v>
      </c>
      <c r="P512" s="12">
        <f>VLOOKUP(R512,'Monto total'!$H$4:$K$770,4,FALSE)</f>
        <v>172.95</v>
      </c>
      <c r="Q512" s="24" t="s">
        <v>34</v>
      </c>
      <c r="R512" s="5">
        <v>511</v>
      </c>
      <c r="S512" s="12" t="str">
        <f t="shared" si="39"/>
        <v>Sí</v>
      </c>
      <c r="T512" s="24" t="s">
        <v>97</v>
      </c>
      <c r="U512" s="5" t="s">
        <v>836</v>
      </c>
      <c r="V512" s="5" t="str">
        <f>TEXT(TablaSala[[#This Row],[Fecha de factura ]],"dddd")</f>
        <v>jueves</v>
      </c>
      <c r="W512" s="18" t="str">
        <f t="shared" si="36"/>
        <v>00:00:00</v>
      </c>
    </row>
    <row r="513" spans="1:23">
      <c r="A513" s="6">
        <v>2</v>
      </c>
      <c r="B513" s="12" t="s">
        <v>690</v>
      </c>
      <c r="C513" s="6">
        <v>1</v>
      </c>
      <c r="D513" s="15">
        <f t="shared" si="37"/>
        <v>45022</v>
      </c>
      <c r="E513" s="7">
        <v>5.486111111111111E-2</v>
      </c>
      <c r="F513" s="21">
        <v>0.10138888888888889</v>
      </c>
      <c r="G513" s="21">
        <f t="shared" si="35"/>
        <v>5.6944444444444443E-2</v>
      </c>
      <c r="H513" s="21">
        <f>VLOOKUP($R513,'Tiempo de permanencia'!$B$7:$E$773,4,FALSE)</f>
        <v>4.0972222222222222E-2</v>
      </c>
      <c r="I513" s="37">
        <f t="shared" si="38"/>
        <v>1.5972222222222221E-2</v>
      </c>
      <c r="J513" s="23">
        <v>45022.054861111108</v>
      </c>
      <c r="K513" s="8">
        <v>45022.101388888892</v>
      </c>
      <c r="L513" s="12" t="s">
        <v>38</v>
      </c>
      <c r="M513" s="6" t="s">
        <v>20</v>
      </c>
      <c r="N513" s="12" t="s">
        <v>33</v>
      </c>
      <c r="O513" s="5">
        <v>37.369999999999997</v>
      </c>
      <c r="P513" s="12">
        <f>VLOOKUP(R513,'Monto total'!$H$4:$K$770,4,FALSE)</f>
        <v>165.37</v>
      </c>
      <c r="Q513" s="24" t="s">
        <v>49</v>
      </c>
      <c r="R513" s="5">
        <v>512</v>
      </c>
      <c r="S513" s="12" t="str">
        <f t="shared" si="39"/>
        <v>Sí</v>
      </c>
      <c r="T513" s="24" t="s">
        <v>23</v>
      </c>
      <c r="U513" s="5" t="s">
        <v>705</v>
      </c>
      <c r="V513" s="5" t="str">
        <f>TEXT(TablaSala[[#This Row],[Fecha de factura ]],"dddd")</f>
        <v>jueves</v>
      </c>
      <c r="W513" s="18" t="str">
        <f t="shared" si="36"/>
        <v>00:15:00</v>
      </c>
    </row>
    <row r="514" spans="1:23">
      <c r="A514" s="6">
        <v>8</v>
      </c>
      <c r="B514" s="12" t="s">
        <v>64</v>
      </c>
      <c r="C514" s="6">
        <v>6</v>
      </c>
      <c r="D514" s="15">
        <f t="shared" si="37"/>
        <v>45022</v>
      </c>
      <c r="E514" s="7">
        <v>6.1111111111111109E-2</v>
      </c>
      <c r="F514" s="21">
        <v>0.20208333333333334</v>
      </c>
      <c r="G514" s="21">
        <f t="shared" ref="G514:G577" si="40">IF(Q514="Ocupada",F514-E514+W514,F514-E514)</f>
        <v>0.15138888888888888</v>
      </c>
      <c r="H514" s="21">
        <f>VLOOKUP($R514,'Tiempo de permanencia'!$B$7:$E$773,4,FALSE)</f>
        <v>3.888888888888889E-2</v>
      </c>
      <c r="I514" s="37">
        <f t="shared" si="38"/>
        <v>0.11249999999999999</v>
      </c>
      <c r="J514" s="23">
        <v>45022.061111111114</v>
      </c>
      <c r="K514" s="8">
        <v>45022.20208333333</v>
      </c>
      <c r="L514" s="12" t="s">
        <v>19</v>
      </c>
      <c r="M514" s="6" t="s">
        <v>27</v>
      </c>
      <c r="N514" s="12" t="s">
        <v>33</v>
      </c>
      <c r="O514" s="5">
        <v>22.74</v>
      </c>
      <c r="P514" s="12">
        <f>VLOOKUP(R514,'Monto total'!$H$4:$K$770,4,FALSE)</f>
        <v>76.739999999999995</v>
      </c>
      <c r="Q514" s="24" t="s">
        <v>49</v>
      </c>
      <c r="R514" s="5">
        <v>513</v>
      </c>
      <c r="S514" s="12" t="str">
        <f t="shared" si="39"/>
        <v>Sí</v>
      </c>
      <c r="T514" s="24" t="s">
        <v>55</v>
      </c>
      <c r="U514" s="5" t="s">
        <v>131</v>
      </c>
      <c r="V514" s="5" t="str">
        <f>TEXT(TablaSala[[#This Row],[Fecha de factura ]],"dddd")</f>
        <v>jueves</v>
      </c>
      <c r="W514" s="18" t="str">
        <f t="shared" ref="W514:W577" si="41">IF(Q514="Ocupada","00:15:00","00:00:00")</f>
        <v>00:15:00</v>
      </c>
    </row>
    <row r="515" spans="1:23">
      <c r="A515" s="6">
        <v>18</v>
      </c>
      <c r="B515" s="12" t="s">
        <v>837</v>
      </c>
      <c r="C515" s="6">
        <v>5</v>
      </c>
      <c r="D515" s="15">
        <f t="shared" ref="D515:D578" si="42">DATE(YEAR(J515),MONTH(J515),DAY(J515))</f>
        <v>45022</v>
      </c>
      <c r="E515" s="7">
        <v>5.486111111111111E-2</v>
      </c>
      <c r="F515" s="21">
        <v>0.19166666666666668</v>
      </c>
      <c r="G515" s="21">
        <f t="shared" si="40"/>
        <v>0.13680555555555557</v>
      </c>
      <c r="H515" s="21">
        <f>VLOOKUP($R515,'Tiempo de permanencia'!$B$7:$E$773,4,FALSE)</f>
        <v>7.7777777777777779E-2</v>
      </c>
      <c r="I515" s="37">
        <f t="shared" ref="I515:I578" si="43">IF((G515-H515)&lt;0,0,G515-H515)</f>
        <v>5.902777777777779E-2</v>
      </c>
      <c r="J515" s="23">
        <v>45022.054861111108</v>
      </c>
      <c r="K515" s="8">
        <v>45022.191666666666</v>
      </c>
      <c r="L515" s="12" t="s">
        <v>42</v>
      </c>
      <c r="M515" s="6" t="s">
        <v>20</v>
      </c>
      <c r="N515" s="12" t="s">
        <v>33</v>
      </c>
      <c r="O515" s="5">
        <v>38.840000000000003</v>
      </c>
      <c r="P515" s="12">
        <f>VLOOKUP(R515,'Monto total'!$H$4:$K$770,4,FALSE)</f>
        <v>212.84</v>
      </c>
      <c r="Q515" s="24" t="s">
        <v>34</v>
      </c>
      <c r="R515" s="5">
        <v>514</v>
      </c>
      <c r="S515" s="12" t="str">
        <f t="shared" ref="S515:S578" si="44">IF($I515=0,"No","Sí")</f>
        <v>Sí</v>
      </c>
      <c r="T515" s="24" t="s">
        <v>78</v>
      </c>
      <c r="U515" s="5" t="s">
        <v>838</v>
      </c>
      <c r="V515" s="5" t="str">
        <f>TEXT(TablaSala[[#This Row],[Fecha de factura ]],"dddd")</f>
        <v>jueves</v>
      </c>
      <c r="W515" s="18" t="str">
        <f t="shared" si="41"/>
        <v>00:00:00</v>
      </c>
    </row>
    <row r="516" spans="1:23">
      <c r="A516" s="6">
        <v>19</v>
      </c>
      <c r="B516" s="12" t="s">
        <v>599</v>
      </c>
      <c r="C516" s="6">
        <v>2</v>
      </c>
      <c r="D516" s="15">
        <f t="shared" si="42"/>
        <v>45022</v>
      </c>
      <c r="E516" s="7">
        <v>4.027777777777778E-2</v>
      </c>
      <c r="F516" s="21">
        <v>8.5416666666666669E-2</v>
      </c>
      <c r="G516" s="21">
        <f t="shared" si="40"/>
        <v>5.5555555555555552E-2</v>
      </c>
      <c r="H516" s="21">
        <f>VLOOKUP($R516,'Tiempo de permanencia'!$B$7:$E$773,4,FALSE)</f>
        <v>9.0277777777777769E-3</v>
      </c>
      <c r="I516" s="37">
        <f t="shared" si="43"/>
        <v>4.6527777777777779E-2</v>
      </c>
      <c r="J516" s="23">
        <v>45022.040277777778</v>
      </c>
      <c r="K516" s="8">
        <v>45022.085416666669</v>
      </c>
      <c r="L516" s="12" t="s">
        <v>32</v>
      </c>
      <c r="M516" s="6" t="s">
        <v>20</v>
      </c>
      <c r="N516" s="12" t="s">
        <v>33</v>
      </c>
      <c r="O516" s="5">
        <v>43.79</v>
      </c>
      <c r="P516" s="12">
        <f>VLOOKUP(R516,'Monto total'!$H$4:$K$770,4,FALSE)</f>
        <v>61.79</v>
      </c>
      <c r="Q516" s="24" t="s">
        <v>49</v>
      </c>
      <c r="R516" s="5">
        <v>515</v>
      </c>
      <c r="S516" s="12" t="str">
        <f t="shared" si="44"/>
        <v>Sí</v>
      </c>
      <c r="T516" s="24" t="s">
        <v>78</v>
      </c>
      <c r="U516" s="5" t="s">
        <v>131</v>
      </c>
      <c r="V516" s="5" t="str">
        <f>TEXT(TablaSala[[#This Row],[Fecha de factura ]],"dddd")</f>
        <v>jueves</v>
      </c>
      <c r="W516" s="18" t="str">
        <f t="shared" si="41"/>
        <v>00:15:00</v>
      </c>
    </row>
    <row r="517" spans="1:23">
      <c r="A517" s="6">
        <v>7</v>
      </c>
      <c r="B517" s="12" t="s">
        <v>839</v>
      </c>
      <c r="C517" s="6">
        <v>2</v>
      </c>
      <c r="D517" s="15">
        <f t="shared" si="42"/>
        <v>45022</v>
      </c>
      <c r="E517" s="7">
        <v>0.16319444444444445</v>
      </c>
      <c r="F517" s="21">
        <v>0.2076388888888889</v>
      </c>
      <c r="G517" s="21">
        <f t="shared" si="40"/>
        <v>4.4444444444444453E-2</v>
      </c>
      <c r="H517" s="21">
        <f>VLOOKUP($R517,'Tiempo de permanencia'!$B$7:$E$773,4,FALSE)</f>
        <v>6.7361111111111108E-2</v>
      </c>
      <c r="I517" s="37">
        <f t="shared" si="43"/>
        <v>0</v>
      </c>
      <c r="J517" s="23">
        <v>45022.163194444445</v>
      </c>
      <c r="K517" s="8">
        <v>45022.207638888889</v>
      </c>
      <c r="L517" s="12" t="s">
        <v>42</v>
      </c>
      <c r="M517" s="6" t="s">
        <v>20</v>
      </c>
      <c r="N517" s="12" t="s">
        <v>1323</v>
      </c>
      <c r="O517" s="5">
        <v>20.85</v>
      </c>
      <c r="P517" s="12">
        <f>VLOOKUP(R517,'Monto total'!$H$4:$K$770,4,FALSE)</f>
        <v>0</v>
      </c>
      <c r="Q517" s="24" t="s">
        <v>22</v>
      </c>
      <c r="R517" s="5">
        <v>516</v>
      </c>
      <c r="S517" s="12" t="str">
        <f t="shared" si="44"/>
        <v>No</v>
      </c>
      <c r="T517" s="24" t="s">
        <v>39</v>
      </c>
      <c r="U517" s="5" t="s">
        <v>840</v>
      </c>
      <c r="V517" s="5" t="str">
        <f>TEXT(TablaSala[[#This Row],[Fecha de factura ]],"dddd")</f>
        <v>jueves</v>
      </c>
      <c r="W517" s="18" t="str">
        <f t="shared" si="41"/>
        <v>00:00:00</v>
      </c>
    </row>
    <row r="518" spans="1:23">
      <c r="A518" s="6">
        <v>4</v>
      </c>
      <c r="B518" s="12" t="s">
        <v>673</v>
      </c>
      <c r="C518" s="6">
        <v>5</v>
      </c>
      <c r="D518" s="15">
        <f t="shared" si="42"/>
        <v>45022</v>
      </c>
      <c r="E518" s="7">
        <v>6.5972222222222224E-2</v>
      </c>
      <c r="F518" s="21">
        <v>0.22916666666666666</v>
      </c>
      <c r="G518" s="21">
        <f t="shared" si="40"/>
        <v>0.16319444444444442</v>
      </c>
      <c r="H518" s="21">
        <f>VLOOKUP($R518,'Tiempo de permanencia'!$B$7:$E$773,4,FALSE)</f>
        <v>4.5138888888888888E-2</v>
      </c>
      <c r="I518" s="37">
        <f t="shared" si="43"/>
        <v>0.11805555555555552</v>
      </c>
      <c r="J518" s="23">
        <v>45022.065972222219</v>
      </c>
      <c r="K518" s="8">
        <v>45022.229166666664</v>
      </c>
      <c r="L518" s="12" t="s">
        <v>42</v>
      </c>
      <c r="M518" s="6" t="s">
        <v>20</v>
      </c>
      <c r="N518" s="12" t="s">
        <v>28</v>
      </c>
      <c r="O518" s="5">
        <v>23.92</v>
      </c>
      <c r="P518" s="12">
        <f>VLOOKUP(R518,'Monto total'!$H$4:$K$770,4,FALSE)</f>
        <v>126.92</v>
      </c>
      <c r="Q518" s="24" t="s">
        <v>22</v>
      </c>
      <c r="R518" s="5">
        <v>517</v>
      </c>
      <c r="S518" s="12" t="str">
        <f t="shared" si="44"/>
        <v>Sí</v>
      </c>
      <c r="T518" s="24" t="s">
        <v>73</v>
      </c>
      <c r="U518" s="5" t="s">
        <v>841</v>
      </c>
      <c r="V518" s="5" t="str">
        <f>TEXT(TablaSala[[#This Row],[Fecha de factura ]],"dddd")</f>
        <v>jueves</v>
      </c>
      <c r="W518" s="18" t="str">
        <f t="shared" si="41"/>
        <v>00:00:00</v>
      </c>
    </row>
    <row r="519" spans="1:23">
      <c r="A519" s="6">
        <v>5</v>
      </c>
      <c r="B519" s="12" t="s">
        <v>281</v>
      </c>
      <c r="C519" s="6">
        <v>6</v>
      </c>
      <c r="D519" s="15">
        <f t="shared" si="42"/>
        <v>45022</v>
      </c>
      <c r="E519" s="7">
        <v>8.8888888888888892E-2</v>
      </c>
      <c r="F519" s="21">
        <v>0.25138888888888888</v>
      </c>
      <c r="G519" s="21">
        <f t="shared" si="40"/>
        <v>0.17291666666666664</v>
      </c>
      <c r="H519" s="21">
        <f>VLOOKUP($R519,'Tiempo de permanencia'!$B$7:$E$773,4,FALSE)</f>
        <v>3.6805555555555557E-2</v>
      </c>
      <c r="I519" s="37">
        <f t="shared" si="43"/>
        <v>0.13611111111111107</v>
      </c>
      <c r="J519" s="23">
        <v>45022.088888888888</v>
      </c>
      <c r="K519" s="8">
        <v>45022.251388888886</v>
      </c>
      <c r="L519" s="12" t="s">
        <v>42</v>
      </c>
      <c r="M519" s="6" t="s">
        <v>27</v>
      </c>
      <c r="N519" s="12" t="s">
        <v>33</v>
      </c>
      <c r="O519" s="5">
        <v>18.48</v>
      </c>
      <c r="P519" s="12">
        <f>VLOOKUP(R519,'Monto total'!$H$4:$K$770,4,FALSE)</f>
        <v>95.48</v>
      </c>
      <c r="Q519" s="24" t="s">
        <v>49</v>
      </c>
      <c r="R519" s="5">
        <v>518</v>
      </c>
      <c r="S519" s="12" t="str">
        <f t="shared" si="44"/>
        <v>Sí</v>
      </c>
      <c r="T519" s="24" t="s">
        <v>29</v>
      </c>
      <c r="U519" s="5" t="s">
        <v>781</v>
      </c>
      <c r="V519" s="5" t="str">
        <f>TEXT(TablaSala[[#This Row],[Fecha de factura ]],"dddd")</f>
        <v>jueves</v>
      </c>
      <c r="W519" s="18" t="str">
        <f t="shared" si="41"/>
        <v>00:15:00</v>
      </c>
    </row>
    <row r="520" spans="1:23">
      <c r="A520" s="6">
        <v>6</v>
      </c>
      <c r="B520" s="12" t="s">
        <v>842</v>
      </c>
      <c r="C520" s="6">
        <v>2</v>
      </c>
      <c r="D520" s="15">
        <f t="shared" si="42"/>
        <v>45022</v>
      </c>
      <c r="E520" s="7">
        <v>3.3333333333333333E-2</v>
      </c>
      <c r="F520" s="21">
        <v>0.15902777777777777</v>
      </c>
      <c r="G520" s="21">
        <f t="shared" si="40"/>
        <v>0.12569444444444444</v>
      </c>
      <c r="H520" s="21">
        <f>VLOOKUP($R520,'Tiempo de permanencia'!$B$7:$E$773,4,FALSE)</f>
        <v>0.10833333333333334</v>
      </c>
      <c r="I520" s="37">
        <f t="shared" si="43"/>
        <v>1.7361111111111105E-2</v>
      </c>
      <c r="J520" s="23">
        <v>45022.033333333333</v>
      </c>
      <c r="K520" s="8">
        <v>45022.15902777778</v>
      </c>
      <c r="L520" s="12" t="s">
        <v>38</v>
      </c>
      <c r="M520" s="6" t="s">
        <v>20</v>
      </c>
      <c r="N520" s="12" t="s">
        <v>33</v>
      </c>
      <c r="O520" s="5">
        <v>34.590000000000003</v>
      </c>
      <c r="P520" s="12">
        <f>VLOOKUP(R520,'Monto total'!$H$4:$K$770,4,FALSE)</f>
        <v>279.59000000000003</v>
      </c>
      <c r="Q520" s="24" t="s">
        <v>34</v>
      </c>
      <c r="R520" s="5">
        <v>519</v>
      </c>
      <c r="S520" s="12" t="str">
        <f t="shared" si="44"/>
        <v>Sí</v>
      </c>
      <c r="T520" s="24" t="s">
        <v>39</v>
      </c>
      <c r="U520" s="5" t="s">
        <v>843</v>
      </c>
      <c r="V520" s="5" t="str">
        <f>TEXT(TablaSala[[#This Row],[Fecha de factura ]],"dddd")</f>
        <v>jueves</v>
      </c>
      <c r="W520" s="18" t="str">
        <f t="shared" si="41"/>
        <v>00:00:00</v>
      </c>
    </row>
    <row r="521" spans="1:23">
      <c r="A521" s="6">
        <v>4</v>
      </c>
      <c r="B521" s="12" t="s">
        <v>844</v>
      </c>
      <c r="C521" s="6">
        <v>4</v>
      </c>
      <c r="D521" s="15">
        <f t="shared" si="42"/>
        <v>45022</v>
      </c>
      <c r="E521" s="7">
        <v>0.14930555555555555</v>
      </c>
      <c r="F521" s="21">
        <v>0.26597222222222222</v>
      </c>
      <c r="G521" s="21">
        <f t="shared" si="40"/>
        <v>0.11666666666666667</v>
      </c>
      <c r="H521" s="21">
        <f>VLOOKUP($R521,'Tiempo de permanencia'!$B$7:$E$773,4,FALSE)</f>
        <v>8.4027777777777785E-2</v>
      </c>
      <c r="I521" s="37">
        <f t="shared" si="43"/>
        <v>3.2638888888888884E-2</v>
      </c>
      <c r="J521" s="23">
        <v>45022.149305555555</v>
      </c>
      <c r="K521" s="8">
        <v>45022.265972222223</v>
      </c>
      <c r="L521" s="12" t="s">
        <v>42</v>
      </c>
      <c r="M521" s="6" t="s">
        <v>46</v>
      </c>
      <c r="N521" s="12" t="s">
        <v>33</v>
      </c>
      <c r="O521" s="5">
        <v>43.99</v>
      </c>
      <c r="P521" s="12">
        <f>VLOOKUP(R521,'Monto total'!$H$4:$K$770,4,FALSE)</f>
        <v>323.99</v>
      </c>
      <c r="Q521" s="24" t="s">
        <v>34</v>
      </c>
      <c r="R521" s="5">
        <v>520</v>
      </c>
      <c r="S521" s="12" t="str">
        <f t="shared" si="44"/>
        <v>Sí</v>
      </c>
      <c r="T521" s="24" t="s">
        <v>29</v>
      </c>
      <c r="U521" s="5" t="s">
        <v>845</v>
      </c>
      <c r="V521" s="5" t="str">
        <f>TEXT(TablaSala[[#This Row],[Fecha de factura ]],"dddd")</f>
        <v>jueves</v>
      </c>
      <c r="W521" s="18" t="str">
        <f t="shared" si="41"/>
        <v>00:00:00</v>
      </c>
    </row>
    <row r="522" spans="1:23">
      <c r="A522" s="6">
        <v>18</v>
      </c>
      <c r="B522" s="12" t="s">
        <v>846</v>
      </c>
      <c r="C522" s="6">
        <v>2</v>
      </c>
      <c r="D522" s="15">
        <f t="shared" si="42"/>
        <v>45022</v>
      </c>
      <c r="E522" s="7">
        <v>2.9861111111111113E-2</v>
      </c>
      <c r="F522" s="21">
        <v>0.12083333333333333</v>
      </c>
      <c r="G522" s="21">
        <f t="shared" si="40"/>
        <v>9.0972222222222218E-2</v>
      </c>
      <c r="H522" s="21">
        <f>VLOOKUP($R522,'Tiempo de permanencia'!$B$7:$E$773,4,FALSE)</f>
        <v>6.3194444444444442E-2</v>
      </c>
      <c r="I522" s="37">
        <f t="shared" si="43"/>
        <v>2.7777777777777776E-2</v>
      </c>
      <c r="J522" s="23">
        <v>45022.029861111114</v>
      </c>
      <c r="K522" s="8">
        <v>45022.120833333334</v>
      </c>
      <c r="L522" s="12" t="s">
        <v>42</v>
      </c>
      <c r="M522" s="6" t="s">
        <v>20</v>
      </c>
      <c r="N522" s="12" t="s">
        <v>33</v>
      </c>
      <c r="O522" s="5">
        <v>15.18</v>
      </c>
      <c r="P522" s="12">
        <f>VLOOKUP(R522,'Monto total'!$H$4:$K$770,4,FALSE)</f>
        <v>225.18</v>
      </c>
      <c r="Q522" s="24" t="s">
        <v>34</v>
      </c>
      <c r="R522" s="5">
        <v>521</v>
      </c>
      <c r="S522" s="12" t="str">
        <f t="shared" si="44"/>
        <v>Sí</v>
      </c>
      <c r="T522" s="24" t="s">
        <v>55</v>
      </c>
      <c r="U522" s="5" t="s">
        <v>847</v>
      </c>
      <c r="V522" s="5" t="str">
        <f>TEXT(TablaSala[[#This Row],[Fecha de factura ]],"dddd")</f>
        <v>jueves</v>
      </c>
      <c r="W522" s="18" t="str">
        <f t="shared" si="41"/>
        <v>00:00:00</v>
      </c>
    </row>
    <row r="523" spans="1:23">
      <c r="A523" s="6">
        <v>2</v>
      </c>
      <c r="B523" s="12" t="s">
        <v>54</v>
      </c>
      <c r="C523" s="6">
        <v>5</v>
      </c>
      <c r="D523" s="15">
        <f t="shared" si="42"/>
        <v>45022</v>
      </c>
      <c r="E523" s="7">
        <v>6.805555555555555E-2</v>
      </c>
      <c r="F523" s="21">
        <v>0.18472222222222223</v>
      </c>
      <c r="G523" s="21">
        <f t="shared" si="40"/>
        <v>0.11666666666666668</v>
      </c>
      <c r="H523" s="21">
        <f>VLOOKUP($R523,'Tiempo de permanencia'!$B$7:$E$773,4,FALSE)</f>
        <v>3.2638888888888891E-2</v>
      </c>
      <c r="I523" s="37">
        <f t="shared" si="43"/>
        <v>8.4027777777777785E-2</v>
      </c>
      <c r="J523" s="23">
        <v>45022.068055555559</v>
      </c>
      <c r="K523" s="8">
        <v>45022.18472222222</v>
      </c>
      <c r="L523" s="12" t="s">
        <v>42</v>
      </c>
      <c r="M523" s="6" t="s">
        <v>20</v>
      </c>
      <c r="N523" s="12" t="s">
        <v>28</v>
      </c>
      <c r="O523" s="5">
        <v>35.35</v>
      </c>
      <c r="P523" s="12">
        <f>VLOOKUP(R523,'Monto total'!$H$4:$K$770,4,FALSE)</f>
        <v>119.35</v>
      </c>
      <c r="Q523" s="24" t="s">
        <v>34</v>
      </c>
      <c r="R523" s="5">
        <v>522</v>
      </c>
      <c r="S523" s="12" t="str">
        <f t="shared" si="44"/>
        <v>Sí</v>
      </c>
      <c r="T523" s="24" t="s">
        <v>58</v>
      </c>
      <c r="U523" s="5" t="s">
        <v>71</v>
      </c>
      <c r="V523" s="5" t="str">
        <f>TEXT(TablaSala[[#This Row],[Fecha de factura ]],"dddd")</f>
        <v>jueves</v>
      </c>
      <c r="W523" s="18" t="str">
        <f t="shared" si="41"/>
        <v>00:00:00</v>
      </c>
    </row>
    <row r="524" spans="1:23">
      <c r="A524" s="6">
        <v>4</v>
      </c>
      <c r="B524" s="12" t="s">
        <v>848</v>
      </c>
      <c r="C524" s="6">
        <v>3</v>
      </c>
      <c r="D524" s="15">
        <f t="shared" si="42"/>
        <v>45022</v>
      </c>
      <c r="E524" s="7">
        <v>6.8750000000000006E-2</v>
      </c>
      <c r="F524" s="21">
        <v>0.19583333333333333</v>
      </c>
      <c r="G524" s="21">
        <f t="shared" si="40"/>
        <v>0.13749999999999998</v>
      </c>
      <c r="H524" s="21">
        <f>VLOOKUP($R524,'Tiempo de permanencia'!$B$7:$E$773,4,FALSE)</f>
        <v>3.5416666666666666E-2</v>
      </c>
      <c r="I524" s="37">
        <f t="shared" si="43"/>
        <v>0.10208333333333332</v>
      </c>
      <c r="J524" s="23">
        <v>45022.068749999999</v>
      </c>
      <c r="K524" s="8">
        <v>45022.195833333331</v>
      </c>
      <c r="L524" s="12" t="s">
        <v>38</v>
      </c>
      <c r="M524" s="6" t="s">
        <v>20</v>
      </c>
      <c r="N524" s="12" t="s">
        <v>33</v>
      </c>
      <c r="O524" s="5">
        <v>45.41</v>
      </c>
      <c r="P524" s="12">
        <f>VLOOKUP(R524,'Monto total'!$H$4:$K$770,4,FALSE)</f>
        <v>126.41</v>
      </c>
      <c r="Q524" s="24" t="s">
        <v>49</v>
      </c>
      <c r="R524" s="5">
        <v>523</v>
      </c>
      <c r="S524" s="12" t="str">
        <f t="shared" si="44"/>
        <v>Sí</v>
      </c>
      <c r="T524" s="24" t="s">
        <v>97</v>
      </c>
      <c r="U524" s="5" t="s">
        <v>184</v>
      </c>
      <c r="V524" s="5" t="str">
        <f>TEXT(TablaSala[[#This Row],[Fecha de factura ]],"dddd")</f>
        <v>jueves</v>
      </c>
      <c r="W524" s="18" t="str">
        <f t="shared" si="41"/>
        <v>00:15:00</v>
      </c>
    </row>
    <row r="525" spans="1:23">
      <c r="A525" s="6">
        <v>16</v>
      </c>
      <c r="B525" s="12" t="s">
        <v>849</v>
      </c>
      <c r="C525" s="6">
        <v>4</v>
      </c>
      <c r="D525" s="15">
        <f t="shared" si="42"/>
        <v>45022</v>
      </c>
      <c r="E525" s="7">
        <v>2.0833333333333333E-3</v>
      </c>
      <c r="F525" s="21">
        <v>0.10555555555555556</v>
      </c>
      <c r="G525" s="21">
        <f t="shared" si="40"/>
        <v>0.11388888888888889</v>
      </c>
      <c r="H525" s="21">
        <f>VLOOKUP($R525,'Tiempo de permanencia'!$B$7:$E$773,4,FALSE)</f>
        <v>4.2361111111111113E-2</v>
      </c>
      <c r="I525" s="37">
        <f t="shared" si="43"/>
        <v>7.1527777777777773E-2</v>
      </c>
      <c r="J525" s="23">
        <v>45022.002083333333</v>
      </c>
      <c r="K525" s="8">
        <v>45022.105555555558</v>
      </c>
      <c r="L525" s="12" t="s">
        <v>19</v>
      </c>
      <c r="M525" s="6" t="s">
        <v>20</v>
      </c>
      <c r="N525" s="12" t="s">
        <v>33</v>
      </c>
      <c r="O525" s="5">
        <v>26.91</v>
      </c>
      <c r="P525" s="12">
        <f>VLOOKUP(R525,'Monto total'!$H$4:$K$770,4,FALSE)</f>
        <v>102.91</v>
      </c>
      <c r="Q525" s="24" t="s">
        <v>49</v>
      </c>
      <c r="R525" s="5">
        <v>524</v>
      </c>
      <c r="S525" s="12" t="str">
        <f t="shared" si="44"/>
        <v>Sí</v>
      </c>
      <c r="T525" s="24" t="s">
        <v>43</v>
      </c>
      <c r="U525" s="5" t="s">
        <v>726</v>
      </c>
      <c r="V525" s="5" t="str">
        <f>TEXT(TablaSala[[#This Row],[Fecha de factura ]],"dddd")</f>
        <v>jueves</v>
      </c>
      <c r="W525" s="18" t="str">
        <f t="shared" si="41"/>
        <v>00:15:00</v>
      </c>
    </row>
    <row r="526" spans="1:23">
      <c r="A526" s="6">
        <v>16</v>
      </c>
      <c r="B526" s="12" t="s">
        <v>391</v>
      </c>
      <c r="C526" s="6">
        <v>3</v>
      </c>
      <c r="D526" s="15">
        <f t="shared" si="42"/>
        <v>45022</v>
      </c>
      <c r="E526" s="7">
        <v>0.14374999999999999</v>
      </c>
      <c r="F526" s="21">
        <v>0.30138888888888887</v>
      </c>
      <c r="G526" s="21">
        <f t="shared" si="40"/>
        <v>0.16805555555555554</v>
      </c>
      <c r="H526" s="21">
        <f>VLOOKUP($R526,'Tiempo de permanencia'!$B$7:$E$773,4,FALSE)</f>
        <v>5.347222222222222E-2</v>
      </c>
      <c r="I526" s="37">
        <f t="shared" si="43"/>
        <v>0.11458333333333331</v>
      </c>
      <c r="J526" s="23">
        <v>45022.143750000003</v>
      </c>
      <c r="K526" s="8">
        <v>45022.301388888889</v>
      </c>
      <c r="L526" s="12" t="s">
        <v>19</v>
      </c>
      <c r="M526" s="6" t="s">
        <v>20</v>
      </c>
      <c r="N526" s="12" t="s">
        <v>33</v>
      </c>
      <c r="O526" s="5">
        <v>32.869999999999997</v>
      </c>
      <c r="P526" s="12">
        <f>VLOOKUP(R526,'Monto total'!$H$4:$K$770,4,FALSE)</f>
        <v>229.87</v>
      </c>
      <c r="Q526" s="24" t="s">
        <v>49</v>
      </c>
      <c r="R526" s="5">
        <v>525</v>
      </c>
      <c r="S526" s="12" t="str">
        <f t="shared" si="44"/>
        <v>Sí</v>
      </c>
      <c r="T526" s="24" t="s">
        <v>50</v>
      </c>
      <c r="U526" s="5" t="s">
        <v>850</v>
      </c>
      <c r="V526" s="5" t="str">
        <f>TEXT(TablaSala[[#This Row],[Fecha de factura ]],"dddd")</f>
        <v>jueves</v>
      </c>
      <c r="W526" s="18" t="str">
        <f t="shared" si="41"/>
        <v>00:15:00</v>
      </c>
    </row>
    <row r="527" spans="1:23">
      <c r="A527" s="6">
        <v>4</v>
      </c>
      <c r="B527" s="12" t="s">
        <v>851</v>
      </c>
      <c r="C527" s="6">
        <v>6</v>
      </c>
      <c r="D527" s="15">
        <f t="shared" si="42"/>
        <v>45022</v>
      </c>
      <c r="E527" s="7">
        <v>0.15555555555555556</v>
      </c>
      <c r="F527" s="21">
        <v>0.23680555555555555</v>
      </c>
      <c r="G527" s="21">
        <f t="shared" si="40"/>
        <v>8.1249999999999989E-2</v>
      </c>
      <c r="H527" s="21">
        <f>VLOOKUP($R527,'Tiempo de permanencia'!$B$7:$E$773,4,FALSE)</f>
        <v>1.5277777777777777E-2</v>
      </c>
      <c r="I527" s="37">
        <f t="shared" si="43"/>
        <v>6.597222222222221E-2</v>
      </c>
      <c r="J527" s="23">
        <v>45022.155555555553</v>
      </c>
      <c r="K527" s="8">
        <v>45022.236805555556</v>
      </c>
      <c r="L527" s="12" t="s">
        <v>42</v>
      </c>
      <c r="M527" s="6" t="s">
        <v>46</v>
      </c>
      <c r="N527" s="12" t="s">
        <v>21</v>
      </c>
      <c r="O527" s="5">
        <v>43.02</v>
      </c>
      <c r="P527" s="12">
        <f>VLOOKUP(R527,'Monto total'!$H$4:$K$770,4,FALSE)</f>
        <v>76.02000000000001</v>
      </c>
      <c r="Q527" s="24" t="s">
        <v>34</v>
      </c>
      <c r="R527" s="5">
        <v>526</v>
      </c>
      <c r="S527" s="12" t="str">
        <f t="shared" si="44"/>
        <v>Sí</v>
      </c>
      <c r="T527" s="24" t="s">
        <v>55</v>
      </c>
      <c r="U527" s="5" t="s">
        <v>453</v>
      </c>
      <c r="V527" s="5" t="str">
        <f>TEXT(TablaSala[[#This Row],[Fecha de factura ]],"dddd")</f>
        <v>jueves</v>
      </c>
      <c r="W527" s="18" t="str">
        <f t="shared" si="41"/>
        <v>00:00:00</v>
      </c>
    </row>
    <row r="528" spans="1:23">
      <c r="A528" s="6">
        <v>19</v>
      </c>
      <c r="B528" s="12" t="s">
        <v>852</v>
      </c>
      <c r="C528" s="6">
        <v>4</v>
      </c>
      <c r="D528" s="15">
        <f t="shared" si="42"/>
        <v>45022</v>
      </c>
      <c r="E528" s="7">
        <v>0.15347222222222223</v>
      </c>
      <c r="F528" s="21">
        <v>0.24652777777777779</v>
      </c>
      <c r="G528" s="21">
        <f t="shared" si="40"/>
        <v>0.10347222222222223</v>
      </c>
      <c r="H528" s="21">
        <f>VLOOKUP($R528,'Tiempo de permanencia'!$B$7:$E$773,4,FALSE)</f>
        <v>2.1527777777777778E-2</v>
      </c>
      <c r="I528" s="37">
        <f t="shared" si="43"/>
        <v>8.1944444444444459E-2</v>
      </c>
      <c r="J528" s="23">
        <v>45022.15347222222</v>
      </c>
      <c r="K528" s="8">
        <v>45022.246527777781</v>
      </c>
      <c r="L528" s="12" t="s">
        <v>26</v>
      </c>
      <c r="M528" s="6" t="s">
        <v>27</v>
      </c>
      <c r="N528" s="12" t="s">
        <v>28</v>
      </c>
      <c r="O528" s="5">
        <v>22.95</v>
      </c>
      <c r="P528" s="12">
        <f>VLOOKUP(R528,'Monto total'!$H$4:$K$770,4,FALSE)</f>
        <v>76.95</v>
      </c>
      <c r="Q528" s="24" t="s">
        <v>49</v>
      </c>
      <c r="R528" s="5">
        <v>527</v>
      </c>
      <c r="S528" s="12" t="str">
        <f t="shared" si="44"/>
        <v>Sí</v>
      </c>
      <c r="T528" s="24" t="s">
        <v>23</v>
      </c>
      <c r="U528" s="5" t="s">
        <v>184</v>
      </c>
      <c r="V528" s="5" t="str">
        <f>TEXT(TablaSala[[#This Row],[Fecha de factura ]],"dddd")</f>
        <v>jueves</v>
      </c>
      <c r="W528" s="18" t="str">
        <f t="shared" si="41"/>
        <v>00:15:00</v>
      </c>
    </row>
    <row r="529" spans="1:23">
      <c r="A529" s="6">
        <v>14</v>
      </c>
      <c r="B529" s="12" t="s">
        <v>853</v>
      </c>
      <c r="C529" s="6">
        <v>2</v>
      </c>
      <c r="D529" s="15">
        <f t="shared" si="42"/>
        <v>45022</v>
      </c>
      <c r="E529" s="7">
        <v>7.4305555555555555E-2</v>
      </c>
      <c r="F529" s="21">
        <v>0.15833333333333333</v>
      </c>
      <c r="G529" s="21">
        <f t="shared" si="40"/>
        <v>8.4027777777777771E-2</v>
      </c>
      <c r="H529" s="21">
        <f>VLOOKUP($R529,'Tiempo de permanencia'!$B$7:$E$773,4,FALSE)</f>
        <v>8.4027777777777785E-2</v>
      </c>
      <c r="I529" s="37">
        <f t="shared" si="43"/>
        <v>0</v>
      </c>
      <c r="J529" s="23">
        <v>45022.074305555558</v>
      </c>
      <c r="K529" s="8">
        <v>45022.158333333333</v>
      </c>
      <c r="L529" s="12" t="s">
        <v>32</v>
      </c>
      <c r="M529" s="6" t="s">
        <v>20</v>
      </c>
      <c r="N529" s="12" t="s">
        <v>1323</v>
      </c>
      <c r="O529" s="5">
        <v>15.62</v>
      </c>
      <c r="P529" s="12">
        <f>VLOOKUP(R529,'Monto total'!$H$4:$K$770,4,FALSE)</f>
        <v>0</v>
      </c>
      <c r="Q529" s="24" t="s">
        <v>22</v>
      </c>
      <c r="R529" s="5">
        <v>528</v>
      </c>
      <c r="S529" s="12" t="str">
        <f t="shared" si="44"/>
        <v>No</v>
      </c>
      <c r="T529" s="24" t="s">
        <v>55</v>
      </c>
      <c r="U529" s="5" t="s">
        <v>854</v>
      </c>
      <c r="V529" s="5" t="str">
        <f>TEXT(TablaSala[[#This Row],[Fecha de factura ]],"dddd")</f>
        <v>jueves</v>
      </c>
      <c r="W529" s="18" t="str">
        <f t="shared" si="41"/>
        <v>00:00:00</v>
      </c>
    </row>
    <row r="530" spans="1:23">
      <c r="A530" s="6">
        <v>1</v>
      </c>
      <c r="B530" s="12" t="s">
        <v>855</v>
      </c>
      <c r="C530" s="6">
        <v>2</v>
      </c>
      <c r="D530" s="15">
        <f t="shared" si="42"/>
        <v>45022</v>
      </c>
      <c r="E530" s="7">
        <v>8.1944444444444445E-2</v>
      </c>
      <c r="F530" s="21">
        <v>0.19583333333333333</v>
      </c>
      <c r="G530" s="21">
        <f t="shared" si="40"/>
        <v>0.12430555555555556</v>
      </c>
      <c r="H530" s="21">
        <f>VLOOKUP($R530,'Tiempo de permanencia'!$B$7:$E$773,4,FALSE)</f>
        <v>0.10902777777777778</v>
      </c>
      <c r="I530" s="37">
        <f t="shared" si="43"/>
        <v>1.5277777777777779E-2</v>
      </c>
      <c r="J530" s="23">
        <v>45022.081944444442</v>
      </c>
      <c r="K530" s="8">
        <v>45022.195833333331</v>
      </c>
      <c r="L530" s="12" t="s">
        <v>19</v>
      </c>
      <c r="M530" s="6" t="s">
        <v>20</v>
      </c>
      <c r="N530" s="12" t="s">
        <v>33</v>
      </c>
      <c r="O530" s="5">
        <v>25.91</v>
      </c>
      <c r="P530" s="12">
        <f>VLOOKUP(R530,'Monto total'!$H$4:$K$770,4,FALSE)</f>
        <v>233.91</v>
      </c>
      <c r="Q530" s="24" t="s">
        <v>49</v>
      </c>
      <c r="R530" s="5">
        <v>529</v>
      </c>
      <c r="S530" s="12" t="str">
        <f t="shared" si="44"/>
        <v>Sí</v>
      </c>
      <c r="T530" s="24" t="s">
        <v>23</v>
      </c>
      <c r="U530" s="5" t="s">
        <v>856</v>
      </c>
      <c r="V530" s="5" t="str">
        <f>TEXT(TablaSala[[#This Row],[Fecha de factura ]],"dddd")</f>
        <v>jueves</v>
      </c>
      <c r="W530" s="18" t="str">
        <f t="shared" si="41"/>
        <v>00:15:00</v>
      </c>
    </row>
    <row r="531" spans="1:23">
      <c r="A531" s="6">
        <v>7</v>
      </c>
      <c r="B531" s="12" t="s">
        <v>857</v>
      </c>
      <c r="C531" s="6">
        <v>5</v>
      </c>
      <c r="D531" s="15">
        <f t="shared" si="42"/>
        <v>45022</v>
      </c>
      <c r="E531" s="7">
        <v>9.2361111111111116E-2</v>
      </c>
      <c r="F531" s="21">
        <v>0.25486111111111109</v>
      </c>
      <c r="G531" s="21">
        <f t="shared" si="40"/>
        <v>0.17291666666666664</v>
      </c>
      <c r="H531" s="21">
        <f>VLOOKUP($R531,'Tiempo de permanencia'!$B$7:$E$773,4,FALSE)</f>
        <v>7.3611111111111113E-2</v>
      </c>
      <c r="I531" s="37">
        <f t="shared" si="43"/>
        <v>9.9305555555555522E-2</v>
      </c>
      <c r="J531" s="23">
        <v>45022.092361111114</v>
      </c>
      <c r="K531" s="8">
        <v>45022.254861111112</v>
      </c>
      <c r="L531" s="12" t="s">
        <v>38</v>
      </c>
      <c r="M531" s="6" t="s">
        <v>20</v>
      </c>
      <c r="N531" s="12" t="s">
        <v>33</v>
      </c>
      <c r="O531" s="5">
        <v>30.19</v>
      </c>
      <c r="P531" s="12">
        <f>VLOOKUP(R531,'Monto total'!$H$4:$K$770,4,FALSE)</f>
        <v>190.19</v>
      </c>
      <c r="Q531" s="24" t="s">
        <v>49</v>
      </c>
      <c r="R531" s="5">
        <v>530</v>
      </c>
      <c r="S531" s="12" t="str">
        <f t="shared" si="44"/>
        <v>Sí</v>
      </c>
      <c r="T531" s="24" t="s">
        <v>39</v>
      </c>
      <c r="U531" s="5" t="s">
        <v>858</v>
      </c>
      <c r="V531" s="5" t="str">
        <f>TEXT(TablaSala[[#This Row],[Fecha de factura ]],"dddd")</f>
        <v>jueves</v>
      </c>
      <c r="W531" s="18" t="str">
        <f t="shared" si="41"/>
        <v>00:15:00</v>
      </c>
    </row>
    <row r="532" spans="1:23">
      <c r="A532" s="6">
        <v>9</v>
      </c>
      <c r="B532" s="12" t="s">
        <v>659</v>
      </c>
      <c r="C532" s="6">
        <v>6</v>
      </c>
      <c r="D532" s="15">
        <f t="shared" si="42"/>
        <v>45022</v>
      </c>
      <c r="E532" s="7">
        <v>0.12708333333333333</v>
      </c>
      <c r="F532" s="21">
        <v>0.21111111111111111</v>
      </c>
      <c r="G532" s="21">
        <f t="shared" si="40"/>
        <v>8.4027777777777785E-2</v>
      </c>
      <c r="H532" s="21">
        <f>VLOOKUP($R532,'Tiempo de permanencia'!$B$7:$E$773,4,FALSE)</f>
        <v>0.13819444444444445</v>
      </c>
      <c r="I532" s="37">
        <f t="shared" si="43"/>
        <v>0</v>
      </c>
      <c r="J532" s="23">
        <v>45022.127083333333</v>
      </c>
      <c r="K532" s="8">
        <v>45022.211111111108</v>
      </c>
      <c r="L532" s="12" t="s">
        <v>32</v>
      </c>
      <c r="M532" s="6" t="s">
        <v>46</v>
      </c>
      <c r="N532" s="12" t="s">
        <v>1323</v>
      </c>
      <c r="O532" s="5">
        <v>34.39</v>
      </c>
      <c r="P532" s="12">
        <f>VLOOKUP(R532,'Monto total'!$H$4:$K$770,4,FALSE)</f>
        <v>0</v>
      </c>
      <c r="Q532" s="24" t="s">
        <v>34</v>
      </c>
      <c r="R532" s="5">
        <v>531</v>
      </c>
      <c r="S532" s="12" t="str">
        <f t="shared" si="44"/>
        <v>No</v>
      </c>
      <c r="T532" s="24" t="s">
        <v>39</v>
      </c>
      <c r="U532" s="5" t="s">
        <v>859</v>
      </c>
      <c r="V532" s="5" t="str">
        <f>TEXT(TablaSala[[#This Row],[Fecha de factura ]],"dddd")</f>
        <v>jueves</v>
      </c>
      <c r="W532" s="18" t="str">
        <f t="shared" si="41"/>
        <v>00:00:00</v>
      </c>
    </row>
    <row r="533" spans="1:23">
      <c r="A533" s="6">
        <v>13</v>
      </c>
      <c r="B533" s="12" t="s">
        <v>146</v>
      </c>
      <c r="C533" s="6">
        <v>3</v>
      </c>
      <c r="D533" s="15">
        <f t="shared" si="42"/>
        <v>45022</v>
      </c>
      <c r="E533" s="7">
        <v>7.4999999999999997E-2</v>
      </c>
      <c r="F533" s="21">
        <v>0.22638888888888889</v>
      </c>
      <c r="G533" s="21">
        <f t="shared" si="40"/>
        <v>0.15138888888888891</v>
      </c>
      <c r="H533" s="21">
        <f>VLOOKUP($R533,'Tiempo de permanencia'!$B$7:$E$773,4,FALSE)</f>
        <v>4.0972222222222222E-2</v>
      </c>
      <c r="I533" s="37">
        <f t="shared" si="43"/>
        <v>0.11041666666666669</v>
      </c>
      <c r="J533" s="23">
        <v>45022.074999999997</v>
      </c>
      <c r="K533" s="8">
        <v>45022.226388888892</v>
      </c>
      <c r="L533" s="12" t="s">
        <v>19</v>
      </c>
      <c r="M533" s="6" t="s">
        <v>27</v>
      </c>
      <c r="N533" s="12" t="s">
        <v>21</v>
      </c>
      <c r="O533" s="5">
        <v>17.95</v>
      </c>
      <c r="P533" s="12">
        <f>VLOOKUP(R533,'Monto total'!$H$4:$K$770,4,FALSE)</f>
        <v>154.94999999999999</v>
      </c>
      <c r="Q533" s="24" t="s">
        <v>22</v>
      </c>
      <c r="R533" s="5">
        <v>532</v>
      </c>
      <c r="S533" s="12" t="str">
        <f t="shared" si="44"/>
        <v>Sí</v>
      </c>
      <c r="T533" s="24" t="s">
        <v>97</v>
      </c>
      <c r="U533" s="5" t="s">
        <v>860</v>
      </c>
      <c r="V533" s="5" t="str">
        <f>TEXT(TablaSala[[#This Row],[Fecha de factura ]],"dddd")</f>
        <v>jueves</v>
      </c>
      <c r="W533" s="18" t="str">
        <f t="shared" si="41"/>
        <v>00:00:00</v>
      </c>
    </row>
    <row r="534" spans="1:23">
      <c r="A534" s="6">
        <v>1</v>
      </c>
      <c r="B534" s="12" t="s">
        <v>393</v>
      </c>
      <c r="C534" s="6">
        <v>3</v>
      </c>
      <c r="D534" s="15">
        <f t="shared" si="42"/>
        <v>45022</v>
      </c>
      <c r="E534" s="7">
        <v>0.13472222222222222</v>
      </c>
      <c r="F534" s="21">
        <v>0.22222222222222221</v>
      </c>
      <c r="G534" s="21">
        <f t="shared" si="40"/>
        <v>8.7499999999999994E-2</v>
      </c>
      <c r="H534" s="21">
        <f>VLOOKUP($R534,'Tiempo de permanencia'!$B$7:$E$773,4,FALSE)</f>
        <v>3.3333333333333333E-2</v>
      </c>
      <c r="I534" s="37">
        <f t="shared" si="43"/>
        <v>5.4166666666666662E-2</v>
      </c>
      <c r="J534" s="23">
        <v>45022.134722222225</v>
      </c>
      <c r="K534" s="8">
        <v>45022.222222222219</v>
      </c>
      <c r="L534" s="12" t="s">
        <v>38</v>
      </c>
      <c r="M534" s="6" t="s">
        <v>46</v>
      </c>
      <c r="N534" s="12" t="s">
        <v>21</v>
      </c>
      <c r="O534" s="5">
        <v>20.09</v>
      </c>
      <c r="P534" s="12">
        <f>VLOOKUP(R534,'Monto total'!$H$4:$K$770,4,FALSE)</f>
        <v>61.09</v>
      </c>
      <c r="Q534" s="24" t="s">
        <v>34</v>
      </c>
      <c r="R534" s="5">
        <v>533</v>
      </c>
      <c r="S534" s="12" t="str">
        <f t="shared" si="44"/>
        <v>Sí</v>
      </c>
      <c r="T534" s="24" t="s">
        <v>73</v>
      </c>
      <c r="U534" s="5" t="s">
        <v>684</v>
      </c>
      <c r="V534" s="5" t="str">
        <f>TEXT(TablaSala[[#This Row],[Fecha de factura ]],"dddd")</f>
        <v>jueves</v>
      </c>
      <c r="W534" s="18" t="str">
        <f t="shared" si="41"/>
        <v>00:00:00</v>
      </c>
    </row>
    <row r="535" spans="1:23">
      <c r="A535" s="6">
        <v>1</v>
      </c>
      <c r="B535" s="12" t="s">
        <v>861</v>
      </c>
      <c r="C535" s="6">
        <v>6</v>
      </c>
      <c r="D535" s="15">
        <f t="shared" si="42"/>
        <v>45022</v>
      </c>
      <c r="E535" s="7">
        <v>4.3055555555555555E-2</v>
      </c>
      <c r="F535" s="21">
        <v>0.18680555555555556</v>
      </c>
      <c r="G535" s="21">
        <f t="shared" si="40"/>
        <v>0.14374999999999999</v>
      </c>
      <c r="H535" s="21">
        <f>VLOOKUP($R535,'Tiempo de permanencia'!$B$7:$E$773,4,FALSE)</f>
        <v>5.2777777777777778E-2</v>
      </c>
      <c r="I535" s="37">
        <f t="shared" si="43"/>
        <v>9.0972222222222204E-2</v>
      </c>
      <c r="J535" s="23">
        <v>45022.043055555558</v>
      </c>
      <c r="K535" s="8">
        <v>45022.186805555553</v>
      </c>
      <c r="L535" s="12" t="s">
        <v>42</v>
      </c>
      <c r="M535" s="6" t="s">
        <v>46</v>
      </c>
      <c r="N535" s="12" t="s">
        <v>33</v>
      </c>
      <c r="O535" s="5">
        <v>23.59</v>
      </c>
      <c r="P535" s="12">
        <f>VLOOKUP(R535,'Monto total'!$H$4:$K$770,4,FALSE)</f>
        <v>170.59</v>
      </c>
      <c r="Q535" s="24" t="s">
        <v>22</v>
      </c>
      <c r="R535" s="5">
        <v>534</v>
      </c>
      <c r="S535" s="12" t="str">
        <f t="shared" si="44"/>
        <v>Sí</v>
      </c>
      <c r="T535" s="24" t="s">
        <v>35</v>
      </c>
      <c r="U535" s="5" t="s">
        <v>862</v>
      </c>
      <c r="V535" s="5" t="str">
        <f>TEXT(TablaSala[[#This Row],[Fecha de factura ]],"dddd")</f>
        <v>jueves</v>
      </c>
      <c r="W535" s="18" t="str">
        <f t="shared" si="41"/>
        <v>00:00:00</v>
      </c>
    </row>
    <row r="536" spans="1:23">
      <c r="A536" s="6">
        <v>15</v>
      </c>
      <c r="B536" s="12" t="s">
        <v>243</v>
      </c>
      <c r="C536" s="6">
        <v>3</v>
      </c>
      <c r="D536" s="15">
        <f t="shared" si="42"/>
        <v>45022</v>
      </c>
      <c r="E536" s="7">
        <v>3.9583333333333331E-2</v>
      </c>
      <c r="F536" s="21">
        <v>0.14722222222222223</v>
      </c>
      <c r="G536" s="21">
        <f t="shared" si="40"/>
        <v>0.1076388888888889</v>
      </c>
      <c r="H536" s="21">
        <f>VLOOKUP($R536,'Tiempo de permanencia'!$B$7:$E$773,4,FALSE)</f>
        <v>7.8472222222222221E-2</v>
      </c>
      <c r="I536" s="37">
        <f t="shared" si="43"/>
        <v>2.9166666666666674E-2</v>
      </c>
      <c r="J536" s="23">
        <v>45022.039583333331</v>
      </c>
      <c r="K536" s="8">
        <v>45022.147222222222</v>
      </c>
      <c r="L536" s="12" t="s">
        <v>26</v>
      </c>
      <c r="M536" s="6" t="s">
        <v>27</v>
      </c>
      <c r="N536" s="12" t="s">
        <v>33</v>
      </c>
      <c r="O536" s="5">
        <v>39.450000000000003</v>
      </c>
      <c r="P536" s="12">
        <f>VLOOKUP(R536,'Monto total'!$H$4:$K$770,4,FALSE)</f>
        <v>315.45</v>
      </c>
      <c r="Q536" s="24" t="s">
        <v>34</v>
      </c>
      <c r="R536" s="5">
        <v>535</v>
      </c>
      <c r="S536" s="12" t="str">
        <f t="shared" si="44"/>
        <v>Sí</v>
      </c>
      <c r="T536" s="24" t="s">
        <v>78</v>
      </c>
      <c r="U536" s="5" t="s">
        <v>863</v>
      </c>
      <c r="V536" s="5" t="str">
        <f>TEXT(TablaSala[[#This Row],[Fecha de factura ]],"dddd")</f>
        <v>jueves</v>
      </c>
      <c r="W536" s="18" t="str">
        <f t="shared" si="41"/>
        <v>00:00:00</v>
      </c>
    </row>
    <row r="537" spans="1:23">
      <c r="A537" s="6">
        <v>9</v>
      </c>
      <c r="B537" s="12" t="s">
        <v>864</v>
      </c>
      <c r="C537" s="6">
        <v>2</v>
      </c>
      <c r="D537" s="15">
        <f t="shared" si="42"/>
        <v>45022</v>
      </c>
      <c r="E537" s="7">
        <v>0.10486111111111111</v>
      </c>
      <c r="F537" s="21">
        <v>0.19375000000000001</v>
      </c>
      <c r="G537" s="21">
        <f t="shared" si="40"/>
        <v>8.8888888888888892E-2</v>
      </c>
      <c r="H537" s="21">
        <f>VLOOKUP($R537,'Tiempo de permanencia'!$B$7:$E$773,4,FALSE)</f>
        <v>0.10555555555555556</v>
      </c>
      <c r="I537" s="37">
        <f t="shared" si="43"/>
        <v>0</v>
      </c>
      <c r="J537" s="23">
        <v>45022.104861111111</v>
      </c>
      <c r="K537" s="8">
        <v>45022.193749999999</v>
      </c>
      <c r="L537" s="12" t="s">
        <v>42</v>
      </c>
      <c r="M537" s="6" t="s">
        <v>20</v>
      </c>
      <c r="N537" s="12" t="s">
        <v>1323</v>
      </c>
      <c r="O537" s="5">
        <v>46</v>
      </c>
      <c r="P537" s="12">
        <f>VLOOKUP(R537,'Monto total'!$H$4:$K$770,4,FALSE)</f>
        <v>0</v>
      </c>
      <c r="Q537" s="24" t="s">
        <v>22</v>
      </c>
      <c r="R537" s="5">
        <v>536</v>
      </c>
      <c r="S537" s="12" t="str">
        <f t="shared" si="44"/>
        <v>No</v>
      </c>
      <c r="T537" s="24" t="s">
        <v>78</v>
      </c>
      <c r="U537" s="5" t="s">
        <v>865</v>
      </c>
      <c r="V537" s="5" t="str">
        <f>TEXT(TablaSala[[#This Row],[Fecha de factura ]],"dddd")</f>
        <v>jueves</v>
      </c>
      <c r="W537" s="18" t="str">
        <f t="shared" si="41"/>
        <v>00:00:00</v>
      </c>
    </row>
    <row r="538" spans="1:23">
      <c r="A538" s="6">
        <v>18</v>
      </c>
      <c r="B538" s="12" t="s">
        <v>285</v>
      </c>
      <c r="C538" s="6">
        <v>6</v>
      </c>
      <c r="D538" s="15">
        <f t="shared" si="42"/>
        <v>45022</v>
      </c>
      <c r="E538" s="7">
        <v>1.6666666666666666E-2</v>
      </c>
      <c r="F538" s="21">
        <v>8.9583333333333334E-2</v>
      </c>
      <c r="G538" s="21">
        <f t="shared" si="40"/>
        <v>8.3333333333333343E-2</v>
      </c>
      <c r="H538" s="21">
        <f>VLOOKUP($R538,'Tiempo de permanencia'!$B$7:$E$773,4,FALSE)</f>
        <v>1.4583333333333334E-2</v>
      </c>
      <c r="I538" s="37">
        <f t="shared" si="43"/>
        <v>6.8750000000000006E-2</v>
      </c>
      <c r="J538" s="23">
        <v>45022.01666666667</v>
      </c>
      <c r="K538" s="8">
        <v>45022.089583333334</v>
      </c>
      <c r="L538" s="12" t="s">
        <v>19</v>
      </c>
      <c r="M538" s="6" t="s">
        <v>27</v>
      </c>
      <c r="N538" s="12" t="s">
        <v>21</v>
      </c>
      <c r="O538" s="5">
        <v>28.68</v>
      </c>
      <c r="P538" s="12">
        <f>VLOOKUP(R538,'Monto total'!$H$4:$K$770,4,FALSE)</f>
        <v>91.68</v>
      </c>
      <c r="Q538" s="24" t="s">
        <v>49</v>
      </c>
      <c r="R538" s="5">
        <v>537</v>
      </c>
      <c r="S538" s="12" t="str">
        <f t="shared" si="44"/>
        <v>Sí</v>
      </c>
      <c r="T538" s="24" t="s">
        <v>43</v>
      </c>
      <c r="U538" s="5" t="s">
        <v>116</v>
      </c>
      <c r="V538" s="5" t="str">
        <f>TEXT(TablaSala[[#This Row],[Fecha de factura ]],"dddd")</f>
        <v>jueves</v>
      </c>
      <c r="W538" s="18" t="str">
        <f t="shared" si="41"/>
        <v>00:15:00</v>
      </c>
    </row>
    <row r="539" spans="1:23">
      <c r="A539" s="6">
        <v>14</v>
      </c>
      <c r="B539" s="12" t="s">
        <v>499</v>
      </c>
      <c r="C539" s="6">
        <v>4</v>
      </c>
      <c r="D539" s="15">
        <f t="shared" si="42"/>
        <v>45022</v>
      </c>
      <c r="E539" s="7">
        <v>0.13819444444444445</v>
      </c>
      <c r="F539" s="21">
        <v>0.23125000000000001</v>
      </c>
      <c r="G539" s="21">
        <f t="shared" si="40"/>
        <v>9.3055555555555558E-2</v>
      </c>
      <c r="H539" s="21">
        <f>VLOOKUP($R539,'Tiempo de permanencia'!$B$7:$E$773,4,FALSE)</f>
        <v>0.13750000000000001</v>
      </c>
      <c r="I539" s="37">
        <f t="shared" si="43"/>
        <v>0</v>
      </c>
      <c r="J539" s="23">
        <v>45022.138194444444</v>
      </c>
      <c r="K539" s="8">
        <v>45022.231249999997</v>
      </c>
      <c r="L539" s="12" t="s">
        <v>42</v>
      </c>
      <c r="M539" s="6" t="s">
        <v>46</v>
      </c>
      <c r="N539" s="12" t="s">
        <v>1323</v>
      </c>
      <c r="O539" s="5">
        <v>41.35</v>
      </c>
      <c r="P539" s="12">
        <f>VLOOKUP(R539,'Monto total'!$H$4:$K$770,4,FALSE)</f>
        <v>0</v>
      </c>
      <c r="Q539" s="24" t="s">
        <v>34</v>
      </c>
      <c r="R539" s="5">
        <v>538</v>
      </c>
      <c r="S539" s="12" t="str">
        <f t="shared" si="44"/>
        <v>No</v>
      </c>
      <c r="T539" s="24" t="s">
        <v>29</v>
      </c>
      <c r="U539" s="5" t="s">
        <v>866</v>
      </c>
      <c r="V539" s="5" t="str">
        <f>TEXT(TablaSala[[#This Row],[Fecha de factura ]],"dddd")</f>
        <v>jueves</v>
      </c>
      <c r="W539" s="18" t="str">
        <f t="shared" si="41"/>
        <v>00:00:00</v>
      </c>
    </row>
    <row r="540" spans="1:23">
      <c r="A540" s="6">
        <v>18</v>
      </c>
      <c r="B540" s="12" t="s">
        <v>867</v>
      </c>
      <c r="C540" s="6">
        <v>3</v>
      </c>
      <c r="D540" s="15">
        <f t="shared" si="42"/>
        <v>45022</v>
      </c>
      <c r="E540" s="7">
        <v>0.16041666666666668</v>
      </c>
      <c r="F540" s="21">
        <v>0.29166666666666669</v>
      </c>
      <c r="G540" s="21">
        <f t="shared" si="40"/>
        <v>0.13125000000000001</v>
      </c>
      <c r="H540" s="21">
        <f>VLOOKUP($R540,'Tiempo de permanencia'!$B$7:$E$773,4,FALSE)</f>
        <v>8.9583333333333334E-2</v>
      </c>
      <c r="I540" s="37">
        <f t="shared" si="43"/>
        <v>4.1666666666666671E-2</v>
      </c>
      <c r="J540" s="23">
        <v>45022.160416666666</v>
      </c>
      <c r="K540" s="8">
        <v>45022.291666666664</v>
      </c>
      <c r="L540" s="12" t="s">
        <v>32</v>
      </c>
      <c r="M540" s="6" t="s">
        <v>27</v>
      </c>
      <c r="N540" s="12" t="s">
        <v>28</v>
      </c>
      <c r="O540" s="5">
        <v>20.9</v>
      </c>
      <c r="P540" s="12">
        <f>VLOOKUP(R540,'Monto total'!$H$4:$K$770,4,FALSE)</f>
        <v>260.89999999999998</v>
      </c>
      <c r="Q540" s="24" t="s">
        <v>34</v>
      </c>
      <c r="R540" s="5">
        <v>539</v>
      </c>
      <c r="S540" s="12" t="str">
        <f t="shared" si="44"/>
        <v>Sí</v>
      </c>
      <c r="T540" s="24" t="s">
        <v>29</v>
      </c>
      <c r="U540" s="5" t="s">
        <v>868</v>
      </c>
      <c r="V540" s="5" t="str">
        <f>TEXT(TablaSala[[#This Row],[Fecha de factura ]],"dddd")</f>
        <v>jueves</v>
      </c>
      <c r="W540" s="18" t="str">
        <f t="shared" si="41"/>
        <v>00:00:00</v>
      </c>
    </row>
    <row r="541" spans="1:23">
      <c r="A541" s="6">
        <v>6</v>
      </c>
      <c r="B541" s="12" t="s">
        <v>869</v>
      </c>
      <c r="C541" s="6">
        <v>4</v>
      </c>
      <c r="D541" s="15">
        <f t="shared" si="42"/>
        <v>45022</v>
      </c>
      <c r="E541" s="7">
        <v>0.15694444444444444</v>
      </c>
      <c r="F541" s="21">
        <v>0.28888888888888886</v>
      </c>
      <c r="G541" s="21">
        <f t="shared" si="40"/>
        <v>0.13194444444444442</v>
      </c>
      <c r="H541" s="21">
        <f>VLOOKUP($R541,'Tiempo de permanencia'!$B$7:$E$773,4,FALSE)</f>
        <v>5.6944444444444443E-2</v>
      </c>
      <c r="I541" s="37">
        <f t="shared" si="43"/>
        <v>7.4999999999999983E-2</v>
      </c>
      <c r="J541" s="23">
        <v>45022.156944444447</v>
      </c>
      <c r="K541" s="8">
        <v>45022.288888888892</v>
      </c>
      <c r="L541" s="12" t="s">
        <v>26</v>
      </c>
      <c r="M541" s="6" t="s">
        <v>20</v>
      </c>
      <c r="N541" s="12" t="s">
        <v>33</v>
      </c>
      <c r="O541" s="5">
        <v>47.85</v>
      </c>
      <c r="P541" s="12">
        <f>VLOOKUP(R541,'Monto total'!$H$4:$K$770,4,FALSE)</f>
        <v>171.85</v>
      </c>
      <c r="Q541" s="24" t="s">
        <v>22</v>
      </c>
      <c r="R541" s="5">
        <v>540</v>
      </c>
      <c r="S541" s="12" t="str">
        <f t="shared" si="44"/>
        <v>Sí</v>
      </c>
      <c r="T541" s="24" t="s">
        <v>58</v>
      </c>
      <c r="U541" s="5" t="s">
        <v>870</v>
      </c>
      <c r="V541" s="5" t="str">
        <f>TEXT(TablaSala[[#This Row],[Fecha de factura ]],"dddd")</f>
        <v>jueves</v>
      </c>
      <c r="W541" s="18" t="str">
        <f t="shared" si="41"/>
        <v>00:00:00</v>
      </c>
    </row>
    <row r="542" spans="1:23">
      <c r="A542" s="6">
        <v>19</v>
      </c>
      <c r="B542" s="12" t="s">
        <v>86</v>
      </c>
      <c r="C542" s="6">
        <v>2</v>
      </c>
      <c r="D542" s="15">
        <f t="shared" si="42"/>
        <v>45022</v>
      </c>
      <c r="E542" s="7">
        <v>2.2916666666666665E-2</v>
      </c>
      <c r="F542" s="21">
        <v>0.18888888888888888</v>
      </c>
      <c r="G542" s="21">
        <f t="shared" si="40"/>
        <v>0.16597222222222222</v>
      </c>
      <c r="H542" s="21">
        <f>VLOOKUP($R542,'Tiempo de permanencia'!$B$7:$E$773,4,FALSE)</f>
        <v>8.611111111111111E-2</v>
      </c>
      <c r="I542" s="37">
        <f t="shared" si="43"/>
        <v>7.9861111111111105E-2</v>
      </c>
      <c r="J542" s="23">
        <v>45022.022916666669</v>
      </c>
      <c r="K542" s="8">
        <v>45022.188888888886</v>
      </c>
      <c r="L542" s="12" t="s">
        <v>26</v>
      </c>
      <c r="M542" s="6" t="s">
        <v>27</v>
      </c>
      <c r="N542" s="12" t="s">
        <v>21</v>
      </c>
      <c r="O542" s="5">
        <v>33.700000000000003</v>
      </c>
      <c r="P542" s="12">
        <f>VLOOKUP(R542,'Monto total'!$H$4:$K$770,4,FALSE)</f>
        <v>235.7</v>
      </c>
      <c r="Q542" s="24" t="s">
        <v>22</v>
      </c>
      <c r="R542" s="5">
        <v>541</v>
      </c>
      <c r="S542" s="12" t="str">
        <f t="shared" si="44"/>
        <v>Sí</v>
      </c>
      <c r="T542" s="24" t="s">
        <v>29</v>
      </c>
      <c r="U542" s="5" t="s">
        <v>871</v>
      </c>
      <c r="V542" s="5" t="str">
        <f>TEXT(TablaSala[[#This Row],[Fecha de factura ]],"dddd")</f>
        <v>jueves</v>
      </c>
      <c r="W542" s="18" t="str">
        <f t="shared" si="41"/>
        <v>00:00:00</v>
      </c>
    </row>
    <row r="543" spans="1:23">
      <c r="A543" s="6">
        <v>9</v>
      </c>
      <c r="B543" s="12" t="s">
        <v>274</v>
      </c>
      <c r="C543" s="6">
        <v>5</v>
      </c>
      <c r="D543" s="15">
        <f t="shared" si="42"/>
        <v>45022</v>
      </c>
      <c r="E543" s="7">
        <v>0.11597222222222223</v>
      </c>
      <c r="F543" s="21">
        <v>0.19652777777777777</v>
      </c>
      <c r="G543" s="21">
        <f t="shared" si="40"/>
        <v>8.0555555555555547E-2</v>
      </c>
      <c r="H543" s="21">
        <f>VLOOKUP($R543,'Tiempo de permanencia'!$B$7:$E$773,4,FALSE)</f>
        <v>7.9861111111111105E-2</v>
      </c>
      <c r="I543" s="37">
        <f t="shared" si="43"/>
        <v>6.9444444444444198E-4</v>
      </c>
      <c r="J543" s="23">
        <v>45022.115972222222</v>
      </c>
      <c r="K543" s="8">
        <v>45022.196527777778</v>
      </c>
      <c r="L543" s="12" t="s">
        <v>19</v>
      </c>
      <c r="M543" s="6" t="s">
        <v>27</v>
      </c>
      <c r="N543" s="12" t="s">
        <v>33</v>
      </c>
      <c r="O543" s="5">
        <v>49.05</v>
      </c>
      <c r="P543" s="12">
        <f>VLOOKUP(R543,'Monto total'!$H$4:$K$770,4,FALSE)</f>
        <v>197.05</v>
      </c>
      <c r="Q543" s="24" t="s">
        <v>22</v>
      </c>
      <c r="R543" s="5">
        <v>542</v>
      </c>
      <c r="S543" s="12" t="str">
        <f t="shared" si="44"/>
        <v>Sí</v>
      </c>
      <c r="T543" s="24" t="s">
        <v>78</v>
      </c>
      <c r="U543" s="5" t="s">
        <v>872</v>
      </c>
      <c r="V543" s="5" t="str">
        <f>TEXT(TablaSala[[#This Row],[Fecha de factura ]],"dddd")</f>
        <v>jueves</v>
      </c>
      <c r="W543" s="18" t="str">
        <f t="shared" si="41"/>
        <v>00:00:00</v>
      </c>
    </row>
    <row r="544" spans="1:23">
      <c r="A544" s="6">
        <v>19</v>
      </c>
      <c r="B544" s="12" t="s">
        <v>873</v>
      </c>
      <c r="C544" s="6">
        <v>5</v>
      </c>
      <c r="D544" s="15">
        <f t="shared" si="42"/>
        <v>45022</v>
      </c>
      <c r="E544" s="7">
        <v>3.2638888888888891E-2</v>
      </c>
      <c r="F544" s="21">
        <v>0.15069444444444444</v>
      </c>
      <c r="G544" s="21">
        <f t="shared" si="40"/>
        <v>0.11805555555555555</v>
      </c>
      <c r="H544" s="21">
        <f>VLOOKUP($R544,'Tiempo de permanencia'!$B$7:$E$773,4,FALSE)</f>
        <v>5.1388888888888887E-2</v>
      </c>
      <c r="I544" s="37">
        <f t="shared" si="43"/>
        <v>6.6666666666666666E-2</v>
      </c>
      <c r="J544" s="23">
        <v>45022.032638888886</v>
      </c>
      <c r="K544" s="8">
        <v>45022.150694444441</v>
      </c>
      <c r="L544" s="12" t="s">
        <v>42</v>
      </c>
      <c r="M544" s="6" t="s">
        <v>46</v>
      </c>
      <c r="N544" s="12" t="s">
        <v>33</v>
      </c>
      <c r="O544" s="5">
        <v>49.37</v>
      </c>
      <c r="P544" s="12">
        <f>VLOOKUP(R544,'Monto total'!$H$4:$K$770,4,FALSE)</f>
        <v>255.37</v>
      </c>
      <c r="Q544" s="24" t="s">
        <v>22</v>
      </c>
      <c r="R544" s="5">
        <v>543</v>
      </c>
      <c r="S544" s="12" t="str">
        <f t="shared" si="44"/>
        <v>Sí</v>
      </c>
      <c r="T544" s="24" t="s">
        <v>39</v>
      </c>
      <c r="U544" s="5" t="s">
        <v>874</v>
      </c>
      <c r="V544" s="5" t="str">
        <f>TEXT(TablaSala[[#This Row],[Fecha de factura ]],"dddd")</f>
        <v>jueves</v>
      </c>
      <c r="W544" s="18" t="str">
        <f t="shared" si="41"/>
        <v>00:00:00</v>
      </c>
    </row>
    <row r="545" spans="1:23">
      <c r="A545" s="6">
        <v>7</v>
      </c>
      <c r="B545" s="12" t="s">
        <v>875</v>
      </c>
      <c r="C545" s="6">
        <v>4</v>
      </c>
      <c r="D545" s="15">
        <f t="shared" si="42"/>
        <v>45022</v>
      </c>
      <c r="E545" s="7">
        <v>0.13680555555555557</v>
      </c>
      <c r="F545" s="21">
        <v>0.19791666666666666</v>
      </c>
      <c r="G545" s="21">
        <f t="shared" si="40"/>
        <v>7.152777777777776E-2</v>
      </c>
      <c r="H545" s="21">
        <f>VLOOKUP($R545,'Tiempo de permanencia'!$B$7:$E$773,4,FALSE)</f>
        <v>3.3333333333333333E-2</v>
      </c>
      <c r="I545" s="37">
        <f t="shared" si="43"/>
        <v>3.8194444444444427E-2</v>
      </c>
      <c r="J545" s="23">
        <v>45022.136805555558</v>
      </c>
      <c r="K545" s="8">
        <v>45022.197916666664</v>
      </c>
      <c r="L545" s="12" t="s">
        <v>38</v>
      </c>
      <c r="M545" s="6" t="s">
        <v>20</v>
      </c>
      <c r="N545" s="12" t="s">
        <v>33</v>
      </c>
      <c r="O545" s="5">
        <v>44.91</v>
      </c>
      <c r="P545" s="12">
        <f>VLOOKUP(R545,'Monto total'!$H$4:$K$770,4,FALSE)</f>
        <v>114.91</v>
      </c>
      <c r="Q545" s="24" t="s">
        <v>49</v>
      </c>
      <c r="R545" s="5">
        <v>544</v>
      </c>
      <c r="S545" s="12" t="str">
        <f t="shared" si="44"/>
        <v>Sí</v>
      </c>
      <c r="T545" s="24" t="s">
        <v>73</v>
      </c>
      <c r="U545" s="5" t="s">
        <v>47</v>
      </c>
      <c r="V545" s="5" t="str">
        <f>TEXT(TablaSala[[#This Row],[Fecha de factura ]],"dddd")</f>
        <v>jueves</v>
      </c>
      <c r="W545" s="18" t="str">
        <f t="shared" si="41"/>
        <v>00:15:00</v>
      </c>
    </row>
    <row r="546" spans="1:23">
      <c r="A546" s="6">
        <v>20</v>
      </c>
      <c r="B546" s="12" t="s">
        <v>876</v>
      </c>
      <c r="C546" s="6">
        <v>5</v>
      </c>
      <c r="D546" s="15">
        <f t="shared" si="42"/>
        <v>45022</v>
      </c>
      <c r="E546" s="7">
        <v>0.11041666666666666</v>
      </c>
      <c r="F546" s="21">
        <v>0.18472222222222223</v>
      </c>
      <c r="G546" s="21">
        <f t="shared" si="40"/>
        <v>8.472222222222224E-2</v>
      </c>
      <c r="H546" s="21">
        <f>VLOOKUP($R546,'Tiempo de permanencia'!$B$7:$E$773,4,FALSE)</f>
        <v>6.8750000000000006E-2</v>
      </c>
      <c r="I546" s="37">
        <f t="shared" si="43"/>
        <v>1.5972222222222235E-2</v>
      </c>
      <c r="J546" s="23">
        <v>45022.11041666667</v>
      </c>
      <c r="K546" s="8">
        <v>45022.18472222222</v>
      </c>
      <c r="L546" s="12" t="s">
        <v>32</v>
      </c>
      <c r="M546" s="6" t="s">
        <v>20</v>
      </c>
      <c r="N546" s="12" t="s">
        <v>28</v>
      </c>
      <c r="O546" s="5">
        <v>12.18</v>
      </c>
      <c r="P546" s="12">
        <f>VLOOKUP(R546,'Monto total'!$H$4:$K$770,4,FALSE)</f>
        <v>142.18</v>
      </c>
      <c r="Q546" s="24" t="s">
        <v>49</v>
      </c>
      <c r="R546" s="5">
        <v>545</v>
      </c>
      <c r="S546" s="12" t="str">
        <f t="shared" si="44"/>
        <v>Sí</v>
      </c>
      <c r="T546" s="24" t="s">
        <v>78</v>
      </c>
      <c r="U546" s="5" t="s">
        <v>877</v>
      </c>
      <c r="V546" s="5" t="str">
        <f>TEXT(TablaSala[[#This Row],[Fecha de factura ]],"dddd")</f>
        <v>jueves</v>
      </c>
      <c r="W546" s="18" t="str">
        <f t="shared" si="41"/>
        <v>00:15:00</v>
      </c>
    </row>
    <row r="547" spans="1:23">
      <c r="A547" s="6">
        <v>5</v>
      </c>
      <c r="B547" s="12" t="s">
        <v>878</v>
      </c>
      <c r="C547" s="6">
        <v>2</v>
      </c>
      <c r="D547" s="15">
        <f t="shared" si="42"/>
        <v>45022</v>
      </c>
      <c r="E547" s="7">
        <v>0.13472222222222222</v>
      </c>
      <c r="F547" s="21">
        <v>0.22847222222222222</v>
      </c>
      <c r="G547" s="21">
        <f t="shared" si="40"/>
        <v>9.375E-2</v>
      </c>
      <c r="H547" s="21">
        <f>VLOOKUP($R547,'Tiempo de permanencia'!$B$7:$E$773,4,FALSE)</f>
        <v>6.3194444444444442E-2</v>
      </c>
      <c r="I547" s="37">
        <f t="shared" si="43"/>
        <v>3.0555555555555558E-2</v>
      </c>
      <c r="J547" s="23">
        <v>45022.134722222225</v>
      </c>
      <c r="K547" s="8">
        <v>45022.228472222225</v>
      </c>
      <c r="L547" s="12" t="s">
        <v>42</v>
      </c>
      <c r="M547" s="6" t="s">
        <v>20</v>
      </c>
      <c r="N547" s="12" t="s">
        <v>21</v>
      </c>
      <c r="O547" s="5">
        <v>47.81</v>
      </c>
      <c r="P547" s="12">
        <f>VLOOKUP(R547,'Monto total'!$H$4:$K$770,4,FALSE)</f>
        <v>139.81</v>
      </c>
      <c r="Q547" s="24" t="s">
        <v>22</v>
      </c>
      <c r="R547" s="5">
        <v>546</v>
      </c>
      <c r="S547" s="12" t="str">
        <f t="shared" si="44"/>
        <v>Sí</v>
      </c>
      <c r="T547" s="24" t="s">
        <v>55</v>
      </c>
      <c r="U547" s="5" t="s">
        <v>879</v>
      </c>
      <c r="V547" s="5" t="str">
        <f>TEXT(TablaSala[[#This Row],[Fecha de factura ]],"dddd")</f>
        <v>jueves</v>
      </c>
      <c r="W547" s="18" t="str">
        <f t="shared" si="41"/>
        <v>00:00:00</v>
      </c>
    </row>
    <row r="548" spans="1:23">
      <c r="A548" s="6">
        <v>9</v>
      </c>
      <c r="B548" s="12" t="s">
        <v>880</v>
      </c>
      <c r="C548" s="6">
        <v>3</v>
      </c>
      <c r="D548" s="15">
        <f t="shared" si="42"/>
        <v>45022</v>
      </c>
      <c r="E548" s="7">
        <v>0.11319444444444444</v>
      </c>
      <c r="F548" s="21">
        <v>0.19166666666666668</v>
      </c>
      <c r="G548" s="21">
        <f t="shared" si="40"/>
        <v>8.8888888888888906E-2</v>
      </c>
      <c r="H548" s="21">
        <f>VLOOKUP($R548,'Tiempo de permanencia'!$B$7:$E$773,4,FALSE)</f>
        <v>6.7361111111111108E-2</v>
      </c>
      <c r="I548" s="37">
        <f t="shared" si="43"/>
        <v>2.1527777777777798E-2</v>
      </c>
      <c r="J548" s="23">
        <v>45022.113194444442</v>
      </c>
      <c r="K548" s="8">
        <v>45022.191666666666</v>
      </c>
      <c r="L548" s="12" t="s">
        <v>38</v>
      </c>
      <c r="M548" s="6" t="s">
        <v>46</v>
      </c>
      <c r="N548" s="12" t="s">
        <v>33</v>
      </c>
      <c r="O548" s="5">
        <v>20.04</v>
      </c>
      <c r="P548" s="12">
        <f>VLOOKUP(R548,'Monto total'!$H$4:$K$770,4,FALSE)</f>
        <v>247.04</v>
      </c>
      <c r="Q548" s="24" t="s">
        <v>49</v>
      </c>
      <c r="R548" s="5">
        <v>547</v>
      </c>
      <c r="S548" s="12" t="str">
        <f t="shared" si="44"/>
        <v>Sí</v>
      </c>
      <c r="T548" s="24" t="s">
        <v>29</v>
      </c>
      <c r="U548" s="5" t="s">
        <v>881</v>
      </c>
      <c r="V548" s="5" t="str">
        <f>TEXT(TablaSala[[#This Row],[Fecha de factura ]],"dddd")</f>
        <v>jueves</v>
      </c>
      <c r="W548" s="18" t="str">
        <f t="shared" si="41"/>
        <v>00:15:00</v>
      </c>
    </row>
    <row r="549" spans="1:23">
      <c r="A549" s="6">
        <v>4</v>
      </c>
      <c r="B549" s="12" t="s">
        <v>882</v>
      </c>
      <c r="C549" s="6">
        <v>2</v>
      </c>
      <c r="D549" s="15">
        <f t="shared" si="42"/>
        <v>45022</v>
      </c>
      <c r="E549" s="7">
        <v>3.8194444444444448E-2</v>
      </c>
      <c r="F549" s="21">
        <v>0.16875000000000001</v>
      </c>
      <c r="G549" s="21">
        <f t="shared" si="40"/>
        <v>0.13055555555555556</v>
      </c>
      <c r="H549" s="21">
        <f>VLOOKUP($R549,'Tiempo de permanencia'!$B$7:$E$773,4,FALSE)</f>
        <v>7.3611111111111113E-2</v>
      </c>
      <c r="I549" s="37">
        <f t="shared" si="43"/>
        <v>5.694444444444445E-2</v>
      </c>
      <c r="J549" s="23">
        <v>45022.038194444445</v>
      </c>
      <c r="K549" s="8">
        <v>45022.168749999997</v>
      </c>
      <c r="L549" s="12" t="s">
        <v>32</v>
      </c>
      <c r="M549" s="6" t="s">
        <v>20</v>
      </c>
      <c r="N549" s="12" t="s">
        <v>33</v>
      </c>
      <c r="O549" s="5">
        <v>28.88</v>
      </c>
      <c r="P549" s="12">
        <f>VLOOKUP(R549,'Monto total'!$H$4:$K$770,4,FALSE)</f>
        <v>124.88</v>
      </c>
      <c r="Q549" s="24" t="s">
        <v>34</v>
      </c>
      <c r="R549" s="5">
        <v>548</v>
      </c>
      <c r="S549" s="12" t="str">
        <f t="shared" si="44"/>
        <v>Sí</v>
      </c>
      <c r="T549" s="24" t="s">
        <v>78</v>
      </c>
      <c r="U549" s="5" t="s">
        <v>883</v>
      </c>
      <c r="V549" s="5" t="str">
        <f>TEXT(TablaSala[[#This Row],[Fecha de factura ]],"dddd")</f>
        <v>jueves</v>
      </c>
      <c r="W549" s="18" t="str">
        <f t="shared" si="41"/>
        <v>00:00:00</v>
      </c>
    </row>
    <row r="550" spans="1:23">
      <c r="A550" s="6">
        <v>12</v>
      </c>
      <c r="B550" s="12" t="s">
        <v>542</v>
      </c>
      <c r="C550" s="6">
        <v>2</v>
      </c>
      <c r="D550" s="15">
        <f t="shared" si="42"/>
        <v>45022</v>
      </c>
      <c r="E550" s="7">
        <v>6.458333333333334E-2</v>
      </c>
      <c r="F550" s="21">
        <v>0.22638888888888889</v>
      </c>
      <c r="G550" s="21">
        <f t="shared" si="40"/>
        <v>0.16180555555555554</v>
      </c>
      <c r="H550" s="21">
        <f>VLOOKUP($R550,'Tiempo de permanencia'!$B$7:$E$773,4,FALSE)</f>
        <v>6.805555555555555E-2</v>
      </c>
      <c r="I550" s="37">
        <f t="shared" si="43"/>
        <v>9.3749999999999986E-2</v>
      </c>
      <c r="J550" s="23">
        <v>45022.064583333333</v>
      </c>
      <c r="K550" s="8">
        <v>45022.226388888892</v>
      </c>
      <c r="L550" s="12" t="s">
        <v>26</v>
      </c>
      <c r="M550" s="6" t="s">
        <v>20</v>
      </c>
      <c r="N550" s="12" t="s">
        <v>33</v>
      </c>
      <c r="O550" s="5">
        <v>35.340000000000003</v>
      </c>
      <c r="P550" s="12">
        <f>VLOOKUP(R550,'Monto total'!$H$4:$K$770,4,FALSE)</f>
        <v>197.34</v>
      </c>
      <c r="Q550" s="24" t="s">
        <v>34</v>
      </c>
      <c r="R550" s="5">
        <v>549</v>
      </c>
      <c r="S550" s="12" t="str">
        <f t="shared" si="44"/>
        <v>Sí</v>
      </c>
      <c r="T550" s="24" t="s">
        <v>29</v>
      </c>
      <c r="U550" s="5" t="s">
        <v>884</v>
      </c>
      <c r="V550" s="5" t="str">
        <f>TEXT(TablaSala[[#This Row],[Fecha de factura ]],"dddd")</f>
        <v>jueves</v>
      </c>
      <c r="W550" s="18" t="str">
        <f t="shared" si="41"/>
        <v>00:00:00</v>
      </c>
    </row>
    <row r="551" spans="1:23">
      <c r="A551" s="6">
        <v>1</v>
      </c>
      <c r="B551" s="12" t="s">
        <v>746</v>
      </c>
      <c r="C551" s="6">
        <v>6</v>
      </c>
      <c r="D551" s="15">
        <f t="shared" si="42"/>
        <v>45022</v>
      </c>
      <c r="E551" s="7">
        <v>4.7222222222222221E-2</v>
      </c>
      <c r="F551" s="21">
        <v>0.11041666666666666</v>
      </c>
      <c r="G551" s="21">
        <f t="shared" si="40"/>
        <v>7.3611111111111113E-2</v>
      </c>
      <c r="H551" s="21">
        <f>VLOOKUP($R551,'Tiempo de permanencia'!$B$7:$E$773,4,FALSE)</f>
        <v>3.9583333333333331E-2</v>
      </c>
      <c r="I551" s="37">
        <f t="shared" si="43"/>
        <v>3.4027777777777782E-2</v>
      </c>
      <c r="J551" s="23">
        <v>45022.047222222223</v>
      </c>
      <c r="K551" s="8">
        <v>45022.11041666667</v>
      </c>
      <c r="L551" s="12" t="s">
        <v>19</v>
      </c>
      <c r="M551" s="6" t="s">
        <v>20</v>
      </c>
      <c r="N551" s="12" t="s">
        <v>33</v>
      </c>
      <c r="O551" s="5">
        <v>28.33</v>
      </c>
      <c r="P551" s="12">
        <f>VLOOKUP(R551,'Monto total'!$H$4:$K$770,4,FALSE)</f>
        <v>152.32999999999998</v>
      </c>
      <c r="Q551" s="24" t="s">
        <v>49</v>
      </c>
      <c r="R551" s="5">
        <v>550</v>
      </c>
      <c r="S551" s="12" t="str">
        <f t="shared" si="44"/>
        <v>Sí</v>
      </c>
      <c r="T551" s="24" t="s">
        <v>35</v>
      </c>
      <c r="U551" s="5" t="s">
        <v>885</v>
      </c>
      <c r="V551" s="5" t="str">
        <f>TEXT(TablaSala[[#This Row],[Fecha de factura ]],"dddd")</f>
        <v>jueves</v>
      </c>
      <c r="W551" s="18" t="str">
        <f t="shared" si="41"/>
        <v>00:15:00</v>
      </c>
    </row>
    <row r="552" spans="1:23">
      <c r="A552" s="6">
        <v>4</v>
      </c>
      <c r="B552" s="12" t="s">
        <v>886</v>
      </c>
      <c r="C552" s="6">
        <v>2</v>
      </c>
      <c r="D552" s="15">
        <f t="shared" si="42"/>
        <v>45022</v>
      </c>
      <c r="E552" s="7">
        <v>0.12361111111111112</v>
      </c>
      <c r="F552" s="21">
        <v>0.1736111111111111</v>
      </c>
      <c r="G552" s="21">
        <f t="shared" si="40"/>
        <v>4.9999999999999989E-2</v>
      </c>
      <c r="H552" s="21">
        <f>VLOOKUP($R552,'Tiempo de permanencia'!$B$7:$E$773,4,FALSE)</f>
        <v>8.5416666666666669E-2</v>
      </c>
      <c r="I552" s="37">
        <f t="shared" si="43"/>
        <v>0</v>
      </c>
      <c r="J552" s="23">
        <v>45022.123611111114</v>
      </c>
      <c r="K552" s="8">
        <v>45022.173611111109</v>
      </c>
      <c r="L552" s="12" t="s">
        <v>19</v>
      </c>
      <c r="M552" s="6" t="s">
        <v>27</v>
      </c>
      <c r="N552" s="12" t="s">
        <v>1323</v>
      </c>
      <c r="O552" s="5">
        <v>17.54</v>
      </c>
      <c r="P552" s="12">
        <f>VLOOKUP(R552,'Monto total'!$H$4:$K$770,4,FALSE)</f>
        <v>0</v>
      </c>
      <c r="Q552" s="24" t="s">
        <v>22</v>
      </c>
      <c r="R552" s="5">
        <v>551</v>
      </c>
      <c r="S552" s="12" t="str">
        <f t="shared" si="44"/>
        <v>No</v>
      </c>
      <c r="T552" s="24" t="s">
        <v>39</v>
      </c>
      <c r="U552" s="5" t="s">
        <v>887</v>
      </c>
      <c r="V552" s="5" t="str">
        <f>TEXT(TablaSala[[#This Row],[Fecha de factura ]],"dddd")</f>
        <v>jueves</v>
      </c>
      <c r="W552" s="18" t="str">
        <f t="shared" si="41"/>
        <v>00:00:00</v>
      </c>
    </row>
    <row r="553" spans="1:23">
      <c r="A553" s="6">
        <v>11</v>
      </c>
      <c r="B553" s="12" t="s">
        <v>888</v>
      </c>
      <c r="C553" s="6">
        <v>6</v>
      </c>
      <c r="D553" s="15">
        <f t="shared" si="42"/>
        <v>45022</v>
      </c>
      <c r="E553" s="7">
        <v>1.8055555555555554E-2</v>
      </c>
      <c r="F553" s="21">
        <v>0.16250000000000001</v>
      </c>
      <c r="G553" s="21">
        <f t="shared" si="40"/>
        <v>0.14444444444444446</v>
      </c>
      <c r="H553" s="21">
        <f>VLOOKUP($R553,'Tiempo de permanencia'!$B$7:$E$773,4,FALSE)</f>
        <v>7.9861111111111105E-2</v>
      </c>
      <c r="I553" s="37">
        <f t="shared" si="43"/>
        <v>6.4583333333333354E-2</v>
      </c>
      <c r="J553" s="23">
        <v>45022.018055555556</v>
      </c>
      <c r="K553" s="8">
        <v>45022.162499999999</v>
      </c>
      <c r="L553" s="12" t="s">
        <v>19</v>
      </c>
      <c r="M553" s="6" t="s">
        <v>46</v>
      </c>
      <c r="N553" s="12" t="s">
        <v>21</v>
      </c>
      <c r="O553" s="5">
        <v>10.28</v>
      </c>
      <c r="P553" s="12">
        <f>VLOOKUP(R553,'Monto total'!$H$4:$K$770,4,FALSE)</f>
        <v>253.28</v>
      </c>
      <c r="Q553" s="24" t="s">
        <v>34</v>
      </c>
      <c r="R553" s="5">
        <v>552</v>
      </c>
      <c r="S553" s="12" t="str">
        <f t="shared" si="44"/>
        <v>Sí</v>
      </c>
      <c r="T553" s="24" t="s">
        <v>23</v>
      </c>
      <c r="U553" s="5" t="s">
        <v>889</v>
      </c>
      <c r="V553" s="5" t="str">
        <f>TEXT(TablaSala[[#This Row],[Fecha de factura ]],"dddd")</f>
        <v>jueves</v>
      </c>
      <c r="W553" s="18" t="str">
        <f t="shared" si="41"/>
        <v>00:00:00</v>
      </c>
    </row>
    <row r="554" spans="1:23">
      <c r="A554" s="6">
        <v>14</v>
      </c>
      <c r="B554" s="12" t="s">
        <v>890</v>
      </c>
      <c r="C554" s="6">
        <v>2</v>
      </c>
      <c r="D554" s="15">
        <f t="shared" si="42"/>
        <v>45022</v>
      </c>
      <c r="E554" s="7">
        <v>0.11458333333333333</v>
      </c>
      <c r="F554" s="21">
        <v>0.22500000000000001</v>
      </c>
      <c r="G554" s="21">
        <f t="shared" si="40"/>
        <v>0.11041666666666668</v>
      </c>
      <c r="H554" s="21">
        <f>VLOOKUP($R554,'Tiempo de permanencia'!$B$7:$E$773,4,FALSE)</f>
        <v>0.12361111111111112</v>
      </c>
      <c r="I554" s="37">
        <f t="shared" si="43"/>
        <v>0</v>
      </c>
      <c r="J554" s="23">
        <v>45022.114583333336</v>
      </c>
      <c r="K554" s="8">
        <v>45022.224999999999</v>
      </c>
      <c r="L554" s="12" t="s">
        <v>19</v>
      </c>
      <c r="M554" s="6" t="s">
        <v>20</v>
      </c>
      <c r="N554" s="12" t="s">
        <v>1323</v>
      </c>
      <c r="O554" s="5">
        <v>44.38</v>
      </c>
      <c r="P554" s="12">
        <f>VLOOKUP(R554,'Monto total'!$H$4:$K$770,4,FALSE)</f>
        <v>0</v>
      </c>
      <c r="Q554" s="24" t="s">
        <v>34</v>
      </c>
      <c r="R554" s="5">
        <v>553</v>
      </c>
      <c r="S554" s="12" t="str">
        <f t="shared" si="44"/>
        <v>No</v>
      </c>
      <c r="T554" s="24" t="s">
        <v>35</v>
      </c>
      <c r="U554" s="5" t="s">
        <v>891</v>
      </c>
      <c r="V554" s="5" t="str">
        <f>TEXT(TablaSala[[#This Row],[Fecha de factura ]],"dddd")</f>
        <v>jueves</v>
      </c>
      <c r="W554" s="18" t="str">
        <f t="shared" si="41"/>
        <v>00:00:00</v>
      </c>
    </row>
    <row r="555" spans="1:23">
      <c r="A555" s="6">
        <v>10</v>
      </c>
      <c r="B555" s="12" t="s">
        <v>892</v>
      </c>
      <c r="C555" s="6">
        <v>6</v>
      </c>
      <c r="D555" s="15">
        <f t="shared" si="42"/>
        <v>45022</v>
      </c>
      <c r="E555" s="7">
        <v>6.25E-2</v>
      </c>
      <c r="F555" s="21">
        <v>0.12152777777777778</v>
      </c>
      <c r="G555" s="21">
        <f t="shared" si="40"/>
        <v>6.9444444444444448E-2</v>
      </c>
      <c r="H555" s="21">
        <f>VLOOKUP($R555,'Tiempo de permanencia'!$B$7:$E$773,4,FALSE)</f>
        <v>4.9305555555555554E-2</v>
      </c>
      <c r="I555" s="37">
        <f t="shared" si="43"/>
        <v>2.0138888888888894E-2</v>
      </c>
      <c r="J555" s="23">
        <v>45022.0625</v>
      </c>
      <c r="K555" s="8">
        <v>45022.121527777781</v>
      </c>
      <c r="L555" s="12" t="s">
        <v>19</v>
      </c>
      <c r="M555" s="6" t="s">
        <v>20</v>
      </c>
      <c r="N555" s="12" t="s">
        <v>21</v>
      </c>
      <c r="O555" s="5">
        <v>19.600000000000001</v>
      </c>
      <c r="P555" s="12">
        <f>VLOOKUP(R555,'Monto total'!$H$4:$K$770,4,FALSE)</f>
        <v>185.6</v>
      </c>
      <c r="Q555" s="24" t="s">
        <v>49</v>
      </c>
      <c r="R555" s="5">
        <v>554</v>
      </c>
      <c r="S555" s="12" t="str">
        <f t="shared" si="44"/>
        <v>Sí</v>
      </c>
      <c r="T555" s="24" t="s">
        <v>23</v>
      </c>
      <c r="U555" s="5" t="s">
        <v>893</v>
      </c>
      <c r="V555" s="5" t="str">
        <f>TEXT(TablaSala[[#This Row],[Fecha de factura ]],"dddd")</f>
        <v>jueves</v>
      </c>
      <c r="W555" s="18" t="str">
        <f t="shared" si="41"/>
        <v>00:15:00</v>
      </c>
    </row>
    <row r="556" spans="1:23">
      <c r="A556" s="6">
        <v>20</v>
      </c>
      <c r="B556" s="12" t="s">
        <v>894</v>
      </c>
      <c r="C556" s="6">
        <v>1</v>
      </c>
      <c r="D556" s="15">
        <f t="shared" si="42"/>
        <v>45022</v>
      </c>
      <c r="E556" s="7">
        <v>8.2638888888888887E-2</v>
      </c>
      <c r="F556" s="21">
        <v>0.20972222222222223</v>
      </c>
      <c r="G556" s="21">
        <f t="shared" si="40"/>
        <v>0.12708333333333333</v>
      </c>
      <c r="H556" s="21">
        <f>VLOOKUP($R556,'Tiempo de permanencia'!$B$7:$E$773,4,FALSE)</f>
        <v>3.1944444444444442E-2</v>
      </c>
      <c r="I556" s="37">
        <f t="shared" si="43"/>
        <v>9.5138888888888884E-2</v>
      </c>
      <c r="J556" s="23">
        <v>45022.082638888889</v>
      </c>
      <c r="K556" s="8">
        <v>45022.209722222222</v>
      </c>
      <c r="L556" s="12" t="s">
        <v>32</v>
      </c>
      <c r="M556" s="6" t="s">
        <v>27</v>
      </c>
      <c r="N556" s="12" t="s">
        <v>28</v>
      </c>
      <c r="O556" s="5">
        <v>41.08</v>
      </c>
      <c r="P556" s="12">
        <f>VLOOKUP(R556,'Monto total'!$H$4:$K$770,4,FALSE)</f>
        <v>71.08</v>
      </c>
      <c r="Q556" s="24" t="s">
        <v>34</v>
      </c>
      <c r="R556" s="5">
        <v>555</v>
      </c>
      <c r="S556" s="12" t="str">
        <f t="shared" si="44"/>
        <v>Sí</v>
      </c>
      <c r="T556" s="24" t="s">
        <v>35</v>
      </c>
      <c r="U556" s="5" t="s">
        <v>114</v>
      </c>
      <c r="V556" s="5" t="str">
        <f>TEXT(TablaSala[[#This Row],[Fecha de factura ]],"dddd")</f>
        <v>jueves</v>
      </c>
      <c r="W556" s="18" t="str">
        <f t="shared" si="41"/>
        <v>00:00:00</v>
      </c>
    </row>
    <row r="557" spans="1:23">
      <c r="A557" s="6">
        <v>9</v>
      </c>
      <c r="B557" s="12" t="s">
        <v>127</v>
      </c>
      <c r="C557" s="6">
        <v>6</v>
      </c>
      <c r="D557" s="15">
        <f t="shared" si="42"/>
        <v>45022</v>
      </c>
      <c r="E557" s="7">
        <v>0.16458333333333333</v>
      </c>
      <c r="F557" s="21">
        <v>0.32013888888888886</v>
      </c>
      <c r="G557" s="21">
        <f t="shared" si="40"/>
        <v>0.15555555555555553</v>
      </c>
      <c r="H557" s="21">
        <f>VLOOKUP($R557,'Tiempo de permanencia'!$B$7:$E$773,4,FALSE)</f>
        <v>4.583333333333333E-2</v>
      </c>
      <c r="I557" s="37">
        <f t="shared" si="43"/>
        <v>0.10972222222222219</v>
      </c>
      <c r="J557" s="23">
        <v>45022.164583333331</v>
      </c>
      <c r="K557" s="8">
        <v>45022.320138888892</v>
      </c>
      <c r="L557" s="12" t="s">
        <v>32</v>
      </c>
      <c r="M557" s="6" t="s">
        <v>20</v>
      </c>
      <c r="N557" s="12" t="s">
        <v>21</v>
      </c>
      <c r="O557" s="5">
        <v>14.09</v>
      </c>
      <c r="P557" s="12">
        <f>VLOOKUP(R557,'Monto total'!$H$4:$K$770,4,FALSE)</f>
        <v>90.09</v>
      </c>
      <c r="Q557" s="24" t="s">
        <v>34</v>
      </c>
      <c r="R557" s="5">
        <v>556</v>
      </c>
      <c r="S557" s="12" t="str">
        <f t="shared" si="44"/>
        <v>Sí</v>
      </c>
      <c r="T557" s="24" t="s">
        <v>39</v>
      </c>
      <c r="U557" s="5" t="s">
        <v>473</v>
      </c>
      <c r="V557" s="5" t="str">
        <f>TEXT(TablaSala[[#This Row],[Fecha de factura ]],"dddd")</f>
        <v>jueves</v>
      </c>
      <c r="W557" s="18" t="str">
        <f t="shared" si="41"/>
        <v>00:00:00</v>
      </c>
    </row>
    <row r="558" spans="1:23">
      <c r="A558" s="6">
        <v>7</v>
      </c>
      <c r="B558" s="12" t="s">
        <v>272</v>
      </c>
      <c r="C558" s="6">
        <v>5</v>
      </c>
      <c r="D558" s="15">
        <f t="shared" si="42"/>
        <v>45022</v>
      </c>
      <c r="E558" s="7">
        <v>0.16111111111111112</v>
      </c>
      <c r="F558" s="21">
        <v>0.31874999999999998</v>
      </c>
      <c r="G558" s="21">
        <f t="shared" si="40"/>
        <v>0.16805555555555551</v>
      </c>
      <c r="H558" s="21">
        <f>VLOOKUP($R558,'Tiempo de permanencia'!$B$7:$E$773,4,FALSE)</f>
        <v>7.4305555555555555E-2</v>
      </c>
      <c r="I558" s="37">
        <f t="shared" si="43"/>
        <v>9.3749999999999958E-2</v>
      </c>
      <c r="J558" s="23">
        <v>45022.161111111112</v>
      </c>
      <c r="K558" s="8">
        <v>45022.318749999999</v>
      </c>
      <c r="L558" s="12" t="s">
        <v>32</v>
      </c>
      <c r="M558" s="6" t="s">
        <v>20</v>
      </c>
      <c r="N558" s="12" t="s">
        <v>28</v>
      </c>
      <c r="O558" s="5">
        <v>35.880000000000003</v>
      </c>
      <c r="P558" s="12">
        <f>VLOOKUP(R558,'Monto total'!$H$4:$K$770,4,FALSE)</f>
        <v>212.88</v>
      </c>
      <c r="Q558" s="24" t="s">
        <v>49</v>
      </c>
      <c r="R558" s="5">
        <v>557</v>
      </c>
      <c r="S558" s="12" t="str">
        <f t="shared" si="44"/>
        <v>Sí</v>
      </c>
      <c r="T558" s="24" t="s">
        <v>73</v>
      </c>
      <c r="U558" s="5" t="s">
        <v>895</v>
      </c>
      <c r="V558" s="5" t="str">
        <f>TEXT(TablaSala[[#This Row],[Fecha de factura ]],"dddd")</f>
        <v>jueves</v>
      </c>
      <c r="W558" s="18" t="str">
        <f t="shared" si="41"/>
        <v>00:15:00</v>
      </c>
    </row>
    <row r="559" spans="1:23">
      <c r="A559" s="6">
        <v>6</v>
      </c>
      <c r="B559" s="12" t="s">
        <v>763</v>
      </c>
      <c r="C559" s="6">
        <v>4</v>
      </c>
      <c r="D559" s="15">
        <f t="shared" si="42"/>
        <v>45022</v>
      </c>
      <c r="E559" s="7">
        <v>1.2500000000000001E-2</v>
      </c>
      <c r="F559" s="21">
        <v>0.12916666666666668</v>
      </c>
      <c r="G559" s="21">
        <f t="shared" si="40"/>
        <v>0.11666666666666668</v>
      </c>
      <c r="H559" s="21">
        <f>VLOOKUP($R559,'Tiempo de permanencia'!$B$7:$E$773,4,FALSE)</f>
        <v>0.11597222222222223</v>
      </c>
      <c r="I559" s="37">
        <f t="shared" si="43"/>
        <v>6.9444444444445586E-4</v>
      </c>
      <c r="J559" s="23">
        <v>45022.012499999997</v>
      </c>
      <c r="K559" s="8">
        <v>45022.129166666666</v>
      </c>
      <c r="L559" s="12" t="s">
        <v>26</v>
      </c>
      <c r="M559" s="6" t="s">
        <v>20</v>
      </c>
      <c r="N559" s="12" t="s">
        <v>33</v>
      </c>
      <c r="O559" s="5">
        <v>45.26</v>
      </c>
      <c r="P559" s="12">
        <f>VLOOKUP(R559,'Monto total'!$H$4:$K$770,4,FALSE)</f>
        <v>224.26</v>
      </c>
      <c r="Q559" s="24" t="s">
        <v>22</v>
      </c>
      <c r="R559" s="5">
        <v>558</v>
      </c>
      <c r="S559" s="12" t="str">
        <f t="shared" si="44"/>
        <v>Sí</v>
      </c>
      <c r="T559" s="24" t="s">
        <v>39</v>
      </c>
      <c r="U559" s="5" t="s">
        <v>896</v>
      </c>
      <c r="V559" s="5" t="str">
        <f>TEXT(TablaSala[[#This Row],[Fecha de factura ]],"dddd")</f>
        <v>jueves</v>
      </c>
      <c r="W559" s="18" t="str">
        <f t="shared" si="41"/>
        <v>00:00:00</v>
      </c>
    </row>
    <row r="560" spans="1:23">
      <c r="A560" s="6">
        <v>11</v>
      </c>
      <c r="B560" s="12" t="s">
        <v>68</v>
      </c>
      <c r="C560" s="6">
        <v>1</v>
      </c>
      <c r="D560" s="15">
        <f t="shared" si="42"/>
        <v>45022</v>
      </c>
      <c r="E560" s="7">
        <v>9.7222222222222224E-3</v>
      </c>
      <c r="F560" s="21">
        <v>0.16597222222222222</v>
      </c>
      <c r="G560" s="21">
        <f t="shared" si="40"/>
        <v>0.15625</v>
      </c>
      <c r="H560" s="21">
        <f>VLOOKUP($R560,'Tiempo de permanencia'!$B$7:$E$773,4,FALSE)</f>
        <v>2.8472222222222222E-2</v>
      </c>
      <c r="I560" s="37">
        <f t="shared" si="43"/>
        <v>0.12777777777777777</v>
      </c>
      <c r="J560" s="23">
        <v>45022.009722222225</v>
      </c>
      <c r="K560" s="8">
        <v>45022.165972222225</v>
      </c>
      <c r="L560" s="12" t="s">
        <v>32</v>
      </c>
      <c r="M560" s="6" t="s">
        <v>20</v>
      </c>
      <c r="N560" s="12" t="s">
        <v>33</v>
      </c>
      <c r="O560" s="5">
        <v>24.36</v>
      </c>
      <c r="P560" s="12">
        <f>VLOOKUP(R560,'Monto total'!$H$4:$K$770,4,FALSE)</f>
        <v>123.36</v>
      </c>
      <c r="Q560" s="24" t="s">
        <v>22</v>
      </c>
      <c r="R560" s="5">
        <v>559</v>
      </c>
      <c r="S560" s="12" t="str">
        <f t="shared" si="44"/>
        <v>Sí</v>
      </c>
      <c r="T560" s="24" t="s">
        <v>58</v>
      </c>
      <c r="U560" s="5" t="s">
        <v>453</v>
      </c>
      <c r="V560" s="5" t="str">
        <f>TEXT(TablaSala[[#This Row],[Fecha de factura ]],"dddd")</f>
        <v>jueves</v>
      </c>
      <c r="W560" s="18" t="str">
        <f t="shared" si="41"/>
        <v>00:00:00</v>
      </c>
    </row>
    <row r="561" spans="1:23">
      <c r="A561" s="6">
        <v>6</v>
      </c>
      <c r="B561" s="12" t="s">
        <v>362</v>
      </c>
      <c r="C561" s="6">
        <v>6</v>
      </c>
      <c r="D561" s="15">
        <f t="shared" si="42"/>
        <v>45022</v>
      </c>
      <c r="E561" s="7">
        <v>1.0416666666666666E-2</v>
      </c>
      <c r="F561" s="21">
        <v>0.13680555555555557</v>
      </c>
      <c r="G561" s="21">
        <f t="shared" si="40"/>
        <v>0.12638888888888891</v>
      </c>
      <c r="H561" s="21">
        <f>VLOOKUP($R561,'Tiempo de permanencia'!$B$7:$E$773,4,FALSE)</f>
        <v>3.3333333333333333E-2</v>
      </c>
      <c r="I561" s="37">
        <f t="shared" si="43"/>
        <v>9.3055555555555586E-2</v>
      </c>
      <c r="J561" s="23">
        <v>45022.010416666664</v>
      </c>
      <c r="K561" s="8">
        <v>45022.136805555558</v>
      </c>
      <c r="L561" s="12" t="s">
        <v>38</v>
      </c>
      <c r="M561" s="6" t="s">
        <v>46</v>
      </c>
      <c r="N561" s="12" t="s">
        <v>21</v>
      </c>
      <c r="O561" s="5">
        <v>31.53</v>
      </c>
      <c r="P561" s="12">
        <f>VLOOKUP(R561,'Monto total'!$H$4:$K$770,4,FALSE)</f>
        <v>142.53</v>
      </c>
      <c r="Q561" s="24" t="s">
        <v>22</v>
      </c>
      <c r="R561" s="5">
        <v>560</v>
      </c>
      <c r="S561" s="12" t="str">
        <f t="shared" si="44"/>
        <v>Sí</v>
      </c>
      <c r="T561" s="24" t="s">
        <v>97</v>
      </c>
      <c r="U561" s="5" t="s">
        <v>897</v>
      </c>
      <c r="V561" s="5" t="str">
        <f>TEXT(TablaSala[[#This Row],[Fecha de factura ]],"dddd")</f>
        <v>jueves</v>
      </c>
      <c r="W561" s="18" t="str">
        <f t="shared" si="41"/>
        <v>00:00:00</v>
      </c>
    </row>
    <row r="562" spans="1:23">
      <c r="A562" s="6">
        <v>4</v>
      </c>
      <c r="B562" s="12" t="s">
        <v>75</v>
      </c>
      <c r="C562" s="6">
        <v>2</v>
      </c>
      <c r="D562" s="15">
        <f t="shared" si="42"/>
        <v>45022</v>
      </c>
      <c r="E562" s="7">
        <v>5.0694444444444445E-2</v>
      </c>
      <c r="F562" s="21">
        <v>0.15208333333333332</v>
      </c>
      <c r="G562" s="21">
        <f t="shared" si="40"/>
        <v>0.10138888888888888</v>
      </c>
      <c r="H562" s="21">
        <f>VLOOKUP($R562,'Tiempo de permanencia'!$B$7:$E$773,4,FALSE)</f>
        <v>4.4444444444444446E-2</v>
      </c>
      <c r="I562" s="37">
        <f t="shared" si="43"/>
        <v>5.6944444444444429E-2</v>
      </c>
      <c r="J562" s="23">
        <v>45022.050694444442</v>
      </c>
      <c r="K562" s="8">
        <v>45022.152083333334</v>
      </c>
      <c r="L562" s="12" t="s">
        <v>26</v>
      </c>
      <c r="M562" s="6" t="s">
        <v>20</v>
      </c>
      <c r="N562" s="12" t="s">
        <v>33</v>
      </c>
      <c r="O562" s="5">
        <v>44.24</v>
      </c>
      <c r="P562" s="12">
        <f>VLOOKUP(R562,'Monto total'!$H$4:$K$770,4,FALSE)</f>
        <v>108.24000000000001</v>
      </c>
      <c r="Q562" s="24" t="s">
        <v>22</v>
      </c>
      <c r="R562" s="5">
        <v>561</v>
      </c>
      <c r="S562" s="12" t="str">
        <f t="shared" si="44"/>
        <v>Sí</v>
      </c>
      <c r="T562" s="24" t="s">
        <v>78</v>
      </c>
      <c r="U562" s="5" t="s">
        <v>898</v>
      </c>
      <c r="V562" s="5" t="str">
        <f>TEXT(TablaSala[[#This Row],[Fecha de factura ]],"dddd")</f>
        <v>jueves</v>
      </c>
      <c r="W562" s="18" t="str">
        <f t="shared" si="41"/>
        <v>00:00:00</v>
      </c>
    </row>
    <row r="563" spans="1:23">
      <c r="A563" s="6">
        <v>20</v>
      </c>
      <c r="B563" s="12" t="s">
        <v>899</v>
      </c>
      <c r="C563" s="6">
        <v>3</v>
      </c>
      <c r="D563" s="15">
        <f t="shared" si="42"/>
        <v>45022</v>
      </c>
      <c r="E563" s="7">
        <v>0.10833333333333334</v>
      </c>
      <c r="F563" s="21">
        <v>0.2638888888888889</v>
      </c>
      <c r="G563" s="21">
        <f t="shared" si="40"/>
        <v>0.15555555555555556</v>
      </c>
      <c r="H563" s="21">
        <f>VLOOKUP($R563,'Tiempo de permanencia'!$B$7:$E$773,4,FALSE)</f>
        <v>7.7777777777777779E-2</v>
      </c>
      <c r="I563" s="37">
        <f t="shared" si="43"/>
        <v>7.7777777777777779E-2</v>
      </c>
      <c r="J563" s="23">
        <v>45022.10833333333</v>
      </c>
      <c r="K563" s="8">
        <v>45022.263888888891</v>
      </c>
      <c r="L563" s="12" t="s">
        <v>26</v>
      </c>
      <c r="M563" s="6" t="s">
        <v>46</v>
      </c>
      <c r="N563" s="12" t="s">
        <v>33</v>
      </c>
      <c r="O563" s="5">
        <v>21.49</v>
      </c>
      <c r="P563" s="12">
        <f>VLOOKUP(R563,'Monto total'!$H$4:$K$770,4,FALSE)</f>
        <v>309.49</v>
      </c>
      <c r="Q563" s="24" t="s">
        <v>34</v>
      </c>
      <c r="R563" s="5">
        <v>562</v>
      </c>
      <c r="S563" s="12" t="str">
        <f t="shared" si="44"/>
        <v>Sí</v>
      </c>
      <c r="T563" s="24" t="s">
        <v>50</v>
      </c>
      <c r="U563" s="5" t="s">
        <v>900</v>
      </c>
      <c r="V563" s="5" t="str">
        <f>TEXT(TablaSala[[#This Row],[Fecha de factura ]],"dddd")</f>
        <v>jueves</v>
      </c>
      <c r="W563" s="18" t="str">
        <f t="shared" si="41"/>
        <v>00:00:00</v>
      </c>
    </row>
    <row r="564" spans="1:23">
      <c r="A564" s="6">
        <v>12</v>
      </c>
      <c r="B564" s="12" t="s">
        <v>185</v>
      </c>
      <c r="C564" s="6">
        <v>3</v>
      </c>
      <c r="D564" s="15">
        <f t="shared" si="42"/>
        <v>45022</v>
      </c>
      <c r="E564" s="7">
        <v>0.12777777777777777</v>
      </c>
      <c r="F564" s="21">
        <v>0.19652777777777777</v>
      </c>
      <c r="G564" s="21">
        <f t="shared" si="40"/>
        <v>7.9166666666666677E-2</v>
      </c>
      <c r="H564" s="21">
        <f>VLOOKUP($R564,'Tiempo de permanencia'!$B$7:$E$773,4,FALSE)</f>
        <v>2.5694444444444443E-2</v>
      </c>
      <c r="I564" s="37">
        <f t="shared" si="43"/>
        <v>5.3472222222222233E-2</v>
      </c>
      <c r="J564" s="23">
        <v>45022.12777777778</v>
      </c>
      <c r="K564" s="8">
        <v>45022.196527777778</v>
      </c>
      <c r="L564" s="12" t="s">
        <v>38</v>
      </c>
      <c r="M564" s="6" t="s">
        <v>27</v>
      </c>
      <c r="N564" s="12" t="s">
        <v>28</v>
      </c>
      <c r="O564" s="5">
        <v>20.07</v>
      </c>
      <c r="P564" s="12">
        <f>VLOOKUP(R564,'Monto total'!$H$4:$K$770,4,FALSE)</f>
        <v>74.069999999999993</v>
      </c>
      <c r="Q564" s="24" t="s">
        <v>49</v>
      </c>
      <c r="R564" s="5">
        <v>563</v>
      </c>
      <c r="S564" s="12" t="str">
        <f t="shared" si="44"/>
        <v>Sí</v>
      </c>
      <c r="T564" s="24" t="s">
        <v>97</v>
      </c>
      <c r="U564" s="5" t="s">
        <v>184</v>
      </c>
      <c r="V564" s="5" t="str">
        <f>TEXT(TablaSala[[#This Row],[Fecha de factura ]],"dddd")</f>
        <v>jueves</v>
      </c>
      <c r="W564" s="18" t="str">
        <f t="shared" si="41"/>
        <v>00:15:00</v>
      </c>
    </row>
    <row r="565" spans="1:23">
      <c r="A565" s="6">
        <v>9</v>
      </c>
      <c r="B565" s="12" t="s">
        <v>901</v>
      </c>
      <c r="C565" s="6">
        <v>3</v>
      </c>
      <c r="D565" s="15">
        <f t="shared" si="42"/>
        <v>45022</v>
      </c>
      <c r="E565" s="7">
        <v>2.1527777777777778E-2</v>
      </c>
      <c r="F565" s="21">
        <v>9.930555555555555E-2</v>
      </c>
      <c r="G565" s="21">
        <f t="shared" si="40"/>
        <v>7.7777777777777779E-2</v>
      </c>
      <c r="H565" s="21">
        <f>VLOOKUP($R565,'Tiempo de permanencia'!$B$7:$E$773,4,FALSE)</f>
        <v>3.7499999999999999E-2</v>
      </c>
      <c r="I565" s="37">
        <f t="shared" si="43"/>
        <v>4.027777777777778E-2</v>
      </c>
      <c r="J565" s="23">
        <v>45022.021527777775</v>
      </c>
      <c r="K565" s="8">
        <v>45022.099305555559</v>
      </c>
      <c r="L565" s="12" t="s">
        <v>38</v>
      </c>
      <c r="M565" s="6" t="s">
        <v>46</v>
      </c>
      <c r="N565" s="12" t="s">
        <v>28</v>
      </c>
      <c r="O565" s="5">
        <v>33.08</v>
      </c>
      <c r="P565" s="12">
        <f>VLOOKUP(R565,'Monto total'!$H$4:$K$770,4,FALSE)</f>
        <v>189.07999999999998</v>
      </c>
      <c r="Q565" s="24" t="s">
        <v>22</v>
      </c>
      <c r="R565" s="5">
        <v>564</v>
      </c>
      <c r="S565" s="12" t="str">
        <f t="shared" si="44"/>
        <v>Sí</v>
      </c>
      <c r="T565" s="24" t="s">
        <v>50</v>
      </c>
      <c r="U565" s="5" t="s">
        <v>902</v>
      </c>
      <c r="V565" s="5" t="str">
        <f>TEXT(TablaSala[[#This Row],[Fecha de factura ]],"dddd")</f>
        <v>jueves</v>
      </c>
      <c r="W565" s="18" t="str">
        <f t="shared" si="41"/>
        <v>00:00:00</v>
      </c>
    </row>
    <row r="566" spans="1:23">
      <c r="A566" s="6">
        <v>3</v>
      </c>
      <c r="B566" s="12" t="s">
        <v>903</v>
      </c>
      <c r="C566" s="6">
        <v>6</v>
      </c>
      <c r="D566" s="15">
        <f t="shared" si="42"/>
        <v>45022</v>
      </c>
      <c r="E566" s="7">
        <v>0.11041666666666666</v>
      </c>
      <c r="F566" s="21">
        <v>0.22847222222222222</v>
      </c>
      <c r="G566" s="21">
        <f t="shared" si="40"/>
        <v>0.11805555555555555</v>
      </c>
      <c r="H566" s="21">
        <f>VLOOKUP($R566,'Tiempo de permanencia'!$B$7:$E$773,4,FALSE)</f>
        <v>6.805555555555555E-2</v>
      </c>
      <c r="I566" s="37">
        <f t="shared" si="43"/>
        <v>0.05</v>
      </c>
      <c r="J566" s="23">
        <v>45022.11041666667</v>
      </c>
      <c r="K566" s="8">
        <v>45022.228472222225</v>
      </c>
      <c r="L566" s="12" t="s">
        <v>26</v>
      </c>
      <c r="M566" s="6" t="s">
        <v>20</v>
      </c>
      <c r="N566" s="12" t="s">
        <v>33</v>
      </c>
      <c r="O566" s="5">
        <v>15.11</v>
      </c>
      <c r="P566" s="12">
        <f>VLOOKUP(R566,'Monto total'!$H$4:$K$770,4,FALSE)</f>
        <v>266.11</v>
      </c>
      <c r="Q566" s="24" t="s">
        <v>34</v>
      </c>
      <c r="R566" s="5">
        <v>565</v>
      </c>
      <c r="S566" s="12" t="str">
        <f t="shared" si="44"/>
        <v>Sí</v>
      </c>
      <c r="T566" s="24" t="s">
        <v>50</v>
      </c>
      <c r="U566" s="5" t="s">
        <v>904</v>
      </c>
      <c r="V566" s="5" t="str">
        <f>TEXT(TablaSala[[#This Row],[Fecha de factura ]],"dddd")</f>
        <v>jueves</v>
      </c>
      <c r="W566" s="18" t="str">
        <f t="shared" si="41"/>
        <v>00:00:00</v>
      </c>
    </row>
    <row r="567" spans="1:23">
      <c r="A567" s="6">
        <v>4</v>
      </c>
      <c r="B567" s="12" t="s">
        <v>84</v>
      </c>
      <c r="C567" s="6">
        <v>3</v>
      </c>
      <c r="D567" s="15">
        <f t="shared" si="42"/>
        <v>45022</v>
      </c>
      <c r="E567" s="7">
        <v>7.2916666666666671E-2</v>
      </c>
      <c r="F567" s="21">
        <v>0.20624999999999999</v>
      </c>
      <c r="G567" s="21">
        <f t="shared" si="40"/>
        <v>0.1333333333333333</v>
      </c>
      <c r="H567" s="21">
        <f>VLOOKUP($R567,'Tiempo de permanencia'!$B$7:$E$773,4,FALSE)</f>
        <v>3.888888888888889E-2</v>
      </c>
      <c r="I567" s="37">
        <f t="shared" si="43"/>
        <v>9.4444444444444414E-2</v>
      </c>
      <c r="J567" s="23">
        <v>45022.072916666664</v>
      </c>
      <c r="K567" s="8">
        <v>45022.206250000003</v>
      </c>
      <c r="L567" s="12" t="s">
        <v>19</v>
      </c>
      <c r="M567" s="6" t="s">
        <v>20</v>
      </c>
      <c r="N567" s="12" t="s">
        <v>33</v>
      </c>
      <c r="O567" s="5">
        <v>42.62</v>
      </c>
      <c r="P567" s="12">
        <f>VLOOKUP(R567,'Monto total'!$H$4:$K$770,4,FALSE)</f>
        <v>120.62</v>
      </c>
      <c r="Q567" s="24" t="s">
        <v>34</v>
      </c>
      <c r="R567" s="5">
        <v>566</v>
      </c>
      <c r="S567" s="12" t="str">
        <f t="shared" si="44"/>
        <v>Sí</v>
      </c>
      <c r="T567" s="24" t="s">
        <v>58</v>
      </c>
      <c r="U567" s="5" t="s">
        <v>270</v>
      </c>
      <c r="V567" s="5" t="str">
        <f>TEXT(TablaSala[[#This Row],[Fecha de factura ]],"dddd")</f>
        <v>jueves</v>
      </c>
      <c r="W567" s="18" t="str">
        <f t="shared" si="41"/>
        <v>00:00:00</v>
      </c>
    </row>
    <row r="568" spans="1:23">
      <c r="A568" s="6">
        <v>15</v>
      </c>
      <c r="B568" s="12" t="s">
        <v>665</v>
      </c>
      <c r="C568" s="6">
        <v>4</v>
      </c>
      <c r="D568" s="15">
        <f t="shared" si="42"/>
        <v>45022</v>
      </c>
      <c r="E568" s="7">
        <v>8.2638888888888887E-2</v>
      </c>
      <c r="F568" s="21">
        <v>0.21944444444444444</v>
      </c>
      <c r="G568" s="21">
        <f t="shared" si="40"/>
        <v>0.14722222222222223</v>
      </c>
      <c r="H568" s="21">
        <f>VLOOKUP($R568,'Tiempo de permanencia'!$B$7:$E$773,4,FALSE)</f>
        <v>7.0833333333333331E-2</v>
      </c>
      <c r="I568" s="37">
        <f t="shared" si="43"/>
        <v>7.6388888888888895E-2</v>
      </c>
      <c r="J568" s="23">
        <v>45022.082638888889</v>
      </c>
      <c r="K568" s="8">
        <v>45022.219444444447</v>
      </c>
      <c r="L568" s="12" t="s">
        <v>42</v>
      </c>
      <c r="M568" s="6" t="s">
        <v>20</v>
      </c>
      <c r="N568" s="12" t="s">
        <v>21</v>
      </c>
      <c r="O568" s="5">
        <v>42.83</v>
      </c>
      <c r="P568" s="12">
        <f>VLOOKUP(R568,'Monto total'!$H$4:$K$770,4,FALSE)</f>
        <v>295.83</v>
      </c>
      <c r="Q568" s="24" t="s">
        <v>49</v>
      </c>
      <c r="R568" s="5">
        <v>567</v>
      </c>
      <c r="S568" s="12" t="str">
        <f t="shared" si="44"/>
        <v>Sí</v>
      </c>
      <c r="T568" s="24" t="s">
        <v>78</v>
      </c>
      <c r="U568" s="5" t="s">
        <v>905</v>
      </c>
      <c r="V568" s="5" t="str">
        <f>TEXT(TablaSala[[#This Row],[Fecha de factura ]],"dddd")</f>
        <v>jueves</v>
      </c>
      <c r="W568" s="18" t="str">
        <f t="shared" si="41"/>
        <v>00:15:00</v>
      </c>
    </row>
    <row r="569" spans="1:23">
      <c r="A569" s="6">
        <v>5</v>
      </c>
      <c r="B569" s="12" t="s">
        <v>146</v>
      </c>
      <c r="C569" s="6">
        <v>1</v>
      </c>
      <c r="D569" s="15">
        <f t="shared" si="42"/>
        <v>45022</v>
      </c>
      <c r="E569" s="7">
        <v>6.8750000000000006E-2</v>
      </c>
      <c r="F569" s="21">
        <v>0.14444444444444443</v>
      </c>
      <c r="G569" s="21">
        <f t="shared" si="40"/>
        <v>8.6111111111111097E-2</v>
      </c>
      <c r="H569" s="21">
        <f>VLOOKUP($R569,'Tiempo de permanencia'!$B$7:$E$773,4,FALSE)</f>
        <v>5.8333333333333334E-2</v>
      </c>
      <c r="I569" s="37">
        <f t="shared" si="43"/>
        <v>2.7777777777777762E-2</v>
      </c>
      <c r="J569" s="23">
        <v>45022.068749999999</v>
      </c>
      <c r="K569" s="8">
        <v>45022.144444444442</v>
      </c>
      <c r="L569" s="12" t="s">
        <v>42</v>
      </c>
      <c r="M569" s="6" t="s">
        <v>20</v>
      </c>
      <c r="N569" s="12" t="s">
        <v>21</v>
      </c>
      <c r="O569" s="5">
        <v>21.13</v>
      </c>
      <c r="P569" s="12">
        <f>VLOOKUP(R569,'Monto total'!$H$4:$K$770,4,FALSE)</f>
        <v>203.13</v>
      </c>
      <c r="Q569" s="24" t="s">
        <v>49</v>
      </c>
      <c r="R569" s="5">
        <v>568</v>
      </c>
      <c r="S569" s="12" t="str">
        <f t="shared" si="44"/>
        <v>Sí</v>
      </c>
      <c r="T569" s="24" t="s">
        <v>29</v>
      </c>
      <c r="U569" s="5" t="s">
        <v>59</v>
      </c>
      <c r="V569" s="5" t="str">
        <f>TEXT(TablaSala[[#This Row],[Fecha de factura ]],"dddd")</f>
        <v>jueves</v>
      </c>
      <c r="W569" s="18" t="str">
        <f t="shared" si="41"/>
        <v>00:15:00</v>
      </c>
    </row>
    <row r="570" spans="1:23">
      <c r="A570" s="6">
        <v>12</v>
      </c>
      <c r="B570" s="12" t="s">
        <v>906</v>
      </c>
      <c r="C570" s="6">
        <v>5</v>
      </c>
      <c r="D570" s="15">
        <f t="shared" si="42"/>
        <v>45022</v>
      </c>
      <c r="E570" s="7">
        <v>6.1111111111111109E-2</v>
      </c>
      <c r="F570" s="21">
        <v>0.12847222222222221</v>
      </c>
      <c r="G570" s="21">
        <f t="shared" si="40"/>
        <v>6.7361111111111094E-2</v>
      </c>
      <c r="H570" s="21">
        <f>VLOOKUP($R570,'Tiempo de permanencia'!$B$7:$E$773,4,FALSE)</f>
        <v>4.027777777777778E-2</v>
      </c>
      <c r="I570" s="37">
        <f t="shared" si="43"/>
        <v>2.7083333333333313E-2</v>
      </c>
      <c r="J570" s="23">
        <v>45022.061111111114</v>
      </c>
      <c r="K570" s="8">
        <v>45022.128472222219</v>
      </c>
      <c r="L570" s="12" t="s">
        <v>26</v>
      </c>
      <c r="M570" s="6" t="s">
        <v>20</v>
      </c>
      <c r="N570" s="12" t="s">
        <v>33</v>
      </c>
      <c r="O570" s="5">
        <v>28.52</v>
      </c>
      <c r="P570" s="12">
        <f>VLOOKUP(R570,'Monto total'!$H$4:$K$770,4,FALSE)</f>
        <v>159.52000000000001</v>
      </c>
      <c r="Q570" s="24" t="s">
        <v>22</v>
      </c>
      <c r="R570" s="5">
        <v>569</v>
      </c>
      <c r="S570" s="12" t="str">
        <f t="shared" si="44"/>
        <v>Sí</v>
      </c>
      <c r="T570" s="24" t="s">
        <v>55</v>
      </c>
      <c r="U570" s="5" t="s">
        <v>907</v>
      </c>
      <c r="V570" s="5" t="str">
        <f>TEXT(TablaSala[[#This Row],[Fecha de factura ]],"dddd")</f>
        <v>jueves</v>
      </c>
      <c r="W570" s="18" t="str">
        <f t="shared" si="41"/>
        <v>00:00:00</v>
      </c>
    </row>
    <row r="571" spans="1:23">
      <c r="A571" s="6">
        <v>1</v>
      </c>
      <c r="B571" s="12" t="s">
        <v>908</v>
      </c>
      <c r="C571" s="6">
        <v>6</v>
      </c>
      <c r="D571" s="15">
        <f t="shared" si="42"/>
        <v>45022</v>
      </c>
      <c r="E571" s="7">
        <v>0.1111111111111111</v>
      </c>
      <c r="F571" s="21">
        <v>0.18541666666666667</v>
      </c>
      <c r="G571" s="21">
        <f t="shared" si="40"/>
        <v>7.4305555555555569E-2</v>
      </c>
      <c r="H571" s="21">
        <f>VLOOKUP($R571,'Tiempo de permanencia'!$B$7:$E$773,4,FALSE)</f>
        <v>3.1944444444444442E-2</v>
      </c>
      <c r="I571" s="37">
        <f t="shared" si="43"/>
        <v>4.2361111111111127E-2</v>
      </c>
      <c r="J571" s="23">
        <v>45022.111111111109</v>
      </c>
      <c r="K571" s="8">
        <v>45022.185416666667</v>
      </c>
      <c r="L571" s="12" t="s">
        <v>38</v>
      </c>
      <c r="M571" s="6" t="s">
        <v>20</v>
      </c>
      <c r="N571" s="12" t="s">
        <v>33</v>
      </c>
      <c r="O571" s="5">
        <v>38.4</v>
      </c>
      <c r="P571" s="12">
        <f>VLOOKUP(R571,'Monto total'!$H$4:$K$770,4,FALSE)</f>
        <v>123.4</v>
      </c>
      <c r="Q571" s="24" t="s">
        <v>34</v>
      </c>
      <c r="R571" s="5">
        <v>570</v>
      </c>
      <c r="S571" s="12" t="str">
        <f t="shared" si="44"/>
        <v>Sí</v>
      </c>
      <c r="T571" s="24" t="s">
        <v>29</v>
      </c>
      <c r="U571" s="5" t="s">
        <v>745</v>
      </c>
      <c r="V571" s="5" t="str">
        <f>TEXT(TablaSala[[#This Row],[Fecha de factura ]],"dddd")</f>
        <v>jueves</v>
      </c>
      <c r="W571" s="18" t="str">
        <f t="shared" si="41"/>
        <v>00:00:00</v>
      </c>
    </row>
    <row r="572" spans="1:23">
      <c r="A572" s="6">
        <v>15</v>
      </c>
      <c r="B572" s="12" t="s">
        <v>121</v>
      </c>
      <c r="C572" s="6">
        <v>2</v>
      </c>
      <c r="D572" s="15">
        <f t="shared" si="42"/>
        <v>45022</v>
      </c>
      <c r="E572" s="7">
        <v>5.6250000000000001E-2</v>
      </c>
      <c r="F572" s="21">
        <v>0.12083333333333333</v>
      </c>
      <c r="G572" s="21">
        <f t="shared" si="40"/>
        <v>6.4583333333333326E-2</v>
      </c>
      <c r="H572" s="21">
        <f>VLOOKUP($R572,'Tiempo de permanencia'!$B$7:$E$773,4,FALSE)</f>
        <v>1.8055555555555554E-2</v>
      </c>
      <c r="I572" s="37">
        <f t="shared" si="43"/>
        <v>4.6527777777777772E-2</v>
      </c>
      <c r="J572" s="23">
        <v>45022.056250000001</v>
      </c>
      <c r="K572" s="8">
        <v>45022.120833333334</v>
      </c>
      <c r="L572" s="12" t="s">
        <v>38</v>
      </c>
      <c r="M572" s="6" t="s">
        <v>20</v>
      </c>
      <c r="N572" s="12" t="s">
        <v>33</v>
      </c>
      <c r="O572" s="5">
        <v>49.54</v>
      </c>
      <c r="P572" s="12">
        <f>VLOOKUP(R572,'Monto total'!$H$4:$K$770,4,FALSE)</f>
        <v>103.53999999999999</v>
      </c>
      <c r="Q572" s="24" t="s">
        <v>34</v>
      </c>
      <c r="R572" s="5">
        <v>571</v>
      </c>
      <c r="S572" s="12" t="str">
        <f t="shared" si="44"/>
        <v>Sí</v>
      </c>
      <c r="T572" s="24" t="s">
        <v>43</v>
      </c>
      <c r="U572" s="5" t="s">
        <v>184</v>
      </c>
      <c r="V572" s="5" t="str">
        <f>TEXT(TablaSala[[#This Row],[Fecha de factura ]],"dddd")</f>
        <v>jueves</v>
      </c>
      <c r="W572" s="18" t="str">
        <f t="shared" si="41"/>
        <v>00:00:00</v>
      </c>
    </row>
    <row r="573" spans="1:23">
      <c r="A573" s="6">
        <v>19</v>
      </c>
      <c r="B573" s="12" t="s">
        <v>909</v>
      </c>
      <c r="C573" s="6">
        <v>3</v>
      </c>
      <c r="D573" s="15">
        <f t="shared" si="42"/>
        <v>45022</v>
      </c>
      <c r="E573" s="7">
        <v>0.12013888888888889</v>
      </c>
      <c r="F573" s="21">
        <v>0.26874999999999999</v>
      </c>
      <c r="G573" s="21">
        <f t="shared" si="40"/>
        <v>0.15902777777777774</v>
      </c>
      <c r="H573" s="21">
        <f>VLOOKUP($R573,'Tiempo de permanencia'!$B$7:$E$773,4,FALSE)</f>
        <v>3.0555555555555555E-2</v>
      </c>
      <c r="I573" s="37">
        <f t="shared" si="43"/>
        <v>0.12847222222222218</v>
      </c>
      <c r="J573" s="23">
        <v>45022.120138888888</v>
      </c>
      <c r="K573" s="8">
        <v>45022.268750000003</v>
      </c>
      <c r="L573" s="12" t="s">
        <v>42</v>
      </c>
      <c r="M573" s="6" t="s">
        <v>20</v>
      </c>
      <c r="N573" s="12" t="s">
        <v>28</v>
      </c>
      <c r="O573" s="5">
        <v>46.21</v>
      </c>
      <c r="P573" s="12">
        <f>VLOOKUP(R573,'Monto total'!$H$4:$K$770,4,FALSE)</f>
        <v>120.21000000000001</v>
      </c>
      <c r="Q573" s="24" t="s">
        <v>49</v>
      </c>
      <c r="R573" s="5">
        <v>572</v>
      </c>
      <c r="S573" s="12" t="str">
        <f t="shared" si="44"/>
        <v>Sí</v>
      </c>
      <c r="T573" s="24" t="s">
        <v>35</v>
      </c>
      <c r="U573" s="5" t="s">
        <v>910</v>
      </c>
      <c r="V573" s="5" t="str">
        <f>TEXT(TablaSala[[#This Row],[Fecha de factura ]],"dddd")</f>
        <v>jueves</v>
      </c>
      <c r="W573" s="18" t="str">
        <f t="shared" si="41"/>
        <v>00:15:00</v>
      </c>
    </row>
    <row r="574" spans="1:23">
      <c r="A574" s="6">
        <v>7</v>
      </c>
      <c r="B574" s="12" t="s">
        <v>911</v>
      </c>
      <c r="C574" s="6">
        <v>3</v>
      </c>
      <c r="D574" s="15">
        <f t="shared" si="42"/>
        <v>45022</v>
      </c>
      <c r="E574" s="7">
        <v>0.13333333333333333</v>
      </c>
      <c r="F574" s="21">
        <v>0.29791666666666666</v>
      </c>
      <c r="G574" s="21">
        <f t="shared" si="40"/>
        <v>0.17499999999999999</v>
      </c>
      <c r="H574" s="21">
        <f>VLOOKUP($R574,'Tiempo de permanencia'!$B$7:$E$773,4,FALSE)</f>
        <v>4.791666666666667E-2</v>
      </c>
      <c r="I574" s="37">
        <f t="shared" si="43"/>
        <v>0.12708333333333333</v>
      </c>
      <c r="J574" s="23">
        <v>45022.133333333331</v>
      </c>
      <c r="K574" s="8">
        <v>45022.29791666667</v>
      </c>
      <c r="L574" s="12" t="s">
        <v>19</v>
      </c>
      <c r="M574" s="6" t="s">
        <v>20</v>
      </c>
      <c r="N574" s="12" t="s">
        <v>33</v>
      </c>
      <c r="O574" s="5">
        <v>47.08</v>
      </c>
      <c r="P574" s="12">
        <f>VLOOKUP(R574,'Monto total'!$H$4:$K$770,4,FALSE)</f>
        <v>212.07999999999998</v>
      </c>
      <c r="Q574" s="24" t="s">
        <v>49</v>
      </c>
      <c r="R574" s="5">
        <v>573</v>
      </c>
      <c r="S574" s="12" t="str">
        <f t="shared" si="44"/>
        <v>Sí</v>
      </c>
      <c r="T574" s="24" t="s">
        <v>78</v>
      </c>
      <c r="U574" s="5" t="s">
        <v>912</v>
      </c>
      <c r="V574" s="5" t="str">
        <f>TEXT(TablaSala[[#This Row],[Fecha de factura ]],"dddd")</f>
        <v>jueves</v>
      </c>
      <c r="W574" s="18" t="str">
        <f t="shared" si="41"/>
        <v>00:15:00</v>
      </c>
    </row>
    <row r="575" spans="1:23">
      <c r="A575" s="6">
        <v>20</v>
      </c>
      <c r="B575" s="12" t="s">
        <v>913</v>
      </c>
      <c r="C575" s="6">
        <v>3</v>
      </c>
      <c r="D575" s="15">
        <f t="shared" si="42"/>
        <v>45022</v>
      </c>
      <c r="E575" s="7">
        <v>2.1527777777777778E-2</v>
      </c>
      <c r="F575" s="21">
        <v>0.13055555555555556</v>
      </c>
      <c r="G575" s="21">
        <f t="shared" si="40"/>
        <v>0.10902777777777778</v>
      </c>
      <c r="H575" s="21">
        <f>VLOOKUP($R575,'Tiempo de permanencia'!$B$7:$E$773,4,FALSE)</f>
        <v>0.11666666666666667</v>
      </c>
      <c r="I575" s="37">
        <f t="shared" si="43"/>
        <v>0</v>
      </c>
      <c r="J575" s="23">
        <v>45022.021527777775</v>
      </c>
      <c r="K575" s="8">
        <v>45022.130555555559</v>
      </c>
      <c r="L575" s="12" t="s">
        <v>38</v>
      </c>
      <c r="M575" s="6" t="s">
        <v>20</v>
      </c>
      <c r="N575" s="12" t="s">
        <v>1323</v>
      </c>
      <c r="O575" s="5">
        <v>42.57</v>
      </c>
      <c r="P575" s="12">
        <f>VLOOKUP(R575,'Monto total'!$H$4:$K$770,4,FALSE)</f>
        <v>0</v>
      </c>
      <c r="Q575" s="24" t="s">
        <v>34</v>
      </c>
      <c r="R575" s="5">
        <v>574</v>
      </c>
      <c r="S575" s="12" t="str">
        <f t="shared" si="44"/>
        <v>No</v>
      </c>
      <c r="T575" s="24" t="s">
        <v>35</v>
      </c>
      <c r="U575" s="5" t="s">
        <v>914</v>
      </c>
      <c r="V575" s="5" t="str">
        <f>TEXT(TablaSala[[#This Row],[Fecha de factura ]],"dddd")</f>
        <v>jueves</v>
      </c>
      <c r="W575" s="18" t="str">
        <f t="shared" si="41"/>
        <v>00:00:00</v>
      </c>
    </row>
    <row r="576" spans="1:23">
      <c r="A576" s="6">
        <v>15</v>
      </c>
      <c r="B576" s="12" t="s">
        <v>564</v>
      </c>
      <c r="C576" s="6">
        <v>4</v>
      </c>
      <c r="D576" s="15">
        <f t="shared" si="42"/>
        <v>45022</v>
      </c>
      <c r="E576" s="7">
        <v>6.6666666666666666E-2</v>
      </c>
      <c r="F576" s="21">
        <v>0.19722222222222222</v>
      </c>
      <c r="G576" s="21">
        <f t="shared" si="40"/>
        <v>0.13055555555555554</v>
      </c>
      <c r="H576" s="21">
        <f>VLOOKUP($R576,'Tiempo de permanencia'!$B$7:$E$773,4,FALSE)</f>
        <v>3.0555555555555555E-2</v>
      </c>
      <c r="I576" s="37">
        <f t="shared" si="43"/>
        <v>9.9999999999999978E-2</v>
      </c>
      <c r="J576" s="23">
        <v>45022.066666666666</v>
      </c>
      <c r="K576" s="8">
        <v>45022.197222222225</v>
      </c>
      <c r="L576" s="12" t="s">
        <v>42</v>
      </c>
      <c r="M576" s="6" t="s">
        <v>20</v>
      </c>
      <c r="N576" s="12" t="s">
        <v>33</v>
      </c>
      <c r="O576" s="5">
        <v>33.520000000000003</v>
      </c>
      <c r="P576" s="12">
        <f>VLOOKUP(R576,'Monto total'!$H$4:$K$770,4,FALSE)</f>
        <v>51.52</v>
      </c>
      <c r="Q576" s="24" t="s">
        <v>34</v>
      </c>
      <c r="R576" s="5">
        <v>575</v>
      </c>
      <c r="S576" s="12" t="str">
        <f t="shared" si="44"/>
        <v>Sí</v>
      </c>
      <c r="T576" s="24" t="s">
        <v>39</v>
      </c>
      <c r="U576" s="5" t="s">
        <v>131</v>
      </c>
      <c r="V576" s="5" t="str">
        <f>TEXT(TablaSala[[#This Row],[Fecha de factura ]],"dddd")</f>
        <v>jueves</v>
      </c>
      <c r="W576" s="18" t="str">
        <f t="shared" si="41"/>
        <v>00:00:00</v>
      </c>
    </row>
    <row r="577" spans="1:23">
      <c r="A577" s="6">
        <v>9</v>
      </c>
      <c r="B577" s="12" t="s">
        <v>915</v>
      </c>
      <c r="C577" s="6">
        <v>1</v>
      </c>
      <c r="D577" s="15">
        <f t="shared" si="42"/>
        <v>45022</v>
      </c>
      <c r="E577" s="7">
        <v>0.16458333333333333</v>
      </c>
      <c r="F577" s="21">
        <v>0.29583333333333334</v>
      </c>
      <c r="G577" s="21">
        <f t="shared" si="40"/>
        <v>0.13125000000000001</v>
      </c>
      <c r="H577" s="21">
        <f>VLOOKUP($R577,'Tiempo de permanencia'!$B$7:$E$773,4,FALSE)</f>
        <v>7.9861111111111105E-2</v>
      </c>
      <c r="I577" s="37">
        <f t="shared" si="43"/>
        <v>5.1388888888888901E-2</v>
      </c>
      <c r="J577" s="23">
        <v>45022.164583333331</v>
      </c>
      <c r="K577" s="8">
        <v>45022.29583333333</v>
      </c>
      <c r="L577" s="12" t="s">
        <v>42</v>
      </c>
      <c r="M577" s="6" t="s">
        <v>46</v>
      </c>
      <c r="N577" s="12" t="s">
        <v>28</v>
      </c>
      <c r="O577" s="5">
        <v>21.71</v>
      </c>
      <c r="P577" s="12">
        <f>VLOOKUP(R577,'Monto total'!$H$4:$K$770,4,FALSE)</f>
        <v>255.71</v>
      </c>
      <c r="Q577" s="24" t="s">
        <v>22</v>
      </c>
      <c r="R577" s="5">
        <v>576</v>
      </c>
      <c r="S577" s="12" t="str">
        <f t="shared" si="44"/>
        <v>Sí</v>
      </c>
      <c r="T577" s="24" t="s">
        <v>58</v>
      </c>
      <c r="U577" s="5" t="s">
        <v>916</v>
      </c>
      <c r="V577" s="5" t="str">
        <f>TEXT(TablaSala[[#This Row],[Fecha de factura ]],"dddd")</f>
        <v>jueves</v>
      </c>
      <c r="W577" s="18" t="str">
        <f t="shared" si="41"/>
        <v>00:00:00</v>
      </c>
    </row>
    <row r="578" spans="1:23">
      <c r="A578" s="6">
        <v>5</v>
      </c>
      <c r="B578" s="12" t="s">
        <v>917</v>
      </c>
      <c r="C578" s="6">
        <v>4</v>
      </c>
      <c r="D578" s="15">
        <f t="shared" si="42"/>
        <v>45022</v>
      </c>
      <c r="E578" s="7">
        <v>0.13402777777777777</v>
      </c>
      <c r="F578" s="21">
        <v>0.27777777777777779</v>
      </c>
      <c r="G578" s="21">
        <f t="shared" ref="G578:G641" si="45">IF(Q578="Ocupada",F578-E578+W578,F578-E578)</f>
        <v>0.14375000000000002</v>
      </c>
      <c r="H578" s="21">
        <f>VLOOKUP($R578,'Tiempo de permanencia'!$B$7:$E$773,4,FALSE)</f>
        <v>1.7361111111111112E-2</v>
      </c>
      <c r="I578" s="37">
        <f t="shared" si="43"/>
        <v>0.12638888888888891</v>
      </c>
      <c r="J578" s="23">
        <v>45022.134027777778</v>
      </c>
      <c r="K578" s="8">
        <v>45022.277777777781</v>
      </c>
      <c r="L578" s="12" t="s">
        <v>42</v>
      </c>
      <c r="M578" s="6" t="s">
        <v>20</v>
      </c>
      <c r="N578" s="12" t="s">
        <v>33</v>
      </c>
      <c r="O578" s="5">
        <v>34.119999999999997</v>
      </c>
      <c r="P578" s="12">
        <f>VLOOKUP(R578,'Monto total'!$H$4:$K$770,4,FALSE)</f>
        <v>74.12</v>
      </c>
      <c r="Q578" s="24" t="s">
        <v>34</v>
      </c>
      <c r="R578" s="5">
        <v>577</v>
      </c>
      <c r="S578" s="12" t="str">
        <f t="shared" si="44"/>
        <v>Sí</v>
      </c>
      <c r="T578" s="24" t="s">
        <v>43</v>
      </c>
      <c r="U578" s="5" t="s">
        <v>918</v>
      </c>
      <c r="V578" s="5" t="str">
        <f>TEXT(TablaSala[[#This Row],[Fecha de factura ]],"dddd")</f>
        <v>jueves</v>
      </c>
      <c r="W578" s="18" t="str">
        <f t="shared" ref="W578:W641" si="46">IF(Q578="Ocupada","00:15:00","00:00:00")</f>
        <v>00:00:00</v>
      </c>
    </row>
    <row r="579" spans="1:23">
      <c r="A579" s="6">
        <v>11</v>
      </c>
      <c r="B579" s="12" t="s">
        <v>406</v>
      </c>
      <c r="C579" s="6">
        <v>6</v>
      </c>
      <c r="D579" s="15">
        <f t="shared" ref="D579:D642" si="47">DATE(YEAR(J579),MONTH(J579),DAY(J579))</f>
        <v>45022</v>
      </c>
      <c r="E579" s="7">
        <v>9.0972222222222218E-2</v>
      </c>
      <c r="F579" s="21">
        <v>0.18333333333333332</v>
      </c>
      <c r="G579" s="21">
        <f t="shared" si="45"/>
        <v>0.10277777777777777</v>
      </c>
      <c r="H579" s="21">
        <f>VLOOKUP($R579,'Tiempo de permanencia'!$B$7:$E$773,4,FALSE)</f>
        <v>3.0555555555555555E-2</v>
      </c>
      <c r="I579" s="37">
        <f t="shared" ref="I579:I642" si="48">IF((G579-H579)&lt;0,0,G579-H579)</f>
        <v>7.2222222222222215E-2</v>
      </c>
      <c r="J579" s="23">
        <v>45022.09097222222</v>
      </c>
      <c r="K579" s="8">
        <v>45022.183333333334</v>
      </c>
      <c r="L579" s="12" t="s">
        <v>19</v>
      </c>
      <c r="M579" s="6" t="s">
        <v>20</v>
      </c>
      <c r="N579" s="12" t="s">
        <v>33</v>
      </c>
      <c r="O579" s="5">
        <v>32.799999999999997</v>
      </c>
      <c r="P579" s="12">
        <f>VLOOKUP(R579,'Monto total'!$H$4:$K$770,4,FALSE)</f>
        <v>122.8</v>
      </c>
      <c r="Q579" s="24" t="s">
        <v>49</v>
      </c>
      <c r="R579" s="5">
        <v>578</v>
      </c>
      <c r="S579" s="12" t="str">
        <f t="shared" ref="S579:S642" si="49">IF($I579=0,"No","Sí")</f>
        <v>Sí</v>
      </c>
      <c r="T579" s="24" t="s">
        <v>23</v>
      </c>
      <c r="U579" s="5" t="s">
        <v>114</v>
      </c>
      <c r="V579" s="5" t="str">
        <f>TEXT(TablaSala[[#This Row],[Fecha de factura ]],"dddd")</f>
        <v>jueves</v>
      </c>
      <c r="W579" s="18" t="str">
        <f t="shared" si="46"/>
        <v>00:15:00</v>
      </c>
    </row>
    <row r="580" spans="1:23">
      <c r="A580" s="6">
        <v>9</v>
      </c>
      <c r="B580" s="12" t="s">
        <v>919</v>
      </c>
      <c r="C580" s="6">
        <v>2</v>
      </c>
      <c r="D580" s="15">
        <f t="shared" si="47"/>
        <v>45022</v>
      </c>
      <c r="E580" s="7">
        <v>6.9444444444444441E-3</v>
      </c>
      <c r="F580" s="21">
        <v>9.5138888888888884E-2</v>
      </c>
      <c r="G580" s="21">
        <f t="shared" si="45"/>
        <v>8.8194444444444436E-2</v>
      </c>
      <c r="H580" s="21">
        <f>VLOOKUP($R580,'Tiempo de permanencia'!$B$7:$E$773,4,FALSE)</f>
        <v>3.3333333333333333E-2</v>
      </c>
      <c r="I580" s="37">
        <f t="shared" si="48"/>
        <v>5.4861111111111104E-2</v>
      </c>
      <c r="J580" s="23">
        <v>45022.006944444445</v>
      </c>
      <c r="K580" s="8">
        <v>45022.095138888886</v>
      </c>
      <c r="L580" s="12" t="s">
        <v>19</v>
      </c>
      <c r="M580" s="6" t="s">
        <v>20</v>
      </c>
      <c r="N580" s="12" t="s">
        <v>33</v>
      </c>
      <c r="O580" s="5">
        <v>35.96</v>
      </c>
      <c r="P580" s="12">
        <f>VLOOKUP(R580,'Monto total'!$H$4:$K$770,4,FALSE)</f>
        <v>85.960000000000008</v>
      </c>
      <c r="Q580" s="24" t="s">
        <v>34</v>
      </c>
      <c r="R580" s="5">
        <v>579</v>
      </c>
      <c r="S580" s="12" t="str">
        <f t="shared" si="49"/>
        <v>Sí</v>
      </c>
      <c r="T580" s="24" t="s">
        <v>39</v>
      </c>
      <c r="U580" s="5" t="s">
        <v>209</v>
      </c>
      <c r="V580" s="5" t="str">
        <f>TEXT(TablaSala[[#This Row],[Fecha de factura ]],"dddd")</f>
        <v>jueves</v>
      </c>
      <c r="W580" s="18" t="str">
        <f t="shared" si="46"/>
        <v>00:00:00</v>
      </c>
    </row>
    <row r="581" spans="1:23">
      <c r="A581" s="6">
        <v>10</v>
      </c>
      <c r="B581" s="12" t="s">
        <v>119</v>
      </c>
      <c r="C581" s="6">
        <v>5</v>
      </c>
      <c r="D581" s="15">
        <f t="shared" si="47"/>
        <v>45022</v>
      </c>
      <c r="E581" s="7">
        <v>4.1666666666666666E-3</v>
      </c>
      <c r="F581" s="21">
        <v>5.4166666666666669E-2</v>
      </c>
      <c r="G581" s="21">
        <f t="shared" si="45"/>
        <v>0.05</v>
      </c>
      <c r="H581" s="21">
        <f>VLOOKUP($R581,'Tiempo de permanencia'!$B$7:$E$773,4,FALSE)</f>
        <v>2.0833333333333332E-2</v>
      </c>
      <c r="I581" s="37">
        <f t="shared" si="48"/>
        <v>2.9166666666666671E-2</v>
      </c>
      <c r="J581" s="23">
        <v>45022.004166666666</v>
      </c>
      <c r="K581" s="8">
        <v>45022.054166666669</v>
      </c>
      <c r="L581" s="12" t="s">
        <v>42</v>
      </c>
      <c r="M581" s="6" t="s">
        <v>20</v>
      </c>
      <c r="N581" s="12" t="s">
        <v>21</v>
      </c>
      <c r="O581" s="5">
        <v>44.54</v>
      </c>
      <c r="P581" s="12">
        <f>VLOOKUP(R581,'Monto total'!$H$4:$K$770,4,FALSE)</f>
        <v>77.539999999999992</v>
      </c>
      <c r="Q581" s="24" t="s">
        <v>34</v>
      </c>
      <c r="R581" s="5">
        <v>580</v>
      </c>
      <c r="S581" s="12" t="str">
        <f t="shared" si="49"/>
        <v>Sí</v>
      </c>
      <c r="T581" s="24" t="s">
        <v>58</v>
      </c>
      <c r="U581" s="5" t="s">
        <v>453</v>
      </c>
      <c r="V581" s="5" t="str">
        <f>TEXT(TablaSala[[#This Row],[Fecha de factura ]],"dddd")</f>
        <v>jueves</v>
      </c>
      <c r="W581" s="18" t="str">
        <f t="shared" si="46"/>
        <v>00:00:00</v>
      </c>
    </row>
    <row r="582" spans="1:23">
      <c r="A582" s="6">
        <v>18</v>
      </c>
      <c r="B582" s="12" t="s">
        <v>239</v>
      </c>
      <c r="C582" s="6">
        <v>5</v>
      </c>
      <c r="D582" s="15">
        <f t="shared" si="47"/>
        <v>45022</v>
      </c>
      <c r="E582" s="7">
        <v>0.14791666666666667</v>
      </c>
      <c r="F582" s="21">
        <v>0.21388888888888888</v>
      </c>
      <c r="G582" s="21">
        <f t="shared" si="45"/>
        <v>7.6388888888888881E-2</v>
      </c>
      <c r="H582" s="21">
        <f>VLOOKUP($R582,'Tiempo de permanencia'!$B$7:$E$773,4,FALSE)</f>
        <v>3.8194444444444448E-2</v>
      </c>
      <c r="I582" s="37">
        <f t="shared" si="48"/>
        <v>3.8194444444444434E-2</v>
      </c>
      <c r="J582" s="23">
        <v>45022.147916666669</v>
      </c>
      <c r="K582" s="8">
        <v>45022.213888888888</v>
      </c>
      <c r="L582" s="12" t="s">
        <v>42</v>
      </c>
      <c r="M582" s="6" t="s">
        <v>20</v>
      </c>
      <c r="N582" s="12" t="s">
        <v>33</v>
      </c>
      <c r="O582" s="5">
        <v>13.27</v>
      </c>
      <c r="P582" s="12">
        <f>VLOOKUP(R582,'Monto total'!$H$4:$K$770,4,FALSE)</f>
        <v>136.27000000000001</v>
      </c>
      <c r="Q582" s="24" t="s">
        <v>49</v>
      </c>
      <c r="R582" s="5">
        <v>581</v>
      </c>
      <c r="S582" s="12" t="str">
        <f t="shared" si="49"/>
        <v>Sí</v>
      </c>
      <c r="T582" s="24" t="s">
        <v>43</v>
      </c>
      <c r="U582" s="5" t="s">
        <v>390</v>
      </c>
      <c r="V582" s="5" t="str">
        <f>TEXT(TablaSala[[#This Row],[Fecha de factura ]],"dddd")</f>
        <v>jueves</v>
      </c>
      <c r="W582" s="18" t="str">
        <f t="shared" si="46"/>
        <v>00:15:00</v>
      </c>
    </row>
    <row r="583" spans="1:23">
      <c r="A583" s="6">
        <v>3</v>
      </c>
      <c r="B583" s="12" t="s">
        <v>920</v>
      </c>
      <c r="C583" s="6">
        <v>1</v>
      </c>
      <c r="D583" s="15">
        <f t="shared" si="47"/>
        <v>45022</v>
      </c>
      <c r="E583" s="7">
        <v>0.15833333333333333</v>
      </c>
      <c r="F583" s="21">
        <v>0.21458333333333332</v>
      </c>
      <c r="G583" s="21">
        <f t="shared" si="45"/>
        <v>5.6249999999999994E-2</v>
      </c>
      <c r="H583" s="21">
        <f>VLOOKUP($R583,'Tiempo de permanencia'!$B$7:$E$773,4,FALSE)</f>
        <v>2.9166666666666667E-2</v>
      </c>
      <c r="I583" s="37">
        <f t="shared" si="48"/>
        <v>2.7083333333333327E-2</v>
      </c>
      <c r="J583" s="23">
        <v>45022.158333333333</v>
      </c>
      <c r="K583" s="8">
        <v>45022.214583333334</v>
      </c>
      <c r="L583" s="12" t="s">
        <v>32</v>
      </c>
      <c r="M583" s="6" t="s">
        <v>20</v>
      </c>
      <c r="N583" s="12" t="s">
        <v>33</v>
      </c>
      <c r="O583" s="5">
        <v>20.23</v>
      </c>
      <c r="P583" s="12">
        <f>VLOOKUP(R583,'Monto total'!$H$4:$K$770,4,FALSE)</f>
        <v>74.23</v>
      </c>
      <c r="Q583" s="24" t="s">
        <v>22</v>
      </c>
      <c r="R583" s="5">
        <v>582</v>
      </c>
      <c r="S583" s="12" t="str">
        <f t="shared" si="49"/>
        <v>Sí</v>
      </c>
      <c r="T583" s="24" t="s">
        <v>58</v>
      </c>
      <c r="U583" s="5" t="s">
        <v>184</v>
      </c>
      <c r="V583" s="5" t="str">
        <f>TEXT(TablaSala[[#This Row],[Fecha de factura ]],"dddd")</f>
        <v>jueves</v>
      </c>
      <c r="W583" s="18" t="str">
        <f t="shared" si="46"/>
        <v>00:00:00</v>
      </c>
    </row>
    <row r="584" spans="1:23">
      <c r="A584" s="6">
        <v>9</v>
      </c>
      <c r="B584" s="12" t="s">
        <v>485</v>
      </c>
      <c r="C584" s="6">
        <v>2</v>
      </c>
      <c r="D584" s="15">
        <f t="shared" si="47"/>
        <v>45022</v>
      </c>
      <c r="E584" s="7">
        <v>7.013888888888889E-2</v>
      </c>
      <c r="F584" s="21">
        <v>0.14861111111111111</v>
      </c>
      <c r="G584" s="21">
        <f t="shared" si="45"/>
        <v>7.8472222222222221E-2</v>
      </c>
      <c r="H584" s="21">
        <f>VLOOKUP($R584,'Tiempo de permanencia'!$B$7:$E$773,4,FALSE)</f>
        <v>7.2916666666666671E-2</v>
      </c>
      <c r="I584" s="37">
        <f t="shared" si="48"/>
        <v>5.5555555555555497E-3</v>
      </c>
      <c r="J584" s="23">
        <v>45022.070138888892</v>
      </c>
      <c r="K584" s="8">
        <v>45022.148611111108</v>
      </c>
      <c r="L584" s="12" t="s">
        <v>32</v>
      </c>
      <c r="M584" s="6" t="s">
        <v>46</v>
      </c>
      <c r="N584" s="12" t="s">
        <v>21</v>
      </c>
      <c r="O584" s="5">
        <v>35.99</v>
      </c>
      <c r="P584" s="12">
        <f>VLOOKUP(R584,'Monto total'!$H$4:$K$770,4,FALSE)</f>
        <v>278.99</v>
      </c>
      <c r="Q584" s="24" t="s">
        <v>34</v>
      </c>
      <c r="R584" s="5">
        <v>583</v>
      </c>
      <c r="S584" s="12" t="str">
        <f t="shared" si="49"/>
        <v>Sí</v>
      </c>
      <c r="T584" s="24" t="s">
        <v>35</v>
      </c>
      <c r="U584" s="5" t="s">
        <v>921</v>
      </c>
      <c r="V584" s="5" t="str">
        <f>TEXT(TablaSala[[#This Row],[Fecha de factura ]],"dddd")</f>
        <v>jueves</v>
      </c>
      <c r="W584" s="18" t="str">
        <f t="shared" si="46"/>
        <v>00:00:00</v>
      </c>
    </row>
    <row r="585" spans="1:23">
      <c r="A585" s="6">
        <v>9</v>
      </c>
      <c r="B585" s="12" t="s">
        <v>922</v>
      </c>
      <c r="C585" s="6">
        <v>4</v>
      </c>
      <c r="D585" s="15">
        <f t="shared" si="47"/>
        <v>45022</v>
      </c>
      <c r="E585" s="7">
        <v>0.14930555555555555</v>
      </c>
      <c r="F585" s="21">
        <v>0.29097222222222224</v>
      </c>
      <c r="G585" s="21">
        <f t="shared" si="45"/>
        <v>0.14166666666666669</v>
      </c>
      <c r="H585" s="21">
        <f>VLOOKUP($R585,'Tiempo de permanencia'!$B$7:$E$773,4,FALSE)</f>
        <v>7.9166666666666663E-2</v>
      </c>
      <c r="I585" s="37">
        <f t="shared" si="48"/>
        <v>6.2500000000000028E-2</v>
      </c>
      <c r="J585" s="23">
        <v>45022.149305555555</v>
      </c>
      <c r="K585" s="8">
        <v>45022.290972222225</v>
      </c>
      <c r="L585" s="12" t="s">
        <v>19</v>
      </c>
      <c r="M585" s="6" t="s">
        <v>20</v>
      </c>
      <c r="N585" s="12" t="s">
        <v>21</v>
      </c>
      <c r="O585" s="5">
        <v>36.979999999999997</v>
      </c>
      <c r="P585" s="12">
        <f>VLOOKUP(R585,'Monto total'!$H$4:$K$770,4,FALSE)</f>
        <v>175.98</v>
      </c>
      <c r="Q585" s="24" t="s">
        <v>22</v>
      </c>
      <c r="R585" s="5">
        <v>584</v>
      </c>
      <c r="S585" s="12" t="str">
        <f t="shared" si="49"/>
        <v>Sí</v>
      </c>
      <c r="T585" s="24" t="s">
        <v>78</v>
      </c>
      <c r="U585" s="5" t="s">
        <v>923</v>
      </c>
      <c r="V585" s="5" t="str">
        <f>TEXT(TablaSala[[#This Row],[Fecha de factura ]],"dddd")</f>
        <v>jueves</v>
      </c>
      <c r="W585" s="18" t="str">
        <f t="shared" si="46"/>
        <v>00:00:00</v>
      </c>
    </row>
    <row r="586" spans="1:23">
      <c r="A586" s="6">
        <v>3</v>
      </c>
      <c r="B586" s="12" t="s">
        <v>776</v>
      </c>
      <c r="C586" s="6">
        <v>5</v>
      </c>
      <c r="D586" s="15">
        <f t="shared" si="47"/>
        <v>45022</v>
      </c>
      <c r="E586" s="7">
        <v>5.7638888888888892E-2</v>
      </c>
      <c r="F586" s="21">
        <v>0.10902777777777778</v>
      </c>
      <c r="G586" s="21">
        <f t="shared" si="45"/>
        <v>5.1388888888888887E-2</v>
      </c>
      <c r="H586" s="21">
        <f>VLOOKUP($R586,'Tiempo de permanencia'!$B$7:$E$773,4,FALSE)</f>
        <v>6.5972222222222224E-2</v>
      </c>
      <c r="I586" s="37">
        <f t="shared" si="48"/>
        <v>0</v>
      </c>
      <c r="J586" s="23">
        <v>45022.057638888888</v>
      </c>
      <c r="K586" s="8">
        <v>45022.109027777777</v>
      </c>
      <c r="L586" s="12" t="s">
        <v>19</v>
      </c>
      <c r="M586" s="6" t="s">
        <v>27</v>
      </c>
      <c r="N586" s="12" t="s">
        <v>1323</v>
      </c>
      <c r="O586" s="5">
        <v>10.07</v>
      </c>
      <c r="P586" s="12">
        <f>VLOOKUP(R586,'Monto total'!$H$4:$K$770,4,FALSE)</f>
        <v>0</v>
      </c>
      <c r="Q586" s="24" t="s">
        <v>34</v>
      </c>
      <c r="R586" s="5">
        <v>585</v>
      </c>
      <c r="S586" s="12" t="str">
        <f t="shared" si="49"/>
        <v>No</v>
      </c>
      <c r="T586" s="24" t="s">
        <v>73</v>
      </c>
      <c r="U586" s="5" t="s">
        <v>924</v>
      </c>
      <c r="V586" s="5" t="str">
        <f>TEXT(TablaSala[[#This Row],[Fecha de factura ]],"dddd")</f>
        <v>jueves</v>
      </c>
      <c r="W586" s="18" t="str">
        <f t="shared" si="46"/>
        <v>00:00:00</v>
      </c>
    </row>
    <row r="587" spans="1:23">
      <c r="A587" s="6">
        <v>17</v>
      </c>
      <c r="B587" s="12" t="s">
        <v>925</v>
      </c>
      <c r="C587" s="6">
        <v>5</v>
      </c>
      <c r="D587" s="15">
        <f t="shared" si="47"/>
        <v>45022</v>
      </c>
      <c r="E587" s="7">
        <v>3.0555555555555555E-2</v>
      </c>
      <c r="F587" s="21">
        <v>0.16319444444444445</v>
      </c>
      <c r="G587" s="21">
        <f t="shared" si="45"/>
        <v>0.14305555555555555</v>
      </c>
      <c r="H587" s="21">
        <f>VLOOKUP($R587,'Tiempo de permanencia'!$B$7:$E$773,4,FALSE)</f>
        <v>6.3888888888888884E-2</v>
      </c>
      <c r="I587" s="37">
        <f t="shared" si="48"/>
        <v>7.9166666666666663E-2</v>
      </c>
      <c r="J587" s="23">
        <v>45022.030555555553</v>
      </c>
      <c r="K587" s="8">
        <v>45022.163194444445</v>
      </c>
      <c r="L587" s="12" t="s">
        <v>19</v>
      </c>
      <c r="M587" s="6" t="s">
        <v>46</v>
      </c>
      <c r="N587" s="12" t="s">
        <v>28</v>
      </c>
      <c r="O587" s="5">
        <v>32.79</v>
      </c>
      <c r="P587" s="12">
        <f>VLOOKUP(R587,'Monto total'!$H$4:$K$770,4,FALSE)</f>
        <v>203.79</v>
      </c>
      <c r="Q587" s="24" t="s">
        <v>49</v>
      </c>
      <c r="R587" s="5">
        <v>586</v>
      </c>
      <c r="S587" s="12" t="str">
        <f t="shared" si="49"/>
        <v>Sí</v>
      </c>
      <c r="T587" s="24" t="s">
        <v>50</v>
      </c>
      <c r="U587" s="5" t="s">
        <v>652</v>
      </c>
      <c r="V587" s="5" t="str">
        <f>TEXT(TablaSala[[#This Row],[Fecha de factura ]],"dddd")</f>
        <v>jueves</v>
      </c>
      <c r="W587" s="18" t="str">
        <f t="shared" si="46"/>
        <v>00:15:00</v>
      </c>
    </row>
    <row r="588" spans="1:23">
      <c r="A588" s="6">
        <v>7</v>
      </c>
      <c r="B588" s="12" t="s">
        <v>926</v>
      </c>
      <c r="C588" s="6">
        <v>4</v>
      </c>
      <c r="D588" s="15">
        <f t="shared" si="47"/>
        <v>45022</v>
      </c>
      <c r="E588" s="7">
        <v>0.15138888888888888</v>
      </c>
      <c r="F588" s="21">
        <v>0.19583333333333333</v>
      </c>
      <c r="G588" s="21">
        <f t="shared" si="45"/>
        <v>5.4861111111111117E-2</v>
      </c>
      <c r="H588" s="21">
        <f>VLOOKUP($R588,'Tiempo de permanencia'!$B$7:$E$773,4,FALSE)</f>
        <v>2.9861111111111113E-2</v>
      </c>
      <c r="I588" s="37">
        <f t="shared" si="48"/>
        <v>2.5000000000000005E-2</v>
      </c>
      <c r="J588" s="23">
        <v>45022.151388888888</v>
      </c>
      <c r="K588" s="8">
        <v>45022.195833333331</v>
      </c>
      <c r="L588" s="12" t="s">
        <v>19</v>
      </c>
      <c r="M588" s="6" t="s">
        <v>27</v>
      </c>
      <c r="N588" s="12" t="s">
        <v>33</v>
      </c>
      <c r="O588" s="5">
        <v>35.03</v>
      </c>
      <c r="P588" s="12">
        <f>VLOOKUP(R588,'Monto total'!$H$4:$K$770,4,FALSE)</f>
        <v>83.03</v>
      </c>
      <c r="Q588" s="24" t="s">
        <v>49</v>
      </c>
      <c r="R588" s="5">
        <v>587</v>
      </c>
      <c r="S588" s="12" t="str">
        <f t="shared" si="49"/>
        <v>Sí</v>
      </c>
      <c r="T588" s="24" t="s">
        <v>58</v>
      </c>
      <c r="U588" s="5" t="s">
        <v>273</v>
      </c>
      <c r="V588" s="5" t="str">
        <f>TEXT(TablaSala[[#This Row],[Fecha de factura ]],"dddd")</f>
        <v>jueves</v>
      </c>
      <c r="W588" s="18" t="str">
        <f t="shared" si="46"/>
        <v>00:15:00</v>
      </c>
    </row>
    <row r="589" spans="1:23">
      <c r="A589" s="6">
        <v>15</v>
      </c>
      <c r="B589" s="12" t="s">
        <v>892</v>
      </c>
      <c r="C589" s="6">
        <v>2</v>
      </c>
      <c r="D589" s="15">
        <f t="shared" si="47"/>
        <v>45022</v>
      </c>
      <c r="E589" s="7">
        <v>9.7222222222222224E-2</v>
      </c>
      <c r="F589" s="21">
        <v>0.24861111111111112</v>
      </c>
      <c r="G589" s="21">
        <f t="shared" si="45"/>
        <v>0.15138888888888891</v>
      </c>
      <c r="H589" s="21">
        <f>VLOOKUP($R589,'Tiempo de permanencia'!$B$7:$E$773,4,FALSE)</f>
        <v>2.5694444444444443E-2</v>
      </c>
      <c r="I589" s="37">
        <f t="shared" si="48"/>
        <v>0.12569444444444447</v>
      </c>
      <c r="J589" s="23">
        <v>45022.097222222219</v>
      </c>
      <c r="K589" s="8">
        <v>45022.248611111114</v>
      </c>
      <c r="L589" s="12" t="s">
        <v>19</v>
      </c>
      <c r="M589" s="6" t="s">
        <v>46</v>
      </c>
      <c r="N589" s="12" t="s">
        <v>28</v>
      </c>
      <c r="O589" s="5">
        <v>33.93</v>
      </c>
      <c r="P589" s="12">
        <f>VLOOKUP(R589,'Monto total'!$H$4:$K$770,4,FALSE)</f>
        <v>134.93</v>
      </c>
      <c r="Q589" s="24" t="s">
        <v>34</v>
      </c>
      <c r="R589" s="5">
        <v>588</v>
      </c>
      <c r="S589" s="12" t="str">
        <f t="shared" si="49"/>
        <v>Sí</v>
      </c>
      <c r="T589" s="24" t="s">
        <v>39</v>
      </c>
      <c r="U589" s="5" t="s">
        <v>927</v>
      </c>
      <c r="V589" s="5" t="str">
        <f>TEXT(TablaSala[[#This Row],[Fecha de factura ]],"dddd")</f>
        <v>jueves</v>
      </c>
      <c r="W589" s="18" t="str">
        <f t="shared" si="46"/>
        <v>00:00:00</v>
      </c>
    </row>
    <row r="590" spans="1:23">
      <c r="A590" s="6">
        <v>10</v>
      </c>
      <c r="B590" s="12" t="s">
        <v>928</v>
      </c>
      <c r="C590" s="6">
        <v>4</v>
      </c>
      <c r="D590" s="15">
        <f t="shared" si="47"/>
        <v>45022</v>
      </c>
      <c r="E590" s="7">
        <v>0.13472222222222222</v>
      </c>
      <c r="F590" s="21">
        <v>0.24791666666666667</v>
      </c>
      <c r="G590" s="21">
        <f t="shared" si="45"/>
        <v>0.11319444444444446</v>
      </c>
      <c r="H590" s="21">
        <f>VLOOKUP($R590,'Tiempo de permanencia'!$B$7:$E$773,4,FALSE)</f>
        <v>8.3333333333333329E-2</v>
      </c>
      <c r="I590" s="37">
        <f t="shared" si="48"/>
        <v>2.986111111111113E-2</v>
      </c>
      <c r="J590" s="23">
        <v>45022.134722222225</v>
      </c>
      <c r="K590" s="8">
        <v>45022.247916666667</v>
      </c>
      <c r="L590" s="12" t="s">
        <v>42</v>
      </c>
      <c r="M590" s="6" t="s">
        <v>20</v>
      </c>
      <c r="N590" s="12" t="s">
        <v>21</v>
      </c>
      <c r="O590" s="5">
        <v>28.96</v>
      </c>
      <c r="P590" s="12">
        <f>VLOOKUP(R590,'Monto total'!$H$4:$K$770,4,FALSE)</f>
        <v>312.95999999999998</v>
      </c>
      <c r="Q590" s="24" t="s">
        <v>34</v>
      </c>
      <c r="R590" s="5">
        <v>589</v>
      </c>
      <c r="S590" s="12" t="str">
        <f t="shared" si="49"/>
        <v>Sí</v>
      </c>
      <c r="T590" s="24" t="s">
        <v>58</v>
      </c>
      <c r="U590" s="5" t="s">
        <v>929</v>
      </c>
      <c r="V590" s="5" t="str">
        <f>TEXT(TablaSala[[#This Row],[Fecha de factura ]],"dddd")</f>
        <v>jueves</v>
      </c>
      <c r="W590" s="18" t="str">
        <f t="shared" si="46"/>
        <v>00:00:00</v>
      </c>
    </row>
    <row r="591" spans="1:23">
      <c r="A591" s="6">
        <v>3</v>
      </c>
      <c r="B591" s="12" t="s">
        <v>426</v>
      </c>
      <c r="C591" s="6">
        <v>6</v>
      </c>
      <c r="D591" s="15">
        <f t="shared" si="47"/>
        <v>45022</v>
      </c>
      <c r="E591" s="7">
        <v>0.11458333333333333</v>
      </c>
      <c r="F591" s="21">
        <v>0.18541666666666667</v>
      </c>
      <c r="G591" s="21">
        <f t="shared" si="45"/>
        <v>8.1250000000000017E-2</v>
      </c>
      <c r="H591" s="21">
        <f>VLOOKUP($R591,'Tiempo de permanencia'!$B$7:$E$773,4,FALSE)</f>
        <v>4.4444444444444446E-2</v>
      </c>
      <c r="I591" s="37">
        <f t="shared" si="48"/>
        <v>3.6805555555555571E-2</v>
      </c>
      <c r="J591" s="23">
        <v>45022.114583333336</v>
      </c>
      <c r="K591" s="8">
        <v>45022.185416666667</v>
      </c>
      <c r="L591" s="12" t="s">
        <v>32</v>
      </c>
      <c r="M591" s="6" t="s">
        <v>27</v>
      </c>
      <c r="N591" s="12" t="s">
        <v>33</v>
      </c>
      <c r="O591" s="5">
        <v>40.94</v>
      </c>
      <c r="P591" s="12">
        <f>VLOOKUP(R591,'Monto total'!$H$4:$K$770,4,FALSE)</f>
        <v>162.94</v>
      </c>
      <c r="Q591" s="24" t="s">
        <v>49</v>
      </c>
      <c r="R591" s="5">
        <v>590</v>
      </c>
      <c r="S591" s="12" t="str">
        <f t="shared" si="49"/>
        <v>Sí</v>
      </c>
      <c r="T591" s="24" t="s">
        <v>50</v>
      </c>
      <c r="U591" s="5" t="s">
        <v>930</v>
      </c>
      <c r="V591" s="5" t="str">
        <f>TEXT(TablaSala[[#This Row],[Fecha de factura ]],"dddd")</f>
        <v>jueves</v>
      </c>
      <c r="W591" s="18" t="str">
        <f t="shared" si="46"/>
        <v>00:15:00</v>
      </c>
    </row>
    <row r="592" spans="1:23">
      <c r="A592" s="6">
        <v>11</v>
      </c>
      <c r="B592" s="12" t="s">
        <v>931</v>
      </c>
      <c r="C592" s="6">
        <v>6</v>
      </c>
      <c r="D592" s="15">
        <f t="shared" si="47"/>
        <v>45022</v>
      </c>
      <c r="E592" s="7">
        <v>0.15555555555555556</v>
      </c>
      <c r="F592" s="21">
        <v>0.26319444444444445</v>
      </c>
      <c r="G592" s="21">
        <f t="shared" si="45"/>
        <v>0.1076388888888889</v>
      </c>
      <c r="H592" s="21">
        <f>VLOOKUP($R592,'Tiempo de permanencia'!$B$7:$E$773,4,FALSE)</f>
        <v>3.5416666666666666E-2</v>
      </c>
      <c r="I592" s="37">
        <f t="shared" si="48"/>
        <v>7.2222222222222229E-2</v>
      </c>
      <c r="J592" s="23">
        <v>45022.155555555553</v>
      </c>
      <c r="K592" s="8">
        <v>45022.263194444444</v>
      </c>
      <c r="L592" s="12" t="s">
        <v>19</v>
      </c>
      <c r="M592" s="6" t="s">
        <v>27</v>
      </c>
      <c r="N592" s="12" t="s">
        <v>33</v>
      </c>
      <c r="O592" s="5">
        <v>44.33</v>
      </c>
      <c r="P592" s="12">
        <f>VLOOKUP(R592,'Monto total'!$H$4:$K$770,4,FALSE)</f>
        <v>164.32999999999998</v>
      </c>
      <c r="Q592" s="24" t="s">
        <v>34</v>
      </c>
      <c r="R592" s="5">
        <v>591</v>
      </c>
      <c r="S592" s="12" t="str">
        <f t="shared" si="49"/>
        <v>Sí</v>
      </c>
      <c r="T592" s="24" t="s">
        <v>55</v>
      </c>
      <c r="U592" s="5" t="s">
        <v>79</v>
      </c>
      <c r="V592" s="5" t="str">
        <f>TEXT(TablaSala[[#This Row],[Fecha de factura ]],"dddd")</f>
        <v>jueves</v>
      </c>
      <c r="W592" s="18" t="str">
        <f t="shared" si="46"/>
        <v>00:00:00</v>
      </c>
    </row>
    <row r="593" spans="1:23">
      <c r="A593" s="6">
        <v>5</v>
      </c>
      <c r="B593" s="12" t="s">
        <v>932</v>
      </c>
      <c r="C593" s="6">
        <v>1</v>
      </c>
      <c r="D593" s="15">
        <f t="shared" si="47"/>
        <v>45022</v>
      </c>
      <c r="E593" s="7">
        <v>3.3333333333333333E-2</v>
      </c>
      <c r="F593" s="21">
        <v>0.1111111111111111</v>
      </c>
      <c r="G593" s="21">
        <f t="shared" si="45"/>
        <v>7.7777777777777779E-2</v>
      </c>
      <c r="H593" s="21">
        <f>VLOOKUP($R593,'Tiempo de permanencia'!$B$7:$E$773,4,FALSE)</f>
        <v>7.013888888888889E-2</v>
      </c>
      <c r="I593" s="37">
        <f t="shared" si="48"/>
        <v>7.6388888888888895E-3</v>
      </c>
      <c r="J593" s="23">
        <v>45022.033333333333</v>
      </c>
      <c r="K593" s="8">
        <v>45022.111111111109</v>
      </c>
      <c r="L593" s="12" t="s">
        <v>32</v>
      </c>
      <c r="M593" s="6" t="s">
        <v>20</v>
      </c>
      <c r="N593" s="12" t="s">
        <v>33</v>
      </c>
      <c r="O593" s="5">
        <v>35.67</v>
      </c>
      <c r="P593" s="12">
        <f>VLOOKUP(R593,'Monto total'!$H$4:$K$770,4,FALSE)</f>
        <v>129.67000000000002</v>
      </c>
      <c r="Q593" s="24" t="s">
        <v>22</v>
      </c>
      <c r="R593" s="5">
        <v>592</v>
      </c>
      <c r="S593" s="12" t="str">
        <f t="shared" si="49"/>
        <v>Sí</v>
      </c>
      <c r="T593" s="24" t="s">
        <v>73</v>
      </c>
      <c r="U593" s="5" t="s">
        <v>933</v>
      </c>
      <c r="V593" s="5" t="str">
        <f>TEXT(TablaSala[[#This Row],[Fecha de factura ]],"dddd")</f>
        <v>jueves</v>
      </c>
      <c r="W593" s="18" t="str">
        <f t="shared" si="46"/>
        <v>00:00:00</v>
      </c>
    </row>
    <row r="594" spans="1:23">
      <c r="A594" s="6">
        <v>17</v>
      </c>
      <c r="B594" s="12" t="s">
        <v>934</v>
      </c>
      <c r="C594" s="6">
        <v>5</v>
      </c>
      <c r="D594" s="15">
        <f t="shared" si="47"/>
        <v>45022</v>
      </c>
      <c r="E594" s="7">
        <v>1.7361111111111112E-2</v>
      </c>
      <c r="F594" s="21">
        <v>9.5138888888888884E-2</v>
      </c>
      <c r="G594" s="21">
        <f t="shared" si="45"/>
        <v>7.7777777777777779E-2</v>
      </c>
      <c r="H594" s="21">
        <f>VLOOKUP($R594,'Tiempo de permanencia'!$B$7:$E$773,4,FALSE)</f>
        <v>3.3333333333333333E-2</v>
      </c>
      <c r="I594" s="37">
        <f t="shared" si="48"/>
        <v>4.4444444444444446E-2</v>
      </c>
      <c r="J594" s="23">
        <v>45022.017361111109</v>
      </c>
      <c r="K594" s="8">
        <v>45022.095138888886</v>
      </c>
      <c r="L594" s="12" t="s">
        <v>42</v>
      </c>
      <c r="M594" s="6" t="s">
        <v>20</v>
      </c>
      <c r="N594" s="12" t="s">
        <v>21</v>
      </c>
      <c r="O594" s="5">
        <v>48.8</v>
      </c>
      <c r="P594" s="12">
        <f>VLOOKUP(R594,'Monto total'!$H$4:$K$770,4,FALSE)</f>
        <v>257.8</v>
      </c>
      <c r="Q594" s="24" t="s">
        <v>22</v>
      </c>
      <c r="R594" s="5">
        <v>593</v>
      </c>
      <c r="S594" s="12" t="str">
        <f t="shared" si="49"/>
        <v>Sí</v>
      </c>
      <c r="T594" s="24" t="s">
        <v>23</v>
      </c>
      <c r="U594" s="5" t="s">
        <v>935</v>
      </c>
      <c r="V594" s="5" t="str">
        <f>TEXT(TablaSala[[#This Row],[Fecha de factura ]],"dddd")</f>
        <v>jueves</v>
      </c>
      <c r="W594" s="18" t="str">
        <f t="shared" si="46"/>
        <v>00:00:00</v>
      </c>
    </row>
    <row r="595" spans="1:23">
      <c r="A595" s="6">
        <v>17</v>
      </c>
      <c r="B595" s="12" t="s">
        <v>936</v>
      </c>
      <c r="C595" s="6">
        <v>1</v>
      </c>
      <c r="D595" s="15">
        <f t="shared" si="47"/>
        <v>45022</v>
      </c>
      <c r="E595" s="7">
        <v>0.1388888888888889</v>
      </c>
      <c r="F595" s="21">
        <v>0.20069444444444445</v>
      </c>
      <c r="G595" s="21">
        <f t="shared" si="45"/>
        <v>6.1805555555555558E-2</v>
      </c>
      <c r="H595" s="21">
        <f>VLOOKUP($R595,'Tiempo de permanencia'!$B$7:$E$773,4,FALSE)</f>
        <v>6.805555555555555E-2</v>
      </c>
      <c r="I595" s="37">
        <f t="shared" si="48"/>
        <v>0</v>
      </c>
      <c r="J595" s="23">
        <v>45022.138888888891</v>
      </c>
      <c r="K595" s="8">
        <v>45022.200694444444</v>
      </c>
      <c r="L595" s="12" t="s">
        <v>19</v>
      </c>
      <c r="M595" s="6" t="s">
        <v>20</v>
      </c>
      <c r="N595" s="12" t="s">
        <v>1323</v>
      </c>
      <c r="O595" s="5">
        <v>46.01</v>
      </c>
      <c r="P595" s="12">
        <f>VLOOKUP(R595,'Monto total'!$H$4:$K$770,4,FALSE)</f>
        <v>0</v>
      </c>
      <c r="Q595" s="24" t="s">
        <v>34</v>
      </c>
      <c r="R595" s="5">
        <v>594</v>
      </c>
      <c r="S595" s="12" t="str">
        <f t="shared" si="49"/>
        <v>No</v>
      </c>
      <c r="T595" s="24" t="s">
        <v>55</v>
      </c>
      <c r="U595" s="5" t="s">
        <v>937</v>
      </c>
      <c r="V595" s="5" t="str">
        <f>TEXT(TablaSala[[#This Row],[Fecha de factura ]],"dddd")</f>
        <v>jueves</v>
      </c>
      <c r="W595" s="18" t="str">
        <f t="shared" si="46"/>
        <v>00:00:00</v>
      </c>
    </row>
    <row r="596" spans="1:23">
      <c r="A596" s="6">
        <v>9</v>
      </c>
      <c r="B596" s="12" t="s">
        <v>77</v>
      </c>
      <c r="C596" s="6">
        <v>5</v>
      </c>
      <c r="D596" s="15">
        <f t="shared" si="47"/>
        <v>45022</v>
      </c>
      <c r="E596" s="7">
        <v>0.12708333333333333</v>
      </c>
      <c r="F596" s="21">
        <v>0.22708333333333333</v>
      </c>
      <c r="G596" s="21">
        <f t="shared" si="45"/>
        <v>0.11041666666666668</v>
      </c>
      <c r="H596" s="21">
        <f>VLOOKUP($R596,'Tiempo de permanencia'!$B$7:$E$773,4,FALSE)</f>
        <v>3.4027777777777775E-2</v>
      </c>
      <c r="I596" s="37">
        <f t="shared" si="48"/>
        <v>7.6388888888888895E-2</v>
      </c>
      <c r="J596" s="23">
        <v>45022.127083333333</v>
      </c>
      <c r="K596" s="8">
        <v>45022.227083333331</v>
      </c>
      <c r="L596" s="12" t="s">
        <v>32</v>
      </c>
      <c r="M596" s="6" t="s">
        <v>20</v>
      </c>
      <c r="N596" s="12" t="s">
        <v>33</v>
      </c>
      <c r="O596" s="5">
        <v>40.33</v>
      </c>
      <c r="P596" s="12">
        <f>VLOOKUP(R596,'Monto total'!$H$4:$K$770,4,FALSE)</f>
        <v>112.33</v>
      </c>
      <c r="Q596" s="24" t="s">
        <v>49</v>
      </c>
      <c r="R596" s="5">
        <v>595</v>
      </c>
      <c r="S596" s="12" t="str">
        <f t="shared" si="49"/>
        <v>Sí</v>
      </c>
      <c r="T596" s="24" t="s">
        <v>39</v>
      </c>
      <c r="U596" s="5" t="s">
        <v>938</v>
      </c>
      <c r="V596" s="5" t="str">
        <f>TEXT(TablaSala[[#This Row],[Fecha de factura ]],"dddd")</f>
        <v>jueves</v>
      </c>
      <c r="W596" s="18" t="str">
        <f t="shared" si="46"/>
        <v>00:15:00</v>
      </c>
    </row>
    <row r="597" spans="1:23">
      <c r="A597" s="6">
        <v>18</v>
      </c>
      <c r="B597" s="12" t="s">
        <v>939</v>
      </c>
      <c r="C597" s="6">
        <v>2</v>
      </c>
      <c r="D597" s="15">
        <f t="shared" si="47"/>
        <v>45022</v>
      </c>
      <c r="E597" s="7">
        <v>5.6250000000000001E-2</v>
      </c>
      <c r="F597" s="21">
        <v>0.15208333333333332</v>
      </c>
      <c r="G597" s="21">
        <f t="shared" si="45"/>
        <v>0.10625</v>
      </c>
      <c r="H597" s="21">
        <f>VLOOKUP($R597,'Tiempo de permanencia'!$B$7:$E$773,4,FALSE)</f>
        <v>0.10972222222222222</v>
      </c>
      <c r="I597" s="37">
        <f t="shared" si="48"/>
        <v>0</v>
      </c>
      <c r="J597" s="23">
        <v>45022.056250000001</v>
      </c>
      <c r="K597" s="8">
        <v>45022.152083333334</v>
      </c>
      <c r="L597" s="12" t="s">
        <v>32</v>
      </c>
      <c r="M597" s="6" t="s">
        <v>20</v>
      </c>
      <c r="N597" s="12" t="s">
        <v>1323</v>
      </c>
      <c r="O597" s="5">
        <v>23.7</v>
      </c>
      <c r="P597" s="12">
        <f>VLOOKUP(R597,'Monto total'!$H$4:$K$770,4,FALSE)</f>
        <v>0</v>
      </c>
      <c r="Q597" s="24" t="s">
        <v>49</v>
      </c>
      <c r="R597" s="5">
        <v>596</v>
      </c>
      <c r="S597" s="12" t="str">
        <f t="shared" si="49"/>
        <v>No</v>
      </c>
      <c r="T597" s="24" t="s">
        <v>73</v>
      </c>
      <c r="U597" s="5" t="s">
        <v>940</v>
      </c>
      <c r="V597" s="5" t="str">
        <f>TEXT(TablaSala[[#This Row],[Fecha de factura ]],"dddd")</f>
        <v>jueves</v>
      </c>
      <c r="W597" s="18" t="str">
        <f t="shared" si="46"/>
        <v>00:15:00</v>
      </c>
    </row>
    <row r="598" spans="1:23">
      <c r="A598" s="6">
        <v>16</v>
      </c>
      <c r="B598" s="12" t="s">
        <v>813</v>
      </c>
      <c r="C598" s="6">
        <v>1</v>
      </c>
      <c r="D598" s="15">
        <f t="shared" si="47"/>
        <v>45022</v>
      </c>
      <c r="E598" s="7">
        <v>3.5416666666666666E-2</v>
      </c>
      <c r="F598" s="21">
        <v>0.16041666666666668</v>
      </c>
      <c r="G598" s="21">
        <f t="shared" si="45"/>
        <v>0.13541666666666666</v>
      </c>
      <c r="H598" s="21">
        <f>VLOOKUP($R598,'Tiempo de permanencia'!$B$7:$E$773,4,FALSE)</f>
        <v>9.7916666666666666E-2</v>
      </c>
      <c r="I598" s="37">
        <f t="shared" si="48"/>
        <v>3.7499999999999992E-2</v>
      </c>
      <c r="J598" s="23">
        <v>45022.035416666666</v>
      </c>
      <c r="K598" s="8">
        <v>45022.160416666666</v>
      </c>
      <c r="L598" s="12" t="s">
        <v>26</v>
      </c>
      <c r="M598" s="6" t="s">
        <v>20</v>
      </c>
      <c r="N598" s="12" t="s">
        <v>33</v>
      </c>
      <c r="O598" s="5">
        <v>45.46</v>
      </c>
      <c r="P598" s="12">
        <f>VLOOKUP(R598,'Monto total'!$H$4:$K$770,4,FALSE)</f>
        <v>195.46</v>
      </c>
      <c r="Q598" s="24" t="s">
        <v>49</v>
      </c>
      <c r="R598" s="5">
        <v>597</v>
      </c>
      <c r="S598" s="12" t="str">
        <f t="shared" si="49"/>
        <v>Sí</v>
      </c>
      <c r="T598" s="24" t="s">
        <v>55</v>
      </c>
      <c r="U598" s="5" t="s">
        <v>941</v>
      </c>
      <c r="V598" s="5" t="str">
        <f>TEXT(TablaSala[[#This Row],[Fecha de factura ]],"dddd")</f>
        <v>jueves</v>
      </c>
      <c r="W598" s="18" t="str">
        <f t="shared" si="46"/>
        <v>00:15:00</v>
      </c>
    </row>
    <row r="599" spans="1:23">
      <c r="A599" s="6">
        <v>9</v>
      </c>
      <c r="B599" s="12" t="s">
        <v>942</v>
      </c>
      <c r="C599" s="6">
        <v>6</v>
      </c>
      <c r="D599" s="15">
        <f t="shared" si="47"/>
        <v>45022</v>
      </c>
      <c r="E599" s="7">
        <v>0.1361111111111111</v>
      </c>
      <c r="F599" s="21">
        <v>0.29097222222222224</v>
      </c>
      <c r="G599" s="21">
        <f t="shared" si="45"/>
        <v>0.15486111111111114</v>
      </c>
      <c r="H599" s="21">
        <f>VLOOKUP($R599,'Tiempo de permanencia'!$B$7:$E$773,4,FALSE)</f>
        <v>5.6250000000000001E-2</v>
      </c>
      <c r="I599" s="37">
        <f t="shared" si="48"/>
        <v>9.8611111111111149E-2</v>
      </c>
      <c r="J599" s="23">
        <v>45022.136111111111</v>
      </c>
      <c r="K599" s="8">
        <v>45022.290972222225</v>
      </c>
      <c r="L599" s="12" t="s">
        <v>38</v>
      </c>
      <c r="M599" s="6" t="s">
        <v>20</v>
      </c>
      <c r="N599" s="12" t="s">
        <v>33</v>
      </c>
      <c r="O599" s="5">
        <v>11.31</v>
      </c>
      <c r="P599" s="12">
        <f>VLOOKUP(R599,'Monto total'!$H$4:$K$770,4,FALSE)</f>
        <v>220.31</v>
      </c>
      <c r="Q599" s="24" t="s">
        <v>22</v>
      </c>
      <c r="R599" s="5">
        <v>598</v>
      </c>
      <c r="S599" s="12" t="str">
        <f t="shared" si="49"/>
        <v>Sí</v>
      </c>
      <c r="T599" s="24" t="s">
        <v>23</v>
      </c>
      <c r="U599" s="5" t="s">
        <v>943</v>
      </c>
      <c r="V599" s="5" t="str">
        <f>TEXT(TablaSala[[#This Row],[Fecha de factura ]],"dddd")</f>
        <v>jueves</v>
      </c>
      <c r="W599" s="18" t="str">
        <f t="shared" si="46"/>
        <v>00:00:00</v>
      </c>
    </row>
    <row r="600" spans="1:23">
      <c r="A600" s="6">
        <v>11</v>
      </c>
      <c r="B600" s="12" t="s">
        <v>944</v>
      </c>
      <c r="C600" s="6">
        <v>3</v>
      </c>
      <c r="D600" s="15">
        <f t="shared" si="47"/>
        <v>45022</v>
      </c>
      <c r="E600" s="7">
        <v>2.361111111111111E-2</v>
      </c>
      <c r="F600" s="21">
        <v>0.18124999999999999</v>
      </c>
      <c r="G600" s="21">
        <f t="shared" si="45"/>
        <v>0.15763888888888888</v>
      </c>
      <c r="H600" s="21">
        <f>VLOOKUP($R600,'Tiempo de permanencia'!$B$7:$E$773,4,FALSE)</f>
        <v>7.4999999999999997E-2</v>
      </c>
      <c r="I600" s="37">
        <f t="shared" si="48"/>
        <v>8.2638888888888887E-2</v>
      </c>
      <c r="J600" s="23">
        <v>45022.023611111108</v>
      </c>
      <c r="K600" s="8">
        <v>45022.181250000001</v>
      </c>
      <c r="L600" s="12" t="s">
        <v>32</v>
      </c>
      <c r="M600" s="6" t="s">
        <v>20</v>
      </c>
      <c r="N600" s="12" t="s">
        <v>33</v>
      </c>
      <c r="O600" s="5">
        <v>30.97</v>
      </c>
      <c r="P600" s="12">
        <f>VLOOKUP(R600,'Monto total'!$H$4:$K$770,4,FALSE)</f>
        <v>199.97</v>
      </c>
      <c r="Q600" s="24" t="s">
        <v>34</v>
      </c>
      <c r="R600" s="5">
        <v>599</v>
      </c>
      <c r="S600" s="12" t="str">
        <f t="shared" si="49"/>
        <v>Sí</v>
      </c>
      <c r="T600" s="24" t="s">
        <v>39</v>
      </c>
      <c r="U600" s="5" t="s">
        <v>945</v>
      </c>
      <c r="V600" s="5" t="str">
        <f>TEXT(TablaSala[[#This Row],[Fecha de factura ]],"dddd")</f>
        <v>jueves</v>
      </c>
      <c r="W600" s="18" t="str">
        <f t="shared" si="46"/>
        <v>00:00:00</v>
      </c>
    </row>
    <row r="601" spans="1:23">
      <c r="A601" s="6">
        <v>14</v>
      </c>
      <c r="B601" s="12" t="s">
        <v>946</v>
      </c>
      <c r="C601" s="6">
        <v>4</v>
      </c>
      <c r="D601" s="15">
        <f t="shared" si="47"/>
        <v>45022</v>
      </c>
      <c r="E601" s="7">
        <v>0.16527777777777777</v>
      </c>
      <c r="F601" s="21">
        <v>0.20902777777777778</v>
      </c>
      <c r="G601" s="21">
        <f t="shared" si="45"/>
        <v>5.4166666666666675E-2</v>
      </c>
      <c r="H601" s="21">
        <f>VLOOKUP($R601,'Tiempo de permanencia'!$B$7:$E$773,4,FALSE)</f>
        <v>4.5138888888888888E-2</v>
      </c>
      <c r="I601" s="37">
        <f t="shared" si="48"/>
        <v>9.0277777777777873E-3</v>
      </c>
      <c r="J601" s="23">
        <v>45022.165277777778</v>
      </c>
      <c r="K601" s="8">
        <v>45022.209027777775</v>
      </c>
      <c r="L601" s="12" t="s">
        <v>19</v>
      </c>
      <c r="M601" s="6" t="s">
        <v>20</v>
      </c>
      <c r="N601" s="12" t="s">
        <v>21</v>
      </c>
      <c r="O601" s="5">
        <v>41.35</v>
      </c>
      <c r="P601" s="12">
        <f>VLOOKUP(R601,'Monto total'!$H$4:$K$770,4,FALSE)</f>
        <v>185.35</v>
      </c>
      <c r="Q601" s="24" t="s">
        <v>49</v>
      </c>
      <c r="R601" s="5">
        <v>600</v>
      </c>
      <c r="S601" s="12" t="str">
        <f t="shared" si="49"/>
        <v>Sí</v>
      </c>
      <c r="T601" s="24" t="s">
        <v>78</v>
      </c>
      <c r="U601" s="5" t="s">
        <v>61</v>
      </c>
      <c r="V601" s="5" t="str">
        <f>TEXT(TablaSala[[#This Row],[Fecha de factura ]],"dddd")</f>
        <v>jueves</v>
      </c>
      <c r="W601" s="18" t="str">
        <f t="shared" si="46"/>
        <v>00:15:00</v>
      </c>
    </row>
    <row r="602" spans="1:23">
      <c r="A602" s="6">
        <v>13</v>
      </c>
      <c r="B602" s="12" t="s">
        <v>84</v>
      </c>
      <c r="C602" s="6">
        <v>1</v>
      </c>
      <c r="D602" s="15">
        <f t="shared" si="47"/>
        <v>45022</v>
      </c>
      <c r="E602" s="7">
        <v>0.11319444444444444</v>
      </c>
      <c r="F602" s="21">
        <v>0.26041666666666669</v>
      </c>
      <c r="G602" s="21">
        <f t="shared" si="45"/>
        <v>0.14722222222222225</v>
      </c>
      <c r="H602" s="21">
        <f>VLOOKUP($R602,'Tiempo de permanencia'!$B$7:$E$773,4,FALSE)</f>
        <v>7.9861111111111105E-2</v>
      </c>
      <c r="I602" s="37">
        <f t="shared" si="48"/>
        <v>6.7361111111111149E-2</v>
      </c>
      <c r="J602" s="23">
        <v>45022.113194444442</v>
      </c>
      <c r="K602" s="8">
        <v>45022.260416666664</v>
      </c>
      <c r="L602" s="12" t="s">
        <v>42</v>
      </c>
      <c r="M602" s="6" t="s">
        <v>46</v>
      </c>
      <c r="N602" s="12" t="s">
        <v>33</v>
      </c>
      <c r="O602" s="5">
        <v>16.809999999999999</v>
      </c>
      <c r="P602" s="12">
        <f>VLOOKUP(R602,'Monto total'!$H$4:$K$770,4,FALSE)</f>
        <v>308.81</v>
      </c>
      <c r="Q602" s="24" t="s">
        <v>34</v>
      </c>
      <c r="R602" s="5">
        <v>601</v>
      </c>
      <c r="S602" s="12" t="str">
        <f t="shared" si="49"/>
        <v>Sí</v>
      </c>
      <c r="T602" s="24" t="s">
        <v>43</v>
      </c>
      <c r="U602" s="5" t="s">
        <v>947</v>
      </c>
      <c r="V602" s="5" t="str">
        <f>TEXT(TablaSala[[#This Row],[Fecha de factura ]],"dddd")</f>
        <v>jueves</v>
      </c>
      <c r="W602" s="18" t="str">
        <f t="shared" si="46"/>
        <v>00:00:00</v>
      </c>
    </row>
    <row r="603" spans="1:23">
      <c r="A603" s="6">
        <v>12</v>
      </c>
      <c r="B603" s="12" t="s">
        <v>948</v>
      </c>
      <c r="C603" s="6">
        <v>3</v>
      </c>
      <c r="D603" s="15">
        <f t="shared" si="47"/>
        <v>45022</v>
      </c>
      <c r="E603" s="7">
        <v>0.16111111111111112</v>
      </c>
      <c r="F603" s="21">
        <v>0.29166666666666669</v>
      </c>
      <c r="G603" s="21">
        <f t="shared" si="45"/>
        <v>0.13055555555555556</v>
      </c>
      <c r="H603" s="21">
        <f>VLOOKUP($R603,'Tiempo de permanencia'!$B$7:$E$773,4,FALSE)</f>
        <v>0.1125</v>
      </c>
      <c r="I603" s="37">
        <f t="shared" si="48"/>
        <v>1.8055555555555561E-2</v>
      </c>
      <c r="J603" s="23">
        <v>45022.161111111112</v>
      </c>
      <c r="K603" s="8">
        <v>45022.291666666664</v>
      </c>
      <c r="L603" s="12" t="s">
        <v>32</v>
      </c>
      <c r="M603" s="6" t="s">
        <v>20</v>
      </c>
      <c r="N603" s="12" t="s">
        <v>28</v>
      </c>
      <c r="O603" s="5">
        <v>16.5</v>
      </c>
      <c r="P603" s="12">
        <f>VLOOKUP(R603,'Monto total'!$H$4:$K$770,4,FALSE)</f>
        <v>282.5</v>
      </c>
      <c r="Q603" s="24" t="s">
        <v>22</v>
      </c>
      <c r="R603" s="5">
        <v>602</v>
      </c>
      <c r="S603" s="12" t="str">
        <f t="shared" si="49"/>
        <v>Sí</v>
      </c>
      <c r="T603" s="24" t="s">
        <v>23</v>
      </c>
      <c r="U603" s="5" t="s">
        <v>949</v>
      </c>
      <c r="V603" s="5" t="str">
        <f>TEXT(TablaSala[[#This Row],[Fecha de factura ]],"dddd")</f>
        <v>jueves</v>
      </c>
      <c r="W603" s="18" t="str">
        <f t="shared" si="46"/>
        <v>00:00:00</v>
      </c>
    </row>
    <row r="604" spans="1:23">
      <c r="A604" s="6">
        <v>19</v>
      </c>
      <c r="B604" s="12" t="s">
        <v>293</v>
      </c>
      <c r="C604" s="6">
        <v>6</v>
      </c>
      <c r="D604" s="15">
        <f t="shared" si="47"/>
        <v>45022</v>
      </c>
      <c r="E604" s="7">
        <v>3.5416666666666666E-2</v>
      </c>
      <c r="F604" s="21">
        <v>0.18124999999999999</v>
      </c>
      <c r="G604" s="21">
        <f t="shared" si="45"/>
        <v>0.14583333333333331</v>
      </c>
      <c r="H604" s="21">
        <f>VLOOKUP($R604,'Tiempo de permanencia'!$B$7:$E$773,4,FALSE)</f>
        <v>1.1805555555555555E-2</v>
      </c>
      <c r="I604" s="37">
        <f t="shared" si="48"/>
        <v>0.13402777777777775</v>
      </c>
      <c r="J604" s="23">
        <v>45022.035416666666</v>
      </c>
      <c r="K604" s="8">
        <v>45022.181250000001</v>
      </c>
      <c r="L604" s="12" t="s">
        <v>26</v>
      </c>
      <c r="M604" s="6" t="s">
        <v>20</v>
      </c>
      <c r="N604" s="12" t="s">
        <v>33</v>
      </c>
      <c r="O604" s="5">
        <v>24.2</v>
      </c>
      <c r="P604" s="12">
        <f>VLOOKUP(R604,'Monto total'!$H$4:$K$770,4,FALSE)</f>
        <v>86.2</v>
      </c>
      <c r="Q604" s="24" t="s">
        <v>34</v>
      </c>
      <c r="R604" s="5">
        <v>603</v>
      </c>
      <c r="S604" s="12" t="str">
        <f t="shared" si="49"/>
        <v>Sí</v>
      </c>
      <c r="T604" s="24" t="s">
        <v>58</v>
      </c>
      <c r="U604" s="5" t="s">
        <v>200</v>
      </c>
      <c r="V604" s="5" t="str">
        <f>TEXT(TablaSala[[#This Row],[Fecha de factura ]],"dddd")</f>
        <v>jueves</v>
      </c>
      <c r="W604" s="18" t="str">
        <f t="shared" si="46"/>
        <v>00:00:00</v>
      </c>
    </row>
    <row r="605" spans="1:23">
      <c r="A605" s="6">
        <v>14</v>
      </c>
      <c r="B605" s="12" t="s">
        <v>431</v>
      </c>
      <c r="C605" s="6">
        <v>5</v>
      </c>
      <c r="D605" s="15">
        <f t="shared" si="47"/>
        <v>45022</v>
      </c>
      <c r="E605" s="7">
        <v>5.4166666666666669E-2</v>
      </c>
      <c r="F605" s="21">
        <v>0.21944444444444444</v>
      </c>
      <c r="G605" s="21">
        <f t="shared" si="45"/>
        <v>0.17569444444444443</v>
      </c>
      <c r="H605" s="21">
        <f>VLOOKUP($R605,'Tiempo de permanencia'!$B$7:$E$773,4,FALSE)</f>
        <v>2.9166666666666667E-2</v>
      </c>
      <c r="I605" s="37">
        <f t="shared" si="48"/>
        <v>0.14652777777777776</v>
      </c>
      <c r="J605" s="23">
        <v>45022.054166666669</v>
      </c>
      <c r="K605" s="8">
        <v>45022.219444444447</v>
      </c>
      <c r="L605" s="12" t="s">
        <v>32</v>
      </c>
      <c r="M605" s="6" t="s">
        <v>20</v>
      </c>
      <c r="N605" s="12" t="s">
        <v>33</v>
      </c>
      <c r="O605" s="5">
        <v>42.6</v>
      </c>
      <c r="P605" s="12">
        <f>VLOOKUP(R605,'Monto total'!$H$4:$K$770,4,FALSE)</f>
        <v>147.6</v>
      </c>
      <c r="Q605" s="24" t="s">
        <v>49</v>
      </c>
      <c r="R605" s="5">
        <v>604</v>
      </c>
      <c r="S605" s="12" t="str">
        <f t="shared" si="49"/>
        <v>Sí</v>
      </c>
      <c r="T605" s="24" t="s">
        <v>73</v>
      </c>
      <c r="U605" s="5" t="s">
        <v>47</v>
      </c>
      <c r="V605" s="5" t="str">
        <f>TEXT(TablaSala[[#This Row],[Fecha de factura ]],"dddd")</f>
        <v>jueves</v>
      </c>
      <c r="W605" s="18" t="str">
        <f t="shared" si="46"/>
        <v>00:15:00</v>
      </c>
    </row>
    <row r="606" spans="1:23">
      <c r="A606" s="6">
        <v>19</v>
      </c>
      <c r="B606" s="12" t="s">
        <v>950</v>
      </c>
      <c r="C606" s="6">
        <v>2</v>
      </c>
      <c r="D606" s="15">
        <f t="shared" si="47"/>
        <v>45022</v>
      </c>
      <c r="E606" s="7">
        <v>0.11736111111111111</v>
      </c>
      <c r="F606" s="21">
        <v>0.26666666666666666</v>
      </c>
      <c r="G606" s="21">
        <f t="shared" si="45"/>
        <v>0.15972222222222221</v>
      </c>
      <c r="H606" s="21">
        <f>VLOOKUP($R606,'Tiempo de permanencia'!$B$7:$E$773,4,FALSE)</f>
        <v>0.12222222222222222</v>
      </c>
      <c r="I606" s="37">
        <f t="shared" si="48"/>
        <v>3.7499999999999992E-2</v>
      </c>
      <c r="J606" s="23">
        <v>45022.117361111108</v>
      </c>
      <c r="K606" s="8">
        <v>45022.26666666667</v>
      </c>
      <c r="L606" s="12" t="s">
        <v>19</v>
      </c>
      <c r="M606" s="6" t="s">
        <v>20</v>
      </c>
      <c r="N606" s="12" t="s">
        <v>28</v>
      </c>
      <c r="O606" s="5">
        <v>24.38</v>
      </c>
      <c r="P606" s="12">
        <f>VLOOKUP(R606,'Monto total'!$H$4:$K$770,4,FALSE)</f>
        <v>244.38</v>
      </c>
      <c r="Q606" s="24" t="s">
        <v>49</v>
      </c>
      <c r="R606" s="5">
        <v>605</v>
      </c>
      <c r="S606" s="12" t="str">
        <f t="shared" si="49"/>
        <v>Sí</v>
      </c>
      <c r="T606" s="24" t="s">
        <v>58</v>
      </c>
      <c r="U606" s="5" t="s">
        <v>951</v>
      </c>
      <c r="V606" s="5" t="str">
        <f>TEXT(TablaSala[[#This Row],[Fecha de factura ]],"dddd")</f>
        <v>jueves</v>
      </c>
      <c r="W606" s="18" t="str">
        <f t="shared" si="46"/>
        <v>00:15:00</v>
      </c>
    </row>
    <row r="607" spans="1:23">
      <c r="A607" s="6">
        <v>1</v>
      </c>
      <c r="B607" s="12" t="s">
        <v>796</v>
      </c>
      <c r="C607" s="6">
        <v>2</v>
      </c>
      <c r="D607" s="15">
        <f t="shared" si="47"/>
        <v>45022</v>
      </c>
      <c r="E607" s="7">
        <v>0.13472222222222222</v>
      </c>
      <c r="F607" s="21">
        <v>0.25416666666666665</v>
      </c>
      <c r="G607" s="21">
        <f t="shared" si="45"/>
        <v>0.12986111111111109</v>
      </c>
      <c r="H607" s="21">
        <f>VLOOKUP($R607,'Tiempo de permanencia'!$B$7:$E$773,4,FALSE)</f>
        <v>0.10069444444444445</v>
      </c>
      <c r="I607" s="37">
        <f t="shared" si="48"/>
        <v>2.9166666666666646E-2</v>
      </c>
      <c r="J607" s="23">
        <v>45022.134722222225</v>
      </c>
      <c r="K607" s="8">
        <v>45022.254166666666</v>
      </c>
      <c r="L607" s="12" t="s">
        <v>38</v>
      </c>
      <c r="M607" s="6" t="s">
        <v>20</v>
      </c>
      <c r="N607" s="12" t="s">
        <v>33</v>
      </c>
      <c r="O607" s="5">
        <v>31.58</v>
      </c>
      <c r="P607" s="12">
        <f>VLOOKUP(R607,'Monto total'!$H$4:$K$770,4,FALSE)</f>
        <v>214.57999999999998</v>
      </c>
      <c r="Q607" s="24" t="s">
        <v>49</v>
      </c>
      <c r="R607" s="5">
        <v>606</v>
      </c>
      <c r="S607" s="12" t="str">
        <f t="shared" si="49"/>
        <v>Sí</v>
      </c>
      <c r="T607" s="24" t="s">
        <v>50</v>
      </c>
      <c r="U607" s="5" t="s">
        <v>952</v>
      </c>
      <c r="V607" s="5" t="str">
        <f>TEXT(TablaSala[[#This Row],[Fecha de factura ]],"dddd")</f>
        <v>jueves</v>
      </c>
      <c r="W607" s="18" t="str">
        <f t="shared" si="46"/>
        <v>00:15:00</v>
      </c>
    </row>
    <row r="608" spans="1:23">
      <c r="A608" s="6">
        <v>10</v>
      </c>
      <c r="B608" s="12" t="s">
        <v>99</v>
      </c>
      <c r="C608" s="6">
        <v>1</v>
      </c>
      <c r="D608" s="15">
        <f t="shared" si="47"/>
        <v>45022</v>
      </c>
      <c r="E608" s="7">
        <v>5.8333333333333334E-2</v>
      </c>
      <c r="F608" s="21">
        <v>0.1451388888888889</v>
      </c>
      <c r="G608" s="21">
        <f t="shared" si="45"/>
        <v>9.7222222222222238E-2</v>
      </c>
      <c r="H608" s="21">
        <f>VLOOKUP($R608,'Tiempo de permanencia'!$B$7:$E$773,4,FALSE)</f>
        <v>4.791666666666667E-2</v>
      </c>
      <c r="I608" s="37">
        <f t="shared" si="48"/>
        <v>4.9305555555555568E-2</v>
      </c>
      <c r="J608" s="23">
        <v>45022.058333333334</v>
      </c>
      <c r="K608" s="8">
        <v>45022.145138888889</v>
      </c>
      <c r="L608" s="12" t="s">
        <v>38</v>
      </c>
      <c r="M608" s="6" t="s">
        <v>20</v>
      </c>
      <c r="N608" s="12" t="s">
        <v>33</v>
      </c>
      <c r="O608" s="5">
        <v>28.9</v>
      </c>
      <c r="P608" s="12">
        <f>VLOOKUP(R608,'Monto total'!$H$4:$K$770,4,FALSE)</f>
        <v>96.9</v>
      </c>
      <c r="Q608" s="24" t="s">
        <v>49</v>
      </c>
      <c r="R608" s="5">
        <v>607</v>
      </c>
      <c r="S608" s="12" t="str">
        <f t="shared" si="49"/>
        <v>Sí</v>
      </c>
      <c r="T608" s="24" t="s">
        <v>39</v>
      </c>
      <c r="U608" s="5" t="s">
        <v>613</v>
      </c>
      <c r="V608" s="5" t="str">
        <f>TEXT(TablaSala[[#This Row],[Fecha de factura ]],"dddd")</f>
        <v>jueves</v>
      </c>
      <c r="W608" s="18" t="str">
        <f t="shared" si="46"/>
        <v>00:15:00</v>
      </c>
    </row>
    <row r="609" spans="1:23">
      <c r="A609" s="6">
        <v>7</v>
      </c>
      <c r="B609" s="12" t="s">
        <v>953</v>
      </c>
      <c r="C609" s="6">
        <v>6</v>
      </c>
      <c r="D609" s="15">
        <f t="shared" si="47"/>
        <v>45022</v>
      </c>
      <c r="E609" s="7">
        <v>0.16527777777777777</v>
      </c>
      <c r="F609" s="21">
        <v>0.30555555555555558</v>
      </c>
      <c r="G609" s="21">
        <f t="shared" si="45"/>
        <v>0.14027777777777781</v>
      </c>
      <c r="H609" s="21">
        <f>VLOOKUP($R609,'Tiempo de permanencia'!$B$7:$E$773,4,FALSE)</f>
        <v>3.125E-2</v>
      </c>
      <c r="I609" s="37">
        <f t="shared" si="48"/>
        <v>0.10902777777777781</v>
      </c>
      <c r="J609" s="23">
        <v>45022.165277777778</v>
      </c>
      <c r="K609" s="8">
        <v>45022.305555555555</v>
      </c>
      <c r="L609" s="12" t="s">
        <v>19</v>
      </c>
      <c r="M609" s="6" t="s">
        <v>20</v>
      </c>
      <c r="N609" s="12" t="s">
        <v>33</v>
      </c>
      <c r="O609" s="5">
        <v>36.549999999999997</v>
      </c>
      <c r="P609" s="12">
        <f>VLOOKUP(R609,'Monto total'!$H$4:$K$770,4,FALSE)</f>
        <v>65.55</v>
      </c>
      <c r="Q609" s="24" t="s">
        <v>22</v>
      </c>
      <c r="R609" s="5">
        <v>608</v>
      </c>
      <c r="S609" s="12" t="str">
        <f t="shared" si="49"/>
        <v>Sí</v>
      </c>
      <c r="T609" s="24" t="s">
        <v>23</v>
      </c>
      <c r="U609" s="5" t="s">
        <v>65</v>
      </c>
      <c r="V609" s="5" t="str">
        <f>TEXT(TablaSala[[#This Row],[Fecha de factura ]],"dddd")</f>
        <v>jueves</v>
      </c>
      <c r="W609" s="18" t="str">
        <f t="shared" si="46"/>
        <v>00:00:00</v>
      </c>
    </row>
    <row r="610" spans="1:23">
      <c r="A610" s="6">
        <v>1</v>
      </c>
      <c r="B610" s="12" t="s">
        <v>405</v>
      </c>
      <c r="C610" s="6">
        <v>4</v>
      </c>
      <c r="D610" s="15">
        <f t="shared" si="47"/>
        <v>45022</v>
      </c>
      <c r="E610" s="7">
        <v>0.14097222222222222</v>
      </c>
      <c r="F610" s="21">
        <v>0.29305555555555557</v>
      </c>
      <c r="G610" s="21">
        <f t="shared" si="45"/>
        <v>0.15208333333333335</v>
      </c>
      <c r="H610" s="21">
        <f>VLOOKUP($R610,'Tiempo de permanencia'!$B$7:$E$773,4,FALSE)</f>
        <v>1.8749999999999999E-2</v>
      </c>
      <c r="I610" s="37">
        <f t="shared" si="48"/>
        <v>0.13333333333333336</v>
      </c>
      <c r="J610" s="23">
        <v>45022.140972222223</v>
      </c>
      <c r="K610" s="8">
        <v>45022.293055555558</v>
      </c>
      <c r="L610" s="12" t="s">
        <v>26</v>
      </c>
      <c r="M610" s="6" t="s">
        <v>20</v>
      </c>
      <c r="N610" s="12" t="s">
        <v>33</v>
      </c>
      <c r="O610" s="5">
        <v>23.29</v>
      </c>
      <c r="P610" s="12">
        <f>VLOOKUP(R610,'Monto total'!$H$4:$K$770,4,FALSE)</f>
        <v>55.29</v>
      </c>
      <c r="Q610" s="24" t="s">
        <v>22</v>
      </c>
      <c r="R610" s="5">
        <v>609</v>
      </c>
      <c r="S610" s="12" t="str">
        <f t="shared" si="49"/>
        <v>Sí</v>
      </c>
      <c r="T610" s="24" t="s">
        <v>73</v>
      </c>
      <c r="U610" s="5" t="s">
        <v>428</v>
      </c>
      <c r="V610" s="5" t="str">
        <f>TEXT(TablaSala[[#This Row],[Fecha de factura ]],"dddd")</f>
        <v>jueves</v>
      </c>
      <c r="W610" s="18" t="str">
        <f t="shared" si="46"/>
        <v>00:00:00</v>
      </c>
    </row>
    <row r="611" spans="1:23">
      <c r="A611" s="6">
        <v>19</v>
      </c>
      <c r="B611" s="12" t="s">
        <v>68</v>
      </c>
      <c r="C611" s="6">
        <v>4</v>
      </c>
      <c r="D611" s="15">
        <f t="shared" si="47"/>
        <v>45022</v>
      </c>
      <c r="E611" s="7">
        <v>9.166666666666666E-2</v>
      </c>
      <c r="F611" s="21">
        <v>0.17430555555555555</v>
      </c>
      <c r="G611" s="21">
        <f t="shared" si="45"/>
        <v>9.3055555555555558E-2</v>
      </c>
      <c r="H611" s="21">
        <f>VLOOKUP($R611,'Tiempo de permanencia'!$B$7:$E$773,4,FALSE)</f>
        <v>3.2638888888888891E-2</v>
      </c>
      <c r="I611" s="37">
        <f t="shared" si="48"/>
        <v>6.0416666666666667E-2</v>
      </c>
      <c r="J611" s="23">
        <v>45022.091666666667</v>
      </c>
      <c r="K611" s="8">
        <v>45022.174305555556</v>
      </c>
      <c r="L611" s="12" t="s">
        <v>38</v>
      </c>
      <c r="M611" s="6" t="s">
        <v>46</v>
      </c>
      <c r="N611" s="12" t="s">
        <v>33</v>
      </c>
      <c r="O611" s="5">
        <v>37.9</v>
      </c>
      <c r="P611" s="12">
        <f>VLOOKUP(R611,'Monto total'!$H$4:$K$770,4,FALSE)</f>
        <v>81.900000000000006</v>
      </c>
      <c r="Q611" s="24" t="s">
        <v>49</v>
      </c>
      <c r="R611" s="5">
        <v>610</v>
      </c>
      <c r="S611" s="12" t="str">
        <f t="shared" si="49"/>
        <v>Sí</v>
      </c>
      <c r="T611" s="24" t="s">
        <v>39</v>
      </c>
      <c r="U611" s="5" t="s">
        <v>954</v>
      </c>
      <c r="V611" s="5" t="str">
        <f>TEXT(TablaSala[[#This Row],[Fecha de factura ]],"dddd")</f>
        <v>jueves</v>
      </c>
      <c r="W611" s="18" t="str">
        <f t="shared" si="46"/>
        <v>00:15:00</v>
      </c>
    </row>
    <row r="612" spans="1:23">
      <c r="A612" s="6">
        <v>13</v>
      </c>
      <c r="B612" s="12" t="s">
        <v>955</v>
      </c>
      <c r="C612" s="6">
        <v>1</v>
      </c>
      <c r="D612" s="15">
        <f t="shared" si="47"/>
        <v>45022</v>
      </c>
      <c r="E612" s="7">
        <v>0.16319444444444445</v>
      </c>
      <c r="F612" s="21">
        <v>0.3215277777777778</v>
      </c>
      <c r="G612" s="21">
        <f t="shared" si="45"/>
        <v>0.16875000000000001</v>
      </c>
      <c r="H612" s="21">
        <f>VLOOKUP($R612,'Tiempo de permanencia'!$B$7:$E$773,4,FALSE)</f>
        <v>5.7638888888888892E-2</v>
      </c>
      <c r="I612" s="37">
        <f t="shared" si="48"/>
        <v>0.11111111111111112</v>
      </c>
      <c r="J612" s="23">
        <v>45022.163194444445</v>
      </c>
      <c r="K612" s="8">
        <v>45022.321527777778</v>
      </c>
      <c r="L612" s="12" t="s">
        <v>26</v>
      </c>
      <c r="M612" s="6" t="s">
        <v>20</v>
      </c>
      <c r="N612" s="12" t="s">
        <v>33</v>
      </c>
      <c r="O612" s="5">
        <v>44.28</v>
      </c>
      <c r="P612" s="12">
        <f>VLOOKUP(R612,'Monto total'!$H$4:$K$770,4,FALSE)</f>
        <v>122.28</v>
      </c>
      <c r="Q612" s="24" t="s">
        <v>49</v>
      </c>
      <c r="R612" s="5">
        <v>611</v>
      </c>
      <c r="S612" s="12" t="str">
        <f t="shared" si="49"/>
        <v>Sí</v>
      </c>
      <c r="T612" s="24" t="s">
        <v>35</v>
      </c>
      <c r="U612" s="5" t="s">
        <v>956</v>
      </c>
      <c r="V612" s="5" t="str">
        <f>TEXT(TablaSala[[#This Row],[Fecha de factura ]],"dddd")</f>
        <v>jueves</v>
      </c>
      <c r="W612" s="18" t="str">
        <f t="shared" si="46"/>
        <v>00:15:00</v>
      </c>
    </row>
    <row r="613" spans="1:23">
      <c r="A613" s="6">
        <v>11</v>
      </c>
      <c r="B613" s="12" t="s">
        <v>957</v>
      </c>
      <c r="C613" s="6">
        <v>4</v>
      </c>
      <c r="D613" s="15">
        <f t="shared" si="47"/>
        <v>45022</v>
      </c>
      <c r="E613" s="7">
        <v>0.05</v>
      </c>
      <c r="F613" s="21">
        <v>0.20833333333333334</v>
      </c>
      <c r="G613" s="21">
        <f t="shared" si="45"/>
        <v>0.15833333333333333</v>
      </c>
      <c r="H613" s="21">
        <f>VLOOKUP($R613,'Tiempo de permanencia'!$B$7:$E$773,4,FALSE)</f>
        <v>8.9583333333333334E-2</v>
      </c>
      <c r="I613" s="37">
        <f t="shared" si="48"/>
        <v>6.8749999999999992E-2</v>
      </c>
      <c r="J613" s="23">
        <v>45022.05</v>
      </c>
      <c r="K613" s="8">
        <v>45022.208333333336</v>
      </c>
      <c r="L613" s="12" t="s">
        <v>38</v>
      </c>
      <c r="M613" s="6" t="s">
        <v>20</v>
      </c>
      <c r="N613" s="12" t="s">
        <v>33</v>
      </c>
      <c r="O613" s="5">
        <v>23.54</v>
      </c>
      <c r="P613" s="12">
        <f>VLOOKUP(R613,'Monto total'!$H$4:$K$770,4,FALSE)</f>
        <v>254.54</v>
      </c>
      <c r="Q613" s="24" t="s">
        <v>22</v>
      </c>
      <c r="R613" s="5">
        <v>612</v>
      </c>
      <c r="S613" s="12" t="str">
        <f t="shared" si="49"/>
        <v>Sí</v>
      </c>
      <c r="T613" s="24" t="s">
        <v>39</v>
      </c>
      <c r="U613" s="5" t="s">
        <v>958</v>
      </c>
      <c r="V613" s="5" t="str">
        <f>TEXT(TablaSala[[#This Row],[Fecha de factura ]],"dddd")</f>
        <v>jueves</v>
      </c>
      <c r="W613" s="18" t="str">
        <f t="shared" si="46"/>
        <v>00:00:00</v>
      </c>
    </row>
    <row r="614" spans="1:23">
      <c r="A614" s="6">
        <v>1</v>
      </c>
      <c r="B614" s="12" t="s">
        <v>125</v>
      </c>
      <c r="C614" s="6">
        <v>5</v>
      </c>
      <c r="D614" s="15">
        <f t="shared" si="47"/>
        <v>45022</v>
      </c>
      <c r="E614" s="7">
        <v>8.1250000000000003E-2</v>
      </c>
      <c r="F614" s="21">
        <v>0.14930555555555555</v>
      </c>
      <c r="G614" s="21">
        <f t="shared" si="45"/>
        <v>6.805555555555555E-2</v>
      </c>
      <c r="H614" s="21">
        <f>VLOOKUP($R614,'Tiempo de permanencia'!$B$7:$E$773,4,FALSE)</f>
        <v>0.10555555555555556</v>
      </c>
      <c r="I614" s="37">
        <f t="shared" si="48"/>
        <v>0</v>
      </c>
      <c r="J614" s="23">
        <v>45022.081250000003</v>
      </c>
      <c r="K614" s="8">
        <v>45022.149305555555</v>
      </c>
      <c r="L614" s="12" t="s">
        <v>32</v>
      </c>
      <c r="M614" s="6" t="s">
        <v>27</v>
      </c>
      <c r="N614" s="12" t="s">
        <v>1323</v>
      </c>
      <c r="O614" s="5">
        <v>23.56</v>
      </c>
      <c r="P614" s="12">
        <f>VLOOKUP(R614,'Monto total'!$H$4:$K$770,4,FALSE)</f>
        <v>0</v>
      </c>
      <c r="Q614" s="24" t="s">
        <v>22</v>
      </c>
      <c r="R614" s="5">
        <v>613</v>
      </c>
      <c r="S614" s="12" t="str">
        <f t="shared" si="49"/>
        <v>No</v>
      </c>
      <c r="T614" s="24" t="s">
        <v>23</v>
      </c>
      <c r="U614" s="5" t="s">
        <v>959</v>
      </c>
      <c r="V614" s="5" t="str">
        <f>TEXT(TablaSala[[#This Row],[Fecha de factura ]],"dddd")</f>
        <v>jueves</v>
      </c>
      <c r="W614" s="18" t="str">
        <f t="shared" si="46"/>
        <v>00:00:00</v>
      </c>
    </row>
    <row r="615" spans="1:23">
      <c r="A615" s="6">
        <v>19</v>
      </c>
      <c r="B615" s="12" t="s">
        <v>598</v>
      </c>
      <c r="C615" s="6">
        <v>6</v>
      </c>
      <c r="D615" s="15">
        <f t="shared" si="47"/>
        <v>45022</v>
      </c>
      <c r="E615" s="7">
        <v>0.10555555555555556</v>
      </c>
      <c r="F615" s="21">
        <v>0.19236111111111112</v>
      </c>
      <c r="G615" s="21">
        <f t="shared" si="45"/>
        <v>8.6805555555555566E-2</v>
      </c>
      <c r="H615" s="21">
        <f>VLOOKUP($R615,'Tiempo de permanencia'!$B$7:$E$773,4,FALSE)</f>
        <v>3.4722222222222224E-2</v>
      </c>
      <c r="I615" s="37">
        <f t="shared" si="48"/>
        <v>5.2083333333333343E-2</v>
      </c>
      <c r="J615" s="23">
        <v>45022.105555555558</v>
      </c>
      <c r="K615" s="8">
        <v>45022.192361111112</v>
      </c>
      <c r="L615" s="12" t="s">
        <v>26</v>
      </c>
      <c r="M615" s="6" t="s">
        <v>27</v>
      </c>
      <c r="N615" s="12" t="s">
        <v>21</v>
      </c>
      <c r="O615" s="5">
        <v>26.48</v>
      </c>
      <c r="P615" s="12">
        <f>VLOOKUP(R615,'Monto total'!$H$4:$K$770,4,FALSE)</f>
        <v>98.48</v>
      </c>
      <c r="Q615" s="24" t="s">
        <v>22</v>
      </c>
      <c r="R615" s="5">
        <v>614</v>
      </c>
      <c r="S615" s="12" t="str">
        <f t="shared" si="49"/>
        <v>Sí</v>
      </c>
      <c r="T615" s="24" t="s">
        <v>50</v>
      </c>
      <c r="U615" s="5" t="s">
        <v>273</v>
      </c>
      <c r="V615" s="5" t="str">
        <f>TEXT(TablaSala[[#This Row],[Fecha de factura ]],"dddd")</f>
        <v>jueves</v>
      </c>
      <c r="W615" s="18" t="str">
        <f t="shared" si="46"/>
        <v>00:00:00</v>
      </c>
    </row>
    <row r="616" spans="1:23">
      <c r="A616" s="6">
        <v>7</v>
      </c>
      <c r="B616" s="12" t="s">
        <v>960</v>
      </c>
      <c r="C616" s="6">
        <v>1</v>
      </c>
      <c r="D616" s="15">
        <f t="shared" si="47"/>
        <v>45022</v>
      </c>
      <c r="E616" s="7">
        <v>3.1944444444444442E-2</v>
      </c>
      <c r="F616" s="21">
        <v>7.8472222222222221E-2</v>
      </c>
      <c r="G616" s="21">
        <f t="shared" si="45"/>
        <v>5.6944444444444443E-2</v>
      </c>
      <c r="H616" s="21">
        <f>VLOOKUP($R616,'Tiempo de permanencia'!$B$7:$E$773,4,FALSE)</f>
        <v>0.10833333333333334</v>
      </c>
      <c r="I616" s="37">
        <f t="shared" si="48"/>
        <v>0</v>
      </c>
      <c r="J616" s="23">
        <v>45022.031944444447</v>
      </c>
      <c r="K616" s="8">
        <v>45022.078472222223</v>
      </c>
      <c r="L616" s="12" t="s">
        <v>38</v>
      </c>
      <c r="M616" s="6" t="s">
        <v>46</v>
      </c>
      <c r="N616" s="12" t="s">
        <v>1323</v>
      </c>
      <c r="O616" s="5">
        <v>18.420000000000002</v>
      </c>
      <c r="P616" s="12">
        <f>VLOOKUP(R616,'Monto total'!$H$4:$K$770,4,FALSE)</f>
        <v>0</v>
      </c>
      <c r="Q616" s="24" t="s">
        <v>49</v>
      </c>
      <c r="R616" s="5">
        <v>615</v>
      </c>
      <c r="S616" s="12" t="str">
        <f t="shared" si="49"/>
        <v>No</v>
      </c>
      <c r="T616" s="24" t="s">
        <v>73</v>
      </c>
      <c r="U616" s="5" t="s">
        <v>961</v>
      </c>
      <c r="V616" s="5" t="str">
        <f>TEXT(TablaSala[[#This Row],[Fecha de factura ]],"dddd")</f>
        <v>jueves</v>
      </c>
      <c r="W616" s="18" t="str">
        <f t="shared" si="46"/>
        <v>00:15:00</v>
      </c>
    </row>
    <row r="617" spans="1:23">
      <c r="A617" s="6">
        <v>4</v>
      </c>
      <c r="B617" s="12" t="s">
        <v>950</v>
      </c>
      <c r="C617" s="6">
        <v>4</v>
      </c>
      <c r="D617" s="15">
        <f t="shared" si="47"/>
        <v>45022</v>
      </c>
      <c r="E617" s="7">
        <v>9.7222222222222224E-3</v>
      </c>
      <c r="F617" s="21">
        <v>0.15</v>
      </c>
      <c r="G617" s="21">
        <f t="shared" si="45"/>
        <v>0.15069444444444444</v>
      </c>
      <c r="H617" s="21">
        <f>VLOOKUP($R617,'Tiempo de permanencia'!$B$7:$E$773,4,FALSE)</f>
        <v>3.2638888888888891E-2</v>
      </c>
      <c r="I617" s="37">
        <f t="shared" si="48"/>
        <v>0.11805555555555555</v>
      </c>
      <c r="J617" s="23">
        <v>45022.009722222225</v>
      </c>
      <c r="K617" s="8">
        <v>45022.15</v>
      </c>
      <c r="L617" s="12" t="s">
        <v>38</v>
      </c>
      <c r="M617" s="6" t="s">
        <v>46</v>
      </c>
      <c r="N617" s="12" t="s">
        <v>33</v>
      </c>
      <c r="O617" s="5">
        <v>23.89</v>
      </c>
      <c r="P617" s="12">
        <f>VLOOKUP(R617,'Monto total'!$H$4:$K$770,4,FALSE)</f>
        <v>155.88999999999999</v>
      </c>
      <c r="Q617" s="24" t="s">
        <v>49</v>
      </c>
      <c r="R617" s="5">
        <v>616</v>
      </c>
      <c r="S617" s="12" t="str">
        <f t="shared" si="49"/>
        <v>Sí</v>
      </c>
      <c r="T617" s="24" t="s">
        <v>50</v>
      </c>
      <c r="U617" s="5" t="s">
        <v>24</v>
      </c>
      <c r="V617" s="5" t="str">
        <f>TEXT(TablaSala[[#This Row],[Fecha de factura ]],"dddd")</f>
        <v>jueves</v>
      </c>
      <c r="W617" s="18" t="str">
        <f t="shared" si="46"/>
        <v>00:15:00</v>
      </c>
    </row>
    <row r="618" spans="1:23">
      <c r="A618" s="6">
        <v>13</v>
      </c>
      <c r="B618" s="12" t="s">
        <v>105</v>
      </c>
      <c r="C618" s="6">
        <v>5</v>
      </c>
      <c r="D618" s="15">
        <f t="shared" si="47"/>
        <v>45022</v>
      </c>
      <c r="E618" s="7">
        <v>5.5555555555555552E-2</v>
      </c>
      <c r="F618" s="21">
        <v>0.22013888888888888</v>
      </c>
      <c r="G618" s="21">
        <f t="shared" si="45"/>
        <v>0.16458333333333333</v>
      </c>
      <c r="H618" s="21">
        <f>VLOOKUP($R618,'Tiempo de permanencia'!$B$7:$E$773,4,FALSE)</f>
        <v>3.5416666666666666E-2</v>
      </c>
      <c r="I618" s="37">
        <f t="shared" si="48"/>
        <v>0.12916666666666665</v>
      </c>
      <c r="J618" s="23">
        <v>45022.055555555555</v>
      </c>
      <c r="K618" s="8">
        <v>45022.220138888886</v>
      </c>
      <c r="L618" s="12" t="s">
        <v>32</v>
      </c>
      <c r="M618" s="6" t="s">
        <v>20</v>
      </c>
      <c r="N618" s="12" t="s">
        <v>33</v>
      </c>
      <c r="O618" s="5">
        <v>38.18</v>
      </c>
      <c r="P618" s="12">
        <f>VLOOKUP(R618,'Monto total'!$H$4:$K$770,4,FALSE)</f>
        <v>180.18</v>
      </c>
      <c r="Q618" s="24" t="s">
        <v>34</v>
      </c>
      <c r="R618" s="5">
        <v>617</v>
      </c>
      <c r="S618" s="12" t="str">
        <f t="shared" si="49"/>
        <v>Sí</v>
      </c>
      <c r="T618" s="24" t="s">
        <v>58</v>
      </c>
      <c r="U618" s="5" t="s">
        <v>561</v>
      </c>
      <c r="V618" s="5" t="str">
        <f>TEXT(TablaSala[[#This Row],[Fecha de factura ]],"dddd")</f>
        <v>jueves</v>
      </c>
      <c r="W618" s="18" t="str">
        <f t="shared" si="46"/>
        <v>00:00:00</v>
      </c>
    </row>
    <row r="619" spans="1:23">
      <c r="A619" s="6">
        <v>3</v>
      </c>
      <c r="B619" s="12" t="s">
        <v>962</v>
      </c>
      <c r="C619" s="6">
        <v>5</v>
      </c>
      <c r="D619" s="15">
        <f t="shared" si="47"/>
        <v>45022</v>
      </c>
      <c r="E619" s="7">
        <v>3.888888888888889E-2</v>
      </c>
      <c r="F619" s="21">
        <v>0.13333333333333333</v>
      </c>
      <c r="G619" s="21">
        <f t="shared" si="45"/>
        <v>9.4444444444444442E-2</v>
      </c>
      <c r="H619" s="21">
        <f>VLOOKUP($R619,'Tiempo de permanencia'!$B$7:$E$773,4,FALSE)</f>
        <v>8.1944444444444445E-2</v>
      </c>
      <c r="I619" s="37">
        <f t="shared" si="48"/>
        <v>1.2499999999999997E-2</v>
      </c>
      <c r="J619" s="23">
        <v>45022.038888888892</v>
      </c>
      <c r="K619" s="8">
        <v>45022.133333333331</v>
      </c>
      <c r="L619" s="12" t="s">
        <v>42</v>
      </c>
      <c r="M619" s="6" t="s">
        <v>27</v>
      </c>
      <c r="N619" s="12" t="s">
        <v>33</v>
      </c>
      <c r="O619" s="5">
        <v>25.93</v>
      </c>
      <c r="P619" s="12">
        <f>VLOOKUP(R619,'Monto total'!$H$4:$K$770,4,FALSE)</f>
        <v>344.93</v>
      </c>
      <c r="Q619" s="24" t="s">
        <v>34</v>
      </c>
      <c r="R619" s="5">
        <v>618</v>
      </c>
      <c r="S619" s="12" t="str">
        <f t="shared" si="49"/>
        <v>Sí</v>
      </c>
      <c r="T619" s="24" t="s">
        <v>78</v>
      </c>
      <c r="U619" s="5" t="s">
        <v>963</v>
      </c>
      <c r="V619" s="5" t="str">
        <f>TEXT(TablaSala[[#This Row],[Fecha de factura ]],"dddd")</f>
        <v>jueves</v>
      </c>
      <c r="W619" s="18" t="str">
        <f t="shared" si="46"/>
        <v>00:00:00</v>
      </c>
    </row>
    <row r="620" spans="1:23">
      <c r="A620" s="6">
        <v>6</v>
      </c>
      <c r="B620" s="12" t="s">
        <v>628</v>
      </c>
      <c r="C620" s="6">
        <v>4</v>
      </c>
      <c r="D620" s="15">
        <f t="shared" si="47"/>
        <v>45022</v>
      </c>
      <c r="E620" s="7">
        <v>1.1111111111111112E-2</v>
      </c>
      <c r="F620" s="21">
        <v>0.11180555555555556</v>
      </c>
      <c r="G620" s="21">
        <f t="shared" si="45"/>
        <v>0.10069444444444445</v>
      </c>
      <c r="H620" s="21">
        <f>VLOOKUP($R620,'Tiempo de permanencia'!$B$7:$E$773,4,FALSE)</f>
        <v>6.6666666666666666E-2</v>
      </c>
      <c r="I620" s="37">
        <f t="shared" si="48"/>
        <v>3.4027777777777782E-2</v>
      </c>
      <c r="J620" s="23">
        <v>45022.011111111111</v>
      </c>
      <c r="K620" s="8">
        <v>45022.111805555556</v>
      </c>
      <c r="L620" s="12" t="s">
        <v>38</v>
      </c>
      <c r="M620" s="6" t="s">
        <v>46</v>
      </c>
      <c r="N620" s="12" t="s">
        <v>33</v>
      </c>
      <c r="O620" s="5">
        <v>16.440000000000001</v>
      </c>
      <c r="P620" s="12">
        <f>VLOOKUP(R620,'Monto total'!$H$4:$K$770,4,FALSE)</f>
        <v>148.44</v>
      </c>
      <c r="Q620" s="24" t="s">
        <v>22</v>
      </c>
      <c r="R620" s="5">
        <v>619</v>
      </c>
      <c r="S620" s="12" t="str">
        <f t="shared" si="49"/>
        <v>Sí</v>
      </c>
      <c r="T620" s="24" t="s">
        <v>73</v>
      </c>
      <c r="U620" s="5" t="s">
        <v>964</v>
      </c>
      <c r="V620" s="5" t="str">
        <f>TEXT(TablaSala[[#This Row],[Fecha de factura ]],"dddd")</f>
        <v>jueves</v>
      </c>
      <c r="W620" s="18" t="str">
        <f t="shared" si="46"/>
        <v>00:00:00</v>
      </c>
    </row>
    <row r="621" spans="1:23">
      <c r="A621" s="6">
        <v>16</v>
      </c>
      <c r="B621" s="12" t="s">
        <v>965</v>
      </c>
      <c r="C621" s="6">
        <v>3</v>
      </c>
      <c r="D621" s="15">
        <f t="shared" si="47"/>
        <v>45022</v>
      </c>
      <c r="E621" s="7">
        <v>0.11736111111111111</v>
      </c>
      <c r="F621" s="21">
        <v>0.25486111111111109</v>
      </c>
      <c r="G621" s="21">
        <f t="shared" si="45"/>
        <v>0.13749999999999998</v>
      </c>
      <c r="H621" s="21">
        <f>VLOOKUP($R621,'Tiempo de permanencia'!$B$7:$E$773,4,FALSE)</f>
        <v>2.7777777777777776E-2</v>
      </c>
      <c r="I621" s="37">
        <f t="shared" si="48"/>
        <v>0.10972222222222221</v>
      </c>
      <c r="J621" s="23">
        <v>45022.117361111108</v>
      </c>
      <c r="K621" s="8">
        <v>45022.254861111112</v>
      </c>
      <c r="L621" s="12" t="s">
        <v>42</v>
      </c>
      <c r="M621" s="6" t="s">
        <v>20</v>
      </c>
      <c r="N621" s="12" t="s">
        <v>33</v>
      </c>
      <c r="O621" s="5">
        <v>26.64</v>
      </c>
      <c r="P621" s="12">
        <f>VLOOKUP(R621,'Monto total'!$H$4:$K$770,4,FALSE)</f>
        <v>83.64</v>
      </c>
      <c r="Q621" s="24" t="s">
        <v>22</v>
      </c>
      <c r="R621" s="5">
        <v>620</v>
      </c>
      <c r="S621" s="12" t="str">
        <f t="shared" si="49"/>
        <v>Sí</v>
      </c>
      <c r="T621" s="24" t="s">
        <v>39</v>
      </c>
      <c r="U621" s="5" t="s">
        <v>194</v>
      </c>
      <c r="V621" s="5" t="str">
        <f>TEXT(TablaSala[[#This Row],[Fecha de factura ]],"dddd")</f>
        <v>jueves</v>
      </c>
      <c r="W621" s="18" t="str">
        <f t="shared" si="46"/>
        <v>00:00:00</v>
      </c>
    </row>
    <row r="622" spans="1:23">
      <c r="A622" s="6">
        <v>5</v>
      </c>
      <c r="B622" s="12" t="s">
        <v>966</v>
      </c>
      <c r="C622" s="6">
        <v>2</v>
      </c>
      <c r="D622" s="15">
        <f t="shared" si="47"/>
        <v>45022</v>
      </c>
      <c r="E622" s="7">
        <v>4.7222222222222221E-2</v>
      </c>
      <c r="F622" s="21">
        <v>0.10208333333333333</v>
      </c>
      <c r="G622" s="21">
        <f t="shared" si="45"/>
        <v>6.5277777777777782E-2</v>
      </c>
      <c r="H622" s="21">
        <f>VLOOKUP($R622,'Tiempo de permanencia'!$B$7:$E$773,4,FALSE)</f>
        <v>5.5555555555555558E-3</v>
      </c>
      <c r="I622" s="37">
        <f t="shared" si="48"/>
        <v>5.9722222222222225E-2</v>
      </c>
      <c r="J622" s="23">
        <v>45022.047222222223</v>
      </c>
      <c r="K622" s="8">
        <v>45022.102083333331</v>
      </c>
      <c r="L622" s="12" t="s">
        <v>32</v>
      </c>
      <c r="M622" s="6" t="s">
        <v>20</v>
      </c>
      <c r="N622" s="12" t="s">
        <v>33</v>
      </c>
      <c r="O622" s="5">
        <v>42.27</v>
      </c>
      <c r="P622" s="12">
        <f>VLOOKUP(R622,'Monto total'!$H$4:$K$770,4,FALSE)</f>
        <v>147.27000000000001</v>
      </c>
      <c r="Q622" s="24" t="s">
        <v>49</v>
      </c>
      <c r="R622" s="5">
        <v>621</v>
      </c>
      <c r="S622" s="12" t="str">
        <f t="shared" si="49"/>
        <v>Sí</v>
      </c>
      <c r="T622" s="24" t="s">
        <v>73</v>
      </c>
      <c r="U622" s="5" t="s">
        <v>47</v>
      </c>
      <c r="V622" s="5" t="str">
        <f>TEXT(TablaSala[[#This Row],[Fecha de factura ]],"dddd")</f>
        <v>jueves</v>
      </c>
      <c r="W622" s="18" t="str">
        <f t="shared" si="46"/>
        <v>00:15:00</v>
      </c>
    </row>
    <row r="623" spans="1:23">
      <c r="A623" s="6">
        <v>7</v>
      </c>
      <c r="B623" s="12" t="s">
        <v>917</v>
      </c>
      <c r="C623" s="6">
        <v>5</v>
      </c>
      <c r="D623" s="15">
        <f t="shared" si="47"/>
        <v>45022</v>
      </c>
      <c r="E623" s="7">
        <v>8.819444444444445E-2</v>
      </c>
      <c r="F623" s="21">
        <v>0.2298611111111111</v>
      </c>
      <c r="G623" s="21">
        <f t="shared" si="45"/>
        <v>0.14166666666666666</v>
      </c>
      <c r="H623" s="21">
        <f>VLOOKUP($R623,'Tiempo de permanencia'!$B$7:$E$773,4,FALSE)</f>
        <v>5.4166666666666669E-2</v>
      </c>
      <c r="I623" s="37">
        <f t="shared" si="48"/>
        <v>8.7499999999999994E-2</v>
      </c>
      <c r="J623" s="23">
        <v>45022.088194444441</v>
      </c>
      <c r="K623" s="8">
        <v>45022.229861111111</v>
      </c>
      <c r="L623" s="12" t="s">
        <v>19</v>
      </c>
      <c r="M623" s="6" t="s">
        <v>46</v>
      </c>
      <c r="N623" s="12" t="s">
        <v>33</v>
      </c>
      <c r="O623" s="5">
        <v>11.47</v>
      </c>
      <c r="P623" s="12">
        <f>VLOOKUP(R623,'Monto total'!$H$4:$K$770,4,FALSE)</f>
        <v>132.47</v>
      </c>
      <c r="Q623" s="24" t="s">
        <v>22</v>
      </c>
      <c r="R623" s="5">
        <v>622</v>
      </c>
      <c r="S623" s="12" t="str">
        <f t="shared" si="49"/>
        <v>Sí</v>
      </c>
      <c r="T623" s="24" t="s">
        <v>97</v>
      </c>
      <c r="U623" s="5" t="s">
        <v>967</v>
      </c>
      <c r="V623" s="5" t="str">
        <f>TEXT(TablaSala[[#This Row],[Fecha de factura ]],"dddd")</f>
        <v>jueves</v>
      </c>
      <c r="W623" s="18" t="str">
        <f t="shared" si="46"/>
        <v>00:00:00</v>
      </c>
    </row>
    <row r="624" spans="1:23">
      <c r="A624" s="6">
        <v>13</v>
      </c>
      <c r="B624" s="12" t="s">
        <v>713</v>
      </c>
      <c r="C624" s="6">
        <v>1</v>
      </c>
      <c r="D624" s="15">
        <f t="shared" si="47"/>
        <v>45022</v>
      </c>
      <c r="E624" s="7">
        <v>3.125E-2</v>
      </c>
      <c r="F624" s="21">
        <v>0.13194444444444445</v>
      </c>
      <c r="G624" s="21">
        <f t="shared" si="45"/>
        <v>0.10069444444444445</v>
      </c>
      <c r="H624" s="21">
        <f>VLOOKUP($R624,'Tiempo de permanencia'!$B$7:$E$773,4,FALSE)</f>
        <v>0.10069444444444445</v>
      </c>
      <c r="I624" s="37">
        <f t="shared" si="48"/>
        <v>0</v>
      </c>
      <c r="J624" s="23">
        <v>45022.03125</v>
      </c>
      <c r="K624" s="8">
        <v>45022.131944444445</v>
      </c>
      <c r="L624" s="12" t="s">
        <v>19</v>
      </c>
      <c r="M624" s="6" t="s">
        <v>20</v>
      </c>
      <c r="N624" s="12" t="s">
        <v>1323</v>
      </c>
      <c r="O624" s="5">
        <v>22.05</v>
      </c>
      <c r="P624" s="12">
        <f>VLOOKUP(R624,'Monto total'!$H$4:$K$770,4,FALSE)</f>
        <v>0</v>
      </c>
      <c r="Q624" s="24" t="s">
        <v>34</v>
      </c>
      <c r="R624" s="5">
        <v>623</v>
      </c>
      <c r="S624" s="12" t="str">
        <f t="shared" si="49"/>
        <v>No</v>
      </c>
      <c r="T624" s="24" t="s">
        <v>58</v>
      </c>
      <c r="U624" s="5" t="s">
        <v>968</v>
      </c>
      <c r="V624" s="5" t="str">
        <f>TEXT(TablaSala[[#This Row],[Fecha de factura ]],"dddd")</f>
        <v>jueves</v>
      </c>
      <c r="W624" s="18" t="str">
        <f t="shared" si="46"/>
        <v>00:00:00</v>
      </c>
    </row>
    <row r="625" spans="1:23">
      <c r="A625" s="6">
        <v>1</v>
      </c>
      <c r="B625" s="12" t="s">
        <v>629</v>
      </c>
      <c r="C625" s="6">
        <v>4</v>
      </c>
      <c r="D625" s="15">
        <f t="shared" si="47"/>
        <v>45022</v>
      </c>
      <c r="E625" s="7">
        <v>8.0555555555555561E-2</v>
      </c>
      <c r="F625" s="21">
        <v>0.14305555555555555</v>
      </c>
      <c r="G625" s="21">
        <f t="shared" si="45"/>
        <v>6.2499999999999986E-2</v>
      </c>
      <c r="H625" s="21">
        <f>VLOOKUP($R625,'Tiempo de permanencia'!$B$7:$E$773,4,FALSE)</f>
        <v>5.486111111111111E-2</v>
      </c>
      <c r="I625" s="37">
        <f t="shared" si="48"/>
        <v>7.6388888888888756E-3</v>
      </c>
      <c r="J625" s="23">
        <v>45022.080555555556</v>
      </c>
      <c r="K625" s="8">
        <v>45022.143055555556</v>
      </c>
      <c r="L625" s="12" t="s">
        <v>26</v>
      </c>
      <c r="M625" s="6" t="s">
        <v>46</v>
      </c>
      <c r="N625" s="12" t="s">
        <v>33</v>
      </c>
      <c r="O625" s="5">
        <v>38</v>
      </c>
      <c r="P625" s="12">
        <f>VLOOKUP(R625,'Monto total'!$H$4:$K$770,4,FALSE)</f>
        <v>140</v>
      </c>
      <c r="Q625" s="24" t="s">
        <v>22</v>
      </c>
      <c r="R625" s="5">
        <v>624</v>
      </c>
      <c r="S625" s="12" t="str">
        <f t="shared" si="49"/>
        <v>Sí</v>
      </c>
      <c r="T625" s="24" t="s">
        <v>97</v>
      </c>
      <c r="U625" s="5" t="s">
        <v>969</v>
      </c>
      <c r="V625" s="5" t="str">
        <f>TEXT(TablaSala[[#This Row],[Fecha de factura ]],"dddd")</f>
        <v>jueves</v>
      </c>
      <c r="W625" s="18" t="str">
        <f t="shared" si="46"/>
        <v>00:00:00</v>
      </c>
    </row>
    <row r="626" spans="1:23">
      <c r="A626" s="6">
        <v>5</v>
      </c>
      <c r="B626" s="12" t="s">
        <v>970</v>
      </c>
      <c r="C626" s="6">
        <v>4</v>
      </c>
      <c r="D626" s="15">
        <f t="shared" si="47"/>
        <v>45022</v>
      </c>
      <c r="E626" s="7">
        <v>6.2500000000000003E-3</v>
      </c>
      <c r="F626" s="21">
        <v>0.14027777777777778</v>
      </c>
      <c r="G626" s="21">
        <f t="shared" si="45"/>
        <v>0.14444444444444443</v>
      </c>
      <c r="H626" s="21">
        <f>VLOOKUP($R626,'Tiempo de permanencia'!$B$7:$E$773,4,FALSE)</f>
        <v>6.7361111111111108E-2</v>
      </c>
      <c r="I626" s="37">
        <f t="shared" si="48"/>
        <v>7.7083333333333323E-2</v>
      </c>
      <c r="J626" s="23">
        <v>45022.006249999999</v>
      </c>
      <c r="K626" s="8">
        <v>45022.140277777777</v>
      </c>
      <c r="L626" s="12" t="s">
        <v>42</v>
      </c>
      <c r="M626" s="6" t="s">
        <v>46</v>
      </c>
      <c r="N626" s="12" t="s">
        <v>33</v>
      </c>
      <c r="O626" s="5">
        <v>41.73</v>
      </c>
      <c r="P626" s="12">
        <f>VLOOKUP(R626,'Monto total'!$H$4:$K$770,4,FALSE)</f>
        <v>180.73</v>
      </c>
      <c r="Q626" s="24" t="s">
        <v>49</v>
      </c>
      <c r="R626" s="5">
        <v>625</v>
      </c>
      <c r="S626" s="12" t="str">
        <f t="shared" si="49"/>
        <v>Sí</v>
      </c>
      <c r="T626" s="24" t="s">
        <v>78</v>
      </c>
      <c r="U626" s="5" t="s">
        <v>971</v>
      </c>
      <c r="V626" s="5" t="str">
        <f>TEXT(TablaSala[[#This Row],[Fecha de factura ]],"dddd")</f>
        <v>jueves</v>
      </c>
      <c r="W626" s="18" t="str">
        <f t="shared" si="46"/>
        <v>00:15:00</v>
      </c>
    </row>
    <row r="627" spans="1:23">
      <c r="A627" s="6">
        <v>14</v>
      </c>
      <c r="B627" s="12" t="s">
        <v>972</v>
      </c>
      <c r="C627" s="6">
        <v>4</v>
      </c>
      <c r="D627" s="15">
        <f t="shared" si="47"/>
        <v>45022</v>
      </c>
      <c r="E627" s="7">
        <v>0.11458333333333333</v>
      </c>
      <c r="F627" s="21">
        <v>0.1736111111111111</v>
      </c>
      <c r="G627" s="21">
        <f t="shared" si="45"/>
        <v>5.9027777777777776E-2</v>
      </c>
      <c r="H627" s="21">
        <f>VLOOKUP($R627,'Tiempo de permanencia'!$B$7:$E$773,4,FALSE)</f>
        <v>4.027777777777778E-2</v>
      </c>
      <c r="I627" s="37">
        <f t="shared" si="48"/>
        <v>1.8749999999999996E-2</v>
      </c>
      <c r="J627" s="23">
        <v>45022.114583333336</v>
      </c>
      <c r="K627" s="8">
        <v>45022.173611111109</v>
      </c>
      <c r="L627" s="12" t="s">
        <v>42</v>
      </c>
      <c r="M627" s="6" t="s">
        <v>27</v>
      </c>
      <c r="N627" s="12" t="s">
        <v>33</v>
      </c>
      <c r="O627" s="5">
        <v>19.239999999999998</v>
      </c>
      <c r="P627" s="12">
        <f>VLOOKUP(R627,'Monto total'!$H$4:$K$770,4,FALSE)</f>
        <v>156.24</v>
      </c>
      <c r="Q627" s="24" t="s">
        <v>34</v>
      </c>
      <c r="R627" s="5">
        <v>626</v>
      </c>
      <c r="S627" s="12" t="str">
        <f t="shared" si="49"/>
        <v>Sí</v>
      </c>
      <c r="T627" s="24" t="s">
        <v>97</v>
      </c>
      <c r="U627" s="5" t="s">
        <v>973</v>
      </c>
      <c r="V627" s="5" t="str">
        <f>TEXT(TablaSala[[#This Row],[Fecha de factura ]],"dddd")</f>
        <v>jueves</v>
      </c>
      <c r="W627" s="18" t="str">
        <f t="shared" si="46"/>
        <v>00:00:00</v>
      </c>
    </row>
    <row r="628" spans="1:23">
      <c r="A628" s="6">
        <v>4</v>
      </c>
      <c r="B628" s="12" t="s">
        <v>393</v>
      </c>
      <c r="C628" s="6">
        <v>3</v>
      </c>
      <c r="D628" s="15">
        <f t="shared" si="47"/>
        <v>45022</v>
      </c>
      <c r="E628" s="7">
        <v>9.930555555555555E-2</v>
      </c>
      <c r="F628" s="21">
        <v>0.17569444444444443</v>
      </c>
      <c r="G628" s="21">
        <f t="shared" si="45"/>
        <v>8.6805555555555552E-2</v>
      </c>
      <c r="H628" s="21">
        <f>VLOOKUP($R628,'Tiempo de permanencia'!$B$7:$E$773,4,FALSE)</f>
        <v>2.5694444444444443E-2</v>
      </c>
      <c r="I628" s="37">
        <f t="shared" si="48"/>
        <v>6.1111111111111109E-2</v>
      </c>
      <c r="J628" s="23">
        <v>45022.099305555559</v>
      </c>
      <c r="K628" s="8">
        <v>45022.175694444442</v>
      </c>
      <c r="L628" s="12" t="s">
        <v>19</v>
      </c>
      <c r="M628" s="6" t="s">
        <v>20</v>
      </c>
      <c r="N628" s="12" t="s">
        <v>33</v>
      </c>
      <c r="O628" s="5">
        <v>44.24</v>
      </c>
      <c r="P628" s="12">
        <f>VLOOKUP(R628,'Monto total'!$H$4:$K$770,4,FALSE)</f>
        <v>65.240000000000009</v>
      </c>
      <c r="Q628" s="24" t="s">
        <v>49</v>
      </c>
      <c r="R628" s="5">
        <v>627</v>
      </c>
      <c r="S628" s="12" t="str">
        <f t="shared" si="49"/>
        <v>Sí</v>
      </c>
      <c r="T628" s="24" t="s">
        <v>73</v>
      </c>
      <c r="U628" s="5" t="s">
        <v>116</v>
      </c>
      <c r="V628" s="5" t="str">
        <f>TEXT(TablaSala[[#This Row],[Fecha de factura ]],"dddd")</f>
        <v>jueves</v>
      </c>
      <c r="W628" s="18" t="str">
        <f t="shared" si="46"/>
        <v>00:15:00</v>
      </c>
    </row>
    <row r="629" spans="1:23">
      <c r="A629" s="6">
        <v>2</v>
      </c>
      <c r="B629" s="12" t="s">
        <v>359</v>
      </c>
      <c r="C629" s="6">
        <v>1</v>
      </c>
      <c r="D629" s="15">
        <f t="shared" si="47"/>
        <v>45022</v>
      </c>
      <c r="E629" s="7">
        <v>6.2500000000000003E-3</v>
      </c>
      <c r="F629" s="21">
        <v>6.7361111111111108E-2</v>
      </c>
      <c r="G629" s="21">
        <f t="shared" si="45"/>
        <v>6.1111111111111109E-2</v>
      </c>
      <c r="H629" s="21">
        <f>VLOOKUP($R629,'Tiempo de permanencia'!$B$7:$E$773,4,FALSE)</f>
        <v>2.9861111111111113E-2</v>
      </c>
      <c r="I629" s="37">
        <f t="shared" si="48"/>
        <v>3.1249999999999997E-2</v>
      </c>
      <c r="J629" s="23">
        <v>45022.006249999999</v>
      </c>
      <c r="K629" s="8">
        <v>45022.067361111112</v>
      </c>
      <c r="L629" s="12" t="s">
        <v>19</v>
      </c>
      <c r="M629" s="6" t="s">
        <v>27</v>
      </c>
      <c r="N629" s="12" t="s">
        <v>33</v>
      </c>
      <c r="O629" s="5">
        <v>15.03</v>
      </c>
      <c r="P629" s="12">
        <f>VLOOKUP(R629,'Monto total'!$H$4:$K$770,4,FALSE)</f>
        <v>183.03</v>
      </c>
      <c r="Q629" s="24" t="s">
        <v>22</v>
      </c>
      <c r="R629" s="5">
        <v>628</v>
      </c>
      <c r="S629" s="12" t="str">
        <f t="shared" si="49"/>
        <v>Sí</v>
      </c>
      <c r="T629" s="24" t="s">
        <v>78</v>
      </c>
      <c r="U629" s="5" t="s">
        <v>974</v>
      </c>
      <c r="V629" s="5" t="str">
        <f>TEXT(TablaSala[[#This Row],[Fecha de factura ]],"dddd")</f>
        <v>jueves</v>
      </c>
      <c r="W629" s="18" t="str">
        <f t="shared" si="46"/>
        <v>00:00:00</v>
      </c>
    </row>
    <row r="630" spans="1:23">
      <c r="A630" s="6">
        <v>17</v>
      </c>
      <c r="B630" s="12" t="s">
        <v>111</v>
      </c>
      <c r="C630" s="6">
        <v>2</v>
      </c>
      <c r="D630" s="15">
        <f t="shared" si="47"/>
        <v>45022</v>
      </c>
      <c r="E630" s="7">
        <v>8.819444444444445E-2</v>
      </c>
      <c r="F630" s="21">
        <v>0.24652777777777779</v>
      </c>
      <c r="G630" s="21">
        <f t="shared" si="45"/>
        <v>0.16874999999999998</v>
      </c>
      <c r="H630" s="21">
        <f>VLOOKUP($R630,'Tiempo de permanencia'!$B$7:$E$773,4,FALSE)</f>
        <v>5.8333333333333334E-2</v>
      </c>
      <c r="I630" s="37">
        <f t="shared" si="48"/>
        <v>0.11041666666666665</v>
      </c>
      <c r="J630" s="23">
        <v>45022.088194444441</v>
      </c>
      <c r="K630" s="8">
        <v>45022.246527777781</v>
      </c>
      <c r="L630" s="12" t="s">
        <v>42</v>
      </c>
      <c r="M630" s="6" t="s">
        <v>46</v>
      </c>
      <c r="N630" s="12" t="s">
        <v>21</v>
      </c>
      <c r="O630" s="5">
        <v>26.07</v>
      </c>
      <c r="P630" s="12">
        <f>VLOOKUP(R630,'Monto total'!$H$4:$K$770,4,FALSE)</f>
        <v>156.07</v>
      </c>
      <c r="Q630" s="24" t="s">
        <v>49</v>
      </c>
      <c r="R630" s="5">
        <v>629</v>
      </c>
      <c r="S630" s="12" t="str">
        <f t="shared" si="49"/>
        <v>Sí</v>
      </c>
      <c r="T630" s="24" t="s">
        <v>97</v>
      </c>
      <c r="U630" s="5" t="s">
        <v>975</v>
      </c>
      <c r="V630" s="5" t="str">
        <f>TEXT(TablaSala[[#This Row],[Fecha de factura ]],"dddd")</f>
        <v>jueves</v>
      </c>
      <c r="W630" s="18" t="str">
        <f t="shared" si="46"/>
        <v>00:15:00</v>
      </c>
    </row>
    <row r="631" spans="1:23">
      <c r="A631" s="6">
        <v>2</v>
      </c>
      <c r="B631" s="12" t="s">
        <v>547</v>
      </c>
      <c r="C631" s="6">
        <v>2</v>
      </c>
      <c r="D631" s="15">
        <f t="shared" si="47"/>
        <v>45022</v>
      </c>
      <c r="E631" s="7">
        <v>1.3888888888888889E-3</v>
      </c>
      <c r="F631" s="21">
        <v>0.11736111111111111</v>
      </c>
      <c r="G631" s="21">
        <f t="shared" si="45"/>
        <v>0.11597222222222223</v>
      </c>
      <c r="H631" s="21">
        <f>VLOOKUP($R631,'Tiempo de permanencia'!$B$7:$E$773,4,FALSE)</f>
        <v>5.2083333333333336E-2</v>
      </c>
      <c r="I631" s="37">
        <f t="shared" si="48"/>
        <v>6.3888888888888884E-2</v>
      </c>
      <c r="J631" s="23">
        <v>45022.001388888886</v>
      </c>
      <c r="K631" s="8">
        <v>45022.117361111108</v>
      </c>
      <c r="L631" s="12" t="s">
        <v>38</v>
      </c>
      <c r="M631" s="6" t="s">
        <v>20</v>
      </c>
      <c r="N631" s="12" t="s">
        <v>21</v>
      </c>
      <c r="O631" s="5">
        <v>36.619999999999997</v>
      </c>
      <c r="P631" s="12">
        <f>VLOOKUP(R631,'Monto total'!$H$4:$K$770,4,FALSE)</f>
        <v>218.62</v>
      </c>
      <c r="Q631" s="24" t="s">
        <v>34</v>
      </c>
      <c r="R631" s="5">
        <v>630</v>
      </c>
      <c r="S631" s="12" t="str">
        <f t="shared" si="49"/>
        <v>Sí</v>
      </c>
      <c r="T631" s="24" t="s">
        <v>55</v>
      </c>
      <c r="U631" s="5" t="s">
        <v>976</v>
      </c>
      <c r="V631" s="5" t="str">
        <f>TEXT(TablaSala[[#This Row],[Fecha de factura ]],"dddd")</f>
        <v>jueves</v>
      </c>
      <c r="W631" s="18" t="str">
        <f t="shared" si="46"/>
        <v>00:00:00</v>
      </c>
    </row>
    <row r="632" spans="1:23">
      <c r="A632" s="6">
        <v>6</v>
      </c>
      <c r="B632" s="12" t="s">
        <v>663</v>
      </c>
      <c r="C632" s="6">
        <v>1</v>
      </c>
      <c r="D632" s="15">
        <f t="shared" si="47"/>
        <v>45022</v>
      </c>
      <c r="E632" s="7">
        <v>1.4583333333333334E-2</v>
      </c>
      <c r="F632" s="21">
        <v>0.11874999999999999</v>
      </c>
      <c r="G632" s="21">
        <f t="shared" si="45"/>
        <v>0.10416666666666666</v>
      </c>
      <c r="H632" s="21">
        <f>VLOOKUP($R632,'Tiempo de permanencia'!$B$7:$E$773,4,FALSE)</f>
        <v>3.1944444444444442E-2</v>
      </c>
      <c r="I632" s="37">
        <f t="shared" si="48"/>
        <v>7.2222222222222215E-2</v>
      </c>
      <c r="J632" s="23">
        <v>45022.01458333333</v>
      </c>
      <c r="K632" s="8">
        <v>45022.118750000001</v>
      </c>
      <c r="L632" s="12" t="s">
        <v>38</v>
      </c>
      <c r="M632" s="6" t="s">
        <v>46</v>
      </c>
      <c r="N632" s="12" t="s">
        <v>33</v>
      </c>
      <c r="O632" s="5">
        <v>39.71</v>
      </c>
      <c r="P632" s="12">
        <f>VLOOKUP(R632,'Monto total'!$H$4:$K$770,4,FALSE)</f>
        <v>105.71000000000001</v>
      </c>
      <c r="Q632" s="24" t="s">
        <v>22</v>
      </c>
      <c r="R632" s="5">
        <v>631</v>
      </c>
      <c r="S632" s="12" t="str">
        <f t="shared" si="49"/>
        <v>Sí</v>
      </c>
      <c r="T632" s="24" t="s">
        <v>29</v>
      </c>
      <c r="U632" s="5" t="s">
        <v>349</v>
      </c>
      <c r="V632" s="5" t="str">
        <f>TEXT(TablaSala[[#This Row],[Fecha de factura ]],"dddd")</f>
        <v>jueves</v>
      </c>
      <c r="W632" s="18" t="str">
        <f t="shared" si="46"/>
        <v>00:00:00</v>
      </c>
    </row>
    <row r="633" spans="1:23">
      <c r="A633" s="6">
        <v>16</v>
      </c>
      <c r="B633" s="12" t="s">
        <v>977</v>
      </c>
      <c r="C633" s="6">
        <v>2</v>
      </c>
      <c r="D633" s="15">
        <f t="shared" si="47"/>
        <v>45022</v>
      </c>
      <c r="E633" s="7">
        <v>1.0416666666666666E-2</v>
      </c>
      <c r="F633" s="21">
        <v>0.12152777777777778</v>
      </c>
      <c r="G633" s="21">
        <f t="shared" si="45"/>
        <v>0.1111111111111111</v>
      </c>
      <c r="H633" s="21">
        <f>VLOOKUP($R633,'Tiempo de permanencia'!$B$7:$E$773,4,FALSE)</f>
        <v>6.1111111111111109E-2</v>
      </c>
      <c r="I633" s="37">
        <f t="shared" si="48"/>
        <v>4.9999999999999996E-2</v>
      </c>
      <c r="J633" s="23">
        <v>45022.010416666664</v>
      </c>
      <c r="K633" s="8">
        <v>45022.121527777781</v>
      </c>
      <c r="L633" s="12" t="s">
        <v>19</v>
      </c>
      <c r="M633" s="6" t="s">
        <v>27</v>
      </c>
      <c r="N633" s="12" t="s">
        <v>33</v>
      </c>
      <c r="O633" s="5">
        <v>22.41</v>
      </c>
      <c r="P633" s="12">
        <f>VLOOKUP(R633,'Monto total'!$H$4:$K$770,4,FALSE)</f>
        <v>151.41</v>
      </c>
      <c r="Q633" s="24" t="s">
        <v>34</v>
      </c>
      <c r="R633" s="5">
        <v>632</v>
      </c>
      <c r="S633" s="12" t="str">
        <f t="shared" si="49"/>
        <v>Sí</v>
      </c>
      <c r="T633" s="24" t="s">
        <v>73</v>
      </c>
      <c r="U633" s="5" t="s">
        <v>978</v>
      </c>
      <c r="V633" s="5" t="str">
        <f>TEXT(TablaSala[[#This Row],[Fecha de factura ]],"dddd")</f>
        <v>jueves</v>
      </c>
      <c r="W633" s="18" t="str">
        <f t="shared" si="46"/>
        <v>00:00:00</v>
      </c>
    </row>
    <row r="634" spans="1:23">
      <c r="A634" s="6">
        <v>16</v>
      </c>
      <c r="B634" s="12" t="s">
        <v>979</v>
      </c>
      <c r="C634" s="6">
        <v>5</v>
      </c>
      <c r="D634" s="15">
        <f t="shared" si="47"/>
        <v>45022</v>
      </c>
      <c r="E634" s="7">
        <v>0.15486111111111112</v>
      </c>
      <c r="F634" s="21">
        <v>0.22777777777777777</v>
      </c>
      <c r="G634" s="21">
        <f t="shared" si="45"/>
        <v>7.2916666666666657E-2</v>
      </c>
      <c r="H634" s="21">
        <f>VLOOKUP($R634,'Tiempo de permanencia'!$B$7:$E$773,4,FALSE)</f>
        <v>0.10347222222222222</v>
      </c>
      <c r="I634" s="37">
        <f t="shared" si="48"/>
        <v>0</v>
      </c>
      <c r="J634" s="23">
        <v>45022.154861111114</v>
      </c>
      <c r="K634" s="8">
        <v>45022.227777777778</v>
      </c>
      <c r="L634" s="12" t="s">
        <v>19</v>
      </c>
      <c r="M634" s="6" t="s">
        <v>20</v>
      </c>
      <c r="N634" s="12" t="s">
        <v>1323</v>
      </c>
      <c r="O634" s="5">
        <v>11.19</v>
      </c>
      <c r="P634" s="12">
        <f>VLOOKUP(R634,'Monto total'!$H$4:$K$770,4,FALSE)</f>
        <v>0</v>
      </c>
      <c r="Q634" s="24" t="s">
        <v>22</v>
      </c>
      <c r="R634" s="5">
        <v>633</v>
      </c>
      <c r="S634" s="12" t="str">
        <f t="shared" si="49"/>
        <v>No</v>
      </c>
      <c r="T634" s="24" t="s">
        <v>55</v>
      </c>
      <c r="U634" s="5" t="s">
        <v>980</v>
      </c>
      <c r="V634" s="5" t="str">
        <f>TEXT(TablaSala[[#This Row],[Fecha de factura ]],"dddd")</f>
        <v>jueves</v>
      </c>
      <c r="W634" s="18" t="str">
        <f t="shared" si="46"/>
        <v>00:00:00</v>
      </c>
    </row>
    <row r="635" spans="1:23">
      <c r="A635" s="6">
        <v>2</v>
      </c>
      <c r="B635" s="12" t="s">
        <v>690</v>
      </c>
      <c r="C635" s="6">
        <v>1</v>
      </c>
      <c r="D635" s="15">
        <f t="shared" si="47"/>
        <v>45022</v>
      </c>
      <c r="E635" s="7">
        <v>2.0833333333333333E-3</v>
      </c>
      <c r="F635" s="21">
        <v>0.15</v>
      </c>
      <c r="G635" s="21">
        <f t="shared" si="45"/>
        <v>0.14791666666666667</v>
      </c>
      <c r="H635" s="21">
        <f>VLOOKUP($R635,'Tiempo de permanencia'!$B$7:$E$773,4,FALSE)</f>
        <v>0.10902777777777778</v>
      </c>
      <c r="I635" s="37">
        <f t="shared" si="48"/>
        <v>3.888888888888889E-2</v>
      </c>
      <c r="J635" s="23">
        <v>45022.002083333333</v>
      </c>
      <c r="K635" s="8">
        <v>45022.15</v>
      </c>
      <c r="L635" s="12" t="s">
        <v>26</v>
      </c>
      <c r="M635" s="6" t="s">
        <v>27</v>
      </c>
      <c r="N635" s="12" t="s">
        <v>33</v>
      </c>
      <c r="O635" s="5">
        <v>29.25</v>
      </c>
      <c r="P635" s="12">
        <f>VLOOKUP(R635,'Monto total'!$H$4:$K$770,4,FALSE)</f>
        <v>373.25</v>
      </c>
      <c r="Q635" s="24" t="s">
        <v>22</v>
      </c>
      <c r="R635" s="5">
        <v>634</v>
      </c>
      <c r="S635" s="12" t="str">
        <f t="shared" si="49"/>
        <v>Sí</v>
      </c>
      <c r="T635" s="24" t="s">
        <v>50</v>
      </c>
      <c r="U635" s="5" t="s">
        <v>981</v>
      </c>
      <c r="V635" s="5" t="str">
        <f>TEXT(TablaSala[[#This Row],[Fecha de factura ]],"dddd")</f>
        <v>jueves</v>
      </c>
      <c r="W635" s="18" t="str">
        <f t="shared" si="46"/>
        <v>00:00:00</v>
      </c>
    </row>
    <row r="636" spans="1:23">
      <c r="A636" s="6">
        <v>5</v>
      </c>
      <c r="B636" s="12" t="s">
        <v>982</v>
      </c>
      <c r="C636" s="6">
        <v>2</v>
      </c>
      <c r="D636" s="15">
        <f t="shared" si="47"/>
        <v>45022</v>
      </c>
      <c r="E636" s="7">
        <v>1.1805555555555555E-2</v>
      </c>
      <c r="F636" s="21">
        <v>0.12777777777777777</v>
      </c>
      <c r="G636" s="21">
        <f t="shared" si="45"/>
        <v>0.11597222222222221</v>
      </c>
      <c r="H636" s="21">
        <f>VLOOKUP($R636,'Tiempo de permanencia'!$B$7:$E$773,4,FALSE)</f>
        <v>1.7361111111111112E-2</v>
      </c>
      <c r="I636" s="37">
        <f t="shared" si="48"/>
        <v>9.8611111111111094E-2</v>
      </c>
      <c r="J636" s="23">
        <v>45022.011805555558</v>
      </c>
      <c r="K636" s="8">
        <v>45022.12777777778</v>
      </c>
      <c r="L636" s="12" t="s">
        <v>32</v>
      </c>
      <c r="M636" s="6" t="s">
        <v>20</v>
      </c>
      <c r="N636" s="12" t="s">
        <v>33</v>
      </c>
      <c r="O636" s="5">
        <v>22.15</v>
      </c>
      <c r="P636" s="12">
        <f>VLOOKUP(R636,'Monto total'!$H$4:$K$770,4,FALSE)</f>
        <v>80.150000000000006</v>
      </c>
      <c r="Q636" s="24" t="s">
        <v>34</v>
      </c>
      <c r="R636" s="5">
        <v>635</v>
      </c>
      <c r="S636" s="12" t="str">
        <f t="shared" si="49"/>
        <v>Sí</v>
      </c>
      <c r="T636" s="24" t="s">
        <v>43</v>
      </c>
      <c r="U636" s="5" t="s">
        <v>65</v>
      </c>
      <c r="V636" s="5" t="str">
        <f>TEXT(TablaSala[[#This Row],[Fecha de factura ]],"dddd")</f>
        <v>jueves</v>
      </c>
      <c r="W636" s="18" t="str">
        <f t="shared" si="46"/>
        <v>00:00:00</v>
      </c>
    </row>
    <row r="637" spans="1:23">
      <c r="A637" s="6">
        <v>14</v>
      </c>
      <c r="B637" s="12" t="s">
        <v>983</v>
      </c>
      <c r="C637" s="6">
        <v>3</v>
      </c>
      <c r="D637" s="15">
        <f t="shared" si="47"/>
        <v>45022</v>
      </c>
      <c r="E637" s="7">
        <v>0.14930555555555555</v>
      </c>
      <c r="F637" s="21">
        <v>0.24166666666666667</v>
      </c>
      <c r="G637" s="21">
        <f t="shared" si="45"/>
        <v>9.2361111111111116E-2</v>
      </c>
      <c r="H637" s="21">
        <f>VLOOKUP($R637,'Tiempo de permanencia'!$B$7:$E$773,4,FALSE)</f>
        <v>0.10486111111111111</v>
      </c>
      <c r="I637" s="37">
        <f t="shared" si="48"/>
        <v>0</v>
      </c>
      <c r="J637" s="23">
        <v>45022.149305555555</v>
      </c>
      <c r="K637" s="8">
        <v>45022.241666666669</v>
      </c>
      <c r="L637" s="12" t="s">
        <v>38</v>
      </c>
      <c r="M637" s="6" t="s">
        <v>46</v>
      </c>
      <c r="N637" s="12" t="s">
        <v>1323</v>
      </c>
      <c r="O637" s="5">
        <v>32.86</v>
      </c>
      <c r="P637" s="12">
        <f>VLOOKUP(R637,'Monto total'!$H$4:$K$770,4,FALSE)</f>
        <v>0</v>
      </c>
      <c r="Q637" s="24" t="s">
        <v>34</v>
      </c>
      <c r="R637" s="5">
        <v>636</v>
      </c>
      <c r="S637" s="12" t="str">
        <f t="shared" si="49"/>
        <v>No</v>
      </c>
      <c r="T637" s="24" t="s">
        <v>73</v>
      </c>
      <c r="U637" s="5" t="s">
        <v>984</v>
      </c>
      <c r="V637" s="5" t="str">
        <f>TEXT(TablaSala[[#This Row],[Fecha de factura ]],"dddd")</f>
        <v>jueves</v>
      </c>
      <c r="W637" s="18" t="str">
        <f t="shared" si="46"/>
        <v>00:00:00</v>
      </c>
    </row>
    <row r="638" spans="1:23">
      <c r="A638" s="6">
        <v>6</v>
      </c>
      <c r="B638" s="12" t="s">
        <v>985</v>
      </c>
      <c r="C638" s="6">
        <v>3</v>
      </c>
      <c r="D638" s="15">
        <f t="shared" si="47"/>
        <v>45022</v>
      </c>
      <c r="E638" s="7">
        <v>7.9861111111111105E-2</v>
      </c>
      <c r="F638" s="21">
        <v>0.18888888888888888</v>
      </c>
      <c r="G638" s="21">
        <f t="shared" si="45"/>
        <v>0.10902777777777778</v>
      </c>
      <c r="H638" s="21">
        <f>VLOOKUP($R638,'Tiempo de permanencia'!$B$7:$E$773,4,FALSE)</f>
        <v>4.2361111111111113E-2</v>
      </c>
      <c r="I638" s="37">
        <f t="shared" si="48"/>
        <v>6.6666666666666666E-2</v>
      </c>
      <c r="J638" s="23">
        <v>45022.079861111109</v>
      </c>
      <c r="K638" s="8">
        <v>45022.188888888886</v>
      </c>
      <c r="L638" s="12" t="s">
        <v>42</v>
      </c>
      <c r="M638" s="6" t="s">
        <v>20</v>
      </c>
      <c r="N638" s="12" t="s">
        <v>33</v>
      </c>
      <c r="O638" s="5">
        <v>36.58</v>
      </c>
      <c r="P638" s="12">
        <f>VLOOKUP(R638,'Monto total'!$H$4:$K$770,4,FALSE)</f>
        <v>153.57999999999998</v>
      </c>
      <c r="Q638" s="24" t="s">
        <v>22</v>
      </c>
      <c r="R638" s="5">
        <v>637</v>
      </c>
      <c r="S638" s="12" t="str">
        <f t="shared" si="49"/>
        <v>Sí</v>
      </c>
      <c r="T638" s="24" t="s">
        <v>73</v>
      </c>
      <c r="U638" s="5" t="s">
        <v>986</v>
      </c>
      <c r="V638" s="5" t="str">
        <f>TEXT(TablaSala[[#This Row],[Fecha de factura ]],"dddd")</f>
        <v>jueves</v>
      </c>
      <c r="W638" s="18" t="str">
        <f t="shared" si="46"/>
        <v>00:00:00</v>
      </c>
    </row>
    <row r="639" spans="1:23">
      <c r="A639" s="6">
        <v>16</v>
      </c>
      <c r="B639" s="12" t="s">
        <v>337</v>
      </c>
      <c r="C639" s="6">
        <v>6</v>
      </c>
      <c r="D639" s="15">
        <f t="shared" si="47"/>
        <v>45022</v>
      </c>
      <c r="E639" s="7">
        <v>3.7499999999999999E-2</v>
      </c>
      <c r="F639" s="21">
        <v>9.4444444444444442E-2</v>
      </c>
      <c r="G639" s="21">
        <f t="shared" si="45"/>
        <v>6.7361111111111108E-2</v>
      </c>
      <c r="H639" s="21">
        <f>VLOOKUP($R639,'Tiempo de permanencia'!$B$7:$E$773,4,FALSE)</f>
        <v>3.0555555555555555E-2</v>
      </c>
      <c r="I639" s="37">
        <f t="shared" si="48"/>
        <v>3.680555555555555E-2</v>
      </c>
      <c r="J639" s="23">
        <v>45022.037499999999</v>
      </c>
      <c r="K639" s="8">
        <v>45022.094444444447</v>
      </c>
      <c r="L639" s="12" t="s">
        <v>19</v>
      </c>
      <c r="M639" s="6" t="s">
        <v>46</v>
      </c>
      <c r="N639" s="12" t="s">
        <v>33</v>
      </c>
      <c r="O639" s="5">
        <v>30.71</v>
      </c>
      <c r="P639" s="12">
        <f>VLOOKUP(R639,'Monto total'!$H$4:$K$770,4,FALSE)</f>
        <v>120.71000000000001</v>
      </c>
      <c r="Q639" s="24" t="s">
        <v>49</v>
      </c>
      <c r="R639" s="5">
        <v>638</v>
      </c>
      <c r="S639" s="12" t="str">
        <f t="shared" si="49"/>
        <v>Sí</v>
      </c>
      <c r="T639" s="24" t="s">
        <v>97</v>
      </c>
      <c r="U639" s="5" t="s">
        <v>114</v>
      </c>
      <c r="V639" s="5" t="str">
        <f>TEXT(TablaSala[[#This Row],[Fecha de factura ]],"dddd")</f>
        <v>jueves</v>
      </c>
      <c r="W639" s="18" t="str">
        <f t="shared" si="46"/>
        <v>00:15:00</v>
      </c>
    </row>
    <row r="640" spans="1:23">
      <c r="A640" s="6">
        <v>8</v>
      </c>
      <c r="B640" s="12" t="s">
        <v>987</v>
      </c>
      <c r="C640" s="6">
        <v>4</v>
      </c>
      <c r="D640" s="15">
        <f t="shared" si="47"/>
        <v>45022</v>
      </c>
      <c r="E640" s="7">
        <v>9.5138888888888884E-2</v>
      </c>
      <c r="F640" s="21">
        <v>0.22152777777777777</v>
      </c>
      <c r="G640" s="21">
        <f t="shared" si="45"/>
        <v>0.12638888888888888</v>
      </c>
      <c r="H640" s="21">
        <f>VLOOKUP($R640,'Tiempo de permanencia'!$B$7:$E$773,4,FALSE)</f>
        <v>9.4444444444444442E-2</v>
      </c>
      <c r="I640" s="37">
        <f t="shared" si="48"/>
        <v>3.1944444444444442E-2</v>
      </c>
      <c r="J640" s="23">
        <v>45022.095138888886</v>
      </c>
      <c r="K640" s="8">
        <v>45022.22152777778</v>
      </c>
      <c r="L640" s="12" t="s">
        <v>32</v>
      </c>
      <c r="M640" s="6" t="s">
        <v>46</v>
      </c>
      <c r="N640" s="12" t="s">
        <v>33</v>
      </c>
      <c r="O640" s="5">
        <v>18.97</v>
      </c>
      <c r="P640" s="12">
        <f>VLOOKUP(R640,'Monto total'!$H$4:$K$770,4,FALSE)</f>
        <v>170.97</v>
      </c>
      <c r="Q640" s="24" t="s">
        <v>22</v>
      </c>
      <c r="R640" s="5">
        <v>639</v>
      </c>
      <c r="S640" s="12" t="str">
        <f t="shared" si="49"/>
        <v>Sí</v>
      </c>
      <c r="T640" s="24" t="s">
        <v>23</v>
      </c>
      <c r="U640" s="5" t="s">
        <v>988</v>
      </c>
      <c r="V640" s="5" t="str">
        <f>TEXT(TablaSala[[#This Row],[Fecha de factura ]],"dddd")</f>
        <v>jueves</v>
      </c>
      <c r="W640" s="18" t="str">
        <f t="shared" si="46"/>
        <v>00:00:00</v>
      </c>
    </row>
    <row r="641" spans="1:23">
      <c r="A641" s="6">
        <v>14</v>
      </c>
      <c r="B641" s="12" t="s">
        <v>989</v>
      </c>
      <c r="C641" s="6">
        <v>3</v>
      </c>
      <c r="D641" s="15">
        <f t="shared" si="47"/>
        <v>45022</v>
      </c>
      <c r="E641" s="7">
        <v>2.8472222222222222E-2</v>
      </c>
      <c r="F641" s="21">
        <v>7.6388888888888895E-2</v>
      </c>
      <c r="G641" s="21">
        <f t="shared" si="45"/>
        <v>4.7916666666666677E-2</v>
      </c>
      <c r="H641" s="21">
        <f>VLOOKUP($R641,'Tiempo de permanencia'!$B$7:$E$773,4,FALSE)</f>
        <v>5.2083333333333336E-2</v>
      </c>
      <c r="I641" s="37">
        <f t="shared" si="48"/>
        <v>0</v>
      </c>
      <c r="J641" s="23">
        <v>45022.02847222222</v>
      </c>
      <c r="K641" s="8">
        <v>45022.076388888891</v>
      </c>
      <c r="L641" s="12" t="s">
        <v>19</v>
      </c>
      <c r="M641" s="6" t="s">
        <v>20</v>
      </c>
      <c r="N641" s="12" t="s">
        <v>1323</v>
      </c>
      <c r="O641" s="5">
        <v>49.29</v>
      </c>
      <c r="P641" s="12">
        <f>VLOOKUP(R641,'Monto total'!$H$4:$K$770,4,FALSE)</f>
        <v>0</v>
      </c>
      <c r="Q641" s="24" t="s">
        <v>34</v>
      </c>
      <c r="R641" s="5">
        <v>640</v>
      </c>
      <c r="S641" s="12" t="str">
        <f t="shared" si="49"/>
        <v>No</v>
      </c>
      <c r="T641" s="24" t="s">
        <v>50</v>
      </c>
      <c r="U641" s="5" t="s">
        <v>990</v>
      </c>
      <c r="V641" s="5" t="str">
        <f>TEXT(TablaSala[[#This Row],[Fecha de factura ]],"dddd")</f>
        <v>jueves</v>
      </c>
      <c r="W641" s="18" t="str">
        <f t="shared" si="46"/>
        <v>00:00:00</v>
      </c>
    </row>
    <row r="642" spans="1:23">
      <c r="A642" s="6">
        <v>2</v>
      </c>
      <c r="B642" s="12" t="s">
        <v>991</v>
      </c>
      <c r="C642" s="6">
        <v>4</v>
      </c>
      <c r="D642" s="15">
        <f t="shared" si="47"/>
        <v>45022</v>
      </c>
      <c r="E642" s="7">
        <v>4.7222222222222221E-2</v>
      </c>
      <c r="F642" s="21">
        <v>0.16111111111111112</v>
      </c>
      <c r="G642" s="21">
        <f t="shared" ref="G642:G705" si="50">IF(Q642="Ocupada",F642-E642+W642,F642-E642)</f>
        <v>0.1138888888888889</v>
      </c>
      <c r="H642" s="21">
        <f>VLOOKUP($R642,'Tiempo de permanencia'!$B$7:$E$773,4,FALSE)</f>
        <v>5.1388888888888887E-2</v>
      </c>
      <c r="I642" s="37">
        <f t="shared" si="48"/>
        <v>6.2500000000000014E-2</v>
      </c>
      <c r="J642" s="23">
        <v>45022.047222222223</v>
      </c>
      <c r="K642" s="8">
        <v>45022.161111111112</v>
      </c>
      <c r="L642" s="12" t="s">
        <v>26</v>
      </c>
      <c r="M642" s="6" t="s">
        <v>20</v>
      </c>
      <c r="N642" s="12" t="s">
        <v>21</v>
      </c>
      <c r="O642" s="5">
        <v>39.68</v>
      </c>
      <c r="P642" s="12">
        <f>VLOOKUP(R642,'Monto total'!$H$4:$K$770,4,FALSE)</f>
        <v>247.68</v>
      </c>
      <c r="Q642" s="24" t="s">
        <v>22</v>
      </c>
      <c r="R642" s="5">
        <v>641</v>
      </c>
      <c r="S642" s="12" t="str">
        <f t="shared" si="49"/>
        <v>Sí</v>
      </c>
      <c r="T642" s="24" t="s">
        <v>73</v>
      </c>
      <c r="U642" s="5" t="s">
        <v>992</v>
      </c>
      <c r="V642" s="5" t="str">
        <f>TEXT(TablaSala[[#This Row],[Fecha de factura ]],"dddd")</f>
        <v>jueves</v>
      </c>
      <c r="W642" s="18" t="str">
        <f t="shared" ref="W642:W706" si="51">IF(Q642="Ocupada","00:15:00","00:00:00")</f>
        <v>00:00:00</v>
      </c>
    </row>
    <row r="643" spans="1:23">
      <c r="A643" s="6">
        <v>15</v>
      </c>
      <c r="B643" s="12" t="s">
        <v>993</v>
      </c>
      <c r="C643" s="6">
        <v>1</v>
      </c>
      <c r="D643" s="15">
        <f t="shared" ref="D643:D706" si="52">DATE(YEAR(J643),MONTH(J643),DAY(J643))</f>
        <v>45022</v>
      </c>
      <c r="E643" s="7">
        <v>0.10833333333333334</v>
      </c>
      <c r="F643" s="21">
        <v>0.22500000000000001</v>
      </c>
      <c r="G643" s="21">
        <f t="shared" si="50"/>
        <v>0.12708333333333333</v>
      </c>
      <c r="H643" s="21">
        <f>VLOOKUP($R643,'Tiempo de permanencia'!$B$7:$E$773,4,FALSE)</f>
        <v>5.6250000000000001E-2</v>
      </c>
      <c r="I643" s="37">
        <f t="shared" ref="I643:I706" si="53">IF((G643-H643)&lt;0,0,G643-H643)</f>
        <v>7.0833333333333331E-2</v>
      </c>
      <c r="J643" s="23">
        <v>45022.10833333333</v>
      </c>
      <c r="K643" s="8">
        <v>45022.224999999999</v>
      </c>
      <c r="L643" s="12" t="s">
        <v>32</v>
      </c>
      <c r="M643" s="6" t="s">
        <v>20</v>
      </c>
      <c r="N643" s="12" t="s">
        <v>33</v>
      </c>
      <c r="O643" s="5">
        <v>11.11</v>
      </c>
      <c r="P643" s="12">
        <f>VLOOKUP(R643,'Monto total'!$H$4:$K$770,4,FALSE)</f>
        <v>187.11</v>
      </c>
      <c r="Q643" s="24" t="s">
        <v>49</v>
      </c>
      <c r="R643" s="5">
        <v>642</v>
      </c>
      <c r="S643" s="12" t="str">
        <f t="shared" ref="S643:S706" si="54">IF($I643=0,"No","Sí")</f>
        <v>Sí</v>
      </c>
      <c r="T643" s="24" t="s">
        <v>97</v>
      </c>
      <c r="U643" s="5" t="s">
        <v>994</v>
      </c>
      <c r="V643" s="5" t="str">
        <f>TEXT(TablaSala[[#This Row],[Fecha de factura ]],"dddd")</f>
        <v>jueves</v>
      </c>
      <c r="W643" s="18" t="str">
        <f t="shared" si="51"/>
        <v>00:15:00</v>
      </c>
    </row>
    <row r="644" spans="1:23">
      <c r="A644" s="6">
        <v>17</v>
      </c>
      <c r="B644" s="12" t="s">
        <v>995</v>
      </c>
      <c r="C644" s="6">
        <v>2</v>
      </c>
      <c r="D644" s="15">
        <f t="shared" si="52"/>
        <v>45022</v>
      </c>
      <c r="E644" s="7">
        <v>1.1805555555555555E-2</v>
      </c>
      <c r="F644" s="21">
        <v>8.0555555555555561E-2</v>
      </c>
      <c r="G644" s="21">
        <f t="shared" si="50"/>
        <v>7.9166666666666677E-2</v>
      </c>
      <c r="H644" s="21">
        <f>VLOOKUP($R644,'Tiempo de permanencia'!$B$7:$E$773,4,FALSE)</f>
        <v>1.2500000000000001E-2</v>
      </c>
      <c r="I644" s="37">
        <f t="shared" si="53"/>
        <v>6.666666666666668E-2</v>
      </c>
      <c r="J644" s="23">
        <v>45022.011805555558</v>
      </c>
      <c r="K644" s="8">
        <v>45022.080555555556</v>
      </c>
      <c r="L644" s="12" t="s">
        <v>32</v>
      </c>
      <c r="M644" s="6" t="s">
        <v>27</v>
      </c>
      <c r="N644" s="12" t="s">
        <v>21</v>
      </c>
      <c r="O644" s="5">
        <v>28.81</v>
      </c>
      <c r="P644" s="12">
        <f>VLOOKUP(R644,'Monto total'!$H$4:$K$770,4,FALSE)</f>
        <v>61.81</v>
      </c>
      <c r="Q644" s="24" t="s">
        <v>49</v>
      </c>
      <c r="R644" s="5">
        <v>643</v>
      </c>
      <c r="S644" s="12" t="str">
        <f t="shared" si="54"/>
        <v>Sí</v>
      </c>
      <c r="T644" s="24" t="s">
        <v>58</v>
      </c>
      <c r="U644" s="5" t="s">
        <v>453</v>
      </c>
      <c r="V644" s="5" t="str">
        <f>TEXT(TablaSala[[#This Row],[Fecha de factura ]],"dddd")</f>
        <v>jueves</v>
      </c>
      <c r="W644" s="18" t="str">
        <f t="shared" si="51"/>
        <v>00:15:00</v>
      </c>
    </row>
    <row r="645" spans="1:23">
      <c r="A645" s="6">
        <v>9</v>
      </c>
      <c r="B645" s="12" t="s">
        <v>996</v>
      </c>
      <c r="C645" s="6">
        <v>6</v>
      </c>
      <c r="D645" s="15">
        <f t="shared" si="52"/>
        <v>45022</v>
      </c>
      <c r="E645" s="7">
        <v>0.15555555555555556</v>
      </c>
      <c r="F645" s="21">
        <v>0.2986111111111111</v>
      </c>
      <c r="G645" s="21">
        <f t="shared" si="50"/>
        <v>0.14305555555555555</v>
      </c>
      <c r="H645" s="21">
        <f>VLOOKUP($R645,'Tiempo de permanencia'!$B$7:$E$773,4,FALSE)</f>
        <v>3.5416666666666666E-2</v>
      </c>
      <c r="I645" s="37">
        <f t="shared" si="53"/>
        <v>0.10763888888888888</v>
      </c>
      <c r="J645" s="23">
        <v>45022.155555555553</v>
      </c>
      <c r="K645" s="8">
        <v>45022.298611111109</v>
      </c>
      <c r="L645" s="12" t="s">
        <v>26</v>
      </c>
      <c r="M645" s="6" t="s">
        <v>20</v>
      </c>
      <c r="N645" s="12" t="s">
        <v>21</v>
      </c>
      <c r="O645" s="5">
        <v>13.86</v>
      </c>
      <c r="P645" s="12">
        <f>VLOOKUP(R645,'Monto total'!$H$4:$K$770,4,FALSE)</f>
        <v>106.86</v>
      </c>
      <c r="Q645" s="24" t="s">
        <v>22</v>
      </c>
      <c r="R645" s="5">
        <v>644</v>
      </c>
      <c r="S645" s="12" t="str">
        <f t="shared" si="54"/>
        <v>Sí</v>
      </c>
      <c r="T645" s="24" t="s">
        <v>73</v>
      </c>
      <c r="U645" s="5" t="s">
        <v>200</v>
      </c>
      <c r="V645" s="5" t="str">
        <f>TEXT(TablaSala[[#This Row],[Fecha de factura ]],"dddd")</f>
        <v>jueves</v>
      </c>
      <c r="W645" s="18" t="str">
        <f t="shared" si="51"/>
        <v>00:00:00</v>
      </c>
    </row>
    <row r="646" spans="1:23">
      <c r="A646" s="6">
        <v>6</v>
      </c>
      <c r="B646" s="12" t="s">
        <v>680</v>
      </c>
      <c r="C646" s="6">
        <v>6</v>
      </c>
      <c r="D646" s="15">
        <f t="shared" si="52"/>
        <v>45022</v>
      </c>
      <c r="E646" s="7">
        <v>0.11805555555555555</v>
      </c>
      <c r="F646" s="21">
        <v>0.2673611111111111</v>
      </c>
      <c r="G646" s="21">
        <f t="shared" si="50"/>
        <v>0.14930555555555555</v>
      </c>
      <c r="H646" s="21">
        <f>VLOOKUP($R646,'Tiempo de permanencia'!$B$7:$E$773,4,FALSE)</f>
        <v>6.7361111111111108E-2</v>
      </c>
      <c r="I646" s="37">
        <f t="shared" si="53"/>
        <v>8.1944444444444445E-2</v>
      </c>
      <c r="J646" s="23">
        <v>45022.118055555555</v>
      </c>
      <c r="K646" s="8">
        <v>45022.267361111109</v>
      </c>
      <c r="L646" s="12" t="s">
        <v>19</v>
      </c>
      <c r="M646" s="6" t="s">
        <v>46</v>
      </c>
      <c r="N646" s="12" t="s">
        <v>28</v>
      </c>
      <c r="O646" s="5">
        <v>40.03</v>
      </c>
      <c r="P646" s="12">
        <f>VLOOKUP(R646,'Monto total'!$H$4:$K$770,4,FALSE)</f>
        <v>220.03</v>
      </c>
      <c r="Q646" s="24" t="s">
        <v>34</v>
      </c>
      <c r="R646" s="5">
        <v>645</v>
      </c>
      <c r="S646" s="12" t="str">
        <f t="shared" si="54"/>
        <v>Sí</v>
      </c>
      <c r="T646" s="24" t="s">
        <v>55</v>
      </c>
      <c r="U646" s="5" t="s">
        <v>997</v>
      </c>
      <c r="V646" s="5" t="str">
        <f>TEXT(TablaSala[[#This Row],[Fecha de factura ]],"dddd")</f>
        <v>jueves</v>
      </c>
      <c r="W646" s="18" t="str">
        <f t="shared" si="51"/>
        <v>00:00:00</v>
      </c>
    </row>
    <row r="647" spans="1:23">
      <c r="A647" s="6">
        <v>12</v>
      </c>
      <c r="B647" s="12" t="s">
        <v>132</v>
      </c>
      <c r="C647" s="6">
        <v>2</v>
      </c>
      <c r="D647" s="15">
        <f t="shared" si="52"/>
        <v>45022</v>
      </c>
      <c r="E647" s="7">
        <v>0.16597222222222222</v>
      </c>
      <c r="F647" s="21">
        <v>0.27638888888888891</v>
      </c>
      <c r="G647" s="21">
        <f t="shared" si="50"/>
        <v>0.11041666666666669</v>
      </c>
      <c r="H647" s="21">
        <f>VLOOKUP($R647,'Tiempo de permanencia'!$B$7:$E$773,4,FALSE)</f>
        <v>2.5000000000000001E-2</v>
      </c>
      <c r="I647" s="37">
        <f t="shared" si="53"/>
        <v>8.5416666666666696E-2</v>
      </c>
      <c r="J647" s="23">
        <v>45022.165972222225</v>
      </c>
      <c r="K647" s="8">
        <v>45022.276388888888</v>
      </c>
      <c r="L647" s="12" t="s">
        <v>32</v>
      </c>
      <c r="M647" s="6" t="s">
        <v>20</v>
      </c>
      <c r="N647" s="12" t="s">
        <v>21</v>
      </c>
      <c r="O647" s="5">
        <v>12.59</v>
      </c>
      <c r="P647" s="12">
        <f>VLOOKUP(R647,'Monto total'!$H$4:$K$770,4,FALSE)</f>
        <v>82.59</v>
      </c>
      <c r="Q647" s="24" t="s">
        <v>34</v>
      </c>
      <c r="R647" s="5">
        <v>646</v>
      </c>
      <c r="S647" s="12" t="str">
        <f t="shared" si="54"/>
        <v>Sí</v>
      </c>
      <c r="T647" s="24" t="s">
        <v>55</v>
      </c>
      <c r="U647" s="5" t="s">
        <v>47</v>
      </c>
      <c r="V647" s="5" t="str">
        <f>TEXT(TablaSala[[#This Row],[Fecha de factura ]],"dddd")</f>
        <v>jueves</v>
      </c>
      <c r="W647" s="18" t="str">
        <f t="shared" si="51"/>
        <v>00:00:00</v>
      </c>
    </row>
    <row r="648" spans="1:23">
      <c r="A648" s="6">
        <v>12</v>
      </c>
      <c r="B648" s="12" t="s">
        <v>998</v>
      </c>
      <c r="C648" s="6">
        <v>2</v>
      </c>
      <c r="D648" s="15">
        <f t="shared" si="52"/>
        <v>45022</v>
      </c>
      <c r="E648" s="7">
        <v>0.12152777777777778</v>
      </c>
      <c r="F648" s="21">
        <v>0.2673611111111111</v>
      </c>
      <c r="G648" s="21">
        <f t="shared" si="50"/>
        <v>0.14583333333333331</v>
      </c>
      <c r="H648" s="21">
        <f>VLOOKUP($R648,'Tiempo de permanencia'!$B$7:$E$773,4,FALSE)</f>
        <v>2.7083333333333334E-2</v>
      </c>
      <c r="I648" s="37">
        <f t="shared" si="53"/>
        <v>0.11874999999999998</v>
      </c>
      <c r="J648" s="23">
        <v>45022.121527777781</v>
      </c>
      <c r="K648" s="8">
        <v>45022.267361111109</v>
      </c>
      <c r="L648" s="12" t="s">
        <v>32</v>
      </c>
      <c r="M648" s="6" t="s">
        <v>20</v>
      </c>
      <c r="N648" s="12" t="s">
        <v>33</v>
      </c>
      <c r="O648" s="5">
        <v>42.79</v>
      </c>
      <c r="P648" s="12">
        <f>VLOOKUP(R648,'Monto total'!$H$4:$K$770,4,FALSE)</f>
        <v>140.79</v>
      </c>
      <c r="Q648" s="24" t="s">
        <v>22</v>
      </c>
      <c r="R648" s="5">
        <v>647</v>
      </c>
      <c r="S648" s="12" t="str">
        <f t="shared" si="54"/>
        <v>Sí</v>
      </c>
      <c r="T648" s="24" t="s">
        <v>55</v>
      </c>
      <c r="U648" s="5" t="s">
        <v>999</v>
      </c>
      <c r="V648" s="5" t="str">
        <f>TEXT(TablaSala[[#This Row],[Fecha de factura ]],"dddd")</f>
        <v>jueves</v>
      </c>
      <c r="W648" s="18" t="str">
        <f t="shared" si="51"/>
        <v>00:00:00</v>
      </c>
    </row>
    <row r="649" spans="1:23">
      <c r="A649" s="6">
        <v>9</v>
      </c>
      <c r="B649" s="12" t="s">
        <v>167</v>
      </c>
      <c r="C649" s="6">
        <v>1</v>
      </c>
      <c r="D649" s="15">
        <f t="shared" si="52"/>
        <v>45022</v>
      </c>
      <c r="E649" s="7">
        <v>0.12430555555555556</v>
      </c>
      <c r="F649" s="21">
        <v>0.2048611111111111</v>
      </c>
      <c r="G649" s="21">
        <f t="shared" si="50"/>
        <v>8.0555555555555547E-2</v>
      </c>
      <c r="H649" s="21">
        <f>VLOOKUP($R649,'Tiempo de permanencia'!$B$7:$E$773,4,FALSE)</f>
        <v>3.2638888888888891E-2</v>
      </c>
      <c r="I649" s="37">
        <f t="shared" si="53"/>
        <v>4.7916666666666656E-2</v>
      </c>
      <c r="J649" s="23">
        <v>45022.124305555553</v>
      </c>
      <c r="K649" s="8">
        <v>45022.204861111109</v>
      </c>
      <c r="L649" s="12" t="s">
        <v>32</v>
      </c>
      <c r="M649" s="6" t="s">
        <v>46</v>
      </c>
      <c r="N649" s="12" t="s">
        <v>33</v>
      </c>
      <c r="O649" s="5">
        <v>17.43</v>
      </c>
      <c r="P649" s="12">
        <f>VLOOKUP(R649,'Monto total'!$H$4:$K$770,4,FALSE)</f>
        <v>73.430000000000007</v>
      </c>
      <c r="Q649" s="24" t="s">
        <v>34</v>
      </c>
      <c r="R649" s="5">
        <v>648</v>
      </c>
      <c r="S649" s="12" t="str">
        <f t="shared" si="54"/>
        <v>Sí</v>
      </c>
      <c r="T649" s="24" t="s">
        <v>35</v>
      </c>
      <c r="U649" s="5" t="s">
        <v>71</v>
      </c>
      <c r="V649" s="5" t="str">
        <f>TEXT(TablaSala[[#This Row],[Fecha de factura ]],"dddd")</f>
        <v>jueves</v>
      </c>
      <c r="W649" s="18" t="str">
        <f t="shared" si="51"/>
        <v>00:00:00</v>
      </c>
    </row>
    <row r="650" spans="1:23">
      <c r="A650" s="6">
        <v>9</v>
      </c>
      <c r="B650" s="12" t="s">
        <v>1000</v>
      </c>
      <c r="C650" s="6">
        <v>1</v>
      </c>
      <c r="D650" s="15">
        <f t="shared" si="52"/>
        <v>45022</v>
      </c>
      <c r="E650" s="7">
        <v>3.8194444444444448E-2</v>
      </c>
      <c r="F650" s="21">
        <v>0.15625</v>
      </c>
      <c r="G650" s="21">
        <f t="shared" si="50"/>
        <v>0.12847222222222221</v>
      </c>
      <c r="H650" s="21">
        <f>VLOOKUP($R650,'Tiempo de permanencia'!$B$7:$E$773,4,FALSE)</f>
        <v>7.5694444444444439E-2</v>
      </c>
      <c r="I650" s="37">
        <f t="shared" si="53"/>
        <v>5.2777777777777771E-2</v>
      </c>
      <c r="J650" s="23">
        <v>45022.038194444445</v>
      </c>
      <c r="K650" s="8">
        <v>45022.15625</v>
      </c>
      <c r="L650" s="12" t="s">
        <v>38</v>
      </c>
      <c r="M650" s="6" t="s">
        <v>20</v>
      </c>
      <c r="N650" s="12" t="s">
        <v>28</v>
      </c>
      <c r="O650" s="5">
        <v>15.98</v>
      </c>
      <c r="P650" s="12">
        <f>VLOOKUP(R650,'Monto total'!$H$4:$K$770,4,FALSE)</f>
        <v>271.98</v>
      </c>
      <c r="Q650" s="24" t="s">
        <v>49</v>
      </c>
      <c r="R650" s="5">
        <v>649</v>
      </c>
      <c r="S650" s="12" t="str">
        <f t="shared" si="54"/>
        <v>Sí</v>
      </c>
      <c r="T650" s="24" t="s">
        <v>39</v>
      </c>
      <c r="U650" s="5" t="s">
        <v>1001</v>
      </c>
      <c r="V650" s="5" t="str">
        <f>TEXT(TablaSala[[#This Row],[Fecha de factura ]],"dddd")</f>
        <v>jueves</v>
      </c>
      <c r="W650" s="18" t="str">
        <f t="shared" si="51"/>
        <v>00:15:00</v>
      </c>
    </row>
    <row r="651" spans="1:23">
      <c r="A651" s="6">
        <v>11</v>
      </c>
      <c r="B651" s="12" t="s">
        <v>857</v>
      </c>
      <c r="C651" s="6">
        <v>3</v>
      </c>
      <c r="D651" s="15">
        <f t="shared" si="52"/>
        <v>45023</v>
      </c>
      <c r="E651" s="7">
        <v>0.14791666666666667</v>
      </c>
      <c r="F651" s="21">
        <v>0.20972222222222223</v>
      </c>
      <c r="G651" s="21">
        <f t="shared" si="50"/>
        <v>6.1805555555555558E-2</v>
      </c>
      <c r="H651" s="21">
        <f>VLOOKUP($R651,'Tiempo de permanencia'!$B$7:$E$773,4,FALSE)</f>
        <v>5.2777777777777778E-2</v>
      </c>
      <c r="I651" s="37">
        <f t="shared" si="53"/>
        <v>9.0277777777777804E-3</v>
      </c>
      <c r="J651" s="23">
        <v>45023.147916666669</v>
      </c>
      <c r="K651" s="8">
        <v>45023.209722222222</v>
      </c>
      <c r="L651" s="12" t="s">
        <v>19</v>
      </c>
      <c r="M651" s="6" t="s">
        <v>20</v>
      </c>
      <c r="N651" s="12" t="s">
        <v>21</v>
      </c>
      <c r="O651" s="5">
        <v>38.21</v>
      </c>
      <c r="P651" s="12">
        <f>VLOOKUP(R651,'Monto total'!$H$4:$K$770,4,FALSE)</f>
        <v>275.20999999999998</v>
      </c>
      <c r="Q651" s="24" t="s">
        <v>34</v>
      </c>
      <c r="R651" s="5">
        <v>650</v>
      </c>
      <c r="S651" s="12" t="str">
        <f t="shared" si="54"/>
        <v>Sí</v>
      </c>
      <c r="T651" s="24" t="s">
        <v>97</v>
      </c>
      <c r="U651" s="5" t="s">
        <v>1002</v>
      </c>
      <c r="V651" s="5" t="str">
        <f>TEXT(TablaSala[[#This Row],[Fecha de factura ]],"dddd")</f>
        <v>viernes</v>
      </c>
      <c r="W651" s="18" t="str">
        <f t="shared" si="51"/>
        <v>00:00:00</v>
      </c>
    </row>
    <row r="652" spans="1:23">
      <c r="A652" s="6">
        <v>16</v>
      </c>
      <c r="B652" s="12" t="s">
        <v>1003</v>
      </c>
      <c r="C652" s="6">
        <v>4</v>
      </c>
      <c r="D652" s="15">
        <f t="shared" si="52"/>
        <v>45023</v>
      </c>
      <c r="E652" s="7">
        <v>8.611111111111111E-2</v>
      </c>
      <c r="F652" s="21">
        <v>0.2388888888888889</v>
      </c>
      <c r="G652" s="21">
        <f t="shared" si="50"/>
        <v>0.15277777777777779</v>
      </c>
      <c r="H652" s="21">
        <f>VLOOKUP($R652,'Tiempo de permanencia'!$B$7:$E$773,4,FALSE)</f>
        <v>6.1111111111111109E-2</v>
      </c>
      <c r="I652" s="37">
        <f t="shared" si="53"/>
        <v>9.1666666666666674E-2</v>
      </c>
      <c r="J652" s="23">
        <v>45023.086111111108</v>
      </c>
      <c r="K652" s="8">
        <v>45023.238888888889</v>
      </c>
      <c r="L652" s="12" t="s">
        <v>42</v>
      </c>
      <c r="M652" s="6" t="s">
        <v>46</v>
      </c>
      <c r="N652" s="12" t="s">
        <v>33</v>
      </c>
      <c r="O652" s="5">
        <v>20.27</v>
      </c>
      <c r="P652" s="12">
        <f>VLOOKUP(R652,'Monto total'!$H$4:$K$770,4,FALSE)</f>
        <v>229.27</v>
      </c>
      <c r="Q652" s="24" t="s">
        <v>34</v>
      </c>
      <c r="R652" s="5">
        <v>651</v>
      </c>
      <c r="S652" s="12" t="str">
        <f t="shared" si="54"/>
        <v>Sí</v>
      </c>
      <c r="T652" s="24" t="s">
        <v>97</v>
      </c>
      <c r="U652" s="5" t="s">
        <v>1004</v>
      </c>
      <c r="V652" s="5" t="str">
        <f>TEXT(TablaSala[[#This Row],[Fecha de factura ]],"dddd")</f>
        <v>viernes</v>
      </c>
      <c r="W652" s="18" t="str">
        <f t="shared" si="51"/>
        <v>00:00:00</v>
      </c>
    </row>
    <row r="653" spans="1:23">
      <c r="A653" s="6">
        <v>14</v>
      </c>
      <c r="B653" s="12" t="s">
        <v>878</v>
      </c>
      <c r="C653" s="6">
        <v>5</v>
      </c>
      <c r="D653" s="15">
        <f t="shared" si="52"/>
        <v>45023</v>
      </c>
      <c r="E653" s="7">
        <v>4.1666666666666666E-3</v>
      </c>
      <c r="F653" s="21">
        <v>0.10138888888888889</v>
      </c>
      <c r="G653" s="21">
        <f t="shared" si="50"/>
        <v>0.1076388888888889</v>
      </c>
      <c r="H653" s="21">
        <f>VLOOKUP($R653,'Tiempo de permanencia'!$B$7:$E$773,4,FALSE)</f>
        <v>3.4722222222222224E-2</v>
      </c>
      <c r="I653" s="37">
        <f t="shared" si="53"/>
        <v>7.2916666666666671E-2</v>
      </c>
      <c r="J653" s="23">
        <v>45023.004166666666</v>
      </c>
      <c r="K653" s="8">
        <v>45023.101388888892</v>
      </c>
      <c r="L653" s="12" t="s">
        <v>32</v>
      </c>
      <c r="M653" s="6" t="s">
        <v>20</v>
      </c>
      <c r="N653" s="12" t="s">
        <v>21</v>
      </c>
      <c r="O653" s="5">
        <v>23.26</v>
      </c>
      <c r="P653" s="12">
        <f>VLOOKUP(R653,'Monto total'!$H$4:$K$770,4,FALSE)</f>
        <v>193.26</v>
      </c>
      <c r="Q653" s="24" t="s">
        <v>49</v>
      </c>
      <c r="R653" s="5">
        <v>652</v>
      </c>
      <c r="S653" s="12" t="str">
        <f t="shared" si="54"/>
        <v>Sí</v>
      </c>
      <c r="T653" s="24" t="s">
        <v>58</v>
      </c>
      <c r="U653" s="5" t="s">
        <v>1005</v>
      </c>
      <c r="V653" s="5" t="str">
        <f>TEXT(TablaSala[[#This Row],[Fecha de factura ]],"dddd")</f>
        <v>viernes</v>
      </c>
      <c r="W653" s="18" t="str">
        <f t="shared" si="51"/>
        <v>00:15:00</v>
      </c>
    </row>
    <row r="654" spans="1:23">
      <c r="A654" s="6">
        <v>13</v>
      </c>
      <c r="B654" s="12" t="s">
        <v>1006</v>
      </c>
      <c r="C654" s="6">
        <v>5</v>
      </c>
      <c r="D654" s="15">
        <f t="shared" si="52"/>
        <v>45023</v>
      </c>
      <c r="E654" s="7">
        <v>0.10486111111111111</v>
      </c>
      <c r="F654" s="21">
        <v>0.18055555555555555</v>
      </c>
      <c r="G654" s="21">
        <f t="shared" si="50"/>
        <v>7.5694444444444439E-2</v>
      </c>
      <c r="H654" s="21">
        <f>VLOOKUP($R654,'Tiempo de permanencia'!$B$7:$E$773,4,FALSE)</f>
        <v>0.10416666666666667</v>
      </c>
      <c r="I654" s="37">
        <f t="shared" si="53"/>
        <v>0</v>
      </c>
      <c r="J654" s="23">
        <v>45023.104861111111</v>
      </c>
      <c r="K654" s="8">
        <v>45023.180555555555</v>
      </c>
      <c r="L654" s="12" t="s">
        <v>26</v>
      </c>
      <c r="M654" s="6" t="s">
        <v>20</v>
      </c>
      <c r="N654" s="12" t="s">
        <v>1323</v>
      </c>
      <c r="O654" s="5">
        <v>34.33</v>
      </c>
      <c r="P654" s="12">
        <f>VLOOKUP(R654,'Monto total'!$H$4:$K$770,4,FALSE)</f>
        <v>0</v>
      </c>
      <c r="Q654" s="24" t="s">
        <v>34</v>
      </c>
      <c r="R654" s="5">
        <v>653</v>
      </c>
      <c r="S654" s="12" t="str">
        <f t="shared" si="54"/>
        <v>No</v>
      </c>
      <c r="T654" s="24" t="s">
        <v>50</v>
      </c>
      <c r="U654" s="5" t="s">
        <v>1007</v>
      </c>
      <c r="V654" s="5" t="str">
        <f>TEXT(TablaSala[[#This Row],[Fecha de factura ]],"dddd")</f>
        <v>viernes</v>
      </c>
      <c r="W654" s="18" t="str">
        <f t="shared" si="51"/>
        <v>00:00:00</v>
      </c>
    </row>
    <row r="655" spans="1:23">
      <c r="A655" s="6">
        <v>12</v>
      </c>
      <c r="B655" s="12" t="s">
        <v>1008</v>
      </c>
      <c r="C655" s="6">
        <v>5</v>
      </c>
      <c r="D655" s="15">
        <f t="shared" si="52"/>
        <v>45023</v>
      </c>
      <c r="E655" s="7">
        <v>1.3888888888888889E-3</v>
      </c>
      <c r="F655" s="21">
        <v>7.2222222222222215E-2</v>
      </c>
      <c r="G655" s="21">
        <f t="shared" si="50"/>
        <v>8.1250000000000003E-2</v>
      </c>
      <c r="H655" s="21">
        <f>VLOOKUP($R655,'Tiempo de permanencia'!$B$7:$E$773,4,FALSE)</f>
        <v>3.0555555555555555E-2</v>
      </c>
      <c r="I655" s="37">
        <f t="shared" si="53"/>
        <v>5.0694444444444445E-2</v>
      </c>
      <c r="J655" s="23">
        <v>45023.001388888886</v>
      </c>
      <c r="K655" s="8">
        <v>45023.072222222225</v>
      </c>
      <c r="L655" s="12" t="s">
        <v>38</v>
      </c>
      <c r="M655" s="6" t="s">
        <v>46</v>
      </c>
      <c r="N655" s="12" t="s">
        <v>33</v>
      </c>
      <c r="O655" s="5">
        <v>23.98</v>
      </c>
      <c r="P655" s="12">
        <f>VLOOKUP(R655,'Monto total'!$H$4:$K$770,4,FALSE)</f>
        <v>65.98</v>
      </c>
      <c r="Q655" s="24" t="s">
        <v>49</v>
      </c>
      <c r="R655" s="5">
        <v>654</v>
      </c>
      <c r="S655" s="12" t="str">
        <f t="shared" si="54"/>
        <v>Sí</v>
      </c>
      <c r="T655" s="24" t="s">
        <v>58</v>
      </c>
      <c r="U655" s="5" t="s">
        <v>155</v>
      </c>
      <c r="V655" s="5" t="str">
        <f>TEXT(TablaSala[[#This Row],[Fecha de factura ]],"dddd")</f>
        <v>viernes</v>
      </c>
      <c r="W655" s="18" t="str">
        <f t="shared" si="51"/>
        <v>00:15:00</v>
      </c>
    </row>
    <row r="656" spans="1:23">
      <c r="A656" s="6">
        <v>5</v>
      </c>
      <c r="B656" s="12" t="s">
        <v>1009</v>
      </c>
      <c r="C656" s="6">
        <v>4</v>
      </c>
      <c r="D656" s="15">
        <f t="shared" si="52"/>
        <v>45023</v>
      </c>
      <c r="E656" s="7">
        <v>5.2083333333333336E-2</v>
      </c>
      <c r="F656" s="21">
        <v>0.20069444444444445</v>
      </c>
      <c r="G656" s="21">
        <f t="shared" si="50"/>
        <v>0.14861111111111111</v>
      </c>
      <c r="H656" s="21">
        <f>VLOOKUP($R656,'Tiempo de permanencia'!$B$7:$E$773,4,FALSE)</f>
        <v>2.5000000000000001E-2</v>
      </c>
      <c r="I656" s="37">
        <f t="shared" si="53"/>
        <v>0.12361111111111112</v>
      </c>
      <c r="J656" s="23">
        <v>45023.052083333336</v>
      </c>
      <c r="K656" s="8">
        <v>45023.200694444444</v>
      </c>
      <c r="L656" s="12" t="s">
        <v>38</v>
      </c>
      <c r="M656" s="6" t="s">
        <v>20</v>
      </c>
      <c r="N656" s="12" t="s">
        <v>28</v>
      </c>
      <c r="O656" s="5">
        <v>21.7</v>
      </c>
      <c r="P656" s="12">
        <f>VLOOKUP(R656,'Monto total'!$H$4:$K$770,4,FALSE)</f>
        <v>114.7</v>
      </c>
      <c r="Q656" s="24" t="s">
        <v>22</v>
      </c>
      <c r="R656" s="5">
        <v>655</v>
      </c>
      <c r="S656" s="12" t="str">
        <f t="shared" si="54"/>
        <v>Sí</v>
      </c>
      <c r="T656" s="24" t="s">
        <v>35</v>
      </c>
      <c r="U656" s="5" t="s">
        <v>200</v>
      </c>
      <c r="V656" s="5" t="str">
        <f>TEXT(TablaSala[[#This Row],[Fecha de factura ]],"dddd")</f>
        <v>viernes</v>
      </c>
      <c r="W656" s="18" t="str">
        <f t="shared" si="51"/>
        <v>00:00:00</v>
      </c>
    </row>
    <row r="657" spans="1:23">
      <c r="A657" s="6">
        <v>19</v>
      </c>
      <c r="B657" s="12" t="s">
        <v>1010</v>
      </c>
      <c r="C657" s="6">
        <v>6</v>
      </c>
      <c r="D657" s="15">
        <f t="shared" si="52"/>
        <v>45023</v>
      </c>
      <c r="E657" s="7">
        <v>0.15</v>
      </c>
      <c r="F657" s="21">
        <v>0.27777777777777779</v>
      </c>
      <c r="G657" s="21">
        <f t="shared" si="50"/>
        <v>0.1277777777777778</v>
      </c>
      <c r="H657" s="21">
        <f>VLOOKUP($R657,'Tiempo de permanencia'!$B$7:$E$773,4,FALSE)</f>
        <v>7.6388888888888895E-2</v>
      </c>
      <c r="I657" s="37">
        <f t="shared" si="53"/>
        <v>5.1388888888888901E-2</v>
      </c>
      <c r="J657" s="23">
        <v>45023.15</v>
      </c>
      <c r="K657" s="8">
        <v>45023.277777777781</v>
      </c>
      <c r="L657" s="12" t="s">
        <v>26</v>
      </c>
      <c r="M657" s="6" t="s">
        <v>46</v>
      </c>
      <c r="N657" s="12" t="s">
        <v>33</v>
      </c>
      <c r="O657" s="5">
        <v>31.23</v>
      </c>
      <c r="P657" s="12">
        <f>VLOOKUP(R657,'Monto total'!$H$4:$K$770,4,FALSE)</f>
        <v>188.23</v>
      </c>
      <c r="Q657" s="24" t="s">
        <v>22</v>
      </c>
      <c r="R657" s="5">
        <v>656</v>
      </c>
      <c r="S657" s="12" t="str">
        <f t="shared" si="54"/>
        <v>Sí</v>
      </c>
      <c r="T657" s="24" t="s">
        <v>97</v>
      </c>
      <c r="U657" s="5" t="s">
        <v>1011</v>
      </c>
      <c r="V657" s="5" t="str">
        <f>TEXT(TablaSala[[#This Row],[Fecha de factura ]],"dddd")</f>
        <v>viernes</v>
      </c>
      <c r="W657" s="18" t="str">
        <f t="shared" si="51"/>
        <v>00:00:00</v>
      </c>
    </row>
    <row r="658" spans="1:23">
      <c r="A658" s="6">
        <v>1</v>
      </c>
      <c r="B658" s="12" t="s">
        <v>1012</v>
      </c>
      <c r="C658" s="6">
        <v>2</v>
      </c>
      <c r="D658" s="15">
        <f t="shared" si="52"/>
        <v>45023</v>
      </c>
      <c r="E658" s="7">
        <v>3.5416666666666666E-2</v>
      </c>
      <c r="F658" s="21">
        <v>0.17152777777777778</v>
      </c>
      <c r="G658" s="21">
        <f t="shared" si="50"/>
        <v>0.13611111111111113</v>
      </c>
      <c r="H658" s="21">
        <f>VLOOKUP($R658,'Tiempo de permanencia'!$B$7:$E$773,4,FALSE)</f>
        <v>9.3055555555555558E-2</v>
      </c>
      <c r="I658" s="37">
        <f t="shared" si="53"/>
        <v>4.3055555555555569E-2</v>
      </c>
      <c r="J658" s="23">
        <v>45023.035416666666</v>
      </c>
      <c r="K658" s="8">
        <v>45023.171527777777</v>
      </c>
      <c r="L658" s="12" t="s">
        <v>26</v>
      </c>
      <c r="M658" s="6" t="s">
        <v>20</v>
      </c>
      <c r="N658" s="12" t="s">
        <v>28</v>
      </c>
      <c r="O658" s="5">
        <v>44.2</v>
      </c>
      <c r="P658" s="12">
        <f>VLOOKUP(R658,'Monto total'!$H$4:$K$770,4,FALSE)</f>
        <v>240.2</v>
      </c>
      <c r="Q658" s="24" t="s">
        <v>22</v>
      </c>
      <c r="R658" s="5">
        <v>657</v>
      </c>
      <c r="S658" s="12" t="str">
        <f t="shared" si="54"/>
        <v>Sí</v>
      </c>
      <c r="T658" s="24" t="s">
        <v>78</v>
      </c>
      <c r="U658" s="5" t="s">
        <v>1013</v>
      </c>
      <c r="V658" s="5" t="str">
        <f>TEXT(TablaSala[[#This Row],[Fecha de factura ]],"dddd")</f>
        <v>viernes</v>
      </c>
      <c r="W658" s="18" t="str">
        <f t="shared" si="51"/>
        <v>00:00:00</v>
      </c>
    </row>
    <row r="659" spans="1:23">
      <c r="A659" s="6">
        <v>19</v>
      </c>
      <c r="B659" s="12" t="s">
        <v>1014</v>
      </c>
      <c r="C659" s="6">
        <v>5</v>
      </c>
      <c r="D659" s="15">
        <f t="shared" si="52"/>
        <v>45023</v>
      </c>
      <c r="E659" s="7">
        <v>7.1527777777777773E-2</v>
      </c>
      <c r="F659" s="21">
        <v>0.20972222222222223</v>
      </c>
      <c r="G659" s="21">
        <f t="shared" si="50"/>
        <v>0.13819444444444445</v>
      </c>
      <c r="H659" s="21">
        <f>VLOOKUP($R659,'Tiempo de permanencia'!$B$7:$E$773,4,FALSE)</f>
        <v>3.3333333333333333E-2</v>
      </c>
      <c r="I659" s="37">
        <f t="shared" si="53"/>
        <v>0.10486111111111113</v>
      </c>
      <c r="J659" s="23">
        <v>45023.071527777778</v>
      </c>
      <c r="K659" s="8">
        <v>45023.209722222222</v>
      </c>
      <c r="L659" s="12" t="s">
        <v>38</v>
      </c>
      <c r="M659" s="6" t="s">
        <v>27</v>
      </c>
      <c r="N659" s="12" t="s">
        <v>28</v>
      </c>
      <c r="O659" s="5">
        <v>31.27</v>
      </c>
      <c r="P659" s="12">
        <f>VLOOKUP(R659,'Monto total'!$H$4:$K$770,4,FALSE)</f>
        <v>117.27</v>
      </c>
      <c r="Q659" s="24" t="s">
        <v>22</v>
      </c>
      <c r="R659" s="5">
        <v>658</v>
      </c>
      <c r="S659" s="12" t="str">
        <f t="shared" si="54"/>
        <v>Sí</v>
      </c>
      <c r="T659" s="24" t="s">
        <v>35</v>
      </c>
      <c r="U659" s="5" t="s">
        <v>1015</v>
      </c>
      <c r="V659" s="5" t="str">
        <f>TEXT(TablaSala[[#This Row],[Fecha de factura ]],"dddd")</f>
        <v>viernes</v>
      </c>
      <c r="W659" s="18" t="str">
        <f t="shared" si="51"/>
        <v>00:00:00</v>
      </c>
    </row>
    <row r="660" spans="1:23">
      <c r="A660" s="6">
        <v>9</v>
      </c>
      <c r="B660" s="12" t="s">
        <v>474</v>
      </c>
      <c r="C660" s="6">
        <v>4</v>
      </c>
      <c r="D660" s="15">
        <f t="shared" si="52"/>
        <v>45023</v>
      </c>
      <c r="E660" s="7">
        <v>0.11805555555555555</v>
      </c>
      <c r="F660" s="21">
        <v>0.16875000000000001</v>
      </c>
      <c r="G660" s="21">
        <f t="shared" si="50"/>
        <v>6.1111111111111123E-2</v>
      </c>
      <c r="H660" s="21">
        <f>VLOOKUP($R660,'Tiempo de permanencia'!$B$7:$E$773,4,FALSE)</f>
        <v>2.1527777777777778E-2</v>
      </c>
      <c r="I660" s="37">
        <f t="shared" si="53"/>
        <v>3.9583333333333345E-2</v>
      </c>
      <c r="J660" s="23">
        <v>45023.118055555555</v>
      </c>
      <c r="K660" s="8">
        <v>45023.168749999997</v>
      </c>
      <c r="L660" s="12" t="s">
        <v>42</v>
      </c>
      <c r="M660" s="6" t="s">
        <v>20</v>
      </c>
      <c r="N660" s="12" t="s">
        <v>33</v>
      </c>
      <c r="O660" s="5">
        <v>35.24</v>
      </c>
      <c r="P660" s="12">
        <f>VLOOKUP(R660,'Monto total'!$H$4:$K$770,4,FALSE)</f>
        <v>122.24000000000001</v>
      </c>
      <c r="Q660" s="24" t="s">
        <v>49</v>
      </c>
      <c r="R660" s="5">
        <v>659</v>
      </c>
      <c r="S660" s="12" t="str">
        <f t="shared" si="54"/>
        <v>Sí</v>
      </c>
      <c r="T660" s="24" t="s">
        <v>43</v>
      </c>
      <c r="U660" s="5" t="s">
        <v>65</v>
      </c>
      <c r="V660" s="5" t="str">
        <f>TEXT(TablaSala[[#This Row],[Fecha de factura ]],"dddd")</f>
        <v>viernes</v>
      </c>
      <c r="W660" s="18" t="str">
        <f t="shared" si="51"/>
        <v>00:15:00</v>
      </c>
    </row>
    <row r="661" spans="1:23">
      <c r="A661" s="6">
        <v>19</v>
      </c>
      <c r="B661" s="12" t="s">
        <v>1016</v>
      </c>
      <c r="C661" s="6">
        <v>4</v>
      </c>
      <c r="D661" s="15">
        <f t="shared" si="52"/>
        <v>45023</v>
      </c>
      <c r="E661" s="7">
        <v>8.0555555555555561E-2</v>
      </c>
      <c r="F661" s="21">
        <v>0.24374999999999999</v>
      </c>
      <c r="G661" s="21">
        <f t="shared" si="50"/>
        <v>0.16319444444444442</v>
      </c>
      <c r="H661" s="21">
        <f>VLOOKUP($R661,'Tiempo de permanencia'!$B$7:$E$773,4,FALSE)</f>
        <v>3.125E-2</v>
      </c>
      <c r="I661" s="37">
        <f t="shared" si="53"/>
        <v>0.13194444444444442</v>
      </c>
      <c r="J661" s="23">
        <v>45023.080555555556</v>
      </c>
      <c r="K661" s="8">
        <v>45023.243750000001</v>
      </c>
      <c r="L661" s="12" t="s">
        <v>32</v>
      </c>
      <c r="M661" s="6" t="s">
        <v>27</v>
      </c>
      <c r="N661" s="12" t="s">
        <v>33</v>
      </c>
      <c r="O661" s="5">
        <v>15.91</v>
      </c>
      <c r="P661" s="12">
        <f>VLOOKUP(R661,'Monto total'!$H$4:$K$770,4,FALSE)</f>
        <v>223.91</v>
      </c>
      <c r="Q661" s="24" t="s">
        <v>22</v>
      </c>
      <c r="R661" s="5">
        <v>660</v>
      </c>
      <c r="S661" s="12" t="str">
        <f t="shared" si="54"/>
        <v>Sí</v>
      </c>
      <c r="T661" s="24" t="s">
        <v>35</v>
      </c>
      <c r="U661" s="5" t="s">
        <v>1017</v>
      </c>
      <c r="V661" s="5" t="str">
        <f>TEXT(TablaSala[[#This Row],[Fecha de factura ]],"dddd")</f>
        <v>viernes</v>
      </c>
      <c r="W661" s="18" t="str">
        <f t="shared" si="51"/>
        <v>00:00:00</v>
      </c>
    </row>
    <row r="662" spans="1:23">
      <c r="A662" s="6">
        <v>16</v>
      </c>
      <c r="B662" s="12" t="s">
        <v>260</v>
      </c>
      <c r="C662" s="6">
        <v>4</v>
      </c>
      <c r="D662" s="15">
        <f t="shared" si="52"/>
        <v>45023</v>
      </c>
      <c r="E662" s="7">
        <v>0.14027777777777778</v>
      </c>
      <c r="F662" s="21">
        <v>0.28611111111111109</v>
      </c>
      <c r="G662" s="21">
        <f t="shared" si="50"/>
        <v>0.15624999999999997</v>
      </c>
      <c r="H662" s="21">
        <f>VLOOKUP($R662,'Tiempo de permanencia'!$B$7:$E$773,4,FALSE)</f>
        <v>9.375E-2</v>
      </c>
      <c r="I662" s="37">
        <f t="shared" si="53"/>
        <v>6.2499999999999972E-2</v>
      </c>
      <c r="J662" s="23">
        <v>45023.140277777777</v>
      </c>
      <c r="K662" s="8">
        <v>45023.286111111112</v>
      </c>
      <c r="L662" s="12" t="s">
        <v>42</v>
      </c>
      <c r="M662" s="6" t="s">
        <v>46</v>
      </c>
      <c r="N662" s="12" t="s">
        <v>33</v>
      </c>
      <c r="O662" s="5">
        <v>32.54</v>
      </c>
      <c r="P662" s="12">
        <f>VLOOKUP(R662,'Monto total'!$H$4:$K$770,4,FALSE)</f>
        <v>238.54</v>
      </c>
      <c r="Q662" s="24" t="s">
        <v>49</v>
      </c>
      <c r="R662" s="5">
        <v>661</v>
      </c>
      <c r="S662" s="12" t="str">
        <f t="shared" si="54"/>
        <v>Sí</v>
      </c>
      <c r="T662" s="24" t="s">
        <v>97</v>
      </c>
      <c r="U662" s="5" t="s">
        <v>1018</v>
      </c>
      <c r="V662" s="5" t="str">
        <f>TEXT(TablaSala[[#This Row],[Fecha de factura ]],"dddd")</f>
        <v>viernes</v>
      </c>
      <c r="W662" s="18" t="str">
        <f t="shared" si="51"/>
        <v>00:15:00</v>
      </c>
    </row>
    <row r="663" spans="1:23">
      <c r="A663" s="6">
        <v>15</v>
      </c>
      <c r="B663" s="12" t="s">
        <v>1019</v>
      </c>
      <c r="C663" s="6">
        <v>4</v>
      </c>
      <c r="D663" s="15">
        <f t="shared" si="52"/>
        <v>45023</v>
      </c>
      <c r="E663" s="7">
        <v>8.4027777777777785E-2</v>
      </c>
      <c r="F663" s="21">
        <v>0.20972222222222223</v>
      </c>
      <c r="G663" s="21">
        <f t="shared" si="50"/>
        <v>0.12569444444444444</v>
      </c>
      <c r="H663" s="21">
        <f>VLOOKUP($R663,'Tiempo de permanencia'!$B$7:$E$773,4,FALSE)</f>
        <v>5.9027777777777776E-2</v>
      </c>
      <c r="I663" s="37">
        <f t="shared" si="53"/>
        <v>6.6666666666666666E-2</v>
      </c>
      <c r="J663" s="23">
        <v>45023.084027777775</v>
      </c>
      <c r="K663" s="8">
        <v>45023.209722222222</v>
      </c>
      <c r="L663" s="12" t="s">
        <v>26</v>
      </c>
      <c r="M663" s="6" t="s">
        <v>20</v>
      </c>
      <c r="N663" s="12" t="s">
        <v>33</v>
      </c>
      <c r="O663" s="5">
        <v>11.64</v>
      </c>
      <c r="P663" s="12">
        <f>VLOOKUP(R663,'Monto total'!$H$4:$K$770,4,FALSE)</f>
        <v>144.63999999999999</v>
      </c>
      <c r="Q663" s="24" t="s">
        <v>34</v>
      </c>
      <c r="R663" s="5">
        <v>662</v>
      </c>
      <c r="S663" s="12" t="str">
        <f t="shared" si="54"/>
        <v>Sí</v>
      </c>
      <c r="T663" s="24" t="s">
        <v>55</v>
      </c>
      <c r="U663" s="5" t="s">
        <v>1020</v>
      </c>
      <c r="V663" s="5" t="str">
        <f>TEXT(TablaSala[[#This Row],[Fecha de factura ]],"dddd")</f>
        <v>viernes</v>
      </c>
      <c r="W663" s="18" t="str">
        <f t="shared" si="51"/>
        <v>00:00:00</v>
      </c>
    </row>
    <row r="664" spans="1:23">
      <c r="A664" s="6">
        <v>3</v>
      </c>
      <c r="B664" s="12" t="s">
        <v>1021</v>
      </c>
      <c r="C664" s="6">
        <v>1</v>
      </c>
      <c r="D664" s="15">
        <f t="shared" si="52"/>
        <v>45023</v>
      </c>
      <c r="E664" s="7">
        <v>4.791666666666667E-2</v>
      </c>
      <c r="F664" s="21">
        <v>0.15763888888888888</v>
      </c>
      <c r="G664" s="21">
        <f t="shared" si="50"/>
        <v>0.12013888888888889</v>
      </c>
      <c r="H664" s="21">
        <f>VLOOKUP($R664,'Tiempo de permanencia'!$B$7:$E$773,4,FALSE)</f>
        <v>6.0416666666666667E-2</v>
      </c>
      <c r="I664" s="37">
        <f t="shared" si="53"/>
        <v>5.9722222222222225E-2</v>
      </c>
      <c r="J664" s="23">
        <v>45023.04791666667</v>
      </c>
      <c r="K664" s="8">
        <v>45023.157638888886</v>
      </c>
      <c r="L664" s="12" t="s">
        <v>26</v>
      </c>
      <c r="M664" s="6" t="s">
        <v>20</v>
      </c>
      <c r="N664" s="12" t="s">
        <v>28</v>
      </c>
      <c r="O664" s="5">
        <v>41.8</v>
      </c>
      <c r="P664" s="12">
        <f>VLOOKUP(R664,'Monto total'!$H$4:$K$770,4,FALSE)</f>
        <v>155.80000000000001</v>
      </c>
      <c r="Q664" s="24" t="s">
        <v>49</v>
      </c>
      <c r="R664" s="5">
        <v>663</v>
      </c>
      <c r="S664" s="12" t="str">
        <f t="shared" si="54"/>
        <v>Sí</v>
      </c>
      <c r="T664" s="24" t="s">
        <v>23</v>
      </c>
      <c r="U664" s="5" t="s">
        <v>1022</v>
      </c>
      <c r="V664" s="5" t="str">
        <f>TEXT(TablaSala[[#This Row],[Fecha de factura ]],"dddd")</f>
        <v>viernes</v>
      </c>
      <c r="W664" s="18" t="str">
        <f t="shared" si="51"/>
        <v>00:15:00</v>
      </c>
    </row>
    <row r="665" spans="1:23">
      <c r="A665" s="6">
        <v>20</v>
      </c>
      <c r="B665" s="12" t="s">
        <v>1023</v>
      </c>
      <c r="C665" s="6">
        <v>6</v>
      </c>
      <c r="D665" s="15">
        <f t="shared" si="52"/>
        <v>45023</v>
      </c>
      <c r="E665" s="7">
        <v>6.5972222222222224E-2</v>
      </c>
      <c r="F665" s="21">
        <v>0.16180555555555556</v>
      </c>
      <c r="G665" s="21">
        <f t="shared" si="50"/>
        <v>9.583333333333334E-2</v>
      </c>
      <c r="H665" s="21">
        <f>VLOOKUP($R665,'Tiempo de permanencia'!$B$7:$E$773,4,FALSE)</f>
        <v>6.8750000000000006E-2</v>
      </c>
      <c r="I665" s="37">
        <f t="shared" si="53"/>
        <v>2.7083333333333334E-2</v>
      </c>
      <c r="J665" s="23">
        <v>45023.065972222219</v>
      </c>
      <c r="K665" s="8">
        <v>45023.161805555559</v>
      </c>
      <c r="L665" s="12" t="s">
        <v>42</v>
      </c>
      <c r="M665" s="6" t="s">
        <v>27</v>
      </c>
      <c r="N665" s="12" t="s">
        <v>21</v>
      </c>
      <c r="O665" s="5">
        <v>31.27</v>
      </c>
      <c r="P665" s="12">
        <f>VLOOKUP(R665,'Monto total'!$H$4:$K$770,4,FALSE)</f>
        <v>153.27000000000001</v>
      </c>
      <c r="Q665" s="24" t="s">
        <v>22</v>
      </c>
      <c r="R665" s="5">
        <v>664</v>
      </c>
      <c r="S665" s="12" t="str">
        <f t="shared" si="54"/>
        <v>Sí</v>
      </c>
      <c r="T665" s="24" t="s">
        <v>29</v>
      </c>
      <c r="U665" s="5" t="s">
        <v>1024</v>
      </c>
      <c r="V665" s="5" t="str">
        <f>TEXT(TablaSala[[#This Row],[Fecha de factura ]],"dddd")</f>
        <v>viernes</v>
      </c>
      <c r="W665" s="18" t="str">
        <f t="shared" si="51"/>
        <v>00:00:00</v>
      </c>
    </row>
    <row r="666" spans="1:23">
      <c r="A666" s="6">
        <v>6</v>
      </c>
      <c r="B666" s="12" t="s">
        <v>477</v>
      </c>
      <c r="C666" s="6">
        <v>1</v>
      </c>
      <c r="D666" s="15">
        <f t="shared" si="52"/>
        <v>45023</v>
      </c>
      <c r="E666" s="7">
        <v>8.6805555555555552E-2</v>
      </c>
      <c r="F666" s="21">
        <v>0.24722222222222223</v>
      </c>
      <c r="G666" s="21">
        <f t="shared" si="50"/>
        <v>0.17083333333333334</v>
      </c>
      <c r="H666" s="21">
        <f>VLOOKUP($R666,'Tiempo de permanencia'!$B$7:$E$773,4,FALSE)</f>
        <v>2.7777777777777776E-2</v>
      </c>
      <c r="I666" s="37">
        <f t="shared" si="53"/>
        <v>0.14305555555555555</v>
      </c>
      <c r="J666" s="23">
        <v>45023.086805555555</v>
      </c>
      <c r="K666" s="8">
        <v>45023.24722222222</v>
      </c>
      <c r="L666" s="12" t="s">
        <v>38</v>
      </c>
      <c r="M666" s="6" t="s">
        <v>20</v>
      </c>
      <c r="N666" s="12" t="s">
        <v>33</v>
      </c>
      <c r="O666" s="5">
        <v>25.32</v>
      </c>
      <c r="P666" s="12">
        <f>VLOOKUP(R666,'Monto total'!$H$4:$K$770,4,FALSE)</f>
        <v>154.32</v>
      </c>
      <c r="Q666" s="24" t="s">
        <v>49</v>
      </c>
      <c r="R666" s="5">
        <v>665</v>
      </c>
      <c r="S666" s="12" t="str">
        <f t="shared" si="54"/>
        <v>Sí</v>
      </c>
      <c r="T666" s="24" t="s">
        <v>55</v>
      </c>
      <c r="U666" s="5" t="s">
        <v>1025</v>
      </c>
      <c r="V666" s="5" t="str">
        <f>TEXT(TablaSala[[#This Row],[Fecha de factura ]],"dddd")</f>
        <v>viernes</v>
      </c>
      <c r="W666" s="18" t="str">
        <f t="shared" si="51"/>
        <v>00:15:00</v>
      </c>
    </row>
    <row r="667" spans="1:23">
      <c r="A667" s="6">
        <v>8</v>
      </c>
      <c r="B667" s="12" t="s">
        <v>1026</v>
      </c>
      <c r="C667" s="6">
        <v>4</v>
      </c>
      <c r="D667" s="15">
        <f t="shared" si="52"/>
        <v>45023</v>
      </c>
      <c r="E667" s="7">
        <v>4.4444444444444446E-2</v>
      </c>
      <c r="F667" s="21">
        <v>0.20624999999999999</v>
      </c>
      <c r="G667" s="21">
        <f t="shared" si="50"/>
        <v>0.16180555555555554</v>
      </c>
      <c r="H667" s="21">
        <f>VLOOKUP($R667,'Tiempo de permanencia'!$B$7:$E$773,4,FALSE)</f>
        <v>1.8749999999999999E-2</v>
      </c>
      <c r="I667" s="37">
        <f t="shared" si="53"/>
        <v>0.14305555555555555</v>
      </c>
      <c r="J667" s="23">
        <v>45023.044444444444</v>
      </c>
      <c r="K667" s="8">
        <v>45023.206250000003</v>
      </c>
      <c r="L667" s="12" t="s">
        <v>32</v>
      </c>
      <c r="M667" s="6" t="s">
        <v>20</v>
      </c>
      <c r="N667" s="12" t="s">
        <v>33</v>
      </c>
      <c r="O667" s="5">
        <v>11.86</v>
      </c>
      <c r="P667" s="12">
        <f>VLOOKUP(R667,'Monto total'!$H$4:$K$770,4,FALSE)</f>
        <v>51.86</v>
      </c>
      <c r="Q667" s="24" t="s">
        <v>34</v>
      </c>
      <c r="R667" s="5">
        <v>666</v>
      </c>
      <c r="S667" s="12" t="str">
        <f t="shared" si="54"/>
        <v>Sí</v>
      </c>
      <c r="T667" s="24" t="s">
        <v>39</v>
      </c>
      <c r="U667" s="5" t="s">
        <v>255</v>
      </c>
      <c r="V667" s="5" t="str">
        <f>TEXT(TablaSala[[#This Row],[Fecha de factura ]],"dddd")</f>
        <v>viernes</v>
      </c>
      <c r="W667" s="18" t="str">
        <f t="shared" si="51"/>
        <v>00:00:00</v>
      </c>
    </row>
    <row r="668" spans="1:23">
      <c r="A668" s="6">
        <v>6</v>
      </c>
      <c r="B668" s="12" t="s">
        <v>1027</v>
      </c>
      <c r="C668" s="6">
        <v>5</v>
      </c>
      <c r="D668" s="15">
        <f t="shared" si="52"/>
        <v>45023</v>
      </c>
      <c r="E668" s="7">
        <v>0.15208333333333332</v>
      </c>
      <c r="F668" s="21">
        <v>0.29652777777777778</v>
      </c>
      <c r="G668" s="21">
        <f t="shared" si="50"/>
        <v>0.14444444444444446</v>
      </c>
      <c r="H668" s="21">
        <f>VLOOKUP($R668,'Tiempo de permanencia'!$B$7:$E$773,4,FALSE)</f>
        <v>8.3333333333333332E-3</v>
      </c>
      <c r="I668" s="37">
        <f t="shared" si="53"/>
        <v>0.13611111111111113</v>
      </c>
      <c r="J668" s="23">
        <v>45023.152083333334</v>
      </c>
      <c r="K668" s="8">
        <v>45023.296527777777</v>
      </c>
      <c r="L668" s="12" t="s">
        <v>19</v>
      </c>
      <c r="M668" s="6" t="s">
        <v>20</v>
      </c>
      <c r="N668" s="12" t="s">
        <v>33</v>
      </c>
      <c r="O668" s="5">
        <v>20.49</v>
      </c>
      <c r="P668" s="12">
        <f>VLOOKUP(R668,'Monto total'!$H$4:$K$770,4,FALSE)</f>
        <v>56.489999999999995</v>
      </c>
      <c r="Q668" s="24" t="s">
        <v>22</v>
      </c>
      <c r="R668" s="5">
        <v>667</v>
      </c>
      <c r="S668" s="12" t="str">
        <f t="shared" si="54"/>
        <v>Sí</v>
      </c>
      <c r="T668" s="24" t="s">
        <v>43</v>
      </c>
      <c r="U668" s="5" t="s">
        <v>120</v>
      </c>
      <c r="V668" s="5" t="str">
        <f>TEXT(TablaSala[[#This Row],[Fecha de factura ]],"dddd")</f>
        <v>viernes</v>
      </c>
      <c r="W668" s="18" t="str">
        <f t="shared" si="51"/>
        <v>00:00:00</v>
      </c>
    </row>
    <row r="669" spans="1:23">
      <c r="A669" s="6">
        <v>12</v>
      </c>
      <c r="B669" s="12" t="s">
        <v>497</v>
      </c>
      <c r="C669" s="6">
        <v>4</v>
      </c>
      <c r="D669" s="15">
        <f t="shared" si="52"/>
        <v>45023</v>
      </c>
      <c r="E669" s="7">
        <v>7.1527777777777773E-2</v>
      </c>
      <c r="F669" s="21">
        <v>0.19513888888888889</v>
      </c>
      <c r="G669" s="21">
        <f t="shared" si="50"/>
        <v>0.12361111111111112</v>
      </c>
      <c r="H669" s="21">
        <f>VLOOKUP($R669,'Tiempo de permanencia'!$B$7:$E$773,4,FALSE)</f>
        <v>7.9861111111111105E-2</v>
      </c>
      <c r="I669" s="37">
        <f t="shared" si="53"/>
        <v>4.3750000000000011E-2</v>
      </c>
      <c r="J669" s="23">
        <v>45023.071527777778</v>
      </c>
      <c r="K669" s="8">
        <v>45023.195138888892</v>
      </c>
      <c r="L669" s="12" t="s">
        <v>26</v>
      </c>
      <c r="M669" s="6" t="s">
        <v>27</v>
      </c>
      <c r="N669" s="12" t="s">
        <v>33</v>
      </c>
      <c r="O669" s="5">
        <v>18.61</v>
      </c>
      <c r="P669" s="12">
        <f>VLOOKUP(R669,'Monto total'!$H$4:$K$770,4,FALSE)</f>
        <v>219.61</v>
      </c>
      <c r="Q669" s="24" t="s">
        <v>22</v>
      </c>
      <c r="R669" s="5">
        <v>668</v>
      </c>
      <c r="S669" s="12" t="str">
        <f t="shared" si="54"/>
        <v>Sí</v>
      </c>
      <c r="T669" s="24" t="s">
        <v>55</v>
      </c>
      <c r="U669" s="5" t="s">
        <v>1028</v>
      </c>
      <c r="V669" s="5" t="str">
        <f>TEXT(TablaSala[[#This Row],[Fecha de factura ]],"dddd")</f>
        <v>viernes</v>
      </c>
      <c r="W669" s="18" t="str">
        <f t="shared" si="51"/>
        <v>00:00:00</v>
      </c>
    </row>
    <row r="670" spans="1:23">
      <c r="A670" s="6">
        <v>10</v>
      </c>
      <c r="B670" s="12" t="s">
        <v>1029</v>
      </c>
      <c r="C670" s="6">
        <v>4</v>
      </c>
      <c r="D670" s="15">
        <f t="shared" si="52"/>
        <v>45023</v>
      </c>
      <c r="E670" s="7">
        <v>4.2361111111111113E-2</v>
      </c>
      <c r="F670" s="21">
        <v>0.19027777777777777</v>
      </c>
      <c r="G670" s="21">
        <f t="shared" si="50"/>
        <v>0.14791666666666664</v>
      </c>
      <c r="H670" s="21">
        <f>VLOOKUP($R670,'Tiempo de permanencia'!$B$7:$E$773,4,FALSE)</f>
        <v>4.791666666666667E-2</v>
      </c>
      <c r="I670" s="37">
        <f t="shared" si="53"/>
        <v>9.9999999999999978E-2</v>
      </c>
      <c r="J670" s="23">
        <v>45023.042361111111</v>
      </c>
      <c r="K670" s="8">
        <v>45023.19027777778</v>
      </c>
      <c r="L670" s="12" t="s">
        <v>19</v>
      </c>
      <c r="M670" s="6" t="s">
        <v>20</v>
      </c>
      <c r="N670" s="12" t="s">
        <v>33</v>
      </c>
      <c r="O670" s="5">
        <v>10.68</v>
      </c>
      <c r="P670" s="12">
        <f>VLOOKUP(R670,'Monto total'!$H$4:$K$770,4,FALSE)</f>
        <v>191.68</v>
      </c>
      <c r="Q670" s="24" t="s">
        <v>34</v>
      </c>
      <c r="R670" s="5">
        <v>669</v>
      </c>
      <c r="S670" s="12" t="str">
        <f t="shared" si="54"/>
        <v>Sí</v>
      </c>
      <c r="T670" s="24" t="s">
        <v>50</v>
      </c>
      <c r="U670" s="5" t="s">
        <v>1030</v>
      </c>
      <c r="V670" s="5" t="str">
        <f>TEXT(TablaSala[[#This Row],[Fecha de factura ]],"dddd")</f>
        <v>viernes</v>
      </c>
      <c r="W670" s="18" t="str">
        <f t="shared" si="51"/>
        <v>00:00:00</v>
      </c>
    </row>
    <row r="671" spans="1:23">
      <c r="A671" s="6">
        <v>16</v>
      </c>
      <c r="B671" s="12" t="s">
        <v>1031</v>
      </c>
      <c r="C671" s="6">
        <v>6</v>
      </c>
      <c r="D671" s="15">
        <f t="shared" si="52"/>
        <v>45023</v>
      </c>
      <c r="E671" s="7">
        <v>7.7777777777777779E-2</v>
      </c>
      <c r="F671" s="21">
        <v>0.13333333333333333</v>
      </c>
      <c r="G671" s="21">
        <f t="shared" si="50"/>
        <v>6.5972222222222224E-2</v>
      </c>
      <c r="H671" s="21">
        <f>VLOOKUP($R671,'Tiempo de permanencia'!$B$7:$E$773,4,FALSE)</f>
        <v>5.2083333333333336E-2</v>
      </c>
      <c r="I671" s="37">
        <f t="shared" si="53"/>
        <v>1.3888888888888888E-2</v>
      </c>
      <c r="J671" s="23">
        <v>45023.077777777777</v>
      </c>
      <c r="K671" s="8">
        <v>45023.133333333331</v>
      </c>
      <c r="L671" s="12" t="s">
        <v>32</v>
      </c>
      <c r="M671" s="6" t="s">
        <v>20</v>
      </c>
      <c r="N671" s="12" t="s">
        <v>28</v>
      </c>
      <c r="O671" s="5">
        <v>37.93</v>
      </c>
      <c r="P671" s="12">
        <f>VLOOKUP(R671,'Monto total'!$H$4:$K$770,4,FALSE)</f>
        <v>131.93</v>
      </c>
      <c r="Q671" s="24" t="s">
        <v>49</v>
      </c>
      <c r="R671" s="5">
        <v>670</v>
      </c>
      <c r="S671" s="12" t="str">
        <f t="shared" si="54"/>
        <v>Sí</v>
      </c>
      <c r="T671" s="24" t="s">
        <v>55</v>
      </c>
      <c r="U671" s="5" t="s">
        <v>1032</v>
      </c>
      <c r="V671" s="5" t="str">
        <f>TEXT(TablaSala[[#This Row],[Fecha de factura ]],"dddd")</f>
        <v>viernes</v>
      </c>
      <c r="W671" s="18" t="str">
        <f t="shared" si="51"/>
        <v>00:15:00</v>
      </c>
    </row>
    <row r="672" spans="1:23">
      <c r="A672" s="6">
        <v>17</v>
      </c>
      <c r="B672" s="12" t="s">
        <v>429</v>
      </c>
      <c r="C672" s="6">
        <v>3</v>
      </c>
      <c r="D672" s="15">
        <f t="shared" si="52"/>
        <v>45023</v>
      </c>
      <c r="E672" s="7">
        <v>9.583333333333334E-2</v>
      </c>
      <c r="F672" s="21">
        <v>0.14583333333333334</v>
      </c>
      <c r="G672" s="21">
        <f t="shared" si="50"/>
        <v>0.05</v>
      </c>
      <c r="H672" s="21">
        <f>VLOOKUP($R672,'Tiempo de permanencia'!$B$7:$E$773,4,FALSE)</f>
        <v>6.5972222222222224E-2</v>
      </c>
      <c r="I672" s="37">
        <f t="shared" si="53"/>
        <v>0</v>
      </c>
      <c r="J672" s="23">
        <v>45023.095833333333</v>
      </c>
      <c r="K672" s="8">
        <v>45023.145833333336</v>
      </c>
      <c r="L672" s="12" t="s">
        <v>19</v>
      </c>
      <c r="M672" s="6" t="s">
        <v>20</v>
      </c>
      <c r="N672" s="12" t="s">
        <v>1323</v>
      </c>
      <c r="O672" s="5">
        <v>32.200000000000003</v>
      </c>
      <c r="P672" s="12">
        <f>VLOOKUP(R672,'Monto total'!$H$4:$K$770,4,FALSE)</f>
        <v>0</v>
      </c>
      <c r="Q672" s="24" t="s">
        <v>22</v>
      </c>
      <c r="R672" s="5">
        <v>671</v>
      </c>
      <c r="S672" s="12" t="str">
        <f t="shared" si="54"/>
        <v>No</v>
      </c>
      <c r="T672" s="24" t="s">
        <v>55</v>
      </c>
      <c r="U672" s="5" t="s">
        <v>1033</v>
      </c>
      <c r="V672" s="5" t="str">
        <f>TEXT(TablaSala[[#This Row],[Fecha de factura ]],"dddd")</f>
        <v>viernes</v>
      </c>
      <c r="W672" s="18" t="str">
        <f t="shared" si="51"/>
        <v>00:00:00</v>
      </c>
    </row>
    <row r="673" spans="1:23">
      <c r="A673" s="6">
        <v>12</v>
      </c>
      <c r="B673" s="12" t="s">
        <v>241</v>
      </c>
      <c r="C673" s="6">
        <v>6</v>
      </c>
      <c r="D673" s="15">
        <f t="shared" si="52"/>
        <v>45023</v>
      </c>
      <c r="E673" s="7">
        <v>5.8333333333333334E-2</v>
      </c>
      <c r="F673" s="21">
        <v>0.16041666666666668</v>
      </c>
      <c r="G673" s="21">
        <f t="shared" si="50"/>
        <v>0.10208333333333335</v>
      </c>
      <c r="H673" s="21">
        <f>VLOOKUP($R673,'Tiempo de permanencia'!$B$7:$E$773,4,FALSE)</f>
        <v>5.4166666666666669E-2</v>
      </c>
      <c r="I673" s="37">
        <f t="shared" si="53"/>
        <v>4.7916666666666677E-2</v>
      </c>
      <c r="J673" s="23">
        <v>45023.058333333334</v>
      </c>
      <c r="K673" s="8">
        <v>45023.160416666666</v>
      </c>
      <c r="L673" s="12" t="s">
        <v>42</v>
      </c>
      <c r="M673" s="6" t="s">
        <v>46</v>
      </c>
      <c r="N673" s="12" t="s">
        <v>33</v>
      </c>
      <c r="O673" s="5">
        <v>29.19</v>
      </c>
      <c r="P673" s="12">
        <f>VLOOKUP(R673,'Monto total'!$H$4:$K$770,4,FALSE)</f>
        <v>186.19</v>
      </c>
      <c r="Q673" s="24" t="s">
        <v>22</v>
      </c>
      <c r="R673" s="5">
        <v>672</v>
      </c>
      <c r="S673" s="12" t="str">
        <f t="shared" si="54"/>
        <v>Sí</v>
      </c>
      <c r="T673" s="24" t="s">
        <v>78</v>
      </c>
      <c r="U673" s="5" t="s">
        <v>1034</v>
      </c>
      <c r="V673" s="5" t="str">
        <f>TEXT(TablaSala[[#This Row],[Fecha de factura ]],"dddd")</f>
        <v>viernes</v>
      </c>
      <c r="W673" s="18" t="str">
        <f t="shared" si="51"/>
        <v>00:00:00</v>
      </c>
    </row>
    <row r="674" spans="1:23">
      <c r="A674" s="6">
        <v>20</v>
      </c>
      <c r="B674" s="12" t="s">
        <v>350</v>
      </c>
      <c r="C674" s="6">
        <v>6</v>
      </c>
      <c r="D674" s="15">
        <f t="shared" si="52"/>
        <v>45023</v>
      </c>
      <c r="E674" s="7">
        <v>2.5694444444444443E-2</v>
      </c>
      <c r="F674" s="21">
        <v>0.11944444444444445</v>
      </c>
      <c r="G674" s="21">
        <f t="shared" si="50"/>
        <v>9.375E-2</v>
      </c>
      <c r="H674" s="21">
        <f>VLOOKUP($R674,'Tiempo de permanencia'!$B$7:$E$773,4,FALSE)</f>
        <v>6.458333333333334E-2</v>
      </c>
      <c r="I674" s="37">
        <f t="shared" si="53"/>
        <v>2.916666666666666E-2</v>
      </c>
      <c r="J674" s="23">
        <v>45023.025694444441</v>
      </c>
      <c r="K674" s="8">
        <v>45023.119444444441</v>
      </c>
      <c r="L674" s="12" t="s">
        <v>38</v>
      </c>
      <c r="M674" s="6" t="s">
        <v>20</v>
      </c>
      <c r="N674" s="12" t="s">
        <v>33</v>
      </c>
      <c r="O674" s="5">
        <v>36.5</v>
      </c>
      <c r="P674" s="12">
        <f>VLOOKUP(R674,'Monto total'!$H$4:$K$770,4,FALSE)</f>
        <v>301.5</v>
      </c>
      <c r="Q674" s="24" t="s">
        <v>22</v>
      </c>
      <c r="R674" s="5">
        <v>673</v>
      </c>
      <c r="S674" s="12" t="str">
        <f t="shared" si="54"/>
        <v>Sí</v>
      </c>
      <c r="T674" s="24" t="s">
        <v>50</v>
      </c>
      <c r="U674" s="5" t="s">
        <v>1035</v>
      </c>
      <c r="V674" s="5" t="str">
        <f>TEXT(TablaSala[[#This Row],[Fecha de factura ]],"dddd")</f>
        <v>viernes</v>
      </c>
      <c r="W674" s="18" t="str">
        <f t="shared" si="51"/>
        <v>00:00:00</v>
      </c>
    </row>
    <row r="675" spans="1:23">
      <c r="A675" s="6">
        <v>1</v>
      </c>
      <c r="B675" s="12" t="s">
        <v>1036</v>
      </c>
      <c r="C675" s="6">
        <v>3</v>
      </c>
      <c r="D675" s="15">
        <f t="shared" si="52"/>
        <v>45023</v>
      </c>
      <c r="E675" s="7">
        <v>2.0833333333333333E-3</v>
      </c>
      <c r="F675" s="21">
        <v>6.25E-2</v>
      </c>
      <c r="G675" s="21">
        <f t="shared" si="50"/>
        <v>6.0416666666666667E-2</v>
      </c>
      <c r="H675" s="21">
        <f>VLOOKUP($R675,'Tiempo de permanencia'!$B$7:$E$773,4,FALSE)</f>
        <v>4.5138888888888888E-2</v>
      </c>
      <c r="I675" s="37">
        <f t="shared" si="53"/>
        <v>1.5277777777777779E-2</v>
      </c>
      <c r="J675" s="23">
        <v>45023.002083333333</v>
      </c>
      <c r="K675" s="8">
        <v>45023.0625</v>
      </c>
      <c r="L675" s="12" t="s">
        <v>38</v>
      </c>
      <c r="M675" s="6" t="s">
        <v>46</v>
      </c>
      <c r="N675" s="12" t="s">
        <v>33</v>
      </c>
      <c r="O675" s="5">
        <v>41.29</v>
      </c>
      <c r="P675" s="12">
        <f>VLOOKUP(R675,'Monto total'!$H$4:$K$770,4,FALSE)</f>
        <v>248.29</v>
      </c>
      <c r="Q675" s="24" t="s">
        <v>34</v>
      </c>
      <c r="R675" s="5">
        <v>674</v>
      </c>
      <c r="S675" s="12" t="str">
        <f t="shared" si="54"/>
        <v>Sí</v>
      </c>
      <c r="T675" s="24" t="s">
        <v>39</v>
      </c>
      <c r="U675" s="5" t="s">
        <v>1037</v>
      </c>
      <c r="V675" s="5" t="str">
        <f>TEXT(TablaSala[[#This Row],[Fecha de factura ]],"dddd")</f>
        <v>viernes</v>
      </c>
      <c r="W675" s="18" t="str">
        <f t="shared" si="51"/>
        <v>00:00:00</v>
      </c>
    </row>
    <row r="676" spans="1:23">
      <c r="A676" s="6">
        <v>5</v>
      </c>
      <c r="B676" s="12" t="s">
        <v>1038</v>
      </c>
      <c r="C676" s="6">
        <v>2</v>
      </c>
      <c r="D676" s="15">
        <f t="shared" si="52"/>
        <v>45023</v>
      </c>
      <c r="E676" s="7">
        <v>3.7499999999999999E-2</v>
      </c>
      <c r="F676" s="21">
        <v>0.18958333333333333</v>
      </c>
      <c r="G676" s="21">
        <f t="shared" si="50"/>
        <v>0.15208333333333332</v>
      </c>
      <c r="H676" s="21">
        <f>VLOOKUP($R676,'Tiempo de permanencia'!$B$7:$E$773,4,FALSE)</f>
        <v>8.4027777777777785E-2</v>
      </c>
      <c r="I676" s="37">
        <f t="shared" si="53"/>
        <v>6.8055555555555536E-2</v>
      </c>
      <c r="J676" s="23">
        <v>45023.037499999999</v>
      </c>
      <c r="K676" s="8">
        <v>45023.189583333333</v>
      </c>
      <c r="L676" s="12" t="s">
        <v>32</v>
      </c>
      <c r="M676" s="6" t="s">
        <v>46</v>
      </c>
      <c r="N676" s="12" t="s">
        <v>28</v>
      </c>
      <c r="O676" s="5">
        <v>30.74</v>
      </c>
      <c r="P676" s="12">
        <f>VLOOKUP(R676,'Monto total'!$H$4:$K$770,4,FALSE)</f>
        <v>223.74</v>
      </c>
      <c r="Q676" s="24" t="s">
        <v>22</v>
      </c>
      <c r="R676" s="5">
        <v>675</v>
      </c>
      <c r="S676" s="12" t="str">
        <f t="shared" si="54"/>
        <v>Sí</v>
      </c>
      <c r="T676" s="24" t="s">
        <v>73</v>
      </c>
      <c r="U676" s="5" t="s">
        <v>1039</v>
      </c>
      <c r="V676" s="5" t="str">
        <f>TEXT(TablaSala[[#This Row],[Fecha de factura ]],"dddd")</f>
        <v>viernes</v>
      </c>
      <c r="W676" s="18" t="str">
        <f t="shared" si="51"/>
        <v>00:00:00</v>
      </c>
    </row>
    <row r="677" spans="1:23">
      <c r="A677" s="6">
        <v>7</v>
      </c>
      <c r="B677" s="12" t="s">
        <v>449</v>
      </c>
      <c r="C677" s="6">
        <v>6</v>
      </c>
      <c r="D677" s="15">
        <f t="shared" si="52"/>
        <v>45023</v>
      </c>
      <c r="E677" s="7">
        <v>1.9444444444444445E-2</v>
      </c>
      <c r="F677" s="21">
        <v>0.15625</v>
      </c>
      <c r="G677" s="21">
        <f t="shared" si="50"/>
        <v>0.14722222222222223</v>
      </c>
      <c r="H677" s="21">
        <f>VLOOKUP($R677,'Tiempo de permanencia'!$B$7:$E$773,4,FALSE)</f>
        <v>8.4027777777777785E-2</v>
      </c>
      <c r="I677" s="37">
        <f t="shared" si="53"/>
        <v>6.3194444444444442E-2</v>
      </c>
      <c r="J677" s="23">
        <v>45023.019444444442</v>
      </c>
      <c r="K677" s="8">
        <v>45023.15625</v>
      </c>
      <c r="L677" s="12" t="s">
        <v>19</v>
      </c>
      <c r="M677" s="6" t="s">
        <v>20</v>
      </c>
      <c r="N677" s="12" t="s">
        <v>33</v>
      </c>
      <c r="O677" s="5">
        <v>41.6</v>
      </c>
      <c r="P677" s="12">
        <f>VLOOKUP(R677,'Monto total'!$H$4:$K$770,4,FALSE)</f>
        <v>165.6</v>
      </c>
      <c r="Q677" s="24" t="s">
        <v>49</v>
      </c>
      <c r="R677" s="5">
        <v>676</v>
      </c>
      <c r="S677" s="12" t="str">
        <f t="shared" si="54"/>
        <v>Sí</v>
      </c>
      <c r="T677" s="24" t="s">
        <v>73</v>
      </c>
      <c r="U677" s="5" t="s">
        <v>1040</v>
      </c>
      <c r="V677" s="5" t="str">
        <f>TEXT(TablaSala[[#This Row],[Fecha de factura ]],"dddd")</f>
        <v>viernes</v>
      </c>
      <c r="W677" s="18" t="str">
        <f t="shared" si="51"/>
        <v>00:15:00</v>
      </c>
    </row>
    <row r="678" spans="1:23">
      <c r="A678" s="6">
        <v>14</v>
      </c>
      <c r="B678" s="12" t="s">
        <v>405</v>
      </c>
      <c r="C678" s="6">
        <v>6</v>
      </c>
      <c r="D678" s="15">
        <f t="shared" si="52"/>
        <v>45023</v>
      </c>
      <c r="E678" s="7">
        <v>2.361111111111111E-2</v>
      </c>
      <c r="F678" s="21">
        <v>0.10902777777777778</v>
      </c>
      <c r="G678" s="21">
        <f t="shared" si="50"/>
        <v>9.583333333333334E-2</v>
      </c>
      <c r="H678" s="21">
        <f>VLOOKUP($R678,'Tiempo de permanencia'!$B$7:$E$773,4,FALSE)</f>
        <v>0.10277777777777777</v>
      </c>
      <c r="I678" s="37">
        <f t="shared" si="53"/>
        <v>0</v>
      </c>
      <c r="J678" s="23">
        <v>45023.023611111108</v>
      </c>
      <c r="K678" s="8">
        <v>45023.109027777777</v>
      </c>
      <c r="L678" s="12" t="s">
        <v>32</v>
      </c>
      <c r="M678" s="6" t="s">
        <v>20</v>
      </c>
      <c r="N678" s="12" t="s">
        <v>1323</v>
      </c>
      <c r="O678" s="5">
        <v>12.57</v>
      </c>
      <c r="P678" s="12">
        <f>VLOOKUP(R678,'Monto total'!$H$4:$K$770,4,FALSE)</f>
        <v>0</v>
      </c>
      <c r="Q678" s="24" t="s">
        <v>49</v>
      </c>
      <c r="R678" s="5">
        <v>677</v>
      </c>
      <c r="S678" s="12" t="str">
        <f t="shared" si="54"/>
        <v>No</v>
      </c>
      <c r="T678" s="24" t="s">
        <v>55</v>
      </c>
      <c r="U678" s="5" t="s">
        <v>1041</v>
      </c>
      <c r="V678" s="5" t="str">
        <f>TEXT(TablaSala[[#This Row],[Fecha de factura ]],"dddd")</f>
        <v>viernes</v>
      </c>
      <c r="W678" s="18" t="str">
        <f t="shared" si="51"/>
        <v>00:15:00</v>
      </c>
    </row>
    <row r="679" spans="1:23">
      <c r="A679" s="6">
        <v>19</v>
      </c>
      <c r="B679" s="12" t="s">
        <v>1016</v>
      </c>
      <c r="C679" s="6">
        <v>1</v>
      </c>
      <c r="D679" s="15">
        <f t="shared" si="52"/>
        <v>45023</v>
      </c>
      <c r="E679" s="7">
        <v>0.12569444444444444</v>
      </c>
      <c r="F679" s="21">
        <v>0.22361111111111112</v>
      </c>
      <c r="G679" s="21">
        <f t="shared" si="50"/>
        <v>0.10833333333333335</v>
      </c>
      <c r="H679" s="21">
        <f>VLOOKUP($R679,'Tiempo de permanencia'!$B$7:$E$773,4,FALSE)</f>
        <v>8.4027777777777785E-2</v>
      </c>
      <c r="I679" s="37">
        <f t="shared" si="53"/>
        <v>2.4305555555555566E-2</v>
      </c>
      <c r="J679" s="23">
        <v>45023.125694444447</v>
      </c>
      <c r="K679" s="8">
        <v>45023.223611111112</v>
      </c>
      <c r="L679" s="12" t="s">
        <v>19</v>
      </c>
      <c r="M679" s="6" t="s">
        <v>20</v>
      </c>
      <c r="N679" s="12" t="s">
        <v>33</v>
      </c>
      <c r="O679" s="5">
        <v>26.76</v>
      </c>
      <c r="P679" s="12">
        <f>VLOOKUP(R679,'Monto total'!$H$4:$K$770,4,FALSE)</f>
        <v>230.76</v>
      </c>
      <c r="Q679" s="24" t="s">
        <v>49</v>
      </c>
      <c r="R679" s="5">
        <v>678</v>
      </c>
      <c r="S679" s="12" t="str">
        <f t="shared" si="54"/>
        <v>Sí</v>
      </c>
      <c r="T679" s="24" t="s">
        <v>78</v>
      </c>
      <c r="U679" s="5" t="s">
        <v>1042</v>
      </c>
      <c r="V679" s="5" t="str">
        <f>TEXT(TablaSala[[#This Row],[Fecha de factura ]],"dddd")</f>
        <v>viernes</v>
      </c>
      <c r="W679" s="18" t="str">
        <f t="shared" si="51"/>
        <v>00:15:00</v>
      </c>
    </row>
    <row r="680" spans="1:23">
      <c r="A680" s="6">
        <v>9</v>
      </c>
      <c r="B680" s="12" t="s">
        <v>289</v>
      </c>
      <c r="C680" s="6">
        <v>4</v>
      </c>
      <c r="D680" s="15">
        <f t="shared" si="52"/>
        <v>45023</v>
      </c>
      <c r="E680" s="7">
        <v>1.3888888888888889E-3</v>
      </c>
      <c r="F680" s="21">
        <v>0.12708333333333333</v>
      </c>
      <c r="G680" s="21">
        <f t="shared" si="50"/>
        <v>0.1361111111111111</v>
      </c>
      <c r="H680" s="21">
        <f>VLOOKUP($R680,'Tiempo de permanencia'!$B$7:$E$773,4,FALSE)</f>
        <v>7.3611111111111113E-2</v>
      </c>
      <c r="I680" s="37">
        <f t="shared" si="53"/>
        <v>6.2499999999999986E-2</v>
      </c>
      <c r="J680" s="23">
        <v>45023.001388888886</v>
      </c>
      <c r="K680" s="8">
        <v>45023.127083333333</v>
      </c>
      <c r="L680" s="12" t="s">
        <v>32</v>
      </c>
      <c r="M680" s="6" t="s">
        <v>20</v>
      </c>
      <c r="N680" s="12" t="s">
        <v>33</v>
      </c>
      <c r="O680" s="5">
        <v>36.43</v>
      </c>
      <c r="P680" s="12">
        <f>VLOOKUP(R680,'Monto total'!$H$4:$K$770,4,FALSE)</f>
        <v>235.43</v>
      </c>
      <c r="Q680" s="24" t="s">
        <v>49</v>
      </c>
      <c r="R680" s="5">
        <v>679</v>
      </c>
      <c r="S680" s="12" t="str">
        <f t="shared" si="54"/>
        <v>Sí</v>
      </c>
      <c r="T680" s="24" t="s">
        <v>78</v>
      </c>
      <c r="U680" s="5" t="s">
        <v>1043</v>
      </c>
      <c r="V680" s="5" t="str">
        <f>TEXT(TablaSala[[#This Row],[Fecha de factura ]],"dddd")</f>
        <v>viernes</v>
      </c>
      <c r="W680" s="18" t="str">
        <f t="shared" si="51"/>
        <v>00:15:00</v>
      </c>
    </row>
    <row r="681" spans="1:23">
      <c r="A681" s="6">
        <v>5</v>
      </c>
      <c r="B681" s="12" t="s">
        <v>1044</v>
      </c>
      <c r="C681" s="6">
        <v>4</v>
      </c>
      <c r="D681" s="15">
        <f t="shared" si="52"/>
        <v>45023</v>
      </c>
      <c r="E681" s="7">
        <v>5.7638888888888892E-2</v>
      </c>
      <c r="F681" s="21">
        <v>0.22222222222222221</v>
      </c>
      <c r="G681" s="21">
        <f t="shared" si="50"/>
        <v>0.1645833333333333</v>
      </c>
      <c r="H681" s="21">
        <f>VLOOKUP($R681,'Tiempo de permanencia'!$B$7:$E$773,4,FALSE)</f>
        <v>7.7083333333333337E-2</v>
      </c>
      <c r="I681" s="37">
        <f t="shared" si="53"/>
        <v>8.7499999999999967E-2</v>
      </c>
      <c r="J681" s="23">
        <v>45023.057638888888</v>
      </c>
      <c r="K681" s="8">
        <v>45023.222222222219</v>
      </c>
      <c r="L681" s="12" t="s">
        <v>19</v>
      </c>
      <c r="M681" s="6" t="s">
        <v>20</v>
      </c>
      <c r="N681" s="12" t="s">
        <v>28</v>
      </c>
      <c r="O681" s="5">
        <v>12.06</v>
      </c>
      <c r="P681" s="12">
        <f>VLOOKUP(R681,'Monto total'!$H$4:$K$770,4,FALSE)</f>
        <v>174.06</v>
      </c>
      <c r="Q681" s="24" t="s">
        <v>22</v>
      </c>
      <c r="R681" s="5">
        <v>680</v>
      </c>
      <c r="S681" s="12" t="str">
        <f t="shared" si="54"/>
        <v>Sí</v>
      </c>
      <c r="T681" s="24" t="s">
        <v>39</v>
      </c>
      <c r="U681" s="5" t="s">
        <v>1045</v>
      </c>
      <c r="V681" s="5" t="str">
        <f>TEXT(TablaSala[[#This Row],[Fecha de factura ]],"dddd")</f>
        <v>viernes</v>
      </c>
      <c r="W681" s="18" t="str">
        <f t="shared" si="51"/>
        <v>00:00:00</v>
      </c>
    </row>
    <row r="682" spans="1:23">
      <c r="A682" s="6">
        <v>2</v>
      </c>
      <c r="B682" s="12" t="s">
        <v>225</v>
      </c>
      <c r="C682" s="6">
        <v>4</v>
      </c>
      <c r="D682" s="15">
        <f t="shared" si="52"/>
        <v>45023</v>
      </c>
      <c r="E682" s="7">
        <v>0.12222222222222222</v>
      </c>
      <c r="F682" s="21">
        <v>0.28472222222222221</v>
      </c>
      <c r="G682" s="21">
        <f t="shared" si="50"/>
        <v>0.16249999999999998</v>
      </c>
      <c r="H682" s="21">
        <f>VLOOKUP($R682,'Tiempo de permanencia'!$B$7:$E$773,4,FALSE)</f>
        <v>4.5138888888888888E-2</v>
      </c>
      <c r="I682" s="37">
        <f t="shared" si="53"/>
        <v>0.11736111111111108</v>
      </c>
      <c r="J682" s="23">
        <v>45023.12222222222</v>
      </c>
      <c r="K682" s="8">
        <v>45023.284722222219</v>
      </c>
      <c r="L682" s="12" t="s">
        <v>42</v>
      </c>
      <c r="M682" s="6" t="s">
        <v>20</v>
      </c>
      <c r="N682" s="12" t="s">
        <v>21</v>
      </c>
      <c r="O682" s="5">
        <v>37.07</v>
      </c>
      <c r="P682" s="12">
        <f>VLOOKUP(R682,'Monto total'!$H$4:$K$770,4,FALSE)</f>
        <v>112.07</v>
      </c>
      <c r="Q682" s="24" t="s">
        <v>34</v>
      </c>
      <c r="R682" s="5">
        <v>681</v>
      </c>
      <c r="S682" s="12" t="str">
        <f t="shared" si="54"/>
        <v>Sí</v>
      </c>
      <c r="T682" s="24" t="s">
        <v>39</v>
      </c>
      <c r="U682" s="5" t="s">
        <v>1046</v>
      </c>
      <c r="V682" s="5" t="str">
        <f>TEXT(TablaSala[[#This Row],[Fecha de factura ]],"dddd")</f>
        <v>viernes</v>
      </c>
      <c r="W682" s="18" t="str">
        <f t="shared" si="51"/>
        <v>00:00:00</v>
      </c>
    </row>
    <row r="683" spans="1:23">
      <c r="A683" s="6">
        <v>1</v>
      </c>
      <c r="B683" s="12" t="s">
        <v>212</v>
      </c>
      <c r="C683" s="6">
        <v>5</v>
      </c>
      <c r="D683" s="15">
        <f t="shared" si="52"/>
        <v>45023</v>
      </c>
      <c r="E683" s="7">
        <v>5.9722222222222225E-2</v>
      </c>
      <c r="F683" s="21">
        <v>0.1701388888888889</v>
      </c>
      <c r="G683" s="21">
        <f t="shared" si="50"/>
        <v>0.12083333333333333</v>
      </c>
      <c r="H683" s="21">
        <f>VLOOKUP($R683,'Tiempo de permanencia'!$B$7:$E$773,4,FALSE)</f>
        <v>2.9861111111111113E-2</v>
      </c>
      <c r="I683" s="37">
        <f t="shared" si="53"/>
        <v>9.0972222222222218E-2</v>
      </c>
      <c r="J683" s="23">
        <v>45023.05972222222</v>
      </c>
      <c r="K683" s="8">
        <v>45023.170138888891</v>
      </c>
      <c r="L683" s="12" t="s">
        <v>38</v>
      </c>
      <c r="M683" s="6" t="s">
        <v>27</v>
      </c>
      <c r="N683" s="12" t="s">
        <v>33</v>
      </c>
      <c r="O683" s="5">
        <v>21.04</v>
      </c>
      <c r="P683" s="12">
        <f>VLOOKUP(R683,'Monto total'!$H$4:$K$770,4,FALSE)</f>
        <v>44.04</v>
      </c>
      <c r="Q683" s="24" t="s">
        <v>49</v>
      </c>
      <c r="R683" s="5">
        <v>682</v>
      </c>
      <c r="S683" s="12" t="str">
        <f t="shared" si="54"/>
        <v>Sí</v>
      </c>
      <c r="T683" s="24" t="s">
        <v>50</v>
      </c>
      <c r="U683" s="5" t="s">
        <v>345</v>
      </c>
      <c r="V683" s="5" t="str">
        <f>TEXT(TablaSala[[#This Row],[Fecha de factura ]],"dddd")</f>
        <v>viernes</v>
      </c>
      <c r="W683" s="18" t="str">
        <f t="shared" si="51"/>
        <v>00:15:00</v>
      </c>
    </row>
    <row r="684" spans="1:23">
      <c r="A684" s="6">
        <v>2</v>
      </c>
      <c r="B684" s="12" t="s">
        <v>1047</v>
      </c>
      <c r="C684" s="6">
        <v>6</v>
      </c>
      <c r="D684" s="15">
        <f t="shared" si="52"/>
        <v>45023</v>
      </c>
      <c r="E684" s="7">
        <v>0.16388888888888889</v>
      </c>
      <c r="F684" s="21">
        <v>0.26527777777777778</v>
      </c>
      <c r="G684" s="21">
        <f t="shared" si="50"/>
        <v>0.11180555555555556</v>
      </c>
      <c r="H684" s="21">
        <f>VLOOKUP($R684,'Tiempo de permanencia'!$B$7:$E$773,4,FALSE)</f>
        <v>5.6944444444444443E-2</v>
      </c>
      <c r="I684" s="37">
        <f t="shared" si="53"/>
        <v>5.4861111111111117E-2</v>
      </c>
      <c r="J684" s="23">
        <v>45023.163888888892</v>
      </c>
      <c r="K684" s="8">
        <v>45023.265277777777</v>
      </c>
      <c r="L684" s="12" t="s">
        <v>38</v>
      </c>
      <c r="M684" s="6" t="s">
        <v>20</v>
      </c>
      <c r="N684" s="12" t="s">
        <v>33</v>
      </c>
      <c r="O684" s="5">
        <v>40.42</v>
      </c>
      <c r="P684" s="12">
        <f>VLOOKUP(R684,'Monto total'!$H$4:$K$770,4,FALSE)</f>
        <v>204.42000000000002</v>
      </c>
      <c r="Q684" s="24" t="s">
        <v>49</v>
      </c>
      <c r="R684" s="5">
        <v>683</v>
      </c>
      <c r="S684" s="12" t="str">
        <f t="shared" si="54"/>
        <v>Sí</v>
      </c>
      <c r="T684" s="24" t="s">
        <v>29</v>
      </c>
      <c r="U684" s="5" t="s">
        <v>1048</v>
      </c>
      <c r="V684" s="5" t="str">
        <f>TEXT(TablaSala[[#This Row],[Fecha de factura ]],"dddd")</f>
        <v>viernes</v>
      </c>
      <c r="W684" s="18" t="str">
        <f t="shared" si="51"/>
        <v>00:15:00</v>
      </c>
    </row>
    <row r="685" spans="1:23">
      <c r="A685" s="6">
        <v>10</v>
      </c>
      <c r="B685" s="12" t="s">
        <v>1049</v>
      </c>
      <c r="C685" s="6">
        <v>6</v>
      </c>
      <c r="D685" s="15">
        <f t="shared" si="52"/>
        <v>45023</v>
      </c>
      <c r="E685" s="7">
        <v>0.1451388888888889</v>
      </c>
      <c r="F685" s="21">
        <v>0.19444444444444445</v>
      </c>
      <c r="G685" s="21">
        <f t="shared" si="50"/>
        <v>5.9722222222222211E-2</v>
      </c>
      <c r="H685" s="21">
        <f>VLOOKUP($R685,'Tiempo de permanencia'!$B$7:$E$773,4,FALSE)</f>
        <v>7.6388888888888895E-2</v>
      </c>
      <c r="I685" s="37">
        <f t="shared" si="53"/>
        <v>0</v>
      </c>
      <c r="J685" s="23">
        <v>45023.145138888889</v>
      </c>
      <c r="K685" s="8">
        <v>45023.194444444445</v>
      </c>
      <c r="L685" s="12" t="s">
        <v>42</v>
      </c>
      <c r="M685" s="6" t="s">
        <v>46</v>
      </c>
      <c r="N685" s="12" t="s">
        <v>1323</v>
      </c>
      <c r="O685" s="5">
        <v>48.15</v>
      </c>
      <c r="P685" s="12">
        <f>VLOOKUP(R685,'Monto total'!$H$4:$K$770,4,FALSE)</f>
        <v>0</v>
      </c>
      <c r="Q685" s="24" t="s">
        <v>49</v>
      </c>
      <c r="R685" s="5">
        <v>684</v>
      </c>
      <c r="S685" s="12" t="str">
        <f t="shared" si="54"/>
        <v>No</v>
      </c>
      <c r="T685" s="24" t="s">
        <v>78</v>
      </c>
      <c r="U685" s="5" t="s">
        <v>1050</v>
      </c>
      <c r="V685" s="5" t="str">
        <f>TEXT(TablaSala[[#This Row],[Fecha de factura ]],"dddd")</f>
        <v>viernes</v>
      </c>
      <c r="W685" s="18" t="str">
        <f t="shared" si="51"/>
        <v>00:15:00</v>
      </c>
    </row>
    <row r="686" spans="1:23">
      <c r="A686" s="6">
        <v>5</v>
      </c>
      <c r="B686" s="12" t="s">
        <v>350</v>
      </c>
      <c r="C686" s="6">
        <v>5</v>
      </c>
      <c r="D686" s="15">
        <f t="shared" si="52"/>
        <v>45023</v>
      </c>
      <c r="E686" s="7">
        <v>1.9444444444444445E-2</v>
      </c>
      <c r="F686" s="21">
        <v>7.1527777777777773E-2</v>
      </c>
      <c r="G686" s="21">
        <f t="shared" si="50"/>
        <v>5.2083333333333329E-2</v>
      </c>
      <c r="H686" s="21">
        <f>VLOOKUP($R686,'Tiempo de permanencia'!$B$7:$E$773,4,FALSE)</f>
        <v>1.1805555555555555E-2</v>
      </c>
      <c r="I686" s="37">
        <f t="shared" si="53"/>
        <v>4.0277777777777773E-2</v>
      </c>
      <c r="J686" s="23">
        <v>45023.019444444442</v>
      </c>
      <c r="K686" s="8">
        <v>45023.071527777778</v>
      </c>
      <c r="L686" s="12" t="s">
        <v>32</v>
      </c>
      <c r="M686" s="6" t="s">
        <v>20</v>
      </c>
      <c r="N686" s="12" t="s">
        <v>21</v>
      </c>
      <c r="O686" s="5">
        <v>19.89</v>
      </c>
      <c r="P686" s="12">
        <f>VLOOKUP(R686,'Monto total'!$H$4:$K$770,4,FALSE)</f>
        <v>73.89</v>
      </c>
      <c r="Q686" s="24" t="s">
        <v>34</v>
      </c>
      <c r="R686" s="5">
        <v>685</v>
      </c>
      <c r="S686" s="12" t="str">
        <f t="shared" si="54"/>
        <v>Sí</v>
      </c>
      <c r="T686" s="24" t="s">
        <v>23</v>
      </c>
      <c r="U686" s="5" t="s">
        <v>184</v>
      </c>
      <c r="V686" s="5" t="str">
        <f>TEXT(TablaSala[[#This Row],[Fecha de factura ]],"dddd")</f>
        <v>viernes</v>
      </c>
      <c r="W686" s="18" t="str">
        <f t="shared" si="51"/>
        <v>00:00:00</v>
      </c>
    </row>
    <row r="687" spans="1:23">
      <c r="A687" s="6">
        <v>10</v>
      </c>
      <c r="B687" s="12" t="s">
        <v>934</v>
      </c>
      <c r="C687" s="6">
        <v>6</v>
      </c>
      <c r="D687" s="15">
        <f t="shared" si="52"/>
        <v>45023</v>
      </c>
      <c r="E687" s="7">
        <v>0.05</v>
      </c>
      <c r="F687" s="21">
        <v>0.15208333333333332</v>
      </c>
      <c r="G687" s="21">
        <f t="shared" si="50"/>
        <v>0.10208333333333332</v>
      </c>
      <c r="H687" s="21">
        <f>VLOOKUP($R687,'Tiempo de permanencia'!$B$7:$E$773,4,FALSE)</f>
        <v>4.027777777777778E-2</v>
      </c>
      <c r="I687" s="37">
        <f t="shared" si="53"/>
        <v>6.1805555555555537E-2</v>
      </c>
      <c r="J687" s="23">
        <v>45023.05</v>
      </c>
      <c r="K687" s="8">
        <v>45023.152083333334</v>
      </c>
      <c r="L687" s="12" t="s">
        <v>26</v>
      </c>
      <c r="M687" s="6" t="s">
        <v>20</v>
      </c>
      <c r="N687" s="12" t="s">
        <v>28</v>
      </c>
      <c r="O687" s="5">
        <v>15.83</v>
      </c>
      <c r="P687" s="12">
        <f>VLOOKUP(R687,'Monto total'!$H$4:$K$770,4,FALSE)</f>
        <v>117.83</v>
      </c>
      <c r="Q687" s="24" t="s">
        <v>22</v>
      </c>
      <c r="R687" s="5">
        <v>686</v>
      </c>
      <c r="S687" s="12" t="str">
        <f t="shared" si="54"/>
        <v>Sí</v>
      </c>
      <c r="T687" s="24" t="s">
        <v>39</v>
      </c>
      <c r="U687" s="5" t="s">
        <v>1051</v>
      </c>
      <c r="V687" s="5" t="str">
        <f>TEXT(TablaSala[[#This Row],[Fecha de factura ]],"dddd")</f>
        <v>viernes</v>
      </c>
      <c r="W687" s="18" t="str">
        <f t="shared" si="51"/>
        <v>00:00:00</v>
      </c>
    </row>
    <row r="688" spans="1:23">
      <c r="A688" s="6">
        <v>2</v>
      </c>
      <c r="B688" s="12" t="s">
        <v>818</v>
      </c>
      <c r="C688" s="6">
        <v>6</v>
      </c>
      <c r="D688" s="15">
        <f t="shared" si="52"/>
        <v>45023</v>
      </c>
      <c r="E688" s="7">
        <v>7.9166666666666663E-2</v>
      </c>
      <c r="F688" s="21">
        <v>0.23541666666666666</v>
      </c>
      <c r="G688" s="21">
        <f t="shared" si="50"/>
        <v>0.15625</v>
      </c>
      <c r="H688" s="21">
        <f>VLOOKUP($R688,'Tiempo de permanencia'!$B$7:$E$773,4,FALSE)</f>
        <v>2.013888888888889E-2</v>
      </c>
      <c r="I688" s="37">
        <f t="shared" si="53"/>
        <v>0.1361111111111111</v>
      </c>
      <c r="J688" s="23">
        <v>45023.07916666667</v>
      </c>
      <c r="K688" s="8">
        <v>45023.23541666667</v>
      </c>
      <c r="L688" s="12" t="s">
        <v>42</v>
      </c>
      <c r="M688" s="6" t="s">
        <v>20</v>
      </c>
      <c r="N688" s="12" t="s">
        <v>28</v>
      </c>
      <c r="O688" s="5">
        <v>10.53</v>
      </c>
      <c r="P688" s="12">
        <f>VLOOKUP(R688,'Monto total'!$H$4:$K$770,4,FALSE)</f>
        <v>82.53</v>
      </c>
      <c r="Q688" s="24" t="s">
        <v>34</v>
      </c>
      <c r="R688" s="5">
        <v>687</v>
      </c>
      <c r="S688" s="12" t="str">
        <f t="shared" si="54"/>
        <v>Sí</v>
      </c>
      <c r="T688" s="24" t="s">
        <v>23</v>
      </c>
      <c r="U688" s="5" t="s">
        <v>120</v>
      </c>
      <c r="V688" s="5" t="str">
        <f>TEXT(TablaSala[[#This Row],[Fecha de factura ]],"dddd")</f>
        <v>viernes</v>
      </c>
      <c r="W688" s="18" t="str">
        <f t="shared" si="51"/>
        <v>00:00:00</v>
      </c>
    </row>
    <row r="689" spans="1:23">
      <c r="A689" s="6">
        <v>3</v>
      </c>
      <c r="B689" s="12" t="s">
        <v>1052</v>
      </c>
      <c r="C689" s="6">
        <v>1</v>
      </c>
      <c r="D689" s="15">
        <f t="shared" si="52"/>
        <v>45023</v>
      </c>
      <c r="E689" s="7">
        <v>0.14305555555555555</v>
      </c>
      <c r="F689" s="21">
        <v>0.21041666666666667</v>
      </c>
      <c r="G689" s="21">
        <f t="shared" si="50"/>
        <v>7.7777777777777793E-2</v>
      </c>
      <c r="H689" s="21">
        <f>VLOOKUP($R689,'Tiempo de permanencia'!$B$7:$E$773,4,FALSE)</f>
        <v>9.7222222222222224E-3</v>
      </c>
      <c r="I689" s="37">
        <f t="shared" si="53"/>
        <v>6.8055555555555564E-2</v>
      </c>
      <c r="J689" s="23">
        <v>45023.143055555556</v>
      </c>
      <c r="K689" s="8">
        <v>45023.210416666669</v>
      </c>
      <c r="L689" s="12" t="s">
        <v>26</v>
      </c>
      <c r="M689" s="6" t="s">
        <v>20</v>
      </c>
      <c r="N689" s="12" t="s">
        <v>33</v>
      </c>
      <c r="O689" s="5">
        <v>48.7</v>
      </c>
      <c r="P689" s="12">
        <f>VLOOKUP(R689,'Monto total'!$H$4:$K$770,4,FALSE)</f>
        <v>77.7</v>
      </c>
      <c r="Q689" s="24" t="s">
        <v>49</v>
      </c>
      <c r="R689" s="5">
        <v>688</v>
      </c>
      <c r="S689" s="12" t="str">
        <f t="shared" si="54"/>
        <v>Sí</v>
      </c>
      <c r="T689" s="24" t="s">
        <v>97</v>
      </c>
      <c r="U689" s="5" t="s">
        <v>65</v>
      </c>
      <c r="V689" s="5" t="str">
        <f>TEXT(TablaSala[[#This Row],[Fecha de factura ]],"dddd")</f>
        <v>viernes</v>
      </c>
      <c r="W689" s="18" t="str">
        <f t="shared" si="51"/>
        <v>00:15:00</v>
      </c>
    </row>
    <row r="690" spans="1:23">
      <c r="A690" s="6">
        <v>14</v>
      </c>
      <c r="B690" s="12" t="s">
        <v>1053</v>
      </c>
      <c r="C690" s="6">
        <v>1</v>
      </c>
      <c r="D690" s="15">
        <f t="shared" si="52"/>
        <v>45023</v>
      </c>
      <c r="E690" s="7">
        <v>2.5000000000000001E-2</v>
      </c>
      <c r="F690" s="21">
        <v>9.8611111111111108E-2</v>
      </c>
      <c r="G690" s="21">
        <f t="shared" si="50"/>
        <v>8.4027777777777771E-2</v>
      </c>
      <c r="H690" s="21">
        <f>VLOOKUP($R690,'Tiempo de permanencia'!$B$7:$E$773,4,FALSE)</f>
        <v>2.013888888888889E-2</v>
      </c>
      <c r="I690" s="37">
        <f t="shared" si="53"/>
        <v>6.3888888888888884E-2</v>
      </c>
      <c r="J690" s="23">
        <v>45023.025000000001</v>
      </c>
      <c r="K690" s="8">
        <v>45023.098611111112</v>
      </c>
      <c r="L690" s="12" t="s">
        <v>26</v>
      </c>
      <c r="M690" s="6" t="s">
        <v>20</v>
      </c>
      <c r="N690" s="12" t="s">
        <v>33</v>
      </c>
      <c r="O690" s="5">
        <v>10.25</v>
      </c>
      <c r="P690" s="12">
        <f>VLOOKUP(R690,'Monto total'!$H$4:$K$770,4,FALSE)</f>
        <v>175.25</v>
      </c>
      <c r="Q690" s="24" t="s">
        <v>49</v>
      </c>
      <c r="R690" s="5">
        <v>689</v>
      </c>
      <c r="S690" s="12" t="str">
        <f t="shared" si="54"/>
        <v>Sí</v>
      </c>
      <c r="T690" s="24" t="s">
        <v>39</v>
      </c>
      <c r="U690" s="5" t="s">
        <v>1054</v>
      </c>
      <c r="V690" s="5" t="str">
        <f>TEXT(TablaSala[[#This Row],[Fecha de factura ]],"dddd")</f>
        <v>viernes</v>
      </c>
      <c r="W690" s="18" t="str">
        <f t="shared" si="51"/>
        <v>00:15:00</v>
      </c>
    </row>
    <row r="691" spans="1:23">
      <c r="A691" s="6">
        <v>15</v>
      </c>
      <c r="B691" s="12" t="s">
        <v>853</v>
      </c>
      <c r="C691" s="6">
        <v>4</v>
      </c>
      <c r="D691" s="15">
        <f t="shared" si="52"/>
        <v>45023</v>
      </c>
      <c r="E691" s="7">
        <v>0.11319444444444444</v>
      </c>
      <c r="F691" s="21">
        <v>0.23819444444444443</v>
      </c>
      <c r="G691" s="21">
        <f t="shared" si="50"/>
        <v>0.12499999999999999</v>
      </c>
      <c r="H691" s="21">
        <f>VLOOKUP($R691,'Tiempo de permanencia'!$B$7:$E$773,4,FALSE)</f>
        <v>9.930555555555555E-2</v>
      </c>
      <c r="I691" s="37">
        <f t="shared" si="53"/>
        <v>2.5694444444444436E-2</v>
      </c>
      <c r="J691" s="23">
        <v>45023.113194444442</v>
      </c>
      <c r="K691" s="8">
        <v>45023.238194444442</v>
      </c>
      <c r="L691" s="12" t="s">
        <v>38</v>
      </c>
      <c r="M691" s="6" t="s">
        <v>46</v>
      </c>
      <c r="N691" s="12" t="s">
        <v>21</v>
      </c>
      <c r="O691" s="5">
        <v>37.22</v>
      </c>
      <c r="P691" s="12">
        <f>VLOOKUP(R691,'Monto total'!$H$4:$K$770,4,FALSE)</f>
        <v>228.22</v>
      </c>
      <c r="Q691" s="24" t="s">
        <v>22</v>
      </c>
      <c r="R691" s="5">
        <v>690</v>
      </c>
      <c r="S691" s="12" t="str">
        <f t="shared" si="54"/>
        <v>Sí</v>
      </c>
      <c r="T691" s="24" t="s">
        <v>23</v>
      </c>
      <c r="U691" s="5" t="s">
        <v>1055</v>
      </c>
      <c r="V691" s="5" t="str">
        <f>TEXT(TablaSala[[#This Row],[Fecha de factura ]],"dddd")</f>
        <v>viernes</v>
      </c>
      <c r="W691" s="18" t="str">
        <f t="shared" si="51"/>
        <v>00:00:00</v>
      </c>
    </row>
    <row r="692" spans="1:23">
      <c r="A692" s="6">
        <v>19</v>
      </c>
      <c r="B692" s="12" t="s">
        <v>107</v>
      </c>
      <c r="C692" s="6">
        <v>4</v>
      </c>
      <c r="D692" s="15">
        <f t="shared" si="52"/>
        <v>45023</v>
      </c>
      <c r="E692" s="7">
        <v>7.1527777777777773E-2</v>
      </c>
      <c r="F692" s="21">
        <v>0.22013888888888888</v>
      </c>
      <c r="G692" s="21">
        <f t="shared" si="50"/>
        <v>0.15902777777777777</v>
      </c>
      <c r="H692" s="21">
        <f>VLOOKUP($R692,'Tiempo de permanencia'!$B$7:$E$773,4,FALSE)</f>
        <v>2.361111111111111E-2</v>
      </c>
      <c r="I692" s="37">
        <f t="shared" si="53"/>
        <v>0.13541666666666666</v>
      </c>
      <c r="J692" s="23">
        <v>45023.071527777778</v>
      </c>
      <c r="K692" s="8">
        <v>45023.220138888886</v>
      </c>
      <c r="L692" s="12" t="s">
        <v>19</v>
      </c>
      <c r="M692" s="6" t="s">
        <v>46</v>
      </c>
      <c r="N692" s="12" t="s">
        <v>21</v>
      </c>
      <c r="O692" s="5">
        <v>13.9</v>
      </c>
      <c r="P692" s="12">
        <f>VLOOKUP(R692,'Monto total'!$H$4:$K$770,4,FALSE)</f>
        <v>79.900000000000006</v>
      </c>
      <c r="Q692" s="24" t="s">
        <v>49</v>
      </c>
      <c r="R692" s="5">
        <v>691</v>
      </c>
      <c r="S692" s="12" t="str">
        <f t="shared" si="54"/>
        <v>Sí</v>
      </c>
      <c r="T692" s="24" t="s">
        <v>29</v>
      </c>
      <c r="U692" s="5" t="s">
        <v>349</v>
      </c>
      <c r="V692" s="5" t="str">
        <f>TEXT(TablaSala[[#This Row],[Fecha de factura ]],"dddd")</f>
        <v>viernes</v>
      </c>
      <c r="W692" s="18" t="str">
        <f t="shared" si="51"/>
        <v>00:15:00</v>
      </c>
    </row>
    <row r="693" spans="1:23">
      <c r="A693" s="6">
        <v>9</v>
      </c>
      <c r="B693" s="12" t="s">
        <v>384</v>
      </c>
      <c r="C693" s="6">
        <v>2</v>
      </c>
      <c r="D693" s="15">
        <f t="shared" si="52"/>
        <v>45023</v>
      </c>
      <c r="E693" s="7">
        <v>3.6805555555555557E-2</v>
      </c>
      <c r="F693" s="21">
        <v>0.18472222222222223</v>
      </c>
      <c r="G693" s="21">
        <f t="shared" si="50"/>
        <v>0.14791666666666667</v>
      </c>
      <c r="H693" s="21">
        <f>VLOOKUP($R693,'Tiempo de permanencia'!$B$7:$E$773,4,FALSE)</f>
        <v>6.9444444444444448E-2</v>
      </c>
      <c r="I693" s="37">
        <f t="shared" si="53"/>
        <v>7.8472222222222221E-2</v>
      </c>
      <c r="J693" s="23">
        <v>45023.036805555559</v>
      </c>
      <c r="K693" s="8">
        <v>45023.18472222222</v>
      </c>
      <c r="L693" s="12" t="s">
        <v>26</v>
      </c>
      <c r="M693" s="6" t="s">
        <v>46</v>
      </c>
      <c r="N693" s="12" t="s">
        <v>33</v>
      </c>
      <c r="O693" s="5">
        <v>25.92</v>
      </c>
      <c r="P693" s="12">
        <f>VLOOKUP(R693,'Monto total'!$H$4:$K$770,4,FALSE)</f>
        <v>198.92000000000002</v>
      </c>
      <c r="Q693" s="24" t="s">
        <v>22</v>
      </c>
      <c r="R693" s="5">
        <v>692</v>
      </c>
      <c r="S693" s="12" t="str">
        <f t="shared" si="54"/>
        <v>Sí</v>
      </c>
      <c r="T693" s="24" t="s">
        <v>97</v>
      </c>
      <c r="U693" s="5" t="s">
        <v>1056</v>
      </c>
      <c r="V693" s="5" t="str">
        <f>TEXT(TablaSala[[#This Row],[Fecha de factura ]],"dddd")</f>
        <v>viernes</v>
      </c>
      <c r="W693" s="18" t="str">
        <f t="shared" si="51"/>
        <v>00:00:00</v>
      </c>
    </row>
    <row r="694" spans="1:23">
      <c r="A694" s="6">
        <v>15</v>
      </c>
      <c r="B694" s="12" t="s">
        <v>686</v>
      </c>
      <c r="C694" s="6">
        <v>4</v>
      </c>
      <c r="D694" s="15">
        <f t="shared" si="52"/>
        <v>45023</v>
      </c>
      <c r="E694" s="7">
        <v>0.15555555555555556</v>
      </c>
      <c r="F694" s="21">
        <v>0.31319444444444444</v>
      </c>
      <c r="G694" s="21">
        <f t="shared" si="50"/>
        <v>0.15763888888888888</v>
      </c>
      <c r="H694" s="21">
        <f>VLOOKUP($R694,'Tiempo de permanencia'!$B$7:$E$773,4,FALSE)</f>
        <v>3.0555555555555555E-2</v>
      </c>
      <c r="I694" s="37">
        <f t="shared" si="53"/>
        <v>0.12708333333333333</v>
      </c>
      <c r="J694" s="23">
        <v>45023.155555555553</v>
      </c>
      <c r="K694" s="8">
        <v>45023.313194444447</v>
      </c>
      <c r="L694" s="12" t="s">
        <v>19</v>
      </c>
      <c r="M694" s="6" t="s">
        <v>20</v>
      </c>
      <c r="N694" s="12" t="s">
        <v>33</v>
      </c>
      <c r="O694" s="5">
        <v>28.31</v>
      </c>
      <c r="P694" s="12">
        <f>VLOOKUP(R694,'Monto total'!$H$4:$K$770,4,FALSE)</f>
        <v>106.31</v>
      </c>
      <c r="Q694" s="24" t="s">
        <v>34</v>
      </c>
      <c r="R694" s="5">
        <v>693</v>
      </c>
      <c r="S694" s="12" t="str">
        <f t="shared" si="54"/>
        <v>Sí</v>
      </c>
      <c r="T694" s="24" t="s">
        <v>73</v>
      </c>
      <c r="U694" s="5" t="s">
        <v>1057</v>
      </c>
      <c r="V694" s="5" t="str">
        <f>TEXT(TablaSala[[#This Row],[Fecha de factura ]],"dddd")</f>
        <v>viernes</v>
      </c>
      <c r="W694" s="18" t="str">
        <f t="shared" si="51"/>
        <v>00:00:00</v>
      </c>
    </row>
    <row r="695" spans="1:23">
      <c r="A695" s="6">
        <v>5</v>
      </c>
      <c r="B695" s="12" t="s">
        <v>84</v>
      </c>
      <c r="C695" s="6">
        <v>4</v>
      </c>
      <c r="D695" s="15">
        <f t="shared" si="52"/>
        <v>45023</v>
      </c>
      <c r="E695" s="7">
        <v>7.7083333333333337E-2</v>
      </c>
      <c r="F695" s="21">
        <v>0.21736111111111112</v>
      </c>
      <c r="G695" s="21">
        <f t="shared" si="50"/>
        <v>0.14027777777777778</v>
      </c>
      <c r="H695" s="21">
        <f>VLOOKUP($R695,'Tiempo de permanencia'!$B$7:$E$773,4,FALSE)</f>
        <v>8.8888888888888892E-2</v>
      </c>
      <c r="I695" s="37">
        <f t="shared" si="53"/>
        <v>5.1388888888888887E-2</v>
      </c>
      <c r="J695" s="23">
        <v>45023.07708333333</v>
      </c>
      <c r="K695" s="8">
        <v>45023.217361111114</v>
      </c>
      <c r="L695" s="12" t="s">
        <v>32</v>
      </c>
      <c r="M695" s="6" t="s">
        <v>20</v>
      </c>
      <c r="N695" s="12" t="s">
        <v>33</v>
      </c>
      <c r="O695" s="5">
        <v>23.66</v>
      </c>
      <c r="P695" s="12">
        <f>VLOOKUP(R695,'Monto total'!$H$4:$K$770,4,FALSE)</f>
        <v>180.66</v>
      </c>
      <c r="Q695" s="24" t="s">
        <v>34</v>
      </c>
      <c r="R695" s="5">
        <v>694</v>
      </c>
      <c r="S695" s="12" t="str">
        <f t="shared" si="54"/>
        <v>Sí</v>
      </c>
      <c r="T695" s="24" t="s">
        <v>50</v>
      </c>
      <c r="U695" s="5" t="s">
        <v>1058</v>
      </c>
      <c r="V695" s="5" t="str">
        <f>TEXT(TablaSala[[#This Row],[Fecha de factura ]],"dddd")</f>
        <v>viernes</v>
      </c>
      <c r="W695" s="18" t="str">
        <f t="shared" si="51"/>
        <v>00:00:00</v>
      </c>
    </row>
    <row r="696" spans="1:23">
      <c r="A696" s="6">
        <v>9</v>
      </c>
      <c r="B696" s="12" t="s">
        <v>544</v>
      </c>
      <c r="C696" s="6">
        <v>1</v>
      </c>
      <c r="D696" s="15">
        <f t="shared" si="52"/>
        <v>45023</v>
      </c>
      <c r="E696" s="7">
        <v>8.4722222222222227E-2</v>
      </c>
      <c r="F696" s="21">
        <v>0.23055555555555557</v>
      </c>
      <c r="G696" s="21">
        <f t="shared" si="50"/>
        <v>0.15625</v>
      </c>
      <c r="H696" s="21">
        <f>VLOOKUP($R696,'Tiempo de permanencia'!$B$7:$E$773,4,FALSE)</f>
        <v>2.5694444444444443E-2</v>
      </c>
      <c r="I696" s="37">
        <f t="shared" si="53"/>
        <v>0.13055555555555556</v>
      </c>
      <c r="J696" s="23">
        <v>45023.084722222222</v>
      </c>
      <c r="K696" s="8">
        <v>45023.230555555558</v>
      </c>
      <c r="L696" s="12" t="s">
        <v>19</v>
      </c>
      <c r="M696" s="6" t="s">
        <v>20</v>
      </c>
      <c r="N696" s="12" t="s">
        <v>33</v>
      </c>
      <c r="O696" s="5">
        <v>18.23</v>
      </c>
      <c r="P696" s="12">
        <f>VLOOKUP(R696,'Monto total'!$H$4:$K$770,4,FALSE)</f>
        <v>134.22999999999999</v>
      </c>
      <c r="Q696" s="24" t="s">
        <v>49</v>
      </c>
      <c r="R696" s="5">
        <v>695</v>
      </c>
      <c r="S696" s="12" t="str">
        <f t="shared" si="54"/>
        <v>Sí</v>
      </c>
      <c r="T696" s="24" t="s">
        <v>50</v>
      </c>
      <c r="U696" s="5" t="s">
        <v>61</v>
      </c>
      <c r="V696" s="5" t="str">
        <f>TEXT(TablaSala[[#This Row],[Fecha de factura ]],"dddd")</f>
        <v>viernes</v>
      </c>
      <c r="W696" s="18" t="str">
        <f t="shared" si="51"/>
        <v>00:15:00</v>
      </c>
    </row>
    <row r="697" spans="1:23">
      <c r="A697" s="6">
        <v>2</v>
      </c>
      <c r="B697" s="12" t="s">
        <v>354</v>
      </c>
      <c r="C697" s="6">
        <v>6</v>
      </c>
      <c r="D697" s="15">
        <f t="shared" si="52"/>
        <v>45023</v>
      </c>
      <c r="E697" s="7">
        <v>9.4444444444444442E-2</v>
      </c>
      <c r="F697" s="21">
        <v>0.25763888888888886</v>
      </c>
      <c r="G697" s="21">
        <f t="shared" si="50"/>
        <v>0.17361111111111108</v>
      </c>
      <c r="H697" s="21">
        <f>VLOOKUP($R697,'Tiempo de permanencia'!$B$7:$E$773,4,FALSE)</f>
        <v>1.5972222222222221E-2</v>
      </c>
      <c r="I697" s="37">
        <f t="shared" si="53"/>
        <v>0.15763888888888886</v>
      </c>
      <c r="J697" s="23">
        <v>45023.094444444447</v>
      </c>
      <c r="K697" s="8">
        <v>45023.257638888892</v>
      </c>
      <c r="L697" s="12" t="s">
        <v>26</v>
      </c>
      <c r="M697" s="6" t="s">
        <v>46</v>
      </c>
      <c r="N697" s="12" t="s">
        <v>33</v>
      </c>
      <c r="O697" s="5">
        <v>18.760000000000002</v>
      </c>
      <c r="P697" s="12">
        <f>VLOOKUP(R697,'Monto total'!$H$4:$K$770,4,FALSE)</f>
        <v>64.760000000000005</v>
      </c>
      <c r="Q697" s="24" t="s">
        <v>49</v>
      </c>
      <c r="R697" s="5">
        <v>696</v>
      </c>
      <c r="S697" s="12" t="str">
        <f t="shared" si="54"/>
        <v>Sí</v>
      </c>
      <c r="T697" s="24" t="s">
        <v>43</v>
      </c>
      <c r="U697" s="5" t="s">
        <v>345</v>
      </c>
      <c r="V697" s="5" t="str">
        <f>TEXT(TablaSala[[#This Row],[Fecha de factura ]],"dddd")</f>
        <v>viernes</v>
      </c>
      <c r="W697" s="18" t="str">
        <f t="shared" si="51"/>
        <v>00:15:00</v>
      </c>
    </row>
    <row r="698" spans="1:23">
      <c r="A698" s="6">
        <v>4</v>
      </c>
      <c r="B698" s="12" t="s">
        <v>1059</v>
      </c>
      <c r="C698" s="6">
        <v>1</v>
      </c>
      <c r="D698" s="15">
        <f t="shared" si="52"/>
        <v>45023</v>
      </c>
      <c r="E698" s="7">
        <v>0.15833333333333333</v>
      </c>
      <c r="F698" s="21">
        <v>0.27916666666666667</v>
      </c>
      <c r="G698" s="21">
        <f t="shared" si="50"/>
        <v>0.12083333333333335</v>
      </c>
      <c r="H698" s="21">
        <f>VLOOKUP($R698,'Tiempo de permanencia'!$B$7:$E$773,4,FALSE)</f>
        <v>7.4305555555555555E-2</v>
      </c>
      <c r="I698" s="37">
        <f t="shared" si="53"/>
        <v>4.6527777777777793E-2</v>
      </c>
      <c r="J698" s="23">
        <v>45023.158333333333</v>
      </c>
      <c r="K698" s="8">
        <v>45023.279166666667</v>
      </c>
      <c r="L698" s="12" t="s">
        <v>32</v>
      </c>
      <c r="M698" s="6" t="s">
        <v>20</v>
      </c>
      <c r="N698" s="12" t="s">
        <v>33</v>
      </c>
      <c r="O698" s="5">
        <v>34.35</v>
      </c>
      <c r="P698" s="12">
        <f>VLOOKUP(R698,'Monto total'!$H$4:$K$770,4,FALSE)</f>
        <v>233.35</v>
      </c>
      <c r="Q698" s="24" t="s">
        <v>22</v>
      </c>
      <c r="R698" s="5">
        <v>697</v>
      </c>
      <c r="S698" s="12" t="str">
        <f t="shared" si="54"/>
        <v>Sí</v>
      </c>
      <c r="T698" s="24" t="s">
        <v>58</v>
      </c>
      <c r="U698" s="5" t="s">
        <v>1060</v>
      </c>
      <c r="V698" s="5" t="str">
        <f>TEXT(TablaSala[[#This Row],[Fecha de factura ]],"dddd")</f>
        <v>viernes</v>
      </c>
      <c r="W698" s="18" t="str">
        <f t="shared" si="51"/>
        <v>00:00:00</v>
      </c>
    </row>
    <row r="699" spans="1:23">
      <c r="A699" s="6">
        <v>19</v>
      </c>
      <c r="B699" s="12" t="s">
        <v>330</v>
      </c>
      <c r="C699" s="6">
        <v>4</v>
      </c>
      <c r="D699" s="15">
        <f t="shared" si="52"/>
        <v>45023</v>
      </c>
      <c r="E699" s="7">
        <v>0.10416666666666667</v>
      </c>
      <c r="F699" s="21">
        <v>0.2673611111111111</v>
      </c>
      <c r="G699" s="21">
        <f t="shared" si="50"/>
        <v>0.16319444444444442</v>
      </c>
      <c r="H699" s="21">
        <f>VLOOKUP($R699,'Tiempo de permanencia'!$B$7:$E$773,4,FALSE)</f>
        <v>7.013888888888889E-2</v>
      </c>
      <c r="I699" s="37">
        <f t="shared" si="53"/>
        <v>9.305555555555553E-2</v>
      </c>
      <c r="J699" s="23">
        <v>45023.104166666664</v>
      </c>
      <c r="K699" s="8">
        <v>45023.267361111109</v>
      </c>
      <c r="L699" s="12" t="s">
        <v>26</v>
      </c>
      <c r="M699" s="6" t="s">
        <v>46</v>
      </c>
      <c r="N699" s="12" t="s">
        <v>33</v>
      </c>
      <c r="O699" s="5">
        <v>39.89</v>
      </c>
      <c r="P699" s="12">
        <f>VLOOKUP(R699,'Monto total'!$H$4:$K$770,4,FALSE)</f>
        <v>224.89</v>
      </c>
      <c r="Q699" s="24" t="s">
        <v>34</v>
      </c>
      <c r="R699" s="5">
        <v>698</v>
      </c>
      <c r="S699" s="12" t="str">
        <f t="shared" si="54"/>
        <v>Sí</v>
      </c>
      <c r="T699" s="24" t="s">
        <v>55</v>
      </c>
      <c r="U699" s="5" t="s">
        <v>1061</v>
      </c>
      <c r="V699" s="5" t="str">
        <f>TEXT(TablaSala[[#This Row],[Fecha de factura ]],"dddd")</f>
        <v>viernes</v>
      </c>
      <c r="W699" s="18" t="str">
        <f t="shared" si="51"/>
        <v>00:00:00</v>
      </c>
    </row>
    <row r="700" spans="1:23">
      <c r="A700" s="6">
        <v>8</v>
      </c>
      <c r="B700" s="12" t="s">
        <v>748</v>
      </c>
      <c r="C700" s="6">
        <v>6</v>
      </c>
      <c r="D700" s="15">
        <f t="shared" si="52"/>
        <v>45023</v>
      </c>
      <c r="E700" s="7">
        <v>6.5972222222222224E-2</v>
      </c>
      <c r="F700" s="21">
        <v>0.12222222222222222</v>
      </c>
      <c r="G700" s="21">
        <f t="shared" si="50"/>
        <v>5.6249999999999994E-2</v>
      </c>
      <c r="H700" s="21">
        <f>VLOOKUP($R700,'Tiempo de permanencia'!$B$7:$E$773,4,FALSE)</f>
        <v>7.6388888888888886E-3</v>
      </c>
      <c r="I700" s="37">
        <f t="shared" si="53"/>
        <v>4.8611111111111105E-2</v>
      </c>
      <c r="J700" s="23">
        <v>45023.065972222219</v>
      </c>
      <c r="K700" s="8">
        <v>45023.12222222222</v>
      </c>
      <c r="L700" s="12" t="s">
        <v>32</v>
      </c>
      <c r="M700" s="6" t="s">
        <v>20</v>
      </c>
      <c r="N700" s="12" t="s">
        <v>33</v>
      </c>
      <c r="O700" s="5">
        <v>38.44</v>
      </c>
      <c r="P700" s="12">
        <f>VLOOKUP(R700,'Monto total'!$H$4:$K$770,4,FALSE)</f>
        <v>96.44</v>
      </c>
      <c r="Q700" s="24" t="s">
        <v>22</v>
      </c>
      <c r="R700" s="5">
        <v>699</v>
      </c>
      <c r="S700" s="12" t="str">
        <f t="shared" si="54"/>
        <v>Sí</v>
      </c>
      <c r="T700" s="24" t="s">
        <v>23</v>
      </c>
      <c r="U700" s="5" t="s">
        <v>65</v>
      </c>
      <c r="V700" s="5" t="str">
        <f>TEXT(TablaSala[[#This Row],[Fecha de factura ]],"dddd")</f>
        <v>viernes</v>
      </c>
      <c r="W700" s="18" t="str">
        <f t="shared" si="51"/>
        <v>00:00:00</v>
      </c>
    </row>
    <row r="701" spans="1:23">
      <c r="A701" s="6">
        <v>8</v>
      </c>
      <c r="B701" s="12" t="s">
        <v>1062</v>
      </c>
      <c r="C701" s="6">
        <v>2</v>
      </c>
      <c r="D701" s="15">
        <f t="shared" si="52"/>
        <v>45023</v>
      </c>
      <c r="E701" s="7">
        <v>1.5972222222222221E-2</v>
      </c>
      <c r="F701" s="21">
        <v>0.11805555555555555</v>
      </c>
      <c r="G701" s="21">
        <f t="shared" si="50"/>
        <v>0.10208333333333333</v>
      </c>
      <c r="H701" s="21">
        <f>VLOOKUP($R701,'Tiempo de permanencia'!$B$7:$E$773,4,FALSE)</f>
        <v>5.9722222222222225E-2</v>
      </c>
      <c r="I701" s="37">
        <f t="shared" si="53"/>
        <v>4.2361111111111106E-2</v>
      </c>
      <c r="J701" s="23">
        <v>45023.015972222223</v>
      </c>
      <c r="K701" s="8">
        <v>45023.118055555555</v>
      </c>
      <c r="L701" s="12" t="s">
        <v>32</v>
      </c>
      <c r="M701" s="6" t="s">
        <v>20</v>
      </c>
      <c r="N701" s="12" t="s">
        <v>33</v>
      </c>
      <c r="O701" s="5">
        <v>21.66</v>
      </c>
      <c r="P701" s="12">
        <f>VLOOKUP(R701,'Monto total'!$H$4:$K$770,4,FALSE)</f>
        <v>255.66</v>
      </c>
      <c r="Q701" s="24" t="s">
        <v>22</v>
      </c>
      <c r="R701" s="5">
        <v>700</v>
      </c>
      <c r="S701" s="12" t="str">
        <f t="shared" si="54"/>
        <v>Sí</v>
      </c>
      <c r="T701" s="24" t="s">
        <v>97</v>
      </c>
      <c r="U701" s="5" t="s">
        <v>872</v>
      </c>
      <c r="V701" s="5" t="str">
        <f>TEXT(TablaSala[[#This Row],[Fecha de factura ]],"dddd")</f>
        <v>viernes</v>
      </c>
      <c r="W701" s="18" t="str">
        <f t="shared" si="51"/>
        <v>00:00:00</v>
      </c>
    </row>
    <row r="702" spans="1:23">
      <c r="A702" s="6">
        <v>19</v>
      </c>
      <c r="B702" s="12" t="s">
        <v>1063</v>
      </c>
      <c r="C702" s="6">
        <v>5</v>
      </c>
      <c r="D702" s="15">
        <f t="shared" si="52"/>
        <v>45023</v>
      </c>
      <c r="E702" s="7">
        <v>0.1388888888888889</v>
      </c>
      <c r="F702" s="21">
        <v>0.23958333333333334</v>
      </c>
      <c r="G702" s="21">
        <f t="shared" si="50"/>
        <v>0.10069444444444445</v>
      </c>
      <c r="H702" s="21">
        <f>VLOOKUP($R702,'Tiempo de permanencia'!$B$7:$E$773,4,FALSE)</f>
        <v>6.7361111111111108E-2</v>
      </c>
      <c r="I702" s="37">
        <f t="shared" si="53"/>
        <v>3.333333333333334E-2</v>
      </c>
      <c r="J702" s="23">
        <v>45023.138888888891</v>
      </c>
      <c r="K702" s="8">
        <v>45023.239583333336</v>
      </c>
      <c r="L702" s="12" t="s">
        <v>42</v>
      </c>
      <c r="M702" s="6" t="s">
        <v>20</v>
      </c>
      <c r="N702" s="12" t="s">
        <v>33</v>
      </c>
      <c r="O702" s="5">
        <v>39.83</v>
      </c>
      <c r="P702" s="12">
        <f>VLOOKUP(R702,'Monto total'!$H$4:$K$770,4,FALSE)</f>
        <v>141.82999999999998</v>
      </c>
      <c r="Q702" s="24" t="s">
        <v>34</v>
      </c>
      <c r="R702" s="5">
        <v>701</v>
      </c>
      <c r="S702" s="12" t="str">
        <f t="shared" si="54"/>
        <v>Sí</v>
      </c>
      <c r="T702" s="24" t="s">
        <v>55</v>
      </c>
      <c r="U702" s="5" t="s">
        <v>1064</v>
      </c>
      <c r="V702" s="5" t="str">
        <f>TEXT(TablaSala[[#This Row],[Fecha de factura ]],"dddd")</f>
        <v>viernes</v>
      </c>
      <c r="W702" s="18" t="str">
        <f t="shared" si="51"/>
        <v>00:00:00</v>
      </c>
    </row>
    <row r="703" spans="1:23">
      <c r="A703" s="6">
        <v>13</v>
      </c>
      <c r="B703" s="12" t="s">
        <v>1065</v>
      </c>
      <c r="C703" s="6">
        <v>2</v>
      </c>
      <c r="D703" s="15">
        <f t="shared" si="52"/>
        <v>45023</v>
      </c>
      <c r="E703" s="7">
        <v>0.10416666666666667</v>
      </c>
      <c r="F703" s="21">
        <v>0.21875</v>
      </c>
      <c r="G703" s="21">
        <f t="shared" si="50"/>
        <v>0.11458333333333333</v>
      </c>
      <c r="H703" s="21">
        <f>VLOOKUP($R703,'Tiempo de permanencia'!$B$7:$E$773,4,FALSE)</f>
        <v>0.1076388888888889</v>
      </c>
      <c r="I703" s="37">
        <f t="shared" si="53"/>
        <v>6.9444444444444337E-3</v>
      </c>
      <c r="J703" s="23">
        <v>45023.104166666664</v>
      </c>
      <c r="K703" s="8">
        <v>45023.21875</v>
      </c>
      <c r="L703" s="12" t="s">
        <v>19</v>
      </c>
      <c r="M703" s="6" t="s">
        <v>46</v>
      </c>
      <c r="N703" s="12" t="s">
        <v>33</v>
      </c>
      <c r="O703" s="5">
        <v>47.07</v>
      </c>
      <c r="P703" s="12">
        <f>VLOOKUP(R703,'Monto total'!$H$4:$K$770,4,FALSE)</f>
        <v>242.07</v>
      </c>
      <c r="Q703" s="24" t="s">
        <v>34</v>
      </c>
      <c r="R703" s="5">
        <v>702</v>
      </c>
      <c r="S703" s="12" t="str">
        <f t="shared" si="54"/>
        <v>Sí</v>
      </c>
      <c r="T703" s="24" t="s">
        <v>35</v>
      </c>
      <c r="U703" s="5" t="s">
        <v>1066</v>
      </c>
      <c r="V703" s="5" t="str">
        <f>TEXT(TablaSala[[#This Row],[Fecha de factura ]],"dddd")</f>
        <v>viernes</v>
      </c>
      <c r="W703" s="18" t="str">
        <f t="shared" si="51"/>
        <v>00:00:00</v>
      </c>
    </row>
    <row r="704" spans="1:23">
      <c r="A704" s="6">
        <v>9</v>
      </c>
      <c r="B704" s="12" t="s">
        <v>1067</v>
      </c>
      <c r="C704" s="6">
        <v>5</v>
      </c>
      <c r="D704" s="15">
        <f t="shared" si="52"/>
        <v>45023</v>
      </c>
      <c r="E704" s="7">
        <v>1.1805555555555555E-2</v>
      </c>
      <c r="F704" s="21">
        <v>9.6527777777777782E-2</v>
      </c>
      <c r="G704" s="21">
        <f t="shared" si="50"/>
        <v>9.5138888888888898E-2</v>
      </c>
      <c r="H704" s="21">
        <f>VLOOKUP($R704,'Tiempo de permanencia'!$B$7:$E$773,4,FALSE)</f>
        <v>2.013888888888889E-2</v>
      </c>
      <c r="I704" s="37">
        <f t="shared" si="53"/>
        <v>7.5000000000000011E-2</v>
      </c>
      <c r="J704" s="23">
        <v>45023.011805555558</v>
      </c>
      <c r="K704" s="8">
        <v>45023.09652777778</v>
      </c>
      <c r="L704" s="12" t="s">
        <v>26</v>
      </c>
      <c r="M704" s="6" t="s">
        <v>20</v>
      </c>
      <c r="N704" s="12" t="s">
        <v>33</v>
      </c>
      <c r="O704" s="5">
        <v>22.24</v>
      </c>
      <c r="P704" s="12">
        <f>VLOOKUP(R704,'Monto total'!$H$4:$K$770,4,FALSE)</f>
        <v>85.24</v>
      </c>
      <c r="Q704" s="24" t="s">
        <v>49</v>
      </c>
      <c r="R704" s="5">
        <v>703</v>
      </c>
      <c r="S704" s="12" t="str">
        <f t="shared" si="54"/>
        <v>Sí</v>
      </c>
      <c r="T704" s="24" t="s">
        <v>50</v>
      </c>
      <c r="U704" s="5" t="s">
        <v>116</v>
      </c>
      <c r="V704" s="5" t="str">
        <f>TEXT(TablaSala[[#This Row],[Fecha de factura ]],"dddd")</f>
        <v>viernes</v>
      </c>
      <c r="W704" s="18" t="str">
        <f t="shared" si="51"/>
        <v>00:15:00</v>
      </c>
    </row>
    <row r="705" spans="1:23">
      <c r="A705" s="6">
        <v>13</v>
      </c>
      <c r="B705" s="12" t="s">
        <v>1068</v>
      </c>
      <c r="C705" s="6">
        <v>6</v>
      </c>
      <c r="D705" s="15">
        <f t="shared" si="52"/>
        <v>45023</v>
      </c>
      <c r="E705" s="7">
        <v>6.9444444444444448E-2</v>
      </c>
      <c r="F705" s="21">
        <v>0.18680555555555556</v>
      </c>
      <c r="G705" s="21">
        <f t="shared" si="50"/>
        <v>0.11736111111111111</v>
      </c>
      <c r="H705" s="21">
        <f>VLOOKUP($R705,'Tiempo de permanencia'!$B$7:$E$773,4,FALSE)</f>
        <v>2.6388888888888889E-2</v>
      </c>
      <c r="I705" s="37">
        <f t="shared" si="53"/>
        <v>9.0972222222222218E-2</v>
      </c>
      <c r="J705" s="23">
        <v>45023.069444444445</v>
      </c>
      <c r="K705" s="8">
        <v>45023.186805555553</v>
      </c>
      <c r="L705" s="12" t="s">
        <v>32</v>
      </c>
      <c r="M705" s="6" t="s">
        <v>46</v>
      </c>
      <c r="N705" s="12" t="s">
        <v>33</v>
      </c>
      <c r="O705" s="5">
        <v>33.29</v>
      </c>
      <c r="P705" s="12">
        <f>VLOOKUP(R705,'Monto total'!$H$4:$K$770,4,FALSE)</f>
        <v>51.29</v>
      </c>
      <c r="Q705" s="24" t="s">
        <v>22</v>
      </c>
      <c r="R705" s="5">
        <v>704</v>
      </c>
      <c r="S705" s="12" t="str">
        <f t="shared" si="54"/>
        <v>Sí</v>
      </c>
      <c r="T705" s="24" t="s">
        <v>55</v>
      </c>
      <c r="U705" s="5" t="s">
        <v>131</v>
      </c>
      <c r="V705" s="5" t="str">
        <f>TEXT(TablaSala[[#This Row],[Fecha de factura ]],"dddd")</f>
        <v>viernes</v>
      </c>
      <c r="W705" s="18" t="str">
        <f t="shared" si="51"/>
        <v>00:00:00</v>
      </c>
    </row>
    <row r="706" spans="1:23">
      <c r="A706" s="6">
        <v>12</v>
      </c>
      <c r="B706" s="12" t="s">
        <v>920</v>
      </c>
      <c r="C706" s="6">
        <v>3</v>
      </c>
      <c r="D706" s="15">
        <f t="shared" si="52"/>
        <v>45023</v>
      </c>
      <c r="E706" s="7">
        <v>7.4999999999999997E-2</v>
      </c>
      <c r="F706" s="21">
        <v>0.12013888888888889</v>
      </c>
      <c r="G706" s="21">
        <f t="shared" ref="G706:G768" si="55">IF(Q706="Ocupada",F706-E706+W706,F706-E706)</f>
        <v>4.5138888888888895E-2</v>
      </c>
      <c r="H706" s="21">
        <f>VLOOKUP($R706,'Tiempo de permanencia'!$B$7:$E$773,4,FALSE)</f>
        <v>2.2916666666666665E-2</v>
      </c>
      <c r="I706" s="37">
        <f t="shared" si="53"/>
        <v>2.222222222222223E-2</v>
      </c>
      <c r="J706" s="23">
        <v>45023.074999999997</v>
      </c>
      <c r="K706" s="8">
        <v>45023.120138888888</v>
      </c>
      <c r="L706" s="12" t="s">
        <v>32</v>
      </c>
      <c r="M706" s="6" t="s">
        <v>20</v>
      </c>
      <c r="N706" s="12" t="s">
        <v>33</v>
      </c>
      <c r="O706" s="5">
        <v>43.07</v>
      </c>
      <c r="P706" s="12">
        <f>VLOOKUP(R706,'Monto total'!$H$4:$K$770,4,FALSE)</f>
        <v>155.07</v>
      </c>
      <c r="Q706" s="24" t="s">
        <v>34</v>
      </c>
      <c r="R706" s="5">
        <v>705</v>
      </c>
      <c r="S706" s="12" t="str">
        <f t="shared" si="54"/>
        <v>Sí</v>
      </c>
      <c r="T706" s="24" t="s">
        <v>50</v>
      </c>
      <c r="U706" s="5" t="s">
        <v>530</v>
      </c>
      <c r="V706" s="5" t="str">
        <f>TEXT(TablaSala[[#This Row],[Fecha de factura ]],"dddd")</f>
        <v>viernes</v>
      </c>
      <c r="W706" s="18" t="str">
        <f t="shared" si="51"/>
        <v>00:00:00</v>
      </c>
    </row>
    <row r="707" spans="1:23">
      <c r="A707" s="6">
        <v>20</v>
      </c>
      <c r="B707" s="12" t="s">
        <v>1069</v>
      </c>
      <c r="C707" s="6">
        <v>6</v>
      </c>
      <c r="D707" s="15">
        <f t="shared" ref="D707:D768" si="56">DATE(YEAR(J707),MONTH(J707),DAY(J707))</f>
        <v>45023</v>
      </c>
      <c r="E707" s="7">
        <v>5.1388888888888887E-2</v>
      </c>
      <c r="F707" s="21">
        <v>0.20416666666666666</v>
      </c>
      <c r="G707" s="21">
        <f t="shared" si="55"/>
        <v>0.16319444444444445</v>
      </c>
      <c r="H707" s="21">
        <f>VLOOKUP($R707,'Tiempo de permanencia'!$B$7:$E$773,4,FALSE)</f>
        <v>2.2916666666666665E-2</v>
      </c>
      <c r="I707" s="37">
        <f t="shared" ref="I707:I768" si="57">IF((G707-H707)&lt;0,0,G707-H707)</f>
        <v>0.14027777777777778</v>
      </c>
      <c r="J707" s="23">
        <v>45023.051388888889</v>
      </c>
      <c r="K707" s="8">
        <v>45023.20416666667</v>
      </c>
      <c r="L707" s="12" t="s">
        <v>26</v>
      </c>
      <c r="M707" s="6" t="s">
        <v>20</v>
      </c>
      <c r="N707" s="12" t="s">
        <v>33</v>
      </c>
      <c r="O707" s="5">
        <v>44.45</v>
      </c>
      <c r="P707" s="12">
        <f>VLOOKUP(R707,'Monto total'!$H$4:$K$770,4,FALSE)</f>
        <v>98.45</v>
      </c>
      <c r="Q707" s="24" t="s">
        <v>49</v>
      </c>
      <c r="R707" s="5">
        <v>706</v>
      </c>
      <c r="S707" s="12" t="str">
        <f t="shared" ref="S707:S768" si="58">IF($I707=0,"No","Sí")</f>
        <v>Sí</v>
      </c>
      <c r="T707" s="24" t="s">
        <v>97</v>
      </c>
      <c r="U707" s="5" t="s">
        <v>131</v>
      </c>
      <c r="V707" s="5" t="str">
        <f>TEXT(TablaSala[[#This Row],[Fecha de factura ]],"dddd")</f>
        <v>viernes</v>
      </c>
      <c r="W707" s="18" t="str">
        <f t="shared" ref="W707:W768" si="59">IF(Q707="Ocupada","00:15:00","00:00:00")</f>
        <v>00:15:00</v>
      </c>
    </row>
    <row r="708" spans="1:23">
      <c r="A708" s="6">
        <v>15</v>
      </c>
      <c r="B708" s="12" t="s">
        <v>1070</v>
      </c>
      <c r="C708" s="6">
        <v>1</v>
      </c>
      <c r="D708" s="15">
        <f t="shared" si="56"/>
        <v>45023</v>
      </c>
      <c r="E708" s="7">
        <v>0.12847222222222221</v>
      </c>
      <c r="F708" s="21">
        <v>0.22430555555555556</v>
      </c>
      <c r="G708" s="21">
        <f t="shared" si="55"/>
        <v>9.5833333333333354E-2</v>
      </c>
      <c r="H708" s="21">
        <f>VLOOKUP($R708,'Tiempo de permanencia'!$B$7:$E$773,4,FALSE)</f>
        <v>9.5138888888888884E-2</v>
      </c>
      <c r="I708" s="37">
        <f t="shared" si="57"/>
        <v>6.9444444444446973E-4</v>
      </c>
      <c r="J708" s="23">
        <v>45023.128472222219</v>
      </c>
      <c r="K708" s="8">
        <v>45023.224305555559</v>
      </c>
      <c r="L708" s="12" t="s">
        <v>32</v>
      </c>
      <c r="M708" s="6" t="s">
        <v>27</v>
      </c>
      <c r="N708" s="12" t="s">
        <v>33</v>
      </c>
      <c r="O708" s="5">
        <v>40.39</v>
      </c>
      <c r="P708" s="12">
        <f>VLOOKUP(R708,'Monto total'!$H$4:$K$770,4,FALSE)</f>
        <v>225.39</v>
      </c>
      <c r="Q708" s="24" t="s">
        <v>22</v>
      </c>
      <c r="R708" s="5">
        <v>707</v>
      </c>
      <c r="S708" s="12" t="str">
        <f t="shared" si="58"/>
        <v>Sí</v>
      </c>
      <c r="T708" s="24" t="s">
        <v>58</v>
      </c>
      <c r="U708" s="5" t="s">
        <v>1071</v>
      </c>
      <c r="V708" s="5" t="str">
        <f>TEXT(TablaSala[[#This Row],[Fecha de factura ]],"dddd")</f>
        <v>viernes</v>
      </c>
      <c r="W708" s="18" t="str">
        <f t="shared" si="59"/>
        <v>00:00:00</v>
      </c>
    </row>
    <row r="709" spans="1:23">
      <c r="A709" s="6">
        <v>5</v>
      </c>
      <c r="B709" s="12" t="s">
        <v>1072</v>
      </c>
      <c r="C709" s="6">
        <v>2</v>
      </c>
      <c r="D709" s="15">
        <f t="shared" si="56"/>
        <v>45023</v>
      </c>
      <c r="E709" s="7">
        <v>0.15</v>
      </c>
      <c r="F709" s="21">
        <v>0.30833333333333335</v>
      </c>
      <c r="G709" s="21">
        <f t="shared" si="55"/>
        <v>0.16875000000000001</v>
      </c>
      <c r="H709" s="21">
        <f>VLOOKUP($R709,'Tiempo de permanencia'!$B$7:$E$773,4,FALSE)</f>
        <v>1.6666666666666666E-2</v>
      </c>
      <c r="I709" s="37">
        <f t="shared" si="57"/>
        <v>0.15208333333333335</v>
      </c>
      <c r="J709" s="23">
        <v>45023.15</v>
      </c>
      <c r="K709" s="8">
        <v>45023.308333333334</v>
      </c>
      <c r="L709" s="12" t="s">
        <v>19</v>
      </c>
      <c r="M709" s="6" t="s">
        <v>46</v>
      </c>
      <c r="N709" s="12" t="s">
        <v>33</v>
      </c>
      <c r="O709" s="5">
        <v>41.8</v>
      </c>
      <c r="P709" s="12">
        <f>VLOOKUP(R709,'Monto total'!$H$4:$K$770,4,FALSE)</f>
        <v>95.8</v>
      </c>
      <c r="Q709" s="24" t="s">
        <v>49</v>
      </c>
      <c r="R709" s="5">
        <v>708</v>
      </c>
      <c r="S709" s="12" t="str">
        <f t="shared" si="58"/>
        <v>Sí</v>
      </c>
      <c r="T709" s="24" t="s">
        <v>23</v>
      </c>
      <c r="U709" s="5" t="s">
        <v>184</v>
      </c>
      <c r="V709" s="5" t="str">
        <f>TEXT(TablaSala[[#This Row],[Fecha de factura ]],"dddd")</f>
        <v>viernes</v>
      </c>
      <c r="W709" s="18" t="str">
        <f t="shared" si="59"/>
        <v>00:15:00</v>
      </c>
    </row>
    <row r="710" spans="1:23">
      <c r="A710" s="6">
        <v>8</v>
      </c>
      <c r="B710" s="12" t="s">
        <v>926</v>
      </c>
      <c r="C710" s="6">
        <v>4</v>
      </c>
      <c r="D710" s="15">
        <f t="shared" si="56"/>
        <v>45023</v>
      </c>
      <c r="E710" s="7">
        <v>7.9861111111111105E-2</v>
      </c>
      <c r="F710" s="21">
        <v>0.15277777777777779</v>
      </c>
      <c r="G710" s="21">
        <f t="shared" si="55"/>
        <v>8.3333333333333356E-2</v>
      </c>
      <c r="H710" s="21">
        <f>VLOOKUP($R710,'Tiempo de permanencia'!$B$7:$E$773,4,FALSE)</f>
        <v>6.805555555555555E-2</v>
      </c>
      <c r="I710" s="37">
        <f t="shared" si="57"/>
        <v>1.5277777777777807E-2</v>
      </c>
      <c r="J710" s="23">
        <v>45023.079861111109</v>
      </c>
      <c r="K710" s="8">
        <v>45023.152777777781</v>
      </c>
      <c r="L710" s="12" t="s">
        <v>32</v>
      </c>
      <c r="M710" s="6" t="s">
        <v>20</v>
      </c>
      <c r="N710" s="12" t="s">
        <v>28</v>
      </c>
      <c r="O710" s="5">
        <v>26.15</v>
      </c>
      <c r="P710" s="12">
        <f>VLOOKUP(R710,'Monto total'!$H$4:$K$770,4,FALSE)</f>
        <v>219.15</v>
      </c>
      <c r="Q710" s="24" t="s">
        <v>49</v>
      </c>
      <c r="R710" s="5">
        <v>709</v>
      </c>
      <c r="S710" s="12" t="str">
        <f t="shared" si="58"/>
        <v>Sí</v>
      </c>
      <c r="T710" s="24" t="s">
        <v>73</v>
      </c>
      <c r="U710" s="5" t="s">
        <v>1073</v>
      </c>
      <c r="V710" s="5" t="str">
        <f>TEXT(TablaSala[[#This Row],[Fecha de factura ]],"dddd")</f>
        <v>viernes</v>
      </c>
      <c r="W710" s="18" t="str">
        <f t="shared" si="59"/>
        <v>00:15:00</v>
      </c>
    </row>
    <row r="711" spans="1:23">
      <c r="A711" s="6">
        <v>18</v>
      </c>
      <c r="B711" s="12" t="s">
        <v>1074</v>
      </c>
      <c r="C711" s="6">
        <v>1</v>
      </c>
      <c r="D711" s="15">
        <f t="shared" si="56"/>
        <v>45023</v>
      </c>
      <c r="E711" s="7">
        <v>0.10277777777777777</v>
      </c>
      <c r="F711" s="21">
        <v>0.15138888888888888</v>
      </c>
      <c r="G711" s="21">
        <f t="shared" si="55"/>
        <v>5.9027777777777769E-2</v>
      </c>
      <c r="H711" s="21">
        <f>VLOOKUP($R711,'Tiempo de permanencia'!$B$7:$E$773,4,FALSE)</f>
        <v>9.7222222222222224E-2</v>
      </c>
      <c r="I711" s="37">
        <f t="shared" si="57"/>
        <v>0</v>
      </c>
      <c r="J711" s="23">
        <v>45023.102777777778</v>
      </c>
      <c r="K711" s="8">
        <v>45023.151388888888</v>
      </c>
      <c r="L711" s="12" t="s">
        <v>38</v>
      </c>
      <c r="M711" s="6" t="s">
        <v>20</v>
      </c>
      <c r="N711" s="12" t="s">
        <v>1323</v>
      </c>
      <c r="O711" s="5">
        <v>28.43</v>
      </c>
      <c r="P711" s="12">
        <f>VLOOKUP(R711,'Monto total'!$H$4:$K$770,4,FALSE)</f>
        <v>0</v>
      </c>
      <c r="Q711" s="24" t="s">
        <v>49</v>
      </c>
      <c r="R711" s="5">
        <v>710</v>
      </c>
      <c r="S711" s="12" t="str">
        <f t="shared" si="58"/>
        <v>No</v>
      </c>
      <c r="T711" s="24" t="s">
        <v>23</v>
      </c>
      <c r="U711" s="5" t="s">
        <v>1075</v>
      </c>
      <c r="V711" s="5" t="str">
        <f>TEXT(TablaSala[[#This Row],[Fecha de factura ]],"dddd")</f>
        <v>viernes</v>
      </c>
      <c r="W711" s="18" t="str">
        <f t="shared" si="59"/>
        <v>00:15:00</v>
      </c>
    </row>
    <row r="712" spans="1:23">
      <c r="A712" s="6">
        <v>20</v>
      </c>
      <c r="B712" s="12" t="s">
        <v>105</v>
      </c>
      <c r="C712" s="6">
        <v>6</v>
      </c>
      <c r="D712" s="15">
        <f t="shared" si="56"/>
        <v>45023</v>
      </c>
      <c r="E712" s="7">
        <v>7.7083333333333337E-2</v>
      </c>
      <c r="F712" s="21">
        <v>0.22083333333333333</v>
      </c>
      <c r="G712" s="21">
        <f t="shared" si="55"/>
        <v>0.15416666666666665</v>
      </c>
      <c r="H712" s="21">
        <f>VLOOKUP($R712,'Tiempo de permanencia'!$B$7:$E$773,4,FALSE)</f>
        <v>4.0972222222222222E-2</v>
      </c>
      <c r="I712" s="37">
        <f t="shared" si="57"/>
        <v>0.11319444444444443</v>
      </c>
      <c r="J712" s="23">
        <v>45023.07708333333</v>
      </c>
      <c r="K712" s="8">
        <v>45023.220833333333</v>
      </c>
      <c r="L712" s="12" t="s">
        <v>26</v>
      </c>
      <c r="M712" s="6" t="s">
        <v>20</v>
      </c>
      <c r="N712" s="12" t="s">
        <v>21</v>
      </c>
      <c r="O712" s="5">
        <v>49.74</v>
      </c>
      <c r="P712" s="12">
        <f>VLOOKUP(R712,'Monto total'!$H$4:$K$770,4,FALSE)</f>
        <v>215.74</v>
      </c>
      <c r="Q712" s="24" t="s">
        <v>49</v>
      </c>
      <c r="R712" s="5">
        <v>711</v>
      </c>
      <c r="S712" s="12" t="str">
        <f t="shared" si="58"/>
        <v>Sí</v>
      </c>
      <c r="T712" s="24" t="s">
        <v>58</v>
      </c>
      <c r="U712" s="5" t="s">
        <v>664</v>
      </c>
      <c r="V712" s="5" t="str">
        <f>TEXT(TablaSala[[#This Row],[Fecha de factura ]],"dddd")</f>
        <v>viernes</v>
      </c>
      <c r="W712" s="18" t="str">
        <f t="shared" si="59"/>
        <v>00:15:00</v>
      </c>
    </row>
    <row r="713" spans="1:23">
      <c r="A713" s="6">
        <v>10</v>
      </c>
      <c r="B713" s="12" t="s">
        <v>1076</v>
      </c>
      <c r="C713" s="6">
        <v>5</v>
      </c>
      <c r="D713" s="15">
        <f t="shared" si="56"/>
        <v>45023</v>
      </c>
      <c r="E713" s="7">
        <v>4.1666666666666666E-3</v>
      </c>
      <c r="F713" s="21">
        <v>0.10208333333333333</v>
      </c>
      <c r="G713" s="21">
        <f t="shared" si="55"/>
        <v>9.7916666666666666E-2</v>
      </c>
      <c r="H713" s="21">
        <f>VLOOKUP($R713,'Tiempo de permanencia'!$B$7:$E$773,4,FALSE)</f>
        <v>3.4027777777777775E-2</v>
      </c>
      <c r="I713" s="37">
        <f t="shared" si="57"/>
        <v>6.3888888888888884E-2</v>
      </c>
      <c r="J713" s="23">
        <v>45023.004166666666</v>
      </c>
      <c r="K713" s="8">
        <v>45023.102083333331</v>
      </c>
      <c r="L713" s="12" t="s">
        <v>32</v>
      </c>
      <c r="M713" s="6" t="s">
        <v>27</v>
      </c>
      <c r="N713" s="12" t="s">
        <v>28</v>
      </c>
      <c r="O713" s="5">
        <v>42.21</v>
      </c>
      <c r="P713" s="12">
        <f>VLOOKUP(R713,'Monto total'!$H$4:$K$770,4,FALSE)</f>
        <v>90.210000000000008</v>
      </c>
      <c r="Q713" s="24" t="s">
        <v>22</v>
      </c>
      <c r="R713" s="5">
        <v>712</v>
      </c>
      <c r="S713" s="12" t="str">
        <f t="shared" si="58"/>
        <v>Sí</v>
      </c>
      <c r="T713" s="24" t="s">
        <v>43</v>
      </c>
      <c r="U713" s="5" t="s">
        <v>273</v>
      </c>
      <c r="V713" s="5" t="str">
        <f>TEXT(TablaSala[[#This Row],[Fecha de factura ]],"dddd")</f>
        <v>viernes</v>
      </c>
      <c r="W713" s="18" t="str">
        <f t="shared" si="59"/>
        <v>00:00:00</v>
      </c>
    </row>
    <row r="714" spans="1:23">
      <c r="A714" s="6">
        <v>6</v>
      </c>
      <c r="B714" s="12" t="s">
        <v>1077</v>
      </c>
      <c r="C714" s="6">
        <v>4</v>
      </c>
      <c r="D714" s="15">
        <f t="shared" si="56"/>
        <v>45023</v>
      </c>
      <c r="E714" s="7">
        <v>1.0416666666666666E-2</v>
      </c>
      <c r="F714" s="21">
        <v>0.11944444444444445</v>
      </c>
      <c r="G714" s="21">
        <f t="shared" si="55"/>
        <v>0.10902777777777778</v>
      </c>
      <c r="H714" s="21">
        <f>VLOOKUP($R714,'Tiempo de permanencia'!$B$7:$E$773,4,FALSE)</f>
        <v>8.6805555555555552E-2</v>
      </c>
      <c r="I714" s="37">
        <f t="shared" si="57"/>
        <v>2.2222222222222227E-2</v>
      </c>
      <c r="J714" s="23">
        <v>45023.010416666664</v>
      </c>
      <c r="K714" s="8">
        <v>45023.119444444441</v>
      </c>
      <c r="L714" s="12" t="s">
        <v>26</v>
      </c>
      <c r="M714" s="6" t="s">
        <v>46</v>
      </c>
      <c r="N714" s="12" t="s">
        <v>33</v>
      </c>
      <c r="O714" s="5">
        <v>35.11</v>
      </c>
      <c r="P714" s="12">
        <f>VLOOKUP(R714,'Monto total'!$H$4:$K$770,4,FALSE)</f>
        <v>395.11</v>
      </c>
      <c r="Q714" s="24" t="s">
        <v>34</v>
      </c>
      <c r="R714" s="5">
        <v>713</v>
      </c>
      <c r="S714" s="12" t="str">
        <f t="shared" si="58"/>
        <v>Sí</v>
      </c>
      <c r="T714" s="24" t="s">
        <v>58</v>
      </c>
      <c r="U714" s="5" t="s">
        <v>1078</v>
      </c>
      <c r="V714" s="5" t="str">
        <f>TEXT(TablaSala[[#This Row],[Fecha de factura ]],"dddd")</f>
        <v>viernes</v>
      </c>
      <c r="W714" s="18" t="str">
        <f t="shared" si="59"/>
        <v>00:00:00</v>
      </c>
    </row>
    <row r="715" spans="1:23">
      <c r="A715" s="6">
        <v>19</v>
      </c>
      <c r="B715" s="12" t="s">
        <v>493</v>
      </c>
      <c r="C715" s="6">
        <v>2</v>
      </c>
      <c r="D715" s="15">
        <f t="shared" si="56"/>
        <v>45023</v>
      </c>
      <c r="E715" s="7">
        <v>9.7916666666666666E-2</v>
      </c>
      <c r="F715" s="21">
        <v>0.1701388888888889</v>
      </c>
      <c r="G715" s="21">
        <f t="shared" si="55"/>
        <v>7.2222222222222229E-2</v>
      </c>
      <c r="H715" s="21">
        <f>VLOOKUP($R715,'Tiempo de permanencia'!$B$7:$E$773,4,FALSE)</f>
        <v>4.3749999999999997E-2</v>
      </c>
      <c r="I715" s="37">
        <f t="shared" si="57"/>
        <v>2.8472222222222232E-2</v>
      </c>
      <c r="J715" s="23">
        <v>45023.097916666666</v>
      </c>
      <c r="K715" s="8">
        <v>45023.170138888891</v>
      </c>
      <c r="L715" s="12" t="s">
        <v>38</v>
      </c>
      <c r="M715" s="6" t="s">
        <v>20</v>
      </c>
      <c r="N715" s="12" t="s">
        <v>33</v>
      </c>
      <c r="O715" s="5">
        <v>10.69</v>
      </c>
      <c r="P715" s="12">
        <f>VLOOKUP(R715,'Monto total'!$H$4:$K$770,4,FALSE)</f>
        <v>235.69</v>
      </c>
      <c r="Q715" s="24" t="s">
        <v>34</v>
      </c>
      <c r="R715" s="5">
        <v>714</v>
      </c>
      <c r="S715" s="12" t="str">
        <f t="shared" si="58"/>
        <v>Sí</v>
      </c>
      <c r="T715" s="24" t="s">
        <v>29</v>
      </c>
      <c r="U715" s="5" t="s">
        <v>1079</v>
      </c>
      <c r="V715" s="5" t="str">
        <f>TEXT(TablaSala[[#This Row],[Fecha de factura ]],"dddd")</f>
        <v>viernes</v>
      </c>
      <c r="W715" s="18" t="str">
        <f t="shared" si="59"/>
        <v>00:00:00</v>
      </c>
    </row>
    <row r="716" spans="1:23">
      <c r="A716" s="6">
        <v>12</v>
      </c>
      <c r="B716" s="12" t="s">
        <v>1080</v>
      </c>
      <c r="C716" s="6">
        <v>6</v>
      </c>
      <c r="D716" s="15">
        <f t="shared" si="56"/>
        <v>45023</v>
      </c>
      <c r="E716" s="7">
        <v>7.2916666666666671E-2</v>
      </c>
      <c r="F716" s="21">
        <v>0.17708333333333334</v>
      </c>
      <c r="G716" s="21">
        <f t="shared" si="55"/>
        <v>0.11458333333333334</v>
      </c>
      <c r="H716" s="21">
        <f>VLOOKUP($R716,'Tiempo de permanencia'!$B$7:$E$773,4,FALSE)</f>
        <v>9.4444444444444442E-2</v>
      </c>
      <c r="I716" s="37">
        <f t="shared" si="57"/>
        <v>2.0138888888888901E-2</v>
      </c>
      <c r="J716" s="23">
        <v>45023.072916666664</v>
      </c>
      <c r="K716" s="8">
        <v>45023.177083333336</v>
      </c>
      <c r="L716" s="12" t="s">
        <v>19</v>
      </c>
      <c r="M716" s="6" t="s">
        <v>20</v>
      </c>
      <c r="N716" s="12" t="s">
        <v>21</v>
      </c>
      <c r="O716" s="5">
        <v>39.909999999999997</v>
      </c>
      <c r="P716" s="12">
        <f>VLOOKUP(R716,'Monto total'!$H$4:$K$770,4,FALSE)</f>
        <v>285.90999999999997</v>
      </c>
      <c r="Q716" s="24" t="s">
        <v>49</v>
      </c>
      <c r="R716" s="5">
        <v>715</v>
      </c>
      <c r="S716" s="12" t="str">
        <f t="shared" si="58"/>
        <v>Sí</v>
      </c>
      <c r="T716" s="24" t="s">
        <v>43</v>
      </c>
      <c r="U716" s="5" t="s">
        <v>1081</v>
      </c>
      <c r="V716" s="5" t="str">
        <f>TEXT(TablaSala[[#This Row],[Fecha de factura ]],"dddd")</f>
        <v>viernes</v>
      </c>
      <c r="W716" s="18" t="str">
        <f t="shared" si="59"/>
        <v>00:15:00</v>
      </c>
    </row>
    <row r="717" spans="1:23">
      <c r="A717" s="6">
        <v>12</v>
      </c>
      <c r="B717" s="12" t="s">
        <v>625</v>
      </c>
      <c r="C717" s="6">
        <v>4</v>
      </c>
      <c r="D717" s="15">
        <f t="shared" si="56"/>
        <v>45023</v>
      </c>
      <c r="E717" s="7">
        <v>7.4305555555555555E-2</v>
      </c>
      <c r="F717" s="21">
        <v>0.19722222222222222</v>
      </c>
      <c r="G717" s="21">
        <f t="shared" si="55"/>
        <v>0.13333333333333333</v>
      </c>
      <c r="H717" s="21">
        <f>VLOOKUP($R717,'Tiempo de permanencia'!$B$7:$E$773,4,FALSE)</f>
        <v>6.25E-2</v>
      </c>
      <c r="I717" s="37">
        <f t="shared" si="57"/>
        <v>7.0833333333333331E-2</v>
      </c>
      <c r="J717" s="23">
        <v>45023.074305555558</v>
      </c>
      <c r="K717" s="8">
        <v>45023.197222222225</v>
      </c>
      <c r="L717" s="12" t="s">
        <v>32</v>
      </c>
      <c r="M717" s="6" t="s">
        <v>46</v>
      </c>
      <c r="N717" s="12" t="s">
        <v>33</v>
      </c>
      <c r="O717" s="5">
        <v>44.73</v>
      </c>
      <c r="P717" s="12">
        <f>VLOOKUP(R717,'Monto total'!$H$4:$K$770,4,FALSE)</f>
        <v>275.73</v>
      </c>
      <c r="Q717" s="24" t="s">
        <v>49</v>
      </c>
      <c r="R717" s="5">
        <v>716</v>
      </c>
      <c r="S717" s="12" t="str">
        <f t="shared" si="58"/>
        <v>Sí</v>
      </c>
      <c r="T717" s="24" t="s">
        <v>35</v>
      </c>
      <c r="U717" s="5" t="s">
        <v>1082</v>
      </c>
      <c r="V717" s="5" t="str">
        <f>TEXT(TablaSala[[#This Row],[Fecha de factura ]],"dddd")</f>
        <v>viernes</v>
      </c>
      <c r="W717" s="18" t="str">
        <f t="shared" si="59"/>
        <v>00:15:00</v>
      </c>
    </row>
    <row r="718" spans="1:23">
      <c r="A718" s="6">
        <v>8</v>
      </c>
      <c r="B718" s="12" t="s">
        <v>875</v>
      </c>
      <c r="C718" s="6">
        <v>5</v>
      </c>
      <c r="D718" s="15">
        <f t="shared" si="56"/>
        <v>45023</v>
      </c>
      <c r="E718" s="7">
        <v>0.16388888888888889</v>
      </c>
      <c r="F718" s="21">
        <v>0.25208333333333333</v>
      </c>
      <c r="G718" s="21">
        <f t="shared" si="55"/>
        <v>8.8194444444444436E-2</v>
      </c>
      <c r="H718" s="21">
        <f>VLOOKUP($R718,'Tiempo de permanencia'!$B$7:$E$773,4,FALSE)</f>
        <v>0.05</v>
      </c>
      <c r="I718" s="37">
        <f t="shared" si="57"/>
        <v>3.8194444444444434E-2</v>
      </c>
      <c r="J718" s="23">
        <v>45023.163888888892</v>
      </c>
      <c r="K718" s="8">
        <v>45023.252083333333</v>
      </c>
      <c r="L718" s="12" t="s">
        <v>26</v>
      </c>
      <c r="M718" s="6" t="s">
        <v>20</v>
      </c>
      <c r="N718" s="12" t="s">
        <v>33</v>
      </c>
      <c r="O718" s="5">
        <v>23.67</v>
      </c>
      <c r="P718" s="12">
        <f>VLOOKUP(R718,'Monto total'!$H$4:$K$770,4,FALSE)</f>
        <v>178.67000000000002</v>
      </c>
      <c r="Q718" s="24" t="s">
        <v>34</v>
      </c>
      <c r="R718" s="5">
        <v>717</v>
      </c>
      <c r="S718" s="12" t="str">
        <f t="shared" si="58"/>
        <v>Sí</v>
      </c>
      <c r="T718" s="24" t="s">
        <v>55</v>
      </c>
      <c r="U718" s="5" t="s">
        <v>1083</v>
      </c>
      <c r="V718" s="5" t="str">
        <f>TEXT(TablaSala[[#This Row],[Fecha de factura ]],"dddd")</f>
        <v>viernes</v>
      </c>
      <c r="W718" s="18" t="str">
        <f t="shared" si="59"/>
        <v>00:00:00</v>
      </c>
    </row>
    <row r="719" spans="1:23">
      <c r="A719" s="6">
        <v>7</v>
      </c>
      <c r="B719" s="12" t="s">
        <v>588</v>
      </c>
      <c r="C719" s="6">
        <v>6</v>
      </c>
      <c r="D719" s="15">
        <f t="shared" si="56"/>
        <v>45023</v>
      </c>
      <c r="E719" s="7">
        <v>0.13750000000000001</v>
      </c>
      <c r="F719" s="21">
        <v>0.29583333333333334</v>
      </c>
      <c r="G719" s="21">
        <f t="shared" si="55"/>
        <v>0.15833333333333333</v>
      </c>
      <c r="H719" s="21">
        <f>VLOOKUP($R719,'Tiempo de permanencia'!$B$7:$E$773,4,FALSE)</f>
        <v>4.027777777777778E-2</v>
      </c>
      <c r="I719" s="37">
        <f t="shared" si="57"/>
        <v>0.11805555555555555</v>
      </c>
      <c r="J719" s="23">
        <v>45023.137499999997</v>
      </c>
      <c r="K719" s="8">
        <v>45023.29583333333</v>
      </c>
      <c r="L719" s="12" t="s">
        <v>32</v>
      </c>
      <c r="M719" s="6" t="s">
        <v>27</v>
      </c>
      <c r="N719" s="12" t="s">
        <v>33</v>
      </c>
      <c r="O719" s="5">
        <v>37.21</v>
      </c>
      <c r="P719" s="12">
        <f>VLOOKUP(R719,'Monto total'!$H$4:$K$770,4,FALSE)</f>
        <v>57.21</v>
      </c>
      <c r="Q719" s="24" t="s">
        <v>34</v>
      </c>
      <c r="R719" s="5">
        <v>718</v>
      </c>
      <c r="S719" s="12" t="str">
        <f t="shared" si="58"/>
        <v>Sí</v>
      </c>
      <c r="T719" s="24" t="s">
        <v>50</v>
      </c>
      <c r="U719" s="5" t="s">
        <v>255</v>
      </c>
      <c r="V719" s="5" t="str">
        <f>TEXT(TablaSala[[#This Row],[Fecha de factura ]],"dddd")</f>
        <v>viernes</v>
      </c>
      <c r="W719" s="18" t="str">
        <f t="shared" si="59"/>
        <v>00:00:00</v>
      </c>
    </row>
    <row r="720" spans="1:23">
      <c r="A720" s="6">
        <v>16</v>
      </c>
      <c r="B720" s="12" t="s">
        <v>1084</v>
      </c>
      <c r="C720" s="6">
        <v>3</v>
      </c>
      <c r="D720" s="15">
        <f t="shared" si="56"/>
        <v>45023</v>
      </c>
      <c r="E720" s="7">
        <v>5.4166666666666669E-2</v>
      </c>
      <c r="F720" s="21">
        <v>0.11736111111111111</v>
      </c>
      <c r="G720" s="21">
        <f t="shared" si="55"/>
        <v>6.3194444444444442E-2</v>
      </c>
      <c r="H720" s="21">
        <f>VLOOKUP($R720,'Tiempo de permanencia'!$B$7:$E$773,4,FALSE)</f>
        <v>4.8611111111111112E-2</v>
      </c>
      <c r="I720" s="37">
        <f t="shared" si="57"/>
        <v>1.458333333333333E-2</v>
      </c>
      <c r="J720" s="23">
        <v>45023.054166666669</v>
      </c>
      <c r="K720" s="8">
        <v>45023.117361111108</v>
      </c>
      <c r="L720" s="12" t="s">
        <v>26</v>
      </c>
      <c r="M720" s="6" t="s">
        <v>20</v>
      </c>
      <c r="N720" s="12" t="s">
        <v>21</v>
      </c>
      <c r="O720" s="5">
        <v>17.23</v>
      </c>
      <c r="P720" s="12">
        <f>VLOOKUP(R720,'Monto total'!$H$4:$K$770,4,FALSE)</f>
        <v>124.23</v>
      </c>
      <c r="Q720" s="24" t="s">
        <v>34</v>
      </c>
      <c r="R720" s="5">
        <v>719</v>
      </c>
      <c r="S720" s="12" t="str">
        <f t="shared" si="58"/>
        <v>Sí</v>
      </c>
      <c r="T720" s="24" t="s">
        <v>29</v>
      </c>
      <c r="U720" s="5" t="s">
        <v>1085</v>
      </c>
      <c r="V720" s="5" t="str">
        <f>TEXT(TablaSala[[#This Row],[Fecha de factura ]],"dddd")</f>
        <v>viernes</v>
      </c>
      <c r="W720" s="18" t="str">
        <f t="shared" si="59"/>
        <v>00:00:00</v>
      </c>
    </row>
    <row r="721" spans="1:23">
      <c r="A721" s="6">
        <v>4</v>
      </c>
      <c r="B721" s="12" t="s">
        <v>1086</v>
      </c>
      <c r="C721" s="6">
        <v>5</v>
      </c>
      <c r="D721" s="15">
        <f t="shared" si="56"/>
        <v>45023</v>
      </c>
      <c r="E721" s="7">
        <v>9.2361111111111116E-2</v>
      </c>
      <c r="F721" s="21">
        <v>0.24027777777777778</v>
      </c>
      <c r="G721" s="21">
        <f t="shared" si="55"/>
        <v>0.14791666666666667</v>
      </c>
      <c r="H721" s="21">
        <f>VLOOKUP($R721,'Tiempo de permanencia'!$B$7:$E$773,4,FALSE)</f>
        <v>9.2361111111111116E-2</v>
      </c>
      <c r="I721" s="37">
        <f t="shared" si="57"/>
        <v>5.5555555555555552E-2</v>
      </c>
      <c r="J721" s="23">
        <v>45023.092361111114</v>
      </c>
      <c r="K721" s="8">
        <v>45023.240277777775</v>
      </c>
      <c r="L721" s="12" t="s">
        <v>19</v>
      </c>
      <c r="M721" s="6" t="s">
        <v>20</v>
      </c>
      <c r="N721" s="12" t="s">
        <v>33</v>
      </c>
      <c r="O721" s="5">
        <v>40.28</v>
      </c>
      <c r="P721" s="12">
        <f>VLOOKUP(R721,'Monto total'!$H$4:$K$770,4,FALSE)</f>
        <v>208.28</v>
      </c>
      <c r="Q721" s="24" t="s">
        <v>22</v>
      </c>
      <c r="R721" s="5">
        <v>720</v>
      </c>
      <c r="S721" s="12" t="str">
        <f t="shared" si="58"/>
        <v>Sí</v>
      </c>
      <c r="T721" s="24" t="s">
        <v>39</v>
      </c>
      <c r="U721" s="5" t="s">
        <v>1087</v>
      </c>
      <c r="V721" s="5" t="str">
        <f>TEXT(TablaSala[[#This Row],[Fecha de factura ]],"dddd")</f>
        <v>viernes</v>
      </c>
      <c r="W721" s="18" t="str">
        <f t="shared" si="59"/>
        <v>00:00:00</v>
      </c>
    </row>
    <row r="722" spans="1:23">
      <c r="A722" s="6">
        <v>6</v>
      </c>
      <c r="B722" s="12" t="s">
        <v>210</v>
      </c>
      <c r="C722" s="6">
        <v>2</v>
      </c>
      <c r="D722" s="15">
        <f t="shared" si="56"/>
        <v>45023</v>
      </c>
      <c r="E722" s="7">
        <v>0.16180555555555556</v>
      </c>
      <c r="F722" s="21">
        <v>0.29236111111111113</v>
      </c>
      <c r="G722" s="21">
        <f t="shared" si="55"/>
        <v>0.13055555555555556</v>
      </c>
      <c r="H722" s="21">
        <f>VLOOKUP($R722,'Tiempo de permanencia'!$B$7:$E$773,4,FALSE)</f>
        <v>9.2361111111111116E-2</v>
      </c>
      <c r="I722" s="37">
        <f t="shared" si="57"/>
        <v>3.8194444444444448E-2</v>
      </c>
      <c r="J722" s="23">
        <v>45023.161805555559</v>
      </c>
      <c r="K722" s="8">
        <v>45023.292361111111</v>
      </c>
      <c r="L722" s="12" t="s">
        <v>32</v>
      </c>
      <c r="M722" s="6" t="s">
        <v>27</v>
      </c>
      <c r="N722" s="12" t="s">
        <v>33</v>
      </c>
      <c r="O722" s="5">
        <v>47.13</v>
      </c>
      <c r="P722" s="12">
        <f>VLOOKUP(R722,'Monto total'!$H$4:$K$770,4,FALSE)</f>
        <v>265.13</v>
      </c>
      <c r="Q722" s="24" t="s">
        <v>34</v>
      </c>
      <c r="R722" s="5">
        <v>721</v>
      </c>
      <c r="S722" s="12" t="str">
        <f t="shared" si="58"/>
        <v>Sí</v>
      </c>
      <c r="T722" s="24" t="s">
        <v>39</v>
      </c>
      <c r="U722" s="5" t="s">
        <v>1088</v>
      </c>
      <c r="V722" s="5" t="str">
        <f>TEXT(TablaSala[[#This Row],[Fecha de factura ]],"dddd")</f>
        <v>viernes</v>
      </c>
      <c r="W722" s="18" t="str">
        <f t="shared" si="59"/>
        <v>00:00:00</v>
      </c>
    </row>
    <row r="723" spans="1:23">
      <c r="A723" s="6">
        <v>13</v>
      </c>
      <c r="B723" s="12" t="s">
        <v>1089</v>
      </c>
      <c r="C723" s="6">
        <v>5</v>
      </c>
      <c r="D723" s="15">
        <f t="shared" si="56"/>
        <v>45023</v>
      </c>
      <c r="E723" s="7">
        <v>0.11874999999999999</v>
      </c>
      <c r="F723" s="21">
        <v>0.17222222222222222</v>
      </c>
      <c r="G723" s="21">
        <f t="shared" si="55"/>
        <v>5.3472222222222227E-2</v>
      </c>
      <c r="H723" s="21">
        <f>VLOOKUP($R723,'Tiempo de permanencia'!$B$7:$E$773,4,FALSE)</f>
        <v>4.0972222222222222E-2</v>
      </c>
      <c r="I723" s="37">
        <f t="shared" si="57"/>
        <v>1.2500000000000004E-2</v>
      </c>
      <c r="J723" s="23">
        <v>45023.118750000001</v>
      </c>
      <c r="K723" s="8">
        <v>45023.172222222223</v>
      </c>
      <c r="L723" s="12" t="s">
        <v>32</v>
      </c>
      <c r="M723" s="6" t="s">
        <v>20</v>
      </c>
      <c r="N723" s="12" t="s">
        <v>33</v>
      </c>
      <c r="O723" s="5">
        <v>20.62</v>
      </c>
      <c r="P723" s="12">
        <f>VLOOKUP(R723,'Monto total'!$H$4:$K$770,4,FALSE)</f>
        <v>105.62</v>
      </c>
      <c r="Q723" s="24" t="s">
        <v>34</v>
      </c>
      <c r="R723" s="5">
        <v>722</v>
      </c>
      <c r="S723" s="12" t="str">
        <f t="shared" si="58"/>
        <v>Sí</v>
      </c>
      <c r="T723" s="24" t="s">
        <v>73</v>
      </c>
      <c r="U723" s="5" t="s">
        <v>1090</v>
      </c>
      <c r="V723" s="5" t="str">
        <f>TEXT(TablaSala[[#This Row],[Fecha de factura ]],"dddd")</f>
        <v>viernes</v>
      </c>
      <c r="W723" s="18" t="str">
        <f t="shared" si="59"/>
        <v>00:00:00</v>
      </c>
    </row>
    <row r="724" spans="1:23">
      <c r="A724" s="6">
        <v>12</v>
      </c>
      <c r="B724" s="12" t="s">
        <v>248</v>
      </c>
      <c r="C724" s="6">
        <v>2</v>
      </c>
      <c r="D724" s="15">
        <f t="shared" si="56"/>
        <v>45023</v>
      </c>
      <c r="E724" s="7">
        <v>6.5972222222222224E-2</v>
      </c>
      <c r="F724" s="21">
        <v>0.20069444444444445</v>
      </c>
      <c r="G724" s="21">
        <f t="shared" si="55"/>
        <v>0.13472222222222224</v>
      </c>
      <c r="H724" s="21">
        <f>VLOOKUP($R724,'Tiempo de permanencia'!$B$7:$E$773,4,FALSE)</f>
        <v>2.1527777777777778E-2</v>
      </c>
      <c r="I724" s="37">
        <f t="shared" si="57"/>
        <v>0.11319444444444446</v>
      </c>
      <c r="J724" s="23">
        <v>45023.065972222219</v>
      </c>
      <c r="K724" s="8">
        <v>45023.200694444444</v>
      </c>
      <c r="L724" s="12" t="s">
        <v>42</v>
      </c>
      <c r="M724" s="6" t="s">
        <v>27</v>
      </c>
      <c r="N724" s="12" t="s">
        <v>28</v>
      </c>
      <c r="O724" s="5">
        <v>27.79</v>
      </c>
      <c r="P724" s="12">
        <f>VLOOKUP(R724,'Monto total'!$H$4:$K$770,4,FALSE)</f>
        <v>153.79</v>
      </c>
      <c r="Q724" s="24" t="s">
        <v>34</v>
      </c>
      <c r="R724" s="5">
        <v>723</v>
      </c>
      <c r="S724" s="12" t="str">
        <f t="shared" si="58"/>
        <v>Sí</v>
      </c>
      <c r="T724" s="24" t="s">
        <v>78</v>
      </c>
      <c r="U724" s="5" t="s">
        <v>1091</v>
      </c>
      <c r="V724" s="5" t="str">
        <f>TEXT(TablaSala[[#This Row],[Fecha de factura ]],"dddd")</f>
        <v>viernes</v>
      </c>
      <c r="W724" s="18" t="str">
        <f t="shared" si="59"/>
        <v>00:00:00</v>
      </c>
    </row>
    <row r="725" spans="1:23">
      <c r="A725" s="6">
        <v>8</v>
      </c>
      <c r="B725" s="12" t="s">
        <v>138</v>
      </c>
      <c r="C725" s="6">
        <v>6</v>
      </c>
      <c r="D725" s="15">
        <f t="shared" si="56"/>
        <v>45023</v>
      </c>
      <c r="E725" s="7">
        <v>0.12222222222222222</v>
      </c>
      <c r="F725" s="21">
        <v>0.17708333333333334</v>
      </c>
      <c r="G725" s="21">
        <f t="shared" si="55"/>
        <v>5.4861111111111124E-2</v>
      </c>
      <c r="H725" s="21">
        <f>VLOOKUP($R725,'Tiempo de permanencia'!$B$7:$E$773,4,FALSE)</f>
        <v>3.888888888888889E-2</v>
      </c>
      <c r="I725" s="37">
        <f t="shared" si="57"/>
        <v>1.5972222222222235E-2</v>
      </c>
      <c r="J725" s="23">
        <v>45023.12222222222</v>
      </c>
      <c r="K725" s="8">
        <v>45023.177083333336</v>
      </c>
      <c r="L725" s="12" t="s">
        <v>38</v>
      </c>
      <c r="M725" s="6" t="s">
        <v>46</v>
      </c>
      <c r="N725" s="12" t="s">
        <v>28</v>
      </c>
      <c r="O725" s="5">
        <v>14.12</v>
      </c>
      <c r="P725" s="12">
        <f>VLOOKUP(R725,'Monto total'!$H$4:$K$770,4,FALSE)</f>
        <v>80.12</v>
      </c>
      <c r="Q725" s="24" t="s">
        <v>34</v>
      </c>
      <c r="R725" s="5">
        <v>724</v>
      </c>
      <c r="S725" s="12" t="str">
        <f t="shared" si="58"/>
        <v>Sí</v>
      </c>
      <c r="T725" s="24" t="s">
        <v>50</v>
      </c>
      <c r="U725" s="5" t="s">
        <v>349</v>
      </c>
      <c r="V725" s="5" t="str">
        <f>TEXT(TablaSala[[#This Row],[Fecha de factura ]],"dddd")</f>
        <v>viernes</v>
      </c>
      <c r="W725" s="18" t="str">
        <f t="shared" si="59"/>
        <v>00:00:00</v>
      </c>
    </row>
    <row r="726" spans="1:23">
      <c r="A726" s="6">
        <v>10</v>
      </c>
      <c r="B726" s="12" t="s">
        <v>1092</v>
      </c>
      <c r="C726" s="6">
        <v>4</v>
      </c>
      <c r="D726" s="15">
        <f t="shared" si="56"/>
        <v>45023</v>
      </c>
      <c r="E726" s="7">
        <v>7.4999999999999997E-2</v>
      </c>
      <c r="F726" s="21">
        <v>0.1388888888888889</v>
      </c>
      <c r="G726" s="21">
        <f t="shared" si="55"/>
        <v>7.4305555555555569E-2</v>
      </c>
      <c r="H726" s="21">
        <f>VLOOKUP($R726,'Tiempo de permanencia'!$B$7:$E$773,4,FALSE)</f>
        <v>5.9027777777777776E-2</v>
      </c>
      <c r="I726" s="37">
        <f t="shared" si="57"/>
        <v>1.5277777777777793E-2</v>
      </c>
      <c r="J726" s="23">
        <v>45023.074999999997</v>
      </c>
      <c r="K726" s="8">
        <v>45023.138888888891</v>
      </c>
      <c r="L726" s="12" t="s">
        <v>42</v>
      </c>
      <c r="M726" s="6" t="s">
        <v>20</v>
      </c>
      <c r="N726" s="12" t="s">
        <v>28</v>
      </c>
      <c r="O726" s="5">
        <v>18.66</v>
      </c>
      <c r="P726" s="12">
        <f>VLOOKUP(R726,'Monto total'!$H$4:$K$770,4,FALSE)</f>
        <v>186.66</v>
      </c>
      <c r="Q726" s="24" t="s">
        <v>49</v>
      </c>
      <c r="R726" s="5">
        <v>725</v>
      </c>
      <c r="S726" s="12" t="str">
        <f t="shared" si="58"/>
        <v>Sí</v>
      </c>
      <c r="T726" s="24" t="s">
        <v>78</v>
      </c>
      <c r="U726" s="5" t="s">
        <v>1093</v>
      </c>
      <c r="V726" s="5" t="str">
        <f>TEXT(TablaSala[[#This Row],[Fecha de factura ]],"dddd")</f>
        <v>viernes</v>
      </c>
      <c r="W726" s="18" t="str">
        <f t="shared" si="59"/>
        <v>00:15:00</v>
      </c>
    </row>
    <row r="727" spans="1:23">
      <c r="A727" s="6">
        <v>11</v>
      </c>
      <c r="B727" s="12" t="s">
        <v>371</v>
      </c>
      <c r="C727" s="6">
        <v>2</v>
      </c>
      <c r="D727" s="15">
        <f t="shared" si="56"/>
        <v>45023</v>
      </c>
      <c r="E727" s="7">
        <v>0.10277777777777777</v>
      </c>
      <c r="F727" s="21">
        <v>0.23819444444444443</v>
      </c>
      <c r="G727" s="21">
        <f t="shared" si="55"/>
        <v>0.13541666666666666</v>
      </c>
      <c r="H727" s="21">
        <f>VLOOKUP($R727,'Tiempo de permanencia'!$B$7:$E$773,4,FALSE)</f>
        <v>5.1388888888888887E-2</v>
      </c>
      <c r="I727" s="37">
        <f t="shared" si="57"/>
        <v>8.4027777777777771E-2</v>
      </c>
      <c r="J727" s="23">
        <v>45023.102777777778</v>
      </c>
      <c r="K727" s="8">
        <v>45023.238194444442</v>
      </c>
      <c r="L727" s="12" t="s">
        <v>38</v>
      </c>
      <c r="M727" s="6" t="s">
        <v>27</v>
      </c>
      <c r="N727" s="12" t="s">
        <v>33</v>
      </c>
      <c r="O727" s="5">
        <v>41.38</v>
      </c>
      <c r="P727" s="12">
        <f>VLOOKUP(R727,'Monto total'!$H$4:$K$770,4,FALSE)</f>
        <v>167.38</v>
      </c>
      <c r="Q727" s="24" t="s">
        <v>22</v>
      </c>
      <c r="R727" s="5">
        <v>726</v>
      </c>
      <c r="S727" s="12" t="str">
        <f t="shared" si="58"/>
        <v>Sí</v>
      </c>
      <c r="T727" s="24" t="s">
        <v>23</v>
      </c>
      <c r="U727" s="5" t="s">
        <v>1094</v>
      </c>
      <c r="V727" s="5" t="str">
        <f>TEXT(TablaSala[[#This Row],[Fecha de factura ]],"dddd")</f>
        <v>viernes</v>
      </c>
      <c r="W727" s="18" t="str">
        <f t="shared" si="59"/>
        <v>00:00:00</v>
      </c>
    </row>
    <row r="728" spans="1:23">
      <c r="A728" s="6">
        <v>17</v>
      </c>
      <c r="B728" s="12" t="s">
        <v>917</v>
      </c>
      <c r="C728" s="6">
        <v>6</v>
      </c>
      <c r="D728" s="15">
        <f t="shared" si="56"/>
        <v>45023</v>
      </c>
      <c r="E728" s="7">
        <v>2.1527777777777778E-2</v>
      </c>
      <c r="F728" s="21">
        <v>0.12638888888888888</v>
      </c>
      <c r="G728" s="21">
        <f t="shared" si="55"/>
        <v>0.1048611111111111</v>
      </c>
      <c r="H728" s="21">
        <f>VLOOKUP($R728,'Tiempo de permanencia'!$B$7:$E$773,4,FALSE)</f>
        <v>1.4583333333333334E-2</v>
      </c>
      <c r="I728" s="37">
        <f t="shared" si="57"/>
        <v>9.0277777777777762E-2</v>
      </c>
      <c r="J728" s="23">
        <v>45023.021527777775</v>
      </c>
      <c r="K728" s="8">
        <v>45023.126388888886</v>
      </c>
      <c r="L728" s="12" t="s">
        <v>32</v>
      </c>
      <c r="M728" s="6" t="s">
        <v>46</v>
      </c>
      <c r="N728" s="12" t="s">
        <v>21</v>
      </c>
      <c r="O728" s="5">
        <v>13.24</v>
      </c>
      <c r="P728" s="12">
        <f>VLOOKUP(R728,'Monto total'!$H$4:$K$770,4,FALSE)</f>
        <v>53.24</v>
      </c>
      <c r="Q728" s="24" t="s">
        <v>22</v>
      </c>
      <c r="R728" s="5">
        <v>727</v>
      </c>
      <c r="S728" s="12" t="str">
        <f t="shared" si="58"/>
        <v>Sí</v>
      </c>
      <c r="T728" s="24" t="s">
        <v>29</v>
      </c>
      <c r="U728" s="5" t="s">
        <v>255</v>
      </c>
      <c r="V728" s="5" t="str">
        <f>TEXT(TablaSala[[#This Row],[Fecha de factura ]],"dddd")</f>
        <v>viernes</v>
      </c>
      <c r="W728" s="18" t="str">
        <f t="shared" si="59"/>
        <v>00:00:00</v>
      </c>
    </row>
    <row r="729" spans="1:23">
      <c r="A729" s="6">
        <v>9</v>
      </c>
      <c r="B729" s="12" t="s">
        <v>570</v>
      </c>
      <c r="C729" s="6">
        <v>6</v>
      </c>
      <c r="D729" s="15">
        <f t="shared" si="56"/>
        <v>45023</v>
      </c>
      <c r="E729" s="7">
        <v>8.7499999999999994E-2</v>
      </c>
      <c r="F729" s="21">
        <v>0.18680555555555556</v>
      </c>
      <c r="G729" s="21">
        <f t="shared" si="55"/>
        <v>0.10972222222222223</v>
      </c>
      <c r="H729" s="21">
        <f>VLOOKUP($R729,'Tiempo de permanencia'!$B$7:$E$773,4,FALSE)</f>
        <v>0.05</v>
      </c>
      <c r="I729" s="37">
        <f t="shared" si="57"/>
        <v>5.9722222222222232E-2</v>
      </c>
      <c r="J729" s="23">
        <v>45023.087500000001</v>
      </c>
      <c r="K729" s="8">
        <v>45023.186805555553</v>
      </c>
      <c r="L729" s="12" t="s">
        <v>26</v>
      </c>
      <c r="M729" s="6" t="s">
        <v>27</v>
      </c>
      <c r="N729" s="12" t="s">
        <v>21</v>
      </c>
      <c r="O729" s="5">
        <v>34.28</v>
      </c>
      <c r="P729" s="12">
        <f>VLOOKUP(R729,'Monto total'!$H$4:$K$770,4,FALSE)</f>
        <v>229.28</v>
      </c>
      <c r="Q729" s="24" t="s">
        <v>49</v>
      </c>
      <c r="R729" s="5">
        <v>728</v>
      </c>
      <c r="S729" s="12" t="str">
        <f t="shared" si="58"/>
        <v>Sí</v>
      </c>
      <c r="T729" s="24" t="s">
        <v>97</v>
      </c>
      <c r="U729" s="5" t="s">
        <v>1095</v>
      </c>
      <c r="V729" s="5" t="str">
        <f>TEXT(TablaSala[[#This Row],[Fecha de factura ]],"dddd")</f>
        <v>viernes</v>
      </c>
      <c r="W729" s="18" t="str">
        <f t="shared" si="59"/>
        <v>00:15:00</v>
      </c>
    </row>
    <row r="730" spans="1:23">
      <c r="A730" s="6">
        <v>20</v>
      </c>
      <c r="B730" s="12" t="s">
        <v>451</v>
      </c>
      <c r="C730" s="6">
        <v>2</v>
      </c>
      <c r="D730" s="15">
        <f t="shared" si="56"/>
        <v>45023</v>
      </c>
      <c r="E730" s="7">
        <v>0.11736111111111111</v>
      </c>
      <c r="F730" s="21">
        <v>0.25347222222222221</v>
      </c>
      <c r="G730" s="21">
        <f t="shared" si="55"/>
        <v>0.14652777777777776</v>
      </c>
      <c r="H730" s="21">
        <f>VLOOKUP($R730,'Tiempo de permanencia'!$B$7:$E$773,4,FALSE)</f>
        <v>4.5138888888888888E-2</v>
      </c>
      <c r="I730" s="37">
        <f t="shared" si="57"/>
        <v>0.10138888888888886</v>
      </c>
      <c r="J730" s="23">
        <v>45023.117361111108</v>
      </c>
      <c r="K730" s="8">
        <v>45023.253472222219</v>
      </c>
      <c r="L730" s="12" t="s">
        <v>38</v>
      </c>
      <c r="M730" s="6" t="s">
        <v>27</v>
      </c>
      <c r="N730" s="12" t="s">
        <v>33</v>
      </c>
      <c r="O730" s="5">
        <v>18.97</v>
      </c>
      <c r="P730" s="12">
        <f>VLOOKUP(R730,'Monto total'!$H$4:$K$770,4,FALSE)</f>
        <v>146.97</v>
      </c>
      <c r="Q730" s="24" t="s">
        <v>49</v>
      </c>
      <c r="R730" s="5">
        <v>729</v>
      </c>
      <c r="S730" s="12" t="str">
        <f t="shared" si="58"/>
        <v>Sí</v>
      </c>
      <c r="T730" s="24" t="s">
        <v>58</v>
      </c>
      <c r="U730" s="5" t="s">
        <v>930</v>
      </c>
      <c r="V730" s="5" t="str">
        <f>TEXT(TablaSala[[#This Row],[Fecha de factura ]],"dddd")</f>
        <v>viernes</v>
      </c>
      <c r="W730" s="18" t="str">
        <f t="shared" si="59"/>
        <v>00:15:00</v>
      </c>
    </row>
    <row r="731" spans="1:23">
      <c r="A731" s="6">
        <v>8</v>
      </c>
      <c r="B731" s="12" t="s">
        <v>928</v>
      </c>
      <c r="C731" s="6">
        <v>3</v>
      </c>
      <c r="D731" s="15">
        <f t="shared" si="56"/>
        <v>45023</v>
      </c>
      <c r="E731" s="7">
        <v>2.013888888888889E-2</v>
      </c>
      <c r="F731" s="21">
        <v>0.10625</v>
      </c>
      <c r="G731" s="21">
        <f t="shared" si="55"/>
        <v>9.6527777777777782E-2</v>
      </c>
      <c r="H731" s="21">
        <f>VLOOKUP($R731,'Tiempo de permanencia'!$B$7:$E$773,4,FALSE)</f>
        <v>5.486111111111111E-2</v>
      </c>
      <c r="I731" s="37">
        <f t="shared" si="57"/>
        <v>4.1666666666666671E-2</v>
      </c>
      <c r="J731" s="23">
        <v>45023.020138888889</v>
      </c>
      <c r="K731" s="8">
        <v>45023.106249999997</v>
      </c>
      <c r="L731" s="12" t="s">
        <v>19</v>
      </c>
      <c r="M731" s="6" t="s">
        <v>20</v>
      </c>
      <c r="N731" s="12" t="s">
        <v>33</v>
      </c>
      <c r="O731" s="5">
        <v>15.02</v>
      </c>
      <c r="P731" s="12">
        <f>VLOOKUP(R731,'Monto total'!$H$4:$K$770,4,FALSE)</f>
        <v>129.02000000000001</v>
      </c>
      <c r="Q731" s="24" t="s">
        <v>49</v>
      </c>
      <c r="R731" s="5">
        <v>730</v>
      </c>
      <c r="S731" s="12" t="str">
        <f t="shared" si="58"/>
        <v>Sí</v>
      </c>
      <c r="T731" s="24" t="s">
        <v>23</v>
      </c>
      <c r="U731" s="5" t="s">
        <v>737</v>
      </c>
      <c r="V731" s="5" t="str">
        <f>TEXT(TablaSala[[#This Row],[Fecha de factura ]],"dddd")</f>
        <v>viernes</v>
      </c>
      <c r="W731" s="18" t="str">
        <f t="shared" si="59"/>
        <v>00:15:00</v>
      </c>
    </row>
    <row r="732" spans="1:23">
      <c r="A732" s="6">
        <v>17</v>
      </c>
      <c r="B732" s="12" t="s">
        <v>697</v>
      </c>
      <c r="C732" s="6">
        <v>3</v>
      </c>
      <c r="D732" s="15">
        <f t="shared" si="56"/>
        <v>45023</v>
      </c>
      <c r="E732" s="7">
        <v>0.1361111111111111</v>
      </c>
      <c r="F732" s="21">
        <v>0.2673611111111111</v>
      </c>
      <c r="G732" s="21">
        <f t="shared" si="55"/>
        <v>0.13125000000000001</v>
      </c>
      <c r="H732" s="21">
        <f>VLOOKUP($R732,'Tiempo de permanencia'!$B$7:$E$773,4,FALSE)</f>
        <v>3.2638888888888891E-2</v>
      </c>
      <c r="I732" s="37">
        <f t="shared" si="57"/>
        <v>9.8611111111111122E-2</v>
      </c>
      <c r="J732" s="23">
        <v>45023.136111111111</v>
      </c>
      <c r="K732" s="8">
        <v>45023.267361111109</v>
      </c>
      <c r="L732" s="12" t="s">
        <v>32</v>
      </c>
      <c r="M732" s="6" t="s">
        <v>20</v>
      </c>
      <c r="N732" s="12" t="s">
        <v>33</v>
      </c>
      <c r="O732" s="5">
        <v>14.35</v>
      </c>
      <c r="P732" s="12">
        <f>VLOOKUP(R732,'Monto total'!$H$4:$K$770,4,FALSE)</f>
        <v>78.349999999999994</v>
      </c>
      <c r="Q732" s="24" t="s">
        <v>22</v>
      </c>
      <c r="R732" s="5">
        <v>731</v>
      </c>
      <c r="S732" s="12" t="str">
        <f t="shared" si="58"/>
        <v>Sí</v>
      </c>
      <c r="T732" s="24" t="s">
        <v>78</v>
      </c>
      <c r="U732" s="5" t="s">
        <v>428</v>
      </c>
      <c r="V732" s="5" t="str">
        <f>TEXT(TablaSala[[#This Row],[Fecha de factura ]],"dddd")</f>
        <v>viernes</v>
      </c>
      <c r="W732" s="18" t="str">
        <f t="shared" si="59"/>
        <v>00:00:00</v>
      </c>
    </row>
    <row r="733" spans="1:23">
      <c r="A733" s="6">
        <v>12</v>
      </c>
      <c r="B733" s="12" t="s">
        <v>1096</v>
      </c>
      <c r="C733" s="6">
        <v>3</v>
      </c>
      <c r="D733" s="15">
        <f t="shared" si="56"/>
        <v>45023</v>
      </c>
      <c r="E733" s="7">
        <v>0.13680555555555557</v>
      </c>
      <c r="F733" s="21">
        <v>0.30069444444444443</v>
      </c>
      <c r="G733" s="21">
        <f t="shared" si="55"/>
        <v>0.16388888888888886</v>
      </c>
      <c r="H733" s="21">
        <f>VLOOKUP($R733,'Tiempo de permanencia'!$B$7:$E$773,4,FALSE)</f>
        <v>8.4027777777777785E-2</v>
      </c>
      <c r="I733" s="37">
        <f t="shared" si="57"/>
        <v>7.9861111111111077E-2</v>
      </c>
      <c r="J733" s="23">
        <v>45023.136805555558</v>
      </c>
      <c r="K733" s="8">
        <v>45023.300694444442</v>
      </c>
      <c r="L733" s="12" t="s">
        <v>42</v>
      </c>
      <c r="M733" s="6" t="s">
        <v>20</v>
      </c>
      <c r="N733" s="12" t="s">
        <v>33</v>
      </c>
      <c r="O733" s="5">
        <v>43.35</v>
      </c>
      <c r="P733" s="12">
        <f>VLOOKUP(R733,'Monto total'!$H$4:$K$770,4,FALSE)</f>
        <v>349.35</v>
      </c>
      <c r="Q733" s="24" t="s">
        <v>22</v>
      </c>
      <c r="R733" s="5">
        <v>732</v>
      </c>
      <c r="S733" s="12" t="str">
        <f t="shared" si="58"/>
        <v>Sí</v>
      </c>
      <c r="T733" s="24" t="s">
        <v>35</v>
      </c>
      <c r="U733" s="5" t="s">
        <v>1097</v>
      </c>
      <c r="V733" s="5" t="str">
        <f>TEXT(TablaSala[[#This Row],[Fecha de factura ]],"dddd")</f>
        <v>viernes</v>
      </c>
      <c r="W733" s="18" t="str">
        <f t="shared" si="59"/>
        <v>00:00:00</v>
      </c>
    </row>
    <row r="734" spans="1:23">
      <c r="A734" s="6">
        <v>14</v>
      </c>
      <c r="B734" s="12" t="s">
        <v>346</v>
      </c>
      <c r="C734" s="6">
        <v>6</v>
      </c>
      <c r="D734" s="15">
        <f t="shared" si="56"/>
        <v>45023</v>
      </c>
      <c r="E734" s="7">
        <v>0.15277777777777779</v>
      </c>
      <c r="F734" s="21">
        <v>0.22777777777777777</v>
      </c>
      <c r="G734" s="21">
        <f t="shared" si="55"/>
        <v>7.4999999999999983E-2</v>
      </c>
      <c r="H734" s="21">
        <f>VLOOKUP($R734,'Tiempo de permanencia'!$B$7:$E$773,4,FALSE)</f>
        <v>5.1388888888888887E-2</v>
      </c>
      <c r="I734" s="37">
        <f t="shared" si="57"/>
        <v>2.3611111111111097E-2</v>
      </c>
      <c r="J734" s="23">
        <v>45023.152777777781</v>
      </c>
      <c r="K734" s="8">
        <v>45023.227777777778</v>
      </c>
      <c r="L734" s="12" t="s">
        <v>42</v>
      </c>
      <c r="M734" s="6" t="s">
        <v>46</v>
      </c>
      <c r="N734" s="12" t="s">
        <v>33</v>
      </c>
      <c r="O734" s="5">
        <v>35.090000000000003</v>
      </c>
      <c r="P734" s="12">
        <f>VLOOKUP(R734,'Monto total'!$H$4:$K$770,4,FALSE)</f>
        <v>221.09</v>
      </c>
      <c r="Q734" s="24" t="s">
        <v>34</v>
      </c>
      <c r="R734" s="5">
        <v>733</v>
      </c>
      <c r="S734" s="12" t="str">
        <f t="shared" si="58"/>
        <v>Sí</v>
      </c>
      <c r="T734" s="24" t="s">
        <v>97</v>
      </c>
      <c r="U734" s="5" t="s">
        <v>1098</v>
      </c>
      <c r="V734" s="5" t="str">
        <f>TEXT(TablaSala[[#This Row],[Fecha de factura ]],"dddd")</f>
        <v>viernes</v>
      </c>
      <c r="W734" s="18" t="str">
        <f t="shared" si="59"/>
        <v>00:00:00</v>
      </c>
    </row>
    <row r="735" spans="1:23">
      <c r="A735" s="6">
        <v>14</v>
      </c>
      <c r="B735" s="12" t="s">
        <v>1099</v>
      </c>
      <c r="C735" s="6">
        <v>2</v>
      </c>
      <c r="D735" s="15">
        <f t="shared" si="56"/>
        <v>45023</v>
      </c>
      <c r="E735" s="7">
        <v>0.10208333333333333</v>
      </c>
      <c r="F735" s="21">
        <v>0.20624999999999999</v>
      </c>
      <c r="G735" s="21">
        <f t="shared" si="55"/>
        <v>0.10416666666666666</v>
      </c>
      <c r="H735" s="21">
        <f>VLOOKUP($R735,'Tiempo de permanencia'!$B$7:$E$773,4,FALSE)</f>
        <v>3.6111111111111108E-2</v>
      </c>
      <c r="I735" s="37">
        <f t="shared" si="57"/>
        <v>6.805555555555555E-2</v>
      </c>
      <c r="J735" s="23">
        <v>45023.102083333331</v>
      </c>
      <c r="K735" s="8">
        <v>45023.206250000003</v>
      </c>
      <c r="L735" s="12" t="s">
        <v>32</v>
      </c>
      <c r="M735" s="6" t="s">
        <v>20</v>
      </c>
      <c r="N735" s="12" t="s">
        <v>28</v>
      </c>
      <c r="O735" s="5">
        <v>46.82</v>
      </c>
      <c r="P735" s="12">
        <f>VLOOKUP(R735,'Monto total'!$H$4:$K$770,4,FALSE)</f>
        <v>185.82</v>
      </c>
      <c r="Q735" s="24" t="s">
        <v>34</v>
      </c>
      <c r="R735" s="5">
        <v>734</v>
      </c>
      <c r="S735" s="12" t="str">
        <f t="shared" si="58"/>
        <v>Sí</v>
      </c>
      <c r="T735" s="24" t="s">
        <v>50</v>
      </c>
      <c r="U735" s="5" t="s">
        <v>1100</v>
      </c>
      <c r="V735" s="5" t="str">
        <f>TEXT(TablaSala[[#This Row],[Fecha de factura ]],"dddd")</f>
        <v>viernes</v>
      </c>
      <c r="W735" s="18" t="str">
        <f t="shared" si="59"/>
        <v>00:00:00</v>
      </c>
    </row>
    <row r="736" spans="1:23">
      <c r="A736" s="6">
        <v>20</v>
      </c>
      <c r="B736" s="12" t="s">
        <v>586</v>
      </c>
      <c r="C736" s="6">
        <v>4</v>
      </c>
      <c r="D736" s="15">
        <f t="shared" si="56"/>
        <v>45023</v>
      </c>
      <c r="E736" s="7">
        <v>7.7777777777777779E-2</v>
      </c>
      <c r="F736" s="21">
        <v>0.15763888888888888</v>
      </c>
      <c r="G736" s="21">
        <f t="shared" si="55"/>
        <v>7.9861111111111105E-2</v>
      </c>
      <c r="H736" s="21">
        <f>VLOOKUP($R736,'Tiempo de permanencia'!$B$7:$E$773,4,FALSE)</f>
        <v>6.0416666666666667E-2</v>
      </c>
      <c r="I736" s="37">
        <f t="shared" si="57"/>
        <v>1.9444444444444438E-2</v>
      </c>
      <c r="J736" s="23">
        <v>45023.077777777777</v>
      </c>
      <c r="K736" s="8">
        <v>45023.157638888886</v>
      </c>
      <c r="L736" s="12" t="s">
        <v>19</v>
      </c>
      <c r="M736" s="6" t="s">
        <v>27</v>
      </c>
      <c r="N736" s="12" t="s">
        <v>33</v>
      </c>
      <c r="O736" s="5">
        <v>38.43</v>
      </c>
      <c r="P736" s="12">
        <f>VLOOKUP(R736,'Monto total'!$H$4:$K$770,4,FALSE)</f>
        <v>180.43</v>
      </c>
      <c r="Q736" s="24" t="s">
        <v>34</v>
      </c>
      <c r="R736" s="5">
        <v>735</v>
      </c>
      <c r="S736" s="12" t="str">
        <f t="shared" si="58"/>
        <v>Sí</v>
      </c>
      <c r="T736" s="24" t="s">
        <v>23</v>
      </c>
      <c r="U736" s="5" t="s">
        <v>1101</v>
      </c>
      <c r="V736" s="5" t="str">
        <f>TEXT(TablaSala[[#This Row],[Fecha de factura ]],"dddd")</f>
        <v>viernes</v>
      </c>
      <c r="W736" s="18" t="str">
        <f t="shared" si="59"/>
        <v>00:00:00</v>
      </c>
    </row>
    <row r="737" spans="1:23">
      <c r="A737" s="6">
        <v>17</v>
      </c>
      <c r="B737" s="12" t="s">
        <v>357</v>
      </c>
      <c r="C737" s="6">
        <v>2</v>
      </c>
      <c r="D737" s="15">
        <f t="shared" si="56"/>
        <v>45023</v>
      </c>
      <c r="E737" s="7">
        <v>4.7222222222222221E-2</v>
      </c>
      <c r="F737" s="21">
        <v>0.14166666666666666</v>
      </c>
      <c r="G737" s="21">
        <f t="shared" si="55"/>
        <v>0.10486111111111111</v>
      </c>
      <c r="H737" s="21">
        <f>VLOOKUP($R737,'Tiempo de permanencia'!$B$7:$E$773,4,FALSE)</f>
        <v>6.3888888888888884E-2</v>
      </c>
      <c r="I737" s="37">
        <f t="shared" si="57"/>
        <v>4.0972222222222229E-2</v>
      </c>
      <c r="J737" s="23">
        <v>45023.047222222223</v>
      </c>
      <c r="K737" s="8">
        <v>45023.14166666667</v>
      </c>
      <c r="L737" s="12" t="s">
        <v>42</v>
      </c>
      <c r="M737" s="6" t="s">
        <v>27</v>
      </c>
      <c r="N737" s="12" t="s">
        <v>33</v>
      </c>
      <c r="O737" s="5">
        <v>25.91</v>
      </c>
      <c r="P737" s="12">
        <f>VLOOKUP(R737,'Monto total'!$H$4:$K$770,4,FALSE)</f>
        <v>240.91</v>
      </c>
      <c r="Q737" s="24" t="s">
        <v>49</v>
      </c>
      <c r="R737" s="5">
        <v>736</v>
      </c>
      <c r="S737" s="12" t="str">
        <f t="shared" si="58"/>
        <v>Sí</v>
      </c>
      <c r="T737" s="24" t="s">
        <v>23</v>
      </c>
      <c r="U737" s="5" t="s">
        <v>1102</v>
      </c>
      <c r="V737" s="5" t="str">
        <f>TEXT(TablaSala[[#This Row],[Fecha de factura ]],"dddd")</f>
        <v>viernes</v>
      </c>
      <c r="W737" s="18" t="str">
        <f t="shared" si="59"/>
        <v>00:15:00</v>
      </c>
    </row>
    <row r="738" spans="1:23">
      <c r="A738" s="6">
        <v>6</v>
      </c>
      <c r="B738" s="12" t="s">
        <v>1103</v>
      </c>
      <c r="C738" s="6">
        <v>1</v>
      </c>
      <c r="D738" s="15">
        <f t="shared" si="56"/>
        <v>45023</v>
      </c>
      <c r="E738" s="7">
        <v>2.7083333333333334E-2</v>
      </c>
      <c r="F738" s="21">
        <v>0.12916666666666668</v>
      </c>
      <c r="G738" s="21">
        <f t="shared" si="55"/>
        <v>0.10208333333333335</v>
      </c>
      <c r="H738" s="21">
        <f>VLOOKUP($R738,'Tiempo de permanencia'!$B$7:$E$773,4,FALSE)</f>
        <v>1.5277777777777777E-2</v>
      </c>
      <c r="I738" s="37">
        <f t="shared" si="57"/>
        <v>8.6805555555555566E-2</v>
      </c>
      <c r="J738" s="23">
        <v>45023.027083333334</v>
      </c>
      <c r="K738" s="8">
        <v>45023.129166666666</v>
      </c>
      <c r="L738" s="12" t="s">
        <v>32</v>
      </c>
      <c r="M738" s="6" t="s">
        <v>27</v>
      </c>
      <c r="N738" s="12" t="s">
        <v>21</v>
      </c>
      <c r="O738" s="5">
        <v>24.09</v>
      </c>
      <c r="P738" s="12">
        <f>VLOOKUP(R738,'Monto total'!$H$4:$K$770,4,FALSE)</f>
        <v>142.09</v>
      </c>
      <c r="Q738" s="24" t="s">
        <v>22</v>
      </c>
      <c r="R738" s="5">
        <v>737</v>
      </c>
      <c r="S738" s="12" t="str">
        <f t="shared" si="58"/>
        <v>Sí</v>
      </c>
      <c r="T738" s="24" t="s">
        <v>39</v>
      </c>
      <c r="U738" s="5" t="s">
        <v>815</v>
      </c>
      <c r="V738" s="5" t="str">
        <f>TEXT(TablaSala[[#This Row],[Fecha de factura ]],"dddd")</f>
        <v>viernes</v>
      </c>
      <c r="W738" s="18" t="str">
        <f t="shared" si="59"/>
        <v>00:00:00</v>
      </c>
    </row>
    <row r="739" spans="1:23">
      <c r="A739" s="6">
        <v>15</v>
      </c>
      <c r="B739" s="12" t="s">
        <v>829</v>
      </c>
      <c r="C739" s="6">
        <v>1</v>
      </c>
      <c r="D739" s="15">
        <f t="shared" si="56"/>
        <v>45023</v>
      </c>
      <c r="E739" s="7">
        <v>3.5416666666666666E-2</v>
      </c>
      <c r="F739" s="21">
        <v>8.611111111111111E-2</v>
      </c>
      <c r="G739" s="21">
        <f t="shared" si="55"/>
        <v>6.1111111111111109E-2</v>
      </c>
      <c r="H739" s="21">
        <f>VLOOKUP($R739,'Tiempo de permanencia'!$B$7:$E$773,4,FALSE)</f>
        <v>6.5277777777777782E-2</v>
      </c>
      <c r="I739" s="37">
        <f t="shared" si="57"/>
        <v>0</v>
      </c>
      <c r="J739" s="23">
        <v>45023.035416666666</v>
      </c>
      <c r="K739" s="8">
        <v>45023.086111111108</v>
      </c>
      <c r="L739" s="12" t="s">
        <v>19</v>
      </c>
      <c r="M739" s="6" t="s">
        <v>20</v>
      </c>
      <c r="N739" s="12" t="s">
        <v>1323</v>
      </c>
      <c r="O739" s="5">
        <v>17.37</v>
      </c>
      <c r="P739" s="12">
        <f>VLOOKUP(R739,'Monto total'!$H$4:$K$770,4,FALSE)</f>
        <v>0</v>
      </c>
      <c r="Q739" s="24" t="s">
        <v>49</v>
      </c>
      <c r="R739" s="5">
        <v>738</v>
      </c>
      <c r="S739" s="12" t="str">
        <f t="shared" si="58"/>
        <v>No</v>
      </c>
      <c r="T739" s="24" t="s">
        <v>23</v>
      </c>
      <c r="U739" s="5" t="s">
        <v>1104</v>
      </c>
      <c r="V739" s="5" t="str">
        <f>TEXT(TablaSala[[#This Row],[Fecha de factura ]],"dddd")</f>
        <v>viernes</v>
      </c>
      <c r="W739" s="18" t="str">
        <f t="shared" si="59"/>
        <v>00:15:00</v>
      </c>
    </row>
    <row r="740" spans="1:23">
      <c r="A740" s="6">
        <v>10</v>
      </c>
      <c r="B740" s="12" t="s">
        <v>1105</v>
      </c>
      <c r="C740" s="6">
        <v>5</v>
      </c>
      <c r="D740" s="15">
        <f t="shared" si="56"/>
        <v>45023</v>
      </c>
      <c r="E740" s="7">
        <v>0.16180555555555556</v>
      </c>
      <c r="F740" s="21">
        <v>0.25694444444444442</v>
      </c>
      <c r="G740" s="21">
        <f t="shared" si="55"/>
        <v>9.5138888888888856E-2</v>
      </c>
      <c r="H740" s="21">
        <f>VLOOKUP($R740,'Tiempo de permanencia'!$B$7:$E$773,4,FALSE)</f>
        <v>3.7499999999999999E-2</v>
      </c>
      <c r="I740" s="37">
        <f t="shared" si="57"/>
        <v>5.7638888888888858E-2</v>
      </c>
      <c r="J740" s="23">
        <v>45023.161805555559</v>
      </c>
      <c r="K740" s="8">
        <v>45023.256944444445</v>
      </c>
      <c r="L740" s="12" t="s">
        <v>32</v>
      </c>
      <c r="M740" s="6" t="s">
        <v>20</v>
      </c>
      <c r="N740" s="12" t="s">
        <v>21</v>
      </c>
      <c r="O740" s="5">
        <v>33.69</v>
      </c>
      <c r="P740" s="12">
        <f>VLOOKUP(R740,'Monto total'!$H$4:$K$770,4,FALSE)</f>
        <v>79.69</v>
      </c>
      <c r="Q740" s="24" t="s">
        <v>22</v>
      </c>
      <c r="R740" s="5">
        <v>739</v>
      </c>
      <c r="S740" s="12" t="str">
        <f t="shared" si="58"/>
        <v>Sí</v>
      </c>
      <c r="T740" s="24" t="s">
        <v>29</v>
      </c>
      <c r="U740" s="5" t="s">
        <v>345</v>
      </c>
      <c r="V740" s="5" t="str">
        <f>TEXT(TablaSala[[#This Row],[Fecha de factura ]],"dddd")</f>
        <v>viernes</v>
      </c>
      <c r="W740" s="18" t="str">
        <f t="shared" si="59"/>
        <v>00:00:00</v>
      </c>
    </row>
    <row r="741" spans="1:23">
      <c r="A741" s="6">
        <v>16</v>
      </c>
      <c r="B741" s="12" t="s">
        <v>1106</v>
      </c>
      <c r="C741" s="6">
        <v>6</v>
      </c>
      <c r="D741" s="15">
        <f t="shared" si="56"/>
        <v>45023</v>
      </c>
      <c r="E741" s="7">
        <v>0.15902777777777777</v>
      </c>
      <c r="F741" s="21">
        <v>0.26666666666666666</v>
      </c>
      <c r="G741" s="21">
        <f t="shared" si="55"/>
        <v>0.1076388888888889</v>
      </c>
      <c r="H741" s="21">
        <f>VLOOKUP($R741,'Tiempo de permanencia'!$B$7:$E$773,4,FALSE)</f>
        <v>7.8472222222222221E-2</v>
      </c>
      <c r="I741" s="37">
        <f t="shared" si="57"/>
        <v>2.9166666666666674E-2</v>
      </c>
      <c r="J741" s="23">
        <v>45023.15902777778</v>
      </c>
      <c r="K741" s="8">
        <v>45023.26666666667</v>
      </c>
      <c r="L741" s="12" t="s">
        <v>26</v>
      </c>
      <c r="M741" s="6" t="s">
        <v>20</v>
      </c>
      <c r="N741" s="12" t="s">
        <v>21</v>
      </c>
      <c r="O741" s="5">
        <v>16.05</v>
      </c>
      <c r="P741" s="12">
        <f>VLOOKUP(R741,'Monto total'!$H$4:$K$770,4,FALSE)</f>
        <v>309.05</v>
      </c>
      <c r="Q741" s="24" t="s">
        <v>22</v>
      </c>
      <c r="R741" s="5">
        <v>740</v>
      </c>
      <c r="S741" s="12" t="str">
        <f t="shared" si="58"/>
        <v>Sí</v>
      </c>
      <c r="T741" s="24" t="s">
        <v>73</v>
      </c>
      <c r="U741" s="5" t="s">
        <v>1107</v>
      </c>
      <c r="V741" s="5" t="str">
        <f>TEXT(TablaSala[[#This Row],[Fecha de factura ]],"dddd")</f>
        <v>viernes</v>
      </c>
      <c r="W741" s="18" t="str">
        <f t="shared" si="59"/>
        <v>00:00:00</v>
      </c>
    </row>
    <row r="742" spans="1:23">
      <c r="A742" s="6">
        <v>14</v>
      </c>
      <c r="B742" s="12" t="s">
        <v>680</v>
      </c>
      <c r="C742" s="6">
        <v>4</v>
      </c>
      <c r="D742" s="15">
        <f t="shared" si="56"/>
        <v>45023</v>
      </c>
      <c r="E742" s="7">
        <v>2.013888888888889E-2</v>
      </c>
      <c r="F742" s="21">
        <v>0.18263888888888888</v>
      </c>
      <c r="G742" s="21">
        <f t="shared" si="55"/>
        <v>0.17291666666666664</v>
      </c>
      <c r="H742" s="21">
        <f>VLOOKUP($R742,'Tiempo de permanencia'!$B$7:$E$773,4,FALSE)</f>
        <v>0.11458333333333333</v>
      </c>
      <c r="I742" s="37">
        <f t="shared" si="57"/>
        <v>5.8333333333333307E-2</v>
      </c>
      <c r="J742" s="23">
        <v>45023.020138888889</v>
      </c>
      <c r="K742" s="8">
        <v>45023.182638888888</v>
      </c>
      <c r="L742" s="12" t="s">
        <v>32</v>
      </c>
      <c r="M742" s="6" t="s">
        <v>20</v>
      </c>
      <c r="N742" s="12" t="s">
        <v>21</v>
      </c>
      <c r="O742" s="5">
        <v>40.31</v>
      </c>
      <c r="P742" s="12">
        <f>VLOOKUP(R742,'Monto total'!$H$4:$K$770,4,FALSE)</f>
        <v>325.31</v>
      </c>
      <c r="Q742" s="24" t="s">
        <v>49</v>
      </c>
      <c r="R742" s="5">
        <v>741</v>
      </c>
      <c r="S742" s="12" t="str">
        <f t="shared" si="58"/>
        <v>Sí</v>
      </c>
      <c r="T742" s="24" t="s">
        <v>58</v>
      </c>
      <c r="U742" s="5" t="s">
        <v>1108</v>
      </c>
      <c r="V742" s="5" t="str">
        <f>TEXT(TablaSala[[#This Row],[Fecha de factura ]],"dddd")</f>
        <v>viernes</v>
      </c>
      <c r="W742" s="18" t="str">
        <f t="shared" si="59"/>
        <v>00:15:00</v>
      </c>
    </row>
    <row r="743" spans="1:23">
      <c r="A743" s="6">
        <v>20</v>
      </c>
      <c r="B743" s="12" t="s">
        <v>869</v>
      </c>
      <c r="C743" s="6">
        <v>4</v>
      </c>
      <c r="D743" s="15">
        <f t="shared" si="56"/>
        <v>45023</v>
      </c>
      <c r="E743" s="7">
        <v>2.5000000000000001E-2</v>
      </c>
      <c r="F743" s="21">
        <v>9.8611111111111108E-2</v>
      </c>
      <c r="G743" s="21">
        <f t="shared" si="55"/>
        <v>7.3611111111111099E-2</v>
      </c>
      <c r="H743" s="21">
        <f>VLOOKUP($R743,'Tiempo de permanencia'!$B$7:$E$773,4,FALSE)</f>
        <v>0.10069444444444445</v>
      </c>
      <c r="I743" s="37">
        <f t="shared" si="57"/>
        <v>0</v>
      </c>
      <c r="J743" s="23">
        <v>45023.025000000001</v>
      </c>
      <c r="K743" s="8">
        <v>45023.098611111112</v>
      </c>
      <c r="L743" s="12" t="s">
        <v>32</v>
      </c>
      <c r="M743" s="6" t="s">
        <v>27</v>
      </c>
      <c r="N743" s="12" t="s">
        <v>1323</v>
      </c>
      <c r="O743" s="5">
        <v>10.51</v>
      </c>
      <c r="P743" s="12">
        <f>VLOOKUP(R743,'Monto total'!$H$4:$K$770,4,FALSE)</f>
        <v>0</v>
      </c>
      <c r="Q743" s="24" t="s">
        <v>22</v>
      </c>
      <c r="R743" s="5">
        <v>742</v>
      </c>
      <c r="S743" s="12" t="str">
        <f t="shared" si="58"/>
        <v>No</v>
      </c>
      <c r="T743" s="24" t="s">
        <v>29</v>
      </c>
      <c r="U743" s="5" t="s">
        <v>1109</v>
      </c>
      <c r="V743" s="5" t="str">
        <f>TEXT(TablaSala[[#This Row],[Fecha de factura ]],"dddd")</f>
        <v>viernes</v>
      </c>
      <c r="W743" s="18" t="str">
        <f t="shared" si="59"/>
        <v>00:00:00</v>
      </c>
    </row>
    <row r="744" spans="1:23">
      <c r="A744" s="6">
        <v>19</v>
      </c>
      <c r="B744" s="12" t="s">
        <v>596</v>
      </c>
      <c r="C744" s="6">
        <v>2</v>
      </c>
      <c r="D744" s="15">
        <f t="shared" si="56"/>
        <v>45023</v>
      </c>
      <c r="E744" s="7">
        <v>0.15763888888888888</v>
      </c>
      <c r="F744" s="21">
        <v>0.32222222222222224</v>
      </c>
      <c r="G744" s="21">
        <f t="shared" si="55"/>
        <v>0.17500000000000002</v>
      </c>
      <c r="H744" s="21">
        <f>VLOOKUP($R744,'Tiempo de permanencia'!$B$7:$E$773,4,FALSE)</f>
        <v>9.930555555555555E-2</v>
      </c>
      <c r="I744" s="37">
        <f t="shared" si="57"/>
        <v>7.5694444444444467E-2</v>
      </c>
      <c r="J744" s="23">
        <v>45023.157638888886</v>
      </c>
      <c r="K744" s="8">
        <v>45023.322222222225</v>
      </c>
      <c r="L744" s="12" t="s">
        <v>19</v>
      </c>
      <c r="M744" s="6" t="s">
        <v>20</v>
      </c>
      <c r="N744" s="12" t="s">
        <v>21</v>
      </c>
      <c r="O744" s="5">
        <v>25.7</v>
      </c>
      <c r="P744" s="12">
        <f>VLOOKUP(R744,'Monto total'!$H$4:$K$770,4,FALSE)</f>
        <v>159.69999999999999</v>
      </c>
      <c r="Q744" s="24" t="s">
        <v>49</v>
      </c>
      <c r="R744" s="5">
        <v>743</v>
      </c>
      <c r="S744" s="12" t="str">
        <f t="shared" si="58"/>
        <v>Sí</v>
      </c>
      <c r="T744" s="24" t="s">
        <v>35</v>
      </c>
      <c r="U744" s="5" t="s">
        <v>1110</v>
      </c>
      <c r="V744" s="5" t="str">
        <f>TEXT(TablaSala[[#This Row],[Fecha de factura ]],"dddd")</f>
        <v>viernes</v>
      </c>
      <c r="W744" s="18" t="str">
        <f t="shared" si="59"/>
        <v>00:15:00</v>
      </c>
    </row>
    <row r="745" spans="1:23">
      <c r="A745" s="6">
        <v>11</v>
      </c>
      <c r="B745" s="12" t="s">
        <v>52</v>
      </c>
      <c r="C745" s="6">
        <v>1</v>
      </c>
      <c r="D745" s="15">
        <f t="shared" si="56"/>
        <v>45023</v>
      </c>
      <c r="E745" s="7">
        <v>8.2638888888888887E-2</v>
      </c>
      <c r="F745" s="21">
        <v>0.24236111111111111</v>
      </c>
      <c r="G745" s="21">
        <f t="shared" si="55"/>
        <v>0.15972222222222221</v>
      </c>
      <c r="H745" s="21">
        <f>VLOOKUP($R745,'Tiempo de permanencia'!$B$7:$E$773,4,FALSE)</f>
        <v>4.6527777777777779E-2</v>
      </c>
      <c r="I745" s="37">
        <f t="shared" si="57"/>
        <v>0.11319444444444443</v>
      </c>
      <c r="J745" s="23">
        <v>45023.082638888889</v>
      </c>
      <c r="K745" s="8">
        <v>45023.242361111108</v>
      </c>
      <c r="L745" s="12" t="s">
        <v>26</v>
      </c>
      <c r="M745" s="6" t="s">
        <v>20</v>
      </c>
      <c r="N745" s="12" t="s">
        <v>33</v>
      </c>
      <c r="O745" s="5">
        <v>26.5</v>
      </c>
      <c r="P745" s="12">
        <f>VLOOKUP(R745,'Monto total'!$H$4:$K$770,4,FALSE)</f>
        <v>102.5</v>
      </c>
      <c r="Q745" s="24" t="s">
        <v>34</v>
      </c>
      <c r="R745" s="5">
        <v>744</v>
      </c>
      <c r="S745" s="12" t="str">
        <f t="shared" si="58"/>
        <v>Sí</v>
      </c>
      <c r="T745" s="24" t="s">
        <v>23</v>
      </c>
      <c r="U745" s="5" t="s">
        <v>98</v>
      </c>
      <c r="V745" s="5" t="str">
        <f>TEXT(TablaSala[[#This Row],[Fecha de factura ]],"dddd")</f>
        <v>viernes</v>
      </c>
      <c r="W745" s="18" t="str">
        <f t="shared" si="59"/>
        <v>00:00:00</v>
      </c>
    </row>
    <row r="746" spans="1:23">
      <c r="A746" s="6">
        <v>3</v>
      </c>
      <c r="B746" s="12" t="s">
        <v>1059</v>
      </c>
      <c r="C746" s="6">
        <v>1</v>
      </c>
      <c r="D746" s="15">
        <f t="shared" si="56"/>
        <v>45023</v>
      </c>
      <c r="E746" s="7">
        <v>0.10694444444444444</v>
      </c>
      <c r="F746" s="21">
        <v>0.20277777777777778</v>
      </c>
      <c r="G746" s="21">
        <f t="shared" si="55"/>
        <v>9.583333333333334E-2</v>
      </c>
      <c r="H746" s="21">
        <f>VLOOKUP($R746,'Tiempo de permanencia'!$B$7:$E$773,4,FALSE)</f>
        <v>5.0694444444444445E-2</v>
      </c>
      <c r="I746" s="37">
        <f t="shared" si="57"/>
        <v>4.5138888888888895E-2</v>
      </c>
      <c r="J746" s="23">
        <v>45023.106944444444</v>
      </c>
      <c r="K746" s="8">
        <v>45023.202777777777</v>
      </c>
      <c r="L746" s="12" t="s">
        <v>38</v>
      </c>
      <c r="M746" s="6" t="s">
        <v>20</v>
      </c>
      <c r="N746" s="12" t="s">
        <v>28</v>
      </c>
      <c r="O746" s="5">
        <v>18.75</v>
      </c>
      <c r="P746" s="12">
        <f>VLOOKUP(R746,'Monto total'!$H$4:$K$770,4,FALSE)</f>
        <v>302.75</v>
      </c>
      <c r="Q746" s="24" t="s">
        <v>34</v>
      </c>
      <c r="R746" s="5">
        <v>745</v>
      </c>
      <c r="S746" s="12" t="str">
        <f t="shared" si="58"/>
        <v>Sí</v>
      </c>
      <c r="T746" s="24" t="s">
        <v>55</v>
      </c>
      <c r="U746" s="5" t="s">
        <v>1111</v>
      </c>
      <c r="V746" s="5" t="str">
        <f>TEXT(TablaSala[[#This Row],[Fecha de factura ]],"dddd")</f>
        <v>viernes</v>
      </c>
      <c r="W746" s="18" t="str">
        <f t="shared" si="59"/>
        <v>00:00:00</v>
      </c>
    </row>
    <row r="747" spans="1:23">
      <c r="A747" s="6">
        <v>13</v>
      </c>
      <c r="B747" s="12" t="s">
        <v>1068</v>
      </c>
      <c r="C747" s="6">
        <v>2</v>
      </c>
      <c r="D747" s="15">
        <f t="shared" si="56"/>
        <v>45023</v>
      </c>
      <c r="E747" s="7">
        <v>0.13194444444444445</v>
      </c>
      <c r="F747" s="21">
        <v>0.26874999999999999</v>
      </c>
      <c r="G747" s="21">
        <f t="shared" si="55"/>
        <v>0.1472222222222222</v>
      </c>
      <c r="H747" s="21">
        <f>VLOOKUP($R747,'Tiempo de permanencia'!$B$7:$E$773,4,FALSE)</f>
        <v>5.347222222222222E-2</v>
      </c>
      <c r="I747" s="37">
        <f t="shared" si="57"/>
        <v>9.3749999999999972E-2</v>
      </c>
      <c r="J747" s="23">
        <v>45023.131944444445</v>
      </c>
      <c r="K747" s="8">
        <v>45023.268750000003</v>
      </c>
      <c r="L747" s="12" t="s">
        <v>26</v>
      </c>
      <c r="M747" s="6" t="s">
        <v>20</v>
      </c>
      <c r="N747" s="12" t="s">
        <v>33</v>
      </c>
      <c r="O747" s="5">
        <v>44.9</v>
      </c>
      <c r="P747" s="12">
        <f>VLOOKUP(R747,'Monto total'!$H$4:$K$770,4,FALSE)</f>
        <v>245.9</v>
      </c>
      <c r="Q747" s="24" t="s">
        <v>49</v>
      </c>
      <c r="R747" s="5">
        <v>746</v>
      </c>
      <c r="S747" s="12" t="str">
        <f t="shared" si="58"/>
        <v>Sí</v>
      </c>
      <c r="T747" s="24" t="s">
        <v>78</v>
      </c>
      <c r="U747" s="5" t="s">
        <v>785</v>
      </c>
      <c r="V747" s="5" t="str">
        <f>TEXT(TablaSala[[#This Row],[Fecha de factura ]],"dddd")</f>
        <v>viernes</v>
      </c>
      <c r="W747" s="18" t="str">
        <f t="shared" si="59"/>
        <v>00:15:00</v>
      </c>
    </row>
    <row r="748" spans="1:23">
      <c r="A748" s="6">
        <v>16</v>
      </c>
      <c r="B748" s="12" t="s">
        <v>1112</v>
      </c>
      <c r="C748" s="6">
        <v>3</v>
      </c>
      <c r="D748" s="15">
        <f t="shared" si="56"/>
        <v>45023</v>
      </c>
      <c r="E748" s="7">
        <v>0.12013888888888889</v>
      </c>
      <c r="F748" s="21">
        <v>0.20069444444444445</v>
      </c>
      <c r="G748" s="21">
        <f t="shared" si="55"/>
        <v>8.0555555555555561E-2</v>
      </c>
      <c r="H748" s="21">
        <f>VLOOKUP($R748,'Tiempo de permanencia'!$B$7:$E$773,4,FALSE)</f>
        <v>1.9444444444444445E-2</v>
      </c>
      <c r="I748" s="37">
        <f t="shared" si="57"/>
        <v>6.1111111111111116E-2</v>
      </c>
      <c r="J748" s="23">
        <v>45023.120138888888</v>
      </c>
      <c r="K748" s="8">
        <v>45023.200694444444</v>
      </c>
      <c r="L748" s="12" t="s">
        <v>26</v>
      </c>
      <c r="M748" s="6" t="s">
        <v>27</v>
      </c>
      <c r="N748" s="12" t="s">
        <v>21</v>
      </c>
      <c r="O748" s="5">
        <v>37.229999999999997</v>
      </c>
      <c r="P748" s="12">
        <f>VLOOKUP(R748,'Monto total'!$H$4:$K$770,4,FALSE)</f>
        <v>62.23</v>
      </c>
      <c r="Q748" s="24" t="s">
        <v>22</v>
      </c>
      <c r="R748" s="5">
        <v>747</v>
      </c>
      <c r="S748" s="12" t="str">
        <f t="shared" si="58"/>
        <v>Sí</v>
      </c>
      <c r="T748" s="24" t="s">
        <v>58</v>
      </c>
      <c r="U748" s="5" t="s">
        <v>209</v>
      </c>
      <c r="V748" s="5" t="str">
        <f>TEXT(TablaSala[[#This Row],[Fecha de factura ]],"dddd")</f>
        <v>viernes</v>
      </c>
      <c r="W748" s="18" t="str">
        <f t="shared" si="59"/>
        <v>00:00:00</v>
      </c>
    </row>
    <row r="749" spans="1:23">
      <c r="A749" s="6">
        <v>2</v>
      </c>
      <c r="B749" s="12" t="s">
        <v>1113</v>
      </c>
      <c r="C749" s="6">
        <v>4</v>
      </c>
      <c r="D749" s="15">
        <f t="shared" si="56"/>
        <v>45023</v>
      </c>
      <c r="E749" s="7">
        <v>0.10555555555555556</v>
      </c>
      <c r="F749" s="21">
        <v>0.24861111111111112</v>
      </c>
      <c r="G749" s="21">
        <f t="shared" si="55"/>
        <v>0.14305555555555555</v>
      </c>
      <c r="H749" s="21">
        <f>VLOOKUP($R749,'Tiempo de permanencia'!$B$7:$E$773,4,FALSE)</f>
        <v>2.5694444444444443E-2</v>
      </c>
      <c r="I749" s="37">
        <f t="shared" si="57"/>
        <v>0.11736111111111111</v>
      </c>
      <c r="J749" s="23">
        <v>45023.105555555558</v>
      </c>
      <c r="K749" s="8">
        <v>45023.248611111114</v>
      </c>
      <c r="L749" s="12" t="s">
        <v>32</v>
      </c>
      <c r="M749" s="6" t="s">
        <v>20</v>
      </c>
      <c r="N749" s="12" t="s">
        <v>33</v>
      </c>
      <c r="O749" s="5">
        <v>12.55</v>
      </c>
      <c r="P749" s="12">
        <f>VLOOKUP(R749,'Monto total'!$H$4:$K$770,4,FALSE)</f>
        <v>122.55</v>
      </c>
      <c r="Q749" s="24" t="s">
        <v>22</v>
      </c>
      <c r="R749" s="5">
        <v>748</v>
      </c>
      <c r="S749" s="12" t="str">
        <f t="shared" si="58"/>
        <v>Sí</v>
      </c>
      <c r="T749" s="24" t="s">
        <v>50</v>
      </c>
      <c r="U749" s="5" t="s">
        <v>1114</v>
      </c>
      <c r="V749" s="5" t="str">
        <f>TEXT(TablaSala[[#This Row],[Fecha de factura ]],"dddd")</f>
        <v>viernes</v>
      </c>
      <c r="W749" s="18" t="str">
        <f t="shared" si="59"/>
        <v>00:00:00</v>
      </c>
    </row>
    <row r="750" spans="1:23">
      <c r="A750" s="6">
        <v>1</v>
      </c>
      <c r="B750" s="12" t="s">
        <v>1112</v>
      </c>
      <c r="C750" s="6">
        <v>2</v>
      </c>
      <c r="D750" s="15">
        <f t="shared" si="56"/>
        <v>45023</v>
      </c>
      <c r="E750" s="7">
        <v>5.6250000000000001E-2</v>
      </c>
      <c r="F750" s="21">
        <v>0.11944444444444445</v>
      </c>
      <c r="G750" s="21">
        <f t="shared" si="55"/>
        <v>7.3611111111111113E-2</v>
      </c>
      <c r="H750" s="21">
        <f>VLOOKUP($R750,'Tiempo de permanencia'!$B$7:$E$773,4,FALSE)</f>
        <v>5.5555555555555558E-3</v>
      </c>
      <c r="I750" s="37">
        <f t="shared" si="57"/>
        <v>6.8055555555555564E-2</v>
      </c>
      <c r="J750" s="23">
        <v>45023.056250000001</v>
      </c>
      <c r="K750" s="8">
        <v>45023.119444444441</v>
      </c>
      <c r="L750" s="12" t="s">
        <v>42</v>
      </c>
      <c r="M750" s="6" t="s">
        <v>20</v>
      </c>
      <c r="N750" s="12" t="s">
        <v>21</v>
      </c>
      <c r="O750" s="5">
        <v>24.12</v>
      </c>
      <c r="P750" s="12">
        <f>VLOOKUP(R750,'Monto total'!$H$4:$K$770,4,FALSE)</f>
        <v>94.12</v>
      </c>
      <c r="Q750" s="24" t="s">
        <v>49</v>
      </c>
      <c r="R750" s="5">
        <v>749</v>
      </c>
      <c r="S750" s="12" t="str">
        <f t="shared" si="58"/>
        <v>Sí</v>
      </c>
      <c r="T750" s="24" t="s">
        <v>43</v>
      </c>
      <c r="U750" s="5" t="s">
        <v>47</v>
      </c>
      <c r="V750" s="5" t="str">
        <f>TEXT(TablaSala[[#This Row],[Fecha de factura ]],"dddd")</f>
        <v>viernes</v>
      </c>
      <c r="W750" s="18" t="str">
        <f t="shared" si="59"/>
        <v>00:15:00</v>
      </c>
    </row>
    <row r="751" spans="1:23">
      <c r="A751" s="6">
        <v>6</v>
      </c>
      <c r="B751" s="12" t="s">
        <v>1115</v>
      </c>
      <c r="C751" s="6">
        <v>4</v>
      </c>
      <c r="D751" s="15">
        <f t="shared" si="56"/>
        <v>45023</v>
      </c>
      <c r="E751" s="7">
        <v>7.3611111111111113E-2</v>
      </c>
      <c r="F751" s="21">
        <v>0.125</v>
      </c>
      <c r="G751" s="21">
        <f t="shared" si="55"/>
        <v>5.1388888888888887E-2</v>
      </c>
      <c r="H751" s="21">
        <f>VLOOKUP($R751,'Tiempo de permanencia'!$B$7:$E$773,4,FALSE)</f>
        <v>5.9722222222222225E-2</v>
      </c>
      <c r="I751" s="37">
        <f t="shared" si="57"/>
        <v>0</v>
      </c>
      <c r="J751" s="23">
        <v>45023.073611111111</v>
      </c>
      <c r="K751" s="8">
        <v>45023.125</v>
      </c>
      <c r="L751" s="12" t="s">
        <v>26</v>
      </c>
      <c r="M751" s="6" t="s">
        <v>20</v>
      </c>
      <c r="N751" s="12" t="s">
        <v>1323</v>
      </c>
      <c r="O751" s="5">
        <v>21.82</v>
      </c>
      <c r="P751" s="12">
        <f>VLOOKUP(R751,'Monto total'!$H$4:$K$770,4,FALSE)</f>
        <v>0</v>
      </c>
      <c r="Q751" s="24" t="s">
        <v>34</v>
      </c>
      <c r="R751" s="5">
        <v>750</v>
      </c>
      <c r="S751" s="12" t="str">
        <f t="shared" si="58"/>
        <v>No</v>
      </c>
      <c r="T751" s="24" t="s">
        <v>55</v>
      </c>
      <c r="U751" s="5" t="s">
        <v>268</v>
      </c>
      <c r="V751" s="5" t="str">
        <f>TEXT(TablaSala[[#This Row],[Fecha de factura ]],"dddd")</f>
        <v>viernes</v>
      </c>
      <c r="W751" s="18" t="str">
        <f t="shared" si="59"/>
        <v>00:00:00</v>
      </c>
    </row>
    <row r="752" spans="1:23">
      <c r="A752" s="6">
        <v>17</v>
      </c>
      <c r="B752" s="12" t="s">
        <v>704</v>
      </c>
      <c r="C752" s="6">
        <v>6</v>
      </c>
      <c r="D752" s="15">
        <f t="shared" si="56"/>
        <v>45023</v>
      </c>
      <c r="E752" s="7">
        <v>6.3888888888888884E-2</v>
      </c>
      <c r="F752" s="21">
        <v>0.13194444444444445</v>
      </c>
      <c r="G752" s="21">
        <f t="shared" si="55"/>
        <v>6.8055555555555564E-2</v>
      </c>
      <c r="H752" s="21">
        <f>VLOOKUP($R752,'Tiempo de permanencia'!$B$7:$E$773,4,FALSE)</f>
        <v>6.0416666666666667E-2</v>
      </c>
      <c r="I752" s="37">
        <f t="shared" si="57"/>
        <v>7.6388888888888964E-3</v>
      </c>
      <c r="J752" s="23">
        <v>45023.063888888886</v>
      </c>
      <c r="K752" s="8">
        <v>45023.131944444445</v>
      </c>
      <c r="L752" s="12" t="s">
        <v>32</v>
      </c>
      <c r="M752" s="6" t="s">
        <v>27</v>
      </c>
      <c r="N752" s="12" t="s">
        <v>33</v>
      </c>
      <c r="O752" s="5">
        <v>49.35</v>
      </c>
      <c r="P752" s="12">
        <f>VLOOKUP(R752,'Monto total'!$H$4:$K$770,4,FALSE)</f>
        <v>219.35</v>
      </c>
      <c r="Q752" s="24" t="s">
        <v>34</v>
      </c>
      <c r="R752" s="5">
        <v>751</v>
      </c>
      <c r="S752" s="12" t="str">
        <f t="shared" si="58"/>
        <v>Sí</v>
      </c>
      <c r="T752" s="24" t="s">
        <v>35</v>
      </c>
      <c r="U752" s="5" t="s">
        <v>1116</v>
      </c>
      <c r="V752" s="5" t="str">
        <f>TEXT(TablaSala[[#This Row],[Fecha de factura ]],"dddd")</f>
        <v>viernes</v>
      </c>
      <c r="W752" s="18" t="str">
        <f t="shared" si="59"/>
        <v>00:00:00</v>
      </c>
    </row>
    <row r="753" spans="1:23">
      <c r="A753" s="6">
        <v>3</v>
      </c>
      <c r="B753" s="12" t="s">
        <v>708</v>
      </c>
      <c r="C753" s="6">
        <v>5</v>
      </c>
      <c r="D753" s="15">
        <f t="shared" si="56"/>
        <v>45023</v>
      </c>
      <c r="E753" s="7">
        <v>8.6805555555555552E-2</v>
      </c>
      <c r="F753" s="21">
        <v>0.18263888888888888</v>
      </c>
      <c r="G753" s="21">
        <f t="shared" si="55"/>
        <v>9.5833333333333326E-2</v>
      </c>
      <c r="H753" s="21">
        <f>VLOOKUP($R753,'Tiempo de permanencia'!$B$7:$E$773,4,FALSE)</f>
        <v>2.0833333333333332E-2</v>
      </c>
      <c r="I753" s="37">
        <f t="shared" si="57"/>
        <v>7.4999999999999997E-2</v>
      </c>
      <c r="J753" s="23">
        <v>45023.086805555555</v>
      </c>
      <c r="K753" s="8">
        <v>45023.182638888888</v>
      </c>
      <c r="L753" s="12" t="s">
        <v>19</v>
      </c>
      <c r="M753" s="6" t="s">
        <v>20</v>
      </c>
      <c r="N753" s="12" t="s">
        <v>33</v>
      </c>
      <c r="O753" s="5">
        <v>46.27</v>
      </c>
      <c r="P753" s="12">
        <f>VLOOKUP(R753,'Monto total'!$H$4:$K$770,4,FALSE)</f>
        <v>106.27000000000001</v>
      </c>
      <c r="Q753" s="24" t="s">
        <v>34</v>
      </c>
      <c r="R753" s="5">
        <v>752</v>
      </c>
      <c r="S753" s="12" t="str">
        <f t="shared" si="58"/>
        <v>Sí</v>
      </c>
      <c r="T753" s="24" t="s">
        <v>43</v>
      </c>
      <c r="U753" s="5" t="s">
        <v>114</v>
      </c>
      <c r="V753" s="5" t="str">
        <f>TEXT(TablaSala[[#This Row],[Fecha de factura ]],"dddd")</f>
        <v>viernes</v>
      </c>
      <c r="W753" s="18" t="str">
        <f t="shared" si="59"/>
        <v>00:00:00</v>
      </c>
    </row>
    <row r="754" spans="1:23">
      <c r="A754" s="6">
        <v>11</v>
      </c>
      <c r="B754" s="12" t="s">
        <v>520</v>
      </c>
      <c r="C754" s="6">
        <v>4</v>
      </c>
      <c r="D754" s="15">
        <f t="shared" si="56"/>
        <v>45023</v>
      </c>
      <c r="E754" s="7">
        <v>0.10208333333333333</v>
      </c>
      <c r="F754" s="21">
        <v>0.19305555555555556</v>
      </c>
      <c r="G754" s="21">
        <f t="shared" si="55"/>
        <v>9.0972222222222232E-2</v>
      </c>
      <c r="H754" s="21">
        <f>VLOOKUP($R754,'Tiempo de permanencia'!$B$7:$E$773,4,FALSE)</f>
        <v>8.8888888888888892E-2</v>
      </c>
      <c r="I754" s="37">
        <f t="shared" si="57"/>
        <v>2.0833333333333398E-3</v>
      </c>
      <c r="J754" s="23">
        <v>45023.102083333331</v>
      </c>
      <c r="K754" s="8">
        <v>45023.193055555559</v>
      </c>
      <c r="L754" s="12" t="s">
        <v>42</v>
      </c>
      <c r="M754" s="6" t="s">
        <v>20</v>
      </c>
      <c r="N754" s="12" t="s">
        <v>21</v>
      </c>
      <c r="O754" s="5">
        <v>26.24</v>
      </c>
      <c r="P754" s="12">
        <f>VLOOKUP(R754,'Monto total'!$H$4:$K$770,4,FALSE)</f>
        <v>189.24</v>
      </c>
      <c r="Q754" s="24" t="s">
        <v>34</v>
      </c>
      <c r="R754" s="5">
        <v>753</v>
      </c>
      <c r="S754" s="12" t="str">
        <f t="shared" si="58"/>
        <v>Sí</v>
      </c>
      <c r="T754" s="24" t="s">
        <v>78</v>
      </c>
      <c r="U754" s="5" t="s">
        <v>1117</v>
      </c>
      <c r="V754" s="5" t="str">
        <f>TEXT(TablaSala[[#This Row],[Fecha de factura ]],"dddd")</f>
        <v>viernes</v>
      </c>
      <c r="W754" s="18" t="str">
        <f t="shared" si="59"/>
        <v>00:00:00</v>
      </c>
    </row>
    <row r="755" spans="1:23">
      <c r="A755" s="6">
        <v>8</v>
      </c>
      <c r="B755" s="12" t="s">
        <v>662</v>
      </c>
      <c r="C755" s="6">
        <v>3</v>
      </c>
      <c r="D755" s="15">
        <f t="shared" si="56"/>
        <v>45023</v>
      </c>
      <c r="E755" s="7">
        <v>0.13958333333333334</v>
      </c>
      <c r="F755" s="21">
        <v>0.19166666666666668</v>
      </c>
      <c r="G755" s="21">
        <f t="shared" si="55"/>
        <v>5.2083333333333343E-2</v>
      </c>
      <c r="H755" s="21">
        <f>VLOOKUP($R755,'Tiempo de permanencia'!$B$7:$E$773,4,FALSE)</f>
        <v>6.1805555555555558E-2</v>
      </c>
      <c r="I755" s="37">
        <f t="shared" si="57"/>
        <v>0</v>
      </c>
      <c r="J755" s="23">
        <v>45023.13958333333</v>
      </c>
      <c r="K755" s="8">
        <v>45023.191666666666</v>
      </c>
      <c r="L755" s="12" t="s">
        <v>19</v>
      </c>
      <c r="M755" s="6" t="s">
        <v>20</v>
      </c>
      <c r="N755" s="12" t="s">
        <v>1323</v>
      </c>
      <c r="O755" s="5">
        <v>42.74</v>
      </c>
      <c r="P755" s="12">
        <f>VLOOKUP(R755,'Monto total'!$H$4:$K$770,4,FALSE)</f>
        <v>0</v>
      </c>
      <c r="Q755" s="24" t="s">
        <v>22</v>
      </c>
      <c r="R755" s="5">
        <v>754</v>
      </c>
      <c r="S755" s="12" t="str">
        <f t="shared" si="58"/>
        <v>No</v>
      </c>
      <c r="T755" s="24" t="s">
        <v>23</v>
      </c>
      <c r="U755" s="5" t="s">
        <v>1118</v>
      </c>
      <c r="V755" s="5" t="str">
        <f>TEXT(TablaSala[[#This Row],[Fecha de factura ]],"dddd")</f>
        <v>viernes</v>
      </c>
      <c r="W755" s="18" t="str">
        <f t="shared" si="59"/>
        <v>00:00:00</v>
      </c>
    </row>
    <row r="756" spans="1:23">
      <c r="A756" s="6">
        <v>12</v>
      </c>
      <c r="B756" s="12" t="s">
        <v>1119</v>
      </c>
      <c r="C756" s="6">
        <v>3</v>
      </c>
      <c r="D756" s="15">
        <f t="shared" si="56"/>
        <v>45023</v>
      </c>
      <c r="E756" s="7">
        <v>8.4027777777777785E-2</v>
      </c>
      <c r="F756" s="21">
        <v>0.18541666666666667</v>
      </c>
      <c r="G756" s="21">
        <f t="shared" si="55"/>
        <v>0.11180555555555556</v>
      </c>
      <c r="H756" s="21">
        <f>VLOOKUP($R756,'Tiempo de permanencia'!$B$7:$E$773,4,FALSE)</f>
        <v>7.5694444444444439E-2</v>
      </c>
      <c r="I756" s="37">
        <f t="shared" si="57"/>
        <v>3.6111111111111122E-2</v>
      </c>
      <c r="J756" s="23">
        <v>45023.084027777775</v>
      </c>
      <c r="K756" s="8">
        <v>45023.185416666667</v>
      </c>
      <c r="L756" s="12" t="s">
        <v>32</v>
      </c>
      <c r="M756" s="6" t="s">
        <v>20</v>
      </c>
      <c r="N756" s="12" t="s">
        <v>33</v>
      </c>
      <c r="O756" s="5">
        <v>26.65</v>
      </c>
      <c r="P756" s="12">
        <f>VLOOKUP(R756,'Monto total'!$H$4:$K$770,4,FALSE)</f>
        <v>237.65</v>
      </c>
      <c r="Q756" s="24" t="s">
        <v>49</v>
      </c>
      <c r="R756" s="5">
        <v>755</v>
      </c>
      <c r="S756" s="12" t="str">
        <f t="shared" si="58"/>
        <v>Sí</v>
      </c>
      <c r="T756" s="24" t="s">
        <v>35</v>
      </c>
      <c r="U756" s="5" t="s">
        <v>1120</v>
      </c>
      <c r="V756" s="5" t="str">
        <f>TEXT(TablaSala[[#This Row],[Fecha de factura ]],"dddd")</f>
        <v>viernes</v>
      </c>
      <c r="W756" s="18" t="str">
        <f t="shared" si="59"/>
        <v>00:15:00</v>
      </c>
    </row>
    <row r="757" spans="1:23">
      <c r="A757" s="6">
        <v>11</v>
      </c>
      <c r="B757" s="12" t="s">
        <v>1121</v>
      </c>
      <c r="C757" s="6">
        <v>1</v>
      </c>
      <c r="D757" s="15">
        <f t="shared" si="56"/>
        <v>45023</v>
      </c>
      <c r="E757" s="7">
        <v>0.16180555555555556</v>
      </c>
      <c r="F757" s="21">
        <v>0.32708333333333334</v>
      </c>
      <c r="G757" s="21">
        <f t="shared" si="55"/>
        <v>0.16527777777777777</v>
      </c>
      <c r="H757" s="21">
        <f>VLOOKUP($R757,'Tiempo de permanencia'!$B$7:$E$773,4,FALSE)</f>
        <v>2.361111111111111E-2</v>
      </c>
      <c r="I757" s="37">
        <f t="shared" si="57"/>
        <v>0.14166666666666666</v>
      </c>
      <c r="J757" s="23">
        <v>45023.161805555559</v>
      </c>
      <c r="K757" s="8">
        <v>45023.32708333333</v>
      </c>
      <c r="L757" s="12" t="s">
        <v>26</v>
      </c>
      <c r="M757" s="6" t="s">
        <v>46</v>
      </c>
      <c r="N757" s="12" t="s">
        <v>33</v>
      </c>
      <c r="O757" s="5">
        <v>31.75</v>
      </c>
      <c r="P757" s="12">
        <f>VLOOKUP(R757,'Monto total'!$H$4:$K$770,4,FALSE)</f>
        <v>81.75</v>
      </c>
      <c r="Q757" s="24" t="s">
        <v>34</v>
      </c>
      <c r="R757" s="5">
        <v>756</v>
      </c>
      <c r="S757" s="12" t="str">
        <f t="shared" si="58"/>
        <v>Sí</v>
      </c>
      <c r="T757" s="24" t="s">
        <v>43</v>
      </c>
      <c r="U757" s="5" t="s">
        <v>1122</v>
      </c>
      <c r="V757" s="5" t="str">
        <f>TEXT(TablaSala[[#This Row],[Fecha de factura ]],"dddd")</f>
        <v>viernes</v>
      </c>
      <c r="W757" s="18" t="str">
        <f t="shared" si="59"/>
        <v>00:00:00</v>
      </c>
    </row>
    <row r="758" spans="1:23">
      <c r="A758" s="6">
        <v>3</v>
      </c>
      <c r="B758" s="12" t="s">
        <v>1123</v>
      </c>
      <c r="C758" s="6">
        <v>6</v>
      </c>
      <c r="D758" s="15">
        <f t="shared" si="56"/>
        <v>45023</v>
      </c>
      <c r="E758" s="7">
        <v>7.4305555555555555E-2</v>
      </c>
      <c r="F758" s="21">
        <v>0.19583333333333333</v>
      </c>
      <c r="G758" s="21">
        <f t="shared" si="55"/>
        <v>0.12152777777777778</v>
      </c>
      <c r="H758" s="21">
        <f>VLOOKUP($R758,'Tiempo de permanencia'!$B$7:$E$773,4,FALSE)</f>
        <v>2.7777777777777776E-2</v>
      </c>
      <c r="I758" s="37">
        <f t="shared" si="57"/>
        <v>9.375E-2</v>
      </c>
      <c r="J758" s="23">
        <v>45023.074305555558</v>
      </c>
      <c r="K758" s="8">
        <v>45023.195833333331</v>
      </c>
      <c r="L758" s="12" t="s">
        <v>32</v>
      </c>
      <c r="M758" s="6" t="s">
        <v>20</v>
      </c>
      <c r="N758" s="12" t="s">
        <v>21</v>
      </c>
      <c r="O758" s="5">
        <v>10.029999999999999</v>
      </c>
      <c r="P758" s="12">
        <f>VLOOKUP(R758,'Monto total'!$H$4:$K$770,4,FALSE)</f>
        <v>70.03</v>
      </c>
      <c r="Q758" s="24" t="s">
        <v>22</v>
      </c>
      <c r="R758" s="5">
        <v>757</v>
      </c>
      <c r="S758" s="12" t="str">
        <f t="shared" si="58"/>
        <v>Sí</v>
      </c>
      <c r="T758" s="24" t="s">
        <v>35</v>
      </c>
      <c r="U758" s="5" t="s">
        <v>114</v>
      </c>
      <c r="V758" s="5" t="str">
        <f>TEXT(TablaSala[[#This Row],[Fecha de factura ]],"dddd")</f>
        <v>viernes</v>
      </c>
      <c r="W758" s="18" t="str">
        <f t="shared" si="59"/>
        <v>00:00:00</v>
      </c>
    </row>
    <row r="759" spans="1:23">
      <c r="A759" s="6">
        <v>18</v>
      </c>
      <c r="B759" s="12" t="s">
        <v>1124</v>
      </c>
      <c r="C759" s="6">
        <v>4</v>
      </c>
      <c r="D759" s="15">
        <f t="shared" si="56"/>
        <v>45023</v>
      </c>
      <c r="E759" s="7">
        <v>1.1805555555555555E-2</v>
      </c>
      <c r="F759" s="21">
        <v>9.0277777777777776E-2</v>
      </c>
      <c r="G759" s="21">
        <f t="shared" si="55"/>
        <v>7.8472222222222221E-2</v>
      </c>
      <c r="H759" s="21">
        <f>VLOOKUP($R759,'Tiempo de permanencia'!$B$7:$E$773,4,FALSE)</f>
        <v>2.8472222222222222E-2</v>
      </c>
      <c r="I759" s="37">
        <f t="shared" si="57"/>
        <v>0.05</v>
      </c>
      <c r="J759" s="23">
        <v>45023.011805555558</v>
      </c>
      <c r="K759" s="8">
        <v>45023.090277777781</v>
      </c>
      <c r="L759" s="12" t="s">
        <v>19</v>
      </c>
      <c r="M759" s="6" t="s">
        <v>27</v>
      </c>
      <c r="N759" s="12" t="s">
        <v>28</v>
      </c>
      <c r="O759" s="5">
        <v>27.04</v>
      </c>
      <c r="P759" s="12">
        <f>VLOOKUP(R759,'Monto total'!$H$4:$K$770,4,FALSE)</f>
        <v>79.039999999999992</v>
      </c>
      <c r="Q759" s="24" t="s">
        <v>22</v>
      </c>
      <c r="R759" s="5">
        <v>758</v>
      </c>
      <c r="S759" s="12" t="str">
        <f t="shared" si="58"/>
        <v>Sí</v>
      </c>
      <c r="T759" s="24" t="s">
        <v>43</v>
      </c>
      <c r="U759" s="5" t="s">
        <v>910</v>
      </c>
      <c r="V759" s="5" t="str">
        <f>TEXT(TablaSala[[#This Row],[Fecha de factura ]],"dddd")</f>
        <v>viernes</v>
      </c>
      <c r="W759" s="18" t="str">
        <f t="shared" si="59"/>
        <v>00:00:00</v>
      </c>
    </row>
    <row r="760" spans="1:23">
      <c r="A760" s="6">
        <v>20</v>
      </c>
      <c r="B760" s="12" t="s">
        <v>1125</v>
      </c>
      <c r="C760" s="6">
        <v>5</v>
      </c>
      <c r="D760" s="15">
        <f t="shared" si="56"/>
        <v>45023</v>
      </c>
      <c r="E760" s="7">
        <v>2.7777777777777776E-2</v>
      </c>
      <c r="F760" s="21">
        <v>0.15625</v>
      </c>
      <c r="G760" s="21">
        <f t="shared" si="55"/>
        <v>0.12847222222222221</v>
      </c>
      <c r="H760" s="21">
        <f>VLOOKUP($R760,'Tiempo de permanencia'!$B$7:$E$773,4,FALSE)</f>
        <v>0.1361111111111111</v>
      </c>
      <c r="I760" s="37">
        <f t="shared" si="57"/>
        <v>0</v>
      </c>
      <c r="J760" s="23">
        <v>45023.027777777781</v>
      </c>
      <c r="K760" s="8">
        <v>45023.15625</v>
      </c>
      <c r="L760" s="12" t="s">
        <v>26</v>
      </c>
      <c r="M760" s="6" t="s">
        <v>20</v>
      </c>
      <c r="N760" s="12" t="s">
        <v>1323</v>
      </c>
      <c r="O760" s="5">
        <v>13.7</v>
      </c>
      <c r="P760" s="12">
        <f>VLOOKUP(R760,'Monto total'!$H$4:$K$770,4,FALSE)</f>
        <v>0</v>
      </c>
      <c r="Q760" s="24" t="s">
        <v>22</v>
      </c>
      <c r="R760" s="5">
        <v>759</v>
      </c>
      <c r="S760" s="12" t="str">
        <f t="shared" si="58"/>
        <v>No</v>
      </c>
      <c r="T760" s="24" t="s">
        <v>97</v>
      </c>
      <c r="U760" s="5" t="s">
        <v>1126</v>
      </c>
      <c r="V760" s="5" t="str">
        <f>TEXT(TablaSala[[#This Row],[Fecha de factura ]],"dddd")</f>
        <v>viernes</v>
      </c>
      <c r="W760" s="18" t="str">
        <f t="shared" si="59"/>
        <v>00:00:00</v>
      </c>
    </row>
    <row r="761" spans="1:23">
      <c r="A761" s="6">
        <v>5</v>
      </c>
      <c r="B761" s="12" t="s">
        <v>1127</v>
      </c>
      <c r="C761" s="6">
        <v>6</v>
      </c>
      <c r="D761" s="15">
        <f t="shared" si="56"/>
        <v>45023</v>
      </c>
      <c r="E761" s="7">
        <v>1.7361111111111112E-2</v>
      </c>
      <c r="F761" s="21">
        <v>6.9444444444444448E-2</v>
      </c>
      <c r="G761" s="21">
        <f t="shared" si="55"/>
        <v>5.2083333333333336E-2</v>
      </c>
      <c r="H761" s="21">
        <f>VLOOKUP($R761,'Tiempo de permanencia'!$B$7:$E$773,4,FALSE)</f>
        <v>1.3888888888888888E-2</v>
      </c>
      <c r="I761" s="37">
        <f t="shared" si="57"/>
        <v>3.8194444444444448E-2</v>
      </c>
      <c r="J761" s="23">
        <v>45023.017361111109</v>
      </c>
      <c r="K761" s="8">
        <v>45023.069444444445</v>
      </c>
      <c r="L761" s="12" t="s">
        <v>42</v>
      </c>
      <c r="M761" s="6" t="s">
        <v>20</v>
      </c>
      <c r="N761" s="12" t="s">
        <v>33</v>
      </c>
      <c r="O761" s="5">
        <v>39.42</v>
      </c>
      <c r="P761" s="12">
        <f>VLOOKUP(R761,'Monto total'!$H$4:$K$770,4,FALSE)</f>
        <v>144.42000000000002</v>
      </c>
      <c r="Q761" s="24" t="s">
        <v>34</v>
      </c>
      <c r="R761" s="5">
        <v>760</v>
      </c>
      <c r="S761" s="12" t="str">
        <f t="shared" si="58"/>
        <v>Sí</v>
      </c>
      <c r="T761" s="24" t="s">
        <v>97</v>
      </c>
      <c r="U761" s="5" t="s">
        <v>47</v>
      </c>
      <c r="V761" s="5" t="str">
        <f>TEXT(TablaSala[[#This Row],[Fecha de factura ]],"dddd")</f>
        <v>viernes</v>
      </c>
      <c r="W761" s="18" t="str">
        <f t="shared" si="59"/>
        <v>00:00:00</v>
      </c>
    </row>
    <row r="762" spans="1:23">
      <c r="A762" s="6">
        <v>4</v>
      </c>
      <c r="B762" s="12" t="s">
        <v>946</v>
      </c>
      <c r="C762" s="6">
        <v>4</v>
      </c>
      <c r="D762" s="15">
        <f t="shared" si="56"/>
        <v>45023</v>
      </c>
      <c r="E762" s="7">
        <v>0.11041666666666666</v>
      </c>
      <c r="F762" s="21">
        <v>0.15416666666666667</v>
      </c>
      <c r="G762" s="21">
        <f t="shared" si="55"/>
        <v>4.3750000000000011E-2</v>
      </c>
      <c r="H762" s="21">
        <f>VLOOKUP($R762,'Tiempo de permanencia'!$B$7:$E$773,4,FALSE)</f>
        <v>7.0833333333333331E-2</v>
      </c>
      <c r="I762" s="37">
        <f t="shared" si="57"/>
        <v>0</v>
      </c>
      <c r="J762" s="23">
        <v>45023.11041666667</v>
      </c>
      <c r="K762" s="8">
        <v>45023.154166666667</v>
      </c>
      <c r="L762" s="12" t="s">
        <v>19</v>
      </c>
      <c r="M762" s="6" t="s">
        <v>27</v>
      </c>
      <c r="N762" s="12" t="s">
        <v>1323</v>
      </c>
      <c r="O762" s="5">
        <v>16.850000000000001</v>
      </c>
      <c r="P762" s="12">
        <f>VLOOKUP(R762,'Monto total'!$H$4:$K$770,4,FALSE)</f>
        <v>0</v>
      </c>
      <c r="Q762" s="24" t="s">
        <v>34</v>
      </c>
      <c r="R762" s="5">
        <v>761</v>
      </c>
      <c r="S762" s="12" t="str">
        <f t="shared" si="58"/>
        <v>No</v>
      </c>
      <c r="T762" s="24" t="s">
        <v>23</v>
      </c>
      <c r="U762" s="5" t="s">
        <v>1128</v>
      </c>
      <c r="V762" s="5" t="str">
        <f>TEXT(TablaSala[[#This Row],[Fecha de factura ]],"dddd")</f>
        <v>viernes</v>
      </c>
      <c r="W762" s="18" t="str">
        <f t="shared" si="59"/>
        <v>00:00:00</v>
      </c>
    </row>
    <row r="763" spans="1:23">
      <c r="A763" s="6">
        <v>4</v>
      </c>
      <c r="B763" s="12" t="s">
        <v>537</v>
      </c>
      <c r="C763" s="6">
        <v>3</v>
      </c>
      <c r="D763" s="15">
        <f t="shared" si="56"/>
        <v>45023</v>
      </c>
      <c r="E763" s="7">
        <v>5.4166666666666669E-2</v>
      </c>
      <c r="F763" s="21">
        <v>0.1423611111111111</v>
      </c>
      <c r="G763" s="21">
        <f t="shared" si="55"/>
        <v>8.8194444444444436E-2</v>
      </c>
      <c r="H763" s="21">
        <f>VLOOKUP($R763,'Tiempo de permanencia'!$B$7:$E$773,4,FALSE)</f>
        <v>2.013888888888889E-2</v>
      </c>
      <c r="I763" s="37">
        <f t="shared" si="57"/>
        <v>6.805555555555555E-2</v>
      </c>
      <c r="J763" s="23">
        <v>45023.054166666669</v>
      </c>
      <c r="K763" s="8">
        <v>45023.142361111109</v>
      </c>
      <c r="L763" s="12" t="s">
        <v>38</v>
      </c>
      <c r="M763" s="6" t="s">
        <v>27</v>
      </c>
      <c r="N763" s="12" t="s">
        <v>33</v>
      </c>
      <c r="O763" s="5">
        <v>49.45</v>
      </c>
      <c r="P763" s="12">
        <f>VLOOKUP(R763,'Monto total'!$H$4:$K$770,4,FALSE)</f>
        <v>148.44999999999999</v>
      </c>
      <c r="Q763" s="24" t="s">
        <v>22</v>
      </c>
      <c r="R763" s="5">
        <v>762</v>
      </c>
      <c r="S763" s="12" t="str">
        <f t="shared" si="58"/>
        <v>Sí</v>
      </c>
      <c r="T763" s="24" t="s">
        <v>58</v>
      </c>
      <c r="U763" s="5" t="s">
        <v>1129</v>
      </c>
      <c r="V763" s="5" t="str">
        <f>TEXT(TablaSala[[#This Row],[Fecha de factura ]],"dddd")</f>
        <v>viernes</v>
      </c>
      <c r="W763" s="18" t="str">
        <f t="shared" si="59"/>
        <v>00:00:00</v>
      </c>
    </row>
    <row r="764" spans="1:23">
      <c r="A764" s="6">
        <v>18</v>
      </c>
      <c r="B764" s="12" t="s">
        <v>939</v>
      </c>
      <c r="C764" s="6">
        <v>3</v>
      </c>
      <c r="D764" s="15">
        <f t="shared" si="56"/>
        <v>45023</v>
      </c>
      <c r="E764" s="7">
        <v>0.15902777777777777</v>
      </c>
      <c r="F764" s="21">
        <v>0.21666666666666667</v>
      </c>
      <c r="G764" s="21">
        <f t="shared" si="55"/>
        <v>5.7638888888888906E-2</v>
      </c>
      <c r="H764" s="21">
        <f>VLOOKUP($R764,'Tiempo de permanencia'!$B$7:$E$773,4,FALSE)</f>
        <v>2.2222222222222223E-2</v>
      </c>
      <c r="I764" s="37">
        <f t="shared" si="57"/>
        <v>3.541666666666668E-2</v>
      </c>
      <c r="J764" s="23">
        <v>45023.15902777778</v>
      </c>
      <c r="K764" s="8">
        <v>45023.216666666667</v>
      </c>
      <c r="L764" s="12" t="s">
        <v>42</v>
      </c>
      <c r="M764" s="6" t="s">
        <v>20</v>
      </c>
      <c r="N764" s="12" t="s">
        <v>33</v>
      </c>
      <c r="O764" s="5">
        <v>22.88</v>
      </c>
      <c r="P764" s="12">
        <f>VLOOKUP(R764,'Monto total'!$H$4:$K$770,4,FALSE)</f>
        <v>126.88</v>
      </c>
      <c r="Q764" s="24" t="s">
        <v>22</v>
      </c>
      <c r="R764" s="5">
        <v>763</v>
      </c>
      <c r="S764" s="12" t="str">
        <f t="shared" si="58"/>
        <v>Sí</v>
      </c>
      <c r="T764" s="24" t="s">
        <v>97</v>
      </c>
      <c r="U764" s="5" t="s">
        <v>667</v>
      </c>
      <c r="V764" s="5" t="str">
        <f>TEXT(TablaSala[[#This Row],[Fecha de factura ]],"dddd")</f>
        <v>viernes</v>
      </c>
      <c r="W764" s="18" t="str">
        <f t="shared" si="59"/>
        <v>00:00:00</v>
      </c>
    </row>
    <row r="765" spans="1:23">
      <c r="A765" s="6">
        <v>20</v>
      </c>
      <c r="B765" s="12" t="s">
        <v>1130</v>
      </c>
      <c r="C765" s="6">
        <v>1</v>
      </c>
      <c r="D765" s="15">
        <f t="shared" si="56"/>
        <v>45023</v>
      </c>
      <c r="E765" s="7">
        <v>0.14583333333333334</v>
      </c>
      <c r="F765" s="21">
        <v>0.24027777777777778</v>
      </c>
      <c r="G765" s="21">
        <f t="shared" si="55"/>
        <v>0.10486111111111111</v>
      </c>
      <c r="H765" s="21">
        <f>VLOOKUP($R765,'Tiempo de permanencia'!$B$7:$E$773,4,FALSE)</f>
        <v>7.7777777777777779E-2</v>
      </c>
      <c r="I765" s="37">
        <f t="shared" si="57"/>
        <v>2.7083333333333334E-2</v>
      </c>
      <c r="J765" s="23">
        <v>45023.145833333336</v>
      </c>
      <c r="K765" s="8">
        <v>45023.240277777775</v>
      </c>
      <c r="L765" s="12" t="s">
        <v>42</v>
      </c>
      <c r="M765" s="6" t="s">
        <v>46</v>
      </c>
      <c r="N765" s="12" t="s">
        <v>33</v>
      </c>
      <c r="O765" s="5">
        <v>20.41</v>
      </c>
      <c r="P765" s="12">
        <f>VLOOKUP(R765,'Monto total'!$H$4:$K$770,4,FALSE)</f>
        <v>105.41</v>
      </c>
      <c r="Q765" s="24" t="s">
        <v>49</v>
      </c>
      <c r="R765" s="5">
        <v>764</v>
      </c>
      <c r="S765" s="12" t="str">
        <f t="shared" si="58"/>
        <v>Sí</v>
      </c>
      <c r="T765" s="24" t="s">
        <v>29</v>
      </c>
      <c r="U765" s="5" t="s">
        <v>1131</v>
      </c>
      <c r="V765" s="5" t="str">
        <f>TEXT(TablaSala[[#This Row],[Fecha de factura ]],"dddd")</f>
        <v>viernes</v>
      </c>
      <c r="W765" s="18" t="str">
        <f t="shared" si="59"/>
        <v>00:15:00</v>
      </c>
    </row>
    <row r="766" spans="1:23">
      <c r="A766" s="6">
        <v>20</v>
      </c>
      <c r="B766" s="12" t="s">
        <v>901</v>
      </c>
      <c r="C766" s="6">
        <v>4</v>
      </c>
      <c r="D766" s="15">
        <f t="shared" si="56"/>
        <v>45023</v>
      </c>
      <c r="E766" s="7">
        <v>1.6666666666666666E-2</v>
      </c>
      <c r="F766" s="21">
        <v>6.7361111111111108E-2</v>
      </c>
      <c r="G766" s="21">
        <f t="shared" si="55"/>
        <v>5.0694444444444445E-2</v>
      </c>
      <c r="H766" s="21">
        <f>VLOOKUP($R766,'Tiempo de permanencia'!$B$7:$E$773,4,FALSE)</f>
        <v>0.11388888888888889</v>
      </c>
      <c r="I766" s="37">
        <f t="shared" si="57"/>
        <v>0</v>
      </c>
      <c r="J766" s="23">
        <v>45023.01666666667</v>
      </c>
      <c r="K766" s="8">
        <v>45023.067361111112</v>
      </c>
      <c r="L766" s="12" t="s">
        <v>19</v>
      </c>
      <c r="M766" s="6" t="s">
        <v>46</v>
      </c>
      <c r="N766" s="12" t="s">
        <v>1323</v>
      </c>
      <c r="O766" s="5">
        <v>30.77</v>
      </c>
      <c r="P766" s="12">
        <f>VLOOKUP(R766,'Monto total'!$H$4:$K$770,4,FALSE)</f>
        <v>0</v>
      </c>
      <c r="Q766" s="24" t="s">
        <v>34</v>
      </c>
      <c r="R766" s="5">
        <v>765</v>
      </c>
      <c r="S766" s="12" t="str">
        <f t="shared" si="58"/>
        <v>No</v>
      </c>
      <c r="T766" s="24" t="s">
        <v>78</v>
      </c>
      <c r="U766" s="5" t="s">
        <v>1132</v>
      </c>
      <c r="V766" s="5" t="str">
        <f>TEXT(TablaSala[[#This Row],[Fecha de factura ]],"dddd")</f>
        <v>viernes</v>
      </c>
      <c r="W766" s="18" t="str">
        <f t="shared" si="59"/>
        <v>00:00:00</v>
      </c>
    </row>
    <row r="767" spans="1:23">
      <c r="A767" s="6">
        <v>17</v>
      </c>
      <c r="B767" s="12" t="s">
        <v>70</v>
      </c>
      <c r="C767" s="6">
        <v>6</v>
      </c>
      <c r="D767" s="15">
        <f t="shared" si="56"/>
        <v>45023</v>
      </c>
      <c r="E767" s="7">
        <v>6.5277777777777782E-2</v>
      </c>
      <c r="F767" s="21">
        <v>0.2013888888888889</v>
      </c>
      <c r="G767" s="21">
        <f t="shared" si="55"/>
        <v>0.13611111111111113</v>
      </c>
      <c r="H767" s="21">
        <f>VLOOKUP($R767,'Tiempo de permanencia'!$B$7:$E$773,4,FALSE)</f>
        <v>9.3055555555555558E-2</v>
      </c>
      <c r="I767" s="37">
        <f t="shared" si="57"/>
        <v>4.3055555555555569E-2</v>
      </c>
      <c r="J767" s="23">
        <v>45023.06527777778</v>
      </c>
      <c r="K767" s="8">
        <v>45023.201388888891</v>
      </c>
      <c r="L767" s="12" t="s">
        <v>32</v>
      </c>
      <c r="M767" s="6" t="s">
        <v>46</v>
      </c>
      <c r="N767" s="12" t="s">
        <v>33</v>
      </c>
      <c r="O767" s="5">
        <v>12.57</v>
      </c>
      <c r="P767" s="12">
        <f>VLOOKUP(R767,'Monto total'!$H$4:$K$770,4,FALSE)</f>
        <v>197.57</v>
      </c>
      <c r="Q767" s="24" t="s">
        <v>22</v>
      </c>
      <c r="R767" s="5">
        <v>766</v>
      </c>
      <c r="S767" s="12" t="str">
        <f t="shared" si="58"/>
        <v>Sí</v>
      </c>
      <c r="T767" s="24" t="s">
        <v>97</v>
      </c>
      <c r="U767" s="5" t="s">
        <v>1133</v>
      </c>
      <c r="V767" s="5" t="str">
        <f>TEXT(TablaSala[[#This Row],[Fecha de factura ]],"dddd")</f>
        <v>viernes</v>
      </c>
      <c r="W767" s="18" t="str">
        <f t="shared" si="59"/>
        <v>00:00:00</v>
      </c>
    </row>
    <row r="768" spans="1:23" ht="14.65" thickBot="1">
      <c r="A768" s="6">
        <v>10</v>
      </c>
      <c r="B768" s="12" t="s">
        <v>1134</v>
      </c>
      <c r="C768" s="6">
        <v>3</v>
      </c>
      <c r="D768" s="15">
        <f t="shared" si="56"/>
        <v>45023</v>
      </c>
      <c r="E768" s="7">
        <v>4.7222222222222221E-2</v>
      </c>
      <c r="F768" s="21">
        <v>0.16458333333333333</v>
      </c>
      <c r="G768" s="21">
        <f t="shared" si="55"/>
        <v>0.11736111111111111</v>
      </c>
      <c r="H768" s="21">
        <f>VLOOKUP($R768,'Tiempo de permanencia'!$B$7:$E$773,4,FALSE)</f>
        <v>5.9027777777777776E-2</v>
      </c>
      <c r="I768" s="37">
        <f t="shared" si="57"/>
        <v>5.8333333333333334E-2</v>
      </c>
      <c r="J768" s="23">
        <v>45023.047222222223</v>
      </c>
      <c r="K768" s="8">
        <v>45023.164583333331</v>
      </c>
      <c r="L768" s="12" t="s">
        <v>32</v>
      </c>
      <c r="M768" s="6" t="s">
        <v>27</v>
      </c>
      <c r="N768" s="12" t="s">
        <v>33</v>
      </c>
      <c r="O768" s="5">
        <v>15.98</v>
      </c>
      <c r="P768" s="12">
        <f>VLOOKUP(R768,'Monto total'!$H$4:$K$770,4,FALSE)</f>
        <v>184.98</v>
      </c>
      <c r="Q768" s="24" t="s">
        <v>22</v>
      </c>
      <c r="R768" s="5">
        <v>767</v>
      </c>
      <c r="S768" s="12" t="str">
        <f t="shared" si="58"/>
        <v>Sí</v>
      </c>
      <c r="T768" s="24" t="s">
        <v>73</v>
      </c>
      <c r="U768" s="5" t="s">
        <v>1135</v>
      </c>
      <c r="V768" s="5" t="str">
        <f>TEXT(TablaSala[[#This Row],[Fecha de factura ]],"dddd")</f>
        <v>viernes</v>
      </c>
      <c r="W768" s="19" t="str">
        <f t="shared" si="59"/>
        <v>00:00:00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5EC2A-11E9-45C3-AFB6-055E10DD9697}">
  <sheetPr>
    <tabColor theme="6" tint="0.79998168889431442"/>
  </sheetPr>
  <dimension ref="A1:N1904"/>
  <sheetViews>
    <sheetView showGridLines="0" zoomScale="85" zoomScaleNormal="85" workbookViewId="0">
      <selection activeCell="D1" sqref="D1:D1048576"/>
    </sheetView>
  </sheetViews>
  <sheetFormatPr baseColWidth="10" defaultRowHeight="14.25"/>
  <cols>
    <col min="1" max="1" width="15.796875" customWidth="1"/>
    <col min="2" max="2" width="15.1328125" customWidth="1"/>
    <col min="3" max="3" width="15.6640625" customWidth="1"/>
    <col min="4" max="4" width="19.9296875" hidden="1" customWidth="1"/>
    <col min="5" max="5" width="13.265625" bestFit="1" customWidth="1"/>
    <col min="6" max="6" width="13.59765625" customWidth="1"/>
    <col min="7" max="7" width="14.6640625" bestFit="1" customWidth="1"/>
    <col min="8" max="8" width="13.53125" customWidth="1"/>
    <col min="9" max="9" width="13.86328125" customWidth="1"/>
    <col min="10" max="10" width="21.3984375" bestFit="1" customWidth="1"/>
    <col min="11" max="11" width="17" customWidth="1"/>
    <col min="12" max="12" width="19.73046875" customWidth="1"/>
    <col min="13" max="13" width="13.6640625" hidden="1" customWidth="1"/>
    <col min="14" max="14" width="19.33203125" bestFit="1" customWidth="1"/>
  </cols>
  <sheetData>
    <row r="1" spans="1:14" ht="14.65" thickBot="1">
      <c r="A1" s="51" t="s">
        <v>14</v>
      </c>
      <c r="B1" s="52" t="s">
        <v>0</v>
      </c>
      <c r="C1" s="51" t="s">
        <v>1137</v>
      </c>
      <c r="D1" s="52" t="s">
        <v>1145</v>
      </c>
      <c r="E1" s="51" t="s">
        <v>1138</v>
      </c>
      <c r="F1" s="52" t="s">
        <v>1139</v>
      </c>
      <c r="G1" s="52" t="s">
        <v>1178</v>
      </c>
      <c r="H1" s="52" t="s">
        <v>1175</v>
      </c>
      <c r="I1" s="52" t="s">
        <v>1176</v>
      </c>
      <c r="J1" s="51" t="s">
        <v>1177</v>
      </c>
      <c r="K1" s="52" t="s">
        <v>1140</v>
      </c>
      <c r="L1" s="52" t="s">
        <v>1144</v>
      </c>
      <c r="M1" s="56" t="s">
        <v>1141</v>
      </c>
      <c r="N1" s="52" t="s">
        <v>1314</v>
      </c>
    </row>
    <row r="2" spans="1:14">
      <c r="A2" s="6">
        <v>1</v>
      </c>
      <c r="B2" s="12">
        <v>10</v>
      </c>
      <c r="C2" s="6" t="s">
        <v>273</v>
      </c>
      <c r="D2" s="12" t="s">
        <v>1146</v>
      </c>
      <c r="E2" s="6">
        <v>14</v>
      </c>
      <c r="F2" s="12">
        <v>24</v>
      </c>
      <c r="G2" s="12">
        <f>IF(TablaCocina[[#This Row],[Cobro de la orde]]="Sí",F2*K2,0)</f>
        <v>48</v>
      </c>
      <c r="H2" s="12">
        <f>IF(TablaCocina[[#This Row],[Cobro de la orde]]="Sí",(F2-E2)*K2,0)</f>
        <v>20</v>
      </c>
      <c r="I2" s="12">
        <f>IF(TablaCocina[[#This Row],[Cobro de la orde]]="Sí",F2*K2,0)</f>
        <v>48</v>
      </c>
      <c r="J2" s="45">
        <f>IF(TablaCocina[[#This Row],[Cobro de la orde]]="Sí",H2/G2,0)</f>
        <v>0.41666666666666669</v>
      </c>
      <c r="K2" s="12">
        <v>2</v>
      </c>
      <c r="L2" s="12">
        <v>25</v>
      </c>
      <c r="M2" s="6" t="s">
        <v>1142</v>
      </c>
      <c r="N2" s="12" t="str">
        <f>VLOOKUP(TablaCocina[[#This Row],[Número de Orden]],TablaSala[[Número de Orden]:[Cobro de la Orden]],2,FALSE)</f>
        <v>Sí</v>
      </c>
    </row>
    <row r="3" spans="1:14">
      <c r="A3" s="6">
        <v>1</v>
      </c>
      <c r="B3" s="12">
        <v>10</v>
      </c>
      <c r="C3" s="6" t="s">
        <v>114</v>
      </c>
      <c r="D3" s="12" t="s">
        <v>1147</v>
      </c>
      <c r="E3" s="6">
        <v>18</v>
      </c>
      <c r="F3" s="12">
        <v>30</v>
      </c>
      <c r="G3" s="12">
        <f>IF(TablaCocina[[#This Row],[Cobro de la orde]]="Sí",F3*K3,0)</f>
        <v>90</v>
      </c>
      <c r="H3" s="12">
        <f>IF(TablaCocina[[#This Row],[Cobro de la orde]]="Sí",(F3-E3)*K3,0)</f>
        <v>36</v>
      </c>
      <c r="I3" s="12">
        <f>IF(TablaCocina[[#This Row],[Cobro de la orde]]="Sí",F3*K3,0)</f>
        <v>90</v>
      </c>
      <c r="J3" s="46">
        <f>IF(TablaCocina[[#This Row],[Cobro de la orde]]="Sí",H3/G3,0)</f>
        <v>0.4</v>
      </c>
      <c r="K3" s="12">
        <v>3</v>
      </c>
      <c r="L3" s="12">
        <v>32</v>
      </c>
      <c r="M3" s="6" t="s">
        <v>1143</v>
      </c>
      <c r="N3" s="12" t="str">
        <f>VLOOKUP(TablaCocina[[#This Row],[Número de Orden]],TablaSala[[Número de Orden]:[Cobro de la Orden]],2,FALSE)</f>
        <v>Sí</v>
      </c>
    </row>
    <row r="4" spans="1:14">
      <c r="A4" s="6">
        <v>2</v>
      </c>
      <c r="B4" s="12">
        <v>6</v>
      </c>
      <c r="C4" s="6" t="s">
        <v>200</v>
      </c>
      <c r="D4" s="12" t="s">
        <v>1148</v>
      </c>
      <c r="E4" s="6">
        <v>19</v>
      </c>
      <c r="F4" s="12">
        <v>31</v>
      </c>
      <c r="G4" s="12">
        <f>IF(TablaCocina[[#This Row],[Cobro de la orde]]="Sí",F4*K4,0)</f>
        <v>31</v>
      </c>
      <c r="H4" s="12">
        <f>IF(TablaCocina[[#This Row],[Cobro de la orde]]="Sí",(F4-E4)*K4,0)</f>
        <v>12</v>
      </c>
      <c r="I4" s="12">
        <f>IF(TablaCocina[[#This Row],[Cobro de la orde]]="Sí",F4*K4,0)</f>
        <v>31</v>
      </c>
      <c r="J4" s="46">
        <f>IF(TablaCocina[[#This Row],[Cobro de la orde]]="Sí",H4/G4,0)</f>
        <v>0.38709677419354838</v>
      </c>
      <c r="K4" s="12">
        <v>1</v>
      </c>
      <c r="L4" s="12">
        <v>51</v>
      </c>
      <c r="M4" s="6" t="s">
        <v>1142</v>
      </c>
      <c r="N4" s="12" t="str">
        <f>VLOOKUP(TablaCocina[[#This Row],[Número de Orden]],TablaSala[[Número de Orden]:[Cobro de la Orden]],2,FALSE)</f>
        <v>Sí</v>
      </c>
    </row>
    <row r="5" spans="1:14">
      <c r="A5" s="6">
        <v>2</v>
      </c>
      <c r="B5" s="12">
        <v>6</v>
      </c>
      <c r="C5" s="6" t="s">
        <v>184</v>
      </c>
      <c r="D5" s="12" t="s">
        <v>1149</v>
      </c>
      <c r="E5" s="6">
        <v>16</v>
      </c>
      <c r="F5" s="12">
        <v>27</v>
      </c>
      <c r="G5" s="12">
        <f>IF(TablaCocina[[#This Row],[Cobro de la orde]]="Sí",F5*K5,0)</f>
        <v>27</v>
      </c>
      <c r="H5" s="12">
        <f>IF(TablaCocina[[#This Row],[Cobro de la orde]]="Sí",(F5-E5)*K5,0)</f>
        <v>11</v>
      </c>
      <c r="I5" s="12">
        <f>IF(TablaCocina[[#This Row],[Cobro de la orde]]="Sí",F5*K5,0)</f>
        <v>27</v>
      </c>
      <c r="J5" s="46">
        <f>IF(TablaCocina[[#This Row],[Cobro de la orde]]="Sí",H5/G5,0)</f>
        <v>0.40740740740740738</v>
      </c>
      <c r="K5" s="12">
        <v>1</v>
      </c>
      <c r="L5" s="12">
        <v>34</v>
      </c>
      <c r="M5" s="6" t="s">
        <v>1143</v>
      </c>
      <c r="N5" s="12" t="str">
        <f>VLOOKUP(TablaCocina[[#This Row],[Número de Orden]],TablaSala[[Número de Orden]:[Cobro de la Orden]],2,FALSE)</f>
        <v>Sí</v>
      </c>
    </row>
    <row r="6" spans="1:14">
      <c r="A6" s="6">
        <v>3</v>
      </c>
      <c r="B6" s="12">
        <v>20</v>
      </c>
      <c r="C6" s="6" t="s">
        <v>79</v>
      </c>
      <c r="D6" s="12" t="s">
        <v>1150</v>
      </c>
      <c r="E6" s="6">
        <v>25</v>
      </c>
      <c r="F6" s="12">
        <v>40</v>
      </c>
      <c r="G6" s="12">
        <f>IF(TablaCocina[[#This Row],[Cobro de la orde]]="Sí",F6*K6,0)</f>
        <v>40</v>
      </c>
      <c r="H6" s="12">
        <f>IF(TablaCocina[[#This Row],[Cobro de la orde]]="Sí",(F6-E6)*K6,0)</f>
        <v>15</v>
      </c>
      <c r="I6" s="12">
        <f>IF(TablaCocina[[#This Row],[Cobro de la orde]]="Sí",F6*K6,0)</f>
        <v>40</v>
      </c>
      <c r="J6" s="46">
        <f>IF(TablaCocina[[#This Row],[Cobro de la orde]]="Sí",H6/G6,0)</f>
        <v>0.375</v>
      </c>
      <c r="K6" s="12">
        <v>1</v>
      </c>
      <c r="L6" s="12">
        <v>9</v>
      </c>
      <c r="M6" s="6" t="s">
        <v>1143</v>
      </c>
      <c r="N6" s="12" t="str">
        <f>VLOOKUP(TablaCocina[[#This Row],[Número de Orden]],TablaSala[[Número de Orden]:[Cobro de la Orden]],2,FALSE)</f>
        <v>Sí</v>
      </c>
    </row>
    <row r="7" spans="1:14">
      <c r="A7" s="6">
        <v>3</v>
      </c>
      <c r="B7" s="12">
        <v>20</v>
      </c>
      <c r="C7" s="6" t="s">
        <v>200</v>
      </c>
      <c r="D7" s="12" t="s">
        <v>1148</v>
      </c>
      <c r="E7" s="6">
        <v>19</v>
      </c>
      <c r="F7" s="12">
        <v>31</v>
      </c>
      <c r="G7" s="12">
        <f>IF(TablaCocina[[#This Row],[Cobro de la orde]]="Sí",F7*K7,0)</f>
        <v>31</v>
      </c>
      <c r="H7" s="12">
        <f>IF(TablaCocina[[#This Row],[Cobro de la orde]]="Sí",(F7-E7)*K7,0)</f>
        <v>12</v>
      </c>
      <c r="I7" s="12">
        <f>IF(TablaCocina[[#This Row],[Cobro de la orde]]="Sí",F7*K7,0)</f>
        <v>31</v>
      </c>
      <c r="J7" s="46">
        <f>IF(TablaCocina[[#This Row],[Cobro de la orde]]="Sí",H7/G7,0)</f>
        <v>0.38709677419354838</v>
      </c>
      <c r="K7" s="12">
        <v>1</v>
      </c>
      <c r="L7" s="12">
        <v>27</v>
      </c>
      <c r="M7" s="6" t="s">
        <v>1142</v>
      </c>
      <c r="N7" s="12" t="str">
        <f>VLOOKUP(TablaCocina[[#This Row],[Número de Orden]],TablaSala[[Número de Orden]:[Cobro de la Orden]],2,FALSE)</f>
        <v>Sí</v>
      </c>
    </row>
    <row r="8" spans="1:14">
      <c r="A8" s="6">
        <v>3</v>
      </c>
      <c r="B8" s="12">
        <v>20</v>
      </c>
      <c r="C8" s="6" t="s">
        <v>120</v>
      </c>
      <c r="D8" s="12" t="s">
        <v>1151</v>
      </c>
      <c r="E8" s="6">
        <v>22</v>
      </c>
      <c r="F8" s="12">
        <v>36</v>
      </c>
      <c r="G8" s="12">
        <f>IF(TablaCocina[[#This Row],[Cobro de la orde]]="Sí",F8*K8,0)</f>
        <v>36</v>
      </c>
      <c r="H8" s="12">
        <f>IF(TablaCocina[[#This Row],[Cobro de la orde]]="Sí",(F8-E8)*K8,0)</f>
        <v>14</v>
      </c>
      <c r="I8" s="12">
        <f>IF(TablaCocina[[#This Row],[Cobro de la orde]]="Sí",F8*K8,0)</f>
        <v>36</v>
      </c>
      <c r="J8" s="46">
        <f>IF(TablaCocina[[#This Row],[Cobro de la orde]]="Sí",H8/G8,0)</f>
        <v>0.3888888888888889</v>
      </c>
      <c r="K8" s="12">
        <v>1</v>
      </c>
      <c r="L8" s="12">
        <v>36</v>
      </c>
      <c r="M8" s="6" t="s">
        <v>1142</v>
      </c>
      <c r="N8" s="12" t="str">
        <f>VLOOKUP(TablaCocina[[#This Row],[Número de Orden]],TablaSala[[Número de Orden]:[Cobro de la Orden]],2,FALSE)</f>
        <v>Sí</v>
      </c>
    </row>
    <row r="9" spans="1:14">
      <c r="A9" s="6">
        <v>3</v>
      </c>
      <c r="B9" s="12">
        <v>20</v>
      </c>
      <c r="C9" s="6" t="s">
        <v>65</v>
      </c>
      <c r="D9" s="12" t="s">
        <v>1152</v>
      </c>
      <c r="E9" s="6">
        <v>17</v>
      </c>
      <c r="F9" s="12">
        <v>29</v>
      </c>
      <c r="G9" s="12">
        <f>IF(TablaCocina[[#This Row],[Cobro de la orde]]="Sí",F9*K9,0)</f>
        <v>58</v>
      </c>
      <c r="H9" s="12">
        <f>IF(TablaCocina[[#This Row],[Cobro de la orde]]="Sí",(F9-E9)*K9,0)</f>
        <v>24</v>
      </c>
      <c r="I9" s="12">
        <f>IF(TablaCocina[[#This Row],[Cobro de la orde]]="Sí",F9*K9,0)</f>
        <v>58</v>
      </c>
      <c r="J9" s="46">
        <f>IF(TablaCocina[[#This Row],[Cobro de la orde]]="Sí",H9/G9,0)</f>
        <v>0.41379310344827586</v>
      </c>
      <c r="K9" s="12">
        <v>2</v>
      </c>
      <c r="L9" s="12">
        <v>54</v>
      </c>
      <c r="M9" s="6" t="s">
        <v>1143</v>
      </c>
      <c r="N9" s="12" t="str">
        <f>VLOOKUP(TablaCocina[[#This Row],[Número de Orden]],TablaSala[[Número de Orden]:[Cobro de la Orden]],2,FALSE)</f>
        <v>Sí</v>
      </c>
    </row>
    <row r="10" spans="1:14">
      <c r="A10" s="6">
        <v>4</v>
      </c>
      <c r="B10" s="12">
        <v>3</v>
      </c>
      <c r="C10" s="6" t="s">
        <v>453</v>
      </c>
      <c r="D10" s="12" t="s">
        <v>1153</v>
      </c>
      <c r="E10" s="6">
        <v>20</v>
      </c>
      <c r="F10" s="12">
        <v>33</v>
      </c>
      <c r="G10" s="12">
        <f>IF(TablaCocina[[#This Row],[Cobro de la orde]]="Sí",F10*K10,0)</f>
        <v>99</v>
      </c>
      <c r="H10" s="12">
        <f>IF(TablaCocina[[#This Row],[Cobro de la orde]]="Sí",(F10-E10)*K10,0)</f>
        <v>39</v>
      </c>
      <c r="I10" s="12">
        <f>IF(TablaCocina[[#This Row],[Cobro de la orde]]="Sí",F10*K10,0)</f>
        <v>99</v>
      </c>
      <c r="J10" s="46">
        <f>IF(TablaCocina[[#This Row],[Cobro de la orde]]="Sí",H10/G10,0)</f>
        <v>0.39393939393939392</v>
      </c>
      <c r="K10" s="12">
        <v>3</v>
      </c>
      <c r="L10" s="12">
        <v>23</v>
      </c>
      <c r="M10" s="6" t="s">
        <v>1143</v>
      </c>
      <c r="N10" s="12" t="str">
        <f>VLOOKUP(TablaCocina[[#This Row],[Número de Orden]],TablaSala[[Número de Orden]:[Cobro de la Orden]],2,FALSE)</f>
        <v>Sí</v>
      </c>
    </row>
    <row r="11" spans="1:14">
      <c r="A11" s="6">
        <v>4</v>
      </c>
      <c r="B11" s="12">
        <v>3</v>
      </c>
      <c r="C11" s="6" t="s">
        <v>71</v>
      </c>
      <c r="D11" s="12" t="s">
        <v>1154</v>
      </c>
      <c r="E11" s="6">
        <v>16</v>
      </c>
      <c r="F11" s="12">
        <v>28</v>
      </c>
      <c r="G11" s="12">
        <f>IF(TablaCocina[[#This Row],[Cobro de la orde]]="Sí",F11*K11,0)</f>
        <v>84</v>
      </c>
      <c r="H11" s="12">
        <f>IF(TablaCocina[[#This Row],[Cobro de la orde]]="Sí",(F11-E11)*K11,0)</f>
        <v>36</v>
      </c>
      <c r="I11" s="12">
        <f>IF(TablaCocina[[#This Row],[Cobro de la orde]]="Sí",F11*K11,0)</f>
        <v>84</v>
      </c>
      <c r="J11" s="46">
        <f>IF(TablaCocina[[#This Row],[Cobro de la orde]]="Sí",H11/G11,0)</f>
        <v>0.42857142857142855</v>
      </c>
      <c r="K11" s="12">
        <v>3</v>
      </c>
      <c r="L11" s="12">
        <v>17</v>
      </c>
      <c r="M11" s="6" t="s">
        <v>1142</v>
      </c>
      <c r="N11" s="12" t="str">
        <f>VLOOKUP(TablaCocina[[#This Row],[Número de Orden]],TablaSala[[Número de Orden]:[Cobro de la Orden]],2,FALSE)</f>
        <v>Sí</v>
      </c>
    </row>
    <row r="12" spans="1:14">
      <c r="A12" s="6">
        <v>5</v>
      </c>
      <c r="B12" s="12">
        <v>8</v>
      </c>
      <c r="C12" s="6" t="s">
        <v>194</v>
      </c>
      <c r="D12" s="12" t="s">
        <v>1155</v>
      </c>
      <c r="E12" s="6">
        <v>11</v>
      </c>
      <c r="F12" s="12">
        <v>19</v>
      </c>
      <c r="G12" s="12">
        <f>IF(TablaCocina[[#This Row],[Cobro de la orde]]="Sí",F12*K12,0)</f>
        <v>19</v>
      </c>
      <c r="H12" s="12">
        <f>IF(TablaCocina[[#This Row],[Cobro de la orde]]="Sí",(F12-E12)*K12,0)</f>
        <v>8</v>
      </c>
      <c r="I12" s="12">
        <f>IF(TablaCocina[[#This Row],[Cobro de la orde]]="Sí",F12*K12,0)</f>
        <v>19</v>
      </c>
      <c r="J12" s="46">
        <f>IF(TablaCocina[[#This Row],[Cobro de la orde]]="Sí",H12/G12,0)</f>
        <v>0.42105263157894735</v>
      </c>
      <c r="K12" s="12">
        <v>1</v>
      </c>
      <c r="L12" s="12">
        <v>8</v>
      </c>
      <c r="M12" s="6" t="s">
        <v>1142</v>
      </c>
      <c r="N12" s="12" t="str">
        <f>VLOOKUP(TablaCocina[[#This Row],[Número de Orden]],TablaSala[[Número de Orden]:[Cobro de la Orden]],2,FALSE)</f>
        <v>Sí</v>
      </c>
    </row>
    <row r="13" spans="1:14">
      <c r="A13" s="6">
        <v>5</v>
      </c>
      <c r="B13" s="12">
        <v>8</v>
      </c>
      <c r="C13" s="6" t="s">
        <v>273</v>
      </c>
      <c r="D13" s="12" t="s">
        <v>1146</v>
      </c>
      <c r="E13" s="6">
        <v>14</v>
      </c>
      <c r="F13" s="12">
        <v>24</v>
      </c>
      <c r="G13" s="12">
        <f>IF(TablaCocina[[#This Row],[Cobro de la orde]]="Sí",F13*K13,0)</f>
        <v>48</v>
      </c>
      <c r="H13" s="12">
        <f>IF(TablaCocina[[#This Row],[Cobro de la orde]]="Sí",(F13-E13)*K13,0)</f>
        <v>20</v>
      </c>
      <c r="I13" s="12">
        <f>IF(TablaCocina[[#This Row],[Cobro de la orde]]="Sí",F13*K13,0)</f>
        <v>48</v>
      </c>
      <c r="J13" s="46">
        <f>IF(TablaCocina[[#This Row],[Cobro de la orde]]="Sí",H13/G13,0)</f>
        <v>0.41666666666666669</v>
      </c>
      <c r="K13" s="12">
        <v>2</v>
      </c>
      <c r="L13" s="12">
        <v>9</v>
      </c>
      <c r="M13" s="6" t="s">
        <v>1143</v>
      </c>
      <c r="N13" s="12" t="str">
        <f>VLOOKUP(TablaCocina[[#This Row],[Número de Orden]],TablaSala[[Número de Orden]:[Cobro de la Orden]],2,FALSE)</f>
        <v>Sí</v>
      </c>
    </row>
    <row r="14" spans="1:14">
      <c r="A14" s="6">
        <v>6</v>
      </c>
      <c r="B14" s="12">
        <v>7</v>
      </c>
      <c r="C14" s="6" t="s">
        <v>47</v>
      </c>
      <c r="D14" s="12" t="s">
        <v>1156</v>
      </c>
      <c r="E14" s="6">
        <v>21</v>
      </c>
      <c r="F14" s="12">
        <v>35</v>
      </c>
      <c r="G14" s="12">
        <f>IF(TablaCocina[[#This Row],[Cobro de la orde]]="Sí",F14*K14,0)</f>
        <v>70</v>
      </c>
      <c r="H14" s="12">
        <f>IF(TablaCocina[[#This Row],[Cobro de la orde]]="Sí",(F14-E14)*K14,0)</f>
        <v>28</v>
      </c>
      <c r="I14" s="12">
        <f>IF(TablaCocina[[#This Row],[Cobro de la orde]]="Sí",F14*K14,0)</f>
        <v>70</v>
      </c>
      <c r="J14" s="46">
        <f>IF(TablaCocina[[#This Row],[Cobro de la orde]]="Sí",H14/G14,0)</f>
        <v>0.4</v>
      </c>
      <c r="K14" s="12">
        <v>2</v>
      </c>
      <c r="L14" s="12">
        <v>11</v>
      </c>
      <c r="M14" s="6" t="s">
        <v>1143</v>
      </c>
      <c r="N14" s="12" t="str">
        <f>VLOOKUP(TablaCocina[[#This Row],[Número de Orden]],TablaSala[[Número de Orden]:[Cobro de la Orden]],2,FALSE)</f>
        <v>Sí</v>
      </c>
    </row>
    <row r="15" spans="1:14">
      <c r="A15" s="6">
        <v>7</v>
      </c>
      <c r="B15" s="12">
        <v>17</v>
      </c>
      <c r="C15" s="6" t="s">
        <v>428</v>
      </c>
      <c r="D15" s="12" t="s">
        <v>1157</v>
      </c>
      <c r="E15" s="6">
        <v>19</v>
      </c>
      <c r="F15" s="12">
        <v>32</v>
      </c>
      <c r="G15" s="12">
        <f>IF(TablaCocina[[#This Row],[Cobro de la orde]]="Sí",F15*K15,0)</f>
        <v>64</v>
      </c>
      <c r="H15" s="12">
        <f>IF(TablaCocina[[#This Row],[Cobro de la orde]]="Sí",(F15-E15)*K15,0)</f>
        <v>26</v>
      </c>
      <c r="I15" s="12">
        <f>IF(TablaCocina[[#This Row],[Cobro de la orde]]="Sí",F15*K15,0)</f>
        <v>64</v>
      </c>
      <c r="J15" s="46">
        <f>IF(TablaCocina[[#This Row],[Cobro de la orde]]="Sí",H15/G15,0)</f>
        <v>0.40625</v>
      </c>
      <c r="K15" s="12">
        <v>2</v>
      </c>
      <c r="L15" s="12">
        <v>15</v>
      </c>
      <c r="M15" s="6" t="s">
        <v>1143</v>
      </c>
      <c r="N15" s="12" t="str">
        <f>VLOOKUP(TablaCocina[[#This Row],[Número de Orden]],TablaSala[[Número de Orden]:[Cobro de la Orden]],2,FALSE)</f>
        <v>Sí</v>
      </c>
    </row>
    <row r="16" spans="1:14">
      <c r="A16" s="6">
        <v>7</v>
      </c>
      <c r="B16" s="12">
        <v>17</v>
      </c>
      <c r="C16" s="6" t="s">
        <v>120</v>
      </c>
      <c r="D16" s="12" t="s">
        <v>1151</v>
      </c>
      <c r="E16" s="6">
        <v>22</v>
      </c>
      <c r="F16" s="12">
        <v>36</v>
      </c>
      <c r="G16" s="12">
        <f>IF(TablaCocina[[#This Row],[Cobro de la orde]]="Sí",F16*K16,0)</f>
        <v>108</v>
      </c>
      <c r="H16" s="12">
        <f>IF(TablaCocina[[#This Row],[Cobro de la orde]]="Sí",(F16-E16)*K16,0)</f>
        <v>42</v>
      </c>
      <c r="I16" s="12">
        <f>IF(TablaCocina[[#This Row],[Cobro de la orde]]="Sí",F16*K16,0)</f>
        <v>108</v>
      </c>
      <c r="J16" s="46">
        <f>IF(TablaCocina[[#This Row],[Cobro de la orde]]="Sí",H16/G16,0)</f>
        <v>0.3888888888888889</v>
      </c>
      <c r="K16" s="12">
        <v>3</v>
      </c>
      <c r="L16" s="12">
        <v>26</v>
      </c>
      <c r="M16" s="6" t="s">
        <v>1142</v>
      </c>
      <c r="N16" s="12" t="str">
        <f>VLOOKUP(TablaCocina[[#This Row],[Número de Orden]],TablaSala[[Número de Orden]:[Cobro de la Orden]],2,FALSE)</f>
        <v>Sí</v>
      </c>
    </row>
    <row r="17" spans="1:14">
      <c r="A17" s="6">
        <v>8</v>
      </c>
      <c r="B17" s="12">
        <v>11</v>
      </c>
      <c r="C17" s="6" t="s">
        <v>349</v>
      </c>
      <c r="D17" s="12" t="s">
        <v>1158</v>
      </c>
      <c r="E17" s="6">
        <v>13</v>
      </c>
      <c r="F17" s="12">
        <v>22</v>
      </c>
      <c r="G17" s="12">
        <f>IF(TablaCocina[[#This Row],[Cobro de la orde]]="Sí",F17*K17,0)</f>
        <v>66</v>
      </c>
      <c r="H17" s="12">
        <f>IF(TablaCocina[[#This Row],[Cobro de la orde]]="Sí",(F17-E17)*K17,0)</f>
        <v>27</v>
      </c>
      <c r="I17" s="12">
        <f>IF(TablaCocina[[#This Row],[Cobro de la orde]]="Sí",F17*K17,0)</f>
        <v>66</v>
      </c>
      <c r="J17" s="46">
        <f>IF(TablaCocina[[#This Row],[Cobro de la orde]]="Sí",H17/G17,0)</f>
        <v>0.40909090909090912</v>
      </c>
      <c r="K17" s="12">
        <v>3</v>
      </c>
      <c r="L17" s="12">
        <v>11</v>
      </c>
      <c r="M17" s="6" t="s">
        <v>1142</v>
      </c>
      <c r="N17" s="12" t="str">
        <f>VLOOKUP(TablaCocina[[#This Row],[Número de Orden]],TablaSala[[Número de Orden]:[Cobro de la Orden]],2,FALSE)</f>
        <v>Sí</v>
      </c>
    </row>
    <row r="18" spans="1:14">
      <c r="A18" s="6">
        <v>8</v>
      </c>
      <c r="B18" s="12">
        <v>11</v>
      </c>
      <c r="C18" s="6" t="s">
        <v>71</v>
      </c>
      <c r="D18" s="12" t="s">
        <v>1154</v>
      </c>
      <c r="E18" s="6">
        <v>16</v>
      </c>
      <c r="F18" s="12">
        <v>28</v>
      </c>
      <c r="G18" s="12">
        <f>IF(TablaCocina[[#This Row],[Cobro de la orde]]="Sí",F18*K18,0)</f>
        <v>56</v>
      </c>
      <c r="H18" s="12">
        <f>IF(TablaCocina[[#This Row],[Cobro de la orde]]="Sí",(F18-E18)*K18,0)</f>
        <v>24</v>
      </c>
      <c r="I18" s="12">
        <f>IF(TablaCocina[[#This Row],[Cobro de la orde]]="Sí",F18*K18,0)</f>
        <v>56</v>
      </c>
      <c r="J18" s="46">
        <f>IF(TablaCocina[[#This Row],[Cobro de la orde]]="Sí",H18/G18,0)</f>
        <v>0.42857142857142855</v>
      </c>
      <c r="K18" s="12">
        <v>2</v>
      </c>
      <c r="L18" s="12">
        <v>8</v>
      </c>
      <c r="M18" s="6" t="s">
        <v>1142</v>
      </c>
      <c r="N18" s="12" t="str">
        <f>VLOOKUP(TablaCocina[[#This Row],[Número de Orden]],TablaSala[[Número de Orden]:[Cobro de la Orden]],2,FALSE)</f>
        <v>Sí</v>
      </c>
    </row>
    <row r="19" spans="1:14">
      <c r="A19" s="6">
        <v>8</v>
      </c>
      <c r="B19" s="12">
        <v>11</v>
      </c>
      <c r="C19" s="6" t="s">
        <v>79</v>
      </c>
      <c r="D19" s="12" t="s">
        <v>1150</v>
      </c>
      <c r="E19" s="6">
        <v>25</v>
      </c>
      <c r="F19" s="12">
        <v>40</v>
      </c>
      <c r="G19" s="12">
        <f>IF(TablaCocina[[#This Row],[Cobro de la orde]]="Sí",F19*K19,0)</f>
        <v>120</v>
      </c>
      <c r="H19" s="12">
        <f>IF(TablaCocina[[#This Row],[Cobro de la orde]]="Sí",(F19-E19)*K19,0)</f>
        <v>45</v>
      </c>
      <c r="I19" s="12">
        <f>IF(TablaCocina[[#This Row],[Cobro de la orde]]="Sí",F19*K19,0)</f>
        <v>120</v>
      </c>
      <c r="J19" s="46">
        <f>IF(TablaCocina[[#This Row],[Cobro de la orde]]="Sí",H19/G19,0)</f>
        <v>0.375</v>
      </c>
      <c r="K19" s="12">
        <v>3</v>
      </c>
      <c r="L19" s="12">
        <v>36</v>
      </c>
      <c r="M19" s="6" t="s">
        <v>1142</v>
      </c>
      <c r="N19" s="12" t="str">
        <f>VLOOKUP(TablaCocina[[#This Row],[Número de Orden]],TablaSala[[Número de Orden]:[Cobro de la Orden]],2,FALSE)</f>
        <v>Sí</v>
      </c>
    </row>
    <row r="20" spans="1:14">
      <c r="A20" s="6">
        <v>9</v>
      </c>
      <c r="B20" s="12">
        <v>15</v>
      </c>
      <c r="C20" s="6" t="s">
        <v>114</v>
      </c>
      <c r="D20" s="12" t="s">
        <v>1147</v>
      </c>
      <c r="E20" s="6">
        <v>18</v>
      </c>
      <c r="F20" s="12">
        <v>30</v>
      </c>
      <c r="G20" s="12">
        <f>IF(TablaCocina[[#This Row],[Cobro de la orde]]="Sí",F20*K20,0)</f>
        <v>0</v>
      </c>
      <c r="H20" s="12">
        <f>IF(TablaCocina[[#This Row],[Cobro de la orde]]="Sí",(F20-E20)*K20,0)</f>
        <v>0</v>
      </c>
      <c r="I20" s="12">
        <f>IF(TablaCocina[[#This Row],[Cobro de la orde]]="Sí",F20*K20,0)</f>
        <v>0</v>
      </c>
      <c r="J20" s="46">
        <f>IF(TablaCocina[[#This Row],[Cobro de la orde]]="Sí",H20/G20,0)</f>
        <v>0</v>
      </c>
      <c r="K20" s="12">
        <v>1</v>
      </c>
      <c r="L20" s="12">
        <v>51</v>
      </c>
      <c r="M20" s="6" t="s">
        <v>1142</v>
      </c>
      <c r="N20" s="12" t="str">
        <f>VLOOKUP(TablaCocina[[#This Row],[Número de Orden]],TablaSala[[Número de Orden]:[Cobro de la Orden]],2,FALSE)</f>
        <v>No</v>
      </c>
    </row>
    <row r="21" spans="1:14">
      <c r="A21" s="6">
        <v>9</v>
      </c>
      <c r="B21" s="12">
        <v>15</v>
      </c>
      <c r="C21" s="6" t="s">
        <v>273</v>
      </c>
      <c r="D21" s="12" t="s">
        <v>1146</v>
      </c>
      <c r="E21" s="6">
        <v>14</v>
      </c>
      <c r="F21" s="12">
        <v>24</v>
      </c>
      <c r="G21" s="12">
        <f>IF(TablaCocina[[#This Row],[Cobro de la orde]]="Sí",F21*K21,0)</f>
        <v>0</v>
      </c>
      <c r="H21" s="12">
        <f>IF(TablaCocina[[#This Row],[Cobro de la orde]]="Sí",(F21-E21)*K21,0)</f>
        <v>0</v>
      </c>
      <c r="I21" s="12">
        <f>IF(TablaCocina[[#This Row],[Cobro de la orde]]="Sí",F21*K21,0)</f>
        <v>0</v>
      </c>
      <c r="J21" s="46">
        <f>IF(TablaCocina[[#This Row],[Cobro de la orde]]="Sí",H21/G21,0)</f>
        <v>0</v>
      </c>
      <c r="K21" s="12">
        <v>1</v>
      </c>
      <c r="L21" s="12">
        <v>49</v>
      </c>
      <c r="M21" s="6" t="s">
        <v>1143</v>
      </c>
      <c r="N21" s="12" t="str">
        <f>VLOOKUP(TablaCocina[[#This Row],[Número de Orden]],TablaSala[[Número de Orden]:[Cobro de la Orden]],2,FALSE)</f>
        <v>No</v>
      </c>
    </row>
    <row r="22" spans="1:14">
      <c r="A22" s="6">
        <v>9</v>
      </c>
      <c r="B22" s="12">
        <v>15</v>
      </c>
      <c r="C22" s="6" t="s">
        <v>194</v>
      </c>
      <c r="D22" s="12" t="s">
        <v>1155</v>
      </c>
      <c r="E22" s="6">
        <v>11</v>
      </c>
      <c r="F22" s="12">
        <v>19</v>
      </c>
      <c r="G22" s="12">
        <f>IF(TablaCocina[[#This Row],[Cobro de la orde]]="Sí",F22*K22,0)</f>
        <v>0</v>
      </c>
      <c r="H22" s="12">
        <f>IF(TablaCocina[[#This Row],[Cobro de la orde]]="Sí",(F22-E22)*K22,0)</f>
        <v>0</v>
      </c>
      <c r="I22" s="12">
        <f>IF(TablaCocina[[#This Row],[Cobro de la orde]]="Sí",F22*K22,0)</f>
        <v>0</v>
      </c>
      <c r="J22" s="46">
        <f>IF(TablaCocina[[#This Row],[Cobro de la orde]]="Sí",H22/G22,0)</f>
        <v>0</v>
      </c>
      <c r="K22" s="12">
        <v>1</v>
      </c>
      <c r="L22" s="12">
        <v>15</v>
      </c>
      <c r="M22" s="6" t="s">
        <v>1142</v>
      </c>
      <c r="N22" s="12" t="str">
        <f>VLOOKUP(TablaCocina[[#This Row],[Número de Orden]],TablaSala[[Número de Orden]:[Cobro de la Orden]],2,FALSE)</f>
        <v>No</v>
      </c>
    </row>
    <row r="23" spans="1:14">
      <c r="A23" s="6">
        <v>9</v>
      </c>
      <c r="B23" s="12">
        <v>15</v>
      </c>
      <c r="C23" s="6" t="s">
        <v>428</v>
      </c>
      <c r="D23" s="12" t="s">
        <v>1157</v>
      </c>
      <c r="E23" s="6">
        <v>19</v>
      </c>
      <c r="F23" s="12">
        <v>32</v>
      </c>
      <c r="G23" s="12">
        <f>IF(TablaCocina[[#This Row],[Cobro de la orde]]="Sí",F23*K23,0)</f>
        <v>0</v>
      </c>
      <c r="H23" s="12">
        <f>IF(TablaCocina[[#This Row],[Cobro de la orde]]="Sí",(F23-E23)*K23,0)</f>
        <v>0</v>
      </c>
      <c r="I23" s="12">
        <f>IF(TablaCocina[[#This Row],[Cobro de la orde]]="Sí",F23*K23,0)</f>
        <v>0</v>
      </c>
      <c r="J23" s="46">
        <f>IF(TablaCocina[[#This Row],[Cobro de la orde]]="Sí",H23/G23,0)</f>
        <v>0</v>
      </c>
      <c r="K23" s="12">
        <v>3</v>
      </c>
      <c r="L23" s="12">
        <v>31</v>
      </c>
      <c r="M23" s="6" t="s">
        <v>1142</v>
      </c>
      <c r="N23" s="12" t="str">
        <f>VLOOKUP(TablaCocina[[#This Row],[Número de Orden]],TablaSala[[Número de Orden]:[Cobro de la Orden]],2,FALSE)</f>
        <v>No</v>
      </c>
    </row>
    <row r="24" spans="1:14">
      <c r="A24" s="6">
        <v>10</v>
      </c>
      <c r="B24" s="12">
        <v>17</v>
      </c>
      <c r="C24" s="6" t="s">
        <v>91</v>
      </c>
      <c r="D24" s="12" t="s">
        <v>1159</v>
      </c>
      <c r="E24" s="6">
        <v>20</v>
      </c>
      <c r="F24" s="12">
        <v>34</v>
      </c>
      <c r="G24" s="12">
        <f>IF(TablaCocina[[#This Row],[Cobro de la orde]]="Sí",F24*K24,0)</f>
        <v>68</v>
      </c>
      <c r="H24" s="12">
        <f>IF(TablaCocina[[#This Row],[Cobro de la orde]]="Sí",(F24-E24)*K24,0)</f>
        <v>28</v>
      </c>
      <c r="I24" s="12">
        <f>IF(TablaCocina[[#This Row],[Cobro de la orde]]="Sí",F24*K24,0)</f>
        <v>68</v>
      </c>
      <c r="J24" s="46">
        <f>IF(TablaCocina[[#This Row],[Cobro de la orde]]="Sí",H24/G24,0)</f>
        <v>0.41176470588235292</v>
      </c>
      <c r="K24" s="12">
        <v>2</v>
      </c>
      <c r="L24" s="12">
        <v>10</v>
      </c>
      <c r="M24" s="6" t="s">
        <v>1143</v>
      </c>
      <c r="N24" s="12" t="str">
        <f>VLOOKUP(TablaCocina[[#This Row],[Número de Orden]],TablaSala[[Número de Orden]:[Cobro de la Orden]],2,FALSE)</f>
        <v>Sí</v>
      </c>
    </row>
    <row r="25" spans="1:14">
      <c r="A25" s="6">
        <v>10</v>
      </c>
      <c r="B25" s="12">
        <v>17</v>
      </c>
      <c r="C25" s="6" t="s">
        <v>79</v>
      </c>
      <c r="D25" s="12" t="s">
        <v>1150</v>
      </c>
      <c r="E25" s="6">
        <v>25</v>
      </c>
      <c r="F25" s="12">
        <v>40</v>
      </c>
      <c r="G25" s="12">
        <f>IF(TablaCocina[[#This Row],[Cobro de la orde]]="Sí",F25*K25,0)</f>
        <v>80</v>
      </c>
      <c r="H25" s="12">
        <f>IF(TablaCocina[[#This Row],[Cobro de la orde]]="Sí",(F25-E25)*K25,0)</f>
        <v>30</v>
      </c>
      <c r="I25" s="12">
        <f>IF(TablaCocina[[#This Row],[Cobro de la orde]]="Sí",F25*K25,0)</f>
        <v>80</v>
      </c>
      <c r="J25" s="46">
        <f>IF(TablaCocina[[#This Row],[Cobro de la orde]]="Sí",H25/G25,0)</f>
        <v>0.375</v>
      </c>
      <c r="K25" s="12">
        <v>2</v>
      </c>
      <c r="L25" s="12">
        <v>19</v>
      </c>
      <c r="M25" s="6" t="s">
        <v>1142</v>
      </c>
      <c r="N25" s="12" t="str">
        <f>VLOOKUP(TablaCocina[[#This Row],[Número de Orden]],TablaSala[[Número de Orden]:[Cobro de la Orden]],2,FALSE)</f>
        <v>Sí</v>
      </c>
    </row>
    <row r="26" spans="1:14">
      <c r="A26" s="6">
        <v>11</v>
      </c>
      <c r="B26" s="12">
        <v>14</v>
      </c>
      <c r="C26" s="6" t="s">
        <v>71</v>
      </c>
      <c r="D26" s="12" t="s">
        <v>1154</v>
      </c>
      <c r="E26" s="6">
        <v>16</v>
      </c>
      <c r="F26" s="12">
        <v>28</v>
      </c>
      <c r="G26" s="12">
        <f>IF(TablaCocina[[#This Row],[Cobro de la orde]]="Sí",F26*K26,0)</f>
        <v>28</v>
      </c>
      <c r="H26" s="12">
        <f>IF(TablaCocina[[#This Row],[Cobro de la orde]]="Sí",(F26-E26)*K26,0)</f>
        <v>12</v>
      </c>
      <c r="I26" s="12">
        <f>IF(TablaCocina[[#This Row],[Cobro de la orde]]="Sí",F26*K26,0)</f>
        <v>28</v>
      </c>
      <c r="J26" s="46">
        <f>IF(TablaCocina[[#This Row],[Cobro de la orde]]="Sí",H26/G26,0)</f>
        <v>0.42857142857142855</v>
      </c>
      <c r="K26" s="12">
        <v>1</v>
      </c>
      <c r="L26" s="12">
        <v>32</v>
      </c>
      <c r="M26" s="6" t="s">
        <v>1143</v>
      </c>
      <c r="N26" s="12" t="str">
        <f>VLOOKUP(TablaCocina[[#This Row],[Número de Orden]],TablaSala[[Número de Orden]:[Cobro de la Orden]],2,FALSE)</f>
        <v>Sí</v>
      </c>
    </row>
    <row r="27" spans="1:14">
      <c r="A27" s="6">
        <v>11</v>
      </c>
      <c r="B27" s="12">
        <v>14</v>
      </c>
      <c r="C27" s="6" t="s">
        <v>114</v>
      </c>
      <c r="D27" s="12" t="s">
        <v>1147</v>
      </c>
      <c r="E27" s="6">
        <v>18</v>
      </c>
      <c r="F27" s="12">
        <v>30</v>
      </c>
      <c r="G27" s="12">
        <f>IF(TablaCocina[[#This Row],[Cobro de la orde]]="Sí",F27*K27,0)</f>
        <v>60</v>
      </c>
      <c r="H27" s="12">
        <f>IF(TablaCocina[[#This Row],[Cobro de la orde]]="Sí",(F27-E27)*K27,0)</f>
        <v>24</v>
      </c>
      <c r="I27" s="12">
        <f>IF(TablaCocina[[#This Row],[Cobro de la orde]]="Sí",F27*K27,0)</f>
        <v>60</v>
      </c>
      <c r="J27" s="46">
        <f>IF(TablaCocina[[#This Row],[Cobro de la orde]]="Sí",H27/G27,0)</f>
        <v>0.4</v>
      </c>
      <c r="K27" s="12">
        <v>2</v>
      </c>
      <c r="L27" s="12">
        <v>24</v>
      </c>
      <c r="M27" s="6" t="s">
        <v>1143</v>
      </c>
      <c r="N27" s="12" t="str">
        <f>VLOOKUP(TablaCocina[[#This Row],[Número de Orden]],TablaSala[[Número de Orden]:[Cobro de la Orden]],2,FALSE)</f>
        <v>Sí</v>
      </c>
    </row>
    <row r="28" spans="1:14">
      <c r="A28" s="6">
        <v>12</v>
      </c>
      <c r="B28" s="12">
        <v>14</v>
      </c>
      <c r="C28" s="6" t="s">
        <v>71</v>
      </c>
      <c r="D28" s="12" t="s">
        <v>1154</v>
      </c>
      <c r="E28" s="6">
        <v>16</v>
      </c>
      <c r="F28" s="12">
        <v>28</v>
      </c>
      <c r="G28" s="12">
        <f>IF(TablaCocina[[#This Row],[Cobro de la orde]]="Sí",F28*K28,0)</f>
        <v>28</v>
      </c>
      <c r="H28" s="12">
        <f>IF(TablaCocina[[#This Row],[Cobro de la orde]]="Sí",(F28-E28)*K28,0)</f>
        <v>12</v>
      </c>
      <c r="I28" s="12">
        <f>IF(TablaCocina[[#This Row],[Cobro de la orde]]="Sí",F28*K28,0)</f>
        <v>28</v>
      </c>
      <c r="J28" s="46">
        <f>IF(TablaCocina[[#This Row],[Cobro de la orde]]="Sí",H28/G28,0)</f>
        <v>0.42857142857142855</v>
      </c>
      <c r="K28" s="12">
        <v>1</v>
      </c>
      <c r="L28" s="12">
        <v>5</v>
      </c>
      <c r="M28" s="6" t="s">
        <v>1143</v>
      </c>
      <c r="N28" s="12" t="str">
        <f>VLOOKUP(TablaCocina[[#This Row],[Número de Orden]],TablaSala[[Número de Orden]:[Cobro de la Orden]],2,FALSE)</f>
        <v>Sí</v>
      </c>
    </row>
    <row r="29" spans="1:14">
      <c r="A29" s="6">
        <v>12</v>
      </c>
      <c r="B29" s="12">
        <v>14</v>
      </c>
      <c r="C29" s="6" t="s">
        <v>120</v>
      </c>
      <c r="D29" s="12" t="s">
        <v>1151</v>
      </c>
      <c r="E29" s="6">
        <v>22</v>
      </c>
      <c r="F29" s="12">
        <v>36</v>
      </c>
      <c r="G29" s="12">
        <f>IF(TablaCocina[[#This Row],[Cobro de la orde]]="Sí",F29*K29,0)</f>
        <v>108</v>
      </c>
      <c r="H29" s="12">
        <f>IF(TablaCocina[[#This Row],[Cobro de la orde]]="Sí",(F29-E29)*K29,0)</f>
        <v>42</v>
      </c>
      <c r="I29" s="12">
        <f>IF(TablaCocina[[#This Row],[Cobro de la orde]]="Sí",F29*K29,0)</f>
        <v>108</v>
      </c>
      <c r="J29" s="46">
        <f>IF(TablaCocina[[#This Row],[Cobro de la orde]]="Sí",H29/G29,0)</f>
        <v>0.3888888888888889</v>
      </c>
      <c r="K29" s="12">
        <v>3</v>
      </c>
      <c r="L29" s="12">
        <v>44</v>
      </c>
      <c r="M29" s="6" t="s">
        <v>1142</v>
      </c>
      <c r="N29" s="12" t="str">
        <f>VLOOKUP(TablaCocina[[#This Row],[Número de Orden]],TablaSala[[Número de Orden]:[Cobro de la Orden]],2,FALSE)</f>
        <v>Sí</v>
      </c>
    </row>
    <row r="30" spans="1:14">
      <c r="A30" s="6">
        <v>12</v>
      </c>
      <c r="B30" s="12">
        <v>14</v>
      </c>
      <c r="C30" s="6" t="s">
        <v>47</v>
      </c>
      <c r="D30" s="12" t="s">
        <v>1156</v>
      </c>
      <c r="E30" s="6">
        <v>21</v>
      </c>
      <c r="F30" s="12">
        <v>35</v>
      </c>
      <c r="G30" s="12">
        <f>IF(TablaCocina[[#This Row],[Cobro de la orde]]="Sí",F30*K30,0)</f>
        <v>70</v>
      </c>
      <c r="H30" s="12">
        <f>IF(TablaCocina[[#This Row],[Cobro de la orde]]="Sí",(F30-E30)*K30,0)</f>
        <v>28</v>
      </c>
      <c r="I30" s="12">
        <f>IF(TablaCocina[[#This Row],[Cobro de la orde]]="Sí",F30*K30,0)</f>
        <v>70</v>
      </c>
      <c r="J30" s="46">
        <f>IF(TablaCocina[[#This Row],[Cobro de la orde]]="Sí",H30/G30,0)</f>
        <v>0.4</v>
      </c>
      <c r="K30" s="12">
        <v>2</v>
      </c>
      <c r="L30" s="12">
        <v>6</v>
      </c>
      <c r="M30" s="6" t="s">
        <v>1142</v>
      </c>
      <c r="N30" s="12" t="str">
        <f>VLOOKUP(TablaCocina[[#This Row],[Número de Orden]],TablaSala[[Número de Orden]:[Cobro de la Orden]],2,FALSE)</f>
        <v>Sí</v>
      </c>
    </row>
    <row r="31" spans="1:14">
      <c r="A31" s="6">
        <v>12</v>
      </c>
      <c r="B31" s="12">
        <v>14</v>
      </c>
      <c r="C31" s="6" t="s">
        <v>79</v>
      </c>
      <c r="D31" s="12" t="s">
        <v>1150</v>
      </c>
      <c r="E31" s="6">
        <v>25</v>
      </c>
      <c r="F31" s="12">
        <v>40</v>
      </c>
      <c r="G31" s="12">
        <f>IF(TablaCocina[[#This Row],[Cobro de la orde]]="Sí",F31*K31,0)</f>
        <v>120</v>
      </c>
      <c r="H31" s="12">
        <f>IF(TablaCocina[[#This Row],[Cobro de la orde]]="Sí",(F31-E31)*K31,0)</f>
        <v>45</v>
      </c>
      <c r="I31" s="12">
        <f>IF(TablaCocina[[#This Row],[Cobro de la orde]]="Sí",F31*K31,0)</f>
        <v>120</v>
      </c>
      <c r="J31" s="46">
        <f>IF(TablaCocina[[#This Row],[Cobro de la orde]]="Sí",H31/G31,0)</f>
        <v>0.375</v>
      </c>
      <c r="K31" s="12">
        <v>3</v>
      </c>
      <c r="L31" s="12">
        <v>40</v>
      </c>
      <c r="M31" s="6" t="s">
        <v>1142</v>
      </c>
      <c r="N31" s="12" t="str">
        <f>VLOOKUP(TablaCocina[[#This Row],[Número de Orden]],TablaSala[[Número de Orden]:[Cobro de la Orden]],2,FALSE)</f>
        <v>Sí</v>
      </c>
    </row>
    <row r="32" spans="1:14">
      <c r="A32" s="6">
        <v>13</v>
      </c>
      <c r="B32" s="12">
        <v>2</v>
      </c>
      <c r="C32" s="6" t="s">
        <v>65</v>
      </c>
      <c r="D32" s="12" t="s">
        <v>1152</v>
      </c>
      <c r="E32" s="6">
        <v>17</v>
      </c>
      <c r="F32" s="12">
        <v>29</v>
      </c>
      <c r="G32" s="12">
        <f>IF(TablaCocina[[#This Row],[Cobro de la orde]]="Sí",F32*K32,0)</f>
        <v>87</v>
      </c>
      <c r="H32" s="12">
        <f>IF(TablaCocina[[#This Row],[Cobro de la orde]]="Sí",(F32-E32)*K32,0)</f>
        <v>36</v>
      </c>
      <c r="I32" s="12">
        <f>IF(TablaCocina[[#This Row],[Cobro de la orde]]="Sí",F32*K32,0)</f>
        <v>87</v>
      </c>
      <c r="J32" s="46">
        <f>IF(TablaCocina[[#This Row],[Cobro de la orde]]="Sí",H32/G32,0)</f>
        <v>0.41379310344827586</v>
      </c>
      <c r="K32" s="12">
        <v>3</v>
      </c>
      <c r="L32" s="12">
        <v>59</v>
      </c>
      <c r="M32" s="6" t="s">
        <v>1143</v>
      </c>
      <c r="N32" s="12" t="str">
        <f>VLOOKUP(TablaCocina[[#This Row],[Número de Orden]],TablaSala[[Número de Orden]:[Cobro de la Orden]],2,FALSE)</f>
        <v>Sí</v>
      </c>
    </row>
    <row r="33" spans="1:14">
      <c r="A33" s="6">
        <v>14</v>
      </c>
      <c r="B33" s="12">
        <v>16</v>
      </c>
      <c r="C33" s="6" t="s">
        <v>255</v>
      </c>
      <c r="D33" s="12" t="s">
        <v>1160</v>
      </c>
      <c r="E33" s="6">
        <v>12</v>
      </c>
      <c r="F33" s="12">
        <v>20</v>
      </c>
      <c r="G33" s="12">
        <f>IF(TablaCocina[[#This Row],[Cobro de la orde]]="Sí",F33*K33,0)</f>
        <v>0</v>
      </c>
      <c r="H33" s="12">
        <f>IF(TablaCocina[[#This Row],[Cobro de la orde]]="Sí",(F33-E33)*K33,0)</f>
        <v>0</v>
      </c>
      <c r="I33" s="12">
        <f>IF(TablaCocina[[#This Row],[Cobro de la orde]]="Sí",F33*K33,0)</f>
        <v>0</v>
      </c>
      <c r="J33" s="46">
        <f>IF(TablaCocina[[#This Row],[Cobro de la orde]]="Sí",H33/G33,0)</f>
        <v>0</v>
      </c>
      <c r="K33" s="12">
        <v>1</v>
      </c>
      <c r="L33" s="12">
        <v>36</v>
      </c>
      <c r="M33" s="6" t="s">
        <v>1142</v>
      </c>
      <c r="N33" s="12" t="str">
        <f>VLOOKUP(TablaCocina[[#This Row],[Número de Orden]],TablaSala[[Número de Orden]:[Cobro de la Orden]],2,FALSE)</f>
        <v>No</v>
      </c>
    </row>
    <row r="34" spans="1:14">
      <c r="A34" s="6">
        <v>14</v>
      </c>
      <c r="B34" s="12">
        <v>16</v>
      </c>
      <c r="C34" s="6" t="s">
        <v>453</v>
      </c>
      <c r="D34" s="12" t="s">
        <v>1153</v>
      </c>
      <c r="E34" s="6">
        <v>20</v>
      </c>
      <c r="F34" s="12">
        <v>33</v>
      </c>
      <c r="G34" s="12">
        <f>IF(TablaCocina[[#This Row],[Cobro de la orde]]="Sí",F34*K34,0)</f>
        <v>0</v>
      </c>
      <c r="H34" s="12">
        <f>IF(TablaCocina[[#This Row],[Cobro de la orde]]="Sí",(F34-E34)*K34,0)</f>
        <v>0</v>
      </c>
      <c r="I34" s="12">
        <f>IF(TablaCocina[[#This Row],[Cobro de la orde]]="Sí",F34*K34,0)</f>
        <v>0</v>
      </c>
      <c r="J34" s="46">
        <f>IF(TablaCocina[[#This Row],[Cobro de la orde]]="Sí",H34/G34,0)</f>
        <v>0</v>
      </c>
      <c r="K34" s="12">
        <v>1</v>
      </c>
      <c r="L34" s="12">
        <v>26</v>
      </c>
      <c r="M34" s="6" t="s">
        <v>1142</v>
      </c>
      <c r="N34" s="12" t="str">
        <f>VLOOKUP(TablaCocina[[#This Row],[Número de Orden]],TablaSala[[Número de Orden]:[Cobro de la Orden]],2,FALSE)</f>
        <v>No</v>
      </c>
    </row>
    <row r="35" spans="1:14">
      <c r="A35" s="6">
        <v>14</v>
      </c>
      <c r="B35" s="12">
        <v>16</v>
      </c>
      <c r="C35" s="6" t="s">
        <v>345</v>
      </c>
      <c r="D35" s="12" t="s">
        <v>1161</v>
      </c>
      <c r="E35" s="6">
        <v>14</v>
      </c>
      <c r="F35" s="12">
        <v>23</v>
      </c>
      <c r="G35" s="12">
        <f>IF(TablaCocina[[#This Row],[Cobro de la orde]]="Sí",F35*K35,0)</f>
        <v>0</v>
      </c>
      <c r="H35" s="12">
        <f>IF(TablaCocina[[#This Row],[Cobro de la orde]]="Sí",(F35-E35)*K35,0)</f>
        <v>0</v>
      </c>
      <c r="I35" s="12">
        <f>IF(TablaCocina[[#This Row],[Cobro de la orde]]="Sí",F35*K35,0)</f>
        <v>0</v>
      </c>
      <c r="J35" s="46">
        <f>IF(TablaCocina[[#This Row],[Cobro de la orde]]="Sí",H35/G35,0)</f>
        <v>0</v>
      </c>
      <c r="K35" s="12">
        <v>2</v>
      </c>
      <c r="L35" s="12">
        <v>44</v>
      </c>
      <c r="M35" s="6" t="s">
        <v>1143</v>
      </c>
      <c r="N35" s="12" t="str">
        <f>VLOOKUP(TablaCocina[[#This Row],[Número de Orden]],TablaSala[[Número de Orden]:[Cobro de la Orden]],2,FALSE)</f>
        <v>No</v>
      </c>
    </row>
    <row r="36" spans="1:14">
      <c r="A36" s="6">
        <v>14</v>
      </c>
      <c r="B36" s="12">
        <v>16</v>
      </c>
      <c r="C36" s="6" t="s">
        <v>114</v>
      </c>
      <c r="D36" s="12" t="s">
        <v>1147</v>
      </c>
      <c r="E36" s="6">
        <v>18</v>
      </c>
      <c r="F36" s="12">
        <v>30</v>
      </c>
      <c r="G36" s="12">
        <f>IF(TablaCocina[[#This Row],[Cobro de la orde]]="Sí",F36*K36,0)</f>
        <v>0</v>
      </c>
      <c r="H36" s="12">
        <f>IF(TablaCocina[[#This Row],[Cobro de la orde]]="Sí",(F36-E36)*K36,0)</f>
        <v>0</v>
      </c>
      <c r="I36" s="12">
        <f>IF(TablaCocina[[#This Row],[Cobro de la orde]]="Sí",F36*K36,0)</f>
        <v>0</v>
      </c>
      <c r="J36" s="46">
        <f>IF(TablaCocina[[#This Row],[Cobro de la orde]]="Sí",H36/G36,0)</f>
        <v>0</v>
      </c>
      <c r="K36" s="12">
        <v>1</v>
      </c>
      <c r="L36" s="12">
        <v>48</v>
      </c>
      <c r="M36" s="6" t="s">
        <v>1142</v>
      </c>
      <c r="N36" s="12" t="str">
        <f>VLOOKUP(TablaCocina[[#This Row],[Número de Orden]],TablaSala[[Número de Orden]:[Cobro de la Orden]],2,FALSE)</f>
        <v>No</v>
      </c>
    </row>
    <row r="37" spans="1:14">
      <c r="A37" s="6">
        <v>15</v>
      </c>
      <c r="B37" s="12">
        <v>6</v>
      </c>
      <c r="C37" s="6" t="s">
        <v>71</v>
      </c>
      <c r="D37" s="12" t="s">
        <v>1154</v>
      </c>
      <c r="E37" s="6">
        <v>16</v>
      </c>
      <c r="F37" s="12">
        <v>28</v>
      </c>
      <c r="G37" s="12">
        <f>IF(TablaCocina[[#This Row],[Cobro de la orde]]="Sí",F37*K37,0)</f>
        <v>56</v>
      </c>
      <c r="H37" s="12">
        <f>IF(TablaCocina[[#This Row],[Cobro de la orde]]="Sí",(F37-E37)*K37,0)</f>
        <v>24</v>
      </c>
      <c r="I37" s="12">
        <f>IF(TablaCocina[[#This Row],[Cobro de la orde]]="Sí",F37*K37,0)</f>
        <v>56</v>
      </c>
      <c r="J37" s="46">
        <f>IF(TablaCocina[[#This Row],[Cobro de la orde]]="Sí",H37/G37,0)</f>
        <v>0.42857142857142855</v>
      </c>
      <c r="K37" s="12">
        <v>2</v>
      </c>
      <c r="L37" s="12">
        <v>25</v>
      </c>
      <c r="M37" s="6" t="s">
        <v>1142</v>
      </c>
      <c r="N37" s="12" t="str">
        <f>VLOOKUP(TablaCocina[[#This Row],[Número de Orden]],TablaSala[[Número de Orden]:[Cobro de la Orden]],2,FALSE)</f>
        <v>Sí</v>
      </c>
    </row>
    <row r="38" spans="1:14">
      <c r="A38" s="6">
        <v>15</v>
      </c>
      <c r="B38" s="12">
        <v>6</v>
      </c>
      <c r="C38" s="6" t="s">
        <v>116</v>
      </c>
      <c r="D38" s="12" t="s">
        <v>1162</v>
      </c>
      <c r="E38" s="6">
        <v>13</v>
      </c>
      <c r="F38" s="12">
        <v>21</v>
      </c>
      <c r="G38" s="12">
        <f>IF(TablaCocina[[#This Row],[Cobro de la orde]]="Sí",F38*K38,0)</f>
        <v>63</v>
      </c>
      <c r="H38" s="12">
        <f>IF(TablaCocina[[#This Row],[Cobro de la orde]]="Sí",(F38-E38)*K38,0)</f>
        <v>24</v>
      </c>
      <c r="I38" s="12">
        <f>IF(TablaCocina[[#This Row],[Cobro de la orde]]="Sí",F38*K38,0)</f>
        <v>63</v>
      </c>
      <c r="J38" s="46">
        <f>IF(TablaCocina[[#This Row],[Cobro de la orde]]="Sí",H38/G38,0)</f>
        <v>0.38095238095238093</v>
      </c>
      <c r="K38" s="12">
        <v>3</v>
      </c>
      <c r="L38" s="12">
        <v>27</v>
      </c>
      <c r="M38" s="6" t="s">
        <v>1142</v>
      </c>
      <c r="N38" s="12" t="str">
        <f>VLOOKUP(TablaCocina[[#This Row],[Número de Orden]],TablaSala[[Número de Orden]:[Cobro de la Orden]],2,FALSE)</f>
        <v>Sí</v>
      </c>
    </row>
    <row r="39" spans="1:14">
      <c r="A39" s="6">
        <v>15</v>
      </c>
      <c r="B39" s="12">
        <v>6</v>
      </c>
      <c r="C39" s="6" t="s">
        <v>47</v>
      </c>
      <c r="D39" s="12" t="s">
        <v>1156</v>
      </c>
      <c r="E39" s="6">
        <v>21</v>
      </c>
      <c r="F39" s="12">
        <v>35</v>
      </c>
      <c r="G39" s="12">
        <f>IF(TablaCocina[[#This Row],[Cobro de la orde]]="Sí",F39*K39,0)</f>
        <v>105</v>
      </c>
      <c r="H39" s="12">
        <f>IF(TablaCocina[[#This Row],[Cobro de la orde]]="Sí",(F39-E39)*K39,0)</f>
        <v>42</v>
      </c>
      <c r="I39" s="12">
        <f>IF(TablaCocina[[#This Row],[Cobro de la orde]]="Sí",F39*K39,0)</f>
        <v>105</v>
      </c>
      <c r="J39" s="46">
        <f>IF(TablaCocina[[#This Row],[Cobro de la orde]]="Sí",H39/G39,0)</f>
        <v>0.4</v>
      </c>
      <c r="K39" s="12">
        <v>3</v>
      </c>
      <c r="L39" s="12">
        <v>51</v>
      </c>
      <c r="M39" s="6" t="s">
        <v>1142</v>
      </c>
      <c r="N39" s="12" t="str">
        <f>VLOOKUP(TablaCocina[[#This Row],[Número de Orden]],TablaSala[[Número de Orden]:[Cobro de la Orden]],2,FALSE)</f>
        <v>Sí</v>
      </c>
    </row>
    <row r="40" spans="1:14">
      <c r="A40" s="6">
        <v>16</v>
      </c>
      <c r="B40" s="12">
        <v>20</v>
      </c>
      <c r="C40" s="6" t="s">
        <v>71</v>
      </c>
      <c r="D40" s="12" t="s">
        <v>1154</v>
      </c>
      <c r="E40" s="6">
        <v>16</v>
      </c>
      <c r="F40" s="12">
        <v>28</v>
      </c>
      <c r="G40" s="12">
        <f>IF(TablaCocina[[#This Row],[Cobro de la orde]]="Sí",F40*K40,0)</f>
        <v>28</v>
      </c>
      <c r="H40" s="12">
        <f>IF(TablaCocina[[#This Row],[Cobro de la orde]]="Sí",(F40-E40)*K40,0)</f>
        <v>12</v>
      </c>
      <c r="I40" s="12">
        <f>IF(TablaCocina[[#This Row],[Cobro de la orde]]="Sí",F40*K40,0)</f>
        <v>28</v>
      </c>
      <c r="J40" s="46">
        <f>IF(TablaCocina[[#This Row],[Cobro de la orde]]="Sí",H40/G40,0)</f>
        <v>0.42857142857142855</v>
      </c>
      <c r="K40" s="12">
        <v>1</v>
      </c>
      <c r="L40" s="12">
        <v>38</v>
      </c>
      <c r="M40" s="6" t="s">
        <v>1142</v>
      </c>
      <c r="N40" s="12" t="str">
        <f>VLOOKUP(TablaCocina[[#This Row],[Número de Orden]],TablaSala[[Número de Orden]:[Cobro de la Orden]],2,FALSE)</f>
        <v>Sí</v>
      </c>
    </row>
    <row r="41" spans="1:14">
      <c r="A41" s="6">
        <v>17</v>
      </c>
      <c r="B41" s="12">
        <v>14</v>
      </c>
      <c r="C41" s="6" t="s">
        <v>47</v>
      </c>
      <c r="D41" s="12" t="s">
        <v>1156</v>
      </c>
      <c r="E41" s="6">
        <v>21</v>
      </c>
      <c r="F41" s="12">
        <v>35</v>
      </c>
      <c r="G41" s="12">
        <f>IF(TablaCocina[[#This Row],[Cobro de la orde]]="Sí",F41*K41,0)</f>
        <v>35</v>
      </c>
      <c r="H41" s="12">
        <f>IF(TablaCocina[[#This Row],[Cobro de la orde]]="Sí",(F41-E41)*K41,0)</f>
        <v>14</v>
      </c>
      <c r="I41" s="12">
        <f>IF(TablaCocina[[#This Row],[Cobro de la orde]]="Sí",F41*K41,0)</f>
        <v>35</v>
      </c>
      <c r="J41" s="46">
        <f>IF(TablaCocina[[#This Row],[Cobro de la orde]]="Sí",H41/G41,0)</f>
        <v>0.4</v>
      </c>
      <c r="K41" s="12">
        <v>1</v>
      </c>
      <c r="L41" s="12">
        <v>43</v>
      </c>
      <c r="M41" s="6" t="s">
        <v>1143</v>
      </c>
      <c r="N41" s="12" t="str">
        <f>VLOOKUP(TablaCocina[[#This Row],[Número de Orden]],TablaSala[[Número de Orden]:[Cobro de la Orden]],2,FALSE)</f>
        <v>Sí</v>
      </c>
    </row>
    <row r="42" spans="1:14">
      <c r="A42" s="6">
        <v>17</v>
      </c>
      <c r="B42" s="12">
        <v>14</v>
      </c>
      <c r="C42" s="6" t="s">
        <v>131</v>
      </c>
      <c r="D42" s="12" t="s">
        <v>1163</v>
      </c>
      <c r="E42" s="6">
        <v>10</v>
      </c>
      <c r="F42" s="12">
        <v>18</v>
      </c>
      <c r="G42" s="12">
        <f>IF(TablaCocina[[#This Row],[Cobro de la orde]]="Sí",F42*K42,0)</f>
        <v>36</v>
      </c>
      <c r="H42" s="12">
        <f>IF(TablaCocina[[#This Row],[Cobro de la orde]]="Sí",(F42-E42)*K42,0)</f>
        <v>16</v>
      </c>
      <c r="I42" s="12">
        <f>IF(TablaCocina[[#This Row],[Cobro de la orde]]="Sí",F42*K42,0)</f>
        <v>36</v>
      </c>
      <c r="J42" s="46">
        <f>IF(TablaCocina[[#This Row],[Cobro de la orde]]="Sí",H42/G42,0)</f>
        <v>0.44444444444444442</v>
      </c>
      <c r="K42" s="12">
        <v>2</v>
      </c>
      <c r="L42" s="12">
        <v>58</v>
      </c>
      <c r="M42" s="6" t="s">
        <v>1142</v>
      </c>
      <c r="N42" s="12" t="str">
        <f>VLOOKUP(TablaCocina[[#This Row],[Número de Orden]],TablaSala[[Número de Orden]:[Cobro de la Orden]],2,FALSE)</f>
        <v>Sí</v>
      </c>
    </row>
    <row r="43" spans="1:14">
      <c r="A43" s="6">
        <v>17</v>
      </c>
      <c r="B43" s="12">
        <v>14</v>
      </c>
      <c r="C43" s="6" t="s">
        <v>349</v>
      </c>
      <c r="D43" s="12" t="s">
        <v>1158</v>
      </c>
      <c r="E43" s="6">
        <v>13</v>
      </c>
      <c r="F43" s="12">
        <v>22</v>
      </c>
      <c r="G43" s="12">
        <f>IF(TablaCocina[[#This Row],[Cobro de la orde]]="Sí",F43*K43,0)</f>
        <v>66</v>
      </c>
      <c r="H43" s="12">
        <f>IF(TablaCocina[[#This Row],[Cobro de la orde]]="Sí",(F43-E43)*K43,0)</f>
        <v>27</v>
      </c>
      <c r="I43" s="12">
        <f>IF(TablaCocina[[#This Row],[Cobro de la orde]]="Sí",F43*K43,0)</f>
        <v>66</v>
      </c>
      <c r="J43" s="46">
        <f>IF(TablaCocina[[#This Row],[Cobro de la orde]]="Sí",H43/G43,0)</f>
        <v>0.40909090909090912</v>
      </c>
      <c r="K43" s="12">
        <v>3</v>
      </c>
      <c r="L43" s="12">
        <v>57</v>
      </c>
      <c r="M43" s="6" t="s">
        <v>1143</v>
      </c>
      <c r="N43" s="12" t="str">
        <f>VLOOKUP(TablaCocina[[#This Row],[Número de Orden]],TablaSala[[Número de Orden]:[Cobro de la Orden]],2,FALSE)</f>
        <v>Sí</v>
      </c>
    </row>
    <row r="44" spans="1:14">
      <c r="A44" s="6">
        <v>18</v>
      </c>
      <c r="B44" s="12">
        <v>9</v>
      </c>
      <c r="C44" s="6" t="s">
        <v>65</v>
      </c>
      <c r="D44" s="12" t="s">
        <v>1152</v>
      </c>
      <c r="E44" s="6">
        <v>17</v>
      </c>
      <c r="F44" s="12">
        <v>29</v>
      </c>
      <c r="G44" s="12">
        <f>IF(TablaCocina[[#This Row],[Cobro de la orde]]="Sí",F44*K44,0)</f>
        <v>29</v>
      </c>
      <c r="H44" s="12">
        <f>IF(TablaCocina[[#This Row],[Cobro de la orde]]="Sí",(F44-E44)*K44,0)</f>
        <v>12</v>
      </c>
      <c r="I44" s="12">
        <f>IF(TablaCocina[[#This Row],[Cobro de la orde]]="Sí",F44*K44,0)</f>
        <v>29</v>
      </c>
      <c r="J44" s="46">
        <f>IF(TablaCocina[[#This Row],[Cobro de la orde]]="Sí",H44/G44,0)</f>
        <v>0.41379310344827586</v>
      </c>
      <c r="K44" s="12">
        <v>1</v>
      </c>
      <c r="L44" s="12">
        <v>23</v>
      </c>
      <c r="M44" s="6" t="s">
        <v>1142</v>
      </c>
      <c r="N44" s="12" t="str">
        <f>VLOOKUP(TablaCocina[[#This Row],[Número de Orden]],TablaSala[[Número de Orden]:[Cobro de la Orden]],2,FALSE)</f>
        <v>Sí</v>
      </c>
    </row>
    <row r="45" spans="1:14">
      <c r="A45" s="6">
        <v>18</v>
      </c>
      <c r="B45" s="12">
        <v>9</v>
      </c>
      <c r="C45" s="6" t="s">
        <v>79</v>
      </c>
      <c r="D45" s="12" t="s">
        <v>1150</v>
      </c>
      <c r="E45" s="6">
        <v>25</v>
      </c>
      <c r="F45" s="12">
        <v>40</v>
      </c>
      <c r="G45" s="12">
        <f>IF(TablaCocina[[#This Row],[Cobro de la orde]]="Sí",F45*K45,0)</f>
        <v>80</v>
      </c>
      <c r="H45" s="12">
        <f>IF(TablaCocina[[#This Row],[Cobro de la orde]]="Sí",(F45-E45)*K45,0)</f>
        <v>30</v>
      </c>
      <c r="I45" s="12">
        <f>IF(TablaCocina[[#This Row],[Cobro de la orde]]="Sí",F45*K45,0)</f>
        <v>80</v>
      </c>
      <c r="J45" s="46">
        <f>IF(TablaCocina[[#This Row],[Cobro de la orde]]="Sí",H45/G45,0)</f>
        <v>0.375</v>
      </c>
      <c r="K45" s="12">
        <v>2</v>
      </c>
      <c r="L45" s="12">
        <v>54</v>
      </c>
      <c r="M45" s="6" t="s">
        <v>1142</v>
      </c>
      <c r="N45" s="12" t="str">
        <f>VLOOKUP(TablaCocina[[#This Row],[Número de Orden]],TablaSala[[Número de Orden]:[Cobro de la Orden]],2,FALSE)</f>
        <v>Sí</v>
      </c>
    </row>
    <row r="46" spans="1:14">
      <c r="A46" s="6">
        <v>18</v>
      </c>
      <c r="B46" s="12">
        <v>9</v>
      </c>
      <c r="C46" s="6" t="s">
        <v>270</v>
      </c>
      <c r="D46" s="12" t="s">
        <v>1164</v>
      </c>
      <c r="E46" s="6">
        <v>15</v>
      </c>
      <c r="F46" s="12">
        <v>26</v>
      </c>
      <c r="G46" s="12">
        <f>IF(TablaCocina[[#This Row],[Cobro de la orde]]="Sí",F46*K46,0)</f>
        <v>78</v>
      </c>
      <c r="H46" s="12">
        <f>IF(TablaCocina[[#This Row],[Cobro de la orde]]="Sí",(F46-E46)*K46,0)</f>
        <v>33</v>
      </c>
      <c r="I46" s="12">
        <f>IF(TablaCocina[[#This Row],[Cobro de la orde]]="Sí",F46*K46,0)</f>
        <v>78</v>
      </c>
      <c r="J46" s="46">
        <f>IF(TablaCocina[[#This Row],[Cobro de la orde]]="Sí",H46/G46,0)</f>
        <v>0.42307692307692307</v>
      </c>
      <c r="K46" s="12">
        <v>3</v>
      </c>
      <c r="L46" s="12">
        <v>23</v>
      </c>
      <c r="M46" s="6" t="s">
        <v>1142</v>
      </c>
      <c r="N46" s="12" t="str">
        <f>VLOOKUP(TablaCocina[[#This Row],[Número de Orden]],TablaSala[[Número de Orden]:[Cobro de la Orden]],2,FALSE)</f>
        <v>Sí</v>
      </c>
    </row>
    <row r="47" spans="1:14">
      <c r="A47" s="6">
        <v>18</v>
      </c>
      <c r="B47" s="12">
        <v>9</v>
      </c>
      <c r="C47" s="6" t="s">
        <v>428</v>
      </c>
      <c r="D47" s="12" t="s">
        <v>1157</v>
      </c>
      <c r="E47" s="6">
        <v>19</v>
      </c>
      <c r="F47" s="12">
        <v>32</v>
      </c>
      <c r="G47" s="12">
        <f>IF(TablaCocina[[#This Row],[Cobro de la orde]]="Sí",F47*K47,0)</f>
        <v>64</v>
      </c>
      <c r="H47" s="12">
        <f>IF(TablaCocina[[#This Row],[Cobro de la orde]]="Sí",(F47-E47)*K47,0)</f>
        <v>26</v>
      </c>
      <c r="I47" s="12">
        <f>IF(TablaCocina[[#This Row],[Cobro de la orde]]="Sí",F47*K47,0)</f>
        <v>64</v>
      </c>
      <c r="J47" s="46">
        <f>IF(TablaCocina[[#This Row],[Cobro de la orde]]="Sí",H47/G47,0)</f>
        <v>0.40625</v>
      </c>
      <c r="K47" s="12">
        <v>2</v>
      </c>
      <c r="L47" s="12">
        <v>34</v>
      </c>
      <c r="M47" s="6" t="s">
        <v>1142</v>
      </c>
      <c r="N47" s="12" t="str">
        <f>VLOOKUP(TablaCocina[[#This Row],[Número de Orden]],TablaSala[[Número de Orden]:[Cobro de la Orden]],2,FALSE)</f>
        <v>Sí</v>
      </c>
    </row>
    <row r="48" spans="1:14">
      <c r="A48" s="6">
        <v>19</v>
      </c>
      <c r="B48" s="12">
        <v>18</v>
      </c>
      <c r="C48" s="6" t="s">
        <v>79</v>
      </c>
      <c r="D48" s="12" t="s">
        <v>1150</v>
      </c>
      <c r="E48" s="6">
        <v>25</v>
      </c>
      <c r="F48" s="12">
        <v>40</v>
      </c>
      <c r="G48" s="12">
        <f>IF(TablaCocina[[#This Row],[Cobro de la orde]]="Sí",F48*K48,0)</f>
        <v>80</v>
      </c>
      <c r="H48" s="12">
        <f>IF(TablaCocina[[#This Row],[Cobro de la orde]]="Sí",(F48-E48)*K48,0)</f>
        <v>30</v>
      </c>
      <c r="I48" s="12">
        <f>IF(TablaCocina[[#This Row],[Cobro de la orde]]="Sí",F48*K48,0)</f>
        <v>80</v>
      </c>
      <c r="J48" s="46">
        <f>IF(TablaCocina[[#This Row],[Cobro de la orde]]="Sí",H48/G48,0)</f>
        <v>0.375</v>
      </c>
      <c r="K48" s="12">
        <v>2</v>
      </c>
      <c r="L48" s="12">
        <v>44</v>
      </c>
      <c r="M48" s="6" t="s">
        <v>1143</v>
      </c>
      <c r="N48" s="12" t="str">
        <f>VLOOKUP(TablaCocina[[#This Row],[Número de Orden]],TablaSala[[Número de Orden]:[Cobro de la Orden]],2,FALSE)</f>
        <v>Sí</v>
      </c>
    </row>
    <row r="49" spans="1:14">
      <c r="A49" s="6">
        <v>20</v>
      </c>
      <c r="B49" s="12">
        <v>8</v>
      </c>
      <c r="C49" s="6" t="s">
        <v>47</v>
      </c>
      <c r="D49" s="12" t="s">
        <v>1156</v>
      </c>
      <c r="E49" s="6">
        <v>21</v>
      </c>
      <c r="F49" s="12">
        <v>35</v>
      </c>
      <c r="G49" s="12">
        <f>IF(TablaCocina[[#This Row],[Cobro de la orde]]="Sí",F49*K49,0)</f>
        <v>105</v>
      </c>
      <c r="H49" s="12">
        <f>IF(TablaCocina[[#This Row],[Cobro de la orde]]="Sí",(F49-E49)*K49,0)</f>
        <v>42</v>
      </c>
      <c r="I49" s="12">
        <f>IF(TablaCocina[[#This Row],[Cobro de la orde]]="Sí",F49*K49,0)</f>
        <v>105</v>
      </c>
      <c r="J49" s="46">
        <f>IF(TablaCocina[[#This Row],[Cobro de la orde]]="Sí",H49/G49,0)</f>
        <v>0.4</v>
      </c>
      <c r="K49" s="12">
        <v>3</v>
      </c>
      <c r="L49" s="12">
        <v>50</v>
      </c>
      <c r="M49" s="6" t="s">
        <v>1143</v>
      </c>
      <c r="N49" s="12" t="str">
        <f>VLOOKUP(TablaCocina[[#This Row],[Número de Orden]],TablaSala[[Número de Orden]:[Cobro de la Orden]],2,FALSE)</f>
        <v>Sí</v>
      </c>
    </row>
    <row r="50" spans="1:14">
      <c r="A50" s="6">
        <v>20</v>
      </c>
      <c r="B50" s="12">
        <v>8</v>
      </c>
      <c r="C50" s="6" t="s">
        <v>209</v>
      </c>
      <c r="D50" s="12" t="s">
        <v>1165</v>
      </c>
      <c r="E50" s="6">
        <v>15</v>
      </c>
      <c r="F50" s="12">
        <v>25</v>
      </c>
      <c r="G50" s="12">
        <f>IF(TablaCocina[[#This Row],[Cobro de la orde]]="Sí",F50*K50,0)</f>
        <v>50</v>
      </c>
      <c r="H50" s="12">
        <f>IF(TablaCocina[[#This Row],[Cobro de la orde]]="Sí",(F50-E50)*K50,0)</f>
        <v>20</v>
      </c>
      <c r="I50" s="12">
        <f>IF(TablaCocina[[#This Row],[Cobro de la orde]]="Sí",F50*K50,0)</f>
        <v>50</v>
      </c>
      <c r="J50" s="46">
        <f>IF(TablaCocina[[#This Row],[Cobro de la orde]]="Sí",H50/G50,0)</f>
        <v>0.4</v>
      </c>
      <c r="K50" s="12">
        <v>2</v>
      </c>
      <c r="L50" s="12">
        <v>6</v>
      </c>
      <c r="M50" s="6" t="s">
        <v>1143</v>
      </c>
      <c r="N50" s="12" t="str">
        <f>VLOOKUP(TablaCocina[[#This Row],[Número de Orden]],TablaSala[[Número de Orden]:[Cobro de la Orden]],2,FALSE)</f>
        <v>Sí</v>
      </c>
    </row>
    <row r="51" spans="1:14">
      <c r="A51" s="6">
        <v>20</v>
      </c>
      <c r="B51" s="12">
        <v>8</v>
      </c>
      <c r="C51" s="6" t="s">
        <v>345</v>
      </c>
      <c r="D51" s="12" t="s">
        <v>1161</v>
      </c>
      <c r="E51" s="6">
        <v>14</v>
      </c>
      <c r="F51" s="12">
        <v>23</v>
      </c>
      <c r="G51" s="12">
        <f>IF(TablaCocina[[#This Row],[Cobro de la orde]]="Sí",F51*K51,0)</f>
        <v>23</v>
      </c>
      <c r="H51" s="12">
        <f>IF(TablaCocina[[#This Row],[Cobro de la orde]]="Sí",(F51-E51)*K51,0)</f>
        <v>9</v>
      </c>
      <c r="I51" s="12">
        <f>IF(TablaCocina[[#This Row],[Cobro de la orde]]="Sí",F51*K51,0)</f>
        <v>23</v>
      </c>
      <c r="J51" s="46">
        <f>IF(TablaCocina[[#This Row],[Cobro de la orde]]="Sí",H51/G51,0)</f>
        <v>0.39130434782608697</v>
      </c>
      <c r="K51" s="12">
        <v>1</v>
      </c>
      <c r="L51" s="12">
        <v>14</v>
      </c>
      <c r="M51" s="6" t="s">
        <v>1143</v>
      </c>
      <c r="N51" s="12" t="str">
        <f>VLOOKUP(TablaCocina[[#This Row],[Número de Orden]],TablaSala[[Número de Orden]:[Cobro de la Orden]],2,FALSE)</f>
        <v>Sí</v>
      </c>
    </row>
    <row r="52" spans="1:14">
      <c r="A52" s="6">
        <v>21</v>
      </c>
      <c r="B52" s="12">
        <v>12</v>
      </c>
      <c r="C52" s="6" t="s">
        <v>79</v>
      </c>
      <c r="D52" s="12" t="s">
        <v>1150</v>
      </c>
      <c r="E52" s="6">
        <v>25</v>
      </c>
      <c r="F52" s="12">
        <v>40</v>
      </c>
      <c r="G52" s="12">
        <f>IF(TablaCocina[[#This Row],[Cobro de la orde]]="Sí",F52*K52,0)</f>
        <v>0</v>
      </c>
      <c r="H52" s="12">
        <f>IF(TablaCocina[[#This Row],[Cobro de la orde]]="Sí",(F52-E52)*K52,0)</f>
        <v>0</v>
      </c>
      <c r="I52" s="12">
        <f>IF(TablaCocina[[#This Row],[Cobro de la orde]]="Sí",F52*K52,0)</f>
        <v>0</v>
      </c>
      <c r="J52" s="46">
        <f>IF(TablaCocina[[#This Row],[Cobro de la orde]]="Sí",H52/G52,0)</f>
        <v>0</v>
      </c>
      <c r="K52" s="12">
        <v>3</v>
      </c>
      <c r="L52" s="12">
        <v>20</v>
      </c>
      <c r="M52" s="6" t="s">
        <v>1142</v>
      </c>
      <c r="N52" s="12" t="str">
        <f>VLOOKUP(TablaCocina[[#This Row],[Número de Orden]],TablaSala[[Número de Orden]:[Cobro de la Orden]],2,FALSE)</f>
        <v>No</v>
      </c>
    </row>
    <row r="53" spans="1:14">
      <c r="A53" s="6">
        <v>21</v>
      </c>
      <c r="B53" s="12">
        <v>12</v>
      </c>
      <c r="C53" s="6" t="s">
        <v>255</v>
      </c>
      <c r="D53" s="12" t="s">
        <v>1160</v>
      </c>
      <c r="E53" s="6">
        <v>12</v>
      </c>
      <c r="F53" s="12">
        <v>20</v>
      </c>
      <c r="G53" s="12">
        <f>IF(TablaCocina[[#This Row],[Cobro de la orde]]="Sí",F53*K53,0)</f>
        <v>0</v>
      </c>
      <c r="H53" s="12">
        <f>IF(TablaCocina[[#This Row],[Cobro de la orde]]="Sí",(F53-E53)*K53,0)</f>
        <v>0</v>
      </c>
      <c r="I53" s="12">
        <f>IF(TablaCocina[[#This Row],[Cobro de la orde]]="Sí",F53*K53,0)</f>
        <v>0</v>
      </c>
      <c r="J53" s="46">
        <f>IF(TablaCocina[[#This Row],[Cobro de la orde]]="Sí",H53/G53,0)</f>
        <v>0</v>
      </c>
      <c r="K53" s="12">
        <v>2</v>
      </c>
      <c r="L53" s="12">
        <v>43</v>
      </c>
      <c r="M53" s="6" t="s">
        <v>1142</v>
      </c>
      <c r="N53" s="12" t="str">
        <f>VLOOKUP(TablaCocina[[#This Row],[Número de Orden]],TablaSala[[Número de Orden]:[Cobro de la Orden]],2,FALSE)</f>
        <v>No</v>
      </c>
    </row>
    <row r="54" spans="1:14">
      <c r="A54" s="6">
        <v>21</v>
      </c>
      <c r="B54" s="12">
        <v>12</v>
      </c>
      <c r="C54" s="6" t="s">
        <v>428</v>
      </c>
      <c r="D54" s="12" t="s">
        <v>1157</v>
      </c>
      <c r="E54" s="6">
        <v>19</v>
      </c>
      <c r="F54" s="12">
        <v>32</v>
      </c>
      <c r="G54" s="12">
        <f>IF(TablaCocina[[#This Row],[Cobro de la orde]]="Sí",F54*K54,0)</f>
        <v>0</v>
      </c>
      <c r="H54" s="12">
        <f>IF(TablaCocina[[#This Row],[Cobro de la orde]]="Sí",(F54-E54)*K54,0)</f>
        <v>0</v>
      </c>
      <c r="I54" s="12">
        <f>IF(TablaCocina[[#This Row],[Cobro de la orde]]="Sí",F54*K54,0)</f>
        <v>0</v>
      </c>
      <c r="J54" s="46">
        <f>IF(TablaCocina[[#This Row],[Cobro de la orde]]="Sí",H54/G54,0)</f>
        <v>0</v>
      </c>
      <c r="K54" s="12">
        <v>2</v>
      </c>
      <c r="L54" s="12">
        <v>44</v>
      </c>
      <c r="M54" s="6" t="s">
        <v>1143</v>
      </c>
      <c r="N54" s="12" t="str">
        <f>VLOOKUP(TablaCocina[[#This Row],[Número de Orden]],TablaSala[[Número de Orden]:[Cobro de la Orden]],2,FALSE)</f>
        <v>No</v>
      </c>
    </row>
    <row r="55" spans="1:14">
      <c r="A55" s="6">
        <v>21</v>
      </c>
      <c r="B55" s="12">
        <v>12</v>
      </c>
      <c r="C55" s="6" t="s">
        <v>209</v>
      </c>
      <c r="D55" s="12" t="s">
        <v>1165</v>
      </c>
      <c r="E55" s="6">
        <v>15</v>
      </c>
      <c r="F55" s="12">
        <v>25</v>
      </c>
      <c r="G55" s="12">
        <f>IF(TablaCocina[[#This Row],[Cobro de la orde]]="Sí",F55*K55,0)</f>
        <v>0</v>
      </c>
      <c r="H55" s="12">
        <f>IF(TablaCocina[[#This Row],[Cobro de la orde]]="Sí",(F55-E55)*K55,0)</f>
        <v>0</v>
      </c>
      <c r="I55" s="12">
        <f>IF(TablaCocina[[#This Row],[Cobro de la orde]]="Sí",F55*K55,0)</f>
        <v>0</v>
      </c>
      <c r="J55" s="46">
        <f>IF(TablaCocina[[#This Row],[Cobro de la orde]]="Sí",H55/G55,0)</f>
        <v>0</v>
      </c>
      <c r="K55" s="12">
        <v>2</v>
      </c>
      <c r="L55" s="12">
        <v>45</v>
      </c>
      <c r="M55" s="6" t="s">
        <v>1143</v>
      </c>
      <c r="N55" s="12" t="str">
        <f>VLOOKUP(TablaCocina[[#This Row],[Número de Orden]],TablaSala[[Número de Orden]:[Cobro de la Orden]],2,FALSE)</f>
        <v>No</v>
      </c>
    </row>
    <row r="56" spans="1:14">
      <c r="A56" s="6">
        <v>22</v>
      </c>
      <c r="B56" s="12">
        <v>15</v>
      </c>
      <c r="C56" s="6" t="s">
        <v>131</v>
      </c>
      <c r="D56" s="12" t="s">
        <v>1163</v>
      </c>
      <c r="E56" s="6">
        <v>10</v>
      </c>
      <c r="F56" s="12">
        <v>18</v>
      </c>
      <c r="G56" s="12">
        <f>IF(TablaCocina[[#This Row],[Cobro de la orde]]="Sí",F56*K56,0)</f>
        <v>18</v>
      </c>
      <c r="H56" s="12">
        <f>IF(TablaCocina[[#This Row],[Cobro de la orde]]="Sí",(F56-E56)*K56,0)</f>
        <v>8</v>
      </c>
      <c r="I56" s="12">
        <f>IF(TablaCocina[[#This Row],[Cobro de la orde]]="Sí",F56*K56,0)</f>
        <v>18</v>
      </c>
      <c r="J56" s="46">
        <f>IF(TablaCocina[[#This Row],[Cobro de la orde]]="Sí",H56/G56,0)</f>
        <v>0.44444444444444442</v>
      </c>
      <c r="K56" s="12">
        <v>1</v>
      </c>
      <c r="L56" s="12">
        <v>32</v>
      </c>
      <c r="M56" s="6" t="s">
        <v>1142</v>
      </c>
      <c r="N56" s="12" t="str">
        <f>VLOOKUP(TablaCocina[[#This Row],[Número de Orden]],TablaSala[[Número de Orden]:[Cobro de la Orden]],2,FALSE)</f>
        <v>Sí</v>
      </c>
    </row>
    <row r="57" spans="1:14">
      <c r="A57" s="6">
        <v>22</v>
      </c>
      <c r="B57" s="12">
        <v>15</v>
      </c>
      <c r="C57" s="6" t="s">
        <v>91</v>
      </c>
      <c r="D57" s="12" t="s">
        <v>1159</v>
      </c>
      <c r="E57" s="6">
        <v>20</v>
      </c>
      <c r="F57" s="12">
        <v>34</v>
      </c>
      <c r="G57" s="12">
        <f>IF(TablaCocina[[#This Row],[Cobro de la orde]]="Sí",F57*K57,0)</f>
        <v>102</v>
      </c>
      <c r="H57" s="12">
        <f>IF(TablaCocina[[#This Row],[Cobro de la orde]]="Sí",(F57-E57)*K57,0)</f>
        <v>42</v>
      </c>
      <c r="I57" s="12">
        <f>IF(TablaCocina[[#This Row],[Cobro de la orde]]="Sí",F57*K57,0)</f>
        <v>102</v>
      </c>
      <c r="J57" s="46">
        <f>IF(TablaCocina[[#This Row],[Cobro de la orde]]="Sí",H57/G57,0)</f>
        <v>0.41176470588235292</v>
      </c>
      <c r="K57" s="12">
        <v>3</v>
      </c>
      <c r="L57" s="12">
        <v>19</v>
      </c>
      <c r="M57" s="6" t="s">
        <v>1142</v>
      </c>
      <c r="N57" s="12" t="str">
        <f>VLOOKUP(TablaCocina[[#This Row],[Número de Orden]],TablaSala[[Número de Orden]:[Cobro de la Orden]],2,FALSE)</f>
        <v>Sí</v>
      </c>
    </row>
    <row r="58" spans="1:14">
      <c r="A58" s="6">
        <v>22</v>
      </c>
      <c r="B58" s="12">
        <v>15</v>
      </c>
      <c r="C58" s="6" t="s">
        <v>65</v>
      </c>
      <c r="D58" s="12" t="s">
        <v>1152</v>
      </c>
      <c r="E58" s="6">
        <v>17</v>
      </c>
      <c r="F58" s="12">
        <v>29</v>
      </c>
      <c r="G58" s="12">
        <f>IF(TablaCocina[[#This Row],[Cobro de la orde]]="Sí",F58*K58,0)</f>
        <v>58</v>
      </c>
      <c r="H58" s="12">
        <f>IF(TablaCocina[[#This Row],[Cobro de la orde]]="Sí",(F58-E58)*K58,0)</f>
        <v>24</v>
      </c>
      <c r="I58" s="12">
        <f>IF(TablaCocina[[#This Row],[Cobro de la orde]]="Sí",F58*K58,0)</f>
        <v>58</v>
      </c>
      <c r="J58" s="46">
        <f>IF(TablaCocina[[#This Row],[Cobro de la orde]]="Sí",H58/G58,0)</f>
        <v>0.41379310344827586</v>
      </c>
      <c r="K58" s="12">
        <v>2</v>
      </c>
      <c r="L58" s="12">
        <v>13</v>
      </c>
      <c r="M58" s="6" t="s">
        <v>1143</v>
      </c>
      <c r="N58" s="12" t="str">
        <f>VLOOKUP(TablaCocina[[#This Row],[Número de Orden]],TablaSala[[Número de Orden]:[Cobro de la Orden]],2,FALSE)</f>
        <v>Sí</v>
      </c>
    </row>
    <row r="59" spans="1:14">
      <c r="A59" s="6">
        <v>22</v>
      </c>
      <c r="B59" s="12">
        <v>15</v>
      </c>
      <c r="C59" s="6" t="s">
        <v>47</v>
      </c>
      <c r="D59" s="12" t="s">
        <v>1156</v>
      </c>
      <c r="E59" s="6">
        <v>21</v>
      </c>
      <c r="F59" s="12">
        <v>35</v>
      </c>
      <c r="G59" s="12">
        <f>IF(TablaCocina[[#This Row],[Cobro de la orde]]="Sí",F59*K59,0)</f>
        <v>35</v>
      </c>
      <c r="H59" s="12">
        <f>IF(TablaCocina[[#This Row],[Cobro de la orde]]="Sí",(F59-E59)*K59,0)</f>
        <v>14</v>
      </c>
      <c r="I59" s="12">
        <f>IF(TablaCocina[[#This Row],[Cobro de la orde]]="Sí",F59*K59,0)</f>
        <v>35</v>
      </c>
      <c r="J59" s="46">
        <f>IF(TablaCocina[[#This Row],[Cobro de la orde]]="Sí",H59/G59,0)</f>
        <v>0.4</v>
      </c>
      <c r="K59" s="12">
        <v>1</v>
      </c>
      <c r="L59" s="12">
        <v>59</v>
      </c>
      <c r="M59" s="6" t="s">
        <v>1143</v>
      </c>
      <c r="N59" s="12" t="str">
        <f>VLOOKUP(TablaCocina[[#This Row],[Número de Orden]],TablaSala[[Número de Orden]:[Cobro de la Orden]],2,FALSE)</f>
        <v>Sí</v>
      </c>
    </row>
    <row r="60" spans="1:14">
      <c r="A60" s="6">
        <v>23</v>
      </c>
      <c r="B60" s="12">
        <v>1</v>
      </c>
      <c r="C60" s="6" t="s">
        <v>194</v>
      </c>
      <c r="D60" s="12" t="s">
        <v>1155</v>
      </c>
      <c r="E60" s="6">
        <v>11</v>
      </c>
      <c r="F60" s="12">
        <v>19</v>
      </c>
      <c r="G60" s="12">
        <f>IF(TablaCocina[[#This Row],[Cobro de la orde]]="Sí",F60*K60,0)</f>
        <v>57</v>
      </c>
      <c r="H60" s="12">
        <f>IF(TablaCocina[[#This Row],[Cobro de la orde]]="Sí",(F60-E60)*K60,0)</f>
        <v>24</v>
      </c>
      <c r="I60" s="12">
        <f>IF(TablaCocina[[#This Row],[Cobro de la orde]]="Sí",F60*K60,0)</f>
        <v>57</v>
      </c>
      <c r="J60" s="46">
        <f>IF(TablaCocina[[#This Row],[Cobro de la orde]]="Sí",H60/G60,0)</f>
        <v>0.42105263157894735</v>
      </c>
      <c r="K60" s="12">
        <v>3</v>
      </c>
      <c r="L60" s="12">
        <v>46</v>
      </c>
      <c r="M60" s="6" t="s">
        <v>1143</v>
      </c>
      <c r="N60" s="12" t="str">
        <f>VLOOKUP(TablaCocina[[#This Row],[Número de Orden]],TablaSala[[Número de Orden]:[Cobro de la Orden]],2,FALSE)</f>
        <v>Sí</v>
      </c>
    </row>
    <row r="61" spans="1:14">
      <c r="A61" s="6">
        <v>23</v>
      </c>
      <c r="B61" s="12">
        <v>1</v>
      </c>
      <c r="C61" s="6" t="s">
        <v>184</v>
      </c>
      <c r="D61" s="12" t="s">
        <v>1149</v>
      </c>
      <c r="E61" s="6">
        <v>16</v>
      </c>
      <c r="F61" s="12">
        <v>27</v>
      </c>
      <c r="G61" s="12">
        <f>IF(TablaCocina[[#This Row],[Cobro de la orde]]="Sí",F61*K61,0)</f>
        <v>81</v>
      </c>
      <c r="H61" s="12">
        <f>IF(TablaCocina[[#This Row],[Cobro de la orde]]="Sí",(F61-E61)*K61,0)</f>
        <v>33</v>
      </c>
      <c r="I61" s="12">
        <f>IF(TablaCocina[[#This Row],[Cobro de la orde]]="Sí",F61*K61,0)</f>
        <v>81</v>
      </c>
      <c r="J61" s="46">
        <f>IF(TablaCocina[[#This Row],[Cobro de la orde]]="Sí",H61/G61,0)</f>
        <v>0.40740740740740738</v>
      </c>
      <c r="K61" s="12">
        <v>3</v>
      </c>
      <c r="L61" s="12">
        <v>17</v>
      </c>
      <c r="M61" s="6" t="s">
        <v>1143</v>
      </c>
      <c r="N61" s="12" t="str">
        <f>VLOOKUP(TablaCocina[[#This Row],[Número de Orden]],TablaSala[[Número de Orden]:[Cobro de la Orden]],2,FALSE)</f>
        <v>Sí</v>
      </c>
    </row>
    <row r="62" spans="1:14">
      <c r="A62" s="6">
        <v>24</v>
      </c>
      <c r="B62" s="12">
        <v>5</v>
      </c>
      <c r="C62" s="6" t="s">
        <v>270</v>
      </c>
      <c r="D62" s="12" t="s">
        <v>1164</v>
      </c>
      <c r="E62" s="6">
        <v>15</v>
      </c>
      <c r="F62" s="12">
        <v>26</v>
      </c>
      <c r="G62" s="12">
        <f>IF(TablaCocina[[#This Row],[Cobro de la orde]]="Sí",F62*K62,0)</f>
        <v>78</v>
      </c>
      <c r="H62" s="12">
        <f>IF(TablaCocina[[#This Row],[Cobro de la orde]]="Sí",(F62-E62)*K62,0)</f>
        <v>33</v>
      </c>
      <c r="I62" s="12">
        <f>IF(TablaCocina[[#This Row],[Cobro de la orde]]="Sí",F62*K62,0)</f>
        <v>78</v>
      </c>
      <c r="J62" s="46">
        <f>IF(TablaCocina[[#This Row],[Cobro de la orde]]="Sí",H62/G62,0)</f>
        <v>0.42307692307692307</v>
      </c>
      <c r="K62" s="12">
        <v>3</v>
      </c>
      <c r="L62" s="12">
        <v>45</v>
      </c>
      <c r="M62" s="6" t="s">
        <v>1142</v>
      </c>
      <c r="N62" s="12" t="str">
        <f>VLOOKUP(TablaCocina[[#This Row],[Número de Orden]],TablaSala[[Número de Orden]:[Cobro de la Orden]],2,FALSE)</f>
        <v>Sí</v>
      </c>
    </row>
    <row r="63" spans="1:14">
      <c r="A63" s="6">
        <v>24</v>
      </c>
      <c r="B63" s="12">
        <v>5</v>
      </c>
      <c r="C63" s="6" t="s">
        <v>65</v>
      </c>
      <c r="D63" s="12" t="s">
        <v>1152</v>
      </c>
      <c r="E63" s="6">
        <v>17</v>
      </c>
      <c r="F63" s="12">
        <v>29</v>
      </c>
      <c r="G63" s="12">
        <f>IF(TablaCocina[[#This Row],[Cobro de la orde]]="Sí",F63*K63,0)</f>
        <v>29</v>
      </c>
      <c r="H63" s="12">
        <f>IF(TablaCocina[[#This Row],[Cobro de la orde]]="Sí",(F63-E63)*K63,0)</f>
        <v>12</v>
      </c>
      <c r="I63" s="12">
        <f>IF(TablaCocina[[#This Row],[Cobro de la orde]]="Sí",F63*K63,0)</f>
        <v>29</v>
      </c>
      <c r="J63" s="46">
        <f>IF(TablaCocina[[#This Row],[Cobro de la orde]]="Sí",H63/G63,0)</f>
        <v>0.41379310344827586</v>
      </c>
      <c r="K63" s="12">
        <v>1</v>
      </c>
      <c r="L63" s="12">
        <v>46</v>
      </c>
      <c r="M63" s="6" t="s">
        <v>1142</v>
      </c>
      <c r="N63" s="12" t="str">
        <f>VLOOKUP(TablaCocina[[#This Row],[Número de Orden]],TablaSala[[Número de Orden]:[Cobro de la Orden]],2,FALSE)</f>
        <v>Sí</v>
      </c>
    </row>
    <row r="64" spans="1:14">
      <c r="A64" s="6">
        <v>24</v>
      </c>
      <c r="B64" s="12">
        <v>5</v>
      </c>
      <c r="C64" s="6" t="s">
        <v>345</v>
      </c>
      <c r="D64" s="12" t="s">
        <v>1161</v>
      </c>
      <c r="E64" s="6">
        <v>14</v>
      </c>
      <c r="F64" s="12">
        <v>23</v>
      </c>
      <c r="G64" s="12">
        <f>IF(TablaCocina[[#This Row],[Cobro de la orde]]="Sí",F64*K64,0)</f>
        <v>46</v>
      </c>
      <c r="H64" s="12">
        <f>IF(TablaCocina[[#This Row],[Cobro de la orde]]="Sí",(F64-E64)*K64,0)</f>
        <v>18</v>
      </c>
      <c r="I64" s="12">
        <f>IF(TablaCocina[[#This Row],[Cobro de la orde]]="Sí",F64*K64,0)</f>
        <v>46</v>
      </c>
      <c r="J64" s="46">
        <f>IF(TablaCocina[[#This Row],[Cobro de la orde]]="Sí",H64/G64,0)</f>
        <v>0.39130434782608697</v>
      </c>
      <c r="K64" s="12">
        <v>2</v>
      </c>
      <c r="L64" s="12">
        <v>42</v>
      </c>
      <c r="M64" s="6" t="s">
        <v>1143</v>
      </c>
      <c r="N64" s="12" t="str">
        <f>VLOOKUP(TablaCocina[[#This Row],[Número de Orden]],TablaSala[[Número de Orden]:[Cobro de la Orden]],2,FALSE)</f>
        <v>Sí</v>
      </c>
    </row>
    <row r="65" spans="1:14">
      <c r="A65" s="6">
        <v>24</v>
      </c>
      <c r="B65" s="12">
        <v>5</v>
      </c>
      <c r="C65" s="6" t="s">
        <v>79</v>
      </c>
      <c r="D65" s="12" t="s">
        <v>1150</v>
      </c>
      <c r="E65" s="6">
        <v>25</v>
      </c>
      <c r="F65" s="12">
        <v>40</v>
      </c>
      <c r="G65" s="12">
        <f>IF(TablaCocina[[#This Row],[Cobro de la orde]]="Sí",F65*K65,0)</f>
        <v>80</v>
      </c>
      <c r="H65" s="12">
        <f>IF(TablaCocina[[#This Row],[Cobro de la orde]]="Sí",(F65-E65)*K65,0)</f>
        <v>30</v>
      </c>
      <c r="I65" s="12">
        <f>IF(TablaCocina[[#This Row],[Cobro de la orde]]="Sí",F65*K65,0)</f>
        <v>80</v>
      </c>
      <c r="J65" s="46">
        <f>IF(TablaCocina[[#This Row],[Cobro de la orde]]="Sí",H65/G65,0)</f>
        <v>0.375</v>
      </c>
      <c r="K65" s="12">
        <v>2</v>
      </c>
      <c r="L65" s="12">
        <v>47</v>
      </c>
      <c r="M65" s="6" t="s">
        <v>1143</v>
      </c>
      <c r="N65" s="12" t="str">
        <f>VLOOKUP(TablaCocina[[#This Row],[Número de Orden]],TablaSala[[Número de Orden]:[Cobro de la Orden]],2,FALSE)</f>
        <v>Sí</v>
      </c>
    </row>
    <row r="66" spans="1:14">
      <c r="A66" s="6">
        <v>25</v>
      </c>
      <c r="B66" s="12">
        <v>12</v>
      </c>
      <c r="C66" s="6" t="s">
        <v>91</v>
      </c>
      <c r="D66" s="12" t="s">
        <v>1159</v>
      </c>
      <c r="E66" s="6">
        <v>20</v>
      </c>
      <c r="F66" s="12">
        <v>34</v>
      </c>
      <c r="G66" s="12">
        <f>IF(TablaCocina[[#This Row],[Cobro de la orde]]="Sí",F66*K66,0)</f>
        <v>34</v>
      </c>
      <c r="H66" s="12">
        <f>IF(TablaCocina[[#This Row],[Cobro de la orde]]="Sí",(F66-E66)*K66,0)</f>
        <v>14</v>
      </c>
      <c r="I66" s="12">
        <f>IF(TablaCocina[[#This Row],[Cobro de la orde]]="Sí",F66*K66,0)</f>
        <v>34</v>
      </c>
      <c r="J66" s="46">
        <f>IF(TablaCocina[[#This Row],[Cobro de la orde]]="Sí",H66/G66,0)</f>
        <v>0.41176470588235292</v>
      </c>
      <c r="K66" s="12">
        <v>1</v>
      </c>
      <c r="L66" s="12">
        <v>35</v>
      </c>
      <c r="M66" s="6" t="s">
        <v>1143</v>
      </c>
      <c r="N66" s="12" t="str">
        <f>VLOOKUP(TablaCocina[[#This Row],[Número de Orden]],TablaSala[[Número de Orden]:[Cobro de la Orden]],2,FALSE)</f>
        <v>Sí</v>
      </c>
    </row>
    <row r="67" spans="1:14">
      <c r="A67" s="6">
        <v>26</v>
      </c>
      <c r="B67" s="12">
        <v>18</v>
      </c>
      <c r="C67" s="6" t="s">
        <v>131</v>
      </c>
      <c r="D67" s="12" t="s">
        <v>1163</v>
      </c>
      <c r="E67" s="6">
        <v>10</v>
      </c>
      <c r="F67" s="12">
        <v>18</v>
      </c>
      <c r="G67" s="12">
        <f>IF(TablaCocina[[#This Row],[Cobro de la orde]]="Sí",F67*K67,0)</f>
        <v>36</v>
      </c>
      <c r="H67" s="12">
        <f>IF(TablaCocina[[#This Row],[Cobro de la orde]]="Sí",(F67-E67)*K67,0)</f>
        <v>16</v>
      </c>
      <c r="I67" s="12">
        <f>IF(TablaCocina[[#This Row],[Cobro de la orde]]="Sí",F67*K67,0)</f>
        <v>36</v>
      </c>
      <c r="J67" s="46">
        <f>IF(TablaCocina[[#This Row],[Cobro de la orde]]="Sí",H67/G67,0)</f>
        <v>0.44444444444444442</v>
      </c>
      <c r="K67" s="12">
        <v>2</v>
      </c>
      <c r="L67" s="12">
        <v>13</v>
      </c>
      <c r="M67" s="6" t="s">
        <v>1143</v>
      </c>
      <c r="N67" s="12" t="str">
        <f>VLOOKUP(TablaCocina[[#This Row],[Número de Orden]],TablaSala[[Número de Orden]:[Cobro de la Orden]],2,FALSE)</f>
        <v>Sí</v>
      </c>
    </row>
    <row r="68" spans="1:14">
      <c r="A68" s="6">
        <v>26</v>
      </c>
      <c r="B68" s="12">
        <v>18</v>
      </c>
      <c r="C68" s="6" t="s">
        <v>116</v>
      </c>
      <c r="D68" s="12" t="s">
        <v>1162</v>
      </c>
      <c r="E68" s="6">
        <v>13</v>
      </c>
      <c r="F68" s="12">
        <v>21</v>
      </c>
      <c r="G68" s="12">
        <f>IF(TablaCocina[[#This Row],[Cobro de la orde]]="Sí",F68*K68,0)</f>
        <v>42</v>
      </c>
      <c r="H68" s="12">
        <f>IF(TablaCocina[[#This Row],[Cobro de la orde]]="Sí",(F68-E68)*K68,0)</f>
        <v>16</v>
      </c>
      <c r="I68" s="12">
        <f>IF(TablaCocina[[#This Row],[Cobro de la orde]]="Sí",F68*K68,0)</f>
        <v>42</v>
      </c>
      <c r="J68" s="46">
        <f>IF(TablaCocina[[#This Row],[Cobro de la orde]]="Sí",H68/G68,0)</f>
        <v>0.38095238095238093</v>
      </c>
      <c r="K68" s="12">
        <v>2</v>
      </c>
      <c r="L68" s="12">
        <v>54</v>
      </c>
      <c r="M68" s="6" t="s">
        <v>1142</v>
      </c>
      <c r="N68" s="12" t="str">
        <f>VLOOKUP(TablaCocina[[#This Row],[Número de Orden]],TablaSala[[Número de Orden]:[Cobro de la Orden]],2,FALSE)</f>
        <v>Sí</v>
      </c>
    </row>
    <row r="69" spans="1:14">
      <c r="A69" s="6">
        <v>26</v>
      </c>
      <c r="B69" s="12">
        <v>18</v>
      </c>
      <c r="C69" s="6" t="s">
        <v>273</v>
      </c>
      <c r="D69" s="12" t="s">
        <v>1146</v>
      </c>
      <c r="E69" s="6">
        <v>14</v>
      </c>
      <c r="F69" s="12">
        <v>24</v>
      </c>
      <c r="G69" s="12">
        <f>IF(TablaCocina[[#This Row],[Cobro de la orde]]="Sí",F69*K69,0)</f>
        <v>48</v>
      </c>
      <c r="H69" s="12">
        <f>IF(TablaCocina[[#This Row],[Cobro de la orde]]="Sí",(F69-E69)*K69,0)</f>
        <v>20</v>
      </c>
      <c r="I69" s="12">
        <f>IF(TablaCocina[[#This Row],[Cobro de la orde]]="Sí",F69*K69,0)</f>
        <v>48</v>
      </c>
      <c r="J69" s="46">
        <f>IF(TablaCocina[[#This Row],[Cobro de la orde]]="Sí",H69/G69,0)</f>
        <v>0.41666666666666669</v>
      </c>
      <c r="K69" s="12">
        <v>2</v>
      </c>
      <c r="L69" s="12">
        <v>42</v>
      </c>
      <c r="M69" s="6" t="s">
        <v>1143</v>
      </c>
      <c r="N69" s="12" t="str">
        <f>VLOOKUP(TablaCocina[[#This Row],[Número de Orden]],TablaSala[[Número de Orden]:[Cobro de la Orden]],2,FALSE)</f>
        <v>Sí</v>
      </c>
    </row>
    <row r="70" spans="1:14">
      <c r="A70" s="6">
        <v>27</v>
      </c>
      <c r="B70" s="12">
        <v>4</v>
      </c>
      <c r="C70" s="6" t="s">
        <v>47</v>
      </c>
      <c r="D70" s="12" t="s">
        <v>1156</v>
      </c>
      <c r="E70" s="6">
        <v>21</v>
      </c>
      <c r="F70" s="12">
        <v>35</v>
      </c>
      <c r="G70" s="12">
        <f>IF(TablaCocina[[#This Row],[Cobro de la orde]]="Sí",F70*K70,0)</f>
        <v>35</v>
      </c>
      <c r="H70" s="12">
        <f>IF(TablaCocina[[#This Row],[Cobro de la orde]]="Sí",(F70-E70)*K70,0)</f>
        <v>14</v>
      </c>
      <c r="I70" s="12">
        <f>IF(TablaCocina[[#This Row],[Cobro de la orde]]="Sí",F70*K70,0)</f>
        <v>35</v>
      </c>
      <c r="J70" s="46">
        <f>IF(TablaCocina[[#This Row],[Cobro de la orde]]="Sí",H70/G70,0)</f>
        <v>0.4</v>
      </c>
      <c r="K70" s="12">
        <v>1</v>
      </c>
      <c r="L70" s="12">
        <v>17</v>
      </c>
      <c r="M70" s="6" t="s">
        <v>1142</v>
      </c>
      <c r="N70" s="12" t="str">
        <f>VLOOKUP(TablaCocina[[#This Row],[Número de Orden]],TablaSala[[Número de Orden]:[Cobro de la Orden]],2,FALSE)</f>
        <v>Sí</v>
      </c>
    </row>
    <row r="71" spans="1:14">
      <c r="A71" s="6">
        <v>27</v>
      </c>
      <c r="B71" s="12">
        <v>4</v>
      </c>
      <c r="C71" s="6" t="s">
        <v>270</v>
      </c>
      <c r="D71" s="12" t="s">
        <v>1164</v>
      </c>
      <c r="E71" s="6">
        <v>15</v>
      </c>
      <c r="F71" s="12">
        <v>26</v>
      </c>
      <c r="G71" s="12">
        <f>IF(TablaCocina[[#This Row],[Cobro de la orde]]="Sí",F71*K71,0)</f>
        <v>26</v>
      </c>
      <c r="H71" s="12">
        <f>IF(TablaCocina[[#This Row],[Cobro de la orde]]="Sí",(F71-E71)*K71,0)</f>
        <v>11</v>
      </c>
      <c r="I71" s="12">
        <f>IF(TablaCocina[[#This Row],[Cobro de la orde]]="Sí",F71*K71,0)</f>
        <v>26</v>
      </c>
      <c r="J71" s="46">
        <f>IF(TablaCocina[[#This Row],[Cobro de la orde]]="Sí",H71/G71,0)</f>
        <v>0.42307692307692307</v>
      </c>
      <c r="K71" s="12">
        <v>1</v>
      </c>
      <c r="L71" s="12">
        <v>38</v>
      </c>
      <c r="M71" s="6" t="s">
        <v>1143</v>
      </c>
      <c r="N71" s="12" t="str">
        <f>VLOOKUP(TablaCocina[[#This Row],[Número de Orden]],TablaSala[[Número de Orden]:[Cobro de la Orden]],2,FALSE)</f>
        <v>Sí</v>
      </c>
    </row>
    <row r="72" spans="1:14">
      <c r="A72" s="6">
        <v>28</v>
      </c>
      <c r="B72" s="12">
        <v>2</v>
      </c>
      <c r="C72" s="6" t="s">
        <v>131</v>
      </c>
      <c r="D72" s="12" t="s">
        <v>1163</v>
      </c>
      <c r="E72" s="6">
        <v>10</v>
      </c>
      <c r="F72" s="12">
        <v>18</v>
      </c>
      <c r="G72" s="12">
        <f>IF(TablaCocina[[#This Row],[Cobro de la orde]]="Sí",F72*K72,0)</f>
        <v>36</v>
      </c>
      <c r="H72" s="12">
        <f>IF(TablaCocina[[#This Row],[Cobro de la orde]]="Sí",(F72-E72)*K72,0)</f>
        <v>16</v>
      </c>
      <c r="I72" s="12">
        <f>IF(TablaCocina[[#This Row],[Cobro de la orde]]="Sí",F72*K72,0)</f>
        <v>36</v>
      </c>
      <c r="J72" s="46">
        <f>IF(TablaCocina[[#This Row],[Cobro de la orde]]="Sí",H72/G72,0)</f>
        <v>0.44444444444444442</v>
      </c>
      <c r="K72" s="12">
        <v>2</v>
      </c>
      <c r="L72" s="12">
        <v>17</v>
      </c>
      <c r="M72" s="6" t="s">
        <v>1143</v>
      </c>
      <c r="N72" s="12" t="str">
        <f>VLOOKUP(TablaCocina[[#This Row],[Número de Orden]],TablaSala[[Número de Orden]:[Cobro de la Orden]],2,FALSE)</f>
        <v>Sí</v>
      </c>
    </row>
    <row r="73" spans="1:14">
      <c r="A73" s="6">
        <v>28</v>
      </c>
      <c r="B73" s="12">
        <v>2</v>
      </c>
      <c r="C73" s="6" t="s">
        <v>65</v>
      </c>
      <c r="D73" s="12" t="s">
        <v>1152</v>
      </c>
      <c r="E73" s="6">
        <v>17</v>
      </c>
      <c r="F73" s="12">
        <v>29</v>
      </c>
      <c r="G73" s="12">
        <f>IF(TablaCocina[[#This Row],[Cobro de la orde]]="Sí",F73*K73,0)</f>
        <v>58</v>
      </c>
      <c r="H73" s="12">
        <f>IF(TablaCocina[[#This Row],[Cobro de la orde]]="Sí",(F73-E73)*K73,0)</f>
        <v>24</v>
      </c>
      <c r="I73" s="12">
        <f>IF(TablaCocina[[#This Row],[Cobro de la orde]]="Sí",F73*K73,0)</f>
        <v>58</v>
      </c>
      <c r="J73" s="46">
        <f>IF(TablaCocina[[#This Row],[Cobro de la orde]]="Sí",H73/G73,0)</f>
        <v>0.41379310344827586</v>
      </c>
      <c r="K73" s="12">
        <v>2</v>
      </c>
      <c r="L73" s="12">
        <v>39</v>
      </c>
      <c r="M73" s="6" t="s">
        <v>1143</v>
      </c>
      <c r="N73" s="12" t="str">
        <f>VLOOKUP(TablaCocina[[#This Row],[Número de Orden]],TablaSala[[Número de Orden]:[Cobro de la Orden]],2,FALSE)</f>
        <v>Sí</v>
      </c>
    </row>
    <row r="74" spans="1:14">
      <c r="A74" s="6">
        <v>29</v>
      </c>
      <c r="B74" s="12">
        <v>20</v>
      </c>
      <c r="C74" s="6" t="s">
        <v>209</v>
      </c>
      <c r="D74" s="12" t="s">
        <v>1165</v>
      </c>
      <c r="E74" s="6">
        <v>15</v>
      </c>
      <c r="F74" s="12">
        <v>25</v>
      </c>
      <c r="G74" s="12">
        <f>IF(TablaCocina[[#This Row],[Cobro de la orde]]="Sí",F74*K74,0)</f>
        <v>75</v>
      </c>
      <c r="H74" s="12">
        <f>IF(TablaCocina[[#This Row],[Cobro de la orde]]="Sí",(F74-E74)*K74,0)</f>
        <v>30</v>
      </c>
      <c r="I74" s="12">
        <f>IF(TablaCocina[[#This Row],[Cobro de la orde]]="Sí",F74*K74,0)</f>
        <v>75</v>
      </c>
      <c r="J74" s="46">
        <f>IF(TablaCocina[[#This Row],[Cobro de la orde]]="Sí",H74/G74,0)</f>
        <v>0.4</v>
      </c>
      <c r="K74" s="12">
        <v>3</v>
      </c>
      <c r="L74" s="12">
        <v>22</v>
      </c>
      <c r="M74" s="6" t="s">
        <v>1143</v>
      </c>
      <c r="N74" s="12" t="str">
        <f>VLOOKUP(TablaCocina[[#This Row],[Número de Orden]],TablaSala[[Número de Orden]:[Cobro de la Orden]],2,FALSE)</f>
        <v>Sí</v>
      </c>
    </row>
    <row r="75" spans="1:14">
      <c r="A75" s="6">
        <v>29</v>
      </c>
      <c r="B75" s="12">
        <v>20</v>
      </c>
      <c r="C75" s="6" t="s">
        <v>131</v>
      </c>
      <c r="D75" s="12" t="s">
        <v>1163</v>
      </c>
      <c r="E75" s="6">
        <v>10</v>
      </c>
      <c r="F75" s="12">
        <v>18</v>
      </c>
      <c r="G75" s="12">
        <f>IF(TablaCocina[[#This Row],[Cobro de la orde]]="Sí",F75*K75,0)</f>
        <v>36</v>
      </c>
      <c r="H75" s="12">
        <f>IF(TablaCocina[[#This Row],[Cobro de la orde]]="Sí",(F75-E75)*K75,0)</f>
        <v>16</v>
      </c>
      <c r="I75" s="12">
        <f>IF(TablaCocina[[#This Row],[Cobro de la orde]]="Sí",F75*K75,0)</f>
        <v>36</v>
      </c>
      <c r="J75" s="46">
        <f>IF(TablaCocina[[#This Row],[Cobro de la orde]]="Sí",H75/G75,0)</f>
        <v>0.44444444444444442</v>
      </c>
      <c r="K75" s="12">
        <v>2</v>
      </c>
      <c r="L75" s="12">
        <v>18</v>
      </c>
      <c r="M75" s="6" t="s">
        <v>1142</v>
      </c>
      <c r="N75" s="12" t="str">
        <f>VLOOKUP(TablaCocina[[#This Row],[Número de Orden]],TablaSala[[Número de Orden]:[Cobro de la Orden]],2,FALSE)</f>
        <v>Sí</v>
      </c>
    </row>
    <row r="76" spans="1:14">
      <c r="A76" s="6">
        <v>29</v>
      </c>
      <c r="B76" s="12">
        <v>20</v>
      </c>
      <c r="C76" s="6" t="s">
        <v>200</v>
      </c>
      <c r="D76" s="12" t="s">
        <v>1148</v>
      </c>
      <c r="E76" s="6">
        <v>19</v>
      </c>
      <c r="F76" s="12">
        <v>31</v>
      </c>
      <c r="G76" s="12">
        <f>IF(TablaCocina[[#This Row],[Cobro de la orde]]="Sí",F76*K76,0)</f>
        <v>62</v>
      </c>
      <c r="H76" s="12">
        <f>IF(TablaCocina[[#This Row],[Cobro de la orde]]="Sí",(F76-E76)*K76,0)</f>
        <v>24</v>
      </c>
      <c r="I76" s="12">
        <f>IF(TablaCocina[[#This Row],[Cobro de la orde]]="Sí",F76*K76,0)</f>
        <v>62</v>
      </c>
      <c r="J76" s="46">
        <f>IF(TablaCocina[[#This Row],[Cobro de la orde]]="Sí",H76/G76,0)</f>
        <v>0.38709677419354838</v>
      </c>
      <c r="K76" s="12">
        <v>2</v>
      </c>
      <c r="L76" s="12">
        <v>31</v>
      </c>
      <c r="M76" s="6" t="s">
        <v>1143</v>
      </c>
      <c r="N76" s="12" t="str">
        <f>VLOOKUP(TablaCocina[[#This Row],[Número de Orden]],TablaSala[[Número de Orden]:[Cobro de la Orden]],2,FALSE)</f>
        <v>Sí</v>
      </c>
    </row>
    <row r="77" spans="1:14">
      <c r="A77" s="6">
        <v>30</v>
      </c>
      <c r="B77" s="12">
        <v>14</v>
      </c>
      <c r="C77" s="6" t="s">
        <v>270</v>
      </c>
      <c r="D77" s="12" t="s">
        <v>1164</v>
      </c>
      <c r="E77" s="6">
        <v>15</v>
      </c>
      <c r="F77" s="12">
        <v>26</v>
      </c>
      <c r="G77" s="12">
        <f>IF(TablaCocina[[#This Row],[Cobro de la orde]]="Sí",F77*K77,0)</f>
        <v>52</v>
      </c>
      <c r="H77" s="12">
        <f>IF(TablaCocina[[#This Row],[Cobro de la orde]]="Sí",(F77-E77)*K77,0)</f>
        <v>22</v>
      </c>
      <c r="I77" s="12">
        <f>IF(TablaCocina[[#This Row],[Cobro de la orde]]="Sí",F77*K77,0)</f>
        <v>52</v>
      </c>
      <c r="J77" s="46">
        <f>IF(TablaCocina[[#This Row],[Cobro de la orde]]="Sí",H77/G77,0)</f>
        <v>0.42307692307692307</v>
      </c>
      <c r="K77" s="12">
        <v>2</v>
      </c>
      <c r="L77" s="12">
        <v>14</v>
      </c>
      <c r="M77" s="6" t="s">
        <v>1142</v>
      </c>
      <c r="N77" s="12" t="str">
        <f>VLOOKUP(TablaCocina[[#This Row],[Número de Orden]],TablaSala[[Número de Orden]:[Cobro de la Orden]],2,FALSE)</f>
        <v>Sí</v>
      </c>
    </row>
    <row r="78" spans="1:14">
      <c r="A78" s="6">
        <v>30</v>
      </c>
      <c r="B78" s="12">
        <v>14</v>
      </c>
      <c r="C78" s="6" t="s">
        <v>255</v>
      </c>
      <c r="D78" s="12" t="s">
        <v>1160</v>
      </c>
      <c r="E78" s="6">
        <v>12</v>
      </c>
      <c r="F78" s="12">
        <v>20</v>
      </c>
      <c r="G78" s="12">
        <f>IF(TablaCocina[[#This Row],[Cobro de la orde]]="Sí",F78*K78,0)</f>
        <v>60</v>
      </c>
      <c r="H78" s="12">
        <f>IF(TablaCocina[[#This Row],[Cobro de la orde]]="Sí",(F78-E78)*K78,0)</f>
        <v>24</v>
      </c>
      <c r="I78" s="12">
        <f>IF(TablaCocina[[#This Row],[Cobro de la orde]]="Sí",F78*K78,0)</f>
        <v>60</v>
      </c>
      <c r="J78" s="46">
        <f>IF(TablaCocina[[#This Row],[Cobro de la orde]]="Sí",H78/G78,0)</f>
        <v>0.4</v>
      </c>
      <c r="K78" s="12">
        <v>3</v>
      </c>
      <c r="L78" s="12">
        <v>55</v>
      </c>
      <c r="M78" s="6" t="s">
        <v>1142</v>
      </c>
      <c r="N78" s="12" t="str">
        <f>VLOOKUP(TablaCocina[[#This Row],[Número de Orden]],TablaSala[[Número de Orden]:[Cobro de la Orden]],2,FALSE)</f>
        <v>Sí</v>
      </c>
    </row>
    <row r="79" spans="1:14">
      <c r="A79" s="6">
        <v>31</v>
      </c>
      <c r="B79" s="12">
        <v>13</v>
      </c>
      <c r="C79" s="6" t="s">
        <v>65</v>
      </c>
      <c r="D79" s="12" t="s">
        <v>1152</v>
      </c>
      <c r="E79" s="6">
        <v>17</v>
      </c>
      <c r="F79" s="12">
        <v>29</v>
      </c>
      <c r="G79" s="12">
        <f>IF(TablaCocina[[#This Row],[Cobro de la orde]]="Sí",F79*K79,0)</f>
        <v>29</v>
      </c>
      <c r="H79" s="12">
        <f>IF(TablaCocina[[#This Row],[Cobro de la orde]]="Sí",(F79-E79)*K79,0)</f>
        <v>12</v>
      </c>
      <c r="I79" s="12">
        <f>IF(TablaCocina[[#This Row],[Cobro de la orde]]="Sí",F79*K79,0)</f>
        <v>29</v>
      </c>
      <c r="J79" s="46">
        <f>IF(TablaCocina[[#This Row],[Cobro de la orde]]="Sí",H79/G79,0)</f>
        <v>0.41379310344827586</v>
      </c>
      <c r="K79" s="12">
        <v>1</v>
      </c>
      <c r="L79" s="12">
        <v>59</v>
      </c>
      <c r="M79" s="6" t="s">
        <v>1143</v>
      </c>
      <c r="N79" s="12" t="str">
        <f>VLOOKUP(TablaCocina[[#This Row],[Número de Orden]],TablaSala[[Número de Orden]:[Cobro de la Orden]],2,FALSE)</f>
        <v>Sí</v>
      </c>
    </row>
    <row r="80" spans="1:14">
      <c r="A80" s="6">
        <v>31</v>
      </c>
      <c r="B80" s="12">
        <v>13</v>
      </c>
      <c r="C80" s="6" t="s">
        <v>194</v>
      </c>
      <c r="D80" s="12" t="s">
        <v>1155</v>
      </c>
      <c r="E80" s="6">
        <v>11</v>
      </c>
      <c r="F80" s="12">
        <v>19</v>
      </c>
      <c r="G80" s="12">
        <f>IF(TablaCocina[[#This Row],[Cobro de la orde]]="Sí",F80*K80,0)</f>
        <v>38</v>
      </c>
      <c r="H80" s="12">
        <f>IF(TablaCocina[[#This Row],[Cobro de la orde]]="Sí",(F80-E80)*K80,0)</f>
        <v>16</v>
      </c>
      <c r="I80" s="12">
        <f>IF(TablaCocina[[#This Row],[Cobro de la orde]]="Sí",F80*K80,0)</f>
        <v>38</v>
      </c>
      <c r="J80" s="46">
        <f>IF(TablaCocina[[#This Row],[Cobro de la orde]]="Sí",H80/G80,0)</f>
        <v>0.42105263157894735</v>
      </c>
      <c r="K80" s="12">
        <v>2</v>
      </c>
      <c r="L80" s="12">
        <v>46</v>
      </c>
      <c r="M80" s="6" t="s">
        <v>1143</v>
      </c>
      <c r="N80" s="12" t="str">
        <f>VLOOKUP(TablaCocina[[#This Row],[Número de Orden]],TablaSala[[Número de Orden]:[Cobro de la Orden]],2,FALSE)</f>
        <v>Sí</v>
      </c>
    </row>
    <row r="81" spans="1:14">
      <c r="A81" s="6">
        <v>32</v>
      </c>
      <c r="B81" s="12">
        <v>5</v>
      </c>
      <c r="C81" s="6" t="s">
        <v>428</v>
      </c>
      <c r="D81" s="12" t="s">
        <v>1157</v>
      </c>
      <c r="E81" s="6">
        <v>19</v>
      </c>
      <c r="F81" s="12">
        <v>32</v>
      </c>
      <c r="G81" s="12">
        <f>IF(TablaCocina[[#This Row],[Cobro de la orde]]="Sí",F81*K81,0)</f>
        <v>64</v>
      </c>
      <c r="H81" s="12">
        <f>IF(TablaCocina[[#This Row],[Cobro de la orde]]="Sí",(F81-E81)*K81,0)</f>
        <v>26</v>
      </c>
      <c r="I81" s="12">
        <f>IF(TablaCocina[[#This Row],[Cobro de la orde]]="Sí",F81*K81,0)</f>
        <v>64</v>
      </c>
      <c r="J81" s="46">
        <f>IF(TablaCocina[[#This Row],[Cobro de la orde]]="Sí",H81/G81,0)</f>
        <v>0.40625</v>
      </c>
      <c r="K81" s="12">
        <v>2</v>
      </c>
      <c r="L81" s="12">
        <v>50</v>
      </c>
      <c r="M81" s="6" t="s">
        <v>1143</v>
      </c>
      <c r="N81" s="12" t="str">
        <f>VLOOKUP(TablaCocina[[#This Row],[Número de Orden]],TablaSala[[Número de Orden]:[Cobro de la Orden]],2,FALSE)</f>
        <v>Sí</v>
      </c>
    </row>
    <row r="82" spans="1:14">
      <c r="A82" s="6">
        <v>32</v>
      </c>
      <c r="B82" s="12">
        <v>5</v>
      </c>
      <c r="C82" s="6" t="s">
        <v>453</v>
      </c>
      <c r="D82" s="12" t="s">
        <v>1153</v>
      </c>
      <c r="E82" s="6">
        <v>20</v>
      </c>
      <c r="F82" s="12">
        <v>33</v>
      </c>
      <c r="G82" s="12">
        <f>IF(TablaCocina[[#This Row],[Cobro de la orde]]="Sí",F82*K82,0)</f>
        <v>33</v>
      </c>
      <c r="H82" s="12">
        <f>IF(TablaCocina[[#This Row],[Cobro de la orde]]="Sí",(F82-E82)*K82,0)</f>
        <v>13</v>
      </c>
      <c r="I82" s="12">
        <f>IF(TablaCocina[[#This Row],[Cobro de la orde]]="Sí",F82*K82,0)</f>
        <v>33</v>
      </c>
      <c r="J82" s="46">
        <f>IF(TablaCocina[[#This Row],[Cobro de la orde]]="Sí",H82/G82,0)</f>
        <v>0.39393939393939392</v>
      </c>
      <c r="K82" s="12">
        <v>1</v>
      </c>
      <c r="L82" s="12">
        <v>20</v>
      </c>
      <c r="M82" s="6" t="s">
        <v>1143</v>
      </c>
      <c r="N82" s="12" t="str">
        <f>VLOOKUP(TablaCocina[[#This Row],[Número de Orden]],TablaSala[[Número de Orden]:[Cobro de la Orden]],2,FALSE)</f>
        <v>Sí</v>
      </c>
    </row>
    <row r="83" spans="1:14">
      <c r="A83" s="6">
        <v>32</v>
      </c>
      <c r="B83" s="12">
        <v>5</v>
      </c>
      <c r="C83" s="6" t="s">
        <v>270</v>
      </c>
      <c r="D83" s="12" t="s">
        <v>1164</v>
      </c>
      <c r="E83" s="6">
        <v>15</v>
      </c>
      <c r="F83" s="12">
        <v>26</v>
      </c>
      <c r="G83" s="12">
        <f>IF(TablaCocina[[#This Row],[Cobro de la orde]]="Sí",F83*K83,0)</f>
        <v>78</v>
      </c>
      <c r="H83" s="12">
        <f>IF(TablaCocina[[#This Row],[Cobro de la orde]]="Sí",(F83-E83)*K83,0)</f>
        <v>33</v>
      </c>
      <c r="I83" s="12">
        <f>IF(TablaCocina[[#This Row],[Cobro de la orde]]="Sí",F83*K83,0)</f>
        <v>78</v>
      </c>
      <c r="J83" s="46">
        <f>IF(TablaCocina[[#This Row],[Cobro de la orde]]="Sí",H83/G83,0)</f>
        <v>0.42307692307692307</v>
      </c>
      <c r="K83" s="12">
        <v>3</v>
      </c>
      <c r="L83" s="12">
        <v>35</v>
      </c>
      <c r="M83" s="6" t="s">
        <v>1142</v>
      </c>
      <c r="N83" s="12" t="str">
        <f>VLOOKUP(TablaCocina[[#This Row],[Número de Orden]],TablaSala[[Número de Orden]:[Cobro de la Orden]],2,FALSE)</f>
        <v>Sí</v>
      </c>
    </row>
    <row r="84" spans="1:14">
      <c r="A84" s="6">
        <v>32</v>
      </c>
      <c r="B84" s="12">
        <v>5</v>
      </c>
      <c r="C84" s="6" t="s">
        <v>131</v>
      </c>
      <c r="D84" s="12" t="s">
        <v>1163</v>
      </c>
      <c r="E84" s="6">
        <v>10</v>
      </c>
      <c r="F84" s="12">
        <v>18</v>
      </c>
      <c r="G84" s="12">
        <f>IF(TablaCocina[[#This Row],[Cobro de la orde]]="Sí",F84*K84,0)</f>
        <v>36</v>
      </c>
      <c r="H84" s="12">
        <f>IF(TablaCocina[[#This Row],[Cobro de la orde]]="Sí",(F84-E84)*K84,0)</f>
        <v>16</v>
      </c>
      <c r="I84" s="12">
        <f>IF(TablaCocina[[#This Row],[Cobro de la orde]]="Sí",F84*K84,0)</f>
        <v>36</v>
      </c>
      <c r="J84" s="46">
        <f>IF(TablaCocina[[#This Row],[Cobro de la orde]]="Sí",H84/G84,0)</f>
        <v>0.44444444444444442</v>
      </c>
      <c r="K84" s="12">
        <v>2</v>
      </c>
      <c r="L84" s="12">
        <v>23</v>
      </c>
      <c r="M84" s="6" t="s">
        <v>1142</v>
      </c>
      <c r="N84" s="12" t="str">
        <f>VLOOKUP(TablaCocina[[#This Row],[Número de Orden]],TablaSala[[Número de Orden]:[Cobro de la Orden]],2,FALSE)</f>
        <v>Sí</v>
      </c>
    </row>
    <row r="85" spans="1:14">
      <c r="A85" s="6">
        <v>33</v>
      </c>
      <c r="B85" s="12">
        <v>4</v>
      </c>
      <c r="C85" s="6" t="s">
        <v>47</v>
      </c>
      <c r="D85" s="12" t="s">
        <v>1156</v>
      </c>
      <c r="E85" s="6">
        <v>21</v>
      </c>
      <c r="F85" s="12">
        <v>35</v>
      </c>
      <c r="G85" s="12">
        <f>IF(TablaCocina[[#This Row],[Cobro de la orde]]="Sí",F85*K85,0)</f>
        <v>105</v>
      </c>
      <c r="H85" s="12">
        <f>IF(TablaCocina[[#This Row],[Cobro de la orde]]="Sí",(F85-E85)*K85,0)</f>
        <v>42</v>
      </c>
      <c r="I85" s="12">
        <f>IF(TablaCocina[[#This Row],[Cobro de la orde]]="Sí",F85*K85,0)</f>
        <v>105</v>
      </c>
      <c r="J85" s="46">
        <f>IF(TablaCocina[[#This Row],[Cobro de la orde]]="Sí",H85/G85,0)</f>
        <v>0.4</v>
      </c>
      <c r="K85" s="12">
        <v>3</v>
      </c>
      <c r="L85" s="12">
        <v>6</v>
      </c>
      <c r="M85" s="6" t="s">
        <v>1143</v>
      </c>
      <c r="N85" s="12" t="str">
        <f>VLOOKUP(TablaCocina[[#This Row],[Número de Orden]],TablaSala[[Número de Orden]:[Cobro de la Orden]],2,FALSE)</f>
        <v>Sí</v>
      </c>
    </row>
    <row r="86" spans="1:14">
      <c r="A86" s="6">
        <v>33</v>
      </c>
      <c r="B86" s="12">
        <v>4</v>
      </c>
      <c r="C86" s="6" t="s">
        <v>184</v>
      </c>
      <c r="D86" s="12" t="s">
        <v>1149</v>
      </c>
      <c r="E86" s="6">
        <v>16</v>
      </c>
      <c r="F86" s="12">
        <v>27</v>
      </c>
      <c r="G86" s="12">
        <f>IF(TablaCocina[[#This Row],[Cobro de la orde]]="Sí",F86*K86,0)</f>
        <v>27</v>
      </c>
      <c r="H86" s="12">
        <f>IF(TablaCocina[[#This Row],[Cobro de la orde]]="Sí",(F86-E86)*K86,0)</f>
        <v>11</v>
      </c>
      <c r="I86" s="12">
        <f>IF(TablaCocina[[#This Row],[Cobro de la orde]]="Sí",F86*K86,0)</f>
        <v>27</v>
      </c>
      <c r="J86" s="46">
        <f>IF(TablaCocina[[#This Row],[Cobro de la orde]]="Sí",H86/G86,0)</f>
        <v>0.40740740740740738</v>
      </c>
      <c r="K86" s="12">
        <v>1</v>
      </c>
      <c r="L86" s="12">
        <v>59</v>
      </c>
      <c r="M86" s="6" t="s">
        <v>1142</v>
      </c>
      <c r="N86" s="12" t="str">
        <f>VLOOKUP(TablaCocina[[#This Row],[Número de Orden]],TablaSala[[Número de Orden]:[Cobro de la Orden]],2,FALSE)</f>
        <v>Sí</v>
      </c>
    </row>
    <row r="87" spans="1:14">
      <c r="A87" s="6">
        <v>33</v>
      </c>
      <c r="B87" s="12">
        <v>4</v>
      </c>
      <c r="C87" s="6" t="s">
        <v>428</v>
      </c>
      <c r="D87" s="12" t="s">
        <v>1157</v>
      </c>
      <c r="E87" s="6">
        <v>19</v>
      </c>
      <c r="F87" s="12">
        <v>32</v>
      </c>
      <c r="G87" s="12">
        <f>IF(TablaCocina[[#This Row],[Cobro de la orde]]="Sí",F87*K87,0)</f>
        <v>96</v>
      </c>
      <c r="H87" s="12">
        <f>IF(TablaCocina[[#This Row],[Cobro de la orde]]="Sí",(F87-E87)*K87,0)</f>
        <v>39</v>
      </c>
      <c r="I87" s="12">
        <f>IF(TablaCocina[[#This Row],[Cobro de la orde]]="Sí",F87*K87,0)</f>
        <v>96</v>
      </c>
      <c r="J87" s="46">
        <f>IF(TablaCocina[[#This Row],[Cobro de la orde]]="Sí",H87/G87,0)</f>
        <v>0.40625</v>
      </c>
      <c r="K87" s="12">
        <v>3</v>
      </c>
      <c r="L87" s="12">
        <v>55</v>
      </c>
      <c r="M87" s="6" t="s">
        <v>1143</v>
      </c>
      <c r="N87" s="12" t="str">
        <f>VLOOKUP(TablaCocina[[#This Row],[Número de Orden]],TablaSala[[Número de Orden]:[Cobro de la Orden]],2,FALSE)</f>
        <v>Sí</v>
      </c>
    </row>
    <row r="88" spans="1:14">
      <c r="A88" s="6">
        <v>33</v>
      </c>
      <c r="B88" s="12">
        <v>4</v>
      </c>
      <c r="C88" s="6" t="s">
        <v>270</v>
      </c>
      <c r="D88" s="12" t="s">
        <v>1164</v>
      </c>
      <c r="E88" s="6">
        <v>15</v>
      </c>
      <c r="F88" s="12">
        <v>26</v>
      </c>
      <c r="G88" s="12">
        <f>IF(TablaCocina[[#This Row],[Cobro de la orde]]="Sí",F88*K88,0)</f>
        <v>78</v>
      </c>
      <c r="H88" s="12">
        <f>IF(TablaCocina[[#This Row],[Cobro de la orde]]="Sí",(F88-E88)*K88,0)</f>
        <v>33</v>
      </c>
      <c r="I88" s="12">
        <f>IF(TablaCocina[[#This Row],[Cobro de la orde]]="Sí",F88*K88,0)</f>
        <v>78</v>
      </c>
      <c r="J88" s="46">
        <f>IF(TablaCocina[[#This Row],[Cobro de la orde]]="Sí",H88/G88,0)</f>
        <v>0.42307692307692307</v>
      </c>
      <c r="K88" s="12">
        <v>3</v>
      </c>
      <c r="L88" s="12">
        <v>10</v>
      </c>
      <c r="M88" s="6" t="s">
        <v>1142</v>
      </c>
      <c r="N88" s="12" t="str">
        <f>VLOOKUP(TablaCocina[[#This Row],[Número de Orden]],TablaSala[[Número de Orden]:[Cobro de la Orden]],2,FALSE)</f>
        <v>Sí</v>
      </c>
    </row>
    <row r="89" spans="1:14">
      <c r="A89" s="6">
        <v>34</v>
      </c>
      <c r="B89" s="12">
        <v>15</v>
      </c>
      <c r="C89" s="6" t="s">
        <v>91</v>
      </c>
      <c r="D89" s="12" t="s">
        <v>1159</v>
      </c>
      <c r="E89" s="6">
        <v>20</v>
      </c>
      <c r="F89" s="12">
        <v>34</v>
      </c>
      <c r="G89" s="12">
        <f>IF(TablaCocina[[#This Row],[Cobro de la orde]]="Sí",F89*K89,0)</f>
        <v>34</v>
      </c>
      <c r="H89" s="12">
        <f>IF(TablaCocina[[#This Row],[Cobro de la orde]]="Sí",(F89-E89)*K89,0)</f>
        <v>14</v>
      </c>
      <c r="I89" s="12">
        <f>IF(TablaCocina[[#This Row],[Cobro de la orde]]="Sí",F89*K89,0)</f>
        <v>34</v>
      </c>
      <c r="J89" s="46">
        <f>IF(TablaCocina[[#This Row],[Cobro de la orde]]="Sí",H89/G89,0)</f>
        <v>0.41176470588235292</v>
      </c>
      <c r="K89" s="12">
        <v>1</v>
      </c>
      <c r="L89" s="12">
        <v>46</v>
      </c>
      <c r="M89" s="6" t="s">
        <v>1142</v>
      </c>
      <c r="N89" s="12" t="str">
        <f>VLOOKUP(TablaCocina[[#This Row],[Número de Orden]],TablaSala[[Número de Orden]:[Cobro de la Orden]],2,FALSE)</f>
        <v>Sí</v>
      </c>
    </row>
    <row r="90" spans="1:14">
      <c r="A90" s="6">
        <v>34</v>
      </c>
      <c r="B90" s="12">
        <v>15</v>
      </c>
      <c r="C90" s="6" t="s">
        <v>270</v>
      </c>
      <c r="D90" s="12" t="s">
        <v>1164</v>
      </c>
      <c r="E90" s="6">
        <v>15</v>
      </c>
      <c r="F90" s="12">
        <v>26</v>
      </c>
      <c r="G90" s="12">
        <f>IF(TablaCocina[[#This Row],[Cobro de la orde]]="Sí",F90*K90,0)</f>
        <v>78</v>
      </c>
      <c r="H90" s="12">
        <f>IF(TablaCocina[[#This Row],[Cobro de la orde]]="Sí",(F90-E90)*K90,0)</f>
        <v>33</v>
      </c>
      <c r="I90" s="12">
        <f>IF(TablaCocina[[#This Row],[Cobro de la orde]]="Sí",F90*K90,0)</f>
        <v>78</v>
      </c>
      <c r="J90" s="46">
        <f>IF(TablaCocina[[#This Row],[Cobro de la orde]]="Sí",H90/G90,0)</f>
        <v>0.42307692307692307</v>
      </c>
      <c r="K90" s="12">
        <v>3</v>
      </c>
      <c r="L90" s="12">
        <v>19</v>
      </c>
      <c r="M90" s="6" t="s">
        <v>1143</v>
      </c>
      <c r="N90" s="12" t="str">
        <f>VLOOKUP(TablaCocina[[#This Row],[Número de Orden]],TablaSala[[Número de Orden]:[Cobro de la Orden]],2,FALSE)</f>
        <v>Sí</v>
      </c>
    </row>
    <row r="91" spans="1:14">
      <c r="A91" s="6">
        <v>35</v>
      </c>
      <c r="B91" s="12">
        <v>13</v>
      </c>
      <c r="C91" s="6" t="s">
        <v>114</v>
      </c>
      <c r="D91" s="12" t="s">
        <v>1147</v>
      </c>
      <c r="E91" s="6">
        <v>18</v>
      </c>
      <c r="F91" s="12">
        <v>30</v>
      </c>
      <c r="G91" s="12">
        <f>IF(TablaCocina[[#This Row],[Cobro de la orde]]="Sí",F91*K91,0)</f>
        <v>90</v>
      </c>
      <c r="H91" s="12">
        <f>IF(TablaCocina[[#This Row],[Cobro de la orde]]="Sí",(F91-E91)*K91,0)</f>
        <v>36</v>
      </c>
      <c r="I91" s="12">
        <f>IF(TablaCocina[[#This Row],[Cobro de la orde]]="Sí",F91*K91,0)</f>
        <v>90</v>
      </c>
      <c r="J91" s="46">
        <f>IF(TablaCocina[[#This Row],[Cobro de la orde]]="Sí",H91/G91,0)</f>
        <v>0.4</v>
      </c>
      <c r="K91" s="12">
        <v>3</v>
      </c>
      <c r="L91" s="12">
        <v>5</v>
      </c>
      <c r="M91" s="6" t="s">
        <v>1143</v>
      </c>
      <c r="N91" s="12" t="str">
        <f>VLOOKUP(TablaCocina[[#This Row],[Número de Orden]],TablaSala[[Número de Orden]:[Cobro de la Orden]],2,FALSE)</f>
        <v>Sí</v>
      </c>
    </row>
    <row r="92" spans="1:14">
      <c r="A92" s="6">
        <v>35</v>
      </c>
      <c r="B92" s="12">
        <v>13</v>
      </c>
      <c r="C92" s="6" t="s">
        <v>65</v>
      </c>
      <c r="D92" s="12" t="s">
        <v>1152</v>
      </c>
      <c r="E92" s="6">
        <v>17</v>
      </c>
      <c r="F92" s="12">
        <v>29</v>
      </c>
      <c r="G92" s="12">
        <f>IF(TablaCocina[[#This Row],[Cobro de la orde]]="Sí",F92*K92,0)</f>
        <v>29</v>
      </c>
      <c r="H92" s="12">
        <f>IF(TablaCocina[[#This Row],[Cobro de la orde]]="Sí",(F92-E92)*K92,0)</f>
        <v>12</v>
      </c>
      <c r="I92" s="12">
        <f>IF(TablaCocina[[#This Row],[Cobro de la orde]]="Sí",F92*K92,0)</f>
        <v>29</v>
      </c>
      <c r="J92" s="46">
        <f>IF(TablaCocina[[#This Row],[Cobro de la orde]]="Sí",H92/G92,0)</f>
        <v>0.41379310344827586</v>
      </c>
      <c r="K92" s="12">
        <v>1</v>
      </c>
      <c r="L92" s="12">
        <v>8</v>
      </c>
      <c r="M92" s="6" t="s">
        <v>1142</v>
      </c>
      <c r="N92" s="12" t="str">
        <f>VLOOKUP(TablaCocina[[#This Row],[Número de Orden]],TablaSala[[Número de Orden]:[Cobro de la Orden]],2,FALSE)</f>
        <v>Sí</v>
      </c>
    </row>
    <row r="93" spans="1:14">
      <c r="A93" s="6">
        <v>35</v>
      </c>
      <c r="B93" s="12">
        <v>13</v>
      </c>
      <c r="C93" s="6" t="s">
        <v>453</v>
      </c>
      <c r="D93" s="12" t="s">
        <v>1153</v>
      </c>
      <c r="E93" s="6">
        <v>20</v>
      </c>
      <c r="F93" s="12">
        <v>33</v>
      </c>
      <c r="G93" s="12">
        <f>IF(TablaCocina[[#This Row],[Cobro de la orde]]="Sí",F93*K93,0)</f>
        <v>33</v>
      </c>
      <c r="H93" s="12">
        <f>IF(TablaCocina[[#This Row],[Cobro de la orde]]="Sí",(F93-E93)*K93,0)</f>
        <v>13</v>
      </c>
      <c r="I93" s="12">
        <f>IF(TablaCocina[[#This Row],[Cobro de la orde]]="Sí",F93*K93,0)</f>
        <v>33</v>
      </c>
      <c r="J93" s="46">
        <f>IF(TablaCocina[[#This Row],[Cobro de la orde]]="Sí",H93/G93,0)</f>
        <v>0.39393939393939392</v>
      </c>
      <c r="K93" s="12">
        <v>1</v>
      </c>
      <c r="L93" s="12">
        <v>21</v>
      </c>
      <c r="M93" s="6" t="s">
        <v>1142</v>
      </c>
      <c r="N93" s="12" t="str">
        <f>VLOOKUP(TablaCocina[[#This Row],[Número de Orden]],TablaSala[[Número de Orden]:[Cobro de la Orden]],2,FALSE)</f>
        <v>Sí</v>
      </c>
    </row>
    <row r="94" spans="1:14">
      <c r="A94" s="6">
        <v>35</v>
      </c>
      <c r="B94" s="12">
        <v>13</v>
      </c>
      <c r="C94" s="6" t="s">
        <v>200</v>
      </c>
      <c r="D94" s="12" t="s">
        <v>1148</v>
      </c>
      <c r="E94" s="6">
        <v>19</v>
      </c>
      <c r="F94" s="12">
        <v>31</v>
      </c>
      <c r="G94" s="12">
        <f>IF(TablaCocina[[#This Row],[Cobro de la orde]]="Sí",F94*K94,0)</f>
        <v>62</v>
      </c>
      <c r="H94" s="12">
        <f>IF(TablaCocina[[#This Row],[Cobro de la orde]]="Sí",(F94-E94)*K94,0)</f>
        <v>24</v>
      </c>
      <c r="I94" s="12">
        <f>IF(TablaCocina[[#This Row],[Cobro de la orde]]="Sí",F94*K94,0)</f>
        <v>62</v>
      </c>
      <c r="J94" s="46">
        <f>IF(TablaCocina[[#This Row],[Cobro de la orde]]="Sí",H94/G94,0)</f>
        <v>0.38709677419354838</v>
      </c>
      <c r="K94" s="12">
        <v>2</v>
      </c>
      <c r="L94" s="12">
        <v>31</v>
      </c>
      <c r="M94" s="6" t="s">
        <v>1143</v>
      </c>
      <c r="N94" s="12" t="str">
        <f>VLOOKUP(TablaCocina[[#This Row],[Número de Orden]],TablaSala[[Número de Orden]:[Cobro de la Orden]],2,FALSE)</f>
        <v>Sí</v>
      </c>
    </row>
    <row r="95" spans="1:14">
      <c r="A95" s="6">
        <v>36</v>
      </c>
      <c r="B95" s="12">
        <v>5</v>
      </c>
      <c r="C95" s="6" t="s">
        <v>114</v>
      </c>
      <c r="D95" s="12" t="s">
        <v>1147</v>
      </c>
      <c r="E95" s="6">
        <v>18</v>
      </c>
      <c r="F95" s="12">
        <v>30</v>
      </c>
      <c r="G95" s="12">
        <f>IF(TablaCocina[[#This Row],[Cobro de la orde]]="Sí",F95*K95,0)</f>
        <v>30</v>
      </c>
      <c r="H95" s="12">
        <f>IF(TablaCocina[[#This Row],[Cobro de la orde]]="Sí",(F95-E95)*K95,0)</f>
        <v>12</v>
      </c>
      <c r="I95" s="12">
        <f>IF(TablaCocina[[#This Row],[Cobro de la orde]]="Sí",F95*K95,0)</f>
        <v>30</v>
      </c>
      <c r="J95" s="46">
        <f>IF(TablaCocina[[#This Row],[Cobro de la orde]]="Sí",H95/G95,0)</f>
        <v>0.4</v>
      </c>
      <c r="K95" s="12">
        <v>1</v>
      </c>
      <c r="L95" s="12">
        <v>38</v>
      </c>
      <c r="M95" s="6" t="s">
        <v>1142</v>
      </c>
      <c r="N95" s="12" t="str">
        <f>VLOOKUP(TablaCocina[[#This Row],[Número de Orden]],TablaSala[[Número de Orden]:[Cobro de la Orden]],2,FALSE)</f>
        <v>Sí</v>
      </c>
    </row>
    <row r="96" spans="1:14">
      <c r="A96" s="6">
        <v>37</v>
      </c>
      <c r="B96" s="12">
        <v>20</v>
      </c>
      <c r="C96" s="6" t="s">
        <v>116</v>
      </c>
      <c r="D96" s="12" t="s">
        <v>1162</v>
      </c>
      <c r="E96" s="6">
        <v>13</v>
      </c>
      <c r="F96" s="12">
        <v>21</v>
      </c>
      <c r="G96" s="12">
        <f>IF(TablaCocina[[#This Row],[Cobro de la orde]]="Sí",F96*K96,0)</f>
        <v>21</v>
      </c>
      <c r="H96" s="12">
        <f>IF(TablaCocina[[#This Row],[Cobro de la orde]]="Sí",(F96-E96)*K96,0)</f>
        <v>8</v>
      </c>
      <c r="I96" s="12">
        <f>IF(TablaCocina[[#This Row],[Cobro de la orde]]="Sí",F96*K96,0)</f>
        <v>21</v>
      </c>
      <c r="J96" s="46">
        <f>IF(TablaCocina[[#This Row],[Cobro de la orde]]="Sí",H96/G96,0)</f>
        <v>0.38095238095238093</v>
      </c>
      <c r="K96" s="12">
        <v>1</v>
      </c>
      <c r="L96" s="12">
        <v>47</v>
      </c>
      <c r="M96" s="6" t="s">
        <v>1142</v>
      </c>
      <c r="N96" s="12" t="str">
        <f>VLOOKUP(TablaCocina[[#This Row],[Número de Orden]],TablaSala[[Número de Orden]:[Cobro de la Orden]],2,FALSE)</f>
        <v>Sí</v>
      </c>
    </row>
    <row r="97" spans="1:14">
      <c r="A97" s="6">
        <v>38</v>
      </c>
      <c r="B97" s="12">
        <v>10</v>
      </c>
      <c r="C97" s="6" t="s">
        <v>200</v>
      </c>
      <c r="D97" s="12" t="s">
        <v>1148</v>
      </c>
      <c r="E97" s="6">
        <v>19</v>
      </c>
      <c r="F97" s="12">
        <v>31</v>
      </c>
      <c r="G97" s="12">
        <f>IF(TablaCocina[[#This Row],[Cobro de la orde]]="Sí",F97*K97,0)</f>
        <v>0</v>
      </c>
      <c r="H97" s="12">
        <f>IF(TablaCocina[[#This Row],[Cobro de la orde]]="Sí",(F97-E97)*K97,0)</f>
        <v>0</v>
      </c>
      <c r="I97" s="12">
        <f>IF(TablaCocina[[#This Row],[Cobro de la orde]]="Sí",F97*K97,0)</f>
        <v>0</v>
      </c>
      <c r="J97" s="46">
        <f>IF(TablaCocina[[#This Row],[Cobro de la orde]]="Sí",H97/G97,0)</f>
        <v>0</v>
      </c>
      <c r="K97" s="12">
        <v>3</v>
      </c>
      <c r="L97" s="12">
        <v>21</v>
      </c>
      <c r="M97" s="6" t="s">
        <v>1143</v>
      </c>
      <c r="N97" s="12" t="str">
        <f>VLOOKUP(TablaCocina[[#This Row],[Número de Orden]],TablaSala[[Número de Orden]:[Cobro de la Orden]],2,FALSE)</f>
        <v>No</v>
      </c>
    </row>
    <row r="98" spans="1:14">
      <c r="A98" s="6">
        <v>38</v>
      </c>
      <c r="B98" s="12">
        <v>10</v>
      </c>
      <c r="C98" s="6" t="s">
        <v>47</v>
      </c>
      <c r="D98" s="12" t="s">
        <v>1156</v>
      </c>
      <c r="E98" s="6">
        <v>21</v>
      </c>
      <c r="F98" s="12">
        <v>35</v>
      </c>
      <c r="G98" s="12">
        <f>IF(TablaCocina[[#This Row],[Cobro de la orde]]="Sí",F98*K98,0)</f>
        <v>0</v>
      </c>
      <c r="H98" s="12">
        <f>IF(TablaCocina[[#This Row],[Cobro de la orde]]="Sí",(F98-E98)*K98,0)</f>
        <v>0</v>
      </c>
      <c r="I98" s="12">
        <f>IF(TablaCocina[[#This Row],[Cobro de la orde]]="Sí",F98*K98,0)</f>
        <v>0</v>
      </c>
      <c r="J98" s="46">
        <f>IF(TablaCocina[[#This Row],[Cobro de la orde]]="Sí",H98/G98,0)</f>
        <v>0</v>
      </c>
      <c r="K98" s="12">
        <v>2</v>
      </c>
      <c r="L98" s="12">
        <v>34</v>
      </c>
      <c r="M98" s="6" t="s">
        <v>1142</v>
      </c>
      <c r="N98" s="12" t="str">
        <f>VLOOKUP(TablaCocina[[#This Row],[Número de Orden]],TablaSala[[Número de Orden]:[Cobro de la Orden]],2,FALSE)</f>
        <v>No</v>
      </c>
    </row>
    <row r="99" spans="1:14">
      <c r="A99" s="6">
        <v>38</v>
      </c>
      <c r="B99" s="12">
        <v>10</v>
      </c>
      <c r="C99" s="6" t="s">
        <v>120</v>
      </c>
      <c r="D99" s="12" t="s">
        <v>1151</v>
      </c>
      <c r="E99" s="6">
        <v>22</v>
      </c>
      <c r="F99" s="12">
        <v>36</v>
      </c>
      <c r="G99" s="12">
        <f>IF(TablaCocina[[#This Row],[Cobro de la orde]]="Sí",F99*K99,0)</f>
        <v>0</v>
      </c>
      <c r="H99" s="12">
        <f>IF(TablaCocina[[#This Row],[Cobro de la orde]]="Sí",(F99-E99)*K99,0)</f>
        <v>0</v>
      </c>
      <c r="I99" s="12">
        <f>IF(TablaCocina[[#This Row],[Cobro de la orde]]="Sí",F99*K99,0)</f>
        <v>0</v>
      </c>
      <c r="J99" s="46">
        <f>IF(TablaCocina[[#This Row],[Cobro de la orde]]="Sí",H99/G99,0)</f>
        <v>0</v>
      </c>
      <c r="K99" s="12">
        <v>2</v>
      </c>
      <c r="L99" s="12">
        <v>43</v>
      </c>
      <c r="M99" s="6" t="s">
        <v>1142</v>
      </c>
      <c r="N99" s="12" t="str">
        <f>VLOOKUP(TablaCocina[[#This Row],[Número de Orden]],TablaSala[[Número de Orden]:[Cobro de la Orden]],2,FALSE)</f>
        <v>No</v>
      </c>
    </row>
    <row r="100" spans="1:14">
      <c r="A100" s="6">
        <v>39</v>
      </c>
      <c r="B100" s="12">
        <v>15</v>
      </c>
      <c r="C100" s="6" t="s">
        <v>120</v>
      </c>
      <c r="D100" s="12" t="s">
        <v>1151</v>
      </c>
      <c r="E100" s="6">
        <v>22</v>
      </c>
      <c r="F100" s="12">
        <v>36</v>
      </c>
      <c r="G100" s="12">
        <f>IF(TablaCocina[[#This Row],[Cobro de la orde]]="Sí",F100*K100,0)</f>
        <v>108</v>
      </c>
      <c r="H100" s="12">
        <f>IF(TablaCocina[[#This Row],[Cobro de la orde]]="Sí",(F100-E100)*K100,0)</f>
        <v>42</v>
      </c>
      <c r="I100" s="12">
        <f>IF(TablaCocina[[#This Row],[Cobro de la orde]]="Sí",F100*K100,0)</f>
        <v>108</v>
      </c>
      <c r="J100" s="46">
        <f>IF(TablaCocina[[#This Row],[Cobro de la orde]]="Sí",H100/G100,0)</f>
        <v>0.3888888888888889</v>
      </c>
      <c r="K100" s="12">
        <v>3</v>
      </c>
      <c r="L100" s="12">
        <v>57</v>
      </c>
      <c r="M100" s="6" t="s">
        <v>1142</v>
      </c>
      <c r="N100" s="12" t="str">
        <f>VLOOKUP(TablaCocina[[#This Row],[Número de Orden]],TablaSala[[Número de Orden]:[Cobro de la Orden]],2,FALSE)</f>
        <v>Sí</v>
      </c>
    </row>
    <row r="101" spans="1:14">
      <c r="A101" s="6">
        <v>40</v>
      </c>
      <c r="B101" s="12">
        <v>1</v>
      </c>
      <c r="C101" s="6" t="s">
        <v>65</v>
      </c>
      <c r="D101" s="12" t="s">
        <v>1152</v>
      </c>
      <c r="E101" s="6">
        <v>17</v>
      </c>
      <c r="F101" s="12">
        <v>29</v>
      </c>
      <c r="G101" s="12">
        <f>IF(TablaCocina[[#This Row],[Cobro de la orde]]="Sí",F101*K101,0)</f>
        <v>87</v>
      </c>
      <c r="H101" s="12">
        <f>IF(TablaCocina[[#This Row],[Cobro de la orde]]="Sí",(F101-E101)*K101,0)</f>
        <v>36</v>
      </c>
      <c r="I101" s="12">
        <f>IF(TablaCocina[[#This Row],[Cobro de la orde]]="Sí",F101*K101,0)</f>
        <v>87</v>
      </c>
      <c r="J101" s="46">
        <f>IF(TablaCocina[[#This Row],[Cobro de la orde]]="Sí",H101/G101,0)</f>
        <v>0.41379310344827586</v>
      </c>
      <c r="K101" s="12">
        <v>3</v>
      </c>
      <c r="L101" s="12">
        <v>15</v>
      </c>
      <c r="M101" s="6" t="s">
        <v>1143</v>
      </c>
      <c r="N101" s="12" t="str">
        <f>VLOOKUP(TablaCocina[[#This Row],[Número de Orden]],TablaSala[[Número de Orden]:[Cobro de la Orden]],2,FALSE)</f>
        <v>Sí</v>
      </c>
    </row>
    <row r="102" spans="1:14">
      <c r="A102" s="6">
        <v>40</v>
      </c>
      <c r="B102" s="12">
        <v>1</v>
      </c>
      <c r="C102" s="6" t="s">
        <v>453</v>
      </c>
      <c r="D102" s="12" t="s">
        <v>1153</v>
      </c>
      <c r="E102" s="6">
        <v>20</v>
      </c>
      <c r="F102" s="12">
        <v>33</v>
      </c>
      <c r="G102" s="12">
        <f>IF(TablaCocina[[#This Row],[Cobro de la orde]]="Sí",F102*K102,0)</f>
        <v>33</v>
      </c>
      <c r="H102" s="12">
        <f>IF(TablaCocina[[#This Row],[Cobro de la orde]]="Sí",(F102-E102)*K102,0)</f>
        <v>13</v>
      </c>
      <c r="I102" s="12">
        <f>IF(TablaCocina[[#This Row],[Cobro de la orde]]="Sí",F102*K102,0)</f>
        <v>33</v>
      </c>
      <c r="J102" s="46">
        <f>IF(TablaCocina[[#This Row],[Cobro de la orde]]="Sí",H102/G102,0)</f>
        <v>0.39393939393939392</v>
      </c>
      <c r="K102" s="12">
        <v>1</v>
      </c>
      <c r="L102" s="12">
        <v>50</v>
      </c>
      <c r="M102" s="6" t="s">
        <v>1143</v>
      </c>
      <c r="N102" s="12" t="str">
        <f>VLOOKUP(TablaCocina[[#This Row],[Número de Orden]],TablaSala[[Número de Orden]:[Cobro de la Orden]],2,FALSE)</f>
        <v>Sí</v>
      </c>
    </row>
    <row r="103" spans="1:14">
      <c r="A103" s="6">
        <v>40</v>
      </c>
      <c r="B103" s="12">
        <v>1</v>
      </c>
      <c r="C103" s="6" t="s">
        <v>71</v>
      </c>
      <c r="D103" s="12" t="s">
        <v>1154</v>
      </c>
      <c r="E103" s="6">
        <v>16</v>
      </c>
      <c r="F103" s="12">
        <v>28</v>
      </c>
      <c r="G103" s="12">
        <f>IF(TablaCocina[[#This Row],[Cobro de la orde]]="Sí",F103*K103,0)</f>
        <v>28</v>
      </c>
      <c r="H103" s="12">
        <f>IF(TablaCocina[[#This Row],[Cobro de la orde]]="Sí",(F103-E103)*K103,0)</f>
        <v>12</v>
      </c>
      <c r="I103" s="12">
        <f>IF(TablaCocina[[#This Row],[Cobro de la orde]]="Sí",F103*K103,0)</f>
        <v>28</v>
      </c>
      <c r="J103" s="46">
        <f>IF(TablaCocina[[#This Row],[Cobro de la orde]]="Sí",H103/G103,0)</f>
        <v>0.42857142857142855</v>
      </c>
      <c r="K103" s="12">
        <v>1</v>
      </c>
      <c r="L103" s="12">
        <v>13</v>
      </c>
      <c r="M103" s="6" t="s">
        <v>1143</v>
      </c>
      <c r="N103" s="12" t="str">
        <f>VLOOKUP(TablaCocina[[#This Row],[Número de Orden]],TablaSala[[Número de Orden]:[Cobro de la Orden]],2,FALSE)</f>
        <v>Sí</v>
      </c>
    </row>
    <row r="104" spans="1:14">
      <c r="A104" s="6">
        <v>41</v>
      </c>
      <c r="B104" s="12">
        <v>7</v>
      </c>
      <c r="C104" s="6" t="s">
        <v>428</v>
      </c>
      <c r="D104" s="12" t="s">
        <v>1157</v>
      </c>
      <c r="E104" s="6">
        <v>19</v>
      </c>
      <c r="F104" s="12">
        <v>32</v>
      </c>
      <c r="G104" s="12">
        <f>IF(TablaCocina[[#This Row],[Cobro de la orde]]="Sí",F104*K104,0)</f>
        <v>96</v>
      </c>
      <c r="H104" s="12">
        <f>IF(TablaCocina[[#This Row],[Cobro de la orde]]="Sí",(F104-E104)*K104,0)</f>
        <v>39</v>
      </c>
      <c r="I104" s="12">
        <f>IF(TablaCocina[[#This Row],[Cobro de la orde]]="Sí",F104*K104,0)</f>
        <v>96</v>
      </c>
      <c r="J104" s="46">
        <f>IF(TablaCocina[[#This Row],[Cobro de la orde]]="Sí",H104/G104,0)</f>
        <v>0.40625</v>
      </c>
      <c r="K104" s="12">
        <v>3</v>
      </c>
      <c r="L104" s="12">
        <v>23</v>
      </c>
      <c r="M104" s="6" t="s">
        <v>1143</v>
      </c>
      <c r="N104" s="12" t="str">
        <f>VLOOKUP(TablaCocina[[#This Row],[Número de Orden]],TablaSala[[Número de Orden]:[Cobro de la Orden]],2,FALSE)</f>
        <v>Sí</v>
      </c>
    </row>
    <row r="105" spans="1:14">
      <c r="A105" s="6">
        <v>41</v>
      </c>
      <c r="B105" s="12">
        <v>7</v>
      </c>
      <c r="C105" s="6" t="s">
        <v>270</v>
      </c>
      <c r="D105" s="12" t="s">
        <v>1164</v>
      </c>
      <c r="E105" s="6">
        <v>15</v>
      </c>
      <c r="F105" s="12">
        <v>26</v>
      </c>
      <c r="G105" s="12">
        <f>IF(TablaCocina[[#This Row],[Cobro de la orde]]="Sí",F105*K105,0)</f>
        <v>78</v>
      </c>
      <c r="H105" s="12">
        <f>IF(TablaCocina[[#This Row],[Cobro de la orde]]="Sí",(F105-E105)*K105,0)</f>
        <v>33</v>
      </c>
      <c r="I105" s="12">
        <f>IF(TablaCocina[[#This Row],[Cobro de la orde]]="Sí",F105*K105,0)</f>
        <v>78</v>
      </c>
      <c r="J105" s="46">
        <f>IF(TablaCocina[[#This Row],[Cobro de la orde]]="Sí",H105/G105,0)</f>
        <v>0.42307692307692307</v>
      </c>
      <c r="K105" s="12">
        <v>3</v>
      </c>
      <c r="L105" s="12">
        <v>47</v>
      </c>
      <c r="M105" s="6" t="s">
        <v>1143</v>
      </c>
      <c r="N105" s="12" t="str">
        <f>VLOOKUP(TablaCocina[[#This Row],[Número de Orden]],TablaSala[[Número de Orden]:[Cobro de la Orden]],2,FALSE)</f>
        <v>Sí</v>
      </c>
    </row>
    <row r="106" spans="1:14">
      <c r="A106" s="6">
        <v>41</v>
      </c>
      <c r="B106" s="12">
        <v>7</v>
      </c>
      <c r="C106" s="6" t="s">
        <v>114</v>
      </c>
      <c r="D106" s="12" t="s">
        <v>1147</v>
      </c>
      <c r="E106" s="6">
        <v>18</v>
      </c>
      <c r="F106" s="12">
        <v>30</v>
      </c>
      <c r="G106" s="12">
        <f>IF(TablaCocina[[#This Row],[Cobro de la orde]]="Sí",F106*K106,0)</f>
        <v>30</v>
      </c>
      <c r="H106" s="12">
        <f>IF(TablaCocina[[#This Row],[Cobro de la orde]]="Sí",(F106-E106)*K106,0)</f>
        <v>12</v>
      </c>
      <c r="I106" s="12">
        <f>IF(TablaCocina[[#This Row],[Cobro de la orde]]="Sí",F106*K106,0)</f>
        <v>30</v>
      </c>
      <c r="J106" s="46">
        <f>IF(TablaCocina[[#This Row],[Cobro de la orde]]="Sí",H106/G106,0)</f>
        <v>0.4</v>
      </c>
      <c r="K106" s="12">
        <v>1</v>
      </c>
      <c r="L106" s="12">
        <v>19</v>
      </c>
      <c r="M106" s="6" t="s">
        <v>1143</v>
      </c>
      <c r="N106" s="12" t="str">
        <f>VLOOKUP(TablaCocina[[#This Row],[Número de Orden]],TablaSala[[Número de Orden]:[Cobro de la Orden]],2,FALSE)</f>
        <v>Sí</v>
      </c>
    </row>
    <row r="107" spans="1:14">
      <c r="A107" s="6">
        <v>42</v>
      </c>
      <c r="B107" s="12">
        <v>14</v>
      </c>
      <c r="C107" s="6" t="s">
        <v>349</v>
      </c>
      <c r="D107" s="12" t="s">
        <v>1158</v>
      </c>
      <c r="E107" s="6">
        <v>13</v>
      </c>
      <c r="F107" s="12">
        <v>22</v>
      </c>
      <c r="G107" s="12">
        <f>IF(TablaCocina[[#This Row],[Cobro de la orde]]="Sí",F107*K107,0)</f>
        <v>22</v>
      </c>
      <c r="H107" s="12">
        <f>IF(TablaCocina[[#This Row],[Cobro de la orde]]="Sí",(F107-E107)*K107,0)</f>
        <v>9</v>
      </c>
      <c r="I107" s="12">
        <f>IF(TablaCocina[[#This Row],[Cobro de la orde]]="Sí",F107*K107,0)</f>
        <v>22</v>
      </c>
      <c r="J107" s="46">
        <f>IF(TablaCocina[[#This Row],[Cobro de la orde]]="Sí",H107/G107,0)</f>
        <v>0.40909090909090912</v>
      </c>
      <c r="K107" s="12">
        <v>1</v>
      </c>
      <c r="L107" s="12">
        <v>57</v>
      </c>
      <c r="M107" s="6" t="s">
        <v>1143</v>
      </c>
      <c r="N107" s="12" t="str">
        <f>VLOOKUP(TablaCocina[[#This Row],[Número de Orden]],TablaSala[[Número de Orden]:[Cobro de la Orden]],2,FALSE)</f>
        <v>Sí</v>
      </c>
    </row>
    <row r="108" spans="1:14">
      <c r="A108" s="6">
        <v>42</v>
      </c>
      <c r="B108" s="12">
        <v>14</v>
      </c>
      <c r="C108" s="6" t="s">
        <v>79</v>
      </c>
      <c r="D108" s="12" t="s">
        <v>1150</v>
      </c>
      <c r="E108" s="6">
        <v>25</v>
      </c>
      <c r="F108" s="12">
        <v>40</v>
      </c>
      <c r="G108" s="12">
        <f>IF(TablaCocina[[#This Row],[Cobro de la orde]]="Sí",F108*K108,0)</f>
        <v>80</v>
      </c>
      <c r="H108" s="12">
        <f>IF(TablaCocina[[#This Row],[Cobro de la orde]]="Sí",(F108-E108)*K108,0)</f>
        <v>30</v>
      </c>
      <c r="I108" s="12">
        <f>IF(TablaCocina[[#This Row],[Cobro de la orde]]="Sí",F108*K108,0)</f>
        <v>80</v>
      </c>
      <c r="J108" s="46">
        <f>IF(TablaCocina[[#This Row],[Cobro de la orde]]="Sí",H108/G108,0)</f>
        <v>0.375</v>
      </c>
      <c r="K108" s="12">
        <v>2</v>
      </c>
      <c r="L108" s="12">
        <v>12</v>
      </c>
      <c r="M108" s="6" t="s">
        <v>1143</v>
      </c>
      <c r="N108" s="12" t="str">
        <f>VLOOKUP(TablaCocina[[#This Row],[Número de Orden]],TablaSala[[Número de Orden]:[Cobro de la Orden]],2,FALSE)</f>
        <v>Sí</v>
      </c>
    </row>
    <row r="109" spans="1:14">
      <c r="A109" s="6">
        <v>43</v>
      </c>
      <c r="B109" s="12">
        <v>8</v>
      </c>
      <c r="C109" s="6" t="s">
        <v>428</v>
      </c>
      <c r="D109" s="12" t="s">
        <v>1157</v>
      </c>
      <c r="E109" s="6">
        <v>19</v>
      </c>
      <c r="F109" s="12">
        <v>32</v>
      </c>
      <c r="G109" s="12">
        <f>IF(TablaCocina[[#This Row],[Cobro de la orde]]="Sí",F109*K109,0)</f>
        <v>32</v>
      </c>
      <c r="H109" s="12">
        <f>IF(TablaCocina[[#This Row],[Cobro de la orde]]="Sí",(F109-E109)*K109,0)</f>
        <v>13</v>
      </c>
      <c r="I109" s="12">
        <f>IF(TablaCocina[[#This Row],[Cobro de la orde]]="Sí",F109*K109,0)</f>
        <v>32</v>
      </c>
      <c r="J109" s="46">
        <f>IF(TablaCocina[[#This Row],[Cobro de la orde]]="Sí",H109/G109,0)</f>
        <v>0.40625</v>
      </c>
      <c r="K109" s="12">
        <v>1</v>
      </c>
      <c r="L109" s="12">
        <v>6</v>
      </c>
      <c r="M109" s="6" t="s">
        <v>1143</v>
      </c>
      <c r="N109" s="12" t="str">
        <f>VLOOKUP(TablaCocina[[#This Row],[Número de Orden]],TablaSala[[Número de Orden]:[Cobro de la Orden]],2,FALSE)</f>
        <v>Sí</v>
      </c>
    </row>
    <row r="110" spans="1:14">
      <c r="A110" s="6">
        <v>43</v>
      </c>
      <c r="B110" s="12">
        <v>8</v>
      </c>
      <c r="C110" s="6" t="s">
        <v>91</v>
      </c>
      <c r="D110" s="12" t="s">
        <v>1159</v>
      </c>
      <c r="E110" s="6">
        <v>20</v>
      </c>
      <c r="F110" s="12">
        <v>34</v>
      </c>
      <c r="G110" s="12">
        <f>IF(TablaCocina[[#This Row],[Cobro de la orde]]="Sí",F110*K110,0)</f>
        <v>68</v>
      </c>
      <c r="H110" s="12">
        <f>IF(TablaCocina[[#This Row],[Cobro de la orde]]="Sí",(F110-E110)*K110,0)</f>
        <v>28</v>
      </c>
      <c r="I110" s="12">
        <f>IF(TablaCocina[[#This Row],[Cobro de la orde]]="Sí",F110*K110,0)</f>
        <v>68</v>
      </c>
      <c r="J110" s="46">
        <f>IF(TablaCocina[[#This Row],[Cobro de la orde]]="Sí",H110/G110,0)</f>
        <v>0.41176470588235292</v>
      </c>
      <c r="K110" s="12">
        <v>2</v>
      </c>
      <c r="L110" s="12">
        <v>59</v>
      </c>
      <c r="M110" s="6" t="s">
        <v>1143</v>
      </c>
      <c r="N110" s="12" t="str">
        <f>VLOOKUP(TablaCocina[[#This Row],[Número de Orden]],TablaSala[[Número de Orden]:[Cobro de la Orden]],2,FALSE)</f>
        <v>Sí</v>
      </c>
    </row>
    <row r="111" spans="1:14">
      <c r="A111" s="6">
        <v>43</v>
      </c>
      <c r="B111" s="12">
        <v>8</v>
      </c>
      <c r="C111" s="6" t="s">
        <v>273</v>
      </c>
      <c r="D111" s="12" t="s">
        <v>1146</v>
      </c>
      <c r="E111" s="6">
        <v>14</v>
      </c>
      <c r="F111" s="12">
        <v>24</v>
      </c>
      <c r="G111" s="12">
        <f>IF(TablaCocina[[#This Row],[Cobro de la orde]]="Sí",F111*K111,0)</f>
        <v>72</v>
      </c>
      <c r="H111" s="12">
        <f>IF(TablaCocina[[#This Row],[Cobro de la orde]]="Sí",(F111-E111)*K111,0)</f>
        <v>30</v>
      </c>
      <c r="I111" s="12">
        <f>IF(TablaCocina[[#This Row],[Cobro de la orde]]="Sí",F111*K111,0)</f>
        <v>72</v>
      </c>
      <c r="J111" s="46">
        <f>IF(TablaCocina[[#This Row],[Cobro de la orde]]="Sí",H111/G111,0)</f>
        <v>0.41666666666666669</v>
      </c>
      <c r="K111" s="12">
        <v>3</v>
      </c>
      <c r="L111" s="12">
        <v>57</v>
      </c>
      <c r="M111" s="6" t="s">
        <v>1142</v>
      </c>
      <c r="N111" s="12" t="str">
        <f>VLOOKUP(TablaCocina[[#This Row],[Número de Orden]],TablaSala[[Número de Orden]:[Cobro de la Orden]],2,FALSE)</f>
        <v>Sí</v>
      </c>
    </row>
    <row r="112" spans="1:14">
      <c r="A112" s="6">
        <v>43</v>
      </c>
      <c r="B112" s="12">
        <v>8</v>
      </c>
      <c r="C112" s="6" t="s">
        <v>200</v>
      </c>
      <c r="D112" s="12" t="s">
        <v>1148</v>
      </c>
      <c r="E112" s="6">
        <v>19</v>
      </c>
      <c r="F112" s="12">
        <v>31</v>
      </c>
      <c r="G112" s="12">
        <f>IF(TablaCocina[[#This Row],[Cobro de la orde]]="Sí",F112*K112,0)</f>
        <v>31</v>
      </c>
      <c r="H112" s="12">
        <f>IF(TablaCocina[[#This Row],[Cobro de la orde]]="Sí",(F112-E112)*K112,0)</f>
        <v>12</v>
      </c>
      <c r="I112" s="12">
        <f>IF(TablaCocina[[#This Row],[Cobro de la orde]]="Sí",F112*K112,0)</f>
        <v>31</v>
      </c>
      <c r="J112" s="46">
        <f>IF(TablaCocina[[#This Row],[Cobro de la orde]]="Sí",H112/G112,0)</f>
        <v>0.38709677419354838</v>
      </c>
      <c r="K112" s="12">
        <v>1</v>
      </c>
      <c r="L112" s="12">
        <v>24</v>
      </c>
      <c r="M112" s="6" t="s">
        <v>1142</v>
      </c>
      <c r="N112" s="12" t="str">
        <f>VLOOKUP(TablaCocina[[#This Row],[Número de Orden]],TablaSala[[Número de Orden]:[Cobro de la Orden]],2,FALSE)</f>
        <v>Sí</v>
      </c>
    </row>
    <row r="113" spans="1:14">
      <c r="A113" s="6">
        <v>44</v>
      </c>
      <c r="B113" s="12">
        <v>18</v>
      </c>
      <c r="C113" s="6" t="s">
        <v>270</v>
      </c>
      <c r="D113" s="12" t="s">
        <v>1164</v>
      </c>
      <c r="E113" s="6">
        <v>15</v>
      </c>
      <c r="F113" s="12">
        <v>26</v>
      </c>
      <c r="G113" s="12">
        <f>IF(TablaCocina[[#This Row],[Cobro de la orde]]="Sí",F113*K113,0)</f>
        <v>26</v>
      </c>
      <c r="H113" s="12">
        <f>IF(TablaCocina[[#This Row],[Cobro de la orde]]="Sí",(F113-E113)*K113,0)</f>
        <v>11</v>
      </c>
      <c r="I113" s="12">
        <f>IF(TablaCocina[[#This Row],[Cobro de la orde]]="Sí",F113*K113,0)</f>
        <v>26</v>
      </c>
      <c r="J113" s="46">
        <f>IF(TablaCocina[[#This Row],[Cobro de la orde]]="Sí",H113/G113,0)</f>
        <v>0.42307692307692307</v>
      </c>
      <c r="K113" s="12">
        <v>1</v>
      </c>
      <c r="L113" s="12">
        <v>34</v>
      </c>
      <c r="M113" s="6" t="s">
        <v>1143</v>
      </c>
      <c r="N113" s="12" t="str">
        <f>VLOOKUP(TablaCocina[[#This Row],[Número de Orden]],TablaSala[[Número de Orden]:[Cobro de la Orden]],2,FALSE)</f>
        <v>Sí</v>
      </c>
    </row>
    <row r="114" spans="1:14">
      <c r="A114" s="6">
        <v>44</v>
      </c>
      <c r="B114" s="12">
        <v>18</v>
      </c>
      <c r="C114" s="6" t="s">
        <v>209</v>
      </c>
      <c r="D114" s="12" t="s">
        <v>1165</v>
      </c>
      <c r="E114" s="6">
        <v>15</v>
      </c>
      <c r="F114" s="12">
        <v>25</v>
      </c>
      <c r="G114" s="12">
        <f>IF(TablaCocina[[#This Row],[Cobro de la orde]]="Sí",F114*K114,0)</f>
        <v>75</v>
      </c>
      <c r="H114" s="12">
        <f>IF(TablaCocina[[#This Row],[Cobro de la orde]]="Sí",(F114-E114)*K114,0)</f>
        <v>30</v>
      </c>
      <c r="I114" s="12">
        <f>IF(TablaCocina[[#This Row],[Cobro de la orde]]="Sí",F114*K114,0)</f>
        <v>75</v>
      </c>
      <c r="J114" s="46">
        <f>IF(TablaCocina[[#This Row],[Cobro de la orde]]="Sí",H114/G114,0)</f>
        <v>0.4</v>
      </c>
      <c r="K114" s="12">
        <v>3</v>
      </c>
      <c r="L114" s="12">
        <v>8</v>
      </c>
      <c r="M114" s="6" t="s">
        <v>1142</v>
      </c>
      <c r="N114" s="12" t="str">
        <f>VLOOKUP(TablaCocina[[#This Row],[Número de Orden]],TablaSala[[Número de Orden]:[Cobro de la Orden]],2,FALSE)</f>
        <v>Sí</v>
      </c>
    </row>
    <row r="115" spans="1:14">
      <c r="A115" s="6">
        <v>44</v>
      </c>
      <c r="B115" s="12">
        <v>18</v>
      </c>
      <c r="C115" s="6" t="s">
        <v>116</v>
      </c>
      <c r="D115" s="12" t="s">
        <v>1162</v>
      </c>
      <c r="E115" s="6">
        <v>13</v>
      </c>
      <c r="F115" s="12">
        <v>21</v>
      </c>
      <c r="G115" s="12">
        <f>IF(TablaCocina[[#This Row],[Cobro de la orde]]="Sí",F115*K115,0)</f>
        <v>21</v>
      </c>
      <c r="H115" s="12">
        <f>IF(TablaCocina[[#This Row],[Cobro de la orde]]="Sí",(F115-E115)*K115,0)</f>
        <v>8</v>
      </c>
      <c r="I115" s="12">
        <f>IF(TablaCocina[[#This Row],[Cobro de la orde]]="Sí",F115*K115,0)</f>
        <v>21</v>
      </c>
      <c r="J115" s="46">
        <f>IF(TablaCocina[[#This Row],[Cobro de la orde]]="Sí",H115/G115,0)</f>
        <v>0.38095238095238093</v>
      </c>
      <c r="K115" s="12">
        <v>1</v>
      </c>
      <c r="L115" s="12">
        <v>43</v>
      </c>
      <c r="M115" s="6" t="s">
        <v>1142</v>
      </c>
      <c r="N115" s="12" t="str">
        <f>VLOOKUP(TablaCocina[[#This Row],[Número de Orden]],TablaSala[[Número de Orden]:[Cobro de la Orden]],2,FALSE)</f>
        <v>Sí</v>
      </c>
    </row>
    <row r="116" spans="1:14">
      <c r="A116" s="6">
        <v>45</v>
      </c>
      <c r="B116" s="12">
        <v>17</v>
      </c>
      <c r="C116" s="6" t="s">
        <v>131</v>
      </c>
      <c r="D116" s="12" t="s">
        <v>1163</v>
      </c>
      <c r="E116" s="6">
        <v>10</v>
      </c>
      <c r="F116" s="12">
        <v>18</v>
      </c>
      <c r="G116" s="12">
        <f>IF(TablaCocina[[#This Row],[Cobro de la orde]]="Sí",F116*K116,0)</f>
        <v>54</v>
      </c>
      <c r="H116" s="12">
        <f>IF(TablaCocina[[#This Row],[Cobro de la orde]]="Sí",(F116-E116)*K116,0)</f>
        <v>24</v>
      </c>
      <c r="I116" s="12">
        <f>IF(TablaCocina[[#This Row],[Cobro de la orde]]="Sí",F116*K116,0)</f>
        <v>54</v>
      </c>
      <c r="J116" s="46">
        <f>IF(TablaCocina[[#This Row],[Cobro de la orde]]="Sí",H116/G116,0)</f>
        <v>0.44444444444444442</v>
      </c>
      <c r="K116" s="12">
        <v>3</v>
      </c>
      <c r="L116" s="12">
        <v>47</v>
      </c>
      <c r="M116" s="6" t="s">
        <v>1142</v>
      </c>
      <c r="N116" s="12" t="str">
        <f>VLOOKUP(TablaCocina[[#This Row],[Número de Orden]],TablaSala[[Número de Orden]:[Cobro de la Orden]],2,FALSE)</f>
        <v>Sí</v>
      </c>
    </row>
    <row r="117" spans="1:14">
      <c r="A117" s="6">
        <v>46</v>
      </c>
      <c r="B117" s="12">
        <v>10</v>
      </c>
      <c r="C117" s="6" t="s">
        <v>114</v>
      </c>
      <c r="D117" s="12" t="s">
        <v>1147</v>
      </c>
      <c r="E117" s="6">
        <v>18</v>
      </c>
      <c r="F117" s="12">
        <v>30</v>
      </c>
      <c r="G117" s="12">
        <f>IF(TablaCocina[[#This Row],[Cobro de la orde]]="Sí",F117*K117,0)</f>
        <v>60</v>
      </c>
      <c r="H117" s="12">
        <f>IF(TablaCocina[[#This Row],[Cobro de la orde]]="Sí",(F117-E117)*K117,0)</f>
        <v>24</v>
      </c>
      <c r="I117" s="12">
        <f>IF(TablaCocina[[#This Row],[Cobro de la orde]]="Sí",F117*K117,0)</f>
        <v>60</v>
      </c>
      <c r="J117" s="46">
        <f>IF(TablaCocina[[#This Row],[Cobro de la orde]]="Sí",H117/G117,0)</f>
        <v>0.4</v>
      </c>
      <c r="K117" s="12">
        <v>2</v>
      </c>
      <c r="L117" s="12">
        <v>23</v>
      </c>
      <c r="M117" s="6" t="s">
        <v>1143</v>
      </c>
      <c r="N117" s="12" t="str">
        <f>VLOOKUP(TablaCocina[[#This Row],[Número de Orden]],TablaSala[[Número de Orden]:[Cobro de la Orden]],2,FALSE)</f>
        <v>Sí</v>
      </c>
    </row>
    <row r="118" spans="1:14">
      <c r="A118" s="6">
        <v>46</v>
      </c>
      <c r="B118" s="12">
        <v>10</v>
      </c>
      <c r="C118" s="6" t="s">
        <v>91</v>
      </c>
      <c r="D118" s="12" t="s">
        <v>1159</v>
      </c>
      <c r="E118" s="6">
        <v>20</v>
      </c>
      <c r="F118" s="12">
        <v>34</v>
      </c>
      <c r="G118" s="12">
        <f>IF(TablaCocina[[#This Row],[Cobro de la orde]]="Sí",F118*K118,0)</f>
        <v>34</v>
      </c>
      <c r="H118" s="12">
        <f>IF(TablaCocina[[#This Row],[Cobro de la orde]]="Sí",(F118-E118)*K118,0)</f>
        <v>14</v>
      </c>
      <c r="I118" s="12">
        <f>IF(TablaCocina[[#This Row],[Cobro de la orde]]="Sí",F118*K118,0)</f>
        <v>34</v>
      </c>
      <c r="J118" s="46">
        <f>IF(TablaCocina[[#This Row],[Cobro de la orde]]="Sí",H118/G118,0)</f>
        <v>0.41176470588235292</v>
      </c>
      <c r="K118" s="12">
        <v>1</v>
      </c>
      <c r="L118" s="12">
        <v>48</v>
      </c>
      <c r="M118" s="6" t="s">
        <v>1143</v>
      </c>
      <c r="N118" s="12" t="str">
        <f>VLOOKUP(TablaCocina[[#This Row],[Número de Orden]],TablaSala[[Número de Orden]:[Cobro de la Orden]],2,FALSE)</f>
        <v>Sí</v>
      </c>
    </row>
    <row r="119" spans="1:14">
      <c r="A119" s="6">
        <v>46</v>
      </c>
      <c r="B119" s="12">
        <v>10</v>
      </c>
      <c r="C119" s="6" t="s">
        <v>345</v>
      </c>
      <c r="D119" s="12" t="s">
        <v>1161</v>
      </c>
      <c r="E119" s="6">
        <v>14</v>
      </c>
      <c r="F119" s="12">
        <v>23</v>
      </c>
      <c r="G119" s="12">
        <f>IF(TablaCocina[[#This Row],[Cobro de la orde]]="Sí",F119*K119,0)</f>
        <v>46</v>
      </c>
      <c r="H119" s="12">
        <f>IF(TablaCocina[[#This Row],[Cobro de la orde]]="Sí",(F119-E119)*K119,0)</f>
        <v>18</v>
      </c>
      <c r="I119" s="12">
        <f>IF(TablaCocina[[#This Row],[Cobro de la orde]]="Sí",F119*K119,0)</f>
        <v>46</v>
      </c>
      <c r="J119" s="46">
        <f>IF(TablaCocina[[#This Row],[Cobro de la orde]]="Sí",H119/G119,0)</f>
        <v>0.39130434782608697</v>
      </c>
      <c r="K119" s="12">
        <v>2</v>
      </c>
      <c r="L119" s="12">
        <v>15</v>
      </c>
      <c r="M119" s="6" t="s">
        <v>1142</v>
      </c>
      <c r="N119" s="12" t="str">
        <f>VLOOKUP(TablaCocina[[#This Row],[Número de Orden]],TablaSala[[Número de Orden]:[Cobro de la Orden]],2,FALSE)</f>
        <v>Sí</v>
      </c>
    </row>
    <row r="120" spans="1:14">
      <c r="A120" s="6">
        <v>47</v>
      </c>
      <c r="B120" s="12">
        <v>18</v>
      </c>
      <c r="C120" s="6" t="s">
        <v>453</v>
      </c>
      <c r="D120" s="12" t="s">
        <v>1153</v>
      </c>
      <c r="E120" s="6">
        <v>20</v>
      </c>
      <c r="F120" s="12">
        <v>33</v>
      </c>
      <c r="G120" s="12">
        <f>IF(TablaCocina[[#This Row],[Cobro de la orde]]="Sí",F120*K120,0)</f>
        <v>66</v>
      </c>
      <c r="H120" s="12">
        <f>IF(TablaCocina[[#This Row],[Cobro de la orde]]="Sí",(F120-E120)*K120,0)</f>
        <v>26</v>
      </c>
      <c r="I120" s="12">
        <f>IF(TablaCocina[[#This Row],[Cobro de la orde]]="Sí",F120*K120,0)</f>
        <v>66</v>
      </c>
      <c r="J120" s="46">
        <f>IF(TablaCocina[[#This Row],[Cobro de la orde]]="Sí",H120/G120,0)</f>
        <v>0.39393939393939392</v>
      </c>
      <c r="K120" s="12">
        <v>2</v>
      </c>
      <c r="L120" s="12">
        <v>56</v>
      </c>
      <c r="M120" s="6" t="s">
        <v>1142</v>
      </c>
      <c r="N120" s="12" t="str">
        <f>VLOOKUP(TablaCocina[[#This Row],[Número de Orden]],TablaSala[[Número de Orden]:[Cobro de la Orden]],2,FALSE)</f>
        <v>Sí</v>
      </c>
    </row>
    <row r="121" spans="1:14">
      <c r="A121" s="6">
        <v>47</v>
      </c>
      <c r="B121" s="12">
        <v>18</v>
      </c>
      <c r="C121" s="6" t="s">
        <v>345</v>
      </c>
      <c r="D121" s="12" t="s">
        <v>1161</v>
      </c>
      <c r="E121" s="6">
        <v>14</v>
      </c>
      <c r="F121" s="12">
        <v>23</v>
      </c>
      <c r="G121" s="12">
        <f>IF(TablaCocina[[#This Row],[Cobro de la orde]]="Sí",F121*K121,0)</f>
        <v>23</v>
      </c>
      <c r="H121" s="12">
        <f>IF(TablaCocina[[#This Row],[Cobro de la orde]]="Sí",(F121-E121)*K121,0)</f>
        <v>9</v>
      </c>
      <c r="I121" s="12">
        <f>IF(TablaCocina[[#This Row],[Cobro de la orde]]="Sí",F121*K121,0)</f>
        <v>23</v>
      </c>
      <c r="J121" s="46">
        <f>IF(TablaCocina[[#This Row],[Cobro de la orde]]="Sí",H121/G121,0)</f>
        <v>0.39130434782608697</v>
      </c>
      <c r="K121" s="12">
        <v>1</v>
      </c>
      <c r="L121" s="12">
        <v>17</v>
      </c>
      <c r="M121" s="6" t="s">
        <v>1143</v>
      </c>
      <c r="N121" s="12" t="str">
        <f>VLOOKUP(TablaCocina[[#This Row],[Número de Orden]],TablaSala[[Número de Orden]:[Cobro de la Orden]],2,FALSE)</f>
        <v>Sí</v>
      </c>
    </row>
    <row r="122" spans="1:14">
      <c r="A122" s="6">
        <v>47</v>
      </c>
      <c r="B122" s="12">
        <v>18</v>
      </c>
      <c r="C122" s="6" t="s">
        <v>255</v>
      </c>
      <c r="D122" s="12" t="s">
        <v>1160</v>
      </c>
      <c r="E122" s="6">
        <v>12</v>
      </c>
      <c r="F122" s="12">
        <v>20</v>
      </c>
      <c r="G122" s="12">
        <f>IF(TablaCocina[[#This Row],[Cobro de la orde]]="Sí",F122*K122,0)</f>
        <v>20</v>
      </c>
      <c r="H122" s="12">
        <f>IF(TablaCocina[[#This Row],[Cobro de la orde]]="Sí",(F122-E122)*K122,0)</f>
        <v>8</v>
      </c>
      <c r="I122" s="12">
        <f>IF(TablaCocina[[#This Row],[Cobro de la orde]]="Sí",F122*K122,0)</f>
        <v>20</v>
      </c>
      <c r="J122" s="46">
        <f>IF(TablaCocina[[#This Row],[Cobro de la orde]]="Sí",H122/G122,0)</f>
        <v>0.4</v>
      </c>
      <c r="K122" s="12">
        <v>1</v>
      </c>
      <c r="L122" s="12">
        <v>14</v>
      </c>
      <c r="M122" s="6" t="s">
        <v>1143</v>
      </c>
      <c r="N122" s="12" t="str">
        <f>VLOOKUP(TablaCocina[[#This Row],[Número de Orden]],TablaSala[[Número de Orden]:[Cobro de la Orden]],2,FALSE)</f>
        <v>Sí</v>
      </c>
    </row>
    <row r="123" spans="1:14">
      <c r="A123" s="6">
        <v>48</v>
      </c>
      <c r="B123" s="12">
        <v>17</v>
      </c>
      <c r="C123" s="6" t="s">
        <v>184</v>
      </c>
      <c r="D123" s="12" t="s">
        <v>1149</v>
      </c>
      <c r="E123" s="6">
        <v>16</v>
      </c>
      <c r="F123" s="12">
        <v>27</v>
      </c>
      <c r="G123" s="12">
        <f>IF(TablaCocina[[#This Row],[Cobro de la orde]]="Sí",F123*K123,0)</f>
        <v>81</v>
      </c>
      <c r="H123" s="12">
        <f>IF(TablaCocina[[#This Row],[Cobro de la orde]]="Sí",(F123-E123)*K123,0)</f>
        <v>33</v>
      </c>
      <c r="I123" s="12">
        <f>IF(TablaCocina[[#This Row],[Cobro de la orde]]="Sí",F123*K123,0)</f>
        <v>81</v>
      </c>
      <c r="J123" s="46">
        <f>IF(TablaCocina[[#This Row],[Cobro de la orde]]="Sí",H123/G123,0)</f>
        <v>0.40740740740740738</v>
      </c>
      <c r="K123" s="12">
        <v>3</v>
      </c>
      <c r="L123" s="12">
        <v>37</v>
      </c>
      <c r="M123" s="6" t="s">
        <v>1143</v>
      </c>
      <c r="N123" s="12" t="str">
        <f>VLOOKUP(TablaCocina[[#This Row],[Número de Orden]],TablaSala[[Número de Orden]:[Cobro de la Orden]],2,FALSE)</f>
        <v>Sí</v>
      </c>
    </row>
    <row r="124" spans="1:14">
      <c r="A124" s="6">
        <v>48</v>
      </c>
      <c r="B124" s="12">
        <v>17</v>
      </c>
      <c r="C124" s="6" t="s">
        <v>349</v>
      </c>
      <c r="D124" s="12" t="s">
        <v>1158</v>
      </c>
      <c r="E124" s="6">
        <v>13</v>
      </c>
      <c r="F124" s="12">
        <v>22</v>
      </c>
      <c r="G124" s="12">
        <f>IF(TablaCocina[[#This Row],[Cobro de la orde]]="Sí",F124*K124,0)</f>
        <v>44</v>
      </c>
      <c r="H124" s="12">
        <f>IF(TablaCocina[[#This Row],[Cobro de la orde]]="Sí",(F124-E124)*K124,0)</f>
        <v>18</v>
      </c>
      <c r="I124" s="12">
        <f>IF(TablaCocina[[#This Row],[Cobro de la orde]]="Sí",F124*K124,0)</f>
        <v>44</v>
      </c>
      <c r="J124" s="46">
        <f>IF(TablaCocina[[#This Row],[Cobro de la orde]]="Sí",H124/G124,0)</f>
        <v>0.40909090909090912</v>
      </c>
      <c r="K124" s="12">
        <v>2</v>
      </c>
      <c r="L124" s="12">
        <v>55</v>
      </c>
      <c r="M124" s="6" t="s">
        <v>1142</v>
      </c>
      <c r="N124" s="12" t="str">
        <f>VLOOKUP(TablaCocina[[#This Row],[Número de Orden]],TablaSala[[Número de Orden]:[Cobro de la Orden]],2,FALSE)</f>
        <v>Sí</v>
      </c>
    </row>
    <row r="125" spans="1:14">
      <c r="A125" s="6">
        <v>48</v>
      </c>
      <c r="B125" s="12">
        <v>17</v>
      </c>
      <c r="C125" s="6" t="s">
        <v>453</v>
      </c>
      <c r="D125" s="12" t="s">
        <v>1153</v>
      </c>
      <c r="E125" s="6">
        <v>20</v>
      </c>
      <c r="F125" s="12">
        <v>33</v>
      </c>
      <c r="G125" s="12">
        <f>IF(TablaCocina[[#This Row],[Cobro de la orde]]="Sí",F125*K125,0)</f>
        <v>33</v>
      </c>
      <c r="H125" s="12">
        <f>IF(TablaCocina[[#This Row],[Cobro de la orde]]="Sí",(F125-E125)*K125,0)</f>
        <v>13</v>
      </c>
      <c r="I125" s="12">
        <f>IF(TablaCocina[[#This Row],[Cobro de la orde]]="Sí",F125*K125,0)</f>
        <v>33</v>
      </c>
      <c r="J125" s="46">
        <f>IF(TablaCocina[[#This Row],[Cobro de la orde]]="Sí",H125/G125,0)</f>
        <v>0.39393939393939392</v>
      </c>
      <c r="K125" s="12">
        <v>1</v>
      </c>
      <c r="L125" s="12">
        <v>32</v>
      </c>
      <c r="M125" s="6" t="s">
        <v>1143</v>
      </c>
      <c r="N125" s="12" t="str">
        <f>VLOOKUP(TablaCocina[[#This Row],[Número de Orden]],TablaSala[[Número de Orden]:[Cobro de la Orden]],2,FALSE)</f>
        <v>Sí</v>
      </c>
    </row>
    <row r="126" spans="1:14">
      <c r="A126" s="6">
        <v>49</v>
      </c>
      <c r="B126" s="12">
        <v>8</v>
      </c>
      <c r="C126" s="6" t="s">
        <v>273</v>
      </c>
      <c r="D126" s="12" t="s">
        <v>1146</v>
      </c>
      <c r="E126" s="6">
        <v>14</v>
      </c>
      <c r="F126" s="12">
        <v>24</v>
      </c>
      <c r="G126" s="12">
        <f>IF(TablaCocina[[#This Row],[Cobro de la orde]]="Sí",F126*K126,0)</f>
        <v>72</v>
      </c>
      <c r="H126" s="12">
        <f>IF(TablaCocina[[#This Row],[Cobro de la orde]]="Sí",(F126-E126)*K126,0)</f>
        <v>30</v>
      </c>
      <c r="I126" s="12">
        <f>IF(TablaCocina[[#This Row],[Cobro de la orde]]="Sí",F126*K126,0)</f>
        <v>72</v>
      </c>
      <c r="J126" s="46">
        <f>IF(TablaCocina[[#This Row],[Cobro de la orde]]="Sí",H126/G126,0)</f>
        <v>0.41666666666666669</v>
      </c>
      <c r="K126" s="12">
        <v>3</v>
      </c>
      <c r="L126" s="12">
        <v>9</v>
      </c>
      <c r="M126" s="6" t="s">
        <v>1142</v>
      </c>
      <c r="N126" s="12" t="str">
        <f>VLOOKUP(TablaCocina[[#This Row],[Número de Orden]],TablaSala[[Número de Orden]:[Cobro de la Orden]],2,FALSE)</f>
        <v>Sí</v>
      </c>
    </row>
    <row r="127" spans="1:14">
      <c r="A127" s="6">
        <v>49</v>
      </c>
      <c r="B127" s="12">
        <v>8</v>
      </c>
      <c r="C127" s="6" t="s">
        <v>428</v>
      </c>
      <c r="D127" s="12" t="s">
        <v>1157</v>
      </c>
      <c r="E127" s="6">
        <v>19</v>
      </c>
      <c r="F127" s="12">
        <v>32</v>
      </c>
      <c r="G127" s="12">
        <f>IF(TablaCocina[[#This Row],[Cobro de la orde]]="Sí",F127*K127,0)</f>
        <v>96</v>
      </c>
      <c r="H127" s="12">
        <f>IF(TablaCocina[[#This Row],[Cobro de la orde]]="Sí",(F127-E127)*K127,0)</f>
        <v>39</v>
      </c>
      <c r="I127" s="12">
        <f>IF(TablaCocina[[#This Row],[Cobro de la orde]]="Sí",F127*K127,0)</f>
        <v>96</v>
      </c>
      <c r="J127" s="46">
        <f>IF(TablaCocina[[#This Row],[Cobro de la orde]]="Sí",H127/G127,0)</f>
        <v>0.40625</v>
      </c>
      <c r="K127" s="12">
        <v>3</v>
      </c>
      <c r="L127" s="12">
        <v>27</v>
      </c>
      <c r="M127" s="6" t="s">
        <v>1142</v>
      </c>
      <c r="N127" s="12" t="str">
        <f>VLOOKUP(TablaCocina[[#This Row],[Número de Orden]],TablaSala[[Número de Orden]:[Cobro de la Orden]],2,FALSE)</f>
        <v>Sí</v>
      </c>
    </row>
    <row r="128" spans="1:14">
      <c r="A128" s="6">
        <v>49</v>
      </c>
      <c r="B128" s="12">
        <v>8</v>
      </c>
      <c r="C128" s="6" t="s">
        <v>131</v>
      </c>
      <c r="D128" s="12" t="s">
        <v>1163</v>
      </c>
      <c r="E128" s="6">
        <v>10</v>
      </c>
      <c r="F128" s="12">
        <v>18</v>
      </c>
      <c r="G128" s="12">
        <f>IF(TablaCocina[[#This Row],[Cobro de la orde]]="Sí",F128*K128,0)</f>
        <v>18</v>
      </c>
      <c r="H128" s="12">
        <f>IF(TablaCocina[[#This Row],[Cobro de la orde]]="Sí",(F128-E128)*K128,0)</f>
        <v>8</v>
      </c>
      <c r="I128" s="12">
        <f>IF(TablaCocina[[#This Row],[Cobro de la orde]]="Sí",F128*K128,0)</f>
        <v>18</v>
      </c>
      <c r="J128" s="46">
        <f>IF(TablaCocina[[#This Row],[Cobro de la orde]]="Sí",H128/G128,0)</f>
        <v>0.44444444444444442</v>
      </c>
      <c r="K128" s="12">
        <v>1</v>
      </c>
      <c r="L128" s="12">
        <v>45</v>
      </c>
      <c r="M128" s="6" t="s">
        <v>1143</v>
      </c>
      <c r="N128" s="12" t="str">
        <f>VLOOKUP(TablaCocina[[#This Row],[Número de Orden]],TablaSala[[Número de Orden]:[Cobro de la Orden]],2,FALSE)</f>
        <v>Sí</v>
      </c>
    </row>
    <row r="129" spans="1:14">
      <c r="A129" s="6">
        <v>50</v>
      </c>
      <c r="B129" s="12">
        <v>19</v>
      </c>
      <c r="C129" s="6" t="s">
        <v>428</v>
      </c>
      <c r="D129" s="12" t="s">
        <v>1157</v>
      </c>
      <c r="E129" s="6">
        <v>19</v>
      </c>
      <c r="F129" s="12">
        <v>32</v>
      </c>
      <c r="G129" s="12">
        <f>IF(TablaCocina[[#This Row],[Cobro de la orde]]="Sí",F129*K129,0)</f>
        <v>32</v>
      </c>
      <c r="H129" s="12">
        <f>IF(TablaCocina[[#This Row],[Cobro de la orde]]="Sí",(F129-E129)*K129,0)</f>
        <v>13</v>
      </c>
      <c r="I129" s="12">
        <f>IF(TablaCocina[[#This Row],[Cobro de la orde]]="Sí",F129*K129,0)</f>
        <v>32</v>
      </c>
      <c r="J129" s="46">
        <f>IF(TablaCocina[[#This Row],[Cobro de la orde]]="Sí",H129/G129,0)</f>
        <v>0.40625</v>
      </c>
      <c r="K129" s="12">
        <v>1</v>
      </c>
      <c r="L129" s="12">
        <v>6</v>
      </c>
      <c r="M129" s="6" t="s">
        <v>1142</v>
      </c>
      <c r="N129" s="12" t="str">
        <f>VLOOKUP(TablaCocina[[#This Row],[Número de Orden]],TablaSala[[Número de Orden]:[Cobro de la Orden]],2,FALSE)</f>
        <v>Sí</v>
      </c>
    </row>
    <row r="130" spans="1:14">
      <c r="A130" s="6">
        <v>50</v>
      </c>
      <c r="B130" s="12">
        <v>19</v>
      </c>
      <c r="C130" s="6" t="s">
        <v>349</v>
      </c>
      <c r="D130" s="12" t="s">
        <v>1158</v>
      </c>
      <c r="E130" s="6">
        <v>13</v>
      </c>
      <c r="F130" s="12">
        <v>22</v>
      </c>
      <c r="G130" s="12">
        <f>IF(TablaCocina[[#This Row],[Cobro de la orde]]="Sí",F130*K130,0)</f>
        <v>44</v>
      </c>
      <c r="H130" s="12">
        <f>IF(TablaCocina[[#This Row],[Cobro de la orde]]="Sí",(F130-E130)*K130,0)</f>
        <v>18</v>
      </c>
      <c r="I130" s="12">
        <f>IF(TablaCocina[[#This Row],[Cobro de la orde]]="Sí",F130*K130,0)</f>
        <v>44</v>
      </c>
      <c r="J130" s="46">
        <f>IF(TablaCocina[[#This Row],[Cobro de la orde]]="Sí",H130/G130,0)</f>
        <v>0.40909090909090912</v>
      </c>
      <c r="K130" s="12">
        <v>2</v>
      </c>
      <c r="L130" s="12">
        <v>15</v>
      </c>
      <c r="M130" s="6" t="s">
        <v>1142</v>
      </c>
      <c r="N130" s="12" t="str">
        <f>VLOOKUP(TablaCocina[[#This Row],[Número de Orden]],TablaSala[[Número de Orden]:[Cobro de la Orden]],2,FALSE)</f>
        <v>Sí</v>
      </c>
    </row>
    <row r="131" spans="1:14">
      <c r="A131" s="6">
        <v>51</v>
      </c>
      <c r="B131" s="12">
        <v>12</v>
      </c>
      <c r="C131" s="6" t="s">
        <v>345</v>
      </c>
      <c r="D131" s="12" t="s">
        <v>1161</v>
      </c>
      <c r="E131" s="6">
        <v>14</v>
      </c>
      <c r="F131" s="12">
        <v>23</v>
      </c>
      <c r="G131" s="12">
        <f>IF(TablaCocina[[#This Row],[Cobro de la orde]]="Sí",F131*K131,0)</f>
        <v>0</v>
      </c>
      <c r="H131" s="12">
        <f>IF(TablaCocina[[#This Row],[Cobro de la orde]]="Sí",(F131-E131)*K131,0)</f>
        <v>0</v>
      </c>
      <c r="I131" s="12">
        <f>IF(TablaCocina[[#This Row],[Cobro de la orde]]="Sí",F131*K131,0)</f>
        <v>0</v>
      </c>
      <c r="J131" s="46">
        <f>IF(TablaCocina[[#This Row],[Cobro de la orde]]="Sí",H131/G131,0)</f>
        <v>0</v>
      </c>
      <c r="K131" s="12">
        <v>2</v>
      </c>
      <c r="L131" s="12">
        <v>33</v>
      </c>
      <c r="M131" s="6" t="s">
        <v>1143</v>
      </c>
      <c r="N131" s="12" t="str">
        <f>VLOOKUP(TablaCocina[[#This Row],[Número de Orden]],TablaSala[[Número de Orden]:[Cobro de la Orden]],2,FALSE)</f>
        <v>No</v>
      </c>
    </row>
    <row r="132" spans="1:14">
      <c r="A132" s="6">
        <v>51</v>
      </c>
      <c r="B132" s="12">
        <v>12</v>
      </c>
      <c r="C132" s="6" t="s">
        <v>453</v>
      </c>
      <c r="D132" s="12" t="s">
        <v>1153</v>
      </c>
      <c r="E132" s="6">
        <v>20</v>
      </c>
      <c r="F132" s="12">
        <v>33</v>
      </c>
      <c r="G132" s="12">
        <f>IF(TablaCocina[[#This Row],[Cobro de la orde]]="Sí",F132*K132,0)</f>
        <v>0</v>
      </c>
      <c r="H132" s="12">
        <f>IF(TablaCocina[[#This Row],[Cobro de la orde]]="Sí",(F132-E132)*K132,0)</f>
        <v>0</v>
      </c>
      <c r="I132" s="12">
        <f>IF(TablaCocina[[#This Row],[Cobro de la orde]]="Sí",F132*K132,0)</f>
        <v>0</v>
      </c>
      <c r="J132" s="46">
        <f>IF(TablaCocina[[#This Row],[Cobro de la orde]]="Sí",H132/G132,0)</f>
        <v>0</v>
      </c>
      <c r="K132" s="12">
        <v>3</v>
      </c>
      <c r="L132" s="12">
        <v>56</v>
      </c>
      <c r="M132" s="6" t="s">
        <v>1142</v>
      </c>
      <c r="N132" s="12" t="str">
        <f>VLOOKUP(TablaCocina[[#This Row],[Número de Orden]],TablaSala[[Número de Orden]:[Cobro de la Orden]],2,FALSE)</f>
        <v>No</v>
      </c>
    </row>
    <row r="133" spans="1:14">
      <c r="A133" s="6">
        <v>51</v>
      </c>
      <c r="B133" s="12">
        <v>12</v>
      </c>
      <c r="C133" s="6" t="s">
        <v>349</v>
      </c>
      <c r="D133" s="12" t="s">
        <v>1158</v>
      </c>
      <c r="E133" s="6">
        <v>13</v>
      </c>
      <c r="F133" s="12">
        <v>22</v>
      </c>
      <c r="G133" s="12">
        <f>IF(TablaCocina[[#This Row],[Cobro de la orde]]="Sí",F133*K133,0)</f>
        <v>0</v>
      </c>
      <c r="H133" s="12">
        <f>IF(TablaCocina[[#This Row],[Cobro de la orde]]="Sí",(F133-E133)*K133,0)</f>
        <v>0</v>
      </c>
      <c r="I133" s="12">
        <f>IF(TablaCocina[[#This Row],[Cobro de la orde]]="Sí",F133*K133,0)</f>
        <v>0</v>
      </c>
      <c r="J133" s="46">
        <f>IF(TablaCocina[[#This Row],[Cobro de la orde]]="Sí",H133/G133,0)</f>
        <v>0</v>
      </c>
      <c r="K133" s="12">
        <v>2</v>
      </c>
      <c r="L133" s="12">
        <v>53</v>
      </c>
      <c r="M133" s="6" t="s">
        <v>1142</v>
      </c>
      <c r="N133" s="12" t="str">
        <f>VLOOKUP(TablaCocina[[#This Row],[Número de Orden]],TablaSala[[Número de Orden]:[Cobro de la Orden]],2,FALSE)</f>
        <v>No</v>
      </c>
    </row>
    <row r="134" spans="1:14">
      <c r="A134" s="6">
        <v>51</v>
      </c>
      <c r="B134" s="12">
        <v>12</v>
      </c>
      <c r="C134" s="6" t="s">
        <v>131</v>
      </c>
      <c r="D134" s="12" t="s">
        <v>1163</v>
      </c>
      <c r="E134" s="6">
        <v>10</v>
      </c>
      <c r="F134" s="12">
        <v>18</v>
      </c>
      <c r="G134" s="12">
        <f>IF(TablaCocina[[#This Row],[Cobro de la orde]]="Sí",F134*K134,0)</f>
        <v>0</v>
      </c>
      <c r="H134" s="12">
        <f>IF(TablaCocina[[#This Row],[Cobro de la orde]]="Sí",(F134-E134)*K134,0)</f>
        <v>0</v>
      </c>
      <c r="I134" s="12">
        <f>IF(TablaCocina[[#This Row],[Cobro de la orde]]="Sí",F134*K134,0)</f>
        <v>0</v>
      </c>
      <c r="J134" s="46">
        <f>IF(TablaCocina[[#This Row],[Cobro de la orde]]="Sí",H134/G134,0)</f>
        <v>0</v>
      </c>
      <c r="K134" s="12">
        <v>2</v>
      </c>
      <c r="L134" s="12">
        <v>22</v>
      </c>
      <c r="M134" s="6" t="s">
        <v>1142</v>
      </c>
      <c r="N134" s="12" t="str">
        <f>VLOOKUP(TablaCocina[[#This Row],[Número de Orden]],TablaSala[[Número de Orden]:[Cobro de la Orden]],2,FALSE)</f>
        <v>No</v>
      </c>
    </row>
    <row r="135" spans="1:14">
      <c r="A135" s="6">
        <v>52</v>
      </c>
      <c r="B135" s="12">
        <v>7</v>
      </c>
      <c r="C135" s="6" t="s">
        <v>453</v>
      </c>
      <c r="D135" s="12" t="s">
        <v>1153</v>
      </c>
      <c r="E135" s="6">
        <v>20</v>
      </c>
      <c r="F135" s="12">
        <v>33</v>
      </c>
      <c r="G135" s="12">
        <f>IF(TablaCocina[[#This Row],[Cobro de la orde]]="Sí",F135*K135,0)</f>
        <v>99</v>
      </c>
      <c r="H135" s="12">
        <f>IF(TablaCocina[[#This Row],[Cobro de la orde]]="Sí",(F135-E135)*K135,0)</f>
        <v>39</v>
      </c>
      <c r="I135" s="12">
        <f>IF(TablaCocina[[#This Row],[Cobro de la orde]]="Sí",F135*K135,0)</f>
        <v>99</v>
      </c>
      <c r="J135" s="46">
        <f>IF(TablaCocina[[#This Row],[Cobro de la orde]]="Sí",H135/G135,0)</f>
        <v>0.39393939393939392</v>
      </c>
      <c r="K135" s="12">
        <v>3</v>
      </c>
      <c r="L135" s="12">
        <v>13</v>
      </c>
      <c r="M135" s="6" t="s">
        <v>1142</v>
      </c>
      <c r="N135" s="12" t="str">
        <f>VLOOKUP(TablaCocina[[#This Row],[Número de Orden]],TablaSala[[Número de Orden]:[Cobro de la Orden]],2,FALSE)</f>
        <v>Sí</v>
      </c>
    </row>
    <row r="136" spans="1:14">
      <c r="A136" s="6">
        <v>52</v>
      </c>
      <c r="B136" s="12">
        <v>7</v>
      </c>
      <c r="C136" s="6" t="s">
        <v>200</v>
      </c>
      <c r="D136" s="12" t="s">
        <v>1148</v>
      </c>
      <c r="E136" s="6">
        <v>19</v>
      </c>
      <c r="F136" s="12">
        <v>31</v>
      </c>
      <c r="G136" s="12">
        <f>IF(TablaCocina[[#This Row],[Cobro de la orde]]="Sí",F136*K136,0)</f>
        <v>62</v>
      </c>
      <c r="H136" s="12">
        <f>IF(TablaCocina[[#This Row],[Cobro de la orde]]="Sí",(F136-E136)*K136,0)</f>
        <v>24</v>
      </c>
      <c r="I136" s="12">
        <f>IF(TablaCocina[[#This Row],[Cobro de la orde]]="Sí",F136*K136,0)</f>
        <v>62</v>
      </c>
      <c r="J136" s="46">
        <f>IF(TablaCocina[[#This Row],[Cobro de la orde]]="Sí",H136/G136,0)</f>
        <v>0.38709677419354838</v>
      </c>
      <c r="K136" s="12">
        <v>2</v>
      </c>
      <c r="L136" s="12">
        <v>17</v>
      </c>
      <c r="M136" s="6" t="s">
        <v>1143</v>
      </c>
      <c r="N136" s="12" t="str">
        <f>VLOOKUP(TablaCocina[[#This Row],[Número de Orden]],TablaSala[[Número de Orden]:[Cobro de la Orden]],2,FALSE)</f>
        <v>Sí</v>
      </c>
    </row>
    <row r="137" spans="1:14">
      <c r="A137" s="6">
        <v>52</v>
      </c>
      <c r="B137" s="12">
        <v>7</v>
      </c>
      <c r="C137" s="6" t="s">
        <v>91</v>
      </c>
      <c r="D137" s="12" t="s">
        <v>1159</v>
      </c>
      <c r="E137" s="6">
        <v>20</v>
      </c>
      <c r="F137" s="12">
        <v>34</v>
      </c>
      <c r="G137" s="12">
        <f>IF(TablaCocina[[#This Row],[Cobro de la orde]]="Sí",F137*K137,0)</f>
        <v>102</v>
      </c>
      <c r="H137" s="12">
        <f>IF(TablaCocina[[#This Row],[Cobro de la orde]]="Sí",(F137-E137)*K137,0)</f>
        <v>42</v>
      </c>
      <c r="I137" s="12">
        <f>IF(TablaCocina[[#This Row],[Cobro de la orde]]="Sí",F137*K137,0)</f>
        <v>102</v>
      </c>
      <c r="J137" s="46">
        <f>IF(TablaCocina[[#This Row],[Cobro de la orde]]="Sí",H137/G137,0)</f>
        <v>0.41176470588235292</v>
      </c>
      <c r="K137" s="12">
        <v>3</v>
      </c>
      <c r="L137" s="12">
        <v>32</v>
      </c>
      <c r="M137" s="6" t="s">
        <v>1142</v>
      </c>
      <c r="N137" s="12" t="str">
        <f>VLOOKUP(TablaCocina[[#This Row],[Número de Orden]],TablaSala[[Número de Orden]:[Cobro de la Orden]],2,FALSE)</f>
        <v>Sí</v>
      </c>
    </row>
    <row r="138" spans="1:14">
      <c r="A138" s="6">
        <v>53</v>
      </c>
      <c r="B138" s="12">
        <v>16</v>
      </c>
      <c r="C138" s="6" t="s">
        <v>345</v>
      </c>
      <c r="D138" s="12" t="s">
        <v>1161</v>
      </c>
      <c r="E138" s="6">
        <v>14</v>
      </c>
      <c r="F138" s="12">
        <v>23</v>
      </c>
      <c r="G138" s="12">
        <f>IF(TablaCocina[[#This Row],[Cobro de la orde]]="Sí",F138*K138,0)</f>
        <v>0</v>
      </c>
      <c r="H138" s="12">
        <f>IF(TablaCocina[[#This Row],[Cobro de la orde]]="Sí",(F138-E138)*K138,0)</f>
        <v>0</v>
      </c>
      <c r="I138" s="12">
        <f>IF(TablaCocina[[#This Row],[Cobro de la orde]]="Sí",F138*K138,0)</f>
        <v>0</v>
      </c>
      <c r="J138" s="46">
        <f>IF(TablaCocina[[#This Row],[Cobro de la orde]]="Sí",H138/G138,0)</f>
        <v>0</v>
      </c>
      <c r="K138" s="12">
        <v>3</v>
      </c>
      <c r="L138" s="12">
        <v>47</v>
      </c>
      <c r="M138" s="6" t="s">
        <v>1143</v>
      </c>
      <c r="N138" s="12" t="str">
        <f>VLOOKUP(TablaCocina[[#This Row],[Número de Orden]],TablaSala[[Número de Orden]:[Cobro de la Orden]],2,FALSE)</f>
        <v>No</v>
      </c>
    </row>
    <row r="139" spans="1:14">
      <c r="A139" s="6">
        <v>53</v>
      </c>
      <c r="B139" s="12">
        <v>16</v>
      </c>
      <c r="C139" s="6" t="s">
        <v>114</v>
      </c>
      <c r="D139" s="12" t="s">
        <v>1147</v>
      </c>
      <c r="E139" s="6">
        <v>18</v>
      </c>
      <c r="F139" s="12">
        <v>30</v>
      </c>
      <c r="G139" s="12">
        <f>IF(TablaCocina[[#This Row],[Cobro de la orde]]="Sí",F139*K139,0)</f>
        <v>0</v>
      </c>
      <c r="H139" s="12">
        <f>IF(TablaCocina[[#This Row],[Cobro de la orde]]="Sí",(F139-E139)*K139,0)</f>
        <v>0</v>
      </c>
      <c r="I139" s="12">
        <f>IF(TablaCocina[[#This Row],[Cobro de la orde]]="Sí",F139*K139,0)</f>
        <v>0</v>
      </c>
      <c r="J139" s="46">
        <f>IF(TablaCocina[[#This Row],[Cobro de la orde]]="Sí",H139/G139,0)</f>
        <v>0</v>
      </c>
      <c r="K139" s="12">
        <v>3</v>
      </c>
      <c r="L139" s="12">
        <v>39</v>
      </c>
      <c r="M139" s="6" t="s">
        <v>1143</v>
      </c>
      <c r="N139" s="12" t="str">
        <f>VLOOKUP(TablaCocina[[#This Row],[Número de Orden]],TablaSala[[Número de Orden]:[Cobro de la Orden]],2,FALSE)</f>
        <v>No</v>
      </c>
    </row>
    <row r="140" spans="1:14">
      <c r="A140" s="6">
        <v>53</v>
      </c>
      <c r="B140" s="12">
        <v>16</v>
      </c>
      <c r="C140" s="6" t="s">
        <v>120</v>
      </c>
      <c r="D140" s="12" t="s">
        <v>1151</v>
      </c>
      <c r="E140" s="6">
        <v>22</v>
      </c>
      <c r="F140" s="12">
        <v>36</v>
      </c>
      <c r="G140" s="12">
        <f>IF(TablaCocina[[#This Row],[Cobro de la orde]]="Sí",F140*K140,0)</f>
        <v>0</v>
      </c>
      <c r="H140" s="12">
        <f>IF(TablaCocina[[#This Row],[Cobro de la orde]]="Sí",(F140-E140)*K140,0)</f>
        <v>0</v>
      </c>
      <c r="I140" s="12">
        <f>IF(TablaCocina[[#This Row],[Cobro de la orde]]="Sí",F140*K140,0)</f>
        <v>0</v>
      </c>
      <c r="J140" s="46">
        <f>IF(TablaCocina[[#This Row],[Cobro de la orde]]="Sí",H140/G140,0)</f>
        <v>0</v>
      </c>
      <c r="K140" s="12">
        <v>3</v>
      </c>
      <c r="L140" s="12">
        <v>26</v>
      </c>
      <c r="M140" s="6" t="s">
        <v>1142</v>
      </c>
      <c r="N140" s="12" t="str">
        <f>VLOOKUP(TablaCocina[[#This Row],[Número de Orden]],TablaSala[[Número de Orden]:[Cobro de la Orden]],2,FALSE)</f>
        <v>No</v>
      </c>
    </row>
    <row r="141" spans="1:14">
      <c r="A141" s="6">
        <v>54</v>
      </c>
      <c r="B141" s="12">
        <v>6</v>
      </c>
      <c r="C141" s="6" t="s">
        <v>47</v>
      </c>
      <c r="D141" s="12" t="s">
        <v>1156</v>
      </c>
      <c r="E141" s="6">
        <v>21</v>
      </c>
      <c r="F141" s="12">
        <v>35</v>
      </c>
      <c r="G141" s="12">
        <f>IF(TablaCocina[[#This Row],[Cobro de la orde]]="Sí",F141*K141,0)</f>
        <v>105</v>
      </c>
      <c r="H141" s="12">
        <f>IF(TablaCocina[[#This Row],[Cobro de la orde]]="Sí",(F141-E141)*K141,0)</f>
        <v>42</v>
      </c>
      <c r="I141" s="12">
        <f>IF(TablaCocina[[#This Row],[Cobro de la orde]]="Sí",F141*K141,0)</f>
        <v>105</v>
      </c>
      <c r="J141" s="46">
        <f>IF(TablaCocina[[#This Row],[Cobro de la orde]]="Sí",H141/G141,0)</f>
        <v>0.4</v>
      </c>
      <c r="K141" s="12">
        <v>3</v>
      </c>
      <c r="L141" s="12">
        <v>47</v>
      </c>
      <c r="M141" s="6" t="s">
        <v>1142</v>
      </c>
      <c r="N141" s="12" t="str">
        <f>VLOOKUP(TablaCocina[[#This Row],[Número de Orden]],TablaSala[[Número de Orden]:[Cobro de la Orden]],2,FALSE)</f>
        <v>Sí</v>
      </c>
    </row>
    <row r="142" spans="1:14">
      <c r="A142" s="6">
        <v>54</v>
      </c>
      <c r="B142" s="12">
        <v>6</v>
      </c>
      <c r="C142" s="6" t="s">
        <v>200</v>
      </c>
      <c r="D142" s="12" t="s">
        <v>1148</v>
      </c>
      <c r="E142" s="6">
        <v>19</v>
      </c>
      <c r="F142" s="12">
        <v>31</v>
      </c>
      <c r="G142" s="12">
        <f>IF(TablaCocina[[#This Row],[Cobro de la orde]]="Sí",F142*K142,0)</f>
        <v>31</v>
      </c>
      <c r="H142" s="12">
        <f>IF(TablaCocina[[#This Row],[Cobro de la orde]]="Sí",(F142-E142)*K142,0)</f>
        <v>12</v>
      </c>
      <c r="I142" s="12">
        <f>IF(TablaCocina[[#This Row],[Cobro de la orde]]="Sí",F142*K142,0)</f>
        <v>31</v>
      </c>
      <c r="J142" s="46">
        <f>IF(TablaCocina[[#This Row],[Cobro de la orde]]="Sí",H142/G142,0)</f>
        <v>0.38709677419354838</v>
      </c>
      <c r="K142" s="12">
        <v>1</v>
      </c>
      <c r="L142" s="12">
        <v>55</v>
      </c>
      <c r="M142" s="6" t="s">
        <v>1143</v>
      </c>
      <c r="N142" s="12" t="str">
        <f>VLOOKUP(TablaCocina[[#This Row],[Número de Orden]],TablaSala[[Número de Orden]:[Cobro de la Orden]],2,FALSE)</f>
        <v>Sí</v>
      </c>
    </row>
    <row r="143" spans="1:14">
      <c r="A143" s="6">
        <v>54</v>
      </c>
      <c r="B143" s="12">
        <v>6</v>
      </c>
      <c r="C143" s="6" t="s">
        <v>131</v>
      </c>
      <c r="D143" s="12" t="s">
        <v>1163</v>
      </c>
      <c r="E143" s="6">
        <v>10</v>
      </c>
      <c r="F143" s="12">
        <v>18</v>
      </c>
      <c r="G143" s="12">
        <f>IF(TablaCocina[[#This Row],[Cobro de la orde]]="Sí",F143*K143,0)</f>
        <v>18</v>
      </c>
      <c r="H143" s="12">
        <f>IF(TablaCocina[[#This Row],[Cobro de la orde]]="Sí",(F143-E143)*K143,0)</f>
        <v>8</v>
      </c>
      <c r="I143" s="12">
        <f>IF(TablaCocina[[#This Row],[Cobro de la orde]]="Sí",F143*K143,0)</f>
        <v>18</v>
      </c>
      <c r="J143" s="46">
        <f>IF(TablaCocina[[#This Row],[Cobro de la orde]]="Sí",H143/G143,0)</f>
        <v>0.44444444444444442</v>
      </c>
      <c r="K143" s="12">
        <v>1</v>
      </c>
      <c r="L143" s="12">
        <v>55</v>
      </c>
      <c r="M143" s="6" t="s">
        <v>1143</v>
      </c>
      <c r="N143" s="12" t="str">
        <f>VLOOKUP(TablaCocina[[#This Row],[Número de Orden]],TablaSala[[Número de Orden]:[Cobro de la Orden]],2,FALSE)</f>
        <v>Sí</v>
      </c>
    </row>
    <row r="144" spans="1:14">
      <c r="A144" s="6">
        <v>54</v>
      </c>
      <c r="B144" s="12">
        <v>6</v>
      </c>
      <c r="C144" s="6" t="s">
        <v>453</v>
      </c>
      <c r="D144" s="12" t="s">
        <v>1153</v>
      </c>
      <c r="E144" s="6">
        <v>20</v>
      </c>
      <c r="F144" s="12">
        <v>33</v>
      </c>
      <c r="G144" s="12">
        <f>IF(TablaCocina[[#This Row],[Cobro de la orde]]="Sí",F144*K144,0)</f>
        <v>33</v>
      </c>
      <c r="H144" s="12">
        <f>IF(TablaCocina[[#This Row],[Cobro de la orde]]="Sí",(F144-E144)*K144,0)</f>
        <v>13</v>
      </c>
      <c r="I144" s="12">
        <f>IF(TablaCocina[[#This Row],[Cobro de la orde]]="Sí",F144*K144,0)</f>
        <v>33</v>
      </c>
      <c r="J144" s="46">
        <f>IF(TablaCocina[[#This Row],[Cobro de la orde]]="Sí",H144/G144,0)</f>
        <v>0.39393939393939392</v>
      </c>
      <c r="K144" s="12">
        <v>1</v>
      </c>
      <c r="L144" s="12">
        <v>46</v>
      </c>
      <c r="M144" s="6" t="s">
        <v>1143</v>
      </c>
      <c r="N144" s="12" t="str">
        <f>VLOOKUP(TablaCocina[[#This Row],[Número de Orden]],TablaSala[[Número de Orden]:[Cobro de la Orden]],2,FALSE)</f>
        <v>Sí</v>
      </c>
    </row>
    <row r="145" spans="1:14">
      <c r="A145" s="6">
        <v>55</v>
      </c>
      <c r="B145" s="12">
        <v>20</v>
      </c>
      <c r="C145" s="6" t="s">
        <v>453</v>
      </c>
      <c r="D145" s="12" t="s">
        <v>1153</v>
      </c>
      <c r="E145" s="6">
        <v>20</v>
      </c>
      <c r="F145" s="12">
        <v>33</v>
      </c>
      <c r="G145" s="12">
        <f>IF(TablaCocina[[#This Row],[Cobro de la orde]]="Sí",F145*K145,0)</f>
        <v>99</v>
      </c>
      <c r="H145" s="12">
        <f>IF(TablaCocina[[#This Row],[Cobro de la orde]]="Sí",(F145-E145)*K145,0)</f>
        <v>39</v>
      </c>
      <c r="I145" s="12">
        <f>IF(TablaCocina[[#This Row],[Cobro de la orde]]="Sí",F145*K145,0)</f>
        <v>99</v>
      </c>
      <c r="J145" s="46">
        <f>IF(TablaCocina[[#This Row],[Cobro de la orde]]="Sí",H145/G145,0)</f>
        <v>0.39393939393939392</v>
      </c>
      <c r="K145" s="12">
        <v>3</v>
      </c>
      <c r="L145" s="12">
        <v>27</v>
      </c>
      <c r="M145" s="6" t="s">
        <v>1143</v>
      </c>
      <c r="N145" s="12" t="str">
        <f>VLOOKUP(TablaCocina[[#This Row],[Número de Orden]],TablaSala[[Número de Orden]:[Cobro de la Orden]],2,FALSE)</f>
        <v>Sí</v>
      </c>
    </row>
    <row r="146" spans="1:14">
      <c r="A146" s="6">
        <v>55</v>
      </c>
      <c r="B146" s="12">
        <v>20</v>
      </c>
      <c r="C146" s="6" t="s">
        <v>273</v>
      </c>
      <c r="D146" s="12" t="s">
        <v>1146</v>
      </c>
      <c r="E146" s="6">
        <v>14</v>
      </c>
      <c r="F146" s="12">
        <v>24</v>
      </c>
      <c r="G146" s="12">
        <f>IF(TablaCocina[[#This Row],[Cobro de la orde]]="Sí",F146*K146,0)</f>
        <v>24</v>
      </c>
      <c r="H146" s="12">
        <f>IF(TablaCocina[[#This Row],[Cobro de la orde]]="Sí",(F146-E146)*K146,0)</f>
        <v>10</v>
      </c>
      <c r="I146" s="12">
        <f>IF(TablaCocina[[#This Row],[Cobro de la orde]]="Sí",F146*K146,0)</f>
        <v>24</v>
      </c>
      <c r="J146" s="46">
        <f>IF(TablaCocina[[#This Row],[Cobro de la orde]]="Sí",H146/G146,0)</f>
        <v>0.41666666666666669</v>
      </c>
      <c r="K146" s="12">
        <v>1</v>
      </c>
      <c r="L146" s="12">
        <v>5</v>
      </c>
      <c r="M146" s="6" t="s">
        <v>1142</v>
      </c>
      <c r="N146" s="12" t="str">
        <f>VLOOKUP(TablaCocina[[#This Row],[Número de Orden]],TablaSala[[Número de Orden]:[Cobro de la Orden]],2,FALSE)</f>
        <v>Sí</v>
      </c>
    </row>
    <row r="147" spans="1:14">
      <c r="A147" s="6">
        <v>55</v>
      </c>
      <c r="B147" s="12">
        <v>20</v>
      </c>
      <c r="C147" s="6" t="s">
        <v>120</v>
      </c>
      <c r="D147" s="12" t="s">
        <v>1151</v>
      </c>
      <c r="E147" s="6">
        <v>22</v>
      </c>
      <c r="F147" s="12">
        <v>36</v>
      </c>
      <c r="G147" s="12">
        <f>IF(TablaCocina[[#This Row],[Cobro de la orde]]="Sí",F147*K147,0)</f>
        <v>36</v>
      </c>
      <c r="H147" s="12">
        <f>IF(TablaCocina[[#This Row],[Cobro de la orde]]="Sí",(F147-E147)*K147,0)</f>
        <v>14</v>
      </c>
      <c r="I147" s="12">
        <f>IF(TablaCocina[[#This Row],[Cobro de la orde]]="Sí",F147*K147,0)</f>
        <v>36</v>
      </c>
      <c r="J147" s="46">
        <f>IF(TablaCocina[[#This Row],[Cobro de la orde]]="Sí",H147/G147,0)</f>
        <v>0.3888888888888889</v>
      </c>
      <c r="K147" s="12">
        <v>1</v>
      </c>
      <c r="L147" s="12">
        <v>51</v>
      </c>
      <c r="M147" s="6" t="s">
        <v>1143</v>
      </c>
      <c r="N147" s="12" t="str">
        <f>VLOOKUP(TablaCocina[[#This Row],[Número de Orden]],TablaSala[[Número de Orden]:[Cobro de la Orden]],2,FALSE)</f>
        <v>Sí</v>
      </c>
    </row>
    <row r="148" spans="1:14">
      <c r="A148" s="6">
        <v>55</v>
      </c>
      <c r="B148" s="12">
        <v>20</v>
      </c>
      <c r="C148" s="6" t="s">
        <v>428</v>
      </c>
      <c r="D148" s="12" t="s">
        <v>1157</v>
      </c>
      <c r="E148" s="6">
        <v>19</v>
      </c>
      <c r="F148" s="12">
        <v>32</v>
      </c>
      <c r="G148" s="12">
        <f>IF(TablaCocina[[#This Row],[Cobro de la orde]]="Sí",F148*K148,0)</f>
        <v>96</v>
      </c>
      <c r="H148" s="12">
        <f>IF(TablaCocina[[#This Row],[Cobro de la orde]]="Sí",(F148-E148)*K148,0)</f>
        <v>39</v>
      </c>
      <c r="I148" s="12">
        <f>IF(TablaCocina[[#This Row],[Cobro de la orde]]="Sí",F148*K148,0)</f>
        <v>96</v>
      </c>
      <c r="J148" s="46">
        <f>IF(TablaCocina[[#This Row],[Cobro de la orde]]="Sí",H148/G148,0)</f>
        <v>0.40625</v>
      </c>
      <c r="K148" s="12">
        <v>3</v>
      </c>
      <c r="L148" s="12">
        <v>13</v>
      </c>
      <c r="M148" s="6" t="s">
        <v>1142</v>
      </c>
      <c r="N148" s="12" t="str">
        <f>VLOOKUP(TablaCocina[[#This Row],[Número de Orden]],TablaSala[[Número de Orden]:[Cobro de la Orden]],2,FALSE)</f>
        <v>Sí</v>
      </c>
    </row>
    <row r="149" spans="1:14">
      <c r="A149" s="6">
        <v>56</v>
      </c>
      <c r="B149" s="12">
        <v>1</v>
      </c>
      <c r="C149" s="6" t="s">
        <v>65</v>
      </c>
      <c r="D149" s="12" t="s">
        <v>1152</v>
      </c>
      <c r="E149" s="6">
        <v>17</v>
      </c>
      <c r="F149" s="12">
        <v>29</v>
      </c>
      <c r="G149" s="12">
        <f>IF(TablaCocina[[#This Row],[Cobro de la orde]]="Sí",F149*K149,0)</f>
        <v>29</v>
      </c>
      <c r="H149" s="12">
        <f>IF(TablaCocina[[#This Row],[Cobro de la orde]]="Sí",(F149-E149)*K149,0)</f>
        <v>12</v>
      </c>
      <c r="I149" s="12">
        <f>IF(TablaCocina[[#This Row],[Cobro de la orde]]="Sí",F149*K149,0)</f>
        <v>29</v>
      </c>
      <c r="J149" s="46">
        <f>IF(TablaCocina[[#This Row],[Cobro de la orde]]="Sí",H149/G149,0)</f>
        <v>0.41379310344827586</v>
      </c>
      <c r="K149" s="12">
        <v>1</v>
      </c>
      <c r="L149" s="12">
        <v>38</v>
      </c>
      <c r="M149" s="6" t="s">
        <v>1142</v>
      </c>
      <c r="N149" s="12" t="str">
        <f>VLOOKUP(TablaCocina[[#This Row],[Número de Orden]],TablaSala[[Número de Orden]:[Cobro de la Orden]],2,FALSE)</f>
        <v>Sí</v>
      </c>
    </row>
    <row r="150" spans="1:14">
      <c r="A150" s="6">
        <v>56</v>
      </c>
      <c r="B150" s="12">
        <v>1</v>
      </c>
      <c r="C150" s="6" t="s">
        <v>194</v>
      </c>
      <c r="D150" s="12" t="s">
        <v>1155</v>
      </c>
      <c r="E150" s="6">
        <v>11</v>
      </c>
      <c r="F150" s="12">
        <v>19</v>
      </c>
      <c r="G150" s="12">
        <f>IF(TablaCocina[[#This Row],[Cobro de la orde]]="Sí",F150*K150,0)</f>
        <v>19</v>
      </c>
      <c r="H150" s="12">
        <f>IF(TablaCocina[[#This Row],[Cobro de la orde]]="Sí",(F150-E150)*K150,0)</f>
        <v>8</v>
      </c>
      <c r="I150" s="12">
        <f>IF(TablaCocina[[#This Row],[Cobro de la orde]]="Sí",F150*K150,0)</f>
        <v>19</v>
      </c>
      <c r="J150" s="46">
        <f>IF(TablaCocina[[#This Row],[Cobro de la orde]]="Sí",H150/G150,0)</f>
        <v>0.42105263157894735</v>
      </c>
      <c r="K150" s="12">
        <v>1</v>
      </c>
      <c r="L150" s="12">
        <v>40</v>
      </c>
      <c r="M150" s="6" t="s">
        <v>1143</v>
      </c>
      <c r="N150" s="12" t="str">
        <f>VLOOKUP(TablaCocina[[#This Row],[Número de Orden]],TablaSala[[Número de Orden]:[Cobro de la Orden]],2,FALSE)</f>
        <v>Sí</v>
      </c>
    </row>
    <row r="151" spans="1:14">
      <c r="A151" s="6">
        <v>57</v>
      </c>
      <c r="B151" s="12">
        <v>18</v>
      </c>
      <c r="C151" s="6" t="s">
        <v>47</v>
      </c>
      <c r="D151" s="12" t="s">
        <v>1156</v>
      </c>
      <c r="E151" s="6">
        <v>21</v>
      </c>
      <c r="F151" s="12">
        <v>35</v>
      </c>
      <c r="G151" s="12">
        <f>IF(TablaCocina[[#This Row],[Cobro de la orde]]="Sí",F151*K151,0)</f>
        <v>35</v>
      </c>
      <c r="H151" s="12">
        <f>IF(TablaCocina[[#This Row],[Cobro de la orde]]="Sí",(F151-E151)*K151,0)</f>
        <v>14</v>
      </c>
      <c r="I151" s="12">
        <f>IF(TablaCocina[[#This Row],[Cobro de la orde]]="Sí",F151*K151,0)</f>
        <v>35</v>
      </c>
      <c r="J151" s="46">
        <f>IF(TablaCocina[[#This Row],[Cobro de la orde]]="Sí",H151/G151,0)</f>
        <v>0.4</v>
      </c>
      <c r="K151" s="12">
        <v>1</v>
      </c>
      <c r="L151" s="12">
        <v>21</v>
      </c>
      <c r="M151" s="6" t="s">
        <v>1143</v>
      </c>
      <c r="N151" s="12" t="str">
        <f>VLOOKUP(TablaCocina[[#This Row],[Número de Orden]],TablaSala[[Número de Orden]:[Cobro de la Orden]],2,FALSE)</f>
        <v>Sí</v>
      </c>
    </row>
    <row r="152" spans="1:14">
      <c r="A152" s="6">
        <v>57</v>
      </c>
      <c r="B152" s="12">
        <v>18</v>
      </c>
      <c r="C152" s="6" t="s">
        <v>79</v>
      </c>
      <c r="D152" s="12" t="s">
        <v>1150</v>
      </c>
      <c r="E152" s="6">
        <v>25</v>
      </c>
      <c r="F152" s="12">
        <v>40</v>
      </c>
      <c r="G152" s="12">
        <f>IF(TablaCocina[[#This Row],[Cobro de la orde]]="Sí",F152*K152,0)</f>
        <v>40</v>
      </c>
      <c r="H152" s="12">
        <f>IF(TablaCocina[[#This Row],[Cobro de la orde]]="Sí",(F152-E152)*K152,0)</f>
        <v>15</v>
      </c>
      <c r="I152" s="12">
        <f>IF(TablaCocina[[#This Row],[Cobro de la orde]]="Sí",F152*K152,0)</f>
        <v>40</v>
      </c>
      <c r="J152" s="46">
        <f>IF(TablaCocina[[#This Row],[Cobro de la orde]]="Sí",H152/G152,0)</f>
        <v>0.375</v>
      </c>
      <c r="K152" s="12">
        <v>1</v>
      </c>
      <c r="L152" s="12">
        <v>30</v>
      </c>
      <c r="M152" s="6" t="s">
        <v>1143</v>
      </c>
      <c r="N152" s="12" t="str">
        <f>VLOOKUP(TablaCocina[[#This Row],[Número de Orden]],TablaSala[[Número de Orden]:[Cobro de la Orden]],2,FALSE)</f>
        <v>Sí</v>
      </c>
    </row>
    <row r="153" spans="1:14">
      <c r="A153" s="6">
        <v>57</v>
      </c>
      <c r="B153" s="12">
        <v>18</v>
      </c>
      <c r="C153" s="6" t="s">
        <v>349</v>
      </c>
      <c r="D153" s="12" t="s">
        <v>1158</v>
      </c>
      <c r="E153" s="6">
        <v>13</v>
      </c>
      <c r="F153" s="12">
        <v>22</v>
      </c>
      <c r="G153" s="12">
        <f>IF(TablaCocina[[#This Row],[Cobro de la orde]]="Sí",F153*K153,0)</f>
        <v>22</v>
      </c>
      <c r="H153" s="12">
        <f>IF(TablaCocina[[#This Row],[Cobro de la orde]]="Sí",(F153-E153)*K153,0)</f>
        <v>9</v>
      </c>
      <c r="I153" s="12">
        <f>IF(TablaCocina[[#This Row],[Cobro de la orde]]="Sí",F153*K153,0)</f>
        <v>22</v>
      </c>
      <c r="J153" s="46">
        <f>IF(TablaCocina[[#This Row],[Cobro de la orde]]="Sí",H153/G153,0)</f>
        <v>0.40909090909090912</v>
      </c>
      <c r="K153" s="12">
        <v>1</v>
      </c>
      <c r="L153" s="12">
        <v>10</v>
      </c>
      <c r="M153" s="6" t="s">
        <v>1142</v>
      </c>
      <c r="N153" s="12" t="str">
        <f>VLOOKUP(TablaCocina[[#This Row],[Número de Orden]],TablaSala[[Número de Orden]:[Cobro de la Orden]],2,FALSE)</f>
        <v>Sí</v>
      </c>
    </row>
    <row r="154" spans="1:14">
      <c r="A154" s="6">
        <v>57</v>
      </c>
      <c r="B154" s="12">
        <v>18</v>
      </c>
      <c r="C154" s="6" t="s">
        <v>120</v>
      </c>
      <c r="D154" s="12" t="s">
        <v>1151</v>
      </c>
      <c r="E154" s="6">
        <v>22</v>
      </c>
      <c r="F154" s="12">
        <v>36</v>
      </c>
      <c r="G154" s="12">
        <f>IF(TablaCocina[[#This Row],[Cobro de la orde]]="Sí",F154*K154,0)</f>
        <v>72</v>
      </c>
      <c r="H154" s="12">
        <f>IF(TablaCocina[[#This Row],[Cobro de la orde]]="Sí",(F154-E154)*K154,0)</f>
        <v>28</v>
      </c>
      <c r="I154" s="12">
        <f>IF(TablaCocina[[#This Row],[Cobro de la orde]]="Sí",F154*K154,0)</f>
        <v>72</v>
      </c>
      <c r="J154" s="46">
        <f>IF(TablaCocina[[#This Row],[Cobro de la orde]]="Sí",H154/G154,0)</f>
        <v>0.3888888888888889</v>
      </c>
      <c r="K154" s="12">
        <v>2</v>
      </c>
      <c r="L154" s="12">
        <v>7</v>
      </c>
      <c r="M154" s="6" t="s">
        <v>1143</v>
      </c>
      <c r="N154" s="12" t="str">
        <f>VLOOKUP(TablaCocina[[#This Row],[Número de Orden]],TablaSala[[Número de Orden]:[Cobro de la Orden]],2,FALSE)</f>
        <v>Sí</v>
      </c>
    </row>
    <row r="155" spans="1:14">
      <c r="A155" s="6">
        <v>58</v>
      </c>
      <c r="B155" s="12">
        <v>8</v>
      </c>
      <c r="C155" s="6" t="s">
        <v>349</v>
      </c>
      <c r="D155" s="12" t="s">
        <v>1158</v>
      </c>
      <c r="E155" s="6">
        <v>13</v>
      </c>
      <c r="F155" s="12">
        <v>22</v>
      </c>
      <c r="G155" s="12">
        <f>IF(TablaCocina[[#This Row],[Cobro de la orde]]="Sí",F155*K155,0)</f>
        <v>22</v>
      </c>
      <c r="H155" s="12">
        <f>IF(TablaCocina[[#This Row],[Cobro de la orde]]="Sí",(F155-E155)*K155,0)</f>
        <v>9</v>
      </c>
      <c r="I155" s="12">
        <f>IF(TablaCocina[[#This Row],[Cobro de la orde]]="Sí",F155*K155,0)</f>
        <v>22</v>
      </c>
      <c r="J155" s="46">
        <f>IF(TablaCocina[[#This Row],[Cobro de la orde]]="Sí",H155/G155,0)</f>
        <v>0.40909090909090912</v>
      </c>
      <c r="K155" s="12">
        <v>1</v>
      </c>
      <c r="L155" s="12">
        <v>17</v>
      </c>
      <c r="M155" s="6" t="s">
        <v>1143</v>
      </c>
      <c r="N155" s="12" t="str">
        <f>VLOOKUP(TablaCocina[[#This Row],[Número de Orden]],TablaSala[[Número de Orden]:[Cobro de la Orden]],2,FALSE)</f>
        <v>Sí</v>
      </c>
    </row>
    <row r="156" spans="1:14">
      <c r="A156" s="6">
        <v>58</v>
      </c>
      <c r="B156" s="12">
        <v>8</v>
      </c>
      <c r="C156" s="6" t="s">
        <v>255</v>
      </c>
      <c r="D156" s="12" t="s">
        <v>1160</v>
      </c>
      <c r="E156" s="6">
        <v>12</v>
      </c>
      <c r="F156" s="12">
        <v>20</v>
      </c>
      <c r="G156" s="12">
        <f>IF(TablaCocina[[#This Row],[Cobro de la orde]]="Sí",F156*K156,0)</f>
        <v>60</v>
      </c>
      <c r="H156" s="12">
        <f>IF(TablaCocina[[#This Row],[Cobro de la orde]]="Sí",(F156-E156)*K156,0)</f>
        <v>24</v>
      </c>
      <c r="I156" s="12">
        <f>IF(TablaCocina[[#This Row],[Cobro de la orde]]="Sí",F156*K156,0)</f>
        <v>60</v>
      </c>
      <c r="J156" s="46">
        <f>IF(TablaCocina[[#This Row],[Cobro de la orde]]="Sí",H156/G156,0)</f>
        <v>0.4</v>
      </c>
      <c r="K156" s="12">
        <v>3</v>
      </c>
      <c r="L156" s="12">
        <v>56</v>
      </c>
      <c r="M156" s="6" t="s">
        <v>1143</v>
      </c>
      <c r="N156" s="12" t="str">
        <f>VLOOKUP(TablaCocina[[#This Row],[Número de Orden]],TablaSala[[Número de Orden]:[Cobro de la Orden]],2,FALSE)</f>
        <v>Sí</v>
      </c>
    </row>
    <row r="157" spans="1:14">
      <c r="A157" s="6">
        <v>59</v>
      </c>
      <c r="B157" s="12">
        <v>8</v>
      </c>
      <c r="C157" s="6" t="s">
        <v>194</v>
      </c>
      <c r="D157" s="12" t="s">
        <v>1155</v>
      </c>
      <c r="E157" s="6">
        <v>11</v>
      </c>
      <c r="F157" s="12">
        <v>19</v>
      </c>
      <c r="G157" s="12">
        <f>IF(TablaCocina[[#This Row],[Cobro de la orde]]="Sí",F157*K157,0)</f>
        <v>38</v>
      </c>
      <c r="H157" s="12">
        <f>IF(TablaCocina[[#This Row],[Cobro de la orde]]="Sí",(F157-E157)*K157,0)</f>
        <v>16</v>
      </c>
      <c r="I157" s="12">
        <f>IF(TablaCocina[[#This Row],[Cobro de la orde]]="Sí",F157*K157,0)</f>
        <v>38</v>
      </c>
      <c r="J157" s="46">
        <f>IF(TablaCocina[[#This Row],[Cobro de la orde]]="Sí",H157/G157,0)</f>
        <v>0.42105263157894735</v>
      </c>
      <c r="K157" s="12">
        <v>2</v>
      </c>
      <c r="L157" s="12">
        <v>13</v>
      </c>
      <c r="M157" s="6" t="s">
        <v>1142</v>
      </c>
      <c r="N157" s="12" t="str">
        <f>VLOOKUP(TablaCocina[[#This Row],[Número de Orden]],TablaSala[[Número de Orden]:[Cobro de la Orden]],2,FALSE)</f>
        <v>Sí</v>
      </c>
    </row>
    <row r="158" spans="1:14">
      <c r="A158" s="6">
        <v>59</v>
      </c>
      <c r="B158" s="12">
        <v>8</v>
      </c>
      <c r="C158" s="6" t="s">
        <v>345</v>
      </c>
      <c r="D158" s="12" t="s">
        <v>1161</v>
      </c>
      <c r="E158" s="6">
        <v>14</v>
      </c>
      <c r="F158" s="12">
        <v>23</v>
      </c>
      <c r="G158" s="12">
        <f>IF(TablaCocina[[#This Row],[Cobro de la orde]]="Sí",F158*K158,0)</f>
        <v>46</v>
      </c>
      <c r="H158" s="12">
        <f>IF(TablaCocina[[#This Row],[Cobro de la orde]]="Sí",(F158-E158)*K158,0)</f>
        <v>18</v>
      </c>
      <c r="I158" s="12">
        <f>IF(TablaCocina[[#This Row],[Cobro de la orde]]="Sí",F158*K158,0)</f>
        <v>46</v>
      </c>
      <c r="J158" s="46">
        <f>IF(TablaCocina[[#This Row],[Cobro de la orde]]="Sí",H158/G158,0)</f>
        <v>0.39130434782608697</v>
      </c>
      <c r="K158" s="12">
        <v>2</v>
      </c>
      <c r="L158" s="12">
        <v>9</v>
      </c>
      <c r="M158" s="6" t="s">
        <v>1142</v>
      </c>
      <c r="N158" s="12" t="str">
        <f>VLOOKUP(TablaCocina[[#This Row],[Número de Orden]],TablaSala[[Número de Orden]:[Cobro de la Orden]],2,FALSE)</f>
        <v>Sí</v>
      </c>
    </row>
    <row r="159" spans="1:14">
      <c r="A159" s="6">
        <v>59</v>
      </c>
      <c r="B159" s="12">
        <v>8</v>
      </c>
      <c r="C159" s="6" t="s">
        <v>131</v>
      </c>
      <c r="D159" s="12" t="s">
        <v>1163</v>
      </c>
      <c r="E159" s="6">
        <v>10</v>
      </c>
      <c r="F159" s="12">
        <v>18</v>
      </c>
      <c r="G159" s="12">
        <f>IF(TablaCocina[[#This Row],[Cobro de la orde]]="Sí",F159*K159,0)</f>
        <v>36</v>
      </c>
      <c r="H159" s="12">
        <f>IF(TablaCocina[[#This Row],[Cobro de la orde]]="Sí",(F159-E159)*K159,0)</f>
        <v>16</v>
      </c>
      <c r="I159" s="12">
        <f>IF(TablaCocina[[#This Row],[Cobro de la orde]]="Sí",F159*K159,0)</f>
        <v>36</v>
      </c>
      <c r="J159" s="46">
        <f>IF(TablaCocina[[#This Row],[Cobro de la orde]]="Sí",H159/G159,0)</f>
        <v>0.44444444444444442</v>
      </c>
      <c r="K159" s="12">
        <v>2</v>
      </c>
      <c r="L159" s="12">
        <v>13</v>
      </c>
      <c r="M159" s="6" t="s">
        <v>1143</v>
      </c>
      <c r="N159" s="12" t="str">
        <f>VLOOKUP(TablaCocina[[#This Row],[Número de Orden]],TablaSala[[Número de Orden]:[Cobro de la Orden]],2,FALSE)</f>
        <v>Sí</v>
      </c>
    </row>
    <row r="160" spans="1:14">
      <c r="A160" s="6">
        <v>59</v>
      </c>
      <c r="B160" s="12">
        <v>8</v>
      </c>
      <c r="C160" s="6" t="s">
        <v>79</v>
      </c>
      <c r="D160" s="12" t="s">
        <v>1150</v>
      </c>
      <c r="E160" s="6">
        <v>25</v>
      </c>
      <c r="F160" s="12">
        <v>40</v>
      </c>
      <c r="G160" s="12">
        <f>IF(TablaCocina[[#This Row],[Cobro de la orde]]="Sí",F160*K160,0)</f>
        <v>40</v>
      </c>
      <c r="H160" s="12">
        <f>IF(TablaCocina[[#This Row],[Cobro de la orde]]="Sí",(F160-E160)*K160,0)</f>
        <v>15</v>
      </c>
      <c r="I160" s="12">
        <f>IF(TablaCocina[[#This Row],[Cobro de la orde]]="Sí",F160*K160,0)</f>
        <v>40</v>
      </c>
      <c r="J160" s="46">
        <f>IF(TablaCocina[[#This Row],[Cobro de la orde]]="Sí",H160/G160,0)</f>
        <v>0.375</v>
      </c>
      <c r="K160" s="12">
        <v>1</v>
      </c>
      <c r="L160" s="12">
        <v>13</v>
      </c>
      <c r="M160" s="6" t="s">
        <v>1143</v>
      </c>
      <c r="N160" s="12" t="str">
        <f>VLOOKUP(TablaCocina[[#This Row],[Número de Orden]],TablaSala[[Número de Orden]:[Cobro de la Orden]],2,FALSE)</f>
        <v>Sí</v>
      </c>
    </row>
    <row r="161" spans="1:14">
      <c r="A161" s="6">
        <v>60</v>
      </c>
      <c r="B161" s="12">
        <v>6</v>
      </c>
      <c r="C161" s="6" t="s">
        <v>131</v>
      </c>
      <c r="D161" s="12" t="s">
        <v>1163</v>
      </c>
      <c r="E161" s="6">
        <v>10</v>
      </c>
      <c r="F161" s="12">
        <v>18</v>
      </c>
      <c r="G161" s="12">
        <f>IF(TablaCocina[[#This Row],[Cobro de la orde]]="Sí",F161*K161,0)</f>
        <v>36</v>
      </c>
      <c r="H161" s="12">
        <f>IF(TablaCocina[[#This Row],[Cobro de la orde]]="Sí",(F161-E161)*K161,0)</f>
        <v>16</v>
      </c>
      <c r="I161" s="12">
        <f>IF(TablaCocina[[#This Row],[Cobro de la orde]]="Sí",F161*K161,0)</f>
        <v>36</v>
      </c>
      <c r="J161" s="46">
        <f>IF(TablaCocina[[#This Row],[Cobro de la orde]]="Sí",H161/G161,0)</f>
        <v>0.44444444444444442</v>
      </c>
      <c r="K161" s="12">
        <v>2</v>
      </c>
      <c r="L161" s="12">
        <v>23</v>
      </c>
      <c r="M161" s="6" t="s">
        <v>1142</v>
      </c>
      <c r="N161" s="12" t="str">
        <f>VLOOKUP(TablaCocina[[#This Row],[Número de Orden]],TablaSala[[Número de Orden]:[Cobro de la Orden]],2,FALSE)</f>
        <v>Sí</v>
      </c>
    </row>
    <row r="162" spans="1:14">
      <c r="A162" s="6">
        <v>60</v>
      </c>
      <c r="B162" s="12">
        <v>6</v>
      </c>
      <c r="C162" s="6" t="s">
        <v>453</v>
      </c>
      <c r="D162" s="12" t="s">
        <v>1153</v>
      </c>
      <c r="E162" s="6">
        <v>20</v>
      </c>
      <c r="F162" s="12">
        <v>33</v>
      </c>
      <c r="G162" s="12">
        <f>IF(TablaCocina[[#This Row],[Cobro de la orde]]="Sí",F162*K162,0)</f>
        <v>66</v>
      </c>
      <c r="H162" s="12">
        <f>IF(TablaCocina[[#This Row],[Cobro de la orde]]="Sí",(F162-E162)*K162,0)</f>
        <v>26</v>
      </c>
      <c r="I162" s="12">
        <f>IF(TablaCocina[[#This Row],[Cobro de la orde]]="Sí",F162*K162,0)</f>
        <v>66</v>
      </c>
      <c r="J162" s="46">
        <f>IF(TablaCocina[[#This Row],[Cobro de la orde]]="Sí",H162/G162,0)</f>
        <v>0.39393939393939392</v>
      </c>
      <c r="K162" s="12">
        <v>2</v>
      </c>
      <c r="L162" s="12">
        <v>20</v>
      </c>
      <c r="M162" s="6" t="s">
        <v>1143</v>
      </c>
      <c r="N162" s="12" t="str">
        <f>VLOOKUP(TablaCocina[[#This Row],[Número de Orden]],TablaSala[[Número de Orden]:[Cobro de la Orden]],2,FALSE)</f>
        <v>Sí</v>
      </c>
    </row>
    <row r="163" spans="1:14">
      <c r="A163" s="6">
        <v>61</v>
      </c>
      <c r="B163" s="12">
        <v>10</v>
      </c>
      <c r="C163" s="6" t="s">
        <v>79</v>
      </c>
      <c r="D163" s="12" t="s">
        <v>1150</v>
      </c>
      <c r="E163" s="6">
        <v>25</v>
      </c>
      <c r="F163" s="12">
        <v>40</v>
      </c>
      <c r="G163" s="12">
        <f>IF(TablaCocina[[#This Row],[Cobro de la orde]]="Sí",F163*K163,0)</f>
        <v>80</v>
      </c>
      <c r="H163" s="12">
        <f>IF(TablaCocina[[#This Row],[Cobro de la orde]]="Sí",(F163-E163)*K163,0)</f>
        <v>30</v>
      </c>
      <c r="I163" s="12">
        <f>IF(TablaCocina[[#This Row],[Cobro de la orde]]="Sí",F163*K163,0)</f>
        <v>80</v>
      </c>
      <c r="J163" s="46">
        <f>IF(TablaCocina[[#This Row],[Cobro de la orde]]="Sí",H163/G163,0)</f>
        <v>0.375</v>
      </c>
      <c r="K163" s="12">
        <v>2</v>
      </c>
      <c r="L163" s="12">
        <v>56</v>
      </c>
      <c r="M163" s="6" t="s">
        <v>1142</v>
      </c>
      <c r="N163" s="12" t="str">
        <f>VLOOKUP(TablaCocina[[#This Row],[Número de Orden]],TablaSala[[Número de Orden]:[Cobro de la Orden]],2,FALSE)</f>
        <v>Sí</v>
      </c>
    </row>
    <row r="164" spans="1:14">
      <c r="A164" s="6">
        <v>61</v>
      </c>
      <c r="B164" s="12">
        <v>10</v>
      </c>
      <c r="C164" s="6" t="s">
        <v>131</v>
      </c>
      <c r="D164" s="12" t="s">
        <v>1163</v>
      </c>
      <c r="E164" s="6">
        <v>10</v>
      </c>
      <c r="F164" s="12">
        <v>18</v>
      </c>
      <c r="G164" s="12">
        <f>IF(TablaCocina[[#This Row],[Cobro de la orde]]="Sí",F164*K164,0)</f>
        <v>18</v>
      </c>
      <c r="H164" s="12">
        <f>IF(TablaCocina[[#This Row],[Cobro de la orde]]="Sí",(F164-E164)*K164,0)</f>
        <v>8</v>
      </c>
      <c r="I164" s="12">
        <f>IF(TablaCocina[[#This Row],[Cobro de la orde]]="Sí",F164*K164,0)</f>
        <v>18</v>
      </c>
      <c r="J164" s="46">
        <f>IF(TablaCocina[[#This Row],[Cobro de la orde]]="Sí",H164/G164,0)</f>
        <v>0.44444444444444442</v>
      </c>
      <c r="K164" s="12">
        <v>1</v>
      </c>
      <c r="L164" s="12">
        <v>39</v>
      </c>
      <c r="M164" s="6" t="s">
        <v>1143</v>
      </c>
      <c r="N164" s="12" t="str">
        <f>VLOOKUP(TablaCocina[[#This Row],[Número de Orden]],TablaSala[[Número de Orden]:[Cobro de la Orden]],2,FALSE)</f>
        <v>Sí</v>
      </c>
    </row>
    <row r="165" spans="1:14">
      <c r="A165" s="6">
        <v>61</v>
      </c>
      <c r="B165" s="12">
        <v>10</v>
      </c>
      <c r="C165" s="6" t="s">
        <v>114</v>
      </c>
      <c r="D165" s="12" t="s">
        <v>1147</v>
      </c>
      <c r="E165" s="6">
        <v>18</v>
      </c>
      <c r="F165" s="12">
        <v>30</v>
      </c>
      <c r="G165" s="12">
        <f>IF(TablaCocina[[#This Row],[Cobro de la orde]]="Sí",F165*K165,0)</f>
        <v>60</v>
      </c>
      <c r="H165" s="12">
        <f>IF(TablaCocina[[#This Row],[Cobro de la orde]]="Sí",(F165-E165)*K165,0)</f>
        <v>24</v>
      </c>
      <c r="I165" s="12">
        <f>IF(TablaCocina[[#This Row],[Cobro de la orde]]="Sí",F165*K165,0)</f>
        <v>60</v>
      </c>
      <c r="J165" s="46">
        <f>IF(TablaCocina[[#This Row],[Cobro de la orde]]="Sí",H165/G165,0)</f>
        <v>0.4</v>
      </c>
      <c r="K165" s="12">
        <v>2</v>
      </c>
      <c r="L165" s="12">
        <v>13</v>
      </c>
      <c r="M165" s="6" t="s">
        <v>1142</v>
      </c>
      <c r="N165" s="12" t="str">
        <f>VLOOKUP(TablaCocina[[#This Row],[Número de Orden]],TablaSala[[Número de Orden]:[Cobro de la Orden]],2,FALSE)</f>
        <v>Sí</v>
      </c>
    </row>
    <row r="166" spans="1:14">
      <c r="A166" s="6">
        <v>61</v>
      </c>
      <c r="B166" s="12">
        <v>10</v>
      </c>
      <c r="C166" s="6" t="s">
        <v>71</v>
      </c>
      <c r="D166" s="12" t="s">
        <v>1154</v>
      </c>
      <c r="E166" s="6">
        <v>16</v>
      </c>
      <c r="F166" s="12">
        <v>28</v>
      </c>
      <c r="G166" s="12">
        <f>IF(TablaCocina[[#This Row],[Cobro de la orde]]="Sí",F166*K166,0)</f>
        <v>84</v>
      </c>
      <c r="H166" s="12">
        <f>IF(TablaCocina[[#This Row],[Cobro de la orde]]="Sí",(F166-E166)*K166,0)</f>
        <v>36</v>
      </c>
      <c r="I166" s="12">
        <f>IF(TablaCocina[[#This Row],[Cobro de la orde]]="Sí",F166*K166,0)</f>
        <v>84</v>
      </c>
      <c r="J166" s="46">
        <f>IF(TablaCocina[[#This Row],[Cobro de la orde]]="Sí",H166/G166,0)</f>
        <v>0.42857142857142855</v>
      </c>
      <c r="K166" s="12">
        <v>3</v>
      </c>
      <c r="L166" s="12">
        <v>51</v>
      </c>
      <c r="M166" s="6" t="s">
        <v>1143</v>
      </c>
      <c r="N166" s="12" t="str">
        <f>VLOOKUP(TablaCocina[[#This Row],[Número de Orden]],TablaSala[[Número de Orden]:[Cobro de la Orden]],2,FALSE)</f>
        <v>Sí</v>
      </c>
    </row>
    <row r="167" spans="1:14">
      <c r="A167" s="6">
        <v>62</v>
      </c>
      <c r="B167" s="12">
        <v>2</v>
      </c>
      <c r="C167" s="6" t="s">
        <v>114</v>
      </c>
      <c r="D167" s="12" t="s">
        <v>1147</v>
      </c>
      <c r="E167" s="6">
        <v>18</v>
      </c>
      <c r="F167" s="12">
        <v>30</v>
      </c>
      <c r="G167" s="12">
        <f>IF(TablaCocina[[#This Row],[Cobro de la orde]]="Sí",F167*K167,0)</f>
        <v>60</v>
      </c>
      <c r="H167" s="12">
        <f>IF(TablaCocina[[#This Row],[Cobro de la orde]]="Sí",(F167-E167)*K167,0)</f>
        <v>24</v>
      </c>
      <c r="I167" s="12">
        <f>IF(TablaCocina[[#This Row],[Cobro de la orde]]="Sí",F167*K167,0)</f>
        <v>60</v>
      </c>
      <c r="J167" s="46">
        <f>IF(TablaCocina[[#This Row],[Cobro de la orde]]="Sí",H167/G167,0)</f>
        <v>0.4</v>
      </c>
      <c r="K167" s="12">
        <v>2</v>
      </c>
      <c r="L167" s="12">
        <v>59</v>
      </c>
      <c r="M167" s="6" t="s">
        <v>1143</v>
      </c>
      <c r="N167" s="12" t="str">
        <f>VLOOKUP(TablaCocina[[#This Row],[Número de Orden]],TablaSala[[Número de Orden]:[Cobro de la Orden]],2,FALSE)</f>
        <v>Sí</v>
      </c>
    </row>
    <row r="168" spans="1:14">
      <c r="A168" s="6">
        <v>62</v>
      </c>
      <c r="B168" s="12">
        <v>2</v>
      </c>
      <c r="C168" s="6" t="s">
        <v>194</v>
      </c>
      <c r="D168" s="12" t="s">
        <v>1155</v>
      </c>
      <c r="E168" s="6">
        <v>11</v>
      </c>
      <c r="F168" s="12">
        <v>19</v>
      </c>
      <c r="G168" s="12">
        <f>IF(TablaCocina[[#This Row],[Cobro de la orde]]="Sí",F168*K168,0)</f>
        <v>57</v>
      </c>
      <c r="H168" s="12">
        <f>IF(TablaCocina[[#This Row],[Cobro de la orde]]="Sí",(F168-E168)*K168,0)</f>
        <v>24</v>
      </c>
      <c r="I168" s="12">
        <f>IF(TablaCocina[[#This Row],[Cobro de la orde]]="Sí",F168*K168,0)</f>
        <v>57</v>
      </c>
      <c r="J168" s="46">
        <f>IF(TablaCocina[[#This Row],[Cobro de la orde]]="Sí",H168/G168,0)</f>
        <v>0.42105263157894735</v>
      </c>
      <c r="K168" s="12">
        <v>3</v>
      </c>
      <c r="L168" s="12">
        <v>46</v>
      </c>
      <c r="M168" s="6" t="s">
        <v>1143</v>
      </c>
      <c r="N168" s="12" t="str">
        <f>VLOOKUP(TablaCocina[[#This Row],[Número de Orden]],TablaSala[[Número de Orden]:[Cobro de la Orden]],2,FALSE)</f>
        <v>Sí</v>
      </c>
    </row>
    <row r="169" spans="1:14">
      <c r="A169" s="6">
        <v>62</v>
      </c>
      <c r="B169" s="12">
        <v>2</v>
      </c>
      <c r="C169" s="6" t="s">
        <v>200</v>
      </c>
      <c r="D169" s="12" t="s">
        <v>1148</v>
      </c>
      <c r="E169" s="6">
        <v>19</v>
      </c>
      <c r="F169" s="12">
        <v>31</v>
      </c>
      <c r="G169" s="12">
        <f>IF(TablaCocina[[#This Row],[Cobro de la orde]]="Sí",F169*K169,0)</f>
        <v>31</v>
      </c>
      <c r="H169" s="12">
        <f>IF(TablaCocina[[#This Row],[Cobro de la orde]]="Sí",(F169-E169)*K169,0)</f>
        <v>12</v>
      </c>
      <c r="I169" s="12">
        <f>IF(TablaCocina[[#This Row],[Cobro de la orde]]="Sí",F169*K169,0)</f>
        <v>31</v>
      </c>
      <c r="J169" s="46">
        <f>IF(TablaCocina[[#This Row],[Cobro de la orde]]="Sí",H169/G169,0)</f>
        <v>0.38709677419354838</v>
      </c>
      <c r="K169" s="12">
        <v>1</v>
      </c>
      <c r="L169" s="12">
        <v>50</v>
      </c>
      <c r="M169" s="6" t="s">
        <v>1143</v>
      </c>
      <c r="N169" s="12" t="str">
        <f>VLOOKUP(TablaCocina[[#This Row],[Número de Orden]],TablaSala[[Número de Orden]:[Cobro de la Orden]],2,FALSE)</f>
        <v>Sí</v>
      </c>
    </row>
    <row r="170" spans="1:14">
      <c r="A170" s="6">
        <v>63</v>
      </c>
      <c r="B170" s="12">
        <v>17</v>
      </c>
      <c r="C170" s="6" t="s">
        <v>255</v>
      </c>
      <c r="D170" s="12" t="s">
        <v>1160</v>
      </c>
      <c r="E170" s="6">
        <v>12</v>
      </c>
      <c r="F170" s="12">
        <v>20</v>
      </c>
      <c r="G170" s="12">
        <f>IF(TablaCocina[[#This Row],[Cobro de la orde]]="Sí",F170*K170,0)</f>
        <v>20</v>
      </c>
      <c r="H170" s="12">
        <f>IF(TablaCocina[[#This Row],[Cobro de la orde]]="Sí",(F170-E170)*K170,0)</f>
        <v>8</v>
      </c>
      <c r="I170" s="12">
        <f>IF(TablaCocina[[#This Row],[Cobro de la orde]]="Sí",F170*K170,0)</f>
        <v>20</v>
      </c>
      <c r="J170" s="46">
        <f>IF(TablaCocina[[#This Row],[Cobro de la orde]]="Sí",H170/G170,0)</f>
        <v>0.4</v>
      </c>
      <c r="K170" s="12">
        <v>1</v>
      </c>
      <c r="L170" s="12">
        <v>10</v>
      </c>
      <c r="M170" s="6" t="s">
        <v>1143</v>
      </c>
      <c r="N170" s="12" t="str">
        <f>VLOOKUP(TablaCocina[[#This Row],[Número de Orden]],TablaSala[[Número de Orden]:[Cobro de la Orden]],2,FALSE)</f>
        <v>Sí</v>
      </c>
    </row>
    <row r="171" spans="1:14">
      <c r="A171" s="6">
        <v>63</v>
      </c>
      <c r="B171" s="12">
        <v>17</v>
      </c>
      <c r="C171" s="6" t="s">
        <v>47</v>
      </c>
      <c r="D171" s="12" t="s">
        <v>1156</v>
      </c>
      <c r="E171" s="6">
        <v>21</v>
      </c>
      <c r="F171" s="12">
        <v>35</v>
      </c>
      <c r="G171" s="12">
        <f>IF(TablaCocina[[#This Row],[Cobro de la orde]]="Sí",F171*K171,0)</f>
        <v>35</v>
      </c>
      <c r="H171" s="12">
        <f>IF(TablaCocina[[#This Row],[Cobro de la orde]]="Sí",(F171-E171)*K171,0)</f>
        <v>14</v>
      </c>
      <c r="I171" s="12">
        <f>IF(TablaCocina[[#This Row],[Cobro de la orde]]="Sí",F171*K171,0)</f>
        <v>35</v>
      </c>
      <c r="J171" s="46">
        <f>IF(TablaCocina[[#This Row],[Cobro de la orde]]="Sí",H171/G171,0)</f>
        <v>0.4</v>
      </c>
      <c r="K171" s="12">
        <v>1</v>
      </c>
      <c r="L171" s="12">
        <v>20</v>
      </c>
      <c r="M171" s="6" t="s">
        <v>1142</v>
      </c>
      <c r="N171" s="12" t="str">
        <f>VLOOKUP(TablaCocina[[#This Row],[Número de Orden]],TablaSala[[Número de Orden]:[Cobro de la Orden]],2,FALSE)</f>
        <v>Sí</v>
      </c>
    </row>
    <row r="172" spans="1:14">
      <c r="A172" s="6">
        <v>64</v>
      </c>
      <c r="B172" s="12">
        <v>3</v>
      </c>
      <c r="C172" s="6" t="s">
        <v>255</v>
      </c>
      <c r="D172" s="12" t="s">
        <v>1160</v>
      </c>
      <c r="E172" s="6">
        <v>12</v>
      </c>
      <c r="F172" s="12">
        <v>20</v>
      </c>
      <c r="G172" s="12">
        <f>IF(TablaCocina[[#This Row],[Cobro de la orde]]="Sí",F172*K172,0)</f>
        <v>60</v>
      </c>
      <c r="H172" s="12">
        <f>IF(TablaCocina[[#This Row],[Cobro de la orde]]="Sí",(F172-E172)*K172,0)</f>
        <v>24</v>
      </c>
      <c r="I172" s="12">
        <f>IF(TablaCocina[[#This Row],[Cobro de la orde]]="Sí",F172*K172,0)</f>
        <v>60</v>
      </c>
      <c r="J172" s="46">
        <f>IF(TablaCocina[[#This Row],[Cobro de la orde]]="Sí",H172/G172,0)</f>
        <v>0.4</v>
      </c>
      <c r="K172" s="12">
        <v>3</v>
      </c>
      <c r="L172" s="12">
        <v>25</v>
      </c>
      <c r="M172" s="6" t="s">
        <v>1142</v>
      </c>
      <c r="N172" s="12" t="str">
        <f>VLOOKUP(TablaCocina[[#This Row],[Número de Orden]],TablaSala[[Número de Orden]:[Cobro de la Orden]],2,FALSE)</f>
        <v>Sí</v>
      </c>
    </row>
    <row r="173" spans="1:14">
      <c r="A173" s="6">
        <v>64</v>
      </c>
      <c r="B173" s="12">
        <v>3</v>
      </c>
      <c r="C173" s="6" t="s">
        <v>79</v>
      </c>
      <c r="D173" s="12" t="s">
        <v>1150</v>
      </c>
      <c r="E173" s="6">
        <v>25</v>
      </c>
      <c r="F173" s="12">
        <v>40</v>
      </c>
      <c r="G173" s="12">
        <f>IF(TablaCocina[[#This Row],[Cobro de la orde]]="Sí",F173*K173,0)</f>
        <v>120</v>
      </c>
      <c r="H173" s="12">
        <f>IF(TablaCocina[[#This Row],[Cobro de la orde]]="Sí",(F173-E173)*K173,0)</f>
        <v>45</v>
      </c>
      <c r="I173" s="12">
        <f>IF(TablaCocina[[#This Row],[Cobro de la orde]]="Sí",F173*K173,0)</f>
        <v>120</v>
      </c>
      <c r="J173" s="46">
        <f>IF(TablaCocina[[#This Row],[Cobro de la orde]]="Sí",H173/G173,0)</f>
        <v>0.375</v>
      </c>
      <c r="K173" s="12">
        <v>3</v>
      </c>
      <c r="L173" s="12">
        <v>47</v>
      </c>
      <c r="M173" s="6" t="s">
        <v>1143</v>
      </c>
      <c r="N173" s="12" t="str">
        <f>VLOOKUP(TablaCocina[[#This Row],[Número de Orden]],TablaSala[[Número de Orden]:[Cobro de la Orden]],2,FALSE)</f>
        <v>Sí</v>
      </c>
    </row>
    <row r="174" spans="1:14">
      <c r="A174" s="6">
        <v>64</v>
      </c>
      <c r="B174" s="12">
        <v>3</v>
      </c>
      <c r="C174" s="6" t="s">
        <v>120</v>
      </c>
      <c r="D174" s="12" t="s">
        <v>1151</v>
      </c>
      <c r="E174" s="6">
        <v>22</v>
      </c>
      <c r="F174" s="12">
        <v>36</v>
      </c>
      <c r="G174" s="12">
        <f>IF(TablaCocina[[#This Row],[Cobro de la orde]]="Sí",F174*K174,0)</f>
        <v>108</v>
      </c>
      <c r="H174" s="12">
        <f>IF(TablaCocina[[#This Row],[Cobro de la orde]]="Sí",(F174-E174)*K174,0)</f>
        <v>42</v>
      </c>
      <c r="I174" s="12">
        <f>IF(TablaCocina[[#This Row],[Cobro de la orde]]="Sí",F174*K174,0)</f>
        <v>108</v>
      </c>
      <c r="J174" s="46">
        <f>IF(TablaCocina[[#This Row],[Cobro de la orde]]="Sí",H174/G174,0)</f>
        <v>0.3888888888888889</v>
      </c>
      <c r="K174" s="12">
        <v>3</v>
      </c>
      <c r="L174" s="12">
        <v>10</v>
      </c>
      <c r="M174" s="6" t="s">
        <v>1142</v>
      </c>
      <c r="N174" s="12" t="str">
        <f>VLOOKUP(TablaCocina[[#This Row],[Número de Orden]],TablaSala[[Número de Orden]:[Cobro de la Orden]],2,FALSE)</f>
        <v>Sí</v>
      </c>
    </row>
    <row r="175" spans="1:14">
      <c r="A175" s="6">
        <v>65</v>
      </c>
      <c r="B175" s="12">
        <v>5</v>
      </c>
      <c r="C175" s="6" t="s">
        <v>71</v>
      </c>
      <c r="D175" s="12" t="s">
        <v>1154</v>
      </c>
      <c r="E175" s="6">
        <v>16</v>
      </c>
      <c r="F175" s="12">
        <v>28</v>
      </c>
      <c r="G175" s="12">
        <f>IF(TablaCocina[[#This Row],[Cobro de la orde]]="Sí",F175*K175,0)</f>
        <v>0</v>
      </c>
      <c r="H175" s="12">
        <f>IF(TablaCocina[[#This Row],[Cobro de la orde]]="Sí",(F175-E175)*K175,0)</f>
        <v>0</v>
      </c>
      <c r="I175" s="12">
        <f>IF(TablaCocina[[#This Row],[Cobro de la orde]]="Sí",F175*K175,0)</f>
        <v>0</v>
      </c>
      <c r="J175" s="46">
        <f>IF(TablaCocina[[#This Row],[Cobro de la orde]]="Sí",H175/G175,0)</f>
        <v>0</v>
      </c>
      <c r="K175" s="12">
        <v>1</v>
      </c>
      <c r="L175" s="12">
        <v>32</v>
      </c>
      <c r="M175" s="6" t="s">
        <v>1143</v>
      </c>
      <c r="N175" s="12" t="str">
        <f>VLOOKUP(TablaCocina[[#This Row],[Número de Orden]],TablaSala[[Número de Orden]:[Cobro de la Orden]],2,FALSE)</f>
        <v>No</v>
      </c>
    </row>
    <row r="176" spans="1:14">
      <c r="A176" s="6">
        <v>65</v>
      </c>
      <c r="B176" s="12">
        <v>5</v>
      </c>
      <c r="C176" s="6" t="s">
        <v>200</v>
      </c>
      <c r="D176" s="12" t="s">
        <v>1148</v>
      </c>
      <c r="E176" s="6">
        <v>19</v>
      </c>
      <c r="F176" s="12">
        <v>31</v>
      </c>
      <c r="G176" s="12">
        <f>IF(TablaCocina[[#This Row],[Cobro de la orde]]="Sí",F176*K176,0)</f>
        <v>0</v>
      </c>
      <c r="H176" s="12">
        <f>IF(TablaCocina[[#This Row],[Cobro de la orde]]="Sí",(F176-E176)*K176,0)</f>
        <v>0</v>
      </c>
      <c r="I176" s="12">
        <f>IF(TablaCocina[[#This Row],[Cobro de la orde]]="Sí",F176*K176,0)</f>
        <v>0</v>
      </c>
      <c r="J176" s="46">
        <f>IF(TablaCocina[[#This Row],[Cobro de la orde]]="Sí",H176/G176,0)</f>
        <v>0</v>
      </c>
      <c r="K176" s="12">
        <v>1</v>
      </c>
      <c r="L176" s="12">
        <v>55</v>
      </c>
      <c r="M176" s="6" t="s">
        <v>1143</v>
      </c>
      <c r="N176" s="12" t="str">
        <f>VLOOKUP(TablaCocina[[#This Row],[Número de Orden]],TablaSala[[Número de Orden]:[Cobro de la Orden]],2,FALSE)</f>
        <v>No</v>
      </c>
    </row>
    <row r="177" spans="1:14">
      <c r="A177" s="6">
        <v>65</v>
      </c>
      <c r="B177" s="12">
        <v>5</v>
      </c>
      <c r="C177" s="6" t="s">
        <v>194</v>
      </c>
      <c r="D177" s="12" t="s">
        <v>1155</v>
      </c>
      <c r="E177" s="6">
        <v>11</v>
      </c>
      <c r="F177" s="12">
        <v>19</v>
      </c>
      <c r="G177" s="12">
        <f>IF(TablaCocina[[#This Row],[Cobro de la orde]]="Sí",F177*K177,0)</f>
        <v>0</v>
      </c>
      <c r="H177" s="12">
        <f>IF(TablaCocina[[#This Row],[Cobro de la orde]]="Sí",(F177-E177)*K177,0)</f>
        <v>0</v>
      </c>
      <c r="I177" s="12">
        <f>IF(TablaCocina[[#This Row],[Cobro de la orde]]="Sí",F177*K177,0)</f>
        <v>0</v>
      </c>
      <c r="J177" s="46">
        <f>IF(TablaCocina[[#This Row],[Cobro de la orde]]="Sí",H177/G177,0)</f>
        <v>0</v>
      </c>
      <c r="K177" s="12">
        <v>3</v>
      </c>
      <c r="L177" s="12">
        <v>51</v>
      </c>
      <c r="M177" s="6" t="s">
        <v>1142</v>
      </c>
      <c r="N177" s="12" t="str">
        <f>VLOOKUP(TablaCocina[[#This Row],[Número de Orden]],TablaSala[[Número de Orden]:[Cobro de la Orden]],2,FALSE)</f>
        <v>No</v>
      </c>
    </row>
    <row r="178" spans="1:14">
      <c r="A178" s="6">
        <v>65</v>
      </c>
      <c r="B178" s="12">
        <v>5</v>
      </c>
      <c r="C178" s="6" t="s">
        <v>79</v>
      </c>
      <c r="D178" s="12" t="s">
        <v>1150</v>
      </c>
      <c r="E178" s="6">
        <v>25</v>
      </c>
      <c r="F178" s="12">
        <v>40</v>
      </c>
      <c r="G178" s="12">
        <f>IF(TablaCocina[[#This Row],[Cobro de la orde]]="Sí",F178*K178,0)</f>
        <v>0</v>
      </c>
      <c r="H178" s="12">
        <f>IF(TablaCocina[[#This Row],[Cobro de la orde]]="Sí",(F178-E178)*K178,0)</f>
        <v>0</v>
      </c>
      <c r="I178" s="12">
        <f>IF(TablaCocina[[#This Row],[Cobro de la orde]]="Sí",F178*K178,0)</f>
        <v>0</v>
      </c>
      <c r="J178" s="46">
        <f>IF(TablaCocina[[#This Row],[Cobro de la orde]]="Sí",H178/G178,0)</f>
        <v>0</v>
      </c>
      <c r="K178" s="12">
        <v>2</v>
      </c>
      <c r="L178" s="12">
        <v>17</v>
      </c>
      <c r="M178" s="6" t="s">
        <v>1142</v>
      </c>
      <c r="N178" s="12" t="str">
        <f>VLOOKUP(TablaCocina[[#This Row],[Número de Orden]],TablaSala[[Número de Orden]:[Cobro de la Orden]],2,FALSE)</f>
        <v>No</v>
      </c>
    </row>
    <row r="179" spans="1:14">
      <c r="A179" s="6">
        <v>66</v>
      </c>
      <c r="B179" s="12">
        <v>18</v>
      </c>
      <c r="C179" s="6" t="s">
        <v>120</v>
      </c>
      <c r="D179" s="12" t="s">
        <v>1151</v>
      </c>
      <c r="E179" s="6">
        <v>22</v>
      </c>
      <c r="F179" s="12">
        <v>36</v>
      </c>
      <c r="G179" s="12">
        <f>IF(TablaCocina[[#This Row],[Cobro de la orde]]="Sí",F179*K179,0)</f>
        <v>36</v>
      </c>
      <c r="H179" s="12">
        <f>IF(TablaCocina[[#This Row],[Cobro de la orde]]="Sí",(F179-E179)*K179,0)</f>
        <v>14</v>
      </c>
      <c r="I179" s="12">
        <f>IF(TablaCocina[[#This Row],[Cobro de la orde]]="Sí",F179*K179,0)</f>
        <v>36</v>
      </c>
      <c r="J179" s="46">
        <f>IF(TablaCocina[[#This Row],[Cobro de la orde]]="Sí",H179/G179,0)</f>
        <v>0.3888888888888889</v>
      </c>
      <c r="K179" s="12">
        <v>1</v>
      </c>
      <c r="L179" s="12">
        <v>29</v>
      </c>
      <c r="M179" s="6" t="s">
        <v>1142</v>
      </c>
      <c r="N179" s="12" t="str">
        <f>VLOOKUP(TablaCocina[[#This Row],[Número de Orden]],TablaSala[[Número de Orden]:[Cobro de la Orden]],2,FALSE)</f>
        <v>Sí</v>
      </c>
    </row>
    <row r="180" spans="1:14">
      <c r="A180" s="6">
        <v>66</v>
      </c>
      <c r="B180" s="12">
        <v>18</v>
      </c>
      <c r="C180" s="6" t="s">
        <v>79</v>
      </c>
      <c r="D180" s="12" t="s">
        <v>1150</v>
      </c>
      <c r="E180" s="6">
        <v>25</v>
      </c>
      <c r="F180" s="12">
        <v>40</v>
      </c>
      <c r="G180" s="12">
        <f>IF(TablaCocina[[#This Row],[Cobro de la orde]]="Sí",F180*K180,0)</f>
        <v>120</v>
      </c>
      <c r="H180" s="12">
        <f>IF(TablaCocina[[#This Row],[Cobro de la orde]]="Sí",(F180-E180)*K180,0)</f>
        <v>45</v>
      </c>
      <c r="I180" s="12">
        <f>IF(TablaCocina[[#This Row],[Cobro de la orde]]="Sí",F180*K180,0)</f>
        <v>120</v>
      </c>
      <c r="J180" s="46">
        <f>IF(TablaCocina[[#This Row],[Cobro de la orde]]="Sí",H180/G180,0)</f>
        <v>0.375</v>
      </c>
      <c r="K180" s="12">
        <v>3</v>
      </c>
      <c r="L180" s="12">
        <v>30</v>
      </c>
      <c r="M180" s="6" t="s">
        <v>1142</v>
      </c>
      <c r="N180" s="12" t="str">
        <f>VLOOKUP(TablaCocina[[#This Row],[Número de Orden]],TablaSala[[Número de Orden]:[Cobro de la Orden]],2,FALSE)</f>
        <v>Sí</v>
      </c>
    </row>
    <row r="181" spans="1:14">
      <c r="A181" s="6">
        <v>66</v>
      </c>
      <c r="B181" s="12">
        <v>18</v>
      </c>
      <c r="C181" s="6" t="s">
        <v>131</v>
      </c>
      <c r="D181" s="12" t="s">
        <v>1163</v>
      </c>
      <c r="E181" s="6">
        <v>10</v>
      </c>
      <c r="F181" s="12">
        <v>18</v>
      </c>
      <c r="G181" s="12">
        <f>IF(TablaCocina[[#This Row],[Cobro de la orde]]="Sí",F181*K181,0)</f>
        <v>54</v>
      </c>
      <c r="H181" s="12">
        <f>IF(TablaCocina[[#This Row],[Cobro de la orde]]="Sí",(F181-E181)*K181,0)</f>
        <v>24</v>
      </c>
      <c r="I181" s="12">
        <f>IF(TablaCocina[[#This Row],[Cobro de la orde]]="Sí",F181*K181,0)</f>
        <v>54</v>
      </c>
      <c r="J181" s="46">
        <f>IF(TablaCocina[[#This Row],[Cobro de la orde]]="Sí",H181/G181,0)</f>
        <v>0.44444444444444442</v>
      </c>
      <c r="K181" s="12">
        <v>3</v>
      </c>
      <c r="L181" s="12">
        <v>55</v>
      </c>
      <c r="M181" s="6" t="s">
        <v>1143</v>
      </c>
      <c r="N181" s="12" t="str">
        <f>VLOOKUP(TablaCocina[[#This Row],[Número de Orden]],TablaSala[[Número de Orden]:[Cobro de la Orden]],2,FALSE)</f>
        <v>Sí</v>
      </c>
    </row>
    <row r="182" spans="1:14">
      <c r="A182" s="6">
        <v>67</v>
      </c>
      <c r="B182" s="12">
        <v>2</v>
      </c>
      <c r="C182" s="6" t="s">
        <v>79</v>
      </c>
      <c r="D182" s="12" t="s">
        <v>1150</v>
      </c>
      <c r="E182" s="6">
        <v>25</v>
      </c>
      <c r="F182" s="12">
        <v>40</v>
      </c>
      <c r="G182" s="12">
        <f>IF(TablaCocina[[#This Row],[Cobro de la orde]]="Sí",F182*K182,0)</f>
        <v>0</v>
      </c>
      <c r="H182" s="12">
        <f>IF(TablaCocina[[#This Row],[Cobro de la orde]]="Sí",(F182-E182)*K182,0)</f>
        <v>0</v>
      </c>
      <c r="I182" s="12">
        <f>IF(TablaCocina[[#This Row],[Cobro de la orde]]="Sí",F182*K182,0)</f>
        <v>0</v>
      </c>
      <c r="J182" s="46">
        <f>IF(TablaCocina[[#This Row],[Cobro de la orde]]="Sí",H182/G182,0)</f>
        <v>0</v>
      </c>
      <c r="K182" s="12">
        <v>1</v>
      </c>
      <c r="L182" s="12">
        <v>22</v>
      </c>
      <c r="M182" s="6" t="s">
        <v>1142</v>
      </c>
      <c r="N182" s="12" t="str">
        <f>VLOOKUP(TablaCocina[[#This Row],[Número de Orden]],TablaSala[[Número de Orden]:[Cobro de la Orden]],2,FALSE)</f>
        <v>No</v>
      </c>
    </row>
    <row r="183" spans="1:14">
      <c r="A183" s="6">
        <v>67</v>
      </c>
      <c r="B183" s="12">
        <v>2</v>
      </c>
      <c r="C183" s="6" t="s">
        <v>120</v>
      </c>
      <c r="D183" s="12" t="s">
        <v>1151</v>
      </c>
      <c r="E183" s="6">
        <v>22</v>
      </c>
      <c r="F183" s="12">
        <v>36</v>
      </c>
      <c r="G183" s="12">
        <f>IF(TablaCocina[[#This Row],[Cobro de la orde]]="Sí",F183*K183,0)</f>
        <v>0</v>
      </c>
      <c r="H183" s="12">
        <f>IF(TablaCocina[[#This Row],[Cobro de la orde]]="Sí",(F183-E183)*K183,0)</f>
        <v>0</v>
      </c>
      <c r="I183" s="12">
        <f>IF(TablaCocina[[#This Row],[Cobro de la orde]]="Sí",F183*K183,0)</f>
        <v>0</v>
      </c>
      <c r="J183" s="46">
        <f>IF(TablaCocina[[#This Row],[Cobro de la orde]]="Sí",H183/G183,0)</f>
        <v>0</v>
      </c>
      <c r="K183" s="12">
        <v>3</v>
      </c>
      <c r="L183" s="12">
        <v>59</v>
      </c>
      <c r="M183" s="6" t="s">
        <v>1143</v>
      </c>
      <c r="N183" s="12" t="str">
        <f>VLOOKUP(TablaCocina[[#This Row],[Número de Orden]],TablaSala[[Número de Orden]:[Cobro de la Orden]],2,FALSE)</f>
        <v>No</v>
      </c>
    </row>
    <row r="184" spans="1:14">
      <c r="A184" s="6">
        <v>67</v>
      </c>
      <c r="B184" s="12">
        <v>2</v>
      </c>
      <c r="C184" s="6" t="s">
        <v>270</v>
      </c>
      <c r="D184" s="12" t="s">
        <v>1164</v>
      </c>
      <c r="E184" s="6">
        <v>15</v>
      </c>
      <c r="F184" s="12">
        <v>26</v>
      </c>
      <c r="G184" s="12">
        <f>IF(TablaCocina[[#This Row],[Cobro de la orde]]="Sí",F184*K184,0)</f>
        <v>0</v>
      </c>
      <c r="H184" s="12">
        <f>IF(TablaCocina[[#This Row],[Cobro de la orde]]="Sí",(F184-E184)*K184,0)</f>
        <v>0</v>
      </c>
      <c r="I184" s="12">
        <f>IF(TablaCocina[[#This Row],[Cobro de la orde]]="Sí",F184*K184,0)</f>
        <v>0</v>
      </c>
      <c r="J184" s="46">
        <f>IF(TablaCocina[[#This Row],[Cobro de la orde]]="Sí",H184/G184,0)</f>
        <v>0</v>
      </c>
      <c r="K184" s="12">
        <v>3</v>
      </c>
      <c r="L184" s="12">
        <v>15</v>
      </c>
      <c r="M184" s="6" t="s">
        <v>1143</v>
      </c>
      <c r="N184" s="12" t="str">
        <f>VLOOKUP(TablaCocina[[#This Row],[Número de Orden]],TablaSala[[Número de Orden]:[Cobro de la Orden]],2,FALSE)</f>
        <v>No</v>
      </c>
    </row>
    <row r="185" spans="1:14">
      <c r="A185" s="6">
        <v>67</v>
      </c>
      <c r="B185" s="12">
        <v>2</v>
      </c>
      <c r="C185" s="6" t="s">
        <v>114</v>
      </c>
      <c r="D185" s="12" t="s">
        <v>1147</v>
      </c>
      <c r="E185" s="6">
        <v>18</v>
      </c>
      <c r="F185" s="12">
        <v>30</v>
      </c>
      <c r="G185" s="12">
        <f>IF(TablaCocina[[#This Row],[Cobro de la orde]]="Sí",F185*K185,0)</f>
        <v>0</v>
      </c>
      <c r="H185" s="12">
        <f>IF(TablaCocina[[#This Row],[Cobro de la orde]]="Sí",(F185-E185)*K185,0)</f>
        <v>0</v>
      </c>
      <c r="I185" s="12">
        <f>IF(TablaCocina[[#This Row],[Cobro de la orde]]="Sí",F185*K185,0)</f>
        <v>0</v>
      </c>
      <c r="J185" s="46">
        <f>IF(TablaCocina[[#This Row],[Cobro de la orde]]="Sí",H185/G185,0)</f>
        <v>0</v>
      </c>
      <c r="K185" s="12">
        <v>1</v>
      </c>
      <c r="L185" s="12">
        <v>35</v>
      </c>
      <c r="M185" s="6" t="s">
        <v>1143</v>
      </c>
      <c r="N185" s="12" t="str">
        <f>VLOOKUP(TablaCocina[[#This Row],[Número de Orden]],TablaSala[[Número de Orden]:[Cobro de la Orden]],2,FALSE)</f>
        <v>No</v>
      </c>
    </row>
    <row r="186" spans="1:14">
      <c r="A186" s="6">
        <v>68</v>
      </c>
      <c r="B186" s="12">
        <v>8</v>
      </c>
      <c r="C186" s="6" t="s">
        <v>345</v>
      </c>
      <c r="D186" s="12" t="s">
        <v>1161</v>
      </c>
      <c r="E186" s="6">
        <v>14</v>
      </c>
      <c r="F186" s="12">
        <v>23</v>
      </c>
      <c r="G186" s="12">
        <f>IF(TablaCocina[[#This Row],[Cobro de la orde]]="Sí",F186*K186,0)</f>
        <v>69</v>
      </c>
      <c r="H186" s="12">
        <f>IF(TablaCocina[[#This Row],[Cobro de la orde]]="Sí",(F186-E186)*K186,0)</f>
        <v>27</v>
      </c>
      <c r="I186" s="12">
        <f>IF(TablaCocina[[#This Row],[Cobro de la orde]]="Sí",F186*K186,0)</f>
        <v>69</v>
      </c>
      <c r="J186" s="46">
        <f>IF(TablaCocina[[#This Row],[Cobro de la orde]]="Sí",H186/G186,0)</f>
        <v>0.39130434782608697</v>
      </c>
      <c r="K186" s="12">
        <v>3</v>
      </c>
      <c r="L186" s="12">
        <v>43</v>
      </c>
      <c r="M186" s="6" t="s">
        <v>1142</v>
      </c>
      <c r="N186" s="12" t="str">
        <f>VLOOKUP(TablaCocina[[#This Row],[Número de Orden]],TablaSala[[Número de Orden]:[Cobro de la Orden]],2,FALSE)</f>
        <v>Sí</v>
      </c>
    </row>
    <row r="187" spans="1:14">
      <c r="A187" s="6">
        <v>68</v>
      </c>
      <c r="B187" s="12">
        <v>8</v>
      </c>
      <c r="C187" s="6" t="s">
        <v>71</v>
      </c>
      <c r="D187" s="12" t="s">
        <v>1154</v>
      </c>
      <c r="E187" s="6">
        <v>16</v>
      </c>
      <c r="F187" s="12">
        <v>28</v>
      </c>
      <c r="G187" s="12">
        <f>IF(TablaCocina[[#This Row],[Cobro de la orde]]="Sí",F187*K187,0)</f>
        <v>28</v>
      </c>
      <c r="H187" s="12">
        <f>IF(TablaCocina[[#This Row],[Cobro de la orde]]="Sí",(F187-E187)*K187,0)</f>
        <v>12</v>
      </c>
      <c r="I187" s="12">
        <f>IF(TablaCocina[[#This Row],[Cobro de la orde]]="Sí",F187*K187,0)</f>
        <v>28</v>
      </c>
      <c r="J187" s="46">
        <f>IF(TablaCocina[[#This Row],[Cobro de la orde]]="Sí",H187/G187,0)</f>
        <v>0.42857142857142855</v>
      </c>
      <c r="K187" s="12">
        <v>1</v>
      </c>
      <c r="L187" s="12">
        <v>19</v>
      </c>
      <c r="M187" s="6" t="s">
        <v>1143</v>
      </c>
      <c r="N187" s="12" t="str">
        <f>VLOOKUP(TablaCocina[[#This Row],[Número de Orden]],TablaSala[[Número de Orden]:[Cobro de la Orden]],2,FALSE)</f>
        <v>Sí</v>
      </c>
    </row>
    <row r="188" spans="1:14">
      <c r="A188" s="6">
        <v>68</v>
      </c>
      <c r="B188" s="12">
        <v>8</v>
      </c>
      <c r="C188" s="6" t="s">
        <v>428</v>
      </c>
      <c r="D188" s="12" t="s">
        <v>1157</v>
      </c>
      <c r="E188" s="6">
        <v>19</v>
      </c>
      <c r="F188" s="12">
        <v>32</v>
      </c>
      <c r="G188" s="12">
        <f>IF(TablaCocina[[#This Row],[Cobro de la orde]]="Sí",F188*K188,0)</f>
        <v>96</v>
      </c>
      <c r="H188" s="12">
        <f>IF(TablaCocina[[#This Row],[Cobro de la orde]]="Sí",(F188-E188)*K188,0)</f>
        <v>39</v>
      </c>
      <c r="I188" s="12">
        <f>IF(TablaCocina[[#This Row],[Cobro de la orde]]="Sí",F188*K188,0)</f>
        <v>96</v>
      </c>
      <c r="J188" s="46">
        <f>IF(TablaCocina[[#This Row],[Cobro de la orde]]="Sí",H188/G188,0)</f>
        <v>0.40625</v>
      </c>
      <c r="K188" s="12">
        <v>3</v>
      </c>
      <c r="L188" s="12">
        <v>57</v>
      </c>
      <c r="M188" s="6" t="s">
        <v>1143</v>
      </c>
      <c r="N188" s="12" t="str">
        <f>VLOOKUP(TablaCocina[[#This Row],[Número de Orden]],TablaSala[[Número de Orden]:[Cobro de la Orden]],2,FALSE)</f>
        <v>Sí</v>
      </c>
    </row>
    <row r="189" spans="1:14">
      <c r="A189" s="6">
        <v>68</v>
      </c>
      <c r="B189" s="12">
        <v>8</v>
      </c>
      <c r="C189" s="6" t="s">
        <v>209</v>
      </c>
      <c r="D189" s="12" t="s">
        <v>1165</v>
      </c>
      <c r="E189" s="6">
        <v>15</v>
      </c>
      <c r="F189" s="12">
        <v>25</v>
      </c>
      <c r="G189" s="12">
        <f>IF(TablaCocina[[#This Row],[Cobro de la orde]]="Sí",F189*K189,0)</f>
        <v>25</v>
      </c>
      <c r="H189" s="12">
        <f>IF(TablaCocina[[#This Row],[Cobro de la orde]]="Sí",(F189-E189)*K189,0)</f>
        <v>10</v>
      </c>
      <c r="I189" s="12">
        <f>IF(TablaCocina[[#This Row],[Cobro de la orde]]="Sí",F189*K189,0)</f>
        <v>25</v>
      </c>
      <c r="J189" s="46">
        <f>IF(TablaCocina[[#This Row],[Cobro de la orde]]="Sí",H189/G189,0)</f>
        <v>0.4</v>
      </c>
      <c r="K189" s="12">
        <v>1</v>
      </c>
      <c r="L189" s="12">
        <v>26</v>
      </c>
      <c r="M189" s="6" t="s">
        <v>1143</v>
      </c>
      <c r="N189" s="12" t="str">
        <f>VLOOKUP(TablaCocina[[#This Row],[Número de Orden]],TablaSala[[Número de Orden]:[Cobro de la Orden]],2,FALSE)</f>
        <v>Sí</v>
      </c>
    </row>
    <row r="190" spans="1:14">
      <c r="A190" s="6">
        <v>69</v>
      </c>
      <c r="B190" s="12">
        <v>5</v>
      </c>
      <c r="C190" s="6" t="s">
        <v>116</v>
      </c>
      <c r="D190" s="12" t="s">
        <v>1162</v>
      </c>
      <c r="E190" s="6">
        <v>13</v>
      </c>
      <c r="F190" s="12">
        <v>21</v>
      </c>
      <c r="G190" s="12">
        <f>IF(TablaCocina[[#This Row],[Cobro de la orde]]="Sí",F190*K190,0)</f>
        <v>63</v>
      </c>
      <c r="H190" s="12">
        <f>IF(TablaCocina[[#This Row],[Cobro de la orde]]="Sí",(F190-E190)*K190,0)</f>
        <v>24</v>
      </c>
      <c r="I190" s="12">
        <f>IF(TablaCocina[[#This Row],[Cobro de la orde]]="Sí",F190*K190,0)</f>
        <v>63</v>
      </c>
      <c r="J190" s="46">
        <f>IF(TablaCocina[[#This Row],[Cobro de la orde]]="Sí",H190/G190,0)</f>
        <v>0.38095238095238093</v>
      </c>
      <c r="K190" s="12">
        <v>3</v>
      </c>
      <c r="L190" s="12">
        <v>20</v>
      </c>
      <c r="M190" s="6" t="s">
        <v>1142</v>
      </c>
      <c r="N190" s="12" t="str">
        <f>VLOOKUP(TablaCocina[[#This Row],[Número de Orden]],TablaSala[[Número de Orden]:[Cobro de la Orden]],2,FALSE)</f>
        <v>Sí</v>
      </c>
    </row>
    <row r="191" spans="1:14">
      <c r="A191" s="6">
        <v>69</v>
      </c>
      <c r="B191" s="12">
        <v>5</v>
      </c>
      <c r="C191" s="6" t="s">
        <v>273</v>
      </c>
      <c r="D191" s="12" t="s">
        <v>1146</v>
      </c>
      <c r="E191" s="6">
        <v>14</v>
      </c>
      <c r="F191" s="12">
        <v>24</v>
      </c>
      <c r="G191" s="12">
        <f>IF(TablaCocina[[#This Row],[Cobro de la orde]]="Sí",F191*K191,0)</f>
        <v>72</v>
      </c>
      <c r="H191" s="12">
        <f>IF(TablaCocina[[#This Row],[Cobro de la orde]]="Sí",(F191-E191)*K191,0)</f>
        <v>30</v>
      </c>
      <c r="I191" s="12">
        <f>IF(TablaCocina[[#This Row],[Cobro de la orde]]="Sí",F191*K191,0)</f>
        <v>72</v>
      </c>
      <c r="J191" s="46">
        <f>IF(TablaCocina[[#This Row],[Cobro de la orde]]="Sí",H191/G191,0)</f>
        <v>0.41666666666666669</v>
      </c>
      <c r="K191" s="12">
        <v>3</v>
      </c>
      <c r="L191" s="12">
        <v>48</v>
      </c>
      <c r="M191" s="6" t="s">
        <v>1143</v>
      </c>
      <c r="N191" s="12" t="str">
        <f>VLOOKUP(TablaCocina[[#This Row],[Número de Orden]],TablaSala[[Número de Orden]:[Cobro de la Orden]],2,FALSE)</f>
        <v>Sí</v>
      </c>
    </row>
    <row r="192" spans="1:14">
      <c r="A192" s="6">
        <v>69</v>
      </c>
      <c r="B192" s="12">
        <v>5</v>
      </c>
      <c r="C192" s="6" t="s">
        <v>453</v>
      </c>
      <c r="D192" s="12" t="s">
        <v>1153</v>
      </c>
      <c r="E192" s="6">
        <v>20</v>
      </c>
      <c r="F192" s="12">
        <v>33</v>
      </c>
      <c r="G192" s="12">
        <f>IF(TablaCocina[[#This Row],[Cobro de la orde]]="Sí",F192*K192,0)</f>
        <v>99</v>
      </c>
      <c r="H192" s="12">
        <f>IF(TablaCocina[[#This Row],[Cobro de la orde]]="Sí",(F192-E192)*K192,0)</f>
        <v>39</v>
      </c>
      <c r="I192" s="12">
        <f>IF(TablaCocina[[#This Row],[Cobro de la orde]]="Sí",F192*K192,0)</f>
        <v>99</v>
      </c>
      <c r="J192" s="46">
        <f>IF(TablaCocina[[#This Row],[Cobro de la orde]]="Sí",H192/G192,0)</f>
        <v>0.39393939393939392</v>
      </c>
      <c r="K192" s="12">
        <v>3</v>
      </c>
      <c r="L192" s="12">
        <v>24</v>
      </c>
      <c r="M192" s="6" t="s">
        <v>1143</v>
      </c>
      <c r="N192" s="12" t="str">
        <f>VLOOKUP(TablaCocina[[#This Row],[Número de Orden]],TablaSala[[Número de Orden]:[Cobro de la Orden]],2,FALSE)</f>
        <v>Sí</v>
      </c>
    </row>
    <row r="193" spans="1:14">
      <c r="A193" s="6">
        <v>70</v>
      </c>
      <c r="B193" s="12">
        <v>17</v>
      </c>
      <c r="C193" s="6" t="s">
        <v>209</v>
      </c>
      <c r="D193" s="12" t="s">
        <v>1165</v>
      </c>
      <c r="E193" s="6">
        <v>15</v>
      </c>
      <c r="F193" s="12">
        <v>25</v>
      </c>
      <c r="G193" s="12">
        <f>IF(TablaCocina[[#This Row],[Cobro de la orde]]="Sí",F193*K193,0)</f>
        <v>50</v>
      </c>
      <c r="H193" s="12">
        <f>IF(TablaCocina[[#This Row],[Cobro de la orde]]="Sí",(F193-E193)*K193,0)</f>
        <v>20</v>
      </c>
      <c r="I193" s="12">
        <f>IF(TablaCocina[[#This Row],[Cobro de la orde]]="Sí",F193*K193,0)</f>
        <v>50</v>
      </c>
      <c r="J193" s="46">
        <f>IF(TablaCocina[[#This Row],[Cobro de la orde]]="Sí",H193/G193,0)</f>
        <v>0.4</v>
      </c>
      <c r="K193" s="12">
        <v>2</v>
      </c>
      <c r="L193" s="12">
        <v>19</v>
      </c>
      <c r="M193" s="6" t="s">
        <v>1143</v>
      </c>
      <c r="N193" s="12" t="str">
        <f>VLOOKUP(TablaCocina[[#This Row],[Número de Orden]],TablaSala[[Número de Orden]:[Cobro de la Orden]],2,FALSE)</f>
        <v>Sí</v>
      </c>
    </row>
    <row r="194" spans="1:14">
      <c r="A194" s="6">
        <v>70</v>
      </c>
      <c r="B194" s="12">
        <v>17</v>
      </c>
      <c r="C194" s="6" t="s">
        <v>91</v>
      </c>
      <c r="D194" s="12" t="s">
        <v>1159</v>
      </c>
      <c r="E194" s="6">
        <v>20</v>
      </c>
      <c r="F194" s="12">
        <v>34</v>
      </c>
      <c r="G194" s="12">
        <f>IF(TablaCocina[[#This Row],[Cobro de la orde]]="Sí",F194*K194,0)</f>
        <v>68</v>
      </c>
      <c r="H194" s="12">
        <f>IF(TablaCocina[[#This Row],[Cobro de la orde]]="Sí",(F194-E194)*K194,0)</f>
        <v>28</v>
      </c>
      <c r="I194" s="12">
        <f>IF(TablaCocina[[#This Row],[Cobro de la orde]]="Sí",F194*K194,0)</f>
        <v>68</v>
      </c>
      <c r="J194" s="46">
        <f>IF(TablaCocina[[#This Row],[Cobro de la orde]]="Sí",H194/G194,0)</f>
        <v>0.41176470588235292</v>
      </c>
      <c r="K194" s="12">
        <v>2</v>
      </c>
      <c r="L194" s="12">
        <v>21</v>
      </c>
      <c r="M194" s="6" t="s">
        <v>1143</v>
      </c>
      <c r="N194" s="12" t="str">
        <f>VLOOKUP(TablaCocina[[#This Row],[Número de Orden]],TablaSala[[Número de Orden]:[Cobro de la Orden]],2,FALSE)</f>
        <v>Sí</v>
      </c>
    </row>
    <row r="195" spans="1:14">
      <c r="A195" s="6">
        <v>71</v>
      </c>
      <c r="B195" s="12">
        <v>18</v>
      </c>
      <c r="C195" s="6" t="s">
        <v>114</v>
      </c>
      <c r="D195" s="12" t="s">
        <v>1147</v>
      </c>
      <c r="E195" s="6">
        <v>18</v>
      </c>
      <c r="F195" s="12">
        <v>30</v>
      </c>
      <c r="G195" s="12">
        <f>IF(TablaCocina[[#This Row],[Cobro de la orde]]="Sí",F195*K195,0)</f>
        <v>90</v>
      </c>
      <c r="H195" s="12">
        <f>IF(TablaCocina[[#This Row],[Cobro de la orde]]="Sí",(F195-E195)*K195,0)</f>
        <v>36</v>
      </c>
      <c r="I195" s="12">
        <f>IF(TablaCocina[[#This Row],[Cobro de la orde]]="Sí",F195*K195,0)</f>
        <v>90</v>
      </c>
      <c r="J195" s="46">
        <f>IF(TablaCocina[[#This Row],[Cobro de la orde]]="Sí",H195/G195,0)</f>
        <v>0.4</v>
      </c>
      <c r="K195" s="12">
        <v>3</v>
      </c>
      <c r="L195" s="12">
        <v>20</v>
      </c>
      <c r="M195" s="6" t="s">
        <v>1143</v>
      </c>
      <c r="N195" s="12" t="str">
        <f>VLOOKUP(TablaCocina[[#This Row],[Número de Orden]],TablaSala[[Número de Orden]:[Cobro de la Orden]],2,FALSE)</f>
        <v>Sí</v>
      </c>
    </row>
    <row r="196" spans="1:14">
      <c r="A196" s="6">
        <v>71</v>
      </c>
      <c r="B196" s="12">
        <v>18</v>
      </c>
      <c r="C196" s="6" t="s">
        <v>345</v>
      </c>
      <c r="D196" s="12" t="s">
        <v>1161</v>
      </c>
      <c r="E196" s="6">
        <v>14</v>
      </c>
      <c r="F196" s="12">
        <v>23</v>
      </c>
      <c r="G196" s="12">
        <f>IF(TablaCocina[[#This Row],[Cobro de la orde]]="Sí",F196*K196,0)</f>
        <v>46</v>
      </c>
      <c r="H196" s="12">
        <f>IF(TablaCocina[[#This Row],[Cobro de la orde]]="Sí",(F196-E196)*K196,0)</f>
        <v>18</v>
      </c>
      <c r="I196" s="12">
        <f>IF(TablaCocina[[#This Row],[Cobro de la orde]]="Sí",F196*K196,0)</f>
        <v>46</v>
      </c>
      <c r="J196" s="46">
        <f>IF(TablaCocina[[#This Row],[Cobro de la orde]]="Sí",H196/G196,0)</f>
        <v>0.39130434782608697</v>
      </c>
      <c r="K196" s="12">
        <v>2</v>
      </c>
      <c r="L196" s="12">
        <v>29</v>
      </c>
      <c r="M196" s="6" t="s">
        <v>1143</v>
      </c>
      <c r="N196" s="12" t="str">
        <f>VLOOKUP(TablaCocina[[#This Row],[Número de Orden]],TablaSala[[Número de Orden]:[Cobro de la Orden]],2,FALSE)</f>
        <v>Sí</v>
      </c>
    </row>
    <row r="197" spans="1:14">
      <c r="A197" s="6">
        <v>72</v>
      </c>
      <c r="B197" s="12">
        <v>17</v>
      </c>
      <c r="C197" s="6" t="s">
        <v>116</v>
      </c>
      <c r="D197" s="12" t="s">
        <v>1162</v>
      </c>
      <c r="E197" s="6">
        <v>13</v>
      </c>
      <c r="F197" s="12">
        <v>21</v>
      </c>
      <c r="G197" s="12">
        <f>IF(TablaCocina[[#This Row],[Cobro de la orde]]="Sí",F197*K197,0)</f>
        <v>21</v>
      </c>
      <c r="H197" s="12">
        <f>IF(TablaCocina[[#This Row],[Cobro de la orde]]="Sí",(F197-E197)*K197,0)</f>
        <v>8</v>
      </c>
      <c r="I197" s="12">
        <f>IF(TablaCocina[[#This Row],[Cobro de la orde]]="Sí",F197*K197,0)</f>
        <v>21</v>
      </c>
      <c r="J197" s="46">
        <f>IF(TablaCocina[[#This Row],[Cobro de la orde]]="Sí",H197/G197,0)</f>
        <v>0.38095238095238093</v>
      </c>
      <c r="K197" s="12">
        <v>1</v>
      </c>
      <c r="L197" s="12">
        <v>17</v>
      </c>
      <c r="M197" s="6" t="s">
        <v>1143</v>
      </c>
      <c r="N197" s="12" t="str">
        <f>VLOOKUP(TablaCocina[[#This Row],[Número de Orden]],TablaSala[[Número de Orden]:[Cobro de la Orden]],2,FALSE)</f>
        <v>Sí</v>
      </c>
    </row>
    <row r="198" spans="1:14">
      <c r="A198" s="6">
        <v>72</v>
      </c>
      <c r="B198" s="12">
        <v>17</v>
      </c>
      <c r="C198" s="6" t="s">
        <v>131</v>
      </c>
      <c r="D198" s="12" t="s">
        <v>1163</v>
      </c>
      <c r="E198" s="6">
        <v>10</v>
      </c>
      <c r="F198" s="12">
        <v>18</v>
      </c>
      <c r="G198" s="12">
        <f>IF(TablaCocina[[#This Row],[Cobro de la orde]]="Sí",F198*K198,0)</f>
        <v>54</v>
      </c>
      <c r="H198" s="12">
        <f>IF(TablaCocina[[#This Row],[Cobro de la orde]]="Sí",(F198-E198)*K198,0)</f>
        <v>24</v>
      </c>
      <c r="I198" s="12">
        <f>IF(TablaCocina[[#This Row],[Cobro de la orde]]="Sí",F198*K198,0)</f>
        <v>54</v>
      </c>
      <c r="J198" s="46">
        <f>IF(TablaCocina[[#This Row],[Cobro de la orde]]="Sí",H198/G198,0)</f>
        <v>0.44444444444444442</v>
      </c>
      <c r="K198" s="12">
        <v>3</v>
      </c>
      <c r="L198" s="12">
        <v>37</v>
      </c>
      <c r="M198" s="6" t="s">
        <v>1143</v>
      </c>
      <c r="N198" s="12" t="str">
        <f>VLOOKUP(TablaCocina[[#This Row],[Número de Orden]],TablaSala[[Número de Orden]:[Cobro de la Orden]],2,FALSE)</f>
        <v>Sí</v>
      </c>
    </row>
    <row r="199" spans="1:14">
      <c r="A199" s="6">
        <v>73</v>
      </c>
      <c r="B199" s="12">
        <v>1</v>
      </c>
      <c r="C199" s="6" t="s">
        <v>184</v>
      </c>
      <c r="D199" s="12" t="s">
        <v>1149</v>
      </c>
      <c r="E199" s="6">
        <v>16</v>
      </c>
      <c r="F199" s="12">
        <v>27</v>
      </c>
      <c r="G199" s="12">
        <f>IF(TablaCocina[[#This Row],[Cobro de la orde]]="Sí",F199*K199,0)</f>
        <v>81</v>
      </c>
      <c r="H199" s="12">
        <f>IF(TablaCocina[[#This Row],[Cobro de la orde]]="Sí",(F199-E199)*K199,0)</f>
        <v>33</v>
      </c>
      <c r="I199" s="12">
        <f>IF(TablaCocina[[#This Row],[Cobro de la orde]]="Sí",F199*K199,0)</f>
        <v>81</v>
      </c>
      <c r="J199" s="46">
        <f>IF(TablaCocina[[#This Row],[Cobro de la orde]]="Sí",H199/G199,0)</f>
        <v>0.40740740740740738</v>
      </c>
      <c r="K199" s="12">
        <v>3</v>
      </c>
      <c r="L199" s="12">
        <v>20</v>
      </c>
      <c r="M199" s="6" t="s">
        <v>1142</v>
      </c>
      <c r="N199" s="12" t="str">
        <f>VLOOKUP(TablaCocina[[#This Row],[Número de Orden]],TablaSala[[Número de Orden]:[Cobro de la Orden]],2,FALSE)</f>
        <v>Sí</v>
      </c>
    </row>
    <row r="200" spans="1:14">
      <c r="A200" s="6">
        <v>74</v>
      </c>
      <c r="B200" s="12">
        <v>19</v>
      </c>
      <c r="C200" s="6" t="s">
        <v>270</v>
      </c>
      <c r="D200" s="12" t="s">
        <v>1164</v>
      </c>
      <c r="E200" s="6">
        <v>15</v>
      </c>
      <c r="F200" s="12">
        <v>26</v>
      </c>
      <c r="G200" s="12">
        <f>IF(TablaCocina[[#This Row],[Cobro de la orde]]="Sí",F200*K200,0)</f>
        <v>52</v>
      </c>
      <c r="H200" s="12">
        <f>IF(TablaCocina[[#This Row],[Cobro de la orde]]="Sí",(F200-E200)*K200,0)</f>
        <v>22</v>
      </c>
      <c r="I200" s="12">
        <f>IF(TablaCocina[[#This Row],[Cobro de la orde]]="Sí",F200*K200,0)</f>
        <v>52</v>
      </c>
      <c r="J200" s="46">
        <f>IF(TablaCocina[[#This Row],[Cobro de la orde]]="Sí",H200/G200,0)</f>
        <v>0.42307692307692307</v>
      </c>
      <c r="K200" s="12">
        <v>2</v>
      </c>
      <c r="L200" s="12">
        <v>39</v>
      </c>
      <c r="M200" s="6" t="s">
        <v>1143</v>
      </c>
      <c r="N200" s="12" t="str">
        <f>VLOOKUP(TablaCocina[[#This Row],[Número de Orden]],TablaSala[[Número de Orden]:[Cobro de la Orden]],2,FALSE)</f>
        <v>Sí</v>
      </c>
    </row>
    <row r="201" spans="1:14">
      <c r="A201" s="6">
        <v>74</v>
      </c>
      <c r="B201" s="12">
        <v>19</v>
      </c>
      <c r="C201" s="6" t="s">
        <v>91</v>
      </c>
      <c r="D201" s="12" t="s">
        <v>1159</v>
      </c>
      <c r="E201" s="6">
        <v>20</v>
      </c>
      <c r="F201" s="12">
        <v>34</v>
      </c>
      <c r="G201" s="12">
        <f>IF(TablaCocina[[#This Row],[Cobro de la orde]]="Sí",F201*K201,0)</f>
        <v>102</v>
      </c>
      <c r="H201" s="12">
        <f>IF(TablaCocina[[#This Row],[Cobro de la orde]]="Sí",(F201-E201)*K201,0)</f>
        <v>42</v>
      </c>
      <c r="I201" s="12">
        <f>IF(TablaCocina[[#This Row],[Cobro de la orde]]="Sí",F201*K201,0)</f>
        <v>102</v>
      </c>
      <c r="J201" s="46">
        <f>IF(TablaCocina[[#This Row],[Cobro de la orde]]="Sí",H201/G201,0)</f>
        <v>0.41176470588235292</v>
      </c>
      <c r="K201" s="12">
        <v>3</v>
      </c>
      <c r="L201" s="12">
        <v>37</v>
      </c>
      <c r="M201" s="6" t="s">
        <v>1142</v>
      </c>
      <c r="N201" s="12" t="str">
        <f>VLOOKUP(TablaCocina[[#This Row],[Número de Orden]],TablaSala[[Número de Orden]:[Cobro de la Orden]],2,FALSE)</f>
        <v>Sí</v>
      </c>
    </row>
    <row r="202" spans="1:14">
      <c r="A202" s="6">
        <v>74</v>
      </c>
      <c r="B202" s="12">
        <v>19</v>
      </c>
      <c r="C202" s="6" t="s">
        <v>428</v>
      </c>
      <c r="D202" s="12" t="s">
        <v>1157</v>
      </c>
      <c r="E202" s="6">
        <v>19</v>
      </c>
      <c r="F202" s="12">
        <v>32</v>
      </c>
      <c r="G202" s="12">
        <f>IF(TablaCocina[[#This Row],[Cobro de la orde]]="Sí",F202*K202,0)</f>
        <v>64</v>
      </c>
      <c r="H202" s="12">
        <f>IF(TablaCocina[[#This Row],[Cobro de la orde]]="Sí",(F202-E202)*K202,0)</f>
        <v>26</v>
      </c>
      <c r="I202" s="12">
        <f>IF(TablaCocina[[#This Row],[Cobro de la orde]]="Sí",F202*K202,0)</f>
        <v>64</v>
      </c>
      <c r="J202" s="46">
        <f>IF(TablaCocina[[#This Row],[Cobro de la orde]]="Sí",H202/G202,0)</f>
        <v>0.40625</v>
      </c>
      <c r="K202" s="12">
        <v>2</v>
      </c>
      <c r="L202" s="12">
        <v>24</v>
      </c>
      <c r="M202" s="6" t="s">
        <v>1143</v>
      </c>
      <c r="N202" s="12" t="str">
        <f>VLOOKUP(TablaCocina[[#This Row],[Número de Orden]],TablaSala[[Número de Orden]:[Cobro de la Orden]],2,FALSE)</f>
        <v>Sí</v>
      </c>
    </row>
    <row r="203" spans="1:14">
      <c r="A203" s="6">
        <v>75</v>
      </c>
      <c r="B203" s="12">
        <v>19</v>
      </c>
      <c r="C203" s="6" t="s">
        <v>79</v>
      </c>
      <c r="D203" s="12" t="s">
        <v>1150</v>
      </c>
      <c r="E203" s="6">
        <v>25</v>
      </c>
      <c r="F203" s="12">
        <v>40</v>
      </c>
      <c r="G203" s="12">
        <f>IF(TablaCocina[[#This Row],[Cobro de la orde]]="Sí",F203*K203,0)</f>
        <v>40</v>
      </c>
      <c r="H203" s="12">
        <f>IF(TablaCocina[[#This Row],[Cobro de la orde]]="Sí",(F203-E203)*K203,0)</f>
        <v>15</v>
      </c>
      <c r="I203" s="12">
        <f>IF(TablaCocina[[#This Row],[Cobro de la orde]]="Sí",F203*K203,0)</f>
        <v>40</v>
      </c>
      <c r="J203" s="46">
        <f>IF(TablaCocina[[#This Row],[Cobro de la orde]]="Sí",H203/G203,0)</f>
        <v>0.375</v>
      </c>
      <c r="K203" s="12">
        <v>1</v>
      </c>
      <c r="L203" s="12">
        <v>35</v>
      </c>
      <c r="M203" s="6" t="s">
        <v>1142</v>
      </c>
      <c r="N203" s="12" t="str">
        <f>VLOOKUP(TablaCocina[[#This Row],[Número de Orden]],TablaSala[[Número de Orden]:[Cobro de la Orden]],2,FALSE)</f>
        <v>Sí</v>
      </c>
    </row>
    <row r="204" spans="1:14">
      <c r="A204" s="6">
        <v>75</v>
      </c>
      <c r="B204" s="12">
        <v>19</v>
      </c>
      <c r="C204" s="6" t="s">
        <v>345</v>
      </c>
      <c r="D204" s="12" t="s">
        <v>1161</v>
      </c>
      <c r="E204" s="6">
        <v>14</v>
      </c>
      <c r="F204" s="12">
        <v>23</v>
      </c>
      <c r="G204" s="12">
        <f>IF(TablaCocina[[#This Row],[Cobro de la orde]]="Sí",F204*K204,0)</f>
        <v>69</v>
      </c>
      <c r="H204" s="12">
        <f>IF(TablaCocina[[#This Row],[Cobro de la orde]]="Sí",(F204-E204)*K204,0)</f>
        <v>27</v>
      </c>
      <c r="I204" s="12">
        <f>IF(TablaCocina[[#This Row],[Cobro de la orde]]="Sí",F204*K204,0)</f>
        <v>69</v>
      </c>
      <c r="J204" s="46">
        <f>IF(TablaCocina[[#This Row],[Cobro de la orde]]="Sí",H204/G204,0)</f>
        <v>0.39130434782608697</v>
      </c>
      <c r="K204" s="12">
        <v>3</v>
      </c>
      <c r="L204" s="12">
        <v>16</v>
      </c>
      <c r="M204" s="6" t="s">
        <v>1143</v>
      </c>
      <c r="N204" s="12" t="str">
        <f>VLOOKUP(TablaCocina[[#This Row],[Número de Orden]],TablaSala[[Número de Orden]:[Cobro de la Orden]],2,FALSE)</f>
        <v>Sí</v>
      </c>
    </row>
    <row r="205" spans="1:14">
      <c r="A205" s="6">
        <v>76</v>
      </c>
      <c r="B205" s="12">
        <v>17</v>
      </c>
      <c r="C205" s="6" t="s">
        <v>114</v>
      </c>
      <c r="D205" s="12" t="s">
        <v>1147</v>
      </c>
      <c r="E205" s="6">
        <v>18</v>
      </c>
      <c r="F205" s="12">
        <v>30</v>
      </c>
      <c r="G205" s="12">
        <f>IF(TablaCocina[[#This Row],[Cobro de la orde]]="Sí",F205*K205,0)</f>
        <v>90</v>
      </c>
      <c r="H205" s="12">
        <f>IF(TablaCocina[[#This Row],[Cobro de la orde]]="Sí",(F205-E205)*K205,0)</f>
        <v>36</v>
      </c>
      <c r="I205" s="12">
        <f>IF(TablaCocina[[#This Row],[Cobro de la orde]]="Sí",F205*K205,0)</f>
        <v>90</v>
      </c>
      <c r="J205" s="46">
        <f>IF(TablaCocina[[#This Row],[Cobro de la orde]]="Sí",H205/G205,0)</f>
        <v>0.4</v>
      </c>
      <c r="K205" s="12">
        <v>3</v>
      </c>
      <c r="L205" s="12">
        <v>13</v>
      </c>
      <c r="M205" s="6" t="s">
        <v>1143</v>
      </c>
      <c r="N205" s="12" t="str">
        <f>VLOOKUP(TablaCocina[[#This Row],[Número de Orden]],TablaSala[[Número de Orden]:[Cobro de la Orden]],2,FALSE)</f>
        <v>Sí</v>
      </c>
    </row>
    <row r="206" spans="1:14">
      <c r="A206" s="6">
        <v>76</v>
      </c>
      <c r="B206" s="12">
        <v>17</v>
      </c>
      <c r="C206" s="6" t="s">
        <v>131</v>
      </c>
      <c r="D206" s="12" t="s">
        <v>1163</v>
      </c>
      <c r="E206" s="6">
        <v>10</v>
      </c>
      <c r="F206" s="12">
        <v>18</v>
      </c>
      <c r="G206" s="12">
        <f>IF(TablaCocina[[#This Row],[Cobro de la orde]]="Sí",F206*K206,0)</f>
        <v>18</v>
      </c>
      <c r="H206" s="12">
        <f>IF(TablaCocina[[#This Row],[Cobro de la orde]]="Sí",(F206-E206)*K206,0)</f>
        <v>8</v>
      </c>
      <c r="I206" s="12">
        <f>IF(TablaCocina[[#This Row],[Cobro de la orde]]="Sí",F206*K206,0)</f>
        <v>18</v>
      </c>
      <c r="J206" s="46">
        <f>IF(TablaCocina[[#This Row],[Cobro de la orde]]="Sí",H206/G206,0)</f>
        <v>0.44444444444444442</v>
      </c>
      <c r="K206" s="12">
        <v>1</v>
      </c>
      <c r="L206" s="12">
        <v>34</v>
      </c>
      <c r="M206" s="6" t="s">
        <v>1143</v>
      </c>
      <c r="N206" s="12" t="str">
        <f>VLOOKUP(TablaCocina[[#This Row],[Número de Orden]],TablaSala[[Número de Orden]:[Cobro de la Orden]],2,FALSE)</f>
        <v>Sí</v>
      </c>
    </row>
    <row r="207" spans="1:14">
      <c r="A207" s="6">
        <v>76</v>
      </c>
      <c r="B207" s="12">
        <v>17</v>
      </c>
      <c r="C207" s="6" t="s">
        <v>273</v>
      </c>
      <c r="D207" s="12" t="s">
        <v>1146</v>
      </c>
      <c r="E207" s="6">
        <v>14</v>
      </c>
      <c r="F207" s="12">
        <v>24</v>
      </c>
      <c r="G207" s="12">
        <f>IF(TablaCocina[[#This Row],[Cobro de la orde]]="Sí",F207*K207,0)</f>
        <v>24</v>
      </c>
      <c r="H207" s="12">
        <f>IF(TablaCocina[[#This Row],[Cobro de la orde]]="Sí",(F207-E207)*K207,0)</f>
        <v>10</v>
      </c>
      <c r="I207" s="12">
        <f>IF(TablaCocina[[#This Row],[Cobro de la orde]]="Sí",F207*K207,0)</f>
        <v>24</v>
      </c>
      <c r="J207" s="46">
        <f>IF(TablaCocina[[#This Row],[Cobro de la orde]]="Sí",H207/G207,0)</f>
        <v>0.41666666666666669</v>
      </c>
      <c r="K207" s="12">
        <v>1</v>
      </c>
      <c r="L207" s="12">
        <v>20</v>
      </c>
      <c r="M207" s="6" t="s">
        <v>1142</v>
      </c>
      <c r="N207" s="12" t="str">
        <f>VLOOKUP(TablaCocina[[#This Row],[Número de Orden]],TablaSala[[Número de Orden]:[Cobro de la Orden]],2,FALSE)</f>
        <v>Sí</v>
      </c>
    </row>
    <row r="208" spans="1:14">
      <c r="A208" s="6">
        <v>76</v>
      </c>
      <c r="B208" s="12">
        <v>17</v>
      </c>
      <c r="C208" s="6" t="s">
        <v>270</v>
      </c>
      <c r="D208" s="12" t="s">
        <v>1164</v>
      </c>
      <c r="E208" s="6">
        <v>15</v>
      </c>
      <c r="F208" s="12">
        <v>26</v>
      </c>
      <c r="G208" s="12">
        <f>IF(TablaCocina[[#This Row],[Cobro de la orde]]="Sí",F208*K208,0)</f>
        <v>26</v>
      </c>
      <c r="H208" s="12">
        <f>IF(TablaCocina[[#This Row],[Cobro de la orde]]="Sí",(F208-E208)*K208,0)</f>
        <v>11</v>
      </c>
      <c r="I208" s="12">
        <f>IF(TablaCocina[[#This Row],[Cobro de la orde]]="Sí",F208*K208,0)</f>
        <v>26</v>
      </c>
      <c r="J208" s="46">
        <f>IF(TablaCocina[[#This Row],[Cobro de la orde]]="Sí",H208/G208,0)</f>
        <v>0.42307692307692307</v>
      </c>
      <c r="K208" s="12">
        <v>1</v>
      </c>
      <c r="L208" s="12">
        <v>30</v>
      </c>
      <c r="M208" s="6" t="s">
        <v>1142</v>
      </c>
      <c r="N208" s="12" t="str">
        <f>VLOOKUP(TablaCocina[[#This Row],[Número de Orden]],TablaSala[[Número de Orden]:[Cobro de la Orden]],2,FALSE)</f>
        <v>Sí</v>
      </c>
    </row>
    <row r="209" spans="1:14">
      <c r="A209" s="6">
        <v>77</v>
      </c>
      <c r="B209" s="12">
        <v>3</v>
      </c>
      <c r="C209" s="6" t="s">
        <v>131</v>
      </c>
      <c r="D209" s="12" t="s">
        <v>1163</v>
      </c>
      <c r="E209" s="6">
        <v>10</v>
      </c>
      <c r="F209" s="12">
        <v>18</v>
      </c>
      <c r="G209" s="12">
        <f>IF(TablaCocina[[#This Row],[Cobro de la orde]]="Sí",F209*K209,0)</f>
        <v>18</v>
      </c>
      <c r="H209" s="12">
        <f>IF(TablaCocina[[#This Row],[Cobro de la orde]]="Sí",(F209-E209)*K209,0)</f>
        <v>8</v>
      </c>
      <c r="I209" s="12">
        <f>IF(TablaCocina[[#This Row],[Cobro de la orde]]="Sí",F209*K209,0)</f>
        <v>18</v>
      </c>
      <c r="J209" s="46">
        <f>IF(TablaCocina[[#This Row],[Cobro de la orde]]="Sí",H209/G209,0)</f>
        <v>0.44444444444444442</v>
      </c>
      <c r="K209" s="12">
        <v>1</v>
      </c>
      <c r="L209" s="12">
        <v>34</v>
      </c>
      <c r="M209" s="6" t="s">
        <v>1143</v>
      </c>
      <c r="N209" s="12" t="str">
        <f>VLOOKUP(TablaCocina[[#This Row],[Número de Orden]],TablaSala[[Número de Orden]:[Cobro de la Orden]],2,FALSE)</f>
        <v>Sí</v>
      </c>
    </row>
    <row r="210" spans="1:14">
      <c r="A210" s="6">
        <v>77</v>
      </c>
      <c r="B210" s="12">
        <v>3</v>
      </c>
      <c r="C210" s="6" t="s">
        <v>273</v>
      </c>
      <c r="D210" s="12" t="s">
        <v>1146</v>
      </c>
      <c r="E210" s="6">
        <v>14</v>
      </c>
      <c r="F210" s="12">
        <v>24</v>
      </c>
      <c r="G210" s="12">
        <f>IF(TablaCocina[[#This Row],[Cobro de la orde]]="Sí",F210*K210,0)</f>
        <v>48</v>
      </c>
      <c r="H210" s="12">
        <f>IF(TablaCocina[[#This Row],[Cobro de la orde]]="Sí",(F210-E210)*K210,0)</f>
        <v>20</v>
      </c>
      <c r="I210" s="12">
        <f>IF(TablaCocina[[#This Row],[Cobro de la orde]]="Sí",F210*K210,0)</f>
        <v>48</v>
      </c>
      <c r="J210" s="46">
        <f>IF(TablaCocina[[#This Row],[Cobro de la orde]]="Sí",H210/G210,0)</f>
        <v>0.41666666666666669</v>
      </c>
      <c r="K210" s="12">
        <v>2</v>
      </c>
      <c r="L210" s="12">
        <v>55</v>
      </c>
      <c r="M210" s="6" t="s">
        <v>1142</v>
      </c>
      <c r="N210" s="12" t="str">
        <f>VLOOKUP(TablaCocina[[#This Row],[Número de Orden]],TablaSala[[Número de Orden]:[Cobro de la Orden]],2,FALSE)</f>
        <v>Sí</v>
      </c>
    </row>
    <row r="211" spans="1:14">
      <c r="A211" s="6">
        <v>77</v>
      </c>
      <c r="B211" s="12">
        <v>3</v>
      </c>
      <c r="C211" s="6" t="s">
        <v>453</v>
      </c>
      <c r="D211" s="12" t="s">
        <v>1153</v>
      </c>
      <c r="E211" s="6">
        <v>20</v>
      </c>
      <c r="F211" s="12">
        <v>33</v>
      </c>
      <c r="G211" s="12">
        <f>IF(TablaCocina[[#This Row],[Cobro de la orde]]="Sí",F211*K211,0)</f>
        <v>33</v>
      </c>
      <c r="H211" s="12">
        <f>IF(TablaCocina[[#This Row],[Cobro de la orde]]="Sí",(F211-E211)*K211,0)</f>
        <v>13</v>
      </c>
      <c r="I211" s="12">
        <f>IF(TablaCocina[[#This Row],[Cobro de la orde]]="Sí",F211*K211,0)</f>
        <v>33</v>
      </c>
      <c r="J211" s="46">
        <f>IF(TablaCocina[[#This Row],[Cobro de la orde]]="Sí",H211/G211,0)</f>
        <v>0.39393939393939392</v>
      </c>
      <c r="K211" s="12">
        <v>1</v>
      </c>
      <c r="L211" s="12">
        <v>8</v>
      </c>
      <c r="M211" s="6" t="s">
        <v>1143</v>
      </c>
      <c r="N211" s="12" t="str">
        <f>VLOOKUP(TablaCocina[[#This Row],[Número de Orden]],TablaSala[[Número de Orden]:[Cobro de la Orden]],2,FALSE)</f>
        <v>Sí</v>
      </c>
    </row>
    <row r="212" spans="1:14">
      <c r="A212" s="6">
        <v>78</v>
      </c>
      <c r="B212" s="12">
        <v>7</v>
      </c>
      <c r="C212" s="6" t="s">
        <v>194</v>
      </c>
      <c r="D212" s="12" t="s">
        <v>1155</v>
      </c>
      <c r="E212" s="6">
        <v>11</v>
      </c>
      <c r="F212" s="12">
        <v>19</v>
      </c>
      <c r="G212" s="12">
        <f>IF(TablaCocina[[#This Row],[Cobro de la orde]]="Sí",F212*K212,0)</f>
        <v>57</v>
      </c>
      <c r="H212" s="12">
        <f>IF(TablaCocina[[#This Row],[Cobro de la orde]]="Sí",(F212-E212)*K212,0)</f>
        <v>24</v>
      </c>
      <c r="I212" s="12">
        <f>IF(TablaCocina[[#This Row],[Cobro de la orde]]="Sí",F212*K212,0)</f>
        <v>57</v>
      </c>
      <c r="J212" s="46">
        <f>IF(TablaCocina[[#This Row],[Cobro de la orde]]="Sí",H212/G212,0)</f>
        <v>0.42105263157894735</v>
      </c>
      <c r="K212" s="12">
        <v>3</v>
      </c>
      <c r="L212" s="12">
        <v>54</v>
      </c>
      <c r="M212" s="6" t="s">
        <v>1143</v>
      </c>
      <c r="N212" s="12" t="str">
        <f>VLOOKUP(TablaCocina[[#This Row],[Número de Orden]],TablaSala[[Número de Orden]:[Cobro de la Orden]],2,FALSE)</f>
        <v>Sí</v>
      </c>
    </row>
    <row r="213" spans="1:14">
      <c r="A213" s="6">
        <v>79</v>
      </c>
      <c r="B213" s="12">
        <v>16</v>
      </c>
      <c r="C213" s="6" t="s">
        <v>65</v>
      </c>
      <c r="D213" s="12" t="s">
        <v>1152</v>
      </c>
      <c r="E213" s="6">
        <v>17</v>
      </c>
      <c r="F213" s="12">
        <v>29</v>
      </c>
      <c r="G213" s="12">
        <f>IF(TablaCocina[[#This Row],[Cobro de la orde]]="Sí",F213*K213,0)</f>
        <v>87</v>
      </c>
      <c r="H213" s="12">
        <f>IF(TablaCocina[[#This Row],[Cobro de la orde]]="Sí",(F213-E213)*K213,0)</f>
        <v>36</v>
      </c>
      <c r="I213" s="12">
        <f>IF(TablaCocina[[#This Row],[Cobro de la orde]]="Sí",F213*K213,0)</f>
        <v>87</v>
      </c>
      <c r="J213" s="46">
        <f>IF(TablaCocina[[#This Row],[Cobro de la orde]]="Sí",H213/G213,0)</f>
        <v>0.41379310344827586</v>
      </c>
      <c r="K213" s="12">
        <v>3</v>
      </c>
      <c r="L213" s="12">
        <v>14</v>
      </c>
      <c r="M213" s="6" t="s">
        <v>1142</v>
      </c>
      <c r="N213" s="12" t="str">
        <f>VLOOKUP(TablaCocina[[#This Row],[Número de Orden]],TablaSala[[Número de Orden]:[Cobro de la Orden]],2,FALSE)</f>
        <v>Sí</v>
      </c>
    </row>
    <row r="214" spans="1:14">
      <c r="A214" s="6">
        <v>79</v>
      </c>
      <c r="B214" s="12">
        <v>16</v>
      </c>
      <c r="C214" s="6" t="s">
        <v>453</v>
      </c>
      <c r="D214" s="12" t="s">
        <v>1153</v>
      </c>
      <c r="E214" s="6">
        <v>20</v>
      </c>
      <c r="F214" s="12">
        <v>33</v>
      </c>
      <c r="G214" s="12">
        <f>IF(TablaCocina[[#This Row],[Cobro de la orde]]="Sí",F214*K214,0)</f>
        <v>99</v>
      </c>
      <c r="H214" s="12">
        <f>IF(TablaCocina[[#This Row],[Cobro de la orde]]="Sí",(F214-E214)*K214,0)</f>
        <v>39</v>
      </c>
      <c r="I214" s="12">
        <f>IF(TablaCocina[[#This Row],[Cobro de la orde]]="Sí",F214*K214,0)</f>
        <v>99</v>
      </c>
      <c r="J214" s="46">
        <f>IF(TablaCocina[[#This Row],[Cobro de la orde]]="Sí",H214/G214,0)</f>
        <v>0.39393939393939392</v>
      </c>
      <c r="K214" s="12">
        <v>3</v>
      </c>
      <c r="L214" s="12">
        <v>14</v>
      </c>
      <c r="M214" s="6" t="s">
        <v>1143</v>
      </c>
      <c r="N214" s="12" t="str">
        <f>VLOOKUP(TablaCocina[[#This Row],[Número de Orden]],TablaSala[[Número de Orden]:[Cobro de la Orden]],2,FALSE)</f>
        <v>Sí</v>
      </c>
    </row>
    <row r="215" spans="1:14">
      <c r="A215" s="6">
        <v>79</v>
      </c>
      <c r="B215" s="12">
        <v>16</v>
      </c>
      <c r="C215" s="6" t="s">
        <v>255</v>
      </c>
      <c r="D215" s="12" t="s">
        <v>1160</v>
      </c>
      <c r="E215" s="6">
        <v>12</v>
      </c>
      <c r="F215" s="12">
        <v>20</v>
      </c>
      <c r="G215" s="12">
        <f>IF(TablaCocina[[#This Row],[Cobro de la orde]]="Sí",F215*K215,0)</f>
        <v>60</v>
      </c>
      <c r="H215" s="12">
        <f>IF(TablaCocina[[#This Row],[Cobro de la orde]]="Sí",(F215-E215)*K215,0)</f>
        <v>24</v>
      </c>
      <c r="I215" s="12">
        <f>IF(TablaCocina[[#This Row],[Cobro de la orde]]="Sí",F215*K215,0)</f>
        <v>60</v>
      </c>
      <c r="J215" s="46">
        <f>IF(TablaCocina[[#This Row],[Cobro de la orde]]="Sí",H215/G215,0)</f>
        <v>0.4</v>
      </c>
      <c r="K215" s="12">
        <v>3</v>
      </c>
      <c r="L215" s="12">
        <v>25</v>
      </c>
      <c r="M215" s="6" t="s">
        <v>1142</v>
      </c>
      <c r="N215" s="12" t="str">
        <f>VLOOKUP(TablaCocina[[#This Row],[Número de Orden]],TablaSala[[Número de Orden]:[Cobro de la Orden]],2,FALSE)</f>
        <v>Sí</v>
      </c>
    </row>
    <row r="216" spans="1:14">
      <c r="A216" s="6">
        <v>79</v>
      </c>
      <c r="B216" s="12">
        <v>16</v>
      </c>
      <c r="C216" s="6" t="s">
        <v>116</v>
      </c>
      <c r="D216" s="12" t="s">
        <v>1162</v>
      </c>
      <c r="E216" s="6">
        <v>13</v>
      </c>
      <c r="F216" s="12">
        <v>21</v>
      </c>
      <c r="G216" s="12">
        <f>IF(TablaCocina[[#This Row],[Cobro de la orde]]="Sí",F216*K216,0)</f>
        <v>63</v>
      </c>
      <c r="H216" s="12">
        <f>IF(TablaCocina[[#This Row],[Cobro de la orde]]="Sí",(F216-E216)*K216,0)</f>
        <v>24</v>
      </c>
      <c r="I216" s="12">
        <f>IF(TablaCocina[[#This Row],[Cobro de la orde]]="Sí",F216*K216,0)</f>
        <v>63</v>
      </c>
      <c r="J216" s="46">
        <f>IF(TablaCocina[[#This Row],[Cobro de la orde]]="Sí",H216/G216,0)</f>
        <v>0.38095238095238093</v>
      </c>
      <c r="K216" s="12">
        <v>3</v>
      </c>
      <c r="L216" s="12">
        <v>43</v>
      </c>
      <c r="M216" s="6" t="s">
        <v>1142</v>
      </c>
      <c r="N216" s="12" t="str">
        <f>VLOOKUP(TablaCocina[[#This Row],[Número de Orden]],TablaSala[[Número de Orden]:[Cobro de la Orden]],2,FALSE)</f>
        <v>Sí</v>
      </c>
    </row>
    <row r="217" spans="1:14">
      <c r="A217" s="6">
        <v>80</v>
      </c>
      <c r="B217" s="12">
        <v>18</v>
      </c>
      <c r="C217" s="6" t="s">
        <v>349</v>
      </c>
      <c r="D217" s="12" t="s">
        <v>1158</v>
      </c>
      <c r="E217" s="6">
        <v>13</v>
      </c>
      <c r="F217" s="12">
        <v>22</v>
      </c>
      <c r="G217" s="12">
        <f>IF(TablaCocina[[#This Row],[Cobro de la orde]]="Sí",F217*K217,0)</f>
        <v>44</v>
      </c>
      <c r="H217" s="12">
        <f>IF(TablaCocina[[#This Row],[Cobro de la orde]]="Sí",(F217-E217)*K217,0)</f>
        <v>18</v>
      </c>
      <c r="I217" s="12">
        <f>IF(TablaCocina[[#This Row],[Cobro de la orde]]="Sí",F217*K217,0)</f>
        <v>44</v>
      </c>
      <c r="J217" s="46">
        <f>IF(TablaCocina[[#This Row],[Cobro de la orde]]="Sí",H217/G217,0)</f>
        <v>0.40909090909090912</v>
      </c>
      <c r="K217" s="12">
        <v>2</v>
      </c>
      <c r="L217" s="12">
        <v>5</v>
      </c>
      <c r="M217" s="6" t="s">
        <v>1142</v>
      </c>
      <c r="N217" s="12" t="str">
        <f>VLOOKUP(TablaCocina[[#This Row],[Número de Orden]],TablaSala[[Número de Orden]:[Cobro de la Orden]],2,FALSE)</f>
        <v>Sí</v>
      </c>
    </row>
    <row r="218" spans="1:14">
      <c r="A218" s="6">
        <v>80</v>
      </c>
      <c r="B218" s="12">
        <v>18</v>
      </c>
      <c r="C218" s="6" t="s">
        <v>65</v>
      </c>
      <c r="D218" s="12" t="s">
        <v>1152</v>
      </c>
      <c r="E218" s="6">
        <v>17</v>
      </c>
      <c r="F218" s="12">
        <v>29</v>
      </c>
      <c r="G218" s="12">
        <f>IF(TablaCocina[[#This Row],[Cobro de la orde]]="Sí",F218*K218,0)</f>
        <v>29</v>
      </c>
      <c r="H218" s="12">
        <f>IF(TablaCocina[[#This Row],[Cobro de la orde]]="Sí",(F218-E218)*K218,0)</f>
        <v>12</v>
      </c>
      <c r="I218" s="12">
        <f>IF(TablaCocina[[#This Row],[Cobro de la orde]]="Sí",F218*K218,0)</f>
        <v>29</v>
      </c>
      <c r="J218" s="46">
        <f>IF(TablaCocina[[#This Row],[Cobro de la orde]]="Sí",H218/G218,0)</f>
        <v>0.41379310344827586</v>
      </c>
      <c r="K218" s="12">
        <v>1</v>
      </c>
      <c r="L218" s="12">
        <v>34</v>
      </c>
      <c r="M218" s="6" t="s">
        <v>1143</v>
      </c>
      <c r="N218" s="12" t="str">
        <f>VLOOKUP(TablaCocina[[#This Row],[Número de Orden]],TablaSala[[Número de Orden]:[Cobro de la Orden]],2,FALSE)</f>
        <v>Sí</v>
      </c>
    </row>
    <row r="219" spans="1:14">
      <c r="A219" s="6">
        <v>80</v>
      </c>
      <c r="B219" s="12">
        <v>18</v>
      </c>
      <c r="C219" s="6" t="s">
        <v>273</v>
      </c>
      <c r="D219" s="12" t="s">
        <v>1146</v>
      </c>
      <c r="E219" s="6">
        <v>14</v>
      </c>
      <c r="F219" s="12">
        <v>24</v>
      </c>
      <c r="G219" s="12">
        <f>IF(TablaCocina[[#This Row],[Cobro de la orde]]="Sí",F219*K219,0)</f>
        <v>48</v>
      </c>
      <c r="H219" s="12">
        <f>IF(TablaCocina[[#This Row],[Cobro de la orde]]="Sí",(F219-E219)*K219,0)</f>
        <v>20</v>
      </c>
      <c r="I219" s="12">
        <f>IF(TablaCocina[[#This Row],[Cobro de la orde]]="Sí",F219*K219,0)</f>
        <v>48</v>
      </c>
      <c r="J219" s="46">
        <f>IF(TablaCocina[[#This Row],[Cobro de la orde]]="Sí",H219/G219,0)</f>
        <v>0.41666666666666669</v>
      </c>
      <c r="K219" s="12">
        <v>2</v>
      </c>
      <c r="L219" s="12">
        <v>28</v>
      </c>
      <c r="M219" s="6" t="s">
        <v>1142</v>
      </c>
      <c r="N219" s="12" t="str">
        <f>VLOOKUP(TablaCocina[[#This Row],[Número de Orden]],TablaSala[[Número de Orden]:[Cobro de la Orden]],2,FALSE)</f>
        <v>Sí</v>
      </c>
    </row>
    <row r="220" spans="1:14">
      <c r="A220" s="6">
        <v>81</v>
      </c>
      <c r="B220" s="12">
        <v>17</v>
      </c>
      <c r="C220" s="6" t="s">
        <v>200</v>
      </c>
      <c r="D220" s="12" t="s">
        <v>1148</v>
      </c>
      <c r="E220" s="6">
        <v>19</v>
      </c>
      <c r="F220" s="12">
        <v>31</v>
      </c>
      <c r="G220" s="12">
        <f>IF(TablaCocina[[#This Row],[Cobro de la orde]]="Sí",F220*K220,0)</f>
        <v>62</v>
      </c>
      <c r="H220" s="12">
        <f>IF(TablaCocina[[#This Row],[Cobro de la orde]]="Sí",(F220-E220)*K220,0)</f>
        <v>24</v>
      </c>
      <c r="I220" s="12">
        <f>IF(TablaCocina[[#This Row],[Cobro de la orde]]="Sí",F220*K220,0)</f>
        <v>62</v>
      </c>
      <c r="J220" s="46">
        <f>IF(TablaCocina[[#This Row],[Cobro de la orde]]="Sí",H220/G220,0)</f>
        <v>0.38709677419354838</v>
      </c>
      <c r="K220" s="12">
        <v>2</v>
      </c>
      <c r="L220" s="12">
        <v>59</v>
      </c>
      <c r="M220" s="6" t="s">
        <v>1143</v>
      </c>
      <c r="N220" s="12" t="str">
        <f>VLOOKUP(TablaCocina[[#This Row],[Número de Orden]],TablaSala[[Número de Orden]:[Cobro de la Orden]],2,FALSE)</f>
        <v>Sí</v>
      </c>
    </row>
    <row r="221" spans="1:14">
      <c r="A221" s="6">
        <v>82</v>
      </c>
      <c r="B221" s="12">
        <v>16</v>
      </c>
      <c r="C221" s="6" t="s">
        <v>209</v>
      </c>
      <c r="D221" s="12" t="s">
        <v>1165</v>
      </c>
      <c r="E221" s="6">
        <v>15</v>
      </c>
      <c r="F221" s="12">
        <v>25</v>
      </c>
      <c r="G221" s="12">
        <f>IF(TablaCocina[[#This Row],[Cobro de la orde]]="Sí",F221*K221,0)</f>
        <v>50</v>
      </c>
      <c r="H221" s="12">
        <f>IF(TablaCocina[[#This Row],[Cobro de la orde]]="Sí",(F221-E221)*K221,0)</f>
        <v>20</v>
      </c>
      <c r="I221" s="12">
        <f>IF(TablaCocina[[#This Row],[Cobro de la orde]]="Sí",F221*K221,0)</f>
        <v>50</v>
      </c>
      <c r="J221" s="46">
        <f>IF(TablaCocina[[#This Row],[Cobro de la orde]]="Sí",H221/G221,0)</f>
        <v>0.4</v>
      </c>
      <c r="K221" s="12">
        <v>2</v>
      </c>
      <c r="L221" s="12">
        <v>11</v>
      </c>
      <c r="M221" s="6" t="s">
        <v>1143</v>
      </c>
      <c r="N221" s="12" t="str">
        <f>VLOOKUP(TablaCocina[[#This Row],[Número de Orden]],TablaSala[[Número de Orden]:[Cobro de la Orden]],2,FALSE)</f>
        <v>Sí</v>
      </c>
    </row>
    <row r="222" spans="1:14">
      <c r="A222" s="6">
        <v>82</v>
      </c>
      <c r="B222" s="12">
        <v>16</v>
      </c>
      <c r="C222" s="6" t="s">
        <v>114</v>
      </c>
      <c r="D222" s="12" t="s">
        <v>1147</v>
      </c>
      <c r="E222" s="6">
        <v>18</v>
      </c>
      <c r="F222" s="12">
        <v>30</v>
      </c>
      <c r="G222" s="12">
        <f>IF(TablaCocina[[#This Row],[Cobro de la orde]]="Sí",F222*K222,0)</f>
        <v>30</v>
      </c>
      <c r="H222" s="12">
        <f>IF(TablaCocina[[#This Row],[Cobro de la orde]]="Sí",(F222-E222)*K222,0)</f>
        <v>12</v>
      </c>
      <c r="I222" s="12">
        <f>IF(TablaCocina[[#This Row],[Cobro de la orde]]="Sí",F222*K222,0)</f>
        <v>30</v>
      </c>
      <c r="J222" s="46">
        <f>IF(TablaCocina[[#This Row],[Cobro de la orde]]="Sí",H222/G222,0)</f>
        <v>0.4</v>
      </c>
      <c r="K222" s="12">
        <v>1</v>
      </c>
      <c r="L222" s="12">
        <v>8</v>
      </c>
      <c r="M222" s="6" t="s">
        <v>1143</v>
      </c>
      <c r="N222" s="12" t="str">
        <f>VLOOKUP(TablaCocina[[#This Row],[Número de Orden]],TablaSala[[Número de Orden]:[Cobro de la Orden]],2,FALSE)</f>
        <v>Sí</v>
      </c>
    </row>
    <row r="223" spans="1:14">
      <c r="A223" s="6">
        <v>83</v>
      </c>
      <c r="B223" s="12">
        <v>15</v>
      </c>
      <c r="C223" s="6" t="s">
        <v>184</v>
      </c>
      <c r="D223" s="12" t="s">
        <v>1149</v>
      </c>
      <c r="E223" s="6">
        <v>16</v>
      </c>
      <c r="F223" s="12">
        <v>27</v>
      </c>
      <c r="G223" s="12">
        <f>IF(TablaCocina[[#This Row],[Cobro de la orde]]="Sí",F223*K223,0)</f>
        <v>54</v>
      </c>
      <c r="H223" s="12">
        <f>IF(TablaCocina[[#This Row],[Cobro de la orde]]="Sí",(F223-E223)*K223,0)</f>
        <v>22</v>
      </c>
      <c r="I223" s="12">
        <f>IF(TablaCocina[[#This Row],[Cobro de la orde]]="Sí",F223*K223,0)</f>
        <v>54</v>
      </c>
      <c r="J223" s="46">
        <f>IF(TablaCocina[[#This Row],[Cobro de la orde]]="Sí",H223/G223,0)</f>
        <v>0.40740740740740738</v>
      </c>
      <c r="K223" s="12">
        <v>2</v>
      </c>
      <c r="L223" s="12">
        <v>14</v>
      </c>
      <c r="M223" s="6" t="s">
        <v>1142</v>
      </c>
      <c r="N223" s="12" t="str">
        <f>VLOOKUP(TablaCocina[[#This Row],[Número de Orden]],TablaSala[[Número de Orden]:[Cobro de la Orden]],2,FALSE)</f>
        <v>Sí</v>
      </c>
    </row>
    <row r="224" spans="1:14">
      <c r="A224" s="6">
        <v>83</v>
      </c>
      <c r="B224" s="12">
        <v>15</v>
      </c>
      <c r="C224" s="6" t="s">
        <v>255</v>
      </c>
      <c r="D224" s="12" t="s">
        <v>1160</v>
      </c>
      <c r="E224" s="6">
        <v>12</v>
      </c>
      <c r="F224" s="12">
        <v>20</v>
      </c>
      <c r="G224" s="12">
        <f>IF(TablaCocina[[#This Row],[Cobro de la orde]]="Sí",F224*K224,0)</f>
        <v>20</v>
      </c>
      <c r="H224" s="12">
        <f>IF(TablaCocina[[#This Row],[Cobro de la orde]]="Sí",(F224-E224)*K224,0)</f>
        <v>8</v>
      </c>
      <c r="I224" s="12">
        <f>IF(TablaCocina[[#This Row],[Cobro de la orde]]="Sí",F224*K224,0)</f>
        <v>20</v>
      </c>
      <c r="J224" s="46">
        <f>IF(TablaCocina[[#This Row],[Cobro de la orde]]="Sí",H224/G224,0)</f>
        <v>0.4</v>
      </c>
      <c r="K224" s="12">
        <v>1</v>
      </c>
      <c r="L224" s="12">
        <v>30</v>
      </c>
      <c r="M224" s="6" t="s">
        <v>1143</v>
      </c>
      <c r="N224" s="12" t="str">
        <f>VLOOKUP(TablaCocina[[#This Row],[Número de Orden]],TablaSala[[Número de Orden]:[Cobro de la Orden]],2,FALSE)</f>
        <v>Sí</v>
      </c>
    </row>
    <row r="225" spans="1:14">
      <c r="A225" s="6">
        <v>83</v>
      </c>
      <c r="B225" s="12">
        <v>15</v>
      </c>
      <c r="C225" s="6" t="s">
        <v>428</v>
      </c>
      <c r="D225" s="12" t="s">
        <v>1157</v>
      </c>
      <c r="E225" s="6">
        <v>19</v>
      </c>
      <c r="F225" s="12">
        <v>32</v>
      </c>
      <c r="G225" s="12">
        <f>IF(TablaCocina[[#This Row],[Cobro de la orde]]="Sí",F225*K225,0)</f>
        <v>96</v>
      </c>
      <c r="H225" s="12">
        <f>IF(TablaCocina[[#This Row],[Cobro de la orde]]="Sí",(F225-E225)*K225,0)</f>
        <v>39</v>
      </c>
      <c r="I225" s="12">
        <f>IF(TablaCocina[[#This Row],[Cobro de la orde]]="Sí",F225*K225,0)</f>
        <v>96</v>
      </c>
      <c r="J225" s="46">
        <f>IF(TablaCocina[[#This Row],[Cobro de la orde]]="Sí",H225/G225,0)</f>
        <v>0.40625</v>
      </c>
      <c r="K225" s="12">
        <v>3</v>
      </c>
      <c r="L225" s="12">
        <v>50</v>
      </c>
      <c r="M225" s="6" t="s">
        <v>1142</v>
      </c>
      <c r="N225" s="12" t="str">
        <f>VLOOKUP(TablaCocina[[#This Row],[Número de Orden]],TablaSala[[Número de Orden]:[Cobro de la Orden]],2,FALSE)</f>
        <v>Sí</v>
      </c>
    </row>
    <row r="226" spans="1:14">
      <c r="A226" s="6">
        <v>84</v>
      </c>
      <c r="B226" s="12">
        <v>19</v>
      </c>
      <c r="C226" s="6" t="s">
        <v>114</v>
      </c>
      <c r="D226" s="12" t="s">
        <v>1147</v>
      </c>
      <c r="E226" s="6">
        <v>18</v>
      </c>
      <c r="F226" s="12">
        <v>30</v>
      </c>
      <c r="G226" s="12">
        <f>IF(TablaCocina[[#This Row],[Cobro de la orde]]="Sí",F226*K226,0)</f>
        <v>60</v>
      </c>
      <c r="H226" s="12">
        <f>IF(TablaCocina[[#This Row],[Cobro de la orde]]="Sí",(F226-E226)*K226,0)</f>
        <v>24</v>
      </c>
      <c r="I226" s="12">
        <f>IF(TablaCocina[[#This Row],[Cobro de la orde]]="Sí",F226*K226,0)</f>
        <v>60</v>
      </c>
      <c r="J226" s="46">
        <f>IF(TablaCocina[[#This Row],[Cobro de la orde]]="Sí",H226/G226,0)</f>
        <v>0.4</v>
      </c>
      <c r="K226" s="12">
        <v>2</v>
      </c>
      <c r="L226" s="12">
        <v>10</v>
      </c>
      <c r="M226" s="6" t="s">
        <v>1143</v>
      </c>
      <c r="N226" s="12" t="str">
        <f>VLOOKUP(TablaCocina[[#This Row],[Número de Orden]],TablaSala[[Número de Orden]:[Cobro de la Orden]],2,FALSE)</f>
        <v>Sí</v>
      </c>
    </row>
    <row r="227" spans="1:14">
      <c r="A227" s="6">
        <v>85</v>
      </c>
      <c r="B227" s="12">
        <v>8</v>
      </c>
      <c r="C227" s="6" t="s">
        <v>71</v>
      </c>
      <c r="D227" s="12" t="s">
        <v>1154</v>
      </c>
      <c r="E227" s="6">
        <v>16</v>
      </c>
      <c r="F227" s="12">
        <v>28</v>
      </c>
      <c r="G227" s="12">
        <f>IF(TablaCocina[[#This Row],[Cobro de la orde]]="Sí",F227*K227,0)</f>
        <v>0</v>
      </c>
      <c r="H227" s="12">
        <f>IF(TablaCocina[[#This Row],[Cobro de la orde]]="Sí",(F227-E227)*K227,0)</f>
        <v>0</v>
      </c>
      <c r="I227" s="12">
        <f>IF(TablaCocina[[#This Row],[Cobro de la orde]]="Sí",F227*K227,0)</f>
        <v>0</v>
      </c>
      <c r="J227" s="46">
        <f>IF(TablaCocina[[#This Row],[Cobro de la orde]]="Sí",H227/G227,0)</f>
        <v>0</v>
      </c>
      <c r="K227" s="12">
        <v>3</v>
      </c>
      <c r="L227" s="12">
        <v>26</v>
      </c>
      <c r="M227" s="6" t="s">
        <v>1143</v>
      </c>
      <c r="N227" s="12" t="str">
        <f>VLOOKUP(TablaCocina[[#This Row],[Número de Orden]],TablaSala[[Número de Orden]:[Cobro de la Orden]],2,FALSE)</f>
        <v>No</v>
      </c>
    </row>
    <row r="228" spans="1:14">
      <c r="A228" s="6">
        <v>85</v>
      </c>
      <c r="B228" s="12">
        <v>8</v>
      </c>
      <c r="C228" s="6" t="s">
        <v>120</v>
      </c>
      <c r="D228" s="12" t="s">
        <v>1151</v>
      </c>
      <c r="E228" s="6">
        <v>22</v>
      </c>
      <c r="F228" s="12">
        <v>36</v>
      </c>
      <c r="G228" s="12">
        <f>IF(TablaCocina[[#This Row],[Cobro de la orde]]="Sí",F228*K228,0)</f>
        <v>0</v>
      </c>
      <c r="H228" s="12">
        <f>IF(TablaCocina[[#This Row],[Cobro de la orde]]="Sí",(F228-E228)*K228,0)</f>
        <v>0</v>
      </c>
      <c r="I228" s="12">
        <f>IF(TablaCocina[[#This Row],[Cobro de la orde]]="Sí",F228*K228,0)</f>
        <v>0</v>
      </c>
      <c r="J228" s="46">
        <f>IF(TablaCocina[[#This Row],[Cobro de la orde]]="Sí",H228/G228,0)</f>
        <v>0</v>
      </c>
      <c r="K228" s="12">
        <v>2</v>
      </c>
      <c r="L228" s="12">
        <v>33</v>
      </c>
      <c r="M228" s="6" t="s">
        <v>1143</v>
      </c>
      <c r="N228" s="12" t="str">
        <f>VLOOKUP(TablaCocina[[#This Row],[Número de Orden]],TablaSala[[Número de Orden]:[Cobro de la Orden]],2,FALSE)</f>
        <v>No</v>
      </c>
    </row>
    <row r="229" spans="1:14">
      <c r="A229" s="6">
        <v>85</v>
      </c>
      <c r="B229" s="12">
        <v>8</v>
      </c>
      <c r="C229" s="6" t="s">
        <v>255</v>
      </c>
      <c r="D229" s="12" t="s">
        <v>1160</v>
      </c>
      <c r="E229" s="6">
        <v>12</v>
      </c>
      <c r="F229" s="12">
        <v>20</v>
      </c>
      <c r="G229" s="12">
        <f>IF(TablaCocina[[#This Row],[Cobro de la orde]]="Sí",F229*K229,0)</f>
        <v>0</v>
      </c>
      <c r="H229" s="12">
        <f>IF(TablaCocina[[#This Row],[Cobro de la orde]]="Sí",(F229-E229)*K229,0)</f>
        <v>0</v>
      </c>
      <c r="I229" s="12">
        <f>IF(TablaCocina[[#This Row],[Cobro de la orde]]="Sí",F229*K229,0)</f>
        <v>0</v>
      </c>
      <c r="J229" s="46">
        <f>IF(TablaCocina[[#This Row],[Cobro de la orde]]="Sí",H229/G229,0)</f>
        <v>0</v>
      </c>
      <c r="K229" s="12">
        <v>1</v>
      </c>
      <c r="L229" s="12">
        <v>54</v>
      </c>
      <c r="M229" s="6" t="s">
        <v>1143</v>
      </c>
      <c r="N229" s="12" t="str">
        <f>VLOOKUP(TablaCocina[[#This Row],[Número de Orden]],TablaSala[[Número de Orden]:[Cobro de la Orden]],2,FALSE)</f>
        <v>No</v>
      </c>
    </row>
    <row r="230" spans="1:14">
      <c r="A230" s="6">
        <v>85</v>
      </c>
      <c r="B230" s="12">
        <v>8</v>
      </c>
      <c r="C230" s="6" t="s">
        <v>428</v>
      </c>
      <c r="D230" s="12" t="s">
        <v>1157</v>
      </c>
      <c r="E230" s="6">
        <v>19</v>
      </c>
      <c r="F230" s="12">
        <v>32</v>
      </c>
      <c r="G230" s="12">
        <f>IF(TablaCocina[[#This Row],[Cobro de la orde]]="Sí",F230*K230,0)</f>
        <v>0</v>
      </c>
      <c r="H230" s="12">
        <f>IF(TablaCocina[[#This Row],[Cobro de la orde]]="Sí",(F230-E230)*K230,0)</f>
        <v>0</v>
      </c>
      <c r="I230" s="12">
        <f>IF(TablaCocina[[#This Row],[Cobro de la orde]]="Sí",F230*K230,0)</f>
        <v>0</v>
      </c>
      <c r="J230" s="46">
        <f>IF(TablaCocina[[#This Row],[Cobro de la orde]]="Sí",H230/G230,0)</f>
        <v>0</v>
      </c>
      <c r="K230" s="12">
        <v>1</v>
      </c>
      <c r="L230" s="12">
        <v>29</v>
      </c>
      <c r="M230" s="6" t="s">
        <v>1143</v>
      </c>
      <c r="N230" s="12" t="str">
        <f>VLOOKUP(TablaCocina[[#This Row],[Número de Orden]],TablaSala[[Número de Orden]:[Cobro de la Orden]],2,FALSE)</f>
        <v>No</v>
      </c>
    </row>
    <row r="231" spans="1:14">
      <c r="A231" s="6">
        <v>86</v>
      </c>
      <c r="B231" s="12">
        <v>20</v>
      </c>
      <c r="C231" s="6" t="s">
        <v>209</v>
      </c>
      <c r="D231" s="12" t="s">
        <v>1165</v>
      </c>
      <c r="E231" s="6">
        <v>15</v>
      </c>
      <c r="F231" s="12">
        <v>25</v>
      </c>
      <c r="G231" s="12">
        <f>IF(TablaCocina[[#This Row],[Cobro de la orde]]="Sí",F231*K231,0)</f>
        <v>50</v>
      </c>
      <c r="H231" s="12">
        <f>IF(TablaCocina[[#This Row],[Cobro de la orde]]="Sí",(F231-E231)*K231,0)</f>
        <v>20</v>
      </c>
      <c r="I231" s="12">
        <f>IF(TablaCocina[[#This Row],[Cobro de la orde]]="Sí",F231*K231,0)</f>
        <v>50</v>
      </c>
      <c r="J231" s="46">
        <f>IF(TablaCocina[[#This Row],[Cobro de la orde]]="Sí",H231/G231,0)</f>
        <v>0.4</v>
      </c>
      <c r="K231" s="12">
        <v>2</v>
      </c>
      <c r="L231" s="12">
        <v>8</v>
      </c>
      <c r="M231" s="6" t="s">
        <v>1143</v>
      </c>
      <c r="N231" s="12" t="str">
        <f>VLOOKUP(TablaCocina[[#This Row],[Número de Orden]],TablaSala[[Número de Orden]:[Cobro de la Orden]],2,FALSE)</f>
        <v>Sí</v>
      </c>
    </row>
    <row r="232" spans="1:14">
      <c r="A232" s="6">
        <v>87</v>
      </c>
      <c r="B232" s="12">
        <v>3</v>
      </c>
      <c r="C232" s="6" t="s">
        <v>131</v>
      </c>
      <c r="D232" s="12" t="s">
        <v>1163</v>
      </c>
      <c r="E232" s="6">
        <v>10</v>
      </c>
      <c r="F232" s="12">
        <v>18</v>
      </c>
      <c r="G232" s="12">
        <f>IF(TablaCocina[[#This Row],[Cobro de la orde]]="Sí",F232*K232,0)</f>
        <v>36</v>
      </c>
      <c r="H232" s="12">
        <f>IF(TablaCocina[[#This Row],[Cobro de la orde]]="Sí",(F232-E232)*K232,0)</f>
        <v>16</v>
      </c>
      <c r="I232" s="12">
        <f>IF(TablaCocina[[#This Row],[Cobro de la orde]]="Sí",F232*K232,0)</f>
        <v>36</v>
      </c>
      <c r="J232" s="46">
        <f>IF(TablaCocina[[#This Row],[Cobro de la orde]]="Sí",H232/G232,0)</f>
        <v>0.44444444444444442</v>
      </c>
      <c r="K232" s="12">
        <v>2</v>
      </c>
      <c r="L232" s="12">
        <v>55</v>
      </c>
      <c r="M232" s="6" t="s">
        <v>1142</v>
      </c>
      <c r="N232" s="12" t="str">
        <f>VLOOKUP(TablaCocina[[#This Row],[Número de Orden]],TablaSala[[Número de Orden]:[Cobro de la Orden]],2,FALSE)</f>
        <v>Sí</v>
      </c>
    </row>
    <row r="233" spans="1:14">
      <c r="A233" s="6">
        <v>87</v>
      </c>
      <c r="B233" s="12">
        <v>3</v>
      </c>
      <c r="C233" s="6" t="s">
        <v>428</v>
      </c>
      <c r="D233" s="12" t="s">
        <v>1157</v>
      </c>
      <c r="E233" s="6">
        <v>19</v>
      </c>
      <c r="F233" s="12">
        <v>32</v>
      </c>
      <c r="G233" s="12">
        <f>IF(TablaCocina[[#This Row],[Cobro de la orde]]="Sí",F233*K233,0)</f>
        <v>32</v>
      </c>
      <c r="H233" s="12">
        <f>IF(TablaCocina[[#This Row],[Cobro de la orde]]="Sí",(F233-E233)*K233,0)</f>
        <v>13</v>
      </c>
      <c r="I233" s="12">
        <f>IF(TablaCocina[[#This Row],[Cobro de la orde]]="Sí",F233*K233,0)</f>
        <v>32</v>
      </c>
      <c r="J233" s="46">
        <f>IF(TablaCocina[[#This Row],[Cobro de la orde]]="Sí",H233/G233,0)</f>
        <v>0.40625</v>
      </c>
      <c r="K233" s="12">
        <v>1</v>
      </c>
      <c r="L233" s="12">
        <v>5</v>
      </c>
      <c r="M233" s="6" t="s">
        <v>1143</v>
      </c>
      <c r="N233" s="12" t="str">
        <f>VLOOKUP(TablaCocina[[#This Row],[Número de Orden]],TablaSala[[Número de Orden]:[Cobro de la Orden]],2,FALSE)</f>
        <v>Sí</v>
      </c>
    </row>
    <row r="234" spans="1:14">
      <c r="A234" s="6">
        <v>87</v>
      </c>
      <c r="B234" s="12">
        <v>3</v>
      </c>
      <c r="C234" s="6" t="s">
        <v>200</v>
      </c>
      <c r="D234" s="12" t="s">
        <v>1148</v>
      </c>
      <c r="E234" s="6">
        <v>19</v>
      </c>
      <c r="F234" s="12">
        <v>31</v>
      </c>
      <c r="G234" s="12">
        <f>IF(TablaCocina[[#This Row],[Cobro de la orde]]="Sí",F234*K234,0)</f>
        <v>31</v>
      </c>
      <c r="H234" s="12">
        <f>IF(TablaCocina[[#This Row],[Cobro de la orde]]="Sí",(F234-E234)*K234,0)</f>
        <v>12</v>
      </c>
      <c r="I234" s="12">
        <f>IF(TablaCocina[[#This Row],[Cobro de la orde]]="Sí",F234*K234,0)</f>
        <v>31</v>
      </c>
      <c r="J234" s="46">
        <f>IF(TablaCocina[[#This Row],[Cobro de la orde]]="Sí",H234/G234,0)</f>
        <v>0.38709677419354838</v>
      </c>
      <c r="K234" s="12">
        <v>1</v>
      </c>
      <c r="L234" s="12">
        <v>11</v>
      </c>
      <c r="M234" s="6" t="s">
        <v>1142</v>
      </c>
      <c r="N234" s="12" t="str">
        <f>VLOOKUP(TablaCocina[[#This Row],[Número de Orden]],TablaSala[[Número de Orden]:[Cobro de la Orden]],2,FALSE)</f>
        <v>Sí</v>
      </c>
    </row>
    <row r="235" spans="1:14">
      <c r="A235" s="6">
        <v>88</v>
      </c>
      <c r="B235" s="12">
        <v>18</v>
      </c>
      <c r="C235" s="6" t="s">
        <v>79</v>
      </c>
      <c r="D235" s="12" t="s">
        <v>1150</v>
      </c>
      <c r="E235" s="6">
        <v>25</v>
      </c>
      <c r="F235" s="12">
        <v>40</v>
      </c>
      <c r="G235" s="12">
        <f>IF(TablaCocina[[#This Row],[Cobro de la orde]]="Sí",F235*K235,0)</f>
        <v>40</v>
      </c>
      <c r="H235" s="12">
        <f>IF(TablaCocina[[#This Row],[Cobro de la orde]]="Sí",(F235-E235)*K235,0)</f>
        <v>15</v>
      </c>
      <c r="I235" s="12">
        <f>IF(TablaCocina[[#This Row],[Cobro de la orde]]="Sí",F235*K235,0)</f>
        <v>40</v>
      </c>
      <c r="J235" s="46">
        <f>IF(TablaCocina[[#This Row],[Cobro de la orde]]="Sí",H235/G235,0)</f>
        <v>0.375</v>
      </c>
      <c r="K235" s="12">
        <v>1</v>
      </c>
      <c r="L235" s="12">
        <v>12</v>
      </c>
      <c r="M235" s="6" t="s">
        <v>1142</v>
      </c>
      <c r="N235" s="12" t="str">
        <f>VLOOKUP(TablaCocina[[#This Row],[Número de Orden]],TablaSala[[Número de Orden]:[Cobro de la Orden]],2,FALSE)</f>
        <v>Sí</v>
      </c>
    </row>
    <row r="236" spans="1:14">
      <c r="A236" s="6">
        <v>88</v>
      </c>
      <c r="B236" s="12">
        <v>18</v>
      </c>
      <c r="C236" s="6" t="s">
        <v>194</v>
      </c>
      <c r="D236" s="12" t="s">
        <v>1155</v>
      </c>
      <c r="E236" s="6">
        <v>11</v>
      </c>
      <c r="F236" s="12">
        <v>19</v>
      </c>
      <c r="G236" s="12">
        <f>IF(TablaCocina[[#This Row],[Cobro de la orde]]="Sí",F236*K236,0)</f>
        <v>57</v>
      </c>
      <c r="H236" s="12">
        <f>IF(TablaCocina[[#This Row],[Cobro de la orde]]="Sí",(F236-E236)*K236,0)</f>
        <v>24</v>
      </c>
      <c r="I236" s="12">
        <f>IF(TablaCocina[[#This Row],[Cobro de la orde]]="Sí",F236*K236,0)</f>
        <v>57</v>
      </c>
      <c r="J236" s="46">
        <f>IF(TablaCocina[[#This Row],[Cobro de la orde]]="Sí",H236/G236,0)</f>
        <v>0.42105263157894735</v>
      </c>
      <c r="K236" s="12">
        <v>3</v>
      </c>
      <c r="L236" s="12">
        <v>46</v>
      </c>
      <c r="M236" s="6" t="s">
        <v>1143</v>
      </c>
      <c r="N236" s="12" t="str">
        <f>VLOOKUP(TablaCocina[[#This Row],[Número de Orden]],TablaSala[[Número de Orden]:[Cobro de la Orden]],2,FALSE)</f>
        <v>Sí</v>
      </c>
    </row>
    <row r="237" spans="1:14">
      <c r="A237" s="6">
        <v>88</v>
      </c>
      <c r="B237" s="12">
        <v>18</v>
      </c>
      <c r="C237" s="6" t="s">
        <v>270</v>
      </c>
      <c r="D237" s="12" t="s">
        <v>1164</v>
      </c>
      <c r="E237" s="6">
        <v>15</v>
      </c>
      <c r="F237" s="12">
        <v>26</v>
      </c>
      <c r="G237" s="12">
        <f>IF(TablaCocina[[#This Row],[Cobro de la orde]]="Sí",F237*K237,0)</f>
        <v>26</v>
      </c>
      <c r="H237" s="12">
        <f>IF(TablaCocina[[#This Row],[Cobro de la orde]]="Sí",(F237-E237)*K237,0)</f>
        <v>11</v>
      </c>
      <c r="I237" s="12">
        <f>IF(TablaCocina[[#This Row],[Cobro de la orde]]="Sí",F237*K237,0)</f>
        <v>26</v>
      </c>
      <c r="J237" s="46">
        <f>IF(TablaCocina[[#This Row],[Cobro de la orde]]="Sí",H237/G237,0)</f>
        <v>0.42307692307692307</v>
      </c>
      <c r="K237" s="12">
        <v>1</v>
      </c>
      <c r="L237" s="12">
        <v>59</v>
      </c>
      <c r="M237" s="6" t="s">
        <v>1142</v>
      </c>
      <c r="N237" s="12" t="str">
        <f>VLOOKUP(TablaCocina[[#This Row],[Número de Orden]],TablaSala[[Número de Orden]:[Cobro de la Orden]],2,FALSE)</f>
        <v>Sí</v>
      </c>
    </row>
    <row r="238" spans="1:14">
      <c r="A238" s="6">
        <v>89</v>
      </c>
      <c r="B238" s="12">
        <v>11</v>
      </c>
      <c r="C238" s="6" t="s">
        <v>345</v>
      </c>
      <c r="D238" s="12" t="s">
        <v>1161</v>
      </c>
      <c r="E238" s="6">
        <v>14</v>
      </c>
      <c r="F238" s="12">
        <v>23</v>
      </c>
      <c r="G238" s="12">
        <f>IF(TablaCocina[[#This Row],[Cobro de la orde]]="Sí",F238*K238,0)</f>
        <v>0</v>
      </c>
      <c r="H238" s="12">
        <f>IF(TablaCocina[[#This Row],[Cobro de la orde]]="Sí",(F238-E238)*K238,0)</f>
        <v>0</v>
      </c>
      <c r="I238" s="12">
        <f>IF(TablaCocina[[#This Row],[Cobro de la orde]]="Sí",F238*K238,0)</f>
        <v>0</v>
      </c>
      <c r="J238" s="46">
        <f>IF(TablaCocina[[#This Row],[Cobro de la orde]]="Sí",H238/G238,0)</f>
        <v>0</v>
      </c>
      <c r="K238" s="12">
        <v>3</v>
      </c>
      <c r="L238" s="12">
        <v>44</v>
      </c>
      <c r="M238" s="6" t="s">
        <v>1143</v>
      </c>
      <c r="N238" s="12" t="str">
        <f>VLOOKUP(TablaCocina[[#This Row],[Número de Orden]],TablaSala[[Número de Orden]:[Cobro de la Orden]],2,FALSE)</f>
        <v>No</v>
      </c>
    </row>
    <row r="239" spans="1:14">
      <c r="A239" s="6">
        <v>89</v>
      </c>
      <c r="B239" s="12">
        <v>11</v>
      </c>
      <c r="C239" s="6" t="s">
        <v>91</v>
      </c>
      <c r="D239" s="12" t="s">
        <v>1159</v>
      </c>
      <c r="E239" s="6">
        <v>20</v>
      </c>
      <c r="F239" s="12">
        <v>34</v>
      </c>
      <c r="G239" s="12">
        <f>IF(TablaCocina[[#This Row],[Cobro de la orde]]="Sí",F239*K239,0)</f>
        <v>0</v>
      </c>
      <c r="H239" s="12">
        <f>IF(TablaCocina[[#This Row],[Cobro de la orde]]="Sí",(F239-E239)*K239,0)</f>
        <v>0</v>
      </c>
      <c r="I239" s="12">
        <f>IF(TablaCocina[[#This Row],[Cobro de la orde]]="Sí",F239*K239,0)</f>
        <v>0</v>
      </c>
      <c r="J239" s="46">
        <f>IF(TablaCocina[[#This Row],[Cobro de la orde]]="Sí",H239/G239,0)</f>
        <v>0</v>
      </c>
      <c r="K239" s="12">
        <v>2</v>
      </c>
      <c r="L239" s="12">
        <v>58</v>
      </c>
      <c r="M239" s="6" t="s">
        <v>1142</v>
      </c>
      <c r="N239" s="12" t="str">
        <f>VLOOKUP(TablaCocina[[#This Row],[Número de Orden]],TablaSala[[Número de Orden]:[Cobro de la Orden]],2,FALSE)</f>
        <v>No</v>
      </c>
    </row>
    <row r="240" spans="1:14">
      <c r="A240" s="6">
        <v>89</v>
      </c>
      <c r="B240" s="12">
        <v>11</v>
      </c>
      <c r="C240" s="6" t="s">
        <v>349</v>
      </c>
      <c r="D240" s="12" t="s">
        <v>1158</v>
      </c>
      <c r="E240" s="6">
        <v>13</v>
      </c>
      <c r="F240" s="12">
        <v>22</v>
      </c>
      <c r="G240" s="12">
        <f>IF(TablaCocina[[#This Row],[Cobro de la orde]]="Sí",F240*K240,0)</f>
        <v>0</v>
      </c>
      <c r="H240" s="12">
        <f>IF(TablaCocina[[#This Row],[Cobro de la orde]]="Sí",(F240-E240)*K240,0)</f>
        <v>0</v>
      </c>
      <c r="I240" s="12">
        <f>IF(TablaCocina[[#This Row],[Cobro de la orde]]="Sí",F240*K240,0)</f>
        <v>0</v>
      </c>
      <c r="J240" s="46">
        <f>IF(TablaCocina[[#This Row],[Cobro de la orde]]="Sí",H240/G240,0)</f>
        <v>0</v>
      </c>
      <c r="K240" s="12">
        <v>1</v>
      </c>
      <c r="L240" s="12">
        <v>40</v>
      </c>
      <c r="M240" s="6" t="s">
        <v>1143</v>
      </c>
      <c r="N240" s="12" t="str">
        <f>VLOOKUP(TablaCocina[[#This Row],[Número de Orden]],TablaSala[[Número de Orden]:[Cobro de la Orden]],2,FALSE)</f>
        <v>No</v>
      </c>
    </row>
    <row r="241" spans="1:14">
      <c r="A241" s="6">
        <v>90</v>
      </c>
      <c r="B241" s="12">
        <v>6</v>
      </c>
      <c r="C241" s="6" t="s">
        <v>91</v>
      </c>
      <c r="D241" s="12" t="s">
        <v>1159</v>
      </c>
      <c r="E241" s="6">
        <v>20</v>
      </c>
      <c r="F241" s="12">
        <v>34</v>
      </c>
      <c r="G241" s="12">
        <f>IF(TablaCocina[[#This Row],[Cobro de la orde]]="Sí",F241*K241,0)</f>
        <v>34</v>
      </c>
      <c r="H241" s="12">
        <f>IF(TablaCocina[[#This Row],[Cobro de la orde]]="Sí",(F241-E241)*K241,0)</f>
        <v>14</v>
      </c>
      <c r="I241" s="12">
        <f>IF(TablaCocina[[#This Row],[Cobro de la orde]]="Sí",F241*K241,0)</f>
        <v>34</v>
      </c>
      <c r="J241" s="46">
        <f>IF(TablaCocina[[#This Row],[Cobro de la orde]]="Sí",H241/G241,0)</f>
        <v>0.41176470588235292</v>
      </c>
      <c r="K241" s="12">
        <v>1</v>
      </c>
      <c r="L241" s="12">
        <v>48</v>
      </c>
      <c r="M241" s="6" t="s">
        <v>1143</v>
      </c>
      <c r="N241" s="12" t="str">
        <f>VLOOKUP(TablaCocina[[#This Row],[Número de Orden]],TablaSala[[Número de Orden]:[Cobro de la Orden]],2,FALSE)</f>
        <v>Sí</v>
      </c>
    </row>
    <row r="242" spans="1:14">
      <c r="A242" s="6">
        <v>91</v>
      </c>
      <c r="B242" s="12">
        <v>1</v>
      </c>
      <c r="C242" s="6" t="s">
        <v>47</v>
      </c>
      <c r="D242" s="12" t="s">
        <v>1156</v>
      </c>
      <c r="E242" s="6">
        <v>21</v>
      </c>
      <c r="F242" s="12">
        <v>35</v>
      </c>
      <c r="G242" s="12">
        <f>IF(TablaCocina[[#This Row],[Cobro de la orde]]="Sí",F242*K242,0)</f>
        <v>0</v>
      </c>
      <c r="H242" s="12">
        <f>IF(TablaCocina[[#This Row],[Cobro de la orde]]="Sí",(F242-E242)*K242,0)</f>
        <v>0</v>
      </c>
      <c r="I242" s="12">
        <f>IF(TablaCocina[[#This Row],[Cobro de la orde]]="Sí",F242*K242,0)</f>
        <v>0</v>
      </c>
      <c r="J242" s="46">
        <f>IF(TablaCocina[[#This Row],[Cobro de la orde]]="Sí",H242/G242,0)</f>
        <v>0</v>
      </c>
      <c r="K242" s="12">
        <v>3</v>
      </c>
      <c r="L242" s="12">
        <v>21</v>
      </c>
      <c r="M242" s="6" t="s">
        <v>1143</v>
      </c>
      <c r="N242" s="12" t="str">
        <f>VLOOKUP(TablaCocina[[#This Row],[Número de Orden]],TablaSala[[Número de Orden]:[Cobro de la Orden]],2,FALSE)</f>
        <v>No</v>
      </c>
    </row>
    <row r="243" spans="1:14">
      <c r="A243" s="6">
        <v>91</v>
      </c>
      <c r="B243" s="12">
        <v>1</v>
      </c>
      <c r="C243" s="6" t="s">
        <v>116</v>
      </c>
      <c r="D243" s="12" t="s">
        <v>1162</v>
      </c>
      <c r="E243" s="6">
        <v>13</v>
      </c>
      <c r="F243" s="12">
        <v>21</v>
      </c>
      <c r="G243" s="12">
        <f>IF(TablaCocina[[#This Row],[Cobro de la orde]]="Sí",F243*K243,0)</f>
        <v>0</v>
      </c>
      <c r="H243" s="12">
        <f>IF(TablaCocina[[#This Row],[Cobro de la orde]]="Sí",(F243-E243)*K243,0)</f>
        <v>0</v>
      </c>
      <c r="I243" s="12">
        <f>IF(TablaCocina[[#This Row],[Cobro de la orde]]="Sí",F243*K243,0)</f>
        <v>0</v>
      </c>
      <c r="J243" s="46">
        <f>IF(TablaCocina[[#This Row],[Cobro de la orde]]="Sí",H243/G243,0)</f>
        <v>0</v>
      </c>
      <c r="K243" s="12">
        <v>3</v>
      </c>
      <c r="L243" s="12">
        <v>52</v>
      </c>
      <c r="M243" s="6" t="s">
        <v>1142</v>
      </c>
      <c r="N243" s="12" t="str">
        <f>VLOOKUP(TablaCocina[[#This Row],[Número de Orden]],TablaSala[[Número de Orden]:[Cobro de la Orden]],2,FALSE)</f>
        <v>No</v>
      </c>
    </row>
    <row r="244" spans="1:14">
      <c r="A244" s="6">
        <v>91</v>
      </c>
      <c r="B244" s="12">
        <v>1</v>
      </c>
      <c r="C244" s="6" t="s">
        <v>349</v>
      </c>
      <c r="D244" s="12" t="s">
        <v>1158</v>
      </c>
      <c r="E244" s="6">
        <v>13</v>
      </c>
      <c r="F244" s="12">
        <v>22</v>
      </c>
      <c r="G244" s="12">
        <f>IF(TablaCocina[[#This Row],[Cobro de la orde]]="Sí",F244*K244,0)</f>
        <v>0</v>
      </c>
      <c r="H244" s="12">
        <f>IF(TablaCocina[[#This Row],[Cobro de la orde]]="Sí",(F244-E244)*K244,0)</f>
        <v>0</v>
      </c>
      <c r="I244" s="12">
        <f>IF(TablaCocina[[#This Row],[Cobro de la orde]]="Sí",F244*K244,0)</f>
        <v>0</v>
      </c>
      <c r="J244" s="46">
        <f>IF(TablaCocina[[#This Row],[Cobro de la orde]]="Sí",H244/G244,0)</f>
        <v>0</v>
      </c>
      <c r="K244" s="12">
        <v>2</v>
      </c>
      <c r="L244" s="12">
        <v>11</v>
      </c>
      <c r="M244" s="6" t="s">
        <v>1142</v>
      </c>
      <c r="N244" s="12" t="str">
        <f>VLOOKUP(TablaCocina[[#This Row],[Número de Orden]],TablaSala[[Número de Orden]:[Cobro de la Orden]],2,FALSE)</f>
        <v>No</v>
      </c>
    </row>
    <row r="245" spans="1:14">
      <c r="A245" s="6">
        <v>91</v>
      </c>
      <c r="B245" s="12">
        <v>1</v>
      </c>
      <c r="C245" s="6" t="s">
        <v>184</v>
      </c>
      <c r="D245" s="12" t="s">
        <v>1149</v>
      </c>
      <c r="E245" s="6">
        <v>16</v>
      </c>
      <c r="F245" s="12">
        <v>27</v>
      </c>
      <c r="G245" s="12">
        <f>IF(TablaCocina[[#This Row],[Cobro de la orde]]="Sí",F245*K245,0)</f>
        <v>0</v>
      </c>
      <c r="H245" s="12">
        <f>IF(TablaCocina[[#This Row],[Cobro de la orde]]="Sí",(F245-E245)*K245,0)</f>
        <v>0</v>
      </c>
      <c r="I245" s="12">
        <f>IF(TablaCocina[[#This Row],[Cobro de la orde]]="Sí",F245*K245,0)</f>
        <v>0</v>
      </c>
      <c r="J245" s="46">
        <f>IF(TablaCocina[[#This Row],[Cobro de la orde]]="Sí",H245/G245,0)</f>
        <v>0</v>
      </c>
      <c r="K245" s="12">
        <v>3</v>
      </c>
      <c r="L245" s="12">
        <v>48</v>
      </c>
      <c r="M245" s="6" t="s">
        <v>1142</v>
      </c>
      <c r="N245" s="12" t="str">
        <f>VLOOKUP(TablaCocina[[#This Row],[Número de Orden]],TablaSala[[Número de Orden]:[Cobro de la Orden]],2,FALSE)</f>
        <v>No</v>
      </c>
    </row>
    <row r="246" spans="1:14">
      <c r="A246" s="6">
        <v>92</v>
      </c>
      <c r="B246" s="12">
        <v>6</v>
      </c>
      <c r="C246" s="6" t="s">
        <v>65</v>
      </c>
      <c r="D246" s="12" t="s">
        <v>1152</v>
      </c>
      <c r="E246" s="6">
        <v>17</v>
      </c>
      <c r="F246" s="12">
        <v>29</v>
      </c>
      <c r="G246" s="12">
        <f>IF(TablaCocina[[#This Row],[Cobro de la orde]]="Sí",F246*K246,0)</f>
        <v>58</v>
      </c>
      <c r="H246" s="12">
        <f>IF(TablaCocina[[#This Row],[Cobro de la orde]]="Sí",(F246-E246)*K246,0)</f>
        <v>24</v>
      </c>
      <c r="I246" s="12">
        <f>IF(TablaCocina[[#This Row],[Cobro de la orde]]="Sí",F246*K246,0)</f>
        <v>58</v>
      </c>
      <c r="J246" s="46">
        <f>IF(TablaCocina[[#This Row],[Cobro de la orde]]="Sí",H246/G246,0)</f>
        <v>0.41379310344827586</v>
      </c>
      <c r="K246" s="12">
        <v>2</v>
      </c>
      <c r="L246" s="12">
        <v>36</v>
      </c>
      <c r="M246" s="6" t="s">
        <v>1142</v>
      </c>
      <c r="N246" s="12" t="str">
        <f>VLOOKUP(TablaCocina[[#This Row],[Número de Orden]],TablaSala[[Número de Orden]:[Cobro de la Orden]],2,FALSE)</f>
        <v>Sí</v>
      </c>
    </row>
    <row r="247" spans="1:14">
      <c r="A247" s="6">
        <v>92</v>
      </c>
      <c r="B247" s="12">
        <v>6</v>
      </c>
      <c r="C247" s="6" t="s">
        <v>273</v>
      </c>
      <c r="D247" s="12" t="s">
        <v>1146</v>
      </c>
      <c r="E247" s="6">
        <v>14</v>
      </c>
      <c r="F247" s="12">
        <v>24</v>
      </c>
      <c r="G247" s="12">
        <f>IF(TablaCocina[[#This Row],[Cobro de la orde]]="Sí",F247*K247,0)</f>
        <v>24</v>
      </c>
      <c r="H247" s="12">
        <f>IF(TablaCocina[[#This Row],[Cobro de la orde]]="Sí",(F247-E247)*K247,0)</f>
        <v>10</v>
      </c>
      <c r="I247" s="12">
        <f>IF(TablaCocina[[#This Row],[Cobro de la orde]]="Sí",F247*K247,0)</f>
        <v>24</v>
      </c>
      <c r="J247" s="46">
        <f>IF(TablaCocina[[#This Row],[Cobro de la orde]]="Sí",H247/G247,0)</f>
        <v>0.41666666666666669</v>
      </c>
      <c r="K247" s="12">
        <v>1</v>
      </c>
      <c r="L247" s="12">
        <v>6</v>
      </c>
      <c r="M247" s="6" t="s">
        <v>1143</v>
      </c>
      <c r="N247" s="12" t="str">
        <f>VLOOKUP(TablaCocina[[#This Row],[Número de Orden]],TablaSala[[Número de Orden]:[Cobro de la Orden]],2,FALSE)</f>
        <v>Sí</v>
      </c>
    </row>
    <row r="248" spans="1:14">
      <c r="A248" s="6">
        <v>93</v>
      </c>
      <c r="B248" s="12">
        <v>2</v>
      </c>
      <c r="C248" s="6" t="s">
        <v>65</v>
      </c>
      <c r="D248" s="12" t="s">
        <v>1152</v>
      </c>
      <c r="E248" s="6">
        <v>17</v>
      </c>
      <c r="F248" s="12">
        <v>29</v>
      </c>
      <c r="G248" s="12">
        <f>IF(TablaCocina[[#This Row],[Cobro de la orde]]="Sí",F248*K248,0)</f>
        <v>29</v>
      </c>
      <c r="H248" s="12">
        <f>IF(TablaCocina[[#This Row],[Cobro de la orde]]="Sí",(F248-E248)*K248,0)</f>
        <v>12</v>
      </c>
      <c r="I248" s="12">
        <f>IF(TablaCocina[[#This Row],[Cobro de la orde]]="Sí",F248*K248,0)</f>
        <v>29</v>
      </c>
      <c r="J248" s="46">
        <f>IF(TablaCocina[[#This Row],[Cobro de la orde]]="Sí",H248/G248,0)</f>
        <v>0.41379310344827586</v>
      </c>
      <c r="K248" s="12">
        <v>1</v>
      </c>
      <c r="L248" s="12">
        <v>18</v>
      </c>
      <c r="M248" s="6" t="s">
        <v>1143</v>
      </c>
      <c r="N248" s="12" t="str">
        <f>VLOOKUP(TablaCocina[[#This Row],[Número de Orden]],TablaSala[[Número de Orden]:[Cobro de la Orden]],2,FALSE)</f>
        <v>Sí</v>
      </c>
    </row>
    <row r="249" spans="1:14">
      <c r="A249" s="6">
        <v>94</v>
      </c>
      <c r="B249" s="12">
        <v>12</v>
      </c>
      <c r="C249" s="6" t="s">
        <v>114</v>
      </c>
      <c r="D249" s="12" t="s">
        <v>1147</v>
      </c>
      <c r="E249" s="6">
        <v>18</v>
      </c>
      <c r="F249" s="12">
        <v>30</v>
      </c>
      <c r="G249" s="12">
        <f>IF(TablaCocina[[#This Row],[Cobro de la orde]]="Sí",F249*K249,0)</f>
        <v>90</v>
      </c>
      <c r="H249" s="12">
        <f>IF(TablaCocina[[#This Row],[Cobro de la orde]]="Sí",(F249-E249)*K249,0)</f>
        <v>36</v>
      </c>
      <c r="I249" s="12">
        <f>IF(TablaCocina[[#This Row],[Cobro de la orde]]="Sí",F249*K249,0)</f>
        <v>90</v>
      </c>
      <c r="J249" s="46">
        <f>IF(TablaCocina[[#This Row],[Cobro de la orde]]="Sí",H249/G249,0)</f>
        <v>0.4</v>
      </c>
      <c r="K249" s="12">
        <v>3</v>
      </c>
      <c r="L249" s="12">
        <v>19</v>
      </c>
      <c r="M249" s="6" t="s">
        <v>1143</v>
      </c>
      <c r="N249" s="12" t="str">
        <f>VLOOKUP(TablaCocina[[#This Row],[Número de Orden]],TablaSala[[Número de Orden]:[Cobro de la Orden]],2,FALSE)</f>
        <v>Sí</v>
      </c>
    </row>
    <row r="250" spans="1:14">
      <c r="A250" s="6">
        <v>94</v>
      </c>
      <c r="B250" s="12">
        <v>12</v>
      </c>
      <c r="C250" s="6" t="s">
        <v>428</v>
      </c>
      <c r="D250" s="12" t="s">
        <v>1157</v>
      </c>
      <c r="E250" s="6">
        <v>19</v>
      </c>
      <c r="F250" s="12">
        <v>32</v>
      </c>
      <c r="G250" s="12">
        <f>IF(TablaCocina[[#This Row],[Cobro de la orde]]="Sí",F250*K250,0)</f>
        <v>64</v>
      </c>
      <c r="H250" s="12">
        <f>IF(TablaCocina[[#This Row],[Cobro de la orde]]="Sí",(F250-E250)*K250,0)</f>
        <v>26</v>
      </c>
      <c r="I250" s="12">
        <f>IF(TablaCocina[[#This Row],[Cobro de la orde]]="Sí",F250*K250,0)</f>
        <v>64</v>
      </c>
      <c r="J250" s="46">
        <f>IF(TablaCocina[[#This Row],[Cobro de la orde]]="Sí",H250/G250,0)</f>
        <v>0.40625</v>
      </c>
      <c r="K250" s="12">
        <v>2</v>
      </c>
      <c r="L250" s="12">
        <v>56</v>
      </c>
      <c r="M250" s="6" t="s">
        <v>1143</v>
      </c>
      <c r="N250" s="12" t="str">
        <f>VLOOKUP(TablaCocina[[#This Row],[Número de Orden]],TablaSala[[Número de Orden]:[Cobro de la Orden]],2,FALSE)</f>
        <v>Sí</v>
      </c>
    </row>
    <row r="251" spans="1:14">
      <c r="A251" s="6">
        <v>94</v>
      </c>
      <c r="B251" s="12">
        <v>12</v>
      </c>
      <c r="C251" s="6" t="s">
        <v>453</v>
      </c>
      <c r="D251" s="12" t="s">
        <v>1153</v>
      </c>
      <c r="E251" s="6">
        <v>20</v>
      </c>
      <c r="F251" s="12">
        <v>33</v>
      </c>
      <c r="G251" s="12">
        <f>IF(TablaCocina[[#This Row],[Cobro de la orde]]="Sí",F251*K251,0)</f>
        <v>99</v>
      </c>
      <c r="H251" s="12">
        <f>IF(TablaCocina[[#This Row],[Cobro de la orde]]="Sí",(F251-E251)*K251,0)</f>
        <v>39</v>
      </c>
      <c r="I251" s="12">
        <f>IF(TablaCocina[[#This Row],[Cobro de la orde]]="Sí",F251*K251,0)</f>
        <v>99</v>
      </c>
      <c r="J251" s="46">
        <f>IF(TablaCocina[[#This Row],[Cobro de la orde]]="Sí",H251/G251,0)</f>
        <v>0.39393939393939392</v>
      </c>
      <c r="K251" s="12">
        <v>3</v>
      </c>
      <c r="L251" s="12">
        <v>54</v>
      </c>
      <c r="M251" s="6" t="s">
        <v>1143</v>
      </c>
      <c r="N251" s="12" t="str">
        <f>VLOOKUP(TablaCocina[[#This Row],[Número de Orden]],TablaSala[[Número de Orden]:[Cobro de la Orden]],2,FALSE)</f>
        <v>Sí</v>
      </c>
    </row>
    <row r="252" spans="1:14">
      <c r="A252" s="6">
        <v>95</v>
      </c>
      <c r="B252" s="12">
        <v>12</v>
      </c>
      <c r="C252" s="6" t="s">
        <v>194</v>
      </c>
      <c r="D252" s="12" t="s">
        <v>1155</v>
      </c>
      <c r="E252" s="6">
        <v>11</v>
      </c>
      <c r="F252" s="12">
        <v>19</v>
      </c>
      <c r="G252" s="12">
        <f>IF(TablaCocina[[#This Row],[Cobro de la orde]]="Sí",F252*K252,0)</f>
        <v>57</v>
      </c>
      <c r="H252" s="12">
        <f>IF(TablaCocina[[#This Row],[Cobro de la orde]]="Sí",(F252-E252)*K252,0)</f>
        <v>24</v>
      </c>
      <c r="I252" s="12">
        <f>IF(TablaCocina[[#This Row],[Cobro de la orde]]="Sí",F252*K252,0)</f>
        <v>57</v>
      </c>
      <c r="J252" s="46">
        <f>IF(TablaCocina[[#This Row],[Cobro de la orde]]="Sí",H252/G252,0)</f>
        <v>0.42105263157894735</v>
      </c>
      <c r="K252" s="12">
        <v>3</v>
      </c>
      <c r="L252" s="12">
        <v>19</v>
      </c>
      <c r="M252" s="6" t="s">
        <v>1143</v>
      </c>
      <c r="N252" s="12" t="str">
        <f>VLOOKUP(TablaCocina[[#This Row],[Número de Orden]],TablaSala[[Número de Orden]:[Cobro de la Orden]],2,FALSE)</f>
        <v>Sí</v>
      </c>
    </row>
    <row r="253" spans="1:14">
      <c r="A253" s="6">
        <v>95</v>
      </c>
      <c r="B253" s="12">
        <v>12</v>
      </c>
      <c r="C253" s="6" t="s">
        <v>428</v>
      </c>
      <c r="D253" s="12" t="s">
        <v>1157</v>
      </c>
      <c r="E253" s="6">
        <v>19</v>
      </c>
      <c r="F253" s="12">
        <v>32</v>
      </c>
      <c r="G253" s="12">
        <f>IF(TablaCocina[[#This Row],[Cobro de la orde]]="Sí",F253*K253,0)</f>
        <v>96</v>
      </c>
      <c r="H253" s="12">
        <f>IF(TablaCocina[[#This Row],[Cobro de la orde]]="Sí",(F253-E253)*K253,0)</f>
        <v>39</v>
      </c>
      <c r="I253" s="12">
        <f>IF(TablaCocina[[#This Row],[Cobro de la orde]]="Sí",F253*K253,0)</f>
        <v>96</v>
      </c>
      <c r="J253" s="46">
        <f>IF(TablaCocina[[#This Row],[Cobro de la orde]]="Sí",H253/G253,0)</f>
        <v>0.40625</v>
      </c>
      <c r="K253" s="12">
        <v>3</v>
      </c>
      <c r="L253" s="12">
        <v>22</v>
      </c>
      <c r="M253" s="6" t="s">
        <v>1143</v>
      </c>
      <c r="N253" s="12" t="str">
        <f>VLOOKUP(TablaCocina[[#This Row],[Número de Orden]],TablaSala[[Número de Orden]:[Cobro de la Orden]],2,FALSE)</f>
        <v>Sí</v>
      </c>
    </row>
    <row r="254" spans="1:14">
      <c r="A254" s="6">
        <v>96</v>
      </c>
      <c r="B254" s="12">
        <v>16</v>
      </c>
      <c r="C254" s="6" t="s">
        <v>453</v>
      </c>
      <c r="D254" s="12" t="s">
        <v>1153</v>
      </c>
      <c r="E254" s="6">
        <v>20</v>
      </c>
      <c r="F254" s="12">
        <v>33</v>
      </c>
      <c r="G254" s="12">
        <f>IF(TablaCocina[[#This Row],[Cobro de la orde]]="Sí",F254*K254,0)</f>
        <v>66</v>
      </c>
      <c r="H254" s="12">
        <f>IF(TablaCocina[[#This Row],[Cobro de la orde]]="Sí",(F254-E254)*K254,0)</f>
        <v>26</v>
      </c>
      <c r="I254" s="12">
        <f>IF(TablaCocina[[#This Row],[Cobro de la orde]]="Sí",F254*K254,0)</f>
        <v>66</v>
      </c>
      <c r="J254" s="46">
        <f>IF(TablaCocina[[#This Row],[Cobro de la orde]]="Sí",H254/G254,0)</f>
        <v>0.39393939393939392</v>
      </c>
      <c r="K254" s="12">
        <v>2</v>
      </c>
      <c r="L254" s="12">
        <v>47</v>
      </c>
      <c r="M254" s="6" t="s">
        <v>1142</v>
      </c>
      <c r="N254" s="12" t="str">
        <f>VLOOKUP(TablaCocina[[#This Row],[Número de Orden]],TablaSala[[Número de Orden]:[Cobro de la Orden]],2,FALSE)</f>
        <v>Sí</v>
      </c>
    </row>
    <row r="255" spans="1:14">
      <c r="A255" s="6">
        <v>96</v>
      </c>
      <c r="B255" s="12">
        <v>16</v>
      </c>
      <c r="C255" s="6" t="s">
        <v>194</v>
      </c>
      <c r="D255" s="12" t="s">
        <v>1155</v>
      </c>
      <c r="E255" s="6">
        <v>11</v>
      </c>
      <c r="F255" s="12">
        <v>19</v>
      </c>
      <c r="G255" s="12">
        <f>IF(TablaCocina[[#This Row],[Cobro de la orde]]="Sí",F255*K255,0)</f>
        <v>38</v>
      </c>
      <c r="H255" s="12">
        <f>IF(TablaCocina[[#This Row],[Cobro de la orde]]="Sí",(F255-E255)*K255,0)</f>
        <v>16</v>
      </c>
      <c r="I255" s="12">
        <f>IF(TablaCocina[[#This Row],[Cobro de la orde]]="Sí",F255*K255,0)</f>
        <v>38</v>
      </c>
      <c r="J255" s="46">
        <f>IF(TablaCocina[[#This Row],[Cobro de la orde]]="Sí",H255/G255,0)</f>
        <v>0.42105263157894735</v>
      </c>
      <c r="K255" s="12">
        <v>2</v>
      </c>
      <c r="L255" s="12">
        <v>10</v>
      </c>
      <c r="M255" s="6" t="s">
        <v>1142</v>
      </c>
      <c r="N255" s="12" t="str">
        <f>VLOOKUP(TablaCocina[[#This Row],[Número de Orden]],TablaSala[[Número de Orden]:[Cobro de la Orden]],2,FALSE)</f>
        <v>Sí</v>
      </c>
    </row>
    <row r="256" spans="1:14">
      <c r="A256" s="6">
        <v>96</v>
      </c>
      <c r="B256" s="12">
        <v>16</v>
      </c>
      <c r="C256" s="6" t="s">
        <v>273</v>
      </c>
      <c r="D256" s="12" t="s">
        <v>1146</v>
      </c>
      <c r="E256" s="6">
        <v>14</v>
      </c>
      <c r="F256" s="12">
        <v>24</v>
      </c>
      <c r="G256" s="12">
        <f>IF(TablaCocina[[#This Row],[Cobro de la orde]]="Sí",F256*K256,0)</f>
        <v>72</v>
      </c>
      <c r="H256" s="12">
        <f>IF(TablaCocina[[#This Row],[Cobro de la orde]]="Sí",(F256-E256)*K256,0)</f>
        <v>30</v>
      </c>
      <c r="I256" s="12">
        <f>IF(TablaCocina[[#This Row],[Cobro de la orde]]="Sí",F256*K256,0)</f>
        <v>72</v>
      </c>
      <c r="J256" s="46">
        <f>IF(TablaCocina[[#This Row],[Cobro de la orde]]="Sí",H256/G256,0)</f>
        <v>0.41666666666666669</v>
      </c>
      <c r="K256" s="12">
        <v>3</v>
      </c>
      <c r="L256" s="12">
        <v>19</v>
      </c>
      <c r="M256" s="6" t="s">
        <v>1143</v>
      </c>
      <c r="N256" s="12" t="str">
        <f>VLOOKUP(TablaCocina[[#This Row],[Número de Orden]],TablaSala[[Número de Orden]:[Cobro de la Orden]],2,FALSE)</f>
        <v>Sí</v>
      </c>
    </row>
    <row r="257" spans="1:14">
      <c r="A257" s="6">
        <v>97</v>
      </c>
      <c r="B257" s="12">
        <v>14</v>
      </c>
      <c r="C257" s="6" t="s">
        <v>270</v>
      </c>
      <c r="D257" s="12" t="s">
        <v>1164</v>
      </c>
      <c r="E257" s="6">
        <v>15</v>
      </c>
      <c r="F257" s="12">
        <v>26</v>
      </c>
      <c r="G257" s="12">
        <f>IF(TablaCocina[[#This Row],[Cobro de la orde]]="Sí",F257*K257,0)</f>
        <v>26</v>
      </c>
      <c r="H257" s="12">
        <f>IF(TablaCocina[[#This Row],[Cobro de la orde]]="Sí",(F257-E257)*K257,0)</f>
        <v>11</v>
      </c>
      <c r="I257" s="12">
        <f>IF(TablaCocina[[#This Row],[Cobro de la orde]]="Sí",F257*K257,0)</f>
        <v>26</v>
      </c>
      <c r="J257" s="46">
        <f>IF(TablaCocina[[#This Row],[Cobro de la orde]]="Sí",H257/G257,0)</f>
        <v>0.42307692307692307</v>
      </c>
      <c r="K257" s="12">
        <v>1</v>
      </c>
      <c r="L257" s="12">
        <v>17</v>
      </c>
      <c r="M257" s="6" t="s">
        <v>1143</v>
      </c>
      <c r="N257" s="12" t="str">
        <f>VLOOKUP(TablaCocina[[#This Row],[Número de Orden]],TablaSala[[Número de Orden]:[Cobro de la Orden]],2,FALSE)</f>
        <v>Sí</v>
      </c>
    </row>
    <row r="258" spans="1:14">
      <c r="A258" s="6">
        <v>97</v>
      </c>
      <c r="B258" s="12">
        <v>14</v>
      </c>
      <c r="C258" s="6" t="s">
        <v>255</v>
      </c>
      <c r="D258" s="12" t="s">
        <v>1160</v>
      </c>
      <c r="E258" s="6">
        <v>12</v>
      </c>
      <c r="F258" s="12">
        <v>20</v>
      </c>
      <c r="G258" s="12">
        <f>IF(TablaCocina[[#This Row],[Cobro de la orde]]="Sí",F258*K258,0)</f>
        <v>60</v>
      </c>
      <c r="H258" s="12">
        <f>IF(TablaCocina[[#This Row],[Cobro de la orde]]="Sí",(F258-E258)*K258,0)</f>
        <v>24</v>
      </c>
      <c r="I258" s="12">
        <f>IF(TablaCocina[[#This Row],[Cobro de la orde]]="Sí",F258*K258,0)</f>
        <v>60</v>
      </c>
      <c r="J258" s="46">
        <f>IF(TablaCocina[[#This Row],[Cobro de la orde]]="Sí",H258/G258,0)</f>
        <v>0.4</v>
      </c>
      <c r="K258" s="12">
        <v>3</v>
      </c>
      <c r="L258" s="12">
        <v>5</v>
      </c>
      <c r="M258" s="6" t="s">
        <v>1142</v>
      </c>
      <c r="N258" s="12" t="str">
        <f>VLOOKUP(TablaCocina[[#This Row],[Número de Orden]],TablaSala[[Número de Orden]:[Cobro de la Orden]],2,FALSE)</f>
        <v>Sí</v>
      </c>
    </row>
    <row r="259" spans="1:14">
      <c r="A259" s="6">
        <v>97</v>
      </c>
      <c r="B259" s="12">
        <v>14</v>
      </c>
      <c r="C259" s="6" t="s">
        <v>91</v>
      </c>
      <c r="D259" s="12" t="s">
        <v>1159</v>
      </c>
      <c r="E259" s="6">
        <v>20</v>
      </c>
      <c r="F259" s="12">
        <v>34</v>
      </c>
      <c r="G259" s="12">
        <f>IF(TablaCocina[[#This Row],[Cobro de la orde]]="Sí",F259*K259,0)</f>
        <v>102</v>
      </c>
      <c r="H259" s="12">
        <f>IF(TablaCocina[[#This Row],[Cobro de la orde]]="Sí",(F259-E259)*K259,0)</f>
        <v>42</v>
      </c>
      <c r="I259" s="12">
        <f>IF(TablaCocina[[#This Row],[Cobro de la orde]]="Sí",F259*K259,0)</f>
        <v>102</v>
      </c>
      <c r="J259" s="46">
        <f>IF(TablaCocina[[#This Row],[Cobro de la orde]]="Sí",H259/G259,0)</f>
        <v>0.41176470588235292</v>
      </c>
      <c r="K259" s="12">
        <v>3</v>
      </c>
      <c r="L259" s="12">
        <v>57</v>
      </c>
      <c r="M259" s="6" t="s">
        <v>1142</v>
      </c>
      <c r="N259" s="12" t="str">
        <f>VLOOKUP(TablaCocina[[#This Row],[Número de Orden]],TablaSala[[Número de Orden]:[Cobro de la Orden]],2,FALSE)</f>
        <v>Sí</v>
      </c>
    </row>
    <row r="260" spans="1:14">
      <c r="A260" s="6">
        <v>98</v>
      </c>
      <c r="B260" s="12">
        <v>7</v>
      </c>
      <c r="C260" s="6" t="s">
        <v>255</v>
      </c>
      <c r="D260" s="12" t="s">
        <v>1160</v>
      </c>
      <c r="E260" s="6">
        <v>12</v>
      </c>
      <c r="F260" s="12">
        <v>20</v>
      </c>
      <c r="G260" s="12">
        <f>IF(TablaCocina[[#This Row],[Cobro de la orde]]="Sí",F260*K260,0)</f>
        <v>60</v>
      </c>
      <c r="H260" s="12">
        <f>IF(TablaCocina[[#This Row],[Cobro de la orde]]="Sí",(F260-E260)*K260,0)</f>
        <v>24</v>
      </c>
      <c r="I260" s="12">
        <f>IF(TablaCocina[[#This Row],[Cobro de la orde]]="Sí",F260*K260,0)</f>
        <v>60</v>
      </c>
      <c r="J260" s="46">
        <f>IF(TablaCocina[[#This Row],[Cobro de la orde]]="Sí",H260/G260,0)</f>
        <v>0.4</v>
      </c>
      <c r="K260" s="12">
        <v>3</v>
      </c>
      <c r="L260" s="12">
        <v>56</v>
      </c>
      <c r="M260" s="6" t="s">
        <v>1143</v>
      </c>
      <c r="N260" s="12" t="str">
        <f>VLOOKUP(TablaCocina[[#This Row],[Número de Orden]],TablaSala[[Número de Orden]:[Cobro de la Orden]],2,FALSE)</f>
        <v>Sí</v>
      </c>
    </row>
    <row r="261" spans="1:14">
      <c r="A261" s="6">
        <v>98</v>
      </c>
      <c r="B261" s="12">
        <v>7</v>
      </c>
      <c r="C261" s="6" t="s">
        <v>65</v>
      </c>
      <c r="D261" s="12" t="s">
        <v>1152</v>
      </c>
      <c r="E261" s="6">
        <v>17</v>
      </c>
      <c r="F261" s="12">
        <v>29</v>
      </c>
      <c r="G261" s="12">
        <f>IF(TablaCocina[[#This Row],[Cobro de la orde]]="Sí",F261*K261,0)</f>
        <v>87</v>
      </c>
      <c r="H261" s="12">
        <f>IF(TablaCocina[[#This Row],[Cobro de la orde]]="Sí",(F261-E261)*K261,0)</f>
        <v>36</v>
      </c>
      <c r="I261" s="12">
        <f>IF(TablaCocina[[#This Row],[Cobro de la orde]]="Sí",F261*K261,0)</f>
        <v>87</v>
      </c>
      <c r="J261" s="46">
        <f>IF(TablaCocina[[#This Row],[Cobro de la orde]]="Sí",H261/G261,0)</f>
        <v>0.41379310344827586</v>
      </c>
      <c r="K261" s="12">
        <v>3</v>
      </c>
      <c r="L261" s="12">
        <v>33</v>
      </c>
      <c r="M261" s="6" t="s">
        <v>1143</v>
      </c>
      <c r="N261" s="12" t="str">
        <f>VLOOKUP(TablaCocina[[#This Row],[Número de Orden]],TablaSala[[Número de Orden]:[Cobro de la Orden]],2,FALSE)</f>
        <v>Sí</v>
      </c>
    </row>
    <row r="262" spans="1:14">
      <c r="A262" s="6">
        <v>98</v>
      </c>
      <c r="B262" s="12">
        <v>7</v>
      </c>
      <c r="C262" s="6" t="s">
        <v>194</v>
      </c>
      <c r="D262" s="12" t="s">
        <v>1155</v>
      </c>
      <c r="E262" s="6">
        <v>11</v>
      </c>
      <c r="F262" s="12">
        <v>19</v>
      </c>
      <c r="G262" s="12">
        <f>IF(TablaCocina[[#This Row],[Cobro de la orde]]="Sí",F262*K262,0)</f>
        <v>19</v>
      </c>
      <c r="H262" s="12">
        <f>IF(TablaCocina[[#This Row],[Cobro de la orde]]="Sí",(F262-E262)*K262,0)</f>
        <v>8</v>
      </c>
      <c r="I262" s="12">
        <f>IF(TablaCocina[[#This Row],[Cobro de la orde]]="Sí",F262*K262,0)</f>
        <v>19</v>
      </c>
      <c r="J262" s="46">
        <f>IF(TablaCocina[[#This Row],[Cobro de la orde]]="Sí",H262/G262,0)</f>
        <v>0.42105263157894735</v>
      </c>
      <c r="K262" s="12">
        <v>1</v>
      </c>
      <c r="L262" s="12">
        <v>51</v>
      </c>
      <c r="M262" s="6" t="s">
        <v>1143</v>
      </c>
      <c r="N262" s="12" t="str">
        <f>VLOOKUP(TablaCocina[[#This Row],[Número de Orden]],TablaSala[[Número de Orden]:[Cobro de la Orden]],2,FALSE)</f>
        <v>Sí</v>
      </c>
    </row>
    <row r="263" spans="1:14">
      <c r="A263" s="6">
        <v>99</v>
      </c>
      <c r="B263" s="12">
        <v>2</v>
      </c>
      <c r="C263" s="6" t="s">
        <v>114</v>
      </c>
      <c r="D263" s="12" t="s">
        <v>1147</v>
      </c>
      <c r="E263" s="6">
        <v>18</v>
      </c>
      <c r="F263" s="12">
        <v>30</v>
      </c>
      <c r="G263" s="12">
        <f>IF(TablaCocina[[#This Row],[Cobro de la orde]]="Sí",F263*K263,0)</f>
        <v>60</v>
      </c>
      <c r="H263" s="12">
        <f>IF(TablaCocina[[#This Row],[Cobro de la orde]]="Sí",(F263-E263)*K263,0)</f>
        <v>24</v>
      </c>
      <c r="I263" s="12">
        <f>IF(TablaCocina[[#This Row],[Cobro de la orde]]="Sí",F263*K263,0)</f>
        <v>60</v>
      </c>
      <c r="J263" s="46">
        <f>IF(TablaCocina[[#This Row],[Cobro de la orde]]="Sí",H263/G263,0)</f>
        <v>0.4</v>
      </c>
      <c r="K263" s="12">
        <v>2</v>
      </c>
      <c r="L263" s="12">
        <v>27</v>
      </c>
      <c r="M263" s="6" t="s">
        <v>1143</v>
      </c>
      <c r="N263" s="12" t="str">
        <f>VLOOKUP(TablaCocina[[#This Row],[Número de Orden]],TablaSala[[Número de Orden]:[Cobro de la Orden]],2,FALSE)</f>
        <v>Sí</v>
      </c>
    </row>
    <row r="264" spans="1:14">
      <c r="A264" s="6">
        <v>99</v>
      </c>
      <c r="B264" s="12">
        <v>2</v>
      </c>
      <c r="C264" s="6" t="s">
        <v>200</v>
      </c>
      <c r="D264" s="12" t="s">
        <v>1148</v>
      </c>
      <c r="E264" s="6">
        <v>19</v>
      </c>
      <c r="F264" s="12">
        <v>31</v>
      </c>
      <c r="G264" s="12">
        <f>IF(TablaCocina[[#This Row],[Cobro de la orde]]="Sí",F264*K264,0)</f>
        <v>31</v>
      </c>
      <c r="H264" s="12">
        <f>IF(TablaCocina[[#This Row],[Cobro de la orde]]="Sí",(F264-E264)*K264,0)</f>
        <v>12</v>
      </c>
      <c r="I264" s="12">
        <f>IF(TablaCocina[[#This Row],[Cobro de la orde]]="Sí",F264*K264,0)</f>
        <v>31</v>
      </c>
      <c r="J264" s="46">
        <f>IF(TablaCocina[[#This Row],[Cobro de la orde]]="Sí",H264/G264,0)</f>
        <v>0.38709677419354838</v>
      </c>
      <c r="K264" s="12">
        <v>1</v>
      </c>
      <c r="L264" s="12">
        <v>5</v>
      </c>
      <c r="M264" s="6" t="s">
        <v>1143</v>
      </c>
      <c r="N264" s="12" t="str">
        <f>VLOOKUP(TablaCocina[[#This Row],[Número de Orden]],TablaSala[[Número de Orden]:[Cobro de la Orden]],2,FALSE)</f>
        <v>Sí</v>
      </c>
    </row>
    <row r="265" spans="1:14">
      <c r="A265" s="6">
        <v>99</v>
      </c>
      <c r="B265" s="12">
        <v>2</v>
      </c>
      <c r="C265" s="6" t="s">
        <v>194</v>
      </c>
      <c r="D265" s="12" t="s">
        <v>1155</v>
      </c>
      <c r="E265" s="6">
        <v>11</v>
      </c>
      <c r="F265" s="12">
        <v>19</v>
      </c>
      <c r="G265" s="12">
        <f>IF(TablaCocina[[#This Row],[Cobro de la orde]]="Sí",F265*K265,0)</f>
        <v>19</v>
      </c>
      <c r="H265" s="12">
        <f>IF(TablaCocina[[#This Row],[Cobro de la orde]]="Sí",(F265-E265)*K265,0)</f>
        <v>8</v>
      </c>
      <c r="I265" s="12">
        <f>IF(TablaCocina[[#This Row],[Cobro de la orde]]="Sí",F265*K265,0)</f>
        <v>19</v>
      </c>
      <c r="J265" s="46">
        <f>IF(TablaCocina[[#This Row],[Cobro de la orde]]="Sí",H265/G265,0)</f>
        <v>0.42105263157894735</v>
      </c>
      <c r="K265" s="12">
        <v>1</v>
      </c>
      <c r="L265" s="12">
        <v>9</v>
      </c>
      <c r="M265" s="6" t="s">
        <v>1142</v>
      </c>
      <c r="N265" s="12" t="str">
        <f>VLOOKUP(TablaCocina[[#This Row],[Número de Orden]],TablaSala[[Número de Orden]:[Cobro de la Orden]],2,FALSE)</f>
        <v>Sí</v>
      </c>
    </row>
    <row r="266" spans="1:14">
      <c r="A266" s="6">
        <v>99</v>
      </c>
      <c r="B266" s="12">
        <v>2</v>
      </c>
      <c r="C266" s="6" t="s">
        <v>65</v>
      </c>
      <c r="D266" s="12" t="s">
        <v>1152</v>
      </c>
      <c r="E266" s="6">
        <v>17</v>
      </c>
      <c r="F266" s="12">
        <v>29</v>
      </c>
      <c r="G266" s="12">
        <f>IF(TablaCocina[[#This Row],[Cobro de la orde]]="Sí",F266*K266,0)</f>
        <v>29</v>
      </c>
      <c r="H266" s="12">
        <f>IF(TablaCocina[[#This Row],[Cobro de la orde]]="Sí",(F266-E266)*K266,0)</f>
        <v>12</v>
      </c>
      <c r="I266" s="12">
        <f>IF(TablaCocina[[#This Row],[Cobro de la orde]]="Sí",F266*K266,0)</f>
        <v>29</v>
      </c>
      <c r="J266" s="46">
        <f>IF(TablaCocina[[#This Row],[Cobro de la orde]]="Sí",H266/G266,0)</f>
        <v>0.41379310344827586</v>
      </c>
      <c r="K266" s="12">
        <v>1</v>
      </c>
      <c r="L266" s="12">
        <v>45</v>
      </c>
      <c r="M266" s="6" t="s">
        <v>1142</v>
      </c>
      <c r="N266" s="12" t="str">
        <f>VLOOKUP(TablaCocina[[#This Row],[Número de Orden]],TablaSala[[Número de Orden]:[Cobro de la Orden]],2,FALSE)</f>
        <v>Sí</v>
      </c>
    </row>
    <row r="267" spans="1:14">
      <c r="A267" s="6">
        <v>100</v>
      </c>
      <c r="B267" s="12">
        <v>18</v>
      </c>
      <c r="C267" s="6" t="s">
        <v>273</v>
      </c>
      <c r="D267" s="12" t="s">
        <v>1146</v>
      </c>
      <c r="E267" s="6">
        <v>14</v>
      </c>
      <c r="F267" s="12">
        <v>24</v>
      </c>
      <c r="G267" s="12">
        <f>IF(TablaCocina[[#This Row],[Cobro de la orde]]="Sí",F267*K267,0)</f>
        <v>72</v>
      </c>
      <c r="H267" s="12">
        <f>IF(TablaCocina[[#This Row],[Cobro de la orde]]="Sí",(F267-E267)*K267,0)</f>
        <v>30</v>
      </c>
      <c r="I267" s="12">
        <f>IF(TablaCocina[[#This Row],[Cobro de la orde]]="Sí",F267*K267,0)</f>
        <v>72</v>
      </c>
      <c r="J267" s="46">
        <f>IF(TablaCocina[[#This Row],[Cobro de la orde]]="Sí",H267/G267,0)</f>
        <v>0.41666666666666669</v>
      </c>
      <c r="K267" s="12">
        <v>3</v>
      </c>
      <c r="L267" s="12">
        <v>48</v>
      </c>
      <c r="M267" s="6" t="s">
        <v>1143</v>
      </c>
      <c r="N267" s="12" t="str">
        <f>VLOOKUP(TablaCocina[[#This Row],[Número de Orden]],TablaSala[[Número de Orden]:[Cobro de la Orden]],2,FALSE)</f>
        <v>Sí</v>
      </c>
    </row>
    <row r="268" spans="1:14">
      <c r="A268" s="6">
        <v>100</v>
      </c>
      <c r="B268" s="12">
        <v>18</v>
      </c>
      <c r="C268" s="6" t="s">
        <v>349</v>
      </c>
      <c r="D268" s="12" t="s">
        <v>1158</v>
      </c>
      <c r="E268" s="6">
        <v>13</v>
      </c>
      <c r="F268" s="12">
        <v>22</v>
      </c>
      <c r="G268" s="12">
        <f>IF(TablaCocina[[#This Row],[Cobro de la orde]]="Sí",F268*K268,0)</f>
        <v>44</v>
      </c>
      <c r="H268" s="12">
        <f>IF(TablaCocina[[#This Row],[Cobro de la orde]]="Sí",(F268-E268)*K268,0)</f>
        <v>18</v>
      </c>
      <c r="I268" s="12">
        <f>IF(TablaCocina[[#This Row],[Cobro de la orde]]="Sí",F268*K268,0)</f>
        <v>44</v>
      </c>
      <c r="J268" s="46">
        <f>IF(TablaCocina[[#This Row],[Cobro de la orde]]="Sí",H268/G268,0)</f>
        <v>0.40909090909090912</v>
      </c>
      <c r="K268" s="12">
        <v>2</v>
      </c>
      <c r="L268" s="12">
        <v>33</v>
      </c>
      <c r="M268" s="6" t="s">
        <v>1142</v>
      </c>
      <c r="N268" s="12" t="str">
        <f>VLOOKUP(TablaCocina[[#This Row],[Número de Orden]],TablaSala[[Número de Orden]:[Cobro de la Orden]],2,FALSE)</f>
        <v>Sí</v>
      </c>
    </row>
    <row r="269" spans="1:14">
      <c r="A269" s="6">
        <v>100</v>
      </c>
      <c r="B269" s="12">
        <v>18</v>
      </c>
      <c r="C269" s="6" t="s">
        <v>209</v>
      </c>
      <c r="D269" s="12" t="s">
        <v>1165</v>
      </c>
      <c r="E269" s="6">
        <v>15</v>
      </c>
      <c r="F269" s="12">
        <v>25</v>
      </c>
      <c r="G269" s="12">
        <f>IF(TablaCocina[[#This Row],[Cobro de la orde]]="Sí",F269*K269,0)</f>
        <v>50</v>
      </c>
      <c r="H269" s="12">
        <f>IF(TablaCocina[[#This Row],[Cobro de la orde]]="Sí",(F269-E269)*K269,0)</f>
        <v>20</v>
      </c>
      <c r="I269" s="12">
        <f>IF(TablaCocina[[#This Row],[Cobro de la orde]]="Sí",F269*K269,0)</f>
        <v>50</v>
      </c>
      <c r="J269" s="46">
        <f>IF(TablaCocina[[#This Row],[Cobro de la orde]]="Sí",H269/G269,0)</f>
        <v>0.4</v>
      </c>
      <c r="K269" s="12">
        <v>2</v>
      </c>
      <c r="L269" s="12">
        <v>22</v>
      </c>
      <c r="M269" s="6" t="s">
        <v>1143</v>
      </c>
      <c r="N269" s="12" t="str">
        <f>VLOOKUP(TablaCocina[[#This Row],[Número de Orden]],TablaSala[[Número de Orden]:[Cobro de la Orden]],2,FALSE)</f>
        <v>Sí</v>
      </c>
    </row>
    <row r="270" spans="1:14">
      <c r="A270" s="6">
        <v>101</v>
      </c>
      <c r="B270" s="12">
        <v>1</v>
      </c>
      <c r="C270" s="6" t="s">
        <v>200</v>
      </c>
      <c r="D270" s="12" t="s">
        <v>1148</v>
      </c>
      <c r="E270" s="6">
        <v>19</v>
      </c>
      <c r="F270" s="12">
        <v>31</v>
      </c>
      <c r="G270" s="12">
        <f>IF(TablaCocina[[#This Row],[Cobro de la orde]]="Sí",F270*K270,0)</f>
        <v>0</v>
      </c>
      <c r="H270" s="12">
        <f>IF(TablaCocina[[#This Row],[Cobro de la orde]]="Sí",(F270-E270)*K270,0)</f>
        <v>0</v>
      </c>
      <c r="I270" s="12">
        <f>IF(TablaCocina[[#This Row],[Cobro de la orde]]="Sí",F270*K270,0)</f>
        <v>0</v>
      </c>
      <c r="J270" s="46">
        <f>IF(TablaCocina[[#This Row],[Cobro de la orde]]="Sí",H270/G270,0)</f>
        <v>0</v>
      </c>
      <c r="K270" s="12">
        <v>1</v>
      </c>
      <c r="L270" s="12">
        <v>24</v>
      </c>
      <c r="M270" s="6" t="s">
        <v>1143</v>
      </c>
      <c r="N270" s="12" t="str">
        <f>VLOOKUP(TablaCocina[[#This Row],[Número de Orden]],TablaSala[[Número de Orden]:[Cobro de la Orden]],2,FALSE)</f>
        <v>No</v>
      </c>
    </row>
    <row r="271" spans="1:14">
      <c r="A271" s="6">
        <v>101</v>
      </c>
      <c r="B271" s="12">
        <v>1</v>
      </c>
      <c r="C271" s="6" t="s">
        <v>209</v>
      </c>
      <c r="D271" s="12" t="s">
        <v>1165</v>
      </c>
      <c r="E271" s="6">
        <v>15</v>
      </c>
      <c r="F271" s="12">
        <v>25</v>
      </c>
      <c r="G271" s="12">
        <f>IF(TablaCocina[[#This Row],[Cobro de la orde]]="Sí",F271*K271,0)</f>
        <v>0</v>
      </c>
      <c r="H271" s="12">
        <f>IF(TablaCocina[[#This Row],[Cobro de la orde]]="Sí",(F271-E271)*K271,0)</f>
        <v>0</v>
      </c>
      <c r="I271" s="12">
        <f>IF(TablaCocina[[#This Row],[Cobro de la orde]]="Sí",F271*K271,0)</f>
        <v>0</v>
      </c>
      <c r="J271" s="46">
        <f>IF(TablaCocina[[#This Row],[Cobro de la orde]]="Sí",H271/G271,0)</f>
        <v>0</v>
      </c>
      <c r="K271" s="12">
        <v>2</v>
      </c>
      <c r="L271" s="12">
        <v>41</v>
      </c>
      <c r="M271" s="6" t="s">
        <v>1143</v>
      </c>
      <c r="N271" s="12" t="str">
        <f>VLOOKUP(TablaCocina[[#This Row],[Número de Orden]],TablaSala[[Número de Orden]:[Cobro de la Orden]],2,FALSE)</f>
        <v>No</v>
      </c>
    </row>
    <row r="272" spans="1:14">
      <c r="A272" s="6">
        <v>101</v>
      </c>
      <c r="B272" s="12">
        <v>1</v>
      </c>
      <c r="C272" s="6" t="s">
        <v>349</v>
      </c>
      <c r="D272" s="12" t="s">
        <v>1158</v>
      </c>
      <c r="E272" s="6">
        <v>13</v>
      </c>
      <c r="F272" s="12">
        <v>22</v>
      </c>
      <c r="G272" s="12">
        <f>IF(TablaCocina[[#This Row],[Cobro de la orde]]="Sí",F272*K272,0)</f>
        <v>0</v>
      </c>
      <c r="H272" s="12">
        <f>IF(TablaCocina[[#This Row],[Cobro de la orde]]="Sí",(F272-E272)*K272,0)</f>
        <v>0</v>
      </c>
      <c r="I272" s="12">
        <f>IF(TablaCocina[[#This Row],[Cobro de la orde]]="Sí",F272*K272,0)</f>
        <v>0</v>
      </c>
      <c r="J272" s="46">
        <f>IF(TablaCocina[[#This Row],[Cobro de la orde]]="Sí",H272/G272,0)</f>
        <v>0</v>
      </c>
      <c r="K272" s="12">
        <v>1</v>
      </c>
      <c r="L272" s="12">
        <v>35</v>
      </c>
      <c r="M272" s="6" t="s">
        <v>1143</v>
      </c>
      <c r="N272" s="12" t="str">
        <f>VLOOKUP(TablaCocina[[#This Row],[Número de Orden]],TablaSala[[Número de Orden]:[Cobro de la Orden]],2,FALSE)</f>
        <v>No</v>
      </c>
    </row>
    <row r="273" spans="1:14">
      <c r="A273" s="6">
        <v>101</v>
      </c>
      <c r="B273" s="12">
        <v>1</v>
      </c>
      <c r="C273" s="6" t="s">
        <v>47</v>
      </c>
      <c r="D273" s="12" t="s">
        <v>1156</v>
      </c>
      <c r="E273" s="6">
        <v>21</v>
      </c>
      <c r="F273" s="12">
        <v>35</v>
      </c>
      <c r="G273" s="12">
        <f>IF(TablaCocina[[#This Row],[Cobro de la orde]]="Sí",F273*K273,0)</f>
        <v>0</v>
      </c>
      <c r="H273" s="12">
        <f>IF(TablaCocina[[#This Row],[Cobro de la orde]]="Sí",(F273-E273)*K273,0)</f>
        <v>0</v>
      </c>
      <c r="I273" s="12">
        <f>IF(TablaCocina[[#This Row],[Cobro de la orde]]="Sí",F273*K273,0)</f>
        <v>0</v>
      </c>
      <c r="J273" s="46">
        <f>IF(TablaCocina[[#This Row],[Cobro de la orde]]="Sí",H273/G273,0)</f>
        <v>0</v>
      </c>
      <c r="K273" s="12">
        <v>1</v>
      </c>
      <c r="L273" s="12">
        <v>34</v>
      </c>
      <c r="M273" s="6" t="s">
        <v>1143</v>
      </c>
      <c r="N273" s="12" t="str">
        <f>VLOOKUP(TablaCocina[[#This Row],[Número de Orden]],TablaSala[[Número de Orden]:[Cobro de la Orden]],2,FALSE)</f>
        <v>No</v>
      </c>
    </row>
    <row r="274" spans="1:14">
      <c r="A274" s="6">
        <v>102</v>
      </c>
      <c r="B274" s="12">
        <v>19</v>
      </c>
      <c r="C274" s="6" t="s">
        <v>71</v>
      </c>
      <c r="D274" s="12" t="s">
        <v>1154</v>
      </c>
      <c r="E274" s="6">
        <v>16</v>
      </c>
      <c r="F274" s="12">
        <v>28</v>
      </c>
      <c r="G274" s="12">
        <f>IF(TablaCocina[[#This Row],[Cobro de la orde]]="Sí",F274*K274,0)</f>
        <v>84</v>
      </c>
      <c r="H274" s="12">
        <f>IF(TablaCocina[[#This Row],[Cobro de la orde]]="Sí",(F274-E274)*K274,0)</f>
        <v>36</v>
      </c>
      <c r="I274" s="12">
        <f>IF(TablaCocina[[#This Row],[Cobro de la orde]]="Sí",F274*K274,0)</f>
        <v>84</v>
      </c>
      <c r="J274" s="46">
        <f>IF(TablaCocina[[#This Row],[Cobro de la orde]]="Sí",H274/G274,0)</f>
        <v>0.42857142857142855</v>
      </c>
      <c r="K274" s="12">
        <v>3</v>
      </c>
      <c r="L274" s="12">
        <v>17</v>
      </c>
      <c r="M274" s="6" t="s">
        <v>1143</v>
      </c>
      <c r="N274" s="12" t="str">
        <f>VLOOKUP(TablaCocina[[#This Row],[Número de Orden]],TablaSala[[Número de Orden]:[Cobro de la Orden]],2,FALSE)</f>
        <v>Sí</v>
      </c>
    </row>
    <row r="275" spans="1:14">
      <c r="A275" s="6">
        <v>102</v>
      </c>
      <c r="B275" s="12">
        <v>19</v>
      </c>
      <c r="C275" s="6" t="s">
        <v>65</v>
      </c>
      <c r="D275" s="12" t="s">
        <v>1152</v>
      </c>
      <c r="E275" s="6">
        <v>17</v>
      </c>
      <c r="F275" s="12">
        <v>29</v>
      </c>
      <c r="G275" s="12">
        <f>IF(TablaCocina[[#This Row],[Cobro de la orde]]="Sí",F275*K275,0)</f>
        <v>87</v>
      </c>
      <c r="H275" s="12">
        <f>IF(TablaCocina[[#This Row],[Cobro de la orde]]="Sí",(F275-E275)*K275,0)</f>
        <v>36</v>
      </c>
      <c r="I275" s="12">
        <f>IF(TablaCocina[[#This Row],[Cobro de la orde]]="Sí",F275*K275,0)</f>
        <v>87</v>
      </c>
      <c r="J275" s="46">
        <f>IF(TablaCocina[[#This Row],[Cobro de la orde]]="Sí",H275/G275,0)</f>
        <v>0.41379310344827586</v>
      </c>
      <c r="K275" s="12">
        <v>3</v>
      </c>
      <c r="L275" s="12">
        <v>29</v>
      </c>
      <c r="M275" s="6" t="s">
        <v>1142</v>
      </c>
      <c r="N275" s="12" t="str">
        <f>VLOOKUP(TablaCocina[[#This Row],[Número de Orden]],TablaSala[[Número de Orden]:[Cobro de la Orden]],2,FALSE)</f>
        <v>Sí</v>
      </c>
    </row>
    <row r="276" spans="1:14">
      <c r="A276" s="6">
        <v>103</v>
      </c>
      <c r="B276" s="12">
        <v>13</v>
      </c>
      <c r="C276" s="6" t="s">
        <v>116</v>
      </c>
      <c r="D276" s="12" t="s">
        <v>1162</v>
      </c>
      <c r="E276" s="6">
        <v>13</v>
      </c>
      <c r="F276" s="12">
        <v>21</v>
      </c>
      <c r="G276" s="12">
        <f>IF(TablaCocina[[#This Row],[Cobro de la orde]]="Sí",F276*K276,0)</f>
        <v>21</v>
      </c>
      <c r="H276" s="12">
        <f>IF(TablaCocina[[#This Row],[Cobro de la orde]]="Sí",(F276-E276)*K276,0)</f>
        <v>8</v>
      </c>
      <c r="I276" s="12">
        <f>IF(TablaCocina[[#This Row],[Cobro de la orde]]="Sí",F276*K276,0)</f>
        <v>21</v>
      </c>
      <c r="J276" s="46">
        <f>IF(TablaCocina[[#This Row],[Cobro de la orde]]="Sí",H276/G276,0)</f>
        <v>0.38095238095238093</v>
      </c>
      <c r="K276" s="12">
        <v>1</v>
      </c>
      <c r="L276" s="12">
        <v>57</v>
      </c>
      <c r="M276" s="6" t="s">
        <v>1143</v>
      </c>
      <c r="N276" s="12" t="str">
        <f>VLOOKUP(TablaCocina[[#This Row],[Número de Orden]],TablaSala[[Número de Orden]:[Cobro de la Orden]],2,FALSE)</f>
        <v>Sí</v>
      </c>
    </row>
    <row r="277" spans="1:14">
      <c r="A277" s="6">
        <v>103</v>
      </c>
      <c r="B277" s="12">
        <v>13</v>
      </c>
      <c r="C277" s="6" t="s">
        <v>91</v>
      </c>
      <c r="D277" s="12" t="s">
        <v>1159</v>
      </c>
      <c r="E277" s="6">
        <v>20</v>
      </c>
      <c r="F277" s="12">
        <v>34</v>
      </c>
      <c r="G277" s="12">
        <f>IF(TablaCocina[[#This Row],[Cobro de la orde]]="Sí",F277*K277,0)</f>
        <v>34</v>
      </c>
      <c r="H277" s="12">
        <f>IF(TablaCocina[[#This Row],[Cobro de la orde]]="Sí",(F277-E277)*K277,0)</f>
        <v>14</v>
      </c>
      <c r="I277" s="12">
        <f>IF(TablaCocina[[#This Row],[Cobro de la orde]]="Sí",F277*K277,0)</f>
        <v>34</v>
      </c>
      <c r="J277" s="46">
        <f>IF(TablaCocina[[#This Row],[Cobro de la orde]]="Sí",H277/G277,0)</f>
        <v>0.41176470588235292</v>
      </c>
      <c r="K277" s="12">
        <v>1</v>
      </c>
      <c r="L277" s="12">
        <v>9</v>
      </c>
      <c r="M277" s="6" t="s">
        <v>1142</v>
      </c>
      <c r="N277" s="12" t="str">
        <f>VLOOKUP(TablaCocina[[#This Row],[Número de Orden]],TablaSala[[Número de Orden]:[Cobro de la Orden]],2,FALSE)</f>
        <v>Sí</v>
      </c>
    </row>
    <row r="278" spans="1:14">
      <c r="A278" s="6">
        <v>103</v>
      </c>
      <c r="B278" s="12">
        <v>13</v>
      </c>
      <c r="C278" s="6" t="s">
        <v>131</v>
      </c>
      <c r="D278" s="12" t="s">
        <v>1163</v>
      </c>
      <c r="E278" s="6">
        <v>10</v>
      </c>
      <c r="F278" s="12">
        <v>18</v>
      </c>
      <c r="G278" s="12">
        <f>IF(TablaCocina[[#This Row],[Cobro de la orde]]="Sí",F278*K278,0)</f>
        <v>18</v>
      </c>
      <c r="H278" s="12">
        <f>IF(TablaCocina[[#This Row],[Cobro de la orde]]="Sí",(F278-E278)*K278,0)</f>
        <v>8</v>
      </c>
      <c r="I278" s="12">
        <f>IF(TablaCocina[[#This Row],[Cobro de la orde]]="Sí",F278*K278,0)</f>
        <v>18</v>
      </c>
      <c r="J278" s="46">
        <f>IF(TablaCocina[[#This Row],[Cobro de la orde]]="Sí",H278/G278,0)</f>
        <v>0.44444444444444442</v>
      </c>
      <c r="K278" s="12">
        <v>1</v>
      </c>
      <c r="L278" s="12">
        <v>33</v>
      </c>
      <c r="M278" s="6" t="s">
        <v>1143</v>
      </c>
      <c r="N278" s="12" t="str">
        <f>VLOOKUP(TablaCocina[[#This Row],[Número de Orden]],TablaSala[[Número de Orden]:[Cobro de la Orden]],2,FALSE)</f>
        <v>Sí</v>
      </c>
    </row>
    <row r="279" spans="1:14">
      <c r="A279" s="6">
        <v>104</v>
      </c>
      <c r="B279" s="12">
        <v>14</v>
      </c>
      <c r="C279" s="6" t="s">
        <v>345</v>
      </c>
      <c r="D279" s="12" t="s">
        <v>1161</v>
      </c>
      <c r="E279" s="6">
        <v>14</v>
      </c>
      <c r="F279" s="12">
        <v>23</v>
      </c>
      <c r="G279" s="12">
        <f>IF(TablaCocina[[#This Row],[Cobro de la orde]]="Sí",F279*K279,0)</f>
        <v>46</v>
      </c>
      <c r="H279" s="12">
        <f>IF(TablaCocina[[#This Row],[Cobro de la orde]]="Sí",(F279-E279)*K279,0)</f>
        <v>18</v>
      </c>
      <c r="I279" s="12">
        <f>IF(TablaCocina[[#This Row],[Cobro de la orde]]="Sí",F279*K279,0)</f>
        <v>46</v>
      </c>
      <c r="J279" s="46">
        <f>IF(TablaCocina[[#This Row],[Cobro de la orde]]="Sí",H279/G279,0)</f>
        <v>0.39130434782608697</v>
      </c>
      <c r="K279" s="12">
        <v>2</v>
      </c>
      <c r="L279" s="12">
        <v>43</v>
      </c>
      <c r="M279" s="6" t="s">
        <v>1143</v>
      </c>
      <c r="N279" s="12" t="str">
        <f>VLOOKUP(TablaCocina[[#This Row],[Número de Orden]],TablaSala[[Número de Orden]:[Cobro de la Orden]],2,FALSE)</f>
        <v>Sí</v>
      </c>
    </row>
    <row r="280" spans="1:14">
      <c r="A280" s="6">
        <v>104</v>
      </c>
      <c r="B280" s="12">
        <v>14</v>
      </c>
      <c r="C280" s="6" t="s">
        <v>200</v>
      </c>
      <c r="D280" s="12" t="s">
        <v>1148</v>
      </c>
      <c r="E280" s="6">
        <v>19</v>
      </c>
      <c r="F280" s="12">
        <v>31</v>
      </c>
      <c r="G280" s="12">
        <f>IF(TablaCocina[[#This Row],[Cobro de la orde]]="Sí",F280*K280,0)</f>
        <v>31</v>
      </c>
      <c r="H280" s="12">
        <f>IF(TablaCocina[[#This Row],[Cobro de la orde]]="Sí",(F280-E280)*K280,0)</f>
        <v>12</v>
      </c>
      <c r="I280" s="12">
        <f>IF(TablaCocina[[#This Row],[Cobro de la orde]]="Sí",F280*K280,0)</f>
        <v>31</v>
      </c>
      <c r="J280" s="46">
        <f>IF(TablaCocina[[#This Row],[Cobro de la orde]]="Sí",H280/G280,0)</f>
        <v>0.38709677419354838</v>
      </c>
      <c r="K280" s="12">
        <v>1</v>
      </c>
      <c r="L280" s="12">
        <v>12</v>
      </c>
      <c r="M280" s="6" t="s">
        <v>1142</v>
      </c>
      <c r="N280" s="12" t="str">
        <f>VLOOKUP(TablaCocina[[#This Row],[Número de Orden]],TablaSala[[Número de Orden]:[Cobro de la Orden]],2,FALSE)</f>
        <v>Sí</v>
      </c>
    </row>
    <row r="281" spans="1:14">
      <c r="A281" s="6">
        <v>105</v>
      </c>
      <c r="B281" s="12">
        <v>14</v>
      </c>
      <c r="C281" s="6" t="s">
        <v>255</v>
      </c>
      <c r="D281" s="12" t="s">
        <v>1160</v>
      </c>
      <c r="E281" s="6">
        <v>12</v>
      </c>
      <c r="F281" s="12">
        <v>20</v>
      </c>
      <c r="G281" s="12">
        <f>IF(TablaCocina[[#This Row],[Cobro de la orde]]="Sí",F281*K281,0)</f>
        <v>60</v>
      </c>
      <c r="H281" s="12">
        <f>IF(TablaCocina[[#This Row],[Cobro de la orde]]="Sí",(F281-E281)*K281,0)</f>
        <v>24</v>
      </c>
      <c r="I281" s="12">
        <f>IF(TablaCocina[[#This Row],[Cobro de la orde]]="Sí",F281*K281,0)</f>
        <v>60</v>
      </c>
      <c r="J281" s="46">
        <f>IF(TablaCocina[[#This Row],[Cobro de la orde]]="Sí",H281/G281,0)</f>
        <v>0.4</v>
      </c>
      <c r="K281" s="12">
        <v>3</v>
      </c>
      <c r="L281" s="12">
        <v>9</v>
      </c>
      <c r="M281" s="6" t="s">
        <v>1142</v>
      </c>
      <c r="N281" s="12" t="str">
        <f>VLOOKUP(TablaCocina[[#This Row],[Número de Orden]],TablaSala[[Número de Orden]:[Cobro de la Orden]],2,FALSE)</f>
        <v>Sí</v>
      </c>
    </row>
    <row r="282" spans="1:14">
      <c r="A282" s="6">
        <v>105</v>
      </c>
      <c r="B282" s="12">
        <v>14</v>
      </c>
      <c r="C282" s="6" t="s">
        <v>184</v>
      </c>
      <c r="D282" s="12" t="s">
        <v>1149</v>
      </c>
      <c r="E282" s="6">
        <v>16</v>
      </c>
      <c r="F282" s="12">
        <v>27</v>
      </c>
      <c r="G282" s="12">
        <f>IF(TablaCocina[[#This Row],[Cobro de la orde]]="Sí",F282*K282,0)</f>
        <v>81</v>
      </c>
      <c r="H282" s="12">
        <f>IF(TablaCocina[[#This Row],[Cobro de la orde]]="Sí",(F282-E282)*K282,0)</f>
        <v>33</v>
      </c>
      <c r="I282" s="12">
        <f>IF(TablaCocina[[#This Row],[Cobro de la orde]]="Sí",F282*K282,0)</f>
        <v>81</v>
      </c>
      <c r="J282" s="46">
        <f>IF(TablaCocina[[#This Row],[Cobro de la orde]]="Sí",H282/G282,0)</f>
        <v>0.40740740740740738</v>
      </c>
      <c r="K282" s="12">
        <v>3</v>
      </c>
      <c r="L282" s="12">
        <v>34</v>
      </c>
      <c r="M282" s="6" t="s">
        <v>1142</v>
      </c>
      <c r="N282" s="12" t="str">
        <f>VLOOKUP(TablaCocina[[#This Row],[Número de Orden]],TablaSala[[Número de Orden]:[Cobro de la Orden]],2,FALSE)</f>
        <v>Sí</v>
      </c>
    </row>
    <row r="283" spans="1:14">
      <c r="A283" s="6">
        <v>106</v>
      </c>
      <c r="B283" s="12">
        <v>15</v>
      </c>
      <c r="C283" s="6" t="s">
        <v>91</v>
      </c>
      <c r="D283" s="12" t="s">
        <v>1159</v>
      </c>
      <c r="E283" s="6">
        <v>20</v>
      </c>
      <c r="F283" s="12">
        <v>34</v>
      </c>
      <c r="G283" s="12">
        <f>IF(TablaCocina[[#This Row],[Cobro de la orde]]="Sí",F283*K283,0)</f>
        <v>68</v>
      </c>
      <c r="H283" s="12">
        <f>IF(TablaCocina[[#This Row],[Cobro de la orde]]="Sí",(F283-E283)*K283,0)</f>
        <v>28</v>
      </c>
      <c r="I283" s="12">
        <f>IF(TablaCocina[[#This Row],[Cobro de la orde]]="Sí",F283*K283,0)</f>
        <v>68</v>
      </c>
      <c r="J283" s="46">
        <f>IF(TablaCocina[[#This Row],[Cobro de la orde]]="Sí",H283/G283,0)</f>
        <v>0.41176470588235292</v>
      </c>
      <c r="K283" s="12">
        <v>2</v>
      </c>
      <c r="L283" s="12">
        <v>29</v>
      </c>
      <c r="M283" s="6" t="s">
        <v>1142</v>
      </c>
      <c r="N283" s="12" t="str">
        <f>VLOOKUP(TablaCocina[[#This Row],[Número de Orden]],TablaSala[[Número de Orden]:[Cobro de la Orden]],2,FALSE)</f>
        <v>Sí</v>
      </c>
    </row>
    <row r="284" spans="1:14">
      <c r="A284" s="6">
        <v>107</v>
      </c>
      <c r="B284" s="12">
        <v>11</v>
      </c>
      <c r="C284" s="6" t="s">
        <v>428</v>
      </c>
      <c r="D284" s="12" t="s">
        <v>1157</v>
      </c>
      <c r="E284" s="6">
        <v>19</v>
      </c>
      <c r="F284" s="12">
        <v>32</v>
      </c>
      <c r="G284" s="12">
        <f>IF(TablaCocina[[#This Row],[Cobro de la orde]]="Sí",F284*K284,0)</f>
        <v>0</v>
      </c>
      <c r="H284" s="12">
        <f>IF(TablaCocina[[#This Row],[Cobro de la orde]]="Sí",(F284-E284)*K284,0)</f>
        <v>0</v>
      </c>
      <c r="I284" s="12">
        <f>IF(TablaCocina[[#This Row],[Cobro de la orde]]="Sí",F284*K284,0)</f>
        <v>0</v>
      </c>
      <c r="J284" s="46">
        <f>IF(TablaCocina[[#This Row],[Cobro de la orde]]="Sí",H284/G284,0)</f>
        <v>0</v>
      </c>
      <c r="K284" s="12">
        <v>2</v>
      </c>
      <c r="L284" s="12">
        <v>48</v>
      </c>
      <c r="M284" s="6" t="s">
        <v>1142</v>
      </c>
      <c r="N284" s="12" t="str">
        <f>VLOOKUP(TablaCocina[[#This Row],[Número de Orden]],TablaSala[[Número de Orden]:[Cobro de la Orden]],2,FALSE)</f>
        <v>No</v>
      </c>
    </row>
    <row r="285" spans="1:14">
      <c r="A285" s="6">
        <v>107</v>
      </c>
      <c r="B285" s="12">
        <v>11</v>
      </c>
      <c r="C285" s="6" t="s">
        <v>65</v>
      </c>
      <c r="D285" s="12" t="s">
        <v>1152</v>
      </c>
      <c r="E285" s="6">
        <v>17</v>
      </c>
      <c r="F285" s="12">
        <v>29</v>
      </c>
      <c r="G285" s="12">
        <f>IF(TablaCocina[[#This Row],[Cobro de la orde]]="Sí",F285*K285,0)</f>
        <v>0</v>
      </c>
      <c r="H285" s="12">
        <f>IF(TablaCocina[[#This Row],[Cobro de la orde]]="Sí",(F285-E285)*K285,0)</f>
        <v>0</v>
      </c>
      <c r="I285" s="12">
        <f>IF(TablaCocina[[#This Row],[Cobro de la orde]]="Sí",F285*K285,0)</f>
        <v>0</v>
      </c>
      <c r="J285" s="46">
        <f>IF(TablaCocina[[#This Row],[Cobro de la orde]]="Sí",H285/G285,0)</f>
        <v>0</v>
      </c>
      <c r="K285" s="12">
        <v>3</v>
      </c>
      <c r="L285" s="12">
        <v>51</v>
      </c>
      <c r="M285" s="6" t="s">
        <v>1143</v>
      </c>
      <c r="N285" s="12" t="str">
        <f>VLOOKUP(TablaCocina[[#This Row],[Número de Orden]],TablaSala[[Número de Orden]:[Cobro de la Orden]],2,FALSE)</f>
        <v>No</v>
      </c>
    </row>
    <row r="286" spans="1:14">
      <c r="A286" s="6">
        <v>107</v>
      </c>
      <c r="B286" s="12">
        <v>11</v>
      </c>
      <c r="C286" s="6" t="s">
        <v>91</v>
      </c>
      <c r="D286" s="12" t="s">
        <v>1159</v>
      </c>
      <c r="E286" s="6">
        <v>20</v>
      </c>
      <c r="F286" s="12">
        <v>34</v>
      </c>
      <c r="G286" s="12">
        <f>IF(TablaCocina[[#This Row],[Cobro de la orde]]="Sí",F286*K286,0)</f>
        <v>0</v>
      </c>
      <c r="H286" s="12">
        <f>IF(TablaCocina[[#This Row],[Cobro de la orde]]="Sí",(F286-E286)*K286,0)</f>
        <v>0</v>
      </c>
      <c r="I286" s="12">
        <f>IF(TablaCocina[[#This Row],[Cobro de la orde]]="Sí",F286*K286,0)</f>
        <v>0</v>
      </c>
      <c r="J286" s="46">
        <f>IF(TablaCocina[[#This Row],[Cobro de la orde]]="Sí",H286/G286,0)</f>
        <v>0</v>
      </c>
      <c r="K286" s="12">
        <v>3</v>
      </c>
      <c r="L286" s="12">
        <v>42</v>
      </c>
      <c r="M286" s="6" t="s">
        <v>1143</v>
      </c>
      <c r="N286" s="12" t="str">
        <f>VLOOKUP(TablaCocina[[#This Row],[Número de Orden]],TablaSala[[Número de Orden]:[Cobro de la Orden]],2,FALSE)</f>
        <v>No</v>
      </c>
    </row>
    <row r="287" spans="1:14">
      <c r="A287" s="6">
        <v>108</v>
      </c>
      <c r="B287" s="12">
        <v>3</v>
      </c>
      <c r="C287" s="6" t="s">
        <v>65</v>
      </c>
      <c r="D287" s="12" t="s">
        <v>1152</v>
      </c>
      <c r="E287" s="6">
        <v>17</v>
      </c>
      <c r="F287" s="12">
        <v>29</v>
      </c>
      <c r="G287" s="12">
        <f>IF(TablaCocina[[#This Row],[Cobro de la orde]]="Sí",F287*K287,0)</f>
        <v>58</v>
      </c>
      <c r="H287" s="12">
        <f>IF(TablaCocina[[#This Row],[Cobro de la orde]]="Sí",(F287-E287)*K287,0)</f>
        <v>24</v>
      </c>
      <c r="I287" s="12">
        <f>IF(TablaCocina[[#This Row],[Cobro de la orde]]="Sí",F287*K287,0)</f>
        <v>58</v>
      </c>
      <c r="J287" s="46">
        <f>IF(TablaCocina[[#This Row],[Cobro de la orde]]="Sí",H287/G287,0)</f>
        <v>0.41379310344827586</v>
      </c>
      <c r="K287" s="12">
        <v>2</v>
      </c>
      <c r="L287" s="12">
        <v>23</v>
      </c>
      <c r="M287" s="6" t="s">
        <v>1142</v>
      </c>
      <c r="N287" s="12" t="str">
        <f>VLOOKUP(TablaCocina[[#This Row],[Número de Orden]],TablaSala[[Número de Orden]:[Cobro de la Orden]],2,FALSE)</f>
        <v>Sí</v>
      </c>
    </row>
    <row r="288" spans="1:14">
      <c r="A288" s="6">
        <v>108</v>
      </c>
      <c r="B288" s="12">
        <v>3</v>
      </c>
      <c r="C288" s="6" t="s">
        <v>131</v>
      </c>
      <c r="D288" s="12" t="s">
        <v>1163</v>
      </c>
      <c r="E288" s="6">
        <v>10</v>
      </c>
      <c r="F288" s="12">
        <v>18</v>
      </c>
      <c r="G288" s="12">
        <f>IF(TablaCocina[[#This Row],[Cobro de la orde]]="Sí",F288*K288,0)</f>
        <v>18</v>
      </c>
      <c r="H288" s="12">
        <f>IF(TablaCocina[[#This Row],[Cobro de la orde]]="Sí",(F288-E288)*K288,0)</f>
        <v>8</v>
      </c>
      <c r="I288" s="12">
        <f>IF(TablaCocina[[#This Row],[Cobro de la orde]]="Sí",F288*K288,0)</f>
        <v>18</v>
      </c>
      <c r="J288" s="46">
        <f>IF(TablaCocina[[#This Row],[Cobro de la orde]]="Sí",H288/G288,0)</f>
        <v>0.44444444444444442</v>
      </c>
      <c r="K288" s="12">
        <v>1</v>
      </c>
      <c r="L288" s="12">
        <v>10</v>
      </c>
      <c r="M288" s="6" t="s">
        <v>1143</v>
      </c>
      <c r="N288" s="12" t="str">
        <f>VLOOKUP(TablaCocina[[#This Row],[Número de Orden]],TablaSala[[Número de Orden]:[Cobro de la Orden]],2,FALSE)</f>
        <v>Sí</v>
      </c>
    </row>
    <row r="289" spans="1:14">
      <c r="A289" s="6">
        <v>108</v>
      </c>
      <c r="B289" s="12">
        <v>3</v>
      </c>
      <c r="C289" s="6" t="s">
        <v>255</v>
      </c>
      <c r="D289" s="12" t="s">
        <v>1160</v>
      </c>
      <c r="E289" s="6">
        <v>12</v>
      </c>
      <c r="F289" s="12">
        <v>20</v>
      </c>
      <c r="G289" s="12">
        <f>IF(TablaCocina[[#This Row],[Cobro de la orde]]="Sí",F289*K289,0)</f>
        <v>20</v>
      </c>
      <c r="H289" s="12">
        <f>IF(TablaCocina[[#This Row],[Cobro de la orde]]="Sí",(F289-E289)*K289,0)</f>
        <v>8</v>
      </c>
      <c r="I289" s="12">
        <f>IF(TablaCocina[[#This Row],[Cobro de la orde]]="Sí",F289*K289,0)</f>
        <v>20</v>
      </c>
      <c r="J289" s="46">
        <f>IF(TablaCocina[[#This Row],[Cobro de la orde]]="Sí",H289/G289,0)</f>
        <v>0.4</v>
      </c>
      <c r="K289" s="12">
        <v>1</v>
      </c>
      <c r="L289" s="12">
        <v>26</v>
      </c>
      <c r="M289" s="6" t="s">
        <v>1143</v>
      </c>
      <c r="N289" s="12" t="str">
        <f>VLOOKUP(TablaCocina[[#This Row],[Número de Orden]],TablaSala[[Número de Orden]:[Cobro de la Orden]],2,FALSE)</f>
        <v>Sí</v>
      </c>
    </row>
    <row r="290" spans="1:14">
      <c r="A290" s="6">
        <v>108</v>
      </c>
      <c r="B290" s="12">
        <v>3</v>
      </c>
      <c r="C290" s="6" t="s">
        <v>71</v>
      </c>
      <c r="D290" s="12" t="s">
        <v>1154</v>
      </c>
      <c r="E290" s="6">
        <v>16</v>
      </c>
      <c r="F290" s="12">
        <v>28</v>
      </c>
      <c r="G290" s="12">
        <f>IF(TablaCocina[[#This Row],[Cobro de la orde]]="Sí",F290*K290,0)</f>
        <v>28</v>
      </c>
      <c r="H290" s="12">
        <f>IF(TablaCocina[[#This Row],[Cobro de la orde]]="Sí",(F290-E290)*K290,0)</f>
        <v>12</v>
      </c>
      <c r="I290" s="12">
        <f>IF(TablaCocina[[#This Row],[Cobro de la orde]]="Sí",F290*K290,0)</f>
        <v>28</v>
      </c>
      <c r="J290" s="46">
        <f>IF(TablaCocina[[#This Row],[Cobro de la orde]]="Sí",H290/G290,0)</f>
        <v>0.42857142857142855</v>
      </c>
      <c r="K290" s="12">
        <v>1</v>
      </c>
      <c r="L290" s="12">
        <v>56</v>
      </c>
      <c r="M290" s="6" t="s">
        <v>1142</v>
      </c>
      <c r="N290" s="12" t="str">
        <f>VLOOKUP(TablaCocina[[#This Row],[Número de Orden]],TablaSala[[Número de Orden]:[Cobro de la Orden]],2,FALSE)</f>
        <v>Sí</v>
      </c>
    </row>
    <row r="291" spans="1:14">
      <c r="A291" s="6">
        <v>109</v>
      </c>
      <c r="B291" s="12">
        <v>10</v>
      </c>
      <c r="C291" s="6" t="s">
        <v>91</v>
      </c>
      <c r="D291" s="12" t="s">
        <v>1159</v>
      </c>
      <c r="E291" s="6">
        <v>20</v>
      </c>
      <c r="F291" s="12">
        <v>34</v>
      </c>
      <c r="G291" s="12">
        <f>IF(TablaCocina[[#This Row],[Cobro de la orde]]="Sí",F291*K291,0)</f>
        <v>0</v>
      </c>
      <c r="H291" s="12">
        <f>IF(TablaCocina[[#This Row],[Cobro de la orde]]="Sí",(F291-E291)*K291,0)</f>
        <v>0</v>
      </c>
      <c r="I291" s="12">
        <f>IF(TablaCocina[[#This Row],[Cobro de la orde]]="Sí",F291*K291,0)</f>
        <v>0</v>
      </c>
      <c r="J291" s="46">
        <f>IF(TablaCocina[[#This Row],[Cobro de la orde]]="Sí",H291/G291,0)</f>
        <v>0</v>
      </c>
      <c r="K291" s="12">
        <v>3</v>
      </c>
      <c r="L291" s="12">
        <v>54</v>
      </c>
      <c r="M291" s="6" t="s">
        <v>1143</v>
      </c>
      <c r="N291" s="12" t="str">
        <f>VLOOKUP(TablaCocina[[#This Row],[Número de Orden]],TablaSala[[Número de Orden]:[Cobro de la Orden]],2,FALSE)</f>
        <v>No</v>
      </c>
    </row>
    <row r="292" spans="1:14">
      <c r="A292" s="6">
        <v>109</v>
      </c>
      <c r="B292" s="12">
        <v>10</v>
      </c>
      <c r="C292" s="6" t="s">
        <v>345</v>
      </c>
      <c r="D292" s="12" t="s">
        <v>1161</v>
      </c>
      <c r="E292" s="6">
        <v>14</v>
      </c>
      <c r="F292" s="12">
        <v>23</v>
      </c>
      <c r="G292" s="12">
        <f>IF(TablaCocina[[#This Row],[Cobro de la orde]]="Sí",F292*K292,0)</f>
        <v>0</v>
      </c>
      <c r="H292" s="12">
        <f>IF(TablaCocina[[#This Row],[Cobro de la orde]]="Sí",(F292-E292)*K292,0)</f>
        <v>0</v>
      </c>
      <c r="I292" s="12">
        <f>IF(TablaCocina[[#This Row],[Cobro de la orde]]="Sí",F292*K292,0)</f>
        <v>0</v>
      </c>
      <c r="J292" s="46">
        <f>IF(TablaCocina[[#This Row],[Cobro de la orde]]="Sí",H292/G292,0)</f>
        <v>0</v>
      </c>
      <c r="K292" s="12">
        <v>1</v>
      </c>
      <c r="L292" s="12">
        <v>26</v>
      </c>
      <c r="M292" s="6" t="s">
        <v>1143</v>
      </c>
      <c r="N292" s="12" t="str">
        <f>VLOOKUP(TablaCocina[[#This Row],[Número de Orden]],TablaSala[[Número de Orden]:[Cobro de la Orden]],2,FALSE)</f>
        <v>No</v>
      </c>
    </row>
    <row r="293" spans="1:14">
      <c r="A293" s="6">
        <v>109</v>
      </c>
      <c r="B293" s="12">
        <v>10</v>
      </c>
      <c r="C293" s="6" t="s">
        <v>349</v>
      </c>
      <c r="D293" s="12" t="s">
        <v>1158</v>
      </c>
      <c r="E293" s="6">
        <v>13</v>
      </c>
      <c r="F293" s="12">
        <v>22</v>
      </c>
      <c r="G293" s="12">
        <f>IF(TablaCocina[[#This Row],[Cobro de la orde]]="Sí",F293*K293,0)</f>
        <v>0</v>
      </c>
      <c r="H293" s="12">
        <f>IF(TablaCocina[[#This Row],[Cobro de la orde]]="Sí",(F293-E293)*K293,0)</f>
        <v>0</v>
      </c>
      <c r="I293" s="12">
        <f>IF(TablaCocina[[#This Row],[Cobro de la orde]]="Sí",F293*K293,0)</f>
        <v>0</v>
      </c>
      <c r="J293" s="46">
        <f>IF(TablaCocina[[#This Row],[Cobro de la orde]]="Sí",H293/G293,0)</f>
        <v>0</v>
      </c>
      <c r="K293" s="12">
        <v>2</v>
      </c>
      <c r="L293" s="12">
        <v>38</v>
      </c>
      <c r="M293" s="6" t="s">
        <v>1142</v>
      </c>
      <c r="N293" s="12" t="str">
        <f>VLOOKUP(TablaCocina[[#This Row],[Número de Orden]],TablaSala[[Número de Orden]:[Cobro de la Orden]],2,FALSE)</f>
        <v>No</v>
      </c>
    </row>
    <row r="294" spans="1:14">
      <c r="A294" s="6">
        <v>110</v>
      </c>
      <c r="B294" s="12">
        <v>5</v>
      </c>
      <c r="C294" s="6" t="s">
        <v>65</v>
      </c>
      <c r="D294" s="12" t="s">
        <v>1152</v>
      </c>
      <c r="E294" s="6">
        <v>17</v>
      </c>
      <c r="F294" s="12">
        <v>29</v>
      </c>
      <c r="G294" s="12">
        <f>IF(TablaCocina[[#This Row],[Cobro de la orde]]="Sí",F294*K294,0)</f>
        <v>58</v>
      </c>
      <c r="H294" s="12">
        <f>IF(TablaCocina[[#This Row],[Cobro de la orde]]="Sí",(F294-E294)*K294,0)</f>
        <v>24</v>
      </c>
      <c r="I294" s="12">
        <f>IF(TablaCocina[[#This Row],[Cobro de la orde]]="Sí",F294*K294,0)</f>
        <v>58</v>
      </c>
      <c r="J294" s="46">
        <f>IF(TablaCocina[[#This Row],[Cobro de la orde]]="Sí",H294/G294,0)</f>
        <v>0.41379310344827586</v>
      </c>
      <c r="K294" s="12">
        <v>2</v>
      </c>
      <c r="L294" s="12">
        <v>38</v>
      </c>
      <c r="M294" s="6" t="s">
        <v>1142</v>
      </c>
      <c r="N294" s="12" t="str">
        <f>VLOOKUP(TablaCocina[[#This Row],[Número de Orden]],TablaSala[[Número de Orden]:[Cobro de la Orden]],2,FALSE)</f>
        <v>Sí</v>
      </c>
    </row>
    <row r="295" spans="1:14">
      <c r="A295" s="6">
        <v>110</v>
      </c>
      <c r="B295" s="12">
        <v>5</v>
      </c>
      <c r="C295" s="6" t="s">
        <v>270</v>
      </c>
      <c r="D295" s="12" t="s">
        <v>1164</v>
      </c>
      <c r="E295" s="6">
        <v>15</v>
      </c>
      <c r="F295" s="12">
        <v>26</v>
      </c>
      <c r="G295" s="12">
        <f>IF(TablaCocina[[#This Row],[Cobro de la orde]]="Sí",F295*K295,0)</f>
        <v>78</v>
      </c>
      <c r="H295" s="12">
        <f>IF(TablaCocina[[#This Row],[Cobro de la orde]]="Sí",(F295-E295)*K295,0)</f>
        <v>33</v>
      </c>
      <c r="I295" s="12">
        <f>IF(TablaCocina[[#This Row],[Cobro de la orde]]="Sí",F295*K295,0)</f>
        <v>78</v>
      </c>
      <c r="J295" s="46">
        <f>IF(TablaCocina[[#This Row],[Cobro de la orde]]="Sí",H295/G295,0)</f>
        <v>0.42307692307692307</v>
      </c>
      <c r="K295" s="12">
        <v>3</v>
      </c>
      <c r="L295" s="12">
        <v>27</v>
      </c>
      <c r="M295" s="6" t="s">
        <v>1142</v>
      </c>
      <c r="N295" s="12" t="str">
        <f>VLOOKUP(TablaCocina[[#This Row],[Número de Orden]],TablaSala[[Número de Orden]:[Cobro de la Orden]],2,FALSE)</f>
        <v>Sí</v>
      </c>
    </row>
    <row r="296" spans="1:14">
      <c r="A296" s="6">
        <v>110</v>
      </c>
      <c r="B296" s="12">
        <v>5</v>
      </c>
      <c r="C296" s="6" t="s">
        <v>184</v>
      </c>
      <c r="D296" s="12" t="s">
        <v>1149</v>
      </c>
      <c r="E296" s="6">
        <v>16</v>
      </c>
      <c r="F296" s="12">
        <v>27</v>
      </c>
      <c r="G296" s="12">
        <f>IF(TablaCocina[[#This Row],[Cobro de la orde]]="Sí",F296*K296,0)</f>
        <v>27</v>
      </c>
      <c r="H296" s="12">
        <f>IF(TablaCocina[[#This Row],[Cobro de la orde]]="Sí",(F296-E296)*K296,0)</f>
        <v>11</v>
      </c>
      <c r="I296" s="12">
        <f>IF(TablaCocina[[#This Row],[Cobro de la orde]]="Sí",F296*K296,0)</f>
        <v>27</v>
      </c>
      <c r="J296" s="46">
        <f>IF(TablaCocina[[#This Row],[Cobro de la orde]]="Sí",H296/G296,0)</f>
        <v>0.40740740740740738</v>
      </c>
      <c r="K296" s="12">
        <v>1</v>
      </c>
      <c r="L296" s="12">
        <v>56</v>
      </c>
      <c r="M296" s="6" t="s">
        <v>1143</v>
      </c>
      <c r="N296" s="12" t="str">
        <f>VLOOKUP(TablaCocina[[#This Row],[Número de Orden]],TablaSala[[Número de Orden]:[Cobro de la Orden]],2,FALSE)</f>
        <v>Sí</v>
      </c>
    </row>
    <row r="297" spans="1:14">
      <c r="A297" s="6">
        <v>111</v>
      </c>
      <c r="B297" s="12">
        <v>3</v>
      </c>
      <c r="C297" s="6" t="s">
        <v>428</v>
      </c>
      <c r="D297" s="12" t="s">
        <v>1157</v>
      </c>
      <c r="E297" s="6">
        <v>19</v>
      </c>
      <c r="F297" s="12">
        <v>32</v>
      </c>
      <c r="G297" s="12">
        <f>IF(TablaCocina[[#This Row],[Cobro de la orde]]="Sí",F297*K297,0)</f>
        <v>32</v>
      </c>
      <c r="H297" s="12">
        <f>IF(TablaCocina[[#This Row],[Cobro de la orde]]="Sí",(F297-E297)*K297,0)</f>
        <v>13</v>
      </c>
      <c r="I297" s="12">
        <f>IF(TablaCocina[[#This Row],[Cobro de la orde]]="Sí",F297*K297,0)</f>
        <v>32</v>
      </c>
      <c r="J297" s="46">
        <f>IF(TablaCocina[[#This Row],[Cobro de la orde]]="Sí",H297/G297,0)</f>
        <v>0.40625</v>
      </c>
      <c r="K297" s="12">
        <v>1</v>
      </c>
      <c r="L297" s="12">
        <v>47</v>
      </c>
      <c r="M297" s="6" t="s">
        <v>1143</v>
      </c>
      <c r="N297" s="12" t="str">
        <f>VLOOKUP(TablaCocina[[#This Row],[Número de Orden]],TablaSala[[Número de Orden]:[Cobro de la Orden]],2,FALSE)</f>
        <v>Sí</v>
      </c>
    </row>
    <row r="298" spans="1:14">
      <c r="A298" s="6">
        <v>111</v>
      </c>
      <c r="B298" s="12">
        <v>3</v>
      </c>
      <c r="C298" s="6" t="s">
        <v>349</v>
      </c>
      <c r="D298" s="12" t="s">
        <v>1158</v>
      </c>
      <c r="E298" s="6">
        <v>13</v>
      </c>
      <c r="F298" s="12">
        <v>22</v>
      </c>
      <c r="G298" s="12">
        <f>IF(TablaCocina[[#This Row],[Cobro de la orde]]="Sí",F298*K298,0)</f>
        <v>66</v>
      </c>
      <c r="H298" s="12">
        <f>IF(TablaCocina[[#This Row],[Cobro de la orde]]="Sí",(F298-E298)*K298,0)</f>
        <v>27</v>
      </c>
      <c r="I298" s="12">
        <f>IF(TablaCocina[[#This Row],[Cobro de la orde]]="Sí",F298*K298,0)</f>
        <v>66</v>
      </c>
      <c r="J298" s="46">
        <f>IF(TablaCocina[[#This Row],[Cobro de la orde]]="Sí",H298/G298,0)</f>
        <v>0.40909090909090912</v>
      </c>
      <c r="K298" s="12">
        <v>3</v>
      </c>
      <c r="L298" s="12">
        <v>5</v>
      </c>
      <c r="M298" s="6" t="s">
        <v>1142</v>
      </c>
      <c r="N298" s="12" t="str">
        <f>VLOOKUP(TablaCocina[[#This Row],[Número de Orden]],TablaSala[[Número de Orden]:[Cobro de la Orden]],2,FALSE)</f>
        <v>Sí</v>
      </c>
    </row>
    <row r="299" spans="1:14">
      <c r="A299" s="6">
        <v>111</v>
      </c>
      <c r="B299" s="12">
        <v>3</v>
      </c>
      <c r="C299" s="6" t="s">
        <v>273</v>
      </c>
      <c r="D299" s="12" t="s">
        <v>1146</v>
      </c>
      <c r="E299" s="6">
        <v>14</v>
      </c>
      <c r="F299" s="12">
        <v>24</v>
      </c>
      <c r="G299" s="12">
        <f>IF(TablaCocina[[#This Row],[Cobro de la orde]]="Sí",F299*K299,0)</f>
        <v>48</v>
      </c>
      <c r="H299" s="12">
        <f>IF(TablaCocina[[#This Row],[Cobro de la orde]]="Sí",(F299-E299)*K299,0)</f>
        <v>20</v>
      </c>
      <c r="I299" s="12">
        <f>IF(TablaCocina[[#This Row],[Cobro de la orde]]="Sí",F299*K299,0)</f>
        <v>48</v>
      </c>
      <c r="J299" s="46">
        <f>IF(TablaCocina[[#This Row],[Cobro de la orde]]="Sí",H299/G299,0)</f>
        <v>0.41666666666666669</v>
      </c>
      <c r="K299" s="12">
        <v>2</v>
      </c>
      <c r="L299" s="12">
        <v>48</v>
      </c>
      <c r="M299" s="6" t="s">
        <v>1142</v>
      </c>
      <c r="N299" s="12" t="str">
        <f>VLOOKUP(TablaCocina[[#This Row],[Número de Orden]],TablaSala[[Número de Orden]:[Cobro de la Orden]],2,FALSE)</f>
        <v>Sí</v>
      </c>
    </row>
    <row r="300" spans="1:14">
      <c r="A300" s="6">
        <v>111</v>
      </c>
      <c r="B300" s="12">
        <v>3</v>
      </c>
      <c r="C300" s="6" t="s">
        <v>65</v>
      </c>
      <c r="D300" s="12" t="s">
        <v>1152</v>
      </c>
      <c r="E300" s="6">
        <v>17</v>
      </c>
      <c r="F300" s="12">
        <v>29</v>
      </c>
      <c r="G300" s="12">
        <f>IF(TablaCocina[[#This Row],[Cobro de la orde]]="Sí",F300*K300,0)</f>
        <v>58</v>
      </c>
      <c r="H300" s="12">
        <f>IF(TablaCocina[[#This Row],[Cobro de la orde]]="Sí",(F300-E300)*K300,0)</f>
        <v>24</v>
      </c>
      <c r="I300" s="12">
        <f>IF(TablaCocina[[#This Row],[Cobro de la orde]]="Sí",F300*K300,0)</f>
        <v>58</v>
      </c>
      <c r="J300" s="46">
        <f>IF(TablaCocina[[#This Row],[Cobro de la orde]]="Sí",H300/G300,0)</f>
        <v>0.41379310344827586</v>
      </c>
      <c r="K300" s="12">
        <v>2</v>
      </c>
      <c r="L300" s="12">
        <v>37</v>
      </c>
      <c r="M300" s="6" t="s">
        <v>1143</v>
      </c>
      <c r="N300" s="12" t="str">
        <f>VLOOKUP(TablaCocina[[#This Row],[Número de Orden]],TablaSala[[Número de Orden]:[Cobro de la Orden]],2,FALSE)</f>
        <v>Sí</v>
      </c>
    </row>
    <row r="301" spans="1:14">
      <c r="A301" s="6">
        <v>112</v>
      </c>
      <c r="B301" s="12">
        <v>6</v>
      </c>
      <c r="C301" s="6" t="s">
        <v>255</v>
      </c>
      <c r="D301" s="12" t="s">
        <v>1160</v>
      </c>
      <c r="E301" s="6">
        <v>12</v>
      </c>
      <c r="F301" s="12">
        <v>20</v>
      </c>
      <c r="G301" s="12">
        <f>IF(TablaCocina[[#This Row],[Cobro de la orde]]="Sí",F301*K301,0)</f>
        <v>20</v>
      </c>
      <c r="H301" s="12">
        <f>IF(TablaCocina[[#This Row],[Cobro de la orde]]="Sí",(F301-E301)*K301,0)</f>
        <v>8</v>
      </c>
      <c r="I301" s="12">
        <f>IF(TablaCocina[[#This Row],[Cobro de la orde]]="Sí",F301*K301,0)</f>
        <v>20</v>
      </c>
      <c r="J301" s="46">
        <f>IF(TablaCocina[[#This Row],[Cobro de la orde]]="Sí",H301/G301,0)</f>
        <v>0.4</v>
      </c>
      <c r="K301" s="12">
        <v>1</v>
      </c>
      <c r="L301" s="12">
        <v>16</v>
      </c>
      <c r="M301" s="6" t="s">
        <v>1143</v>
      </c>
      <c r="N301" s="12" t="str">
        <f>VLOOKUP(TablaCocina[[#This Row],[Número de Orden]],TablaSala[[Número de Orden]:[Cobro de la Orden]],2,FALSE)</f>
        <v>Sí</v>
      </c>
    </row>
    <row r="302" spans="1:14">
      <c r="A302" s="6">
        <v>113</v>
      </c>
      <c r="B302" s="12">
        <v>4</v>
      </c>
      <c r="C302" s="6" t="s">
        <v>91</v>
      </c>
      <c r="D302" s="12" t="s">
        <v>1159</v>
      </c>
      <c r="E302" s="6">
        <v>20</v>
      </c>
      <c r="F302" s="12">
        <v>34</v>
      </c>
      <c r="G302" s="12">
        <f>IF(TablaCocina[[#This Row],[Cobro de la orde]]="Sí",F302*K302,0)</f>
        <v>68</v>
      </c>
      <c r="H302" s="12">
        <f>IF(TablaCocina[[#This Row],[Cobro de la orde]]="Sí",(F302-E302)*K302,0)</f>
        <v>28</v>
      </c>
      <c r="I302" s="12">
        <f>IF(TablaCocina[[#This Row],[Cobro de la orde]]="Sí",F302*K302,0)</f>
        <v>68</v>
      </c>
      <c r="J302" s="46">
        <f>IF(TablaCocina[[#This Row],[Cobro de la orde]]="Sí",H302/G302,0)</f>
        <v>0.41176470588235292</v>
      </c>
      <c r="K302" s="12">
        <v>2</v>
      </c>
      <c r="L302" s="12">
        <v>51</v>
      </c>
      <c r="M302" s="6" t="s">
        <v>1142</v>
      </c>
      <c r="N302" s="12" t="str">
        <f>VLOOKUP(TablaCocina[[#This Row],[Número de Orden]],TablaSala[[Número de Orden]:[Cobro de la Orden]],2,FALSE)</f>
        <v>Sí</v>
      </c>
    </row>
    <row r="303" spans="1:14">
      <c r="A303" s="6">
        <v>114</v>
      </c>
      <c r="B303" s="12">
        <v>7</v>
      </c>
      <c r="C303" s="6" t="s">
        <v>114</v>
      </c>
      <c r="D303" s="12" t="s">
        <v>1147</v>
      </c>
      <c r="E303" s="6">
        <v>18</v>
      </c>
      <c r="F303" s="12">
        <v>30</v>
      </c>
      <c r="G303" s="12">
        <f>IF(TablaCocina[[#This Row],[Cobro de la orde]]="Sí",F303*K303,0)</f>
        <v>90</v>
      </c>
      <c r="H303" s="12">
        <f>IF(TablaCocina[[#This Row],[Cobro de la orde]]="Sí",(F303-E303)*K303,0)</f>
        <v>36</v>
      </c>
      <c r="I303" s="12">
        <f>IF(TablaCocina[[#This Row],[Cobro de la orde]]="Sí",F303*K303,0)</f>
        <v>90</v>
      </c>
      <c r="J303" s="46">
        <f>IF(TablaCocina[[#This Row],[Cobro de la orde]]="Sí",H303/G303,0)</f>
        <v>0.4</v>
      </c>
      <c r="K303" s="12">
        <v>3</v>
      </c>
      <c r="L303" s="12">
        <v>36</v>
      </c>
      <c r="M303" s="6" t="s">
        <v>1142</v>
      </c>
      <c r="N303" s="12" t="str">
        <f>VLOOKUP(TablaCocina[[#This Row],[Número de Orden]],TablaSala[[Número de Orden]:[Cobro de la Orden]],2,FALSE)</f>
        <v>Sí</v>
      </c>
    </row>
    <row r="304" spans="1:14">
      <c r="A304" s="6">
        <v>114</v>
      </c>
      <c r="B304" s="12">
        <v>7</v>
      </c>
      <c r="C304" s="6" t="s">
        <v>65</v>
      </c>
      <c r="D304" s="12" t="s">
        <v>1152</v>
      </c>
      <c r="E304" s="6">
        <v>17</v>
      </c>
      <c r="F304" s="12">
        <v>29</v>
      </c>
      <c r="G304" s="12">
        <f>IF(TablaCocina[[#This Row],[Cobro de la orde]]="Sí",F304*K304,0)</f>
        <v>87</v>
      </c>
      <c r="H304" s="12">
        <f>IF(TablaCocina[[#This Row],[Cobro de la orde]]="Sí",(F304-E304)*K304,0)</f>
        <v>36</v>
      </c>
      <c r="I304" s="12">
        <f>IF(TablaCocina[[#This Row],[Cobro de la orde]]="Sí",F304*K304,0)</f>
        <v>87</v>
      </c>
      <c r="J304" s="46">
        <f>IF(TablaCocina[[#This Row],[Cobro de la orde]]="Sí",H304/G304,0)</f>
        <v>0.41379310344827586</v>
      </c>
      <c r="K304" s="12">
        <v>3</v>
      </c>
      <c r="L304" s="12">
        <v>22</v>
      </c>
      <c r="M304" s="6" t="s">
        <v>1142</v>
      </c>
      <c r="N304" s="12" t="str">
        <f>VLOOKUP(TablaCocina[[#This Row],[Número de Orden]],TablaSala[[Número de Orden]:[Cobro de la Orden]],2,FALSE)</f>
        <v>Sí</v>
      </c>
    </row>
    <row r="305" spans="1:14">
      <c r="A305" s="6">
        <v>114</v>
      </c>
      <c r="B305" s="12">
        <v>7</v>
      </c>
      <c r="C305" s="6" t="s">
        <v>131</v>
      </c>
      <c r="D305" s="12" t="s">
        <v>1163</v>
      </c>
      <c r="E305" s="6">
        <v>10</v>
      </c>
      <c r="F305" s="12">
        <v>18</v>
      </c>
      <c r="G305" s="12">
        <f>IF(TablaCocina[[#This Row],[Cobro de la orde]]="Sí",F305*K305,0)</f>
        <v>54</v>
      </c>
      <c r="H305" s="12">
        <f>IF(TablaCocina[[#This Row],[Cobro de la orde]]="Sí",(F305-E305)*K305,0)</f>
        <v>24</v>
      </c>
      <c r="I305" s="12">
        <f>IF(TablaCocina[[#This Row],[Cobro de la orde]]="Sí",F305*K305,0)</f>
        <v>54</v>
      </c>
      <c r="J305" s="46">
        <f>IF(TablaCocina[[#This Row],[Cobro de la orde]]="Sí",H305/G305,0)</f>
        <v>0.44444444444444442</v>
      </c>
      <c r="K305" s="12">
        <v>3</v>
      </c>
      <c r="L305" s="12">
        <v>31</v>
      </c>
      <c r="M305" s="6" t="s">
        <v>1143</v>
      </c>
      <c r="N305" s="12" t="str">
        <f>VLOOKUP(TablaCocina[[#This Row],[Número de Orden]],TablaSala[[Número de Orden]:[Cobro de la Orden]],2,FALSE)</f>
        <v>Sí</v>
      </c>
    </row>
    <row r="306" spans="1:14">
      <c r="A306" s="6">
        <v>114</v>
      </c>
      <c r="B306" s="12">
        <v>7</v>
      </c>
      <c r="C306" s="6" t="s">
        <v>349</v>
      </c>
      <c r="D306" s="12" t="s">
        <v>1158</v>
      </c>
      <c r="E306" s="6">
        <v>13</v>
      </c>
      <c r="F306" s="12">
        <v>22</v>
      </c>
      <c r="G306" s="12">
        <f>IF(TablaCocina[[#This Row],[Cobro de la orde]]="Sí",F306*K306,0)</f>
        <v>22</v>
      </c>
      <c r="H306" s="12">
        <f>IF(TablaCocina[[#This Row],[Cobro de la orde]]="Sí",(F306-E306)*K306,0)</f>
        <v>9</v>
      </c>
      <c r="I306" s="12">
        <f>IF(TablaCocina[[#This Row],[Cobro de la orde]]="Sí",F306*K306,0)</f>
        <v>22</v>
      </c>
      <c r="J306" s="46">
        <f>IF(TablaCocina[[#This Row],[Cobro de la orde]]="Sí",H306/G306,0)</f>
        <v>0.40909090909090912</v>
      </c>
      <c r="K306" s="12">
        <v>1</v>
      </c>
      <c r="L306" s="12">
        <v>42</v>
      </c>
      <c r="M306" s="6" t="s">
        <v>1143</v>
      </c>
      <c r="N306" s="12" t="str">
        <f>VLOOKUP(TablaCocina[[#This Row],[Número de Orden]],TablaSala[[Número de Orden]:[Cobro de la Orden]],2,FALSE)</f>
        <v>Sí</v>
      </c>
    </row>
    <row r="307" spans="1:14">
      <c r="A307" s="6">
        <v>115</v>
      </c>
      <c r="B307" s="12">
        <v>12</v>
      </c>
      <c r="C307" s="6" t="s">
        <v>184</v>
      </c>
      <c r="D307" s="12" t="s">
        <v>1149</v>
      </c>
      <c r="E307" s="6">
        <v>16</v>
      </c>
      <c r="F307" s="12">
        <v>27</v>
      </c>
      <c r="G307" s="12">
        <f>IF(TablaCocina[[#This Row],[Cobro de la orde]]="Sí",F307*K307,0)</f>
        <v>81</v>
      </c>
      <c r="H307" s="12">
        <f>IF(TablaCocina[[#This Row],[Cobro de la orde]]="Sí",(F307-E307)*K307,0)</f>
        <v>33</v>
      </c>
      <c r="I307" s="12">
        <f>IF(TablaCocina[[#This Row],[Cobro de la orde]]="Sí",F307*K307,0)</f>
        <v>81</v>
      </c>
      <c r="J307" s="46">
        <f>IF(TablaCocina[[#This Row],[Cobro de la orde]]="Sí",H307/G307,0)</f>
        <v>0.40740740740740738</v>
      </c>
      <c r="K307" s="12">
        <v>3</v>
      </c>
      <c r="L307" s="12">
        <v>23</v>
      </c>
      <c r="M307" s="6" t="s">
        <v>1143</v>
      </c>
      <c r="N307" s="12" t="str">
        <f>VLOOKUP(TablaCocina[[#This Row],[Número de Orden]],TablaSala[[Número de Orden]:[Cobro de la Orden]],2,FALSE)</f>
        <v>Sí</v>
      </c>
    </row>
    <row r="308" spans="1:14">
      <c r="A308" s="6">
        <v>115</v>
      </c>
      <c r="B308" s="12">
        <v>12</v>
      </c>
      <c r="C308" s="6" t="s">
        <v>114</v>
      </c>
      <c r="D308" s="12" t="s">
        <v>1147</v>
      </c>
      <c r="E308" s="6">
        <v>18</v>
      </c>
      <c r="F308" s="12">
        <v>30</v>
      </c>
      <c r="G308" s="12">
        <f>IF(TablaCocina[[#This Row],[Cobro de la orde]]="Sí",F308*K308,0)</f>
        <v>60</v>
      </c>
      <c r="H308" s="12">
        <f>IF(TablaCocina[[#This Row],[Cobro de la orde]]="Sí",(F308-E308)*K308,0)</f>
        <v>24</v>
      </c>
      <c r="I308" s="12">
        <f>IF(TablaCocina[[#This Row],[Cobro de la orde]]="Sí",F308*K308,0)</f>
        <v>60</v>
      </c>
      <c r="J308" s="46">
        <f>IF(TablaCocina[[#This Row],[Cobro de la orde]]="Sí",H308/G308,0)</f>
        <v>0.4</v>
      </c>
      <c r="K308" s="12">
        <v>2</v>
      </c>
      <c r="L308" s="12">
        <v>32</v>
      </c>
      <c r="M308" s="6" t="s">
        <v>1143</v>
      </c>
      <c r="N308" s="12" t="str">
        <f>VLOOKUP(TablaCocina[[#This Row],[Número de Orden]],TablaSala[[Número de Orden]:[Cobro de la Orden]],2,FALSE)</f>
        <v>Sí</v>
      </c>
    </row>
    <row r="309" spans="1:14">
      <c r="A309" s="6">
        <v>115</v>
      </c>
      <c r="B309" s="12">
        <v>12</v>
      </c>
      <c r="C309" s="6" t="s">
        <v>428</v>
      </c>
      <c r="D309" s="12" t="s">
        <v>1157</v>
      </c>
      <c r="E309" s="6">
        <v>19</v>
      </c>
      <c r="F309" s="12">
        <v>32</v>
      </c>
      <c r="G309" s="12">
        <f>IF(TablaCocina[[#This Row],[Cobro de la orde]]="Sí",F309*K309,0)</f>
        <v>96</v>
      </c>
      <c r="H309" s="12">
        <f>IF(TablaCocina[[#This Row],[Cobro de la orde]]="Sí",(F309-E309)*K309,0)</f>
        <v>39</v>
      </c>
      <c r="I309" s="12">
        <f>IF(TablaCocina[[#This Row],[Cobro de la orde]]="Sí",F309*K309,0)</f>
        <v>96</v>
      </c>
      <c r="J309" s="46">
        <f>IF(TablaCocina[[#This Row],[Cobro de la orde]]="Sí",H309/G309,0)</f>
        <v>0.40625</v>
      </c>
      <c r="K309" s="12">
        <v>3</v>
      </c>
      <c r="L309" s="12">
        <v>43</v>
      </c>
      <c r="M309" s="6" t="s">
        <v>1143</v>
      </c>
      <c r="N309" s="12" t="str">
        <f>VLOOKUP(TablaCocina[[#This Row],[Número de Orden]],TablaSala[[Número de Orden]:[Cobro de la Orden]],2,FALSE)</f>
        <v>Sí</v>
      </c>
    </row>
    <row r="310" spans="1:14">
      <c r="A310" s="6">
        <v>116</v>
      </c>
      <c r="B310" s="12">
        <v>8</v>
      </c>
      <c r="C310" s="6" t="s">
        <v>428</v>
      </c>
      <c r="D310" s="12" t="s">
        <v>1157</v>
      </c>
      <c r="E310" s="6">
        <v>19</v>
      </c>
      <c r="F310" s="12">
        <v>32</v>
      </c>
      <c r="G310" s="12">
        <f>IF(TablaCocina[[#This Row],[Cobro de la orde]]="Sí",F310*K310,0)</f>
        <v>96</v>
      </c>
      <c r="H310" s="12">
        <f>IF(TablaCocina[[#This Row],[Cobro de la orde]]="Sí",(F310-E310)*K310,0)</f>
        <v>39</v>
      </c>
      <c r="I310" s="12">
        <f>IF(TablaCocina[[#This Row],[Cobro de la orde]]="Sí",F310*K310,0)</f>
        <v>96</v>
      </c>
      <c r="J310" s="46">
        <f>IF(TablaCocina[[#This Row],[Cobro de la orde]]="Sí",H310/G310,0)</f>
        <v>0.40625</v>
      </c>
      <c r="K310" s="12">
        <v>3</v>
      </c>
      <c r="L310" s="12">
        <v>54</v>
      </c>
      <c r="M310" s="6" t="s">
        <v>1143</v>
      </c>
      <c r="N310" s="12" t="str">
        <f>VLOOKUP(TablaCocina[[#This Row],[Número de Orden]],TablaSala[[Número de Orden]:[Cobro de la Orden]],2,FALSE)</f>
        <v>Sí</v>
      </c>
    </row>
    <row r="311" spans="1:14">
      <c r="A311" s="6">
        <v>116</v>
      </c>
      <c r="B311" s="12">
        <v>8</v>
      </c>
      <c r="C311" s="6" t="s">
        <v>47</v>
      </c>
      <c r="D311" s="12" t="s">
        <v>1156</v>
      </c>
      <c r="E311" s="6">
        <v>21</v>
      </c>
      <c r="F311" s="12">
        <v>35</v>
      </c>
      <c r="G311" s="12">
        <f>IF(TablaCocina[[#This Row],[Cobro de la orde]]="Sí",F311*K311,0)</f>
        <v>35</v>
      </c>
      <c r="H311" s="12">
        <f>IF(TablaCocina[[#This Row],[Cobro de la orde]]="Sí",(F311-E311)*K311,0)</f>
        <v>14</v>
      </c>
      <c r="I311" s="12">
        <f>IF(TablaCocina[[#This Row],[Cobro de la orde]]="Sí",F311*K311,0)</f>
        <v>35</v>
      </c>
      <c r="J311" s="46">
        <f>IF(TablaCocina[[#This Row],[Cobro de la orde]]="Sí",H311/G311,0)</f>
        <v>0.4</v>
      </c>
      <c r="K311" s="12">
        <v>1</v>
      </c>
      <c r="L311" s="12">
        <v>21</v>
      </c>
      <c r="M311" s="6" t="s">
        <v>1142</v>
      </c>
      <c r="N311" s="12" t="str">
        <f>VLOOKUP(TablaCocina[[#This Row],[Número de Orden]],TablaSala[[Número de Orden]:[Cobro de la Orden]],2,FALSE)</f>
        <v>Sí</v>
      </c>
    </row>
    <row r="312" spans="1:14">
      <c r="A312" s="6">
        <v>116</v>
      </c>
      <c r="B312" s="12">
        <v>8</v>
      </c>
      <c r="C312" s="6" t="s">
        <v>120</v>
      </c>
      <c r="D312" s="12" t="s">
        <v>1151</v>
      </c>
      <c r="E312" s="6">
        <v>22</v>
      </c>
      <c r="F312" s="12">
        <v>36</v>
      </c>
      <c r="G312" s="12">
        <f>IF(TablaCocina[[#This Row],[Cobro de la orde]]="Sí",F312*K312,0)</f>
        <v>36</v>
      </c>
      <c r="H312" s="12">
        <f>IF(TablaCocina[[#This Row],[Cobro de la orde]]="Sí",(F312-E312)*K312,0)</f>
        <v>14</v>
      </c>
      <c r="I312" s="12">
        <f>IF(TablaCocina[[#This Row],[Cobro de la orde]]="Sí",F312*K312,0)</f>
        <v>36</v>
      </c>
      <c r="J312" s="46">
        <f>IF(TablaCocina[[#This Row],[Cobro de la orde]]="Sí",H312/G312,0)</f>
        <v>0.3888888888888889</v>
      </c>
      <c r="K312" s="12">
        <v>1</v>
      </c>
      <c r="L312" s="12">
        <v>26</v>
      </c>
      <c r="M312" s="6" t="s">
        <v>1143</v>
      </c>
      <c r="N312" s="12" t="str">
        <f>VLOOKUP(TablaCocina[[#This Row],[Número de Orden]],TablaSala[[Número de Orden]:[Cobro de la Orden]],2,FALSE)</f>
        <v>Sí</v>
      </c>
    </row>
    <row r="313" spans="1:14">
      <c r="A313" s="6">
        <v>116</v>
      </c>
      <c r="B313" s="12">
        <v>8</v>
      </c>
      <c r="C313" s="6" t="s">
        <v>91</v>
      </c>
      <c r="D313" s="12" t="s">
        <v>1159</v>
      </c>
      <c r="E313" s="6">
        <v>20</v>
      </c>
      <c r="F313" s="12">
        <v>34</v>
      </c>
      <c r="G313" s="12">
        <f>IF(TablaCocina[[#This Row],[Cobro de la orde]]="Sí",F313*K313,0)</f>
        <v>102</v>
      </c>
      <c r="H313" s="12">
        <f>IF(TablaCocina[[#This Row],[Cobro de la orde]]="Sí",(F313-E313)*K313,0)</f>
        <v>42</v>
      </c>
      <c r="I313" s="12">
        <f>IF(TablaCocina[[#This Row],[Cobro de la orde]]="Sí",F313*K313,0)</f>
        <v>102</v>
      </c>
      <c r="J313" s="46">
        <f>IF(TablaCocina[[#This Row],[Cobro de la orde]]="Sí",H313/G313,0)</f>
        <v>0.41176470588235292</v>
      </c>
      <c r="K313" s="12">
        <v>3</v>
      </c>
      <c r="L313" s="12">
        <v>28</v>
      </c>
      <c r="M313" s="6" t="s">
        <v>1143</v>
      </c>
      <c r="N313" s="12" t="str">
        <f>VLOOKUP(TablaCocina[[#This Row],[Número de Orden]],TablaSala[[Número de Orden]:[Cobro de la Orden]],2,FALSE)</f>
        <v>Sí</v>
      </c>
    </row>
    <row r="314" spans="1:14">
      <c r="A314" s="6">
        <v>117</v>
      </c>
      <c r="B314" s="12">
        <v>8</v>
      </c>
      <c r="C314" s="6" t="s">
        <v>47</v>
      </c>
      <c r="D314" s="12" t="s">
        <v>1156</v>
      </c>
      <c r="E314" s="6">
        <v>21</v>
      </c>
      <c r="F314" s="12">
        <v>35</v>
      </c>
      <c r="G314" s="12">
        <f>IF(TablaCocina[[#This Row],[Cobro de la orde]]="Sí",F314*K314,0)</f>
        <v>70</v>
      </c>
      <c r="H314" s="12">
        <f>IF(TablaCocina[[#This Row],[Cobro de la orde]]="Sí",(F314-E314)*K314,0)</f>
        <v>28</v>
      </c>
      <c r="I314" s="12">
        <f>IF(TablaCocina[[#This Row],[Cobro de la orde]]="Sí",F314*K314,0)</f>
        <v>70</v>
      </c>
      <c r="J314" s="46">
        <f>IF(TablaCocina[[#This Row],[Cobro de la orde]]="Sí",H314/G314,0)</f>
        <v>0.4</v>
      </c>
      <c r="K314" s="12">
        <v>2</v>
      </c>
      <c r="L314" s="12">
        <v>8</v>
      </c>
      <c r="M314" s="6" t="s">
        <v>1143</v>
      </c>
      <c r="N314" s="12" t="str">
        <f>VLOOKUP(TablaCocina[[#This Row],[Número de Orden]],TablaSala[[Número de Orden]:[Cobro de la Orden]],2,FALSE)</f>
        <v>Sí</v>
      </c>
    </row>
    <row r="315" spans="1:14">
      <c r="A315" s="6">
        <v>118</v>
      </c>
      <c r="B315" s="12">
        <v>13</v>
      </c>
      <c r="C315" s="6" t="s">
        <v>131</v>
      </c>
      <c r="D315" s="12" t="s">
        <v>1163</v>
      </c>
      <c r="E315" s="6">
        <v>10</v>
      </c>
      <c r="F315" s="12">
        <v>18</v>
      </c>
      <c r="G315" s="12">
        <f>IF(TablaCocina[[#This Row],[Cobro de la orde]]="Sí",F315*K315,0)</f>
        <v>0</v>
      </c>
      <c r="H315" s="12">
        <f>IF(TablaCocina[[#This Row],[Cobro de la orde]]="Sí",(F315-E315)*K315,0)</f>
        <v>0</v>
      </c>
      <c r="I315" s="12">
        <f>IF(TablaCocina[[#This Row],[Cobro de la orde]]="Sí",F315*K315,0)</f>
        <v>0</v>
      </c>
      <c r="J315" s="46">
        <f>IF(TablaCocina[[#This Row],[Cobro de la orde]]="Sí",H315/G315,0)</f>
        <v>0</v>
      </c>
      <c r="K315" s="12">
        <v>3</v>
      </c>
      <c r="L315" s="12">
        <v>39</v>
      </c>
      <c r="M315" s="6" t="s">
        <v>1142</v>
      </c>
      <c r="N315" s="12" t="str">
        <f>VLOOKUP(TablaCocina[[#This Row],[Número de Orden]],TablaSala[[Número de Orden]:[Cobro de la Orden]],2,FALSE)</f>
        <v>No</v>
      </c>
    </row>
    <row r="316" spans="1:14">
      <c r="A316" s="6">
        <v>118</v>
      </c>
      <c r="B316" s="12">
        <v>13</v>
      </c>
      <c r="C316" s="6" t="s">
        <v>345</v>
      </c>
      <c r="D316" s="12" t="s">
        <v>1161</v>
      </c>
      <c r="E316" s="6">
        <v>14</v>
      </c>
      <c r="F316" s="12">
        <v>23</v>
      </c>
      <c r="G316" s="12">
        <f>IF(TablaCocina[[#This Row],[Cobro de la orde]]="Sí",F316*K316,0)</f>
        <v>0</v>
      </c>
      <c r="H316" s="12">
        <f>IF(TablaCocina[[#This Row],[Cobro de la orde]]="Sí",(F316-E316)*K316,0)</f>
        <v>0</v>
      </c>
      <c r="I316" s="12">
        <f>IF(TablaCocina[[#This Row],[Cobro de la orde]]="Sí",F316*K316,0)</f>
        <v>0</v>
      </c>
      <c r="J316" s="46">
        <f>IF(TablaCocina[[#This Row],[Cobro de la orde]]="Sí",H316/G316,0)</f>
        <v>0</v>
      </c>
      <c r="K316" s="12">
        <v>3</v>
      </c>
      <c r="L316" s="12">
        <v>22</v>
      </c>
      <c r="M316" s="6" t="s">
        <v>1143</v>
      </c>
      <c r="N316" s="12" t="str">
        <f>VLOOKUP(TablaCocina[[#This Row],[Número de Orden]],TablaSala[[Número de Orden]:[Cobro de la Orden]],2,FALSE)</f>
        <v>No</v>
      </c>
    </row>
    <row r="317" spans="1:14">
      <c r="A317" s="6">
        <v>118</v>
      </c>
      <c r="B317" s="12">
        <v>13</v>
      </c>
      <c r="C317" s="6" t="s">
        <v>184</v>
      </c>
      <c r="D317" s="12" t="s">
        <v>1149</v>
      </c>
      <c r="E317" s="6">
        <v>16</v>
      </c>
      <c r="F317" s="12">
        <v>27</v>
      </c>
      <c r="G317" s="12">
        <f>IF(TablaCocina[[#This Row],[Cobro de la orde]]="Sí",F317*K317,0)</f>
        <v>0</v>
      </c>
      <c r="H317" s="12">
        <f>IF(TablaCocina[[#This Row],[Cobro de la orde]]="Sí",(F317-E317)*K317,0)</f>
        <v>0</v>
      </c>
      <c r="I317" s="12">
        <f>IF(TablaCocina[[#This Row],[Cobro de la orde]]="Sí",F317*K317,0)</f>
        <v>0</v>
      </c>
      <c r="J317" s="46">
        <f>IF(TablaCocina[[#This Row],[Cobro de la orde]]="Sí",H317/G317,0)</f>
        <v>0</v>
      </c>
      <c r="K317" s="12">
        <v>2</v>
      </c>
      <c r="L317" s="12">
        <v>52</v>
      </c>
      <c r="M317" s="6" t="s">
        <v>1143</v>
      </c>
      <c r="N317" s="12" t="str">
        <f>VLOOKUP(TablaCocina[[#This Row],[Número de Orden]],TablaSala[[Número de Orden]:[Cobro de la Orden]],2,FALSE)</f>
        <v>No</v>
      </c>
    </row>
    <row r="318" spans="1:14">
      <c r="A318" s="6">
        <v>118</v>
      </c>
      <c r="B318" s="12">
        <v>13</v>
      </c>
      <c r="C318" s="6" t="s">
        <v>428</v>
      </c>
      <c r="D318" s="12" t="s">
        <v>1157</v>
      </c>
      <c r="E318" s="6">
        <v>19</v>
      </c>
      <c r="F318" s="12">
        <v>32</v>
      </c>
      <c r="G318" s="12">
        <f>IF(TablaCocina[[#This Row],[Cobro de la orde]]="Sí",F318*K318,0)</f>
        <v>0</v>
      </c>
      <c r="H318" s="12">
        <f>IF(TablaCocina[[#This Row],[Cobro de la orde]]="Sí",(F318-E318)*K318,0)</f>
        <v>0</v>
      </c>
      <c r="I318" s="12">
        <f>IF(TablaCocina[[#This Row],[Cobro de la orde]]="Sí",F318*K318,0)</f>
        <v>0</v>
      </c>
      <c r="J318" s="46">
        <f>IF(TablaCocina[[#This Row],[Cobro de la orde]]="Sí",H318/G318,0)</f>
        <v>0</v>
      </c>
      <c r="K318" s="12">
        <v>1</v>
      </c>
      <c r="L318" s="12">
        <v>23</v>
      </c>
      <c r="M318" s="6" t="s">
        <v>1143</v>
      </c>
      <c r="N318" s="12" t="str">
        <f>VLOOKUP(TablaCocina[[#This Row],[Número de Orden]],TablaSala[[Número de Orden]:[Cobro de la Orden]],2,FALSE)</f>
        <v>No</v>
      </c>
    </row>
    <row r="319" spans="1:14">
      <c r="A319" s="6">
        <v>119</v>
      </c>
      <c r="B319" s="12">
        <v>17</v>
      </c>
      <c r="C319" s="6" t="s">
        <v>270</v>
      </c>
      <c r="D319" s="12" t="s">
        <v>1164</v>
      </c>
      <c r="E319" s="6">
        <v>15</v>
      </c>
      <c r="F319" s="12">
        <v>26</v>
      </c>
      <c r="G319" s="12">
        <f>IF(TablaCocina[[#This Row],[Cobro de la orde]]="Sí",F319*K319,0)</f>
        <v>26</v>
      </c>
      <c r="H319" s="12">
        <f>IF(TablaCocina[[#This Row],[Cobro de la orde]]="Sí",(F319-E319)*K319,0)</f>
        <v>11</v>
      </c>
      <c r="I319" s="12">
        <f>IF(TablaCocina[[#This Row],[Cobro de la orde]]="Sí",F319*K319,0)</f>
        <v>26</v>
      </c>
      <c r="J319" s="46">
        <f>IF(TablaCocina[[#This Row],[Cobro de la orde]]="Sí",H319/G319,0)</f>
        <v>0.42307692307692307</v>
      </c>
      <c r="K319" s="12">
        <v>1</v>
      </c>
      <c r="L319" s="12">
        <v>7</v>
      </c>
      <c r="M319" s="6" t="s">
        <v>1142</v>
      </c>
      <c r="N319" s="12" t="str">
        <f>VLOOKUP(TablaCocina[[#This Row],[Número de Orden]],TablaSala[[Número de Orden]:[Cobro de la Orden]],2,FALSE)</f>
        <v>Sí</v>
      </c>
    </row>
    <row r="320" spans="1:14">
      <c r="A320" s="6">
        <v>119</v>
      </c>
      <c r="B320" s="12">
        <v>17</v>
      </c>
      <c r="C320" s="6" t="s">
        <v>120</v>
      </c>
      <c r="D320" s="12" t="s">
        <v>1151</v>
      </c>
      <c r="E320" s="6">
        <v>22</v>
      </c>
      <c r="F320" s="12">
        <v>36</v>
      </c>
      <c r="G320" s="12">
        <f>IF(TablaCocina[[#This Row],[Cobro de la orde]]="Sí",F320*K320,0)</f>
        <v>72</v>
      </c>
      <c r="H320" s="12">
        <f>IF(TablaCocina[[#This Row],[Cobro de la orde]]="Sí",(F320-E320)*K320,0)</f>
        <v>28</v>
      </c>
      <c r="I320" s="12">
        <f>IF(TablaCocina[[#This Row],[Cobro de la orde]]="Sí",F320*K320,0)</f>
        <v>72</v>
      </c>
      <c r="J320" s="46">
        <f>IF(TablaCocina[[#This Row],[Cobro de la orde]]="Sí",H320/G320,0)</f>
        <v>0.3888888888888889</v>
      </c>
      <c r="K320" s="12">
        <v>2</v>
      </c>
      <c r="L320" s="12">
        <v>13</v>
      </c>
      <c r="M320" s="6" t="s">
        <v>1143</v>
      </c>
      <c r="N320" s="12" t="str">
        <f>VLOOKUP(TablaCocina[[#This Row],[Número de Orden]],TablaSala[[Número de Orden]:[Cobro de la Orden]],2,FALSE)</f>
        <v>Sí</v>
      </c>
    </row>
    <row r="321" spans="1:14">
      <c r="A321" s="6">
        <v>119</v>
      </c>
      <c r="B321" s="12">
        <v>17</v>
      </c>
      <c r="C321" s="6" t="s">
        <v>131</v>
      </c>
      <c r="D321" s="12" t="s">
        <v>1163</v>
      </c>
      <c r="E321" s="6">
        <v>10</v>
      </c>
      <c r="F321" s="12">
        <v>18</v>
      </c>
      <c r="G321" s="12">
        <f>IF(TablaCocina[[#This Row],[Cobro de la orde]]="Sí",F321*K321,0)</f>
        <v>36</v>
      </c>
      <c r="H321" s="12">
        <f>IF(TablaCocina[[#This Row],[Cobro de la orde]]="Sí",(F321-E321)*K321,0)</f>
        <v>16</v>
      </c>
      <c r="I321" s="12">
        <f>IF(TablaCocina[[#This Row],[Cobro de la orde]]="Sí",F321*K321,0)</f>
        <v>36</v>
      </c>
      <c r="J321" s="46">
        <f>IF(TablaCocina[[#This Row],[Cobro de la orde]]="Sí",H321/G321,0)</f>
        <v>0.44444444444444442</v>
      </c>
      <c r="K321" s="12">
        <v>2</v>
      </c>
      <c r="L321" s="12">
        <v>34</v>
      </c>
      <c r="M321" s="6" t="s">
        <v>1143</v>
      </c>
      <c r="N321" s="12" t="str">
        <f>VLOOKUP(TablaCocina[[#This Row],[Número de Orden]],TablaSala[[Número de Orden]:[Cobro de la Orden]],2,FALSE)</f>
        <v>Sí</v>
      </c>
    </row>
    <row r="322" spans="1:14">
      <c r="A322" s="6">
        <v>120</v>
      </c>
      <c r="B322" s="12">
        <v>4</v>
      </c>
      <c r="C322" s="6" t="s">
        <v>200</v>
      </c>
      <c r="D322" s="12" t="s">
        <v>1148</v>
      </c>
      <c r="E322" s="6">
        <v>19</v>
      </c>
      <c r="F322" s="12">
        <v>31</v>
      </c>
      <c r="G322" s="12">
        <f>IF(TablaCocina[[#This Row],[Cobro de la orde]]="Sí",F322*K322,0)</f>
        <v>0</v>
      </c>
      <c r="H322" s="12">
        <f>IF(TablaCocina[[#This Row],[Cobro de la orde]]="Sí",(F322-E322)*K322,0)</f>
        <v>0</v>
      </c>
      <c r="I322" s="12">
        <f>IF(TablaCocina[[#This Row],[Cobro de la orde]]="Sí",F322*K322,0)</f>
        <v>0</v>
      </c>
      <c r="J322" s="46">
        <f>IF(TablaCocina[[#This Row],[Cobro de la orde]]="Sí",H322/G322,0)</f>
        <v>0</v>
      </c>
      <c r="K322" s="12">
        <v>3</v>
      </c>
      <c r="L322" s="12">
        <v>56</v>
      </c>
      <c r="M322" s="6" t="s">
        <v>1143</v>
      </c>
      <c r="N322" s="12" t="str">
        <f>VLOOKUP(TablaCocina[[#This Row],[Número de Orden]],TablaSala[[Número de Orden]:[Cobro de la Orden]],2,FALSE)</f>
        <v>No</v>
      </c>
    </row>
    <row r="323" spans="1:14">
      <c r="A323" s="6">
        <v>120</v>
      </c>
      <c r="B323" s="12">
        <v>4</v>
      </c>
      <c r="C323" s="6" t="s">
        <v>270</v>
      </c>
      <c r="D323" s="12" t="s">
        <v>1164</v>
      </c>
      <c r="E323" s="6">
        <v>15</v>
      </c>
      <c r="F323" s="12">
        <v>26</v>
      </c>
      <c r="G323" s="12">
        <f>IF(TablaCocina[[#This Row],[Cobro de la orde]]="Sí",F323*K323,0)</f>
        <v>0</v>
      </c>
      <c r="H323" s="12">
        <f>IF(TablaCocina[[#This Row],[Cobro de la orde]]="Sí",(F323-E323)*K323,0)</f>
        <v>0</v>
      </c>
      <c r="I323" s="12">
        <f>IF(TablaCocina[[#This Row],[Cobro de la orde]]="Sí",F323*K323,0)</f>
        <v>0</v>
      </c>
      <c r="J323" s="46">
        <f>IF(TablaCocina[[#This Row],[Cobro de la orde]]="Sí",H323/G323,0)</f>
        <v>0</v>
      </c>
      <c r="K323" s="12">
        <v>2</v>
      </c>
      <c r="L323" s="12">
        <v>41</v>
      </c>
      <c r="M323" s="6" t="s">
        <v>1143</v>
      </c>
      <c r="N323" s="12" t="str">
        <f>VLOOKUP(TablaCocina[[#This Row],[Número de Orden]],TablaSala[[Número de Orden]:[Cobro de la Orden]],2,FALSE)</f>
        <v>No</v>
      </c>
    </row>
    <row r="324" spans="1:14">
      <c r="A324" s="6">
        <v>121</v>
      </c>
      <c r="B324" s="12">
        <v>5</v>
      </c>
      <c r="C324" s="6" t="s">
        <v>270</v>
      </c>
      <c r="D324" s="12" t="s">
        <v>1164</v>
      </c>
      <c r="E324" s="6">
        <v>15</v>
      </c>
      <c r="F324" s="12">
        <v>26</v>
      </c>
      <c r="G324" s="12">
        <f>IF(TablaCocina[[#This Row],[Cobro de la orde]]="Sí",F324*K324,0)</f>
        <v>52</v>
      </c>
      <c r="H324" s="12">
        <f>IF(TablaCocina[[#This Row],[Cobro de la orde]]="Sí",(F324-E324)*K324,0)</f>
        <v>22</v>
      </c>
      <c r="I324" s="12">
        <f>IF(TablaCocina[[#This Row],[Cobro de la orde]]="Sí",F324*K324,0)</f>
        <v>52</v>
      </c>
      <c r="J324" s="46">
        <f>IF(TablaCocina[[#This Row],[Cobro de la orde]]="Sí",H324/G324,0)</f>
        <v>0.42307692307692307</v>
      </c>
      <c r="K324" s="12">
        <v>2</v>
      </c>
      <c r="L324" s="12">
        <v>38</v>
      </c>
      <c r="M324" s="6" t="s">
        <v>1142</v>
      </c>
      <c r="N324" s="12" t="str">
        <f>VLOOKUP(TablaCocina[[#This Row],[Número de Orden]],TablaSala[[Número de Orden]:[Cobro de la Orden]],2,FALSE)</f>
        <v>Sí</v>
      </c>
    </row>
    <row r="325" spans="1:14">
      <c r="A325" s="6">
        <v>122</v>
      </c>
      <c r="B325" s="12">
        <v>6</v>
      </c>
      <c r="C325" s="6" t="s">
        <v>47</v>
      </c>
      <c r="D325" s="12" t="s">
        <v>1156</v>
      </c>
      <c r="E325" s="6">
        <v>21</v>
      </c>
      <c r="F325" s="12">
        <v>35</v>
      </c>
      <c r="G325" s="12">
        <f>IF(TablaCocina[[#This Row],[Cobro de la orde]]="Sí",F325*K325,0)</f>
        <v>105</v>
      </c>
      <c r="H325" s="12">
        <f>IF(TablaCocina[[#This Row],[Cobro de la orde]]="Sí",(F325-E325)*K325,0)</f>
        <v>42</v>
      </c>
      <c r="I325" s="12">
        <f>IF(TablaCocina[[#This Row],[Cobro de la orde]]="Sí",F325*K325,0)</f>
        <v>105</v>
      </c>
      <c r="J325" s="46">
        <f>IF(TablaCocina[[#This Row],[Cobro de la orde]]="Sí",H325/G325,0)</f>
        <v>0.4</v>
      </c>
      <c r="K325" s="12">
        <v>3</v>
      </c>
      <c r="L325" s="12">
        <v>32</v>
      </c>
      <c r="M325" s="6" t="s">
        <v>1142</v>
      </c>
      <c r="N325" s="12" t="str">
        <f>VLOOKUP(TablaCocina[[#This Row],[Número de Orden]],TablaSala[[Número de Orden]:[Cobro de la Orden]],2,FALSE)</f>
        <v>Sí</v>
      </c>
    </row>
    <row r="326" spans="1:14">
      <c r="A326" s="6">
        <v>123</v>
      </c>
      <c r="B326" s="12">
        <v>16</v>
      </c>
      <c r="C326" s="6" t="s">
        <v>273</v>
      </c>
      <c r="D326" s="12" t="s">
        <v>1146</v>
      </c>
      <c r="E326" s="6">
        <v>14</v>
      </c>
      <c r="F326" s="12">
        <v>24</v>
      </c>
      <c r="G326" s="12">
        <f>IF(TablaCocina[[#This Row],[Cobro de la orde]]="Sí",F326*K326,0)</f>
        <v>24</v>
      </c>
      <c r="H326" s="12">
        <f>IF(TablaCocina[[#This Row],[Cobro de la orde]]="Sí",(F326-E326)*K326,0)</f>
        <v>10</v>
      </c>
      <c r="I326" s="12">
        <f>IF(TablaCocina[[#This Row],[Cobro de la orde]]="Sí",F326*K326,0)</f>
        <v>24</v>
      </c>
      <c r="J326" s="46">
        <f>IF(TablaCocina[[#This Row],[Cobro de la orde]]="Sí",H326/G326,0)</f>
        <v>0.41666666666666669</v>
      </c>
      <c r="K326" s="12">
        <v>1</v>
      </c>
      <c r="L326" s="12">
        <v>33</v>
      </c>
      <c r="M326" s="6" t="s">
        <v>1143</v>
      </c>
      <c r="N326" s="12" t="str">
        <f>VLOOKUP(TablaCocina[[#This Row],[Número de Orden]],TablaSala[[Número de Orden]:[Cobro de la Orden]],2,FALSE)</f>
        <v>Sí</v>
      </c>
    </row>
    <row r="327" spans="1:14">
      <c r="A327" s="6">
        <v>124</v>
      </c>
      <c r="B327" s="12">
        <v>16</v>
      </c>
      <c r="C327" s="6" t="s">
        <v>255</v>
      </c>
      <c r="D327" s="12" t="s">
        <v>1160</v>
      </c>
      <c r="E327" s="6">
        <v>12</v>
      </c>
      <c r="F327" s="12">
        <v>20</v>
      </c>
      <c r="G327" s="12">
        <f>IF(TablaCocina[[#This Row],[Cobro de la orde]]="Sí",F327*K327,0)</f>
        <v>0</v>
      </c>
      <c r="H327" s="12">
        <f>IF(TablaCocina[[#This Row],[Cobro de la orde]]="Sí",(F327-E327)*K327,0)</f>
        <v>0</v>
      </c>
      <c r="I327" s="12">
        <f>IF(TablaCocina[[#This Row],[Cobro de la orde]]="Sí",F327*K327,0)</f>
        <v>0</v>
      </c>
      <c r="J327" s="46">
        <f>IF(TablaCocina[[#This Row],[Cobro de la orde]]="Sí",H327/G327,0)</f>
        <v>0</v>
      </c>
      <c r="K327" s="12">
        <v>2</v>
      </c>
      <c r="L327" s="12">
        <v>43</v>
      </c>
      <c r="M327" s="6" t="s">
        <v>1142</v>
      </c>
      <c r="N327" s="12" t="str">
        <f>VLOOKUP(TablaCocina[[#This Row],[Número de Orden]],TablaSala[[Número de Orden]:[Cobro de la Orden]],2,FALSE)</f>
        <v>No</v>
      </c>
    </row>
    <row r="328" spans="1:14">
      <c r="A328" s="6">
        <v>124</v>
      </c>
      <c r="B328" s="12">
        <v>16</v>
      </c>
      <c r="C328" s="6" t="s">
        <v>209</v>
      </c>
      <c r="D328" s="12" t="s">
        <v>1165</v>
      </c>
      <c r="E328" s="6">
        <v>15</v>
      </c>
      <c r="F328" s="12">
        <v>25</v>
      </c>
      <c r="G328" s="12">
        <f>IF(TablaCocina[[#This Row],[Cobro de la orde]]="Sí",F328*K328,0)</f>
        <v>0</v>
      </c>
      <c r="H328" s="12">
        <f>IF(TablaCocina[[#This Row],[Cobro de la orde]]="Sí",(F328-E328)*K328,0)</f>
        <v>0</v>
      </c>
      <c r="I328" s="12">
        <f>IF(TablaCocina[[#This Row],[Cobro de la orde]]="Sí",F328*K328,0)</f>
        <v>0</v>
      </c>
      <c r="J328" s="46">
        <f>IF(TablaCocina[[#This Row],[Cobro de la orde]]="Sí",H328/G328,0)</f>
        <v>0</v>
      </c>
      <c r="K328" s="12">
        <v>1</v>
      </c>
      <c r="L328" s="12">
        <v>27</v>
      </c>
      <c r="M328" s="6" t="s">
        <v>1143</v>
      </c>
      <c r="N328" s="12" t="str">
        <f>VLOOKUP(TablaCocina[[#This Row],[Número de Orden]],TablaSala[[Número de Orden]:[Cobro de la Orden]],2,FALSE)</f>
        <v>No</v>
      </c>
    </row>
    <row r="329" spans="1:14">
      <c r="A329" s="6">
        <v>124</v>
      </c>
      <c r="B329" s="12">
        <v>16</v>
      </c>
      <c r="C329" s="6" t="s">
        <v>453</v>
      </c>
      <c r="D329" s="12" t="s">
        <v>1153</v>
      </c>
      <c r="E329" s="6">
        <v>20</v>
      </c>
      <c r="F329" s="12">
        <v>33</v>
      </c>
      <c r="G329" s="12">
        <f>IF(TablaCocina[[#This Row],[Cobro de la orde]]="Sí",F329*K329,0)</f>
        <v>0</v>
      </c>
      <c r="H329" s="12">
        <f>IF(TablaCocina[[#This Row],[Cobro de la orde]]="Sí",(F329-E329)*K329,0)</f>
        <v>0</v>
      </c>
      <c r="I329" s="12">
        <f>IF(TablaCocina[[#This Row],[Cobro de la orde]]="Sí",F329*K329,0)</f>
        <v>0</v>
      </c>
      <c r="J329" s="46">
        <f>IF(TablaCocina[[#This Row],[Cobro de la orde]]="Sí",H329/G329,0)</f>
        <v>0</v>
      </c>
      <c r="K329" s="12">
        <v>3</v>
      </c>
      <c r="L329" s="12">
        <v>9</v>
      </c>
      <c r="M329" s="6" t="s">
        <v>1143</v>
      </c>
      <c r="N329" s="12" t="str">
        <f>VLOOKUP(TablaCocina[[#This Row],[Número de Orden]],TablaSala[[Número de Orden]:[Cobro de la Orden]],2,FALSE)</f>
        <v>No</v>
      </c>
    </row>
    <row r="330" spans="1:14">
      <c r="A330" s="6">
        <v>124</v>
      </c>
      <c r="B330" s="12">
        <v>16</v>
      </c>
      <c r="C330" s="6" t="s">
        <v>65</v>
      </c>
      <c r="D330" s="12" t="s">
        <v>1152</v>
      </c>
      <c r="E330" s="6">
        <v>17</v>
      </c>
      <c r="F330" s="12">
        <v>29</v>
      </c>
      <c r="G330" s="12">
        <f>IF(TablaCocina[[#This Row],[Cobro de la orde]]="Sí",F330*K330,0)</f>
        <v>0</v>
      </c>
      <c r="H330" s="12">
        <f>IF(TablaCocina[[#This Row],[Cobro de la orde]]="Sí",(F330-E330)*K330,0)</f>
        <v>0</v>
      </c>
      <c r="I330" s="12">
        <f>IF(TablaCocina[[#This Row],[Cobro de la orde]]="Sí",F330*K330,0)</f>
        <v>0</v>
      </c>
      <c r="J330" s="46">
        <f>IF(TablaCocina[[#This Row],[Cobro de la orde]]="Sí",H330/G330,0)</f>
        <v>0</v>
      </c>
      <c r="K330" s="12">
        <v>2</v>
      </c>
      <c r="L330" s="12">
        <v>59</v>
      </c>
      <c r="M330" s="6" t="s">
        <v>1143</v>
      </c>
      <c r="N330" s="12" t="str">
        <f>VLOOKUP(TablaCocina[[#This Row],[Número de Orden]],TablaSala[[Número de Orden]:[Cobro de la Orden]],2,FALSE)</f>
        <v>No</v>
      </c>
    </row>
    <row r="331" spans="1:14">
      <c r="A331" s="6">
        <v>125</v>
      </c>
      <c r="B331" s="12">
        <v>14</v>
      </c>
      <c r="C331" s="6" t="s">
        <v>71</v>
      </c>
      <c r="D331" s="12" t="s">
        <v>1154</v>
      </c>
      <c r="E331" s="6">
        <v>16</v>
      </c>
      <c r="F331" s="12">
        <v>28</v>
      </c>
      <c r="G331" s="12">
        <f>IF(TablaCocina[[#This Row],[Cobro de la orde]]="Sí",F331*K331,0)</f>
        <v>56</v>
      </c>
      <c r="H331" s="12">
        <f>IF(TablaCocina[[#This Row],[Cobro de la orde]]="Sí",(F331-E331)*K331,0)</f>
        <v>24</v>
      </c>
      <c r="I331" s="12">
        <f>IF(TablaCocina[[#This Row],[Cobro de la orde]]="Sí",F331*K331,0)</f>
        <v>56</v>
      </c>
      <c r="J331" s="46">
        <f>IF(TablaCocina[[#This Row],[Cobro de la orde]]="Sí",H331/G331,0)</f>
        <v>0.42857142857142855</v>
      </c>
      <c r="K331" s="12">
        <v>2</v>
      </c>
      <c r="L331" s="12">
        <v>38</v>
      </c>
      <c r="M331" s="6" t="s">
        <v>1143</v>
      </c>
      <c r="N331" s="12" t="str">
        <f>VLOOKUP(TablaCocina[[#This Row],[Número de Orden]],TablaSala[[Número de Orden]:[Cobro de la Orden]],2,FALSE)</f>
        <v>Sí</v>
      </c>
    </row>
    <row r="332" spans="1:14">
      <c r="A332" s="6">
        <v>125</v>
      </c>
      <c r="B332" s="12">
        <v>14</v>
      </c>
      <c r="C332" s="6" t="s">
        <v>91</v>
      </c>
      <c r="D332" s="12" t="s">
        <v>1159</v>
      </c>
      <c r="E332" s="6">
        <v>20</v>
      </c>
      <c r="F332" s="12">
        <v>34</v>
      </c>
      <c r="G332" s="12">
        <f>IF(TablaCocina[[#This Row],[Cobro de la orde]]="Sí",F332*K332,0)</f>
        <v>68</v>
      </c>
      <c r="H332" s="12">
        <f>IF(TablaCocina[[#This Row],[Cobro de la orde]]="Sí",(F332-E332)*K332,0)</f>
        <v>28</v>
      </c>
      <c r="I332" s="12">
        <f>IF(TablaCocina[[#This Row],[Cobro de la orde]]="Sí",F332*K332,0)</f>
        <v>68</v>
      </c>
      <c r="J332" s="46">
        <f>IF(TablaCocina[[#This Row],[Cobro de la orde]]="Sí",H332/G332,0)</f>
        <v>0.41176470588235292</v>
      </c>
      <c r="K332" s="12">
        <v>2</v>
      </c>
      <c r="L332" s="12">
        <v>15</v>
      </c>
      <c r="M332" s="6" t="s">
        <v>1142</v>
      </c>
      <c r="N332" s="12" t="str">
        <f>VLOOKUP(TablaCocina[[#This Row],[Número de Orden]],TablaSala[[Número de Orden]:[Cobro de la Orden]],2,FALSE)</f>
        <v>Sí</v>
      </c>
    </row>
    <row r="333" spans="1:14">
      <c r="A333" s="6">
        <v>125</v>
      </c>
      <c r="B333" s="12">
        <v>14</v>
      </c>
      <c r="C333" s="6" t="s">
        <v>255</v>
      </c>
      <c r="D333" s="12" t="s">
        <v>1160</v>
      </c>
      <c r="E333" s="6">
        <v>12</v>
      </c>
      <c r="F333" s="12">
        <v>20</v>
      </c>
      <c r="G333" s="12">
        <f>IF(TablaCocina[[#This Row],[Cobro de la orde]]="Sí",F333*K333,0)</f>
        <v>60</v>
      </c>
      <c r="H333" s="12">
        <f>IF(TablaCocina[[#This Row],[Cobro de la orde]]="Sí",(F333-E333)*K333,0)</f>
        <v>24</v>
      </c>
      <c r="I333" s="12">
        <f>IF(TablaCocina[[#This Row],[Cobro de la orde]]="Sí",F333*K333,0)</f>
        <v>60</v>
      </c>
      <c r="J333" s="46">
        <f>IF(TablaCocina[[#This Row],[Cobro de la orde]]="Sí",H333/G333,0)</f>
        <v>0.4</v>
      </c>
      <c r="K333" s="12">
        <v>3</v>
      </c>
      <c r="L333" s="12">
        <v>31</v>
      </c>
      <c r="M333" s="6" t="s">
        <v>1142</v>
      </c>
      <c r="N333" s="12" t="str">
        <f>VLOOKUP(TablaCocina[[#This Row],[Número de Orden]],TablaSala[[Número de Orden]:[Cobro de la Orden]],2,FALSE)</f>
        <v>Sí</v>
      </c>
    </row>
    <row r="334" spans="1:14">
      <c r="A334" s="6">
        <v>126</v>
      </c>
      <c r="B334" s="12">
        <v>18</v>
      </c>
      <c r="C334" s="6" t="s">
        <v>71</v>
      </c>
      <c r="D334" s="12" t="s">
        <v>1154</v>
      </c>
      <c r="E334" s="6">
        <v>16</v>
      </c>
      <c r="F334" s="12">
        <v>28</v>
      </c>
      <c r="G334" s="12">
        <f>IF(TablaCocina[[#This Row],[Cobro de la orde]]="Sí",F334*K334,0)</f>
        <v>28</v>
      </c>
      <c r="H334" s="12">
        <f>IF(TablaCocina[[#This Row],[Cobro de la orde]]="Sí",(F334-E334)*K334,0)</f>
        <v>12</v>
      </c>
      <c r="I334" s="12">
        <f>IF(TablaCocina[[#This Row],[Cobro de la orde]]="Sí",F334*K334,0)</f>
        <v>28</v>
      </c>
      <c r="J334" s="46">
        <f>IF(TablaCocina[[#This Row],[Cobro de la orde]]="Sí",H334/G334,0)</f>
        <v>0.42857142857142855</v>
      </c>
      <c r="K334" s="12">
        <v>1</v>
      </c>
      <c r="L334" s="12">
        <v>19</v>
      </c>
      <c r="M334" s="6" t="s">
        <v>1143</v>
      </c>
      <c r="N334" s="12" t="str">
        <f>VLOOKUP(TablaCocina[[#This Row],[Número de Orden]],TablaSala[[Número de Orden]:[Cobro de la Orden]],2,FALSE)</f>
        <v>Sí</v>
      </c>
    </row>
    <row r="335" spans="1:14">
      <c r="A335" s="6">
        <v>126</v>
      </c>
      <c r="B335" s="12">
        <v>18</v>
      </c>
      <c r="C335" s="6" t="s">
        <v>47</v>
      </c>
      <c r="D335" s="12" t="s">
        <v>1156</v>
      </c>
      <c r="E335" s="6">
        <v>21</v>
      </c>
      <c r="F335" s="12">
        <v>35</v>
      </c>
      <c r="G335" s="12">
        <f>IF(TablaCocina[[#This Row],[Cobro de la orde]]="Sí",F335*K335,0)</f>
        <v>35</v>
      </c>
      <c r="H335" s="12">
        <f>IF(TablaCocina[[#This Row],[Cobro de la orde]]="Sí",(F335-E335)*K335,0)</f>
        <v>14</v>
      </c>
      <c r="I335" s="12">
        <f>IF(TablaCocina[[#This Row],[Cobro de la orde]]="Sí",F335*K335,0)</f>
        <v>35</v>
      </c>
      <c r="J335" s="46">
        <f>IF(TablaCocina[[#This Row],[Cobro de la orde]]="Sí",H335/G335,0)</f>
        <v>0.4</v>
      </c>
      <c r="K335" s="12">
        <v>1</v>
      </c>
      <c r="L335" s="12">
        <v>40</v>
      </c>
      <c r="M335" s="6" t="s">
        <v>1143</v>
      </c>
      <c r="N335" s="12" t="str">
        <f>VLOOKUP(TablaCocina[[#This Row],[Número de Orden]],TablaSala[[Número de Orden]:[Cobro de la Orden]],2,FALSE)</f>
        <v>Sí</v>
      </c>
    </row>
    <row r="336" spans="1:14">
      <c r="A336" s="6">
        <v>126</v>
      </c>
      <c r="B336" s="12">
        <v>18</v>
      </c>
      <c r="C336" s="6" t="s">
        <v>273</v>
      </c>
      <c r="D336" s="12" t="s">
        <v>1146</v>
      </c>
      <c r="E336" s="6">
        <v>14</v>
      </c>
      <c r="F336" s="12">
        <v>24</v>
      </c>
      <c r="G336" s="12">
        <f>IF(TablaCocina[[#This Row],[Cobro de la orde]]="Sí",F336*K336,0)</f>
        <v>72</v>
      </c>
      <c r="H336" s="12">
        <f>IF(TablaCocina[[#This Row],[Cobro de la orde]]="Sí",(F336-E336)*K336,0)</f>
        <v>30</v>
      </c>
      <c r="I336" s="12">
        <f>IF(TablaCocina[[#This Row],[Cobro de la orde]]="Sí",F336*K336,0)</f>
        <v>72</v>
      </c>
      <c r="J336" s="46">
        <f>IF(TablaCocina[[#This Row],[Cobro de la orde]]="Sí",H336/G336,0)</f>
        <v>0.41666666666666669</v>
      </c>
      <c r="K336" s="12">
        <v>3</v>
      </c>
      <c r="L336" s="12">
        <v>27</v>
      </c>
      <c r="M336" s="6" t="s">
        <v>1142</v>
      </c>
      <c r="N336" s="12" t="str">
        <f>VLOOKUP(TablaCocina[[#This Row],[Número de Orden]],TablaSala[[Número de Orden]:[Cobro de la Orden]],2,FALSE)</f>
        <v>Sí</v>
      </c>
    </row>
    <row r="337" spans="1:14">
      <c r="A337" s="6">
        <v>126</v>
      </c>
      <c r="B337" s="12">
        <v>18</v>
      </c>
      <c r="C337" s="6" t="s">
        <v>114</v>
      </c>
      <c r="D337" s="12" t="s">
        <v>1147</v>
      </c>
      <c r="E337" s="6">
        <v>18</v>
      </c>
      <c r="F337" s="12">
        <v>30</v>
      </c>
      <c r="G337" s="12">
        <f>IF(TablaCocina[[#This Row],[Cobro de la orde]]="Sí",F337*K337,0)</f>
        <v>30</v>
      </c>
      <c r="H337" s="12">
        <f>IF(TablaCocina[[#This Row],[Cobro de la orde]]="Sí",(F337-E337)*K337,0)</f>
        <v>12</v>
      </c>
      <c r="I337" s="12">
        <f>IF(TablaCocina[[#This Row],[Cobro de la orde]]="Sí",F337*K337,0)</f>
        <v>30</v>
      </c>
      <c r="J337" s="46">
        <f>IF(TablaCocina[[#This Row],[Cobro de la orde]]="Sí",H337/G337,0)</f>
        <v>0.4</v>
      </c>
      <c r="K337" s="12">
        <v>1</v>
      </c>
      <c r="L337" s="12">
        <v>53</v>
      </c>
      <c r="M337" s="6" t="s">
        <v>1142</v>
      </c>
      <c r="N337" s="12" t="str">
        <f>VLOOKUP(TablaCocina[[#This Row],[Número de Orden]],TablaSala[[Número de Orden]:[Cobro de la Orden]],2,FALSE)</f>
        <v>Sí</v>
      </c>
    </row>
    <row r="338" spans="1:14">
      <c r="A338" s="6">
        <v>127</v>
      </c>
      <c r="B338" s="12">
        <v>6</v>
      </c>
      <c r="C338" s="6" t="s">
        <v>120</v>
      </c>
      <c r="D338" s="12" t="s">
        <v>1151</v>
      </c>
      <c r="E338" s="6">
        <v>22</v>
      </c>
      <c r="F338" s="12">
        <v>36</v>
      </c>
      <c r="G338" s="12">
        <f>IF(TablaCocina[[#This Row],[Cobro de la orde]]="Sí",F338*K338,0)</f>
        <v>72</v>
      </c>
      <c r="H338" s="12">
        <f>IF(TablaCocina[[#This Row],[Cobro de la orde]]="Sí",(F338-E338)*K338,0)</f>
        <v>28</v>
      </c>
      <c r="I338" s="12">
        <f>IF(TablaCocina[[#This Row],[Cobro de la orde]]="Sí",F338*K338,0)</f>
        <v>72</v>
      </c>
      <c r="J338" s="46">
        <f>IF(TablaCocina[[#This Row],[Cobro de la orde]]="Sí",H338/G338,0)</f>
        <v>0.3888888888888889</v>
      </c>
      <c r="K338" s="12">
        <v>2</v>
      </c>
      <c r="L338" s="12">
        <v>30</v>
      </c>
      <c r="M338" s="6" t="s">
        <v>1143</v>
      </c>
      <c r="N338" s="12" t="str">
        <f>VLOOKUP(TablaCocina[[#This Row],[Número de Orden]],TablaSala[[Número de Orden]:[Cobro de la Orden]],2,FALSE)</f>
        <v>Sí</v>
      </c>
    </row>
    <row r="339" spans="1:14">
      <c r="A339" s="6">
        <v>128</v>
      </c>
      <c r="B339" s="12">
        <v>2</v>
      </c>
      <c r="C339" s="6" t="s">
        <v>209</v>
      </c>
      <c r="D339" s="12" t="s">
        <v>1165</v>
      </c>
      <c r="E339" s="6">
        <v>15</v>
      </c>
      <c r="F339" s="12">
        <v>25</v>
      </c>
      <c r="G339" s="12">
        <f>IF(TablaCocina[[#This Row],[Cobro de la orde]]="Sí",F339*K339,0)</f>
        <v>0</v>
      </c>
      <c r="H339" s="12">
        <f>IF(TablaCocina[[#This Row],[Cobro de la orde]]="Sí",(F339-E339)*K339,0)</f>
        <v>0</v>
      </c>
      <c r="I339" s="12">
        <f>IF(TablaCocina[[#This Row],[Cobro de la orde]]="Sí",F339*K339,0)</f>
        <v>0</v>
      </c>
      <c r="J339" s="46">
        <f>IF(TablaCocina[[#This Row],[Cobro de la orde]]="Sí",H339/G339,0)</f>
        <v>0</v>
      </c>
      <c r="K339" s="12">
        <v>3</v>
      </c>
      <c r="L339" s="12">
        <v>53</v>
      </c>
      <c r="M339" s="6" t="s">
        <v>1142</v>
      </c>
      <c r="N339" s="12" t="str">
        <f>VLOOKUP(TablaCocina[[#This Row],[Número de Orden]],TablaSala[[Número de Orden]:[Cobro de la Orden]],2,FALSE)</f>
        <v>No</v>
      </c>
    </row>
    <row r="340" spans="1:14">
      <c r="A340" s="6">
        <v>128</v>
      </c>
      <c r="B340" s="12">
        <v>2</v>
      </c>
      <c r="C340" s="6" t="s">
        <v>131</v>
      </c>
      <c r="D340" s="12" t="s">
        <v>1163</v>
      </c>
      <c r="E340" s="6">
        <v>10</v>
      </c>
      <c r="F340" s="12">
        <v>18</v>
      </c>
      <c r="G340" s="12">
        <f>IF(TablaCocina[[#This Row],[Cobro de la orde]]="Sí",F340*K340,0)</f>
        <v>0</v>
      </c>
      <c r="H340" s="12">
        <f>IF(TablaCocina[[#This Row],[Cobro de la orde]]="Sí",(F340-E340)*K340,0)</f>
        <v>0</v>
      </c>
      <c r="I340" s="12">
        <f>IF(TablaCocina[[#This Row],[Cobro de la orde]]="Sí",F340*K340,0)</f>
        <v>0</v>
      </c>
      <c r="J340" s="46">
        <f>IF(TablaCocina[[#This Row],[Cobro de la orde]]="Sí",H340/G340,0)</f>
        <v>0</v>
      </c>
      <c r="K340" s="12">
        <v>3</v>
      </c>
      <c r="L340" s="12">
        <v>50</v>
      </c>
      <c r="M340" s="6" t="s">
        <v>1143</v>
      </c>
      <c r="N340" s="12" t="str">
        <f>VLOOKUP(TablaCocina[[#This Row],[Número de Orden]],TablaSala[[Número de Orden]:[Cobro de la Orden]],2,FALSE)</f>
        <v>No</v>
      </c>
    </row>
    <row r="341" spans="1:14">
      <c r="A341" s="6">
        <v>128</v>
      </c>
      <c r="B341" s="12">
        <v>2</v>
      </c>
      <c r="C341" s="6" t="s">
        <v>273</v>
      </c>
      <c r="D341" s="12" t="s">
        <v>1146</v>
      </c>
      <c r="E341" s="6">
        <v>14</v>
      </c>
      <c r="F341" s="12">
        <v>24</v>
      </c>
      <c r="G341" s="12">
        <f>IF(TablaCocina[[#This Row],[Cobro de la orde]]="Sí",F341*K341,0)</f>
        <v>0</v>
      </c>
      <c r="H341" s="12">
        <f>IF(TablaCocina[[#This Row],[Cobro de la orde]]="Sí",(F341-E341)*K341,0)</f>
        <v>0</v>
      </c>
      <c r="I341" s="12">
        <f>IF(TablaCocina[[#This Row],[Cobro de la orde]]="Sí",F341*K341,0)</f>
        <v>0</v>
      </c>
      <c r="J341" s="46">
        <f>IF(TablaCocina[[#This Row],[Cobro de la orde]]="Sí",H341/G341,0)</f>
        <v>0</v>
      </c>
      <c r="K341" s="12">
        <v>2</v>
      </c>
      <c r="L341" s="12">
        <v>35</v>
      </c>
      <c r="M341" s="6" t="s">
        <v>1143</v>
      </c>
      <c r="N341" s="12" t="str">
        <f>VLOOKUP(TablaCocina[[#This Row],[Número de Orden]],TablaSala[[Número de Orden]:[Cobro de la Orden]],2,FALSE)</f>
        <v>No</v>
      </c>
    </row>
    <row r="342" spans="1:14">
      <c r="A342" s="6">
        <v>128</v>
      </c>
      <c r="B342" s="12">
        <v>2</v>
      </c>
      <c r="C342" s="6" t="s">
        <v>200</v>
      </c>
      <c r="D342" s="12" t="s">
        <v>1148</v>
      </c>
      <c r="E342" s="6">
        <v>19</v>
      </c>
      <c r="F342" s="12">
        <v>31</v>
      </c>
      <c r="G342" s="12">
        <f>IF(TablaCocina[[#This Row],[Cobro de la orde]]="Sí",F342*K342,0)</f>
        <v>0</v>
      </c>
      <c r="H342" s="12">
        <f>IF(TablaCocina[[#This Row],[Cobro de la orde]]="Sí",(F342-E342)*K342,0)</f>
        <v>0</v>
      </c>
      <c r="I342" s="12">
        <f>IF(TablaCocina[[#This Row],[Cobro de la orde]]="Sí",F342*K342,0)</f>
        <v>0</v>
      </c>
      <c r="J342" s="46">
        <f>IF(TablaCocina[[#This Row],[Cobro de la orde]]="Sí",H342/G342,0)</f>
        <v>0</v>
      </c>
      <c r="K342" s="12">
        <v>2</v>
      </c>
      <c r="L342" s="12">
        <v>34</v>
      </c>
      <c r="M342" s="6" t="s">
        <v>1143</v>
      </c>
      <c r="N342" s="12" t="str">
        <f>VLOOKUP(TablaCocina[[#This Row],[Número de Orden]],TablaSala[[Número de Orden]:[Cobro de la Orden]],2,FALSE)</f>
        <v>No</v>
      </c>
    </row>
    <row r="343" spans="1:14">
      <c r="A343" s="6">
        <v>129</v>
      </c>
      <c r="B343" s="12">
        <v>16</v>
      </c>
      <c r="C343" s="6" t="s">
        <v>194</v>
      </c>
      <c r="D343" s="12" t="s">
        <v>1155</v>
      </c>
      <c r="E343" s="6">
        <v>11</v>
      </c>
      <c r="F343" s="12">
        <v>19</v>
      </c>
      <c r="G343" s="12">
        <f>IF(TablaCocina[[#This Row],[Cobro de la orde]]="Sí",F343*K343,0)</f>
        <v>57</v>
      </c>
      <c r="H343" s="12">
        <f>IF(TablaCocina[[#This Row],[Cobro de la orde]]="Sí",(F343-E343)*K343,0)</f>
        <v>24</v>
      </c>
      <c r="I343" s="12">
        <f>IF(TablaCocina[[#This Row],[Cobro de la orde]]="Sí",F343*K343,0)</f>
        <v>57</v>
      </c>
      <c r="J343" s="46">
        <f>IF(TablaCocina[[#This Row],[Cobro de la orde]]="Sí",H343/G343,0)</f>
        <v>0.42105263157894735</v>
      </c>
      <c r="K343" s="12">
        <v>3</v>
      </c>
      <c r="L343" s="12">
        <v>6</v>
      </c>
      <c r="M343" s="6" t="s">
        <v>1143</v>
      </c>
      <c r="N343" s="12" t="str">
        <f>VLOOKUP(TablaCocina[[#This Row],[Número de Orden]],TablaSala[[Número de Orden]:[Cobro de la Orden]],2,FALSE)</f>
        <v>Sí</v>
      </c>
    </row>
    <row r="344" spans="1:14">
      <c r="A344" s="6">
        <v>129</v>
      </c>
      <c r="B344" s="12">
        <v>16</v>
      </c>
      <c r="C344" s="6" t="s">
        <v>255</v>
      </c>
      <c r="D344" s="12" t="s">
        <v>1160</v>
      </c>
      <c r="E344" s="6">
        <v>12</v>
      </c>
      <c r="F344" s="12">
        <v>20</v>
      </c>
      <c r="G344" s="12">
        <f>IF(TablaCocina[[#This Row],[Cobro de la orde]]="Sí",F344*K344,0)</f>
        <v>20</v>
      </c>
      <c r="H344" s="12">
        <f>IF(TablaCocina[[#This Row],[Cobro de la orde]]="Sí",(F344-E344)*K344,0)</f>
        <v>8</v>
      </c>
      <c r="I344" s="12">
        <f>IF(TablaCocina[[#This Row],[Cobro de la orde]]="Sí",F344*K344,0)</f>
        <v>20</v>
      </c>
      <c r="J344" s="46">
        <f>IF(TablaCocina[[#This Row],[Cobro de la orde]]="Sí",H344/G344,0)</f>
        <v>0.4</v>
      </c>
      <c r="K344" s="12">
        <v>1</v>
      </c>
      <c r="L344" s="12">
        <v>24</v>
      </c>
      <c r="M344" s="6" t="s">
        <v>1142</v>
      </c>
      <c r="N344" s="12" t="str">
        <f>VLOOKUP(TablaCocina[[#This Row],[Número de Orden]],TablaSala[[Número de Orden]:[Cobro de la Orden]],2,FALSE)</f>
        <v>Sí</v>
      </c>
    </row>
    <row r="345" spans="1:14">
      <c r="A345" s="6">
        <v>129</v>
      </c>
      <c r="B345" s="12">
        <v>16</v>
      </c>
      <c r="C345" s="6" t="s">
        <v>65</v>
      </c>
      <c r="D345" s="12" t="s">
        <v>1152</v>
      </c>
      <c r="E345" s="6">
        <v>17</v>
      </c>
      <c r="F345" s="12">
        <v>29</v>
      </c>
      <c r="G345" s="12">
        <f>IF(TablaCocina[[#This Row],[Cobro de la orde]]="Sí",F345*K345,0)</f>
        <v>29</v>
      </c>
      <c r="H345" s="12">
        <f>IF(TablaCocina[[#This Row],[Cobro de la orde]]="Sí",(F345-E345)*K345,0)</f>
        <v>12</v>
      </c>
      <c r="I345" s="12">
        <f>IF(TablaCocina[[#This Row],[Cobro de la orde]]="Sí",F345*K345,0)</f>
        <v>29</v>
      </c>
      <c r="J345" s="46">
        <f>IF(TablaCocina[[#This Row],[Cobro de la orde]]="Sí",H345/G345,0)</f>
        <v>0.41379310344827586</v>
      </c>
      <c r="K345" s="12">
        <v>1</v>
      </c>
      <c r="L345" s="12">
        <v>50</v>
      </c>
      <c r="M345" s="6" t="s">
        <v>1142</v>
      </c>
      <c r="N345" s="12" t="str">
        <f>VLOOKUP(TablaCocina[[#This Row],[Número de Orden]],TablaSala[[Número de Orden]:[Cobro de la Orden]],2,FALSE)</f>
        <v>Sí</v>
      </c>
    </row>
    <row r="346" spans="1:14">
      <c r="A346" s="6">
        <v>130</v>
      </c>
      <c r="B346" s="12">
        <v>10</v>
      </c>
      <c r="C346" s="6" t="s">
        <v>47</v>
      </c>
      <c r="D346" s="12" t="s">
        <v>1156</v>
      </c>
      <c r="E346" s="6">
        <v>21</v>
      </c>
      <c r="F346" s="12">
        <v>35</v>
      </c>
      <c r="G346" s="12">
        <f>IF(TablaCocina[[#This Row],[Cobro de la orde]]="Sí",F346*K346,0)</f>
        <v>35</v>
      </c>
      <c r="H346" s="12">
        <f>IF(TablaCocina[[#This Row],[Cobro de la orde]]="Sí",(F346-E346)*K346,0)</f>
        <v>14</v>
      </c>
      <c r="I346" s="12">
        <f>IF(TablaCocina[[#This Row],[Cobro de la orde]]="Sí",F346*K346,0)</f>
        <v>35</v>
      </c>
      <c r="J346" s="46">
        <f>IF(TablaCocina[[#This Row],[Cobro de la orde]]="Sí",H346/G346,0)</f>
        <v>0.4</v>
      </c>
      <c r="K346" s="12">
        <v>1</v>
      </c>
      <c r="L346" s="12">
        <v>25</v>
      </c>
      <c r="M346" s="6" t="s">
        <v>1143</v>
      </c>
      <c r="N346" s="12" t="str">
        <f>VLOOKUP(TablaCocina[[#This Row],[Número de Orden]],TablaSala[[Número de Orden]:[Cobro de la Orden]],2,FALSE)</f>
        <v>Sí</v>
      </c>
    </row>
    <row r="347" spans="1:14">
      <c r="A347" s="6">
        <v>131</v>
      </c>
      <c r="B347" s="12">
        <v>7</v>
      </c>
      <c r="C347" s="6" t="s">
        <v>79</v>
      </c>
      <c r="D347" s="12" t="s">
        <v>1150</v>
      </c>
      <c r="E347" s="6">
        <v>25</v>
      </c>
      <c r="F347" s="12">
        <v>40</v>
      </c>
      <c r="G347" s="12">
        <f>IF(TablaCocina[[#This Row],[Cobro de la orde]]="Sí",F347*K347,0)</f>
        <v>40</v>
      </c>
      <c r="H347" s="12">
        <f>IF(TablaCocina[[#This Row],[Cobro de la orde]]="Sí",(F347-E347)*K347,0)</f>
        <v>15</v>
      </c>
      <c r="I347" s="12">
        <f>IF(TablaCocina[[#This Row],[Cobro de la orde]]="Sí",F347*K347,0)</f>
        <v>40</v>
      </c>
      <c r="J347" s="46">
        <f>IF(TablaCocina[[#This Row],[Cobro de la orde]]="Sí",H347/G347,0)</f>
        <v>0.375</v>
      </c>
      <c r="K347" s="12">
        <v>1</v>
      </c>
      <c r="L347" s="12">
        <v>43</v>
      </c>
      <c r="M347" s="6" t="s">
        <v>1143</v>
      </c>
      <c r="N347" s="12" t="str">
        <f>VLOOKUP(TablaCocina[[#This Row],[Número de Orden]],TablaSala[[Número de Orden]:[Cobro de la Orden]],2,FALSE)</f>
        <v>Sí</v>
      </c>
    </row>
    <row r="348" spans="1:14">
      <c r="A348" s="6">
        <v>131</v>
      </c>
      <c r="B348" s="12">
        <v>7</v>
      </c>
      <c r="C348" s="6" t="s">
        <v>131</v>
      </c>
      <c r="D348" s="12" t="s">
        <v>1163</v>
      </c>
      <c r="E348" s="6">
        <v>10</v>
      </c>
      <c r="F348" s="12">
        <v>18</v>
      </c>
      <c r="G348" s="12">
        <f>IF(TablaCocina[[#This Row],[Cobro de la orde]]="Sí",F348*K348,0)</f>
        <v>54</v>
      </c>
      <c r="H348" s="12">
        <f>IF(TablaCocina[[#This Row],[Cobro de la orde]]="Sí",(F348-E348)*K348,0)</f>
        <v>24</v>
      </c>
      <c r="I348" s="12">
        <f>IF(TablaCocina[[#This Row],[Cobro de la orde]]="Sí",F348*K348,0)</f>
        <v>54</v>
      </c>
      <c r="J348" s="46">
        <f>IF(TablaCocina[[#This Row],[Cobro de la orde]]="Sí",H348/G348,0)</f>
        <v>0.44444444444444442</v>
      </c>
      <c r="K348" s="12">
        <v>3</v>
      </c>
      <c r="L348" s="12">
        <v>20</v>
      </c>
      <c r="M348" s="6" t="s">
        <v>1142</v>
      </c>
      <c r="N348" s="12" t="str">
        <f>VLOOKUP(TablaCocina[[#This Row],[Número de Orden]],TablaSala[[Número de Orden]:[Cobro de la Orden]],2,FALSE)</f>
        <v>Sí</v>
      </c>
    </row>
    <row r="349" spans="1:14">
      <c r="A349" s="6">
        <v>131</v>
      </c>
      <c r="B349" s="12">
        <v>7</v>
      </c>
      <c r="C349" s="6" t="s">
        <v>116</v>
      </c>
      <c r="D349" s="12" t="s">
        <v>1162</v>
      </c>
      <c r="E349" s="6">
        <v>13</v>
      </c>
      <c r="F349" s="12">
        <v>21</v>
      </c>
      <c r="G349" s="12">
        <f>IF(TablaCocina[[#This Row],[Cobro de la orde]]="Sí",F349*K349,0)</f>
        <v>63</v>
      </c>
      <c r="H349" s="12">
        <f>IF(TablaCocina[[#This Row],[Cobro de la orde]]="Sí",(F349-E349)*K349,0)</f>
        <v>24</v>
      </c>
      <c r="I349" s="12">
        <f>IF(TablaCocina[[#This Row],[Cobro de la orde]]="Sí",F349*K349,0)</f>
        <v>63</v>
      </c>
      <c r="J349" s="46">
        <f>IF(TablaCocina[[#This Row],[Cobro de la orde]]="Sí",H349/G349,0)</f>
        <v>0.38095238095238093</v>
      </c>
      <c r="K349" s="12">
        <v>3</v>
      </c>
      <c r="L349" s="12">
        <v>57</v>
      </c>
      <c r="M349" s="6" t="s">
        <v>1143</v>
      </c>
      <c r="N349" s="12" t="str">
        <f>VLOOKUP(TablaCocina[[#This Row],[Número de Orden]],TablaSala[[Número de Orden]:[Cobro de la Orden]],2,FALSE)</f>
        <v>Sí</v>
      </c>
    </row>
    <row r="350" spans="1:14">
      <c r="A350" s="6">
        <v>132</v>
      </c>
      <c r="B350" s="12">
        <v>9</v>
      </c>
      <c r="C350" s="6" t="s">
        <v>345</v>
      </c>
      <c r="D350" s="12" t="s">
        <v>1161</v>
      </c>
      <c r="E350" s="6">
        <v>14</v>
      </c>
      <c r="F350" s="12">
        <v>23</v>
      </c>
      <c r="G350" s="12">
        <f>IF(TablaCocina[[#This Row],[Cobro de la orde]]="Sí",F350*K350,0)</f>
        <v>0</v>
      </c>
      <c r="H350" s="12">
        <f>IF(TablaCocina[[#This Row],[Cobro de la orde]]="Sí",(F350-E350)*K350,0)</f>
        <v>0</v>
      </c>
      <c r="I350" s="12">
        <f>IF(TablaCocina[[#This Row],[Cobro de la orde]]="Sí",F350*K350,0)</f>
        <v>0</v>
      </c>
      <c r="J350" s="46">
        <f>IF(TablaCocina[[#This Row],[Cobro de la orde]]="Sí",H350/G350,0)</f>
        <v>0</v>
      </c>
      <c r="K350" s="12">
        <v>1</v>
      </c>
      <c r="L350" s="12">
        <v>6</v>
      </c>
      <c r="M350" s="6" t="s">
        <v>1143</v>
      </c>
      <c r="N350" s="12" t="str">
        <f>VLOOKUP(TablaCocina[[#This Row],[Número de Orden]],TablaSala[[Número de Orden]:[Cobro de la Orden]],2,FALSE)</f>
        <v>No</v>
      </c>
    </row>
    <row r="351" spans="1:14">
      <c r="A351" s="6">
        <v>132</v>
      </c>
      <c r="B351" s="12">
        <v>9</v>
      </c>
      <c r="C351" s="6" t="s">
        <v>120</v>
      </c>
      <c r="D351" s="12" t="s">
        <v>1151</v>
      </c>
      <c r="E351" s="6">
        <v>22</v>
      </c>
      <c r="F351" s="12">
        <v>36</v>
      </c>
      <c r="G351" s="12">
        <f>IF(TablaCocina[[#This Row],[Cobro de la orde]]="Sí",F351*K351,0)</f>
        <v>0</v>
      </c>
      <c r="H351" s="12">
        <f>IF(TablaCocina[[#This Row],[Cobro de la orde]]="Sí",(F351-E351)*K351,0)</f>
        <v>0</v>
      </c>
      <c r="I351" s="12">
        <f>IF(TablaCocina[[#This Row],[Cobro de la orde]]="Sí",F351*K351,0)</f>
        <v>0</v>
      </c>
      <c r="J351" s="46">
        <f>IF(TablaCocina[[#This Row],[Cobro de la orde]]="Sí",H351/G351,0)</f>
        <v>0</v>
      </c>
      <c r="K351" s="12">
        <v>1</v>
      </c>
      <c r="L351" s="12">
        <v>18</v>
      </c>
      <c r="M351" s="6" t="s">
        <v>1142</v>
      </c>
      <c r="N351" s="12" t="str">
        <f>VLOOKUP(TablaCocina[[#This Row],[Número de Orden]],TablaSala[[Número de Orden]:[Cobro de la Orden]],2,FALSE)</f>
        <v>No</v>
      </c>
    </row>
    <row r="352" spans="1:14">
      <c r="A352" s="6">
        <v>132</v>
      </c>
      <c r="B352" s="12">
        <v>9</v>
      </c>
      <c r="C352" s="6" t="s">
        <v>116</v>
      </c>
      <c r="D352" s="12" t="s">
        <v>1162</v>
      </c>
      <c r="E352" s="6">
        <v>13</v>
      </c>
      <c r="F352" s="12">
        <v>21</v>
      </c>
      <c r="G352" s="12">
        <f>IF(TablaCocina[[#This Row],[Cobro de la orde]]="Sí",F352*K352,0)</f>
        <v>0</v>
      </c>
      <c r="H352" s="12">
        <f>IF(TablaCocina[[#This Row],[Cobro de la orde]]="Sí",(F352-E352)*K352,0)</f>
        <v>0</v>
      </c>
      <c r="I352" s="12">
        <f>IF(TablaCocina[[#This Row],[Cobro de la orde]]="Sí",F352*K352,0)</f>
        <v>0</v>
      </c>
      <c r="J352" s="46">
        <f>IF(TablaCocina[[#This Row],[Cobro de la orde]]="Sí",H352/G352,0)</f>
        <v>0</v>
      </c>
      <c r="K352" s="12">
        <v>2</v>
      </c>
      <c r="L352" s="12">
        <v>53</v>
      </c>
      <c r="M352" s="6" t="s">
        <v>1142</v>
      </c>
      <c r="N352" s="12" t="str">
        <f>VLOOKUP(TablaCocina[[#This Row],[Número de Orden]],TablaSala[[Número de Orden]:[Cobro de la Orden]],2,FALSE)</f>
        <v>No</v>
      </c>
    </row>
    <row r="353" spans="1:14">
      <c r="A353" s="6">
        <v>132</v>
      </c>
      <c r="B353" s="12">
        <v>9</v>
      </c>
      <c r="C353" s="6" t="s">
        <v>47</v>
      </c>
      <c r="D353" s="12" t="s">
        <v>1156</v>
      </c>
      <c r="E353" s="6">
        <v>21</v>
      </c>
      <c r="F353" s="12">
        <v>35</v>
      </c>
      <c r="G353" s="12">
        <f>IF(TablaCocina[[#This Row],[Cobro de la orde]]="Sí",F353*K353,0)</f>
        <v>0</v>
      </c>
      <c r="H353" s="12">
        <f>IF(TablaCocina[[#This Row],[Cobro de la orde]]="Sí",(F353-E353)*K353,0)</f>
        <v>0</v>
      </c>
      <c r="I353" s="12">
        <f>IF(TablaCocina[[#This Row],[Cobro de la orde]]="Sí",F353*K353,0)</f>
        <v>0</v>
      </c>
      <c r="J353" s="46">
        <f>IF(TablaCocina[[#This Row],[Cobro de la orde]]="Sí",H353/G353,0)</f>
        <v>0</v>
      </c>
      <c r="K353" s="12">
        <v>3</v>
      </c>
      <c r="L353" s="12">
        <v>25</v>
      </c>
      <c r="M353" s="6" t="s">
        <v>1143</v>
      </c>
      <c r="N353" s="12" t="str">
        <f>VLOOKUP(TablaCocina[[#This Row],[Número de Orden]],TablaSala[[Número de Orden]:[Cobro de la Orden]],2,FALSE)</f>
        <v>No</v>
      </c>
    </row>
    <row r="354" spans="1:14">
      <c r="A354" s="6">
        <v>133</v>
      </c>
      <c r="B354" s="12">
        <v>20</v>
      </c>
      <c r="C354" s="6" t="s">
        <v>428</v>
      </c>
      <c r="D354" s="12" t="s">
        <v>1157</v>
      </c>
      <c r="E354" s="6">
        <v>19</v>
      </c>
      <c r="F354" s="12">
        <v>32</v>
      </c>
      <c r="G354" s="12">
        <f>IF(TablaCocina[[#This Row],[Cobro de la orde]]="Sí",F354*K354,0)</f>
        <v>32</v>
      </c>
      <c r="H354" s="12">
        <f>IF(TablaCocina[[#This Row],[Cobro de la orde]]="Sí",(F354-E354)*K354,0)</f>
        <v>13</v>
      </c>
      <c r="I354" s="12">
        <f>IF(TablaCocina[[#This Row],[Cobro de la orde]]="Sí",F354*K354,0)</f>
        <v>32</v>
      </c>
      <c r="J354" s="46">
        <f>IF(TablaCocina[[#This Row],[Cobro de la orde]]="Sí",H354/G354,0)</f>
        <v>0.40625</v>
      </c>
      <c r="K354" s="12">
        <v>1</v>
      </c>
      <c r="L354" s="12">
        <v>5</v>
      </c>
      <c r="M354" s="6" t="s">
        <v>1142</v>
      </c>
      <c r="N354" s="12" t="str">
        <f>VLOOKUP(TablaCocina[[#This Row],[Número de Orden]],TablaSala[[Número de Orden]:[Cobro de la Orden]],2,FALSE)</f>
        <v>Sí</v>
      </c>
    </row>
    <row r="355" spans="1:14">
      <c r="A355" s="6">
        <v>133</v>
      </c>
      <c r="B355" s="12">
        <v>20</v>
      </c>
      <c r="C355" s="6" t="s">
        <v>91</v>
      </c>
      <c r="D355" s="12" t="s">
        <v>1159</v>
      </c>
      <c r="E355" s="6">
        <v>20</v>
      </c>
      <c r="F355" s="12">
        <v>34</v>
      </c>
      <c r="G355" s="12">
        <f>IF(TablaCocina[[#This Row],[Cobro de la orde]]="Sí",F355*K355,0)</f>
        <v>34</v>
      </c>
      <c r="H355" s="12">
        <f>IF(TablaCocina[[#This Row],[Cobro de la orde]]="Sí",(F355-E355)*K355,0)</f>
        <v>14</v>
      </c>
      <c r="I355" s="12">
        <f>IF(TablaCocina[[#This Row],[Cobro de la orde]]="Sí",F355*K355,0)</f>
        <v>34</v>
      </c>
      <c r="J355" s="46">
        <f>IF(TablaCocina[[#This Row],[Cobro de la orde]]="Sí",H355/G355,0)</f>
        <v>0.41176470588235292</v>
      </c>
      <c r="K355" s="12">
        <v>1</v>
      </c>
      <c r="L355" s="12">
        <v>45</v>
      </c>
      <c r="M355" s="6" t="s">
        <v>1143</v>
      </c>
      <c r="N355" s="12" t="str">
        <f>VLOOKUP(TablaCocina[[#This Row],[Número de Orden]],TablaSala[[Número de Orden]:[Cobro de la Orden]],2,FALSE)</f>
        <v>Sí</v>
      </c>
    </row>
    <row r="356" spans="1:14">
      <c r="A356" s="6">
        <v>133</v>
      </c>
      <c r="B356" s="12">
        <v>20</v>
      </c>
      <c r="C356" s="6" t="s">
        <v>200</v>
      </c>
      <c r="D356" s="12" t="s">
        <v>1148</v>
      </c>
      <c r="E356" s="6">
        <v>19</v>
      </c>
      <c r="F356" s="12">
        <v>31</v>
      </c>
      <c r="G356" s="12">
        <f>IF(TablaCocina[[#This Row],[Cobro de la orde]]="Sí",F356*K356,0)</f>
        <v>62</v>
      </c>
      <c r="H356" s="12">
        <f>IF(TablaCocina[[#This Row],[Cobro de la orde]]="Sí",(F356-E356)*K356,0)</f>
        <v>24</v>
      </c>
      <c r="I356" s="12">
        <f>IF(TablaCocina[[#This Row],[Cobro de la orde]]="Sí",F356*K356,0)</f>
        <v>62</v>
      </c>
      <c r="J356" s="46">
        <f>IF(TablaCocina[[#This Row],[Cobro de la orde]]="Sí",H356/G356,0)</f>
        <v>0.38709677419354838</v>
      </c>
      <c r="K356" s="12">
        <v>2</v>
      </c>
      <c r="L356" s="12">
        <v>46</v>
      </c>
      <c r="M356" s="6" t="s">
        <v>1142</v>
      </c>
      <c r="N356" s="12" t="str">
        <f>VLOOKUP(TablaCocina[[#This Row],[Número de Orden]],TablaSala[[Número de Orden]:[Cobro de la Orden]],2,FALSE)</f>
        <v>Sí</v>
      </c>
    </row>
    <row r="357" spans="1:14">
      <c r="A357" s="6">
        <v>133</v>
      </c>
      <c r="B357" s="12">
        <v>20</v>
      </c>
      <c r="C357" s="6" t="s">
        <v>131</v>
      </c>
      <c r="D357" s="12" t="s">
        <v>1163</v>
      </c>
      <c r="E357" s="6">
        <v>10</v>
      </c>
      <c r="F357" s="12">
        <v>18</v>
      </c>
      <c r="G357" s="12">
        <f>IF(TablaCocina[[#This Row],[Cobro de la orde]]="Sí",F357*K357,0)</f>
        <v>54</v>
      </c>
      <c r="H357" s="12">
        <f>IF(TablaCocina[[#This Row],[Cobro de la orde]]="Sí",(F357-E357)*K357,0)</f>
        <v>24</v>
      </c>
      <c r="I357" s="12">
        <f>IF(TablaCocina[[#This Row],[Cobro de la orde]]="Sí",F357*K357,0)</f>
        <v>54</v>
      </c>
      <c r="J357" s="46">
        <f>IF(TablaCocina[[#This Row],[Cobro de la orde]]="Sí",H357/G357,0)</f>
        <v>0.44444444444444442</v>
      </c>
      <c r="K357" s="12">
        <v>3</v>
      </c>
      <c r="L357" s="12">
        <v>11</v>
      </c>
      <c r="M357" s="6" t="s">
        <v>1142</v>
      </c>
      <c r="N357" s="12" t="str">
        <f>VLOOKUP(TablaCocina[[#This Row],[Número de Orden]],TablaSala[[Número de Orden]:[Cobro de la Orden]],2,FALSE)</f>
        <v>Sí</v>
      </c>
    </row>
    <row r="358" spans="1:14">
      <c r="A358" s="6">
        <v>134</v>
      </c>
      <c r="B358" s="12">
        <v>3</v>
      </c>
      <c r="C358" s="6" t="s">
        <v>273</v>
      </c>
      <c r="D358" s="12" t="s">
        <v>1146</v>
      </c>
      <c r="E358" s="6">
        <v>14</v>
      </c>
      <c r="F358" s="12">
        <v>24</v>
      </c>
      <c r="G358" s="12">
        <f>IF(TablaCocina[[#This Row],[Cobro de la orde]]="Sí",F358*K358,0)</f>
        <v>24</v>
      </c>
      <c r="H358" s="12">
        <f>IF(TablaCocina[[#This Row],[Cobro de la orde]]="Sí",(F358-E358)*K358,0)</f>
        <v>10</v>
      </c>
      <c r="I358" s="12">
        <f>IF(TablaCocina[[#This Row],[Cobro de la orde]]="Sí",F358*K358,0)</f>
        <v>24</v>
      </c>
      <c r="J358" s="46">
        <f>IF(TablaCocina[[#This Row],[Cobro de la orde]]="Sí",H358/G358,0)</f>
        <v>0.41666666666666669</v>
      </c>
      <c r="K358" s="12">
        <v>1</v>
      </c>
      <c r="L358" s="12">
        <v>19</v>
      </c>
      <c r="M358" s="6" t="s">
        <v>1142</v>
      </c>
      <c r="N358" s="12" t="str">
        <f>VLOOKUP(TablaCocina[[#This Row],[Número de Orden]],TablaSala[[Número de Orden]:[Cobro de la Orden]],2,FALSE)</f>
        <v>Sí</v>
      </c>
    </row>
    <row r="359" spans="1:14">
      <c r="A359" s="6">
        <v>134</v>
      </c>
      <c r="B359" s="12">
        <v>3</v>
      </c>
      <c r="C359" s="6" t="s">
        <v>428</v>
      </c>
      <c r="D359" s="12" t="s">
        <v>1157</v>
      </c>
      <c r="E359" s="6">
        <v>19</v>
      </c>
      <c r="F359" s="12">
        <v>32</v>
      </c>
      <c r="G359" s="12">
        <f>IF(TablaCocina[[#This Row],[Cobro de la orde]]="Sí",F359*K359,0)</f>
        <v>96</v>
      </c>
      <c r="H359" s="12">
        <f>IF(TablaCocina[[#This Row],[Cobro de la orde]]="Sí",(F359-E359)*K359,0)</f>
        <v>39</v>
      </c>
      <c r="I359" s="12">
        <f>IF(TablaCocina[[#This Row],[Cobro de la orde]]="Sí",F359*K359,0)</f>
        <v>96</v>
      </c>
      <c r="J359" s="46">
        <f>IF(TablaCocina[[#This Row],[Cobro de la orde]]="Sí",H359/G359,0)</f>
        <v>0.40625</v>
      </c>
      <c r="K359" s="12">
        <v>3</v>
      </c>
      <c r="L359" s="12">
        <v>29</v>
      </c>
      <c r="M359" s="6" t="s">
        <v>1142</v>
      </c>
      <c r="N359" s="12" t="str">
        <f>VLOOKUP(TablaCocina[[#This Row],[Número de Orden]],TablaSala[[Número de Orden]:[Cobro de la Orden]],2,FALSE)</f>
        <v>Sí</v>
      </c>
    </row>
    <row r="360" spans="1:14">
      <c r="A360" s="6">
        <v>135</v>
      </c>
      <c r="B360" s="12">
        <v>11</v>
      </c>
      <c r="C360" s="6" t="s">
        <v>200</v>
      </c>
      <c r="D360" s="12" t="s">
        <v>1148</v>
      </c>
      <c r="E360" s="6">
        <v>19</v>
      </c>
      <c r="F360" s="12">
        <v>31</v>
      </c>
      <c r="G360" s="12">
        <f>IF(TablaCocina[[#This Row],[Cobro de la orde]]="Sí",F360*K360,0)</f>
        <v>93</v>
      </c>
      <c r="H360" s="12">
        <f>IF(TablaCocina[[#This Row],[Cobro de la orde]]="Sí",(F360-E360)*K360,0)</f>
        <v>36</v>
      </c>
      <c r="I360" s="12">
        <f>IF(TablaCocina[[#This Row],[Cobro de la orde]]="Sí",F360*K360,0)</f>
        <v>93</v>
      </c>
      <c r="J360" s="46">
        <f>IF(TablaCocina[[#This Row],[Cobro de la orde]]="Sí",H360/G360,0)</f>
        <v>0.38709677419354838</v>
      </c>
      <c r="K360" s="12">
        <v>3</v>
      </c>
      <c r="L360" s="12">
        <v>17</v>
      </c>
      <c r="M360" s="6" t="s">
        <v>1142</v>
      </c>
      <c r="N360" s="12" t="str">
        <f>VLOOKUP(TablaCocina[[#This Row],[Número de Orden]],TablaSala[[Número de Orden]:[Cobro de la Orden]],2,FALSE)</f>
        <v>Sí</v>
      </c>
    </row>
    <row r="361" spans="1:14">
      <c r="A361" s="6">
        <v>135</v>
      </c>
      <c r="B361" s="12">
        <v>11</v>
      </c>
      <c r="C361" s="6" t="s">
        <v>79</v>
      </c>
      <c r="D361" s="12" t="s">
        <v>1150</v>
      </c>
      <c r="E361" s="6">
        <v>25</v>
      </c>
      <c r="F361" s="12">
        <v>40</v>
      </c>
      <c r="G361" s="12">
        <f>IF(TablaCocina[[#This Row],[Cobro de la orde]]="Sí",F361*K361,0)</f>
        <v>80</v>
      </c>
      <c r="H361" s="12">
        <f>IF(TablaCocina[[#This Row],[Cobro de la orde]]="Sí",(F361-E361)*K361,0)</f>
        <v>30</v>
      </c>
      <c r="I361" s="12">
        <f>IF(TablaCocina[[#This Row],[Cobro de la orde]]="Sí",F361*K361,0)</f>
        <v>80</v>
      </c>
      <c r="J361" s="46">
        <f>IF(TablaCocina[[#This Row],[Cobro de la orde]]="Sí",H361/G361,0)</f>
        <v>0.375</v>
      </c>
      <c r="K361" s="12">
        <v>2</v>
      </c>
      <c r="L361" s="12">
        <v>42</v>
      </c>
      <c r="M361" s="6" t="s">
        <v>1142</v>
      </c>
      <c r="N361" s="12" t="str">
        <f>VLOOKUP(TablaCocina[[#This Row],[Número de Orden]],TablaSala[[Número de Orden]:[Cobro de la Orden]],2,FALSE)</f>
        <v>Sí</v>
      </c>
    </row>
    <row r="362" spans="1:14">
      <c r="A362" s="6">
        <v>135</v>
      </c>
      <c r="B362" s="12">
        <v>11</v>
      </c>
      <c r="C362" s="6" t="s">
        <v>65</v>
      </c>
      <c r="D362" s="12" t="s">
        <v>1152</v>
      </c>
      <c r="E362" s="6">
        <v>17</v>
      </c>
      <c r="F362" s="12">
        <v>29</v>
      </c>
      <c r="G362" s="12">
        <f>IF(TablaCocina[[#This Row],[Cobro de la orde]]="Sí",F362*K362,0)</f>
        <v>87</v>
      </c>
      <c r="H362" s="12">
        <f>IF(TablaCocina[[#This Row],[Cobro de la orde]]="Sí",(F362-E362)*K362,0)</f>
        <v>36</v>
      </c>
      <c r="I362" s="12">
        <f>IF(TablaCocina[[#This Row],[Cobro de la orde]]="Sí",F362*K362,0)</f>
        <v>87</v>
      </c>
      <c r="J362" s="46">
        <f>IF(TablaCocina[[#This Row],[Cobro de la orde]]="Sí",H362/G362,0)</f>
        <v>0.41379310344827586</v>
      </c>
      <c r="K362" s="12">
        <v>3</v>
      </c>
      <c r="L362" s="12">
        <v>29</v>
      </c>
      <c r="M362" s="6" t="s">
        <v>1143</v>
      </c>
      <c r="N362" s="12" t="str">
        <f>VLOOKUP(TablaCocina[[#This Row],[Número de Orden]],TablaSala[[Número de Orden]:[Cobro de la Orden]],2,FALSE)</f>
        <v>Sí</v>
      </c>
    </row>
    <row r="363" spans="1:14">
      <c r="A363" s="6">
        <v>136</v>
      </c>
      <c r="B363" s="12">
        <v>6</v>
      </c>
      <c r="C363" s="6" t="s">
        <v>79</v>
      </c>
      <c r="D363" s="12" t="s">
        <v>1150</v>
      </c>
      <c r="E363" s="6">
        <v>25</v>
      </c>
      <c r="F363" s="12">
        <v>40</v>
      </c>
      <c r="G363" s="12">
        <f>IF(TablaCocina[[#This Row],[Cobro de la orde]]="Sí",F363*K363,0)</f>
        <v>80</v>
      </c>
      <c r="H363" s="12">
        <f>IF(TablaCocina[[#This Row],[Cobro de la orde]]="Sí",(F363-E363)*K363,0)</f>
        <v>30</v>
      </c>
      <c r="I363" s="12">
        <f>IF(TablaCocina[[#This Row],[Cobro de la orde]]="Sí",F363*K363,0)</f>
        <v>80</v>
      </c>
      <c r="J363" s="46">
        <f>IF(TablaCocina[[#This Row],[Cobro de la orde]]="Sí",H363/G363,0)</f>
        <v>0.375</v>
      </c>
      <c r="K363" s="12">
        <v>2</v>
      </c>
      <c r="L363" s="12">
        <v>13</v>
      </c>
      <c r="M363" s="6" t="s">
        <v>1143</v>
      </c>
      <c r="N363" s="12" t="str">
        <f>VLOOKUP(TablaCocina[[#This Row],[Número de Orden]],TablaSala[[Número de Orden]:[Cobro de la Orden]],2,FALSE)</f>
        <v>Sí</v>
      </c>
    </row>
    <row r="364" spans="1:14">
      <c r="A364" s="6">
        <v>137</v>
      </c>
      <c r="B364" s="12">
        <v>13</v>
      </c>
      <c r="C364" s="6" t="s">
        <v>116</v>
      </c>
      <c r="D364" s="12" t="s">
        <v>1162</v>
      </c>
      <c r="E364" s="6">
        <v>13</v>
      </c>
      <c r="F364" s="12">
        <v>21</v>
      </c>
      <c r="G364" s="12">
        <f>IF(TablaCocina[[#This Row],[Cobro de la orde]]="Sí",F364*K364,0)</f>
        <v>63</v>
      </c>
      <c r="H364" s="12">
        <f>IF(TablaCocina[[#This Row],[Cobro de la orde]]="Sí",(F364-E364)*K364,0)</f>
        <v>24</v>
      </c>
      <c r="I364" s="12">
        <f>IF(TablaCocina[[#This Row],[Cobro de la orde]]="Sí",F364*K364,0)</f>
        <v>63</v>
      </c>
      <c r="J364" s="46">
        <f>IF(TablaCocina[[#This Row],[Cobro de la orde]]="Sí",H364/G364,0)</f>
        <v>0.38095238095238093</v>
      </c>
      <c r="K364" s="12">
        <v>3</v>
      </c>
      <c r="L364" s="12">
        <v>41</v>
      </c>
      <c r="M364" s="6" t="s">
        <v>1143</v>
      </c>
      <c r="N364" s="12" t="str">
        <f>VLOOKUP(TablaCocina[[#This Row],[Número de Orden]],TablaSala[[Número de Orden]:[Cobro de la Orden]],2,FALSE)</f>
        <v>Sí</v>
      </c>
    </row>
    <row r="365" spans="1:14">
      <c r="A365" s="6">
        <v>138</v>
      </c>
      <c r="B365" s="12">
        <v>6</v>
      </c>
      <c r="C365" s="6" t="s">
        <v>200</v>
      </c>
      <c r="D365" s="12" t="s">
        <v>1148</v>
      </c>
      <c r="E365" s="6">
        <v>19</v>
      </c>
      <c r="F365" s="12">
        <v>31</v>
      </c>
      <c r="G365" s="12">
        <f>IF(TablaCocina[[#This Row],[Cobro de la orde]]="Sí",F365*K365,0)</f>
        <v>0</v>
      </c>
      <c r="H365" s="12">
        <f>IF(TablaCocina[[#This Row],[Cobro de la orde]]="Sí",(F365-E365)*K365,0)</f>
        <v>0</v>
      </c>
      <c r="I365" s="12">
        <f>IF(TablaCocina[[#This Row],[Cobro de la orde]]="Sí",F365*K365,0)</f>
        <v>0</v>
      </c>
      <c r="J365" s="46">
        <f>IF(TablaCocina[[#This Row],[Cobro de la orde]]="Sí",H365/G365,0)</f>
        <v>0</v>
      </c>
      <c r="K365" s="12">
        <v>2</v>
      </c>
      <c r="L365" s="12">
        <v>40</v>
      </c>
      <c r="M365" s="6" t="s">
        <v>1142</v>
      </c>
      <c r="N365" s="12" t="str">
        <f>VLOOKUP(TablaCocina[[#This Row],[Número de Orden]],TablaSala[[Número de Orden]:[Cobro de la Orden]],2,FALSE)</f>
        <v>No</v>
      </c>
    </row>
    <row r="366" spans="1:14">
      <c r="A366" s="6">
        <v>138</v>
      </c>
      <c r="B366" s="12">
        <v>6</v>
      </c>
      <c r="C366" s="6" t="s">
        <v>194</v>
      </c>
      <c r="D366" s="12" t="s">
        <v>1155</v>
      </c>
      <c r="E366" s="6">
        <v>11</v>
      </c>
      <c r="F366" s="12">
        <v>19</v>
      </c>
      <c r="G366" s="12">
        <f>IF(TablaCocina[[#This Row],[Cobro de la orde]]="Sí",F366*K366,0)</f>
        <v>0</v>
      </c>
      <c r="H366" s="12">
        <f>IF(TablaCocina[[#This Row],[Cobro de la orde]]="Sí",(F366-E366)*K366,0)</f>
        <v>0</v>
      </c>
      <c r="I366" s="12">
        <f>IF(TablaCocina[[#This Row],[Cobro de la orde]]="Sí",F366*K366,0)</f>
        <v>0</v>
      </c>
      <c r="J366" s="46">
        <f>IF(TablaCocina[[#This Row],[Cobro de la orde]]="Sí",H366/G366,0)</f>
        <v>0</v>
      </c>
      <c r="K366" s="12">
        <v>2</v>
      </c>
      <c r="L366" s="12">
        <v>6</v>
      </c>
      <c r="M366" s="6" t="s">
        <v>1142</v>
      </c>
      <c r="N366" s="12" t="str">
        <f>VLOOKUP(TablaCocina[[#This Row],[Número de Orden]],TablaSala[[Número de Orden]:[Cobro de la Orden]],2,FALSE)</f>
        <v>No</v>
      </c>
    </row>
    <row r="367" spans="1:14">
      <c r="A367" s="6">
        <v>138</v>
      </c>
      <c r="B367" s="12">
        <v>6</v>
      </c>
      <c r="C367" s="6" t="s">
        <v>270</v>
      </c>
      <c r="D367" s="12" t="s">
        <v>1164</v>
      </c>
      <c r="E367" s="6">
        <v>15</v>
      </c>
      <c r="F367" s="12">
        <v>26</v>
      </c>
      <c r="G367" s="12">
        <f>IF(TablaCocina[[#This Row],[Cobro de la orde]]="Sí",F367*K367,0)</f>
        <v>0</v>
      </c>
      <c r="H367" s="12">
        <f>IF(TablaCocina[[#This Row],[Cobro de la orde]]="Sí",(F367-E367)*K367,0)</f>
        <v>0</v>
      </c>
      <c r="I367" s="12">
        <f>IF(TablaCocina[[#This Row],[Cobro de la orde]]="Sí",F367*K367,0)</f>
        <v>0</v>
      </c>
      <c r="J367" s="46">
        <f>IF(TablaCocina[[#This Row],[Cobro de la orde]]="Sí",H367/G367,0)</f>
        <v>0</v>
      </c>
      <c r="K367" s="12">
        <v>3</v>
      </c>
      <c r="L367" s="12">
        <v>7</v>
      </c>
      <c r="M367" s="6" t="s">
        <v>1143</v>
      </c>
      <c r="N367" s="12" t="str">
        <f>VLOOKUP(TablaCocina[[#This Row],[Número de Orden]],TablaSala[[Número de Orden]:[Cobro de la Orden]],2,FALSE)</f>
        <v>No</v>
      </c>
    </row>
    <row r="368" spans="1:14">
      <c r="A368" s="6">
        <v>138</v>
      </c>
      <c r="B368" s="12">
        <v>6</v>
      </c>
      <c r="C368" s="6" t="s">
        <v>114</v>
      </c>
      <c r="D368" s="12" t="s">
        <v>1147</v>
      </c>
      <c r="E368" s="6">
        <v>18</v>
      </c>
      <c r="F368" s="12">
        <v>30</v>
      </c>
      <c r="G368" s="12">
        <f>IF(TablaCocina[[#This Row],[Cobro de la orde]]="Sí",F368*K368,0)</f>
        <v>0</v>
      </c>
      <c r="H368" s="12">
        <f>IF(TablaCocina[[#This Row],[Cobro de la orde]]="Sí",(F368-E368)*K368,0)</f>
        <v>0</v>
      </c>
      <c r="I368" s="12">
        <f>IF(TablaCocina[[#This Row],[Cobro de la orde]]="Sí",F368*K368,0)</f>
        <v>0</v>
      </c>
      <c r="J368" s="46">
        <f>IF(TablaCocina[[#This Row],[Cobro de la orde]]="Sí",H368/G368,0)</f>
        <v>0</v>
      </c>
      <c r="K368" s="12">
        <v>2</v>
      </c>
      <c r="L368" s="12">
        <v>44</v>
      </c>
      <c r="M368" s="6" t="s">
        <v>1143</v>
      </c>
      <c r="N368" s="12" t="str">
        <f>VLOOKUP(TablaCocina[[#This Row],[Número de Orden]],TablaSala[[Número de Orden]:[Cobro de la Orden]],2,FALSE)</f>
        <v>No</v>
      </c>
    </row>
    <row r="369" spans="1:14">
      <c r="A369" s="6">
        <v>139</v>
      </c>
      <c r="B369" s="12">
        <v>16</v>
      </c>
      <c r="C369" s="6" t="s">
        <v>47</v>
      </c>
      <c r="D369" s="12" t="s">
        <v>1156</v>
      </c>
      <c r="E369" s="6">
        <v>21</v>
      </c>
      <c r="F369" s="12">
        <v>35</v>
      </c>
      <c r="G369" s="12">
        <f>IF(TablaCocina[[#This Row],[Cobro de la orde]]="Sí",F369*K369,0)</f>
        <v>35</v>
      </c>
      <c r="H369" s="12">
        <f>IF(TablaCocina[[#This Row],[Cobro de la orde]]="Sí",(F369-E369)*K369,0)</f>
        <v>14</v>
      </c>
      <c r="I369" s="12">
        <f>IF(TablaCocina[[#This Row],[Cobro de la orde]]="Sí",F369*K369,0)</f>
        <v>35</v>
      </c>
      <c r="J369" s="46">
        <f>IF(TablaCocina[[#This Row],[Cobro de la orde]]="Sí",H369/G369,0)</f>
        <v>0.4</v>
      </c>
      <c r="K369" s="12">
        <v>1</v>
      </c>
      <c r="L369" s="12">
        <v>26</v>
      </c>
      <c r="M369" s="6" t="s">
        <v>1142</v>
      </c>
      <c r="N369" s="12" t="str">
        <f>VLOOKUP(TablaCocina[[#This Row],[Número de Orden]],TablaSala[[Número de Orden]:[Cobro de la Orden]],2,FALSE)</f>
        <v>Sí</v>
      </c>
    </row>
    <row r="370" spans="1:14">
      <c r="A370" s="6">
        <v>140</v>
      </c>
      <c r="B370" s="12">
        <v>11</v>
      </c>
      <c r="C370" s="6" t="s">
        <v>209</v>
      </c>
      <c r="D370" s="12" t="s">
        <v>1165</v>
      </c>
      <c r="E370" s="6">
        <v>15</v>
      </c>
      <c r="F370" s="12">
        <v>25</v>
      </c>
      <c r="G370" s="12">
        <f>IF(TablaCocina[[#This Row],[Cobro de la orde]]="Sí",F370*K370,0)</f>
        <v>50</v>
      </c>
      <c r="H370" s="12">
        <f>IF(TablaCocina[[#This Row],[Cobro de la orde]]="Sí",(F370-E370)*K370,0)</f>
        <v>20</v>
      </c>
      <c r="I370" s="12">
        <f>IF(TablaCocina[[#This Row],[Cobro de la orde]]="Sí",F370*K370,0)</f>
        <v>50</v>
      </c>
      <c r="J370" s="46">
        <f>IF(TablaCocina[[#This Row],[Cobro de la orde]]="Sí",H370/G370,0)</f>
        <v>0.4</v>
      </c>
      <c r="K370" s="12">
        <v>2</v>
      </c>
      <c r="L370" s="12">
        <v>35</v>
      </c>
      <c r="M370" s="6" t="s">
        <v>1142</v>
      </c>
      <c r="N370" s="12" t="str">
        <f>VLOOKUP(TablaCocina[[#This Row],[Número de Orden]],TablaSala[[Número de Orden]:[Cobro de la Orden]],2,FALSE)</f>
        <v>Sí</v>
      </c>
    </row>
    <row r="371" spans="1:14">
      <c r="A371" s="6">
        <v>140</v>
      </c>
      <c r="B371" s="12">
        <v>11</v>
      </c>
      <c r="C371" s="6" t="s">
        <v>47</v>
      </c>
      <c r="D371" s="12" t="s">
        <v>1156</v>
      </c>
      <c r="E371" s="6">
        <v>21</v>
      </c>
      <c r="F371" s="12">
        <v>35</v>
      </c>
      <c r="G371" s="12">
        <f>IF(TablaCocina[[#This Row],[Cobro de la orde]]="Sí",F371*K371,0)</f>
        <v>105</v>
      </c>
      <c r="H371" s="12">
        <f>IF(TablaCocina[[#This Row],[Cobro de la orde]]="Sí",(F371-E371)*K371,0)</f>
        <v>42</v>
      </c>
      <c r="I371" s="12">
        <f>IF(TablaCocina[[#This Row],[Cobro de la orde]]="Sí",F371*K371,0)</f>
        <v>105</v>
      </c>
      <c r="J371" s="46">
        <f>IF(TablaCocina[[#This Row],[Cobro de la orde]]="Sí",H371/G371,0)</f>
        <v>0.4</v>
      </c>
      <c r="K371" s="12">
        <v>3</v>
      </c>
      <c r="L371" s="12">
        <v>35</v>
      </c>
      <c r="M371" s="6" t="s">
        <v>1143</v>
      </c>
      <c r="N371" s="12" t="str">
        <f>VLOOKUP(TablaCocina[[#This Row],[Número de Orden]],TablaSala[[Número de Orden]:[Cobro de la Orden]],2,FALSE)</f>
        <v>Sí</v>
      </c>
    </row>
    <row r="372" spans="1:14">
      <c r="A372" s="6">
        <v>140</v>
      </c>
      <c r="B372" s="12">
        <v>11</v>
      </c>
      <c r="C372" s="6" t="s">
        <v>131</v>
      </c>
      <c r="D372" s="12" t="s">
        <v>1163</v>
      </c>
      <c r="E372" s="6">
        <v>10</v>
      </c>
      <c r="F372" s="12">
        <v>18</v>
      </c>
      <c r="G372" s="12">
        <f>IF(TablaCocina[[#This Row],[Cobro de la orde]]="Sí",F372*K372,0)</f>
        <v>36</v>
      </c>
      <c r="H372" s="12">
        <f>IF(TablaCocina[[#This Row],[Cobro de la orde]]="Sí",(F372-E372)*K372,0)</f>
        <v>16</v>
      </c>
      <c r="I372" s="12">
        <f>IF(TablaCocina[[#This Row],[Cobro de la orde]]="Sí",F372*K372,0)</f>
        <v>36</v>
      </c>
      <c r="J372" s="46">
        <f>IF(TablaCocina[[#This Row],[Cobro de la orde]]="Sí",H372/G372,0)</f>
        <v>0.44444444444444442</v>
      </c>
      <c r="K372" s="12">
        <v>2</v>
      </c>
      <c r="L372" s="12">
        <v>48</v>
      </c>
      <c r="M372" s="6" t="s">
        <v>1143</v>
      </c>
      <c r="N372" s="12" t="str">
        <f>VLOOKUP(TablaCocina[[#This Row],[Número de Orden]],TablaSala[[Número de Orden]:[Cobro de la Orden]],2,FALSE)</f>
        <v>Sí</v>
      </c>
    </row>
    <row r="373" spans="1:14">
      <c r="A373" s="6">
        <v>141</v>
      </c>
      <c r="B373" s="12">
        <v>4</v>
      </c>
      <c r="C373" s="6" t="s">
        <v>116</v>
      </c>
      <c r="D373" s="12" t="s">
        <v>1162</v>
      </c>
      <c r="E373" s="6">
        <v>13</v>
      </c>
      <c r="F373" s="12">
        <v>21</v>
      </c>
      <c r="G373" s="12">
        <f>IF(TablaCocina[[#This Row],[Cobro de la orde]]="Sí",F373*K373,0)</f>
        <v>21</v>
      </c>
      <c r="H373" s="12">
        <f>IF(TablaCocina[[#This Row],[Cobro de la orde]]="Sí",(F373-E373)*K373,0)</f>
        <v>8</v>
      </c>
      <c r="I373" s="12">
        <f>IF(TablaCocina[[#This Row],[Cobro de la orde]]="Sí",F373*K373,0)</f>
        <v>21</v>
      </c>
      <c r="J373" s="46">
        <f>IF(TablaCocina[[#This Row],[Cobro de la orde]]="Sí",H373/G373,0)</f>
        <v>0.38095238095238093</v>
      </c>
      <c r="K373" s="12">
        <v>1</v>
      </c>
      <c r="L373" s="12">
        <v>28</v>
      </c>
      <c r="M373" s="6" t="s">
        <v>1143</v>
      </c>
      <c r="N373" s="12" t="str">
        <f>VLOOKUP(TablaCocina[[#This Row],[Número de Orden]],TablaSala[[Número de Orden]:[Cobro de la Orden]],2,FALSE)</f>
        <v>Sí</v>
      </c>
    </row>
    <row r="374" spans="1:14">
      <c r="A374" s="6">
        <v>142</v>
      </c>
      <c r="B374" s="12">
        <v>14</v>
      </c>
      <c r="C374" s="6" t="s">
        <v>273</v>
      </c>
      <c r="D374" s="12" t="s">
        <v>1146</v>
      </c>
      <c r="E374" s="6">
        <v>14</v>
      </c>
      <c r="F374" s="12">
        <v>24</v>
      </c>
      <c r="G374" s="12">
        <f>IF(TablaCocina[[#This Row],[Cobro de la orde]]="Sí",F374*K374,0)</f>
        <v>72</v>
      </c>
      <c r="H374" s="12">
        <f>IF(TablaCocina[[#This Row],[Cobro de la orde]]="Sí",(F374-E374)*K374,0)</f>
        <v>30</v>
      </c>
      <c r="I374" s="12">
        <f>IF(TablaCocina[[#This Row],[Cobro de la orde]]="Sí",F374*K374,0)</f>
        <v>72</v>
      </c>
      <c r="J374" s="46">
        <f>IF(TablaCocina[[#This Row],[Cobro de la orde]]="Sí",H374/G374,0)</f>
        <v>0.41666666666666669</v>
      </c>
      <c r="K374" s="12">
        <v>3</v>
      </c>
      <c r="L374" s="12">
        <v>37</v>
      </c>
      <c r="M374" s="6" t="s">
        <v>1142</v>
      </c>
      <c r="N374" s="12" t="str">
        <f>VLOOKUP(TablaCocina[[#This Row],[Número de Orden]],TablaSala[[Número de Orden]:[Cobro de la Orden]],2,FALSE)</f>
        <v>Sí</v>
      </c>
    </row>
    <row r="375" spans="1:14">
      <c r="A375" s="6">
        <v>142</v>
      </c>
      <c r="B375" s="12">
        <v>14</v>
      </c>
      <c r="C375" s="6" t="s">
        <v>345</v>
      </c>
      <c r="D375" s="12" t="s">
        <v>1161</v>
      </c>
      <c r="E375" s="6">
        <v>14</v>
      </c>
      <c r="F375" s="12">
        <v>23</v>
      </c>
      <c r="G375" s="12">
        <f>IF(TablaCocina[[#This Row],[Cobro de la orde]]="Sí",F375*K375,0)</f>
        <v>69</v>
      </c>
      <c r="H375" s="12">
        <f>IF(TablaCocina[[#This Row],[Cobro de la orde]]="Sí",(F375-E375)*K375,0)</f>
        <v>27</v>
      </c>
      <c r="I375" s="12">
        <f>IF(TablaCocina[[#This Row],[Cobro de la orde]]="Sí",F375*K375,0)</f>
        <v>69</v>
      </c>
      <c r="J375" s="46">
        <f>IF(TablaCocina[[#This Row],[Cobro de la orde]]="Sí",H375/G375,0)</f>
        <v>0.39130434782608697</v>
      </c>
      <c r="K375" s="12">
        <v>3</v>
      </c>
      <c r="L375" s="12">
        <v>11</v>
      </c>
      <c r="M375" s="6" t="s">
        <v>1143</v>
      </c>
      <c r="N375" s="12" t="str">
        <f>VLOOKUP(TablaCocina[[#This Row],[Número de Orden]],TablaSala[[Número de Orden]:[Cobro de la Orden]],2,FALSE)</f>
        <v>Sí</v>
      </c>
    </row>
    <row r="376" spans="1:14">
      <c r="A376" s="6">
        <v>142</v>
      </c>
      <c r="B376" s="12">
        <v>14</v>
      </c>
      <c r="C376" s="6" t="s">
        <v>79</v>
      </c>
      <c r="D376" s="12" t="s">
        <v>1150</v>
      </c>
      <c r="E376" s="6">
        <v>25</v>
      </c>
      <c r="F376" s="12">
        <v>40</v>
      </c>
      <c r="G376" s="12">
        <f>IF(TablaCocina[[#This Row],[Cobro de la orde]]="Sí",F376*K376,0)</f>
        <v>40</v>
      </c>
      <c r="H376" s="12">
        <f>IF(TablaCocina[[#This Row],[Cobro de la orde]]="Sí",(F376-E376)*K376,0)</f>
        <v>15</v>
      </c>
      <c r="I376" s="12">
        <f>IF(TablaCocina[[#This Row],[Cobro de la orde]]="Sí",F376*K376,0)</f>
        <v>40</v>
      </c>
      <c r="J376" s="46">
        <f>IF(TablaCocina[[#This Row],[Cobro de la orde]]="Sí",H376/G376,0)</f>
        <v>0.375</v>
      </c>
      <c r="K376" s="12">
        <v>1</v>
      </c>
      <c r="L376" s="12">
        <v>22</v>
      </c>
      <c r="M376" s="6" t="s">
        <v>1142</v>
      </c>
      <c r="N376" s="12" t="str">
        <f>VLOOKUP(TablaCocina[[#This Row],[Número de Orden]],TablaSala[[Número de Orden]:[Cobro de la Orden]],2,FALSE)</f>
        <v>Sí</v>
      </c>
    </row>
    <row r="377" spans="1:14">
      <c r="A377" s="6">
        <v>143</v>
      </c>
      <c r="B377" s="12">
        <v>9</v>
      </c>
      <c r="C377" s="6" t="s">
        <v>209</v>
      </c>
      <c r="D377" s="12" t="s">
        <v>1165</v>
      </c>
      <c r="E377" s="6">
        <v>15</v>
      </c>
      <c r="F377" s="12">
        <v>25</v>
      </c>
      <c r="G377" s="12">
        <f>IF(TablaCocina[[#This Row],[Cobro de la orde]]="Sí",F377*K377,0)</f>
        <v>50</v>
      </c>
      <c r="H377" s="12">
        <f>IF(TablaCocina[[#This Row],[Cobro de la orde]]="Sí",(F377-E377)*K377,0)</f>
        <v>20</v>
      </c>
      <c r="I377" s="12">
        <f>IF(TablaCocina[[#This Row],[Cobro de la orde]]="Sí",F377*K377,0)</f>
        <v>50</v>
      </c>
      <c r="J377" s="46">
        <f>IF(TablaCocina[[#This Row],[Cobro de la orde]]="Sí",H377/G377,0)</f>
        <v>0.4</v>
      </c>
      <c r="K377" s="12">
        <v>2</v>
      </c>
      <c r="L377" s="12">
        <v>16</v>
      </c>
      <c r="M377" s="6" t="s">
        <v>1143</v>
      </c>
      <c r="N377" s="12" t="str">
        <f>VLOOKUP(TablaCocina[[#This Row],[Número de Orden]],TablaSala[[Número de Orden]:[Cobro de la Orden]],2,FALSE)</f>
        <v>Sí</v>
      </c>
    </row>
    <row r="378" spans="1:14">
      <c r="A378" s="6">
        <v>144</v>
      </c>
      <c r="B378" s="12">
        <v>18</v>
      </c>
      <c r="C378" s="6" t="s">
        <v>120</v>
      </c>
      <c r="D378" s="12" t="s">
        <v>1151</v>
      </c>
      <c r="E378" s="6">
        <v>22</v>
      </c>
      <c r="F378" s="12">
        <v>36</v>
      </c>
      <c r="G378" s="12">
        <f>IF(TablaCocina[[#This Row],[Cobro de la orde]]="Sí",F378*K378,0)</f>
        <v>36</v>
      </c>
      <c r="H378" s="12">
        <f>IF(TablaCocina[[#This Row],[Cobro de la orde]]="Sí",(F378-E378)*K378,0)</f>
        <v>14</v>
      </c>
      <c r="I378" s="12">
        <f>IF(TablaCocina[[#This Row],[Cobro de la orde]]="Sí",F378*K378,0)</f>
        <v>36</v>
      </c>
      <c r="J378" s="46">
        <f>IF(TablaCocina[[#This Row],[Cobro de la orde]]="Sí",H378/G378,0)</f>
        <v>0.3888888888888889</v>
      </c>
      <c r="K378" s="12">
        <v>1</v>
      </c>
      <c r="L378" s="12">
        <v>27</v>
      </c>
      <c r="M378" s="6" t="s">
        <v>1143</v>
      </c>
      <c r="N378" s="12" t="str">
        <f>VLOOKUP(TablaCocina[[#This Row],[Número de Orden]],TablaSala[[Número de Orden]:[Cobro de la Orden]],2,FALSE)</f>
        <v>Sí</v>
      </c>
    </row>
    <row r="379" spans="1:14">
      <c r="A379" s="6">
        <v>144</v>
      </c>
      <c r="B379" s="12">
        <v>18</v>
      </c>
      <c r="C379" s="6" t="s">
        <v>194</v>
      </c>
      <c r="D379" s="12" t="s">
        <v>1155</v>
      </c>
      <c r="E379" s="6">
        <v>11</v>
      </c>
      <c r="F379" s="12">
        <v>19</v>
      </c>
      <c r="G379" s="12">
        <f>IF(TablaCocina[[#This Row],[Cobro de la orde]]="Sí",F379*K379,0)</f>
        <v>57</v>
      </c>
      <c r="H379" s="12">
        <f>IF(TablaCocina[[#This Row],[Cobro de la orde]]="Sí",(F379-E379)*K379,0)</f>
        <v>24</v>
      </c>
      <c r="I379" s="12">
        <f>IF(TablaCocina[[#This Row],[Cobro de la orde]]="Sí",F379*K379,0)</f>
        <v>57</v>
      </c>
      <c r="J379" s="46">
        <f>IF(TablaCocina[[#This Row],[Cobro de la orde]]="Sí",H379/G379,0)</f>
        <v>0.42105263157894735</v>
      </c>
      <c r="K379" s="12">
        <v>3</v>
      </c>
      <c r="L379" s="12">
        <v>51</v>
      </c>
      <c r="M379" s="6" t="s">
        <v>1142</v>
      </c>
      <c r="N379" s="12" t="str">
        <f>VLOOKUP(TablaCocina[[#This Row],[Número de Orden]],TablaSala[[Número de Orden]:[Cobro de la Orden]],2,FALSE)</f>
        <v>Sí</v>
      </c>
    </row>
    <row r="380" spans="1:14">
      <c r="A380" s="6">
        <v>144</v>
      </c>
      <c r="B380" s="12">
        <v>18</v>
      </c>
      <c r="C380" s="6" t="s">
        <v>65</v>
      </c>
      <c r="D380" s="12" t="s">
        <v>1152</v>
      </c>
      <c r="E380" s="6">
        <v>17</v>
      </c>
      <c r="F380" s="12">
        <v>29</v>
      </c>
      <c r="G380" s="12">
        <f>IF(TablaCocina[[#This Row],[Cobro de la orde]]="Sí",F380*K380,0)</f>
        <v>58</v>
      </c>
      <c r="H380" s="12">
        <f>IF(TablaCocina[[#This Row],[Cobro de la orde]]="Sí",(F380-E380)*K380,0)</f>
        <v>24</v>
      </c>
      <c r="I380" s="12">
        <f>IF(TablaCocina[[#This Row],[Cobro de la orde]]="Sí",F380*K380,0)</f>
        <v>58</v>
      </c>
      <c r="J380" s="46">
        <f>IF(TablaCocina[[#This Row],[Cobro de la orde]]="Sí",H380/G380,0)</f>
        <v>0.41379310344827586</v>
      </c>
      <c r="K380" s="12">
        <v>2</v>
      </c>
      <c r="L380" s="12">
        <v>38</v>
      </c>
      <c r="M380" s="6" t="s">
        <v>1142</v>
      </c>
      <c r="N380" s="12" t="str">
        <f>VLOOKUP(TablaCocina[[#This Row],[Número de Orden]],TablaSala[[Número de Orden]:[Cobro de la Orden]],2,FALSE)</f>
        <v>Sí</v>
      </c>
    </row>
    <row r="381" spans="1:14">
      <c r="A381" s="6">
        <v>144</v>
      </c>
      <c r="B381" s="12">
        <v>18</v>
      </c>
      <c r="C381" s="6" t="s">
        <v>91</v>
      </c>
      <c r="D381" s="12" t="s">
        <v>1159</v>
      </c>
      <c r="E381" s="6">
        <v>20</v>
      </c>
      <c r="F381" s="12">
        <v>34</v>
      </c>
      <c r="G381" s="12">
        <f>IF(TablaCocina[[#This Row],[Cobro de la orde]]="Sí",F381*K381,0)</f>
        <v>34</v>
      </c>
      <c r="H381" s="12">
        <f>IF(TablaCocina[[#This Row],[Cobro de la orde]]="Sí",(F381-E381)*K381,0)</f>
        <v>14</v>
      </c>
      <c r="I381" s="12">
        <f>IF(TablaCocina[[#This Row],[Cobro de la orde]]="Sí",F381*K381,0)</f>
        <v>34</v>
      </c>
      <c r="J381" s="46">
        <f>IF(TablaCocina[[#This Row],[Cobro de la orde]]="Sí",H381/G381,0)</f>
        <v>0.41176470588235292</v>
      </c>
      <c r="K381" s="12">
        <v>1</v>
      </c>
      <c r="L381" s="12">
        <v>34</v>
      </c>
      <c r="M381" s="6" t="s">
        <v>1143</v>
      </c>
      <c r="N381" s="12" t="str">
        <f>VLOOKUP(TablaCocina[[#This Row],[Número de Orden]],TablaSala[[Número de Orden]:[Cobro de la Orden]],2,FALSE)</f>
        <v>Sí</v>
      </c>
    </row>
    <row r="382" spans="1:14">
      <c r="A382" s="6">
        <v>145</v>
      </c>
      <c r="B382" s="12">
        <v>2</v>
      </c>
      <c r="C382" s="6" t="s">
        <v>349</v>
      </c>
      <c r="D382" s="12" t="s">
        <v>1158</v>
      </c>
      <c r="E382" s="6">
        <v>13</v>
      </c>
      <c r="F382" s="12">
        <v>22</v>
      </c>
      <c r="G382" s="12">
        <f>IF(TablaCocina[[#This Row],[Cobro de la orde]]="Sí",F382*K382,0)</f>
        <v>0</v>
      </c>
      <c r="H382" s="12">
        <f>IF(TablaCocina[[#This Row],[Cobro de la orde]]="Sí",(F382-E382)*K382,0)</f>
        <v>0</v>
      </c>
      <c r="I382" s="12">
        <f>IF(TablaCocina[[#This Row],[Cobro de la orde]]="Sí",F382*K382,0)</f>
        <v>0</v>
      </c>
      <c r="J382" s="46">
        <f>IF(TablaCocina[[#This Row],[Cobro de la orde]]="Sí",H382/G382,0)</f>
        <v>0</v>
      </c>
      <c r="K382" s="12">
        <v>3</v>
      </c>
      <c r="L382" s="12">
        <v>59</v>
      </c>
      <c r="M382" s="6" t="s">
        <v>1142</v>
      </c>
      <c r="N382" s="12" t="str">
        <f>VLOOKUP(TablaCocina[[#This Row],[Número de Orden]],TablaSala[[Número de Orden]:[Cobro de la Orden]],2,FALSE)</f>
        <v>No</v>
      </c>
    </row>
    <row r="383" spans="1:14">
      <c r="A383" s="6">
        <v>145</v>
      </c>
      <c r="B383" s="12">
        <v>2</v>
      </c>
      <c r="C383" s="6" t="s">
        <v>114</v>
      </c>
      <c r="D383" s="12" t="s">
        <v>1147</v>
      </c>
      <c r="E383" s="6">
        <v>18</v>
      </c>
      <c r="F383" s="12">
        <v>30</v>
      </c>
      <c r="G383" s="12">
        <f>IF(TablaCocina[[#This Row],[Cobro de la orde]]="Sí",F383*K383,0)</f>
        <v>0</v>
      </c>
      <c r="H383" s="12">
        <f>IF(TablaCocina[[#This Row],[Cobro de la orde]]="Sí",(F383-E383)*K383,0)</f>
        <v>0</v>
      </c>
      <c r="I383" s="12">
        <f>IF(TablaCocina[[#This Row],[Cobro de la orde]]="Sí",F383*K383,0)</f>
        <v>0</v>
      </c>
      <c r="J383" s="46">
        <f>IF(TablaCocina[[#This Row],[Cobro de la orde]]="Sí",H383/G383,0)</f>
        <v>0</v>
      </c>
      <c r="K383" s="12">
        <v>2</v>
      </c>
      <c r="L383" s="12">
        <v>47</v>
      </c>
      <c r="M383" s="6" t="s">
        <v>1143</v>
      </c>
      <c r="N383" s="12" t="str">
        <f>VLOOKUP(TablaCocina[[#This Row],[Número de Orden]],TablaSala[[Número de Orden]:[Cobro de la Orden]],2,FALSE)</f>
        <v>No</v>
      </c>
    </row>
    <row r="384" spans="1:14">
      <c r="A384" s="6">
        <v>146</v>
      </c>
      <c r="B384" s="12">
        <v>8</v>
      </c>
      <c r="C384" s="6" t="s">
        <v>200</v>
      </c>
      <c r="D384" s="12" t="s">
        <v>1148</v>
      </c>
      <c r="E384" s="6">
        <v>19</v>
      </c>
      <c r="F384" s="12">
        <v>31</v>
      </c>
      <c r="G384" s="12">
        <f>IF(TablaCocina[[#This Row],[Cobro de la orde]]="Sí",F384*K384,0)</f>
        <v>62</v>
      </c>
      <c r="H384" s="12">
        <f>IF(TablaCocina[[#This Row],[Cobro de la orde]]="Sí",(F384-E384)*K384,0)</f>
        <v>24</v>
      </c>
      <c r="I384" s="12">
        <f>IF(TablaCocina[[#This Row],[Cobro de la orde]]="Sí",F384*K384,0)</f>
        <v>62</v>
      </c>
      <c r="J384" s="46">
        <f>IF(TablaCocina[[#This Row],[Cobro de la orde]]="Sí",H384/G384,0)</f>
        <v>0.38709677419354838</v>
      </c>
      <c r="K384" s="12">
        <v>2</v>
      </c>
      <c r="L384" s="12">
        <v>47</v>
      </c>
      <c r="M384" s="6" t="s">
        <v>1143</v>
      </c>
      <c r="N384" s="12" t="str">
        <f>VLOOKUP(TablaCocina[[#This Row],[Número de Orden]],TablaSala[[Número de Orden]:[Cobro de la Orden]],2,FALSE)</f>
        <v>Sí</v>
      </c>
    </row>
    <row r="385" spans="1:14">
      <c r="A385" s="6">
        <v>147</v>
      </c>
      <c r="B385" s="12">
        <v>5</v>
      </c>
      <c r="C385" s="6" t="s">
        <v>79</v>
      </c>
      <c r="D385" s="12" t="s">
        <v>1150</v>
      </c>
      <c r="E385" s="6">
        <v>25</v>
      </c>
      <c r="F385" s="12">
        <v>40</v>
      </c>
      <c r="G385" s="12">
        <f>IF(TablaCocina[[#This Row],[Cobro de la orde]]="Sí",F385*K385,0)</f>
        <v>40</v>
      </c>
      <c r="H385" s="12">
        <f>IF(TablaCocina[[#This Row],[Cobro de la orde]]="Sí",(F385-E385)*K385,0)</f>
        <v>15</v>
      </c>
      <c r="I385" s="12">
        <f>IF(TablaCocina[[#This Row],[Cobro de la orde]]="Sí",F385*K385,0)</f>
        <v>40</v>
      </c>
      <c r="J385" s="46">
        <f>IF(TablaCocina[[#This Row],[Cobro de la orde]]="Sí",H385/G385,0)</f>
        <v>0.375</v>
      </c>
      <c r="K385" s="12">
        <v>1</v>
      </c>
      <c r="L385" s="12">
        <v>13</v>
      </c>
      <c r="M385" s="6" t="s">
        <v>1143</v>
      </c>
      <c r="N385" s="12" t="str">
        <f>VLOOKUP(TablaCocina[[#This Row],[Número de Orden]],TablaSala[[Número de Orden]:[Cobro de la Orden]],2,FALSE)</f>
        <v>Sí</v>
      </c>
    </row>
    <row r="386" spans="1:14">
      <c r="A386" s="6">
        <v>147</v>
      </c>
      <c r="B386" s="12">
        <v>5</v>
      </c>
      <c r="C386" s="6" t="s">
        <v>349</v>
      </c>
      <c r="D386" s="12" t="s">
        <v>1158</v>
      </c>
      <c r="E386" s="6">
        <v>13</v>
      </c>
      <c r="F386" s="12">
        <v>22</v>
      </c>
      <c r="G386" s="12">
        <f>IF(TablaCocina[[#This Row],[Cobro de la orde]]="Sí",F386*K386,0)</f>
        <v>44</v>
      </c>
      <c r="H386" s="12">
        <f>IF(TablaCocina[[#This Row],[Cobro de la orde]]="Sí",(F386-E386)*K386,0)</f>
        <v>18</v>
      </c>
      <c r="I386" s="12">
        <f>IF(TablaCocina[[#This Row],[Cobro de la orde]]="Sí",F386*K386,0)</f>
        <v>44</v>
      </c>
      <c r="J386" s="46">
        <f>IF(TablaCocina[[#This Row],[Cobro de la orde]]="Sí",H386/G386,0)</f>
        <v>0.40909090909090912</v>
      </c>
      <c r="K386" s="12">
        <v>2</v>
      </c>
      <c r="L386" s="12">
        <v>20</v>
      </c>
      <c r="M386" s="6" t="s">
        <v>1142</v>
      </c>
      <c r="N386" s="12" t="str">
        <f>VLOOKUP(TablaCocina[[#This Row],[Número de Orden]],TablaSala[[Número de Orden]:[Cobro de la Orden]],2,FALSE)</f>
        <v>Sí</v>
      </c>
    </row>
    <row r="387" spans="1:14">
      <c r="A387" s="6">
        <v>148</v>
      </c>
      <c r="B387" s="12">
        <v>10</v>
      </c>
      <c r="C387" s="6" t="s">
        <v>65</v>
      </c>
      <c r="D387" s="12" t="s">
        <v>1152</v>
      </c>
      <c r="E387" s="6">
        <v>17</v>
      </c>
      <c r="F387" s="12">
        <v>29</v>
      </c>
      <c r="G387" s="12">
        <f>IF(TablaCocina[[#This Row],[Cobro de la orde]]="Sí",F387*K387,0)</f>
        <v>0</v>
      </c>
      <c r="H387" s="12">
        <f>IF(TablaCocina[[#This Row],[Cobro de la orde]]="Sí",(F387-E387)*K387,0)</f>
        <v>0</v>
      </c>
      <c r="I387" s="12">
        <f>IF(TablaCocina[[#This Row],[Cobro de la orde]]="Sí",F387*K387,0)</f>
        <v>0</v>
      </c>
      <c r="J387" s="46">
        <f>IF(TablaCocina[[#This Row],[Cobro de la orde]]="Sí",H387/G387,0)</f>
        <v>0</v>
      </c>
      <c r="K387" s="12">
        <v>2</v>
      </c>
      <c r="L387" s="12">
        <v>31</v>
      </c>
      <c r="M387" s="6" t="s">
        <v>1142</v>
      </c>
      <c r="N387" s="12" t="str">
        <f>VLOOKUP(TablaCocina[[#This Row],[Número de Orden]],TablaSala[[Número de Orden]:[Cobro de la Orden]],2,FALSE)</f>
        <v>No</v>
      </c>
    </row>
    <row r="388" spans="1:14">
      <c r="A388" s="6">
        <v>148</v>
      </c>
      <c r="B388" s="12">
        <v>10</v>
      </c>
      <c r="C388" s="6" t="s">
        <v>91</v>
      </c>
      <c r="D388" s="12" t="s">
        <v>1159</v>
      </c>
      <c r="E388" s="6">
        <v>20</v>
      </c>
      <c r="F388" s="12">
        <v>34</v>
      </c>
      <c r="G388" s="12">
        <f>IF(TablaCocina[[#This Row],[Cobro de la orde]]="Sí",F388*K388,0)</f>
        <v>0</v>
      </c>
      <c r="H388" s="12">
        <f>IF(TablaCocina[[#This Row],[Cobro de la orde]]="Sí",(F388-E388)*K388,0)</f>
        <v>0</v>
      </c>
      <c r="I388" s="12">
        <f>IF(TablaCocina[[#This Row],[Cobro de la orde]]="Sí",F388*K388,0)</f>
        <v>0</v>
      </c>
      <c r="J388" s="46">
        <f>IF(TablaCocina[[#This Row],[Cobro de la orde]]="Sí",H388/G388,0)</f>
        <v>0</v>
      </c>
      <c r="K388" s="12">
        <v>2</v>
      </c>
      <c r="L388" s="12">
        <v>57</v>
      </c>
      <c r="M388" s="6" t="s">
        <v>1142</v>
      </c>
      <c r="N388" s="12" t="str">
        <f>VLOOKUP(TablaCocina[[#This Row],[Número de Orden]],TablaSala[[Número de Orden]:[Cobro de la Orden]],2,FALSE)</f>
        <v>No</v>
      </c>
    </row>
    <row r="389" spans="1:14">
      <c r="A389" s="6">
        <v>148</v>
      </c>
      <c r="B389" s="12">
        <v>10</v>
      </c>
      <c r="C389" s="6" t="s">
        <v>255</v>
      </c>
      <c r="D389" s="12" t="s">
        <v>1160</v>
      </c>
      <c r="E389" s="6">
        <v>12</v>
      </c>
      <c r="F389" s="12">
        <v>20</v>
      </c>
      <c r="G389" s="12">
        <f>IF(TablaCocina[[#This Row],[Cobro de la orde]]="Sí",F389*K389,0)</f>
        <v>0</v>
      </c>
      <c r="H389" s="12">
        <f>IF(TablaCocina[[#This Row],[Cobro de la orde]]="Sí",(F389-E389)*K389,0)</f>
        <v>0</v>
      </c>
      <c r="I389" s="12">
        <f>IF(TablaCocina[[#This Row],[Cobro de la orde]]="Sí",F389*K389,0)</f>
        <v>0</v>
      </c>
      <c r="J389" s="46">
        <f>IF(TablaCocina[[#This Row],[Cobro de la orde]]="Sí",H389/G389,0)</f>
        <v>0</v>
      </c>
      <c r="K389" s="12">
        <v>3</v>
      </c>
      <c r="L389" s="12">
        <v>46</v>
      </c>
      <c r="M389" s="6" t="s">
        <v>1142</v>
      </c>
      <c r="N389" s="12" t="str">
        <f>VLOOKUP(TablaCocina[[#This Row],[Número de Orden]],TablaSala[[Número de Orden]:[Cobro de la Orden]],2,FALSE)</f>
        <v>No</v>
      </c>
    </row>
    <row r="390" spans="1:14">
      <c r="A390" s="6">
        <v>148</v>
      </c>
      <c r="B390" s="12">
        <v>10</v>
      </c>
      <c r="C390" s="6" t="s">
        <v>270</v>
      </c>
      <c r="D390" s="12" t="s">
        <v>1164</v>
      </c>
      <c r="E390" s="6">
        <v>15</v>
      </c>
      <c r="F390" s="12">
        <v>26</v>
      </c>
      <c r="G390" s="12">
        <f>IF(TablaCocina[[#This Row],[Cobro de la orde]]="Sí",F390*K390,0)</f>
        <v>0</v>
      </c>
      <c r="H390" s="12">
        <f>IF(TablaCocina[[#This Row],[Cobro de la orde]]="Sí",(F390-E390)*K390,0)</f>
        <v>0</v>
      </c>
      <c r="I390" s="12">
        <f>IF(TablaCocina[[#This Row],[Cobro de la orde]]="Sí",F390*K390,0)</f>
        <v>0</v>
      </c>
      <c r="J390" s="46">
        <f>IF(TablaCocina[[#This Row],[Cobro de la orde]]="Sí",H390/G390,0)</f>
        <v>0</v>
      </c>
      <c r="K390" s="12">
        <v>1</v>
      </c>
      <c r="L390" s="12">
        <v>25</v>
      </c>
      <c r="M390" s="6" t="s">
        <v>1142</v>
      </c>
      <c r="N390" s="12" t="str">
        <f>VLOOKUP(TablaCocina[[#This Row],[Número de Orden]],TablaSala[[Número de Orden]:[Cobro de la Orden]],2,FALSE)</f>
        <v>No</v>
      </c>
    </row>
    <row r="391" spans="1:14">
      <c r="A391" s="6">
        <v>149</v>
      </c>
      <c r="B391" s="12">
        <v>18</v>
      </c>
      <c r="C391" s="6" t="s">
        <v>91</v>
      </c>
      <c r="D391" s="12" t="s">
        <v>1159</v>
      </c>
      <c r="E391" s="6">
        <v>20</v>
      </c>
      <c r="F391" s="12">
        <v>34</v>
      </c>
      <c r="G391" s="12">
        <f>IF(TablaCocina[[#This Row],[Cobro de la orde]]="Sí",F391*K391,0)</f>
        <v>102</v>
      </c>
      <c r="H391" s="12">
        <f>IF(TablaCocina[[#This Row],[Cobro de la orde]]="Sí",(F391-E391)*K391,0)</f>
        <v>42</v>
      </c>
      <c r="I391" s="12">
        <f>IF(TablaCocina[[#This Row],[Cobro de la orde]]="Sí",F391*K391,0)</f>
        <v>102</v>
      </c>
      <c r="J391" s="46">
        <f>IF(TablaCocina[[#This Row],[Cobro de la orde]]="Sí",H391/G391,0)</f>
        <v>0.41176470588235292</v>
      </c>
      <c r="K391" s="12">
        <v>3</v>
      </c>
      <c r="L391" s="12">
        <v>28</v>
      </c>
      <c r="M391" s="6" t="s">
        <v>1143</v>
      </c>
      <c r="N391" s="12" t="str">
        <f>VLOOKUP(TablaCocina[[#This Row],[Número de Orden]],TablaSala[[Número de Orden]:[Cobro de la Orden]],2,FALSE)</f>
        <v>Sí</v>
      </c>
    </row>
    <row r="392" spans="1:14">
      <c r="A392" s="6">
        <v>149</v>
      </c>
      <c r="B392" s="12">
        <v>18</v>
      </c>
      <c r="C392" s="6" t="s">
        <v>114</v>
      </c>
      <c r="D392" s="12" t="s">
        <v>1147</v>
      </c>
      <c r="E392" s="6">
        <v>18</v>
      </c>
      <c r="F392" s="12">
        <v>30</v>
      </c>
      <c r="G392" s="12">
        <f>IF(TablaCocina[[#This Row],[Cobro de la orde]]="Sí",F392*K392,0)</f>
        <v>30</v>
      </c>
      <c r="H392" s="12">
        <f>IF(TablaCocina[[#This Row],[Cobro de la orde]]="Sí",(F392-E392)*K392,0)</f>
        <v>12</v>
      </c>
      <c r="I392" s="12">
        <f>IF(TablaCocina[[#This Row],[Cobro de la orde]]="Sí",F392*K392,0)</f>
        <v>30</v>
      </c>
      <c r="J392" s="46">
        <f>IF(TablaCocina[[#This Row],[Cobro de la orde]]="Sí",H392/G392,0)</f>
        <v>0.4</v>
      </c>
      <c r="K392" s="12">
        <v>1</v>
      </c>
      <c r="L392" s="12">
        <v>38</v>
      </c>
      <c r="M392" s="6" t="s">
        <v>1143</v>
      </c>
      <c r="N392" s="12" t="str">
        <f>VLOOKUP(TablaCocina[[#This Row],[Número de Orden]],TablaSala[[Número de Orden]:[Cobro de la Orden]],2,FALSE)</f>
        <v>Sí</v>
      </c>
    </row>
    <row r="393" spans="1:14">
      <c r="A393" s="6">
        <v>149</v>
      </c>
      <c r="B393" s="12">
        <v>18</v>
      </c>
      <c r="C393" s="6" t="s">
        <v>131</v>
      </c>
      <c r="D393" s="12" t="s">
        <v>1163</v>
      </c>
      <c r="E393" s="6">
        <v>10</v>
      </c>
      <c r="F393" s="12">
        <v>18</v>
      </c>
      <c r="G393" s="12">
        <f>IF(TablaCocina[[#This Row],[Cobro de la orde]]="Sí",F393*K393,0)</f>
        <v>36</v>
      </c>
      <c r="H393" s="12">
        <f>IF(TablaCocina[[#This Row],[Cobro de la orde]]="Sí",(F393-E393)*K393,0)</f>
        <v>16</v>
      </c>
      <c r="I393" s="12">
        <f>IF(TablaCocina[[#This Row],[Cobro de la orde]]="Sí",F393*K393,0)</f>
        <v>36</v>
      </c>
      <c r="J393" s="46">
        <f>IF(TablaCocina[[#This Row],[Cobro de la orde]]="Sí",H393/G393,0)</f>
        <v>0.44444444444444442</v>
      </c>
      <c r="K393" s="12">
        <v>2</v>
      </c>
      <c r="L393" s="12">
        <v>25</v>
      </c>
      <c r="M393" s="6" t="s">
        <v>1142</v>
      </c>
      <c r="N393" s="12" t="str">
        <f>VLOOKUP(TablaCocina[[#This Row],[Número de Orden]],TablaSala[[Número de Orden]:[Cobro de la Orden]],2,FALSE)</f>
        <v>Sí</v>
      </c>
    </row>
    <row r="394" spans="1:14">
      <c r="A394" s="6">
        <v>149</v>
      </c>
      <c r="B394" s="12">
        <v>18</v>
      </c>
      <c r="C394" s="6" t="s">
        <v>65</v>
      </c>
      <c r="D394" s="12" t="s">
        <v>1152</v>
      </c>
      <c r="E394" s="6">
        <v>17</v>
      </c>
      <c r="F394" s="12">
        <v>29</v>
      </c>
      <c r="G394" s="12">
        <f>IF(TablaCocina[[#This Row],[Cobro de la orde]]="Sí",F394*K394,0)</f>
        <v>58</v>
      </c>
      <c r="H394" s="12">
        <f>IF(TablaCocina[[#This Row],[Cobro de la orde]]="Sí",(F394-E394)*K394,0)</f>
        <v>24</v>
      </c>
      <c r="I394" s="12">
        <f>IF(TablaCocina[[#This Row],[Cobro de la orde]]="Sí",F394*K394,0)</f>
        <v>58</v>
      </c>
      <c r="J394" s="46">
        <f>IF(TablaCocina[[#This Row],[Cobro de la orde]]="Sí",H394/G394,0)</f>
        <v>0.41379310344827586</v>
      </c>
      <c r="K394" s="12">
        <v>2</v>
      </c>
      <c r="L394" s="12">
        <v>48</v>
      </c>
      <c r="M394" s="6" t="s">
        <v>1143</v>
      </c>
      <c r="N394" s="12" t="str">
        <f>VLOOKUP(TablaCocina[[#This Row],[Número de Orden]],TablaSala[[Número de Orden]:[Cobro de la Orden]],2,FALSE)</f>
        <v>Sí</v>
      </c>
    </row>
    <row r="395" spans="1:14">
      <c r="A395" s="6">
        <v>150</v>
      </c>
      <c r="B395" s="12">
        <v>18</v>
      </c>
      <c r="C395" s="6" t="s">
        <v>349</v>
      </c>
      <c r="D395" s="12" t="s">
        <v>1158</v>
      </c>
      <c r="E395" s="6">
        <v>13</v>
      </c>
      <c r="F395" s="12">
        <v>22</v>
      </c>
      <c r="G395" s="12">
        <f>IF(TablaCocina[[#This Row],[Cobro de la orde]]="Sí",F395*K395,0)</f>
        <v>44</v>
      </c>
      <c r="H395" s="12">
        <f>IF(TablaCocina[[#This Row],[Cobro de la orde]]="Sí",(F395-E395)*K395,0)</f>
        <v>18</v>
      </c>
      <c r="I395" s="12">
        <f>IF(TablaCocina[[#This Row],[Cobro de la orde]]="Sí",F395*K395,0)</f>
        <v>44</v>
      </c>
      <c r="J395" s="46">
        <f>IF(TablaCocina[[#This Row],[Cobro de la orde]]="Sí",H395/G395,0)</f>
        <v>0.40909090909090912</v>
      </c>
      <c r="K395" s="12">
        <v>2</v>
      </c>
      <c r="L395" s="12">
        <v>19</v>
      </c>
      <c r="M395" s="6" t="s">
        <v>1142</v>
      </c>
      <c r="N395" s="12" t="str">
        <f>VLOOKUP(TablaCocina[[#This Row],[Número de Orden]],TablaSala[[Número de Orden]:[Cobro de la Orden]],2,FALSE)</f>
        <v>Sí</v>
      </c>
    </row>
    <row r="396" spans="1:14">
      <c r="A396" s="6">
        <v>150</v>
      </c>
      <c r="B396" s="12">
        <v>18</v>
      </c>
      <c r="C396" s="6" t="s">
        <v>453</v>
      </c>
      <c r="D396" s="12" t="s">
        <v>1153</v>
      </c>
      <c r="E396" s="6">
        <v>20</v>
      </c>
      <c r="F396" s="12">
        <v>33</v>
      </c>
      <c r="G396" s="12">
        <f>IF(TablaCocina[[#This Row],[Cobro de la orde]]="Sí",F396*K396,0)</f>
        <v>66</v>
      </c>
      <c r="H396" s="12">
        <f>IF(TablaCocina[[#This Row],[Cobro de la orde]]="Sí",(F396-E396)*K396,0)</f>
        <v>26</v>
      </c>
      <c r="I396" s="12">
        <f>IF(TablaCocina[[#This Row],[Cobro de la orde]]="Sí",F396*K396,0)</f>
        <v>66</v>
      </c>
      <c r="J396" s="46">
        <f>IF(TablaCocina[[#This Row],[Cobro de la orde]]="Sí",H396/G396,0)</f>
        <v>0.39393939393939392</v>
      </c>
      <c r="K396" s="12">
        <v>2</v>
      </c>
      <c r="L396" s="12">
        <v>57</v>
      </c>
      <c r="M396" s="6" t="s">
        <v>1143</v>
      </c>
      <c r="N396" s="12" t="str">
        <f>VLOOKUP(TablaCocina[[#This Row],[Número de Orden]],TablaSala[[Número de Orden]:[Cobro de la Orden]],2,FALSE)</f>
        <v>Sí</v>
      </c>
    </row>
    <row r="397" spans="1:14">
      <c r="A397" s="6">
        <v>150</v>
      </c>
      <c r="B397" s="12">
        <v>18</v>
      </c>
      <c r="C397" s="6" t="s">
        <v>255</v>
      </c>
      <c r="D397" s="12" t="s">
        <v>1160</v>
      </c>
      <c r="E397" s="6">
        <v>12</v>
      </c>
      <c r="F397" s="12">
        <v>20</v>
      </c>
      <c r="G397" s="12">
        <f>IF(TablaCocina[[#This Row],[Cobro de la orde]]="Sí",F397*K397,0)</f>
        <v>40</v>
      </c>
      <c r="H397" s="12">
        <f>IF(TablaCocina[[#This Row],[Cobro de la orde]]="Sí",(F397-E397)*K397,0)</f>
        <v>16</v>
      </c>
      <c r="I397" s="12">
        <f>IF(TablaCocina[[#This Row],[Cobro de la orde]]="Sí",F397*K397,0)</f>
        <v>40</v>
      </c>
      <c r="J397" s="46">
        <f>IF(TablaCocina[[#This Row],[Cobro de la orde]]="Sí",H397/G397,0)</f>
        <v>0.4</v>
      </c>
      <c r="K397" s="12">
        <v>2</v>
      </c>
      <c r="L397" s="12">
        <v>30</v>
      </c>
      <c r="M397" s="6" t="s">
        <v>1143</v>
      </c>
      <c r="N397" s="12" t="str">
        <f>VLOOKUP(TablaCocina[[#This Row],[Número de Orden]],TablaSala[[Número de Orden]:[Cobro de la Orden]],2,FALSE)</f>
        <v>Sí</v>
      </c>
    </row>
    <row r="398" spans="1:14">
      <c r="A398" s="6">
        <v>151</v>
      </c>
      <c r="B398" s="12">
        <v>6</v>
      </c>
      <c r="C398" s="6" t="s">
        <v>345</v>
      </c>
      <c r="D398" s="12" t="s">
        <v>1161</v>
      </c>
      <c r="E398" s="6">
        <v>14</v>
      </c>
      <c r="F398" s="12">
        <v>23</v>
      </c>
      <c r="G398" s="12">
        <f>IF(TablaCocina[[#This Row],[Cobro de la orde]]="Sí",F398*K398,0)</f>
        <v>69</v>
      </c>
      <c r="H398" s="12">
        <f>IF(TablaCocina[[#This Row],[Cobro de la orde]]="Sí",(F398-E398)*K398,0)</f>
        <v>27</v>
      </c>
      <c r="I398" s="12">
        <f>IF(TablaCocina[[#This Row],[Cobro de la orde]]="Sí",F398*K398,0)</f>
        <v>69</v>
      </c>
      <c r="J398" s="46">
        <f>IF(TablaCocina[[#This Row],[Cobro de la orde]]="Sí",H398/G398,0)</f>
        <v>0.39130434782608697</v>
      </c>
      <c r="K398" s="12">
        <v>3</v>
      </c>
      <c r="L398" s="12">
        <v>13</v>
      </c>
      <c r="M398" s="6" t="s">
        <v>1142</v>
      </c>
      <c r="N398" s="12" t="str">
        <f>VLOOKUP(TablaCocina[[#This Row],[Número de Orden]],TablaSala[[Número de Orden]:[Cobro de la Orden]],2,FALSE)</f>
        <v>Sí</v>
      </c>
    </row>
    <row r="399" spans="1:14">
      <c r="A399" s="6">
        <v>151</v>
      </c>
      <c r="B399" s="12">
        <v>6</v>
      </c>
      <c r="C399" s="6" t="s">
        <v>116</v>
      </c>
      <c r="D399" s="12" t="s">
        <v>1162</v>
      </c>
      <c r="E399" s="6">
        <v>13</v>
      </c>
      <c r="F399" s="12">
        <v>21</v>
      </c>
      <c r="G399" s="12">
        <f>IF(TablaCocina[[#This Row],[Cobro de la orde]]="Sí",F399*K399,0)</f>
        <v>63</v>
      </c>
      <c r="H399" s="12">
        <f>IF(TablaCocina[[#This Row],[Cobro de la orde]]="Sí",(F399-E399)*K399,0)</f>
        <v>24</v>
      </c>
      <c r="I399" s="12">
        <f>IF(TablaCocina[[#This Row],[Cobro de la orde]]="Sí",F399*K399,0)</f>
        <v>63</v>
      </c>
      <c r="J399" s="46">
        <f>IF(TablaCocina[[#This Row],[Cobro de la orde]]="Sí",H399/G399,0)</f>
        <v>0.38095238095238093</v>
      </c>
      <c r="K399" s="12">
        <v>3</v>
      </c>
      <c r="L399" s="12">
        <v>6</v>
      </c>
      <c r="M399" s="6" t="s">
        <v>1142</v>
      </c>
      <c r="N399" s="12" t="str">
        <f>VLOOKUP(TablaCocina[[#This Row],[Número de Orden]],TablaSala[[Número de Orden]:[Cobro de la Orden]],2,FALSE)</f>
        <v>Sí</v>
      </c>
    </row>
    <row r="400" spans="1:14">
      <c r="A400" s="6">
        <v>152</v>
      </c>
      <c r="B400" s="12">
        <v>5</v>
      </c>
      <c r="C400" s="6" t="s">
        <v>71</v>
      </c>
      <c r="D400" s="12" t="s">
        <v>1154</v>
      </c>
      <c r="E400" s="6">
        <v>16</v>
      </c>
      <c r="F400" s="12">
        <v>28</v>
      </c>
      <c r="G400" s="12">
        <f>IF(TablaCocina[[#This Row],[Cobro de la orde]]="Sí",F400*K400,0)</f>
        <v>56</v>
      </c>
      <c r="H400" s="12">
        <f>IF(TablaCocina[[#This Row],[Cobro de la orde]]="Sí",(F400-E400)*K400,0)</f>
        <v>24</v>
      </c>
      <c r="I400" s="12">
        <f>IF(TablaCocina[[#This Row],[Cobro de la orde]]="Sí",F400*K400,0)</f>
        <v>56</v>
      </c>
      <c r="J400" s="46">
        <f>IF(TablaCocina[[#This Row],[Cobro de la orde]]="Sí",H400/G400,0)</f>
        <v>0.42857142857142855</v>
      </c>
      <c r="K400" s="12">
        <v>2</v>
      </c>
      <c r="L400" s="12">
        <v>12</v>
      </c>
      <c r="M400" s="6" t="s">
        <v>1142</v>
      </c>
      <c r="N400" s="12" t="str">
        <f>VLOOKUP(TablaCocina[[#This Row],[Número de Orden]],TablaSala[[Número de Orden]:[Cobro de la Orden]],2,FALSE)</f>
        <v>Sí</v>
      </c>
    </row>
    <row r="401" spans="1:14">
      <c r="A401" s="6">
        <v>153</v>
      </c>
      <c r="B401" s="12">
        <v>10</v>
      </c>
      <c r="C401" s="6" t="s">
        <v>453</v>
      </c>
      <c r="D401" s="12" t="s">
        <v>1153</v>
      </c>
      <c r="E401" s="6">
        <v>20</v>
      </c>
      <c r="F401" s="12">
        <v>33</v>
      </c>
      <c r="G401" s="12">
        <f>IF(TablaCocina[[#This Row],[Cobro de la orde]]="Sí",F401*K401,0)</f>
        <v>99</v>
      </c>
      <c r="H401" s="12">
        <f>IF(TablaCocina[[#This Row],[Cobro de la orde]]="Sí",(F401-E401)*K401,0)</f>
        <v>39</v>
      </c>
      <c r="I401" s="12">
        <f>IF(TablaCocina[[#This Row],[Cobro de la orde]]="Sí",F401*K401,0)</f>
        <v>99</v>
      </c>
      <c r="J401" s="46">
        <f>IF(TablaCocina[[#This Row],[Cobro de la orde]]="Sí",H401/G401,0)</f>
        <v>0.39393939393939392</v>
      </c>
      <c r="K401" s="12">
        <v>3</v>
      </c>
      <c r="L401" s="12">
        <v>10</v>
      </c>
      <c r="M401" s="6" t="s">
        <v>1143</v>
      </c>
      <c r="N401" s="12" t="str">
        <f>VLOOKUP(TablaCocina[[#This Row],[Número de Orden]],TablaSala[[Número de Orden]:[Cobro de la Orden]],2,FALSE)</f>
        <v>Sí</v>
      </c>
    </row>
    <row r="402" spans="1:14">
      <c r="A402" s="6">
        <v>153</v>
      </c>
      <c r="B402" s="12">
        <v>10</v>
      </c>
      <c r="C402" s="6" t="s">
        <v>273</v>
      </c>
      <c r="D402" s="12" t="s">
        <v>1146</v>
      </c>
      <c r="E402" s="6">
        <v>14</v>
      </c>
      <c r="F402" s="12">
        <v>24</v>
      </c>
      <c r="G402" s="12">
        <f>IF(TablaCocina[[#This Row],[Cobro de la orde]]="Sí",F402*K402,0)</f>
        <v>24</v>
      </c>
      <c r="H402" s="12">
        <f>IF(TablaCocina[[#This Row],[Cobro de la orde]]="Sí",(F402-E402)*K402,0)</f>
        <v>10</v>
      </c>
      <c r="I402" s="12">
        <f>IF(TablaCocina[[#This Row],[Cobro de la orde]]="Sí",F402*K402,0)</f>
        <v>24</v>
      </c>
      <c r="J402" s="46">
        <f>IF(TablaCocina[[#This Row],[Cobro de la orde]]="Sí",H402/G402,0)</f>
        <v>0.41666666666666669</v>
      </c>
      <c r="K402" s="12">
        <v>1</v>
      </c>
      <c r="L402" s="12">
        <v>53</v>
      </c>
      <c r="M402" s="6" t="s">
        <v>1143</v>
      </c>
      <c r="N402" s="12" t="str">
        <f>VLOOKUP(TablaCocina[[#This Row],[Número de Orden]],TablaSala[[Número de Orden]:[Cobro de la Orden]],2,FALSE)</f>
        <v>Sí</v>
      </c>
    </row>
    <row r="403" spans="1:14">
      <c r="A403" s="6">
        <v>153</v>
      </c>
      <c r="B403" s="12">
        <v>10</v>
      </c>
      <c r="C403" s="6" t="s">
        <v>79</v>
      </c>
      <c r="D403" s="12" t="s">
        <v>1150</v>
      </c>
      <c r="E403" s="6">
        <v>25</v>
      </c>
      <c r="F403" s="12">
        <v>40</v>
      </c>
      <c r="G403" s="12">
        <f>IF(TablaCocina[[#This Row],[Cobro de la orde]]="Sí",F403*K403,0)</f>
        <v>80</v>
      </c>
      <c r="H403" s="12">
        <f>IF(TablaCocina[[#This Row],[Cobro de la orde]]="Sí",(F403-E403)*K403,0)</f>
        <v>30</v>
      </c>
      <c r="I403" s="12">
        <f>IF(TablaCocina[[#This Row],[Cobro de la orde]]="Sí",F403*K403,0)</f>
        <v>80</v>
      </c>
      <c r="J403" s="46">
        <f>IF(TablaCocina[[#This Row],[Cobro de la orde]]="Sí",H403/G403,0)</f>
        <v>0.375</v>
      </c>
      <c r="K403" s="12">
        <v>2</v>
      </c>
      <c r="L403" s="12">
        <v>26</v>
      </c>
      <c r="M403" s="6" t="s">
        <v>1142</v>
      </c>
      <c r="N403" s="12" t="str">
        <f>VLOOKUP(TablaCocina[[#This Row],[Número de Orden]],TablaSala[[Número de Orden]:[Cobro de la Orden]],2,FALSE)</f>
        <v>Sí</v>
      </c>
    </row>
    <row r="404" spans="1:14">
      <c r="A404" s="6">
        <v>154</v>
      </c>
      <c r="B404" s="12">
        <v>11</v>
      </c>
      <c r="C404" s="6" t="s">
        <v>120</v>
      </c>
      <c r="D404" s="12" t="s">
        <v>1151</v>
      </c>
      <c r="E404" s="6">
        <v>22</v>
      </c>
      <c r="F404" s="12">
        <v>36</v>
      </c>
      <c r="G404" s="12">
        <f>IF(TablaCocina[[#This Row],[Cobro de la orde]]="Sí",F404*K404,0)</f>
        <v>108</v>
      </c>
      <c r="H404" s="12">
        <f>IF(TablaCocina[[#This Row],[Cobro de la orde]]="Sí",(F404-E404)*K404,0)</f>
        <v>42</v>
      </c>
      <c r="I404" s="12">
        <f>IF(TablaCocina[[#This Row],[Cobro de la orde]]="Sí",F404*K404,0)</f>
        <v>108</v>
      </c>
      <c r="J404" s="46">
        <f>IF(TablaCocina[[#This Row],[Cobro de la orde]]="Sí",H404/G404,0)</f>
        <v>0.3888888888888889</v>
      </c>
      <c r="K404" s="12">
        <v>3</v>
      </c>
      <c r="L404" s="12">
        <v>52</v>
      </c>
      <c r="M404" s="6" t="s">
        <v>1142</v>
      </c>
      <c r="N404" s="12" t="str">
        <f>VLOOKUP(TablaCocina[[#This Row],[Número de Orden]],TablaSala[[Número de Orden]:[Cobro de la Orden]],2,FALSE)</f>
        <v>Sí</v>
      </c>
    </row>
    <row r="405" spans="1:14">
      <c r="A405" s="6">
        <v>154</v>
      </c>
      <c r="B405" s="12">
        <v>11</v>
      </c>
      <c r="C405" s="6" t="s">
        <v>131</v>
      </c>
      <c r="D405" s="12" t="s">
        <v>1163</v>
      </c>
      <c r="E405" s="6">
        <v>10</v>
      </c>
      <c r="F405" s="12">
        <v>18</v>
      </c>
      <c r="G405" s="12">
        <f>IF(TablaCocina[[#This Row],[Cobro de la orde]]="Sí",F405*K405,0)</f>
        <v>36</v>
      </c>
      <c r="H405" s="12">
        <f>IF(TablaCocina[[#This Row],[Cobro de la orde]]="Sí",(F405-E405)*K405,0)</f>
        <v>16</v>
      </c>
      <c r="I405" s="12">
        <f>IF(TablaCocina[[#This Row],[Cobro de la orde]]="Sí",F405*K405,0)</f>
        <v>36</v>
      </c>
      <c r="J405" s="46">
        <f>IF(TablaCocina[[#This Row],[Cobro de la orde]]="Sí",H405/G405,0)</f>
        <v>0.44444444444444442</v>
      </c>
      <c r="K405" s="12">
        <v>2</v>
      </c>
      <c r="L405" s="12">
        <v>30</v>
      </c>
      <c r="M405" s="6" t="s">
        <v>1142</v>
      </c>
      <c r="N405" s="12" t="str">
        <f>VLOOKUP(TablaCocina[[#This Row],[Número de Orden]],TablaSala[[Número de Orden]:[Cobro de la Orden]],2,FALSE)</f>
        <v>Sí</v>
      </c>
    </row>
    <row r="406" spans="1:14">
      <c r="A406" s="6">
        <v>155</v>
      </c>
      <c r="B406" s="12">
        <v>7</v>
      </c>
      <c r="C406" s="6" t="s">
        <v>184</v>
      </c>
      <c r="D406" s="12" t="s">
        <v>1149</v>
      </c>
      <c r="E406" s="6">
        <v>16</v>
      </c>
      <c r="F406" s="12">
        <v>27</v>
      </c>
      <c r="G406" s="12">
        <f>IF(TablaCocina[[#This Row],[Cobro de la orde]]="Sí",F406*K406,0)</f>
        <v>54</v>
      </c>
      <c r="H406" s="12">
        <f>IF(TablaCocina[[#This Row],[Cobro de la orde]]="Sí",(F406-E406)*K406,0)</f>
        <v>22</v>
      </c>
      <c r="I406" s="12">
        <f>IF(TablaCocina[[#This Row],[Cobro de la orde]]="Sí",F406*K406,0)</f>
        <v>54</v>
      </c>
      <c r="J406" s="46">
        <f>IF(TablaCocina[[#This Row],[Cobro de la orde]]="Sí",H406/G406,0)</f>
        <v>0.40740740740740738</v>
      </c>
      <c r="K406" s="12">
        <v>2</v>
      </c>
      <c r="L406" s="12">
        <v>24</v>
      </c>
      <c r="M406" s="6" t="s">
        <v>1143</v>
      </c>
      <c r="N406" s="12" t="str">
        <f>VLOOKUP(TablaCocina[[#This Row],[Número de Orden]],TablaSala[[Número de Orden]:[Cobro de la Orden]],2,FALSE)</f>
        <v>Sí</v>
      </c>
    </row>
    <row r="407" spans="1:14">
      <c r="A407" s="6">
        <v>155</v>
      </c>
      <c r="B407" s="12">
        <v>7</v>
      </c>
      <c r="C407" s="6" t="s">
        <v>200</v>
      </c>
      <c r="D407" s="12" t="s">
        <v>1148</v>
      </c>
      <c r="E407" s="6">
        <v>19</v>
      </c>
      <c r="F407" s="12">
        <v>31</v>
      </c>
      <c r="G407" s="12">
        <f>IF(TablaCocina[[#This Row],[Cobro de la orde]]="Sí",F407*K407,0)</f>
        <v>62</v>
      </c>
      <c r="H407" s="12">
        <f>IF(TablaCocina[[#This Row],[Cobro de la orde]]="Sí",(F407-E407)*K407,0)</f>
        <v>24</v>
      </c>
      <c r="I407" s="12">
        <f>IF(TablaCocina[[#This Row],[Cobro de la orde]]="Sí",F407*K407,0)</f>
        <v>62</v>
      </c>
      <c r="J407" s="46">
        <f>IF(TablaCocina[[#This Row],[Cobro de la orde]]="Sí",H407/G407,0)</f>
        <v>0.38709677419354838</v>
      </c>
      <c r="K407" s="12">
        <v>2</v>
      </c>
      <c r="L407" s="12">
        <v>43</v>
      </c>
      <c r="M407" s="6" t="s">
        <v>1142</v>
      </c>
      <c r="N407" s="12" t="str">
        <f>VLOOKUP(TablaCocina[[#This Row],[Número de Orden]],TablaSala[[Número de Orden]:[Cobro de la Orden]],2,FALSE)</f>
        <v>Sí</v>
      </c>
    </row>
    <row r="408" spans="1:14">
      <c r="A408" s="6">
        <v>155</v>
      </c>
      <c r="B408" s="12">
        <v>7</v>
      </c>
      <c r="C408" s="6" t="s">
        <v>255</v>
      </c>
      <c r="D408" s="12" t="s">
        <v>1160</v>
      </c>
      <c r="E408" s="6">
        <v>12</v>
      </c>
      <c r="F408" s="12">
        <v>20</v>
      </c>
      <c r="G408" s="12">
        <f>IF(TablaCocina[[#This Row],[Cobro de la orde]]="Sí",F408*K408,0)</f>
        <v>20</v>
      </c>
      <c r="H408" s="12">
        <f>IF(TablaCocina[[#This Row],[Cobro de la orde]]="Sí",(F408-E408)*K408,0)</f>
        <v>8</v>
      </c>
      <c r="I408" s="12">
        <f>IF(TablaCocina[[#This Row],[Cobro de la orde]]="Sí",F408*K408,0)</f>
        <v>20</v>
      </c>
      <c r="J408" s="46">
        <f>IF(TablaCocina[[#This Row],[Cobro de la orde]]="Sí",H408/G408,0)</f>
        <v>0.4</v>
      </c>
      <c r="K408" s="12">
        <v>1</v>
      </c>
      <c r="L408" s="12">
        <v>33</v>
      </c>
      <c r="M408" s="6" t="s">
        <v>1143</v>
      </c>
      <c r="N408" s="12" t="str">
        <f>VLOOKUP(TablaCocina[[#This Row],[Número de Orden]],TablaSala[[Número de Orden]:[Cobro de la Orden]],2,FALSE)</f>
        <v>Sí</v>
      </c>
    </row>
    <row r="409" spans="1:14">
      <c r="A409" s="6">
        <v>156</v>
      </c>
      <c r="B409" s="12">
        <v>6</v>
      </c>
      <c r="C409" s="6" t="s">
        <v>71</v>
      </c>
      <c r="D409" s="12" t="s">
        <v>1154</v>
      </c>
      <c r="E409" s="6">
        <v>16</v>
      </c>
      <c r="F409" s="12">
        <v>28</v>
      </c>
      <c r="G409" s="12">
        <f>IF(TablaCocina[[#This Row],[Cobro de la orde]]="Sí",F409*K409,0)</f>
        <v>56</v>
      </c>
      <c r="H409" s="12">
        <f>IF(TablaCocina[[#This Row],[Cobro de la orde]]="Sí",(F409-E409)*K409,0)</f>
        <v>24</v>
      </c>
      <c r="I409" s="12">
        <f>IF(TablaCocina[[#This Row],[Cobro de la orde]]="Sí",F409*K409,0)</f>
        <v>56</v>
      </c>
      <c r="J409" s="46">
        <f>IF(TablaCocina[[#This Row],[Cobro de la orde]]="Sí",H409/G409,0)</f>
        <v>0.42857142857142855</v>
      </c>
      <c r="K409" s="12">
        <v>2</v>
      </c>
      <c r="L409" s="12">
        <v>6</v>
      </c>
      <c r="M409" s="6" t="s">
        <v>1142</v>
      </c>
      <c r="N409" s="12" t="str">
        <f>VLOOKUP(TablaCocina[[#This Row],[Número de Orden]],TablaSala[[Número de Orden]:[Cobro de la Orden]],2,FALSE)</f>
        <v>Sí</v>
      </c>
    </row>
    <row r="410" spans="1:14">
      <c r="A410" s="6">
        <v>157</v>
      </c>
      <c r="B410" s="12">
        <v>13</v>
      </c>
      <c r="C410" s="6" t="s">
        <v>209</v>
      </c>
      <c r="D410" s="12" t="s">
        <v>1165</v>
      </c>
      <c r="E410" s="6">
        <v>15</v>
      </c>
      <c r="F410" s="12">
        <v>25</v>
      </c>
      <c r="G410" s="12">
        <f>IF(TablaCocina[[#This Row],[Cobro de la orde]]="Sí",F410*K410,0)</f>
        <v>75</v>
      </c>
      <c r="H410" s="12">
        <f>IF(TablaCocina[[#This Row],[Cobro de la orde]]="Sí",(F410-E410)*K410,0)</f>
        <v>30</v>
      </c>
      <c r="I410" s="12">
        <f>IF(TablaCocina[[#This Row],[Cobro de la orde]]="Sí",F410*K410,0)</f>
        <v>75</v>
      </c>
      <c r="J410" s="46">
        <f>IF(TablaCocina[[#This Row],[Cobro de la orde]]="Sí",H410/G410,0)</f>
        <v>0.4</v>
      </c>
      <c r="K410" s="12">
        <v>3</v>
      </c>
      <c r="L410" s="12">
        <v>48</v>
      </c>
      <c r="M410" s="6" t="s">
        <v>1143</v>
      </c>
      <c r="N410" s="12" t="str">
        <f>VLOOKUP(TablaCocina[[#This Row],[Número de Orden]],TablaSala[[Número de Orden]:[Cobro de la Orden]],2,FALSE)</f>
        <v>Sí</v>
      </c>
    </row>
    <row r="411" spans="1:14">
      <c r="A411" s="6">
        <v>157</v>
      </c>
      <c r="B411" s="12">
        <v>13</v>
      </c>
      <c r="C411" s="6" t="s">
        <v>71</v>
      </c>
      <c r="D411" s="12" t="s">
        <v>1154</v>
      </c>
      <c r="E411" s="6">
        <v>16</v>
      </c>
      <c r="F411" s="12">
        <v>28</v>
      </c>
      <c r="G411" s="12">
        <f>IF(TablaCocina[[#This Row],[Cobro de la orde]]="Sí",F411*K411,0)</f>
        <v>28</v>
      </c>
      <c r="H411" s="12">
        <f>IF(TablaCocina[[#This Row],[Cobro de la orde]]="Sí",(F411-E411)*K411,0)</f>
        <v>12</v>
      </c>
      <c r="I411" s="12">
        <f>IF(TablaCocina[[#This Row],[Cobro de la orde]]="Sí",F411*K411,0)</f>
        <v>28</v>
      </c>
      <c r="J411" s="46">
        <f>IF(TablaCocina[[#This Row],[Cobro de la orde]]="Sí",H411/G411,0)</f>
        <v>0.42857142857142855</v>
      </c>
      <c r="K411" s="12">
        <v>1</v>
      </c>
      <c r="L411" s="12">
        <v>54</v>
      </c>
      <c r="M411" s="6" t="s">
        <v>1143</v>
      </c>
      <c r="N411" s="12" t="str">
        <f>VLOOKUP(TablaCocina[[#This Row],[Número de Orden]],TablaSala[[Número de Orden]:[Cobro de la Orden]],2,FALSE)</f>
        <v>Sí</v>
      </c>
    </row>
    <row r="412" spans="1:14">
      <c r="A412" s="6">
        <v>157</v>
      </c>
      <c r="B412" s="12">
        <v>13</v>
      </c>
      <c r="C412" s="6" t="s">
        <v>114</v>
      </c>
      <c r="D412" s="12" t="s">
        <v>1147</v>
      </c>
      <c r="E412" s="6">
        <v>18</v>
      </c>
      <c r="F412" s="12">
        <v>30</v>
      </c>
      <c r="G412" s="12">
        <f>IF(TablaCocina[[#This Row],[Cobro de la orde]]="Sí",F412*K412,0)</f>
        <v>60</v>
      </c>
      <c r="H412" s="12">
        <f>IF(TablaCocina[[#This Row],[Cobro de la orde]]="Sí",(F412-E412)*K412,0)</f>
        <v>24</v>
      </c>
      <c r="I412" s="12">
        <f>IF(TablaCocina[[#This Row],[Cobro de la orde]]="Sí",F412*K412,0)</f>
        <v>60</v>
      </c>
      <c r="J412" s="46">
        <f>IF(TablaCocina[[#This Row],[Cobro de la orde]]="Sí",H412/G412,0)</f>
        <v>0.4</v>
      </c>
      <c r="K412" s="12">
        <v>2</v>
      </c>
      <c r="L412" s="12">
        <v>27</v>
      </c>
      <c r="M412" s="6" t="s">
        <v>1142</v>
      </c>
      <c r="N412" s="12" t="str">
        <f>VLOOKUP(TablaCocina[[#This Row],[Número de Orden]],TablaSala[[Número de Orden]:[Cobro de la Orden]],2,FALSE)</f>
        <v>Sí</v>
      </c>
    </row>
    <row r="413" spans="1:14">
      <c r="A413" s="6">
        <v>157</v>
      </c>
      <c r="B413" s="12">
        <v>13</v>
      </c>
      <c r="C413" s="6" t="s">
        <v>120</v>
      </c>
      <c r="D413" s="12" t="s">
        <v>1151</v>
      </c>
      <c r="E413" s="6">
        <v>22</v>
      </c>
      <c r="F413" s="12">
        <v>36</v>
      </c>
      <c r="G413" s="12">
        <f>IF(TablaCocina[[#This Row],[Cobro de la orde]]="Sí",F413*K413,0)</f>
        <v>108</v>
      </c>
      <c r="H413" s="12">
        <f>IF(TablaCocina[[#This Row],[Cobro de la orde]]="Sí",(F413-E413)*K413,0)</f>
        <v>42</v>
      </c>
      <c r="I413" s="12">
        <f>IF(TablaCocina[[#This Row],[Cobro de la orde]]="Sí",F413*K413,0)</f>
        <v>108</v>
      </c>
      <c r="J413" s="46">
        <f>IF(TablaCocina[[#This Row],[Cobro de la orde]]="Sí",H413/G413,0)</f>
        <v>0.3888888888888889</v>
      </c>
      <c r="K413" s="12">
        <v>3</v>
      </c>
      <c r="L413" s="12">
        <v>21</v>
      </c>
      <c r="M413" s="6" t="s">
        <v>1142</v>
      </c>
      <c r="N413" s="12" t="str">
        <f>VLOOKUP(TablaCocina[[#This Row],[Número de Orden]],TablaSala[[Número de Orden]:[Cobro de la Orden]],2,FALSE)</f>
        <v>Sí</v>
      </c>
    </row>
    <row r="414" spans="1:14">
      <c r="A414" s="6">
        <v>158</v>
      </c>
      <c r="B414" s="12">
        <v>5</v>
      </c>
      <c r="C414" s="6" t="s">
        <v>194</v>
      </c>
      <c r="D414" s="12" t="s">
        <v>1155</v>
      </c>
      <c r="E414" s="6">
        <v>11</v>
      </c>
      <c r="F414" s="12">
        <v>19</v>
      </c>
      <c r="G414" s="12">
        <f>IF(TablaCocina[[#This Row],[Cobro de la orde]]="Sí",F414*K414,0)</f>
        <v>0</v>
      </c>
      <c r="H414" s="12">
        <f>IF(TablaCocina[[#This Row],[Cobro de la orde]]="Sí",(F414-E414)*K414,0)</f>
        <v>0</v>
      </c>
      <c r="I414" s="12">
        <f>IF(TablaCocina[[#This Row],[Cobro de la orde]]="Sí",F414*K414,0)</f>
        <v>0</v>
      </c>
      <c r="J414" s="46">
        <f>IF(TablaCocina[[#This Row],[Cobro de la orde]]="Sí",H414/G414,0)</f>
        <v>0</v>
      </c>
      <c r="K414" s="12">
        <v>1</v>
      </c>
      <c r="L414" s="12">
        <v>57</v>
      </c>
      <c r="M414" s="6" t="s">
        <v>1142</v>
      </c>
      <c r="N414" s="12" t="str">
        <f>VLOOKUP(TablaCocina[[#This Row],[Número de Orden]],TablaSala[[Número de Orden]:[Cobro de la Orden]],2,FALSE)</f>
        <v>No</v>
      </c>
    </row>
    <row r="415" spans="1:14">
      <c r="A415" s="6">
        <v>158</v>
      </c>
      <c r="B415" s="12">
        <v>5</v>
      </c>
      <c r="C415" s="6" t="s">
        <v>270</v>
      </c>
      <c r="D415" s="12" t="s">
        <v>1164</v>
      </c>
      <c r="E415" s="6">
        <v>15</v>
      </c>
      <c r="F415" s="12">
        <v>26</v>
      </c>
      <c r="G415" s="12">
        <f>IF(TablaCocina[[#This Row],[Cobro de la orde]]="Sí",F415*K415,0)</f>
        <v>0</v>
      </c>
      <c r="H415" s="12">
        <f>IF(TablaCocina[[#This Row],[Cobro de la orde]]="Sí",(F415-E415)*K415,0)</f>
        <v>0</v>
      </c>
      <c r="I415" s="12">
        <f>IF(TablaCocina[[#This Row],[Cobro de la orde]]="Sí",F415*K415,0)</f>
        <v>0</v>
      </c>
      <c r="J415" s="46">
        <f>IF(TablaCocina[[#This Row],[Cobro de la orde]]="Sí",H415/G415,0)</f>
        <v>0</v>
      </c>
      <c r="K415" s="12">
        <v>3</v>
      </c>
      <c r="L415" s="12">
        <v>55</v>
      </c>
      <c r="M415" s="6" t="s">
        <v>1142</v>
      </c>
      <c r="N415" s="12" t="str">
        <f>VLOOKUP(TablaCocina[[#This Row],[Número de Orden]],TablaSala[[Número de Orden]:[Cobro de la Orden]],2,FALSE)</f>
        <v>No</v>
      </c>
    </row>
    <row r="416" spans="1:14">
      <c r="A416" s="6">
        <v>158</v>
      </c>
      <c r="B416" s="12">
        <v>5</v>
      </c>
      <c r="C416" s="6" t="s">
        <v>120</v>
      </c>
      <c r="D416" s="12" t="s">
        <v>1151</v>
      </c>
      <c r="E416" s="6">
        <v>22</v>
      </c>
      <c r="F416" s="12">
        <v>36</v>
      </c>
      <c r="G416" s="12">
        <f>IF(TablaCocina[[#This Row],[Cobro de la orde]]="Sí",F416*K416,0)</f>
        <v>0</v>
      </c>
      <c r="H416" s="12">
        <f>IF(TablaCocina[[#This Row],[Cobro de la orde]]="Sí",(F416-E416)*K416,0)</f>
        <v>0</v>
      </c>
      <c r="I416" s="12">
        <f>IF(TablaCocina[[#This Row],[Cobro de la orde]]="Sí",F416*K416,0)</f>
        <v>0</v>
      </c>
      <c r="J416" s="46">
        <f>IF(TablaCocina[[#This Row],[Cobro de la orde]]="Sí",H416/G416,0)</f>
        <v>0</v>
      </c>
      <c r="K416" s="12">
        <v>3</v>
      </c>
      <c r="L416" s="12">
        <v>7</v>
      </c>
      <c r="M416" s="6" t="s">
        <v>1142</v>
      </c>
      <c r="N416" s="12" t="str">
        <f>VLOOKUP(TablaCocina[[#This Row],[Número de Orden]],TablaSala[[Número de Orden]:[Cobro de la Orden]],2,FALSE)</f>
        <v>No</v>
      </c>
    </row>
    <row r="417" spans="1:14">
      <c r="A417" s="6">
        <v>158</v>
      </c>
      <c r="B417" s="12">
        <v>5</v>
      </c>
      <c r="C417" s="6" t="s">
        <v>47</v>
      </c>
      <c r="D417" s="12" t="s">
        <v>1156</v>
      </c>
      <c r="E417" s="6">
        <v>21</v>
      </c>
      <c r="F417" s="12">
        <v>35</v>
      </c>
      <c r="G417" s="12">
        <f>IF(TablaCocina[[#This Row],[Cobro de la orde]]="Sí",F417*K417,0)</f>
        <v>0</v>
      </c>
      <c r="H417" s="12">
        <f>IF(TablaCocina[[#This Row],[Cobro de la orde]]="Sí",(F417-E417)*K417,0)</f>
        <v>0</v>
      </c>
      <c r="I417" s="12">
        <f>IF(TablaCocina[[#This Row],[Cobro de la orde]]="Sí",F417*K417,0)</f>
        <v>0</v>
      </c>
      <c r="J417" s="46">
        <f>IF(TablaCocina[[#This Row],[Cobro de la orde]]="Sí",H417/G417,0)</f>
        <v>0</v>
      </c>
      <c r="K417" s="12">
        <v>3</v>
      </c>
      <c r="L417" s="12">
        <v>16</v>
      </c>
      <c r="M417" s="6" t="s">
        <v>1143</v>
      </c>
      <c r="N417" s="12" t="str">
        <f>VLOOKUP(TablaCocina[[#This Row],[Número de Orden]],TablaSala[[Número de Orden]:[Cobro de la Orden]],2,FALSE)</f>
        <v>No</v>
      </c>
    </row>
    <row r="418" spans="1:14">
      <c r="A418" s="6">
        <v>159</v>
      </c>
      <c r="B418" s="12">
        <v>16</v>
      </c>
      <c r="C418" s="6" t="s">
        <v>65</v>
      </c>
      <c r="D418" s="12" t="s">
        <v>1152</v>
      </c>
      <c r="E418" s="6">
        <v>17</v>
      </c>
      <c r="F418" s="12">
        <v>29</v>
      </c>
      <c r="G418" s="12">
        <f>IF(TablaCocina[[#This Row],[Cobro de la orde]]="Sí",F418*K418,0)</f>
        <v>87</v>
      </c>
      <c r="H418" s="12">
        <f>IF(TablaCocina[[#This Row],[Cobro de la orde]]="Sí",(F418-E418)*K418,0)</f>
        <v>36</v>
      </c>
      <c r="I418" s="12">
        <f>IF(TablaCocina[[#This Row],[Cobro de la orde]]="Sí",F418*K418,0)</f>
        <v>87</v>
      </c>
      <c r="J418" s="46">
        <f>IF(TablaCocina[[#This Row],[Cobro de la orde]]="Sí",H418/G418,0)</f>
        <v>0.41379310344827586</v>
      </c>
      <c r="K418" s="12">
        <v>3</v>
      </c>
      <c r="L418" s="12">
        <v>23</v>
      </c>
      <c r="M418" s="6" t="s">
        <v>1143</v>
      </c>
      <c r="N418" s="12" t="str">
        <f>VLOOKUP(TablaCocina[[#This Row],[Número de Orden]],TablaSala[[Número de Orden]:[Cobro de la Orden]],2,FALSE)</f>
        <v>Sí</v>
      </c>
    </row>
    <row r="419" spans="1:14">
      <c r="A419" s="6">
        <v>159</v>
      </c>
      <c r="B419" s="12">
        <v>16</v>
      </c>
      <c r="C419" s="6" t="s">
        <v>200</v>
      </c>
      <c r="D419" s="12" t="s">
        <v>1148</v>
      </c>
      <c r="E419" s="6">
        <v>19</v>
      </c>
      <c r="F419" s="12">
        <v>31</v>
      </c>
      <c r="G419" s="12">
        <f>IF(TablaCocina[[#This Row],[Cobro de la orde]]="Sí",F419*K419,0)</f>
        <v>31</v>
      </c>
      <c r="H419" s="12">
        <f>IF(TablaCocina[[#This Row],[Cobro de la orde]]="Sí",(F419-E419)*K419,0)</f>
        <v>12</v>
      </c>
      <c r="I419" s="12">
        <f>IF(TablaCocina[[#This Row],[Cobro de la orde]]="Sí",F419*K419,0)</f>
        <v>31</v>
      </c>
      <c r="J419" s="46">
        <f>IF(TablaCocina[[#This Row],[Cobro de la orde]]="Sí",H419/G419,0)</f>
        <v>0.38709677419354838</v>
      </c>
      <c r="K419" s="12">
        <v>1</v>
      </c>
      <c r="L419" s="12">
        <v>5</v>
      </c>
      <c r="M419" s="6" t="s">
        <v>1142</v>
      </c>
      <c r="N419" s="12" t="str">
        <f>VLOOKUP(TablaCocina[[#This Row],[Número de Orden]],TablaSala[[Número de Orden]:[Cobro de la Orden]],2,FALSE)</f>
        <v>Sí</v>
      </c>
    </row>
    <row r="420" spans="1:14">
      <c r="A420" s="6">
        <v>159</v>
      </c>
      <c r="B420" s="12">
        <v>16</v>
      </c>
      <c r="C420" s="6" t="s">
        <v>131</v>
      </c>
      <c r="D420" s="12" t="s">
        <v>1163</v>
      </c>
      <c r="E420" s="6">
        <v>10</v>
      </c>
      <c r="F420" s="12">
        <v>18</v>
      </c>
      <c r="G420" s="12">
        <f>IF(TablaCocina[[#This Row],[Cobro de la orde]]="Sí",F420*K420,0)</f>
        <v>36</v>
      </c>
      <c r="H420" s="12">
        <f>IF(TablaCocina[[#This Row],[Cobro de la orde]]="Sí",(F420-E420)*K420,0)</f>
        <v>16</v>
      </c>
      <c r="I420" s="12">
        <f>IF(TablaCocina[[#This Row],[Cobro de la orde]]="Sí",F420*K420,0)</f>
        <v>36</v>
      </c>
      <c r="J420" s="46">
        <f>IF(TablaCocina[[#This Row],[Cobro de la orde]]="Sí",H420/G420,0)</f>
        <v>0.44444444444444442</v>
      </c>
      <c r="K420" s="12">
        <v>2</v>
      </c>
      <c r="L420" s="12">
        <v>6</v>
      </c>
      <c r="M420" s="6" t="s">
        <v>1142</v>
      </c>
      <c r="N420" s="12" t="str">
        <f>VLOOKUP(TablaCocina[[#This Row],[Número de Orden]],TablaSala[[Número de Orden]:[Cobro de la Orden]],2,FALSE)</f>
        <v>Sí</v>
      </c>
    </row>
    <row r="421" spans="1:14">
      <c r="A421" s="6">
        <v>159</v>
      </c>
      <c r="B421" s="12">
        <v>16</v>
      </c>
      <c r="C421" s="6" t="s">
        <v>453</v>
      </c>
      <c r="D421" s="12" t="s">
        <v>1153</v>
      </c>
      <c r="E421" s="6">
        <v>20</v>
      </c>
      <c r="F421" s="12">
        <v>33</v>
      </c>
      <c r="G421" s="12">
        <f>IF(TablaCocina[[#This Row],[Cobro de la orde]]="Sí",F421*K421,0)</f>
        <v>99</v>
      </c>
      <c r="H421" s="12">
        <f>IF(TablaCocina[[#This Row],[Cobro de la orde]]="Sí",(F421-E421)*K421,0)</f>
        <v>39</v>
      </c>
      <c r="I421" s="12">
        <f>IF(TablaCocina[[#This Row],[Cobro de la orde]]="Sí",F421*K421,0)</f>
        <v>99</v>
      </c>
      <c r="J421" s="46">
        <f>IF(TablaCocina[[#This Row],[Cobro de la orde]]="Sí",H421/G421,0)</f>
        <v>0.39393939393939392</v>
      </c>
      <c r="K421" s="12">
        <v>3</v>
      </c>
      <c r="L421" s="12">
        <v>40</v>
      </c>
      <c r="M421" s="6" t="s">
        <v>1142</v>
      </c>
      <c r="N421" s="12" t="str">
        <f>VLOOKUP(TablaCocina[[#This Row],[Número de Orden]],TablaSala[[Número de Orden]:[Cobro de la Orden]],2,FALSE)</f>
        <v>Sí</v>
      </c>
    </row>
    <row r="422" spans="1:14">
      <c r="A422" s="6">
        <v>160</v>
      </c>
      <c r="B422" s="12">
        <v>19</v>
      </c>
      <c r="C422" s="6" t="s">
        <v>120</v>
      </c>
      <c r="D422" s="12" t="s">
        <v>1151</v>
      </c>
      <c r="E422" s="6">
        <v>22</v>
      </c>
      <c r="F422" s="12">
        <v>36</v>
      </c>
      <c r="G422" s="12">
        <f>IF(TablaCocina[[#This Row],[Cobro de la orde]]="Sí",F422*K422,0)</f>
        <v>108</v>
      </c>
      <c r="H422" s="12">
        <f>IF(TablaCocina[[#This Row],[Cobro de la orde]]="Sí",(F422-E422)*K422,0)</f>
        <v>42</v>
      </c>
      <c r="I422" s="12">
        <f>IF(TablaCocina[[#This Row],[Cobro de la orde]]="Sí",F422*K422,0)</f>
        <v>108</v>
      </c>
      <c r="J422" s="46">
        <f>IF(TablaCocina[[#This Row],[Cobro de la orde]]="Sí",H422/G422,0)</f>
        <v>0.3888888888888889</v>
      </c>
      <c r="K422" s="12">
        <v>3</v>
      </c>
      <c r="L422" s="12">
        <v>20</v>
      </c>
      <c r="M422" s="6" t="s">
        <v>1142</v>
      </c>
      <c r="N422" s="12" t="str">
        <f>VLOOKUP(TablaCocina[[#This Row],[Número de Orden]],TablaSala[[Número de Orden]:[Cobro de la Orden]],2,FALSE)</f>
        <v>Sí</v>
      </c>
    </row>
    <row r="423" spans="1:14">
      <c r="A423" s="6">
        <v>160</v>
      </c>
      <c r="B423" s="12">
        <v>19</v>
      </c>
      <c r="C423" s="6" t="s">
        <v>273</v>
      </c>
      <c r="D423" s="12" t="s">
        <v>1146</v>
      </c>
      <c r="E423" s="6">
        <v>14</v>
      </c>
      <c r="F423" s="12">
        <v>24</v>
      </c>
      <c r="G423" s="12">
        <f>IF(TablaCocina[[#This Row],[Cobro de la orde]]="Sí",F423*K423,0)</f>
        <v>48</v>
      </c>
      <c r="H423" s="12">
        <f>IF(TablaCocina[[#This Row],[Cobro de la orde]]="Sí",(F423-E423)*K423,0)</f>
        <v>20</v>
      </c>
      <c r="I423" s="12">
        <f>IF(TablaCocina[[#This Row],[Cobro de la orde]]="Sí",F423*K423,0)</f>
        <v>48</v>
      </c>
      <c r="J423" s="46">
        <f>IF(TablaCocina[[#This Row],[Cobro de la orde]]="Sí",H423/G423,0)</f>
        <v>0.41666666666666669</v>
      </c>
      <c r="K423" s="12">
        <v>2</v>
      </c>
      <c r="L423" s="12">
        <v>47</v>
      </c>
      <c r="M423" s="6" t="s">
        <v>1142</v>
      </c>
      <c r="N423" s="12" t="str">
        <f>VLOOKUP(TablaCocina[[#This Row],[Número de Orden]],TablaSala[[Número de Orden]:[Cobro de la Orden]],2,FALSE)</f>
        <v>Sí</v>
      </c>
    </row>
    <row r="424" spans="1:14">
      <c r="A424" s="6">
        <v>161</v>
      </c>
      <c r="B424" s="12">
        <v>13</v>
      </c>
      <c r="C424" s="6" t="s">
        <v>71</v>
      </c>
      <c r="D424" s="12" t="s">
        <v>1154</v>
      </c>
      <c r="E424" s="6">
        <v>16</v>
      </c>
      <c r="F424" s="12">
        <v>28</v>
      </c>
      <c r="G424" s="12">
        <f>IF(TablaCocina[[#This Row],[Cobro de la orde]]="Sí",F424*K424,0)</f>
        <v>84</v>
      </c>
      <c r="H424" s="12">
        <f>IF(TablaCocina[[#This Row],[Cobro de la orde]]="Sí",(F424-E424)*K424,0)</f>
        <v>36</v>
      </c>
      <c r="I424" s="12">
        <f>IF(TablaCocina[[#This Row],[Cobro de la orde]]="Sí",F424*K424,0)</f>
        <v>84</v>
      </c>
      <c r="J424" s="46">
        <f>IF(TablaCocina[[#This Row],[Cobro de la orde]]="Sí",H424/G424,0)</f>
        <v>0.42857142857142855</v>
      </c>
      <c r="K424" s="12">
        <v>3</v>
      </c>
      <c r="L424" s="12">
        <v>57</v>
      </c>
      <c r="M424" s="6" t="s">
        <v>1142</v>
      </c>
      <c r="N424" s="12" t="str">
        <f>VLOOKUP(TablaCocina[[#This Row],[Número de Orden]],TablaSala[[Número de Orden]:[Cobro de la Orden]],2,FALSE)</f>
        <v>Sí</v>
      </c>
    </row>
    <row r="425" spans="1:14">
      <c r="A425" s="6">
        <v>162</v>
      </c>
      <c r="B425" s="12">
        <v>14</v>
      </c>
      <c r="C425" s="6" t="s">
        <v>273</v>
      </c>
      <c r="D425" s="12" t="s">
        <v>1146</v>
      </c>
      <c r="E425" s="6">
        <v>14</v>
      </c>
      <c r="F425" s="12">
        <v>24</v>
      </c>
      <c r="G425" s="12">
        <f>IF(TablaCocina[[#This Row],[Cobro de la orde]]="Sí",F425*K425,0)</f>
        <v>72</v>
      </c>
      <c r="H425" s="12">
        <f>IF(TablaCocina[[#This Row],[Cobro de la orde]]="Sí",(F425-E425)*K425,0)</f>
        <v>30</v>
      </c>
      <c r="I425" s="12">
        <f>IF(TablaCocina[[#This Row],[Cobro de la orde]]="Sí",F425*K425,0)</f>
        <v>72</v>
      </c>
      <c r="J425" s="46">
        <f>IF(TablaCocina[[#This Row],[Cobro de la orde]]="Sí",H425/G425,0)</f>
        <v>0.41666666666666669</v>
      </c>
      <c r="K425" s="12">
        <v>3</v>
      </c>
      <c r="L425" s="12">
        <v>25</v>
      </c>
      <c r="M425" s="6" t="s">
        <v>1142</v>
      </c>
      <c r="N425" s="12" t="str">
        <f>VLOOKUP(TablaCocina[[#This Row],[Número de Orden]],TablaSala[[Número de Orden]:[Cobro de la Orden]],2,FALSE)</f>
        <v>Sí</v>
      </c>
    </row>
    <row r="426" spans="1:14">
      <c r="A426" s="6">
        <v>163</v>
      </c>
      <c r="B426" s="12">
        <v>6</v>
      </c>
      <c r="C426" s="6" t="s">
        <v>200</v>
      </c>
      <c r="D426" s="12" t="s">
        <v>1148</v>
      </c>
      <c r="E426" s="6">
        <v>19</v>
      </c>
      <c r="F426" s="12">
        <v>31</v>
      </c>
      <c r="G426" s="12">
        <f>IF(TablaCocina[[#This Row],[Cobro de la orde]]="Sí",F426*K426,0)</f>
        <v>93</v>
      </c>
      <c r="H426" s="12">
        <f>IF(TablaCocina[[#This Row],[Cobro de la orde]]="Sí",(F426-E426)*K426,0)</f>
        <v>36</v>
      </c>
      <c r="I426" s="12">
        <f>IF(TablaCocina[[#This Row],[Cobro de la orde]]="Sí",F426*K426,0)</f>
        <v>93</v>
      </c>
      <c r="J426" s="46">
        <f>IF(TablaCocina[[#This Row],[Cobro de la orde]]="Sí",H426/G426,0)</f>
        <v>0.38709677419354838</v>
      </c>
      <c r="K426" s="12">
        <v>3</v>
      </c>
      <c r="L426" s="12">
        <v>8</v>
      </c>
      <c r="M426" s="6" t="s">
        <v>1143</v>
      </c>
      <c r="N426" s="12" t="str">
        <f>VLOOKUP(TablaCocina[[#This Row],[Número de Orden]],TablaSala[[Número de Orden]:[Cobro de la Orden]],2,FALSE)</f>
        <v>Sí</v>
      </c>
    </row>
    <row r="427" spans="1:14">
      <c r="A427" s="6">
        <v>163</v>
      </c>
      <c r="B427" s="12">
        <v>6</v>
      </c>
      <c r="C427" s="6" t="s">
        <v>114</v>
      </c>
      <c r="D427" s="12" t="s">
        <v>1147</v>
      </c>
      <c r="E427" s="6">
        <v>18</v>
      </c>
      <c r="F427" s="12">
        <v>30</v>
      </c>
      <c r="G427" s="12">
        <f>IF(TablaCocina[[#This Row],[Cobro de la orde]]="Sí",F427*K427,0)</f>
        <v>90</v>
      </c>
      <c r="H427" s="12">
        <f>IF(TablaCocina[[#This Row],[Cobro de la orde]]="Sí",(F427-E427)*K427,0)</f>
        <v>36</v>
      </c>
      <c r="I427" s="12">
        <f>IF(TablaCocina[[#This Row],[Cobro de la orde]]="Sí",F427*K427,0)</f>
        <v>90</v>
      </c>
      <c r="J427" s="46">
        <f>IF(TablaCocina[[#This Row],[Cobro de la orde]]="Sí",H427/G427,0)</f>
        <v>0.4</v>
      </c>
      <c r="K427" s="12">
        <v>3</v>
      </c>
      <c r="L427" s="12">
        <v>16</v>
      </c>
      <c r="M427" s="6" t="s">
        <v>1143</v>
      </c>
      <c r="N427" s="12" t="str">
        <f>VLOOKUP(TablaCocina[[#This Row],[Número de Orden]],TablaSala[[Número de Orden]:[Cobro de la Orden]],2,FALSE)</f>
        <v>Sí</v>
      </c>
    </row>
    <row r="428" spans="1:14">
      <c r="A428" s="6">
        <v>163</v>
      </c>
      <c r="B428" s="12">
        <v>6</v>
      </c>
      <c r="C428" s="6" t="s">
        <v>453</v>
      </c>
      <c r="D428" s="12" t="s">
        <v>1153</v>
      </c>
      <c r="E428" s="6">
        <v>20</v>
      </c>
      <c r="F428" s="12">
        <v>33</v>
      </c>
      <c r="G428" s="12">
        <f>IF(TablaCocina[[#This Row],[Cobro de la orde]]="Sí",F428*K428,0)</f>
        <v>66</v>
      </c>
      <c r="H428" s="12">
        <f>IF(TablaCocina[[#This Row],[Cobro de la orde]]="Sí",(F428-E428)*K428,0)</f>
        <v>26</v>
      </c>
      <c r="I428" s="12">
        <f>IF(TablaCocina[[#This Row],[Cobro de la orde]]="Sí",F428*K428,0)</f>
        <v>66</v>
      </c>
      <c r="J428" s="46">
        <f>IF(TablaCocina[[#This Row],[Cobro de la orde]]="Sí",H428/G428,0)</f>
        <v>0.39393939393939392</v>
      </c>
      <c r="K428" s="12">
        <v>2</v>
      </c>
      <c r="L428" s="12">
        <v>40</v>
      </c>
      <c r="M428" s="6" t="s">
        <v>1143</v>
      </c>
      <c r="N428" s="12" t="str">
        <f>VLOOKUP(TablaCocina[[#This Row],[Número de Orden]],TablaSala[[Número de Orden]:[Cobro de la Orden]],2,FALSE)</f>
        <v>Sí</v>
      </c>
    </row>
    <row r="429" spans="1:14">
      <c r="A429" s="6">
        <v>163</v>
      </c>
      <c r="B429" s="12">
        <v>6</v>
      </c>
      <c r="C429" s="6" t="s">
        <v>349</v>
      </c>
      <c r="D429" s="12" t="s">
        <v>1158</v>
      </c>
      <c r="E429" s="6">
        <v>13</v>
      </c>
      <c r="F429" s="12">
        <v>22</v>
      </c>
      <c r="G429" s="12">
        <f>IF(TablaCocina[[#This Row],[Cobro de la orde]]="Sí",F429*K429,0)</f>
        <v>22</v>
      </c>
      <c r="H429" s="12">
        <f>IF(TablaCocina[[#This Row],[Cobro de la orde]]="Sí",(F429-E429)*K429,0)</f>
        <v>9</v>
      </c>
      <c r="I429" s="12">
        <f>IF(TablaCocina[[#This Row],[Cobro de la orde]]="Sí",F429*K429,0)</f>
        <v>22</v>
      </c>
      <c r="J429" s="46">
        <f>IF(TablaCocina[[#This Row],[Cobro de la orde]]="Sí",H429/G429,0)</f>
        <v>0.40909090909090912</v>
      </c>
      <c r="K429" s="12">
        <v>1</v>
      </c>
      <c r="L429" s="12">
        <v>7</v>
      </c>
      <c r="M429" s="6" t="s">
        <v>1142</v>
      </c>
      <c r="N429" s="12" t="str">
        <f>VLOOKUP(TablaCocina[[#This Row],[Número de Orden]],TablaSala[[Número de Orden]:[Cobro de la Orden]],2,FALSE)</f>
        <v>Sí</v>
      </c>
    </row>
    <row r="430" spans="1:14">
      <c r="A430" s="6">
        <v>164</v>
      </c>
      <c r="B430" s="12">
        <v>8</v>
      </c>
      <c r="C430" s="6" t="s">
        <v>349</v>
      </c>
      <c r="D430" s="12" t="s">
        <v>1158</v>
      </c>
      <c r="E430" s="6">
        <v>13</v>
      </c>
      <c r="F430" s="12">
        <v>22</v>
      </c>
      <c r="G430" s="12">
        <f>IF(TablaCocina[[#This Row],[Cobro de la orde]]="Sí",F430*K430,0)</f>
        <v>22</v>
      </c>
      <c r="H430" s="12">
        <f>IF(TablaCocina[[#This Row],[Cobro de la orde]]="Sí",(F430-E430)*K430,0)</f>
        <v>9</v>
      </c>
      <c r="I430" s="12">
        <f>IF(TablaCocina[[#This Row],[Cobro de la orde]]="Sí",F430*K430,0)</f>
        <v>22</v>
      </c>
      <c r="J430" s="46">
        <f>IF(TablaCocina[[#This Row],[Cobro de la orde]]="Sí",H430/G430,0)</f>
        <v>0.40909090909090912</v>
      </c>
      <c r="K430" s="12">
        <v>1</v>
      </c>
      <c r="L430" s="12">
        <v>43</v>
      </c>
      <c r="M430" s="6" t="s">
        <v>1143</v>
      </c>
      <c r="N430" s="12" t="str">
        <f>VLOOKUP(TablaCocina[[#This Row],[Número de Orden]],TablaSala[[Número de Orden]:[Cobro de la Orden]],2,FALSE)</f>
        <v>Sí</v>
      </c>
    </row>
    <row r="431" spans="1:14">
      <c r="A431" s="6">
        <v>164</v>
      </c>
      <c r="B431" s="12">
        <v>8</v>
      </c>
      <c r="C431" s="6" t="s">
        <v>120</v>
      </c>
      <c r="D431" s="12" t="s">
        <v>1151</v>
      </c>
      <c r="E431" s="6">
        <v>22</v>
      </c>
      <c r="F431" s="12">
        <v>36</v>
      </c>
      <c r="G431" s="12">
        <f>IF(TablaCocina[[#This Row],[Cobro de la orde]]="Sí",F431*K431,0)</f>
        <v>36</v>
      </c>
      <c r="H431" s="12">
        <f>IF(TablaCocina[[#This Row],[Cobro de la orde]]="Sí",(F431-E431)*K431,0)</f>
        <v>14</v>
      </c>
      <c r="I431" s="12">
        <f>IF(TablaCocina[[#This Row],[Cobro de la orde]]="Sí",F431*K431,0)</f>
        <v>36</v>
      </c>
      <c r="J431" s="46">
        <f>IF(TablaCocina[[#This Row],[Cobro de la orde]]="Sí",H431/G431,0)</f>
        <v>0.3888888888888889</v>
      </c>
      <c r="K431" s="12">
        <v>1</v>
      </c>
      <c r="L431" s="12">
        <v>7</v>
      </c>
      <c r="M431" s="6" t="s">
        <v>1142</v>
      </c>
      <c r="N431" s="12" t="str">
        <f>VLOOKUP(TablaCocina[[#This Row],[Número de Orden]],TablaSala[[Número de Orden]:[Cobro de la Orden]],2,FALSE)</f>
        <v>Sí</v>
      </c>
    </row>
    <row r="432" spans="1:14">
      <c r="A432" s="6">
        <v>164</v>
      </c>
      <c r="B432" s="12">
        <v>8</v>
      </c>
      <c r="C432" s="6" t="s">
        <v>428</v>
      </c>
      <c r="D432" s="12" t="s">
        <v>1157</v>
      </c>
      <c r="E432" s="6">
        <v>19</v>
      </c>
      <c r="F432" s="12">
        <v>32</v>
      </c>
      <c r="G432" s="12">
        <f>IF(TablaCocina[[#This Row],[Cobro de la orde]]="Sí",F432*K432,0)</f>
        <v>64</v>
      </c>
      <c r="H432" s="12">
        <f>IF(TablaCocina[[#This Row],[Cobro de la orde]]="Sí",(F432-E432)*K432,0)</f>
        <v>26</v>
      </c>
      <c r="I432" s="12">
        <f>IF(TablaCocina[[#This Row],[Cobro de la orde]]="Sí",F432*K432,0)</f>
        <v>64</v>
      </c>
      <c r="J432" s="46">
        <f>IF(TablaCocina[[#This Row],[Cobro de la orde]]="Sí",H432/G432,0)</f>
        <v>0.40625</v>
      </c>
      <c r="K432" s="12">
        <v>2</v>
      </c>
      <c r="L432" s="12">
        <v>20</v>
      </c>
      <c r="M432" s="6" t="s">
        <v>1142</v>
      </c>
      <c r="N432" s="12" t="str">
        <f>VLOOKUP(TablaCocina[[#This Row],[Número de Orden]],TablaSala[[Número de Orden]:[Cobro de la Orden]],2,FALSE)</f>
        <v>Sí</v>
      </c>
    </row>
    <row r="433" spans="1:14">
      <c r="A433" s="6">
        <v>164</v>
      </c>
      <c r="B433" s="12">
        <v>8</v>
      </c>
      <c r="C433" s="6" t="s">
        <v>273</v>
      </c>
      <c r="D433" s="12" t="s">
        <v>1146</v>
      </c>
      <c r="E433" s="6">
        <v>14</v>
      </c>
      <c r="F433" s="12">
        <v>24</v>
      </c>
      <c r="G433" s="12">
        <f>IF(TablaCocina[[#This Row],[Cobro de la orde]]="Sí",F433*K433,0)</f>
        <v>48</v>
      </c>
      <c r="H433" s="12">
        <f>IF(TablaCocina[[#This Row],[Cobro de la orde]]="Sí",(F433-E433)*K433,0)</f>
        <v>20</v>
      </c>
      <c r="I433" s="12">
        <f>IF(TablaCocina[[#This Row],[Cobro de la orde]]="Sí",F433*K433,0)</f>
        <v>48</v>
      </c>
      <c r="J433" s="46">
        <f>IF(TablaCocina[[#This Row],[Cobro de la orde]]="Sí",H433/G433,0)</f>
        <v>0.41666666666666669</v>
      </c>
      <c r="K433" s="12">
        <v>2</v>
      </c>
      <c r="L433" s="12">
        <v>35</v>
      </c>
      <c r="M433" s="6" t="s">
        <v>1142</v>
      </c>
      <c r="N433" s="12" t="str">
        <f>VLOOKUP(TablaCocina[[#This Row],[Número de Orden]],TablaSala[[Número de Orden]:[Cobro de la Orden]],2,FALSE)</f>
        <v>Sí</v>
      </c>
    </row>
    <row r="434" spans="1:14">
      <c r="A434" s="6">
        <v>165</v>
      </c>
      <c r="B434" s="12">
        <v>10</v>
      </c>
      <c r="C434" s="6" t="s">
        <v>273</v>
      </c>
      <c r="D434" s="12" t="s">
        <v>1146</v>
      </c>
      <c r="E434" s="6">
        <v>14</v>
      </c>
      <c r="F434" s="12">
        <v>24</v>
      </c>
      <c r="G434" s="12">
        <f>IF(TablaCocina[[#This Row],[Cobro de la orde]]="Sí",F434*K434,0)</f>
        <v>48</v>
      </c>
      <c r="H434" s="12">
        <f>IF(TablaCocina[[#This Row],[Cobro de la orde]]="Sí",(F434-E434)*K434,0)</f>
        <v>20</v>
      </c>
      <c r="I434" s="12">
        <f>IF(TablaCocina[[#This Row],[Cobro de la orde]]="Sí",F434*K434,0)</f>
        <v>48</v>
      </c>
      <c r="J434" s="46">
        <f>IF(TablaCocina[[#This Row],[Cobro de la orde]]="Sí",H434/G434,0)</f>
        <v>0.41666666666666669</v>
      </c>
      <c r="K434" s="12">
        <v>2</v>
      </c>
      <c r="L434" s="12">
        <v>15</v>
      </c>
      <c r="M434" s="6" t="s">
        <v>1143</v>
      </c>
      <c r="N434" s="12" t="str">
        <f>VLOOKUP(TablaCocina[[#This Row],[Número de Orden]],TablaSala[[Número de Orden]:[Cobro de la Orden]],2,FALSE)</f>
        <v>Sí</v>
      </c>
    </row>
    <row r="435" spans="1:14">
      <c r="A435" s="6">
        <v>165</v>
      </c>
      <c r="B435" s="12">
        <v>10</v>
      </c>
      <c r="C435" s="6" t="s">
        <v>116</v>
      </c>
      <c r="D435" s="12" t="s">
        <v>1162</v>
      </c>
      <c r="E435" s="6">
        <v>13</v>
      </c>
      <c r="F435" s="12">
        <v>21</v>
      </c>
      <c r="G435" s="12">
        <f>IF(TablaCocina[[#This Row],[Cobro de la orde]]="Sí",F435*K435,0)</f>
        <v>42</v>
      </c>
      <c r="H435" s="12">
        <f>IF(TablaCocina[[#This Row],[Cobro de la orde]]="Sí",(F435-E435)*K435,0)</f>
        <v>16</v>
      </c>
      <c r="I435" s="12">
        <f>IF(TablaCocina[[#This Row],[Cobro de la orde]]="Sí",F435*K435,0)</f>
        <v>42</v>
      </c>
      <c r="J435" s="46">
        <f>IF(TablaCocina[[#This Row],[Cobro de la orde]]="Sí",H435/G435,0)</f>
        <v>0.38095238095238093</v>
      </c>
      <c r="K435" s="12">
        <v>2</v>
      </c>
      <c r="L435" s="12">
        <v>41</v>
      </c>
      <c r="M435" s="6" t="s">
        <v>1142</v>
      </c>
      <c r="N435" s="12" t="str">
        <f>VLOOKUP(TablaCocina[[#This Row],[Número de Orden]],TablaSala[[Número de Orden]:[Cobro de la Orden]],2,FALSE)</f>
        <v>Sí</v>
      </c>
    </row>
    <row r="436" spans="1:14">
      <c r="A436" s="6">
        <v>166</v>
      </c>
      <c r="B436" s="12">
        <v>12</v>
      </c>
      <c r="C436" s="6" t="s">
        <v>345</v>
      </c>
      <c r="D436" s="12" t="s">
        <v>1161</v>
      </c>
      <c r="E436" s="6">
        <v>14</v>
      </c>
      <c r="F436" s="12">
        <v>23</v>
      </c>
      <c r="G436" s="12">
        <f>IF(TablaCocina[[#This Row],[Cobro de la orde]]="Sí",F436*K436,0)</f>
        <v>46</v>
      </c>
      <c r="H436" s="12">
        <f>IF(TablaCocina[[#This Row],[Cobro de la orde]]="Sí",(F436-E436)*K436,0)</f>
        <v>18</v>
      </c>
      <c r="I436" s="12">
        <f>IF(TablaCocina[[#This Row],[Cobro de la orde]]="Sí",F436*K436,0)</f>
        <v>46</v>
      </c>
      <c r="J436" s="46">
        <f>IF(TablaCocina[[#This Row],[Cobro de la orde]]="Sí",H436/G436,0)</f>
        <v>0.39130434782608697</v>
      </c>
      <c r="K436" s="12">
        <v>2</v>
      </c>
      <c r="L436" s="12">
        <v>22</v>
      </c>
      <c r="M436" s="6" t="s">
        <v>1143</v>
      </c>
      <c r="N436" s="12" t="str">
        <f>VLOOKUP(TablaCocina[[#This Row],[Número de Orden]],TablaSala[[Número de Orden]:[Cobro de la Orden]],2,FALSE)</f>
        <v>Sí</v>
      </c>
    </row>
    <row r="437" spans="1:14">
      <c r="A437" s="6">
        <v>167</v>
      </c>
      <c r="B437" s="12">
        <v>5</v>
      </c>
      <c r="C437" s="6" t="s">
        <v>194</v>
      </c>
      <c r="D437" s="12" t="s">
        <v>1155</v>
      </c>
      <c r="E437" s="6">
        <v>11</v>
      </c>
      <c r="F437" s="12">
        <v>19</v>
      </c>
      <c r="G437" s="12">
        <f>IF(TablaCocina[[#This Row],[Cobro de la orde]]="Sí",F437*K437,0)</f>
        <v>19</v>
      </c>
      <c r="H437" s="12">
        <f>IF(TablaCocina[[#This Row],[Cobro de la orde]]="Sí",(F437-E437)*K437,0)</f>
        <v>8</v>
      </c>
      <c r="I437" s="12">
        <f>IF(TablaCocina[[#This Row],[Cobro de la orde]]="Sí",F437*K437,0)</f>
        <v>19</v>
      </c>
      <c r="J437" s="46">
        <f>IF(TablaCocina[[#This Row],[Cobro de la orde]]="Sí",H437/G437,0)</f>
        <v>0.42105263157894735</v>
      </c>
      <c r="K437" s="12">
        <v>1</v>
      </c>
      <c r="L437" s="12">
        <v>29</v>
      </c>
      <c r="M437" s="6" t="s">
        <v>1142</v>
      </c>
      <c r="N437" s="12" t="str">
        <f>VLOOKUP(TablaCocina[[#This Row],[Número de Orden]],TablaSala[[Número de Orden]:[Cobro de la Orden]],2,FALSE)</f>
        <v>Sí</v>
      </c>
    </row>
    <row r="438" spans="1:14">
      <c r="A438" s="6">
        <v>167</v>
      </c>
      <c r="B438" s="12">
        <v>5</v>
      </c>
      <c r="C438" s="6" t="s">
        <v>91</v>
      </c>
      <c r="D438" s="12" t="s">
        <v>1159</v>
      </c>
      <c r="E438" s="6">
        <v>20</v>
      </c>
      <c r="F438" s="12">
        <v>34</v>
      </c>
      <c r="G438" s="12">
        <f>IF(TablaCocina[[#This Row],[Cobro de la orde]]="Sí",F438*K438,0)</f>
        <v>102</v>
      </c>
      <c r="H438" s="12">
        <f>IF(TablaCocina[[#This Row],[Cobro de la orde]]="Sí",(F438-E438)*K438,0)</f>
        <v>42</v>
      </c>
      <c r="I438" s="12">
        <f>IF(TablaCocina[[#This Row],[Cobro de la orde]]="Sí",F438*K438,0)</f>
        <v>102</v>
      </c>
      <c r="J438" s="46">
        <f>IF(TablaCocina[[#This Row],[Cobro de la orde]]="Sí",H438/G438,0)</f>
        <v>0.41176470588235292</v>
      </c>
      <c r="K438" s="12">
        <v>3</v>
      </c>
      <c r="L438" s="12">
        <v>11</v>
      </c>
      <c r="M438" s="6" t="s">
        <v>1142</v>
      </c>
      <c r="N438" s="12" t="str">
        <f>VLOOKUP(TablaCocina[[#This Row],[Número de Orden]],TablaSala[[Número de Orden]:[Cobro de la Orden]],2,FALSE)</f>
        <v>Sí</v>
      </c>
    </row>
    <row r="439" spans="1:14">
      <c r="A439" s="6">
        <v>167</v>
      </c>
      <c r="B439" s="12">
        <v>5</v>
      </c>
      <c r="C439" s="6" t="s">
        <v>200</v>
      </c>
      <c r="D439" s="12" t="s">
        <v>1148</v>
      </c>
      <c r="E439" s="6">
        <v>19</v>
      </c>
      <c r="F439" s="12">
        <v>31</v>
      </c>
      <c r="G439" s="12">
        <f>IF(TablaCocina[[#This Row],[Cobro de la orde]]="Sí",F439*K439,0)</f>
        <v>31</v>
      </c>
      <c r="H439" s="12">
        <f>IF(TablaCocina[[#This Row],[Cobro de la orde]]="Sí",(F439-E439)*K439,0)</f>
        <v>12</v>
      </c>
      <c r="I439" s="12">
        <f>IF(TablaCocina[[#This Row],[Cobro de la orde]]="Sí",F439*K439,0)</f>
        <v>31</v>
      </c>
      <c r="J439" s="46">
        <f>IF(TablaCocina[[#This Row],[Cobro de la orde]]="Sí",H439/G439,0)</f>
        <v>0.38709677419354838</v>
      </c>
      <c r="K439" s="12">
        <v>1</v>
      </c>
      <c r="L439" s="12">
        <v>36</v>
      </c>
      <c r="M439" s="6" t="s">
        <v>1143</v>
      </c>
      <c r="N439" s="12" t="str">
        <f>VLOOKUP(TablaCocina[[#This Row],[Número de Orden]],TablaSala[[Número de Orden]:[Cobro de la Orden]],2,FALSE)</f>
        <v>Sí</v>
      </c>
    </row>
    <row r="440" spans="1:14">
      <c r="A440" s="6">
        <v>168</v>
      </c>
      <c r="B440" s="12">
        <v>17</v>
      </c>
      <c r="C440" s="6" t="s">
        <v>349</v>
      </c>
      <c r="D440" s="12" t="s">
        <v>1158</v>
      </c>
      <c r="E440" s="6">
        <v>13</v>
      </c>
      <c r="F440" s="12">
        <v>22</v>
      </c>
      <c r="G440" s="12">
        <f>IF(TablaCocina[[#This Row],[Cobro de la orde]]="Sí",F440*K440,0)</f>
        <v>44</v>
      </c>
      <c r="H440" s="12">
        <f>IF(TablaCocina[[#This Row],[Cobro de la orde]]="Sí",(F440-E440)*K440,0)</f>
        <v>18</v>
      </c>
      <c r="I440" s="12">
        <f>IF(TablaCocina[[#This Row],[Cobro de la orde]]="Sí",F440*K440,0)</f>
        <v>44</v>
      </c>
      <c r="J440" s="46">
        <f>IF(TablaCocina[[#This Row],[Cobro de la orde]]="Sí",H440/G440,0)</f>
        <v>0.40909090909090912</v>
      </c>
      <c r="K440" s="12">
        <v>2</v>
      </c>
      <c r="L440" s="12">
        <v>7</v>
      </c>
      <c r="M440" s="6" t="s">
        <v>1143</v>
      </c>
      <c r="N440" s="12" t="str">
        <f>VLOOKUP(TablaCocina[[#This Row],[Número de Orden]],TablaSala[[Número de Orden]:[Cobro de la Orden]],2,FALSE)</f>
        <v>Sí</v>
      </c>
    </row>
    <row r="441" spans="1:14">
      <c r="A441" s="6">
        <v>169</v>
      </c>
      <c r="B441" s="12">
        <v>19</v>
      </c>
      <c r="C441" s="6" t="s">
        <v>116</v>
      </c>
      <c r="D441" s="12" t="s">
        <v>1162</v>
      </c>
      <c r="E441" s="6">
        <v>13</v>
      </c>
      <c r="F441" s="12">
        <v>21</v>
      </c>
      <c r="G441" s="12">
        <f>IF(TablaCocina[[#This Row],[Cobro de la orde]]="Sí",F441*K441,0)</f>
        <v>42</v>
      </c>
      <c r="H441" s="12">
        <f>IF(TablaCocina[[#This Row],[Cobro de la orde]]="Sí",(F441-E441)*K441,0)</f>
        <v>16</v>
      </c>
      <c r="I441" s="12">
        <f>IF(TablaCocina[[#This Row],[Cobro de la orde]]="Sí",F441*K441,0)</f>
        <v>42</v>
      </c>
      <c r="J441" s="46">
        <f>IF(TablaCocina[[#This Row],[Cobro de la orde]]="Sí",H441/G441,0)</f>
        <v>0.38095238095238093</v>
      </c>
      <c r="K441" s="12">
        <v>2</v>
      </c>
      <c r="L441" s="12">
        <v>44</v>
      </c>
      <c r="M441" s="6" t="s">
        <v>1143</v>
      </c>
      <c r="N441" s="12" t="str">
        <f>VLOOKUP(TablaCocina[[#This Row],[Número de Orden]],TablaSala[[Número de Orden]:[Cobro de la Orden]],2,FALSE)</f>
        <v>Sí</v>
      </c>
    </row>
    <row r="442" spans="1:14">
      <c r="A442" s="6">
        <v>169</v>
      </c>
      <c r="B442" s="12">
        <v>19</v>
      </c>
      <c r="C442" s="6" t="s">
        <v>91</v>
      </c>
      <c r="D442" s="12" t="s">
        <v>1159</v>
      </c>
      <c r="E442" s="6">
        <v>20</v>
      </c>
      <c r="F442" s="12">
        <v>34</v>
      </c>
      <c r="G442" s="12">
        <f>IF(TablaCocina[[#This Row],[Cobro de la orde]]="Sí",F442*K442,0)</f>
        <v>68</v>
      </c>
      <c r="H442" s="12">
        <f>IF(TablaCocina[[#This Row],[Cobro de la orde]]="Sí",(F442-E442)*K442,0)</f>
        <v>28</v>
      </c>
      <c r="I442" s="12">
        <f>IF(TablaCocina[[#This Row],[Cobro de la orde]]="Sí",F442*K442,0)</f>
        <v>68</v>
      </c>
      <c r="J442" s="46">
        <f>IF(TablaCocina[[#This Row],[Cobro de la orde]]="Sí",H442/G442,0)</f>
        <v>0.41176470588235292</v>
      </c>
      <c r="K442" s="12">
        <v>2</v>
      </c>
      <c r="L442" s="12">
        <v>59</v>
      </c>
      <c r="M442" s="6" t="s">
        <v>1143</v>
      </c>
      <c r="N442" s="12" t="str">
        <f>VLOOKUP(TablaCocina[[#This Row],[Número de Orden]],TablaSala[[Número de Orden]:[Cobro de la Orden]],2,FALSE)</f>
        <v>Sí</v>
      </c>
    </row>
    <row r="443" spans="1:14">
      <c r="A443" s="6">
        <v>169</v>
      </c>
      <c r="B443" s="12">
        <v>19</v>
      </c>
      <c r="C443" s="6" t="s">
        <v>349</v>
      </c>
      <c r="D443" s="12" t="s">
        <v>1158</v>
      </c>
      <c r="E443" s="6">
        <v>13</v>
      </c>
      <c r="F443" s="12">
        <v>22</v>
      </c>
      <c r="G443" s="12">
        <f>IF(TablaCocina[[#This Row],[Cobro de la orde]]="Sí",F443*K443,0)</f>
        <v>44</v>
      </c>
      <c r="H443" s="12">
        <f>IF(TablaCocina[[#This Row],[Cobro de la orde]]="Sí",(F443-E443)*K443,0)</f>
        <v>18</v>
      </c>
      <c r="I443" s="12">
        <f>IF(TablaCocina[[#This Row],[Cobro de la orde]]="Sí",F443*K443,0)</f>
        <v>44</v>
      </c>
      <c r="J443" s="46">
        <f>IF(TablaCocina[[#This Row],[Cobro de la orde]]="Sí",H443/G443,0)</f>
        <v>0.40909090909090912</v>
      </c>
      <c r="K443" s="12">
        <v>2</v>
      </c>
      <c r="L443" s="12">
        <v>7</v>
      </c>
      <c r="M443" s="6" t="s">
        <v>1142</v>
      </c>
      <c r="N443" s="12" t="str">
        <f>VLOOKUP(TablaCocina[[#This Row],[Número de Orden]],TablaSala[[Número de Orden]:[Cobro de la Orden]],2,FALSE)</f>
        <v>Sí</v>
      </c>
    </row>
    <row r="444" spans="1:14">
      <c r="A444" s="6">
        <v>170</v>
      </c>
      <c r="B444" s="12">
        <v>12</v>
      </c>
      <c r="C444" s="6" t="s">
        <v>255</v>
      </c>
      <c r="D444" s="12" t="s">
        <v>1160</v>
      </c>
      <c r="E444" s="6">
        <v>12</v>
      </c>
      <c r="F444" s="12">
        <v>20</v>
      </c>
      <c r="G444" s="12">
        <f>IF(TablaCocina[[#This Row],[Cobro de la orde]]="Sí",F444*K444,0)</f>
        <v>60</v>
      </c>
      <c r="H444" s="12">
        <f>IF(TablaCocina[[#This Row],[Cobro de la orde]]="Sí",(F444-E444)*K444,0)</f>
        <v>24</v>
      </c>
      <c r="I444" s="12">
        <f>IF(TablaCocina[[#This Row],[Cobro de la orde]]="Sí",F444*K444,0)</f>
        <v>60</v>
      </c>
      <c r="J444" s="46">
        <f>IF(TablaCocina[[#This Row],[Cobro de la orde]]="Sí",H444/G444,0)</f>
        <v>0.4</v>
      </c>
      <c r="K444" s="12">
        <v>3</v>
      </c>
      <c r="L444" s="12">
        <v>16</v>
      </c>
      <c r="M444" s="6" t="s">
        <v>1142</v>
      </c>
      <c r="N444" s="12" t="str">
        <f>VLOOKUP(TablaCocina[[#This Row],[Número de Orden]],TablaSala[[Número de Orden]:[Cobro de la Orden]],2,FALSE)</f>
        <v>Sí</v>
      </c>
    </row>
    <row r="445" spans="1:14">
      <c r="A445" s="6">
        <v>170</v>
      </c>
      <c r="B445" s="12">
        <v>12</v>
      </c>
      <c r="C445" s="6" t="s">
        <v>65</v>
      </c>
      <c r="D445" s="12" t="s">
        <v>1152</v>
      </c>
      <c r="E445" s="6">
        <v>17</v>
      </c>
      <c r="F445" s="12">
        <v>29</v>
      </c>
      <c r="G445" s="12">
        <f>IF(TablaCocina[[#This Row],[Cobro de la orde]]="Sí",F445*K445,0)</f>
        <v>87</v>
      </c>
      <c r="H445" s="12">
        <f>IF(TablaCocina[[#This Row],[Cobro de la orde]]="Sí",(F445-E445)*K445,0)</f>
        <v>36</v>
      </c>
      <c r="I445" s="12">
        <f>IF(TablaCocina[[#This Row],[Cobro de la orde]]="Sí",F445*K445,0)</f>
        <v>87</v>
      </c>
      <c r="J445" s="46">
        <f>IF(TablaCocina[[#This Row],[Cobro de la orde]]="Sí",H445/G445,0)</f>
        <v>0.41379310344827586</v>
      </c>
      <c r="K445" s="12">
        <v>3</v>
      </c>
      <c r="L445" s="12">
        <v>16</v>
      </c>
      <c r="M445" s="6" t="s">
        <v>1142</v>
      </c>
      <c r="N445" s="12" t="str">
        <f>VLOOKUP(TablaCocina[[#This Row],[Número de Orden]],TablaSala[[Número de Orden]:[Cobro de la Orden]],2,FALSE)</f>
        <v>Sí</v>
      </c>
    </row>
    <row r="446" spans="1:14">
      <c r="A446" s="6">
        <v>170</v>
      </c>
      <c r="B446" s="12">
        <v>12</v>
      </c>
      <c r="C446" s="6" t="s">
        <v>120</v>
      </c>
      <c r="D446" s="12" t="s">
        <v>1151</v>
      </c>
      <c r="E446" s="6">
        <v>22</v>
      </c>
      <c r="F446" s="12">
        <v>36</v>
      </c>
      <c r="G446" s="12">
        <f>IF(TablaCocina[[#This Row],[Cobro de la orde]]="Sí",F446*K446,0)</f>
        <v>36</v>
      </c>
      <c r="H446" s="12">
        <f>IF(TablaCocina[[#This Row],[Cobro de la orde]]="Sí",(F446-E446)*K446,0)</f>
        <v>14</v>
      </c>
      <c r="I446" s="12">
        <f>IF(TablaCocina[[#This Row],[Cobro de la orde]]="Sí",F446*K446,0)</f>
        <v>36</v>
      </c>
      <c r="J446" s="46">
        <f>IF(TablaCocina[[#This Row],[Cobro de la orde]]="Sí",H446/G446,0)</f>
        <v>0.3888888888888889</v>
      </c>
      <c r="K446" s="12">
        <v>1</v>
      </c>
      <c r="L446" s="12">
        <v>33</v>
      </c>
      <c r="M446" s="6" t="s">
        <v>1143</v>
      </c>
      <c r="N446" s="12" t="str">
        <f>VLOOKUP(TablaCocina[[#This Row],[Número de Orden]],TablaSala[[Número de Orden]:[Cobro de la Orden]],2,FALSE)</f>
        <v>Sí</v>
      </c>
    </row>
    <row r="447" spans="1:14">
      <c r="A447" s="6">
        <v>170</v>
      </c>
      <c r="B447" s="12">
        <v>12</v>
      </c>
      <c r="C447" s="6" t="s">
        <v>114</v>
      </c>
      <c r="D447" s="12" t="s">
        <v>1147</v>
      </c>
      <c r="E447" s="6">
        <v>18</v>
      </c>
      <c r="F447" s="12">
        <v>30</v>
      </c>
      <c r="G447" s="12">
        <f>IF(TablaCocina[[#This Row],[Cobro de la orde]]="Sí",F447*K447,0)</f>
        <v>60</v>
      </c>
      <c r="H447" s="12">
        <f>IF(TablaCocina[[#This Row],[Cobro de la orde]]="Sí",(F447-E447)*K447,0)</f>
        <v>24</v>
      </c>
      <c r="I447" s="12">
        <f>IF(TablaCocina[[#This Row],[Cobro de la orde]]="Sí",F447*K447,0)</f>
        <v>60</v>
      </c>
      <c r="J447" s="46">
        <f>IF(TablaCocina[[#This Row],[Cobro de la orde]]="Sí",H447/G447,0)</f>
        <v>0.4</v>
      </c>
      <c r="K447" s="12">
        <v>2</v>
      </c>
      <c r="L447" s="12">
        <v>8</v>
      </c>
      <c r="M447" s="6" t="s">
        <v>1143</v>
      </c>
      <c r="N447" s="12" t="str">
        <f>VLOOKUP(TablaCocina[[#This Row],[Número de Orden]],TablaSala[[Número de Orden]:[Cobro de la Orden]],2,FALSE)</f>
        <v>Sí</v>
      </c>
    </row>
    <row r="448" spans="1:14">
      <c r="A448" s="6">
        <v>171</v>
      </c>
      <c r="B448" s="12">
        <v>16</v>
      </c>
      <c r="C448" s="6" t="s">
        <v>270</v>
      </c>
      <c r="D448" s="12" t="s">
        <v>1164</v>
      </c>
      <c r="E448" s="6">
        <v>15</v>
      </c>
      <c r="F448" s="12">
        <v>26</v>
      </c>
      <c r="G448" s="12">
        <f>IF(TablaCocina[[#This Row],[Cobro de la orde]]="Sí",F448*K448,0)</f>
        <v>52</v>
      </c>
      <c r="H448" s="12">
        <f>IF(TablaCocina[[#This Row],[Cobro de la orde]]="Sí",(F448-E448)*K448,0)</f>
        <v>22</v>
      </c>
      <c r="I448" s="12">
        <f>IF(TablaCocina[[#This Row],[Cobro de la orde]]="Sí",F448*K448,0)</f>
        <v>52</v>
      </c>
      <c r="J448" s="46">
        <f>IF(TablaCocina[[#This Row],[Cobro de la orde]]="Sí",H448/G448,0)</f>
        <v>0.42307692307692307</v>
      </c>
      <c r="K448" s="12">
        <v>2</v>
      </c>
      <c r="L448" s="12">
        <v>29</v>
      </c>
      <c r="M448" s="6" t="s">
        <v>1142</v>
      </c>
      <c r="N448" s="12" t="str">
        <f>VLOOKUP(TablaCocina[[#This Row],[Número de Orden]],TablaSala[[Número de Orden]:[Cobro de la Orden]],2,FALSE)</f>
        <v>Sí</v>
      </c>
    </row>
    <row r="449" spans="1:14">
      <c r="A449" s="6">
        <v>171</v>
      </c>
      <c r="B449" s="12">
        <v>16</v>
      </c>
      <c r="C449" s="6" t="s">
        <v>65</v>
      </c>
      <c r="D449" s="12" t="s">
        <v>1152</v>
      </c>
      <c r="E449" s="6">
        <v>17</v>
      </c>
      <c r="F449" s="12">
        <v>29</v>
      </c>
      <c r="G449" s="12">
        <f>IF(TablaCocina[[#This Row],[Cobro de la orde]]="Sí",F449*K449,0)</f>
        <v>87</v>
      </c>
      <c r="H449" s="12">
        <f>IF(TablaCocina[[#This Row],[Cobro de la orde]]="Sí",(F449-E449)*K449,0)</f>
        <v>36</v>
      </c>
      <c r="I449" s="12">
        <f>IF(TablaCocina[[#This Row],[Cobro de la orde]]="Sí",F449*K449,0)</f>
        <v>87</v>
      </c>
      <c r="J449" s="46">
        <f>IF(TablaCocina[[#This Row],[Cobro de la orde]]="Sí",H449/G449,0)</f>
        <v>0.41379310344827586</v>
      </c>
      <c r="K449" s="12">
        <v>3</v>
      </c>
      <c r="L449" s="12">
        <v>22</v>
      </c>
      <c r="M449" s="6" t="s">
        <v>1143</v>
      </c>
      <c r="N449" s="12" t="str">
        <f>VLOOKUP(TablaCocina[[#This Row],[Número de Orden]],TablaSala[[Número de Orden]:[Cobro de la Orden]],2,FALSE)</f>
        <v>Sí</v>
      </c>
    </row>
    <row r="450" spans="1:14">
      <c r="A450" s="6">
        <v>172</v>
      </c>
      <c r="B450" s="12">
        <v>12</v>
      </c>
      <c r="C450" s="6" t="s">
        <v>91</v>
      </c>
      <c r="D450" s="12" t="s">
        <v>1159</v>
      </c>
      <c r="E450" s="6">
        <v>20</v>
      </c>
      <c r="F450" s="12">
        <v>34</v>
      </c>
      <c r="G450" s="12">
        <f>IF(TablaCocina[[#This Row],[Cobro de la orde]]="Sí",F450*K450,0)</f>
        <v>68</v>
      </c>
      <c r="H450" s="12">
        <f>IF(TablaCocina[[#This Row],[Cobro de la orde]]="Sí",(F450-E450)*K450,0)</f>
        <v>28</v>
      </c>
      <c r="I450" s="12">
        <f>IF(TablaCocina[[#This Row],[Cobro de la orde]]="Sí",F450*K450,0)</f>
        <v>68</v>
      </c>
      <c r="J450" s="46">
        <f>IF(TablaCocina[[#This Row],[Cobro de la orde]]="Sí",H450/G450,0)</f>
        <v>0.41176470588235292</v>
      </c>
      <c r="K450" s="12">
        <v>2</v>
      </c>
      <c r="L450" s="12">
        <v>27</v>
      </c>
      <c r="M450" s="6" t="s">
        <v>1143</v>
      </c>
      <c r="N450" s="12" t="str">
        <f>VLOOKUP(TablaCocina[[#This Row],[Número de Orden]],TablaSala[[Número de Orden]:[Cobro de la Orden]],2,FALSE)</f>
        <v>Sí</v>
      </c>
    </row>
    <row r="451" spans="1:14">
      <c r="A451" s="6">
        <v>173</v>
      </c>
      <c r="B451" s="12">
        <v>11</v>
      </c>
      <c r="C451" s="6" t="s">
        <v>184</v>
      </c>
      <c r="D451" s="12" t="s">
        <v>1149</v>
      </c>
      <c r="E451" s="6">
        <v>16</v>
      </c>
      <c r="F451" s="12">
        <v>27</v>
      </c>
      <c r="G451" s="12">
        <f>IF(TablaCocina[[#This Row],[Cobro de la orde]]="Sí",F451*K451,0)</f>
        <v>81</v>
      </c>
      <c r="H451" s="12">
        <f>IF(TablaCocina[[#This Row],[Cobro de la orde]]="Sí",(F451-E451)*K451,0)</f>
        <v>33</v>
      </c>
      <c r="I451" s="12">
        <f>IF(TablaCocina[[#This Row],[Cobro de la orde]]="Sí",F451*K451,0)</f>
        <v>81</v>
      </c>
      <c r="J451" s="46">
        <f>IF(TablaCocina[[#This Row],[Cobro de la orde]]="Sí",H451/G451,0)</f>
        <v>0.40740740740740738</v>
      </c>
      <c r="K451" s="12">
        <v>3</v>
      </c>
      <c r="L451" s="12">
        <v>15</v>
      </c>
      <c r="M451" s="6" t="s">
        <v>1143</v>
      </c>
      <c r="N451" s="12" t="str">
        <f>VLOOKUP(TablaCocina[[#This Row],[Número de Orden]],TablaSala[[Número de Orden]:[Cobro de la Orden]],2,FALSE)</f>
        <v>Sí</v>
      </c>
    </row>
    <row r="452" spans="1:14">
      <c r="A452" s="6">
        <v>173</v>
      </c>
      <c r="B452" s="12">
        <v>11</v>
      </c>
      <c r="C452" s="6" t="s">
        <v>428</v>
      </c>
      <c r="D452" s="12" t="s">
        <v>1157</v>
      </c>
      <c r="E452" s="6">
        <v>19</v>
      </c>
      <c r="F452" s="12">
        <v>32</v>
      </c>
      <c r="G452" s="12">
        <f>IF(TablaCocina[[#This Row],[Cobro de la orde]]="Sí",F452*K452,0)</f>
        <v>96</v>
      </c>
      <c r="H452" s="12">
        <f>IF(TablaCocina[[#This Row],[Cobro de la orde]]="Sí",(F452-E452)*K452,0)</f>
        <v>39</v>
      </c>
      <c r="I452" s="12">
        <f>IF(TablaCocina[[#This Row],[Cobro de la orde]]="Sí",F452*K452,0)</f>
        <v>96</v>
      </c>
      <c r="J452" s="46">
        <f>IF(TablaCocina[[#This Row],[Cobro de la orde]]="Sí",H452/G452,0)</f>
        <v>0.40625</v>
      </c>
      <c r="K452" s="12">
        <v>3</v>
      </c>
      <c r="L452" s="12">
        <v>52</v>
      </c>
      <c r="M452" s="6" t="s">
        <v>1143</v>
      </c>
      <c r="N452" s="12" t="str">
        <f>VLOOKUP(TablaCocina[[#This Row],[Número de Orden]],TablaSala[[Número de Orden]:[Cobro de la Orden]],2,FALSE)</f>
        <v>Sí</v>
      </c>
    </row>
    <row r="453" spans="1:14">
      <c r="A453" s="6">
        <v>174</v>
      </c>
      <c r="B453" s="12">
        <v>10</v>
      </c>
      <c r="C453" s="6" t="s">
        <v>114</v>
      </c>
      <c r="D453" s="12" t="s">
        <v>1147</v>
      </c>
      <c r="E453" s="6">
        <v>18</v>
      </c>
      <c r="F453" s="12">
        <v>30</v>
      </c>
      <c r="G453" s="12">
        <f>IF(TablaCocina[[#This Row],[Cobro de la orde]]="Sí",F453*K453,0)</f>
        <v>60</v>
      </c>
      <c r="H453" s="12">
        <f>IF(TablaCocina[[#This Row],[Cobro de la orde]]="Sí",(F453-E453)*K453,0)</f>
        <v>24</v>
      </c>
      <c r="I453" s="12">
        <f>IF(TablaCocina[[#This Row],[Cobro de la orde]]="Sí",F453*K453,0)</f>
        <v>60</v>
      </c>
      <c r="J453" s="46">
        <f>IF(TablaCocina[[#This Row],[Cobro de la orde]]="Sí",H453/G453,0)</f>
        <v>0.4</v>
      </c>
      <c r="K453" s="12">
        <v>2</v>
      </c>
      <c r="L453" s="12">
        <v>12</v>
      </c>
      <c r="M453" s="6" t="s">
        <v>1143</v>
      </c>
      <c r="N453" s="12" t="str">
        <f>VLOOKUP(TablaCocina[[#This Row],[Número de Orden]],TablaSala[[Número de Orden]:[Cobro de la Orden]],2,FALSE)</f>
        <v>Sí</v>
      </c>
    </row>
    <row r="454" spans="1:14">
      <c r="A454" s="6">
        <v>175</v>
      </c>
      <c r="B454" s="12">
        <v>14</v>
      </c>
      <c r="C454" s="6" t="s">
        <v>428</v>
      </c>
      <c r="D454" s="12" t="s">
        <v>1157</v>
      </c>
      <c r="E454" s="6">
        <v>19</v>
      </c>
      <c r="F454" s="12">
        <v>32</v>
      </c>
      <c r="G454" s="12">
        <f>IF(TablaCocina[[#This Row],[Cobro de la orde]]="Sí",F454*K454,0)</f>
        <v>96</v>
      </c>
      <c r="H454" s="12">
        <f>IF(TablaCocina[[#This Row],[Cobro de la orde]]="Sí",(F454-E454)*K454,0)</f>
        <v>39</v>
      </c>
      <c r="I454" s="12">
        <f>IF(TablaCocina[[#This Row],[Cobro de la orde]]="Sí",F454*K454,0)</f>
        <v>96</v>
      </c>
      <c r="J454" s="46">
        <f>IF(TablaCocina[[#This Row],[Cobro de la orde]]="Sí",H454/G454,0)</f>
        <v>0.40625</v>
      </c>
      <c r="K454" s="12">
        <v>3</v>
      </c>
      <c r="L454" s="12">
        <v>9</v>
      </c>
      <c r="M454" s="6" t="s">
        <v>1143</v>
      </c>
      <c r="N454" s="12" t="str">
        <f>VLOOKUP(TablaCocina[[#This Row],[Número de Orden]],TablaSala[[Número de Orden]:[Cobro de la Orden]],2,FALSE)</f>
        <v>Sí</v>
      </c>
    </row>
    <row r="455" spans="1:14">
      <c r="A455" s="6">
        <v>175</v>
      </c>
      <c r="B455" s="12">
        <v>14</v>
      </c>
      <c r="C455" s="6" t="s">
        <v>273</v>
      </c>
      <c r="D455" s="12" t="s">
        <v>1146</v>
      </c>
      <c r="E455" s="6">
        <v>14</v>
      </c>
      <c r="F455" s="12">
        <v>24</v>
      </c>
      <c r="G455" s="12">
        <f>IF(TablaCocina[[#This Row],[Cobro de la orde]]="Sí",F455*K455,0)</f>
        <v>48</v>
      </c>
      <c r="H455" s="12">
        <f>IF(TablaCocina[[#This Row],[Cobro de la orde]]="Sí",(F455-E455)*K455,0)</f>
        <v>20</v>
      </c>
      <c r="I455" s="12">
        <f>IF(TablaCocina[[#This Row],[Cobro de la orde]]="Sí",F455*K455,0)</f>
        <v>48</v>
      </c>
      <c r="J455" s="46">
        <f>IF(TablaCocina[[#This Row],[Cobro de la orde]]="Sí",H455/G455,0)</f>
        <v>0.41666666666666669</v>
      </c>
      <c r="K455" s="12">
        <v>2</v>
      </c>
      <c r="L455" s="12">
        <v>38</v>
      </c>
      <c r="M455" s="6" t="s">
        <v>1142</v>
      </c>
      <c r="N455" s="12" t="str">
        <f>VLOOKUP(TablaCocina[[#This Row],[Número de Orden]],TablaSala[[Número de Orden]:[Cobro de la Orden]],2,FALSE)</f>
        <v>Sí</v>
      </c>
    </row>
    <row r="456" spans="1:14">
      <c r="A456" s="6">
        <v>176</v>
      </c>
      <c r="B456" s="12">
        <v>20</v>
      </c>
      <c r="C456" s="6" t="s">
        <v>116</v>
      </c>
      <c r="D456" s="12" t="s">
        <v>1162</v>
      </c>
      <c r="E456" s="6">
        <v>13</v>
      </c>
      <c r="F456" s="12">
        <v>21</v>
      </c>
      <c r="G456" s="12">
        <f>IF(TablaCocina[[#This Row],[Cobro de la orde]]="Sí",F456*K456,0)</f>
        <v>63</v>
      </c>
      <c r="H456" s="12">
        <f>IF(TablaCocina[[#This Row],[Cobro de la orde]]="Sí",(F456-E456)*K456,0)</f>
        <v>24</v>
      </c>
      <c r="I456" s="12">
        <f>IF(TablaCocina[[#This Row],[Cobro de la orde]]="Sí",F456*K456,0)</f>
        <v>63</v>
      </c>
      <c r="J456" s="46">
        <f>IF(TablaCocina[[#This Row],[Cobro de la orde]]="Sí",H456/G456,0)</f>
        <v>0.38095238095238093</v>
      </c>
      <c r="K456" s="12">
        <v>3</v>
      </c>
      <c r="L456" s="12">
        <v>48</v>
      </c>
      <c r="M456" s="6" t="s">
        <v>1143</v>
      </c>
      <c r="N456" s="12" t="str">
        <f>VLOOKUP(TablaCocina[[#This Row],[Número de Orden]],TablaSala[[Número de Orden]:[Cobro de la Orden]],2,FALSE)</f>
        <v>Sí</v>
      </c>
    </row>
    <row r="457" spans="1:14">
      <c r="A457" s="6">
        <v>177</v>
      </c>
      <c r="B457" s="12">
        <v>4</v>
      </c>
      <c r="C457" s="6" t="s">
        <v>273</v>
      </c>
      <c r="D457" s="12" t="s">
        <v>1146</v>
      </c>
      <c r="E457" s="6">
        <v>14</v>
      </c>
      <c r="F457" s="12">
        <v>24</v>
      </c>
      <c r="G457" s="12">
        <f>IF(TablaCocina[[#This Row],[Cobro de la orde]]="Sí",F457*K457,0)</f>
        <v>0</v>
      </c>
      <c r="H457" s="12">
        <f>IF(TablaCocina[[#This Row],[Cobro de la orde]]="Sí",(F457-E457)*K457,0)</f>
        <v>0</v>
      </c>
      <c r="I457" s="12">
        <f>IF(TablaCocina[[#This Row],[Cobro de la orde]]="Sí",F457*K457,0)</f>
        <v>0</v>
      </c>
      <c r="J457" s="46">
        <f>IF(TablaCocina[[#This Row],[Cobro de la orde]]="Sí",H457/G457,0)</f>
        <v>0</v>
      </c>
      <c r="K457" s="12">
        <v>2</v>
      </c>
      <c r="L457" s="12">
        <v>10</v>
      </c>
      <c r="M457" s="6" t="s">
        <v>1143</v>
      </c>
      <c r="N457" s="12" t="str">
        <f>VLOOKUP(TablaCocina[[#This Row],[Número de Orden]],TablaSala[[Número de Orden]:[Cobro de la Orden]],2,FALSE)</f>
        <v>No</v>
      </c>
    </row>
    <row r="458" spans="1:14">
      <c r="A458" s="6">
        <v>177</v>
      </c>
      <c r="B458" s="12">
        <v>4</v>
      </c>
      <c r="C458" s="6" t="s">
        <v>270</v>
      </c>
      <c r="D458" s="12" t="s">
        <v>1164</v>
      </c>
      <c r="E458" s="6">
        <v>15</v>
      </c>
      <c r="F458" s="12">
        <v>26</v>
      </c>
      <c r="G458" s="12">
        <f>IF(TablaCocina[[#This Row],[Cobro de la orde]]="Sí",F458*K458,0)</f>
        <v>0</v>
      </c>
      <c r="H458" s="12">
        <f>IF(TablaCocina[[#This Row],[Cobro de la orde]]="Sí",(F458-E458)*K458,0)</f>
        <v>0</v>
      </c>
      <c r="I458" s="12">
        <f>IF(TablaCocina[[#This Row],[Cobro de la orde]]="Sí",F458*K458,0)</f>
        <v>0</v>
      </c>
      <c r="J458" s="46">
        <f>IF(TablaCocina[[#This Row],[Cobro de la orde]]="Sí",H458/G458,0)</f>
        <v>0</v>
      </c>
      <c r="K458" s="12">
        <v>1</v>
      </c>
      <c r="L458" s="12">
        <v>40</v>
      </c>
      <c r="M458" s="6" t="s">
        <v>1142</v>
      </c>
      <c r="N458" s="12" t="str">
        <f>VLOOKUP(TablaCocina[[#This Row],[Número de Orden]],TablaSala[[Número de Orden]:[Cobro de la Orden]],2,FALSE)</f>
        <v>No</v>
      </c>
    </row>
    <row r="459" spans="1:14">
      <c r="A459" s="6">
        <v>177</v>
      </c>
      <c r="B459" s="12">
        <v>4</v>
      </c>
      <c r="C459" s="6" t="s">
        <v>116</v>
      </c>
      <c r="D459" s="12" t="s">
        <v>1162</v>
      </c>
      <c r="E459" s="6">
        <v>13</v>
      </c>
      <c r="F459" s="12">
        <v>21</v>
      </c>
      <c r="G459" s="12">
        <f>IF(TablaCocina[[#This Row],[Cobro de la orde]]="Sí",F459*K459,0)</f>
        <v>0</v>
      </c>
      <c r="H459" s="12">
        <f>IF(TablaCocina[[#This Row],[Cobro de la orde]]="Sí",(F459-E459)*K459,0)</f>
        <v>0</v>
      </c>
      <c r="I459" s="12">
        <f>IF(TablaCocina[[#This Row],[Cobro de la orde]]="Sí",F459*K459,0)</f>
        <v>0</v>
      </c>
      <c r="J459" s="46">
        <f>IF(TablaCocina[[#This Row],[Cobro de la orde]]="Sí",H459/G459,0)</f>
        <v>0</v>
      </c>
      <c r="K459" s="12">
        <v>2</v>
      </c>
      <c r="L459" s="12">
        <v>45</v>
      </c>
      <c r="M459" s="6" t="s">
        <v>1143</v>
      </c>
      <c r="N459" s="12" t="str">
        <f>VLOOKUP(TablaCocina[[#This Row],[Número de Orden]],TablaSala[[Número de Orden]:[Cobro de la Orden]],2,FALSE)</f>
        <v>No</v>
      </c>
    </row>
    <row r="460" spans="1:14">
      <c r="A460" s="6">
        <v>177</v>
      </c>
      <c r="B460" s="12">
        <v>4</v>
      </c>
      <c r="C460" s="6" t="s">
        <v>194</v>
      </c>
      <c r="D460" s="12" t="s">
        <v>1155</v>
      </c>
      <c r="E460" s="6">
        <v>11</v>
      </c>
      <c r="F460" s="12">
        <v>19</v>
      </c>
      <c r="G460" s="12">
        <f>IF(TablaCocina[[#This Row],[Cobro de la orde]]="Sí",F460*K460,0)</f>
        <v>0</v>
      </c>
      <c r="H460" s="12">
        <f>IF(TablaCocina[[#This Row],[Cobro de la orde]]="Sí",(F460-E460)*K460,0)</f>
        <v>0</v>
      </c>
      <c r="I460" s="12">
        <f>IF(TablaCocina[[#This Row],[Cobro de la orde]]="Sí",F460*K460,0)</f>
        <v>0</v>
      </c>
      <c r="J460" s="46">
        <f>IF(TablaCocina[[#This Row],[Cobro de la orde]]="Sí",H460/G460,0)</f>
        <v>0</v>
      </c>
      <c r="K460" s="12">
        <v>3</v>
      </c>
      <c r="L460" s="12">
        <v>47</v>
      </c>
      <c r="M460" s="6" t="s">
        <v>1142</v>
      </c>
      <c r="N460" s="12" t="str">
        <f>VLOOKUP(TablaCocina[[#This Row],[Número de Orden]],TablaSala[[Número de Orden]:[Cobro de la Orden]],2,FALSE)</f>
        <v>No</v>
      </c>
    </row>
    <row r="461" spans="1:14">
      <c r="A461" s="6">
        <v>178</v>
      </c>
      <c r="B461" s="12">
        <v>11</v>
      </c>
      <c r="C461" s="6" t="s">
        <v>114</v>
      </c>
      <c r="D461" s="12" t="s">
        <v>1147</v>
      </c>
      <c r="E461" s="6">
        <v>18</v>
      </c>
      <c r="F461" s="12">
        <v>30</v>
      </c>
      <c r="G461" s="12">
        <f>IF(TablaCocina[[#This Row],[Cobro de la orde]]="Sí",F461*K461,0)</f>
        <v>30</v>
      </c>
      <c r="H461" s="12">
        <f>IF(TablaCocina[[#This Row],[Cobro de la orde]]="Sí",(F461-E461)*K461,0)</f>
        <v>12</v>
      </c>
      <c r="I461" s="12">
        <f>IF(TablaCocina[[#This Row],[Cobro de la orde]]="Sí",F461*K461,0)</f>
        <v>30</v>
      </c>
      <c r="J461" s="46">
        <f>IF(TablaCocina[[#This Row],[Cobro de la orde]]="Sí",H461/G461,0)</f>
        <v>0.4</v>
      </c>
      <c r="K461" s="12">
        <v>1</v>
      </c>
      <c r="L461" s="12">
        <v>55</v>
      </c>
      <c r="M461" s="6" t="s">
        <v>1143</v>
      </c>
      <c r="N461" s="12" t="str">
        <f>VLOOKUP(TablaCocina[[#This Row],[Número de Orden]],TablaSala[[Número de Orden]:[Cobro de la Orden]],2,FALSE)</f>
        <v>Sí</v>
      </c>
    </row>
    <row r="462" spans="1:14">
      <c r="A462" s="6">
        <v>178</v>
      </c>
      <c r="B462" s="12">
        <v>11</v>
      </c>
      <c r="C462" s="6" t="s">
        <v>47</v>
      </c>
      <c r="D462" s="12" t="s">
        <v>1156</v>
      </c>
      <c r="E462" s="6">
        <v>21</v>
      </c>
      <c r="F462" s="12">
        <v>35</v>
      </c>
      <c r="G462" s="12">
        <f>IF(TablaCocina[[#This Row],[Cobro de la orde]]="Sí",F462*K462,0)</f>
        <v>35</v>
      </c>
      <c r="H462" s="12">
        <f>IF(TablaCocina[[#This Row],[Cobro de la orde]]="Sí",(F462-E462)*K462,0)</f>
        <v>14</v>
      </c>
      <c r="I462" s="12">
        <f>IF(TablaCocina[[#This Row],[Cobro de la orde]]="Sí",F462*K462,0)</f>
        <v>35</v>
      </c>
      <c r="J462" s="46">
        <f>IF(TablaCocina[[#This Row],[Cobro de la orde]]="Sí",H462/G462,0)</f>
        <v>0.4</v>
      </c>
      <c r="K462" s="12">
        <v>1</v>
      </c>
      <c r="L462" s="12">
        <v>16</v>
      </c>
      <c r="M462" s="6" t="s">
        <v>1143</v>
      </c>
      <c r="N462" s="12" t="str">
        <f>VLOOKUP(TablaCocina[[#This Row],[Número de Orden]],TablaSala[[Número de Orden]:[Cobro de la Orden]],2,FALSE)</f>
        <v>Sí</v>
      </c>
    </row>
    <row r="463" spans="1:14">
      <c r="A463" s="6">
        <v>178</v>
      </c>
      <c r="B463" s="12">
        <v>11</v>
      </c>
      <c r="C463" s="6" t="s">
        <v>349</v>
      </c>
      <c r="D463" s="12" t="s">
        <v>1158</v>
      </c>
      <c r="E463" s="6">
        <v>13</v>
      </c>
      <c r="F463" s="12">
        <v>22</v>
      </c>
      <c r="G463" s="12">
        <f>IF(TablaCocina[[#This Row],[Cobro de la orde]]="Sí",F463*K463,0)</f>
        <v>44</v>
      </c>
      <c r="H463" s="12">
        <f>IF(TablaCocina[[#This Row],[Cobro de la orde]]="Sí",(F463-E463)*K463,0)</f>
        <v>18</v>
      </c>
      <c r="I463" s="12">
        <f>IF(TablaCocina[[#This Row],[Cobro de la orde]]="Sí",F463*K463,0)</f>
        <v>44</v>
      </c>
      <c r="J463" s="46">
        <f>IF(TablaCocina[[#This Row],[Cobro de la orde]]="Sí",H463/G463,0)</f>
        <v>0.40909090909090912</v>
      </c>
      <c r="K463" s="12">
        <v>2</v>
      </c>
      <c r="L463" s="12">
        <v>20</v>
      </c>
      <c r="M463" s="6" t="s">
        <v>1142</v>
      </c>
      <c r="N463" s="12" t="str">
        <f>VLOOKUP(TablaCocina[[#This Row],[Número de Orden]],TablaSala[[Número de Orden]:[Cobro de la Orden]],2,FALSE)</f>
        <v>Sí</v>
      </c>
    </row>
    <row r="464" spans="1:14">
      <c r="A464" s="6">
        <v>178</v>
      </c>
      <c r="B464" s="12">
        <v>11</v>
      </c>
      <c r="C464" s="6" t="s">
        <v>453</v>
      </c>
      <c r="D464" s="12" t="s">
        <v>1153</v>
      </c>
      <c r="E464" s="6">
        <v>20</v>
      </c>
      <c r="F464" s="12">
        <v>33</v>
      </c>
      <c r="G464" s="12">
        <f>IF(TablaCocina[[#This Row],[Cobro de la orde]]="Sí",F464*K464,0)</f>
        <v>99</v>
      </c>
      <c r="H464" s="12">
        <f>IF(TablaCocina[[#This Row],[Cobro de la orde]]="Sí",(F464-E464)*K464,0)</f>
        <v>39</v>
      </c>
      <c r="I464" s="12">
        <f>IF(TablaCocina[[#This Row],[Cobro de la orde]]="Sí",F464*K464,0)</f>
        <v>99</v>
      </c>
      <c r="J464" s="46">
        <f>IF(TablaCocina[[#This Row],[Cobro de la orde]]="Sí",H464/G464,0)</f>
        <v>0.39393939393939392</v>
      </c>
      <c r="K464" s="12">
        <v>3</v>
      </c>
      <c r="L464" s="12">
        <v>55</v>
      </c>
      <c r="M464" s="6" t="s">
        <v>1142</v>
      </c>
      <c r="N464" s="12" t="str">
        <f>VLOOKUP(TablaCocina[[#This Row],[Número de Orden]],TablaSala[[Número de Orden]:[Cobro de la Orden]],2,FALSE)</f>
        <v>Sí</v>
      </c>
    </row>
    <row r="465" spans="1:14">
      <c r="A465" s="6">
        <v>179</v>
      </c>
      <c r="B465" s="12">
        <v>12</v>
      </c>
      <c r="C465" s="6" t="s">
        <v>200</v>
      </c>
      <c r="D465" s="12" t="s">
        <v>1148</v>
      </c>
      <c r="E465" s="6">
        <v>19</v>
      </c>
      <c r="F465" s="12">
        <v>31</v>
      </c>
      <c r="G465" s="12">
        <f>IF(TablaCocina[[#This Row],[Cobro de la orde]]="Sí",F465*K465,0)</f>
        <v>62</v>
      </c>
      <c r="H465" s="12">
        <f>IF(TablaCocina[[#This Row],[Cobro de la orde]]="Sí",(F465-E465)*K465,0)</f>
        <v>24</v>
      </c>
      <c r="I465" s="12">
        <f>IF(TablaCocina[[#This Row],[Cobro de la orde]]="Sí",F465*K465,0)</f>
        <v>62</v>
      </c>
      <c r="J465" s="46">
        <f>IF(TablaCocina[[#This Row],[Cobro de la orde]]="Sí",H465/G465,0)</f>
        <v>0.38709677419354838</v>
      </c>
      <c r="K465" s="12">
        <v>2</v>
      </c>
      <c r="L465" s="12">
        <v>26</v>
      </c>
      <c r="M465" s="6" t="s">
        <v>1142</v>
      </c>
      <c r="N465" s="12" t="str">
        <f>VLOOKUP(TablaCocina[[#This Row],[Número de Orden]],TablaSala[[Número de Orden]:[Cobro de la Orden]],2,FALSE)</f>
        <v>Sí</v>
      </c>
    </row>
    <row r="466" spans="1:14">
      <c r="A466" s="6">
        <v>180</v>
      </c>
      <c r="B466" s="12">
        <v>10</v>
      </c>
      <c r="C466" s="6" t="s">
        <v>65</v>
      </c>
      <c r="D466" s="12" t="s">
        <v>1152</v>
      </c>
      <c r="E466" s="6">
        <v>17</v>
      </c>
      <c r="F466" s="12">
        <v>29</v>
      </c>
      <c r="G466" s="12">
        <f>IF(TablaCocina[[#This Row],[Cobro de la orde]]="Sí",F466*K466,0)</f>
        <v>29</v>
      </c>
      <c r="H466" s="12">
        <f>IF(TablaCocina[[#This Row],[Cobro de la orde]]="Sí",(F466-E466)*K466,0)</f>
        <v>12</v>
      </c>
      <c r="I466" s="12">
        <f>IF(TablaCocina[[#This Row],[Cobro de la orde]]="Sí",F466*K466,0)</f>
        <v>29</v>
      </c>
      <c r="J466" s="46">
        <f>IF(TablaCocina[[#This Row],[Cobro de la orde]]="Sí",H466/G466,0)</f>
        <v>0.41379310344827586</v>
      </c>
      <c r="K466" s="12">
        <v>1</v>
      </c>
      <c r="L466" s="12">
        <v>35</v>
      </c>
      <c r="M466" s="6" t="s">
        <v>1143</v>
      </c>
      <c r="N466" s="12" t="str">
        <f>VLOOKUP(TablaCocina[[#This Row],[Número de Orden]],TablaSala[[Número de Orden]:[Cobro de la Orden]],2,FALSE)</f>
        <v>Sí</v>
      </c>
    </row>
    <row r="467" spans="1:14">
      <c r="A467" s="6">
        <v>180</v>
      </c>
      <c r="B467" s="12">
        <v>10</v>
      </c>
      <c r="C467" s="6" t="s">
        <v>114</v>
      </c>
      <c r="D467" s="12" t="s">
        <v>1147</v>
      </c>
      <c r="E467" s="6">
        <v>18</v>
      </c>
      <c r="F467" s="12">
        <v>30</v>
      </c>
      <c r="G467" s="12">
        <f>IF(TablaCocina[[#This Row],[Cobro de la orde]]="Sí",F467*K467,0)</f>
        <v>90</v>
      </c>
      <c r="H467" s="12">
        <f>IF(TablaCocina[[#This Row],[Cobro de la orde]]="Sí",(F467-E467)*K467,0)</f>
        <v>36</v>
      </c>
      <c r="I467" s="12">
        <f>IF(TablaCocina[[#This Row],[Cobro de la orde]]="Sí",F467*K467,0)</f>
        <v>90</v>
      </c>
      <c r="J467" s="46">
        <f>IF(TablaCocina[[#This Row],[Cobro de la orde]]="Sí",H467/G467,0)</f>
        <v>0.4</v>
      </c>
      <c r="K467" s="12">
        <v>3</v>
      </c>
      <c r="L467" s="12">
        <v>20</v>
      </c>
      <c r="M467" s="6" t="s">
        <v>1143</v>
      </c>
      <c r="N467" s="12" t="str">
        <f>VLOOKUP(TablaCocina[[#This Row],[Número de Orden]],TablaSala[[Número de Orden]:[Cobro de la Orden]],2,FALSE)</f>
        <v>Sí</v>
      </c>
    </row>
    <row r="468" spans="1:14">
      <c r="A468" s="6">
        <v>180</v>
      </c>
      <c r="B468" s="12">
        <v>10</v>
      </c>
      <c r="C468" s="6" t="s">
        <v>255</v>
      </c>
      <c r="D468" s="12" t="s">
        <v>1160</v>
      </c>
      <c r="E468" s="6">
        <v>12</v>
      </c>
      <c r="F468" s="12">
        <v>20</v>
      </c>
      <c r="G468" s="12">
        <f>IF(TablaCocina[[#This Row],[Cobro de la orde]]="Sí",F468*K468,0)</f>
        <v>20</v>
      </c>
      <c r="H468" s="12">
        <f>IF(TablaCocina[[#This Row],[Cobro de la orde]]="Sí",(F468-E468)*K468,0)</f>
        <v>8</v>
      </c>
      <c r="I468" s="12">
        <f>IF(TablaCocina[[#This Row],[Cobro de la orde]]="Sí",F468*K468,0)</f>
        <v>20</v>
      </c>
      <c r="J468" s="46">
        <f>IF(TablaCocina[[#This Row],[Cobro de la orde]]="Sí",H468/G468,0)</f>
        <v>0.4</v>
      </c>
      <c r="K468" s="12">
        <v>1</v>
      </c>
      <c r="L468" s="12">
        <v>50</v>
      </c>
      <c r="M468" s="6" t="s">
        <v>1142</v>
      </c>
      <c r="N468" s="12" t="str">
        <f>VLOOKUP(TablaCocina[[#This Row],[Número de Orden]],TablaSala[[Número de Orden]:[Cobro de la Orden]],2,FALSE)</f>
        <v>Sí</v>
      </c>
    </row>
    <row r="469" spans="1:14">
      <c r="A469" s="6">
        <v>180</v>
      </c>
      <c r="B469" s="12">
        <v>10</v>
      </c>
      <c r="C469" s="6" t="s">
        <v>184</v>
      </c>
      <c r="D469" s="12" t="s">
        <v>1149</v>
      </c>
      <c r="E469" s="6">
        <v>16</v>
      </c>
      <c r="F469" s="12">
        <v>27</v>
      </c>
      <c r="G469" s="12">
        <f>IF(TablaCocina[[#This Row],[Cobro de la orde]]="Sí",F469*K469,0)</f>
        <v>27</v>
      </c>
      <c r="H469" s="12">
        <f>IF(TablaCocina[[#This Row],[Cobro de la orde]]="Sí",(F469-E469)*K469,0)</f>
        <v>11</v>
      </c>
      <c r="I469" s="12">
        <f>IF(TablaCocina[[#This Row],[Cobro de la orde]]="Sí",F469*K469,0)</f>
        <v>27</v>
      </c>
      <c r="J469" s="46">
        <f>IF(TablaCocina[[#This Row],[Cobro de la orde]]="Sí",H469/G469,0)</f>
        <v>0.40740740740740738</v>
      </c>
      <c r="K469" s="12">
        <v>1</v>
      </c>
      <c r="L469" s="12">
        <v>56</v>
      </c>
      <c r="M469" s="6" t="s">
        <v>1142</v>
      </c>
      <c r="N469" s="12" t="str">
        <f>VLOOKUP(TablaCocina[[#This Row],[Número de Orden]],TablaSala[[Número de Orden]:[Cobro de la Orden]],2,FALSE)</f>
        <v>Sí</v>
      </c>
    </row>
    <row r="470" spans="1:14">
      <c r="A470" s="6">
        <v>181</v>
      </c>
      <c r="B470" s="12">
        <v>15</v>
      </c>
      <c r="C470" s="6" t="s">
        <v>184</v>
      </c>
      <c r="D470" s="12" t="s">
        <v>1149</v>
      </c>
      <c r="E470" s="6">
        <v>16</v>
      </c>
      <c r="F470" s="12">
        <v>27</v>
      </c>
      <c r="G470" s="12">
        <f>IF(TablaCocina[[#This Row],[Cobro de la orde]]="Sí",F470*K470,0)</f>
        <v>27</v>
      </c>
      <c r="H470" s="12">
        <f>IF(TablaCocina[[#This Row],[Cobro de la orde]]="Sí",(F470-E470)*K470,0)</f>
        <v>11</v>
      </c>
      <c r="I470" s="12">
        <f>IF(TablaCocina[[#This Row],[Cobro de la orde]]="Sí",F470*K470,0)</f>
        <v>27</v>
      </c>
      <c r="J470" s="46">
        <f>IF(TablaCocina[[#This Row],[Cobro de la orde]]="Sí",H470/G470,0)</f>
        <v>0.40740740740740738</v>
      </c>
      <c r="K470" s="12">
        <v>1</v>
      </c>
      <c r="L470" s="12">
        <v>55</v>
      </c>
      <c r="M470" s="6" t="s">
        <v>1143</v>
      </c>
      <c r="N470" s="12" t="str">
        <f>VLOOKUP(TablaCocina[[#This Row],[Número de Orden]],TablaSala[[Número de Orden]:[Cobro de la Orden]],2,FALSE)</f>
        <v>Sí</v>
      </c>
    </row>
    <row r="471" spans="1:14">
      <c r="A471" s="6">
        <v>182</v>
      </c>
      <c r="B471" s="12">
        <v>18</v>
      </c>
      <c r="C471" s="6" t="s">
        <v>194</v>
      </c>
      <c r="D471" s="12" t="s">
        <v>1155</v>
      </c>
      <c r="E471" s="6">
        <v>11</v>
      </c>
      <c r="F471" s="12">
        <v>19</v>
      </c>
      <c r="G471" s="12">
        <f>IF(TablaCocina[[#This Row],[Cobro de la orde]]="Sí",F471*K471,0)</f>
        <v>38</v>
      </c>
      <c r="H471" s="12">
        <f>IF(TablaCocina[[#This Row],[Cobro de la orde]]="Sí",(F471-E471)*K471,0)</f>
        <v>16</v>
      </c>
      <c r="I471" s="12">
        <f>IF(TablaCocina[[#This Row],[Cobro de la orde]]="Sí",F471*K471,0)</f>
        <v>38</v>
      </c>
      <c r="J471" s="46">
        <f>IF(TablaCocina[[#This Row],[Cobro de la orde]]="Sí",H471/G471,0)</f>
        <v>0.42105263157894735</v>
      </c>
      <c r="K471" s="12">
        <v>2</v>
      </c>
      <c r="L471" s="12">
        <v>11</v>
      </c>
      <c r="M471" s="6" t="s">
        <v>1143</v>
      </c>
      <c r="N471" s="12" t="str">
        <f>VLOOKUP(TablaCocina[[#This Row],[Número de Orden]],TablaSala[[Número de Orden]:[Cobro de la Orden]],2,FALSE)</f>
        <v>Sí</v>
      </c>
    </row>
    <row r="472" spans="1:14">
      <c r="A472" s="6">
        <v>183</v>
      </c>
      <c r="B472" s="12">
        <v>18</v>
      </c>
      <c r="C472" s="6" t="s">
        <v>428</v>
      </c>
      <c r="D472" s="12" t="s">
        <v>1157</v>
      </c>
      <c r="E472" s="6">
        <v>19</v>
      </c>
      <c r="F472" s="12">
        <v>32</v>
      </c>
      <c r="G472" s="12">
        <f>IF(TablaCocina[[#This Row],[Cobro de la orde]]="Sí",F472*K472,0)</f>
        <v>64</v>
      </c>
      <c r="H472" s="12">
        <f>IF(TablaCocina[[#This Row],[Cobro de la orde]]="Sí",(F472-E472)*K472,0)</f>
        <v>26</v>
      </c>
      <c r="I472" s="12">
        <f>IF(TablaCocina[[#This Row],[Cobro de la orde]]="Sí",F472*K472,0)</f>
        <v>64</v>
      </c>
      <c r="J472" s="46">
        <f>IF(TablaCocina[[#This Row],[Cobro de la orde]]="Sí",H472/G472,0)</f>
        <v>0.40625</v>
      </c>
      <c r="K472" s="12">
        <v>2</v>
      </c>
      <c r="L472" s="12">
        <v>52</v>
      </c>
      <c r="M472" s="6" t="s">
        <v>1142</v>
      </c>
      <c r="N472" s="12" t="str">
        <f>VLOOKUP(TablaCocina[[#This Row],[Número de Orden]],TablaSala[[Número de Orden]:[Cobro de la Orden]],2,FALSE)</f>
        <v>Sí</v>
      </c>
    </row>
    <row r="473" spans="1:14">
      <c r="A473" s="6">
        <v>183</v>
      </c>
      <c r="B473" s="12">
        <v>18</v>
      </c>
      <c r="C473" s="6" t="s">
        <v>270</v>
      </c>
      <c r="D473" s="12" t="s">
        <v>1164</v>
      </c>
      <c r="E473" s="6">
        <v>15</v>
      </c>
      <c r="F473" s="12">
        <v>26</v>
      </c>
      <c r="G473" s="12">
        <f>IF(TablaCocina[[#This Row],[Cobro de la orde]]="Sí",F473*K473,0)</f>
        <v>26</v>
      </c>
      <c r="H473" s="12">
        <f>IF(TablaCocina[[#This Row],[Cobro de la orde]]="Sí",(F473-E473)*K473,0)</f>
        <v>11</v>
      </c>
      <c r="I473" s="12">
        <f>IF(TablaCocina[[#This Row],[Cobro de la orde]]="Sí",F473*K473,0)</f>
        <v>26</v>
      </c>
      <c r="J473" s="46">
        <f>IF(TablaCocina[[#This Row],[Cobro de la orde]]="Sí",H473/G473,0)</f>
        <v>0.42307692307692307</v>
      </c>
      <c r="K473" s="12">
        <v>1</v>
      </c>
      <c r="L473" s="12">
        <v>10</v>
      </c>
      <c r="M473" s="6" t="s">
        <v>1142</v>
      </c>
      <c r="N473" s="12" t="str">
        <f>VLOOKUP(TablaCocina[[#This Row],[Número de Orden]],TablaSala[[Número de Orden]:[Cobro de la Orden]],2,FALSE)</f>
        <v>Sí</v>
      </c>
    </row>
    <row r="474" spans="1:14">
      <c r="A474" s="6">
        <v>183</v>
      </c>
      <c r="B474" s="12">
        <v>18</v>
      </c>
      <c r="C474" s="6" t="s">
        <v>255</v>
      </c>
      <c r="D474" s="12" t="s">
        <v>1160</v>
      </c>
      <c r="E474" s="6">
        <v>12</v>
      </c>
      <c r="F474" s="12">
        <v>20</v>
      </c>
      <c r="G474" s="12">
        <f>IF(TablaCocina[[#This Row],[Cobro de la orde]]="Sí",F474*K474,0)</f>
        <v>60</v>
      </c>
      <c r="H474" s="12">
        <f>IF(TablaCocina[[#This Row],[Cobro de la orde]]="Sí",(F474-E474)*K474,0)</f>
        <v>24</v>
      </c>
      <c r="I474" s="12">
        <f>IF(TablaCocina[[#This Row],[Cobro de la orde]]="Sí",F474*K474,0)</f>
        <v>60</v>
      </c>
      <c r="J474" s="46">
        <f>IF(TablaCocina[[#This Row],[Cobro de la orde]]="Sí",H474/G474,0)</f>
        <v>0.4</v>
      </c>
      <c r="K474" s="12">
        <v>3</v>
      </c>
      <c r="L474" s="12">
        <v>58</v>
      </c>
      <c r="M474" s="6" t="s">
        <v>1142</v>
      </c>
      <c r="N474" s="12" t="str">
        <f>VLOOKUP(TablaCocina[[#This Row],[Número de Orden]],TablaSala[[Número de Orden]:[Cobro de la Orden]],2,FALSE)</f>
        <v>Sí</v>
      </c>
    </row>
    <row r="475" spans="1:14">
      <c r="A475" s="6">
        <v>183</v>
      </c>
      <c r="B475" s="12">
        <v>18</v>
      </c>
      <c r="C475" s="6" t="s">
        <v>47</v>
      </c>
      <c r="D475" s="12" t="s">
        <v>1156</v>
      </c>
      <c r="E475" s="6">
        <v>21</v>
      </c>
      <c r="F475" s="12">
        <v>35</v>
      </c>
      <c r="G475" s="12">
        <f>IF(TablaCocina[[#This Row],[Cobro de la orde]]="Sí",F475*K475,0)</f>
        <v>105</v>
      </c>
      <c r="H475" s="12">
        <f>IF(TablaCocina[[#This Row],[Cobro de la orde]]="Sí",(F475-E475)*K475,0)</f>
        <v>42</v>
      </c>
      <c r="I475" s="12">
        <f>IF(TablaCocina[[#This Row],[Cobro de la orde]]="Sí",F475*K475,0)</f>
        <v>105</v>
      </c>
      <c r="J475" s="46">
        <f>IF(TablaCocina[[#This Row],[Cobro de la orde]]="Sí",H475/G475,0)</f>
        <v>0.4</v>
      </c>
      <c r="K475" s="12">
        <v>3</v>
      </c>
      <c r="L475" s="12">
        <v>46</v>
      </c>
      <c r="M475" s="6" t="s">
        <v>1142</v>
      </c>
      <c r="N475" s="12" t="str">
        <f>VLOOKUP(TablaCocina[[#This Row],[Número de Orden]],TablaSala[[Número de Orden]:[Cobro de la Orden]],2,FALSE)</f>
        <v>Sí</v>
      </c>
    </row>
    <row r="476" spans="1:14">
      <c r="A476" s="6">
        <v>184</v>
      </c>
      <c r="B476" s="12">
        <v>4</v>
      </c>
      <c r="C476" s="6" t="s">
        <v>71</v>
      </c>
      <c r="D476" s="12" t="s">
        <v>1154</v>
      </c>
      <c r="E476" s="6">
        <v>16</v>
      </c>
      <c r="F476" s="12">
        <v>28</v>
      </c>
      <c r="G476" s="12">
        <f>IF(TablaCocina[[#This Row],[Cobro de la orde]]="Sí",F476*K476,0)</f>
        <v>84</v>
      </c>
      <c r="H476" s="12">
        <f>IF(TablaCocina[[#This Row],[Cobro de la orde]]="Sí",(F476-E476)*K476,0)</f>
        <v>36</v>
      </c>
      <c r="I476" s="12">
        <f>IF(TablaCocina[[#This Row],[Cobro de la orde]]="Sí",F476*K476,0)</f>
        <v>84</v>
      </c>
      <c r="J476" s="46">
        <f>IF(TablaCocina[[#This Row],[Cobro de la orde]]="Sí",H476/G476,0)</f>
        <v>0.42857142857142855</v>
      </c>
      <c r="K476" s="12">
        <v>3</v>
      </c>
      <c r="L476" s="12">
        <v>6</v>
      </c>
      <c r="M476" s="6" t="s">
        <v>1143</v>
      </c>
      <c r="N476" s="12" t="str">
        <f>VLOOKUP(TablaCocina[[#This Row],[Número de Orden]],TablaSala[[Número de Orden]:[Cobro de la Orden]],2,FALSE)</f>
        <v>Sí</v>
      </c>
    </row>
    <row r="477" spans="1:14">
      <c r="A477" s="6">
        <v>184</v>
      </c>
      <c r="B477" s="12">
        <v>4</v>
      </c>
      <c r="C477" s="6" t="s">
        <v>184</v>
      </c>
      <c r="D477" s="12" t="s">
        <v>1149</v>
      </c>
      <c r="E477" s="6">
        <v>16</v>
      </c>
      <c r="F477" s="12">
        <v>27</v>
      </c>
      <c r="G477" s="12">
        <f>IF(TablaCocina[[#This Row],[Cobro de la orde]]="Sí",F477*K477,0)</f>
        <v>81</v>
      </c>
      <c r="H477" s="12">
        <f>IF(TablaCocina[[#This Row],[Cobro de la orde]]="Sí",(F477-E477)*K477,0)</f>
        <v>33</v>
      </c>
      <c r="I477" s="12">
        <f>IF(TablaCocina[[#This Row],[Cobro de la orde]]="Sí",F477*K477,0)</f>
        <v>81</v>
      </c>
      <c r="J477" s="46">
        <f>IF(TablaCocina[[#This Row],[Cobro de la orde]]="Sí",H477/G477,0)</f>
        <v>0.40740740740740738</v>
      </c>
      <c r="K477" s="12">
        <v>3</v>
      </c>
      <c r="L477" s="12">
        <v>10</v>
      </c>
      <c r="M477" s="6" t="s">
        <v>1142</v>
      </c>
      <c r="N477" s="12" t="str">
        <f>VLOOKUP(TablaCocina[[#This Row],[Número de Orden]],TablaSala[[Número de Orden]:[Cobro de la Orden]],2,FALSE)</f>
        <v>Sí</v>
      </c>
    </row>
    <row r="478" spans="1:14">
      <c r="A478" s="6">
        <v>184</v>
      </c>
      <c r="B478" s="12">
        <v>4</v>
      </c>
      <c r="C478" s="6" t="s">
        <v>255</v>
      </c>
      <c r="D478" s="12" t="s">
        <v>1160</v>
      </c>
      <c r="E478" s="6">
        <v>12</v>
      </c>
      <c r="F478" s="12">
        <v>20</v>
      </c>
      <c r="G478" s="12">
        <f>IF(TablaCocina[[#This Row],[Cobro de la orde]]="Sí",F478*K478,0)</f>
        <v>40</v>
      </c>
      <c r="H478" s="12">
        <f>IF(TablaCocina[[#This Row],[Cobro de la orde]]="Sí",(F478-E478)*K478,0)</f>
        <v>16</v>
      </c>
      <c r="I478" s="12">
        <f>IF(TablaCocina[[#This Row],[Cobro de la orde]]="Sí",F478*K478,0)</f>
        <v>40</v>
      </c>
      <c r="J478" s="46">
        <f>IF(TablaCocina[[#This Row],[Cobro de la orde]]="Sí",H478/G478,0)</f>
        <v>0.4</v>
      </c>
      <c r="K478" s="12">
        <v>2</v>
      </c>
      <c r="L478" s="12">
        <v>13</v>
      </c>
      <c r="M478" s="6" t="s">
        <v>1143</v>
      </c>
      <c r="N478" s="12" t="str">
        <f>VLOOKUP(TablaCocina[[#This Row],[Número de Orden]],TablaSala[[Número de Orden]:[Cobro de la Orden]],2,FALSE)</f>
        <v>Sí</v>
      </c>
    </row>
    <row r="479" spans="1:14">
      <c r="A479" s="6">
        <v>185</v>
      </c>
      <c r="B479" s="12">
        <v>16</v>
      </c>
      <c r="C479" s="6" t="s">
        <v>116</v>
      </c>
      <c r="D479" s="12" t="s">
        <v>1162</v>
      </c>
      <c r="E479" s="6">
        <v>13</v>
      </c>
      <c r="F479" s="12">
        <v>21</v>
      </c>
      <c r="G479" s="12">
        <f>IF(TablaCocina[[#This Row],[Cobro de la orde]]="Sí",F479*K479,0)</f>
        <v>63</v>
      </c>
      <c r="H479" s="12">
        <f>IF(TablaCocina[[#This Row],[Cobro de la orde]]="Sí",(F479-E479)*K479,0)</f>
        <v>24</v>
      </c>
      <c r="I479" s="12">
        <f>IF(TablaCocina[[#This Row],[Cobro de la orde]]="Sí",F479*K479,0)</f>
        <v>63</v>
      </c>
      <c r="J479" s="46">
        <f>IF(TablaCocina[[#This Row],[Cobro de la orde]]="Sí",H479/G479,0)</f>
        <v>0.38095238095238093</v>
      </c>
      <c r="K479" s="12">
        <v>3</v>
      </c>
      <c r="L479" s="12">
        <v>34</v>
      </c>
      <c r="M479" s="6" t="s">
        <v>1142</v>
      </c>
      <c r="N479" s="12" t="str">
        <f>VLOOKUP(TablaCocina[[#This Row],[Número de Orden]],TablaSala[[Número de Orden]:[Cobro de la Orden]],2,FALSE)</f>
        <v>Sí</v>
      </c>
    </row>
    <row r="480" spans="1:14">
      <c r="A480" s="6">
        <v>185</v>
      </c>
      <c r="B480" s="12">
        <v>16</v>
      </c>
      <c r="C480" s="6" t="s">
        <v>71</v>
      </c>
      <c r="D480" s="12" t="s">
        <v>1154</v>
      </c>
      <c r="E480" s="6">
        <v>16</v>
      </c>
      <c r="F480" s="12">
        <v>28</v>
      </c>
      <c r="G480" s="12">
        <f>IF(TablaCocina[[#This Row],[Cobro de la orde]]="Sí",F480*K480,0)</f>
        <v>28</v>
      </c>
      <c r="H480" s="12">
        <f>IF(TablaCocina[[#This Row],[Cobro de la orde]]="Sí",(F480-E480)*K480,0)</f>
        <v>12</v>
      </c>
      <c r="I480" s="12">
        <f>IF(TablaCocina[[#This Row],[Cobro de la orde]]="Sí",F480*K480,0)</f>
        <v>28</v>
      </c>
      <c r="J480" s="46">
        <f>IF(TablaCocina[[#This Row],[Cobro de la orde]]="Sí",H480/G480,0)</f>
        <v>0.42857142857142855</v>
      </c>
      <c r="K480" s="12">
        <v>1</v>
      </c>
      <c r="L480" s="12">
        <v>6</v>
      </c>
      <c r="M480" s="6" t="s">
        <v>1143</v>
      </c>
      <c r="N480" s="12" t="str">
        <f>VLOOKUP(TablaCocina[[#This Row],[Número de Orden]],TablaSala[[Número de Orden]:[Cobro de la Orden]],2,FALSE)</f>
        <v>Sí</v>
      </c>
    </row>
    <row r="481" spans="1:14">
      <c r="A481" s="6">
        <v>186</v>
      </c>
      <c r="B481" s="12">
        <v>13</v>
      </c>
      <c r="C481" s="6" t="s">
        <v>184</v>
      </c>
      <c r="D481" s="12" t="s">
        <v>1149</v>
      </c>
      <c r="E481" s="6">
        <v>16</v>
      </c>
      <c r="F481" s="12">
        <v>27</v>
      </c>
      <c r="G481" s="12">
        <f>IF(TablaCocina[[#This Row],[Cobro de la orde]]="Sí",F481*K481,0)</f>
        <v>81</v>
      </c>
      <c r="H481" s="12">
        <f>IF(TablaCocina[[#This Row],[Cobro de la orde]]="Sí",(F481-E481)*K481,0)</f>
        <v>33</v>
      </c>
      <c r="I481" s="12">
        <f>IF(TablaCocina[[#This Row],[Cobro de la orde]]="Sí",F481*K481,0)</f>
        <v>81</v>
      </c>
      <c r="J481" s="46">
        <f>IF(TablaCocina[[#This Row],[Cobro de la orde]]="Sí",H481/G481,0)</f>
        <v>0.40740740740740738</v>
      </c>
      <c r="K481" s="12">
        <v>3</v>
      </c>
      <c r="L481" s="12">
        <v>16</v>
      </c>
      <c r="M481" s="6" t="s">
        <v>1142</v>
      </c>
      <c r="N481" s="12" t="str">
        <f>VLOOKUP(TablaCocina[[#This Row],[Número de Orden]],TablaSala[[Número de Orden]:[Cobro de la Orden]],2,FALSE)</f>
        <v>Sí</v>
      </c>
    </row>
    <row r="482" spans="1:14">
      <c r="A482" s="6">
        <v>186</v>
      </c>
      <c r="B482" s="12">
        <v>13</v>
      </c>
      <c r="C482" s="6" t="s">
        <v>428</v>
      </c>
      <c r="D482" s="12" t="s">
        <v>1157</v>
      </c>
      <c r="E482" s="6">
        <v>19</v>
      </c>
      <c r="F482" s="12">
        <v>32</v>
      </c>
      <c r="G482" s="12">
        <f>IF(TablaCocina[[#This Row],[Cobro de la orde]]="Sí",F482*K482,0)</f>
        <v>96</v>
      </c>
      <c r="H482" s="12">
        <f>IF(TablaCocina[[#This Row],[Cobro de la orde]]="Sí",(F482-E482)*K482,0)</f>
        <v>39</v>
      </c>
      <c r="I482" s="12">
        <f>IF(TablaCocina[[#This Row],[Cobro de la orde]]="Sí",F482*K482,0)</f>
        <v>96</v>
      </c>
      <c r="J482" s="46">
        <f>IF(TablaCocina[[#This Row],[Cobro de la orde]]="Sí",H482/G482,0)</f>
        <v>0.40625</v>
      </c>
      <c r="K482" s="12">
        <v>3</v>
      </c>
      <c r="L482" s="12">
        <v>23</v>
      </c>
      <c r="M482" s="6" t="s">
        <v>1143</v>
      </c>
      <c r="N482" s="12" t="str">
        <f>VLOOKUP(TablaCocina[[#This Row],[Número de Orden]],TablaSala[[Número de Orden]:[Cobro de la Orden]],2,FALSE)</f>
        <v>Sí</v>
      </c>
    </row>
    <row r="483" spans="1:14">
      <c r="A483" s="6">
        <v>186</v>
      </c>
      <c r="B483" s="12">
        <v>13</v>
      </c>
      <c r="C483" s="6" t="s">
        <v>200</v>
      </c>
      <c r="D483" s="12" t="s">
        <v>1148</v>
      </c>
      <c r="E483" s="6">
        <v>19</v>
      </c>
      <c r="F483" s="12">
        <v>31</v>
      </c>
      <c r="G483" s="12">
        <f>IF(TablaCocina[[#This Row],[Cobro de la orde]]="Sí",F483*K483,0)</f>
        <v>93</v>
      </c>
      <c r="H483" s="12">
        <f>IF(TablaCocina[[#This Row],[Cobro de la orde]]="Sí",(F483-E483)*K483,0)</f>
        <v>36</v>
      </c>
      <c r="I483" s="12">
        <f>IF(TablaCocina[[#This Row],[Cobro de la orde]]="Sí",F483*K483,0)</f>
        <v>93</v>
      </c>
      <c r="J483" s="46">
        <f>IF(TablaCocina[[#This Row],[Cobro de la orde]]="Sí",H483/G483,0)</f>
        <v>0.38709677419354838</v>
      </c>
      <c r="K483" s="12">
        <v>3</v>
      </c>
      <c r="L483" s="12">
        <v>54</v>
      </c>
      <c r="M483" s="6" t="s">
        <v>1142</v>
      </c>
      <c r="N483" s="12" t="str">
        <f>VLOOKUP(TablaCocina[[#This Row],[Número de Orden]],TablaSala[[Número de Orden]:[Cobro de la Orden]],2,FALSE)</f>
        <v>Sí</v>
      </c>
    </row>
    <row r="484" spans="1:14">
      <c r="A484" s="6">
        <v>187</v>
      </c>
      <c r="B484" s="12">
        <v>5</v>
      </c>
      <c r="C484" s="6" t="s">
        <v>91</v>
      </c>
      <c r="D484" s="12" t="s">
        <v>1159</v>
      </c>
      <c r="E484" s="6">
        <v>20</v>
      </c>
      <c r="F484" s="12">
        <v>34</v>
      </c>
      <c r="G484" s="12">
        <f>IF(TablaCocina[[#This Row],[Cobro de la orde]]="Sí",F484*K484,0)</f>
        <v>68</v>
      </c>
      <c r="H484" s="12">
        <f>IF(TablaCocina[[#This Row],[Cobro de la orde]]="Sí",(F484-E484)*K484,0)</f>
        <v>28</v>
      </c>
      <c r="I484" s="12">
        <f>IF(TablaCocina[[#This Row],[Cobro de la orde]]="Sí",F484*K484,0)</f>
        <v>68</v>
      </c>
      <c r="J484" s="46">
        <f>IF(TablaCocina[[#This Row],[Cobro de la orde]]="Sí",H484/G484,0)</f>
        <v>0.41176470588235292</v>
      </c>
      <c r="K484" s="12">
        <v>2</v>
      </c>
      <c r="L484" s="12">
        <v>28</v>
      </c>
      <c r="M484" s="6" t="s">
        <v>1143</v>
      </c>
      <c r="N484" s="12" t="str">
        <f>VLOOKUP(TablaCocina[[#This Row],[Número de Orden]],TablaSala[[Número de Orden]:[Cobro de la Orden]],2,FALSE)</f>
        <v>Sí</v>
      </c>
    </row>
    <row r="485" spans="1:14">
      <c r="A485" s="6">
        <v>187</v>
      </c>
      <c r="B485" s="12">
        <v>5</v>
      </c>
      <c r="C485" s="6" t="s">
        <v>270</v>
      </c>
      <c r="D485" s="12" t="s">
        <v>1164</v>
      </c>
      <c r="E485" s="6">
        <v>15</v>
      </c>
      <c r="F485" s="12">
        <v>26</v>
      </c>
      <c r="G485" s="12">
        <f>IF(TablaCocina[[#This Row],[Cobro de la orde]]="Sí",F485*K485,0)</f>
        <v>26</v>
      </c>
      <c r="H485" s="12">
        <f>IF(TablaCocina[[#This Row],[Cobro de la orde]]="Sí",(F485-E485)*K485,0)</f>
        <v>11</v>
      </c>
      <c r="I485" s="12">
        <f>IF(TablaCocina[[#This Row],[Cobro de la orde]]="Sí",F485*K485,0)</f>
        <v>26</v>
      </c>
      <c r="J485" s="46">
        <f>IF(TablaCocina[[#This Row],[Cobro de la orde]]="Sí",H485/G485,0)</f>
        <v>0.42307692307692307</v>
      </c>
      <c r="K485" s="12">
        <v>1</v>
      </c>
      <c r="L485" s="12">
        <v>51</v>
      </c>
      <c r="M485" s="6" t="s">
        <v>1142</v>
      </c>
      <c r="N485" s="12" t="str">
        <f>VLOOKUP(TablaCocina[[#This Row],[Número de Orden]],TablaSala[[Número de Orden]:[Cobro de la Orden]],2,FALSE)</f>
        <v>Sí</v>
      </c>
    </row>
    <row r="486" spans="1:14">
      <c r="A486" s="6">
        <v>187</v>
      </c>
      <c r="B486" s="12">
        <v>5</v>
      </c>
      <c r="C486" s="6" t="s">
        <v>65</v>
      </c>
      <c r="D486" s="12" t="s">
        <v>1152</v>
      </c>
      <c r="E486" s="6">
        <v>17</v>
      </c>
      <c r="F486" s="12">
        <v>29</v>
      </c>
      <c r="G486" s="12">
        <f>IF(TablaCocina[[#This Row],[Cobro de la orde]]="Sí",F486*K486,0)</f>
        <v>87</v>
      </c>
      <c r="H486" s="12">
        <f>IF(TablaCocina[[#This Row],[Cobro de la orde]]="Sí",(F486-E486)*K486,0)</f>
        <v>36</v>
      </c>
      <c r="I486" s="12">
        <f>IF(TablaCocina[[#This Row],[Cobro de la orde]]="Sí",F486*K486,0)</f>
        <v>87</v>
      </c>
      <c r="J486" s="46">
        <f>IF(TablaCocina[[#This Row],[Cobro de la orde]]="Sí",H486/G486,0)</f>
        <v>0.41379310344827586</v>
      </c>
      <c r="K486" s="12">
        <v>3</v>
      </c>
      <c r="L486" s="12">
        <v>11</v>
      </c>
      <c r="M486" s="6" t="s">
        <v>1142</v>
      </c>
      <c r="N486" s="12" t="str">
        <f>VLOOKUP(TablaCocina[[#This Row],[Número de Orden]],TablaSala[[Número de Orden]:[Cobro de la Orden]],2,FALSE)</f>
        <v>Sí</v>
      </c>
    </row>
    <row r="487" spans="1:14">
      <c r="A487" s="6">
        <v>187</v>
      </c>
      <c r="B487" s="12">
        <v>5</v>
      </c>
      <c r="C487" s="6" t="s">
        <v>184</v>
      </c>
      <c r="D487" s="12" t="s">
        <v>1149</v>
      </c>
      <c r="E487" s="6">
        <v>16</v>
      </c>
      <c r="F487" s="12">
        <v>27</v>
      </c>
      <c r="G487" s="12">
        <f>IF(TablaCocina[[#This Row],[Cobro de la orde]]="Sí",F487*K487,0)</f>
        <v>27</v>
      </c>
      <c r="H487" s="12">
        <f>IF(TablaCocina[[#This Row],[Cobro de la orde]]="Sí",(F487-E487)*K487,0)</f>
        <v>11</v>
      </c>
      <c r="I487" s="12">
        <f>IF(TablaCocina[[#This Row],[Cobro de la orde]]="Sí",F487*K487,0)</f>
        <v>27</v>
      </c>
      <c r="J487" s="46">
        <f>IF(TablaCocina[[#This Row],[Cobro de la orde]]="Sí",H487/G487,0)</f>
        <v>0.40740740740740738</v>
      </c>
      <c r="K487" s="12">
        <v>1</v>
      </c>
      <c r="L487" s="12">
        <v>36</v>
      </c>
      <c r="M487" s="6" t="s">
        <v>1143</v>
      </c>
      <c r="N487" s="12" t="str">
        <f>VLOOKUP(TablaCocina[[#This Row],[Número de Orden]],TablaSala[[Número de Orden]:[Cobro de la Orden]],2,FALSE)</f>
        <v>Sí</v>
      </c>
    </row>
    <row r="488" spans="1:14">
      <c r="A488" s="6">
        <v>188</v>
      </c>
      <c r="B488" s="12">
        <v>20</v>
      </c>
      <c r="C488" s="6" t="s">
        <v>200</v>
      </c>
      <c r="D488" s="12" t="s">
        <v>1148</v>
      </c>
      <c r="E488" s="6">
        <v>19</v>
      </c>
      <c r="F488" s="12">
        <v>31</v>
      </c>
      <c r="G488" s="12">
        <f>IF(TablaCocina[[#This Row],[Cobro de la orde]]="Sí",F488*K488,0)</f>
        <v>0</v>
      </c>
      <c r="H488" s="12">
        <f>IF(TablaCocina[[#This Row],[Cobro de la orde]]="Sí",(F488-E488)*K488,0)</f>
        <v>0</v>
      </c>
      <c r="I488" s="12">
        <f>IF(TablaCocina[[#This Row],[Cobro de la orde]]="Sí",F488*K488,0)</f>
        <v>0</v>
      </c>
      <c r="J488" s="46">
        <f>IF(TablaCocina[[#This Row],[Cobro de la orde]]="Sí",H488/G488,0)</f>
        <v>0</v>
      </c>
      <c r="K488" s="12">
        <v>1</v>
      </c>
      <c r="L488" s="12">
        <v>58</v>
      </c>
      <c r="M488" s="6" t="s">
        <v>1142</v>
      </c>
      <c r="N488" s="12" t="str">
        <f>VLOOKUP(TablaCocina[[#This Row],[Número de Orden]],TablaSala[[Número de Orden]:[Cobro de la Orden]],2,FALSE)</f>
        <v>No</v>
      </c>
    </row>
    <row r="489" spans="1:14">
      <c r="A489" s="6">
        <v>188</v>
      </c>
      <c r="B489" s="12">
        <v>20</v>
      </c>
      <c r="C489" s="6" t="s">
        <v>270</v>
      </c>
      <c r="D489" s="12" t="s">
        <v>1164</v>
      </c>
      <c r="E489" s="6">
        <v>15</v>
      </c>
      <c r="F489" s="12">
        <v>26</v>
      </c>
      <c r="G489" s="12">
        <f>IF(TablaCocina[[#This Row],[Cobro de la orde]]="Sí",F489*K489,0)</f>
        <v>0</v>
      </c>
      <c r="H489" s="12">
        <f>IF(TablaCocina[[#This Row],[Cobro de la orde]]="Sí",(F489-E489)*K489,0)</f>
        <v>0</v>
      </c>
      <c r="I489" s="12">
        <f>IF(TablaCocina[[#This Row],[Cobro de la orde]]="Sí",F489*K489,0)</f>
        <v>0</v>
      </c>
      <c r="J489" s="46">
        <f>IF(TablaCocina[[#This Row],[Cobro de la orde]]="Sí",H489/G489,0)</f>
        <v>0</v>
      </c>
      <c r="K489" s="12">
        <v>2</v>
      </c>
      <c r="L489" s="12">
        <v>47</v>
      </c>
      <c r="M489" s="6" t="s">
        <v>1142</v>
      </c>
      <c r="N489" s="12" t="str">
        <f>VLOOKUP(TablaCocina[[#This Row],[Número de Orden]],TablaSala[[Número de Orden]:[Cobro de la Orden]],2,FALSE)</f>
        <v>No</v>
      </c>
    </row>
    <row r="490" spans="1:14">
      <c r="A490" s="6">
        <v>189</v>
      </c>
      <c r="B490" s="12">
        <v>11</v>
      </c>
      <c r="C490" s="6" t="s">
        <v>91</v>
      </c>
      <c r="D490" s="12" t="s">
        <v>1159</v>
      </c>
      <c r="E490" s="6">
        <v>20</v>
      </c>
      <c r="F490" s="12">
        <v>34</v>
      </c>
      <c r="G490" s="12">
        <f>IF(TablaCocina[[#This Row],[Cobro de la orde]]="Sí",F490*K490,0)</f>
        <v>68</v>
      </c>
      <c r="H490" s="12">
        <f>IF(TablaCocina[[#This Row],[Cobro de la orde]]="Sí",(F490-E490)*K490,0)</f>
        <v>28</v>
      </c>
      <c r="I490" s="12">
        <f>IF(TablaCocina[[#This Row],[Cobro de la orde]]="Sí",F490*K490,0)</f>
        <v>68</v>
      </c>
      <c r="J490" s="46">
        <f>IF(TablaCocina[[#This Row],[Cobro de la orde]]="Sí",H490/G490,0)</f>
        <v>0.41176470588235292</v>
      </c>
      <c r="K490" s="12">
        <v>2</v>
      </c>
      <c r="L490" s="12">
        <v>42</v>
      </c>
      <c r="M490" s="6" t="s">
        <v>1143</v>
      </c>
      <c r="N490" s="12" t="str">
        <f>VLOOKUP(TablaCocina[[#This Row],[Número de Orden]],TablaSala[[Número de Orden]:[Cobro de la Orden]],2,FALSE)</f>
        <v>Sí</v>
      </c>
    </row>
    <row r="491" spans="1:14">
      <c r="A491" s="6">
        <v>189</v>
      </c>
      <c r="B491" s="12">
        <v>11</v>
      </c>
      <c r="C491" s="6" t="s">
        <v>270</v>
      </c>
      <c r="D491" s="12" t="s">
        <v>1164</v>
      </c>
      <c r="E491" s="6">
        <v>15</v>
      </c>
      <c r="F491" s="12">
        <v>26</v>
      </c>
      <c r="G491" s="12">
        <f>IF(TablaCocina[[#This Row],[Cobro de la orde]]="Sí",F491*K491,0)</f>
        <v>52</v>
      </c>
      <c r="H491" s="12">
        <f>IF(TablaCocina[[#This Row],[Cobro de la orde]]="Sí",(F491-E491)*K491,0)</f>
        <v>22</v>
      </c>
      <c r="I491" s="12">
        <f>IF(TablaCocina[[#This Row],[Cobro de la orde]]="Sí",F491*K491,0)</f>
        <v>52</v>
      </c>
      <c r="J491" s="46">
        <f>IF(TablaCocina[[#This Row],[Cobro de la orde]]="Sí",H491/G491,0)</f>
        <v>0.42307692307692307</v>
      </c>
      <c r="K491" s="12">
        <v>2</v>
      </c>
      <c r="L491" s="12">
        <v>22</v>
      </c>
      <c r="M491" s="6" t="s">
        <v>1143</v>
      </c>
      <c r="N491" s="12" t="str">
        <f>VLOOKUP(TablaCocina[[#This Row],[Número de Orden]],TablaSala[[Número de Orden]:[Cobro de la Orden]],2,FALSE)</f>
        <v>Sí</v>
      </c>
    </row>
    <row r="492" spans="1:14">
      <c r="A492" s="6">
        <v>189</v>
      </c>
      <c r="B492" s="12">
        <v>11</v>
      </c>
      <c r="C492" s="6" t="s">
        <v>273</v>
      </c>
      <c r="D492" s="12" t="s">
        <v>1146</v>
      </c>
      <c r="E492" s="6">
        <v>14</v>
      </c>
      <c r="F492" s="12">
        <v>24</v>
      </c>
      <c r="G492" s="12">
        <f>IF(TablaCocina[[#This Row],[Cobro de la orde]]="Sí",F492*K492,0)</f>
        <v>72</v>
      </c>
      <c r="H492" s="12">
        <f>IF(TablaCocina[[#This Row],[Cobro de la orde]]="Sí",(F492-E492)*K492,0)</f>
        <v>30</v>
      </c>
      <c r="I492" s="12">
        <f>IF(TablaCocina[[#This Row],[Cobro de la orde]]="Sí",F492*K492,0)</f>
        <v>72</v>
      </c>
      <c r="J492" s="46">
        <f>IF(TablaCocina[[#This Row],[Cobro de la orde]]="Sí",H492/G492,0)</f>
        <v>0.41666666666666669</v>
      </c>
      <c r="K492" s="12">
        <v>3</v>
      </c>
      <c r="L492" s="12">
        <v>53</v>
      </c>
      <c r="M492" s="6" t="s">
        <v>1143</v>
      </c>
      <c r="N492" s="12" t="str">
        <f>VLOOKUP(TablaCocina[[#This Row],[Número de Orden]],TablaSala[[Número de Orden]:[Cobro de la Orden]],2,FALSE)</f>
        <v>Sí</v>
      </c>
    </row>
    <row r="493" spans="1:14">
      <c r="A493" s="6">
        <v>190</v>
      </c>
      <c r="B493" s="12">
        <v>5</v>
      </c>
      <c r="C493" s="6" t="s">
        <v>131</v>
      </c>
      <c r="D493" s="12" t="s">
        <v>1163</v>
      </c>
      <c r="E493" s="6">
        <v>10</v>
      </c>
      <c r="F493" s="12">
        <v>18</v>
      </c>
      <c r="G493" s="12">
        <f>IF(TablaCocina[[#This Row],[Cobro de la orde]]="Sí",F493*K493,0)</f>
        <v>18</v>
      </c>
      <c r="H493" s="12">
        <f>IF(TablaCocina[[#This Row],[Cobro de la orde]]="Sí",(F493-E493)*K493,0)</f>
        <v>8</v>
      </c>
      <c r="I493" s="12">
        <f>IF(TablaCocina[[#This Row],[Cobro de la orde]]="Sí",F493*K493,0)</f>
        <v>18</v>
      </c>
      <c r="J493" s="46">
        <f>IF(TablaCocina[[#This Row],[Cobro de la orde]]="Sí",H493/G493,0)</f>
        <v>0.44444444444444442</v>
      </c>
      <c r="K493" s="12">
        <v>1</v>
      </c>
      <c r="L493" s="12">
        <v>39</v>
      </c>
      <c r="M493" s="6" t="s">
        <v>1142</v>
      </c>
      <c r="N493" s="12" t="str">
        <f>VLOOKUP(TablaCocina[[#This Row],[Número de Orden]],TablaSala[[Número de Orden]:[Cobro de la Orden]],2,FALSE)</f>
        <v>Sí</v>
      </c>
    </row>
    <row r="494" spans="1:14">
      <c r="A494" s="6">
        <v>190</v>
      </c>
      <c r="B494" s="12">
        <v>5</v>
      </c>
      <c r="C494" s="6" t="s">
        <v>79</v>
      </c>
      <c r="D494" s="12" t="s">
        <v>1150</v>
      </c>
      <c r="E494" s="6">
        <v>25</v>
      </c>
      <c r="F494" s="12">
        <v>40</v>
      </c>
      <c r="G494" s="12">
        <f>IF(TablaCocina[[#This Row],[Cobro de la orde]]="Sí",F494*K494,0)</f>
        <v>80</v>
      </c>
      <c r="H494" s="12">
        <f>IF(TablaCocina[[#This Row],[Cobro de la orde]]="Sí",(F494-E494)*K494,0)</f>
        <v>30</v>
      </c>
      <c r="I494" s="12">
        <f>IF(TablaCocina[[#This Row],[Cobro de la orde]]="Sí",F494*K494,0)</f>
        <v>80</v>
      </c>
      <c r="J494" s="46">
        <f>IF(TablaCocina[[#This Row],[Cobro de la orde]]="Sí",H494/G494,0)</f>
        <v>0.375</v>
      </c>
      <c r="K494" s="12">
        <v>2</v>
      </c>
      <c r="L494" s="12">
        <v>45</v>
      </c>
      <c r="M494" s="6" t="s">
        <v>1142</v>
      </c>
      <c r="N494" s="12" t="str">
        <f>VLOOKUP(TablaCocina[[#This Row],[Número de Orden]],TablaSala[[Número de Orden]:[Cobro de la Orden]],2,FALSE)</f>
        <v>Sí</v>
      </c>
    </row>
    <row r="495" spans="1:14">
      <c r="A495" s="6">
        <v>190</v>
      </c>
      <c r="B495" s="12">
        <v>5</v>
      </c>
      <c r="C495" s="6" t="s">
        <v>47</v>
      </c>
      <c r="D495" s="12" t="s">
        <v>1156</v>
      </c>
      <c r="E495" s="6">
        <v>21</v>
      </c>
      <c r="F495" s="12">
        <v>35</v>
      </c>
      <c r="G495" s="12">
        <f>IF(TablaCocina[[#This Row],[Cobro de la orde]]="Sí",F495*K495,0)</f>
        <v>35</v>
      </c>
      <c r="H495" s="12">
        <f>IF(TablaCocina[[#This Row],[Cobro de la orde]]="Sí",(F495-E495)*K495,0)</f>
        <v>14</v>
      </c>
      <c r="I495" s="12">
        <f>IF(TablaCocina[[#This Row],[Cobro de la orde]]="Sí",F495*K495,0)</f>
        <v>35</v>
      </c>
      <c r="J495" s="46">
        <f>IF(TablaCocina[[#This Row],[Cobro de la orde]]="Sí",H495/G495,0)</f>
        <v>0.4</v>
      </c>
      <c r="K495" s="12">
        <v>1</v>
      </c>
      <c r="L495" s="12">
        <v>11</v>
      </c>
      <c r="M495" s="6" t="s">
        <v>1143</v>
      </c>
      <c r="N495" s="12" t="str">
        <f>VLOOKUP(TablaCocina[[#This Row],[Número de Orden]],TablaSala[[Número de Orden]:[Cobro de la Orden]],2,FALSE)</f>
        <v>Sí</v>
      </c>
    </row>
    <row r="496" spans="1:14">
      <c r="A496" s="6">
        <v>190</v>
      </c>
      <c r="B496" s="12">
        <v>5</v>
      </c>
      <c r="C496" s="6" t="s">
        <v>345</v>
      </c>
      <c r="D496" s="12" t="s">
        <v>1161</v>
      </c>
      <c r="E496" s="6">
        <v>14</v>
      </c>
      <c r="F496" s="12">
        <v>23</v>
      </c>
      <c r="G496" s="12">
        <f>IF(TablaCocina[[#This Row],[Cobro de la orde]]="Sí",F496*K496,0)</f>
        <v>69</v>
      </c>
      <c r="H496" s="12">
        <f>IF(TablaCocina[[#This Row],[Cobro de la orde]]="Sí",(F496-E496)*K496,0)</f>
        <v>27</v>
      </c>
      <c r="I496" s="12">
        <f>IF(TablaCocina[[#This Row],[Cobro de la orde]]="Sí",F496*K496,0)</f>
        <v>69</v>
      </c>
      <c r="J496" s="46">
        <f>IF(TablaCocina[[#This Row],[Cobro de la orde]]="Sí",H496/G496,0)</f>
        <v>0.39130434782608697</v>
      </c>
      <c r="K496" s="12">
        <v>3</v>
      </c>
      <c r="L496" s="12">
        <v>7</v>
      </c>
      <c r="M496" s="6" t="s">
        <v>1143</v>
      </c>
      <c r="N496" s="12" t="str">
        <f>VLOOKUP(TablaCocina[[#This Row],[Número de Orden]],TablaSala[[Número de Orden]:[Cobro de la Orden]],2,FALSE)</f>
        <v>Sí</v>
      </c>
    </row>
    <row r="497" spans="1:14">
      <c r="A497" s="6">
        <v>191</v>
      </c>
      <c r="B497" s="12">
        <v>12</v>
      </c>
      <c r="C497" s="6" t="s">
        <v>209</v>
      </c>
      <c r="D497" s="12" t="s">
        <v>1165</v>
      </c>
      <c r="E497" s="6">
        <v>15</v>
      </c>
      <c r="F497" s="12">
        <v>25</v>
      </c>
      <c r="G497" s="12">
        <f>IF(TablaCocina[[#This Row],[Cobro de la orde]]="Sí",F497*K497,0)</f>
        <v>75</v>
      </c>
      <c r="H497" s="12">
        <f>IF(TablaCocina[[#This Row],[Cobro de la orde]]="Sí",(F497-E497)*K497,0)</f>
        <v>30</v>
      </c>
      <c r="I497" s="12">
        <f>IF(TablaCocina[[#This Row],[Cobro de la orde]]="Sí",F497*K497,0)</f>
        <v>75</v>
      </c>
      <c r="J497" s="46">
        <f>IF(TablaCocina[[#This Row],[Cobro de la orde]]="Sí",H497/G497,0)</f>
        <v>0.4</v>
      </c>
      <c r="K497" s="12">
        <v>3</v>
      </c>
      <c r="L497" s="12">
        <v>32</v>
      </c>
      <c r="M497" s="6" t="s">
        <v>1143</v>
      </c>
      <c r="N497" s="12" t="str">
        <f>VLOOKUP(TablaCocina[[#This Row],[Número de Orden]],TablaSala[[Número de Orden]:[Cobro de la Orden]],2,FALSE)</f>
        <v>Sí</v>
      </c>
    </row>
    <row r="498" spans="1:14">
      <c r="A498" s="6">
        <v>191</v>
      </c>
      <c r="B498" s="12">
        <v>12</v>
      </c>
      <c r="C498" s="6" t="s">
        <v>65</v>
      </c>
      <c r="D498" s="12" t="s">
        <v>1152</v>
      </c>
      <c r="E498" s="6">
        <v>17</v>
      </c>
      <c r="F498" s="12">
        <v>29</v>
      </c>
      <c r="G498" s="12">
        <f>IF(TablaCocina[[#This Row],[Cobro de la orde]]="Sí",F498*K498,0)</f>
        <v>87</v>
      </c>
      <c r="H498" s="12">
        <f>IF(TablaCocina[[#This Row],[Cobro de la orde]]="Sí",(F498-E498)*K498,0)</f>
        <v>36</v>
      </c>
      <c r="I498" s="12">
        <f>IF(TablaCocina[[#This Row],[Cobro de la orde]]="Sí",F498*K498,0)</f>
        <v>87</v>
      </c>
      <c r="J498" s="46">
        <f>IF(TablaCocina[[#This Row],[Cobro de la orde]]="Sí",H498/G498,0)</f>
        <v>0.41379310344827586</v>
      </c>
      <c r="K498" s="12">
        <v>3</v>
      </c>
      <c r="L498" s="12">
        <v>55</v>
      </c>
      <c r="M498" s="6" t="s">
        <v>1142</v>
      </c>
      <c r="N498" s="12" t="str">
        <f>VLOOKUP(TablaCocina[[#This Row],[Número de Orden]],TablaSala[[Número de Orden]:[Cobro de la Orden]],2,FALSE)</f>
        <v>Sí</v>
      </c>
    </row>
    <row r="499" spans="1:14">
      <c r="A499" s="6">
        <v>192</v>
      </c>
      <c r="B499" s="12">
        <v>17</v>
      </c>
      <c r="C499" s="6" t="s">
        <v>209</v>
      </c>
      <c r="D499" s="12" t="s">
        <v>1165</v>
      </c>
      <c r="E499" s="6">
        <v>15</v>
      </c>
      <c r="F499" s="12">
        <v>25</v>
      </c>
      <c r="G499" s="12">
        <f>IF(TablaCocina[[#This Row],[Cobro de la orde]]="Sí",F499*K499,0)</f>
        <v>75</v>
      </c>
      <c r="H499" s="12">
        <f>IF(TablaCocina[[#This Row],[Cobro de la orde]]="Sí",(F499-E499)*K499,0)</f>
        <v>30</v>
      </c>
      <c r="I499" s="12">
        <f>IF(TablaCocina[[#This Row],[Cobro de la orde]]="Sí",F499*K499,0)</f>
        <v>75</v>
      </c>
      <c r="J499" s="46">
        <f>IF(TablaCocina[[#This Row],[Cobro de la orde]]="Sí",H499/G499,0)</f>
        <v>0.4</v>
      </c>
      <c r="K499" s="12">
        <v>3</v>
      </c>
      <c r="L499" s="12">
        <v>26</v>
      </c>
      <c r="M499" s="6" t="s">
        <v>1142</v>
      </c>
      <c r="N499" s="12" t="str">
        <f>VLOOKUP(TablaCocina[[#This Row],[Número de Orden]],TablaSala[[Número de Orden]:[Cobro de la Orden]],2,FALSE)</f>
        <v>Sí</v>
      </c>
    </row>
    <row r="500" spans="1:14">
      <c r="A500" s="6">
        <v>193</v>
      </c>
      <c r="B500" s="12">
        <v>3</v>
      </c>
      <c r="C500" s="6" t="s">
        <v>270</v>
      </c>
      <c r="D500" s="12" t="s">
        <v>1164</v>
      </c>
      <c r="E500" s="6">
        <v>15</v>
      </c>
      <c r="F500" s="12">
        <v>26</v>
      </c>
      <c r="G500" s="12">
        <f>IF(TablaCocina[[#This Row],[Cobro de la orde]]="Sí",F500*K500,0)</f>
        <v>52</v>
      </c>
      <c r="H500" s="12">
        <f>IF(TablaCocina[[#This Row],[Cobro de la orde]]="Sí",(F500-E500)*K500,0)</f>
        <v>22</v>
      </c>
      <c r="I500" s="12">
        <f>IF(TablaCocina[[#This Row],[Cobro de la orde]]="Sí",F500*K500,0)</f>
        <v>52</v>
      </c>
      <c r="J500" s="46">
        <f>IF(TablaCocina[[#This Row],[Cobro de la orde]]="Sí",H500/G500,0)</f>
        <v>0.42307692307692307</v>
      </c>
      <c r="K500" s="12">
        <v>2</v>
      </c>
      <c r="L500" s="12">
        <v>57</v>
      </c>
      <c r="M500" s="6" t="s">
        <v>1143</v>
      </c>
      <c r="N500" s="12" t="str">
        <f>VLOOKUP(TablaCocina[[#This Row],[Número de Orden]],TablaSala[[Número de Orden]:[Cobro de la Orden]],2,FALSE)</f>
        <v>Sí</v>
      </c>
    </row>
    <row r="501" spans="1:14">
      <c r="A501" s="6">
        <v>193</v>
      </c>
      <c r="B501" s="12">
        <v>3</v>
      </c>
      <c r="C501" s="6" t="s">
        <v>120</v>
      </c>
      <c r="D501" s="12" t="s">
        <v>1151</v>
      </c>
      <c r="E501" s="6">
        <v>22</v>
      </c>
      <c r="F501" s="12">
        <v>36</v>
      </c>
      <c r="G501" s="12">
        <f>IF(TablaCocina[[#This Row],[Cobro de la orde]]="Sí",F501*K501,0)</f>
        <v>72</v>
      </c>
      <c r="H501" s="12">
        <f>IF(TablaCocina[[#This Row],[Cobro de la orde]]="Sí",(F501-E501)*K501,0)</f>
        <v>28</v>
      </c>
      <c r="I501" s="12">
        <f>IF(TablaCocina[[#This Row],[Cobro de la orde]]="Sí",F501*K501,0)</f>
        <v>72</v>
      </c>
      <c r="J501" s="46">
        <f>IF(TablaCocina[[#This Row],[Cobro de la orde]]="Sí",H501/G501,0)</f>
        <v>0.3888888888888889</v>
      </c>
      <c r="K501" s="12">
        <v>2</v>
      </c>
      <c r="L501" s="12">
        <v>59</v>
      </c>
      <c r="M501" s="6" t="s">
        <v>1142</v>
      </c>
      <c r="N501" s="12" t="str">
        <f>VLOOKUP(TablaCocina[[#This Row],[Número de Orden]],TablaSala[[Número de Orden]:[Cobro de la Orden]],2,FALSE)</f>
        <v>Sí</v>
      </c>
    </row>
    <row r="502" spans="1:14">
      <c r="A502" s="6">
        <v>193</v>
      </c>
      <c r="B502" s="12">
        <v>3</v>
      </c>
      <c r="C502" s="6" t="s">
        <v>184</v>
      </c>
      <c r="D502" s="12" t="s">
        <v>1149</v>
      </c>
      <c r="E502" s="6">
        <v>16</v>
      </c>
      <c r="F502" s="12">
        <v>27</v>
      </c>
      <c r="G502" s="12">
        <f>IF(TablaCocina[[#This Row],[Cobro de la orde]]="Sí",F502*K502,0)</f>
        <v>27</v>
      </c>
      <c r="H502" s="12">
        <f>IF(TablaCocina[[#This Row],[Cobro de la orde]]="Sí",(F502-E502)*K502,0)</f>
        <v>11</v>
      </c>
      <c r="I502" s="12">
        <f>IF(TablaCocina[[#This Row],[Cobro de la orde]]="Sí",F502*K502,0)</f>
        <v>27</v>
      </c>
      <c r="J502" s="46">
        <f>IF(TablaCocina[[#This Row],[Cobro de la orde]]="Sí",H502/G502,0)</f>
        <v>0.40740740740740738</v>
      </c>
      <c r="K502" s="12">
        <v>1</v>
      </c>
      <c r="L502" s="12">
        <v>31</v>
      </c>
      <c r="M502" s="6" t="s">
        <v>1143</v>
      </c>
      <c r="N502" s="12" t="str">
        <f>VLOOKUP(TablaCocina[[#This Row],[Número de Orden]],TablaSala[[Número de Orden]:[Cobro de la Orden]],2,FALSE)</f>
        <v>Sí</v>
      </c>
    </row>
    <row r="503" spans="1:14">
      <c r="A503" s="6">
        <v>193</v>
      </c>
      <c r="B503" s="12">
        <v>3</v>
      </c>
      <c r="C503" s="6" t="s">
        <v>345</v>
      </c>
      <c r="D503" s="12" t="s">
        <v>1161</v>
      </c>
      <c r="E503" s="6">
        <v>14</v>
      </c>
      <c r="F503" s="12">
        <v>23</v>
      </c>
      <c r="G503" s="12">
        <f>IF(TablaCocina[[#This Row],[Cobro de la orde]]="Sí",F503*K503,0)</f>
        <v>69</v>
      </c>
      <c r="H503" s="12">
        <f>IF(TablaCocina[[#This Row],[Cobro de la orde]]="Sí",(F503-E503)*K503,0)</f>
        <v>27</v>
      </c>
      <c r="I503" s="12">
        <f>IF(TablaCocina[[#This Row],[Cobro de la orde]]="Sí",F503*K503,0)</f>
        <v>69</v>
      </c>
      <c r="J503" s="46">
        <f>IF(TablaCocina[[#This Row],[Cobro de la orde]]="Sí",H503/G503,0)</f>
        <v>0.39130434782608697</v>
      </c>
      <c r="K503" s="12">
        <v>3</v>
      </c>
      <c r="L503" s="12">
        <v>24</v>
      </c>
      <c r="M503" s="6" t="s">
        <v>1142</v>
      </c>
      <c r="N503" s="12" t="str">
        <f>VLOOKUP(TablaCocina[[#This Row],[Número de Orden]],TablaSala[[Número de Orden]:[Cobro de la Orden]],2,FALSE)</f>
        <v>Sí</v>
      </c>
    </row>
    <row r="504" spans="1:14">
      <c r="A504" s="6">
        <v>194</v>
      </c>
      <c r="B504" s="12">
        <v>3</v>
      </c>
      <c r="C504" s="6" t="s">
        <v>453</v>
      </c>
      <c r="D504" s="12" t="s">
        <v>1153</v>
      </c>
      <c r="E504" s="6">
        <v>20</v>
      </c>
      <c r="F504" s="12">
        <v>33</v>
      </c>
      <c r="G504" s="12">
        <f>IF(TablaCocina[[#This Row],[Cobro de la orde]]="Sí",F504*K504,0)</f>
        <v>66</v>
      </c>
      <c r="H504" s="12">
        <f>IF(TablaCocina[[#This Row],[Cobro de la orde]]="Sí",(F504-E504)*K504,0)</f>
        <v>26</v>
      </c>
      <c r="I504" s="12">
        <f>IF(TablaCocina[[#This Row],[Cobro de la orde]]="Sí",F504*K504,0)</f>
        <v>66</v>
      </c>
      <c r="J504" s="46">
        <f>IF(TablaCocina[[#This Row],[Cobro de la orde]]="Sí",H504/G504,0)</f>
        <v>0.39393939393939392</v>
      </c>
      <c r="K504" s="12">
        <v>2</v>
      </c>
      <c r="L504" s="12">
        <v>18</v>
      </c>
      <c r="M504" s="6" t="s">
        <v>1142</v>
      </c>
      <c r="N504" s="12" t="str">
        <f>VLOOKUP(TablaCocina[[#This Row],[Número de Orden]],TablaSala[[Número de Orden]:[Cobro de la Orden]],2,FALSE)</f>
        <v>Sí</v>
      </c>
    </row>
    <row r="505" spans="1:14">
      <c r="A505" s="6">
        <v>194</v>
      </c>
      <c r="B505" s="12">
        <v>3</v>
      </c>
      <c r="C505" s="6" t="s">
        <v>114</v>
      </c>
      <c r="D505" s="12" t="s">
        <v>1147</v>
      </c>
      <c r="E505" s="6">
        <v>18</v>
      </c>
      <c r="F505" s="12">
        <v>30</v>
      </c>
      <c r="G505" s="12">
        <f>IF(TablaCocina[[#This Row],[Cobro de la orde]]="Sí",F505*K505,0)</f>
        <v>30</v>
      </c>
      <c r="H505" s="12">
        <f>IF(TablaCocina[[#This Row],[Cobro de la orde]]="Sí",(F505-E505)*K505,0)</f>
        <v>12</v>
      </c>
      <c r="I505" s="12">
        <f>IF(TablaCocina[[#This Row],[Cobro de la orde]]="Sí",F505*K505,0)</f>
        <v>30</v>
      </c>
      <c r="J505" s="46">
        <f>IF(TablaCocina[[#This Row],[Cobro de la orde]]="Sí",H505/G505,0)</f>
        <v>0.4</v>
      </c>
      <c r="K505" s="12">
        <v>1</v>
      </c>
      <c r="L505" s="12">
        <v>50</v>
      </c>
      <c r="M505" s="6" t="s">
        <v>1142</v>
      </c>
      <c r="N505" s="12" t="str">
        <f>VLOOKUP(TablaCocina[[#This Row],[Número de Orden]],TablaSala[[Número de Orden]:[Cobro de la Orden]],2,FALSE)</f>
        <v>Sí</v>
      </c>
    </row>
    <row r="506" spans="1:14">
      <c r="A506" s="6">
        <v>195</v>
      </c>
      <c r="B506" s="12">
        <v>2</v>
      </c>
      <c r="C506" s="6" t="s">
        <v>209</v>
      </c>
      <c r="D506" s="12" t="s">
        <v>1165</v>
      </c>
      <c r="E506" s="6">
        <v>15</v>
      </c>
      <c r="F506" s="12">
        <v>25</v>
      </c>
      <c r="G506" s="12">
        <f>IF(TablaCocina[[#This Row],[Cobro de la orde]]="Sí",F506*K506,0)</f>
        <v>50</v>
      </c>
      <c r="H506" s="12">
        <f>IF(TablaCocina[[#This Row],[Cobro de la orde]]="Sí",(F506-E506)*K506,0)</f>
        <v>20</v>
      </c>
      <c r="I506" s="12">
        <f>IF(TablaCocina[[#This Row],[Cobro de la orde]]="Sí",F506*K506,0)</f>
        <v>50</v>
      </c>
      <c r="J506" s="46">
        <f>IF(TablaCocina[[#This Row],[Cobro de la orde]]="Sí",H506/G506,0)</f>
        <v>0.4</v>
      </c>
      <c r="K506" s="12">
        <v>2</v>
      </c>
      <c r="L506" s="12">
        <v>51</v>
      </c>
      <c r="M506" s="6" t="s">
        <v>1142</v>
      </c>
      <c r="N506" s="12" t="str">
        <f>VLOOKUP(TablaCocina[[#This Row],[Número de Orden]],TablaSala[[Número de Orden]:[Cobro de la Orden]],2,FALSE)</f>
        <v>Sí</v>
      </c>
    </row>
    <row r="507" spans="1:14">
      <c r="A507" s="6">
        <v>196</v>
      </c>
      <c r="B507" s="12">
        <v>4</v>
      </c>
      <c r="C507" s="6" t="s">
        <v>255</v>
      </c>
      <c r="D507" s="12" t="s">
        <v>1160</v>
      </c>
      <c r="E507" s="6">
        <v>12</v>
      </c>
      <c r="F507" s="12">
        <v>20</v>
      </c>
      <c r="G507" s="12">
        <f>IF(TablaCocina[[#This Row],[Cobro de la orde]]="Sí",F507*K507,0)</f>
        <v>60</v>
      </c>
      <c r="H507" s="12">
        <f>IF(TablaCocina[[#This Row],[Cobro de la orde]]="Sí",(F507-E507)*K507,0)</f>
        <v>24</v>
      </c>
      <c r="I507" s="12">
        <f>IF(TablaCocina[[#This Row],[Cobro de la orde]]="Sí",F507*K507,0)</f>
        <v>60</v>
      </c>
      <c r="J507" s="46">
        <f>IF(TablaCocina[[#This Row],[Cobro de la orde]]="Sí",H507/G507,0)</f>
        <v>0.4</v>
      </c>
      <c r="K507" s="12">
        <v>3</v>
      </c>
      <c r="L507" s="12">
        <v>34</v>
      </c>
      <c r="M507" s="6" t="s">
        <v>1143</v>
      </c>
      <c r="N507" s="12" t="str">
        <f>VLOOKUP(TablaCocina[[#This Row],[Número de Orden]],TablaSala[[Número de Orden]:[Cobro de la Orden]],2,FALSE)</f>
        <v>Sí</v>
      </c>
    </row>
    <row r="508" spans="1:14">
      <c r="A508" s="6">
        <v>196</v>
      </c>
      <c r="B508" s="12">
        <v>4</v>
      </c>
      <c r="C508" s="6" t="s">
        <v>345</v>
      </c>
      <c r="D508" s="12" t="s">
        <v>1161</v>
      </c>
      <c r="E508" s="6">
        <v>14</v>
      </c>
      <c r="F508" s="12">
        <v>23</v>
      </c>
      <c r="G508" s="12">
        <f>IF(TablaCocina[[#This Row],[Cobro de la orde]]="Sí",F508*K508,0)</f>
        <v>46</v>
      </c>
      <c r="H508" s="12">
        <f>IF(TablaCocina[[#This Row],[Cobro de la orde]]="Sí",(F508-E508)*K508,0)</f>
        <v>18</v>
      </c>
      <c r="I508" s="12">
        <f>IF(TablaCocina[[#This Row],[Cobro de la orde]]="Sí",F508*K508,0)</f>
        <v>46</v>
      </c>
      <c r="J508" s="46">
        <f>IF(TablaCocina[[#This Row],[Cobro de la orde]]="Sí",H508/G508,0)</f>
        <v>0.39130434782608697</v>
      </c>
      <c r="K508" s="12">
        <v>2</v>
      </c>
      <c r="L508" s="12">
        <v>51</v>
      </c>
      <c r="M508" s="6" t="s">
        <v>1142</v>
      </c>
      <c r="N508" s="12" t="str">
        <f>VLOOKUP(TablaCocina[[#This Row],[Número de Orden]],TablaSala[[Número de Orden]:[Cobro de la Orden]],2,FALSE)</f>
        <v>Sí</v>
      </c>
    </row>
    <row r="509" spans="1:14">
      <c r="A509" s="6">
        <v>196</v>
      </c>
      <c r="B509" s="12">
        <v>4</v>
      </c>
      <c r="C509" s="6" t="s">
        <v>65</v>
      </c>
      <c r="D509" s="12" t="s">
        <v>1152</v>
      </c>
      <c r="E509" s="6">
        <v>17</v>
      </c>
      <c r="F509" s="12">
        <v>29</v>
      </c>
      <c r="G509" s="12">
        <f>IF(TablaCocina[[#This Row],[Cobro de la orde]]="Sí",F509*K509,0)</f>
        <v>29</v>
      </c>
      <c r="H509" s="12">
        <f>IF(TablaCocina[[#This Row],[Cobro de la orde]]="Sí",(F509-E509)*K509,0)</f>
        <v>12</v>
      </c>
      <c r="I509" s="12">
        <f>IF(TablaCocina[[#This Row],[Cobro de la orde]]="Sí",F509*K509,0)</f>
        <v>29</v>
      </c>
      <c r="J509" s="46">
        <f>IF(TablaCocina[[#This Row],[Cobro de la orde]]="Sí",H509/G509,0)</f>
        <v>0.41379310344827586</v>
      </c>
      <c r="K509" s="12">
        <v>1</v>
      </c>
      <c r="L509" s="12">
        <v>47</v>
      </c>
      <c r="M509" s="6" t="s">
        <v>1143</v>
      </c>
      <c r="N509" s="12" t="str">
        <f>VLOOKUP(TablaCocina[[#This Row],[Número de Orden]],TablaSala[[Número de Orden]:[Cobro de la Orden]],2,FALSE)</f>
        <v>Sí</v>
      </c>
    </row>
    <row r="510" spans="1:14">
      <c r="A510" s="6">
        <v>196</v>
      </c>
      <c r="B510" s="12">
        <v>4</v>
      </c>
      <c r="C510" s="6" t="s">
        <v>71</v>
      </c>
      <c r="D510" s="12" t="s">
        <v>1154</v>
      </c>
      <c r="E510" s="6">
        <v>16</v>
      </c>
      <c r="F510" s="12">
        <v>28</v>
      </c>
      <c r="G510" s="12">
        <f>IF(TablaCocina[[#This Row],[Cobro de la orde]]="Sí",F510*K510,0)</f>
        <v>56</v>
      </c>
      <c r="H510" s="12">
        <f>IF(TablaCocina[[#This Row],[Cobro de la orde]]="Sí",(F510-E510)*K510,0)</f>
        <v>24</v>
      </c>
      <c r="I510" s="12">
        <f>IF(TablaCocina[[#This Row],[Cobro de la orde]]="Sí",F510*K510,0)</f>
        <v>56</v>
      </c>
      <c r="J510" s="46">
        <f>IF(TablaCocina[[#This Row],[Cobro de la orde]]="Sí",H510/G510,0)</f>
        <v>0.42857142857142855</v>
      </c>
      <c r="K510" s="12">
        <v>2</v>
      </c>
      <c r="L510" s="12">
        <v>44</v>
      </c>
      <c r="M510" s="6" t="s">
        <v>1143</v>
      </c>
      <c r="N510" s="12" t="str">
        <f>VLOOKUP(TablaCocina[[#This Row],[Número de Orden]],TablaSala[[Número de Orden]:[Cobro de la Orden]],2,FALSE)</f>
        <v>Sí</v>
      </c>
    </row>
    <row r="511" spans="1:14">
      <c r="A511" s="6">
        <v>197</v>
      </c>
      <c r="B511" s="12">
        <v>5</v>
      </c>
      <c r="C511" s="6" t="s">
        <v>91</v>
      </c>
      <c r="D511" s="12" t="s">
        <v>1159</v>
      </c>
      <c r="E511" s="6">
        <v>20</v>
      </c>
      <c r="F511" s="12">
        <v>34</v>
      </c>
      <c r="G511" s="12">
        <f>IF(TablaCocina[[#This Row],[Cobro de la orde]]="Sí",F511*K511,0)</f>
        <v>102</v>
      </c>
      <c r="H511" s="12">
        <f>IF(TablaCocina[[#This Row],[Cobro de la orde]]="Sí",(F511-E511)*K511,0)</f>
        <v>42</v>
      </c>
      <c r="I511" s="12">
        <f>IF(TablaCocina[[#This Row],[Cobro de la orde]]="Sí",F511*K511,0)</f>
        <v>102</v>
      </c>
      <c r="J511" s="46">
        <f>IF(TablaCocina[[#This Row],[Cobro de la orde]]="Sí",H511/G511,0)</f>
        <v>0.41176470588235292</v>
      </c>
      <c r="K511" s="12">
        <v>3</v>
      </c>
      <c r="L511" s="12">
        <v>22</v>
      </c>
      <c r="M511" s="6" t="s">
        <v>1142</v>
      </c>
      <c r="N511" s="12" t="str">
        <f>VLOOKUP(TablaCocina[[#This Row],[Número de Orden]],TablaSala[[Número de Orden]:[Cobro de la Orden]],2,FALSE)</f>
        <v>Sí</v>
      </c>
    </row>
    <row r="512" spans="1:14">
      <c r="A512" s="6">
        <v>197</v>
      </c>
      <c r="B512" s="12">
        <v>5</v>
      </c>
      <c r="C512" s="6" t="s">
        <v>184</v>
      </c>
      <c r="D512" s="12" t="s">
        <v>1149</v>
      </c>
      <c r="E512" s="6">
        <v>16</v>
      </c>
      <c r="F512" s="12">
        <v>27</v>
      </c>
      <c r="G512" s="12">
        <f>IF(TablaCocina[[#This Row],[Cobro de la orde]]="Sí",F512*K512,0)</f>
        <v>27</v>
      </c>
      <c r="H512" s="12">
        <f>IF(TablaCocina[[#This Row],[Cobro de la orde]]="Sí",(F512-E512)*K512,0)</f>
        <v>11</v>
      </c>
      <c r="I512" s="12">
        <f>IF(TablaCocina[[#This Row],[Cobro de la orde]]="Sí",F512*K512,0)</f>
        <v>27</v>
      </c>
      <c r="J512" s="46">
        <f>IF(TablaCocina[[#This Row],[Cobro de la orde]]="Sí",H512/G512,0)</f>
        <v>0.40740740740740738</v>
      </c>
      <c r="K512" s="12">
        <v>1</v>
      </c>
      <c r="L512" s="12">
        <v>50</v>
      </c>
      <c r="M512" s="6" t="s">
        <v>1142</v>
      </c>
      <c r="N512" s="12" t="str">
        <f>VLOOKUP(TablaCocina[[#This Row],[Número de Orden]],TablaSala[[Número de Orden]:[Cobro de la Orden]],2,FALSE)</f>
        <v>Sí</v>
      </c>
    </row>
    <row r="513" spans="1:14">
      <c r="A513" s="6">
        <v>198</v>
      </c>
      <c r="B513" s="12">
        <v>9</v>
      </c>
      <c r="C513" s="6" t="s">
        <v>184</v>
      </c>
      <c r="D513" s="12" t="s">
        <v>1149</v>
      </c>
      <c r="E513" s="6">
        <v>16</v>
      </c>
      <c r="F513" s="12">
        <v>27</v>
      </c>
      <c r="G513" s="12">
        <f>IF(TablaCocina[[#This Row],[Cobro de la orde]]="Sí",F513*K513,0)</f>
        <v>54</v>
      </c>
      <c r="H513" s="12">
        <f>IF(TablaCocina[[#This Row],[Cobro de la orde]]="Sí",(F513-E513)*K513,0)</f>
        <v>22</v>
      </c>
      <c r="I513" s="12">
        <f>IF(TablaCocina[[#This Row],[Cobro de la orde]]="Sí",F513*K513,0)</f>
        <v>54</v>
      </c>
      <c r="J513" s="46">
        <f>IF(TablaCocina[[#This Row],[Cobro de la orde]]="Sí",H513/G513,0)</f>
        <v>0.40740740740740738</v>
      </c>
      <c r="K513" s="12">
        <v>2</v>
      </c>
      <c r="L513" s="12">
        <v>33</v>
      </c>
      <c r="M513" s="6" t="s">
        <v>1142</v>
      </c>
      <c r="N513" s="12" t="str">
        <f>VLOOKUP(TablaCocina[[#This Row],[Número de Orden]],TablaSala[[Número de Orden]:[Cobro de la Orden]],2,FALSE)</f>
        <v>Sí</v>
      </c>
    </row>
    <row r="514" spans="1:14">
      <c r="A514" s="6">
        <v>199</v>
      </c>
      <c r="B514" s="12">
        <v>11</v>
      </c>
      <c r="C514" s="6" t="s">
        <v>65</v>
      </c>
      <c r="D514" s="12" t="s">
        <v>1152</v>
      </c>
      <c r="E514" s="6">
        <v>17</v>
      </c>
      <c r="F514" s="12">
        <v>29</v>
      </c>
      <c r="G514" s="12">
        <f>IF(TablaCocina[[#This Row],[Cobro de la orde]]="Sí",F514*K514,0)</f>
        <v>87</v>
      </c>
      <c r="H514" s="12">
        <f>IF(TablaCocina[[#This Row],[Cobro de la orde]]="Sí",(F514-E514)*K514,0)</f>
        <v>36</v>
      </c>
      <c r="I514" s="12">
        <f>IF(TablaCocina[[#This Row],[Cobro de la orde]]="Sí",F514*K514,0)</f>
        <v>87</v>
      </c>
      <c r="J514" s="46">
        <f>IF(TablaCocina[[#This Row],[Cobro de la orde]]="Sí",H514/G514,0)</f>
        <v>0.41379310344827586</v>
      </c>
      <c r="K514" s="12">
        <v>3</v>
      </c>
      <c r="L514" s="12">
        <v>31</v>
      </c>
      <c r="M514" s="6" t="s">
        <v>1142</v>
      </c>
      <c r="N514" s="12" t="str">
        <f>VLOOKUP(TablaCocina[[#This Row],[Número de Orden]],TablaSala[[Número de Orden]:[Cobro de la Orden]],2,FALSE)</f>
        <v>Sí</v>
      </c>
    </row>
    <row r="515" spans="1:14">
      <c r="A515" s="6">
        <v>199</v>
      </c>
      <c r="B515" s="12">
        <v>11</v>
      </c>
      <c r="C515" s="6" t="s">
        <v>47</v>
      </c>
      <c r="D515" s="12" t="s">
        <v>1156</v>
      </c>
      <c r="E515" s="6">
        <v>21</v>
      </c>
      <c r="F515" s="12">
        <v>35</v>
      </c>
      <c r="G515" s="12">
        <f>IF(TablaCocina[[#This Row],[Cobro de la orde]]="Sí",F515*K515,0)</f>
        <v>105</v>
      </c>
      <c r="H515" s="12">
        <f>IF(TablaCocina[[#This Row],[Cobro de la orde]]="Sí",(F515-E515)*K515,0)</f>
        <v>42</v>
      </c>
      <c r="I515" s="12">
        <f>IF(TablaCocina[[#This Row],[Cobro de la orde]]="Sí",F515*K515,0)</f>
        <v>105</v>
      </c>
      <c r="J515" s="46">
        <f>IF(TablaCocina[[#This Row],[Cobro de la orde]]="Sí",H515/G515,0)</f>
        <v>0.4</v>
      </c>
      <c r="K515" s="12">
        <v>3</v>
      </c>
      <c r="L515" s="12">
        <v>41</v>
      </c>
      <c r="M515" s="6" t="s">
        <v>1143</v>
      </c>
      <c r="N515" s="12" t="str">
        <f>VLOOKUP(TablaCocina[[#This Row],[Número de Orden]],TablaSala[[Número de Orden]:[Cobro de la Orden]],2,FALSE)</f>
        <v>Sí</v>
      </c>
    </row>
    <row r="516" spans="1:14">
      <c r="A516" s="6">
        <v>199</v>
      </c>
      <c r="B516" s="12">
        <v>11</v>
      </c>
      <c r="C516" s="6" t="s">
        <v>116</v>
      </c>
      <c r="D516" s="12" t="s">
        <v>1162</v>
      </c>
      <c r="E516" s="6">
        <v>13</v>
      </c>
      <c r="F516" s="12">
        <v>21</v>
      </c>
      <c r="G516" s="12">
        <f>IF(TablaCocina[[#This Row],[Cobro de la orde]]="Sí",F516*K516,0)</f>
        <v>42</v>
      </c>
      <c r="H516" s="12">
        <f>IF(TablaCocina[[#This Row],[Cobro de la orde]]="Sí",(F516-E516)*K516,0)</f>
        <v>16</v>
      </c>
      <c r="I516" s="12">
        <f>IF(TablaCocina[[#This Row],[Cobro de la orde]]="Sí",F516*K516,0)</f>
        <v>42</v>
      </c>
      <c r="J516" s="46">
        <f>IF(TablaCocina[[#This Row],[Cobro de la orde]]="Sí",H516/G516,0)</f>
        <v>0.38095238095238093</v>
      </c>
      <c r="K516" s="12">
        <v>2</v>
      </c>
      <c r="L516" s="12">
        <v>18</v>
      </c>
      <c r="M516" s="6" t="s">
        <v>1143</v>
      </c>
      <c r="N516" s="12" t="str">
        <f>VLOOKUP(TablaCocina[[#This Row],[Número de Orden]],TablaSala[[Número de Orden]:[Cobro de la Orden]],2,FALSE)</f>
        <v>Sí</v>
      </c>
    </row>
    <row r="517" spans="1:14">
      <c r="A517" s="6">
        <v>199</v>
      </c>
      <c r="B517" s="12">
        <v>11</v>
      </c>
      <c r="C517" s="6" t="s">
        <v>184</v>
      </c>
      <c r="D517" s="12" t="s">
        <v>1149</v>
      </c>
      <c r="E517" s="6">
        <v>16</v>
      </c>
      <c r="F517" s="12">
        <v>27</v>
      </c>
      <c r="G517" s="12">
        <f>IF(TablaCocina[[#This Row],[Cobro de la orde]]="Sí",F517*K517,0)</f>
        <v>27</v>
      </c>
      <c r="H517" s="12">
        <f>IF(TablaCocina[[#This Row],[Cobro de la orde]]="Sí",(F517-E517)*K517,0)</f>
        <v>11</v>
      </c>
      <c r="I517" s="12">
        <f>IF(TablaCocina[[#This Row],[Cobro de la orde]]="Sí",F517*K517,0)</f>
        <v>27</v>
      </c>
      <c r="J517" s="46">
        <f>IF(TablaCocina[[#This Row],[Cobro de la orde]]="Sí",H517/G517,0)</f>
        <v>0.40740740740740738</v>
      </c>
      <c r="K517" s="12">
        <v>1</v>
      </c>
      <c r="L517" s="12">
        <v>52</v>
      </c>
      <c r="M517" s="6" t="s">
        <v>1143</v>
      </c>
      <c r="N517" s="12" t="str">
        <f>VLOOKUP(TablaCocina[[#This Row],[Número de Orden]],TablaSala[[Número de Orden]:[Cobro de la Orden]],2,FALSE)</f>
        <v>Sí</v>
      </c>
    </row>
    <row r="518" spans="1:14">
      <c r="A518" s="6">
        <v>200</v>
      </c>
      <c r="B518" s="12">
        <v>11</v>
      </c>
      <c r="C518" s="6" t="s">
        <v>194</v>
      </c>
      <c r="D518" s="12" t="s">
        <v>1155</v>
      </c>
      <c r="E518" s="6">
        <v>11</v>
      </c>
      <c r="F518" s="12">
        <v>19</v>
      </c>
      <c r="G518" s="12">
        <f>IF(TablaCocina[[#This Row],[Cobro de la orde]]="Sí",F518*K518,0)</f>
        <v>38</v>
      </c>
      <c r="H518" s="12">
        <f>IF(TablaCocina[[#This Row],[Cobro de la orde]]="Sí",(F518-E518)*K518,0)</f>
        <v>16</v>
      </c>
      <c r="I518" s="12">
        <f>IF(TablaCocina[[#This Row],[Cobro de la orde]]="Sí",F518*K518,0)</f>
        <v>38</v>
      </c>
      <c r="J518" s="46">
        <f>IF(TablaCocina[[#This Row],[Cobro de la orde]]="Sí",H518/G518,0)</f>
        <v>0.42105263157894735</v>
      </c>
      <c r="K518" s="12">
        <v>2</v>
      </c>
      <c r="L518" s="12">
        <v>39</v>
      </c>
      <c r="M518" s="6" t="s">
        <v>1142</v>
      </c>
      <c r="N518" s="12" t="str">
        <f>VLOOKUP(TablaCocina[[#This Row],[Número de Orden]],TablaSala[[Número de Orden]:[Cobro de la Orden]],2,FALSE)</f>
        <v>Sí</v>
      </c>
    </row>
    <row r="519" spans="1:14">
      <c r="A519" s="6">
        <v>200</v>
      </c>
      <c r="B519" s="12">
        <v>11</v>
      </c>
      <c r="C519" s="6" t="s">
        <v>209</v>
      </c>
      <c r="D519" s="12" t="s">
        <v>1165</v>
      </c>
      <c r="E519" s="6">
        <v>15</v>
      </c>
      <c r="F519" s="12">
        <v>25</v>
      </c>
      <c r="G519" s="12">
        <f>IF(TablaCocina[[#This Row],[Cobro de la orde]]="Sí",F519*K519,0)</f>
        <v>50</v>
      </c>
      <c r="H519" s="12">
        <f>IF(TablaCocina[[#This Row],[Cobro de la orde]]="Sí",(F519-E519)*K519,0)</f>
        <v>20</v>
      </c>
      <c r="I519" s="12">
        <f>IF(TablaCocina[[#This Row],[Cobro de la orde]]="Sí",F519*K519,0)</f>
        <v>50</v>
      </c>
      <c r="J519" s="46">
        <f>IF(TablaCocina[[#This Row],[Cobro de la orde]]="Sí",H519/G519,0)</f>
        <v>0.4</v>
      </c>
      <c r="K519" s="12">
        <v>2</v>
      </c>
      <c r="L519" s="12">
        <v>28</v>
      </c>
      <c r="M519" s="6" t="s">
        <v>1143</v>
      </c>
      <c r="N519" s="12" t="str">
        <f>VLOOKUP(TablaCocina[[#This Row],[Número de Orden]],TablaSala[[Número de Orden]:[Cobro de la Orden]],2,FALSE)</f>
        <v>Sí</v>
      </c>
    </row>
    <row r="520" spans="1:14">
      <c r="A520" s="6">
        <v>201</v>
      </c>
      <c r="B520" s="12">
        <v>3</v>
      </c>
      <c r="C520" s="6" t="s">
        <v>273</v>
      </c>
      <c r="D520" s="12" t="s">
        <v>1146</v>
      </c>
      <c r="E520" s="6">
        <v>14</v>
      </c>
      <c r="F520" s="12">
        <v>24</v>
      </c>
      <c r="G520" s="12">
        <f>IF(TablaCocina[[#This Row],[Cobro de la orde]]="Sí",F520*K520,0)</f>
        <v>72</v>
      </c>
      <c r="H520" s="12">
        <f>IF(TablaCocina[[#This Row],[Cobro de la orde]]="Sí",(F520-E520)*K520,0)</f>
        <v>30</v>
      </c>
      <c r="I520" s="12">
        <f>IF(TablaCocina[[#This Row],[Cobro de la orde]]="Sí",F520*K520,0)</f>
        <v>72</v>
      </c>
      <c r="J520" s="46">
        <f>IF(TablaCocina[[#This Row],[Cobro de la orde]]="Sí",H520/G520,0)</f>
        <v>0.41666666666666669</v>
      </c>
      <c r="K520" s="12">
        <v>3</v>
      </c>
      <c r="L520" s="12">
        <v>58</v>
      </c>
      <c r="M520" s="6" t="s">
        <v>1143</v>
      </c>
      <c r="N520" s="12" t="str">
        <f>VLOOKUP(TablaCocina[[#This Row],[Número de Orden]],TablaSala[[Número de Orden]:[Cobro de la Orden]],2,FALSE)</f>
        <v>Sí</v>
      </c>
    </row>
    <row r="521" spans="1:14">
      <c r="A521" s="6">
        <v>202</v>
      </c>
      <c r="B521" s="12">
        <v>16</v>
      </c>
      <c r="C521" s="6" t="s">
        <v>120</v>
      </c>
      <c r="D521" s="12" t="s">
        <v>1151</v>
      </c>
      <c r="E521" s="6">
        <v>22</v>
      </c>
      <c r="F521" s="12">
        <v>36</v>
      </c>
      <c r="G521" s="12">
        <f>IF(TablaCocina[[#This Row],[Cobro de la orde]]="Sí",F521*K521,0)</f>
        <v>0</v>
      </c>
      <c r="H521" s="12">
        <f>IF(TablaCocina[[#This Row],[Cobro de la orde]]="Sí",(F521-E521)*K521,0)</f>
        <v>0</v>
      </c>
      <c r="I521" s="12">
        <f>IF(TablaCocina[[#This Row],[Cobro de la orde]]="Sí",F521*K521,0)</f>
        <v>0</v>
      </c>
      <c r="J521" s="46">
        <f>IF(TablaCocina[[#This Row],[Cobro de la orde]]="Sí",H521/G521,0)</f>
        <v>0</v>
      </c>
      <c r="K521" s="12">
        <v>2</v>
      </c>
      <c r="L521" s="12">
        <v>46</v>
      </c>
      <c r="M521" s="6" t="s">
        <v>1143</v>
      </c>
      <c r="N521" s="12" t="str">
        <f>VLOOKUP(TablaCocina[[#This Row],[Número de Orden]],TablaSala[[Número de Orden]:[Cobro de la Orden]],2,FALSE)</f>
        <v>No</v>
      </c>
    </row>
    <row r="522" spans="1:14">
      <c r="A522" s="6">
        <v>202</v>
      </c>
      <c r="B522" s="12">
        <v>16</v>
      </c>
      <c r="C522" s="6" t="s">
        <v>79</v>
      </c>
      <c r="D522" s="12" t="s">
        <v>1150</v>
      </c>
      <c r="E522" s="6">
        <v>25</v>
      </c>
      <c r="F522" s="12">
        <v>40</v>
      </c>
      <c r="G522" s="12">
        <f>IF(TablaCocina[[#This Row],[Cobro de la orde]]="Sí",F522*K522,0)</f>
        <v>0</v>
      </c>
      <c r="H522" s="12">
        <f>IF(TablaCocina[[#This Row],[Cobro de la orde]]="Sí",(F522-E522)*K522,0)</f>
        <v>0</v>
      </c>
      <c r="I522" s="12">
        <f>IF(TablaCocina[[#This Row],[Cobro de la orde]]="Sí",F522*K522,0)</f>
        <v>0</v>
      </c>
      <c r="J522" s="46">
        <f>IF(TablaCocina[[#This Row],[Cobro de la orde]]="Sí",H522/G522,0)</f>
        <v>0</v>
      </c>
      <c r="K522" s="12">
        <v>2</v>
      </c>
      <c r="L522" s="12">
        <v>47</v>
      </c>
      <c r="M522" s="6" t="s">
        <v>1142</v>
      </c>
      <c r="N522" s="12" t="str">
        <f>VLOOKUP(TablaCocina[[#This Row],[Número de Orden]],TablaSala[[Número de Orden]:[Cobro de la Orden]],2,FALSE)</f>
        <v>No</v>
      </c>
    </row>
    <row r="523" spans="1:14">
      <c r="A523" s="6">
        <v>202</v>
      </c>
      <c r="B523" s="12">
        <v>16</v>
      </c>
      <c r="C523" s="6" t="s">
        <v>273</v>
      </c>
      <c r="D523" s="12" t="s">
        <v>1146</v>
      </c>
      <c r="E523" s="6">
        <v>14</v>
      </c>
      <c r="F523" s="12">
        <v>24</v>
      </c>
      <c r="G523" s="12">
        <f>IF(TablaCocina[[#This Row],[Cobro de la orde]]="Sí",F523*K523,0)</f>
        <v>0</v>
      </c>
      <c r="H523" s="12">
        <f>IF(TablaCocina[[#This Row],[Cobro de la orde]]="Sí",(F523-E523)*K523,0)</f>
        <v>0</v>
      </c>
      <c r="I523" s="12">
        <f>IF(TablaCocina[[#This Row],[Cobro de la orde]]="Sí",F523*K523,0)</f>
        <v>0</v>
      </c>
      <c r="J523" s="46">
        <f>IF(TablaCocina[[#This Row],[Cobro de la orde]]="Sí",H523/G523,0)</f>
        <v>0</v>
      </c>
      <c r="K523" s="12">
        <v>1</v>
      </c>
      <c r="L523" s="12">
        <v>5</v>
      </c>
      <c r="M523" s="6" t="s">
        <v>1142</v>
      </c>
      <c r="N523" s="12" t="str">
        <f>VLOOKUP(TablaCocina[[#This Row],[Número de Orden]],TablaSala[[Número de Orden]:[Cobro de la Orden]],2,FALSE)</f>
        <v>No</v>
      </c>
    </row>
    <row r="524" spans="1:14">
      <c r="A524" s="6">
        <v>202</v>
      </c>
      <c r="B524" s="12">
        <v>16</v>
      </c>
      <c r="C524" s="6" t="s">
        <v>114</v>
      </c>
      <c r="D524" s="12" t="s">
        <v>1147</v>
      </c>
      <c r="E524" s="6">
        <v>18</v>
      </c>
      <c r="F524" s="12">
        <v>30</v>
      </c>
      <c r="G524" s="12">
        <f>IF(TablaCocina[[#This Row],[Cobro de la orde]]="Sí",F524*K524,0)</f>
        <v>0</v>
      </c>
      <c r="H524" s="12">
        <f>IF(TablaCocina[[#This Row],[Cobro de la orde]]="Sí",(F524-E524)*K524,0)</f>
        <v>0</v>
      </c>
      <c r="I524" s="12">
        <f>IF(TablaCocina[[#This Row],[Cobro de la orde]]="Sí",F524*K524,0)</f>
        <v>0</v>
      </c>
      <c r="J524" s="46">
        <f>IF(TablaCocina[[#This Row],[Cobro de la orde]]="Sí",H524/G524,0)</f>
        <v>0</v>
      </c>
      <c r="K524" s="12">
        <v>1</v>
      </c>
      <c r="L524" s="12">
        <v>58</v>
      </c>
      <c r="M524" s="6" t="s">
        <v>1142</v>
      </c>
      <c r="N524" s="12" t="str">
        <f>VLOOKUP(TablaCocina[[#This Row],[Número de Orden]],TablaSala[[Número de Orden]:[Cobro de la Orden]],2,FALSE)</f>
        <v>No</v>
      </c>
    </row>
    <row r="525" spans="1:14">
      <c r="A525" s="6">
        <v>203</v>
      </c>
      <c r="B525" s="12">
        <v>5</v>
      </c>
      <c r="C525" s="6" t="s">
        <v>200</v>
      </c>
      <c r="D525" s="12" t="s">
        <v>1148</v>
      </c>
      <c r="E525" s="6">
        <v>19</v>
      </c>
      <c r="F525" s="12">
        <v>31</v>
      </c>
      <c r="G525" s="12">
        <f>IF(TablaCocina[[#This Row],[Cobro de la orde]]="Sí",F525*K525,0)</f>
        <v>0</v>
      </c>
      <c r="H525" s="12">
        <f>IF(TablaCocina[[#This Row],[Cobro de la orde]]="Sí",(F525-E525)*K525,0)</f>
        <v>0</v>
      </c>
      <c r="I525" s="12">
        <f>IF(TablaCocina[[#This Row],[Cobro de la orde]]="Sí",F525*K525,0)</f>
        <v>0</v>
      </c>
      <c r="J525" s="46">
        <f>IF(TablaCocina[[#This Row],[Cobro de la orde]]="Sí",H525/G525,0)</f>
        <v>0</v>
      </c>
      <c r="K525" s="12">
        <v>3</v>
      </c>
      <c r="L525" s="12">
        <v>51</v>
      </c>
      <c r="M525" s="6" t="s">
        <v>1142</v>
      </c>
      <c r="N525" s="12" t="str">
        <f>VLOOKUP(TablaCocina[[#This Row],[Número de Orden]],TablaSala[[Número de Orden]:[Cobro de la Orden]],2,FALSE)</f>
        <v>No</v>
      </c>
    </row>
    <row r="526" spans="1:14">
      <c r="A526" s="6">
        <v>203</v>
      </c>
      <c r="B526" s="12">
        <v>5</v>
      </c>
      <c r="C526" s="6" t="s">
        <v>116</v>
      </c>
      <c r="D526" s="12" t="s">
        <v>1162</v>
      </c>
      <c r="E526" s="6">
        <v>13</v>
      </c>
      <c r="F526" s="12">
        <v>21</v>
      </c>
      <c r="G526" s="12">
        <f>IF(TablaCocina[[#This Row],[Cobro de la orde]]="Sí",F526*K526,0)</f>
        <v>0</v>
      </c>
      <c r="H526" s="12">
        <f>IF(TablaCocina[[#This Row],[Cobro de la orde]]="Sí",(F526-E526)*K526,0)</f>
        <v>0</v>
      </c>
      <c r="I526" s="12">
        <f>IF(TablaCocina[[#This Row],[Cobro de la orde]]="Sí",F526*K526,0)</f>
        <v>0</v>
      </c>
      <c r="J526" s="46">
        <f>IF(TablaCocina[[#This Row],[Cobro de la orde]]="Sí",H526/G526,0)</f>
        <v>0</v>
      </c>
      <c r="K526" s="12">
        <v>3</v>
      </c>
      <c r="L526" s="12">
        <v>34</v>
      </c>
      <c r="M526" s="6" t="s">
        <v>1143</v>
      </c>
      <c r="N526" s="12" t="str">
        <f>VLOOKUP(TablaCocina[[#This Row],[Número de Orden]],TablaSala[[Número de Orden]:[Cobro de la Orden]],2,FALSE)</f>
        <v>No</v>
      </c>
    </row>
    <row r="527" spans="1:14">
      <c r="A527" s="6">
        <v>204</v>
      </c>
      <c r="B527" s="12">
        <v>16</v>
      </c>
      <c r="C527" s="6" t="s">
        <v>273</v>
      </c>
      <c r="D527" s="12" t="s">
        <v>1146</v>
      </c>
      <c r="E527" s="6">
        <v>14</v>
      </c>
      <c r="F527" s="12">
        <v>24</v>
      </c>
      <c r="G527" s="12">
        <f>IF(TablaCocina[[#This Row],[Cobro de la orde]]="Sí",F527*K527,0)</f>
        <v>48</v>
      </c>
      <c r="H527" s="12">
        <f>IF(TablaCocina[[#This Row],[Cobro de la orde]]="Sí",(F527-E527)*K527,0)</f>
        <v>20</v>
      </c>
      <c r="I527" s="12">
        <f>IF(TablaCocina[[#This Row],[Cobro de la orde]]="Sí",F527*K527,0)</f>
        <v>48</v>
      </c>
      <c r="J527" s="46">
        <f>IF(TablaCocina[[#This Row],[Cobro de la orde]]="Sí",H527/G527,0)</f>
        <v>0.41666666666666669</v>
      </c>
      <c r="K527" s="12">
        <v>2</v>
      </c>
      <c r="L527" s="12">
        <v>21</v>
      </c>
      <c r="M527" s="6" t="s">
        <v>1142</v>
      </c>
      <c r="N527" s="12" t="str">
        <f>VLOOKUP(TablaCocina[[#This Row],[Número de Orden]],TablaSala[[Número de Orden]:[Cobro de la Orden]],2,FALSE)</f>
        <v>Sí</v>
      </c>
    </row>
    <row r="528" spans="1:14">
      <c r="A528" s="6">
        <v>205</v>
      </c>
      <c r="B528" s="12">
        <v>14</v>
      </c>
      <c r="C528" s="6" t="s">
        <v>428</v>
      </c>
      <c r="D528" s="12" t="s">
        <v>1157</v>
      </c>
      <c r="E528" s="6">
        <v>19</v>
      </c>
      <c r="F528" s="12">
        <v>32</v>
      </c>
      <c r="G528" s="12">
        <f>IF(TablaCocina[[#This Row],[Cobro de la orde]]="Sí",F528*K528,0)</f>
        <v>32</v>
      </c>
      <c r="H528" s="12">
        <f>IF(TablaCocina[[#This Row],[Cobro de la orde]]="Sí",(F528-E528)*K528,0)</f>
        <v>13</v>
      </c>
      <c r="I528" s="12">
        <f>IF(TablaCocina[[#This Row],[Cobro de la orde]]="Sí",F528*K528,0)</f>
        <v>32</v>
      </c>
      <c r="J528" s="46">
        <f>IF(TablaCocina[[#This Row],[Cobro de la orde]]="Sí",H528/G528,0)</f>
        <v>0.40625</v>
      </c>
      <c r="K528" s="12">
        <v>1</v>
      </c>
      <c r="L528" s="12">
        <v>34</v>
      </c>
      <c r="M528" s="6" t="s">
        <v>1142</v>
      </c>
      <c r="N528" s="12" t="str">
        <f>VLOOKUP(TablaCocina[[#This Row],[Número de Orden]],TablaSala[[Número de Orden]:[Cobro de la Orden]],2,FALSE)</f>
        <v>Sí</v>
      </c>
    </row>
    <row r="529" spans="1:14">
      <c r="A529" s="6">
        <v>205</v>
      </c>
      <c r="B529" s="12">
        <v>14</v>
      </c>
      <c r="C529" s="6" t="s">
        <v>65</v>
      </c>
      <c r="D529" s="12" t="s">
        <v>1152</v>
      </c>
      <c r="E529" s="6">
        <v>17</v>
      </c>
      <c r="F529" s="12">
        <v>29</v>
      </c>
      <c r="G529" s="12">
        <f>IF(TablaCocina[[#This Row],[Cobro de la orde]]="Sí",F529*K529,0)</f>
        <v>29</v>
      </c>
      <c r="H529" s="12">
        <f>IF(TablaCocina[[#This Row],[Cobro de la orde]]="Sí",(F529-E529)*K529,0)</f>
        <v>12</v>
      </c>
      <c r="I529" s="12">
        <f>IF(TablaCocina[[#This Row],[Cobro de la orde]]="Sí",F529*K529,0)</f>
        <v>29</v>
      </c>
      <c r="J529" s="46">
        <f>IF(TablaCocina[[#This Row],[Cobro de la orde]]="Sí",H529/G529,0)</f>
        <v>0.41379310344827586</v>
      </c>
      <c r="K529" s="12">
        <v>1</v>
      </c>
      <c r="L529" s="12">
        <v>52</v>
      </c>
      <c r="M529" s="6" t="s">
        <v>1143</v>
      </c>
      <c r="N529" s="12" t="str">
        <f>VLOOKUP(TablaCocina[[#This Row],[Número de Orden]],TablaSala[[Número de Orden]:[Cobro de la Orden]],2,FALSE)</f>
        <v>Sí</v>
      </c>
    </row>
    <row r="530" spans="1:14">
      <c r="A530" s="6">
        <v>206</v>
      </c>
      <c r="B530" s="12">
        <v>4</v>
      </c>
      <c r="C530" s="6" t="s">
        <v>114</v>
      </c>
      <c r="D530" s="12" t="s">
        <v>1147</v>
      </c>
      <c r="E530" s="6">
        <v>18</v>
      </c>
      <c r="F530" s="12">
        <v>30</v>
      </c>
      <c r="G530" s="12">
        <f>IF(TablaCocina[[#This Row],[Cobro de la orde]]="Sí",F530*K530,0)</f>
        <v>30</v>
      </c>
      <c r="H530" s="12">
        <f>IF(TablaCocina[[#This Row],[Cobro de la orde]]="Sí",(F530-E530)*K530,0)</f>
        <v>12</v>
      </c>
      <c r="I530" s="12">
        <f>IF(TablaCocina[[#This Row],[Cobro de la orde]]="Sí",F530*K530,0)</f>
        <v>30</v>
      </c>
      <c r="J530" s="46">
        <f>IF(TablaCocina[[#This Row],[Cobro de la orde]]="Sí",H530/G530,0)</f>
        <v>0.4</v>
      </c>
      <c r="K530" s="12">
        <v>1</v>
      </c>
      <c r="L530" s="12">
        <v>58</v>
      </c>
      <c r="M530" s="6" t="s">
        <v>1143</v>
      </c>
      <c r="N530" s="12" t="str">
        <f>VLOOKUP(TablaCocina[[#This Row],[Número de Orden]],TablaSala[[Número de Orden]:[Cobro de la Orden]],2,FALSE)</f>
        <v>Sí</v>
      </c>
    </row>
    <row r="531" spans="1:14">
      <c r="A531" s="6">
        <v>207</v>
      </c>
      <c r="B531" s="12">
        <v>20</v>
      </c>
      <c r="C531" s="6" t="s">
        <v>270</v>
      </c>
      <c r="D531" s="12" t="s">
        <v>1164</v>
      </c>
      <c r="E531" s="6">
        <v>15</v>
      </c>
      <c r="F531" s="12">
        <v>26</v>
      </c>
      <c r="G531" s="12">
        <f>IF(TablaCocina[[#This Row],[Cobro de la orde]]="Sí",F531*K531,0)</f>
        <v>0</v>
      </c>
      <c r="H531" s="12">
        <f>IF(TablaCocina[[#This Row],[Cobro de la orde]]="Sí",(F531-E531)*K531,0)</f>
        <v>0</v>
      </c>
      <c r="I531" s="12">
        <f>IF(TablaCocina[[#This Row],[Cobro de la orde]]="Sí",F531*K531,0)</f>
        <v>0</v>
      </c>
      <c r="J531" s="46">
        <f>IF(TablaCocina[[#This Row],[Cobro de la orde]]="Sí",H531/G531,0)</f>
        <v>0</v>
      </c>
      <c r="K531" s="12">
        <v>2</v>
      </c>
      <c r="L531" s="12">
        <v>37</v>
      </c>
      <c r="M531" s="6" t="s">
        <v>1142</v>
      </c>
      <c r="N531" s="12" t="str">
        <f>VLOOKUP(TablaCocina[[#This Row],[Número de Orden]],TablaSala[[Número de Orden]:[Cobro de la Orden]],2,FALSE)</f>
        <v>No</v>
      </c>
    </row>
    <row r="532" spans="1:14">
      <c r="A532" s="6">
        <v>207</v>
      </c>
      <c r="B532" s="12">
        <v>20</v>
      </c>
      <c r="C532" s="6" t="s">
        <v>47</v>
      </c>
      <c r="D532" s="12" t="s">
        <v>1156</v>
      </c>
      <c r="E532" s="6">
        <v>21</v>
      </c>
      <c r="F532" s="12">
        <v>35</v>
      </c>
      <c r="G532" s="12">
        <f>IF(TablaCocina[[#This Row],[Cobro de la orde]]="Sí",F532*K532,0)</f>
        <v>0</v>
      </c>
      <c r="H532" s="12">
        <f>IF(TablaCocina[[#This Row],[Cobro de la orde]]="Sí",(F532-E532)*K532,0)</f>
        <v>0</v>
      </c>
      <c r="I532" s="12">
        <f>IF(TablaCocina[[#This Row],[Cobro de la orde]]="Sí",F532*K532,0)</f>
        <v>0</v>
      </c>
      <c r="J532" s="46">
        <f>IF(TablaCocina[[#This Row],[Cobro de la orde]]="Sí",H532/G532,0)</f>
        <v>0</v>
      </c>
      <c r="K532" s="12">
        <v>1</v>
      </c>
      <c r="L532" s="12">
        <v>55</v>
      </c>
      <c r="M532" s="6" t="s">
        <v>1143</v>
      </c>
      <c r="N532" s="12" t="str">
        <f>VLOOKUP(TablaCocina[[#This Row],[Número de Orden]],TablaSala[[Número de Orden]:[Cobro de la Orden]],2,FALSE)</f>
        <v>No</v>
      </c>
    </row>
    <row r="533" spans="1:14">
      <c r="A533" s="6">
        <v>207</v>
      </c>
      <c r="B533" s="12">
        <v>20</v>
      </c>
      <c r="C533" s="6" t="s">
        <v>200</v>
      </c>
      <c r="D533" s="12" t="s">
        <v>1148</v>
      </c>
      <c r="E533" s="6">
        <v>19</v>
      </c>
      <c r="F533" s="12">
        <v>31</v>
      </c>
      <c r="G533" s="12">
        <f>IF(TablaCocina[[#This Row],[Cobro de la orde]]="Sí",F533*K533,0)</f>
        <v>0</v>
      </c>
      <c r="H533" s="12">
        <f>IF(TablaCocina[[#This Row],[Cobro de la orde]]="Sí",(F533-E533)*K533,0)</f>
        <v>0</v>
      </c>
      <c r="I533" s="12">
        <f>IF(TablaCocina[[#This Row],[Cobro de la orde]]="Sí",F533*K533,0)</f>
        <v>0</v>
      </c>
      <c r="J533" s="46">
        <f>IF(TablaCocina[[#This Row],[Cobro de la orde]]="Sí",H533/G533,0)</f>
        <v>0</v>
      </c>
      <c r="K533" s="12">
        <v>3</v>
      </c>
      <c r="L533" s="12">
        <v>19</v>
      </c>
      <c r="M533" s="6" t="s">
        <v>1143</v>
      </c>
      <c r="N533" s="12" t="str">
        <f>VLOOKUP(TablaCocina[[#This Row],[Número de Orden]],TablaSala[[Número de Orden]:[Cobro de la Orden]],2,FALSE)</f>
        <v>No</v>
      </c>
    </row>
    <row r="534" spans="1:14">
      <c r="A534" s="6">
        <v>208</v>
      </c>
      <c r="B534" s="12">
        <v>16</v>
      </c>
      <c r="C534" s="6" t="s">
        <v>428</v>
      </c>
      <c r="D534" s="12" t="s">
        <v>1157</v>
      </c>
      <c r="E534" s="6">
        <v>19</v>
      </c>
      <c r="F534" s="12">
        <v>32</v>
      </c>
      <c r="G534" s="12">
        <f>IF(TablaCocina[[#This Row],[Cobro de la orde]]="Sí",F534*K534,0)</f>
        <v>32</v>
      </c>
      <c r="H534" s="12">
        <f>IF(TablaCocina[[#This Row],[Cobro de la orde]]="Sí",(F534-E534)*K534,0)</f>
        <v>13</v>
      </c>
      <c r="I534" s="12">
        <f>IF(TablaCocina[[#This Row],[Cobro de la orde]]="Sí",F534*K534,0)</f>
        <v>32</v>
      </c>
      <c r="J534" s="46">
        <f>IF(TablaCocina[[#This Row],[Cobro de la orde]]="Sí",H534/G534,0)</f>
        <v>0.40625</v>
      </c>
      <c r="K534" s="12">
        <v>1</v>
      </c>
      <c r="L534" s="12">
        <v>18</v>
      </c>
      <c r="M534" s="6" t="s">
        <v>1143</v>
      </c>
      <c r="N534" s="12" t="str">
        <f>VLOOKUP(TablaCocina[[#This Row],[Número de Orden]],TablaSala[[Número de Orden]:[Cobro de la Orden]],2,FALSE)</f>
        <v>Sí</v>
      </c>
    </row>
    <row r="535" spans="1:14">
      <c r="A535" s="6">
        <v>208</v>
      </c>
      <c r="B535" s="12">
        <v>16</v>
      </c>
      <c r="C535" s="6" t="s">
        <v>120</v>
      </c>
      <c r="D535" s="12" t="s">
        <v>1151</v>
      </c>
      <c r="E535" s="6">
        <v>22</v>
      </c>
      <c r="F535" s="12">
        <v>36</v>
      </c>
      <c r="G535" s="12">
        <f>IF(TablaCocina[[#This Row],[Cobro de la orde]]="Sí",F535*K535,0)</f>
        <v>108</v>
      </c>
      <c r="H535" s="12">
        <f>IF(TablaCocina[[#This Row],[Cobro de la orde]]="Sí",(F535-E535)*K535,0)</f>
        <v>42</v>
      </c>
      <c r="I535" s="12">
        <f>IF(TablaCocina[[#This Row],[Cobro de la orde]]="Sí",F535*K535,0)</f>
        <v>108</v>
      </c>
      <c r="J535" s="46">
        <f>IF(TablaCocina[[#This Row],[Cobro de la orde]]="Sí",H535/G535,0)</f>
        <v>0.3888888888888889</v>
      </c>
      <c r="K535" s="12">
        <v>3</v>
      </c>
      <c r="L535" s="12">
        <v>29</v>
      </c>
      <c r="M535" s="6" t="s">
        <v>1143</v>
      </c>
      <c r="N535" s="12" t="str">
        <f>VLOOKUP(TablaCocina[[#This Row],[Número de Orden]],TablaSala[[Número de Orden]:[Cobro de la Orden]],2,FALSE)</f>
        <v>Sí</v>
      </c>
    </row>
    <row r="536" spans="1:14">
      <c r="A536" s="6">
        <v>208</v>
      </c>
      <c r="B536" s="12">
        <v>16</v>
      </c>
      <c r="C536" s="6" t="s">
        <v>255</v>
      </c>
      <c r="D536" s="12" t="s">
        <v>1160</v>
      </c>
      <c r="E536" s="6">
        <v>12</v>
      </c>
      <c r="F536" s="12">
        <v>20</v>
      </c>
      <c r="G536" s="12">
        <f>IF(TablaCocina[[#This Row],[Cobro de la orde]]="Sí",F536*K536,0)</f>
        <v>40</v>
      </c>
      <c r="H536" s="12">
        <f>IF(TablaCocina[[#This Row],[Cobro de la orde]]="Sí",(F536-E536)*K536,0)</f>
        <v>16</v>
      </c>
      <c r="I536" s="12">
        <f>IF(TablaCocina[[#This Row],[Cobro de la orde]]="Sí",F536*K536,0)</f>
        <v>40</v>
      </c>
      <c r="J536" s="46">
        <f>IF(TablaCocina[[#This Row],[Cobro de la orde]]="Sí",H536/G536,0)</f>
        <v>0.4</v>
      </c>
      <c r="K536" s="12">
        <v>2</v>
      </c>
      <c r="L536" s="12">
        <v>53</v>
      </c>
      <c r="M536" s="6" t="s">
        <v>1142</v>
      </c>
      <c r="N536" s="12" t="str">
        <f>VLOOKUP(TablaCocina[[#This Row],[Número de Orden]],TablaSala[[Número de Orden]:[Cobro de la Orden]],2,FALSE)</f>
        <v>Sí</v>
      </c>
    </row>
    <row r="537" spans="1:14">
      <c r="A537" s="6">
        <v>209</v>
      </c>
      <c r="B537" s="12">
        <v>9</v>
      </c>
      <c r="C537" s="6" t="s">
        <v>345</v>
      </c>
      <c r="D537" s="12" t="s">
        <v>1161</v>
      </c>
      <c r="E537" s="6">
        <v>14</v>
      </c>
      <c r="F537" s="12">
        <v>23</v>
      </c>
      <c r="G537" s="12">
        <f>IF(TablaCocina[[#This Row],[Cobro de la orde]]="Sí",F537*K537,0)</f>
        <v>0</v>
      </c>
      <c r="H537" s="12">
        <f>IF(TablaCocina[[#This Row],[Cobro de la orde]]="Sí",(F537-E537)*K537,0)</f>
        <v>0</v>
      </c>
      <c r="I537" s="12">
        <f>IF(TablaCocina[[#This Row],[Cobro de la orde]]="Sí",F537*K537,0)</f>
        <v>0</v>
      </c>
      <c r="J537" s="46">
        <f>IF(TablaCocina[[#This Row],[Cobro de la orde]]="Sí",H537/G537,0)</f>
        <v>0</v>
      </c>
      <c r="K537" s="12">
        <v>3</v>
      </c>
      <c r="L537" s="12">
        <v>35</v>
      </c>
      <c r="M537" s="6" t="s">
        <v>1143</v>
      </c>
      <c r="N537" s="12" t="str">
        <f>VLOOKUP(TablaCocina[[#This Row],[Número de Orden]],TablaSala[[Número de Orden]:[Cobro de la Orden]],2,FALSE)</f>
        <v>No</v>
      </c>
    </row>
    <row r="538" spans="1:14">
      <c r="A538" s="6">
        <v>209</v>
      </c>
      <c r="B538" s="12">
        <v>9</v>
      </c>
      <c r="C538" s="6" t="s">
        <v>91</v>
      </c>
      <c r="D538" s="12" t="s">
        <v>1159</v>
      </c>
      <c r="E538" s="6">
        <v>20</v>
      </c>
      <c r="F538" s="12">
        <v>34</v>
      </c>
      <c r="G538" s="12">
        <f>IF(TablaCocina[[#This Row],[Cobro de la orde]]="Sí",F538*K538,0)</f>
        <v>0</v>
      </c>
      <c r="H538" s="12">
        <f>IF(TablaCocina[[#This Row],[Cobro de la orde]]="Sí",(F538-E538)*K538,0)</f>
        <v>0</v>
      </c>
      <c r="I538" s="12">
        <f>IF(TablaCocina[[#This Row],[Cobro de la orde]]="Sí",F538*K538,0)</f>
        <v>0</v>
      </c>
      <c r="J538" s="46">
        <f>IF(TablaCocina[[#This Row],[Cobro de la orde]]="Sí",H538/G538,0)</f>
        <v>0</v>
      </c>
      <c r="K538" s="12">
        <v>2</v>
      </c>
      <c r="L538" s="12">
        <v>40</v>
      </c>
      <c r="M538" s="6" t="s">
        <v>1143</v>
      </c>
      <c r="N538" s="12" t="str">
        <f>VLOOKUP(TablaCocina[[#This Row],[Número de Orden]],TablaSala[[Número de Orden]:[Cobro de la Orden]],2,FALSE)</f>
        <v>No</v>
      </c>
    </row>
    <row r="539" spans="1:14">
      <c r="A539" s="6">
        <v>209</v>
      </c>
      <c r="B539" s="12">
        <v>9</v>
      </c>
      <c r="C539" s="6" t="s">
        <v>209</v>
      </c>
      <c r="D539" s="12" t="s">
        <v>1165</v>
      </c>
      <c r="E539" s="6">
        <v>15</v>
      </c>
      <c r="F539" s="12">
        <v>25</v>
      </c>
      <c r="G539" s="12">
        <f>IF(TablaCocina[[#This Row],[Cobro de la orde]]="Sí",F539*K539,0)</f>
        <v>0</v>
      </c>
      <c r="H539" s="12">
        <f>IF(TablaCocina[[#This Row],[Cobro de la orde]]="Sí",(F539-E539)*K539,0)</f>
        <v>0</v>
      </c>
      <c r="I539" s="12">
        <f>IF(TablaCocina[[#This Row],[Cobro de la orde]]="Sí",F539*K539,0)</f>
        <v>0</v>
      </c>
      <c r="J539" s="46">
        <f>IF(TablaCocina[[#This Row],[Cobro de la orde]]="Sí",H539/G539,0)</f>
        <v>0</v>
      </c>
      <c r="K539" s="12">
        <v>1</v>
      </c>
      <c r="L539" s="12">
        <v>42</v>
      </c>
      <c r="M539" s="6" t="s">
        <v>1142</v>
      </c>
      <c r="N539" s="12" t="str">
        <f>VLOOKUP(TablaCocina[[#This Row],[Número de Orden]],TablaSala[[Número de Orden]:[Cobro de la Orden]],2,FALSE)</f>
        <v>No</v>
      </c>
    </row>
    <row r="540" spans="1:14">
      <c r="A540" s="6">
        <v>209</v>
      </c>
      <c r="B540" s="12">
        <v>9</v>
      </c>
      <c r="C540" s="6" t="s">
        <v>270</v>
      </c>
      <c r="D540" s="12" t="s">
        <v>1164</v>
      </c>
      <c r="E540" s="6">
        <v>15</v>
      </c>
      <c r="F540" s="12">
        <v>26</v>
      </c>
      <c r="G540" s="12">
        <f>IF(TablaCocina[[#This Row],[Cobro de la orde]]="Sí",F540*K540,0)</f>
        <v>0</v>
      </c>
      <c r="H540" s="12">
        <f>IF(TablaCocina[[#This Row],[Cobro de la orde]]="Sí",(F540-E540)*K540,0)</f>
        <v>0</v>
      </c>
      <c r="I540" s="12">
        <f>IF(TablaCocina[[#This Row],[Cobro de la orde]]="Sí",F540*K540,0)</f>
        <v>0</v>
      </c>
      <c r="J540" s="46">
        <f>IF(TablaCocina[[#This Row],[Cobro de la orde]]="Sí",H540/G540,0)</f>
        <v>0</v>
      </c>
      <c r="K540" s="12">
        <v>2</v>
      </c>
      <c r="L540" s="12">
        <v>54</v>
      </c>
      <c r="M540" s="6" t="s">
        <v>1142</v>
      </c>
      <c r="N540" s="12" t="str">
        <f>VLOOKUP(TablaCocina[[#This Row],[Número de Orden]],TablaSala[[Número de Orden]:[Cobro de la Orden]],2,FALSE)</f>
        <v>No</v>
      </c>
    </row>
    <row r="541" spans="1:14">
      <c r="A541" s="6">
        <v>210</v>
      </c>
      <c r="B541" s="12">
        <v>10</v>
      </c>
      <c r="C541" s="6" t="s">
        <v>116</v>
      </c>
      <c r="D541" s="12" t="s">
        <v>1162</v>
      </c>
      <c r="E541" s="6">
        <v>13</v>
      </c>
      <c r="F541" s="12">
        <v>21</v>
      </c>
      <c r="G541" s="12">
        <f>IF(TablaCocina[[#This Row],[Cobro de la orde]]="Sí",F541*K541,0)</f>
        <v>0</v>
      </c>
      <c r="H541" s="12">
        <f>IF(TablaCocina[[#This Row],[Cobro de la orde]]="Sí",(F541-E541)*K541,0)</f>
        <v>0</v>
      </c>
      <c r="I541" s="12">
        <f>IF(TablaCocina[[#This Row],[Cobro de la orde]]="Sí",F541*K541,0)</f>
        <v>0</v>
      </c>
      <c r="J541" s="46">
        <f>IF(TablaCocina[[#This Row],[Cobro de la orde]]="Sí",H541/G541,0)</f>
        <v>0</v>
      </c>
      <c r="K541" s="12">
        <v>1</v>
      </c>
      <c r="L541" s="12">
        <v>28</v>
      </c>
      <c r="M541" s="6" t="s">
        <v>1143</v>
      </c>
      <c r="N541" s="12" t="str">
        <f>VLOOKUP(TablaCocina[[#This Row],[Número de Orden]],TablaSala[[Número de Orden]:[Cobro de la Orden]],2,FALSE)</f>
        <v>No</v>
      </c>
    </row>
    <row r="542" spans="1:14">
      <c r="A542" s="6">
        <v>210</v>
      </c>
      <c r="B542" s="12">
        <v>10</v>
      </c>
      <c r="C542" s="6" t="s">
        <v>114</v>
      </c>
      <c r="D542" s="12" t="s">
        <v>1147</v>
      </c>
      <c r="E542" s="6">
        <v>18</v>
      </c>
      <c r="F542" s="12">
        <v>30</v>
      </c>
      <c r="G542" s="12">
        <f>IF(TablaCocina[[#This Row],[Cobro de la orde]]="Sí",F542*K542,0)</f>
        <v>0</v>
      </c>
      <c r="H542" s="12">
        <f>IF(TablaCocina[[#This Row],[Cobro de la orde]]="Sí",(F542-E542)*K542,0)</f>
        <v>0</v>
      </c>
      <c r="I542" s="12">
        <f>IF(TablaCocina[[#This Row],[Cobro de la orde]]="Sí",F542*K542,0)</f>
        <v>0</v>
      </c>
      <c r="J542" s="46">
        <f>IF(TablaCocina[[#This Row],[Cobro de la orde]]="Sí",H542/G542,0)</f>
        <v>0</v>
      </c>
      <c r="K542" s="12">
        <v>1</v>
      </c>
      <c r="L542" s="12">
        <v>50</v>
      </c>
      <c r="M542" s="6" t="s">
        <v>1142</v>
      </c>
      <c r="N542" s="12" t="str">
        <f>VLOOKUP(TablaCocina[[#This Row],[Número de Orden]],TablaSala[[Número de Orden]:[Cobro de la Orden]],2,FALSE)</f>
        <v>No</v>
      </c>
    </row>
    <row r="543" spans="1:14">
      <c r="A543" s="6">
        <v>210</v>
      </c>
      <c r="B543" s="12">
        <v>10</v>
      </c>
      <c r="C543" s="6" t="s">
        <v>273</v>
      </c>
      <c r="D543" s="12" t="s">
        <v>1146</v>
      </c>
      <c r="E543" s="6">
        <v>14</v>
      </c>
      <c r="F543" s="12">
        <v>24</v>
      </c>
      <c r="G543" s="12">
        <f>IF(TablaCocina[[#This Row],[Cobro de la orde]]="Sí",F543*K543,0)</f>
        <v>0</v>
      </c>
      <c r="H543" s="12">
        <f>IF(TablaCocina[[#This Row],[Cobro de la orde]]="Sí",(F543-E543)*K543,0)</f>
        <v>0</v>
      </c>
      <c r="I543" s="12">
        <f>IF(TablaCocina[[#This Row],[Cobro de la orde]]="Sí",F543*K543,0)</f>
        <v>0</v>
      </c>
      <c r="J543" s="46">
        <f>IF(TablaCocina[[#This Row],[Cobro de la orde]]="Sí",H543/G543,0)</f>
        <v>0</v>
      </c>
      <c r="K543" s="12">
        <v>1</v>
      </c>
      <c r="L543" s="12">
        <v>34</v>
      </c>
      <c r="M543" s="6" t="s">
        <v>1142</v>
      </c>
      <c r="N543" s="12" t="str">
        <f>VLOOKUP(TablaCocina[[#This Row],[Número de Orden]],TablaSala[[Número de Orden]:[Cobro de la Orden]],2,FALSE)</f>
        <v>No</v>
      </c>
    </row>
    <row r="544" spans="1:14">
      <c r="A544" s="6">
        <v>210</v>
      </c>
      <c r="B544" s="12">
        <v>10</v>
      </c>
      <c r="C544" s="6" t="s">
        <v>79</v>
      </c>
      <c r="D544" s="12" t="s">
        <v>1150</v>
      </c>
      <c r="E544" s="6">
        <v>25</v>
      </c>
      <c r="F544" s="12">
        <v>40</v>
      </c>
      <c r="G544" s="12">
        <f>IF(TablaCocina[[#This Row],[Cobro de la orde]]="Sí",F544*K544,0)</f>
        <v>0</v>
      </c>
      <c r="H544" s="12">
        <f>IF(TablaCocina[[#This Row],[Cobro de la orde]]="Sí",(F544-E544)*K544,0)</f>
        <v>0</v>
      </c>
      <c r="I544" s="12">
        <f>IF(TablaCocina[[#This Row],[Cobro de la orde]]="Sí",F544*K544,0)</f>
        <v>0</v>
      </c>
      <c r="J544" s="46">
        <f>IF(TablaCocina[[#This Row],[Cobro de la orde]]="Sí",H544/G544,0)</f>
        <v>0</v>
      </c>
      <c r="K544" s="12">
        <v>3</v>
      </c>
      <c r="L544" s="12">
        <v>46</v>
      </c>
      <c r="M544" s="6" t="s">
        <v>1142</v>
      </c>
      <c r="N544" s="12" t="str">
        <f>VLOOKUP(TablaCocina[[#This Row],[Número de Orden]],TablaSala[[Número de Orden]:[Cobro de la Orden]],2,FALSE)</f>
        <v>No</v>
      </c>
    </row>
    <row r="545" spans="1:14">
      <c r="A545" s="6">
        <v>211</v>
      </c>
      <c r="B545" s="12">
        <v>1</v>
      </c>
      <c r="C545" s="6" t="s">
        <v>116</v>
      </c>
      <c r="D545" s="12" t="s">
        <v>1162</v>
      </c>
      <c r="E545" s="6">
        <v>13</v>
      </c>
      <c r="F545" s="12">
        <v>21</v>
      </c>
      <c r="G545" s="12">
        <f>IF(TablaCocina[[#This Row],[Cobro de la orde]]="Sí",F545*K545,0)</f>
        <v>0</v>
      </c>
      <c r="H545" s="12">
        <f>IF(TablaCocina[[#This Row],[Cobro de la orde]]="Sí",(F545-E545)*K545,0)</f>
        <v>0</v>
      </c>
      <c r="I545" s="12">
        <f>IF(TablaCocina[[#This Row],[Cobro de la orde]]="Sí",F545*K545,0)</f>
        <v>0</v>
      </c>
      <c r="J545" s="46">
        <f>IF(TablaCocina[[#This Row],[Cobro de la orde]]="Sí",H545/G545,0)</f>
        <v>0</v>
      </c>
      <c r="K545" s="12">
        <v>3</v>
      </c>
      <c r="L545" s="12">
        <v>54</v>
      </c>
      <c r="M545" s="6" t="s">
        <v>1143</v>
      </c>
      <c r="N545" s="12" t="str">
        <f>VLOOKUP(TablaCocina[[#This Row],[Número de Orden]],TablaSala[[Número de Orden]:[Cobro de la Orden]],2,FALSE)</f>
        <v>No</v>
      </c>
    </row>
    <row r="546" spans="1:14">
      <c r="A546" s="6">
        <v>211</v>
      </c>
      <c r="B546" s="12">
        <v>1</v>
      </c>
      <c r="C546" s="6" t="s">
        <v>131</v>
      </c>
      <c r="D546" s="12" t="s">
        <v>1163</v>
      </c>
      <c r="E546" s="6">
        <v>10</v>
      </c>
      <c r="F546" s="12">
        <v>18</v>
      </c>
      <c r="G546" s="12">
        <f>IF(TablaCocina[[#This Row],[Cobro de la orde]]="Sí",F546*K546,0)</f>
        <v>0</v>
      </c>
      <c r="H546" s="12">
        <f>IF(TablaCocina[[#This Row],[Cobro de la orde]]="Sí",(F546-E546)*K546,0)</f>
        <v>0</v>
      </c>
      <c r="I546" s="12">
        <f>IF(TablaCocina[[#This Row],[Cobro de la orde]]="Sí",F546*K546,0)</f>
        <v>0</v>
      </c>
      <c r="J546" s="46">
        <f>IF(TablaCocina[[#This Row],[Cobro de la orde]]="Sí",H546/G546,0)</f>
        <v>0</v>
      </c>
      <c r="K546" s="12">
        <v>2</v>
      </c>
      <c r="L546" s="12">
        <v>45</v>
      </c>
      <c r="M546" s="6" t="s">
        <v>1142</v>
      </c>
      <c r="N546" s="12" t="str">
        <f>VLOOKUP(TablaCocina[[#This Row],[Número de Orden]],TablaSala[[Número de Orden]:[Cobro de la Orden]],2,FALSE)</f>
        <v>No</v>
      </c>
    </row>
    <row r="547" spans="1:14">
      <c r="A547" s="6">
        <v>211</v>
      </c>
      <c r="B547" s="12">
        <v>1</v>
      </c>
      <c r="C547" s="6" t="s">
        <v>209</v>
      </c>
      <c r="D547" s="12" t="s">
        <v>1165</v>
      </c>
      <c r="E547" s="6">
        <v>15</v>
      </c>
      <c r="F547" s="12">
        <v>25</v>
      </c>
      <c r="G547" s="12">
        <f>IF(TablaCocina[[#This Row],[Cobro de la orde]]="Sí",F547*K547,0)</f>
        <v>0</v>
      </c>
      <c r="H547" s="12">
        <f>IF(TablaCocina[[#This Row],[Cobro de la orde]]="Sí",(F547-E547)*K547,0)</f>
        <v>0</v>
      </c>
      <c r="I547" s="12">
        <f>IF(TablaCocina[[#This Row],[Cobro de la orde]]="Sí",F547*K547,0)</f>
        <v>0</v>
      </c>
      <c r="J547" s="46">
        <f>IF(TablaCocina[[#This Row],[Cobro de la orde]]="Sí",H547/G547,0)</f>
        <v>0</v>
      </c>
      <c r="K547" s="12">
        <v>2</v>
      </c>
      <c r="L547" s="12">
        <v>9</v>
      </c>
      <c r="M547" s="6" t="s">
        <v>1142</v>
      </c>
      <c r="N547" s="12" t="str">
        <f>VLOOKUP(TablaCocina[[#This Row],[Número de Orden]],TablaSala[[Número de Orden]:[Cobro de la Orden]],2,FALSE)</f>
        <v>No</v>
      </c>
    </row>
    <row r="548" spans="1:14">
      <c r="A548" s="6">
        <v>211</v>
      </c>
      <c r="B548" s="12">
        <v>1</v>
      </c>
      <c r="C548" s="6" t="s">
        <v>255</v>
      </c>
      <c r="D548" s="12" t="s">
        <v>1160</v>
      </c>
      <c r="E548" s="6">
        <v>12</v>
      </c>
      <c r="F548" s="12">
        <v>20</v>
      </c>
      <c r="G548" s="12">
        <f>IF(TablaCocina[[#This Row],[Cobro de la orde]]="Sí",F548*K548,0)</f>
        <v>0</v>
      </c>
      <c r="H548" s="12">
        <f>IF(TablaCocina[[#This Row],[Cobro de la orde]]="Sí",(F548-E548)*K548,0)</f>
        <v>0</v>
      </c>
      <c r="I548" s="12">
        <f>IF(TablaCocina[[#This Row],[Cobro de la orde]]="Sí",F548*K548,0)</f>
        <v>0</v>
      </c>
      <c r="J548" s="46">
        <f>IF(TablaCocina[[#This Row],[Cobro de la orde]]="Sí",H548/G548,0)</f>
        <v>0</v>
      </c>
      <c r="K548" s="12">
        <v>1</v>
      </c>
      <c r="L548" s="12">
        <v>27</v>
      </c>
      <c r="M548" s="6" t="s">
        <v>1142</v>
      </c>
      <c r="N548" s="12" t="str">
        <f>VLOOKUP(TablaCocina[[#This Row],[Número de Orden]],TablaSala[[Número de Orden]:[Cobro de la Orden]],2,FALSE)</f>
        <v>No</v>
      </c>
    </row>
    <row r="549" spans="1:14">
      <c r="A549" s="6">
        <v>212</v>
      </c>
      <c r="B549" s="12">
        <v>14</v>
      </c>
      <c r="C549" s="6" t="s">
        <v>114</v>
      </c>
      <c r="D549" s="12" t="s">
        <v>1147</v>
      </c>
      <c r="E549" s="6">
        <v>18</v>
      </c>
      <c r="F549" s="12">
        <v>30</v>
      </c>
      <c r="G549" s="12">
        <f>IF(TablaCocina[[#This Row],[Cobro de la orde]]="Sí",F549*K549,0)</f>
        <v>0</v>
      </c>
      <c r="H549" s="12">
        <f>IF(TablaCocina[[#This Row],[Cobro de la orde]]="Sí",(F549-E549)*K549,0)</f>
        <v>0</v>
      </c>
      <c r="I549" s="12">
        <f>IF(TablaCocina[[#This Row],[Cobro de la orde]]="Sí",F549*K549,0)</f>
        <v>0</v>
      </c>
      <c r="J549" s="46">
        <f>IF(TablaCocina[[#This Row],[Cobro de la orde]]="Sí",H549/G549,0)</f>
        <v>0</v>
      </c>
      <c r="K549" s="12">
        <v>3</v>
      </c>
      <c r="L549" s="12">
        <v>35</v>
      </c>
      <c r="M549" s="6" t="s">
        <v>1143</v>
      </c>
      <c r="N549" s="12" t="str">
        <f>VLOOKUP(TablaCocina[[#This Row],[Número de Orden]],TablaSala[[Número de Orden]:[Cobro de la Orden]],2,FALSE)</f>
        <v>No</v>
      </c>
    </row>
    <row r="550" spans="1:14">
      <c r="A550" s="6">
        <v>212</v>
      </c>
      <c r="B550" s="12">
        <v>14</v>
      </c>
      <c r="C550" s="6" t="s">
        <v>270</v>
      </c>
      <c r="D550" s="12" t="s">
        <v>1164</v>
      </c>
      <c r="E550" s="6">
        <v>15</v>
      </c>
      <c r="F550" s="12">
        <v>26</v>
      </c>
      <c r="G550" s="12">
        <f>IF(TablaCocina[[#This Row],[Cobro de la orde]]="Sí",F550*K550,0)</f>
        <v>0</v>
      </c>
      <c r="H550" s="12">
        <f>IF(TablaCocina[[#This Row],[Cobro de la orde]]="Sí",(F550-E550)*K550,0)</f>
        <v>0</v>
      </c>
      <c r="I550" s="12">
        <f>IF(TablaCocina[[#This Row],[Cobro de la orde]]="Sí",F550*K550,0)</f>
        <v>0</v>
      </c>
      <c r="J550" s="46">
        <f>IF(TablaCocina[[#This Row],[Cobro de la orde]]="Sí",H550/G550,0)</f>
        <v>0</v>
      </c>
      <c r="K550" s="12">
        <v>3</v>
      </c>
      <c r="L550" s="12">
        <v>43</v>
      </c>
      <c r="M550" s="6" t="s">
        <v>1143</v>
      </c>
      <c r="N550" s="12" t="str">
        <f>VLOOKUP(TablaCocina[[#This Row],[Número de Orden]],TablaSala[[Número de Orden]:[Cobro de la Orden]],2,FALSE)</f>
        <v>No</v>
      </c>
    </row>
    <row r="551" spans="1:14">
      <c r="A551" s="6">
        <v>212</v>
      </c>
      <c r="B551" s="12">
        <v>14</v>
      </c>
      <c r="C551" s="6" t="s">
        <v>116</v>
      </c>
      <c r="D551" s="12" t="s">
        <v>1162</v>
      </c>
      <c r="E551" s="6">
        <v>13</v>
      </c>
      <c r="F551" s="12">
        <v>21</v>
      </c>
      <c r="G551" s="12">
        <f>IF(TablaCocina[[#This Row],[Cobro de la orde]]="Sí",F551*K551,0)</f>
        <v>0</v>
      </c>
      <c r="H551" s="12">
        <f>IF(TablaCocina[[#This Row],[Cobro de la orde]]="Sí",(F551-E551)*K551,0)</f>
        <v>0</v>
      </c>
      <c r="I551" s="12">
        <f>IF(TablaCocina[[#This Row],[Cobro de la orde]]="Sí",F551*K551,0)</f>
        <v>0</v>
      </c>
      <c r="J551" s="46">
        <f>IF(TablaCocina[[#This Row],[Cobro de la orde]]="Sí",H551/G551,0)</f>
        <v>0</v>
      </c>
      <c r="K551" s="12">
        <v>1</v>
      </c>
      <c r="L551" s="12">
        <v>31</v>
      </c>
      <c r="M551" s="6" t="s">
        <v>1143</v>
      </c>
      <c r="N551" s="12" t="str">
        <f>VLOOKUP(TablaCocina[[#This Row],[Número de Orden]],TablaSala[[Número de Orden]:[Cobro de la Orden]],2,FALSE)</f>
        <v>No</v>
      </c>
    </row>
    <row r="552" spans="1:14">
      <c r="A552" s="6">
        <v>212</v>
      </c>
      <c r="B552" s="12">
        <v>14</v>
      </c>
      <c r="C552" s="6" t="s">
        <v>71</v>
      </c>
      <c r="D552" s="12" t="s">
        <v>1154</v>
      </c>
      <c r="E552" s="6">
        <v>16</v>
      </c>
      <c r="F552" s="12">
        <v>28</v>
      </c>
      <c r="G552" s="12">
        <f>IF(TablaCocina[[#This Row],[Cobro de la orde]]="Sí",F552*K552,0)</f>
        <v>0</v>
      </c>
      <c r="H552" s="12">
        <f>IF(TablaCocina[[#This Row],[Cobro de la orde]]="Sí",(F552-E552)*K552,0)</f>
        <v>0</v>
      </c>
      <c r="I552" s="12">
        <f>IF(TablaCocina[[#This Row],[Cobro de la orde]]="Sí",F552*K552,0)</f>
        <v>0</v>
      </c>
      <c r="J552" s="46">
        <f>IF(TablaCocina[[#This Row],[Cobro de la orde]]="Sí",H552/G552,0)</f>
        <v>0</v>
      </c>
      <c r="K552" s="12">
        <v>2</v>
      </c>
      <c r="L552" s="12">
        <v>55</v>
      </c>
      <c r="M552" s="6" t="s">
        <v>1143</v>
      </c>
      <c r="N552" s="12" t="str">
        <f>VLOOKUP(TablaCocina[[#This Row],[Número de Orden]],TablaSala[[Número de Orden]:[Cobro de la Orden]],2,FALSE)</f>
        <v>No</v>
      </c>
    </row>
    <row r="553" spans="1:14">
      <c r="A553" s="6">
        <v>213</v>
      </c>
      <c r="B553" s="12">
        <v>13</v>
      </c>
      <c r="C553" s="6" t="s">
        <v>184</v>
      </c>
      <c r="D553" s="12" t="s">
        <v>1149</v>
      </c>
      <c r="E553" s="6">
        <v>16</v>
      </c>
      <c r="F553" s="12">
        <v>27</v>
      </c>
      <c r="G553" s="12">
        <f>IF(TablaCocina[[#This Row],[Cobro de la orde]]="Sí",F553*K553,0)</f>
        <v>27</v>
      </c>
      <c r="H553" s="12">
        <f>IF(TablaCocina[[#This Row],[Cobro de la orde]]="Sí",(F553-E553)*K553,0)</f>
        <v>11</v>
      </c>
      <c r="I553" s="12">
        <f>IF(TablaCocina[[#This Row],[Cobro de la orde]]="Sí",F553*K553,0)</f>
        <v>27</v>
      </c>
      <c r="J553" s="46">
        <f>IF(TablaCocina[[#This Row],[Cobro de la orde]]="Sí",H553/G553,0)</f>
        <v>0.40740740740740738</v>
      </c>
      <c r="K553" s="12">
        <v>1</v>
      </c>
      <c r="L553" s="12">
        <v>53</v>
      </c>
      <c r="M553" s="6" t="s">
        <v>1142</v>
      </c>
      <c r="N553" s="12" t="str">
        <f>VLOOKUP(TablaCocina[[#This Row],[Número de Orden]],TablaSala[[Número de Orden]:[Cobro de la Orden]],2,FALSE)</f>
        <v>Sí</v>
      </c>
    </row>
    <row r="554" spans="1:14">
      <c r="A554" s="6">
        <v>213</v>
      </c>
      <c r="B554" s="12">
        <v>13</v>
      </c>
      <c r="C554" s="6" t="s">
        <v>114</v>
      </c>
      <c r="D554" s="12" t="s">
        <v>1147</v>
      </c>
      <c r="E554" s="6">
        <v>18</v>
      </c>
      <c r="F554" s="12">
        <v>30</v>
      </c>
      <c r="G554" s="12">
        <f>IF(TablaCocina[[#This Row],[Cobro de la orde]]="Sí",F554*K554,0)</f>
        <v>60</v>
      </c>
      <c r="H554" s="12">
        <f>IF(TablaCocina[[#This Row],[Cobro de la orde]]="Sí",(F554-E554)*K554,0)</f>
        <v>24</v>
      </c>
      <c r="I554" s="12">
        <f>IF(TablaCocina[[#This Row],[Cobro de la orde]]="Sí",F554*K554,0)</f>
        <v>60</v>
      </c>
      <c r="J554" s="46">
        <f>IF(TablaCocina[[#This Row],[Cobro de la orde]]="Sí",H554/G554,0)</f>
        <v>0.4</v>
      </c>
      <c r="K554" s="12">
        <v>2</v>
      </c>
      <c r="L554" s="12">
        <v>47</v>
      </c>
      <c r="M554" s="6" t="s">
        <v>1143</v>
      </c>
      <c r="N554" s="12" t="str">
        <f>VLOOKUP(TablaCocina[[#This Row],[Número de Orden]],TablaSala[[Número de Orden]:[Cobro de la Orden]],2,FALSE)</f>
        <v>Sí</v>
      </c>
    </row>
    <row r="555" spans="1:14">
      <c r="A555" s="6">
        <v>214</v>
      </c>
      <c r="B555" s="12">
        <v>2</v>
      </c>
      <c r="C555" s="6" t="s">
        <v>91</v>
      </c>
      <c r="D555" s="12" t="s">
        <v>1159</v>
      </c>
      <c r="E555" s="6">
        <v>20</v>
      </c>
      <c r="F555" s="12">
        <v>34</v>
      </c>
      <c r="G555" s="12">
        <f>IF(TablaCocina[[#This Row],[Cobro de la orde]]="Sí",F555*K555,0)</f>
        <v>68</v>
      </c>
      <c r="H555" s="12">
        <f>IF(TablaCocina[[#This Row],[Cobro de la orde]]="Sí",(F555-E555)*K555,0)</f>
        <v>28</v>
      </c>
      <c r="I555" s="12">
        <f>IF(TablaCocina[[#This Row],[Cobro de la orde]]="Sí",F555*K555,0)</f>
        <v>68</v>
      </c>
      <c r="J555" s="46">
        <f>IF(TablaCocina[[#This Row],[Cobro de la orde]]="Sí",H555/G555,0)</f>
        <v>0.41176470588235292</v>
      </c>
      <c r="K555" s="12">
        <v>2</v>
      </c>
      <c r="L555" s="12">
        <v>14</v>
      </c>
      <c r="M555" s="6" t="s">
        <v>1142</v>
      </c>
      <c r="N555" s="12" t="str">
        <f>VLOOKUP(TablaCocina[[#This Row],[Número de Orden]],TablaSala[[Número de Orden]:[Cobro de la Orden]],2,FALSE)</f>
        <v>Sí</v>
      </c>
    </row>
    <row r="556" spans="1:14">
      <c r="A556" s="6">
        <v>214</v>
      </c>
      <c r="B556" s="12">
        <v>2</v>
      </c>
      <c r="C556" s="6" t="s">
        <v>79</v>
      </c>
      <c r="D556" s="12" t="s">
        <v>1150</v>
      </c>
      <c r="E556" s="6">
        <v>25</v>
      </c>
      <c r="F556" s="12">
        <v>40</v>
      </c>
      <c r="G556" s="12">
        <f>IF(TablaCocina[[#This Row],[Cobro de la orde]]="Sí",F556*K556,0)</f>
        <v>120</v>
      </c>
      <c r="H556" s="12">
        <f>IF(TablaCocina[[#This Row],[Cobro de la orde]]="Sí",(F556-E556)*K556,0)</f>
        <v>45</v>
      </c>
      <c r="I556" s="12">
        <f>IF(TablaCocina[[#This Row],[Cobro de la orde]]="Sí",F556*K556,0)</f>
        <v>120</v>
      </c>
      <c r="J556" s="46">
        <f>IF(TablaCocina[[#This Row],[Cobro de la orde]]="Sí",H556/G556,0)</f>
        <v>0.375</v>
      </c>
      <c r="K556" s="12">
        <v>3</v>
      </c>
      <c r="L556" s="12">
        <v>12</v>
      </c>
      <c r="M556" s="6" t="s">
        <v>1143</v>
      </c>
      <c r="N556" s="12" t="str">
        <f>VLOOKUP(TablaCocina[[#This Row],[Número de Orden]],TablaSala[[Número de Orden]:[Cobro de la Orden]],2,FALSE)</f>
        <v>Sí</v>
      </c>
    </row>
    <row r="557" spans="1:14">
      <c r="A557" s="6">
        <v>214</v>
      </c>
      <c r="B557" s="12">
        <v>2</v>
      </c>
      <c r="C557" s="6" t="s">
        <v>255</v>
      </c>
      <c r="D557" s="12" t="s">
        <v>1160</v>
      </c>
      <c r="E557" s="6">
        <v>12</v>
      </c>
      <c r="F557" s="12">
        <v>20</v>
      </c>
      <c r="G557" s="12">
        <f>IF(TablaCocina[[#This Row],[Cobro de la orde]]="Sí",F557*K557,0)</f>
        <v>40</v>
      </c>
      <c r="H557" s="12">
        <f>IF(TablaCocina[[#This Row],[Cobro de la orde]]="Sí",(F557-E557)*K557,0)</f>
        <v>16</v>
      </c>
      <c r="I557" s="12">
        <f>IF(TablaCocina[[#This Row],[Cobro de la orde]]="Sí",F557*K557,0)</f>
        <v>40</v>
      </c>
      <c r="J557" s="46">
        <f>IF(TablaCocina[[#This Row],[Cobro de la orde]]="Sí",H557/G557,0)</f>
        <v>0.4</v>
      </c>
      <c r="K557" s="12">
        <v>2</v>
      </c>
      <c r="L557" s="12">
        <v>12</v>
      </c>
      <c r="M557" s="6" t="s">
        <v>1143</v>
      </c>
      <c r="N557" s="12" t="str">
        <f>VLOOKUP(TablaCocina[[#This Row],[Número de Orden]],TablaSala[[Número de Orden]:[Cobro de la Orden]],2,FALSE)</f>
        <v>Sí</v>
      </c>
    </row>
    <row r="558" spans="1:14">
      <c r="A558" s="6">
        <v>215</v>
      </c>
      <c r="B558" s="12">
        <v>6</v>
      </c>
      <c r="C558" s="6" t="s">
        <v>91</v>
      </c>
      <c r="D558" s="12" t="s">
        <v>1159</v>
      </c>
      <c r="E558" s="6">
        <v>20</v>
      </c>
      <c r="F558" s="12">
        <v>34</v>
      </c>
      <c r="G558" s="12">
        <f>IF(TablaCocina[[#This Row],[Cobro de la orde]]="Sí",F558*K558,0)</f>
        <v>68</v>
      </c>
      <c r="H558" s="12">
        <f>IF(TablaCocina[[#This Row],[Cobro de la orde]]="Sí",(F558-E558)*K558,0)</f>
        <v>28</v>
      </c>
      <c r="I558" s="12">
        <f>IF(TablaCocina[[#This Row],[Cobro de la orde]]="Sí",F558*K558,0)</f>
        <v>68</v>
      </c>
      <c r="J558" s="46">
        <f>IF(TablaCocina[[#This Row],[Cobro de la orde]]="Sí",H558/G558,0)</f>
        <v>0.41176470588235292</v>
      </c>
      <c r="K558" s="12">
        <v>2</v>
      </c>
      <c r="L558" s="12">
        <v>12</v>
      </c>
      <c r="M558" s="6" t="s">
        <v>1142</v>
      </c>
      <c r="N558" s="12" t="str">
        <f>VLOOKUP(TablaCocina[[#This Row],[Número de Orden]],TablaSala[[Número de Orden]:[Cobro de la Orden]],2,FALSE)</f>
        <v>Sí</v>
      </c>
    </row>
    <row r="559" spans="1:14">
      <c r="A559" s="6">
        <v>215</v>
      </c>
      <c r="B559" s="12">
        <v>6</v>
      </c>
      <c r="C559" s="6" t="s">
        <v>114</v>
      </c>
      <c r="D559" s="12" t="s">
        <v>1147</v>
      </c>
      <c r="E559" s="6">
        <v>18</v>
      </c>
      <c r="F559" s="12">
        <v>30</v>
      </c>
      <c r="G559" s="12">
        <f>IF(TablaCocina[[#This Row],[Cobro de la orde]]="Sí",F559*K559,0)</f>
        <v>90</v>
      </c>
      <c r="H559" s="12">
        <f>IF(TablaCocina[[#This Row],[Cobro de la orde]]="Sí",(F559-E559)*K559,0)</f>
        <v>36</v>
      </c>
      <c r="I559" s="12">
        <f>IF(TablaCocina[[#This Row],[Cobro de la orde]]="Sí",F559*K559,0)</f>
        <v>90</v>
      </c>
      <c r="J559" s="46">
        <f>IF(TablaCocina[[#This Row],[Cobro de la orde]]="Sí",H559/G559,0)</f>
        <v>0.4</v>
      </c>
      <c r="K559" s="12">
        <v>3</v>
      </c>
      <c r="L559" s="12">
        <v>34</v>
      </c>
      <c r="M559" s="6" t="s">
        <v>1142</v>
      </c>
      <c r="N559" s="12" t="str">
        <f>VLOOKUP(TablaCocina[[#This Row],[Número de Orden]],TablaSala[[Número de Orden]:[Cobro de la Orden]],2,FALSE)</f>
        <v>Sí</v>
      </c>
    </row>
    <row r="560" spans="1:14">
      <c r="A560" s="6">
        <v>216</v>
      </c>
      <c r="B560" s="12">
        <v>17</v>
      </c>
      <c r="C560" s="6" t="s">
        <v>209</v>
      </c>
      <c r="D560" s="12" t="s">
        <v>1165</v>
      </c>
      <c r="E560" s="6">
        <v>15</v>
      </c>
      <c r="F560" s="12">
        <v>25</v>
      </c>
      <c r="G560" s="12">
        <f>IF(TablaCocina[[#This Row],[Cobro de la orde]]="Sí",F560*K560,0)</f>
        <v>25</v>
      </c>
      <c r="H560" s="12">
        <f>IF(TablaCocina[[#This Row],[Cobro de la orde]]="Sí",(F560-E560)*K560,0)</f>
        <v>10</v>
      </c>
      <c r="I560" s="12">
        <f>IF(TablaCocina[[#This Row],[Cobro de la orde]]="Sí",F560*K560,0)</f>
        <v>25</v>
      </c>
      <c r="J560" s="46">
        <f>IF(TablaCocina[[#This Row],[Cobro de la orde]]="Sí",H560/G560,0)</f>
        <v>0.4</v>
      </c>
      <c r="K560" s="12">
        <v>1</v>
      </c>
      <c r="L560" s="12">
        <v>42</v>
      </c>
      <c r="M560" s="6" t="s">
        <v>1142</v>
      </c>
      <c r="N560" s="12" t="str">
        <f>VLOOKUP(TablaCocina[[#This Row],[Número de Orden]],TablaSala[[Número de Orden]:[Cobro de la Orden]],2,FALSE)</f>
        <v>Sí</v>
      </c>
    </row>
    <row r="561" spans="1:14">
      <c r="A561" s="6">
        <v>216</v>
      </c>
      <c r="B561" s="12">
        <v>17</v>
      </c>
      <c r="C561" s="6" t="s">
        <v>116</v>
      </c>
      <c r="D561" s="12" t="s">
        <v>1162</v>
      </c>
      <c r="E561" s="6">
        <v>13</v>
      </c>
      <c r="F561" s="12">
        <v>21</v>
      </c>
      <c r="G561" s="12">
        <f>IF(TablaCocina[[#This Row],[Cobro de la orde]]="Sí",F561*K561,0)</f>
        <v>63</v>
      </c>
      <c r="H561" s="12">
        <f>IF(TablaCocina[[#This Row],[Cobro de la orde]]="Sí",(F561-E561)*K561,0)</f>
        <v>24</v>
      </c>
      <c r="I561" s="12">
        <f>IF(TablaCocina[[#This Row],[Cobro de la orde]]="Sí",F561*K561,0)</f>
        <v>63</v>
      </c>
      <c r="J561" s="46">
        <f>IF(TablaCocina[[#This Row],[Cobro de la orde]]="Sí",H561/G561,0)</f>
        <v>0.38095238095238093</v>
      </c>
      <c r="K561" s="12">
        <v>3</v>
      </c>
      <c r="L561" s="12">
        <v>36</v>
      </c>
      <c r="M561" s="6" t="s">
        <v>1142</v>
      </c>
      <c r="N561" s="12" t="str">
        <f>VLOOKUP(TablaCocina[[#This Row],[Número de Orden]],TablaSala[[Número de Orden]:[Cobro de la Orden]],2,FALSE)</f>
        <v>Sí</v>
      </c>
    </row>
    <row r="562" spans="1:14">
      <c r="A562" s="6">
        <v>216</v>
      </c>
      <c r="B562" s="12">
        <v>17</v>
      </c>
      <c r="C562" s="6" t="s">
        <v>184</v>
      </c>
      <c r="D562" s="12" t="s">
        <v>1149</v>
      </c>
      <c r="E562" s="6">
        <v>16</v>
      </c>
      <c r="F562" s="12">
        <v>27</v>
      </c>
      <c r="G562" s="12">
        <f>IF(TablaCocina[[#This Row],[Cobro de la orde]]="Sí",F562*K562,0)</f>
        <v>54</v>
      </c>
      <c r="H562" s="12">
        <f>IF(TablaCocina[[#This Row],[Cobro de la orde]]="Sí",(F562-E562)*K562,0)</f>
        <v>22</v>
      </c>
      <c r="I562" s="12">
        <f>IF(TablaCocina[[#This Row],[Cobro de la orde]]="Sí",F562*K562,0)</f>
        <v>54</v>
      </c>
      <c r="J562" s="46">
        <f>IF(TablaCocina[[#This Row],[Cobro de la orde]]="Sí",H562/G562,0)</f>
        <v>0.40740740740740738</v>
      </c>
      <c r="K562" s="12">
        <v>2</v>
      </c>
      <c r="L562" s="12">
        <v>42</v>
      </c>
      <c r="M562" s="6" t="s">
        <v>1142</v>
      </c>
      <c r="N562" s="12" t="str">
        <f>VLOOKUP(TablaCocina[[#This Row],[Número de Orden]],TablaSala[[Número de Orden]:[Cobro de la Orden]],2,FALSE)</f>
        <v>Sí</v>
      </c>
    </row>
    <row r="563" spans="1:14">
      <c r="A563" s="6">
        <v>217</v>
      </c>
      <c r="B563" s="12">
        <v>1</v>
      </c>
      <c r="C563" s="6" t="s">
        <v>428</v>
      </c>
      <c r="D563" s="12" t="s">
        <v>1157</v>
      </c>
      <c r="E563" s="6">
        <v>19</v>
      </c>
      <c r="F563" s="12">
        <v>32</v>
      </c>
      <c r="G563" s="12">
        <f>IF(TablaCocina[[#This Row],[Cobro de la orde]]="Sí",F563*K563,0)</f>
        <v>96</v>
      </c>
      <c r="H563" s="12">
        <f>IF(TablaCocina[[#This Row],[Cobro de la orde]]="Sí",(F563-E563)*K563,0)</f>
        <v>39</v>
      </c>
      <c r="I563" s="12">
        <f>IF(TablaCocina[[#This Row],[Cobro de la orde]]="Sí",F563*K563,0)</f>
        <v>96</v>
      </c>
      <c r="J563" s="46">
        <f>IF(TablaCocina[[#This Row],[Cobro de la orde]]="Sí",H563/G563,0)</f>
        <v>0.40625</v>
      </c>
      <c r="K563" s="12">
        <v>3</v>
      </c>
      <c r="L563" s="12">
        <v>13</v>
      </c>
      <c r="M563" s="6" t="s">
        <v>1143</v>
      </c>
      <c r="N563" s="12" t="str">
        <f>VLOOKUP(TablaCocina[[#This Row],[Número de Orden]],TablaSala[[Número de Orden]:[Cobro de la Orden]],2,FALSE)</f>
        <v>Sí</v>
      </c>
    </row>
    <row r="564" spans="1:14">
      <c r="A564" s="6">
        <v>218</v>
      </c>
      <c r="B564" s="12">
        <v>13</v>
      </c>
      <c r="C564" s="6" t="s">
        <v>194</v>
      </c>
      <c r="D564" s="12" t="s">
        <v>1155</v>
      </c>
      <c r="E564" s="6">
        <v>11</v>
      </c>
      <c r="F564" s="12">
        <v>19</v>
      </c>
      <c r="G564" s="12">
        <f>IF(TablaCocina[[#This Row],[Cobro de la orde]]="Sí",F564*K564,0)</f>
        <v>57</v>
      </c>
      <c r="H564" s="12">
        <f>IF(TablaCocina[[#This Row],[Cobro de la orde]]="Sí",(F564-E564)*K564,0)</f>
        <v>24</v>
      </c>
      <c r="I564" s="12">
        <f>IF(TablaCocina[[#This Row],[Cobro de la orde]]="Sí",F564*K564,0)</f>
        <v>57</v>
      </c>
      <c r="J564" s="46">
        <f>IF(TablaCocina[[#This Row],[Cobro de la orde]]="Sí",H564/G564,0)</f>
        <v>0.42105263157894735</v>
      </c>
      <c r="K564" s="12">
        <v>3</v>
      </c>
      <c r="L564" s="12">
        <v>24</v>
      </c>
      <c r="M564" s="6" t="s">
        <v>1143</v>
      </c>
      <c r="N564" s="12" t="str">
        <f>VLOOKUP(TablaCocina[[#This Row],[Número de Orden]],TablaSala[[Número de Orden]:[Cobro de la Orden]],2,FALSE)</f>
        <v>Sí</v>
      </c>
    </row>
    <row r="565" spans="1:14">
      <c r="A565" s="6">
        <v>218</v>
      </c>
      <c r="B565" s="12">
        <v>13</v>
      </c>
      <c r="C565" s="6" t="s">
        <v>184</v>
      </c>
      <c r="D565" s="12" t="s">
        <v>1149</v>
      </c>
      <c r="E565" s="6">
        <v>16</v>
      </c>
      <c r="F565" s="12">
        <v>27</v>
      </c>
      <c r="G565" s="12">
        <f>IF(TablaCocina[[#This Row],[Cobro de la orde]]="Sí",F565*K565,0)</f>
        <v>81</v>
      </c>
      <c r="H565" s="12">
        <f>IF(TablaCocina[[#This Row],[Cobro de la orde]]="Sí",(F565-E565)*K565,0)</f>
        <v>33</v>
      </c>
      <c r="I565" s="12">
        <f>IF(TablaCocina[[#This Row],[Cobro de la orde]]="Sí",F565*K565,0)</f>
        <v>81</v>
      </c>
      <c r="J565" s="46">
        <f>IF(TablaCocina[[#This Row],[Cobro de la orde]]="Sí",H565/G565,0)</f>
        <v>0.40740740740740738</v>
      </c>
      <c r="K565" s="12">
        <v>3</v>
      </c>
      <c r="L565" s="12">
        <v>16</v>
      </c>
      <c r="M565" s="6" t="s">
        <v>1142</v>
      </c>
      <c r="N565" s="12" t="str">
        <f>VLOOKUP(TablaCocina[[#This Row],[Número de Orden]],TablaSala[[Número de Orden]:[Cobro de la Orden]],2,FALSE)</f>
        <v>Sí</v>
      </c>
    </row>
    <row r="566" spans="1:14">
      <c r="A566" s="6">
        <v>218</v>
      </c>
      <c r="B566" s="12">
        <v>13</v>
      </c>
      <c r="C566" s="6" t="s">
        <v>345</v>
      </c>
      <c r="D566" s="12" t="s">
        <v>1161</v>
      </c>
      <c r="E566" s="6">
        <v>14</v>
      </c>
      <c r="F566" s="12">
        <v>23</v>
      </c>
      <c r="G566" s="12">
        <f>IF(TablaCocina[[#This Row],[Cobro de la orde]]="Sí",F566*K566,0)</f>
        <v>46</v>
      </c>
      <c r="H566" s="12">
        <f>IF(TablaCocina[[#This Row],[Cobro de la orde]]="Sí",(F566-E566)*K566,0)</f>
        <v>18</v>
      </c>
      <c r="I566" s="12">
        <f>IF(TablaCocina[[#This Row],[Cobro de la orde]]="Sí",F566*K566,0)</f>
        <v>46</v>
      </c>
      <c r="J566" s="46">
        <f>IF(TablaCocina[[#This Row],[Cobro de la orde]]="Sí",H566/G566,0)</f>
        <v>0.39130434782608697</v>
      </c>
      <c r="K566" s="12">
        <v>2</v>
      </c>
      <c r="L566" s="12">
        <v>6</v>
      </c>
      <c r="M566" s="6" t="s">
        <v>1142</v>
      </c>
      <c r="N566" s="12" t="str">
        <f>VLOOKUP(TablaCocina[[#This Row],[Número de Orden]],TablaSala[[Número de Orden]:[Cobro de la Orden]],2,FALSE)</f>
        <v>Sí</v>
      </c>
    </row>
    <row r="567" spans="1:14">
      <c r="A567" s="6">
        <v>219</v>
      </c>
      <c r="B567" s="12">
        <v>1</v>
      </c>
      <c r="C567" s="6" t="s">
        <v>345</v>
      </c>
      <c r="D567" s="12" t="s">
        <v>1161</v>
      </c>
      <c r="E567" s="6">
        <v>14</v>
      </c>
      <c r="F567" s="12">
        <v>23</v>
      </c>
      <c r="G567" s="12">
        <f>IF(TablaCocina[[#This Row],[Cobro de la orde]]="Sí",F567*K567,0)</f>
        <v>46</v>
      </c>
      <c r="H567" s="12">
        <f>IF(TablaCocina[[#This Row],[Cobro de la orde]]="Sí",(F567-E567)*K567,0)</f>
        <v>18</v>
      </c>
      <c r="I567" s="12">
        <f>IF(TablaCocina[[#This Row],[Cobro de la orde]]="Sí",F567*K567,0)</f>
        <v>46</v>
      </c>
      <c r="J567" s="46">
        <f>IF(TablaCocina[[#This Row],[Cobro de la orde]]="Sí",H567/G567,0)</f>
        <v>0.39130434782608697</v>
      </c>
      <c r="K567" s="12">
        <v>2</v>
      </c>
      <c r="L567" s="12">
        <v>12</v>
      </c>
      <c r="M567" s="6" t="s">
        <v>1142</v>
      </c>
      <c r="N567" s="12" t="str">
        <f>VLOOKUP(TablaCocina[[#This Row],[Número de Orden]],TablaSala[[Número de Orden]:[Cobro de la Orden]],2,FALSE)</f>
        <v>Sí</v>
      </c>
    </row>
    <row r="568" spans="1:14">
      <c r="A568" s="6">
        <v>219</v>
      </c>
      <c r="B568" s="12">
        <v>1</v>
      </c>
      <c r="C568" s="6" t="s">
        <v>200</v>
      </c>
      <c r="D568" s="12" t="s">
        <v>1148</v>
      </c>
      <c r="E568" s="6">
        <v>19</v>
      </c>
      <c r="F568" s="12">
        <v>31</v>
      </c>
      <c r="G568" s="12">
        <f>IF(TablaCocina[[#This Row],[Cobro de la orde]]="Sí",F568*K568,0)</f>
        <v>93</v>
      </c>
      <c r="H568" s="12">
        <f>IF(TablaCocina[[#This Row],[Cobro de la orde]]="Sí",(F568-E568)*K568,0)</f>
        <v>36</v>
      </c>
      <c r="I568" s="12">
        <f>IF(TablaCocina[[#This Row],[Cobro de la orde]]="Sí",F568*K568,0)</f>
        <v>93</v>
      </c>
      <c r="J568" s="46">
        <f>IF(TablaCocina[[#This Row],[Cobro de la orde]]="Sí",H568/G568,0)</f>
        <v>0.38709677419354838</v>
      </c>
      <c r="K568" s="12">
        <v>3</v>
      </c>
      <c r="L568" s="12">
        <v>11</v>
      </c>
      <c r="M568" s="6" t="s">
        <v>1143</v>
      </c>
      <c r="N568" s="12" t="str">
        <f>VLOOKUP(TablaCocina[[#This Row],[Número de Orden]],TablaSala[[Número de Orden]:[Cobro de la Orden]],2,FALSE)</f>
        <v>Sí</v>
      </c>
    </row>
    <row r="569" spans="1:14">
      <c r="A569" s="6">
        <v>220</v>
      </c>
      <c r="B569" s="12">
        <v>15</v>
      </c>
      <c r="C569" s="6" t="s">
        <v>273</v>
      </c>
      <c r="D569" s="12" t="s">
        <v>1146</v>
      </c>
      <c r="E569" s="6">
        <v>14</v>
      </c>
      <c r="F569" s="12">
        <v>24</v>
      </c>
      <c r="G569" s="12">
        <f>IF(TablaCocina[[#This Row],[Cobro de la orde]]="Sí",F569*K569,0)</f>
        <v>24</v>
      </c>
      <c r="H569" s="12">
        <f>IF(TablaCocina[[#This Row],[Cobro de la orde]]="Sí",(F569-E569)*K569,0)</f>
        <v>10</v>
      </c>
      <c r="I569" s="12">
        <f>IF(TablaCocina[[#This Row],[Cobro de la orde]]="Sí",F569*K569,0)</f>
        <v>24</v>
      </c>
      <c r="J569" s="46">
        <f>IF(TablaCocina[[#This Row],[Cobro de la orde]]="Sí",H569/G569,0)</f>
        <v>0.41666666666666669</v>
      </c>
      <c r="K569" s="12">
        <v>1</v>
      </c>
      <c r="L569" s="12">
        <v>13</v>
      </c>
      <c r="M569" s="6" t="s">
        <v>1142</v>
      </c>
      <c r="N569" s="12" t="str">
        <f>VLOOKUP(TablaCocina[[#This Row],[Número de Orden]],TablaSala[[Número de Orden]:[Cobro de la Orden]],2,FALSE)</f>
        <v>Sí</v>
      </c>
    </row>
    <row r="570" spans="1:14">
      <c r="A570" s="6">
        <v>221</v>
      </c>
      <c r="B570" s="12">
        <v>16</v>
      </c>
      <c r="C570" s="6" t="s">
        <v>428</v>
      </c>
      <c r="D570" s="12" t="s">
        <v>1157</v>
      </c>
      <c r="E570" s="6">
        <v>19</v>
      </c>
      <c r="F570" s="12">
        <v>32</v>
      </c>
      <c r="G570" s="12">
        <f>IF(TablaCocina[[#This Row],[Cobro de la orde]]="Sí",F570*K570,0)</f>
        <v>0</v>
      </c>
      <c r="H570" s="12">
        <f>IF(TablaCocina[[#This Row],[Cobro de la orde]]="Sí",(F570-E570)*K570,0)</f>
        <v>0</v>
      </c>
      <c r="I570" s="12">
        <f>IF(TablaCocina[[#This Row],[Cobro de la orde]]="Sí",F570*K570,0)</f>
        <v>0</v>
      </c>
      <c r="J570" s="46">
        <f>IF(TablaCocina[[#This Row],[Cobro de la orde]]="Sí",H570/G570,0)</f>
        <v>0</v>
      </c>
      <c r="K570" s="12">
        <v>3</v>
      </c>
      <c r="L570" s="12">
        <v>29</v>
      </c>
      <c r="M570" s="6" t="s">
        <v>1142</v>
      </c>
      <c r="N570" s="12" t="str">
        <f>VLOOKUP(TablaCocina[[#This Row],[Número de Orden]],TablaSala[[Número de Orden]:[Cobro de la Orden]],2,FALSE)</f>
        <v>No</v>
      </c>
    </row>
    <row r="571" spans="1:14">
      <c r="A571" s="6">
        <v>221</v>
      </c>
      <c r="B571" s="12">
        <v>16</v>
      </c>
      <c r="C571" s="6" t="s">
        <v>91</v>
      </c>
      <c r="D571" s="12" t="s">
        <v>1159</v>
      </c>
      <c r="E571" s="6">
        <v>20</v>
      </c>
      <c r="F571" s="12">
        <v>34</v>
      </c>
      <c r="G571" s="12">
        <f>IF(TablaCocina[[#This Row],[Cobro de la orde]]="Sí",F571*K571,0)</f>
        <v>0</v>
      </c>
      <c r="H571" s="12">
        <f>IF(TablaCocina[[#This Row],[Cobro de la orde]]="Sí",(F571-E571)*K571,0)</f>
        <v>0</v>
      </c>
      <c r="I571" s="12">
        <f>IF(TablaCocina[[#This Row],[Cobro de la orde]]="Sí",F571*K571,0)</f>
        <v>0</v>
      </c>
      <c r="J571" s="46">
        <f>IF(TablaCocina[[#This Row],[Cobro de la orde]]="Sí",H571/G571,0)</f>
        <v>0</v>
      </c>
      <c r="K571" s="12">
        <v>2</v>
      </c>
      <c r="L571" s="12">
        <v>54</v>
      </c>
      <c r="M571" s="6" t="s">
        <v>1143</v>
      </c>
      <c r="N571" s="12" t="str">
        <f>VLOOKUP(TablaCocina[[#This Row],[Número de Orden]],TablaSala[[Número de Orden]:[Cobro de la Orden]],2,FALSE)</f>
        <v>No</v>
      </c>
    </row>
    <row r="572" spans="1:14">
      <c r="A572" s="6">
        <v>221</v>
      </c>
      <c r="B572" s="12">
        <v>16</v>
      </c>
      <c r="C572" s="6" t="s">
        <v>65</v>
      </c>
      <c r="D572" s="12" t="s">
        <v>1152</v>
      </c>
      <c r="E572" s="6">
        <v>17</v>
      </c>
      <c r="F572" s="12">
        <v>29</v>
      </c>
      <c r="G572" s="12">
        <f>IF(TablaCocina[[#This Row],[Cobro de la orde]]="Sí",F572*K572,0)</f>
        <v>0</v>
      </c>
      <c r="H572" s="12">
        <f>IF(TablaCocina[[#This Row],[Cobro de la orde]]="Sí",(F572-E572)*K572,0)</f>
        <v>0</v>
      </c>
      <c r="I572" s="12">
        <f>IF(TablaCocina[[#This Row],[Cobro de la orde]]="Sí",F572*K572,0)</f>
        <v>0</v>
      </c>
      <c r="J572" s="46">
        <f>IF(TablaCocina[[#This Row],[Cobro de la orde]]="Sí",H572/G572,0)</f>
        <v>0</v>
      </c>
      <c r="K572" s="12">
        <v>1</v>
      </c>
      <c r="L572" s="12">
        <v>25</v>
      </c>
      <c r="M572" s="6" t="s">
        <v>1142</v>
      </c>
      <c r="N572" s="12" t="str">
        <f>VLOOKUP(TablaCocina[[#This Row],[Número de Orden]],TablaSala[[Número de Orden]:[Cobro de la Orden]],2,FALSE)</f>
        <v>No</v>
      </c>
    </row>
    <row r="573" spans="1:14">
      <c r="A573" s="6">
        <v>222</v>
      </c>
      <c r="B573" s="12">
        <v>3</v>
      </c>
      <c r="C573" s="6" t="s">
        <v>345</v>
      </c>
      <c r="D573" s="12" t="s">
        <v>1161</v>
      </c>
      <c r="E573" s="6">
        <v>14</v>
      </c>
      <c r="F573" s="12">
        <v>23</v>
      </c>
      <c r="G573" s="12">
        <f>IF(TablaCocina[[#This Row],[Cobro de la orde]]="Sí",F573*K573,0)</f>
        <v>69</v>
      </c>
      <c r="H573" s="12">
        <f>IF(TablaCocina[[#This Row],[Cobro de la orde]]="Sí",(F573-E573)*K573,0)</f>
        <v>27</v>
      </c>
      <c r="I573" s="12">
        <f>IF(TablaCocina[[#This Row],[Cobro de la orde]]="Sí",F573*K573,0)</f>
        <v>69</v>
      </c>
      <c r="J573" s="46">
        <f>IF(TablaCocina[[#This Row],[Cobro de la orde]]="Sí",H573/G573,0)</f>
        <v>0.39130434782608697</v>
      </c>
      <c r="K573" s="12">
        <v>3</v>
      </c>
      <c r="L573" s="12">
        <v>29</v>
      </c>
      <c r="M573" s="6" t="s">
        <v>1142</v>
      </c>
      <c r="N573" s="12" t="str">
        <f>VLOOKUP(TablaCocina[[#This Row],[Número de Orden]],TablaSala[[Número de Orden]:[Cobro de la Orden]],2,FALSE)</f>
        <v>Sí</v>
      </c>
    </row>
    <row r="574" spans="1:14">
      <c r="A574" s="6">
        <v>222</v>
      </c>
      <c r="B574" s="12">
        <v>3</v>
      </c>
      <c r="C574" s="6" t="s">
        <v>71</v>
      </c>
      <c r="D574" s="12" t="s">
        <v>1154</v>
      </c>
      <c r="E574" s="6">
        <v>16</v>
      </c>
      <c r="F574" s="12">
        <v>28</v>
      </c>
      <c r="G574" s="12">
        <f>IF(TablaCocina[[#This Row],[Cobro de la orde]]="Sí",F574*K574,0)</f>
        <v>28</v>
      </c>
      <c r="H574" s="12">
        <f>IF(TablaCocina[[#This Row],[Cobro de la orde]]="Sí",(F574-E574)*K574,0)</f>
        <v>12</v>
      </c>
      <c r="I574" s="12">
        <f>IF(TablaCocina[[#This Row],[Cobro de la orde]]="Sí",F574*K574,0)</f>
        <v>28</v>
      </c>
      <c r="J574" s="46">
        <f>IF(TablaCocina[[#This Row],[Cobro de la orde]]="Sí",H574/G574,0)</f>
        <v>0.42857142857142855</v>
      </c>
      <c r="K574" s="12">
        <v>1</v>
      </c>
      <c r="L574" s="12">
        <v>56</v>
      </c>
      <c r="M574" s="6" t="s">
        <v>1142</v>
      </c>
      <c r="N574" s="12" t="str">
        <f>VLOOKUP(TablaCocina[[#This Row],[Número de Orden]],TablaSala[[Número de Orden]:[Cobro de la Orden]],2,FALSE)</f>
        <v>Sí</v>
      </c>
    </row>
    <row r="575" spans="1:14">
      <c r="A575" s="6">
        <v>223</v>
      </c>
      <c r="B575" s="12">
        <v>19</v>
      </c>
      <c r="C575" s="6" t="s">
        <v>428</v>
      </c>
      <c r="D575" s="12" t="s">
        <v>1157</v>
      </c>
      <c r="E575" s="6">
        <v>19</v>
      </c>
      <c r="F575" s="12">
        <v>32</v>
      </c>
      <c r="G575" s="12">
        <f>IF(TablaCocina[[#This Row],[Cobro de la orde]]="Sí",F575*K575,0)</f>
        <v>32</v>
      </c>
      <c r="H575" s="12">
        <f>IF(TablaCocina[[#This Row],[Cobro de la orde]]="Sí",(F575-E575)*K575,0)</f>
        <v>13</v>
      </c>
      <c r="I575" s="12">
        <f>IF(TablaCocina[[#This Row],[Cobro de la orde]]="Sí",F575*K575,0)</f>
        <v>32</v>
      </c>
      <c r="J575" s="46">
        <f>IF(TablaCocina[[#This Row],[Cobro de la orde]]="Sí",H575/G575,0)</f>
        <v>0.40625</v>
      </c>
      <c r="K575" s="12">
        <v>1</v>
      </c>
      <c r="L575" s="12">
        <v>53</v>
      </c>
      <c r="M575" s="6" t="s">
        <v>1142</v>
      </c>
      <c r="N575" s="12" t="str">
        <f>VLOOKUP(TablaCocina[[#This Row],[Número de Orden]],TablaSala[[Número de Orden]:[Cobro de la Orden]],2,FALSE)</f>
        <v>Sí</v>
      </c>
    </row>
    <row r="576" spans="1:14">
      <c r="A576" s="6">
        <v>224</v>
      </c>
      <c r="B576" s="12">
        <v>7</v>
      </c>
      <c r="C576" s="6" t="s">
        <v>270</v>
      </c>
      <c r="D576" s="12" t="s">
        <v>1164</v>
      </c>
      <c r="E576" s="6">
        <v>15</v>
      </c>
      <c r="F576" s="12">
        <v>26</v>
      </c>
      <c r="G576" s="12">
        <f>IF(TablaCocina[[#This Row],[Cobro de la orde]]="Sí",F576*K576,0)</f>
        <v>52</v>
      </c>
      <c r="H576" s="12">
        <f>IF(TablaCocina[[#This Row],[Cobro de la orde]]="Sí",(F576-E576)*K576,0)</f>
        <v>22</v>
      </c>
      <c r="I576" s="12">
        <f>IF(TablaCocina[[#This Row],[Cobro de la orde]]="Sí",F576*K576,0)</f>
        <v>52</v>
      </c>
      <c r="J576" s="46">
        <f>IF(TablaCocina[[#This Row],[Cobro de la orde]]="Sí",H576/G576,0)</f>
        <v>0.42307692307692307</v>
      </c>
      <c r="K576" s="12">
        <v>2</v>
      </c>
      <c r="L576" s="12">
        <v>20</v>
      </c>
      <c r="M576" s="6" t="s">
        <v>1142</v>
      </c>
      <c r="N576" s="12" t="str">
        <f>VLOOKUP(TablaCocina[[#This Row],[Número de Orden]],TablaSala[[Número de Orden]:[Cobro de la Orden]],2,FALSE)</f>
        <v>Sí</v>
      </c>
    </row>
    <row r="577" spans="1:14">
      <c r="A577" s="6">
        <v>225</v>
      </c>
      <c r="B577" s="12">
        <v>19</v>
      </c>
      <c r="C577" s="6" t="s">
        <v>453</v>
      </c>
      <c r="D577" s="12" t="s">
        <v>1153</v>
      </c>
      <c r="E577" s="6">
        <v>20</v>
      </c>
      <c r="F577" s="12">
        <v>33</v>
      </c>
      <c r="G577" s="12">
        <f>IF(TablaCocina[[#This Row],[Cobro de la orde]]="Sí",F577*K577,0)</f>
        <v>0</v>
      </c>
      <c r="H577" s="12">
        <f>IF(TablaCocina[[#This Row],[Cobro de la orde]]="Sí",(F577-E577)*K577,0)</f>
        <v>0</v>
      </c>
      <c r="I577" s="12">
        <f>IF(TablaCocina[[#This Row],[Cobro de la orde]]="Sí",F577*K577,0)</f>
        <v>0</v>
      </c>
      <c r="J577" s="46">
        <f>IF(TablaCocina[[#This Row],[Cobro de la orde]]="Sí",H577/G577,0)</f>
        <v>0</v>
      </c>
      <c r="K577" s="12">
        <v>3</v>
      </c>
      <c r="L577" s="12">
        <v>56</v>
      </c>
      <c r="M577" s="6" t="s">
        <v>1143</v>
      </c>
      <c r="N577" s="12" t="str">
        <f>VLOOKUP(TablaCocina[[#This Row],[Número de Orden]],TablaSala[[Número de Orden]:[Cobro de la Orden]],2,FALSE)</f>
        <v>No</v>
      </c>
    </row>
    <row r="578" spans="1:14">
      <c r="A578" s="6">
        <v>225</v>
      </c>
      <c r="B578" s="12">
        <v>19</v>
      </c>
      <c r="C578" s="6" t="s">
        <v>345</v>
      </c>
      <c r="D578" s="12" t="s">
        <v>1161</v>
      </c>
      <c r="E578" s="6">
        <v>14</v>
      </c>
      <c r="F578" s="12">
        <v>23</v>
      </c>
      <c r="G578" s="12">
        <f>IF(TablaCocina[[#This Row],[Cobro de la orde]]="Sí",F578*K578,0)</f>
        <v>0</v>
      </c>
      <c r="H578" s="12">
        <f>IF(TablaCocina[[#This Row],[Cobro de la orde]]="Sí",(F578-E578)*K578,0)</f>
        <v>0</v>
      </c>
      <c r="I578" s="12">
        <f>IF(TablaCocina[[#This Row],[Cobro de la orde]]="Sí",F578*K578,0)</f>
        <v>0</v>
      </c>
      <c r="J578" s="46">
        <f>IF(TablaCocina[[#This Row],[Cobro de la orde]]="Sí",H578/G578,0)</f>
        <v>0</v>
      </c>
      <c r="K578" s="12">
        <v>3</v>
      </c>
      <c r="L578" s="12">
        <v>38</v>
      </c>
      <c r="M578" s="6" t="s">
        <v>1143</v>
      </c>
      <c r="N578" s="12" t="str">
        <f>VLOOKUP(TablaCocina[[#This Row],[Número de Orden]],TablaSala[[Número de Orden]:[Cobro de la Orden]],2,FALSE)</f>
        <v>No</v>
      </c>
    </row>
    <row r="579" spans="1:14">
      <c r="A579" s="6">
        <v>226</v>
      </c>
      <c r="B579" s="12">
        <v>7</v>
      </c>
      <c r="C579" s="6" t="s">
        <v>255</v>
      </c>
      <c r="D579" s="12" t="s">
        <v>1160</v>
      </c>
      <c r="E579" s="6">
        <v>12</v>
      </c>
      <c r="F579" s="12">
        <v>20</v>
      </c>
      <c r="G579" s="12">
        <f>IF(TablaCocina[[#This Row],[Cobro de la orde]]="Sí",F579*K579,0)</f>
        <v>40</v>
      </c>
      <c r="H579" s="12">
        <f>IF(TablaCocina[[#This Row],[Cobro de la orde]]="Sí",(F579-E579)*K579,0)</f>
        <v>16</v>
      </c>
      <c r="I579" s="12">
        <f>IF(TablaCocina[[#This Row],[Cobro de la orde]]="Sí",F579*K579,0)</f>
        <v>40</v>
      </c>
      <c r="J579" s="46">
        <f>IF(TablaCocina[[#This Row],[Cobro de la orde]]="Sí",H579/G579,0)</f>
        <v>0.4</v>
      </c>
      <c r="K579" s="12">
        <v>2</v>
      </c>
      <c r="L579" s="12">
        <v>7</v>
      </c>
      <c r="M579" s="6" t="s">
        <v>1142</v>
      </c>
      <c r="N579" s="12" t="str">
        <f>VLOOKUP(TablaCocina[[#This Row],[Número de Orden]],TablaSala[[Número de Orden]:[Cobro de la Orden]],2,FALSE)</f>
        <v>Sí</v>
      </c>
    </row>
    <row r="580" spans="1:14">
      <c r="A580" s="6">
        <v>226</v>
      </c>
      <c r="B580" s="12">
        <v>7</v>
      </c>
      <c r="C580" s="6" t="s">
        <v>116</v>
      </c>
      <c r="D580" s="12" t="s">
        <v>1162</v>
      </c>
      <c r="E580" s="6">
        <v>13</v>
      </c>
      <c r="F580" s="12">
        <v>21</v>
      </c>
      <c r="G580" s="12">
        <f>IF(TablaCocina[[#This Row],[Cobro de la orde]]="Sí",F580*K580,0)</f>
        <v>21</v>
      </c>
      <c r="H580" s="12">
        <f>IF(TablaCocina[[#This Row],[Cobro de la orde]]="Sí",(F580-E580)*K580,0)</f>
        <v>8</v>
      </c>
      <c r="I580" s="12">
        <f>IF(TablaCocina[[#This Row],[Cobro de la orde]]="Sí",F580*K580,0)</f>
        <v>21</v>
      </c>
      <c r="J580" s="46">
        <f>IF(TablaCocina[[#This Row],[Cobro de la orde]]="Sí",H580/G580,0)</f>
        <v>0.38095238095238093</v>
      </c>
      <c r="K580" s="12">
        <v>1</v>
      </c>
      <c r="L580" s="12">
        <v>29</v>
      </c>
      <c r="M580" s="6" t="s">
        <v>1143</v>
      </c>
      <c r="N580" s="12" t="str">
        <f>VLOOKUP(TablaCocina[[#This Row],[Número de Orden]],TablaSala[[Número de Orden]:[Cobro de la Orden]],2,FALSE)</f>
        <v>Sí</v>
      </c>
    </row>
    <row r="581" spans="1:14">
      <c r="A581" s="6">
        <v>226</v>
      </c>
      <c r="B581" s="12">
        <v>7</v>
      </c>
      <c r="C581" s="6" t="s">
        <v>184</v>
      </c>
      <c r="D581" s="12" t="s">
        <v>1149</v>
      </c>
      <c r="E581" s="6">
        <v>16</v>
      </c>
      <c r="F581" s="12">
        <v>27</v>
      </c>
      <c r="G581" s="12">
        <f>IF(TablaCocina[[#This Row],[Cobro de la orde]]="Sí",F581*K581,0)</f>
        <v>81</v>
      </c>
      <c r="H581" s="12">
        <f>IF(TablaCocina[[#This Row],[Cobro de la orde]]="Sí",(F581-E581)*K581,0)</f>
        <v>33</v>
      </c>
      <c r="I581" s="12">
        <f>IF(TablaCocina[[#This Row],[Cobro de la orde]]="Sí",F581*K581,0)</f>
        <v>81</v>
      </c>
      <c r="J581" s="46">
        <f>IF(TablaCocina[[#This Row],[Cobro de la orde]]="Sí",H581/G581,0)</f>
        <v>0.40740740740740738</v>
      </c>
      <c r="K581" s="12">
        <v>3</v>
      </c>
      <c r="L581" s="12">
        <v>56</v>
      </c>
      <c r="M581" s="6" t="s">
        <v>1142</v>
      </c>
      <c r="N581" s="12" t="str">
        <f>VLOOKUP(TablaCocina[[#This Row],[Número de Orden]],TablaSala[[Número de Orden]:[Cobro de la Orden]],2,FALSE)</f>
        <v>Sí</v>
      </c>
    </row>
    <row r="582" spans="1:14">
      <c r="A582" s="6">
        <v>226</v>
      </c>
      <c r="B582" s="12">
        <v>7</v>
      </c>
      <c r="C582" s="6" t="s">
        <v>65</v>
      </c>
      <c r="D582" s="12" t="s">
        <v>1152</v>
      </c>
      <c r="E582" s="6">
        <v>17</v>
      </c>
      <c r="F582" s="12">
        <v>29</v>
      </c>
      <c r="G582" s="12">
        <f>IF(TablaCocina[[#This Row],[Cobro de la orde]]="Sí",F582*K582,0)</f>
        <v>29</v>
      </c>
      <c r="H582" s="12">
        <f>IF(TablaCocina[[#This Row],[Cobro de la orde]]="Sí",(F582-E582)*K582,0)</f>
        <v>12</v>
      </c>
      <c r="I582" s="12">
        <f>IF(TablaCocina[[#This Row],[Cobro de la orde]]="Sí",F582*K582,0)</f>
        <v>29</v>
      </c>
      <c r="J582" s="46">
        <f>IF(TablaCocina[[#This Row],[Cobro de la orde]]="Sí",H582/G582,0)</f>
        <v>0.41379310344827586</v>
      </c>
      <c r="K582" s="12">
        <v>1</v>
      </c>
      <c r="L582" s="12">
        <v>54</v>
      </c>
      <c r="M582" s="6" t="s">
        <v>1143</v>
      </c>
      <c r="N582" s="12" t="str">
        <f>VLOOKUP(TablaCocina[[#This Row],[Número de Orden]],TablaSala[[Número de Orden]:[Cobro de la Orden]],2,FALSE)</f>
        <v>Sí</v>
      </c>
    </row>
    <row r="583" spans="1:14">
      <c r="A583" s="6">
        <v>227</v>
      </c>
      <c r="B583" s="12">
        <v>17</v>
      </c>
      <c r="C583" s="6" t="s">
        <v>273</v>
      </c>
      <c r="D583" s="12" t="s">
        <v>1146</v>
      </c>
      <c r="E583" s="6">
        <v>14</v>
      </c>
      <c r="F583" s="12">
        <v>24</v>
      </c>
      <c r="G583" s="12">
        <f>IF(TablaCocina[[#This Row],[Cobro de la orde]]="Sí",F583*K583,0)</f>
        <v>24</v>
      </c>
      <c r="H583" s="12">
        <f>IF(TablaCocina[[#This Row],[Cobro de la orde]]="Sí",(F583-E583)*K583,0)</f>
        <v>10</v>
      </c>
      <c r="I583" s="12">
        <f>IF(TablaCocina[[#This Row],[Cobro de la orde]]="Sí",F583*K583,0)</f>
        <v>24</v>
      </c>
      <c r="J583" s="46">
        <f>IF(TablaCocina[[#This Row],[Cobro de la orde]]="Sí",H583/G583,0)</f>
        <v>0.41666666666666669</v>
      </c>
      <c r="K583" s="12">
        <v>1</v>
      </c>
      <c r="L583" s="12">
        <v>58</v>
      </c>
      <c r="M583" s="6" t="s">
        <v>1142</v>
      </c>
      <c r="N583" s="12" t="str">
        <f>VLOOKUP(TablaCocina[[#This Row],[Número de Orden]],TablaSala[[Número de Orden]:[Cobro de la Orden]],2,FALSE)</f>
        <v>Sí</v>
      </c>
    </row>
    <row r="584" spans="1:14">
      <c r="A584" s="6">
        <v>227</v>
      </c>
      <c r="B584" s="12">
        <v>17</v>
      </c>
      <c r="C584" s="6" t="s">
        <v>200</v>
      </c>
      <c r="D584" s="12" t="s">
        <v>1148</v>
      </c>
      <c r="E584" s="6">
        <v>19</v>
      </c>
      <c r="F584" s="12">
        <v>31</v>
      </c>
      <c r="G584" s="12">
        <f>IF(TablaCocina[[#This Row],[Cobro de la orde]]="Sí",F584*K584,0)</f>
        <v>93</v>
      </c>
      <c r="H584" s="12">
        <f>IF(TablaCocina[[#This Row],[Cobro de la orde]]="Sí",(F584-E584)*K584,0)</f>
        <v>36</v>
      </c>
      <c r="I584" s="12">
        <f>IF(TablaCocina[[#This Row],[Cobro de la orde]]="Sí",F584*K584,0)</f>
        <v>93</v>
      </c>
      <c r="J584" s="46">
        <f>IF(TablaCocina[[#This Row],[Cobro de la orde]]="Sí",H584/G584,0)</f>
        <v>0.38709677419354838</v>
      </c>
      <c r="K584" s="12">
        <v>3</v>
      </c>
      <c r="L584" s="12">
        <v>15</v>
      </c>
      <c r="M584" s="6" t="s">
        <v>1143</v>
      </c>
      <c r="N584" s="12" t="str">
        <f>VLOOKUP(TablaCocina[[#This Row],[Número de Orden]],TablaSala[[Número de Orden]:[Cobro de la Orden]],2,FALSE)</f>
        <v>Sí</v>
      </c>
    </row>
    <row r="585" spans="1:14">
      <c r="A585" s="6">
        <v>227</v>
      </c>
      <c r="B585" s="12">
        <v>17</v>
      </c>
      <c r="C585" s="6" t="s">
        <v>71</v>
      </c>
      <c r="D585" s="12" t="s">
        <v>1154</v>
      </c>
      <c r="E585" s="6">
        <v>16</v>
      </c>
      <c r="F585" s="12">
        <v>28</v>
      </c>
      <c r="G585" s="12">
        <f>IF(TablaCocina[[#This Row],[Cobro de la orde]]="Sí",F585*K585,0)</f>
        <v>28</v>
      </c>
      <c r="H585" s="12">
        <f>IF(TablaCocina[[#This Row],[Cobro de la orde]]="Sí",(F585-E585)*K585,0)</f>
        <v>12</v>
      </c>
      <c r="I585" s="12">
        <f>IF(TablaCocina[[#This Row],[Cobro de la orde]]="Sí",F585*K585,0)</f>
        <v>28</v>
      </c>
      <c r="J585" s="46">
        <f>IF(TablaCocina[[#This Row],[Cobro de la orde]]="Sí",H585/G585,0)</f>
        <v>0.42857142857142855</v>
      </c>
      <c r="K585" s="12">
        <v>1</v>
      </c>
      <c r="L585" s="12">
        <v>13</v>
      </c>
      <c r="M585" s="6" t="s">
        <v>1142</v>
      </c>
      <c r="N585" s="12" t="str">
        <f>VLOOKUP(TablaCocina[[#This Row],[Número de Orden]],TablaSala[[Número de Orden]:[Cobro de la Orden]],2,FALSE)</f>
        <v>Sí</v>
      </c>
    </row>
    <row r="586" spans="1:14">
      <c r="A586" s="6">
        <v>227</v>
      </c>
      <c r="B586" s="12">
        <v>17</v>
      </c>
      <c r="C586" s="6" t="s">
        <v>453</v>
      </c>
      <c r="D586" s="12" t="s">
        <v>1153</v>
      </c>
      <c r="E586" s="6">
        <v>20</v>
      </c>
      <c r="F586" s="12">
        <v>33</v>
      </c>
      <c r="G586" s="12">
        <f>IF(TablaCocina[[#This Row],[Cobro de la orde]]="Sí",F586*K586,0)</f>
        <v>66</v>
      </c>
      <c r="H586" s="12">
        <f>IF(TablaCocina[[#This Row],[Cobro de la orde]]="Sí",(F586-E586)*K586,0)</f>
        <v>26</v>
      </c>
      <c r="I586" s="12">
        <f>IF(TablaCocina[[#This Row],[Cobro de la orde]]="Sí",F586*K586,0)</f>
        <v>66</v>
      </c>
      <c r="J586" s="46">
        <f>IF(TablaCocina[[#This Row],[Cobro de la orde]]="Sí",H586/G586,0)</f>
        <v>0.39393939393939392</v>
      </c>
      <c r="K586" s="12">
        <v>2</v>
      </c>
      <c r="L586" s="12">
        <v>33</v>
      </c>
      <c r="M586" s="6" t="s">
        <v>1142</v>
      </c>
      <c r="N586" s="12" t="str">
        <f>VLOOKUP(TablaCocina[[#This Row],[Número de Orden]],TablaSala[[Número de Orden]:[Cobro de la Orden]],2,FALSE)</f>
        <v>Sí</v>
      </c>
    </row>
    <row r="587" spans="1:14">
      <c r="A587" s="6">
        <v>228</v>
      </c>
      <c r="B587" s="12">
        <v>16</v>
      </c>
      <c r="C587" s="6" t="s">
        <v>345</v>
      </c>
      <c r="D587" s="12" t="s">
        <v>1161</v>
      </c>
      <c r="E587" s="6">
        <v>14</v>
      </c>
      <c r="F587" s="12">
        <v>23</v>
      </c>
      <c r="G587" s="12">
        <f>IF(TablaCocina[[#This Row],[Cobro de la orde]]="Sí",F587*K587,0)</f>
        <v>69</v>
      </c>
      <c r="H587" s="12">
        <f>IF(TablaCocina[[#This Row],[Cobro de la orde]]="Sí",(F587-E587)*K587,0)</f>
        <v>27</v>
      </c>
      <c r="I587" s="12">
        <f>IF(TablaCocina[[#This Row],[Cobro de la orde]]="Sí",F587*K587,0)</f>
        <v>69</v>
      </c>
      <c r="J587" s="46">
        <f>IF(TablaCocina[[#This Row],[Cobro de la orde]]="Sí",H587/G587,0)</f>
        <v>0.39130434782608697</v>
      </c>
      <c r="K587" s="12">
        <v>3</v>
      </c>
      <c r="L587" s="12">
        <v>35</v>
      </c>
      <c r="M587" s="6" t="s">
        <v>1142</v>
      </c>
      <c r="N587" s="12" t="str">
        <f>VLOOKUP(TablaCocina[[#This Row],[Número de Orden]],TablaSala[[Número de Orden]:[Cobro de la Orden]],2,FALSE)</f>
        <v>Sí</v>
      </c>
    </row>
    <row r="588" spans="1:14">
      <c r="A588" s="6">
        <v>229</v>
      </c>
      <c r="B588" s="12">
        <v>14</v>
      </c>
      <c r="C588" s="6" t="s">
        <v>209</v>
      </c>
      <c r="D588" s="12" t="s">
        <v>1165</v>
      </c>
      <c r="E588" s="6">
        <v>15</v>
      </c>
      <c r="F588" s="12">
        <v>25</v>
      </c>
      <c r="G588" s="12">
        <f>IF(TablaCocina[[#This Row],[Cobro de la orde]]="Sí",F588*K588,0)</f>
        <v>0</v>
      </c>
      <c r="H588" s="12">
        <f>IF(TablaCocina[[#This Row],[Cobro de la orde]]="Sí",(F588-E588)*K588,0)</f>
        <v>0</v>
      </c>
      <c r="I588" s="12">
        <f>IF(TablaCocina[[#This Row],[Cobro de la orde]]="Sí",F588*K588,0)</f>
        <v>0</v>
      </c>
      <c r="J588" s="46">
        <f>IF(TablaCocina[[#This Row],[Cobro de la orde]]="Sí",H588/G588,0)</f>
        <v>0</v>
      </c>
      <c r="K588" s="12">
        <v>1</v>
      </c>
      <c r="L588" s="12">
        <v>28</v>
      </c>
      <c r="M588" s="6" t="s">
        <v>1143</v>
      </c>
      <c r="N588" s="12" t="str">
        <f>VLOOKUP(TablaCocina[[#This Row],[Número de Orden]],TablaSala[[Número de Orden]:[Cobro de la Orden]],2,FALSE)</f>
        <v>No</v>
      </c>
    </row>
    <row r="589" spans="1:14">
      <c r="A589" s="6">
        <v>229</v>
      </c>
      <c r="B589" s="12">
        <v>14</v>
      </c>
      <c r="C589" s="6" t="s">
        <v>47</v>
      </c>
      <c r="D589" s="12" t="s">
        <v>1156</v>
      </c>
      <c r="E589" s="6">
        <v>21</v>
      </c>
      <c r="F589" s="12">
        <v>35</v>
      </c>
      <c r="G589" s="12">
        <f>IF(TablaCocina[[#This Row],[Cobro de la orde]]="Sí",F589*K589,0)</f>
        <v>0</v>
      </c>
      <c r="H589" s="12">
        <f>IF(TablaCocina[[#This Row],[Cobro de la orde]]="Sí",(F589-E589)*K589,0)</f>
        <v>0</v>
      </c>
      <c r="I589" s="12">
        <f>IF(TablaCocina[[#This Row],[Cobro de la orde]]="Sí",F589*K589,0)</f>
        <v>0</v>
      </c>
      <c r="J589" s="46">
        <f>IF(TablaCocina[[#This Row],[Cobro de la orde]]="Sí",H589/G589,0)</f>
        <v>0</v>
      </c>
      <c r="K589" s="12">
        <v>1</v>
      </c>
      <c r="L589" s="12">
        <v>43</v>
      </c>
      <c r="M589" s="6" t="s">
        <v>1142</v>
      </c>
      <c r="N589" s="12" t="str">
        <f>VLOOKUP(TablaCocina[[#This Row],[Número de Orden]],TablaSala[[Número de Orden]:[Cobro de la Orden]],2,FALSE)</f>
        <v>No</v>
      </c>
    </row>
    <row r="590" spans="1:14">
      <c r="A590" s="6">
        <v>229</v>
      </c>
      <c r="B590" s="12">
        <v>14</v>
      </c>
      <c r="C590" s="6" t="s">
        <v>120</v>
      </c>
      <c r="D590" s="12" t="s">
        <v>1151</v>
      </c>
      <c r="E590" s="6">
        <v>22</v>
      </c>
      <c r="F590" s="12">
        <v>36</v>
      </c>
      <c r="G590" s="12">
        <f>IF(TablaCocina[[#This Row],[Cobro de la orde]]="Sí",F590*K590,0)</f>
        <v>0</v>
      </c>
      <c r="H590" s="12">
        <f>IF(TablaCocina[[#This Row],[Cobro de la orde]]="Sí",(F590-E590)*K590,0)</f>
        <v>0</v>
      </c>
      <c r="I590" s="12">
        <f>IF(TablaCocina[[#This Row],[Cobro de la orde]]="Sí",F590*K590,0)</f>
        <v>0</v>
      </c>
      <c r="J590" s="46">
        <f>IF(TablaCocina[[#This Row],[Cobro de la orde]]="Sí",H590/G590,0)</f>
        <v>0</v>
      </c>
      <c r="K590" s="12">
        <v>1</v>
      </c>
      <c r="L590" s="12">
        <v>19</v>
      </c>
      <c r="M590" s="6" t="s">
        <v>1143</v>
      </c>
      <c r="N590" s="12" t="str">
        <f>VLOOKUP(TablaCocina[[#This Row],[Número de Orden]],TablaSala[[Número de Orden]:[Cobro de la Orden]],2,FALSE)</f>
        <v>No</v>
      </c>
    </row>
    <row r="591" spans="1:14">
      <c r="A591" s="6">
        <v>229</v>
      </c>
      <c r="B591" s="12">
        <v>14</v>
      </c>
      <c r="C591" s="6" t="s">
        <v>71</v>
      </c>
      <c r="D591" s="12" t="s">
        <v>1154</v>
      </c>
      <c r="E591" s="6">
        <v>16</v>
      </c>
      <c r="F591" s="12">
        <v>28</v>
      </c>
      <c r="G591" s="12">
        <f>IF(TablaCocina[[#This Row],[Cobro de la orde]]="Sí",F591*K591,0)</f>
        <v>0</v>
      </c>
      <c r="H591" s="12">
        <f>IF(TablaCocina[[#This Row],[Cobro de la orde]]="Sí",(F591-E591)*K591,0)</f>
        <v>0</v>
      </c>
      <c r="I591" s="12">
        <f>IF(TablaCocina[[#This Row],[Cobro de la orde]]="Sí",F591*K591,0)</f>
        <v>0</v>
      </c>
      <c r="J591" s="46">
        <f>IF(TablaCocina[[#This Row],[Cobro de la orde]]="Sí",H591/G591,0)</f>
        <v>0</v>
      </c>
      <c r="K591" s="12">
        <v>1</v>
      </c>
      <c r="L591" s="12">
        <v>27</v>
      </c>
      <c r="M591" s="6" t="s">
        <v>1143</v>
      </c>
      <c r="N591" s="12" t="str">
        <f>VLOOKUP(TablaCocina[[#This Row],[Número de Orden]],TablaSala[[Número de Orden]:[Cobro de la Orden]],2,FALSE)</f>
        <v>No</v>
      </c>
    </row>
    <row r="592" spans="1:14">
      <c r="A592" s="6">
        <v>230</v>
      </c>
      <c r="B592" s="12">
        <v>5</v>
      </c>
      <c r="C592" s="6" t="s">
        <v>428</v>
      </c>
      <c r="D592" s="12" t="s">
        <v>1157</v>
      </c>
      <c r="E592" s="6">
        <v>19</v>
      </c>
      <c r="F592" s="12">
        <v>32</v>
      </c>
      <c r="G592" s="12">
        <f>IF(TablaCocina[[#This Row],[Cobro de la orde]]="Sí",F592*K592,0)</f>
        <v>96</v>
      </c>
      <c r="H592" s="12">
        <f>IF(TablaCocina[[#This Row],[Cobro de la orde]]="Sí",(F592-E592)*K592,0)</f>
        <v>39</v>
      </c>
      <c r="I592" s="12">
        <f>IF(TablaCocina[[#This Row],[Cobro de la orde]]="Sí",F592*K592,0)</f>
        <v>96</v>
      </c>
      <c r="J592" s="46">
        <f>IF(TablaCocina[[#This Row],[Cobro de la orde]]="Sí",H592/G592,0)</f>
        <v>0.40625</v>
      </c>
      <c r="K592" s="12">
        <v>3</v>
      </c>
      <c r="L592" s="12">
        <v>10</v>
      </c>
      <c r="M592" s="6" t="s">
        <v>1143</v>
      </c>
      <c r="N592" s="12" t="str">
        <f>VLOOKUP(TablaCocina[[#This Row],[Número de Orden]],TablaSala[[Número de Orden]:[Cobro de la Orden]],2,FALSE)</f>
        <v>Sí</v>
      </c>
    </row>
    <row r="593" spans="1:14">
      <c r="A593" s="6">
        <v>230</v>
      </c>
      <c r="B593" s="12">
        <v>5</v>
      </c>
      <c r="C593" s="6" t="s">
        <v>71</v>
      </c>
      <c r="D593" s="12" t="s">
        <v>1154</v>
      </c>
      <c r="E593" s="6">
        <v>16</v>
      </c>
      <c r="F593" s="12">
        <v>28</v>
      </c>
      <c r="G593" s="12">
        <f>IF(TablaCocina[[#This Row],[Cobro de la orde]]="Sí",F593*K593,0)</f>
        <v>56</v>
      </c>
      <c r="H593" s="12">
        <f>IF(TablaCocina[[#This Row],[Cobro de la orde]]="Sí",(F593-E593)*K593,0)</f>
        <v>24</v>
      </c>
      <c r="I593" s="12">
        <f>IF(TablaCocina[[#This Row],[Cobro de la orde]]="Sí",F593*K593,0)</f>
        <v>56</v>
      </c>
      <c r="J593" s="46">
        <f>IF(TablaCocina[[#This Row],[Cobro de la orde]]="Sí",H593/G593,0)</f>
        <v>0.42857142857142855</v>
      </c>
      <c r="K593" s="12">
        <v>2</v>
      </c>
      <c r="L593" s="12">
        <v>24</v>
      </c>
      <c r="M593" s="6" t="s">
        <v>1143</v>
      </c>
      <c r="N593" s="12" t="str">
        <f>VLOOKUP(TablaCocina[[#This Row],[Número de Orden]],TablaSala[[Número de Orden]:[Cobro de la Orden]],2,FALSE)</f>
        <v>Sí</v>
      </c>
    </row>
    <row r="594" spans="1:14">
      <c r="A594" s="6">
        <v>230</v>
      </c>
      <c r="B594" s="12">
        <v>5</v>
      </c>
      <c r="C594" s="6" t="s">
        <v>200</v>
      </c>
      <c r="D594" s="12" t="s">
        <v>1148</v>
      </c>
      <c r="E594" s="6">
        <v>19</v>
      </c>
      <c r="F594" s="12">
        <v>31</v>
      </c>
      <c r="G594" s="12">
        <f>IF(TablaCocina[[#This Row],[Cobro de la orde]]="Sí",F594*K594,0)</f>
        <v>62</v>
      </c>
      <c r="H594" s="12">
        <f>IF(TablaCocina[[#This Row],[Cobro de la orde]]="Sí",(F594-E594)*K594,0)</f>
        <v>24</v>
      </c>
      <c r="I594" s="12">
        <f>IF(TablaCocina[[#This Row],[Cobro de la orde]]="Sí",F594*K594,0)</f>
        <v>62</v>
      </c>
      <c r="J594" s="46">
        <f>IF(TablaCocina[[#This Row],[Cobro de la orde]]="Sí",H594/G594,0)</f>
        <v>0.38709677419354838</v>
      </c>
      <c r="K594" s="12">
        <v>2</v>
      </c>
      <c r="L594" s="12">
        <v>57</v>
      </c>
      <c r="M594" s="6" t="s">
        <v>1143</v>
      </c>
      <c r="N594" s="12" t="str">
        <f>VLOOKUP(TablaCocina[[#This Row],[Número de Orden]],TablaSala[[Número de Orden]:[Cobro de la Orden]],2,FALSE)</f>
        <v>Sí</v>
      </c>
    </row>
    <row r="595" spans="1:14">
      <c r="A595" s="6">
        <v>231</v>
      </c>
      <c r="B595" s="12">
        <v>8</v>
      </c>
      <c r="C595" s="6" t="s">
        <v>116</v>
      </c>
      <c r="D595" s="12" t="s">
        <v>1162</v>
      </c>
      <c r="E595" s="6">
        <v>13</v>
      </c>
      <c r="F595" s="12">
        <v>21</v>
      </c>
      <c r="G595" s="12">
        <f>IF(TablaCocina[[#This Row],[Cobro de la orde]]="Sí",F595*K595,0)</f>
        <v>0</v>
      </c>
      <c r="H595" s="12">
        <f>IF(TablaCocina[[#This Row],[Cobro de la orde]]="Sí",(F595-E595)*K595,0)</f>
        <v>0</v>
      </c>
      <c r="I595" s="12">
        <f>IF(TablaCocina[[#This Row],[Cobro de la orde]]="Sí",F595*K595,0)</f>
        <v>0</v>
      </c>
      <c r="J595" s="46">
        <f>IF(TablaCocina[[#This Row],[Cobro de la orde]]="Sí",H595/G595,0)</f>
        <v>0</v>
      </c>
      <c r="K595" s="12">
        <v>2</v>
      </c>
      <c r="L595" s="12">
        <v>29</v>
      </c>
      <c r="M595" s="6" t="s">
        <v>1143</v>
      </c>
      <c r="N595" s="12" t="str">
        <f>VLOOKUP(TablaCocina[[#This Row],[Número de Orden]],TablaSala[[Número de Orden]:[Cobro de la Orden]],2,FALSE)</f>
        <v>No</v>
      </c>
    </row>
    <row r="596" spans="1:14">
      <c r="A596" s="6">
        <v>231</v>
      </c>
      <c r="B596" s="12">
        <v>8</v>
      </c>
      <c r="C596" s="6" t="s">
        <v>91</v>
      </c>
      <c r="D596" s="12" t="s">
        <v>1159</v>
      </c>
      <c r="E596" s="6">
        <v>20</v>
      </c>
      <c r="F596" s="12">
        <v>34</v>
      </c>
      <c r="G596" s="12">
        <f>IF(TablaCocina[[#This Row],[Cobro de la orde]]="Sí",F596*K596,0)</f>
        <v>0</v>
      </c>
      <c r="H596" s="12">
        <f>IF(TablaCocina[[#This Row],[Cobro de la orde]]="Sí",(F596-E596)*K596,0)</f>
        <v>0</v>
      </c>
      <c r="I596" s="12">
        <f>IF(TablaCocina[[#This Row],[Cobro de la orde]]="Sí",F596*K596,0)</f>
        <v>0</v>
      </c>
      <c r="J596" s="46">
        <f>IF(TablaCocina[[#This Row],[Cobro de la orde]]="Sí",H596/G596,0)</f>
        <v>0</v>
      </c>
      <c r="K596" s="12">
        <v>3</v>
      </c>
      <c r="L596" s="12">
        <v>17</v>
      </c>
      <c r="M596" s="6" t="s">
        <v>1143</v>
      </c>
      <c r="N596" s="12" t="str">
        <f>VLOOKUP(TablaCocina[[#This Row],[Número de Orden]],TablaSala[[Número de Orden]:[Cobro de la Orden]],2,FALSE)</f>
        <v>No</v>
      </c>
    </row>
    <row r="597" spans="1:14">
      <c r="A597" s="6">
        <v>231</v>
      </c>
      <c r="B597" s="12">
        <v>8</v>
      </c>
      <c r="C597" s="6" t="s">
        <v>200</v>
      </c>
      <c r="D597" s="12" t="s">
        <v>1148</v>
      </c>
      <c r="E597" s="6">
        <v>19</v>
      </c>
      <c r="F597" s="12">
        <v>31</v>
      </c>
      <c r="G597" s="12">
        <f>IF(TablaCocina[[#This Row],[Cobro de la orde]]="Sí",F597*K597,0)</f>
        <v>0</v>
      </c>
      <c r="H597" s="12">
        <f>IF(TablaCocina[[#This Row],[Cobro de la orde]]="Sí",(F597-E597)*K597,0)</f>
        <v>0</v>
      </c>
      <c r="I597" s="12">
        <f>IF(TablaCocina[[#This Row],[Cobro de la orde]]="Sí",F597*K597,0)</f>
        <v>0</v>
      </c>
      <c r="J597" s="46">
        <f>IF(TablaCocina[[#This Row],[Cobro de la orde]]="Sí",H597/G597,0)</f>
        <v>0</v>
      </c>
      <c r="K597" s="12">
        <v>1</v>
      </c>
      <c r="L597" s="12">
        <v>53</v>
      </c>
      <c r="M597" s="6" t="s">
        <v>1143</v>
      </c>
      <c r="N597" s="12" t="str">
        <f>VLOOKUP(TablaCocina[[#This Row],[Número de Orden]],TablaSala[[Número de Orden]:[Cobro de la Orden]],2,FALSE)</f>
        <v>No</v>
      </c>
    </row>
    <row r="598" spans="1:14">
      <c r="A598" s="6">
        <v>231</v>
      </c>
      <c r="B598" s="12">
        <v>8</v>
      </c>
      <c r="C598" s="6" t="s">
        <v>453</v>
      </c>
      <c r="D598" s="12" t="s">
        <v>1153</v>
      </c>
      <c r="E598" s="6">
        <v>20</v>
      </c>
      <c r="F598" s="12">
        <v>33</v>
      </c>
      <c r="G598" s="12">
        <f>IF(TablaCocina[[#This Row],[Cobro de la orde]]="Sí",F598*K598,0)</f>
        <v>0</v>
      </c>
      <c r="H598" s="12">
        <f>IF(TablaCocina[[#This Row],[Cobro de la orde]]="Sí",(F598-E598)*K598,0)</f>
        <v>0</v>
      </c>
      <c r="I598" s="12">
        <f>IF(TablaCocina[[#This Row],[Cobro de la orde]]="Sí",F598*K598,0)</f>
        <v>0</v>
      </c>
      <c r="J598" s="46">
        <f>IF(TablaCocina[[#This Row],[Cobro de la orde]]="Sí",H598/G598,0)</f>
        <v>0</v>
      </c>
      <c r="K598" s="12">
        <v>1</v>
      </c>
      <c r="L598" s="12">
        <v>51</v>
      </c>
      <c r="M598" s="6" t="s">
        <v>1142</v>
      </c>
      <c r="N598" s="12" t="str">
        <f>VLOOKUP(TablaCocina[[#This Row],[Número de Orden]],TablaSala[[Número de Orden]:[Cobro de la Orden]],2,FALSE)</f>
        <v>No</v>
      </c>
    </row>
    <row r="599" spans="1:14">
      <c r="A599" s="6">
        <v>232</v>
      </c>
      <c r="B599" s="12">
        <v>2</v>
      </c>
      <c r="C599" s="6" t="s">
        <v>273</v>
      </c>
      <c r="D599" s="12" t="s">
        <v>1146</v>
      </c>
      <c r="E599" s="6">
        <v>14</v>
      </c>
      <c r="F599" s="12">
        <v>24</v>
      </c>
      <c r="G599" s="12">
        <f>IF(TablaCocina[[#This Row],[Cobro de la orde]]="Sí",F599*K599,0)</f>
        <v>0</v>
      </c>
      <c r="H599" s="12">
        <f>IF(TablaCocina[[#This Row],[Cobro de la orde]]="Sí",(F599-E599)*K599,0)</f>
        <v>0</v>
      </c>
      <c r="I599" s="12">
        <f>IF(TablaCocina[[#This Row],[Cobro de la orde]]="Sí",F599*K599,0)</f>
        <v>0</v>
      </c>
      <c r="J599" s="46">
        <f>IF(TablaCocina[[#This Row],[Cobro de la orde]]="Sí",H599/G599,0)</f>
        <v>0</v>
      </c>
      <c r="K599" s="12">
        <v>1</v>
      </c>
      <c r="L599" s="12">
        <v>50</v>
      </c>
      <c r="M599" s="6" t="s">
        <v>1143</v>
      </c>
      <c r="N599" s="12" t="str">
        <f>VLOOKUP(TablaCocina[[#This Row],[Número de Orden]],TablaSala[[Número de Orden]:[Cobro de la Orden]],2,FALSE)</f>
        <v>No</v>
      </c>
    </row>
    <row r="600" spans="1:14">
      <c r="A600" s="6">
        <v>232</v>
      </c>
      <c r="B600" s="12">
        <v>2</v>
      </c>
      <c r="C600" s="6" t="s">
        <v>184</v>
      </c>
      <c r="D600" s="12" t="s">
        <v>1149</v>
      </c>
      <c r="E600" s="6">
        <v>16</v>
      </c>
      <c r="F600" s="12">
        <v>27</v>
      </c>
      <c r="G600" s="12">
        <f>IF(TablaCocina[[#This Row],[Cobro de la orde]]="Sí",F600*K600,0)</f>
        <v>0</v>
      </c>
      <c r="H600" s="12">
        <f>IF(TablaCocina[[#This Row],[Cobro de la orde]]="Sí",(F600-E600)*K600,0)</f>
        <v>0</v>
      </c>
      <c r="I600" s="12">
        <f>IF(TablaCocina[[#This Row],[Cobro de la orde]]="Sí",F600*K600,0)</f>
        <v>0</v>
      </c>
      <c r="J600" s="46">
        <f>IF(TablaCocina[[#This Row],[Cobro de la orde]]="Sí",H600/G600,0)</f>
        <v>0</v>
      </c>
      <c r="K600" s="12">
        <v>2</v>
      </c>
      <c r="L600" s="12">
        <v>30</v>
      </c>
      <c r="M600" s="6" t="s">
        <v>1143</v>
      </c>
      <c r="N600" s="12" t="str">
        <f>VLOOKUP(TablaCocina[[#This Row],[Número de Orden]],TablaSala[[Número de Orden]:[Cobro de la Orden]],2,FALSE)</f>
        <v>No</v>
      </c>
    </row>
    <row r="601" spans="1:14">
      <c r="A601" s="6">
        <v>232</v>
      </c>
      <c r="B601" s="12">
        <v>2</v>
      </c>
      <c r="C601" s="6" t="s">
        <v>114</v>
      </c>
      <c r="D601" s="12" t="s">
        <v>1147</v>
      </c>
      <c r="E601" s="6">
        <v>18</v>
      </c>
      <c r="F601" s="12">
        <v>30</v>
      </c>
      <c r="G601" s="12">
        <f>IF(TablaCocina[[#This Row],[Cobro de la orde]]="Sí",F601*K601,0)</f>
        <v>0</v>
      </c>
      <c r="H601" s="12">
        <f>IF(TablaCocina[[#This Row],[Cobro de la orde]]="Sí",(F601-E601)*K601,0)</f>
        <v>0</v>
      </c>
      <c r="I601" s="12">
        <f>IF(TablaCocina[[#This Row],[Cobro de la orde]]="Sí",F601*K601,0)</f>
        <v>0</v>
      </c>
      <c r="J601" s="46">
        <f>IF(TablaCocina[[#This Row],[Cobro de la orde]]="Sí",H601/G601,0)</f>
        <v>0</v>
      </c>
      <c r="K601" s="12">
        <v>2</v>
      </c>
      <c r="L601" s="12">
        <v>40</v>
      </c>
      <c r="M601" s="6" t="s">
        <v>1143</v>
      </c>
      <c r="N601" s="12" t="str">
        <f>VLOOKUP(TablaCocina[[#This Row],[Número de Orden]],TablaSala[[Número de Orden]:[Cobro de la Orden]],2,FALSE)</f>
        <v>No</v>
      </c>
    </row>
    <row r="602" spans="1:14">
      <c r="A602" s="6">
        <v>232</v>
      </c>
      <c r="B602" s="12">
        <v>2</v>
      </c>
      <c r="C602" s="6" t="s">
        <v>270</v>
      </c>
      <c r="D602" s="12" t="s">
        <v>1164</v>
      </c>
      <c r="E602" s="6">
        <v>15</v>
      </c>
      <c r="F602" s="12">
        <v>26</v>
      </c>
      <c r="G602" s="12">
        <f>IF(TablaCocina[[#This Row],[Cobro de la orde]]="Sí",F602*K602,0)</f>
        <v>0</v>
      </c>
      <c r="H602" s="12">
        <f>IF(TablaCocina[[#This Row],[Cobro de la orde]]="Sí",(F602-E602)*K602,0)</f>
        <v>0</v>
      </c>
      <c r="I602" s="12">
        <f>IF(TablaCocina[[#This Row],[Cobro de la orde]]="Sí",F602*K602,0)</f>
        <v>0</v>
      </c>
      <c r="J602" s="46">
        <f>IF(TablaCocina[[#This Row],[Cobro de la orde]]="Sí",H602/G602,0)</f>
        <v>0</v>
      </c>
      <c r="K602" s="12">
        <v>2</v>
      </c>
      <c r="L602" s="12">
        <v>19</v>
      </c>
      <c r="M602" s="6" t="s">
        <v>1142</v>
      </c>
      <c r="N602" s="12" t="str">
        <f>VLOOKUP(TablaCocina[[#This Row],[Número de Orden]],TablaSala[[Número de Orden]:[Cobro de la Orden]],2,FALSE)</f>
        <v>No</v>
      </c>
    </row>
    <row r="603" spans="1:14">
      <c r="A603" s="6">
        <v>233</v>
      </c>
      <c r="B603" s="12">
        <v>8</v>
      </c>
      <c r="C603" s="6" t="s">
        <v>194</v>
      </c>
      <c r="D603" s="12" t="s">
        <v>1155</v>
      </c>
      <c r="E603" s="6">
        <v>11</v>
      </c>
      <c r="F603" s="12">
        <v>19</v>
      </c>
      <c r="G603" s="12">
        <f>IF(TablaCocina[[#This Row],[Cobro de la orde]]="Sí",F603*K603,0)</f>
        <v>38</v>
      </c>
      <c r="H603" s="12">
        <f>IF(TablaCocina[[#This Row],[Cobro de la orde]]="Sí",(F603-E603)*K603,0)</f>
        <v>16</v>
      </c>
      <c r="I603" s="12">
        <f>IF(TablaCocina[[#This Row],[Cobro de la orde]]="Sí",F603*K603,0)</f>
        <v>38</v>
      </c>
      <c r="J603" s="46">
        <f>IF(TablaCocina[[#This Row],[Cobro de la orde]]="Sí",H603/G603,0)</f>
        <v>0.42105263157894735</v>
      </c>
      <c r="K603" s="12">
        <v>2</v>
      </c>
      <c r="L603" s="12">
        <v>31</v>
      </c>
      <c r="M603" s="6" t="s">
        <v>1143</v>
      </c>
      <c r="N603" s="12" t="str">
        <f>VLOOKUP(TablaCocina[[#This Row],[Número de Orden]],TablaSala[[Número de Orden]:[Cobro de la Orden]],2,FALSE)</f>
        <v>Sí</v>
      </c>
    </row>
    <row r="604" spans="1:14">
      <c r="A604" s="6">
        <v>234</v>
      </c>
      <c r="B604" s="12">
        <v>17</v>
      </c>
      <c r="C604" s="6" t="s">
        <v>114</v>
      </c>
      <c r="D604" s="12" t="s">
        <v>1147</v>
      </c>
      <c r="E604" s="6">
        <v>18</v>
      </c>
      <c r="F604" s="12">
        <v>30</v>
      </c>
      <c r="G604" s="12">
        <f>IF(TablaCocina[[#This Row],[Cobro de la orde]]="Sí",F604*K604,0)</f>
        <v>60</v>
      </c>
      <c r="H604" s="12">
        <f>IF(TablaCocina[[#This Row],[Cobro de la orde]]="Sí",(F604-E604)*K604,0)</f>
        <v>24</v>
      </c>
      <c r="I604" s="12">
        <f>IF(TablaCocina[[#This Row],[Cobro de la orde]]="Sí",F604*K604,0)</f>
        <v>60</v>
      </c>
      <c r="J604" s="46">
        <f>IF(TablaCocina[[#This Row],[Cobro de la orde]]="Sí",H604/G604,0)</f>
        <v>0.4</v>
      </c>
      <c r="K604" s="12">
        <v>2</v>
      </c>
      <c r="L604" s="12">
        <v>41</v>
      </c>
      <c r="M604" s="6" t="s">
        <v>1143</v>
      </c>
      <c r="N604" s="12" t="str">
        <f>VLOOKUP(TablaCocina[[#This Row],[Número de Orden]],TablaSala[[Número de Orden]:[Cobro de la Orden]],2,FALSE)</f>
        <v>Sí</v>
      </c>
    </row>
    <row r="605" spans="1:14">
      <c r="A605" s="6">
        <v>234</v>
      </c>
      <c r="B605" s="12">
        <v>17</v>
      </c>
      <c r="C605" s="6" t="s">
        <v>273</v>
      </c>
      <c r="D605" s="12" t="s">
        <v>1146</v>
      </c>
      <c r="E605" s="6">
        <v>14</v>
      </c>
      <c r="F605" s="12">
        <v>24</v>
      </c>
      <c r="G605" s="12">
        <f>IF(TablaCocina[[#This Row],[Cobro de la orde]]="Sí",F605*K605,0)</f>
        <v>72</v>
      </c>
      <c r="H605" s="12">
        <f>IF(TablaCocina[[#This Row],[Cobro de la orde]]="Sí",(F605-E605)*K605,0)</f>
        <v>30</v>
      </c>
      <c r="I605" s="12">
        <f>IF(TablaCocina[[#This Row],[Cobro de la orde]]="Sí",F605*K605,0)</f>
        <v>72</v>
      </c>
      <c r="J605" s="46">
        <f>IF(TablaCocina[[#This Row],[Cobro de la orde]]="Sí",H605/G605,0)</f>
        <v>0.41666666666666669</v>
      </c>
      <c r="K605" s="12">
        <v>3</v>
      </c>
      <c r="L605" s="12">
        <v>35</v>
      </c>
      <c r="M605" s="6" t="s">
        <v>1142</v>
      </c>
      <c r="N605" s="12" t="str">
        <f>VLOOKUP(TablaCocina[[#This Row],[Número de Orden]],TablaSala[[Número de Orden]:[Cobro de la Orden]],2,FALSE)</f>
        <v>Sí</v>
      </c>
    </row>
    <row r="606" spans="1:14">
      <c r="A606" s="6">
        <v>234</v>
      </c>
      <c r="B606" s="12">
        <v>17</v>
      </c>
      <c r="C606" s="6" t="s">
        <v>200</v>
      </c>
      <c r="D606" s="12" t="s">
        <v>1148</v>
      </c>
      <c r="E606" s="6">
        <v>19</v>
      </c>
      <c r="F606" s="12">
        <v>31</v>
      </c>
      <c r="G606" s="12">
        <f>IF(TablaCocina[[#This Row],[Cobro de la orde]]="Sí",F606*K606,0)</f>
        <v>93</v>
      </c>
      <c r="H606" s="12">
        <f>IF(TablaCocina[[#This Row],[Cobro de la orde]]="Sí",(F606-E606)*K606,0)</f>
        <v>36</v>
      </c>
      <c r="I606" s="12">
        <f>IF(TablaCocina[[#This Row],[Cobro de la orde]]="Sí",F606*K606,0)</f>
        <v>93</v>
      </c>
      <c r="J606" s="46">
        <f>IF(TablaCocina[[#This Row],[Cobro de la orde]]="Sí",H606/G606,0)</f>
        <v>0.38709677419354838</v>
      </c>
      <c r="K606" s="12">
        <v>3</v>
      </c>
      <c r="L606" s="12">
        <v>23</v>
      </c>
      <c r="M606" s="6" t="s">
        <v>1143</v>
      </c>
      <c r="N606" s="12" t="str">
        <f>VLOOKUP(TablaCocina[[#This Row],[Número de Orden]],TablaSala[[Número de Orden]:[Cobro de la Orden]],2,FALSE)</f>
        <v>Sí</v>
      </c>
    </row>
    <row r="607" spans="1:14">
      <c r="A607" s="6">
        <v>235</v>
      </c>
      <c r="B607" s="12">
        <v>13</v>
      </c>
      <c r="C607" s="6" t="s">
        <v>453</v>
      </c>
      <c r="D607" s="12" t="s">
        <v>1153</v>
      </c>
      <c r="E607" s="6">
        <v>20</v>
      </c>
      <c r="F607" s="12">
        <v>33</v>
      </c>
      <c r="G607" s="12">
        <f>IF(TablaCocina[[#This Row],[Cobro de la orde]]="Sí",F607*K607,0)</f>
        <v>33</v>
      </c>
      <c r="H607" s="12">
        <f>IF(TablaCocina[[#This Row],[Cobro de la orde]]="Sí",(F607-E607)*K607,0)</f>
        <v>13</v>
      </c>
      <c r="I607" s="12">
        <f>IF(TablaCocina[[#This Row],[Cobro de la orde]]="Sí",F607*K607,0)</f>
        <v>33</v>
      </c>
      <c r="J607" s="46">
        <f>IF(TablaCocina[[#This Row],[Cobro de la orde]]="Sí",H607/G607,0)</f>
        <v>0.39393939393939392</v>
      </c>
      <c r="K607" s="12">
        <v>1</v>
      </c>
      <c r="L607" s="12">
        <v>25</v>
      </c>
      <c r="M607" s="6" t="s">
        <v>1142</v>
      </c>
      <c r="N607" s="12" t="str">
        <f>VLOOKUP(TablaCocina[[#This Row],[Número de Orden]],TablaSala[[Número de Orden]:[Cobro de la Orden]],2,FALSE)</f>
        <v>Sí</v>
      </c>
    </row>
    <row r="608" spans="1:14">
      <c r="A608" s="6">
        <v>236</v>
      </c>
      <c r="B608" s="12">
        <v>12</v>
      </c>
      <c r="C608" s="6" t="s">
        <v>453</v>
      </c>
      <c r="D608" s="12" t="s">
        <v>1153</v>
      </c>
      <c r="E608" s="6">
        <v>20</v>
      </c>
      <c r="F608" s="12">
        <v>33</v>
      </c>
      <c r="G608" s="12">
        <f>IF(TablaCocina[[#This Row],[Cobro de la orde]]="Sí",F608*K608,0)</f>
        <v>0</v>
      </c>
      <c r="H608" s="12">
        <f>IF(TablaCocina[[#This Row],[Cobro de la orde]]="Sí",(F608-E608)*K608,0)</f>
        <v>0</v>
      </c>
      <c r="I608" s="12">
        <f>IF(TablaCocina[[#This Row],[Cobro de la orde]]="Sí",F608*K608,0)</f>
        <v>0</v>
      </c>
      <c r="J608" s="46">
        <f>IF(TablaCocina[[#This Row],[Cobro de la orde]]="Sí",H608/G608,0)</f>
        <v>0</v>
      </c>
      <c r="K608" s="12">
        <v>3</v>
      </c>
      <c r="L608" s="12">
        <v>21</v>
      </c>
      <c r="M608" s="6" t="s">
        <v>1142</v>
      </c>
      <c r="N608" s="12" t="str">
        <f>VLOOKUP(TablaCocina[[#This Row],[Número de Orden]],TablaSala[[Número de Orden]:[Cobro de la Orden]],2,FALSE)</f>
        <v>No</v>
      </c>
    </row>
    <row r="609" spans="1:14">
      <c r="A609" s="6">
        <v>236</v>
      </c>
      <c r="B609" s="12">
        <v>12</v>
      </c>
      <c r="C609" s="6" t="s">
        <v>349</v>
      </c>
      <c r="D609" s="12" t="s">
        <v>1158</v>
      </c>
      <c r="E609" s="6">
        <v>13</v>
      </c>
      <c r="F609" s="12">
        <v>22</v>
      </c>
      <c r="G609" s="12">
        <f>IF(TablaCocina[[#This Row],[Cobro de la orde]]="Sí",F609*K609,0)</f>
        <v>0</v>
      </c>
      <c r="H609" s="12">
        <f>IF(TablaCocina[[#This Row],[Cobro de la orde]]="Sí",(F609-E609)*K609,0)</f>
        <v>0</v>
      </c>
      <c r="I609" s="12">
        <f>IF(TablaCocina[[#This Row],[Cobro de la orde]]="Sí",F609*K609,0)</f>
        <v>0</v>
      </c>
      <c r="J609" s="46">
        <f>IF(TablaCocina[[#This Row],[Cobro de la orde]]="Sí",H609/G609,0)</f>
        <v>0</v>
      </c>
      <c r="K609" s="12">
        <v>1</v>
      </c>
      <c r="L609" s="12">
        <v>7</v>
      </c>
      <c r="M609" s="6" t="s">
        <v>1142</v>
      </c>
      <c r="N609" s="12" t="str">
        <f>VLOOKUP(TablaCocina[[#This Row],[Número de Orden]],TablaSala[[Número de Orden]:[Cobro de la Orden]],2,FALSE)</f>
        <v>No</v>
      </c>
    </row>
    <row r="610" spans="1:14">
      <c r="A610" s="6">
        <v>236</v>
      </c>
      <c r="B610" s="12">
        <v>12</v>
      </c>
      <c r="C610" s="6" t="s">
        <v>47</v>
      </c>
      <c r="D610" s="12" t="s">
        <v>1156</v>
      </c>
      <c r="E610" s="6">
        <v>21</v>
      </c>
      <c r="F610" s="12">
        <v>35</v>
      </c>
      <c r="G610" s="12">
        <f>IF(TablaCocina[[#This Row],[Cobro de la orde]]="Sí",F610*K610,0)</f>
        <v>0</v>
      </c>
      <c r="H610" s="12">
        <f>IF(TablaCocina[[#This Row],[Cobro de la orde]]="Sí",(F610-E610)*K610,0)</f>
        <v>0</v>
      </c>
      <c r="I610" s="12">
        <f>IF(TablaCocina[[#This Row],[Cobro de la orde]]="Sí",F610*K610,0)</f>
        <v>0</v>
      </c>
      <c r="J610" s="46">
        <f>IF(TablaCocina[[#This Row],[Cobro de la orde]]="Sí",H610/G610,0)</f>
        <v>0</v>
      </c>
      <c r="K610" s="12">
        <v>2</v>
      </c>
      <c r="L610" s="12">
        <v>43</v>
      </c>
      <c r="M610" s="6" t="s">
        <v>1143</v>
      </c>
      <c r="N610" s="12" t="str">
        <f>VLOOKUP(TablaCocina[[#This Row],[Número de Orden]],TablaSala[[Número de Orden]:[Cobro de la Orden]],2,FALSE)</f>
        <v>No</v>
      </c>
    </row>
    <row r="611" spans="1:14">
      <c r="A611" s="6">
        <v>236</v>
      </c>
      <c r="B611" s="12">
        <v>12</v>
      </c>
      <c r="C611" s="6" t="s">
        <v>428</v>
      </c>
      <c r="D611" s="12" t="s">
        <v>1157</v>
      </c>
      <c r="E611" s="6">
        <v>19</v>
      </c>
      <c r="F611" s="12">
        <v>32</v>
      </c>
      <c r="G611" s="12">
        <f>IF(TablaCocina[[#This Row],[Cobro de la orde]]="Sí",F611*K611,0)</f>
        <v>0</v>
      </c>
      <c r="H611" s="12">
        <f>IF(TablaCocina[[#This Row],[Cobro de la orde]]="Sí",(F611-E611)*K611,0)</f>
        <v>0</v>
      </c>
      <c r="I611" s="12">
        <f>IF(TablaCocina[[#This Row],[Cobro de la orde]]="Sí",F611*K611,0)</f>
        <v>0</v>
      </c>
      <c r="J611" s="46">
        <f>IF(TablaCocina[[#This Row],[Cobro de la orde]]="Sí",H611/G611,0)</f>
        <v>0</v>
      </c>
      <c r="K611" s="12">
        <v>2</v>
      </c>
      <c r="L611" s="12">
        <v>30</v>
      </c>
      <c r="M611" s="6" t="s">
        <v>1142</v>
      </c>
      <c r="N611" s="12" t="str">
        <f>VLOOKUP(TablaCocina[[#This Row],[Número de Orden]],TablaSala[[Número de Orden]:[Cobro de la Orden]],2,FALSE)</f>
        <v>No</v>
      </c>
    </row>
    <row r="612" spans="1:14">
      <c r="A612" s="6">
        <v>237</v>
      </c>
      <c r="B612" s="12">
        <v>4</v>
      </c>
      <c r="C612" s="6" t="s">
        <v>345</v>
      </c>
      <c r="D612" s="12" t="s">
        <v>1161</v>
      </c>
      <c r="E612" s="6">
        <v>14</v>
      </c>
      <c r="F612" s="12">
        <v>23</v>
      </c>
      <c r="G612" s="12">
        <f>IF(TablaCocina[[#This Row],[Cobro de la orde]]="Sí",F612*K612,0)</f>
        <v>46</v>
      </c>
      <c r="H612" s="12">
        <f>IF(TablaCocina[[#This Row],[Cobro de la orde]]="Sí",(F612-E612)*K612,0)</f>
        <v>18</v>
      </c>
      <c r="I612" s="12">
        <f>IF(TablaCocina[[#This Row],[Cobro de la orde]]="Sí",F612*K612,0)</f>
        <v>46</v>
      </c>
      <c r="J612" s="46">
        <f>IF(TablaCocina[[#This Row],[Cobro de la orde]]="Sí",H612/G612,0)</f>
        <v>0.39130434782608697</v>
      </c>
      <c r="K612" s="12">
        <v>2</v>
      </c>
      <c r="L612" s="12">
        <v>12</v>
      </c>
      <c r="M612" s="6" t="s">
        <v>1142</v>
      </c>
      <c r="N612" s="12" t="str">
        <f>VLOOKUP(TablaCocina[[#This Row],[Número de Orden]],TablaSala[[Número de Orden]:[Cobro de la Orden]],2,FALSE)</f>
        <v>Sí</v>
      </c>
    </row>
    <row r="613" spans="1:14">
      <c r="A613" s="6">
        <v>237</v>
      </c>
      <c r="B613" s="12">
        <v>4</v>
      </c>
      <c r="C613" s="6" t="s">
        <v>114</v>
      </c>
      <c r="D613" s="12" t="s">
        <v>1147</v>
      </c>
      <c r="E613" s="6">
        <v>18</v>
      </c>
      <c r="F613" s="12">
        <v>30</v>
      </c>
      <c r="G613" s="12">
        <f>IF(TablaCocina[[#This Row],[Cobro de la orde]]="Sí",F613*K613,0)</f>
        <v>60</v>
      </c>
      <c r="H613" s="12">
        <f>IF(TablaCocina[[#This Row],[Cobro de la orde]]="Sí",(F613-E613)*K613,0)</f>
        <v>24</v>
      </c>
      <c r="I613" s="12">
        <f>IF(TablaCocina[[#This Row],[Cobro de la orde]]="Sí",F613*K613,0)</f>
        <v>60</v>
      </c>
      <c r="J613" s="46">
        <f>IF(TablaCocina[[#This Row],[Cobro de la orde]]="Sí",H613/G613,0)</f>
        <v>0.4</v>
      </c>
      <c r="K613" s="12">
        <v>2</v>
      </c>
      <c r="L613" s="12">
        <v>25</v>
      </c>
      <c r="M613" s="6" t="s">
        <v>1143</v>
      </c>
      <c r="N613" s="12" t="str">
        <f>VLOOKUP(TablaCocina[[#This Row],[Número de Orden]],TablaSala[[Número de Orden]:[Cobro de la Orden]],2,FALSE)</f>
        <v>Sí</v>
      </c>
    </row>
    <row r="614" spans="1:14">
      <c r="A614" s="6">
        <v>238</v>
      </c>
      <c r="B614" s="12">
        <v>13</v>
      </c>
      <c r="C614" s="6" t="s">
        <v>120</v>
      </c>
      <c r="D614" s="12" t="s">
        <v>1151</v>
      </c>
      <c r="E614" s="6">
        <v>22</v>
      </c>
      <c r="F614" s="12">
        <v>36</v>
      </c>
      <c r="G614" s="12">
        <f>IF(TablaCocina[[#This Row],[Cobro de la orde]]="Sí",F614*K614,0)</f>
        <v>72</v>
      </c>
      <c r="H614" s="12">
        <f>IF(TablaCocina[[#This Row],[Cobro de la orde]]="Sí",(F614-E614)*K614,0)</f>
        <v>28</v>
      </c>
      <c r="I614" s="12">
        <f>IF(TablaCocina[[#This Row],[Cobro de la orde]]="Sí",F614*K614,0)</f>
        <v>72</v>
      </c>
      <c r="J614" s="46">
        <f>IF(TablaCocina[[#This Row],[Cobro de la orde]]="Sí",H614/G614,0)</f>
        <v>0.3888888888888889</v>
      </c>
      <c r="K614" s="12">
        <v>2</v>
      </c>
      <c r="L614" s="12">
        <v>45</v>
      </c>
      <c r="M614" s="6" t="s">
        <v>1143</v>
      </c>
      <c r="N614" s="12" t="str">
        <f>VLOOKUP(TablaCocina[[#This Row],[Número de Orden]],TablaSala[[Número de Orden]:[Cobro de la Orden]],2,FALSE)</f>
        <v>Sí</v>
      </c>
    </row>
    <row r="615" spans="1:14">
      <c r="A615" s="6">
        <v>239</v>
      </c>
      <c r="B615" s="12">
        <v>12</v>
      </c>
      <c r="C615" s="6" t="s">
        <v>270</v>
      </c>
      <c r="D615" s="12" t="s">
        <v>1164</v>
      </c>
      <c r="E615" s="6">
        <v>15</v>
      </c>
      <c r="F615" s="12">
        <v>26</v>
      </c>
      <c r="G615" s="12">
        <f>IF(TablaCocina[[#This Row],[Cobro de la orde]]="Sí",F615*K615,0)</f>
        <v>26</v>
      </c>
      <c r="H615" s="12">
        <f>IF(TablaCocina[[#This Row],[Cobro de la orde]]="Sí",(F615-E615)*K615,0)</f>
        <v>11</v>
      </c>
      <c r="I615" s="12">
        <f>IF(TablaCocina[[#This Row],[Cobro de la orde]]="Sí",F615*K615,0)</f>
        <v>26</v>
      </c>
      <c r="J615" s="46">
        <f>IF(TablaCocina[[#This Row],[Cobro de la orde]]="Sí",H615/G615,0)</f>
        <v>0.42307692307692307</v>
      </c>
      <c r="K615" s="12">
        <v>1</v>
      </c>
      <c r="L615" s="12">
        <v>36</v>
      </c>
      <c r="M615" s="6" t="s">
        <v>1142</v>
      </c>
      <c r="N615" s="12" t="str">
        <f>VLOOKUP(TablaCocina[[#This Row],[Número de Orden]],TablaSala[[Número de Orden]:[Cobro de la Orden]],2,FALSE)</f>
        <v>Sí</v>
      </c>
    </row>
    <row r="616" spans="1:14">
      <c r="A616" s="6">
        <v>239</v>
      </c>
      <c r="B616" s="12">
        <v>12</v>
      </c>
      <c r="C616" s="6" t="s">
        <v>273</v>
      </c>
      <c r="D616" s="12" t="s">
        <v>1146</v>
      </c>
      <c r="E616" s="6">
        <v>14</v>
      </c>
      <c r="F616" s="12">
        <v>24</v>
      </c>
      <c r="G616" s="12">
        <f>IF(TablaCocina[[#This Row],[Cobro de la orde]]="Sí",F616*K616,0)</f>
        <v>48</v>
      </c>
      <c r="H616" s="12">
        <f>IF(TablaCocina[[#This Row],[Cobro de la orde]]="Sí",(F616-E616)*K616,0)</f>
        <v>20</v>
      </c>
      <c r="I616" s="12">
        <f>IF(TablaCocina[[#This Row],[Cobro de la orde]]="Sí",F616*K616,0)</f>
        <v>48</v>
      </c>
      <c r="J616" s="46">
        <f>IF(TablaCocina[[#This Row],[Cobro de la orde]]="Sí",H616/G616,0)</f>
        <v>0.41666666666666669</v>
      </c>
      <c r="K616" s="12">
        <v>2</v>
      </c>
      <c r="L616" s="12">
        <v>37</v>
      </c>
      <c r="M616" s="6" t="s">
        <v>1142</v>
      </c>
      <c r="N616" s="12" t="str">
        <f>VLOOKUP(TablaCocina[[#This Row],[Número de Orden]],TablaSala[[Número de Orden]:[Cobro de la Orden]],2,FALSE)</f>
        <v>Sí</v>
      </c>
    </row>
    <row r="617" spans="1:14">
      <c r="A617" s="6">
        <v>240</v>
      </c>
      <c r="B617" s="12">
        <v>9</v>
      </c>
      <c r="C617" s="6" t="s">
        <v>200</v>
      </c>
      <c r="D617" s="12" t="s">
        <v>1148</v>
      </c>
      <c r="E617" s="6">
        <v>19</v>
      </c>
      <c r="F617" s="12">
        <v>31</v>
      </c>
      <c r="G617" s="12">
        <f>IF(TablaCocina[[#This Row],[Cobro de la orde]]="Sí",F617*K617,0)</f>
        <v>93</v>
      </c>
      <c r="H617" s="12">
        <f>IF(TablaCocina[[#This Row],[Cobro de la orde]]="Sí",(F617-E617)*K617,0)</f>
        <v>36</v>
      </c>
      <c r="I617" s="12">
        <f>IF(TablaCocina[[#This Row],[Cobro de la orde]]="Sí",F617*K617,0)</f>
        <v>93</v>
      </c>
      <c r="J617" s="46">
        <f>IF(TablaCocina[[#This Row],[Cobro de la orde]]="Sí",H617/G617,0)</f>
        <v>0.38709677419354838</v>
      </c>
      <c r="K617" s="12">
        <v>3</v>
      </c>
      <c r="L617" s="12">
        <v>32</v>
      </c>
      <c r="M617" s="6" t="s">
        <v>1143</v>
      </c>
      <c r="N617" s="12" t="str">
        <f>VLOOKUP(TablaCocina[[#This Row],[Número de Orden]],TablaSala[[Número de Orden]:[Cobro de la Orden]],2,FALSE)</f>
        <v>Sí</v>
      </c>
    </row>
    <row r="618" spans="1:14">
      <c r="A618" s="6">
        <v>240</v>
      </c>
      <c r="B618" s="12">
        <v>9</v>
      </c>
      <c r="C618" s="6" t="s">
        <v>345</v>
      </c>
      <c r="D618" s="12" t="s">
        <v>1161</v>
      </c>
      <c r="E618" s="6">
        <v>14</v>
      </c>
      <c r="F618" s="12">
        <v>23</v>
      </c>
      <c r="G618" s="12">
        <f>IF(TablaCocina[[#This Row],[Cobro de la orde]]="Sí",F618*K618,0)</f>
        <v>69</v>
      </c>
      <c r="H618" s="12">
        <f>IF(TablaCocina[[#This Row],[Cobro de la orde]]="Sí",(F618-E618)*K618,0)</f>
        <v>27</v>
      </c>
      <c r="I618" s="12">
        <f>IF(TablaCocina[[#This Row],[Cobro de la orde]]="Sí",F618*K618,0)</f>
        <v>69</v>
      </c>
      <c r="J618" s="46">
        <f>IF(TablaCocina[[#This Row],[Cobro de la orde]]="Sí",H618/G618,0)</f>
        <v>0.39130434782608697</v>
      </c>
      <c r="K618" s="12">
        <v>3</v>
      </c>
      <c r="L618" s="12">
        <v>32</v>
      </c>
      <c r="M618" s="6" t="s">
        <v>1143</v>
      </c>
      <c r="N618" s="12" t="str">
        <f>VLOOKUP(TablaCocina[[#This Row],[Número de Orden]],TablaSala[[Número de Orden]:[Cobro de la Orden]],2,FALSE)</f>
        <v>Sí</v>
      </c>
    </row>
    <row r="619" spans="1:14">
      <c r="A619" s="6">
        <v>240</v>
      </c>
      <c r="B619" s="12">
        <v>9</v>
      </c>
      <c r="C619" s="6" t="s">
        <v>131</v>
      </c>
      <c r="D619" s="12" t="s">
        <v>1163</v>
      </c>
      <c r="E619" s="6">
        <v>10</v>
      </c>
      <c r="F619" s="12">
        <v>18</v>
      </c>
      <c r="G619" s="12">
        <f>IF(TablaCocina[[#This Row],[Cobro de la orde]]="Sí",F619*K619,0)</f>
        <v>36</v>
      </c>
      <c r="H619" s="12">
        <f>IF(TablaCocina[[#This Row],[Cobro de la orde]]="Sí",(F619-E619)*K619,0)</f>
        <v>16</v>
      </c>
      <c r="I619" s="12">
        <f>IF(TablaCocina[[#This Row],[Cobro de la orde]]="Sí",F619*K619,0)</f>
        <v>36</v>
      </c>
      <c r="J619" s="46">
        <f>IF(TablaCocina[[#This Row],[Cobro de la orde]]="Sí",H619/G619,0)</f>
        <v>0.44444444444444442</v>
      </c>
      <c r="K619" s="12">
        <v>2</v>
      </c>
      <c r="L619" s="12">
        <v>46</v>
      </c>
      <c r="M619" s="6" t="s">
        <v>1142</v>
      </c>
      <c r="N619" s="12" t="str">
        <f>VLOOKUP(TablaCocina[[#This Row],[Número de Orden]],TablaSala[[Número de Orden]:[Cobro de la Orden]],2,FALSE)</f>
        <v>Sí</v>
      </c>
    </row>
    <row r="620" spans="1:14">
      <c r="A620" s="6">
        <v>240</v>
      </c>
      <c r="B620" s="12">
        <v>9</v>
      </c>
      <c r="C620" s="6" t="s">
        <v>428</v>
      </c>
      <c r="D620" s="12" t="s">
        <v>1157</v>
      </c>
      <c r="E620" s="6">
        <v>19</v>
      </c>
      <c r="F620" s="12">
        <v>32</v>
      </c>
      <c r="G620" s="12">
        <f>IF(TablaCocina[[#This Row],[Cobro de la orde]]="Sí",F620*K620,0)</f>
        <v>96</v>
      </c>
      <c r="H620" s="12">
        <f>IF(TablaCocina[[#This Row],[Cobro de la orde]]="Sí",(F620-E620)*K620,0)</f>
        <v>39</v>
      </c>
      <c r="I620" s="12">
        <f>IF(TablaCocina[[#This Row],[Cobro de la orde]]="Sí",F620*K620,0)</f>
        <v>96</v>
      </c>
      <c r="J620" s="46">
        <f>IF(TablaCocina[[#This Row],[Cobro de la orde]]="Sí",H620/G620,0)</f>
        <v>0.40625</v>
      </c>
      <c r="K620" s="12">
        <v>3</v>
      </c>
      <c r="L620" s="12">
        <v>19</v>
      </c>
      <c r="M620" s="6" t="s">
        <v>1142</v>
      </c>
      <c r="N620" s="12" t="str">
        <f>VLOOKUP(TablaCocina[[#This Row],[Número de Orden]],TablaSala[[Número de Orden]:[Cobro de la Orden]],2,FALSE)</f>
        <v>Sí</v>
      </c>
    </row>
    <row r="621" spans="1:14">
      <c r="A621" s="6">
        <v>241</v>
      </c>
      <c r="B621" s="12">
        <v>12</v>
      </c>
      <c r="C621" s="6" t="s">
        <v>131</v>
      </c>
      <c r="D621" s="12" t="s">
        <v>1163</v>
      </c>
      <c r="E621" s="6">
        <v>10</v>
      </c>
      <c r="F621" s="12">
        <v>18</v>
      </c>
      <c r="G621" s="12">
        <f>IF(TablaCocina[[#This Row],[Cobro de la orde]]="Sí",F621*K621,0)</f>
        <v>18</v>
      </c>
      <c r="H621" s="12">
        <f>IF(TablaCocina[[#This Row],[Cobro de la orde]]="Sí",(F621-E621)*K621,0)</f>
        <v>8</v>
      </c>
      <c r="I621" s="12">
        <f>IF(TablaCocina[[#This Row],[Cobro de la orde]]="Sí",F621*K621,0)</f>
        <v>18</v>
      </c>
      <c r="J621" s="46">
        <f>IF(TablaCocina[[#This Row],[Cobro de la orde]]="Sí",H621/G621,0)</f>
        <v>0.44444444444444442</v>
      </c>
      <c r="K621" s="12">
        <v>1</v>
      </c>
      <c r="L621" s="12">
        <v>11</v>
      </c>
      <c r="M621" s="6" t="s">
        <v>1143</v>
      </c>
      <c r="N621" s="12" t="str">
        <f>VLOOKUP(TablaCocina[[#This Row],[Número de Orden]],TablaSala[[Número de Orden]:[Cobro de la Orden]],2,FALSE)</f>
        <v>Sí</v>
      </c>
    </row>
    <row r="622" spans="1:14">
      <c r="A622" s="6">
        <v>242</v>
      </c>
      <c r="B622" s="12">
        <v>12</v>
      </c>
      <c r="C622" s="6" t="s">
        <v>270</v>
      </c>
      <c r="D622" s="12" t="s">
        <v>1164</v>
      </c>
      <c r="E622" s="6">
        <v>15</v>
      </c>
      <c r="F622" s="12">
        <v>26</v>
      </c>
      <c r="G622" s="12">
        <f>IF(TablaCocina[[#This Row],[Cobro de la orde]]="Sí",F622*K622,0)</f>
        <v>0</v>
      </c>
      <c r="H622" s="12">
        <f>IF(TablaCocina[[#This Row],[Cobro de la orde]]="Sí",(F622-E622)*K622,0)</f>
        <v>0</v>
      </c>
      <c r="I622" s="12">
        <f>IF(TablaCocina[[#This Row],[Cobro de la orde]]="Sí",F622*K622,0)</f>
        <v>0</v>
      </c>
      <c r="J622" s="46">
        <f>IF(TablaCocina[[#This Row],[Cobro de la orde]]="Sí",H622/G622,0)</f>
        <v>0</v>
      </c>
      <c r="K622" s="12">
        <v>1</v>
      </c>
      <c r="L622" s="12">
        <v>54</v>
      </c>
      <c r="M622" s="6" t="s">
        <v>1142</v>
      </c>
      <c r="N622" s="12" t="str">
        <f>VLOOKUP(TablaCocina[[#This Row],[Número de Orden]],TablaSala[[Número de Orden]:[Cobro de la Orden]],2,FALSE)</f>
        <v>No</v>
      </c>
    </row>
    <row r="623" spans="1:14">
      <c r="A623" s="6">
        <v>242</v>
      </c>
      <c r="B623" s="12">
        <v>12</v>
      </c>
      <c r="C623" s="6" t="s">
        <v>209</v>
      </c>
      <c r="D623" s="12" t="s">
        <v>1165</v>
      </c>
      <c r="E623" s="6">
        <v>15</v>
      </c>
      <c r="F623" s="12">
        <v>25</v>
      </c>
      <c r="G623" s="12">
        <f>IF(TablaCocina[[#This Row],[Cobro de la orde]]="Sí",F623*K623,0)</f>
        <v>0</v>
      </c>
      <c r="H623" s="12">
        <f>IF(TablaCocina[[#This Row],[Cobro de la orde]]="Sí",(F623-E623)*K623,0)</f>
        <v>0</v>
      </c>
      <c r="I623" s="12">
        <f>IF(TablaCocina[[#This Row],[Cobro de la orde]]="Sí",F623*K623,0)</f>
        <v>0</v>
      </c>
      <c r="J623" s="46">
        <f>IF(TablaCocina[[#This Row],[Cobro de la orde]]="Sí",H623/G623,0)</f>
        <v>0</v>
      </c>
      <c r="K623" s="12">
        <v>3</v>
      </c>
      <c r="L623" s="12">
        <v>40</v>
      </c>
      <c r="M623" s="6" t="s">
        <v>1143</v>
      </c>
      <c r="N623" s="12" t="str">
        <f>VLOOKUP(TablaCocina[[#This Row],[Número de Orden]],TablaSala[[Número de Orden]:[Cobro de la Orden]],2,FALSE)</f>
        <v>No</v>
      </c>
    </row>
    <row r="624" spans="1:14">
      <c r="A624" s="6">
        <v>242</v>
      </c>
      <c r="B624" s="12">
        <v>12</v>
      </c>
      <c r="C624" s="6" t="s">
        <v>453</v>
      </c>
      <c r="D624" s="12" t="s">
        <v>1153</v>
      </c>
      <c r="E624" s="6">
        <v>20</v>
      </c>
      <c r="F624" s="12">
        <v>33</v>
      </c>
      <c r="G624" s="12">
        <f>IF(TablaCocina[[#This Row],[Cobro de la orde]]="Sí",F624*K624,0)</f>
        <v>0</v>
      </c>
      <c r="H624" s="12">
        <f>IF(TablaCocina[[#This Row],[Cobro de la orde]]="Sí",(F624-E624)*K624,0)</f>
        <v>0</v>
      </c>
      <c r="I624" s="12">
        <f>IF(TablaCocina[[#This Row],[Cobro de la orde]]="Sí",F624*K624,0)</f>
        <v>0</v>
      </c>
      <c r="J624" s="46">
        <f>IF(TablaCocina[[#This Row],[Cobro de la orde]]="Sí",H624/G624,0)</f>
        <v>0</v>
      </c>
      <c r="K624" s="12">
        <v>1</v>
      </c>
      <c r="L624" s="12">
        <v>5</v>
      </c>
      <c r="M624" s="6" t="s">
        <v>1142</v>
      </c>
      <c r="N624" s="12" t="str">
        <f>VLOOKUP(TablaCocina[[#This Row],[Número de Orden]],TablaSala[[Número de Orden]:[Cobro de la Orden]],2,FALSE)</f>
        <v>No</v>
      </c>
    </row>
    <row r="625" spans="1:14">
      <c r="A625" s="6">
        <v>243</v>
      </c>
      <c r="B625" s="12">
        <v>4</v>
      </c>
      <c r="C625" s="6" t="s">
        <v>79</v>
      </c>
      <c r="D625" s="12" t="s">
        <v>1150</v>
      </c>
      <c r="E625" s="6">
        <v>25</v>
      </c>
      <c r="F625" s="12">
        <v>40</v>
      </c>
      <c r="G625" s="12">
        <f>IF(TablaCocina[[#This Row],[Cobro de la orde]]="Sí",F625*K625,0)</f>
        <v>120</v>
      </c>
      <c r="H625" s="12">
        <f>IF(TablaCocina[[#This Row],[Cobro de la orde]]="Sí",(F625-E625)*K625,0)</f>
        <v>45</v>
      </c>
      <c r="I625" s="12">
        <f>IF(TablaCocina[[#This Row],[Cobro de la orde]]="Sí",F625*K625,0)</f>
        <v>120</v>
      </c>
      <c r="J625" s="46">
        <f>IF(TablaCocina[[#This Row],[Cobro de la orde]]="Sí",H625/G625,0)</f>
        <v>0.375</v>
      </c>
      <c r="K625" s="12">
        <v>3</v>
      </c>
      <c r="L625" s="12">
        <v>22</v>
      </c>
      <c r="M625" s="6" t="s">
        <v>1143</v>
      </c>
      <c r="N625" s="12" t="str">
        <f>VLOOKUP(TablaCocina[[#This Row],[Número de Orden]],TablaSala[[Número de Orden]:[Cobro de la Orden]],2,FALSE)</f>
        <v>Sí</v>
      </c>
    </row>
    <row r="626" spans="1:14">
      <c r="A626" s="6">
        <v>244</v>
      </c>
      <c r="B626" s="12">
        <v>17</v>
      </c>
      <c r="C626" s="6" t="s">
        <v>79</v>
      </c>
      <c r="D626" s="12" t="s">
        <v>1150</v>
      </c>
      <c r="E626" s="6">
        <v>25</v>
      </c>
      <c r="F626" s="12">
        <v>40</v>
      </c>
      <c r="G626" s="12">
        <f>IF(TablaCocina[[#This Row],[Cobro de la orde]]="Sí",F626*K626,0)</f>
        <v>120</v>
      </c>
      <c r="H626" s="12">
        <f>IF(TablaCocina[[#This Row],[Cobro de la orde]]="Sí",(F626-E626)*K626,0)</f>
        <v>45</v>
      </c>
      <c r="I626" s="12">
        <f>IF(TablaCocina[[#This Row],[Cobro de la orde]]="Sí",F626*K626,0)</f>
        <v>120</v>
      </c>
      <c r="J626" s="46">
        <f>IF(TablaCocina[[#This Row],[Cobro de la orde]]="Sí",H626/G626,0)</f>
        <v>0.375</v>
      </c>
      <c r="K626" s="12">
        <v>3</v>
      </c>
      <c r="L626" s="12">
        <v>30</v>
      </c>
      <c r="M626" s="6" t="s">
        <v>1142</v>
      </c>
      <c r="N626" s="12" t="str">
        <f>VLOOKUP(TablaCocina[[#This Row],[Número de Orden]],TablaSala[[Número de Orden]:[Cobro de la Orden]],2,FALSE)</f>
        <v>Sí</v>
      </c>
    </row>
    <row r="627" spans="1:14">
      <c r="A627" s="6">
        <v>244</v>
      </c>
      <c r="B627" s="12">
        <v>17</v>
      </c>
      <c r="C627" s="6" t="s">
        <v>194</v>
      </c>
      <c r="D627" s="12" t="s">
        <v>1155</v>
      </c>
      <c r="E627" s="6">
        <v>11</v>
      </c>
      <c r="F627" s="12">
        <v>19</v>
      </c>
      <c r="G627" s="12">
        <f>IF(TablaCocina[[#This Row],[Cobro de la orde]]="Sí",F627*K627,0)</f>
        <v>38</v>
      </c>
      <c r="H627" s="12">
        <f>IF(TablaCocina[[#This Row],[Cobro de la orde]]="Sí",(F627-E627)*K627,0)</f>
        <v>16</v>
      </c>
      <c r="I627" s="12">
        <f>IF(TablaCocina[[#This Row],[Cobro de la orde]]="Sí",F627*K627,0)</f>
        <v>38</v>
      </c>
      <c r="J627" s="46">
        <f>IF(TablaCocina[[#This Row],[Cobro de la orde]]="Sí",H627/G627,0)</f>
        <v>0.42105263157894735</v>
      </c>
      <c r="K627" s="12">
        <v>2</v>
      </c>
      <c r="L627" s="12">
        <v>59</v>
      </c>
      <c r="M627" s="6" t="s">
        <v>1142</v>
      </c>
      <c r="N627" s="12" t="str">
        <f>VLOOKUP(TablaCocina[[#This Row],[Número de Orden]],TablaSala[[Número de Orden]:[Cobro de la Orden]],2,FALSE)</f>
        <v>Sí</v>
      </c>
    </row>
    <row r="628" spans="1:14">
      <c r="A628" s="6">
        <v>245</v>
      </c>
      <c r="B628" s="12">
        <v>11</v>
      </c>
      <c r="C628" s="6" t="s">
        <v>131</v>
      </c>
      <c r="D628" s="12" t="s">
        <v>1163</v>
      </c>
      <c r="E628" s="6">
        <v>10</v>
      </c>
      <c r="F628" s="12">
        <v>18</v>
      </c>
      <c r="G628" s="12">
        <f>IF(TablaCocina[[#This Row],[Cobro de la orde]]="Sí",F628*K628,0)</f>
        <v>54</v>
      </c>
      <c r="H628" s="12">
        <f>IF(TablaCocina[[#This Row],[Cobro de la orde]]="Sí",(F628-E628)*K628,0)</f>
        <v>24</v>
      </c>
      <c r="I628" s="12">
        <f>IF(TablaCocina[[#This Row],[Cobro de la orde]]="Sí",F628*K628,0)</f>
        <v>54</v>
      </c>
      <c r="J628" s="46">
        <f>IF(TablaCocina[[#This Row],[Cobro de la orde]]="Sí",H628/G628,0)</f>
        <v>0.44444444444444442</v>
      </c>
      <c r="K628" s="12">
        <v>3</v>
      </c>
      <c r="L628" s="12">
        <v>45</v>
      </c>
      <c r="M628" s="6" t="s">
        <v>1143</v>
      </c>
      <c r="N628" s="12" t="str">
        <f>VLOOKUP(TablaCocina[[#This Row],[Número de Orden]],TablaSala[[Número de Orden]:[Cobro de la Orden]],2,FALSE)</f>
        <v>Sí</v>
      </c>
    </row>
    <row r="629" spans="1:14">
      <c r="A629" s="6">
        <v>245</v>
      </c>
      <c r="B629" s="12">
        <v>11</v>
      </c>
      <c r="C629" s="6" t="s">
        <v>200</v>
      </c>
      <c r="D629" s="12" t="s">
        <v>1148</v>
      </c>
      <c r="E629" s="6">
        <v>19</v>
      </c>
      <c r="F629" s="12">
        <v>31</v>
      </c>
      <c r="G629" s="12">
        <f>IF(TablaCocina[[#This Row],[Cobro de la orde]]="Sí",F629*K629,0)</f>
        <v>31</v>
      </c>
      <c r="H629" s="12">
        <f>IF(TablaCocina[[#This Row],[Cobro de la orde]]="Sí",(F629-E629)*K629,0)</f>
        <v>12</v>
      </c>
      <c r="I629" s="12">
        <f>IF(TablaCocina[[#This Row],[Cobro de la orde]]="Sí",F629*K629,0)</f>
        <v>31</v>
      </c>
      <c r="J629" s="46">
        <f>IF(TablaCocina[[#This Row],[Cobro de la orde]]="Sí",H629/G629,0)</f>
        <v>0.38709677419354838</v>
      </c>
      <c r="K629" s="12">
        <v>1</v>
      </c>
      <c r="L629" s="12">
        <v>23</v>
      </c>
      <c r="M629" s="6" t="s">
        <v>1142</v>
      </c>
      <c r="N629" s="12" t="str">
        <f>VLOOKUP(TablaCocina[[#This Row],[Número de Orden]],TablaSala[[Número de Orden]:[Cobro de la Orden]],2,FALSE)</f>
        <v>Sí</v>
      </c>
    </row>
    <row r="630" spans="1:14">
      <c r="A630" s="6">
        <v>245</v>
      </c>
      <c r="B630" s="12">
        <v>11</v>
      </c>
      <c r="C630" s="6" t="s">
        <v>79</v>
      </c>
      <c r="D630" s="12" t="s">
        <v>1150</v>
      </c>
      <c r="E630" s="6">
        <v>25</v>
      </c>
      <c r="F630" s="12">
        <v>40</v>
      </c>
      <c r="G630" s="12">
        <f>IF(TablaCocina[[#This Row],[Cobro de la orde]]="Sí",F630*K630,0)</f>
        <v>80</v>
      </c>
      <c r="H630" s="12">
        <f>IF(TablaCocina[[#This Row],[Cobro de la orde]]="Sí",(F630-E630)*K630,0)</f>
        <v>30</v>
      </c>
      <c r="I630" s="12">
        <f>IF(TablaCocina[[#This Row],[Cobro de la orde]]="Sí",F630*K630,0)</f>
        <v>80</v>
      </c>
      <c r="J630" s="46">
        <f>IF(TablaCocina[[#This Row],[Cobro de la orde]]="Sí",H630/G630,0)</f>
        <v>0.375</v>
      </c>
      <c r="K630" s="12">
        <v>2</v>
      </c>
      <c r="L630" s="12">
        <v>23</v>
      </c>
      <c r="M630" s="6" t="s">
        <v>1142</v>
      </c>
      <c r="N630" s="12" t="str">
        <f>VLOOKUP(TablaCocina[[#This Row],[Número de Orden]],TablaSala[[Número de Orden]:[Cobro de la Orden]],2,FALSE)</f>
        <v>Sí</v>
      </c>
    </row>
    <row r="631" spans="1:14">
      <c r="A631" s="6">
        <v>245</v>
      </c>
      <c r="B631" s="12">
        <v>11</v>
      </c>
      <c r="C631" s="6" t="s">
        <v>120</v>
      </c>
      <c r="D631" s="12" t="s">
        <v>1151</v>
      </c>
      <c r="E631" s="6">
        <v>22</v>
      </c>
      <c r="F631" s="12">
        <v>36</v>
      </c>
      <c r="G631" s="12">
        <f>IF(TablaCocina[[#This Row],[Cobro de la orde]]="Sí",F631*K631,0)</f>
        <v>108</v>
      </c>
      <c r="H631" s="12">
        <f>IF(TablaCocina[[#This Row],[Cobro de la orde]]="Sí",(F631-E631)*K631,0)</f>
        <v>42</v>
      </c>
      <c r="I631" s="12">
        <f>IF(TablaCocina[[#This Row],[Cobro de la orde]]="Sí",F631*K631,0)</f>
        <v>108</v>
      </c>
      <c r="J631" s="46">
        <f>IF(TablaCocina[[#This Row],[Cobro de la orde]]="Sí",H631/G631,0)</f>
        <v>0.3888888888888889</v>
      </c>
      <c r="K631" s="12">
        <v>3</v>
      </c>
      <c r="L631" s="12">
        <v>25</v>
      </c>
      <c r="M631" s="6" t="s">
        <v>1143</v>
      </c>
      <c r="N631" s="12" t="str">
        <f>VLOOKUP(TablaCocina[[#This Row],[Número de Orden]],TablaSala[[Número de Orden]:[Cobro de la Orden]],2,FALSE)</f>
        <v>Sí</v>
      </c>
    </row>
    <row r="632" spans="1:14">
      <c r="A632" s="6">
        <v>246</v>
      </c>
      <c r="B632" s="12">
        <v>2</v>
      </c>
      <c r="C632" s="6" t="s">
        <v>184</v>
      </c>
      <c r="D632" s="12" t="s">
        <v>1149</v>
      </c>
      <c r="E632" s="6">
        <v>16</v>
      </c>
      <c r="F632" s="12">
        <v>27</v>
      </c>
      <c r="G632" s="12">
        <f>IF(TablaCocina[[#This Row],[Cobro de la orde]]="Sí",F632*K632,0)</f>
        <v>0</v>
      </c>
      <c r="H632" s="12">
        <f>IF(TablaCocina[[#This Row],[Cobro de la orde]]="Sí",(F632-E632)*K632,0)</f>
        <v>0</v>
      </c>
      <c r="I632" s="12">
        <f>IF(TablaCocina[[#This Row],[Cobro de la orde]]="Sí",F632*K632,0)</f>
        <v>0</v>
      </c>
      <c r="J632" s="46">
        <f>IF(TablaCocina[[#This Row],[Cobro de la orde]]="Sí",H632/G632,0)</f>
        <v>0</v>
      </c>
      <c r="K632" s="12">
        <v>3</v>
      </c>
      <c r="L632" s="12">
        <v>36</v>
      </c>
      <c r="M632" s="6" t="s">
        <v>1143</v>
      </c>
      <c r="N632" s="12" t="str">
        <f>VLOOKUP(TablaCocina[[#This Row],[Número de Orden]],TablaSala[[Número de Orden]:[Cobro de la Orden]],2,FALSE)</f>
        <v>No</v>
      </c>
    </row>
    <row r="633" spans="1:14">
      <c r="A633" s="6">
        <v>246</v>
      </c>
      <c r="B633" s="12">
        <v>2</v>
      </c>
      <c r="C633" s="6" t="s">
        <v>273</v>
      </c>
      <c r="D633" s="12" t="s">
        <v>1146</v>
      </c>
      <c r="E633" s="6">
        <v>14</v>
      </c>
      <c r="F633" s="12">
        <v>24</v>
      </c>
      <c r="G633" s="12">
        <f>IF(TablaCocina[[#This Row],[Cobro de la orde]]="Sí",F633*K633,0)</f>
        <v>0</v>
      </c>
      <c r="H633" s="12">
        <f>IF(TablaCocina[[#This Row],[Cobro de la orde]]="Sí",(F633-E633)*K633,0)</f>
        <v>0</v>
      </c>
      <c r="I633" s="12">
        <f>IF(TablaCocina[[#This Row],[Cobro de la orde]]="Sí",F633*K633,0)</f>
        <v>0</v>
      </c>
      <c r="J633" s="46">
        <f>IF(TablaCocina[[#This Row],[Cobro de la orde]]="Sí",H633/G633,0)</f>
        <v>0</v>
      </c>
      <c r="K633" s="12">
        <v>2</v>
      </c>
      <c r="L633" s="12">
        <v>10</v>
      </c>
      <c r="M633" s="6" t="s">
        <v>1142</v>
      </c>
      <c r="N633" s="12" t="str">
        <f>VLOOKUP(TablaCocina[[#This Row],[Número de Orden]],TablaSala[[Número de Orden]:[Cobro de la Orden]],2,FALSE)</f>
        <v>No</v>
      </c>
    </row>
    <row r="634" spans="1:14">
      <c r="A634" s="6">
        <v>246</v>
      </c>
      <c r="B634" s="12">
        <v>2</v>
      </c>
      <c r="C634" s="6" t="s">
        <v>47</v>
      </c>
      <c r="D634" s="12" t="s">
        <v>1156</v>
      </c>
      <c r="E634" s="6">
        <v>21</v>
      </c>
      <c r="F634" s="12">
        <v>35</v>
      </c>
      <c r="G634" s="12">
        <f>IF(TablaCocina[[#This Row],[Cobro de la orde]]="Sí",F634*K634,0)</f>
        <v>0</v>
      </c>
      <c r="H634" s="12">
        <f>IF(TablaCocina[[#This Row],[Cobro de la orde]]="Sí",(F634-E634)*K634,0)</f>
        <v>0</v>
      </c>
      <c r="I634" s="12">
        <f>IF(TablaCocina[[#This Row],[Cobro de la orde]]="Sí",F634*K634,0)</f>
        <v>0</v>
      </c>
      <c r="J634" s="46">
        <f>IF(TablaCocina[[#This Row],[Cobro de la orde]]="Sí",H634/G634,0)</f>
        <v>0</v>
      </c>
      <c r="K634" s="12">
        <v>3</v>
      </c>
      <c r="L634" s="12">
        <v>48</v>
      </c>
      <c r="M634" s="6" t="s">
        <v>1142</v>
      </c>
      <c r="N634" s="12" t="str">
        <f>VLOOKUP(TablaCocina[[#This Row],[Número de Orden]],TablaSala[[Número de Orden]:[Cobro de la Orden]],2,FALSE)</f>
        <v>No</v>
      </c>
    </row>
    <row r="635" spans="1:14">
      <c r="A635" s="6">
        <v>246</v>
      </c>
      <c r="B635" s="12">
        <v>2</v>
      </c>
      <c r="C635" s="6" t="s">
        <v>200</v>
      </c>
      <c r="D635" s="12" t="s">
        <v>1148</v>
      </c>
      <c r="E635" s="6">
        <v>19</v>
      </c>
      <c r="F635" s="12">
        <v>31</v>
      </c>
      <c r="G635" s="12">
        <f>IF(TablaCocina[[#This Row],[Cobro de la orde]]="Sí",F635*K635,0)</f>
        <v>0</v>
      </c>
      <c r="H635" s="12">
        <f>IF(TablaCocina[[#This Row],[Cobro de la orde]]="Sí",(F635-E635)*K635,0)</f>
        <v>0</v>
      </c>
      <c r="I635" s="12">
        <f>IF(TablaCocina[[#This Row],[Cobro de la orde]]="Sí",F635*K635,0)</f>
        <v>0</v>
      </c>
      <c r="J635" s="46">
        <f>IF(TablaCocina[[#This Row],[Cobro de la orde]]="Sí",H635/G635,0)</f>
        <v>0</v>
      </c>
      <c r="K635" s="12">
        <v>3</v>
      </c>
      <c r="L635" s="12">
        <v>52</v>
      </c>
      <c r="M635" s="6" t="s">
        <v>1142</v>
      </c>
      <c r="N635" s="12" t="str">
        <f>VLOOKUP(TablaCocina[[#This Row],[Número de Orden]],TablaSala[[Número de Orden]:[Cobro de la Orden]],2,FALSE)</f>
        <v>No</v>
      </c>
    </row>
    <row r="636" spans="1:14">
      <c r="A636" s="6">
        <v>247</v>
      </c>
      <c r="B636" s="12">
        <v>11</v>
      </c>
      <c r="C636" s="6" t="s">
        <v>453</v>
      </c>
      <c r="D636" s="12" t="s">
        <v>1153</v>
      </c>
      <c r="E636" s="6">
        <v>20</v>
      </c>
      <c r="F636" s="12">
        <v>33</v>
      </c>
      <c r="G636" s="12">
        <f>IF(TablaCocina[[#This Row],[Cobro de la orde]]="Sí",F636*K636,0)</f>
        <v>66</v>
      </c>
      <c r="H636" s="12">
        <f>IF(TablaCocina[[#This Row],[Cobro de la orde]]="Sí",(F636-E636)*K636,0)</f>
        <v>26</v>
      </c>
      <c r="I636" s="12">
        <f>IF(TablaCocina[[#This Row],[Cobro de la orde]]="Sí",F636*K636,0)</f>
        <v>66</v>
      </c>
      <c r="J636" s="46">
        <f>IF(TablaCocina[[#This Row],[Cobro de la orde]]="Sí",H636/G636,0)</f>
        <v>0.39393939393939392</v>
      </c>
      <c r="K636" s="12">
        <v>2</v>
      </c>
      <c r="L636" s="12">
        <v>59</v>
      </c>
      <c r="M636" s="6" t="s">
        <v>1143</v>
      </c>
      <c r="N636" s="12" t="str">
        <f>VLOOKUP(TablaCocina[[#This Row],[Número de Orden]],TablaSala[[Número de Orden]:[Cobro de la Orden]],2,FALSE)</f>
        <v>Sí</v>
      </c>
    </row>
    <row r="637" spans="1:14">
      <c r="A637" s="6">
        <v>248</v>
      </c>
      <c r="B637" s="12">
        <v>12</v>
      </c>
      <c r="C637" s="6" t="s">
        <v>91</v>
      </c>
      <c r="D637" s="12" t="s">
        <v>1159</v>
      </c>
      <c r="E637" s="6">
        <v>20</v>
      </c>
      <c r="F637" s="12">
        <v>34</v>
      </c>
      <c r="G637" s="12">
        <f>IF(TablaCocina[[#This Row],[Cobro de la orde]]="Sí",F637*K637,0)</f>
        <v>34</v>
      </c>
      <c r="H637" s="12">
        <f>IF(TablaCocina[[#This Row],[Cobro de la orde]]="Sí",(F637-E637)*K637,0)</f>
        <v>14</v>
      </c>
      <c r="I637" s="12">
        <f>IF(TablaCocina[[#This Row],[Cobro de la orde]]="Sí",F637*K637,0)</f>
        <v>34</v>
      </c>
      <c r="J637" s="46">
        <f>IF(TablaCocina[[#This Row],[Cobro de la orde]]="Sí",H637/G637,0)</f>
        <v>0.41176470588235292</v>
      </c>
      <c r="K637" s="12">
        <v>1</v>
      </c>
      <c r="L637" s="12">
        <v>32</v>
      </c>
      <c r="M637" s="6" t="s">
        <v>1143</v>
      </c>
      <c r="N637" s="12" t="str">
        <f>VLOOKUP(TablaCocina[[#This Row],[Número de Orden]],TablaSala[[Número de Orden]:[Cobro de la Orden]],2,FALSE)</f>
        <v>Sí</v>
      </c>
    </row>
    <row r="638" spans="1:14">
      <c r="A638" s="6">
        <v>248</v>
      </c>
      <c r="B638" s="12">
        <v>12</v>
      </c>
      <c r="C638" s="6" t="s">
        <v>65</v>
      </c>
      <c r="D638" s="12" t="s">
        <v>1152</v>
      </c>
      <c r="E638" s="6">
        <v>17</v>
      </c>
      <c r="F638" s="12">
        <v>29</v>
      </c>
      <c r="G638" s="12">
        <f>IF(TablaCocina[[#This Row],[Cobro de la orde]]="Sí",F638*K638,0)</f>
        <v>87</v>
      </c>
      <c r="H638" s="12">
        <f>IF(TablaCocina[[#This Row],[Cobro de la orde]]="Sí",(F638-E638)*K638,0)</f>
        <v>36</v>
      </c>
      <c r="I638" s="12">
        <f>IF(TablaCocina[[#This Row],[Cobro de la orde]]="Sí",F638*K638,0)</f>
        <v>87</v>
      </c>
      <c r="J638" s="46">
        <f>IF(TablaCocina[[#This Row],[Cobro de la orde]]="Sí",H638/G638,0)</f>
        <v>0.41379310344827586</v>
      </c>
      <c r="K638" s="12">
        <v>3</v>
      </c>
      <c r="L638" s="12">
        <v>51</v>
      </c>
      <c r="M638" s="6" t="s">
        <v>1143</v>
      </c>
      <c r="N638" s="12" t="str">
        <f>VLOOKUP(TablaCocina[[#This Row],[Número de Orden]],TablaSala[[Número de Orden]:[Cobro de la Orden]],2,FALSE)</f>
        <v>Sí</v>
      </c>
    </row>
    <row r="639" spans="1:14">
      <c r="A639" s="6">
        <v>248</v>
      </c>
      <c r="B639" s="12">
        <v>12</v>
      </c>
      <c r="C639" s="6" t="s">
        <v>184</v>
      </c>
      <c r="D639" s="12" t="s">
        <v>1149</v>
      </c>
      <c r="E639" s="6">
        <v>16</v>
      </c>
      <c r="F639" s="12">
        <v>27</v>
      </c>
      <c r="G639" s="12">
        <f>IF(TablaCocina[[#This Row],[Cobro de la orde]]="Sí",F639*K639,0)</f>
        <v>54</v>
      </c>
      <c r="H639" s="12">
        <f>IF(TablaCocina[[#This Row],[Cobro de la orde]]="Sí",(F639-E639)*K639,0)</f>
        <v>22</v>
      </c>
      <c r="I639" s="12">
        <f>IF(TablaCocina[[#This Row],[Cobro de la orde]]="Sí",F639*K639,0)</f>
        <v>54</v>
      </c>
      <c r="J639" s="46">
        <f>IF(TablaCocina[[#This Row],[Cobro de la orde]]="Sí",H639/G639,0)</f>
        <v>0.40740740740740738</v>
      </c>
      <c r="K639" s="12">
        <v>2</v>
      </c>
      <c r="L639" s="12">
        <v>6</v>
      </c>
      <c r="M639" s="6" t="s">
        <v>1143</v>
      </c>
      <c r="N639" s="12" t="str">
        <f>VLOOKUP(TablaCocina[[#This Row],[Número de Orden]],TablaSala[[Número de Orden]:[Cobro de la Orden]],2,FALSE)</f>
        <v>Sí</v>
      </c>
    </row>
    <row r="640" spans="1:14">
      <c r="A640" s="6">
        <v>248</v>
      </c>
      <c r="B640" s="12">
        <v>12</v>
      </c>
      <c r="C640" s="6" t="s">
        <v>209</v>
      </c>
      <c r="D640" s="12" t="s">
        <v>1165</v>
      </c>
      <c r="E640" s="6">
        <v>15</v>
      </c>
      <c r="F640" s="12">
        <v>25</v>
      </c>
      <c r="G640" s="12">
        <f>IF(TablaCocina[[#This Row],[Cobro de la orde]]="Sí",F640*K640,0)</f>
        <v>50</v>
      </c>
      <c r="H640" s="12">
        <f>IF(TablaCocina[[#This Row],[Cobro de la orde]]="Sí",(F640-E640)*K640,0)</f>
        <v>20</v>
      </c>
      <c r="I640" s="12">
        <f>IF(TablaCocina[[#This Row],[Cobro de la orde]]="Sí",F640*K640,0)</f>
        <v>50</v>
      </c>
      <c r="J640" s="46">
        <f>IF(TablaCocina[[#This Row],[Cobro de la orde]]="Sí",H640/G640,0)</f>
        <v>0.4</v>
      </c>
      <c r="K640" s="12">
        <v>2</v>
      </c>
      <c r="L640" s="12">
        <v>31</v>
      </c>
      <c r="M640" s="6" t="s">
        <v>1142</v>
      </c>
      <c r="N640" s="12" t="str">
        <f>VLOOKUP(TablaCocina[[#This Row],[Número de Orden]],TablaSala[[Número de Orden]:[Cobro de la Orden]],2,FALSE)</f>
        <v>Sí</v>
      </c>
    </row>
    <row r="641" spans="1:14">
      <c r="A641" s="6">
        <v>249</v>
      </c>
      <c r="B641" s="12">
        <v>8</v>
      </c>
      <c r="C641" s="6" t="s">
        <v>349</v>
      </c>
      <c r="D641" s="12" t="s">
        <v>1158</v>
      </c>
      <c r="E641" s="6">
        <v>13</v>
      </c>
      <c r="F641" s="12">
        <v>22</v>
      </c>
      <c r="G641" s="12">
        <f>IF(TablaCocina[[#This Row],[Cobro de la orde]]="Sí",F641*K641,0)</f>
        <v>44</v>
      </c>
      <c r="H641" s="12">
        <f>IF(TablaCocina[[#This Row],[Cobro de la orde]]="Sí",(F641-E641)*K641,0)</f>
        <v>18</v>
      </c>
      <c r="I641" s="12">
        <f>IF(TablaCocina[[#This Row],[Cobro de la orde]]="Sí",F641*K641,0)</f>
        <v>44</v>
      </c>
      <c r="J641" s="46">
        <f>IF(TablaCocina[[#This Row],[Cobro de la orde]]="Sí",H641/G641,0)</f>
        <v>0.40909090909090912</v>
      </c>
      <c r="K641" s="12">
        <v>2</v>
      </c>
      <c r="L641" s="12">
        <v>51</v>
      </c>
      <c r="M641" s="6" t="s">
        <v>1143</v>
      </c>
      <c r="N641" s="12" t="str">
        <f>VLOOKUP(TablaCocina[[#This Row],[Número de Orden]],TablaSala[[Número de Orden]:[Cobro de la Orden]],2,FALSE)</f>
        <v>Sí</v>
      </c>
    </row>
    <row r="642" spans="1:14">
      <c r="A642" s="6">
        <v>249</v>
      </c>
      <c r="B642" s="12">
        <v>8</v>
      </c>
      <c r="C642" s="6" t="s">
        <v>131</v>
      </c>
      <c r="D642" s="12" t="s">
        <v>1163</v>
      </c>
      <c r="E642" s="6">
        <v>10</v>
      </c>
      <c r="F642" s="12">
        <v>18</v>
      </c>
      <c r="G642" s="12">
        <f>IF(TablaCocina[[#This Row],[Cobro de la orde]]="Sí",F642*K642,0)</f>
        <v>36</v>
      </c>
      <c r="H642" s="12">
        <f>IF(TablaCocina[[#This Row],[Cobro de la orde]]="Sí",(F642-E642)*K642,0)</f>
        <v>16</v>
      </c>
      <c r="I642" s="12">
        <f>IF(TablaCocina[[#This Row],[Cobro de la orde]]="Sí",F642*K642,0)</f>
        <v>36</v>
      </c>
      <c r="J642" s="46">
        <f>IF(TablaCocina[[#This Row],[Cobro de la orde]]="Sí",H642/G642,0)</f>
        <v>0.44444444444444442</v>
      </c>
      <c r="K642" s="12">
        <v>2</v>
      </c>
      <c r="L642" s="12">
        <v>58</v>
      </c>
      <c r="M642" s="6" t="s">
        <v>1142</v>
      </c>
      <c r="N642" s="12" t="str">
        <f>VLOOKUP(TablaCocina[[#This Row],[Número de Orden]],TablaSala[[Número de Orden]:[Cobro de la Orden]],2,FALSE)</f>
        <v>Sí</v>
      </c>
    </row>
    <row r="643" spans="1:14">
      <c r="A643" s="6">
        <v>250</v>
      </c>
      <c r="B643" s="12">
        <v>8</v>
      </c>
      <c r="C643" s="6" t="s">
        <v>255</v>
      </c>
      <c r="D643" s="12" t="s">
        <v>1160</v>
      </c>
      <c r="E643" s="6">
        <v>12</v>
      </c>
      <c r="F643" s="12">
        <v>20</v>
      </c>
      <c r="G643" s="12">
        <f>IF(TablaCocina[[#This Row],[Cobro de la orde]]="Sí",F643*K643,0)</f>
        <v>20</v>
      </c>
      <c r="H643" s="12">
        <f>IF(TablaCocina[[#This Row],[Cobro de la orde]]="Sí",(F643-E643)*K643,0)</f>
        <v>8</v>
      </c>
      <c r="I643" s="12">
        <f>IF(TablaCocina[[#This Row],[Cobro de la orde]]="Sí",F643*K643,0)</f>
        <v>20</v>
      </c>
      <c r="J643" s="46">
        <f>IF(TablaCocina[[#This Row],[Cobro de la orde]]="Sí",H643/G643,0)</f>
        <v>0.4</v>
      </c>
      <c r="K643" s="12">
        <v>1</v>
      </c>
      <c r="L643" s="12">
        <v>29</v>
      </c>
      <c r="M643" s="6" t="s">
        <v>1143</v>
      </c>
      <c r="N643" s="12" t="str">
        <f>VLOOKUP(TablaCocina[[#This Row],[Número de Orden]],TablaSala[[Número de Orden]:[Cobro de la Orden]],2,FALSE)</f>
        <v>Sí</v>
      </c>
    </row>
    <row r="644" spans="1:14">
      <c r="A644" s="6">
        <v>251</v>
      </c>
      <c r="B644" s="12">
        <v>12</v>
      </c>
      <c r="C644" s="6" t="s">
        <v>270</v>
      </c>
      <c r="D644" s="12" t="s">
        <v>1164</v>
      </c>
      <c r="E644" s="6">
        <v>15</v>
      </c>
      <c r="F644" s="12">
        <v>26</v>
      </c>
      <c r="G644" s="12">
        <f>IF(TablaCocina[[#This Row],[Cobro de la orde]]="Sí",F644*K644,0)</f>
        <v>26</v>
      </c>
      <c r="H644" s="12">
        <f>IF(TablaCocina[[#This Row],[Cobro de la orde]]="Sí",(F644-E644)*K644,0)</f>
        <v>11</v>
      </c>
      <c r="I644" s="12">
        <f>IF(TablaCocina[[#This Row],[Cobro de la orde]]="Sí",F644*K644,0)</f>
        <v>26</v>
      </c>
      <c r="J644" s="46">
        <f>IF(TablaCocina[[#This Row],[Cobro de la orde]]="Sí",H644/G644,0)</f>
        <v>0.42307692307692307</v>
      </c>
      <c r="K644" s="12">
        <v>1</v>
      </c>
      <c r="L644" s="12">
        <v>25</v>
      </c>
      <c r="M644" s="6" t="s">
        <v>1143</v>
      </c>
      <c r="N644" s="12" t="str">
        <f>VLOOKUP(TablaCocina[[#This Row],[Número de Orden]],TablaSala[[Número de Orden]:[Cobro de la Orden]],2,FALSE)</f>
        <v>Sí</v>
      </c>
    </row>
    <row r="645" spans="1:14">
      <c r="A645" s="6">
        <v>251</v>
      </c>
      <c r="B645" s="12">
        <v>12</v>
      </c>
      <c r="C645" s="6" t="s">
        <v>349</v>
      </c>
      <c r="D645" s="12" t="s">
        <v>1158</v>
      </c>
      <c r="E645" s="6">
        <v>13</v>
      </c>
      <c r="F645" s="12">
        <v>22</v>
      </c>
      <c r="G645" s="12">
        <f>IF(TablaCocina[[#This Row],[Cobro de la orde]]="Sí",F645*K645,0)</f>
        <v>22</v>
      </c>
      <c r="H645" s="12">
        <f>IF(TablaCocina[[#This Row],[Cobro de la orde]]="Sí",(F645-E645)*K645,0)</f>
        <v>9</v>
      </c>
      <c r="I645" s="12">
        <f>IF(TablaCocina[[#This Row],[Cobro de la orde]]="Sí",F645*K645,0)</f>
        <v>22</v>
      </c>
      <c r="J645" s="46">
        <f>IF(TablaCocina[[#This Row],[Cobro de la orde]]="Sí",H645/G645,0)</f>
        <v>0.40909090909090912</v>
      </c>
      <c r="K645" s="12">
        <v>1</v>
      </c>
      <c r="L645" s="12">
        <v>34</v>
      </c>
      <c r="M645" s="6" t="s">
        <v>1142</v>
      </c>
      <c r="N645" s="12" t="str">
        <f>VLOOKUP(TablaCocina[[#This Row],[Número de Orden]],TablaSala[[Número de Orden]:[Cobro de la Orden]],2,FALSE)</f>
        <v>Sí</v>
      </c>
    </row>
    <row r="646" spans="1:14">
      <c r="A646" s="6">
        <v>251</v>
      </c>
      <c r="B646" s="12">
        <v>12</v>
      </c>
      <c r="C646" s="6" t="s">
        <v>345</v>
      </c>
      <c r="D646" s="12" t="s">
        <v>1161</v>
      </c>
      <c r="E646" s="6">
        <v>14</v>
      </c>
      <c r="F646" s="12">
        <v>23</v>
      </c>
      <c r="G646" s="12">
        <f>IF(TablaCocina[[#This Row],[Cobro de la orde]]="Sí",F646*K646,0)</f>
        <v>23</v>
      </c>
      <c r="H646" s="12">
        <f>IF(TablaCocina[[#This Row],[Cobro de la orde]]="Sí",(F646-E646)*K646,0)</f>
        <v>9</v>
      </c>
      <c r="I646" s="12">
        <f>IF(TablaCocina[[#This Row],[Cobro de la orde]]="Sí",F646*K646,0)</f>
        <v>23</v>
      </c>
      <c r="J646" s="46">
        <f>IF(TablaCocina[[#This Row],[Cobro de la orde]]="Sí",H646/G646,0)</f>
        <v>0.39130434782608697</v>
      </c>
      <c r="K646" s="12">
        <v>1</v>
      </c>
      <c r="L646" s="12">
        <v>23</v>
      </c>
      <c r="M646" s="6" t="s">
        <v>1143</v>
      </c>
      <c r="N646" s="12" t="str">
        <f>VLOOKUP(TablaCocina[[#This Row],[Número de Orden]],TablaSala[[Número de Orden]:[Cobro de la Orden]],2,FALSE)</f>
        <v>Sí</v>
      </c>
    </row>
    <row r="647" spans="1:14">
      <c r="A647" s="6">
        <v>251</v>
      </c>
      <c r="B647" s="12">
        <v>12</v>
      </c>
      <c r="C647" s="6" t="s">
        <v>194</v>
      </c>
      <c r="D647" s="12" t="s">
        <v>1155</v>
      </c>
      <c r="E647" s="6">
        <v>11</v>
      </c>
      <c r="F647" s="12">
        <v>19</v>
      </c>
      <c r="G647" s="12">
        <f>IF(TablaCocina[[#This Row],[Cobro de la orde]]="Sí",F647*K647,0)</f>
        <v>38</v>
      </c>
      <c r="H647" s="12">
        <f>IF(TablaCocina[[#This Row],[Cobro de la orde]]="Sí",(F647-E647)*K647,0)</f>
        <v>16</v>
      </c>
      <c r="I647" s="12">
        <f>IF(TablaCocina[[#This Row],[Cobro de la orde]]="Sí",F647*K647,0)</f>
        <v>38</v>
      </c>
      <c r="J647" s="46">
        <f>IF(TablaCocina[[#This Row],[Cobro de la orde]]="Sí",H647/G647,0)</f>
        <v>0.42105263157894735</v>
      </c>
      <c r="K647" s="12">
        <v>2</v>
      </c>
      <c r="L647" s="12">
        <v>40</v>
      </c>
      <c r="M647" s="6" t="s">
        <v>1143</v>
      </c>
      <c r="N647" s="12" t="str">
        <f>VLOOKUP(TablaCocina[[#This Row],[Número de Orden]],TablaSala[[Número de Orden]:[Cobro de la Orden]],2,FALSE)</f>
        <v>Sí</v>
      </c>
    </row>
    <row r="648" spans="1:14">
      <c r="A648" s="6">
        <v>252</v>
      </c>
      <c r="B648" s="12">
        <v>4</v>
      </c>
      <c r="C648" s="6" t="s">
        <v>209</v>
      </c>
      <c r="D648" s="12" t="s">
        <v>1165</v>
      </c>
      <c r="E648" s="6">
        <v>15</v>
      </c>
      <c r="F648" s="12">
        <v>25</v>
      </c>
      <c r="G648" s="12">
        <f>IF(TablaCocina[[#This Row],[Cobro de la orde]]="Sí",F648*K648,0)</f>
        <v>50</v>
      </c>
      <c r="H648" s="12">
        <f>IF(TablaCocina[[#This Row],[Cobro de la orde]]="Sí",(F648-E648)*K648,0)</f>
        <v>20</v>
      </c>
      <c r="I648" s="12">
        <f>IF(TablaCocina[[#This Row],[Cobro de la orde]]="Sí",F648*K648,0)</f>
        <v>50</v>
      </c>
      <c r="J648" s="46">
        <f>IF(TablaCocina[[#This Row],[Cobro de la orde]]="Sí",H648/G648,0)</f>
        <v>0.4</v>
      </c>
      <c r="K648" s="12">
        <v>2</v>
      </c>
      <c r="L648" s="12">
        <v>53</v>
      </c>
      <c r="M648" s="6" t="s">
        <v>1143</v>
      </c>
      <c r="N648" s="12" t="str">
        <f>VLOOKUP(TablaCocina[[#This Row],[Número de Orden]],TablaSala[[Número de Orden]:[Cobro de la Orden]],2,FALSE)</f>
        <v>Sí</v>
      </c>
    </row>
    <row r="649" spans="1:14">
      <c r="A649" s="6">
        <v>252</v>
      </c>
      <c r="B649" s="12">
        <v>4</v>
      </c>
      <c r="C649" s="6" t="s">
        <v>270</v>
      </c>
      <c r="D649" s="12" t="s">
        <v>1164</v>
      </c>
      <c r="E649" s="6">
        <v>15</v>
      </c>
      <c r="F649" s="12">
        <v>26</v>
      </c>
      <c r="G649" s="12">
        <f>IF(TablaCocina[[#This Row],[Cobro de la orde]]="Sí",F649*K649,0)</f>
        <v>52</v>
      </c>
      <c r="H649" s="12">
        <f>IF(TablaCocina[[#This Row],[Cobro de la orde]]="Sí",(F649-E649)*K649,0)</f>
        <v>22</v>
      </c>
      <c r="I649" s="12">
        <f>IF(TablaCocina[[#This Row],[Cobro de la orde]]="Sí",F649*K649,0)</f>
        <v>52</v>
      </c>
      <c r="J649" s="46">
        <f>IF(TablaCocina[[#This Row],[Cobro de la orde]]="Sí",H649/G649,0)</f>
        <v>0.42307692307692307</v>
      </c>
      <c r="K649" s="12">
        <v>2</v>
      </c>
      <c r="L649" s="12">
        <v>31</v>
      </c>
      <c r="M649" s="6" t="s">
        <v>1142</v>
      </c>
      <c r="N649" s="12" t="str">
        <f>VLOOKUP(TablaCocina[[#This Row],[Número de Orden]],TablaSala[[Número de Orden]:[Cobro de la Orden]],2,FALSE)</f>
        <v>Sí</v>
      </c>
    </row>
    <row r="650" spans="1:14">
      <c r="A650" s="6">
        <v>253</v>
      </c>
      <c r="B650" s="12">
        <v>8</v>
      </c>
      <c r="C650" s="6" t="s">
        <v>209</v>
      </c>
      <c r="D650" s="12" t="s">
        <v>1165</v>
      </c>
      <c r="E650" s="6">
        <v>15</v>
      </c>
      <c r="F650" s="12">
        <v>25</v>
      </c>
      <c r="G650" s="12">
        <f>IF(TablaCocina[[#This Row],[Cobro de la orde]]="Sí",F650*K650,0)</f>
        <v>25</v>
      </c>
      <c r="H650" s="12">
        <f>IF(TablaCocina[[#This Row],[Cobro de la orde]]="Sí",(F650-E650)*K650,0)</f>
        <v>10</v>
      </c>
      <c r="I650" s="12">
        <f>IF(TablaCocina[[#This Row],[Cobro de la orde]]="Sí",F650*K650,0)</f>
        <v>25</v>
      </c>
      <c r="J650" s="46">
        <f>IF(TablaCocina[[#This Row],[Cobro de la orde]]="Sí",H650/G650,0)</f>
        <v>0.4</v>
      </c>
      <c r="K650" s="12">
        <v>1</v>
      </c>
      <c r="L650" s="12">
        <v>18</v>
      </c>
      <c r="M650" s="6" t="s">
        <v>1142</v>
      </c>
      <c r="N650" s="12" t="str">
        <f>VLOOKUP(TablaCocina[[#This Row],[Número de Orden]],TablaSala[[Número de Orden]:[Cobro de la Orden]],2,FALSE)</f>
        <v>Sí</v>
      </c>
    </row>
    <row r="651" spans="1:14">
      <c r="A651" s="6">
        <v>253</v>
      </c>
      <c r="B651" s="12">
        <v>8</v>
      </c>
      <c r="C651" s="6" t="s">
        <v>116</v>
      </c>
      <c r="D651" s="12" t="s">
        <v>1162</v>
      </c>
      <c r="E651" s="6">
        <v>13</v>
      </c>
      <c r="F651" s="12">
        <v>21</v>
      </c>
      <c r="G651" s="12">
        <f>IF(TablaCocina[[#This Row],[Cobro de la orde]]="Sí",F651*K651,0)</f>
        <v>42</v>
      </c>
      <c r="H651" s="12">
        <f>IF(TablaCocina[[#This Row],[Cobro de la orde]]="Sí",(F651-E651)*K651,0)</f>
        <v>16</v>
      </c>
      <c r="I651" s="12">
        <f>IF(TablaCocina[[#This Row],[Cobro de la orde]]="Sí",F651*K651,0)</f>
        <v>42</v>
      </c>
      <c r="J651" s="46">
        <f>IF(TablaCocina[[#This Row],[Cobro de la orde]]="Sí",H651/G651,0)</f>
        <v>0.38095238095238093</v>
      </c>
      <c r="K651" s="12">
        <v>2</v>
      </c>
      <c r="L651" s="12">
        <v>8</v>
      </c>
      <c r="M651" s="6" t="s">
        <v>1142</v>
      </c>
      <c r="N651" s="12" t="str">
        <f>VLOOKUP(TablaCocina[[#This Row],[Número de Orden]],TablaSala[[Número de Orden]:[Cobro de la Orden]],2,FALSE)</f>
        <v>Sí</v>
      </c>
    </row>
    <row r="652" spans="1:14">
      <c r="A652" s="6">
        <v>253</v>
      </c>
      <c r="B652" s="12">
        <v>8</v>
      </c>
      <c r="C652" s="6" t="s">
        <v>65</v>
      </c>
      <c r="D652" s="12" t="s">
        <v>1152</v>
      </c>
      <c r="E652" s="6">
        <v>17</v>
      </c>
      <c r="F652" s="12">
        <v>29</v>
      </c>
      <c r="G652" s="12">
        <f>IF(TablaCocina[[#This Row],[Cobro de la orde]]="Sí",F652*K652,0)</f>
        <v>87</v>
      </c>
      <c r="H652" s="12">
        <f>IF(TablaCocina[[#This Row],[Cobro de la orde]]="Sí",(F652-E652)*K652,0)</f>
        <v>36</v>
      </c>
      <c r="I652" s="12">
        <f>IF(TablaCocina[[#This Row],[Cobro de la orde]]="Sí",F652*K652,0)</f>
        <v>87</v>
      </c>
      <c r="J652" s="46">
        <f>IF(TablaCocina[[#This Row],[Cobro de la orde]]="Sí",H652/G652,0)</f>
        <v>0.41379310344827586</v>
      </c>
      <c r="K652" s="12">
        <v>3</v>
      </c>
      <c r="L652" s="12">
        <v>29</v>
      </c>
      <c r="M652" s="6" t="s">
        <v>1143</v>
      </c>
      <c r="N652" s="12" t="str">
        <f>VLOOKUP(TablaCocina[[#This Row],[Número de Orden]],TablaSala[[Número de Orden]:[Cobro de la Orden]],2,FALSE)</f>
        <v>Sí</v>
      </c>
    </row>
    <row r="653" spans="1:14">
      <c r="A653" s="6">
        <v>254</v>
      </c>
      <c r="B653" s="12">
        <v>10</v>
      </c>
      <c r="C653" s="6" t="s">
        <v>200</v>
      </c>
      <c r="D653" s="12" t="s">
        <v>1148</v>
      </c>
      <c r="E653" s="6">
        <v>19</v>
      </c>
      <c r="F653" s="12">
        <v>31</v>
      </c>
      <c r="G653" s="12">
        <f>IF(TablaCocina[[#This Row],[Cobro de la orde]]="Sí",F653*K653,0)</f>
        <v>93</v>
      </c>
      <c r="H653" s="12">
        <f>IF(TablaCocina[[#This Row],[Cobro de la orde]]="Sí",(F653-E653)*K653,0)</f>
        <v>36</v>
      </c>
      <c r="I653" s="12">
        <f>IF(TablaCocina[[#This Row],[Cobro de la orde]]="Sí",F653*K653,0)</f>
        <v>93</v>
      </c>
      <c r="J653" s="46">
        <f>IF(TablaCocina[[#This Row],[Cobro de la orde]]="Sí",H653/G653,0)</f>
        <v>0.38709677419354838</v>
      </c>
      <c r="K653" s="12">
        <v>3</v>
      </c>
      <c r="L653" s="12">
        <v>33</v>
      </c>
      <c r="M653" s="6" t="s">
        <v>1142</v>
      </c>
      <c r="N653" s="12" t="str">
        <f>VLOOKUP(TablaCocina[[#This Row],[Número de Orden]],TablaSala[[Número de Orden]:[Cobro de la Orden]],2,FALSE)</f>
        <v>Sí</v>
      </c>
    </row>
    <row r="654" spans="1:14">
      <c r="A654" s="6">
        <v>254</v>
      </c>
      <c r="B654" s="12">
        <v>10</v>
      </c>
      <c r="C654" s="6" t="s">
        <v>270</v>
      </c>
      <c r="D654" s="12" t="s">
        <v>1164</v>
      </c>
      <c r="E654" s="6">
        <v>15</v>
      </c>
      <c r="F654" s="12">
        <v>26</v>
      </c>
      <c r="G654" s="12">
        <f>IF(TablaCocina[[#This Row],[Cobro de la orde]]="Sí",F654*K654,0)</f>
        <v>52</v>
      </c>
      <c r="H654" s="12">
        <f>IF(TablaCocina[[#This Row],[Cobro de la orde]]="Sí",(F654-E654)*K654,0)</f>
        <v>22</v>
      </c>
      <c r="I654" s="12">
        <f>IF(TablaCocina[[#This Row],[Cobro de la orde]]="Sí",F654*K654,0)</f>
        <v>52</v>
      </c>
      <c r="J654" s="46">
        <f>IF(TablaCocina[[#This Row],[Cobro de la orde]]="Sí",H654/G654,0)</f>
        <v>0.42307692307692307</v>
      </c>
      <c r="K654" s="12">
        <v>2</v>
      </c>
      <c r="L654" s="12">
        <v>10</v>
      </c>
      <c r="M654" s="6" t="s">
        <v>1143</v>
      </c>
      <c r="N654" s="12" t="str">
        <f>VLOOKUP(TablaCocina[[#This Row],[Número de Orden]],TablaSala[[Número de Orden]:[Cobro de la Orden]],2,FALSE)</f>
        <v>Sí</v>
      </c>
    </row>
    <row r="655" spans="1:14">
      <c r="A655" s="6">
        <v>254</v>
      </c>
      <c r="B655" s="12">
        <v>10</v>
      </c>
      <c r="C655" s="6" t="s">
        <v>91</v>
      </c>
      <c r="D655" s="12" t="s">
        <v>1159</v>
      </c>
      <c r="E655" s="6">
        <v>20</v>
      </c>
      <c r="F655" s="12">
        <v>34</v>
      </c>
      <c r="G655" s="12">
        <f>IF(TablaCocina[[#This Row],[Cobro de la orde]]="Sí",F655*K655,0)</f>
        <v>68</v>
      </c>
      <c r="H655" s="12">
        <f>IF(TablaCocina[[#This Row],[Cobro de la orde]]="Sí",(F655-E655)*K655,0)</f>
        <v>28</v>
      </c>
      <c r="I655" s="12">
        <f>IF(TablaCocina[[#This Row],[Cobro de la orde]]="Sí",F655*K655,0)</f>
        <v>68</v>
      </c>
      <c r="J655" s="46">
        <f>IF(TablaCocina[[#This Row],[Cobro de la orde]]="Sí",H655/G655,0)</f>
        <v>0.41176470588235292</v>
      </c>
      <c r="K655" s="12">
        <v>2</v>
      </c>
      <c r="L655" s="12">
        <v>56</v>
      </c>
      <c r="M655" s="6" t="s">
        <v>1142</v>
      </c>
      <c r="N655" s="12" t="str">
        <f>VLOOKUP(TablaCocina[[#This Row],[Número de Orden]],TablaSala[[Número de Orden]:[Cobro de la Orden]],2,FALSE)</f>
        <v>Sí</v>
      </c>
    </row>
    <row r="656" spans="1:14">
      <c r="A656" s="6">
        <v>254</v>
      </c>
      <c r="B656" s="12">
        <v>10</v>
      </c>
      <c r="C656" s="6" t="s">
        <v>71</v>
      </c>
      <c r="D656" s="12" t="s">
        <v>1154</v>
      </c>
      <c r="E656" s="6">
        <v>16</v>
      </c>
      <c r="F656" s="12">
        <v>28</v>
      </c>
      <c r="G656" s="12">
        <f>IF(TablaCocina[[#This Row],[Cobro de la orde]]="Sí",F656*K656,0)</f>
        <v>84</v>
      </c>
      <c r="H656" s="12">
        <f>IF(TablaCocina[[#This Row],[Cobro de la orde]]="Sí",(F656-E656)*K656,0)</f>
        <v>36</v>
      </c>
      <c r="I656" s="12">
        <f>IF(TablaCocina[[#This Row],[Cobro de la orde]]="Sí",F656*K656,0)</f>
        <v>84</v>
      </c>
      <c r="J656" s="46">
        <f>IF(TablaCocina[[#This Row],[Cobro de la orde]]="Sí",H656/G656,0)</f>
        <v>0.42857142857142855</v>
      </c>
      <c r="K656" s="12">
        <v>3</v>
      </c>
      <c r="L656" s="12">
        <v>42</v>
      </c>
      <c r="M656" s="6" t="s">
        <v>1143</v>
      </c>
      <c r="N656" s="12" t="str">
        <f>VLOOKUP(TablaCocina[[#This Row],[Número de Orden]],TablaSala[[Número de Orden]:[Cobro de la Orden]],2,FALSE)</f>
        <v>Sí</v>
      </c>
    </row>
    <row r="657" spans="1:14">
      <c r="A657" s="6">
        <v>255</v>
      </c>
      <c r="B657" s="12">
        <v>8</v>
      </c>
      <c r="C657" s="6" t="s">
        <v>209</v>
      </c>
      <c r="D657" s="12" t="s">
        <v>1165</v>
      </c>
      <c r="E657" s="6">
        <v>15</v>
      </c>
      <c r="F657" s="12">
        <v>25</v>
      </c>
      <c r="G657" s="12">
        <f>IF(TablaCocina[[#This Row],[Cobro de la orde]]="Sí",F657*K657,0)</f>
        <v>25</v>
      </c>
      <c r="H657" s="12">
        <f>IF(TablaCocina[[#This Row],[Cobro de la orde]]="Sí",(F657-E657)*K657,0)</f>
        <v>10</v>
      </c>
      <c r="I657" s="12">
        <f>IF(TablaCocina[[#This Row],[Cobro de la orde]]="Sí",F657*K657,0)</f>
        <v>25</v>
      </c>
      <c r="J657" s="46">
        <f>IF(TablaCocina[[#This Row],[Cobro de la orde]]="Sí",H657/G657,0)</f>
        <v>0.4</v>
      </c>
      <c r="K657" s="12">
        <v>1</v>
      </c>
      <c r="L657" s="12">
        <v>37</v>
      </c>
      <c r="M657" s="6" t="s">
        <v>1142</v>
      </c>
      <c r="N657" s="12" t="str">
        <f>VLOOKUP(TablaCocina[[#This Row],[Número de Orden]],TablaSala[[Número de Orden]:[Cobro de la Orden]],2,FALSE)</f>
        <v>Sí</v>
      </c>
    </row>
    <row r="658" spans="1:14">
      <c r="A658" s="6">
        <v>256</v>
      </c>
      <c r="B658" s="12">
        <v>5</v>
      </c>
      <c r="C658" s="6" t="s">
        <v>116</v>
      </c>
      <c r="D658" s="12" t="s">
        <v>1162</v>
      </c>
      <c r="E658" s="6">
        <v>13</v>
      </c>
      <c r="F658" s="12">
        <v>21</v>
      </c>
      <c r="G658" s="12">
        <f>IF(TablaCocina[[#This Row],[Cobro de la orde]]="Sí",F658*K658,0)</f>
        <v>21</v>
      </c>
      <c r="H658" s="12">
        <f>IF(TablaCocina[[#This Row],[Cobro de la orde]]="Sí",(F658-E658)*K658,0)</f>
        <v>8</v>
      </c>
      <c r="I658" s="12">
        <f>IF(TablaCocina[[#This Row],[Cobro de la orde]]="Sí",F658*K658,0)</f>
        <v>21</v>
      </c>
      <c r="J658" s="46">
        <f>IF(TablaCocina[[#This Row],[Cobro de la orde]]="Sí",H658/G658,0)</f>
        <v>0.38095238095238093</v>
      </c>
      <c r="K658" s="12">
        <v>1</v>
      </c>
      <c r="L658" s="12">
        <v>16</v>
      </c>
      <c r="M658" s="6" t="s">
        <v>1142</v>
      </c>
      <c r="N658" s="12" t="str">
        <f>VLOOKUP(TablaCocina[[#This Row],[Número de Orden]],TablaSala[[Número de Orden]:[Cobro de la Orden]],2,FALSE)</f>
        <v>Sí</v>
      </c>
    </row>
    <row r="659" spans="1:14">
      <c r="A659" s="6">
        <v>257</v>
      </c>
      <c r="B659" s="12">
        <v>12</v>
      </c>
      <c r="C659" s="6" t="s">
        <v>345</v>
      </c>
      <c r="D659" s="12" t="s">
        <v>1161</v>
      </c>
      <c r="E659" s="6">
        <v>14</v>
      </c>
      <c r="F659" s="12">
        <v>23</v>
      </c>
      <c r="G659" s="12">
        <f>IF(TablaCocina[[#This Row],[Cobro de la orde]]="Sí",F659*K659,0)</f>
        <v>46</v>
      </c>
      <c r="H659" s="12">
        <f>IF(TablaCocina[[#This Row],[Cobro de la orde]]="Sí",(F659-E659)*K659,0)</f>
        <v>18</v>
      </c>
      <c r="I659" s="12">
        <f>IF(TablaCocina[[#This Row],[Cobro de la orde]]="Sí",F659*K659,0)</f>
        <v>46</v>
      </c>
      <c r="J659" s="46">
        <f>IF(TablaCocina[[#This Row],[Cobro de la orde]]="Sí",H659/G659,0)</f>
        <v>0.39130434782608697</v>
      </c>
      <c r="K659" s="12">
        <v>2</v>
      </c>
      <c r="L659" s="12">
        <v>28</v>
      </c>
      <c r="M659" s="6" t="s">
        <v>1143</v>
      </c>
      <c r="N659" s="12" t="str">
        <f>VLOOKUP(TablaCocina[[#This Row],[Número de Orden]],TablaSala[[Número de Orden]:[Cobro de la Orden]],2,FALSE)</f>
        <v>Sí</v>
      </c>
    </row>
    <row r="660" spans="1:14">
      <c r="A660" s="6">
        <v>258</v>
      </c>
      <c r="B660" s="12">
        <v>12</v>
      </c>
      <c r="C660" s="6" t="s">
        <v>209</v>
      </c>
      <c r="D660" s="12" t="s">
        <v>1165</v>
      </c>
      <c r="E660" s="6">
        <v>15</v>
      </c>
      <c r="F660" s="12">
        <v>25</v>
      </c>
      <c r="G660" s="12">
        <f>IF(TablaCocina[[#This Row],[Cobro de la orde]]="Sí",F660*K660,0)</f>
        <v>25</v>
      </c>
      <c r="H660" s="12">
        <f>IF(TablaCocina[[#This Row],[Cobro de la orde]]="Sí",(F660-E660)*K660,0)</f>
        <v>10</v>
      </c>
      <c r="I660" s="12">
        <f>IF(TablaCocina[[#This Row],[Cobro de la orde]]="Sí",F660*K660,0)</f>
        <v>25</v>
      </c>
      <c r="J660" s="46">
        <f>IF(TablaCocina[[#This Row],[Cobro de la orde]]="Sí",H660/G660,0)</f>
        <v>0.4</v>
      </c>
      <c r="K660" s="12">
        <v>1</v>
      </c>
      <c r="L660" s="12">
        <v>59</v>
      </c>
      <c r="M660" s="6" t="s">
        <v>1142</v>
      </c>
      <c r="N660" s="12" t="str">
        <f>VLOOKUP(TablaCocina[[#This Row],[Número de Orden]],TablaSala[[Número de Orden]:[Cobro de la Orden]],2,FALSE)</f>
        <v>Sí</v>
      </c>
    </row>
    <row r="661" spans="1:14">
      <c r="A661" s="6">
        <v>258</v>
      </c>
      <c r="B661" s="12">
        <v>12</v>
      </c>
      <c r="C661" s="6" t="s">
        <v>255</v>
      </c>
      <c r="D661" s="12" t="s">
        <v>1160</v>
      </c>
      <c r="E661" s="6">
        <v>12</v>
      </c>
      <c r="F661" s="12">
        <v>20</v>
      </c>
      <c r="G661" s="12">
        <f>IF(TablaCocina[[#This Row],[Cobro de la orde]]="Sí",F661*K661,0)</f>
        <v>20</v>
      </c>
      <c r="H661" s="12">
        <f>IF(TablaCocina[[#This Row],[Cobro de la orde]]="Sí",(F661-E661)*K661,0)</f>
        <v>8</v>
      </c>
      <c r="I661" s="12">
        <f>IF(TablaCocina[[#This Row],[Cobro de la orde]]="Sí",F661*K661,0)</f>
        <v>20</v>
      </c>
      <c r="J661" s="46">
        <f>IF(TablaCocina[[#This Row],[Cobro de la orde]]="Sí",H661/G661,0)</f>
        <v>0.4</v>
      </c>
      <c r="K661" s="12">
        <v>1</v>
      </c>
      <c r="L661" s="12">
        <v>31</v>
      </c>
      <c r="M661" s="6" t="s">
        <v>1142</v>
      </c>
      <c r="N661" s="12" t="str">
        <f>VLOOKUP(TablaCocina[[#This Row],[Número de Orden]],TablaSala[[Número de Orden]:[Cobro de la Orden]],2,FALSE)</f>
        <v>Sí</v>
      </c>
    </row>
    <row r="662" spans="1:14">
      <c r="A662" s="6">
        <v>258</v>
      </c>
      <c r="B662" s="12">
        <v>12</v>
      </c>
      <c r="C662" s="6" t="s">
        <v>428</v>
      </c>
      <c r="D662" s="12" t="s">
        <v>1157</v>
      </c>
      <c r="E662" s="6">
        <v>19</v>
      </c>
      <c r="F662" s="12">
        <v>32</v>
      </c>
      <c r="G662" s="12">
        <f>IF(TablaCocina[[#This Row],[Cobro de la orde]]="Sí",F662*K662,0)</f>
        <v>32</v>
      </c>
      <c r="H662" s="12">
        <f>IF(TablaCocina[[#This Row],[Cobro de la orde]]="Sí",(F662-E662)*K662,0)</f>
        <v>13</v>
      </c>
      <c r="I662" s="12">
        <f>IF(TablaCocina[[#This Row],[Cobro de la orde]]="Sí",F662*K662,0)</f>
        <v>32</v>
      </c>
      <c r="J662" s="46">
        <f>IF(TablaCocina[[#This Row],[Cobro de la orde]]="Sí",H662/G662,0)</f>
        <v>0.40625</v>
      </c>
      <c r="K662" s="12">
        <v>1</v>
      </c>
      <c r="L662" s="12">
        <v>5</v>
      </c>
      <c r="M662" s="6" t="s">
        <v>1142</v>
      </c>
      <c r="N662" s="12" t="str">
        <f>VLOOKUP(TablaCocina[[#This Row],[Número de Orden]],TablaSala[[Número de Orden]:[Cobro de la Orden]],2,FALSE)</f>
        <v>Sí</v>
      </c>
    </row>
    <row r="663" spans="1:14">
      <c r="A663" s="6">
        <v>258</v>
      </c>
      <c r="B663" s="12">
        <v>12</v>
      </c>
      <c r="C663" s="6" t="s">
        <v>79</v>
      </c>
      <c r="D663" s="12" t="s">
        <v>1150</v>
      </c>
      <c r="E663" s="6">
        <v>25</v>
      </c>
      <c r="F663" s="12">
        <v>40</v>
      </c>
      <c r="G663" s="12">
        <f>IF(TablaCocina[[#This Row],[Cobro de la orde]]="Sí",F663*K663,0)</f>
        <v>40</v>
      </c>
      <c r="H663" s="12">
        <f>IF(TablaCocina[[#This Row],[Cobro de la orde]]="Sí",(F663-E663)*K663,0)</f>
        <v>15</v>
      </c>
      <c r="I663" s="12">
        <f>IF(TablaCocina[[#This Row],[Cobro de la orde]]="Sí",F663*K663,0)</f>
        <v>40</v>
      </c>
      <c r="J663" s="46">
        <f>IF(TablaCocina[[#This Row],[Cobro de la orde]]="Sí",H663/G663,0)</f>
        <v>0.375</v>
      </c>
      <c r="K663" s="12">
        <v>1</v>
      </c>
      <c r="L663" s="12">
        <v>10</v>
      </c>
      <c r="M663" s="6" t="s">
        <v>1142</v>
      </c>
      <c r="N663" s="12" t="str">
        <f>VLOOKUP(TablaCocina[[#This Row],[Número de Orden]],TablaSala[[Número de Orden]:[Cobro de la Orden]],2,FALSE)</f>
        <v>Sí</v>
      </c>
    </row>
    <row r="664" spans="1:14">
      <c r="A664" s="6">
        <v>259</v>
      </c>
      <c r="B664" s="12">
        <v>10</v>
      </c>
      <c r="C664" s="6" t="s">
        <v>184</v>
      </c>
      <c r="D664" s="12" t="s">
        <v>1149</v>
      </c>
      <c r="E664" s="6">
        <v>16</v>
      </c>
      <c r="F664" s="12">
        <v>27</v>
      </c>
      <c r="G664" s="12">
        <f>IF(TablaCocina[[#This Row],[Cobro de la orde]]="Sí",F664*K664,0)</f>
        <v>81</v>
      </c>
      <c r="H664" s="12">
        <f>IF(TablaCocina[[#This Row],[Cobro de la orde]]="Sí",(F664-E664)*K664,0)</f>
        <v>33</v>
      </c>
      <c r="I664" s="12">
        <f>IF(TablaCocina[[#This Row],[Cobro de la orde]]="Sí",F664*K664,0)</f>
        <v>81</v>
      </c>
      <c r="J664" s="46">
        <f>IF(TablaCocina[[#This Row],[Cobro de la orde]]="Sí",H664/G664,0)</f>
        <v>0.40740740740740738</v>
      </c>
      <c r="K664" s="12">
        <v>3</v>
      </c>
      <c r="L664" s="12">
        <v>11</v>
      </c>
      <c r="M664" s="6" t="s">
        <v>1143</v>
      </c>
      <c r="N664" s="12" t="str">
        <f>VLOOKUP(TablaCocina[[#This Row],[Número de Orden]],TablaSala[[Número de Orden]:[Cobro de la Orden]],2,FALSE)</f>
        <v>Sí</v>
      </c>
    </row>
    <row r="665" spans="1:14">
      <c r="A665" s="6">
        <v>260</v>
      </c>
      <c r="B665" s="12">
        <v>20</v>
      </c>
      <c r="C665" s="6" t="s">
        <v>345</v>
      </c>
      <c r="D665" s="12" t="s">
        <v>1161</v>
      </c>
      <c r="E665" s="6">
        <v>14</v>
      </c>
      <c r="F665" s="12">
        <v>23</v>
      </c>
      <c r="G665" s="12">
        <f>IF(TablaCocina[[#This Row],[Cobro de la orde]]="Sí",F665*K665,0)</f>
        <v>69</v>
      </c>
      <c r="H665" s="12">
        <f>IF(TablaCocina[[#This Row],[Cobro de la orde]]="Sí",(F665-E665)*K665,0)</f>
        <v>27</v>
      </c>
      <c r="I665" s="12">
        <f>IF(TablaCocina[[#This Row],[Cobro de la orde]]="Sí",F665*K665,0)</f>
        <v>69</v>
      </c>
      <c r="J665" s="46">
        <f>IF(TablaCocina[[#This Row],[Cobro de la orde]]="Sí",H665/G665,0)</f>
        <v>0.39130434782608697</v>
      </c>
      <c r="K665" s="12">
        <v>3</v>
      </c>
      <c r="L665" s="12">
        <v>49</v>
      </c>
      <c r="M665" s="6" t="s">
        <v>1143</v>
      </c>
      <c r="N665" s="12" t="str">
        <f>VLOOKUP(TablaCocina[[#This Row],[Número de Orden]],TablaSala[[Número de Orden]:[Cobro de la Orden]],2,FALSE)</f>
        <v>Sí</v>
      </c>
    </row>
    <row r="666" spans="1:14">
      <c r="A666" s="6">
        <v>261</v>
      </c>
      <c r="B666" s="12">
        <v>8</v>
      </c>
      <c r="C666" s="6" t="s">
        <v>428</v>
      </c>
      <c r="D666" s="12" t="s">
        <v>1157</v>
      </c>
      <c r="E666" s="6">
        <v>19</v>
      </c>
      <c r="F666" s="12">
        <v>32</v>
      </c>
      <c r="G666" s="12">
        <f>IF(TablaCocina[[#This Row],[Cobro de la orde]]="Sí",F666*K666,0)</f>
        <v>96</v>
      </c>
      <c r="H666" s="12">
        <f>IF(TablaCocina[[#This Row],[Cobro de la orde]]="Sí",(F666-E666)*K666,0)</f>
        <v>39</v>
      </c>
      <c r="I666" s="12">
        <f>IF(TablaCocina[[#This Row],[Cobro de la orde]]="Sí",F666*K666,0)</f>
        <v>96</v>
      </c>
      <c r="J666" s="46">
        <f>IF(TablaCocina[[#This Row],[Cobro de la orde]]="Sí",H666/G666,0)</f>
        <v>0.40625</v>
      </c>
      <c r="K666" s="12">
        <v>3</v>
      </c>
      <c r="L666" s="12">
        <v>19</v>
      </c>
      <c r="M666" s="6" t="s">
        <v>1143</v>
      </c>
      <c r="N666" s="12" t="str">
        <f>VLOOKUP(TablaCocina[[#This Row],[Número de Orden]],TablaSala[[Número de Orden]:[Cobro de la Orden]],2,FALSE)</f>
        <v>Sí</v>
      </c>
    </row>
    <row r="667" spans="1:14">
      <c r="A667" s="6">
        <v>261</v>
      </c>
      <c r="B667" s="12">
        <v>8</v>
      </c>
      <c r="C667" s="6" t="s">
        <v>65</v>
      </c>
      <c r="D667" s="12" t="s">
        <v>1152</v>
      </c>
      <c r="E667" s="6">
        <v>17</v>
      </c>
      <c r="F667" s="12">
        <v>29</v>
      </c>
      <c r="G667" s="12">
        <f>IF(TablaCocina[[#This Row],[Cobro de la orde]]="Sí",F667*K667,0)</f>
        <v>58</v>
      </c>
      <c r="H667" s="12">
        <f>IF(TablaCocina[[#This Row],[Cobro de la orde]]="Sí",(F667-E667)*K667,0)</f>
        <v>24</v>
      </c>
      <c r="I667" s="12">
        <f>IF(TablaCocina[[#This Row],[Cobro de la orde]]="Sí",F667*K667,0)</f>
        <v>58</v>
      </c>
      <c r="J667" s="46">
        <f>IF(TablaCocina[[#This Row],[Cobro de la orde]]="Sí",H667/G667,0)</f>
        <v>0.41379310344827586</v>
      </c>
      <c r="K667" s="12">
        <v>2</v>
      </c>
      <c r="L667" s="12">
        <v>36</v>
      </c>
      <c r="M667" s="6" t="s">
        <v>1143</v>
      </c>
      <c r="N667" s="12" t="str">
        <f>VLOOKUP(TablaCocina[[#This Row],[Número de Orden]],TablaSala[[Número de Orden]:[Cobro de la Orden]],2,FALSE)</f>
        <v>Sí</v>
      </c>
    </row>
    <row r="668" spans="1:14">
      <c r="A668" s="6">
        <v>262</v>
      </c>
      <c r="B668" s="12">
        <v>18</v>
      </c>
      <c r="C668" s="6" t="s">
        <v>349</v>
      </c>
      <c r="D668" s="12" t="s">
        <v>1158</v>
      </c>
      <c r="E668" s="6">
        <v>13</v>
      </c>
      <c r="F668" s="12">
        <v>22</v>
      </c>
      <c r="G668" s="12">
        <f>IF(TablaCocina[[#This Row],[Cobro de la orde]]="Sí",F668*K668,0)</f>
        <v>22</v>
      </c>
      <c r="H668" s="12">
        <f>IF(TablaCocina[[#This Row],[Cobro de la orde]]="Sí",(F668-E668)*K668,0)</f>
        <v>9</v>
      </c>
      <c r="I668" s="12">
        <f>IF(TablaCocina[[#This Row],[Cobro de la orde]]="Sí",F668*K668,0)</f>
        <v>22</v>
      </c>
      <c r="J668" s="46">
        <f>IF(TablaCocina[[#This Row],[Cobro de la orde]]="Sí",H668/G668,0)</f>
        <v>0.40909090909090912</v>
      </c>
      <c r="K668" s="12">
        <v>1</v>
      </c>
      <c r="L668" s="12">
        <v>28</v>
      </c>
      <c r="M668" s="6" t="s">
        <v>1143</v>
      </c>
      <c r="N668" s="12" t="str">
        <f>VLOOKUP(TablaCocina[[#This Row],[Número de Orden]],TablaSala[[Número de Orden]:[Cobro de la Orden]],2,FALSE)</f>
        <v>Sí</v>
      </c>
    </row>
    <row r="669" spans="1:14">
      <c r="A669" s="6">
        <v>262</v>
      </c>
      <c r="B669" s="12">
        <v>18</v>
      </c>
      <c r="C669" s="6" t="s">
        <v>200</v>
      </c>
      <c r="D669" s="12" t="s">
        <v>1148</v>
      </c>
      <c r="E669" s="6">
        <v>19</v>
      </c>
      <c r="F669" s="12">
        <v>31</v>
      </c>
      <c r="G669" s="12">
        <f>IF(TablaCocina[[#This Row],[Cobro de la orde]]="Sí",F669*K669,0)</f>
        <v>93</v>
      </c>
      <c r="H669" s="12">
        <f>IF(TablaCocina[[#This Row],[Cobro de la orde]]="Sí",(F669-E669)*K669,0)</f>
        <v>36</v>
      </c>
      <c r="I669" s="12">
        <f>IF(TablaCocina[[#This Row],[Cobro de la orde]]="Sí",F669*K669,0)</f>
        <v>93</v>
      </c>
      <c r="J669" s="46">
        <f>IF(TablaCocina[[#This Row],[Cobro de la orde]]="Sí",H669/G669,0)</f>
        <v>0.38709677419354838</v>
      </c>
      <c r="K669" s="12">
        <v>3</v>
      </c>
      <c r="L669" s="12">
        <v>20</v>
      </c>
      <c r="M669" s="6" t="s">
        <v>1143</v>
      </c>
      <c r="N669" s="12" t="str">
        <f>VLOOKUP(TablaCocina[[#This Row],[Número de Orden]],TablaSala[[Número de Orden]:[Cobro de la Orden]],2,FALSE)</f>
        <v>Sí</v>
      </c>
    </row>
    <row r="670" spans="1:14">
      <c r="A670" s="6">
        <v>263</v>
      </c>
      <c r="B670" s="12">
        <v>5</v>
      </c>
      <c r="C670" s="6" t="s">
        <v>428</v>
      </c>
      <c r="D670" s="12" t="s">
        <v>1157</v>
      </c>
      <c r="E670" s="6">
        <v>19</v>
      </c>
      <c r="F670" s="12">
        <v>32</v>
      </c>
      <c r="G670" s="12">
        <f>IF(TablaCocina[[#This Row],[Cobro de la orde]]="Sí",F670*K670,0)</f>
        <v>32</v>
      </c>
      <c r="H670" s="12">
        <f>IF(TablaCocina[[#This Row],[Cobro de la orde]]="Sí",(F670-E670)*K670,0)</f>
        <v>13</v>
      </c>
      <c r="I670" s="12">
        <f>IF(TablaCocina[[#This Row],[Cobro de la orde]]="Sí",F670*K670,0)</f>
        <v>32</v>
      </c>
      <c r="J670" s="46">
        <f>IF(TablaCocina[[#This Row],[Cobro de la orde]]="Sí",H670/G670,0)</f>
        <v>0.40625</v>
      </c>
      <c r="K670" s="12">
        <v>1</v>
      </c>
      <c r="L670" s="12">
        <v>37</v>
      </c>
      <c r="M670" s="6" t="s">
        <v>1143</v>
      </c>
      <c r="N670" s="12" t="str">
        <f>VLOOKUP(TablaCocina[[#This Row],[Número de Orden]],TablaSala[[Número de Orden]:[Cobro de la Orden]],2,FALSE)</f>
        <v>Sí</v>
      </c>
    </row>
    <row r="671" spans="1:14">
      <c r="A671" s="6">
        <v>263</v>
      </c>
      <c r="B671" s="12">
        <v>5</v>
      </c>
      <c r="C671" s="6" t="s">
        <v>47</v>
      </c>
      <c r="D671" s="12" t="s">
        <v>1156</v>
      </c>
      <c r="E671" s="6">
        <v>21</v>
      </c>
      <c r="F671" s="12">
        <v>35</v>
      </c>
      <c r="G671" s="12">
        <f>IF(TablaCocina[[#This Row],[Cobro de la orde]]="Sí",F671*K671,0)</f>
        <v>35</v>
      </c>
      <c r="H671" s="12">
        <f>IF(TablaCocina[[#This Row],[Cobro de la orde]]="Sí",(F671-E671)*K671,0)</f>
        <v>14</v>
      </c>
      <c r="I671" s="12">
        <f>IF(TablaCocina[[#This Row],[Cobro de la orde]]="Sí",F671*K671,0)</f>
        <v>35</v>
      </c>
      <c r="J671" s="46">
        <f>IF(TablaCocina[[#This Row],[Cobro de la orde]]="Sí",H671/G671,0)</f>
        <v>0.4</v>
      </c>
      <c r="K671" s="12">
        <v>1</v>
      </c>
      <c r="L671" s="12">
        <v>30</v>
      </c>
      <c r="M671" s="6" t="s">
        <v>1143</v>
      </c>
      <c r="N671" s="12" t="str">
        <f>VLOOKUP(TablaCocina[[#This Row],[Número de Orden]],TablaSala[[Número de Orden]:[Cobro de la Orden]],2,FALSE)</f>
        <v>Sí</v>
      </c>
    </row>
    <row r="672" spans="1:14">
      <c r="A672" s="6">
        <v>263</v>
      </c>
      <c r="B672" s="12">
        <v>5</v>
      </c>
      <c r="C672" s="6" t="s">
        <v>114</v>
      </c>
      <c r="D672" s="12" t="s">
        <v>1147</v>
      </c>
      <c r="E672" s="6">
        <v>18</v>
      </c>
      <c r="F672" s="12">
        <v>30</v>
      </c>
      <c r="G672" s="12">
        <f>IF(TablaCocina[[#This Row],[Cobro de la orde]]="Sí",F672*K672,0)</f>
        <v>30</v>
      </c>
      <c r="H672" s="12">
        <f>IF(TablaCocina[[#This Row],[Cobro de la orde]]="Sí",(F672-E672)*K672,0)</f>
        <v>12</v>
      </c>
      <c r="I672" s="12">
        <f>IF(TablaCocina[[#This Row],[Cobro de la orde]]="Sí",F672*K672,0)</f>
        <v>30</v>
      </c>
      <c r="J672" s="46">
        <f>IF(TablaCocina[[#This Row],[Cobro de la orde]]="Sí",H672/G672,0)</f>
        <v>0.4</v>
      </c>
      <c r="K672" s="12">
        <v>1</v>
      </c>
      <c r="L672" s="12">
        <v>42</v>
      </c>
      <c r="M672" s="6" t="s">
        <v>1142</v>
      </c>
      <c r="N672" s="12" t="str">
        <f>VLOOKUP(TablaCocina[[#This Row],[Número de Orden]],TablaSala[[Número de Orden]:[Cobro de la Orden]],2,FALSE)</f>
        <v>Sí</v>
      </c>
    </row>
    <row r="673" spans="1:14">
      <c r="A673" s="6">
        <v>263</v>
      </c>
      <c r="B673" s="12">
        <v>5</v>
      </c>
      <c r="C673" s="6" t="s">
        <v>273</v>
      </c>
      <c r="D673" s="12" t="s">
        <v>1146</v>
      </c>
      <c r="E673" s="6">
        <v>14</v>
      </c>
      <c r="F673" s="12">
        <v>24</v>
      </c>
      <c r="G673" s="12">
        <f>IF(TablaCocina[[#This Row],[Cobro de la orde]]="Sí",F673*K673,0)</f>
        <v>24</v>
      </c>
      <c r="H673" s="12">
        <f>IF(TablaCocina[[#This Row],[Cobro de la orde]]="Sí",(F673-E673)*K673,0)</f>
        <v>10</v>
      </c>
      <c r="I673" s="12">
        <f>IF(TablaCocina[[#This Row],[Cobro de la orde]]="Sí",F673*K673,0)</f>
        <v>24</v>
      </c>
      <c r="J673" s="46">
        <f>IF(TablaCocina[[#This Row],[Cobro de la orde]]="Sí",H673/G673,0)</f>
        <v>0.41666666666666669</v>
      </c>
      <c r="K673" s="12">
        <v>1</v>
      </c>
      <c r="L673" s="12">
        <v>40</v>
      </c>
      <c r="M673" s="6" t="s">
        <v>1143</v>
      </c>
      <c r="N673" s="12" t="str">
        <f>VLOOKUP(TablaCocina[[#This Row],[Número de Orden]],TablaSala[[Número de Orden]:[Cobro de la Orden]],2,FALSE)</f>
        <v>Sí</v>
      </c>
    </row>
    <row r="674" spans="1:14">
      <c r="A674" s="6">
        <v>264</v>
      </c>
      <c r="B674" s="12">
        <v>2</v>
      </c>
      <c r="C674" s="6" t="s">
        <v>47</v>
      </c>
      <c r="D674" s="12" t="s">
        <v>1156</v>
      </c>
      <c r="E674" s="6">
        <v>21</v>
      </c>
      <c r="F674" s="12">
        <v>35</v>
      </c>
      <c r="G674" s="12">
        <f>IF(TablaCocina[[#This Row],[Cobro de la orde]]="Sí",F674*K674,0)</f>
        <v>0</v>
      </c>
      <c r="H674" s="12">
        <f>IF(TablaCocina[[#This Row],[Cobro de la orde]]="Sí",(F674-E674)*K674,0)</f>
        <v>0</v>
      </c>
      <c r="I674" s="12">
        <f>IF(TablaCocina[[#This Row],[Cobro de la orde]]="Sí",F674*K674,0)</f>
        <v>0</v>
      </c>
      <c r="J674" s="46">
        <f>IF(TablaCocina[[#This Row],[Cobro de la orde]]="Sí",H674/G674,0)</f>
        <v>0</v>
      </c>
      <c r="K674" s="12">
        <v>2</v>
      </c>
      <c r="L674" s="12">
        <v>39</v>
      </c>
      <c r="M674" s="6" t="s">
        <v>1143</v>
      </c>
      <c r="N674" s="12" t="str">
        <f>VLOOKUP(TablaCocina[[#This Row],[Número de Orden]],TablaSala[[Número de Orden]:[Cobro de la Orden]],2,FALSE)</f>
        <v>No</v>
      </c>
    </row>
    <row r="675" spans="1:14">
      <c r="A675" s="6">
        <v>264</v>
      </c>
      <c r="B675" s="12">
        <v>2</v>
      </c>
      <c r="C675" s="6" t="s">
        <v>428</v>
      </c>
      <c r="D675" s="12" t="s">
        <v>1157</v>
      </c>
      <c r="E675" s="6">
        <v>19</v>
      </c>
      <c r="F675" s="12">
        <v>32</v>
      </c>
      <c r="G675" s="12">
        <f>IF(TablaCocina[[#This Row],[Cobro de la orde]]="Sí",F675*K675,0)</f>
        <v>0</v>
      </c>
      <c r="H675" s="12">
        <f>IF(TablaCocina[[#This Row],[Cobro de la orde]]="Sí",(F675-E675)*K675,0)</f>
        <v>0</v>
      </c>
      <c r="I675" s="12">
        <f>IF(TablaCocina[[#This Row],[Cobro de la orde]]="Sí",F675*K675,0)</f>
        <v>0</v>
      </c>
      <c r="J675" s="46">
        <f>IF(TablaCocina[[#This Row],[Cobro de la orde]]="Sí",H675/G675,0)</f>
        <v>0</v>
      </c>
      <c r="K675" s="12">
        <v>1</v>
      </c>
      <c r="L675" s="12">
        <v>27</v>
      </c>
      <c r="M675" s="6" t="s">
        <v>1143</v>
      </c>
      <c r="N675" s="12" t="str">
        <f>VLOOKUP(TablaCocina[[#This Row],[Número de Orden]],TablaSala[[Número de Orden]:[Cobro de la Orden]],2,FALSE)</f>
        <v>No</v>
      </c>
    </row>
    <row r="676" spans="1:14">
      <c r="A676" s="6">
        <v>264</v>
      </c>
      <c r="B676" s="12">
        <v>2</v>
      </c>
      <c r="C676" s="6" t="s">
        <v>114</v>
      </c>
      <c r="D676" s="12" t="s">
        <v>1147</v>
      </c>
      <c r="E676" s="6">
        <v>18</v>
      </c>
      <c r="F676" s="12">
        <v>30</v>
      </c>
      <c r="G676" s="12">
        <f>IF(TablaCocina[[#This Row],[Cobro de la orde]]="Sí",F676*K676,0)</f>
        <v>0</v>
      </c>
      <c r="H676" s="12">
        <f>IF(TablaCocina[[#This Row],[Cobro de la orde]]="Sí",(F676-E676)*K676,0)</f>
        <v>0</v>
      </c>
      <c r="I676" s="12">
        <f>IF(TablaCocina[[#This Row],[Cobro de la orde]]="Sí",F676*K676,0)</f>
        <v>0</v>
      </c>
      <c r="J676" s="46">
        <f>IF(TablaCocina[[#This Row],[Cobro de la orde]]="Sí",H676/G676,0)</f>
        <v>0</v>
      </c>
      <c r="K676" s="12">
        <v>1</v>
      </c>
      <c r="L676" s="12">
        <v>37</v>
      </c>
      <c r="M676" s="6" t="s">
        <v>1142</v>
      </c>
      <c r="N676" s="12" t="str">
        <f>VLOOKUP(TablaCocina[[#This Row],[Número de Orden]],TablaSala[[Número de Orden]:[Cobro de la Orden]],2,FALSE)</f>
        <v>No</v>
      </c>
    </row>
    <row r="677" spans="1:14">
      <c r="A677" s="6">
        <v>264</v>
      </c>
      <c r="B677" s="12">
        <v>2</v>
      </c>
      <c r="C677" s="6" t="s">
        <v>209</v>
      </c>
      <c r="D677" s="12" t="s">
        <v>1165</v>
      </c>
      <c r="E677" s="6">
        <v>15</v>
      </c>
      <c r="F677" s="12">
        <v>25</v>
      </c>
      <c r="G677" s="12">
        <f>IF(TablaCocina[[#This Row],[Cobro de la orde]]="Sí",F677*K677,0)</f>
        <v>0</v>
      </c>
      <c r="H677" s="12">
        <f>IF(TablaCocina[[#This Row],[Cobro de la orde]]="Sí",(F677-E677)*K677,0)</f>
        <v>0</v>
      </c>
      <c r="I677" s="12">
        <f>IF(TablaCocina[[#This Row],[Cobro de la orde]]="Sí",F677*K677,0)</f>
        <v>0</v>
      </c>
      <c r="J677" s="46">
        <f>IF(TablaCocina[[#This Row],[Cobro de la orde]]="Sí",H677/G677,0)</f>
        <v>0</v>
      </c>
      <c r="K677" s="12">
        <v>2</v>
      </c>
      <c r="L677" s="12">
        <v>14</v>
      </c>
      <c r="M677" s="6" t="s">
        <v>1142</v>
      </c>
      <c r="N677" s="12" t="str">
        <f>VLOOKUP(TablaCocina[[#This Row],[Número de Orden]],TablaSala[[Número de Orden]:[Cobro de la Orden]],2,FALSE)</f>
        <v>No</v>
      </c>
    </row>
    <row r="678" spans="1:14">
      <c r="A678" s="6">
        <v>265</v>
      </c>
      <c r="B678" s="12">
        <v>6</v>
      </c>
      <c r="C678" s="6" t="s">
        <v>345</v>
      </c>
      <c r="D678" s="12" t="s">
        <v>1161</v>
      </c>
      <c r="E678" s="6">
        <v>14</v>
      </c>
      <c r="F678" s="12">
        <v>23</v>
      </c>
      <c r="G678" s="12">
        <f>IF(TablaCocina[[#This Row],[Cobro de la orde]]="Sí",F678*K678,0)</f>
        <v>23</v>
      </c>
      <c r="H678" s="12">
        <f>IF(TablaCocina[[#This Row],[Cobro de la orde]]="Sí",(F678-E678)*K678,0)</f>
        <v>9</v>
      </c>
      <c r="I678" s="12">
        <f>IF(TablaCocina[[#This Row],[Cobro de la orde]]="Sí",F678*K678,0)</f>
        <v>23</v>
      </c>
      <c r="J678" s="46">
        <f>IF(TablaCocina[[#This Row],[Cobro de la orde]]="Sí",H678/G678,0)</f>
        <v>0.39130434782608697</v>
      </c>
      <c r="K678" s="12">
        <v>1</v>
      </c>
      <c r="L678" s="12">
        <v>12</v>
      </c>
      <c r="M678" s="6" t="s">
        <v>1142</v>
      </c>
      <c r="N678" s="12" t="str">
        <f>VLOOKUP(TablaCocina[[#This Row],[Número de Orden]],TablaSala[[Número de Orden]:[Cobro de la Orden]],2,FALSE)</f>
        <v>Sí</v>
      </c>
    </row>
    <row r="679" spans="1:14">
      <c r="A679" s="6">
        <v>265</v>
      </c>
      <c r="B679" s="12">
        <v>6</v>
      </c>
      <c r="C679" s="6" t="s">
        <v>200</v>
      </c>
      <c r="D679" s="12" t="s">
        <v>1148</v>
      </c>
      <c r="E679" s="6">
        <v>19</v>
      </c>
      <c r="F679" s="12">
        <v>31</v>
      </c>
      <c r="G679" s="12">
        <f>IF(TablaCocina[[#This Row],[Cobro de la orde]]="Sí",F679*K679,0)</f>
        <v>31</v>
      </c>
      <c r="H679" s="12">
        <f>IF(TablaCocina[[#This Row],[Cobro de la orde]]="Sí",(F679-E679)*K679,0)</f>
        <v>12</v>
      </c>
      <c r="I679" s="12">
        <f>IF(TablaCocina[[#This Row],[Cobro de la orde]]="Sí",F679*K679,0)</f>
        <v>31</v>
      </c>
      <c r="J679" s="46">
        <f>IF(TablaCocina[[#This Row],[Cobro de la orde]]="Sí",H679/G679,0)</f>
        <v>0.38709677419354838</v>
      </c>
      <c r="K679" s="12">
        <v>1</v>
      </c>
      <c r="L679" s="12">
        <v>17</v>
      </c>
      <c r="M679" s="6" t="s">
        <v>1143</v>
      </c>
      <c r="N679" s="12" t="str">
        <f>VLOOKUP(TablaCocina[[#This Row],[Número de Orden]],TablaSala[[Número de Orden]:[Cobro de la Orden]],2,FALSE)</f>
        <v>Sí</v>
      </c>
    </row>
    <row r="680" spans="1:14">
      <c r="A680" s="6">
        <v>265</v>
      </c>
      <c r="B680" s="12">
        <v>6</v>
      </c>
      <c r="C680" s="6" t="s">
        <v>184</v>
      </c>
      <c r="D680" s="12" t="s">
        <v>1149</v>
      </c>
      <c r="E680" s="6">
        <v>16</v>
      </c>
      <c r="F680" s="12">
        <v>27</v>
      </c>
      <c r="G680" s="12">
        <f>IF(TablaCocina[[#This Row],[Cobro de la orde]]="Sí",F680*K680,0)</f>
        <v>27</v>
      </c>
      <c r="H680" s="12">
        <f>IF(TablaCocina[[#This Row],[Cobro de la orde]]="Sí",(F680-E680)*K680,0)</f>
        <v>11</v>
      </c>
      <c r="I680" s="12">
        <f>IF(TablaCocina[[#This Row],[Cobro de la orde]]="Sí",F680*K680,0)</f>
        <v>27</v>
      </c>
      <c r="J680" s="46">
        <f>IF(TablaCocina[[#This Row],[Cobro de la orde]]="Sí",H680/G680,0)</f>
        <v>0.40740740740740738</v>
      </c>
      <c r="K680" s="12">
        <v>1</v>
      </c>
      <c r="L680" s="12">
        <v>56</v>
      </c>
      <c r="M680" s="6" t="s">
        <v>1142</v>
      </c>
      <c r="N680" s="12" t="str">
        <f>VLOOKUP(TablaCocina[[#This Row],[Número de Orden]],TablaSala[[Número de Orden]:[Cobro de la Orden]],2,FALSE)</f>
        <v>Sí</v>
      </c>
    </row>
    <row r="681" spans="1:14">
      <c r="A681" s="6">
        <v>265</v>
      </c>
      <c r="B681" s="12">
        <v>6</v>
      </c>
      <c r="C681" s="6" t="s">
        <v>114</v>
      </c>
      <c r="D681" s="12" t="s">
        <v>1147</v>
      </c>
      <c r="E681" s="6">
        <v>18</v>
      </c>
      <c r="F681" s="12">
        <v>30</v>
      </c>
      <c r="G681" s="12">
        <f>IF(TablaCocina[[#This Row],[Cobro de la orde]]="Sí",F681*K681,0)</f>
        <v>90</v>
      </c>
      <c r="H681" s="12">
        <f>IF(TablaCocina[[#This Row],[Cobro de la orde]]="Sí",(F681-E681)*K681,0)</f>
        <v>36</v>
      </c>
      <c r="I681" s="12">
        <f>IF(TablaCocina[[#This Row],[Cobro de la orde]]="Sí",F681*K681,0)</f>
        <v>90</v>
      </c>
      <c r="J681" s="46">
        <f>IF(TablaCocina[[#This Row],[Cobro de la orde]]="Sí",H681/G681,0)</f>
        <v>0.4</v>
      </c>
      <c r="K681" s="12">
        <v>3</v>
      </c>
      <c r="L681" s="12">
        <v>50</v>
      </c>
      <c r="M681" s="6" t="s">
        <v>1143</v>
      </c>
      <c r="N681" s="12" t="str">
        <f>VLOOKUP(TablaCocina[[#This Row],[Número de Orden]],TablaSala[[Número de Orden]:[Cobro de la Orden]],2,FALSE)</f>
        <v>Sí</v>
      </c>
    </row>
    <row r="682" spans="1:14">
      <c r="A682" s="6">
        <v>266</v>
      </c>
      <c r="B682" s="12">
        <v>4</v>
      </c>
      <c r="C682" s="6" t="s">
        <v>273</v>
      </c>
      <c r="D682" s="12" t="s">
        <v>1146</v>
      </c>
      <c r="E682" s="6">
        <v>14</v>
      </c>
      <c r="F682" s="12">
        <v>24</v>
      </c>
      <c r="G682" s="12">
        <f>IF(TablaCocina[[#This Row],[Cobro de la orde]]="Sí",F682*K682,0)</f>
        <v>0</v>
      </c>
      <c r="H682" s="12">
        <f>IF(TablaCocina[[#This Row],[Cobro de la orde]]="Sí",(F682-E682)*K682,0)</f>
        <v>0</v>
      </c>
      <c r="I682" s="12">
        <f>IF(TablaCocina[[#This Row],[Cobro de la orde]]="Sí",F682*K682,0)</f>
        <v>0</v>
      </c>
      <c r="J682" s="46">
        <f>IF(TablaCocina[[#This Row],[Cobro de la orde]]="Sí",H682/G682,0)</f>
        <v>0</v>
      </c>
      <c r="K682" s="12">
        <v>1</v>
      </c>
      <c r="L682" s="12">
        <v>53</v>
      </c>
      <c r="M682" s="6" t="s">
        <v>1142</v>
      </c>
      <c r="N682" s="12" t="str">
        <f>VLOOKUP(TablaCocina[[#This Row],[Número de Orden]],TablaSala[[Número de Orden]:[Cobro de la Orden]],2,FALSE)</f>
        <v>No</v>
      </c>
    </row>
    <row r="683" spans="1:14">
      <c r="A683" s="6">
        <v>266</v>
      </c>
      <c r="B683" s="12">
        <v>4</v>
      </c>
      <c r="C683" s="6" t="s">
        <v>209</v>
      </c>
      <c r="D683" s="12" t="s">
        <v>1165</v>
      </c>
      <c r="E683" s="6">
        <v>15</v>
      </c>
      <c r="F683" s="12">
        <v>25</v>
      </c>
      <c r="G683" s="12">
        <f>IF(TablaCocina[[#This Row],[Cobro de la orde]]="Sí",F683*K683,0)</f>
        <v>0</v>
      </c>
      <c r="H683" s="12">
        <f>IF(TablaCocina[[#This Row],[Cobro de la orde]]="Sí",(F683-E683)*K683,0)</f>
        <v>0</v>
      </c>
      <c r="I683" s="12">
        <f>IF(TablaCocina[[#This Row],[Cobro de la orde]]="Sí",F683*K683,0)</f>
        <v>0</v>
      </c>
      <c r="J683" s="46">
        <f>IF(TablaCocina[[#This Row],[Cobro de la orde]]="Sí",H683/G683,0)</f>
        <v>0</v>
      </c>
      <c r="K683" s="12">
        <v>3</v>
      </c>
      <c r="L683" s="12">
        <v>53</v>
      </c>
      <c r="M683" s="6" t="s">
        <v>1142</v>
      </c>
      <c r="N683" s="12" t="str">
        <f>VLOOKUP(TablaCocina[[#This Row],[Número de Orden]],TablaSala[[Número de Orden]:[Cobro de la Orden]],2,FALSE)</f>
        <v>No</v>
      </c>
    </row>
    <row r="684" spans="1:14">
      <c r="A684" s="6">
        <v>267</v>
      </c>
      <c r="B684" s="12">
        <v>7</v>
      </c>
      <c r="C684" s="6" t="s">
        <v>428</v>
      </c>
      <c r="D684" s="12" t="s">
        <v>1157</v>
      </c>
      <c r="E684" s="6">
        <v>19</v>
      </c>
      <c r="F684" s="12">
        <v>32</v>
      </c>
      <c r="G684" s="12">
        <f>IF(TablaCocina[[#This Row],[Cobro de la orde]]="Sí",F684*K684,0)</f>
        <v>32</v>
      </c>
      <c r="H684" s="12">
        <f>IF(TablaCocina[[#This Row],[Cobro de la orde]]="Sí",(F684-E684)*K684,0)</f>
        <v>13</v>
      </c>
      <c r="I684" s="12">
        <f>IF(TablaCocina[[#This Row],[Cobro de la orde]]="Sí",F684*K684,0)</f>
        <v>32</v>
      </c>
      <c r="J684" s="46">
        <f>IF(TablaCocina[[#This Row],[Cobro de la orde]]="Sí",H684/G684,0)</f>
        <v>0.40625</v>
      </c>
      <c r="K684" s="12">
        <v>1</v>
      </c>
      <c r="L684" s="12">
        <v>45</v>
      </c>
      <c r="M684" s="6" t="s">
        <v>1143</v>
      </c>
      <c r="N684" s="12" t="str">
        <f>VLOOKUP(TablaCocina[[#This Row],[Número de Orden]],TablaSala[[Número de Orden]:[Cobro de la Orden]],2,FALSE)</f>
        <v>Sí</v>
      </c>
    </row>
    <row r="685" spans="1:14">
      <c r="A685" s="6">
        <v>267</v>
      </c>
      <c r="B685" s="12">
        <v>7</v>
      </c>
      <c r="C685" s="6" t="s">
        <v>71</v>
      </c>
      <c r="D685" s="12" t="s">
        <v>1154</v>
      </c>
      <c r="E685" s="6">
        <v>16</v>
      </c>
      <c r="F685" s="12">
        <v>28</v>
      </c>
      <c r="G685" s="12">
        <f>IF(TablaCocina[[#This Row],[Cobro de la orde]]="Sí",F685*K685,0)</f>
        <v>56</v>
      </c>
      <c r="H685" s="12">
        <f>IF(TablaCocina[[#This Row],[Cobro de la orde]]="Sí",(F685-E685)*K685,0)</f>
        <v>24</v>
      </c>
      <c r="I685" s="12">
        <f>IF(TablaCocina[[#This Row],[Cobro de la orde]]="Sí",F685*K685,0)</f>
        <v>56</v>
      </c>
      <c r="J685" s="46">
        <f>IF(TablaCocina[[#This Row],[Cobro de la orde]]="Sí",H685/G685,0)</f>
        <v>0.42857142857142855</v>
      </c>
      <c r="K685" s="12">
        <v>2</v>
      </c>
      <c r="L685" s="12">
        <v>23</v>
      </c>
      <c r="M685" s="6" t="s">
        <v>1142</v>
      </c>
      <c r="N685" s="12" t="str">
        <f>VLOOKUP(TablaCocina[[#This Row],[Número de Orden]],TablaSala[[Número de Orden]:[Cobro de la Orden]],2,FALSE)</f>
        <v>Sí</v>
      </c>
    </row>
    <row r="686" spans="1:14">
      <c r="A686" s="6">
        <v>267</v>
      </c>
      <c r="B686" s="12">
        <v>7</v>
      </c>
      <c r="C686" s="6" t="s">
        <v>114</v>
      </c>
      <c r="D686" s="12" t="s">
        <v>1147</v>
      </c>
      <c r="E686" s="6">
        <v>18</v>
      </c>
      <c r="F686" s="12">
        <v>30</v>
      </c>
      <c r="G686" s="12">
        <f>IF(TablaCocina[[#This Row],[Cobro de la orde]]="Sí",F686*K686,0)</f>
        <v>30</v>
      </c>
      <c r="H686" s="12">
        <f>IF(TablaCocina[[#This Row],[Cobro de la orde]]="Sí",(F686-E686)*K686,0)</f>
        <v>12</v>
      </c>
      <c r="I686" s="12">
        <f>IF(TablaCocina[[#This Row],[Cobro de la orde]]="Sí",F686*K686,0)</f>
        <v>30</v>
      </c>
      <c r="J686" s="46">
        <f>IF(TablaCocina[[#This Row],[Cobro de la orde]]="Sí",H686/G686,0)</f>
        <v>0.4</v>
      </c>
      <c r="K686" s="12">
        <v>1</v>
      </c>
      <c r="L686" s="12">
        <v>28</v>
      </c>
      <c r="M686" s="6" t="s">
        <v>1143</v>
      </c>
      <c r="N686" s="12" t="str">
        <f>VLOOKUP(TablaCocina[[#This Row],[Número de Orden]],TablaSala[[Número de Orden]:[Cobro de la Orden]],2,FALSE)</f>
        <v>Sí</v>
      </c>
    </row>
    <row r="687" spans="1:14">
      <c r="A687" s="6">
        <v>268</v>
      </c>
      <c r="B687" s="12">
        <v>14</v>
      </c>
      <c r="C687" s="6" t="s">
        <v>273</v>
      </c>
      <c r="D687" s="12" t="s">
        <v>1146</v>
      </c>
      <c r="E687" s="6">
        <v>14</v>
      </c>
      <c r="F687" s="12">
        <v>24</v>
      </c>
      <c r="G687" s="12">
        <f>IF(TablaCocina[[#This Row],[Cobro de la orde]]="Sí",F687*K687,0)</f>
        <v>24</v>
      </c>
      <c r="H687" s="12">
        <f>IF(TablaCocina[[#This Row],[Cobro de la orde]]="Sí",(F687-E687)*K687,0)</f>
        <v>10</v>
      </c>
      <c r="I687" s="12">
        <f>IF(TablaCocina[[#This Row],[Cobro de la orde]]="Sí",F687*K687,0)</f>
        <v>24</v>
      </c>
      <c r="J687" s="46">
        <f>IF(TablaCocina[[#This Row],[Cobro de la orde]]="Sí",H687/G687,0)</f>
        <v>0.41666666666666669</v>
      </c>
      <c r="K687" s="12">
        <v>1</v>
      </c>
      <c r="L687" s="12">
        <v>39</v>
      </c>
      <c r="M687" s="6" t="s">
        <v>1143</v>
      </c>
      <c r="N687" s="12" t="str">
        <f>VLOOKUP(TablaCocina[[#This Row],[Número de Orden]],TablaSala[[Número de Orden]:[Cobro de la Orden]],2,FALSE)</f>
        <v>Sí</v>
      </c>
    </row>
    <row r="688" spans="1:14">
      <c r="A688" s="6">
        <v>268</v>
      </c>
      <c r="B688" s="12">
        <v>14</v>
      </c>
      <c r="C688" s="6" t="s">
        <v>349</v>
      </c>
      <c r="D688" s="12" t="s">
        <v>1158</v>
      </c>
      <c r="E688" s="6">
        <v>13</v>
      </c>
      <c r="F688" s="12">
        <v>22</v>
      </c>
      <c r="G688" s="12">
        <f>IF(TablaCocina[[#This Row],[Cobro de la orde]]="Sí",F688*K688,0)</f>
        <v>44</v>
      </c>
      <c r="H688" s="12">
        <f>IF(TablaCocina[[#This Row],[Cobro de la orde]]="Sí",(F688-E688)*K688,0)</f>
        <v>18</v>
      </c>
      <c r="I688" s="12">
        <f>IF(TablaCocina[[#This Row],[Cobro de la orde]]="Sí",F688*K688,0)</f>
        <v>44</v>
      </c>
      <c r="J688" s="46">
        <f>IF(TablaCocina[[#This Row],[Cobro de la orde]]="Sí",H688/G688,0)</f>
        <v>0.40909090909090912</v>
      </c>
      <c r="K688" s="12">
        <v>2</v>
      </c>
      <c r="L688" s="12">
        <v>44</v>
      </c>
      <c r="M688" s="6" t="s">
        <v>1143</v>
      </c>
      <c r="N688" s="12" t="str">
        <f>VLOOKUP(TablaCocina[[#This Row],[Número de Orden]],TablaSala[[Número de Orden]:[Cobro de la Orden]],2,FALSE)</f>
        <v>Sí</v>
      </c>
    </row>
    <row r="689" spans="1:14">
      <c r="A689" s="6">
        <v>269</v>
      </c>
      <c r="B689" s="12">
        <v>11</v>
      </c>
      <c r="C689" s="6" t="s">
        <v>120</v>
      </c>
      <c r="D689" s="12" t="s">
        <v>1151</v>
      </c>
      <c r="E689" s="6">
        <v>22</v>
      </c>
      <c r="F689" s="12">
        <v>36</v>
      </c>
      <c r="G689" s="12">
        <f>IF(TablaCocina[[#This Row],[Cobro de la orde]]="Sí",F689*K689,0)</f>
        <v>0</v>
      </c>
      <c r="H689" s="12">
        <f>IF(TablaCocina[[#This Row],[Cobro de la orde]]="Sí",(F689-E689)*K689,0)</f>
        <v>0</v>
      </c>
      <c r="I689" s="12">
        <f>IF(TablaCocina[[#This Row],[Cobro de la orde]]="Sí",F689*K689,0)</f>
        <v>0</v>
      </c>
      <c r="J689" s="46">
        <f>IF(TablaCocina[[#This Row],[Cobro de la orde]]="Sí",H689/G689,0)</f>
        <v>0</v>
      </c>
      <c r="K689" s="12">
        <v>3</v>
      </c>
      <c r="L689" s="12">
        <v>13</v>
      </c>
      <c r="M689" s="6" t="s">
        <v>1142</v>
      </c>
      <c r="N689" s="12" t="str">
        <f>VLOOKUP(TablaCocina[[#This Row],[Número de Orden]],TablaSala[[Número de Orden]:[Cobro de la Orden]],2,FALSE)</f>
        <v>No</v>
      </c>
    </row>
    <row r="690" spans="1:14">
      <c r="A690" s="6">
        <v>269</v>
      </c>
      <c r="B690" s="12">
        <v>11</v>
      </c>
      <c r="C690" s="6" t="s">
        <v>79</v>
      </c>
      <c r="D690" s="12" t="s">
        <v>1150</v>
      </c>
      <c r="E690" s="6">
        <v>25</v>
      </c>
      <c r="F690" s="12">
        <v>40</v>
      </c>
      <c r="G690" s="12">
        <f>IF(TablaCocina[[#This Row],[Cobro de la orde]]="Sí",F690*K690,0)</f>
        <v>0</v>
      </c>
      <c r="H690" s="12">
        <f>IF(TablaCocina[[#This Row],[Cobro de la orde]]="Sí",(F690-E690)*K690,0)</f>
        <v>0</v>
      </c>
      <c r="I690" s="12">
        <f>IF(TablaCocina[[#This Row],[Cobro de la orde]]="Sí",F690*K690,0)</f>
        <v>0</v>
      </c>
      <c r="J690" s="46">
        <f>IF(TablaCocina[[#This Row],[Cobro de la orde]]="Sí",H690/G690,0)</f>
        <v>0</v>
      </c>
      <c r="K690" s="12">
        <v>1</v>
      </c>
      <c r="L690" s="12">
        <v>58</v>
      </c>
      <c r="M690" s="6" t="s">
        <v>1143</v>
      </c>
      <c r="N690" s="12" t="str">
        <f>VLOOKUP(TablaCocina[[#This Row],[Número de Orden]],TablaSala[[Número de Orden]:[Cobro de la Orden]],2,FALSE)</f>
        <v>No</v>
      </c>
    </row>
    <row r="691" spans="1:14">
      <c r="A691" s="6">
        <v>269</v>
      </c>
      <c r="B691" s="12">
        <v>11</v>
      </c>
      <c r="C691" s="6" t="s">
        <v>91</v>
      </c>
      <c r="D691" s="12" t="s">
        <v>1159</v>
      </c>
      <c r="E691" s="6">
        <v>20</v>
      </c>
      <c r="F691" s="12">
        <v>34</v>
      </c>
      <c r="G691" s="12">
        <f>IF(TablaCocina[[#This Row],[Cobro de la orde]]="Sí",F691*K691,0)</f>
        <v>0</v>
      </c>
      <c r="H691" s="12">
        <f>IF(TablaCocina[[#This Row],[Cobro de la orde]]="Sí",(F691-E691)*K691,0)</f>
        <v>0</v>
      </c>
      <c r="I691" s="12">
        <f>IF(TablaCocina[[#This Row],[Cobro de la orde]]="Sí",F691*K691,0)</f>
        <v>0</v>
      </c>
      <c r="J691" s="46">
        <f>IF(TablaCocina[[#This Row],[Cobro de la orde]]="Sí",H691/G691,0)</f>
        <v>0</v>
      </c>
      <c r="K691" s="12">
        <v>3</v>
      </c>
      <c r="L691" s="12">
        <v>30</v>
      </c>
      <c r="M691" s="6" t="s">
        <v>1143</v>
      </c>
      <c r="N691" s="12" t="str">
        <f>VLOOKUP(TablaCocina[[#This Row],[Número de Orden]],TablaSala[[Número de Orden]:[Cobro de la Orden]],2,FALSE)</f>
        <v>No</v>
      </c>
    </row>
    <row r="692" spans="1:14">
      <c r="A692" s="6">
        <v>270</v>
      </c>
      <c r="B692" s="12">
        <v>10</v>
      </c>
      <c r="C692" s="6" t="s">
        <v>91</v>
      </c>
      <c r="D692" s="12" t="s">
        <v>1159</v>
      </c>
      <c r="E692" s="6">
        <v>20</v>
      </c>
      <c r="F692" s="12">
        <v>34</v>
      </c>
      <c r="G692" s="12">
        <f>IF(TablaCocina[[#This Row],[Cobro de la orde]]="Sí",F692*K692,0)</f>
        <v>102</v>
      </c>
      <c r="H692" s="12">
        <f>IF(TablaCocina[[#This Row],[Cobro de la orde]]="Sí",(F692-E692)*K692,0)</f>
        <v>42</v>
      </c>
      <c r="I692" s="12">
        <f>IF(TablaCocina[[#This Row],[Cobro de la orde]]="Sí",F692*K692,0)</f>
        <v>102</v>
      </c>
      <c r="J692" s="46">
        <f>IF(TablaCocina[[#This Row],[Cobro de la orde]]="Sí",H692/G692,0)</f>
        <v>0.41176470588235292</v>
      </c>
      <c r="K692" s="12">
        <v>3</v>
      </c>
      <c r="L692" s="12">
        <v>26</v>
      </c>
      <c r="M692" s="6" t="s">
        <v>1142</v>
      </c>
      <c r="N692" s="12" t="str">
        <f>VLOOKUP(TablaCocina[[#This Row],[Número de Orden]],TablaSala[[Número de Orden]:[Cobro de la Orden]],2,FALSE)</f>
        <v>Sí</v>
      </c>
    </row>
    <row r="693" spans="1:14">
      <c r="A693" s="6">
        <v>271</v>
      </c>
      <c r="B693" s="12">
        <v>3</v>
      </c>
      <c r="C693" s="6" t="s">
        <v>349</v>
      </c>
      <c r="D693" s="12" t="s">
        <v>1158</v>
      </c>
      <c r="E693" s="6">
        <v>13</v>
      </c>
      <c r="F693" s="12">
        <v>22</v>
      </c>
      <c r="G693" s="12">
        <f>IF(TablaCocina[[#This Row],[Cobro de la orde]]="Sí",F693*K693,0)</f>
        <v>44</v>
      </c>
      <c r="H693" s="12">
        <f>IF(TablaCocina[[#This Row],[Cobro de la orde]]="Sí",(F693-E693)*K693,0)</f>
        <v>18</v>
      </c>
      <c r="I693" s="12">
        <f>IF(TablaCocina[[#This Row],[Cobro de la orde]]="Sí",F693*K693,0)</f>
        <v>44</v>
      </c>
      <c r="J693" s="46">
        <f>IF(TablaCocina[[#This Row],[Cobro de la orde]]="Sí",H693/G693,0)</f>
        <v>0.40909090909090912</v>
      </c>
      <c r="K693" s="12">
        <v>2</v>
      </c>
      <c r="L693" s="12">
        <v>55</v>
      </c>
      <c r="M693" s="6" t="s">
        <v>1143</v>
      </c>
      <c r="N693" s="12" t="str">
        <f>VLOOKUP(TablaCocina[[#This Row],[Número de Orden]],TablaSala[[Número de Orden]:[Cobro de la Orden]],2,FALSE)</f>
        <v>Sí</v>
      </c>
    </row>
    <row r="694" spans="1:14">
      <c r="A694" s="6">
        <v>272</v>
      </c>
      <c r="B694" s="12">
        <v>7</v>
      </c>
      <c r="C694" s="6" t="s">
        <v>273</v>
      </c>
      <c r="D694" s="12" t="s">
        <v>1146</v>
      </c>
      <c r="E694" s="6">
        <v>14</v>
      </c>
      <c r="F694" s="12">
        <v>24</v>
      </c>
      <c r="G694" s="12">
        <f>IF(TablaCocina[[#This Row],[Cobro de la orde]]="Sí",F694*K694,0)</f>
        <v>48</v>
      </c>
      <c r="H694" s="12">
        <f>IF(TablaCocina[[#This Row],[Cobro de la orde]]="Sí",(F694-E694)*K694,0)</f>
        <v>20</v>
      </c>
      <c r="I694" s="12">
        <f>IF(TablaCocina[[#This Row],[Cobro de la orde]]="Sí",F694*K694,0)</f>
        <v>48</v>
      </c>
      <c r="J694" s="46">
        <f>IF(TablaCocina[[#This Row],[Cobro de la orde]]="Sí",H694/G694,0)</f>
        <v>0.41666666666666669</v>
      </c>
      <c r="K694" s="12">
        <v>2</v>
      </c>
      <c r="L694" s="12">
        <v>36</v>
      </c>
      <c r="M694" s="6" t="s">
        <v>1142</v>
      </c>
      <c r="N694" s="12" t="str">
        <f>VLOOKUP(TablaCocina[[#This Row],[Número de Orden]],TablaSala[[Número de Orden]:[Cobro de la Orden]],2,FALSE)</f>
        <v>Sí</v>
      </c>
    </row>
    <row r="695" spans="1:14">
      <c r="A695" s="6">
        <v>272</v>
      </c>
      <c r="B695" s="12">
        <v>7</v>
      </c>
      <c r="C695" s="6" t="s">
        <v>47</v>
      </c>
      <c r="D695" s="12" t="s">
        <v>1156</v>
      </c>
      <c r="E695" s="6">
        <v>21</v>
      </c>
      <c r="F695" s="12">
        <v>35</v>
      </c>
      <c r="G695" s="12">
        <f>IF(TablaCocina[[#This Row],[Cobro de la orde]]="Sí",F695*K695,0)</f>
        <v>35</v>
      </c>
      <c r="H695" s="12">
        <f>IF(TablaCocina[[#This Row],[Cobro de la orde]]="Sí",(F695-E695)*K695,0)</f>
        <v>14</v>
      </c>
      <c r="I695" s="12">
        <f>IF(TablaCocina[[#This Row],[Cobro de la orde]]="Sí",F695*K695,0)</f>
        <v>35</v>
      </c>
      <c r="J695" s="46">
        <f>IF(TablaCocina[[#This Row],[Cobro de la orde]]="Sí",H695/G695,0)</f>
        <v>0.4</v>
      </c>
      <c r="K695" s="12">
        <v>1</v>
      </c>
      <c r="L695" s="12">
        <v>47</v>
      </c>
      <c r="M695" s="6" t="s">
        <v>1143</v>
      </c>
      <c r="N695" s="12" t="str">
        <f>VLOOKUP(TablaCocina[[#This Row],[Número de Orden]],TablaSala[[Número de Orden]:[Cobro de la Orden]],2,FALSE)</f>
        <v>Sí</v>
      </c>
    </row>
    <row r="696" spans="1:14">
      <c r="A696" s="6">
        <v>273</v>
      </c>
      <c r="B696" s="12">
        <v>20</v>
      </c>
      <c r="C696" s="6" t="s">
        <v>428</v>
      </c>
      <c r="D696" s="12" t="s">
        <v>1157</v>
      </c>
      <c r="E696" s="6">
        <v>19</v>
      </c>
      <c r="F696" s="12">
        <v>32</v>
      </c>
      <c r="G696" s="12">
        <f>IF(TablaCocina[[#This Row],[Cobro de la orde]]="Sí",F696*K696,0)</f>
        <v>32</v>
      </c>
      <c r="H696" s="12">
        <f>IF(TablaCocina[[#This Row],[Cobro de la orde]]="Sí",(F696-E696)*K696,0)</f>
        <v>13</v>
      </c>
      <c r="I696" s="12">
        <f>IF(TablaCocina[[#This Row],[Cobro de la orde]]="Sí",F696*K696,0)</f>
        <v>32</v>
      </c>
      <c r="J696" s="46">
        <f>IF(TablaCocina[[#This Row],[Cobro de la orde]]="Sí",H696/G696,0)</f>
        <v>0.40625</v>
      </c>
      <c r="K696" s="12">
        <v>1</v>
      </c>
      <c r="L696" s="12">
        <v>22</v>
      </c>
      <c r="M696" s="6" t="s">
        <v>1143</v>
      </c>
      <c r="N696" s="12" t="str">
        <f>VLOOKUP(TablaCocina[[#This Row],[Número de Orden]],TablaSala[[Número de Orden]:[Cobro de la Orden]],2,FALSE)</f>
        <v>Sí</v>
      </c>
    </row>
    <row r="697" spans="1:14">
      <c r="A697" s="6">
        <v>273</v>
      </c>
      <c r="B697" s="12">
        <v>20</v>
      </c>
      <c r="C697" s="6" t="s">
        <v>349</v>
      </c>
      <c r="D697" s="12" t="s">
        <v>1158</v>
      </c>
      <c r="E697" s="6">
        <v>13</v>
      </c>
      <c r="F697" s="12">
        <v>22</v>
      </c>
      <c r="G697" s="12">
        <f>IF(TablaCocina[[#This Row],[Cobro de la orde]]="Sí",F697*K697,0)</f>
        <v>66</v>
      </c>
      <c r="H697" s="12">
        <f>IF(TablaCocina[[#This Row],[Cobro de la orde]]="Sí",(F697-E697)*K697,0)</f>
        <v>27</v>
      </c>
      <c r="I697" s="12">
        <f>IF(TablaCocina[[#This Row],[Cobro de la orde]]="Sí",F697*K697,0)</f>
        <v>66</v>
      </c>
      <c r="J697" s="46">
        <f>IF(TablaCocina[[#This Row],[Cobro de la orde]]="Sí",H697/G697,0)</f>
        <v>0.40909090909090912</v>
      </c>
      <c r="K697" s="12">
        <v>3</v>
      </c>
      <c r="L697" s="12">
        <v>40</v>
      </c>
      <c r="M697" s="6" t="s">
        <v>1142</v>
      </c>
      <c r="N697" s="12" t="str">
        <f>VLOOKUP(TablaCocina[[#This Row],[Número de Orden]],TablaSala[[Número de Orden]:[Cobro de la Orden]],2,FALSE)</f>
        <v>Sí</v>
      </c>
    </row>
    <row r="698" spans="1:14">
      <c r="A698" s="6">
        <v>273</v>
      </c>
      <c r="B698" s="12">
        <v>20</v>
      </c>
      <c r="C698" s="6" t="s">
        <v>209</v>
      </c>
      <c r="D698" s="12" t="s">
        <v>1165</v>
      </c>
      <c r="E698" s="6">
        <v>15</v>
      </c>
      <c r="F698" s="12">
        <v>25</v>
      </c>
      <c r="G698" s="12">
        <f>IF(TablaCocina[[#This Row],[Cobro de la orde]]="Sí",F698*K698,0)</f>
        <v>25</v>
      </c>
      <c r="H698" s="12">
        <f>IF(TablaCocina[[#This Row],[Cobro de la orde]]="Sí",(F698-E698)*K698,0)</f>
        <v>10</v>
      </c>
      <c r="I698" s="12">
        <f>IF(TablaCocina[[#This Row],[Cobro de la orde]]="Sí",F698*K698,0)</f>
        <v>25</v>
      </c>
      <c r="J698" s="46">
        <f>IF(TablaCocina[[#This Row],[Cobro de la orde]]="Sí",H698/G698,0)</f>
        <v>0.4</v>
      </c>
      <c r="K698" s="12">
        <v>1</v>
      </c>
      <c r="L698" s="12">
        <v>5</v>
      </c>
      <c r="M698" s="6" t="s">
        <v>1143</v>
      </c>
      <c r="N698" s="12" t="str">
        <f>VLOOKUP(TablaCocina[[#This Row],[Número de Orden]],TablaSala[[Número de Orden]:[Cobro de la Orden]],2,FALSE)</f>
        <v>Sí</v>
      </c>
    </row>
    <row r="699" spans="1:14">
      <c r="A699" s="6">
        <v>274</v>
      </c>
      <c r="B699" s="12">
        <v>7</v>
      </c>
      <c r="C699" s="6" t="s">
        <v>270</v>
      </c>
      <c r="D699" s="12" t="s">
        <v>1164</v>
      </c>
      <c r="E699" s="6">
        <v>15</v>
      </c>
      <c r="F699" s="12">
        <v>26</v>
      </c>
      <c r="G699" s="12">
        <f>IF(TablaCocina[[#This Row],[Cobro de la orde]]="Sí",F699*K699,0)</f>
        <v>78</v>
      </c>
      <c r="H699" s="12">
        <f>IF(TablaCocina[[#This Row],[Cobro de la orde]]="Sí",(F699-E699)*K699,0)</f>
        <v>33</v>
      </c>
      <c r="I699" s="12">
        <f>IF(TablaCocina[[#This Row],[Cobro de la orde]]="Sí",F699*K699,0)</f>
        <v>78</v>
      </c>
      <c r="J699" s="46">
        <f>IF(TablaCocina[[#This Row],[Cobro de la orde]]="Sí",H699/G699,0)</f>
        <v>0.42307692307692307</v>
      </c>
      <c r="K699" s="12">
        <v>3</v>
      </c>
      <c r="L699" s="12">
        <v>33</v>
      </c>
      <c r="M699" s="6" t="s">
        <v>1142</v>
      </c>
      <c r="N699" s="12" t="str">
        <f>VLOOKUP(TablaCocina[[#This Row],[Número de Orden]],TablaSala[[Número de Orden]:[Cobro de la Orden]],2,FALSE)</f>
        <v>Sí</v>
      </c>
    </row>
    <row r="700" spans="1:14">
      <c r="A700" s="6">
        <v>274</v>
      </c>
      <c r="B700" s="12">
        <v>7</v>
      </c>
      <c r="C700" s="6" t="s">
        <v>194</v>
      </c>
      <c r="D700" s="12" t="s">
        <v>1155</v>
      </c>
      <c r="E700" s="6">
        <v>11</v>
      </c>
      <c r="F700" s="12">
        <v>19</v>
      </c>
      <c r="G700" s="12">
        <f>IF(TablaCocina[[#This Row],[Cobro de la orde]]="Sí",F700*K700,0)</f>
        <v>38</v>
      </c>
      <c r="H700" s="12">
        <f>IF(TablaCocina[[#This Row],[Cobro de la orde]]="Sí",(F700-E700)*K700,0)</f>
        <v>16</v>
      </c>
      <c r="I700" s="12">
        <f>IF(TablaCocina[[#This Row],[Cobro de la orde]]="Sí",F700*K700,0)</f>
        <v>38</v>
      </c>
      <c r="J700" s="46">
        <f>IF(TablaCocina[[#This Row],[Cobro de la orde]]="Sí",H700/G700,0)</f>
        <v>0.42105263157894735</v>
      </c>
      <c r="K700" s="12">
        <v>2</v>
      </c>
      <c r="L700" s="12">
        <v>42</v>
      </c>
      <c r="M700" s="6" t="s">
        <v>1143</v>
      </c>
      <c r="N700" s="12" t="str">
        <f>VLOOKUP(TablaCocina[[#This Row],[Número de Orden]],TablaSala[[Número de Orden]:[Cobro de la Orden]],2,FALSE)</f>
        <v>Sí</v>
      </c>
    </row>
    <row r="701" spans="1:14">
      <c r="A701" s="6">
        <v>275</v>
      </c>
      <c r="B701" s="12">
        <v>5</v>
      </c>
      <c r="C701" s="6" t="s">
        <v>453</v>
      </c>
      <c r="D701" s="12" t="s">
        <v>1153</v>
      </c>
      <c r="E701" s="6">
        <v>20</v>
      </c>
      <c r="F701" s="12">
        <v>33</v>
      </c>
      <c r="G701" s="12">
        <f>IF(TablaCocina[[#This Row],[Cobro de la orde]]="Sí",F701*K701,0)</f>
        <v>33</v>
      </c>
      <c r="H701" s="12">
        <f>IF(TablaCocina[[#This Row],[Cobro de la orde]]="Sí",(F701-E701)*K701,0)</f>
        <v>13</v>
      </c>
      <c r="I701" s="12">
        <f>IF(TablaCocina[[#This Row],[Cobro de la orde]]="Sí",F701*K701,0)</f>
        <v>33</v>
      </c>
      <c r="J701" s="46">
        <f>IF(TablaCocina[[#This Row],[Cobro de la orde]]="Sí",H701/G701,0)</f>
        <v>0.39393939393939392</v>
      </c>
      <c r="K701" s="12">
        <v>1</v>
      </c>
      <c r="L701" s="12">
        <v>32</v>
      </c>
      <c r="M701" s="6" t="s">
        <v>1143</v>
      </c>
      <c r="N701" s="12" t="str">
        <f>VLOOKUP(TablaCocina[[#This Row],[Número de Orden]],TablaSala[[Número de Orden]:[Cobro de la Orden]],2,FALSE)</f>
        <v>Sí</v>
      </c>
    </row>
    <row r="702" spans="1:14">
      <c r="A702" s="6">
        <v>275</v>
      </c>
      <c r="B702" s="12">
        <v>5</v>
      </c>
      <c r="C702" s="6" t="s">
        <v>200</v>
      </c>
      <c r="D702" s="12" t="s">
        <v>1148</v>
      </c>
      <c r="E702" s="6">
        <v>19</v>
      </c>
      <c r="F702" s="12">
        <v>31</v>
      </c>
      <c r="G702" s="12">
        <f>IF(TablaCocina[[#This Row],[Cobro de la orde]]="Sí",F702*K702,0)</f>
        <v>62</v>
      </c>
      <c r="H702" s="12">
        <f>IF(TablaCocina[[#This Row],[Cobro de la orde]]="Sí",(F702-E702)*K702,0)</f>
        <v>24</v>
      </c>
      <c r="I702" s="12">
        <f>IF(TablaCocina[[#This Row],[Cobro de la orde]]="Sí",F702*K702,0)</f>
        <v>62</v>
      </c>
      <c r="J702" s="46">
        <f>IF(TablaCocina[[#This Row],[Cobro de la orde]]="Sí",H702/G702,0)</f>
        <v>0.38709677419354838</v>
      </c>
      <c r="K702" s="12">
        <v>2</v>
      </c>
      <c r="L702" s="12">
        <v>32</v>
      </c>
      <c r="M702" s="6" t="s">
        <v>1142</v>
      </c>
      <c r="N702" s="12" t="str">
        <f>VLOOKUP(TablaCocina[[#This Row],[Número de Orden]],TablaSala[[Número de Orden]:[Cobro de la Orden]],2,FALSE)</f>
        <v>Sí</v>
      </c>
    </row>
    <row r="703" spans="1:14">
      <c r="A703" s="6">
        <v>275</v>
      </c>
      <c r="B703" s="12">
        <v>5</v>
      </c>
      <c r="C703" s="6" t="s">
        <v>270</v>
      </c>
      <c r="D703" s="12" t="s">
        <v>1164</v>
      </c>
      <c r="E703" s="6">
        <v>15</v>
      </c>
      <c r="F703" s="12">
        <v>26</v>
      </c>
      <c r="G703" s="12">
        <f>IF(TablaCocina[[#This Row],[Cobro de la orde]]="Sí",F703*K703,0)</f>
        <v>26</v>
      </c>
      <c r="H703" s="12">
        <f>IF(TablaCocina[[#This Row],[Cobro de la orde]]="Sí",(F703-E703)*K703,0)</f>
        <v>11</v>
      </c>
      <c r="I703" s="12">
        <f>IF(TablaCocina[[#This Row],[Cobro de la orde]]="Sí",F703*K703,0)</f>
        <v>26</v>
      </c>
      <c r="J703" s="46">
        <f>IF(TablaCocina[[#This Row],[Cobro de la orde]]="Sí",H703/G703,0)</f>
        <v>0.42307692307692307</v>
      </c>
      <c r="K703" s="12">
        <v>1</v>
      </c>
      <c r="L703" s="12">
        <v>58</v>
      </c>
      <c r="M703" s="6" t="s">
        <v>1142</v>
      </c>
      <c r="N703" s="12" t="str">
        <f>VLOOKUP(TablaCocina[[#This Row],[Número de Orden]],TablaSala[[Número de Orden]:[Cobro de la Orden]],2,FALSE)</f>
        <v>Sí</v>
      </c>
    </row>
    <row r="704" spans="1:14">
      <c r="A704" s="6">
        <v>276</v>
      </c>
      <c r="B704" s="12">
        <v>15</v>
      </c>
      <c r="C704" s="6" t="s">
        <v>349</v>
      </c>
      <c r="D704" s="12" t="s">
        <v>1158</v>
      </c>
      <c r="E704" s="6">
        <v>13</v>
      </c>
      <c r="F704" s="12">
        <v>22</v>
      </c>
      <c r="G704" s="12">
        <f>IF(TablaCocina[[#This Row],[Cobro de la orde]]="Sí",F704*K704,0)</f>
        <v>44</v>
      </c>
      <c r="H704" s="12">
        <f>IF(TablaCocina[[#This Row],[Cobro de la orde]]="Sí",(F704-E704)*K704,0)</f>
        <v>18</v>
      </c>
      <c r="I704" s="12">
        <f>IF(TablaCocina[[#This Row],[Cobro de la orde]]="Sí",F704*K704,0)</f>
        <v>44</v>
      </c>
      <c r="J704" s="46">
        <f>IF(TablaCocina[[#This Row],[Cobro de la orde]]="Sí",H704/G704,0)</f>
        <v>0.40909090909090912</v>
      </c>
      <c r="K704" s="12">
        <v>2</v>
      </c>
      <c r="L704" s="12">
        <v>49</v>
      </c>
      <c r="M704" s="6" t="s">
        <v>1142</v>
      </c>
      <c r="N704" s="12" t="str">
        <f>VLOOKUP(TablaCocina[[#This Row],[Número de Orden]],TablaSala[[Número de Orden]:[Cobro de la Orden]],2,FALSE)</f>
        <v>Sí</v>
      </c>
    </row>
    <row r="705" spans="1:14">
      <c r="A705" s="6">
        <v>276</v>
      </c>
      <c r="B705" s="12">
        <v>15</v>
      </c>
      <c r="C705" s="6" t="s">
        <v>270</v>
      </c>
      <c r="D705" s="12" t="s">
        <v>1164</v>
      </c>
      <c r="E705" s="6">
        <v>15</v>
      </c>
      <c r="F705" s="12">
        <v>26</v>
      </c>
      <c r="G705" s="12">
        <f>IF(TablaCocina[[#This Row],[Cobro de la orde]]="Sí",F705*K705,0)</f>
        <v>26</v>
      </c>
      <c r="H705" s="12">
        <f>IF(TablaCocina[[#This Row],[Cobro de la orde]]="Sí",(F705-E705)*K705,0)</f>
        <v>11</v>
      </c>
      <c r="I705" s="12">
        <f>IF(TablaCocina[[#This Row],[Cobro de la orde]]="Sí",F705*K705,0)</f>
        <v>26</v>
      </c>
      <c r="J705" s="46">
        <f>IF(TablaCocina[[#This Row],[Cobro de la orde]]="Sí",H705/G705,0)</f>
        <v>0.42307692307692307</v>
      </c>
      <c r="K705" s="12">
        <v>1</v>
      </c>
      <c r="L705" s="12">
        <v>36</v>
      </c>
      <c r="M705" s="6" t="s">
        <v>1143</v>
      </c>
      <c r="N705" s="12" t="str">
        <f>VLOOKUP(TablaCocina[[#This Row],[Número de Orden]],TablaSala[[Número de Orden]:[Cobro de la Orden]],2,FALSE)</f>
        <v>Sí</v>
      </c>
    </row>
    <row r="706" spans="1:14">
      <c r="A706" s="6">
        <v>277</v>
      </c>
      <c r="B706" s="12">
        <v>4</v>
      </c>
      <c r="C706" s="6" t="s">
        <v>200</v>
      </c>
      <c r="D706" s="12" t="s">
        <v>1148</v>
      </c>
      <c r="E706" s="6">
        <v>19</v>
      </c>
      <c r="F706" s="12">
        <v>31</v>
      </c>
      <c r="G706" s="12">
        <f>IF(TablaCocina[[#This Row],[Cobro de la orde]]="Sí",F706*K706,0)</f>
        <v>93</v>
      </c>
      <c r="H706" s="12">
        <f>IF(TablaCocina[[#This Row],[Cobro de la orde]]="Sí",(F706-E706)*K706,0)</f>
        <v>36</v>
      </c>
      <c r="I706" s="12">
        <f>IF(TablaCocina[[#This Row],[Cobro de la orde]]="Sí",F706*K706,0)</f>
        <v>93</v>
      </c>
      <c r="J706" s="46">
        <f>IF(TablaCocina[[#This Row],[Cobro de la orde]]="Sí",H706/G706,0)</f>
        <v>0.38709677419354838</v>
      </c>
      <c r="K706" s="12">
        <v>3</v>
      </c>
      <c r="L706" s="12">
        <v>29</v>
      </c>
      <c r="M706" s="6" t="s">
        <v>1142</v>
      </c>
      <c r="N706" s="12" t="str">
        <f>VLOOKUP(TablaCocina[[#This Row],[Número de Orden]],TablaSala[[Número de Orden]:[Cobro de la Orden]],2,FALSE)</f>
        <v>Sí</v>
      </c>
    </row>
    <row r="707" spans="1:14">
      <c r="A707" s="6">
        <v>278</v>
      </c>
      <c r="B707" s="12">
        <v>5</v>
      </c>
      <c r="C707" s="6" t="s">
        <v>200</v>
      </c>
      <c r="D707" s="12" t="s">
        <v>1148</v>
      </c>
      <c r="E707" s="6">
        <v>19</v>
      </c>
      <c r="F707" s="12">
        <v>31</v>
      </c>
      <c r="G707" s="12">
        <f>IF(TablaCocina[[#This Row],[Cobro de la orde]]="Sí",F707*K707,0)</f>
        <v>93</v>
      </c>
      <c r="H707" s="12">
        <f>IF(TablaCocina[[#This Row],[Cobro de la orde]]="Sí",(F707-E707)*K707,0)</f>
        <v>36</v>
      </c>
      <c r="I707" s="12">
        <f>IF(TablaCocina[[#This Row],[Cobro de la orde]]="Sí",F707*K707,0)</f>
        <v>93</v>
      </c>
      <c r="J707" s="46">
        <f>IF(TablaCocina[[#This Row],[Cobro de la orde]]="Sí",H707/G707,0)</f>
        <v>0.38709677419354838</v>
      </c>
      <c r="K707" s="12">
        <v>3</v>
      </c>
      <c r="L707" s="12">
        <v>33</v>
      </c>
      <c r="M707" s="6" t="s">
        <v>1142</v>
      </c>
      <c r="N707" s="12" t="str">
        <f>VLOOKUP(TablaCocina[[#This Row],[Número de Orden]],TablaSala[[Número de Orden]:[Cobro de la Orden]],2,FALSE)</f>
        <v>Sí</v>
      </c>
    </row>
    <row r="708" spans="1:14">
      <c r="A708" s="6">
        <v>278</v>
      </c>
      <c r="B708" s="12">
        <v>5</v>
      </c>
      <c r="C708" s="6" t="s">
        <v>273</v>
      </c>
      <c r="D708" s="12" t="s">
        <v>1146</v>
      </c>
      <c r="E708" s="6">
        <v>14</v>
      </c>
      <c r="F708" s="12">
        <v>24</v>
      </c>
      <c r="G708" s="12">
        <f>IF(TablaCocina[[#This Row],[Cobro de la orde]]="Sí",F708*K708,0)</f>
        <v>48</v>
      </c>
      <c r="H708" s="12">
        <f>IF(TablaCocina[[#This Row],[Cobro de la orde]]="Sí",(F708-E708)*K708,0)</f>
        <v>20</v>
      </c>
      <c r="I708" s="12">
        <f>IF(TablaCocina[[#This Row],[Cobro de la orde]]="Sí",F708*K708,0)</f>
        <v>48</v>
      </c>
      <c r="J708" s="46">
        <f>IF(TablaCocina[[#This Row],[Cobro de la orde]]="Sí",H708/G708,0)</f>
        <v>0.41666666666666669</v>
      </c>
      <c r="K708" s="12">
        <v>2</v>
      </c>
      <c r="L708" s="12">
        <v>28</v>
      </c>
      <c r="M708" s="6" t="s">
        <v>1143</v>
      </c>
      <c r="N708" s="12" t="str">
        <f>VLOOKUP(TablaCocina[[#This Row],[Número de Orden]],TablaSala[[Número de Orden]:[Cobro de la Orden]],2,FALSE)</f>
        <v>Sí</v>
      </c>
    </row>
    <row r="709" spans="1:14">
      <c r="A709" s="6">
        <v>279</v>
      </c>
      <c r="B709" s="12">
        <v>11</v>
      </c>
      <c r="C709" s="6" t="s">
        <v>79</v>
      </c>
      <c r="D709" s="12" t="s">
        <v>1150</v>
      </c>
      <c r="E709" s="6">
        <v>25</v>
      </c>
      <c r="F709" s="12">
        <v>40</v>
      </c>
      <c r="G709" s="12">
        <f>IF(TablaCocina[[#This Row],[Cobro de la orde]]="Sí",F709*K709,0)</f>
        <v>0</v>
      </c>
      <c r="H709" s="12">
        <f>IF(TablaCocina[[#This Row],[Cobro de la orde]]="Sí",(F709-E709)*K709,0)</f>
        <v>0</v>
      </c>
      <c r="I709" s="12">
        <f>IF(TablaCocina[[#This Row],[Cobro de la orde]]="Sí",F709*K709,0)</f>
        <v>0</v>
      </c>
      <c r="J709" s="46">
        <f>IF(TablaCocina[[#This Row],[Cobro de la orde]]="Sí",H709/G709,0)</f>
        <v>0</v>
      </c>
      <c r="K709" s="12">
        <v>3</v>
      </c>
      <c r="L709" s="12">
        <v>48</v>
      </c>
      <c r="M709" s="6" t="s">
        <v>1143</v>
      </c>
      <c r="N709" s="12" t="str">
        <f>VLOOKUP(TablaCocina[[#This Row],[Número de Orden]],TablaSala[[Número de Orden]:[Cobro de la Orden]],2,FALSE)</f>
        <v>No</v>
      </c>
    </row>
    <row r="710" spans="1:14">
      <c r="A710" s="6">
        <v>279</v>
      </c>
      <c r="B710" s="12">
        <v>11</v>
      </c>
      <c r="C710" s="6" t="s">
        <v>47</v>
      </c>
      <c r="D710" s="12" t="s">
        <v>1156</v>
      </c>
      <c r="E710" s="6">
        <v>21</v>
      </c>
      <c r="F710" s="12">
        <v>35</v>
      </c>
      <c r="G710" s="12">
        <f>IF(TablaCocina[[#This Row],[Cobro de la orde]]="Sí",F710*K710,0)</f>
        <v>0</v>
      </c>
      <c r="H710" s="12">
        <f>IF(TablaCocina[[#This Row],[Cobro de la orde]]="Sí",(F710-E710)*K710,0)</f>
        <v>0</v>
      </c>
      <c r="I710" s="12">
        <f>IF(TablaCocina[[#This Row],[Cobro de la orde]]="Sí",F710*K710,0)</f>
        <v>0</v>
      </c>
      <c r="J710" s="46">
        <f>IF(TablaCocina[[#This Row],[Cobro de la orde]]="Sí",H710/G710,0)</f>
        <v>0</v>
      </c>
      <c r="K710" s="12">
        <v>1</v>
      </c>
      <c r="L710" s="12">
        <v>28</v>
      </c>
      <c r="M710" s="6" t="s">
        <v>1142</v>
      </c>
      <c r="N710" s="12" t="str">
        <f>VLOOKUP(TablaCocina[[#This Row],[Número de Orden]],TablaSala[[Número de Orden]:[Cobro de la Orden]],2,FALSE)</f>
        <v>No</v>
      </c>
    </row>
    <row r="711" spans="1:14">
      <c r="A711" s="6">
        <v>279</v>
      </c>
      <c r="B711" s="12">
        <v>11</v>
      </c>
      <c r="C711" s="6" t="s">
        <v>131</v>
      </c>
      <c r="D711" s="12" t="s">
        <v>1163</v>
      </c>
      <c r="E711" s="6">
        <v>10</v>
      </c>
      <c r="F711" s="12">
        <v>18</v>
      </c>
      <c r="G711" s="12">
        <f>IF(TablaCocina[[#This Row],[Cobro de la orde]]="Sí",F711*K711,0)</f>
        <v>0</v>
      </c>
      <c r="H711" s="12">
        <f>IF(TablaCocina[[#This Row],[Cobro de la orde]]="Sí",(F711-E711)*K711,0)</f>
        <v>0</v>
      </c>
      <c r="I711" s="12">
        <f>IF(TablaCocina[[#This Row],[Cobro de la orde]]="Sí",F711*K711,0)</f>
        <v>0</v>
      </c>
      <c r="J711" s="46">
        <f>IF(TablaCocina[[#This Row],[Cobro de la orde]]="Sí",H711/G711,0)</f>
        <v>0</v>
      </c>
      <c r="K711" s="12">
        <v>1</v>
      </c>
      <c r="L711" s="12">
        <v>58</v>
      </c>
      <c r="M711" s="6" t="s">
        <v>1142</v>
      </c>
      <c r="N711" s="12" t="str">
        <f>VLOOKUP(TablaCocina[[#This Row],[Número de Orden]],TablaSala[[Número de Orden]:[Cobro de la Orden]],2,FALSE)</f>
        <v>No</v>
      </c>
    </row>
    <row r="712" spans="1:14">
      <c r="A712" s="6">
        <v>279</v>
      </c>
      <c r="B712" s="12">
        <v>11</v>
      </c>
      <c r="C712" s="6" t="s">
        <v>71</v>
      </c>
      <c r="D712" s="12" t="s">
        <v>1154</v>
      </c>
      <c r="E712" s="6">
        <v>16</v>
      </c>
      <c r="F712" s="12">
        <v>28</v>
      </c>
      <c r="G712" s="12">
        <f>IF(TablaCocina[[#This Row],[Cobro de la orde]]="Sí",F712*K712,0)</f>
        <v>0</v>
      </c>
      <c r="H712" s="12">
        <f>IF(TablaCocina[[#This Row],[Cobro de la orde]]="Sí",(F712-E712)*K712,0)</f>
        <v>0</v>
      </c>
      <c r="I712" s="12">
        <f>IF(TablaCocina[[#This Row],[Cobro de la orde]]="Sí",F712*K712,0)</f>
        <v>0</v>
      </c>
      <c r="J712" s="46">
        <f>IF(TablaCocina[[#This Row],[Cobro de la orde]]="Sí",H712/G712,0)</f>
        <v>0</v>
      </c>
      <c r="K712" s="12">
        <v>1</v>
      </c>
      <c r="L712" s="12">
        <v>8</v>
      </c>
      <c r="M712" s="6" t="s">
        <v>1142</v>
      </c>
      <c r="N712" s="12" t="str">
        <f>VLOOKUP(TablaCocina[[#This Row],[Número de Orden]],TablaSala[[Número de Orden]:[Cobro de la Orden]],2,FALSE)</f>
        <v>No</v>
      </c>
    </row>
    <row r="713" spans="1:14">
      <c r="A713" s="6">
        <v>280</v>
      </c>
      <c r="B713" s="12">
        <v>14</v>
      </c>
      <c r="C713" s="6" t="s">
        <v>273</v>
      </c>
      <c r="D713" s="12" t="s">
        <v>1146</v>
      </c>
      <c r="E713" s="6">
        <v>14</v>
      </c>
      <c r="F713" s="12">
        <v>24</v>
      </c>
      <c r="G713" s="12">
        <f>IF(TablaCocina[[#This Row],[Cobro de la orde]]="Sí",F713*K713,0)</f>
        <v>48</v>
      </c>
      <c r="H713" s="12">
        <f>IF(TablaCocina[[#This Row],[Cobro de la orde]]="Sí",(F713-E713)*K713,0)</f>
        <v>20</v>
      </c>
      <c r="I713" s="12">
        <f>IF(TablaCocina[[#This Row],[Cobro de la orde]]="Sí",F713*K713,0)</f>
        <v>48</v>
      </c>
      <c r="J713" s="46">
        <f>IF(TablaCocina[[#This Row],[Cobro de la orde]]="Sí",H713/G713,0)</f>
        <v>0.41666666666666669</v>
      </c>
      <c r="K713" s="12">
        <v>2</v>
      </c>
      <c r="L713" s="12">
        <v>52</v>
      </c>
      <c r="M713" s="6" t="s">
        <v>1142</v>
      </c>
      <c r="N713" s="12" t="str">
        <f>VLOOKUP(TablaCocina[[#This Row],[Número de Orden]],TablaSala[[Número de Orden]:[Cobro de la Orden]],2,FALSE)</f>
        <v>Sí</v>
      </c>
    </row>
    <row r="714" spans="1:14">
      <c r="A714" s="6">
        <v>280</v>
      </c>
      <c r="B714" s="12">
        <v>14</v>
      </c>
      <c r="C714" s="6" t="s">
        <v>345</v>
      </c>
      <c r="D714" s="12" t="s">
        <v>1161</v>
      </c>
      <c r="E714" s="6">
        <v>14</v>
      </c>
      <c r="F714" s="12">
        <v>23</v>
      </c>
      <c r="G714" s="12">
        <f>IF(TablaCocina[[#This Row],[Cobro de la orde]]="Sí",F714*K714,0)</f>
        <v>69</v>
      </c>
      <c r="H714" s="12">
        <f>IF(TablaCocina[[#This Row],[Cobro de la orde]]="Sí",(F714-E714)*K714,0)</f>
        <v>27</v>
      </c>
      <c r="I714" s="12">
        <f>IF(TablaCocina[[#This Row],[Cobro de la orde]]="Sí",F714*K714,0)</f>
        <v>69</v>
      </c>
      <c r="J714" s="46">
        <f>IF(TablaCocina[[#This Row],[Cobro de la orde]]="Sí",H714/G714,0)</f>
        <v>0.39130434782608697</v>
      </c>
      <c r="K714" s="12">
        <v>3</v>
      </c>
      <c r="L714" s="12">
        <v>34</v>
      </c>
      <c r="M714" s="6" t="s">
        <v>1142</v>
      </c>
      <c r="N714" s="12" t="str">
        <f>VLOOKUP(TablaCocina[[#This Row],[Número de Orden]],TablaSala[[Número de Orden]:[Cobro de la Orden]],2,FALSE)</f>
        <v>Sí</v>
      </c>
    </row>
    <row r="715" spans="1:14">
      <c r="A715" s="6">
        <v>281</v>
      </c>
      <c r="B715" s="12">
        <v>18</v>
      </c>
      <c r="C715" s="6" t="s">
        <v>453</v>
      </c>
      <c r="D715" s="12" t="s">
        <v>1153</v>
      </c>
      <c r="E715" s="6">
        <v>20</v>
      </c>
      <c r="F715" s="12">
        <v>33</v>
      </c>
      <c r="G715" s="12">
        <f>IF(TablaCocina[[#This Row],[Cobro de la orde]]="Sí",F715*K715,0)</f>
        <v>66</v>
      </c>
      <c r="H715" s="12">
        <f>IF(TablaCocina[[#This Row],[Cobro de la orde]]="Sí",(F715-E715)*K715,0)</f>
        <v>26</v>
      </c>
      <c r="I715" s="12">
        <f>IF(TablaCocina[[#This Row],[Cobro de la orde]]="Sí",F715*K715,0)</f>
        <v>66</v>
      </c>
      <c r="J715" s="46">
        <f>IF(TablaCocina[[#This Row],[Cobro de la orde]]="Sí",H715/G715,0)</f>
        <v>0.39393939393939392</v>
      </c>
      <c r="K715" s="12">
        <v>2</v>
      </c>
      <c r="L715" s="12">
        <v>9</v>
      </c>
      <c r="M715" s="6" t="s">
        <v>1143</v>
      </c>
      <c r="N715" s="12" t="str">
        <f>VLOOKUP(TablaCocina[[#This Row],[Número de Orden]],TablaSala[[Número de Orden]:[Cobro de la Orden]],2,FALSE)</f>
        <v>Sí</v>
      </c>
    </row>
    <row r="716" spans="1:14">
      <c r="A716" s="6">
        <v>282</v>
      </c>
      <c r="B716" s="12">
        <v>6</v>
      </c>
      <c r="C716" s="6" t="s">
        <v>131</v>
      </c>
      <c r="D716" s="12" t="s">
        <v>1163</v>
      </c>
      <c r="E716" s="6">
        <v>10</v>
      </c>
      <c r="F716" s="12">
        <v>18</v>
      </c>
      <c r="G716" s="12">
        <f>IF(TablaCocina[[#This Row],[Cobro de la orde]]="Sí",F716*K716,0)</f>
        <v>54</v>
      </c>
      <c r="H716" s="12">
        <f>IF(TablaCocina[[#This Row],[Cobro de la orde]]="Sí",(F716-E716)*K716,0)</f>
        <v>24</v>
      </c>
      <c r="I716" s="12">
        <f>IF(TablaCocina[[#This Row],[Cobro de la orde]]="Sí",F716*K716,0)</f>
        <v>54</v>
      </c>
      <c r="J716" s="46">
        <f>IF(TablaCocina[[#This Row],[Cobro de la orde]]="Sí",H716/G716,0)</f>
        <v>0.44444444444444442</v>
      </c>
      <c r="K716" s="12">
        <v>3</v>
      </c>
      <c r="L716" s="12">
        <v>57</v>
      </c>
      <c r="M716" s="6" t="s">
        <v>1143</v>
      </c>
      <c r="N716" s="12" t="str">
        <f>VLOOKUP(TablaCocina[[#This Row],[Número de Orden]],TablaSala[[Número de Orden]:[Cobro de la Orden]],2,FALSE)</f>
        <v>Sí</v>
      </c>
    </row>
    <row r="717" spans="1:14">
      <c r="A717" s="6">
        <v>282</v>
      </c>
      <c r="B717" s="12">
        <v>6</v>
      </c>
      <c r="C717" s="6" t="s">
        <v>255</v>
      </c>
      <c r="D717" s="12" t="s">
        <v>1160</v>
      </c>
      <c r="E717" s="6">
        <v>12</v>
      </c>
      <c r="F717" s="12">
        <v>20</v>
      </c>
      <c r="G717" s="12">
        <f>IF(TablaCocina[[#This Row],[Cobro de la orde]]="Sí",F717*K717,0)</f>
        <v>20</v>
      </c>
      <c r="H717" s="12">
        <f>IF(TablaCocina[[#This Row],[Cobro de la orde]]="Sí",(F717-E717)*K717,0)</f>
        <v>8</v>
      </c>
      <c r="I717" s="12">
        <f>IF(TablaCocina[[#This Row],[Cobro de la orde]]="Sí",F717*K717,0)</f>
        <v>20</v>
      </c>
      <c r="J717" s="46">
        <f>IF(TablaCocina[[#This Row],[Cobro de la orde]]="Sí",H717/G717,0)</f>
        <v>0.4</v>
      </c>
      <c r="K717" s="12">
        <v>1</v>
      </c>
      <c r="L717" s="12">
        <v>57</v>
      </c>
      <c r="M717" s="6" t="s">
        <v>1143</v>
      </c>
      <c r="N717" s="12" t="str">
        <f>VLOOKUP(TablaCocina[[#This Row],[Número de Orden]],TablaSala[[Número de Orden]:[Cobro de la Orden]],2,FALSE)</f>
        <v>Sí</v>
      </c>
    </row>
    <row r="718" spans="1:14">
      <c r="A718" s="6">
        <v>283</v>
      </c>
      <c r="B718" s="12">
        <v>19</v>
      </c>
      <c r="C718" s="6" t="s">
        <v>270</v>
      </c>
      <c r="D718" s="12" t="s">
        <v>1164</v>
      </c>
      <c r="E718" s="6">
        <v>15</v>
      </c>
      <c r="F718" s="12">
        <v>26</v>
      </c>
      <c r="G718" s="12">
        <f>IF(TablaCocina[[#This Row],[Cobro de la orde]]="Sí",F718*K718,0)</f>
        <v>78</v>
      </c>
      <c r="H718" s="12">
        <f>IF(TablaCocina[[#This Row],[Cobro de la orde]]="Sí",(F718-E718)*K718,0)</f>
        <v>33</v>
      </c>
      <c r="I718" s="12">
        <f>IF(TablaCocina[[#This Row],[Cobro de la orde]]="Sí",F718*K718,0)</f>
        <v>78</v>
      </c>
      <c r="J718" s="46">
        <f>IF(TablaCocina[[#This Row],[Cobro de la orde]]="Sí",H718/G718,0)</f>
        <v>0.42307692307692307</v>
      </c>
      <c r="K718" s="12">
        <v>3</v>
      </c>
      <c r="L718" s="12">
        <v>6</v>
      </c>
      <c r="M718" s="6" t="s">
        <v>1142</v>
      </c>
      <c r="N718" s="12" t="str">
        <f>VLOOKUP(TablaCocina[[#This Row],[Número de Orden]],TablaSala[[Número de Orden]:[Cobro de la Orden]],2,FALSE)</f>
        <v>Sí</v>
      </c>
    </row>
    <row r="719" spans="1:14">
      <c r="A719" s="6">
        <v>284</v>
      </c>
      <c r="B719" s="12">
        <v>11</v>
      </c>
      <c r="C719" s="6" t="s">
        <v>255</v>
      </c>
      <c r="D719" s="12" t="s">
        <v>1160</v>
      </c>
      <c r="E719" s="6">
        <v>12</v>
      </c>
      <c r="F719" s="12">
        <v>20</v>
      </c>
      <c r="G719" s="12">
        <f>IF(TablaCocina[[#This Row],[Cobro de la orde]]="Sí",F719*K719,0)</f>
        <v>0</v>
      </c>
      <c r="H719" s="12">
        <f>IF(TablaCocina[[#This Row],[Cobro de la orde]]="Sí",(F719-E719)*K719,0)</f>
        <v>0</v>
      </c>
      <c r="I719" s="12">
        <f>IF(TablaCocina[[#This Row],[Cobro de la orde]]="Sí",F719*K719,0)</f>
        <v>0</v>
      </c>
      <c r="J719" s="46">
        <f>IF(TablaCocina[[#This Row],[Cobro de la orde]]="Sí",H719/G719,0)</f>
        <v>0</v>
      </c>
      <c r="K719" s="12">
        <v>3</v>
      </c>
      <c r="L719" s="12">
        <v>45</v>
      </c>
      <c r="M719" s="6" t="s">
        <v>1142</v>
      </c>
      <c r="N719" s="12" t="str">
        <f>VLOOKUP(TablaCocina[[#This Row],[Número de Orden]],TablaSala[[Número de Orden]:[Cobro de la Orden]],2,FALSE)</f>
        <v>No</v>
      </c>
    </row>
    <row r="720" spans="1:14">
      <c r="A720" s="6">
        <v>284</v>
      </c>
      <c r="B720" s="12">
        <v>11</v>
      </c>
      <c r="C720" s="6" t="s">
        <v>184</v>
      </c>
      <c r="D720" s="12" t="s">
        <v>1149</v>
      </c>
      <c r="E720" s="6">
        <v>16</v>
      </c>
      <c r="F720" s="12">
        <v>27</v>
      </c>
      <c r="G720" s="12">
        <f>IF(TablaCocina[[#This Row],[Cobro de la orde]]="Sí",F720*K720,0)</f>
        <v>0</v>
      </c>
      <c r="H720" s="12">
        <f>IF(TablaCocina[[#This Row],[Cobro de la orde]]="Sí",(F720-E720)*K720,0)</f>
        <v>0</v>
      </c>
      <c r="I720" s="12">
        <f>IF(TablaCocina[[#This Row],[Cobro de la orde]]="Sí",F720*K720,0)</f>
        <v>0</v>
      </c>
      <c r="J720" s="46">
        <f>IF(TablaCocina[[#This Row],[Cobro de la orde]]="Sí",H720/G720,0)</f>
        <v>0</v>
      </c>
      <c r="K720" s="12">
        <v>1</v>
      </c>
      <c r="L720" s="12">
        <v>59</v>
      </c>
      <c r="M720" s="6" t="s">
        <v>1142</v>
      </c>
      <c r="N720" s="12" t="str">
        <f>VLOOKUP(TablaCocina[[#This Row],[Número de Orden]],TablaSala[[Número de Orden]:[Cobro de la Orden]],2,FALSE)</f>
        <v>No</v>
      </c>
    </row>
    <row r="721" spans="1:14">
      <c r="A721" s="6">
        <v>284</v>
      </c>
      <c r="B721" s="12">
        <v>11</v>
      </c>
      <c r="C721" s="6" t="s">
        <v>194</v>
      </c>
      <c r="D721" s="12" t="s">
        <v>1155</v>
      </c>
      <c r="E721" s="6">
        <v>11</v>
      </c>
      <c r="F721" s="12">
        <v>19</v>
      </c>
      <c r="G721" s="12">
        <f>IF(TablaCocina[[#This Row],[Cobro de la orde]]="Sí",F721*K721,0)</f>
        <v>0</v>
      </c>
      <c r="H721" s="12">
        <f>IF(TablaCocina[[#This Row],[Cobro de la orde]]="Sí",(F721-E721)*K721,0)</f>
        <v>0</v>
      </c>
      <c r="I721" s="12">
        <f>IF(TablaCocina[[#This Row],[Cobro de la orde]]="Sí",F721*K721,0)</f>
        <v>0</v>
      </c>
      <c r="J721" s="46">
        <f>IF(TablaCocina[[#This Row],[Cobro de la orde]]="Sí",H721/G721,0)</f>
        <v>0</v>
      </c>
      <c r="K721" s="12">
        <v>2</v>
      </c>
      <c r="L721" s="12">
        <v>41</v>
      </c>
      <c r="M721" s="6" t="s">
        <v>1142</v>
      </c>
      <c r="N721" s="12" t="str">
        <f>VLOOKUP(TablaCocina[[#This Row],[Número de Orden]],TablaSala[[Número de Orden]:[Cobro de la Orden]],2,FALSE)</f>
        <v>No</v>
      </c>
    </row>
    <row r="722" spans="1:14">
      <c r="A722" s="6">
        <v>284</v>
      </c>
      <c r="B722" s="12">
        <v>11</v>
      </c>
      <c r="C722" s="6" t="s">
        <v>453</v>
      </c>
      <c r="D722" s="12" t="s">
        <v>1153</v>
      </c>
      <c r="E722" s="6">
        <v>20</v>
      </c>
      <c r="F722" s="12">
        <v>33</v>
      </c>
      <c r="G722" s="12">
        <f>IF(TablaCocina[[#This Row],[Cobro de la orde]]="Sí",F722*K722,0)</f>
        <v>0</v>
      </c>
      <c r="H722" s="12">
        <f>IF(TablaCocina[[#This Row],[Cobro de la orde]]="Sí",(F722-E722)*K722,0)</f>
        <v>0</v>
      </c>
      <c r="I722" s="12">
        <f>IF(TablaCocina[[#This Row],[Cobro de la orde]]="Sí",F722*K722,0)</f>
        <v>0</v>
      </c>
      <c r="J722" s="46">
        <f>IF(TablaCocina[[#This Row],[Cobro de la orde]]="Sí",H722/G722,0)</f>
        <v>0</v>
      </c>
      <c r="K722" s="12">
        <v>1</v>
      </c>
      <c r="L722" s="12">
        <v>50</v>
      </c>
      <c r="M722" s="6" t="s">
        <v>1143</v>
      </c>
      <c r="N722" s="12" t="str">
        <f>VLOOKUP(TablaCocina[[#This Row],[Número de Orden]],TablaSala[[Número de Orden]:[Cobro de la Orden]],2,FALSE)</f>
        <v>No</v>
      </c>
    </row>
    <row r="723" spans="1:14">
      <c r="A723" s="6">
        <v>285</v>
      </c>
      <c r="B723" s="12">
        <v>18</v>
      </c>
      <c r="C723" s="6" t="s">
        <v>116</v>
      </c>
      <c r="D723" s="12" t="s">
        <v>1162</v>
      </c>
      <c r="E723" s="6">
        <v>13</v>
      </c>
      <c r="F723" s="12">
        <v>21</v>
      </c>
      <c r="G723" s="12">
        <f>IF(TablaCocina[[#This Row],[Cobro de la orde]]="Sí",F723*K723,0)</f>
        <v>42</v>
      </c>
      <c r="H723" s="12">
        <f>IF(TablaCocina[[#This Row],[Cobro de la orde]]="Sí",(F723-E723)*K723,0)</f>
        <v>16</v>
      </c>
      <c r="I723" s="12">
        <f>IF(TablaCocina[[#This Row],[Cobro de la orde]]="Sí",F723*K723,0)</f>
        <v>42</v>
      </c>
      <c r="J723" s="46">
        <f>IF(TablaCocina[[#This Row],[Cobro de la orde]]="Sí",H723/G723,0)</f>
        <v>0.38095238095238093</v>
      </c>
      <c r="K723" s="12">
        <v>2</v>
      </c>
      <c r="L723" s="12">
        <v>12</v>
      </c>
      <c r="M723" s="6" t="s">
        <v>1143</v>
      </c>
      <c r="N723" s="12" t="str">
        <f>VLOOKUP(TablaCocina[[#This Row],[Número de Orden]],TablaSala[[Número de Orden]:[Cobro de la Orden]],2,FALSE)</f>
        <v>Sí</v>
      </c>
    </row>
    <row r="724" spans="1:14">
      <c r="A724" s="6">
        <v>286</v>
      </c>
      <c r="B724" s="12">
        <v>15</v>
      </c>
      <c r="C724" s="6" t="s">
        <v>91</v>
      </c>
      <c r="D724" s="12" t="s">
        <v>1159</v>
      </c>
      <c r="E724" s="6">
        <v>20</v>
      </c>
      <c r="F724" s="12">
        <v>34</v>
      </c>
      <c r="G724" s="12">
        <f>IF(TablaCocina[[#This Row],[Cobro de la orde]]="Sí",F724*K724,0)</f>
        <v>68</v>
      </c>
      <c r="H724" s="12">
        <f>IF(TablaCocina[[#This Row],[Cobro de la orde]]="Sí",(F724-E724)*K724,0)</f>
        <v>28</v>
      </c>
      <c r="I724" s="12">
        <f>IF(TablaCocina[[#This Row],[Cobro de la orde]]="Sí",F724*K724,0)</f>
        <v>68</v>
      </c>
      <c r="J724" s="46">
        <f>IF(TablaCocina[[#This Row],[Cobro de la orde]]="Sí",H724/G724,0)</f>
        <v>0.41176470588235292</v>
      </c>
      <c r="K724" s="12">
        <v>2</v>
      </c>
      <c r="L724" s="12">
        <v>25</v>
      </c>
      <c r="M724" s="6" t="s">
        <v>1142</v>
      </c>
      <c r="N724" s="12" t="str">
        <f>VLOOKUP(TablaCocina[[#This Row],[Número de Orden]],TablaSala[[Número de Orden]:[Cobro de la Orden]],2,FALSE)</f>
        <v>Sí</v>
      </c>
    </row>
    <row r="725" spans="1:14">
      <c r="A725" s="6">
        <v>287</v>
      </c>
      <c r="B725" s="12">
        <v>20</v>
      </c>
      <c r="C725" s="6" t="s">
        <v>428</v>
      </c>
      <c r="D725" s="12" t="s">
        <v>1157</v>
      </c>
      <c r="E725" s="6">
        <v>19</v>
      </c>
      <c r="F725" s="12">
        <v>32</v>
      </c>
      <c r="G725" s="12">
        <f>IF(TablaCocina[[#This Row],[Cobro de la orde]]="Sí",F725*K725,0)</f>
        <v>0</v>
      </c>
      <c r="H725" s="12">
        <f>IF(TablaCocina[[#This Row],[Cobro de la orde]]="Sí",(F725-E725)*K725,0)</f>
        <v>0</v>
      </c>
      <c r="I725" s="12">
        <f>IF(TablaCocina[[#This Row],[Cobro de la orde]]="Sí",F725*K725,0)</f>
        <v>0</v>
      </c>
      <c r="J725" s="46">
        <f>IF(TablaCocina[[#This Row],[Cobro de la orde]]="Sí",H725/G725,0)</f>
        <v>0</v>
      </c>
      <c r="K725" s="12">
        <v>3</v>
      </c>
      <c r="L725" s="12">
        <v>46</v>
      </c>
      <c r="M725" s="6" t="s">
        <v>1142</v>
      </c>
      <c r="N725" s="12" t="str">
        <f>VLOOKUP(TablaCocina[[#This Row],[Número de Orden]],TablaSala[[Número de Orden]:[Cobro de la Orden]],2,FALSE)</f>
        <v>No</v>
      </c>
    </row>
    <row r="726" spans="1:14">
      <c r="A726" s="6">
        <v>287</v>
      </c>
      <c r="B726" s="12">
        <v>20</v>
      </c>
      <c r="C726" s="6" t="s">
        <v>345</v>
      </c>
      <c r="D726" s="12" t="s">
        <v>1161</v>
      </c>
      <c r="E726" s="6">
        <v>14</v>
      </c>
      <c r="F726" s="12">
        <v>23</v>
      </c>
      <c r="G726" s="12">
        <f>IF(TablaCocina[[#This Row],[Cobro de la orde]]="Sí",F726*K726,0)</f>
        <v>0</v>
      </c>
      <c r="H726" s="12">
        <f>IF(TablaCocina[[#This Row],[Cobro de la orde]]="Sí",(F726-E726)*K726,0)</f>
        <v>0</v>
      </c>
      <c r="I726" s="12">
        <f>IF(TablaCocina[[#This Row],[Cobro de la orde]]="Sí",F726*K726,0)</f>
        <v>0</v>
      </c>
      <c r="J726" s="46">
        <f>IF(TablaCocina[[#This Row],[Cobro de la orde]]="Sí",H726/G726,0)</f>
        <v>0</v>
      </c>
      <c r="K726" s="12">
        <v>2</v>
      </c>
      <c r="L726" s="12">
        <v>58</v>
      </c>
      <c r="M726" s="6" t="s">
        <v>1142</v>
      </c>
      <c r="N726" s="12" t="str">
        <f>VLOOKUP(TablaCocina[[#This Row],[Número de Orden]],TablaSala[[Número de Orden]:[Cobro de la Orden]],2,FALSE)</f>
        <v>No</v>
      </c>
    </row>
    <row r="727" spans="1:14">
      <c r="A727" s="6">
        <v>287</v>
      </c>
      <c r="B727" s="12">
        <v>20</v>
      </c>
      <c r="C727" s="6" t="s">
        <v>114</v>
      </c>
      <c r="D727" s="12" t="s">
        <v>1147</v>
      </c>
      <c r="E727" s="6">
        <v>18</v>
      </c>
      <c r="F727" s="12">
        <v>30</v>
      </c>
      <c r="G727" s="12">
        <f>IF(TablaCocina[[#This Row],[Cobro de la orde]]="Sí",F727*K727,0)</f>
        <v>0</v>
      </c>
      <c r="H727" s="12">
        <f>IF(TablaCocina[[#This Row],[Cobro de la orde]]="Sí",(F727-E727)*K727,0)</f>
        <v>0</v>
      </c>
      <c r="I727" s="12">
        <f>IF(TablaCocina[[#This Row],[Cobro de la orde]]="Sí",F727*K727,0)</f>
        <v>0</v>
      </c>
      <c r="J727" s="46">
        <f>IF(TablaCocina[[#This Row],[Cobro de la orde]]="Sí",H727/G727,0)</f>
        <v>0</v>
      </c>
      <c r="K727" s="12">
        <v>2</v>
      </c>
      <c r="L727" s="12">
        <v>17</v>
      </c>
      <c r="M727" s="6" t="s">
        <v>1143</v>
      </c>
      <c r="N727" s="12" t="str">
        <f>VLOOKUP(TablaCocina[[#This Row],[Número de Orden]],TablaSala[[Número de Orden]:[Cobro de la Orden]],2,FALSE)</f>
        <v>No</v>
      </c>
    </row>
    <row r="728" spans="1:14">
      <c r="A728" s="6">
        <v>288</v>
      </c>
      <c r="B728" s="12">
        <v>15</v>
      </c>
      <c r="C728" s="6" t="s">
        <v>273</v>
      </c>
      <c r="D728" s="12" t="s">
        <v>1146</v>
      </c>
      <c r="E728" s="6">
        <v>14</v>
      </c>
      <c r="F728" s="12">
        <v>24</v>
      </c>
      <c r="G728" s="12">
        <f>IF(TablaCocina[[#This Row],[Cobro de la orde]]="Sí",F728*K728,0)</f>
        <v>48</v>
      </c>
      <c r="H728" s="12">
        <f>IF(TablaCocina[[#This Row],[Cobro de la orde]]="Sí",(F728-E728)*K728,0)</f>
        <v>20</v>
      </c>
      <c r="I728" s="12">
        <f>IF(TablaCocina[[#This Row],[Cobro de la orde]]="Sí",F728*K728,0)</f>
        <v>48</v>
      </c>
      <c r="J728" s="46">
        <f>IF(TablaCocina[[#This Row],[Cobro de la orde]]="Sí",H728/G728,0)</f>
        <v>0.41666666666666669</v>
      </c>
      <c r="K728" s="12">
        <v>2</v>
      </c>
      <c r="L728" s="12">
        <v>6</v>
      </c>
      <c r="M728" s="6" t="s">
        <v>1143</v>
      </c>
      <c r="N728" s="12" t="str">
        <f>VLOOKUP(TablaCocina[[#This Row],[Número de Orden]],TablaSala[[Número de Orden]:[Cobro de la Orden]],2,FALSE)</f>
        <v>Sí</v>
      </c>
    </row>
    <row r="729" spans="1:14">
      <c r="A729" s="6">
        <v>288</v>
      </c>
      <c r="B729" s="12">
        <v>15</v>
      </c>
      <c r="C729" s="6" t="s">
        <v>194</v>
      </c>
      <c r="D729" s="12" t="s">
        <v>1155</v>
      </c>
      <c r="E729" s="6">
        <v>11</v>
      </c>
      <c r="F729" s="12">
        <v>19</v>
      </c>
      <c r="G729" s="12">
        <f>IF(TablaCocina[[#This Row],[Cobro de la orde]]="Sí",F729*K729,0)</f>
        <v>38</v>
      </c>
      <c r="H729" s="12">
        <f>IF(TablaCocina[[#This Row],[Cobro de la orde]]="Sí",(F729-E729)*K729,0)</f>
        <v>16</v>
      </c>
      <c r="I729" s="12">
        <f>IF(TablaCocina[[#This Row],[Cobro de la orde]]="Sí",F729*K729,0)</f>
        <v>38</v>
      </c>
      <c r="J729" s="46">
        <f>IF(TablaCocina[[#This Row],[Cobro de la orde]]="Sí",H729/G729,0)</f>
        <v>0.42105263157894735</v>
      </c>
      <c r="K729" s="12">
        <v>2</v>
      </c>
      <c r="L729" s="12">
        <v>32</v>
      </c>
      <c r="M729" s="6" t="s">
        <v>1142</v>
      </c>
      <c r="N729" s="12" t="str">
        <f>VLOOKUP(TablaCocina[[#This Row],[Número de Orden]],TablaSala[[Número de Orden]:[Cobro de la Orden]],2,FALSE)</f>
        <v>Sí</v>
      </c>
    </row>
    <row r="730" spans="1:14">
      <c r="A730" s="6">
        <v>289</v>
      </c>
      <c r="B730" s="12">
        <v>15</v>
      </c>
      <c r="C730" s="6" t="s">
        <v>255</v>
      </c>
      <c r="D730" s="12" t="s">
        <v>1160</v>
      </c>
      <c r="E730" s="6">
        <v>12</v>
      </c>
      <c r="F730" s="12">
        <v>20</v>
      </c>
      <c r="G730" s="12">
        <f>IF(TablaCocina[[#This Row],[Cobro de la orde]]="Sí",F730*K730,0)</f>
        <v>60</v>
      </c>
      <c r="H730" s="12">
        <f>IF(TablaCocina[[#This Row],[Cobro de la orde]]="Sí",(F730-E730)*K730,0)</f>
        <v>24</v>
      </c>
      <c r="I730" s="12">
        <f>IF(TablaCocina[[#This Row],[Cobro de la orde]]="Sí",F730*K730,0)</f>
        <v>60</v>
      </c>
      <c r="J730" s="46">
        <f>IF(TablaCocina[[#This Row],[Cobro de la orde]]="Sí",H730/G730,0)</f>
        <v>0.4</v>
      </c>
      <c r="K730" s="12">
        <v>3</v>
      </c>
      <c r="L730" s="12">
        <v>20</v>
      </c>
      <c r="M730" s="6" t="s">
        <v>1142</v>
      </c>
      <c r="N730" s="12" t="str">
        <f>VLOOKUP(TablaCocina[[#This Row],[Número de Orden]],TablaSala[[Número de Orden]:[Cobro de la Orden]],2,FALSE)</f>
        <v>Sí</v>
      </c>
    </row>
    <row r="731" spans="1:14">
      <c r="A731" s="6">
        <v>289</v>
      </c>
      <c r="B731" s="12">
        <v>15</v>
      </c>
      <c r="C731" s="6" t="s">
        <v>270</v>
      </c>
      <c r="D731" s="12" t="s">
        <v>1164</v>
      </c>
      <c r="E731" s="6">
        <v>15</v>
      </c>
      <c r="F731" s="12">
        <v>26</v>
      </c>
      <c r="G731" s="12">
        <f>IF(TablaCocina[[#This Row],[Cobro de la orde]]="Sí",F731*K731,0)</f>
        <v>78</v>
      </c>
      <c r="H731" s="12">
        <f>IF(TablaCocina[[#This Row],[Cobro de la orde]]="Sí",(F731-E731)*K731,0)</f>
        <v>33</v>
      </c>
      <c r="I731" s="12">
        <f>IF(TablaCocina[[#This Row],[Cobro de la orde]]="Sí",F731*K731,0)</f>
        <v>78</v>
      </c>
      <c r="J731" s="46">
        <f>IF(TablaCocina[[#This Row],[Cobro de la orde]]="Sí",H731/G731,0)</f>
        <v>0.42307692307692307</v>
      </c>
      <c r="K731" s="12">
        <v>3</v>
      </c>
      <c r="L731" s="12">
        <v>48</v>
      </c>
      <c r="M731" s="6" t="s">
        <v>1143</v>
      </c>
      <c r="N731" s="12" t="str">
        <f>VLOOKUP(TablaCocina[[#This Row],[Número de Orden]],TablaSala[[Número de Orden]:[Cobro de la Orden]],2,FALSE)</f>
        <v>Sí</v>
      </c>
    </row>
    <row r="732" spans="1:14">
      <c r="A732" s="6">
        <v>290</v>
      </c>
      <c r="B732" s="12">
        <v>19</v>
      </c>
      <c r="C732" s="6" t="s">
        <v>79</v>
      </c>
      <c r="D732" s="12" t="s">
        <v>1150</v>
      </c>
      <c r="E732" s="6">
        <v>25</v>
      </c>
      <c r="F732" s="12">
        <v>40</v>
      </c>
      <c r="G732" s="12">
        <f>IF(TablaCocina[[#This Row],[Cobro de la orde]]="Sí",F732*K732,0)</f>
        <v>40</v>
      </c>
      <c r="H732" s="12">
        <f>IF(TablaCocina[[#This Row],[Cobro de la orde]]="Sí",(F732-E732)*K732,0)</f>
        <v>15</v>
      </c>
      <c r="I732" s="12">
        <f>IF(TablaCocina[[#This Row],[Cobro de la orde]]="Sí",F732*K732,0)</f>
        <v>40</v>
      </c>
      <c r="J732" s="46">
        <f>IF(TablaCocina[[#This Row],[Cobro de la orde]]="Sí",H732/G732,0)</f>
        <v>0.375</v>
      </c>
      <c r="K732" s="12">
        <v>1</v>
      </c>
      <c r="L732" s="12">
        <v>57</v>
      </c>
      <c r="M732" s="6" t="s">
        <v>1142</v>
      </c>
      <c r="N732" s="12" t="str">
        <f>VLOOKUP(TablaCocina[[#This Row],[Número de Orden]],TablaSala[[Número de Orden]:[Cobro de la Orden]],2,FALSE)</f>
        <v>Sí</v>
      </c>
    </row>
    <row r="733" spans="1:14">
      <c r="A733" s="6">
        <v>291</v>
      </c>
      <c r="B733" s="12">
        <v>2</v>
      </c>
      <c r="C733" s="6" t="s">
        <v>91</v>
      </c>
      <c r="D733" s="12" t="s">
        <v>1159</v>
      </c>
      <c r="E733" s="6">
        <v>20</v>
      </c>
      <c r="F733" s="12">
        <v>34</v>
      </c>
      <c r="G733" s="12">
        <f>IF(TablaCocina[[#This Row],[Cobro de la orde]]="Sí",F733*K733,0)</f>
        <v>68</v>
      </c>
      <c r="H733" s="12">
        <f>IF(TablaCocina[[#This Row],[Cobro de la orde]]="Sí",(F733-E733)*K733,0)</f>
        <v>28</v>
      </c>
      <c r="I733" s="12">
        <f>IF(TablaCocina[[#This Row],[Cobro de la orde]]="Sí",F733*K733,0)</f>
        <v>68</v>
      </c>
      <c r="J733" s="46">
        <f>IF(TablaCocina[[#This Row],[Cobro de la orde]]="Sí",H733/G733,0)</f>
        <v>0.41176470588235292</v>
      </c>
      <c r="K733" s="12">
        <v>2</v>
      </c>
      <c r="L733" s="12">
        <v>28</v>
      </c>
      <c r="M733" s="6" t="s">
        <v>1143</v>
      </c>
      <c r="N733" s="12" t="str">
        <f>VLOOKUP(TablaCocina[[#This Row],[Número de Orden]],TablaSala[[Número de Orden]:[Cobro de la Orden]],2,FALSE)</f>
        <v>Sí</v>
      </c>
    </row>
    <row r="734" spans="1:14">
      <c r="A734" s="6">
        <v>291</v>
      </c>
      <c r="B734" s="12">
        <v>2</v>
      </c>
      <c r="C734" s="6" t="s">
        <v>209</v>
      </c>
      <c r="D734" s="12" t="s">
        <v>1165</v>
      </c>
      <c r="E734" s="6">
        <v>15</v>
      </c>
      <c r="F734" s="12">
        <v>25</v>
      </c>
      <c r="G734" s="12">
        <f>IF(TablaCocina[[#This Row],[Cobro de la orde]]="Sí",F734*K734,0)</f>
        <v>25</v>
      </c>
      <c r="H734" s="12">
        <f>IF(TablaCocina[[#This Row],[Cobro de la orde]]="Sí",(F734-E734)*K734,0)</f>
        <v>10</v>
      </c>
      <c r="I734" s="12">
        <f>IF(TablaCocina[[#This Row],[Cobro de la orde]]="Sí",F734*K734,0)</f>
        <v>25</v>
      </c>
      <c r="J734" s="46">
        <f>IF(TablaCocina[[#This Row],[Cobro de la orde]]="Sí",H734/G734,0)</f>
        <v>0.4</v>
      </c>
      <c r="K734" s="12">
        <v>1</v>
      </c>
      <c r="L734" s="12">
        <v>41</v>
      </c>
      <c r="M734" s="6" t="s">
        <v>1142</v>
      </c>
      <c r="N734" s="12" t="str">
        <f>VLOOKUP(TablaCocina[[#This Row],[Número de Orden]],TablaSala[[Número de Orden]:[Cobro de la Orden]],2,FALSE)</f>
        <v>Sí</v>
      </c>
    </row>
    <row r="735" spans="1:14">
      <c r="A735" s="6">
        <v>291</v>
      </c>
      <c r="B735" s="12">
        <v>2</v>
      </c>
      <c r="C735" s="6" t="s">
        <v>47</v>
      </c>
      <c r="D735" s="12" t="s">
        <v>1156</v>
      </c>
      <c r="E735" s="6">
        <v>21</v>
      </c>
      <c r="F735" s="12">
        <v>35</v>
      </c>
      <c r="G735" s="12">
        <f>IF(TablaCocina[[#This Row],[Cobro de la orde]]="Sí",F735*K735,0)</f>
        <v>105</v>
      </c>
      <c r="H735" s="12">
        <f>IF(TablaCocina[[#This Row],[Cobro de la orde]]="Sí",(F735-E735)*K735,0)</f>
        <v>42</v>
      </c>
      <c r="I735" s="12">
        <f>IF(TablaCocina[[#This Row],[Cobro de la orde]]="Sí",F735*K735,0)</f>
        <v>105</v>
      </c>
      <c r="J735" s="46">
        <f>IF(TablaCocina[[#This Row],[Cobro de la orde]]="Sí",H735/G735,0)</f>
        <v>0.4</v>
      </c>
      <c r="K735" s="12">
        <v>3</v>
      </c>
      <c r="L735" s="12">
        <v>12</v>
      </c>
      <c r="M735" s="6" t="s">
        <v>1143</v>
      </c>
      <c r="N735" s="12" t="str">
        <f>VLOOKUP(TablaCocina[[#This Row],[Número de Orden]],TablaSala[[Número de Orden]:[Cobro de la Orden]],2,FALSE)</f>
        <v>Sí</v>
      </c>
    </row>
    <row r="736" spans="1:14">
      <c r="A736" s="6">
        <v>291</v>
      </c>
      <c r="B736" s="12">
        <v>2</v>
      </c>
      <c r="C736" s="6" t="s">
        <v>200</v>
      </c>
      <c r="D736" s="12" t="s">
        <v>1148</v>
      </c>
      <c r="E736" s="6">
        <v>19</v>
      </c>
      <c r="F736" s="12">
        <v>31</v>
      </c>
      <c r="G736" s="12">
        <f>IF(TablaCocina[[#This Row],[Cobro de la orde]]="Sí",F736*K736,0)</f>
        <v>62</v>
      </c>
      <c r="H736" s="12">
        <f>IF(TablaCocina[[#This Row],[Cobro de la orde]]="Sí",(F736-E736)*K736,0)</f>
        <v>24</v>
      </c>
      <c r="I736" s="12">
        <f>IF(TablaCocina[[#This Row],[Cobro de la orde]]="Sí",F736*K736,0)</f>
        <v>62</v>
      </c>
      <c r="J736" s="46">
        <f>IF(TablaCocina[[#This Row],[Cobro de la orde]]="Sí",H736/G736,0)</f>
        <v>0.38709677419354838</v>
      </c>
      <c r="K736" s="12">
        <v>2</v>
      </c>
      <c r="L736" s="12">
        <v>14</v>
      </c>
      <c r="M736" s="6" t="s">
        <v>1142</v>
      </c>
      <c r="N736" s="12" t="str">
        <f>VLOOKUP(TablaCocina[[#This Row],[Número de Orden]],TablaSala[[Número de Orden]:[Cobro de la Orden]],2,FALSE)</f>
        <v>Sí</v>
      </c>
    </row>
    <row r="737" spans="1:14">
      <c r="A737" s="6">
        <v>292</v>
      </c>
      <c r="B737" s="12">
        <v>10</v>
      </c>
      <c r="C737" s="6" t="s">
        <v>71</v>
      </c>
      <c r="D737" s="12" t="s">
        <v>1154</v>
      </c>
      <c r="E737" s="6">
        <v>16</v>
      </c>
      <c r="F737" s="12">
        <v>28</v>
      </c>
      <c r="G737" s="12">
        <f>IF(TablaCocina[[#This Row],[Cobro de la orde]]="Sí",F737*K737,0)</f>
        <v>84</v>
      </c>
      <c r="H737" s="12">
        <f>IF(TablaCocina[[#This Row],[Cobro de la orde]]="Sí",(F737-E737)*K737,0)</f>
        <v>36</v>
      </c>
      <c r="I737" s="12">
        <f>IF(TablaCocina[[#This Row],[Cobro de la orde]]="Sí",F737*K737,0)</f>
        <v>84</v>
      </c>
      <c r="J737" s="46">
        <f>IF(TablaCocina[[#This Row],[Cobro de la orde]]="Sí",H737/G737,0)</f>
        <v>0.42857142857142855</v>
      </c>
      <c r="K737" s="12">
        <v>3</v>
      </c>
      <c r="L737" s="12">
        <v>23</v>
      </c>
      <c r="M737" s="6" t="s">
        <v>1143</v>
      </c>
      <c r="N737" s="12" t="str">
        <f>VLOOKUP(TablaCocina[[#This Row],[Número de Orden]],TablaSala[[Número de Orden]:[Cobro de la Orden]],2,FALSE)</f>
        <v>Sí</v>
      </c>
    </row>
    <row r="738" spans="1:14">
      <c r="A738" s="6">
        <v>293</v>
      </c>
      <c r="B738" s="12">
        <v>16</v>
      </c>
      <c r="C738" s="6" t="s">
        <v>71</v>
      </c>
      <c r="D738" s="12" t="s">
        <v>1154</v>
      </c>
      <c r="E738" s="6">
        <v>16</v>
      </c>
      <c r="F738" s="12">
        <v>28</v>
      </c>
      <c r="G738" s="12">
        <f>IF(TablaCocina[[#This Row],[Cobro de la orde]]="Sí",F738*K738,0)</f>
        <v>0</v>
      </c>
      <c r="H738" s="12">
        <f>IF(TablaCocina[[#This Row],[Cobro de la orde]]="Sí",(F738-E738)*K738,0)</f>
        <v>0</v>
      </c>
      <c r="I738" s="12">
        <f>IF(TablaCocina[[#This Row],[Cobro de la orde]]="Sí",F738*K738,0)</f>
        <v>0</v>
      </c>
      <c r="J738" s="46">
        <f>IF(TablaCocina[[#This Row],[Cobro de la orde]]="Sí",H738/G738,0)</f>
        <v>0</v>
      </c>
      <c r="K738" s="12">
        <v>3</v>
      </c>
      <c r="L738" s="12">
        <v>44</v>
      </c>
      <c r="M738" s="6" t="s">
        <v>1142</v>
      </c>
      <c r="N738" s="12" t="str">
        <f>VLOOKUP(TablaCocina[[#This Row],[Número de Orden]],TablaSala[[Número de Orden]:[Cobro de la Orden]],2,FALSE)</f>
        <v>No</v>
      </c>
    </row>
    <row r="739" spans="1:14">
      <c r="A739" s="6">
        <v>293</v>
      </c>
      <c r="B739" s="12">
        <v>16</v>
      </c>
      <c r="C739" s="6" t="s">
        <v>114</v>
      </c>
      <c r="D739" s="12" t="s">
        <v>1147</v>
      </c>
      <c r="E739" s="6">
        <v>18</v>
      </c>
      <c r="F739" s="12">
        <v>30</v>
      </c>
      <c r="G739" s="12">
        <f>IF(TablaCocina[[#This Row],[Cobro de la orde]]="Sí",F739*K739,0)</f>
        <v>0</v>
      </c>
      <c r="H739" s="12">
        <f>IF(TablaCocina[[#This Row],[Cobro de la orde]]="Sí",(F739-E739)*K739,0)</f>
        <v>0</v>
      </c>
      <c r="I739" s="12">
        <f>IF(TablaCocina[[#This Row],[Cobro de la orde]]="Sí",F739*K739,0)</f>
        <v>0</v>
      </c>
      <c r="J739" s="46">
        <f>IF(TablaCocina[[#This Row],[Cobro de la orde]]="Sí",H739/G739,0)</f>
        <v>0</v>
      </c>
      <c r="K739" s="12">
        <v>2</v>
      </c>
      <c r="L739" s="12">
        <v>29</v>
      </c>
      <c r="M739" s="6" t="s">
        <v>1142</v>
      </c>
      <c r="N739" s="12" t="str">
        <f>VLOOKUP(TablaCocina[[#This Row],[Número de Orden]],TablaSala[[Número de Orden]:[Cobro de la Orden]],2,FALSE)</f>
        <v>No</v>
      </c>
    </row>
    <row r="740" spans="1:14">
      <c r="A740" s="6">
        <v>293</v>
      </c>
      <c r="B740" s="12">
        <v>16</v>
      </c>
      <c r="C740" s="6" t="s">
        <v>120</v>
      </c>
      <c r="D740" s="12" t="s">
        <v>1151</v>
      </c>
      <c r="E740" s="6">
        <v>22</v>
      </c>
      <c r="F740" s="12">
        <v>36</v>
      </c>
      <c r="G740" s="12">
        <f>IF(TablaCocina[[#This Row],[Cobro de la orde]]="Sí",F740*K740,0)</f>
        <v>0</v>
      </c>
      <c r="H740" s="12">
        <f>IF(TablaCocina[[#This Row],[Cobro de la orde]]="Sí",(F740-E740)*K740,0)</f>
        <v>0</v>
      </c>
      <c r="I740" s="12">
        <f>IF(TablaCocina[[#This Row],[Cobro de la orde]]="Sí",F740*K740,0)</f>
        <v>0</v>
      </c>
      <c r="J740" s="46">
        <f>IF(TablaCocina[[#This Row],[Cobro de la orde]]="Sí",H740/G740,0)</f>
        <v>0</v>
      </c>
      <c r="K740" s="12">
        <v>2</v>
      </c>
      <c r="L740" s="12">
        <v>47</v>
      </c>
      <c r="M740" s="6" t="s">
        <v>1142</v>
      </c>
      <c r="N740" s="12" t="str">
        <f>VLOOKUP(TablaCocina[[#This Row],[Número de Orden]],TablaSala[[Número de Orden]:[Cobro de la Orden]],2,FALSE)</f>
        <v>No</v>
      </c>
    </row>
    <row r="741" spans="1:14">
      <c r="A741" s="6">
        <v>294</v>
      </c>
      <c r="B741" s="12">
        <v>17</v>
      </c>
      <c r="C741" s="6" t="s">
        <v>200</v>
      </c>
      <c r="D741" s="12" t="s">
        <v>1148</v>
      </c>
      <c r="E741" s="6">
        <v>19</v>
      </c>
      <c r="F741" s="12">
        <v>31</v>
      </c>
      <c r="G741" s="12">
        <f>IF(TablaCocina[[#This Row],[Cobro de la orde]]="Sí",F741*K741,0)</f>
        <v>62</v>
      </c>
      <c r="H741" s="12">
        <f>IF(TablaCocina[[#This Row],[Cobro de la orde]]="Sí",(F741-E741)*K741,0)</f>
        <v>24</v>
      </c>
      <c r="I741" s="12">
        <f>IF(TablaCocina[[#This Row],[Cobro de la orde]]="Sí",F741*K741,0)</f>
        <v>62</v>
      </c>
      <c r="J741" s="46">
        <f>IF(TablaCocina[[#This Row],[Cobro de la orde]]="Sí",H741/G741,0)</f>
        <v>0.38709677419354838</v>
      </c>
      <c r="K741" s="12">
        <v>2</v>
      </c>
      <c r="L741" s="12">
        <v>31</v>
      </c>
      <c r="M741" s="6" t="s">
        <v>1143</v>
      </c>
      <c r="N741" s="12" t="str">
        <f>VLOOKUP(TablaCocina[[#This Row],[Número de Orden]],TablaSala[[Número de Orden]:[Cobro de la Orden]],2,FALSE)</f>
        <v>Sí</v>
      </c>
    </row>
    <row r="742" spans="1:14">
      <c r="A742" s="6">
        <v>294</v>
      </c>
      <c r="B742" s="12">
        <v>17</v>
      </c>
      <c r="C742" s="6" t="s">
        <v>120</v>
      </c>
      <c r="D742" s="12" t="s">
        <v>1151</v>
      </c>
      <c r="E742" s="6">
        <v>22</v>
      </c>
      <c r="F742" s="12">
        <v>36</v>
      </c>
      <c r="G742" s="12">
        <f>IF(TablaCocina[[#This Row],[Cobro de la orde]]="Sí",F742*K742,0)</f>
        <v>108</v>
      </c>
      <c r="H742" s="12">
        <f>IF(TablaCocina[[#This Row],[Cobro de la orde]]="Sí",(F742-E742)*K742,0)</f>
        <v>42</v>
      </c>
      <c r="I742" s="12">
        <f>IF(TablaCocina[[#This Row],[Cobro de la orde]]="Sí",F742*K742,0)</f>
        <v>108</v>
      </c>
      <c r="J742" s="46">
        <f>IF(TablaCocina[[#This Row],[Cobro de la orde]]="Sí",H742/G742,0)</f>
        <v>0.3888888888888889</v>
      </c>
      <c r="K742" s="12">
        <v>3</v>
      </c>
      <c r="L742" s="12">
        <v>13</v>
      </c>
      <c r="M742" s="6" t="s">
        <v>1142</v>
      </c>
      <c r="N742" s="12" t="str">
        <f>VLOOKUP(TablaCocina[[#This Row],[Número de Orden]],TablaSala[[Número de Orden]:[Cobro de la Orden]],2,FALSE)</f>
        <v>Sí</v>
      </c>
    </row>
    <row r="743" spans="1:14">
      <c r="A743" s="6">
        <v>294</v>
      </c>
      <c r="B743" s="12">
        <v>17</v>
      </c>
      <c r="C743" s="6" t="s">
        <v>131</v>
      </c>
      <c r="D743" s="12" t="s">
        <v>1163</v>
      </c>
      <c r="E743" s="6">
        <v>10</v>
      </c>
      <c r="F743" s="12">
        <v>18</v>
      </c>
      <c r="G743" s="12">
        <f>IF(TablaCocina[[#This Row],[Cobro de la orde]]="Sí",F743*K743,0)</f>
        <v>54</v>
      </c>
      <c r="H743" s="12">
        <f>IF(TablaCocina[[#This Row],[Cobro de la orde]]="Sí",(F743-E743)*K743,0)</f>
        <v>24</v>
      </c>
      <c r="I743" s="12">
        <f>IF(TablaCocina[[#This Row],[Cobro de la orde]]="Sí",F743*K743,0)</f>
        <v>54</v>
      </c>
      <c r="J743" s="46">
        <f>IF(TablaCocina[[#This Row],[Cobro de la orde]]="Sí",H743/G743,0)</f>
        <v>0.44444444444444442</v>
      </c>
      <c r="K743" s="12">
        <v>3</v>
      </c>
      <c r="L743" s="12">
        <v>33</v>
      </c>
      <c r="M743" s="6" t="s">
        <v>1142</v>
      </c>
      <c r="N743" s="12" t="str">
        <f>VLOOKUP(TablaCocina[[#This Row],[Número de Orden]],TablaSala[[Número de Orden]:[Cobro de la Orden]],2,FALSE)</f>
        <v>Sí</v>
      </c>
    </row>
    <row r="744" spans="1:14">
      <c r="A744" s="6">
        <v>294</v>
      </c>
      <c r="B744" s="12">
        <v>17</v>
      </c>
      <c r="C744" s="6" t="s">
        <v>91</v>
      </c>
      <c r="D744" s="12" t="s">
        <v>1159</v>
      </c>
      <c r="E744" s="6">
        <v>20</v>
      </c>
      <c r="F744" s="12">
        <v>34</v>
      </c>
      <c r="G744" s="12">
        <f>IF(TablaCocina[[#This Row],[Cobro de la orde]]="Sí",F744*K744,0)</f>
        <v>102</v>
      </c>
      <c r="H744" s="12">
        <f>IF(TablaCocina[[#This Row],[Cobro de la orde]]="Sí",(F744-E744)*K744,0)</f>
        <v>42</v>
      </c>
      <c r="I744" s="12">
        <f>IF(TablaCocina[[#This Row],[Cobro de la orde]]="Sí",F744*K744,0)</f>
        <v>102</v>
      </c>
      <c r="J744" s="46">
        <f>IF(TablaCocina[[#This Row],[Cobro de la orde]]="Sí",H744/G744,0)</f>
        <v>0.41176470588235292</v>
      </c>
      <c r="K744" s="12">
        <v>3</v>
      </c>
      <c r="L744" s="12">
        <v>9</v>
      </c>
      <c r="M744" s="6" t="s">
        <v>1143</v>
      </c>
      <c r="N744" s="12" t="str">
        <f>VLOOKUP(TablaCocina[[#This Row],[Número de Orden]],TablaSala[[Número de Orden]:[Cobro de la Orden]],2,FALSE)</f>
        <v>Sí</v>
      </c>
    </row>
    <row r="745" spans="1:14">
      <c r="A745" s="6">
        <v>295</v>
      </c>
      <c r="B745" s="12">
        <v>3</v>
      </c>
      <c r="C745" s="6" t="s">
        <v>428</v>
      </c>
      <c r="D745" s="12" t="s">
        <v>1157</v>
      </c>
      <c r="E745" s="6">
        <v>19</v>
      </c>
      <c r="F745" s="12">
        <v>32</v>
      </c>
      <c r="G745" s="12">
        <f>IF(TablaCocina[[#This Row],[Cobro de la orde]]="Sí",F745*K745,0)</f>
        <v>0</v>
      </c>
      <c r="H745" s="12">
        <f>IF(TablaCocina[[#This Row],[Cobro de la orde]]="Sí",(F745-E745)*K745,0)</f>
        <v>0</v>
      </c>
      <c r="I745" s="12">
        <f>IF(TablaCocina[[#This Row],[Cobro de la orde]]="Sí",F745*K745,0)</f>
        <v>0</v>
      </c>
      <c r="J745" s="46">
        <f>IF(TablaCocina[[#This Row],[Cobro de la orde]]="Sí",H745/G745,0)</f>
        <v>0</v>
      </c>
      <c r="K745" s="12">
        <v>1</v>
      </c>
      <c r="L745" s="12">
        <v>44</v>
      </c>
      <c r="M745" s="6" t="s">
        <v>1143</v>
      </c>
      <c r="N745" s="12" t="str">
        <f>VLOOKUP(TablaCocina[[#This Row],[Número de Orden]],TablaSala[[Número de Orden]:[Cobro de la Orden]],2,FALSE)</f>
        <v>No</v>
      </c>
    </row>
    <row r="746" spans="1:14">
      <c r="A746" s="6">
        <v>295</v>
      </c>
      <c r="B746" s="12">
        <v>3</v>
      </c>
      <c r="C746" s="6" t="s">
        <v>114</v>
      </c>
      <c r="D746" s="12" t="s">
        <v>1147</v>
      </c>
      <c r="E746" s="6">
        <v>18</v>
      </c>
      <c r="F746" s="12">
        <v>30</v>
      </c>
      <c r="G746" s="12">
        <f>IF(TablaCocina[[#This Row],[Cobro de la orde]]="Sí",F746*K746,0)</f>
        <v>0</v>
      </c>
      <c r="H746" s="12">
        <f>IF(TablaCocina[[#This Row],[Cobro de la orde]]="Sí",(F746-E746)*K746,0)</f>
        <v>0</v>
      </c>
      <c r="I746" s="12">
        <f>IF(TablaCocina[[#This Row],[Cobro de la orde]]="Sí",F746*K746,0)</f>
        <v>0</v>
      </c>
      <c r="J746" s="46">
        <f>IF(TablaCocina[[#This Row],[Cobro de la orde]]="Sí",H746/G746,0)</f>
        <v>0</v>
      </c>
      <c r="K746" s="12">
        <v>3</v>
      </c>
      <c r="L746" s="12">
        <v>35</v>
      </c>
      <c r="M746" s="6" t="s">
        <v>1142</v>
      </c>
      <c r="N746" s="12" t="str">
        <f>VLOOKUP(TablaCocina[[#This Row],[Número de Orden]],TablaSala[[Número de Orden]:[Cobro de la Orden]],2,FALSE)</f>
        <v>No</v>
      </c>
    </row>
    <row r="747" spans="1:14">
      <c r="A747" s="6">
        <v>295</v>
      </c>
      <c r="B747" s="12">
        <v>3</v>
      </c>
      <c r="C747" s="6" t="s">
        <v>200</v>
      </c>
      <c r="D747" s="12" t="s">
        <v>1148</v>
      </c>
      <c r="E747" s="6">
        <v>19</v>
      </c>
      <c r="F747" s="12">
        <v>31</v>
      </c>
      <c r="G747" s="12">
        <f>IF(TablaCocina[[#This Row],[Cobro de la orde]]="Sí",F747*K747,0)</f>
        <v>0</v>
      </c>
      <c r="H747" s="12">
        <f>IF(TablaCocina[[#This Row],[Cobro de la orde]]="Sí",(F747-E747)*K747,0)</f>
        <v>0</v>
      </c>
      <c r="I747" s="12">
        <f>IF(TablaCocina[[#This Row],[Cobro de la orde]]="Sí",F747*K747,0)</f>
        <v>0</v>
      </c>
      <c r="J747" s="46">
        <f>IF(TablaCocina[[#This Row],[Cobro de la orde]]="Sí",H747/G747,0)</f>
        <v>0</v>
      </c>
      <c r="K747" s="12">
        <v>2</v>
      </c>
      <c r="L747" s="12">
        <v>39</v>
      </c>
      <c r="M747" s="6" t="s">
        <v>1143</v>
      </c>
      <c r="N747" s="12" t="str">
        <f>VLOOKUP(TablaCocina[[#This Row],[Número de Orden]],TablaSala[[Número de Orden]:[Cobro de la Orden]],2,FALSE)</f>
        <v>No</v>
      </c>
    </row>
    <row r="748" spans="1:14">
      <c r="A748" s="6">
        <v>295</v>
      </c>
      <c r="B748" s="12">
        <v>3</v>
      </c>
      <c r="C748" s="6" t="s">
        <v>116</v>
      </c>
      <c r="D748" s="12" t="s">
        <v>1162</v>
      </c>
      <c r="E748" s="6">
        <v>13</v>
      </c>
      <c r="F748" s="12">
        <v>21</v>
      </c>
      <c r="G748" s="12">
        <f>IF(TablaCocina[[#This Row],[Cobro de la orde]]="Sí",F748*K748,0)</f>
        <v>0</v>
      </c>
      <c r="H748" s="12">
        <f>IF(TablaCocina[[#This Row],[Cobro de la orde]]="Sí",(F748-E748)*K748,0)</f>
        <v>0</v>
      </c>
      <c r="I748" s="12">
        <f>IF(TablaCocina[[#This Row],[Cobro de la orde]]="Sí",F748*K748,0)</f>
        <v>0</v>
      </c>
      <c r="J748" s="46">
        <f>IF(TablaCocina[[#This Row],[Cobro de la orde]]="Sí",H748/G748,0)</f>
        <v>0</v>
      </c>
      <c r="K748" s="12">
        <v>3</v>
      </c>
      <c r="L748" s="12">
        <v>59</v>
      </c>
      <c r="M748" s="6" t="s">
        <v>1142</v>
      </c>
      <c r="N748" s="12" t="str">
        <f>VLOOKUP(TablaCocina[[#This Row],[Número de Orden]],TablaSala[[Número de Orden]:[Cobro de la Orden]],2,FALSE)</f>
        <v>No</v>
      </c>
    </row>
    <row r="749" spans="1:14">
      <c r="A749" s="6">
        <v>296</v>
      </c>
      <c r="B749" s="12">
        <v>14</v>
      </c>
      <c r="C749" s="6" t="s">
        <v>345</v>
      </c>
      <c r="D749" s="12" t="s">
        <v>1161</v>
      </c>
      <c r="E749" s="6">
        <v>14</v>
      </c>
      <c r="F749" s="12">
        <v>23</v>
      </c>
      <c r="G749" s="12">
        <f>IF(TablaCocina[[#This Row],[Cobro de la orde]]="Sí",F749*K749,0)</f>
        <v>23</v>
      </c>
      <c r="H749" s="12">
        <f>IF(TablaCocina[[#This Row],[Cobro de la orde]]="Sí",(F749-E749)*K749,0)</f>
        <v>9</v>
      </c>
      <c r="I749" s="12">
        <f>IF(TablaCocina[[#This Row],[Cobro de la orde]]="Sí",F749*K749,0)</f>
        <v>23</v>
      </c>
      <c r="J749" s="46">
        <f>IF(TablaCocina[[#This Row],[Cobro de la orde]]="Sí",H749/G749,0)</f>
        <v>0.39130434782608697</v>
      </c>
      <c r="K749" s="12">
        <v>1</v>
      </c>
      <c r="L749" s="12">
        <v>20</v>
      </c>
      <c r="M749" s="6" t="s">
        <v>1142</v>
      </c>
      <c r="N749" s="12" t="str">
        <f>VLOOKUP(TablaCocina[[#This Row],[Número de Orden]],TablaSala[[Número de Orden]:[Cobro de la Orden]],2,FALSE)</f>
        <v>Sí</v>
      </c>
    </row>
    <row r="750" spans="1:14">
      <c r="A750" s="6">
        <v>296</v>
      </c>
      <c r="B750" s="12">
        <v>14</v>
      </c>
      <c r="C750" s="6" t="s">
        <v>120</v>
      </c>
      <c r="D750" s="12" t="s">
        <v>1151</v>
      </c>
      <c r="E750" s="6">
        <v>22</v>
      </c>
      <c r="F750" s="12">
        <v>36</v>
      </c>
      <c r="G750" s="12">
        <f>IF(TablaCocina[[#This Row],[Cobro de la orde]]="Sí",F750*K750,0)</f>
        <v>36</v>
      </c>
      <c r="H750" s="12">
        <f>IF(TablaCocina[[#This Row],[Cobro de la orde]]="Sí",(F750-E750)*K750,0)</f>
        <v>14</v>
      </c>
      <c r="I750" s="12">
        <f>IF(TablaCocina[[#This Row],[Cobro de la orde]]="Sí",F750*K750,0)</f>
        <v>36</v>
      </c>
      <c r="J750" s="46">
        <f>IF(TablaCocina[[#This Row],[Cobro de la orde]]="Sí",H750/G750,0)</f>
        <v>0.3888888888888889</v>
      </c>
      <c r="K750" s="12">
        <v>1</v>
      </c>
      <c r="L750" s="12">
        <v>26</v>
      </c>
      <c r="M750" s="6" t="s">
        <v>1143</v>
      </c>
      <c r="N750" s="12" t="str">
        <f>VLOOKUP(TablaCocina[[#This Row],[Número de Orden]],TablaSala[[Número de Orden]:[Cobro de la Orden]],2,FALSE)</f>
        <v>Sí</v>
      </c>
    </row>
    <row r="751" spans="1:14">
      <c r="A751" s="6">
        <v>297</v>
      </c>
      <c r="B751" s="12">
        <v>4</v>
      </c>
      <c r="C751" s="6" t="s">
        <v>65</v>
      </c>
      <c r="D751" s="12" t="s">
        <v>1152</v>
      </c>
      <c r="E751" s="6">
        <v>17</v>
      </c>
      <c r="F751" s="12">
        <v>29</v>
      </c>
      <c r="G751" s="12">
        <f>IF(TablaCocina[[#This Row],[Cobro de la orde]]="Sí",F751*K751,0)</f>
        <v>58</v>
      </c>
      <c r="H751" s="12">
        <f>IF(TablaCocina[[#This Row],[Cobro de la orde]]="Sí",(F751-E751)*K751,0)</f>
        <v>24</v>
      </c>
      <c r="I751" s="12">
        <f>IF(TablaCocina[[#This Row],[Cobro de la orde]]="Sí",F751*K751,0)</f>
        <v>58</v>
      </c>
      <c r="J751" s="46">
        <f>IF(TablaCocina[[#This Row],[Cobro de la orde]]="Sí",H751/G751,0)</f>
        <v>0.41379310344827586</v>
      </c>
      <c r="K751" s="12">
        <v>2</v>
      </c>
      <c r="L751" s="12">
        <v>59</v>
      </c>
      <c r="M751" s="6" t="s">
        <v>1143</v>
      </c>
      <c r="N751" s="12" t="str">
        <f>VLOOKUP(TablaCocina[[#This Row],[Número de Orden]],TablaSala[[Número de Orden]:[Cobro de la Orden]],2,FALSE)</f>
        <v>Sí</v>
      </c>
    </row>
    <row r="752" spans="1:14">
      <c r="A752" s="6">
        <v>297</v>
      </c>
      <c r="B752" s="12">
        <v>4</v>
      </c>
      <c r="C752" s="6" t="s">
        <v>131</v>
      </c>
      <c r="D752" s="12" t="s">
        <v>1163</v>
      </c>
      <c r="E752" s="6">
        <v>10</v>
      </c>
      <c r="F752" s="12">
        <v>18</v>
      </c>
      <c r="G752" s="12">
        <f>IF(TablaCocina[[#This Row],[Cobro de la orde]]="Sí",F752*K752,0)</f>
        <v>54</v>
      </c>
      <c r="H752" s="12">
        <f>IF(TablaCocina[[#This Row],[Cobro de la orde]]="Sí",(F752-E752)*K752,0)</f>
        <v>24</v>
      </c>
      <c r="I752" s="12">
        <f>IF(TablaCocina[[#This Row],[Cobro de la orde]]="Sí",F752*K752,0)</f>
        <v>54</v>
      </c>
      <c r="J752" s="46">
        <f>IF(TablaCocina[[#This Row],[Cobro de la orde]]="Sí",H752/G752,0)</f>
        <v>0.44444444444444442</v>
      </c>
      <c r="K752" s="12">
        <v>3</v>
      </c>
      <c r="L752" s="12">
        <v>13</v>
      </c>
      <c r="M752" s="6" t="s">
        <v>1143</v>
      </c>
      <c r="N752" s="12" t="str">
        <f>VLOOKUP(TablaCocina[[#This Row],[Número de Orden]],TablaSala[[Número de Orden]:[Cobro de la Orden]],2,FALSE)</f>
        <v>Sí</v>
      </c>
    </row>
    <row r="753" spans="1:14">
      <c r="A753" s="6">
        <v>297</v>
      </c>
      <c r="B753" s="12">
        <v>4</v>
      </c>
      <c r="C753" s="6" t="s">
        <v>116</v>
      </c>
      <c r="D753" s="12" t="s">
        <v>1162</v>
      </c>
      <c r="E753" s="6">
        <v>13</v>
      </c>
      <c r="F753" s="12">
        <v>21</v>
      </c>
      <c r="G753" s="12">
        <f>IF(TablaCocina[[#This Row],[Cobro de la orde]]="Sí",F753*K753,0)</f>
        <v>63</v>
      </c>
      <c r="H753" s="12">
        <f>IF(TablaCocina[[#This Row],[Cobro de la orde]]="Sí",(F753-E753)*K753,0)</f>
        <v>24</v>
      </c>
      <c r="I753" s="12">
        <f>IF(TablaCocina[[#This Row],[Cobro de la orde]]="Sí",F753*K753,0)</f>
        <v>63</v>
      </c>
      <c r="J753" s="46">
        <f>IF(TablaCocina[[#This Row],[Cobro de la orde]]="Sí",H753/G753,0)</f>
        <v>0.38095238095238093</v>
      </c>
      <c r="K753" s="12">
        <v>3</v>
      </c>
      <c r="L753" s="12">
        <v>40</v>
      </c>
      <c r="M753" s="6" t="s">
        <v>1143</v>
      </c>
      <c r="N753" s="12" t="str">
        <f>VLOOKUP(TablaCocina[[#This Row],[Número de Orden]],TablaSala[[Número de Orden]:[Cobro de la Orden]],2,FALSE)</f>
        <v>Sí</v>
      </c>
    </row>
    <row r="754" spans="1:14">
      <c r="A754" s="6">
        <v>298</v>
      </c>
      <c r="B754" s="12">
        <v>11</v>
      </c>
      <c r="C754" s="6" t="s">
        <v>184</v>
      </c>
      <c r="D754" s="12" t="s">
        <v>1149</v>
      </c>
      <c r="E754" s="6">
        <v>16</v>
      </c>
      <c r="F754" s="12">
        <v>27</v>
      </c>
      <c r="G754" s="12">
        <f>IF(TablaCocina[[#This Row],[Cobro de la orde]]="Sí",F754*K754,0)</f>
        <v>0</v>
      </c>
      <c r="H754" s="12">
        <f>IF(TablaCocina[[#This Row],[Cobro de la orde]]="Sí",(F754-E754)*K754,0)</f>
        <v>0</v>
      </c>
      <c r="I754" s="12">
        <f>IF(TablaCocina[[#This Row],[Cobro de la orde]]="Sí",F754*K754,0)</f>
        <v>0</v>
      </c>
      <c r="J754" s="46">
        <f>IF(TablaCocina[[#This Row],[Cobro de la orde]]="Sí",H754/G754,0)</f>
        <v>0</v>
      </c>
      <c r="K754" s="12">
        <v>3</v>
      </c>
      <c r="L754" s="12">
        <v>46</v>
      </c>
      <c r="M754" s="6" t="s">
        <v>1142</v>
      </c>
      <c r="N754" s="12" t="str">
        <f>VLOOKUP(TablaCocina[[#This Row],[Número de Orden]],TablaSala[[Número de Orden]:[Cobro de la Orden]],2,FALSE)</f>
        <v>No</v>
      </c>
    </row>
    <row r="755" spans="1:14">
      <c r="A755" s="6">
        <v>298</v>
      </c>
      <c r="B755" s="12">
        <v>11</v>
      </c>
      <c r="C755" s="6" t="s">
        <v>120</v>
      </c>
      <c r="D755" s="12" t="s">
        <v>1151</v>
      </c>
      <c r="E755" s="6">
        <v>22</v>
      </c>
      <c r="F755" s="12">
        <v>36</v>
      </c>
      <c r="G755" s="12">
        <f>IF(TablaCocina[[#This Row],[Cobro de la orde]]="Sí",F755*K755,0)</f>
        <v>0</v>
      </c>
      <c r="H755" s="12">
        <f>IF(TablaCocina[[#This Row],[Cobro de la orde]]="Sí",(F755-E755)*K755,0)</f>
        <v>0</v>
      </c>
      <c r="I755" s="12">
        <f>IF(TablaCocina[[#This Row],[Cobro de la orde]]="Sí",F755*K755,0)</f>
        <v>0</v>
      </c>
      <c r="J755" s="46">
        <f>IF(TablaCocina[[#This Row],[Cobro de la orde]]="Sí",H755/G755,0)</f>
        <v>0</v>
      </c>
      <c r="K755" s="12">
        <v>3</v>
      </c>
      <c r="L755" s="12">
        <v>49</v>
      </c>
      <c r="M755" s="6" t="s">
        <v>1142</v>
      </c>
      <c r="N755" s="12" t="str">
        <f>VLOOKUP(TablaCocina[[#This Row],[Número de Orden]],TablaSala[[Número de Orden]:[Cobro de la Orden]],2,FALSE)</f>
        <v>No</v>
      </c>
    </row>
    <row r="756" spans="1:14">
      <c r="A756" s="6">
        <v>298</v>
      </c>
      <c r="B756" s="12">
        <v>11</v>
      </c>
      <c r="C756" s="6" t="s">
        <v>349</v>
      </c>
      <c r="D756" s="12" t="s">
        <v>1158</v>
      </c>
      <c r="E756" s="6">
        <v>13</v>
      </c>
      <c r="F756" s="12">
        <v>22</v>
      </c>
      <c r="G756" s="12">
        <f>IF(TablaCocina[[#This Row],[Cobro de la orde]]="Sí",F756*K756,0)</f>
        <v>0</v>
      </c>
      <c r="H756" s="12">
        <f>IF(TablaCocina[[#This Row],[Cobro de la orde]]="Sí",(F756-E756)*K756,0)</f>
        <v>0</v>
      </c>
      <c r="I756" s="12">
        <f>IF(TablaCocina[[#This Row],[Cobro de la orde]]="Sí",F756*K756,0)</f>
        <v>0</v>
      </c>
      <c r="J756" s="46">
        <f>IF(TablaCocina[[#This Row],[Cobro de la orde]]="Sí",H756/G756,0)</f>
        <v>0</v>
      </c>
      <c r="K756" s="12">
        <v>3</v>
      </c>
      <c r="L756" s="12">
        <v>46</v>
      </c>
      <c r="M756" s="6" t="s">
        <v>1143</v>
      </c>
      <c r="N756" s="12" t="str">
        <f>VLOOKUP(TablaCocina[[#This Row],[Número de Orden]],TablaSala[[Número de Orden]:[Cobro de la Orden]],2,FALSE)</f>
        <v>No</v>
      </c>
    </row>
    <row r="757" spans="1:14">
      <c r="A757" s="6">
        <v>299</v>
      </c>
      <c r="B757" s="12">
        <v>6</v>
      </c>
      <c r="C757" s="6" t="s">
        <v>255</v>
      </c>
      <c r="D757" s="12" t="s">
        <v>1160</v>
      </c>
      <c r="E757" s="6">
        <v>12</v>
      </c>
      <c r="F757" s="12">
        <v>20</v>
      </c>
      <c r="G757" s="12">
        <f>IF(TablaCocina[[#This Row],[Cobro de la orde]]="Sí",F757*K757,0)</f>
        <v>0</v>
      </c>
      <c r="H757" s="12">
        <f>IF(TablaCocina[[#This Row],[Cobro de la orde]]="Sí",(F757-E757)*K757,0)</f>
        <v>0</v>
      </c>
      <c r="I757" s="12">
        <f>IF(TablaCocina[[#This Row],[Cobro de la orde]]="Sí",F757*K757,0)</f>
        <v>0</v>
      </c>
      <c r="J757" s="46">
        <f>IF(TablaCocina[[#This Row],[Cobro de la orde]]="Sí",H757/G757,0)</f>
        <v>0</v>
      </c>
      <c r="K757" s="12">
        <v>1</v>
      </c>
      <c r="L757" s="12">
        <v>17</v>
      </c>
      <c r="M757" s="6" t="s">
        <v>1142</v>
      </c>
      <c r="N757" s="12" t="str">
        <f>VLOOKUP(TablaCocina[[#This Row],[Número de Orden]],TablaSala[[Número de Orden]:[Cobro de la Orden]],2,FALSE)</f>
        <v>No</v>
      </c>
    </row>
    <row r="758" spans="1:14">
      <c r="A758" s="6">
        <v>299</v>
      </c>
      <c r="B758" s="12">
        <v>6</v>
      </c>
      <c r="C758" s="6" t="s">
        <v>120</v>
      </c>
      <c r="D758" s="12" t="s">
        <v>1151</v>
      </c>
      <c r="E758" s="6">
        <v>22</v>
      </c>
      <c r="F758" s="12">
        <v>36</v>
      </c>
      <c r="G758" s="12">
        <f>IF(TablaCocina[[#This Row],[Cobro de la orde]]="Sí",F758*K758,0)</f>
        <v>0</v>
      </c>
      <c r="H758" s="12">
        <f>IF(TablaCocina[[#This Row],[Cobro de la orde]]="Sí",(F758-E758)*K758,0)</f>
        <v>0</v>
      </c>
      <c r="I758" s="12">
        <f>IF(TablaCocina[[#This Row],[Cobro de la orde]]="Sí",F758*K758,0)</f>
        <v>0</v>
      </c>
      <c r="J758" s="46">
        <f>IF(TablaCocina[[#This Row],[Cobro de la orde]]="Sí",H758/G758,0)</f>
        <v>0</v>
      </c>
      <c r="K758" s="12">
        <v>2</v>
      </c>
      <c r="L758" s="12">
        <v>55</v>
      </c>
      <c r="M758" s="6" t="s">
        <v>1142</v>
      </c>
      <c r="N758" s="12" t="str">
        <f>VLOOKUP(TablaCocina[[#This Row],[Número de Orden]],TablaSala[[Número de Orden]:[Cobro de la Orden]],2,FALSE)</f>
        <v>No</v>
      </c>
    </row>
    <row r="759" spans="1:14">
      <c r="A759" s="6">
        <v>299</v>
      </c>
      <c r="B759" s="12">
        <v>6</v>
      </c>
      <c r="C759" s="6" t="s">
        <v>273</v>
      </c>
      <c r="D759" s="12" t="s">
        <v>1146</v>
      </c>
      <c r="E759" s="6">
        <v>14</v>
      </c>
      <c r="F759" s="12">
        <v>24</v>
      </c>
      <c r="G759" s="12">
        <f>IF(TablaCocina[[#This Row],[Cobro de la orde]]="Sí",F759*K759,0)</f>
        <v>0</v>
      </c>
      <c r="H759" s="12">
        <f>IF(TablaCocina[[#This Row],[Cobro de la orde]]="Sí",(F759-E759)*K759,0)</f>
        <v>0</v>
      </c>
      <c r="I759" s="12">
        <f>IF(TablaCocina[[#This Row],[Cobro de la orde]]="Sí",F759*K759,0)</f>
        <v>0</v>
      </c>
      <c r="J759" s="46">
        <f>IF(TablaCocina[[#This Row],[Cobro de la orde]]="Sí",H759/G759,0)</f>
        <v>0</v>
      </c>
      <c r="K759" s="12">
        <v>3</v>
      </c>
      <c r="L759" s="12">
        <v>15</v>
      </c>
      <c r="M759" s="6" t="s">
        <v>1143</v>
      </c>
      <c r="N759" s="12" t="str">
        <f>VLOOKUP(TablaCocina[[#This Row],[Número de Orden]],TablaSala[[Número de Orden]:[Cobro de la Orden]],2,FALSE)</f>
        <v>No</v>
      </c>
    </row>
    <row r="760" spans="1:14">
      <c r="A760" s="6">
        <v>299</v>
      </c>
      <c r="B760" s="12">
        <v>6</v>
      </c>
      <c r="C760" s="6" t="s">
        <v>131</v>
      </c>
      <c r="D760" s="12" t="s">
        <v>1163</v>
      </c>
      <c r="E760" s="6">
        <v>10</v>
      </c>
      <c r="F760" s="12">
        <v>18</v>
      </c>
      <c r="G760" s="12">
        <f>IF(TablaCocina[[#This Row],[Cobro de la orde]]="Sí",F760*K760,0)</f>
        <v>0</v>
      </c>
      <c r="H760" s="12">
        <f>IF(TablaCocina[[#This Row],[Cobro de la orde]]="Sí",(F760-E760)*K760,0)</f>
        <v>0</v>
      </c>
      <c r="I760" s="12">
        <f>IF(TablaCocina[[#This Row],[Cobro de la orde]]="Sí",F760*K760,0)</f>
        <v>0</v>
      </c>
      <c r="J760" s="46">
        <f>IF(TablaCocina[[#This Row],[Cobro de la orde]]="Sí",H760/G760,0)</f>
        <v>0</v>
      </c>
      <c r="K760" s="12">
        <v>1</v>
      </c>
      <c r="L760" s="12">
        <v>26</v>
      </c>
      <c r="M760" s="6" t="s">
        <v>1142</v>
      </c>
      <c r="N760" s="12" t="str">
        <f>VLOOKUP(TablaCocina[[#This Row],[Número de Orden]],TablaSala[[Número de Orden]:[Cobro de la Orden]],2,FALSE)</f>
        <v>No</v>
      </c>
    </row>
    <row r="761" spans="1:14">
      <c r="A761" s="6">
        <v>300</v>
      </c>
      <c r="B761" s="12">
        <v>18</v>
      </c>
      <c r="C761" s="6" t="s">
        <v>79</v>
      </c>
      <c r="D761" s="12" t="s">
        <v>1150</v>
      </c>
      <c r="E761" s="6">
        <v>25</v>
      </c>
      <c r="F761" s="12">
        <v>40</v>
      </c>
      <c r="G761" s="12">
        <f>IF(TablaCocina[[#This Row],[Cobro de la orde]]="Sí",F761*K761,0)</f>
        <v>120</v>
      </c>
      <c r="H761" s="12">
        <f>IF(TablaCocina[[#This Row],[Cobro de la orde]]="Sí",(F761-E761)*K761,0)</f>
        <v>45</v>
      </c>
      <c r="I761" s="12">
        <f>IF(TablaCocina[[#This Row],[Cobro de la orde]]="Sí",F761*K761,0)</f>
        <v>120</v>
      </c>
      <c r="J761" s="46">
        <f>IF(TablaCocina[[#This Row],[Cobro de la orde]]="Sí",H761/G761,0)</f>
        <v>0.375</v>
      </c>
      <c r="K761" s="12">
        <v>3</v>
      </c>
      <c r="L761" s="12">
        <v>54</v>
      </c>
      <c r="M761" s="6" t="s">
        <v>1143</v>
      </c>
      <c r="N761" s="12" t="str">
        <f>VLOOKUP(TablaCocina[[#This Row],[Número de Orden]],TablaSala[[Número de Orden]:[Cobro de la Orden]],2,FALSE)</f>
        <v>Sí</v>
      </c>
    </row>
    <row r="762" spans="1:14">
      <c r="A762" s="6">
        <v>300</v>
      </c>
      <c r="B762" s="12">
        <v>18</v>
      </c>
      <c r="C762" s="6" t="s">
        <v>131</v>
      </c>
      <c r="D762" s="12" t="s">
        <v>1163</v>
      </c>
      <c r="E762" s="6">
        <v>10</v>
      </c>
      <c r="F762" s="12">
        <v>18</v>
      </c>
      <c r="G762" s="12">
        <f>IF(TablaCocina[[#This Row],[Cobro de la orde]]="Sí",F762*K762,0)</f>
        <v>54</v>
      </c>
      <c r="H762" s="12">
        <f>IF(TablaCocina[[#This Row],[Cobro de la orde]]="Sí",(F762-E762)*K762,0)</f>
        <v>24</v>
      </c>
      <c r="I762" s="12">
        <f>IF(TablaCocina[[#This Row],[Cobro de la orde]]="Sí",F762*K762,0)</f>
        <v>54</v>
      </c>
      <c r="J762" s="46">
        <f>IF(TablaCocina[[#This Row],[Cobro de la orde]]="Sí",H762/G762,0)</f>
        <v>0.44444444444444442</v>
      </c>
      <c r="K762" s="12">
        <v>3</v>
      </c>
      <c r="L762" s="12">
        <v>14</v>
      </c>
      <c r="M762" s="6" t="s">
        <v>1142</v>
      </c>
      <c r="N762" s="12" t="str">
        <f>VLOOKUP(TablaCocina[[#This Row],[Número de Orden]],TablaSala[[Número de Orden]:[Cobro de la Orden]],2,FALSE)</f>
        <v>Sí</v>
      </c>
    </row>
    <row r="763" spans="1:14">
      <c r="A763" s="6">
        <v>300</v>
      </c>
      <c r="B763" s="12">
        <v>18</v>
      </c>
      <c r="C763" s="6" t="s">
        <v>270</v>
      </c>
      <c r="D763" s="12" t="s">
        <v>1164</v>
      </c>
      <c r="E763" s="6">
        <v>15</v>
      </c>
      <c r="F763" s="12">
        <v>26</v>
      </c>
      <c r="G763" s="12">
        <f>IF(TablaCocina[[#This Row],[Cobro de la orde]]="Sí",F763*K763,0)</f>
        <v>26</v>
      </c>
      <c r="H763" s="12">
        <f>IF(TablaCocina[[#This Row],[Cobro de la orde]]="Sí",(F763-E763)*K763,0)</f>
        <v>11</v>
      </c>
      <c r="I763" s="12">
        <f>IF(TablaCocina[[#This Row],[Cobro de la orde]]="Sí",F763*K763,0)</f>
        <v>26</v>
      </c>
      <c r="J763" s="46">
        <f>IF(TablaCocina[[#This Row],[Cobro de la orde]]="Sí",H763/G763,0)</f>
        <v>0.42307692307692307</v>
      </c>
      <c r="K763" s="12">
        <v>1</v>
      </c>
      <c r="L763" s="12">
        <v>22</v>
      </c>
      <c r="M763" s="6" t="s">
        <v>1143</v>
      </c>
      <c r="N763" s="12" t="str">
        <f>VLOOKUP(TablaCocina[[#This Row],[Número de Orden]],TablaSala[[Número de Orden]:[Cobro de la Orden]],2,FALSE)</f>
        <v>Sí</v>
      </c>
    </row>
    <row r="764" spans="1:14">
      <c r="A764" s="6">
        <v>300</v>
      </c>
      <c r="B764" s="12">
        <v>18</v>
      </c>
      <c r="C764" s="6" t="s">
        <v>114</v>
      </c>
      <c r="D764" s="12" t="s">
        <v>1147</v>
      </c>
      <c r="E764" s="6">
        <v>18</v>
      </c>
      <c r="F764" s="12">
        <v>30</v>
      </c>
      <c r="G764" s="12">
        <f>IF(TablaCocina[[#This Row],[Cobro de la orde]]="Sí",F764*K764,0)</f>
        <v>90</v>
      </c>
      <c r="H764" s="12">
        <f>IF(TablaCocina[[#This Row],[Cobro de la orde]]="Sí",(F764-E764)*K764,0)</f>
        <v>36</v>
      </c>
      <c r="I764" s="12">
        <f>IF(TablaCocina[[#This Row],[Cobro de la orde]]="Sí",F764*K764,0)</f>
        <v>90</v>
      </c>
      <c r="J764" s="46">
        <f>IF(TablaCocina[[#This Row],[Cobro de la orde]]="Sí",H764/G764,0)</f>
        <v>0.4</v>
      </c>
      <c r="K764" s="12">
        <v>3</v>
      </c>
      <c r="L764" s="12">
        <v>28</v>
      </c>
      <c r="M764" s="6" t="s">
        <v>1142</v>
      </c>
      <c r="N764" s="12" t="str">
        <f>VLOOKUP(TablaCocina[[#This Row],[Número de Orden]],TablaSala[[Número de Orden]:[Cobro de la Orden]],2,FALSE)</f>
        <v>Sí</v>
      </c>
    </row>
    <row r="765" spans="1:14">
      <c r="A765" s="6">
        <v>301</v>
      </c>
      <c r="B765" s="12">
        <v>8</v>
      </c>
      <c r="C765" s="6" t="s">
        <v>200</v>
      </c>
      <c r="D765" s="12" t="s">
        <v>1148</v>
      </c>
      <c r="E765" s="6">
        <v>19</v>
      </c>
      <c r="F765" s="12">
        <v>31</v>
      </c>
      <c r="G765" s="12">
        <f>IF(TablaCocina[[#This Row],[Cobro de la orde]]="Sí",F765*K765,0)</f>
        <v>0</v>
      </c>
      <c r="H765" s="12">
        <f>IF(TablaCocina[[#This Row],[Cobro de la orde]]="Sí",(F765-E765)*K765,0)</f>
        <v>0</v>
      </c>
      <c r="I765" s="12">
        <f>IF(TablaCocina[[#This Row],[Cobro de la orde]]="Sí",F765*K765,0)</f>
        <v>0</v>
      </c>
      <c r="J765" s="46">
        <f>IF(TablaCocina[[#This Row],[Cobro de la orde]]="Sí",H765/G765,0)</f>
        <v>0</v>
      </c>
      <c r="K765" s="12">
        <v>3</v>
      </c>
      <c r="L765" s="12">
        <v>23</v>
      </c>
      <c r="M765" s="6" t="s">
        <v>1143</v>
      </c>
      <c r="N765" s="12" t="str">
        <f>VLOOKUP(TablaCocina[[#This Row],[Número de Orden]],TablaSala[[Número de Orden]:[Cobro de la Orden]],2,FALSE)</f>
        <v>No</v>
      </c>
    </row>
    <row r="766" spans="1:14">
      <c r="A766" s="6">
        <v>301</v>
      </c>
      <c r="B766" s="12">
        <v>8</v>
      </c>
      <c r="C766" s="6" t="s">
        <v>270</v>
      </c>
      <c r="D766" s="12" t="s">
        <v>1164</v>
      </c>
      <c r="E766" s="6">
        <v>15</v>
      </c>
      <c r="F766" s="12">
        <v>26</v>
      </c>
      <c r="G766" s="12">
        <f>IF(TablaCocina[[#This Row],[Cobro de la orde]]="Sí",F766*K766,0)</f>
        <v>0</v>
      </c>
      <c r="H766" s="12">
        <f>IF(TablaCocina[[#This Row],[Cobro de la orde]]="Sí",(F766-E766)*K766,0)</f>
        <v>0</v>
      </c>
      <c r="I766" s="12">
        <f>IF(TablaCocina[[#This Row],[Cobro de la orde]]="Sí",F766*K766,0)</f>
        <v>0</v>
      </c>
      <c r="J766" s="46">
        <f>IF(TablaCocina[[#This Row],[Cobro de la orde]]="Sí",H766/G766,0)</f>
        <v>0</v>
      </c>
      <c r="K766" s="12">
        <v>2</v>
      </c>
      <c r="L766" s="12">
        <v>57</v>
      </c>
      <c r="M766" s="6" t="s">
        <v>1143</v>
      </c>
      <c r="N766" s="12" t="str">
        <f>VLOOKUP(TablaCocina[[#This Row],[Número de Orden]],TablaSala[[Número de Orden]:[Cobro de la Orden]],2,FALSE)</f>
        <v>No</v>
      </c>
    </row>
    <row r="767" spans="1:14">
      <c r="A767" s="6">
        <v>301</v>
      </c>
      <c r="B767" s="12">
        <v>8</v>
      </c>
      <c r="C767" s="6" t="s">
        <v>65</v>
      </c>
      <c r="D767" s="12" t="s">
        <v>1152</v>
      </c>
      <c r="E767" s="6">
        <v>17</v>
      </c>
      <c r="F767" s="12">
        <v>29</v>
      </c>
      <c r="G767" s="12">
        <f>IF(TablaCocina[[#This Row],[Cobro de la orde]]="Sí",F767*K767,0)</f>
        <v>0</v>
      </c>
      <c r="H767" s="12">
        <f>IF(TablaCocina[[#This Row],[Cobro de la orde]]="Sí",(F767-E767)*K767,0)</f>
        <v>0</v>
      </c>
      <c r="I767" s="12">
        <f>IF(TablaCocina[[#This Row],[Cobro de la orde]]="Sí",F767*K767,0)</f>
        <v>0</v>
      </c>
      <c r="J767" s="46">
        <f>IF(TablaCocina[[#This Row],[Cobro de la orde]]="Sí",H767/G767,0)</f>
        <v>0</v>
      </c>
      <c r="K767" s="12">
        <v>2</v>
      </c>
      <c r="L767" s="12">
        <v>49</v>
      </c>
      <c r="M767" s="6" t="s">
        <v>1142</v>
      </c>
      <c r="N767" s="12" t="str">
        <f>VLOOKUP(TablaCocina[[#This Row],[Número de Orden]],TablaSala[[Número de Orden]:[Cobro de la Orden]],2,FALSE)</f>
        <v>No</v>
      </c>
    </row>
    <row r="768" spans="1:14">
      <c r="A768" s="6">
        <v>301</v>
      </c>
      <c r="B768" s="12">
        <v>8</v>
      </c>
      <c r="C768" s="6" t="s">
        <v>255</v>
      </c>
      <c r="D768" s="12" t="s">
        <v>1160</v>
      </c>
      <c r="E768" s="6">
        <v>12</v>
      </c>
      <c r="F768" s="12">
        <v>20</v>
      </c>
      <c r="G768" s="12">
        <f>IF(TablaCocina[[#This Row],[Cobro de la orde]]="Sí",F768*K768,0)</f>
        <v>0</v>
      </c>
      <c r="H768" s="12">
        <f>IF(TablaCocina[[#This Row],[Cobro de la orde]]="Sí",(F768-E768)*K768,0)</f>
        <v>0</v>
      </c>
      <c r="I768" s="12">
        <f>IF(TablaCocina[[#This Row],[Cobro de la orde]]="Sí",F768*K768,0)</f>
        <v>0</v>
      </c>
      <c r="J768" s="46">
        <f>IF(TablaCocina[[#This Row],[Cobro de la orde]]="Sí",H768/G768,0)</f>
        <v>0</v>
      </c>
      <c r="K768" s="12">
        <v>1</v>
      </c>
      <c r="L768" s="12">
        <v>54</v>
      </c>
      <c r="M768" s="6" t="s">
        <v>1142</v>
      </c>
      <c r="N768" s="12" t="str">
        <f>VLOOKUP(TablaCocina[[#This Row],[Número de Orden]],TablaSala[[Número de Orden]:[Cobro de la Orden]],2,FALSE)</f>
        <v>No</v>
      </c>
    </row>
    <row r="769" spans="1:14">
      <c r="A769" s="6">
        <v>302</v>
      </c>
      <c r="B769" s="12">
        <v>5</v>
      </c>
      <c r="C769" s="6" t="s">
        <v>428</v>
      </c>
      <c r="D769" s="12" t="s">
        <v>1157</v>
      </c>
      <c r="E769" s="6">
        <v>19</v>
      </c>
      <c r="F769" s="12">
        <v>32</v>
      </c>
      <c r="G769" s="12">
        <f>IF(TablaCocina[[#This Row],[Cobro de la orde]]="Sí",F769*K769,0)</f>
        <v>96</v>
      </c>
      <c r="H769" s="12">
        <f>IF(TablaCocina[[#This Row],[Cobro de la orde]]="Sí",(F769-E769)*K769,0)</f>
        <v>39</v>
      </c>
      <c r="I769" s="12">
        <f>IF(TablaCocina[[#This Row],[Cobro de la orde]]="Sí",F769*K769,0)</f>
        <v>96</v>
      </c>
      <c r="J769" s="46">
        <f>IF(TablaCocina[[#This Row],[Cobro de la orde]]="Sí",H769/G769,0)</f>
        <v>0.40625</v>
      </c>
      <c r="K769" s="12">
        <v>3</v>
      </c>
      <c r="L769" s="12">
        <v>15</v>
      </c>
      <c r="M769" s="6" t="s">
        <v>1142</v>
      </c>
      <c r="N769" s="12" t="str">
        <f>VLOOKUP(TablaCocina[[#This Row],[Número de Orden]],TablaSala[[Número de Orden]:[Cobro de la Orden]],2,FALSE)</f>
        <v>Sí</v>
      </c>
    </row>
    <row r="770" spans="1:14">
      <c r="A770" s="6">
        <v>303</v>
      </c>
      <c r="B770" s="12">
        <v>14</v>
      </c>
      <c r="C770" s="6" t="s">
        <v>255</v>
      </c>
      <c r="D770" s="12" t="s">
        <v>1160</v>
      </c>
      <c r="E770" s="6">
        <v>12</v>
      </c>
      <c r="F770" s="12">
        <v>20</v>
      </c>
      <c r="G770" s="12">
        <f>IF(TablaCocina[[#This Row],[Cobro de la orde]]="Sí",F770*K770,0)</f>
        <v>40</v>
      </c>
      <c r="H770" s="12">
        <f>IF(TablaCocina[[#This Row],[Cobro de la orde]]="Sí",(F770-E770)*K770,0)</f>
        <v>16</v>
      </c>
      <c r="I770" s="12">
        <f>IF(TablaCocina[[#This Row],[Cobro de la orde]]="Sí",F770*K770,0)</f>
        <v>40</v>
      </c>
      <c r="J770" s="46">
        <f>IF(TablaCocina[[#This Row],[Cobro de la orde]]="Sí",H770/G770,0)</f>
        <v>0.4</v>
      </c>
      <c r="K770" s="12">
        <v>2</v>
      </c>
      <c r="L770" s="12">
        <v>13</v>
      </c>
      <c r="M770" s="6" t="s">
        <v>1142</v>
      </c>
      <c r="N770" s="12" t="str">
        <f>VLOOKUP(TablaCocina[[#This Row],[Número de Orden]],TablaSala[[Número de Orden]:[Cobro de la Orden]],2,FALSE)</f>
        <v>Sí</v>
      </c>
    </row>
    <row r="771" spans="1:14">
      <c r="A771" s="6">
        <v>303</v>
      </c>
      <c r="B771" s="12">
        <v>14</v>
      </c>
      <c r="C771" s="6" t="s">
        <v>79</v>
      </c>
      <c r="D771" s="12" t="s">
        <v>1150</v>
      </c>
      <c r="E771" s="6">
        <v>25</v>
      </c>
      <c r="F771" s="12">
        <v>40</v>
      </c>
      <c r="G771" s="12">
        <f>IF(TablaCocina[[#This Row],[Cobro de la orde]]="Sí",F771*K771,0)</f>
        <v>120</v>
      </c>
      <c r="H771" s="12">
        <f>IF(TablaCocina[[#This Row],[Cobro de la orde]]="Sí",(F771-E771)*K771,0)</f>
        <v>45</v>
      </c>
      <c r="I771" s="12">
        <f>IF(TablaCocina[[#This Row],[Cobro de la orde]]="Sí",F771*K771,0)</f>
        <v>120</v>
      </c>
      <c r="J771" s="46">
        <f>IF(TablaCocina[[#This Row],[Cobro de la orde]]="Sí",H771/G771,0)</f>
        <v>0.375</v>
      </c>
      <c r="K771" s="12">
        <v>3</v>
      </c>
      <c r="L771" s="12">
        <v>16</v>
      </c>
      <c r="M771" s="6" t="s">
        <v>1142</v>
      </c>
      <c r="N771" s="12" t="str">
        <f>VLOOKUP(TablaCocina[[#This Row],[Número de Orden]],TablaSala[[Número de Orden]:[Cobro de la Orden]],2,FALSE)</f>
        <v>Sí</v>
      </c>
    </row>
    <row r="772" spans="1:14">
      <c r="A772" s="6">
        <v>303</v>
      </c>
      <c r="B772" s="12">
        <v>14</v>
      </c>
      <c r="C772" s="6" t="s">
        <v>270</v>
      </c>
      <c r="D772" s="12" t="s">
        <v>1164</v>
      </c>
      <c r="E772" s="6">
        <v>15</v>
      </c>
      <c r="F772" s="12">
        <v>26</v>
      </c>
      <c r="G772" s="12">
        <f>IF(TablaCocina[[#This Row],[Cobro de la orde]]="Sí",F772*K772,0)</f>
        <v>26</v>
      </c>
      <c r="H772" s="12">
        <f>IF(TablaCocina[[#This Row],[Cobro de la orde]]="Sí",(F772-E772)*K772,0)</f>
        <v>11</v>
      </c>
      <c r="I772" s="12">
        <f>IF(TablaCocina[[#This Row],[Cobro de la orde]]="Sí",F772*K772,0)</f>
        <v>26</v>
      </c>
      <c r="J772" s="46">
        <f>IF(TablaCocina[[#This Row],[Cobro de la orde]]="Sí",H772/G772,0)</f>
        <v>0.42307692307692307</v>
      </c>
      <c r="K772" s="12">
        <v>1</v>
      </c>
      <c r="L772" s="12">
        <v>56</v>
      </c>
      <c r="M772" s="6" t="s">
        <v>1143</v>
      </c>
      <c r="N772" s="12" t="str">
        <f>VLOOKUP(TablaCocina[[#This Row],[Número de Orden]],TablaSala[[Número de Orden]:[Cobro de la Orden]],2,FALSE)</f>
        <v>Sí</v>
      </c>
    </row>
    <row r="773" spans="1:14">
      <c r="A773" s="6">
        <v>303</v>
      </c>
      <c r="B773" s="12">
        <v>14</v>
      </c>
      <c r="C773" s="6" t="s">
        <v>273</v>
      </c>
      <c r="D773" s="12" t="s">
        <v>1146</v>
      </c>
      <c r="E773" s="6">
        <v>14</v>
      </c>
      <c r="F773" s="12">
        <v>24</v>
      </c>
      <c r="G773" s="12">
        <f>IF(TablaCocina[[#This Row],[Cobro de la orde]]="Sí",F773*K773,0)</f>
        <v>24</v>
      </c>
      <c r="H773" s="12">
        <f>IF(TablaCocina[[#This Row],[Cobro de la orde]]="Sí",(F773-E773)*K773,0)</f>
        <v>10</v>
      </c>
      <c r="I773" s="12">
        <f>IF(TablaCocina[[#This Row],[Cobro de la orde]]="Sí",F773*K773,0)</f>
        <v>24</v>
      </c>
      <c r="J773" s="46">
        <f>IF(TablaCocina[[#This Row],[Cobro de la orde]]="Sí",H773/G773,0)</f>
        <v>0.41666666666666669</v>
      </c>
      <c r="K773" s="12">
        <v>1</v>
      </c>
      <c r="L773" s="12">
        <v>7</v>
      </c>
      <c r="M773" s="6" t="s">
        <v>1142</v>
      </c>
      <c r="N773" s="12" t="str">
        <f>VLOOKUP(TablaCocina[[#This Row],[Número de Orden]],TablaSala[[Número de Orden]:[Cobro de la Orden]],2,FALSE)</f>
        <v>Sí</v>
      </c>
    </row>
    <row r="774" spans="1:14">
      <c r="A774" s="6">
        <v>304</v>
      </c>
      <c r="B774" s="12">
        <v>6</v>
      </c>
      <c r="C774" s="6" t="s">
        <v>428</v>
      </c>
      <c r="D774" s="12" t="s">
        <v>1157</v>
      </c>
      <c r="E774" s="6">
        <v>19</v>
      </c>
      <c r="F774" s="12">
        <v>32</v>
      </c>
      <c r="G774" s="12">
        <f>IF(TablaCocina[[#This Row],[Cobro de la orde]]="Sí",F774*K774,0)</f>
        <v>0</v>
      </c>
      <c r="H774" s="12">
        <f>IF(TablaCocina[[#This Row],[Cobro de la orde]]="Sí",(F774-E774)*K774,0)</f>
        <v>0</v>
      </c>
      <c r="I774" s="12">
        <f>IF(TablaCocina[[#This Row],[Cobro de la orde]]="Sí",F774*K774,0)</f>
        <v>0</v>
      </c>
      <c r="J774" s="46">
        <f>IF(TablaCocina[[#This Row],[Cobro de la orde]]="Sí",H774/G774,0)</f>
        <v>0</v>
      </c>
      <c r="K774" s="12">
        <v>2</v>
      </c>
      <c r="L774" s="12">
        <v>9</v>
      </c>
      <c r="M774" s="6" t="s">
        <v>1142</v>
      </c>
      <c r="N774" s="12" t="str">
        <f>VLOOKUP(TablaCocina[[#This Row],[Número de Orden]],TablaSala[[Número de Orden]:[Cobro de la Orden]],2,FALSE)</f>
        <v>No</v>
      </c>
    </row>
    <row r="775" spans="1:14">
      <c r="A775" s="6">
        <v>304</v>
      </c>
      <c r="B775" s="12">
        <v>6</v>
      </c>
      <c r="C775" s="6" t="s">
        <v>116</v>
      </c>
      <c r="D775" s="12" t="s">
        <v>1162</v>
      </c>
      <c r="E775" s="6">
        <v>13</v>
      </c>
      <c r="F775" s="12">
        <v>21</v>
      </c>
      <c r="G775" s="12">
        <f>IF(TablaCocina[[#This Row],[Cobro de la orde]]="Sí",F775*K775,0)</f>
        <v>0</v>
      </c>
      <c r="H775" s="12">
        <f>IF(TablaCocina[[#This Row],[Cobro de la orde]]="Sí",(F775-E775)*K775,0)</f>
        <v>0</v>
      </c>
      <c r="I775" s="12">
        <f>IF(TablaCocina[[#This Row],[Cobro de la orde]]="Sí",F775*K775,0)</f>
        <v>0</v>
      </c>
      <c r="J775" s="46">
        <f>IF(TablaCocina[[#This Row],[Cobro de la orde]]="Sí",H775/G775,0)</f>
        <v>0</v>
      </c>
      <c r="K775" s="12">
        <v>2</v>
      </c>
      <c r="L775" s="12">
        <v>7</v>
      </c>
      <c r="M775" s="6" t="s">
        <v>1143</v>
      </c>
      <c r="N775" s="12" t="str">
        <f>VLOOKUP(TablaCocina[[#This Row],[Número de Orden]],TablaSala[[Número de Orden]:[Cobro de la Orden]],2,FALSE)</f>
        <v>No</v>
      </c>
    </row>
    <row r="776" spans="1:14">
      <c r="A776" s="6">
        <v>304</v>
      </c>
      <c r="B776" s="12">
        <v>6</v>
      </c>
      <c r="C776" s="6" t="s">
        <v>79</v>
      </c>
      <c r="D776" s="12" t="s">
        <v>1150</v>
      </c>
      <c r="E776" s="6">
        <v>25</v>
      </c>
      <c r="F776" s="12">
        <v>40</v>
      </c>
      <c r="G776" s="12">
        <f>IF(TablaCocina[[#This Row],[Cobro de la orde]]="Sí",F776*K776,0)</f>
        <v>0</v>
      </c>
      <c r="H776" s="12">
        <f>IF(TablaCocina[[#This Row],[Cobro de la orde]]="Sí",(F776-E776)*K776,0)</f>
        <v>0</v>
      </c>
      <c r="I776" s="12">
        <f>IF(TablaCocina[[#This Row],[Cobro de la orde]]="Sí",F776*K776,0)</f>
        <v>0</v>
      </c>
      <c r="J776" s="46">
        <f>IF(TablaCocina[[#This Row],[Cobro de la orde]]="Sí",H776/G776,0)</f>
        <v>0</v>
      </c>
      <c r="K776" s="12">
        <v>2</v>
      </c>
      <c r="L776" s="12">
        <v>48</v>
      </c>
      <c r="M776" s="6" t="s">
        <v>1142</v>
      </c>
      <c r="N776" s="12" t="str">
        <f>VLOOKUP(TablaCocina[[#This Row],[Número de Orden]],TablaSala[[Número de Orden]:[Cobro de la Orden]],2,FALSE)</f>
        <v>No</v>
      </c>
    </row>
    <row r="777" spans="1:14">
      <c r="A777" s="6">
        <v>304</v>
      </c>
      <c r="B777" s="12">
        <v>6</v>
      </c>
      <c r="C777" s="6" t="s">
        <v>200</v>
      </c>
      <c r="D777" s="12" t="s">
        <v>1148</v>
      </c>
      <c r="E777" s="6">
        <v>19</v>
      </c>
      <c r="F777" s="12">
        <v>31</v>
      </c>
      <c r="G777" s="12">
        <f>IF(TablaCocina[[#This Row],[Cobro de la orde]]="Sí",F777*K777,0)</f>
        <v>0</v>
      </c>
      <c r="H777" s="12">
        <f>IF(TablaCocina[[#This Row],[Cobro de la orde]]="Sí",(F777-E777)*K777,0)</f>
        <v>0</v>
      </c>
      <c r="I777" s="12">
        <f>IF(TablaCocina[[#This Row],[Cobro de la orde]]="Sí",F777*K777,0)</f>
        <v>0</v>
      </c>
      <c r="J777" s="46">
        <f>IF(TablaCocina[[#This Row],[Cobro de la orde]]="Sí",H777/G777,0)</f>
        <v>0</v>
      </c>
      <c r="K777" s="12">
        <v>3</v>
      </c>
      <c r="L777" s="12">
        <v>21</v>
      </c>
      <c r="M777" s="6" t="s">
        <v>1142</v>
      </c>
      <c r="N777" s="12" t="str">
        <f>VLOOKUP(TablaCocina[[#This Row],[Número de Orden]],TablaSala[[Número de Orden]:[Cobro de la Orden]],2,FALSE)</f>
        <v>No</v>
      </c>
    </row>
    <row r="778" spans="1:14">
      <c r="A778" s="6">
        <v>305</v>
      </c>
      <c r="B778" s="12">
        <v>1</v>
      </c>
      <c r="C778" s="6" t="s">
        <v>47</v>
      </c>
      <c r="D778" s="12" t="s">
        <v>1156</v>
      </c>
      <c r="E778" s="6">
        <v>21</v>
      </c>
      <c r="F778" s="12">
        <v>35</v>
      </c>
      <c r="G778" s="12">
        <f>IF(TablaCocina[[#This Row],[Cobro de la orde]]="Sí",F778*K778,0)</f>
        <v>105</v>
      </c>
      <c r="H778" s="12">
        <f>IF(TablaCocina[[#This Row],[Cobro de la orde]]="Sí",(F778-E778)*K778,0)</f>
        <v>42</v>
      </c>
      <c r="I778" s="12">
        <f>IF(TablaCocina[[#This Row],[Cobro de la orde]]="Sí",F778*K778,0)</f>
        <v>105</v>
      </c>
      <c r="J778" s="46">
        <f>IF(TablaCocina[[#This Row],[Cobro de la orde]]="Sí",H778/G778,0)</f>
        <v>0.4</v>
      </c>
      <c r="K778" s="12">
        <v>3</v>
      </c>
      <c r="L778" s="12">
        <v>17</v>
      </c>
      <c r="M778" s="6" t="s">
        <v>1142</v>
      </c>
      <c r="N778" s="12" t="str">
        <f>VLOOKUP(TablaCocina[[#This Row],[Número de Orden]],TablaSala[[Número de Orden]:[Cobro de la Orden]],2,FALSE)</f>
        <v>Sí</v>
      </c>
    </row>
    <row r="779" spans="1:14">
      <c r="A779" s="6">
        <v>305</v>
      </c>
      <c r="B779" s="12">
        <v>1</v>
      </c>
      <c r="C779" s="6" t="s">
        <v>345</v>
      </c>
      <c r="D779" s="12" t="s">
        <v>1161</v>
      </c>
      <c r="E779" s="6">
        <v>14</v>
      </c>
      <c r="F779" s="12">
        <v>23</v>
      </c>
      <c r="G779" s="12">
        <f>IF(TablaCocina[[#This Row],[Cobro de la orde]]="Sí",F779*K779,0)</f>
        <v>23</v>
      </c>
      <c r="H779" s="12">
        <f>IF(TablaCocina[[#This Row],[Cobro de la orde]]="Sí",(F779-E779)*K779,0)</f>
        <v>9</v>
      </c>
      <c r="I779" s="12">
        <f>IF(TablaCocina[[#This Row],[Cobro de la orde]]="Sí",F779*K779,0)</f>
        <v>23</v>
      </c>
      <c r="J779" s="46">
        <f>IF(TablaCocina[[#This Row],[Cobro de la orde]]="Sí",H779/G779,0)</f>
        <v>0.39130434782608697</v>
      </c>
      <c r="K779" s="12">
        <v>1</v>
      </c>
      <c r="L779" s="12">
        <v>48</v>
      </c>
      <c r="M779" s="6" t="s">
        <v>1142</v>
      </c>
      <c r="N779" s="12" t="str">
        <f>VLOOKUP(TablaCocina[[#This Row],[Número de Orden]],TablaSala[[Número de Orden]:[Cobro de la Orden]],2,FALSE)</f>
        <v>Sí</v>
      </c>
    </row>
    <row r="780" spans="1:14">
      <c r="A780" s="6">
        <v>306</v>
      </c>
      <c r="B780" s="12">
        <v>7</v>
      </c>
      <c r="C780" s="6" t="s">
        <v>428</v>
      </c>
      <c r="D780" s="12" t="s">
        <v>1157</v>
      </c>
      <c r="E780" s="6">
        <v>19</v>
      </c>
      <c r="F780" s="12">
        <v>32</v>
      </c>
      <c r="G780" s="12">
        <f>IF(TablaCocina[[#This Row],[Cobro de la orde]]="Sí",F780*K780,0)</f>
        <v>32</v>
      </c>
      <c r="H780" s="12">
        <f>IF(TablaCocina[[#This Row],[Cobro de la orde]]="Sí",(F780-E780)*K780,0)</f>
        <v>13</v>
      </c>
      <c r="I780" s="12">
        <f>IF(TablaCocina[[#This Row],[Cobro de la orde]]="Sí",F780*K780,0)</f>
        <v>32</v>
      </c>
      <c r="J780" s="46">
        <f>IF(TablaCocina[[#This Row],[Cobro de la orde]]="Sí",H780/G780,0)</f>
        <v>0.40625</v>
      </c>
      <c r="K780" s="12">
        <v>1</v>
      </c>
      <c r="L780" s="12">
        <v>21</v>
      </c>
      <c r="M780" s="6" t="s">
        <v>1143</v>
      </c>
      <c r="N780" s="12" t="str">
        <f>VLOOKUP(TablaCocina[[#This Row],[Número de Orden]],TablaSala[[Número de Orden]:[Cobro de la Orden]],2,FALSE)</f>
        <v>Sí</v>
      </c>
    </row>
    <row r="781" spans="1:14">
      <c r="A781" s="6">
        <v>307</v>
      </c>
      <c r="B781" s="12">
        <v>20</v>
      </c>
      <c r="C781" s="6" t="s">
        <v>116</v>
      </c>
      <c r="D781" s="12" t="s">
        <v>1162</v>
      </c>
      <c r="E781" s="6">
        <v>13</v>
      </c>
      <c r="F781" s="12">
        <v>21</v>
      </c>
      <c r="G781" s="12">
        <f>IF(TablaCocina[[#This Row],[Cobro de la orde]]="Sí",F781*K781,0)</f>
        <v>63</v>
      </c>
      <c r="H781" s="12">
        <f>IF(TablaCocina[[#This Row],[Cobro de la orde]]="Sí",(F781-E781)*K781,0)</f>
        <v>24</v>
      </c>
      <c r="I781" s="12">
        <f>IF(TablaCocina[[#This Row],[Cobro de la orde]]="Sí",F781*K781,0)</f>
        <v>63</v>
      </c>
      <c r="J781" s="46">
        <f>IF(TablaCocina[[#This Row],[Cobro de la orde]]="Sí",H781/G781,0)</f>
        <v>0.38095238095238093</v>
      </c>
      <c r="K781" s="12">
        <v>3</v>
      </c>
      <c r="L781" s="12">
        <v>39</v>
      </c>
      <c r="M781" s="6" t="s">
        <v>1143</v>
      </c>
      <c r="N781" s="12" t="str">
        <f>VLOOKUP(TablaCocina[[#This Row],[Número de Orden]],TablaSala[[Número de Orden]:[Cobro de la Orden]],2,FALSE)</f>
        <v>Sí</v>
      </c>
    </row>
    <row r="782" spans="1:14">
      <c r="A782" s="6">
        <v>308</v>
      </c>
      <c r="B782" s="12">
        <v>14</v>
      </c>
      <c r="C782" s="6" t="s">
        <v>91</v>
      </c>
      <c r="D782" s="12" t="s">
        <v>1159</v>
      </c>
      <c r="E782" s="6">
        <v>20</v>
      </c>
      <c r="F782" s="12">
        <v>34</v>
      </c>
      <c r="G782" s="12">
        <f>IF(TablaCocina[[#This Row],[Cobro de la orde]]="Sí",F782*K782,0)</f>
        <v>0</v>
      </c>
      <c r="H782" s="12">
        <f>IF(TablaCocina[[#This Row],[Cobro de la orde]]="Sí",(F782-E782)*K782,0)</f>
        <v>0</v>
      </c>
      <c r="I782" s="12">
        <f>IF(TablaCocina[[#This Row],[Cobro de la orde]]="Sí",F782*K782,0)</f>
        <v>0</v>
      </c>
      <c r="J782" s="46">
        <f>IF(TablaCocina[[#This Row],[Cobro de la orde]]="Sí",H782/G782,0)</f>
        <v>0</v>
      </c>
      <c r="K782" s="12">
        <v>1</v>
      </c>
      <c r="L782" s="12">
        <v>44</v>
      </c>
      <c r="M782" s="6" t="s">
        <v>1143</v>
      </c>
      <c r="N782" s="12" t="str">
        <f>VLOOKUP(TablaCocina[[#This Row],[Número de Orden]],TablaSala[[Número de Orden]:[Cobro de la Orden]],2,FALSE)</f>
        <v>No</v>
      </c>
    </row>
    <row r="783" spans="1:14">
      <c r="A783" s="6">
        <v>308</v>
      </c>
      <c r="B783" s="12">
        <v>14</v>
      </c>
      <c r="C783" s="6" t="s">
        <v>47</v>
      </c>
      <c r="D783" s="12" t="s">
        <v>1156</v>
      </c>
      <c r="E783" s="6">
        <v>21</v>
      </c>
      <c r="F783" s="12">
        <v>35</v>
      </c>
      <c r="G783" s="12">
        <f>IF(TablaCocina[[#This Row],[Cobro de la orde]]="Sí",F783*K783,0)</f>
        <v>0</v>
      </c>
      <c r="H783" s="12">
        <f>IF(TablaCocina[[#This Row],[Cobro de la orde]]="Sí",(F783-E783)*K783,0)</f>
        <v>0</v>
      </c>
      <c r="I783" s="12">
        <f>IF(TablaCocina[[#This Row],[Cobro de la orde]]="Sí",F783*K783,0)</f>
        <v>0</v>
      </c>
      <c r="J783" s="46">
        <f>IF(TablaCocina[[#This Row],[Cobro de la orde]]="Sí",H783/G783,0)</f>
        <v>0</v>
      </c>
      <c r="K783" s="12">
        <v>2</v>
      </c>
      <c r="L783" s="12">
        <v>41</v>
      </c>
      <c r="M783" s="6" t="s">
        <v>1142</v>
      </c>
      <c r="N783" s="12" t="str">
        <f>VLOOKUP(TablaCocina[[#This Row],[Número de Orden]],TablaSala[[Número de Orden]:[Cobro de la Orden]],2,FALSE)</f>
        <v>No</v>
      </c>
    </row>
    <row r="784" spans="1:14">
      <c r="A784" s="6">
        <v>308</v>
      </c>
      <c r="B784" s="12">
        <v>14</v>
      </c>
      <c r="C784" s="6" t="s">
        <v>200</v>
      </c>
      <c r="D784" s="12" t="s">
        <v>1148</v>
      </c>
      <c r="E784" s="6">
        <v>19</v>
      </c>
      <c r="F784" s="12">
        <v>31</v>
      </c>
      <c r="G784" s="12">
        <f>IF(TablaCocina[[#This Row],[Cobro de la orde]]="Sí",F784*K784,0)</f>
        <v>0</v>
      </c>
      <c r="H784" s="12">
        <f>IF(TablaCocina[[#This Row],[Cobro de la orde]]="Sí",(F784-E784)*K784,0)</f>
        <v>0</v>
      </c>
      <c r="I784" s="12">
        <f>IF(TablaCocina[[#This Row],[Cobro de la orde]]="Sí",F784*K784,0)</f>
        <v>0</v>
      </c>
      <c r="J784" s="46">
        <f>IF(TablaCocina[[#This Row],[Cobro de la orde]]="Sí",H784/G784,0)</f>
        <v>0</v>
      </c>
      <c r="K784" s="12">
        <v>2</v>
      </c>
      <c r="L784" s="12">
        <v>42</v>
      </c>
      <c r="M784" s="6" t="s">
        <v>1142</v>
      </c>
      <c r="N784" s="12" t="str">
        <f>VLOOKUP(TablaCocina[[#This Row],[Número de Orden]],TablaSala[[Número de Orden]:[Cobro de la Orden]],2,FALSE)</f>
        <v>No</v>
      </c>
    </row>
    <row r="785" spans="1:14">
      <c r="A785" s="6">
        <v>308</v>
      </c>
      <c r="B785" s="12">
        <v>14</v>
      </c>
      <c r="C785" s="6" t="s">
        <v>71</v>
      </c>
      <c r="D785" s="12" t="s">
        <v>1154</v>
      </c>
      <c r="E785" s="6">
        <v>16</v>
      </c>
      <c r="F785" s="12">
        <v>28</v>
      </c>
      <c r="G785" s="12">
        <f>IF(TablaCocina[[#This Row],[Cobro de la orde]]="Sí",F785*K785,0)</f>
        <v>0</v>
      </c>
      <c r="H785" s="12">
        <f>IF(TablaCocina[[#This Row],[Cobro de la orde]]="Sí",(F785-E785)*K785,0)</f>
        <v>0</v>
      </c>
      <c r="I785" s="12">
        <f>IF(TablaCocina[[#This Row],[Cobro de la orde]]="Sí",F785*K785,0)</f>
        <v>0</v>
      </c>
      <c r="J785" s="46">
        <f>IF(TablaCocina[[#This Row],[Cobro de la orde]]="Sí",H785/G785,0)</f>
        <v>0</v>
      </c>
      <c r="K785" s="12">
        <v>2</v>
      </c>
      <c r="L785" s="12">
        <v>59</v>
      </c>
      <c r="M785" s="6" t="s">
        <v>1142</v>
      </c>
      <c r="N785" s="12" t="str">
        <f>VLOOKUP(TablaCocina[[#This Row],[Número de Orden]],TablaSala[[Número de Orden]:[Cobro de la Orden]],2,FALSE)</f>
        <v>No</v>
      </c>
    </row>
    <row r="786" spans="1:14">
      <c r="A786" s="6">
        <v>309</v>
      </c>
      <c r="B786" s="12">
        <v>9</v>
      </c>
      <c r="C786" s="6" t="s">
        <v>79</v>
      </c>
      <c r="D786" s="12" t="s">
        <v>1150</v>
      </c>
      <c r="E786" s="6">
        <v>25</v>
      </c>
      <c r="F786" s="12">
        <v>40</v>
      </c>
      <c r="G786" s="12">
        <f>IF(TablaCocina[[#This Row],[Cobro de la orde]]="Sí",F786*K786,0)</f>
        <v>40</v>
      </c>
      <c r="H786" s="12">
        <f>IF(TablaCocina[[#This Row],[Cobro de la orde]]="Sí",(F786-E786)*K786,0)</f>
        <v>15</v>
      </c>
      <c r="I786" s="12">
        <f>IF(TablaCocina[[#This Row],[Cobro de la orde]]="Sí",F786*K786,0)</f>
        <v>40</v>
      </c>
      <c r="J786" s="46">
        <f>IF(TablaCocina[[#This Row],[Cobro de la orde]]="Sí",H786/G786,0)</f>
        <v>0.375</v>
      </c>
      <c r="K786" s="12">
        <v>1</v>
      </c>
      <c r="L786" s="12">
        <v>29</v>
      </c>
      <c r="M786" s="6" t="s">
        <v>1142</v>
      </c>
      <c r="N786" s="12" t="str">
        <f>VLOOKUP(TablaCocina[[#This Row],[Número de Orden]],TablaSala[[Número de Orden]:[Cobro de la Orden]],2,FALSE)</f>
        <v>Sí</v>
      </c>
    </row>
    <row r="787" spans="1:14">
      <c r="A787" s="6">
        <v>309</v>
      </c>
      <c r="B787" s="12">
        <v>9</v>
      </c>
      <c r="C787" s="6" t="s">
        <v>200</v>
      </c>
      <c r="D787" s="12" t="s">
        <v>1148</v>
      </c>
      <c r="E787" s="6">
        <v>19</v>
      </c>
      <c r="F787" s="12">
        <v>31</v>
      </c>
      <c r="G787" s="12">
        <f>IF(TablaCocina[[#This Row],[Cobro de la orde]]="Sí",F787*K787,0)</f>
        <v>62</v>
      </c>
      <c r="H787" s="12">
        <f>IF(TablaCocina[[#This Row],[Cobro de la orde]]="Sí",(F787-E787)*K787,0)</f>
        <v>24</v>
      </c>
      <c r="I787" s="12">
        <f>IF(TablaCocina[[#This Row],[Cobro de la orde]]="Sí",F787*K787,0)</f>
        <v>62</v>
      </c>
      <c r="J787" s="46">
        <f>IF(TablaCocina[[#This Row],[Cobro de la orde]]="Sí",H787/G787,0)</f>
        <v>0.38709677419354838</v>
      </c>
      <c r="K787" s="12">
        <v>2</v>
      </c>
      <c r="L787" s="12">
        <v>43</v>
      </c>
      <c r="M787" s="6" t="s">
        <v>1143</v>
      </c>
      <c r="N787" s="12" t="str">
        <f>VLOOKUP(TablaCocina[[#This Row],[Número de Orden]],TablaSala[[Número de Orden]:[Cobro de la Orden]],2,FALSE)</f>
        <v>Sí</v>
      </c>
    </row>
    <row r="788" spans="1:14">
      <c r="A788" s="6">
        <v>309</v>
      </c>
      <c r="B788" s="12">
        <v>9</v>
      </c>
      <c r="C788" s="6" t="s">
        <v>47</v>
      </c>
      <c r="D788" s="12" t="s">
        <v>1156</v>
      </c>
      <c r="E788" s="6">
        <v>21</v>
      </c>
      <c r="F788" s="12">
        <v>35</v>
      </c>
      <c r="G788" s="12">
        <f>IF(TablaCocina[[#This Row],[Cobro de la orde]]="Sí",F788*K788,0)</f>
        <v>70</v>
      </c>
      <c r="H788" s="12">
        <f>IF(TablaCocina[[#This Row],[Cobro de la orde]]="Sí",(F788-E788)*K788,0)</f>
        <v>28</v>
      </c>
      <c r="I788" s="12">
        <f>IF(TablaCocina[[#This Row],[Cobro de la orde]]="Sí",F788*K788,0)</f>
        <v>70</v>
      </c>
      <c r="J788" s="46">
        <f>IF(TablaCocina[[#This Row],[Cobro de la orde]]="Sí",H788/G788,0)</f>
        <v>0.4</v>
      </c>
      <c r="K788" s="12">
        <v>2</v>
      </c>
      <c r="L788" s="12">
        <v>51</v>
      </c>
      <c r="M788" s="6" t="s">
        <v>1143</v>
      </c>
      <c r="N788" s="12" t="str">
        <f>VLOOKUP(TablaCocina[[#This Row],[Número de Orden]],TablaSala[[Número de Orden]:[Cobro de la Orden]],2,FALSE)</f>
        <v>Sí</v>
      </c>
    </row>
    <row r="789" spans="1:14">
      <c r="A789" s="6">
        <v>310</v>
      </c>
      <c r="B789" s="12">
        <v>17</v>
      </c>
      <c r="C789" s="6" t="s">
        <v>270</v>
      </c>
      <c r="D789" s="12" t="s">
        <v>1164</v>
      </c>
      <c r="E789" s="6">
        <v>15</v>
      </c>
      <c r="F789" s="12">
        <v>26</v>
      </c>
      <c r="G789" s="12">
        <f>IF(TablaCocina[[#This Row],[Cobro de la orde]]="Sí",F789*K789,0)</f>
        <v>78</v>
      </c>
      <c r="H789" s="12">
        <f>IF(TablaCocina[[#This Row],[Cobro de la orde]]="Sí",(F789-E789)*K789,0)</f>
        <v>33</v>
      </c>
      <c r="I789" s="12">
        <f>IF(TablaCocina[[#This Row],[Cobro de la orde]]="Sí",F789*K789,0)</f>
        <v>78</v>
      </c>
      <c r="J789" s="46">
        <f>IF(TablaCocina[[#This Row],[Cobro de la orde]]="Sí",H789/G789,0)</f>
        <v>0.42307692307692307</v>
      </c>
      <c r="K789" s="12">
        <v>3</v>
      </c>
      <c r="L789" s="12">
        <v>43</v>
      </c>
      <c r="M789" s="6" t="s">
        <v>1142</v>
      </c>
      <c r="N789" s="12" t="str">
        <f>VLOOKUP(TablaCocina[[#This Row],[Número de Orden]],TablaSala[[Número de Orden]:[Cobro de la Orden]],2,FALSE)</f>
        <v>Sí</v>
      </c>
    </row>
    <row r="790" spans="1:14">
      <c r="A790" s="6">
        <v>310</v>
      </c>
      <c r="B790" s="12">
        <v>17</v>
      </c>
      <c r="C790" s="6" t="s">
        <v>114</v>
      </c>
      <c r="D790" s="12" t="s">
        <v>1147</v>
      </c>
      <c r="E790" s="6">
        <v>18</v>
      </c>
      <c r="F790" s="12">
        <v>30</v>
      </c>
      <c r="G790" s="12">
        <f>IF(TablaCocina[[#This Row],[Cobro de la orde]]="Sí",F790*K790,0)</f>
        <v>60</v>
      </c>
      <c r="H790" s="12">
        <f>IF(TablaCocina[[#This Row],[Cobro de la orde]]="Sí",(F790-E790)*K790,0)</f>
        <v>24</v>
      </c>
      <c r="I790" s="12">
        <f>IF(TablaCocina[[#This Row],[Cobro de la orde]]="Sí",F790*K790,0)</f>
        <v>60</v>
      </c>
      <c r="J790" s="46">
        <f>IF(TablaCocina[[#This Row],[Cobro de la orde]]="Sí",H790/G790,0)</f>
        <v>0.4</v>
      </c>
      <c r="K790" s="12">
        <v>2</v>
      </c>
      <c r="L790" s="12">
        <v>54</v>
      </c>
      <c r="M790" s="6" t="s">
        <v>1143</v>
      </c>
      <c r="N790" s="12" t="str">
        <f>VLOOKUP(TablaCocina[[#This Row],[Número de Orden]],TablaSala[[Número de Orden]:[Cobro de la Orden]],2,FALSE)</f>
        <v>Sí</v>
      </c>
    </row>
    <row r="791" spans="1:14">
      <c r="A791" s="6">
        <v>311</v>
      </c>
      <c r="B791" s="12">
        <v>6</v>
      </c>
      <c r="C791" s="6" t="s">
        <v>273</v>
      </c>
      <c r="D791" s="12" t="s">
        <v>1146</v>
      </c>
      <c r="E791" s="6">
        <v>14</v>
      </c>
      <c r="F791" s="12">
        <v>24</v>
      </c>
      <c r="G791" s="12">
        <f>IF(TablaCocina[[#This Row],[Cobro de la orde]]="Sí",F791*K791,0)</f>
        <v>24</v>
      </c>
      <c r="H791" s="12">
        <f>IF(TablaCocina[[#This Row],[Cobro de la orde]]="Sí",(F791-E791)*K791,0)</f>
        <v>10</v>
      </c>
      <c r="I791" s="12">
        <f>IF(TablaCocina[[#This Row],[Cobro de la orde]]="Sí",F791*K791,0)</f>
        <v>24</v>
      </c>
      <c r="J791" s="46">
        <f>IF(TablaCocina[[#This Row],[Cobro de la orde]]="Sí",H791/G791,0)</f>
        <v>0.41666666666666669</v>
      </c>
      <c r="K791" s="12">
        <v>1</v>
      </c>
      <c r="L791" s="12">
        <v>46</v>
      </c>
      <c r="M791" s="6" t="s">
        <v>1143</v>
      </c>
      <c r="N791" s="12" t="str">
        <f>VLOOKUP(TablaCocina[[#This Row],[Número de Orden]],TablaSala[[Número de Orden]:[Cobro de la Orden]],2,FALSE)</f>
        <v>Sí</v>
      </c>
    </row>
    <row r="792" spans="1:14">
      <c r="A792" s="6">
        <v>311</v>
      </c>
      <c r="B792" s="12">
        <v>6</v>
      </c>
      <c r="C792" s="6" t="s">
        <v>65</v>
      </c>
      <c r="D792" s="12" t="s">
        <v>1152</v>
      </c>
      <c r="E792" s="6">
        <v>17</v>
      </c>
      <c r="F792" s="12">
        <v>29</v>
      </c>
      <c r="G792" s="12">
        <f>IF(TablaCocina[[#This Row],[Cobro de la orde]]="Sí",F792*K792,0)</f>
        <v>29</v>
      </c>
      <c r="H792" s="12">
        <f>IF(TablaCocina[[#This Row],[Cobro de la orde]]="Sí",(F792-E792)*K792,0)</f>
        <v>12</v>
      </c>
      <c r="I792" s="12">
        <f>IF(TablaCocina[[#This Row],[Cobro de la orde]]="Sí",F792*K792,0)</f>
        <v>29</v>
      </c>
      <c r="J792" s="46">
        <f>IF(TablaCocina[[#This Row],[Cobro de la orde]]="Sí",H792/G792,0)</f>
        <v>0.41379310344827586</v>
      </c>
      <c r="K792" s="12">
        <v>1</v>
      </c>
      <c r="L792" s="12">
        <v>28</v>
      </c>
      <c r="M792" s="6" t="s">
        <v>1143</v>
      </c>
      <c r="N792" s="12" t="str">
        <f>VLOOKUP(TablaCocina[[#This Row],[Número de Orden]],TablaSala[[Número de Orden]:[Cobro de la Orden]],2,FALSE)</f>
        <v>Sí</v>
      </c>
    </row>
    <row r="793" spans="1:14">
      <c r="A793" s="6">
        <v>312</v>
      </c>
      <c r="B793" s="12">
        <v>2</v>
      </c>
      <c r="C793" s="6" t="s">
        <v>428</v>
      </c>
      <c r="D793" s="12" t="s">
        <v>1157</v>
      </c>
      <c r="E793" s="6">
        <v>19</v>
      </c>
      <c r="F793" s="12">
        <v>32</v>
      </c>
      <c r="G793" s="12">
        <f>IF(TablaCocina[[#This Row],[Cobro de la orde]]="Sí",F793*K793,0)</f>
        <v>64</v>
      </c>
      <c r="H793" s="12">
        <f>IF(TablaCocina[[#This Row],[Cobro de la orde]]="Sí",(F793-E793)*K793,0)</f>
        <v>26</v>
      </c>
      <c r="I793" s="12">
        <f>IF(TablaCocina[[#This Row],[Cobro de la orde]]="Sí",F793*K793,0)</f>
        <v>64</v>
      </c>
      <c r="J793" s="46">
        <f>IF(TablaCocina[[#This Row],[Cobro de la orde]]="Sí",H793/G793,0)</f>
        <v>0.40625</v>
      </c>
      <c r="K793" s="12">
        <v>2</v>
      </c>
      <c r="L793" s="12">
        <v>45</v>
      </c>
      <c r="M793" s="6" t="s">
        <v>1143</v>
      </c>
      <c r="N793" s="12" t="str">
        <f>VLOOKUP(TablaCocina[[#This Row],[Número de Orden]],TablaSala[[Número de Orden]:[Cobro de la Orden]],2,FALSE)</f>
        <v>Sí</v>
      </c>
    </row>
    <row r="794" spans="1:14">
      <c r="A794" s="6">
        <v>312</v>
      </c>
      <c r="B794" s="12">
        <v>2</v>
      </c>
      <c r="C794" s="6" t="s">
        <v>47</v>
      </c>
      <c r="D794" s="12" t="s">
        <v>1156</v>
      </c>
      <c r="E794" s="6">
        <v>21</v>
      </c>
      <c r="F794" s="12">
        <v>35</v>
      </c>
      <c r="G794" s="12">
        <f>IF(TablaCocina[[#This Row],[Cobro de la orde]]="Sí",F794*K794,0)</f>
        <v>70</v>
      </c>
      <c r="H794" s="12">
        <f>IF(TablaCocina[[#This Row],[Cobro de la orde]]="Sí",(F794-E794)*K794,0)</f>
        <v>28</v>
      </c>
      <c r="I794" s="12">
        <f>IF(TablaCocina[[#This Row],[Cobro de la orde]]="Sí",F794*K794,0)</f>
        <v>70</v>
      </c>
      <c r="J794" s="46">
        <f>IF(TablaCocina[[#This Row],[Cobro de la orde]]="Sí",H794/G794,0)</f>
        <v>0.4</v>
      </c>
      <c r="K794" s="12">
        <v>2</v>
      </c>
      <c r="L794" s="12">
        <v>10</v>
      </c>
      <c r="M794" s="6" t="s">
        <v>1143</v>
      </c>
      <c r="N794" s="12" t="str">
        <f>VLOOKUP(TablaCocina[[#This Row],[Número de Orden]],TablaSala[[Número de Orden]:[Cobro de la Orden]],2,FALSE)</f>
        <v>Sí</v>
      </c>
    </row>
    <row r="795" spans="1:14">
      <c r="A795" s="6">
        <v>313</v>
      </c>
      <c r="B795" s="12">
        <v>10</v>
      </c>
      <c r="C795" s="6" t="s">
        <v>194</v>
      </c>
      <c r="D795" s="12" t="s">
        <v>1155</v>
      </c>
      <c r="E795" s="6">
        <v>11</v>
      </c>
      <c r="F795" s="12">
        <v>19</v>
      </c>
      <c r="G795" s="12">
        <f>IF(TablaCocina[[#This Row],[Cobro de la orde]]="Sí",F795*K795,0)</f>
        <v>38</v>
      </c>
      <c r="H795" s="12">
        <f>IF(TablaCocina[[#This Row],[Cobro de la orde]]="Sí",(F795-E795)*K795,0)</f>
        <v>16</v>
      </c>
      <c r="I795" s="12">
        <f>IF(TablaCocina[[#This Row],[Cobro de la orde]]="Sí",F795*K795,0)</f>
        <v>38</v>
      </c>
      <c r="J795" s="46">
        <f>IF(TablaCocina[[#This Row],[Cobro de la orde]]="Sí",H795/G795,0)</f>
        <v>0.42105263157894735</v>
      </c>
      <c r="K795" s="12">
        <v>2</v>
      </c>
      <c r="L795" s="12">
        <v>27</v>
      </c>
      <c r="M795" s="6" t="s">
        <v>1143</v>
      </c>
      <c r="N795" s="12" t="str">
        <f>VLOOKUP(TablaCocina[[#This Row],[Número de Orden]],TablaSala[[Número de Orden]:[Cobro de la Orden]],2,FALSE)</f>
        <v>Sí</v>
      </c>
    </row>
    <row r="796" spans="1:14">
      <c r="A796" s="6">
        <v>313</v>
      </c>
      <c r="B796" s="12">
        <v>10</v>
      </c>
      <c r="C796" s="6" t="s">
        <v>200</v>
      </c>
      <c r="D796" s="12" t="s">
        <v>1148</v>
      </c>
      <c r="E796" s="6">
        <v>19</v>
      </c>
      <c r="F796" s="12">
        <v>31</v>
      </c>
      <c r="G796" s="12">
        <f>IF(TablaCocina[[#This Row],[Cobro de la orde]]="Sí",F796*K796,0)</f>
        <v>62</v>
      </c>
      <c r="H796" s="12">
        <f>IF(TablaCocina[[#This Row],[Cobro de la orde]]="Sí",(F796-E796)*K796,0)</f>
        <v>24</v>
      </c>
      <c r="I796" s="12">
        <f>IF(TablaCocina[[#This Row],[Cobro de la orde]]="Sí",F796*K796,0)</f>
        <v>62</v>
      </c>
      <c r="J796" s="46">
        <f>IF(TablaCocina[[#This Row],[Cobro de la orde]]="Sí",H796/G796,0)</f>
        <v>0.38709677419354838</v>
      </c>
      <c r="K796" s="12">
        <v>2</v>
      </c>
      <c r="L796" s="12">
        <v>38</v>
      </c>
      <c r="M796" s="6" t="s">
        <v>1142</v>
      </c>
      <c r="N796" s="12" t="str">
        <f>VLOOKUP(TablaCocina[[#This Row],[Número de Orden]],TablaSala[[Número de Orden]:[Cobro de la Orden]],2,FALSE)</f>
        <v>Sí</v>
      </c>
    </row>
    <row r="797" spans="1:14">
      <c r="A797" s="6">
        <v>313</v>
      </c>
      <c r="B797" s="12">
        <v>10</v>
      </c>
      <c r="C797" s="6" t="s">
        <v>120</v>
      </c>
      <c r="D797" s="12" t="s">
        <v>1151</v>
      </c>
      <c r="E797" s="6">
        <v>22</v>
      </c>
      <c r="F797" s="12">
        <v>36</v>
      </c>
      <c r="G797" s="12">
        <f>IF(TablaCocina[[#This Row],[Cobro de la orde]]="Sí",F797*K797,0)</f>
        <v>108</v>
      </c>
      <c r="H797" s="12">
        <f>IF(TablaCocina[[#This Row],[Cobro de la orde]]="Sí",(F797-E797)*K797,0)</f>
        <v>42</v>
      </c>
      <c r="I797" s="12">
        <f>IF(TablaCocina[[#This Row],[Cobro de la orde]]="Sí",F797*K797,0)</f>
        <v>108</v>
      </c>
      <c r="J797" s="46">
        <f>IF(TablaCocina[[#This Row],[Cobro de la orde]]="Sí",H797/G797,0)</f>
        <v>0.3888888888888889</v>
      </c>
      <c r="K797" s="12">
        <v>3</v>
      </c>
      <c r="L797" s="12">
        <v>26</v>
      </c>
      <c r="M797" s="6" t="s">
        <v>1142</v>
      </c>
      <c r="N797" s="12" t="str">
        <f>VLOOKUP(TablaCocina[[#This Row],[Número de Orden]],TablaSala[[Número de Orden]:[Cobro de la Orden]],2,FALSE)</f>
        <v>Sí</v>
      </c>
    </row>
    <row r="798" spans="1:14">
      <c r="A798" s="6">
        <v>313</v>
      </c>
      <c r="B798" s="12">
        <v>10</v>
      </c>
      <c r="C798" s="6" t="s">
        <v>273</v>
      </c>
      <c r="D798" s="12" t="s">
        <v>1146</v>
      </c>
      <c r="E798" s="6">
        <v>14</v>
      </c>
      <c r="F798" s="12">
        <v>24</v>
      </c>
      <c r="G798" s="12">
        <f>IF(TablaCocina[[#This Row],[Cobro de la orde]]="Sí",F798*K798,0)</f>
        <v>24</v>
      </c>
      <c r="H798" s="12">
        <f>IF(TablaCocina[[#This Row],[Cobro de la orde]]="Sí",(F798-E798)*K798,0)</f>
        <v>10</v>
      </c>
      <c r="I798" s="12">
        <f>IF(TablaCocina[[#This Row],[Cobro de la orde]]="Sí",F798*K798,0)</f>
        <v>24</v>
      </c>
      <c r="J798" s="46">
        <f>IF(TablaCocina[[#This Row],[Cobro de la orde]]="Sí",H798/G798,0)</f>
        <v>0.41666666666666669</v>
      </c>
      <c r="K798" s="12">
        <v>1</v>
      </c>
      <c r="L798" s="12">
        <v>15</v>
      </c>
      <c r="M798" s="6" t="s">
        <v>1143</v>
      </c>
      <c r="N798" s="12" t="str">
        <f>VLOOKUP(TablaCocina[[#This Row],[Número de Orden]],TablaSala[[Número de Orden]:[Cobro de la Orden]],2,FALSE)</f>
        <v>Sí</v>
      </c>
    </row>
    <row r="799" spans="1:14">
      <c r="A799" s="6">
        <v>314</v>
      </c>
      <c r="B799" s="12">
        <v>20</v>
      </c>
      <c r="C799" s="6" t="s">
        <v>184</v>
      </c>
      <c r="D799" s="12" t="s">
        <v>1149</v>
      </c>
      <c r="E799" s="6">
        <v>16</v>
      </c>
      <c r="F799" s="12">
        <v>27</v>
      </c>
      <c r="G799" s="12">
        <f>IF(TablaCocina[[#This Row],[Cobro de la orde]]="Sí",F799*K799,0)</f>
        <v>27</v>
      </c>
      <c r="H799" s="12">
        <f>IF(TablaCocina[[#This Row],[Cobro de la orde]]="Sí",(F799-E799)*K799,0)</f>
        <v>11</v>
      </c>
      <c r="I799" s="12">
        <f>IF(TablaCocina[[#This Row],[Cobro de la orde]]="Sí",F799*K799,0)</f>
        <v>27</v>
      </c>
      <c r="J799" s="46">
        <f>IF(TablaCocina[[#This Row],[Cobro de la orde]]="Sí",H799/G799,0)</f>
        <v>0.40740740740740738</v>
      </c>
      <c r="K799" s="12">
        <v>1</v>
      </c>
      <c r="L799" s="12">
        <v>5</v>
      </c>
      <c r="M799" s="6" t="s">
        <v>1142</v>
      </c>
      <c r="N799" s="12" t="str">
        <f>VLOOKUP(TablaCocina[[#This Row],[Número de Orden]],TablaSala[[Número de Orden]:[Cobro de la Orden]],2,FALSE)</f>
        <v>Sí</v>
      </c>
    </row>
    <row r="800" spans="1:14">
      <c r="A800" s="6">
        <v>315</v>
      </c>
      <c r="B800" s="12">
        <v>14</v>
      </c>
      <c r="C800" s="6" t="s">
        <v>209</v>
      </c>
      <c r="D800" s="12" t="s">
        <v>1165</v>
      </c>
      <c r="E800" s="6">
        <v>15</v>
      </c>
      <c r="F800" s="12">
        <v>25</v>
      </c>
      <c r="G800" s="12">
        <f>IF(TablaCocina[[#This Row],[Cobro de la orde]]="Sí",F800*K800,0)</f>
        <v>25</v>
      </c>
      <c r="H800" s="12">
        <f>IF(TablaCocina[[#This Row],[Cobro de la orde]]="Sí",(F800-E800)*K800,0)</f>
        <v>10</v>
      </c>
      <c r="I800" s="12">
        <f>IF(TablaCocina[[#This Row],[Cobro de la orde]]="Sí",F800*K800,0)</f>
        <v>25</v>
      </c>
      <c r="J800" s="46">
        <f>IF(TablaCocina[[#This Row],[Cobro de la orde]]="Sí",H800/G800,0)</f>
        <v>0.4</v>
      </c>
      <c r="K800" s="12">
        <v>1</v>
      </c>
      <c r="L800" s="12">
        <v>16</v>
      </c>
      <c r="M800" s="6" t="s">
        <v>1143</v>
      </c>
      <c r="N800" s="12" t="str">
        <f>VLOOKUP(TablaCocina[[#This Row],[Número de Orden]],TablaSala[[Número de Orden]:[Cobro de la Orden]],2,FALSE)</f>
        <v>Sí</v>
      </c>
    </row>
    <row r="801" spans="1:14">
      <c r="A801" s="6">
        <v>315</v>
      </c>
      <c r="B801" s="12">
        <v>14</v>
      </c>
      <c r="C801" s="6" t="s">
        <v>71</v>
      </c>
      <c r="D801" s="12" t="s">
        <v>1154</v>
      </c>
      <c r="E801" s="6">
        <v>16</v>
      </c>
      <c r="F801" s="12">
        <v>28</v>
      </c>
      <c r="G801" s="12">
        <f>IF(TablaCocina[[#This Row],[Cobro de la orde]]="Sí",F801*K801,0)</f>
        <v>28</v>
      </c>
      <c r="H801" s="12">
        <f>IF(TablaCocina[[#This Row],[Cobro de la orde]]="Sí",(F801-E801)*K801,0)</f>
        <v>12</v>
      </c>
      <c r="I801" s="12">
        <f>IF(TablaCocina[[#This Row],[Cobro de la orde]]="Sí",F801*K801,0)</f>
        <v>28</v>
      </c>
      <c r="J801" s="46">
        <f>IF(TablaCocina[[#This Row],[Cobro de la orde]]="Sí",H801/G801,0)</f>
        <v>0.42857142857142855</v>
      </c>
      <c r="K801" s="12">
        <v>1</v>
      </c>
      <c r="L801" s="12">
        <v>7</v>
      </c>
      <c r="M801" s="6" t="s">
        <v>1143</v>
      </c>
      <c r="N801" s="12" t="str">
        <f>VLOOKUP(TablaCocina[[#This Row],[Número de Orden]],TablaSala[[Número de Orden]:[Cobro de la Orden]],2,FALSE)</f>
        <v>Sí</v>
      </c>
    </row>
    <row r="802" spans="1:14">
      <c r="A802" s="6">
        <v>315</v>
      </c>
      <c r="B802" s="12">
        <v>14</v>
      </c>
      <c r="C802" s="6" t="s">
        <v>65</v>
      </c>
      <c r="D802" s="12" t="s">
        <v>1152</v>
      </c>
      <c r="E802" s="6">
        <v>17</v>
      </c>
      <c r="F802" s="12">
        <v>29</v>
      </c>
      <c r="G802" s="12">
        <f>IF(TablaCocina[[#This Row],[Cobro de la orde]]="Sí",F802*K802,0)</f>
        <v>87</v>
      </c>
      <c r="H802" s="12">
        <f>IF(TablaCocina[[#This Row],[Cobro de la orde]]="Sí",(F802-E802)*K802,0)</f>
        <v>36</v>
      </c>
      <c r="I802" s="12">
        <f>IF(TablaCocina[[#This Row],[Cobro de la orde]]="Sí",F802*K802,0)</f>
        <v>87</v>
      </c>
      <c r="J802" s="46">
        <f>IF(TablaCocina[[#This Row],[Cobro de la orde]]="Sí",H802/G802,0)</f>
        <v>0.41379310344827586</v>
      </c>
      <c r="K802" s="12">
        <v>3</v>
      </c>
      <c r="L802" s="12">
        <v>52</v>
      </c>
      <c r="M802" s="6" t="s">
        <v>1143</v>
      </c>
      <c r="N802" s="12" t="str">
        <f>VLOOKUP(TablaCocina[[#This Row],[Número de Orden]],TablaSala[[Número de Orden]:[Cobro de la Orden]],2,FALSE)</f>
        <v>Sí</v>
      </c>
    </row>
    <row r="803" spans="1:14">
      <c r="A803" s="6">
        <v>315</v>
      </c>
      <c r="B803" s="12">
        <v>14</v>
      </c>
      <c r="C803" s="6" t="s">
        <v>116</v>
      </c>
      <c r="D803" s="12" t="s">
        <v>1162</v>
      </c>
      <c r="E803" s="6">
        <v>13</v>
      </c>
      <c r="F803" s="12">
        <v>21</v>
      </c>
      <c r="G803" s="12">
        <f>IF(TablaCocina[[#This Row],[Cobro de la orde]]="Sí",F803*K803,0)</f>
        <v>21</v>
      </c>
      <c r="H803" s="12">
        <f>IF(TablaCocina[[#This Row],[Cobro de la orde]]="Sí",(F803-E803)*K803,0)</f>
        <v>8</v>
      </c>
      <c r="I803" s="12">
        <f>IF(TablaCocina[[#This Row],[Cobro de la orde]]="Sí",F803*K803,0)</f>
        <v>21</v>
      </c>
      <c r="J803" s="46">
        <f>IF(TablaCocina[[#This Row],[Cobro de la orde]]="Sí",H803/G803,0)</f>
        <v>0.38095238095238093</v>
      </c>
      <c r="K803" s="12">
        <v>1</v>
      </c>
      <c r="L803" s="12">
        <v>51</v>
      </c>
      <c r="M803" s="6" t="s">
        <v>1143</v>
      </c>
      <c r="N803" s="12" t="str">
        <f>VLOOKUP(TablaCocina[[#This Row],[Número de Orden]],TablaSala[[Número de Orden]:[Cobro de la Orden]],2,FALSE)</f>
        <v>Sí</v>
      </c>
    </row>
    <row r="804" spans="1:14">
      <c r="A804" s="6">
        <v>316</v>
      </c>
      <c r="B804" s="12">
        <v>2</v>
      </c>
      <c r="C804" s="6" t="s">
        <v>131</v>
      </c>
      <c r="D804" s="12" t="s">
        <v>1163</v>
      </c>
      <c r="E804" s="6">
        <v>10</v>
      </c>
      <c r="F804" s="12">
        <v>18</v>
      </c>
      <c r="G804" s="12">
        <f>IF(TablaCocina[[#This Row],[Cobro de la orde]]="Sí",F804*K804,0)</f>
        <v>18</v>
      </c>
      <c r="H804" s="12">
        <f>IF(TablaCocina[[#This Row],[Cobro de la orde]]="Sí",(F804-E804)*K804,0)</f>
        <v>8</v>
      </c>
      <c r="I804" s="12">
        <f>IF(TablaCocina[[#This Row],[Cobro de la orde]]="Sí",F804*K804,0)</f>
        <v>18</v>
      </c>
      <c r="J804" s="46">
        <f>IF(TablaCocina[[#This Row],[Cobro de la orde]]="Sí",H804/G804,0)</f>
        <v>0.44444444444444442</v>
      </c>
      <c r="K804" s="12">
        <v>1</v>
      </c>
      <c r="L804" s="12">
        <v>30</v>
      </c>
      <c r="M804" s="6" t="s">
        <v>1142</v>
      </c>
      <c r="N804" s="12" t="str">
        <f>VLOOKUP(TablaCocina[[#This Row],[Número de Orden]],TablaSala[[Número de Orden]:[Cobro de la Orden]],2,FALSE)</f>
        <v>Sí</v>
      </c>
    </row>
    <row r="805" spans="1:14">
      <c r="A805" s="6">
        <v>316</v>
      </c>
      <c r="B805" s="12">
        <v>2</v>
      </c>
      <c r="C805" s="6" t="s">
        <v>116</v>
      </c>
      <c r="D805" s="12" t="s">
        <v>1162</v>
      </c>
      <c r="E805" s="6">
        <v>13</v>
      </c>
      <c r="F805" s="12">
        <v>21</v>
      </c>
      <c r="G805" s="12">
        <f>IF(TablaCocina[[#This Row],[Cobro de la orde]]="Sí",F805*K805,0)</f>
        <v>21</v>
      </c>
      <c r="H805" s="12">
        <f>IF(TablaCocina[[#This Row],[Cobro de la orde]]="Sí",(F805-E805)*K805,0)</f>
        <v>8</v>
      </c>
      <c r="I805" s="12">
        <f>IF(TablaCocina[[#This Row],[Cobro de la orde]]="Sí",F805*K805,0)</f>
        <v>21</v>
      </c>
      <c r="J805" s="46">
        <f>IF(TablaCocina[[#This Row],[Cobro de la orde]]="Sí",H805/G805,0)</f>
        <v>0.38095238095238093</v>
      </c>
      <c r="K805" s="12">
        <v>1</v>
      </c>
      <c r="L805" s="12">
        <v>23</v>
      </c>
      <c r="M805" s="6" t="s">
        <v>1142</v>
      </c>
      <c r="N805" s="12" t="str">
        <f>VLOOKUP(TablaCocina[[#This Row],[Número de Orden]],TablaSala[[Número de Orden]:[Cobro de la Orden]],2,FALSE)</f>
        <v>Sí</v>
      </c>
    </row>
    <row r="806" spans="1:14">
      <c r="A806" s="6">
        <v>316</v>
      </c>
      <c r="B806" s="12">
        <v>2</v>
      </c>
      <c r="C806" s="6" t="s">
        <v>184</v>
      </c>
      <c r="D806" s="12" t="s">
        <v>1149</v>
      </c>
      <c r="E806" s="6">
        <v>16</v>
      </c>
      <c r="F806" s="12">
        <v>27</v>
      </c>
      <c r="G806" s="12">
        <f>IF(TablaCocina[[#This Row],[Cobro de la orde]]="Sí",F806*K806,0)</f>
        <v>81</v>
      </c>
      <c r="H806" s="12">
        <f>IF(TablaCocina[[#This Row],[Cobro de la orde]]="Sí",(F806-E806)*K806,0)</f>
        <v>33</v>
      </c>
      <c r="I806" s="12">
        <f>IF(TablaCocina[[#This Row],[Cobro de la orde]]="Sí",F806*K806,0)</f>
        <v>81</v>
      </c>
      <c r="J806" s="46">
        <f>IF(TablaCocina[[#This Row],[Cobro de la orde]]="Sí",H806/G806,0)</f>
        <v>0.40740740740740738</v>
      </c>
      <c r="K806" s="12">
        <v>3</v>
      </c>
      <c r="L806" s="12">
        <v>53</v>
      </c>
      <c r="M806" s="6" t="s">
        <v>1143</v>
      </c>
      <c r="N806" s="12" t="str">
        <f>VLOOKUP(TablaCocina[[#This Row],[Número de Orden]],TablaSala[[Número de Orden]:[Cobro de la Orden]],2,FALSE)</f>
        <v>Sí</v>
      </c>
    </row>
    <row r="807" spans="1:14">
      <c r="A807" s="6">
        <v>316</v>
      </c>
      <c r="B807" s="12">
        <v>2</v>
      </c>
      <c r="C807" s="6" t="s">
        <v>79</v>
      </c>
      <c r="D807" s="12" t="s">
        <v>1150</v>
      </c>
      <c r="E807" s="6">
        <v>25</v>
      </c>
      <c r="F807" s="12">
        <v>40</v>
      </c>
      <c r="G807" s="12">
        <f>IF(TablaCocina[[#This Row],[Cobro de la orde]]="Sí",F807*K807,0)</f>
        <v>40</v>
      </c>
      <c r="H807" s="12">
        <f>IF(TablaCocina[[#This Row],[Cobro de la orde]]="Sí",(F807-E807)*K807,0)</f>
        <v>15</v>
      </c>
      <c r="I807" s="12">
        <f>IF(TablaCocina[[#This Row],[Cobro de la orde]]="Sí",F807*K807,0)</f>
        <v>40</v>
      </c>
      <c r="J807" s="46">
        <f>IF(TablaCocina[[#This Row],[Cobro de la orde]]="Sí",H807/G807,0)</f>
        <v>0.375</v>
      </c>
      <c r="K807" s="12">
        <v>1</v>
      </c>
      <c r="L807" s="12">
        <v>52</v>
      </c>
      <c r="M807" s="6" t="s">
        <v>1143</v>
      </c>
      <c r="N807" s="12" t="str">
        <f>VLOOKUP(TablaCocina[[#This Row],[Número de Orden]],TablaSala[[Número de Orden]:[Cobro de la Orden]],2,FALSE)</f>
        <v>Sí</v>
      </c>
    </row>
    <row r="808" spans="1:14">
      <c r="A808" s="6">
        <v>317</v>
      </c>
      <c r="B808" s="12">
        <v>17</v>
      </c>
      <c r="C808" s="6" t="s">
        <v>349</v>
      </c>
      <c r="D808" s="12" t="s">
        <v>1158</v>
      </c>
      <c r="E808" s="6">
        <v>13</v>
      </c>
      <c r="F808" s="12">
        <v>22</v>
      </c>
      <c r="G808" s="12">
        <f>IF(TablaCocina[[#This Row],[Cobro de la orde]]="Sí",F808*K808,0)</f>
        <v>44</v>
      </c>
      <c r="H808" s="12">
        <f>IF(TablaCocina[[#This Row],[Cobro de la orde]]="Sí",(F808-E808)*K808,0)</f>
        <v>18</v>
      </c>
      <c r="I808" s="12">
        <f>IF(TablaCocina[[#This Row],[Cobro de la orde]]="Sí",F808*K808,0)</f>
        <v>44</v>
      </c>
      <c r="J808" s="46">
        <f>IF(TablaCocina[[#This Row],[Cobro de la orde]]="Sí",H808/G808,0)</f>
        <v>0.40909090909090912</v>
      </c>
      <c r="K808" s="12">
        <v>2</v>
      </c>
      <c r="L808" s="12">
        <v>20</v>
      </c>
      <c r="M808" s="6" t="s">
        <v>1143</v>
      </c>
      <c r="N808" s="12" t="str">
        <f>VLOOKUP(TablaCocina[[#This Row],[Número de Orden]],TablaSala[[Número de Orden]:[Cobro de la Orden]],2,FALSE)</f>
        <v>Sí</v>
      </c>
    </row>
    <row r="809" spans="1:14">
      <c r="A809" s="6">
        <v>317</v>
      </c>
      <c r="B809" s="12">
        <v>17</v>
      </c>
      <c r="C809" s="6" t="s">
        <v>91</v>
      </c>
      <c r="D809" s="12" t="s">
        <v>1159</v>
      </c>
      <c r="E809" s="6">
        <v>20</v>
      </c>
      <c r="F809" s="12">
        <v>34</v>
      </c>
      <c r="G809" s="12">
        <f>IF(TablaCocina[[#This Row],[Cobro de la orde]]="Sí",F809*K809,0)</f>
        <v>102</v>
      </c>
      <c r="H809" s="12">
        <f>IF(TablaCocina[[#This Row],[Cobro de la orde]]="Sí",(F809-E809)*K809,0)</f>
        <v>42</v>
      </c>
      <c r="I809" s="12">
        <f>IF(TablaCocina[[#This Row],[Cobro de la orde]]="Sí",F809*K809,0)</f>
        <v>102</v>
      </c>
      <c r="J809" s="46">
        <f>IF(TablaCocina[[#This Row],[Cobro de la orde]]="Sí",H809/G809,0)</f>
        <v>0.41176470588235292</v>
      </c>
      <c r="K809" s="12">
        <v>3</v>
      </c>
      <c r="L809" s="12">
        <v>37</v>
      </c>
      <c r="M809" s="6" t="s">
        <v>1143</v>
      </c>
      <c r="N809" s="12" t="str">
        <f>VLOOKUP(TablaCocina[[#This Row],[Número de Orden]],TablaSala[[Número de Orden]:[Cobro de la Orden]],2,FALSE)</f>
        <v>Sí</v>
      </c>
    </row>
    <row r="810" spans="1:14">
      <c r="A810" s="6">
        <v>317</v>
      </c>
      <c r="B810" s="12">
        <v>17</v>
      </c>
      <c r="C810" s="6" t="s">
        <v>428</v>
      </c>
      <c r="D810" s="12" t="s">
        <v>1157</v>
      </c>
      <c r="E810" s="6">
        <v>19</v>
      </c>
      <c r="F810" s="12">
        <v>32</v>
      </c>
      <c r="G810" s="12">
        <f>IF(TablaCocina[[#This Row],[Cobro de la orde]]="Sí",F810*K810,0)</f>
        <v>32</v>
      </c>
      <c r="H810" s="12">
        <f>IF(TablaCocina[[#This Row],[Cobro de la orde]]="Sí",(F810-E810)*K810,0)</f>
        <v>13</v>
      </c>
      <c r="I810" s="12">
        <f>IF(TablaCocina[[#This Row],[Cobro de la orde]]="Sí",F810*K810,0)</f>
        <v>32</v>
      </c>
      <c r="J810" s="46">
        <f>IF(TablaCocina[[#This Row],[Cobro de la orde]]="Sí",H810/G810,0)</f>
        <v>0.40625</v>
      </c>
      <c r="K810" s="12">
        <v>1</v>
      </c>
      <c r="L810" s="12">
        <v>31</v>
      </c>
      <c r="M810" s="6" t="s">
        <v>1143</v>
      </c>
      <c r="N810" s="12" t="str">
        <f>VLOOKUP(TablaCocina[[#This Row],[Número de Orden]],TablaSala[[Número de Orden]:[Cobro de la Orden]],2,FALSE)</f>
        <v>Sí</v>
      </c>
    </row>
    <row r="811" spans="1:14">
      <c r="A811" s="6">
        <v>318</v>
      </c>
      <c r="B811" s="12">
        <v>13</v>
      </c>
      <c r="C811" s="6" t="s">
        <v>65</v>
      </c>
      <c r="D811" s="12" t="s">
        <v>1152</v>
      </c>
      <c r="E811" s="6">
        <v>17</v>
      </c>
      <c r="F811" s="12">
        <v>29</v>
      </c>
      <c r="G811" s="12">
        <f>IF(TablaCocina[[#This Row],[Cobro de la orde]]="Sí",F811*K811,0)</f>
        <v>29</v>
      </c>
      <c r="H811" s="12">
        <f>IF(TablaCocina[[#This Row],[Cobro de la orde]]="Sí",(F811-E811)*K811,0)</f>
        <v>12</v>
      </c>
      <c r="I811" s="12">
        <f>IF(TablaCocina[[#This Row],[Cobro de la orde]]="Sí",F811*K811,0)</f>
        <v>29</v>
      </c>
      <c r="J811" s="46">
        <f>IF(TablaCocina[[#This Row],[Cobro de la orde]]="Sí",H811/G811,0)</f>
        <v>0.41379310344827586</v>
      </c>
      <c r="K811" s="12">
        <v>1</v>
      </c>
      <c r="L811" s="12">
        <v>39</v>
      </c>
      <c r="M811" s="6" t="s">
        <v>1143</v>
      </c>
      <c r="N811" s="12" t="str">
        <f>VLOOKUP(TablaCocina[[#This Row],[Número de Orden]],TablaSala[[Número de Orden]:[Cobro de la Orden]],2,FALSE)</f>
        <v>Sí</v>
      </c>
    </row>
    <row r="812" spans="1:14">
      <c r="A812" s="6">
        <v>319</v>
      </c>
      <c r="B812" s="12">
        <v>1</v>
      </c>
      <c r="C812" s="6" t="s">
        <v>428</v>
      </c>
      <c r="D812" s="12" t="s">
        <v>1157</v>
      </c>
      <c r="E812" s="6">
        <v>19</v>
      </c>
      <c r="F812" s="12">
        <v>32</v>
      </c>
      <c r="G812" s="12">
        <f>IF(TablaCocina[[#This Row],[Cobro de la orde]]="Sí",F812*K812,0)</f>
        <v>96</v>
      </c>
      <c r="H812" s="12">
        <f>IF(TablaCocina[[#This Row],[Cobro de la orde]]="Sí",(F812-E812)*K812,0)</f>
        <v>39</v>
      </c>
      <c r="I812" s="12">
        <f>IF(TablaCocina[[#This Row],[Cobro de la orde]]="Sí",F812*K812,0)</f>
        <v>96</v>
      </c>
      <c r="J812" s="46">
        <f>IF(TablaCocina[[#This Row],[Cobro de la orde]]="Sí",H812/G812,0)</f>
        <v>0.40625</v>
      </c>
      <c r="K812" s="12">
        <v>3</v>
      </c>
      <c r="L812" s="12">
        <v>16</v>
      </c>
      <c r="M812" s="6" t="s">
        <v>1143</v>
      </c>
      <c r="N812" s="12" t="str">
        <f>VLOOKUP(TablaCocina[[#This Row],[Número de Orden]],TablaSala[[Número de Orden]:[Cobro de la Orden]],2,FALSE)</f>
        <v>Sí</v>
      </c>
    </row>
    <row r="813" spans="1:14">
      <c r="A813" s="6">
        <v>319</v>
      </c>
      <c r="B813" s="12">
        <v>1</v>
      </c>
      <c r="C813" s="6" t="s">
        <v>47</v>
      </c>
      <c r="D813" s="12" t="s">
        <v>1156</v>
      </c>
      <c r="E813" s="6">
        <v>21</v>
      </c>
      <c r="F813" s="12">
        <v>35</v>
      </c>
      <c r="G813" s="12">
        <f>IF(TablaCocina[[#This Row],[Cobro de la orde]]="Sí",F813*K813,0)</f>
        <v>70</v>
      </c>
      <c r="H813" s="12">
        <f>IF(TablaCocina[[#This Row],[Cobro de la orde]]="Sí",(F813-E813)*K813,0)</f>
        <v>28</v>
      </c>
      <c r="I813" s="12">
        <f>IF(TablaCocina[[#This Row],[Cobro de la orde]]="Sí",F813*K813,0)</f>
        <v>70</v>
      </c>
      <c r="J813" s="46">
        <f>IF(TablaCocina[[#This Row],[Cobro de la orde]]="Sí",H813/G813,0)</f>
        <v>0.4</v>
      </c>
      <c r="K813" s="12">
        <v>2</v>
      </c>
      <c r="L813" s="12">
        <v>17</v>
      </c>
      <c r="M813" s="6" t="s">
        <v>1142</v>
      </c>
      <c r="N813" s="12" t="str">
        <f>VLOOKUP(TablaCocina[[#This Row],[Número de Orden]],TablaSala[[Número de Orden]:[Cobro de la Orden]],2,FALSE)</f>
        <v>Sí</v>
      </c>
    </row>
    <row r="814" spans="1:14">
      <c r="A814" s="6">
        <v>319</v>
      </c>
      <c r="B814" s="12">
        <v>1</v>
      </c>
      <c r="C814" s="6" t="s">
        <v>79</v>
      </c>
      <c r="D814" s="12" t="s">
        <v>1150</v>
      </c>
      <c r="E814" s="6">
        <v>25</v>
      </c>
      <c r="F814" s="12">
        <v>40</v>
      </c>
      <c r="G814" s="12">
        <f>IF(TablaCocina[[#This Row],[Cobro de la orde]]="Sí",F814*K814,0)</f>
        <v>40</v>
      </c>
      <c r="H814" s="12">
        <f>IF(TablaCocina[[#This Row],[Cobro de la orde]]="Sí",(F814-E814)*K814,0)</f>
        <v>15</v>
      </c>
      <c r="I814" s="12">
        <f>IF(TablaCocina[[#This Row],[Cobro de la orde]]="Sí",F814*K814,0)</f>
        <v>40</v>
      </c>
      <c r="J814" s="46">
        <f>IF(TablaCocina[[#This Row],[Cobro de la orde]]="Sí",H814/G814,0)</f>
        <v>0.375</v>
      </c>
      <c r="K814" s="12">
        <v>1</v>
      </c>
      <c r="L814" s="12">
        <v>38</v>
      </c>
      <c r="M814" s="6" t="s">
        <v>1143</v>
      </c>
      <c r="N814" s="12" t="str">
        <f>VLOOKUP(TablaCocina[[#This Row],[Número de Orden]],TablaSala[[Número de Orden]:[Cobro de la Orden]],2,FALSE)</f>
        <v>Sí</v>
      </c>
    </row>
    <row r="815" spans="1:14">
      <c r="A815" s="6">
        <v>319</v>
      </c>
      <c r="B815" s="12">
        <v>1</v>
      </c>
      <c r="C815" s="6" t="s">
        <v>200</v>
      </c>
      <c r="D815" s="12" t="s">
        <v>1148</v>
      </c>
      <c r="E815" s="6">
        <v>19</v>
      </c>
      <c r="F815" s="12">
        <v>31</v>
      </c>
      <c r="G815" s="12">
        <f>IF(TablaCocina[[#This Row],[Cobro de la orde]]="Sí",F815*K815,0)</f>
        <v>62</v>
      </c>
      <c r="H815" s="12">
        <f>IF(TablaCocina[[#This Row],[Cobro de la orde]]="Sí",(F815-E815)*K815,0)</f>
        <v>24</v>
      </c>
      <c r="I815" s="12">
        <f>IF(TablaCocina[[#This Row],[Cobro de la orde]]="Sí",F815*K815,0)</f>
        <v>62</v>
      </c>
      <c r="J815" s="46">
        <f>IF(TablaCocina[[#This Row],[Cobro de la orde]]="Sí",H815/G815,0)</f>
        <v>0.38709677419354838</v>
      </c>
      <c r="K815" s="12">
        <v>2</v>
      </c>
      <c r="L815" s="12">
        <v>55</v>
      </c>
      <c r="M815" s="6" t="s">
        <v>1143</v>
      </c>
      <c r="N815" s="12" t="str">
        <f>VLOOKUP(TablaCocina[[#This Row],[Número de Orden]],TablaSala[[Número de Orden]:[Cobro de la Orden]],2,FALSE)</f>
        <v>Sí</v>
      </c>
    </row>
    <row r="816" spans="1:14">
      <c r="A816" s="6">
        <v>320</v>
      </c>
      <c r="B816" s="12">
        <v>9</v>
      </c>
      <c r="C816" s="6" t="s">
        <v>116</v>
      </c>
      <c r="D816" s="12" t="s">
        <v>1162</v>
      </c>
      <c r="E816" s="6">
        <v>13</v>
      </c>
      <c r="F816" s="12">
        <v>21</v>
      </c>
      <c r="G816" s="12">
        <f>IF(TablaCocina[[#This Row],[Cobro de la orde]]="Sí",F816*K816,0)</f>
        <v>42</v>
      </c>
      <c r="H816" s="12">
        <f>IF(TablaCocina[[#This Row],[Cobro de la orde]]="Sí",(F816-E816)*K816,0)</f>
        <v>16</v>
      </c>
      <c r="I816" s="12">
        <f>IF(TablaCocina[[#This Row],[Cobro de la orde]]="Sí",F816*K816,0)</f>
        <v>42</v>
      </c>
      <c r="J816" s="46">
        <f>IF(TablaCocina[[#This Row],[Cobro de la orde]]="Sí",H816/G816,0)</f>
        <v>0.38095238095238093</v>
      </c>
      <c r="K816" s="12">
        <v>2</v>
      </c>
      <c r="L816" s="12">
        <v>44</v>
      </c>
      <c r="M816" s="6" t="s">
        <v>1143</v>
      </c>
      <c r="N816" s="12" t="str">
        <f>VLOOKUP(TablaCocina[[#This Row],[Número de Orden]],TablaSala[[Número de Orden]:[Cobro de la Orden]],2,FALSE)</f>
        <v>Sí</v>
      </c>
    </row>
    <row r="817" spans="1:14">
      <c r="A817" s="6">
        <v>320</v>
      </c>
      <c r="B817" s="12">
        <v>9</v>
      </c>
      <c r="C817" s="6" t="s">
        <v>349</v>
      </c>
      <c r="D817" s="12" t="s">
        <v>1158</v>
      </c>
      <c r="E817" s="6">
        <v>13</v>
      </c>
      <c r="F817" s="12">
        <v>22</v>
      </c>
      <c r="G817" s="12">
        <f>IF(TablaCocina[[#This Row],[Cobro de la orde]]="Sí",F817*K817,0)</f>
        <v>22</v>
      </c>
      <c r="H817" s="12">
        <f>IF(TablaCocina[[#This Row],[Cobro de la orde]]="Sí",(F817-E817)*K817,0)</f>
        <v>9</v>
      </c>
      <c r="I817" s="12">
        <f>IF(TablaCocina[[#This Row],[Cobro de la orde]]="Sí",F817*K817,0)</f>
        <v>22</v>
      </c>
      <c r="J817" s="46">
        <f>IF(TablaCocina[[#This Row],[Cobro de la orde]]="Sí",H817/G817,0)</f>
        <v>0.40909090909090912</v>
      </c>
      <c r="K817" s="12">
        <v>1</v>
      </c>
      <c r="L817" s="12">
        <v>44</v>
      </c>
      <c r="M817" s="6" t="s">
        <v>1143</v>
      </c>
      <c r="N817" s="12" t="str">
        <f>VLOOKUP(TablaCocina[[#This Row],[Número de Orden]],TablaSala[[Número de Orden]:[Cobro de la Orden]],2,FALSE)</f>
        <v>Sí</v>
      </c>
    </row>
    <row r="818" spans="1:14">
      <c r="A818" s="6">
        <v>320</v>
      </c>
      <c r="B818" s="12">
        <v>9</v>
      </c>
      <c r="C818" s="6" t="s">
        <v>91</v>
      </c>
      <c r="D818" s="12" t="s">
        <v>1159</v>
      </c>
      <c r="E818" s="6">
        <v>20</v>
      </c>
      <c r="F818" s="12">
        <v>34</v>
      </c>
      <c r="G818" s="12">
        <f>IF(TablaCocina[[#This Row],[Cobro de la orde]]="Sí",F818*K818,0)</f>
        <v>34</v>
      </c>
      <c r="H818" s="12">
        <f>IF(TablaCocina[[#This Row],[Cobro de la orde]]="Sí",(F818-E818)*K818,0)</f>
        <v>14</v>
      </c>
      <c r="I818" s="12">
        <f>IF(TablaCocina[[#This Row],[Cobro de la orde]]="Sí",F818*K818,0)</f>
        <v>34</v>
      </c>
      <c r="J818" s="46">
        <f>IF(TablaCocina[[#This Row],[Cobro de la orde]]="Sí",H818/G818,0)</f>
        <v>0.41176470588235292</v>
      </c>
      <c r="K818" s="12">
        <v>1</v>
      </c>
      <c r="L818" s="12">
        <v>42</v>
      </c>
      <c r="M818" s="6" t="s">
        <v>1142</v>
      </c>
      <c r="N818" s="12" t="str">
        <f>VLOOKUP(TablaCocina[[#This Row],[Número de Orden]],TablaSala[[Número de Orden]:[Cobro de la Orden]],2,FALSE)</f>
        <v>Sí</v>
      </c>
    </row>
    <row r="819" spans="1:14">
      <c r="A819" s="6">
        <v>321</v>
      </c>
      <c r="B819" s="12">
        <v>18</v>
      </c>
      <c r="C819" s="6" t="s">
        <v>71</v>
      </c>
      <c r="D819" s="12" t="s">
        <v>1154</v>
      </c>
      <c r="E819" s="6">
        <v>16</v>
      </c>
      <c r="F819" s="12">
        <v>28</v>
      </c>
      <c r="G819" s="12">
        <f>IF(TablaCocina[[#This Row],[Cobro de la orde]]="Sí",F819*K819,0)</f>
        <v>28</v>
      </c>
      <c r="H819" s="12">
        <f>IF(TablaCocina[[#This Row],[Cobro de la orde]]="Sí",(F819-E819)*K819,0)</f>
        <v>12</v>
      </c>
      <c r="I819" s="12">
        <f>IF(TablaCocina[[#This Row],[Cobro de la orde]]="Sí",F819*K819,0)</f>
        <v>28</v>
      </c>
      <c r="J819" s="46">
        <f>IF(TablaCocina[[#This Row],[Cobro de la orde]]="Sí",H819/G819,0)</f>
        <v>0.42857142857142855</v>
      </c>
      <c r="K819" s="12">
        <v>1</v>
      </c>
      <c r="L819" s="12">
        <v>34</v>
      </c>
      <c r="M819" s="6" t="s">
        <v>1143</v>
      </c>
      <c r="N819" s="12" t="str">
        <f>VLOOKUP(TablaCocina[[#This Row],[Número de Orden]],TablaSala[[Número de Orden]:[Cobro de la Orden]],2,FALSE)</f>
        <v>Sí</v>
      </c>
    </row>
    <row r="820" spans="1:14">
      <c r="A820" s="6">
        <v>321</v>
      </c>
      <c r="B820" s="12">
        <v>18</v>
      </c>
      <c r="C820" s="6" t="s">
        <v>349</v>
      </c>
      <c r="D820" s="12" t="s">
        <v>1158</v>
      </c>
      <c r="E820" s="6">
        <v>13</v>
      </c>
      <c r="F820" s="12">
        <v>22</v>
      </c>
      <c r="G820" s="12">
        <f>IF(TablaCocina[[#This Row],[Cobro de la orde]]="Sí",F820*K820,0)</f>
        <v>44</v>
      </c>
      <c r="H820" s="12">
        <f>IF(TablaCocina[[#This Row],[Cobro de la orde]]="Sí",(F820-E820)*K820,0)</f>
        <v>18</v>
      </c>
      <c r="I820" s="12">
        <f>IF(TablaCocina[[#This Row],[Cobro de la orde]]="Sí",F820*K820,0)</f>
        <v>44</v>
      </c>
      <c r="J820" s="46">
        <f>IF(TablaCocina[[#This Row],[Cobro de la orde]]="Sí",H820/G820,0)</f>
        <v>0.40909090909090912</v>
      </c>
      <c r="K820" s="12">
        <v>2</v>
      </c>
      <c r="L820" s="12">
        <v>22</v>
      </c>
      <c r="M820" s="6" t="s">
        <v>1143</v>
      </c>
      <c r="N820" s="12" t="str">
        <f>VLOOKUP(TablaCocina[[#This Row],[Número de Orden]],TablaSala[[Número de Orden]:[Cobro de la Orden]],2,FALSE)</f>
        <v>Sí</v>
      </c>
    </row>
    <row r="821" spans="1:14">
      <c r="A821" s="6">
        <v>321</v>
      </c>
      <c r="B821" s="12">
        <v>18</v>
      </c>
      <c r="C821" s="6" t="s">
        <v>345</v>
      </c>
      <c r="D821" s="12" t="s">
        <v>1161</v>
      </c>
      <c r="E821" s="6">
        <v>14</v>
      </c>
      <c r="F821" s="12">
        <v>23</v>
      </c>
      <c r="G821" s="12">
        <f>IF(TablaCocina[[#This Row],[Cobro de la orde]]="Sí",F821*K821,0)</f>
        <v>69</v>
      </c>
      <c r="H821" s="12">
        <f>IF(TablaCocina[[#This Row],[Cobro de la orde]]="Sí",(F821-E821)*K821,0)</f>
        <v>27</v>
      </c>
      <c r="I821" s="12">
        <f>IF(TablaCocina[[#This Row],[Cobro de la orde]]="Sí",F821*K821,0)</f>
        <v>69</v>
      </c>
      <c r="J821" s="46">
        <f>IF(TablaCocina[[#This Row],[Cobro de la orde]]="Sí",H821/G821,0)</f>
        <v>0.39130434782608697</v>
      </c>
      <c r="K821" s="12">
        <v>3</v>
      </c>
      <c r="L821" s="12">
        <v>39</v>
      </c>
      <c r="M821" s="6" t="s">
        <v>1142</v>
      </c>
      <c r="N821" s="12" t="str">
        <f>VLOOKUP(TablaCocina[[#This Row],[Número de Orden]],TablaSala[[Número de Orden]:[Cobro de la Orden]],2,FALSE)</f>
        <v>Sí</v>
      </c>
    </row>
    <row r="822" spans="1:14">
      <c r="A822" s="6">
        <v>322</v>
      </c>
      <c r="B822" s="12">
        <v>12</v>
      </c>
      <c r="C822" s="6" t="s">
        <v>428</v>
      </c>
      <c r="D822" s="12" t="s">
        <v>1157</v>
      </c>
      <c r="E822" s="6">
        <v>19</v>
      </c>
      <c r="F822" s="12">
        <v>32</v>
      </c>
      <c r="G822" s="12">
        <f>IF(TablaCocina[[#This Row],[Cobro de la orde]]="Sí",F822*K822,0)</f>
        <v>64</v>
      </c>
      <c r="H822" s="12">
        <f>IF(TablaCocina[[#This Row],[Cobro de la orde]]="Sí",(F822-E822)*K822,0)</f>
        <v>26</v>
      </c>
      <c r="I822" s="12">
        <f>IF(TablaCocina[[#This Row],[Cobro de la orde]]="Sí",F822*K822,0)</f>
        <v>64</v>
      </c>
      <c r="J822" s="46">
        <f>IF(TablaCocina[[#This Row],[Cobro de la orde]]="Sí",H822/G822,0)</f>
        <v>0.40625</v>
      </c>
      <c r="K822" s="12">
        <v>2</v>
      </c>
      <c r="L822" s="12">
        <v>8</v>
      </c>
      <c r="M822" s="6" t="s">
        <v>1142</v>
      </c>
      <c r="N822" s="12" t="str">
        <f>VLOOKUP(TablaCocina[[#This Row],[Número de Orden]],TablaSala[[Número de Orden]:[Cobro de la Orden]],2,FALSE)</f>
        <v>Sí</v>
      </c>
    </row>
    <row r="823" spans="1:14">
      <c r="A823" s="6">
        <v>322</v>
      </c>
      <c r="B823" s="12">
        <v>12</v>
      </c>
      <c r="C823" s="6" t="s">
        <v>116</v>
      </c>
      <c r="D823" s="12" t="s">
        <v>1162</v>
      </c>
      <c r="E823" s="6">
        <v>13</v>
      </c>
      <c r="F823" s="12">
        <v>21</v>
      </c>
      <c r="G823" s="12">
        <f>IF(TablaCocina[[#This Row],[Cobro de la orde]]="Sí",F823*K823,0)</f>
        <v>21</v>
      </c>
      <c r="H823" s="12">
        <f>IF(TablaCocina[[#This Row],[Cobro de la orde]]="Sí",(F823-E823)*K823,0)</f>
        <v>8</v>
      </c>
      <c r="I823" s="12">
        <f>IF(TablaCocina[[#This Row],[Cobro de la orde]]="Sí",F823*K823,0)</f>
        <v>21</v>
      </c>
      <c r="J823" s="46">
        <f>IF(TablaCocina[[#This Row],[Cobro de la orde]]="Sí",H823/G823,0)</f>
        <v>0.38095238095238093</v>
      </c>
      <c r="K823" s="12">
        <v>1</v>
      </c>
      <c r="L823" s="12">
        <v>52</v>
      </c>
      <c r="M823" s="6" t="s">
        <v>1143</v>
      </c>
      <c r="N823" s="12" t="str">
        <f>VLOOKUP(TablaCocina[[#This Row],[Número de Orden]],TablaSala[[Número de Orden]:[Cobro de la Orden]],2,FALSE)</f>
        <v>Sí</v>
      </c>
    </row>
    <row r="824" spans="1:14">
      <c r="A824" s="6">
        <v>323</v>
      </c>
      <c r="B824" s="12">
        <v>8</v>
      </c>
      <c r="C824" s="6" t="s">
        <v>349</v>
      </c>
      <c r="D824" s="12" t="s">
        <v>1158</v>
      </c>
      <c r="E824" s="6">
        <v>13</v>
      </c>
      <c r="F824" s="12">
        <v>22</v>
      </c>
      <c r="G824" s="12">
        <f>IF(TablaCocina[[#This Row],[Cobro de la orde]]="Sí",F824*K824,0)</f>
        <v>66</v>
      </c>
      <c r="H824" s="12">
        <f>IF(TablaCocina[[#This Row],[Cobro de la orde]]="Sí",(F824-E824)*K824,0)</f>
        <v>27</v>
      </c>
      <c r="I824" s="12">
        <f>IF(TablaCocina[[#This Row],[Cobro de la orde]]="Sí",F824*K824,0)</f>
        <v>66</v>
      </c>
      <c r="J824" s="46">
        <f>IF(TablaCocina[[#This Row],[Cobro de la orde]]="Sí",H824/G824,0)</f>
        <v>0.40909090909090912</v>
      </c>
      <c r="K824" s="12">
        <v>3</v>
      </c>
      <c r="L824" s="12">
        <v>37</v>
      </c>
      <c r="M824" s="6" t="s">
        <v>1143</v>
      </c>
      <c r="N824" s="12" t="str">
        <f>VLOOKUP(TablaCocina[[#This Row],[Número de Orden]],TablaSala[[Número de Orden]:[Cobro de la Orden]],2,FALSE)</f>
        <v>Sí</v>
      </c>
    </row>
    <row r="825" spans="1:14">
      <c r="A825" s="6">
        <v>323</v>
      </c>
      <c r="B825" s="12">
        <v>8</v>
      </c>
      <c r="C825" s="6" t="s">
        <v>65</v>
      </c>
      <c r="D825" s="12" t="s">
        <v>1152</v>
      </c>
      <c r="E825" s="6">
        <v>17</v>
      </c>
      <c r="F825" s="12">
        <v>29</v>
      </c>
      <c r="G825" s="12">
        <f>IF(TablaCocina[[#This Row],[Cobro de la orde]]="Sí",F825*K825,0)</f>
        <v>58</v>
      </c>
      <c r="H825" s="12">
        <f>IF(TablaCocina[[#This Row],[Cobro de la orde]]="Sí",(F825-E825)*K825,0)</f>
        <v>24</v>
      </c>
      <c r="I825" s="12">
        <f>IF(TablaCocina[[#This Row],[Cobro de la orde]]="Sí",F825*K825,0)</f>
        <v>58</v>
      </c>
      <c r="J825" s="46">
        <f>IF(TablaCocina[[#This Row],[Cobro de la orde]]="Sí",H825/G825,0)</f>
        <v>0.41379310344827586</v>
      </c>
      <c r="K825" s="12">
        <v>2</v>
      </c>
      <c r="L825" s="12">
        <v>33</v>
      </c>
      <c r="M825" s="6" t="s">
        <v>1142</v>
      </c>
      <c r="N825" s="12" t="str">
        <f>VLOOKUP(TablaCocina[[#This Row],[Número de Orden]],TablaSala[[Número de Orden]:[Cobro de la Orden]],2,FALSE)</f>
        <v>Sí</v>
      </c>
    </row>
    <row r="826" spans="1:14">
      <c r="A826" s="6">
        <v>323</v>
      </c>
      <c r="B826" s="12">
        <v>8</v>
      </c>
      <c r="C826" s="6" t="s">
        <v>273</v>
      </c>
      <c r="D826" s="12" t="s">
        <v>1146</v>
      </c>
      <c r="E826" s="6">
        <v>14</v>
      </c>
      <c r="F826" s="12">
        <v>24</v>
      </c>
      <c r="G826" s="12">
        <f>IF(TablaCocina[[#This Row],[Cobro de la orde]]="Sí",F826*K826,0)</f>
        <v>48</v>
      </c>
      <c r="H826" s="12">
        <f>IF(TablaCocina[[#This Row],[Cobro de la orde]]="Sí",(F826-E826)*K826,0)</f>
        <v>20</v>
      </c>
      <c r="I826" s="12">
        <f>IF(TablaCocina[[#This Row],[Cobro de la orde]]="Sí",F826*K826,0)</f>
        <v>48</v>
      </c>
      <c r="J826" s="46">
        <f>IF(TablaCocina[[#This Row],[Cobro de la orde]]="Sí",H826/G826,0)</f>
        <v>0.41666666666666669</v>
      </c>
      <c r="K826" s="12">
        <v>2</v>
      </c>
      <c r="L826" s="12">
        <v>30</v>
      </c>
      <c r="M826" s="6" t="s">
        <v>1142</v>
      </c>
      <c r="N826" s="12" t="str">
        <f>VLOOKUP(TablaCocina[[#This Row],[Número de Orden]],TablaSala[[Número de Orden]:[Cobro de la Orden]],2,FALSE)</f>
        <v>Sí</v>
      </c>
    </row>
    <row r="827" spans="1:14">
      <c r="A827" s="6">
        <v>323</v>
      </c>
      <c r="B827" s="12">
        <v>8</v>
      </c>
      <c r="C827" s="6" t="s">
        <v>131</v>
      </c>
      <c r="D827" s="12" t="s">
        <v>1163</v>
      </c>
      <c r="E827" s="6">
        <v>10</v>
      </c>
      <c r="F827" s="12">
        <v>18</v>
      </c>
      <c r="G827" s="12">
        <f>IF(TablaCocina[[#This Row],[Cobro de la orde]]="Sí",F827*K827,0)</f>
        <v>36</v>
      </c>
      <c r="H827" s="12">
        <f>IF(TablaCocina[[#This Row],[Cobro de la orde]]="Sí",(F827-E827)*K827,0)</f>
        <v>16</v>
      </c>
      <c r="I827" s="12">
        <f>IF(TablaCocina[[#This Row],[Cobro de la orde]]="Sí",F827*K827,0)</f>
        <v>36</v>
      </c>
      <c r="J827" s="46">
        <f>IF(TablaCocina[[#This Row],[Cobro de la orde]]="Sí",H827/G827,0)</f>
        <v>0.44444444444444442</v>
      </c>
      <c r="K827" s="12">
        <v>2</v>
      </c>
      <c r="L827" s="12">
        <v>22</v>
      </c>
      <c r="M827" s="6" t="s">
        <v>1143</v>
      </c>
      <c r="N827" s="12" t="str">
        <f>VLOOKUP(TablaCocina[[#This Row],[Número de Orden]],TablaSala[[Número de Orden]:[Cobro de la Orden]],2,FALSE)</f>
        <v>Sí</v>
      </c>
    </row>
    <row r="828" spans="1:14">
      <c r="A828" s="6">
        <v>324</v>
      </c>
      <c r="B828" s="12">
        <v>9</v>
      </c>
      <c r="C828" s="6" t="s">
        <v>114</v>
      </c>
      <c r="D828" s="12" t="s">
        <v>1147</v>
      </c>
      <c r="E828" s="6">
        <v>18</v>
      </c>
      <c r="F828" s="12">
        <v>30</v>
      </c>
      <c r="G828" s="12">
        <f>IF(TablaCocina[[#This Row],[Cobro de la orde]]="Sí",F828*K828,0)</f>
        <v>0</v>
      </c>
      <c r="H828" s="12">
        <f>IF(TablaCocina[[#This Row],[Cobro de la orde]]="Sí",(F828-E828)*K828,0)</f>
        <v>0</v>
      </c>
      <c r="I828" s="12">
        <f>IF(TablaCocina[[#This Row],[Cobro de la orde]]="Sí",F828*K828,0)</f>
        <v>0</v>
      </c>
      <c r="J828" s="46">
        <f>IF(TablaCocina[[#This Row],[Cobro de la orde]]="Sí",H828/G828,0)</f>
        <v>0</v>
      </c>
      <c r="K828" s="12">
        <v>1</v>
      </c>
      <c r="L828" s="12">
        <v>15</v>
      </c>
      <c r="M828" s="6" t="s">
        <v>1143</v>
      </c>
      <c r="N828" s="12" t="str">
        <f>VLOOKUP(TablaCocina[[#This Row],[Número de Orden]],TablaSala[[Número de Orden]:[Cobro de la Orden]],2,FALSE)</f>
        <v>No</v>
      </c>
    </row>
    <row r="829" spans="1:14">
      <c r="A829" s="6">
        <v>324</v>
      </c>
      <c r="B829" s="12">
        <v>9</v>
      </c>
      <c r="C829" s="6" t="s">
        <v>184</v>
      </c>
      <c r="D829" s="12" t="s">
        <v>1149</v>
      </c>
      <c r="E829" s="6">
        <v>16</v>
      </c>
      <c r="F829" s="12">
        <v>27</v>
      </c>
      <c r="G829" s="12">
        <f>IF(TablaCocina[[#This Row],[Cobro de la orde]]="Sí",F829*K829,0)</f>
        <v>0</v>
      </c>
      <c r="H829" s="12">
        <f>IF(TablaCocina[[#This Row],[Cobro de la orde]]="Sí",(F829-E829)*K829,0)</f>
        <v>0</v>
      </c>
      <c r="I829" s="12">
        <f>IF(TablaCocina[[#This Row],[Cobro de la orde]]="Sí",F829*K829,0)</f>
        <v>0</v>
      </c>
      <c r="J829" s="46">
        <f>IF(TablaCocina[[#This Row],[Cobro de la orde]]="Sí",H829/G829,0)</f>
        <v>0</v>
      </c>
      <c r="K829" s="12">
        <v>3</v>
      </c>
      <c r="L829" s="12">
        <v>58</v>
      </c>
      <c r="M829" s="6" t="s">
        <v>1142</v>
      </c>
      <c r="N829" s="12" t="str">
        <f>VLOOKUP(TablaCocina[[#This Row],[Número de Orden]],TablaSala[[Número de Orden]:[Cobro de la Orden]],2,FALSE)</f>
        <v>No</v>
      </c>
    </row>
    <row r="830" spans="1:14">
      <c r="A830" s="6">
        <v>324</v>
      </c>
      <c r="B830" s="12">
        <v>9</v>
      </c>
      <c r="C830" s="6" t="s">
        <v>270</v>
      </c>
      <c r="D830" s="12" t="s">
        <v>1164</v>
      </c>
      <c r="E830" s="6">
        <v>15</v>
      </c>
      <c r="F830" s="12">
        <v>26</v>
      </c>
      <c r="G830" s="12">
        <f>IF(TablaCocina[[#This Row],[Cobro de la orde]]="Sí",F830*K830,0)</f>
        <v>0</v>
      </c>
      <c r="H830" s="12">
        <f>IF(TablaCocina[[#This Row],[Cobro de la orde]]="Sí",(F830-E830)*K830,0)</f>
        <v>0</v>
      </c>
      <c r="I830" s="12">
        <f>IF(TablaCocina[[#This Row],[Cobro de la orde]]="Sí",F830*K830,0)</f>
        <v>0</v>
      </c>
      <c r="J830" s="46">
        <f>IF(TablaCocina[[#This Row],[Cobro de la orde]]="Sí",H830/G830,0)</f>
        <v>0</v>
      </c>
      <c r="K830" s="12">
        <v>1</v>
      </c>
      <c r="L830" s="12">
        <v>17</v>
      </c>
      <c r="M830" s="6" t="s">
        <v>1142</v>
      </c>
      <c r="N830" s="12" t="str">
        <f>VLOOKUP(TablaCocina[[#This Row],[Número de Orden]],TablaSala[[Número de Orden]:[Cobro de la Orden]],2,FALSE)</f>
        <v>No</v>
      </c>
    </row>
    <row r="831" spans="1:14">
      <c r="A831" s="6">
        <v>325</v>
      </c>
      <c r="B831" s="12">
        <v>18</v>
      </c>
      <c r="C831" s="6" t="s">
        <v>116</v>
      </c>
      <c r="D831" s="12" t="s">
        <v>1162</v>
      </c>
      <c r="E831" s="6">
        <v>13</v>
      </c>
      <c r="F831" s="12">
        <v>21</v>
      </c>
      <c r="G831" s="12">
        <f>IF(TablaCocina[[#This Row],[Cobro de la orde]]="Sí",F831*K831,0)</f>
        <v>21</v>
      </c>
      <c r="H831" s="12">
        <f>IF(TablaCocina[[#This Row],[Cobro de la orde]]="Sí",(F831-E831)*K831,0)</f>
        <v>8</v>
      </c>
      <c r="I831" s="12">
        <f>IF(TablaCocina[[#This Row],[Cobro de la orde]]="Sí",F831*K831,0)</f>
        <v>21</v>
      </c>
      <c r="J831" s="46">
        <f>IF(TablaCocina[[#This Row],[Cobro de la orde]]="Sí",H831/G831,0)</f>
        <v>0.38095238095238093</v>
      </c>
      <c r="K831" s="12">
        <v>1</v>
      </c>
      <c r="L831" s="12">
        <v>26</v>
      </c>
      <c r="M831" s="6" t="s">
        <v>1143</v>
      </c>
      <c r="N831" s="12" t="str">
        <f>VLOOKUP(TablaCocina[[#This Row],[Número de Orden]],TablaSala[[Número de Orden]:[Cobro de la Orden]],2,FALSE)</f>
        <v>Sí</v>
      </c>
    </row>
    <row r="832" spans="1:14">
      <c r="A832" s="6">
        <v>325</v>
      </c>
      <c r="B832" s="12">
        <v>18</v>
      </c>
      <c r="C832" s="6" t="s">
        <v>200</v>
      </c>
      <c r="D832" s="12" t="s">
        <v>1148</v>
      </c>
      <c r="E832" s="6">
        <v>19</v>
      </c>
      <c r="F832" s="12">
        <v>31</v>
      </c>
      <c r="G832" s="12">
        <f>IF(TablaCocina[[#This Row],[Cobro de la orde]]="Sí",F832*K832,0)</f>
        <v>31</v>
      </c>
      <c r="H832" s="12">
        <f>IF(TablaCocina[[#This Row],[Cobro de la orde]]="Sí",(F832-E832)*K832,0)</f>
        <v>12</v>
      </c>
      <c r="I832" s="12">
        <f>IF(TablaCocina[[#This Row],[Cobro de la orde]]="Sí",F832*K832,0)</f>
        <v>31</v>
      </c>
      <c r="J832" s="46">
        <f>IF(TablaCocina[[#This Row],[Cobro de la orde]]="Sí",H832/G832,0)</f>
        <v>0.38709677419354838</v>
      </c>
      <c r="K832" s="12">
        <v>1</v>
      </c>
      <c r="L832" s="12">
        <v>5</v>
      </c>
      <c r="M832" s="6" t="s">
        <v>1143</v>
      </c>
      <c r="N832" s="12" t="str">
        <f>VLOOKUP(TablaCocina[[#This Row],[Número de Orden]],TablaSala[[Número de Orden]:[Cobro de la Orden]],2,FALSE)</f>
        <v>Sí</v>
      </c>
    </row>
    <row r="833" spans="1:14">
      <c r="A833" s="6">
        <v>325</v>
      </c>
      <c r="B833" s="12">
        <v>18</v>
      </c>
      <c r="C833" s="6" t="s">
        <v>47</v>
      </c>
      <c r="D833" s="12" t="s">
        <v>1156</v>
      </c>
      <c r="E833" s="6">
        <v>21</v>
      </c>
      <c r="F833" s="12">
        <v>35</v>
      </c>
      <c r="G833" s="12">
        <f>IF(TablaCocina[[#This Row],[Cobro de la orde]]="Sí",F833*K833,0)</f>
        <v>70</v>
      </c>
      <c r="H833" s="12">
        <f>IF(TablaCocina[[#This Row],[Cobro de la orde]]="Sí",(F833-E833)*K833,0)</f>
        <v>28</v>
      </c>
      <c r="I833" s="12">
        <f>IF(TablaCocina[[#This Row],[Cobro de la orde]]="Sí",F833*K833,0)</f>
        <v>70</v>
      </c>
      <c r="J833" s="46">
        <f>IF(TablaCocina[[#This Row],[Cobro de la orde]]="Sí",H833/G833,0)</f>
        <v>0.4</v>
      </c>
      <c r="K833" s="12">
        <v>2</v>
      </c>
      <c r="L833" s="12">
        <v>13</v>
      </c>
      <c r="M833" s="6" t="s">
        <v>1143</v>
      </c>
      <c r="N833" s="12" t="str">
        <f>VLOOKUP(TablaCocina[[#This Row],[Número de Orden]],TablaSala[[Número de Orden]:[Cobro de la Orden]],2,FALSE)</f>
        <v>Sí</v>
      </c>
    </row>
    <row r="834" spans="1:14">
      <c r="A834" s="6">
        <v>325</v>
      </c>
      <c r="B834" s="12">
        <v>18</v>
      </c>
      <c r="C834" s="6" t="s">
        <v>428</v>
      </c>
      <c r="D834" s="12" t="s">
        <v>1157</v>
      </c>
      <c r="E834" s="6">
        <v>19</v>
      </c>
      <c r="F834" s="12">
        <v>32</v>
      </c>
      <c r="G834" s="12">
        <f>IF(TablaCocina[[#This Row],[Cobro de la orde]]="Sí",F834*K834,0)</f>
        <v>32</v>
      </c>
      <c r="H834" s="12">
        <f>IF(TablaCocina[[#This Row],[Cobro de la orde]]="Sí",(F834-E834)*K834,0)</f>
        <v>13</v>
      </c>
      <c r="I834" s="12">
        <f>IF(TablaCocina[[#This Row],[Cobro de la orde]]="Sí",F834*K834,0)</f>
        <v>32</v>
      </c>
      <c r="J834" s="46">
        <f>IF(TablaCocina[[#This Row],[Cobro de la orde]]="Sí",H834/G834,0)</f>
        <v>0.40625</v>
      </c>
      <c r="K834" s="12">
        <v>1</v>
      </c>
      <c r="L834" s="12">
        <v>27</v>
      </c>
      <c r="M834" s="6" t="s">
        <v>1142</v>
      </c>
      <c r="N834" s="12" t="str">
        <f>VLOOKUP(TablaCocina[[#This Row],[Número de Orden]],TablaSala[[Número de Orden]:[Cobro de la Orden]],2,FALSE)</f>
        <v>Sí</v>
      </c>
    </row>
    <row r="835" spans="1:14">
      <c r="A835" s="6">
        <v>326</v>
      </c>
      <c r="B835" s="12">
        <v>14</v>
      </c>
      <c r="C835" s="6" t="s">
        <v>47</v>
      </c>
      <c r="D835" s="12" t="s">
        <v>1156</v>
      </c>
      <c r="E835" s="6">
        <v>21</v>
      </c>
      <c r="F835" s="12">
        <v>35</v>
      </c>
      <c r="G835" s="12">
        <f>IF(TablaCocina[[#This Row],[Cobro de la orde]]="Sí",F835*K835,0)</f>
        <v>35</v>
      </c>
      <c r="H835" s="12">
        <f>IF(TablaCocina[[#This Row],[Cobro de la orde]]="Sí",(F835-E835)*K835,0)</f>
        <v>14</v>
      </c>
      <c r="I835" s="12">
        <f>IF(TablaCocina[[#This Row],[Cobro de la orde]]="Sí",F835*K835,0)</f>
        <v>35</v>
      </c>
      <c r="J835" s="46">
        <f>IF(TablaCocina[[#This Row],[Cobro de la orde]]="Sí",H835/G835,0)</f>
        <v>0.4</v>
      </c>
      <c r="K835" s="12">
        <v>1</v>
      </c>
      <c r="L835" s="12">
        <v>14</v>
      </c>
      <c r="M835" s="6" t="s">
        <v>1142</v>
      </c>
      <c r="N835" s="12" t="str">
        <f>VLOOKUP(TablaCocina[[#This Row],[Número de Orden]],TablaSala[[Número de Orden]:[Cobro de la Orden]],2,FALSE)</f>
        <v>Sí</v>
      </c>
    </row>
    <row r="836" spans="1:14">
      <c r="A836" s="6">
        <v>326</v>
      </c>
      <c r="B836" s="12">
        <v>14</v>
      </c>
      <c r="C836" s="6" t="s">
        <v>131</v>
      </c>
      <c r="D836" s="12" t="s">
        <v>1163</v>
      </c>
      <c r="E836" s="6">
        <v>10</v>
      </c>
      <c r="F836" s="12">
        <v>18</v>
      </c>
      <c r="G836" s="12">
        <f>IF(TablaCocina[[#This Row],[Cobro de la orde]]="Sí",F836*K836,0)</f>
        <v>18</v>
      </c>
      <c r="H836" s="12">
        <f>IF(TablaCocina[[#This Row],[Cobro de la orde]]="Sí",(F836-E836)*K836,0)</f>
        <v>8</v>
      </c>
      <c r="I836" s="12">
        <f>IF(TablaCocina[[#This Row],[Cobro de la orde]]="Sí",F836*K836,0)</f>
        <v>18</v>
      </c>
      <c r="J836" s="46">
        <f>IF(TablaCocina[[#This Row],[Cobro de la orde]]="Sí",H836/G836,0)</f>
        <v>0.44444444444444442</v>
      </c>
      <c r="K836" s="12">
        <v>1</v>
      </c>
      <c r="L836" s="12">
        <v>28</v>
      </c>
      <c r="M836" s="6" t="s">
        <v>1142</v>
      </c>
      <c r="N836" s="12" t="str">
        <f>VLOOKUP(TablaCocina[[#This Row],[Número de Orden]],TablaSala[[Número de Orden]:[Cobro de la Orden]],2,FALSE)</f>
        <v>Sí</v>
      </c>
    </row>
    <row r="837" spans="1:14">
      <c r="A837" s="6">
        <v>326</v>
      </c>
      <c r="B837" s="12">
        <v>14</v>
      </c>
      <c r="C837" s="6" t="s">
        <v>71</v>
      </c>
      <c r="D837" s="12" t="s">
        <v>1154</v>
      </c>
      <c r="E837" s="6">
        <v>16</v>
      </c>
      <c r="F837" s="12">
        <v>28</v>
      </c>
      <c r="G837" s="12">
        <f>IF(TablaCocina[[#This Row],[Cobro de la orde]]="Sí",F837*K837,0)</f>
        <v>28</v>
      </c>
      <c r="H837" s="12">
        <f>IF(TablaCocina[[#This Row],[Cobro de la orde]]="Sí",(F837-E837)*K837,0)</f>
        <v>12</v>
      </c>
      <c r="I837" s="12">
        <f>IF(TablaCocina[[#This Row],[Cobro de la orde]]="Sí",F837*K837,0)</f>
        <v>28</v>
      </c>
      <c r="J837" s="46">
        <f>IF(TablaCocina[[#This Row],[Cobro de la orde]]="Sí",H837/G837,0)</f>
        <v>0.42857142857142855</v>
      </c>
      <c r="K837" s="12">
        <v>1</v>
      </c>
      <c r="L837" s="12">
        <v>49</v>
      </c>
      <c r="M837" s="6" t="s">
        <v>1142</v>
      </c>
      <c r="N837" s="12" t="str">
        <f>VLOOKUP(TablaCocina[[#This Row],[Número de Orden]],TablaSala[[Número de Orden]:[Cobro de la Orden]],2,FALSE)</f>
        <v>Sí</v>
      </c>
    </row>
    <row r="838" spans="1:14">
      <c r="A838" s="6">
        <v>327</v>
      </c>
      <c r="B838" s="12">
        <v>12</v>
      </c>
      <c r="C838" s="6" t="s">
        <v>91</v>
      </c>
      <c r="D838" s="12" t="s">
        <v>1159</v>
      </c>
      <c r="E838" s="6">
        <v>20</v>
      </c>
      <c r="F838" s="12">
        <v>34</v>
      </c>
      <c r="G838" s="12">
        <f>IF(TablaCocina[[#This Row],[Cobro de la orde]]="Sí",F838*K838,0)</f>
        <v>102</v>
      </c>
      <c r="H838" s="12">
        <f>IF(TablaCocina[[#This Row],[Cobro de la orde]]="Sí",(F838-E838)*K838,0)</f>
        <v>42</v>
      </c>
      <c r="I838" s="12">
        <f>IF(TablaCocina[[#This Row],[Cobro de la orde]]="Sí",F838*K838,0)</f>
        <v>102</v>
      </c>
      <c r="J838" s="46">
        <f>IF(TablaCocina[[#This Row],[Cobro de la orde]]="Sí",H838/G838,0)</f>
        <v>0.41176470588235292</v>
      </c>
      <c r="K838" s="12">
        <v>3</v>
      </c>
      <c r="L838" s="12">
        <v>33</v>
      </c>
      <c r="M838" s="6" t="s">
        <v>1142</v>
      </c>
      <c r="N838" s="12" t="str">
        <f>VLOOKUP(TablaCocina[[#This Row],[Número de Orden]],TablaSala[[Número de Orden]:[Cobro de la Orden]],2,FALSE)</f>
        <v>Sí</v>
      </c>
    </row>
    <row r="839" spans="1:14">
      <c r="A839" s="6">
        <v>327</v>
      </c>
      <c r="B839" s="12">
        <v>12</v>
      </c>
      <c r="C839" s="6" t="s">
        <v>131</v>
      </c>
      <c r="D839" s="12" t="s">
        <v>1163</v>
      </c>
      <c r="E839" s="6">
        <v>10</v>
      </c>
      <c r="F839" s="12">
        <v>18</v>
      </c>
      <c r="G839" s="12">
        <f>IF(TablaCocina[[#This Row],[Cobro de la orde]]="Sí",F839*K839,0)</f>
        <v>18</v>
      </c>
      <c r="H839" s="12">
        <f>IF(TablaCocina[[#This Row],[Cobro de la orde]]="Sí",(F839-E839)*K839,0)</f>
        <v>8</v>
      </c>
      <c r="I839" s="12">
        <f>IF(TablaCocina[[#This Row],[Cobro de la orde]]="Sí",F839*K839,0)</f>
        <v>18</v>
      </c>
      <c r="J839" s="46">
        <f>IF(TablaCocina[[#This Row],[Cobro de la orde]]="Sí",H839/G839,0)</f>
        <v>0.44444444444444442</v>
      </c>
      <c r="K839" s="12">
        <v>1</v>
      </c>
      <c r="L839" s="12">
        <v>7</v>
      </c>
      <c r="M839" s="6" t="s">
        <v>1143</v>
      </c>
      <c r="N839" s="12" t="str">
        <f>VLOOKUP(TablaCocina[[#This Row],[Número de Orden]],TablaSala[[Número de Orden]:[Cobro de la Orden]],2,FALSE)</f>
        <v>Sí</v>
      </c>
    </row>
    <row r="840" spans="1:14">
      <c r="A840" s="6">
        <v>327</v>
      </c>
      <c r="B840" s="12">
        <v>12</v>
      </c>
      <c r="C840" s="6" t="s">
        <v>184</v>
      </c>
      <c r="D840" s="12" t="s">
        <v>1149</v>
      </c>
      <c r="E840" s="6">
        <v>16</v>
      </c>
      <c r="F840" s="12">
        <v>27</v>
      </c>
      <c r="G840" s="12">
        <f>IF(TablaCocina[[#This Row],[Cobro de la orde]]="Sí",F840*K840,0)</f>
        <v>27</v>
      </c>
      <c r="H840" s="12">
        <f>IF(TablaCocina[[#This Row],[Cobro de la orde]]="Sí",(F840-E840)*K840,0)</f>
        <v>11</v>
      </c>
      <c r="I840" s="12">
        <f>IF(TablaCocina[[#This Row],[Cobro de la orde]]="Sí",F840*K840,0)</f>
        <v>27</v>
      </c>
      <c r="J840" s="46">
        <f>IF(TablaCocina[[#This Row],[Cobro de la orde]]="Sí",H840/G840,0)</f>
        <v>0.40740740740740738</v>
      </c>
      <c r="K840" s="12">
        <v>1</v>
      </c>
      <c r="L840" s="12">
        <v>34</v>
      </c>
      <c r="M840" s="6" t="s">
        <v>1142</v>
      </c>
      <c r="N840" s="12" t="str">
        <f>VLOOKUP(TablaCocina[[#This Row],[Número de Orden]],TablaSala[[Número de Orden]:[Cobro de la Orden]],2,FALSE)</f>
        <v>Sí</v>
      </c>
    </row>
    <row r="841" spans="1:14">
      <c r="A841" s="6">
        <v>328</v>
      </c>
      <c r="B841" s="12">
        <v>4</v>
      </c>
      <c r="C841" s="6" t="s">
        <v>47</v>
      </c>
      <c r="D841" s="12" t="s">
        <v>1156</v>
      </c>
      <c r="E841" s="6">
        <v>21</v>
      </c>
      <c r="F841" s="12">
        <v>35</v>
      </c>
      <c r="G841" s="12">
        <f>IF(TablaCocina[[#This Row],[Cobro de la orde]]="Sí",F841*K841,0)</f>
        <v>35</v>
      </c>
      <c r="H841" s="12">
        <f>IF(TablaCocina[[#This Row],[Cobro de la orde]]="Sí",(F841-E841)*K841,0)</f>
        <v>14</v>
      </c>
      <c r="I841" s="12">
        <f>IF(TablaCocina[[#This Row],[Cobro de la orde]]="Sí",F841*K841,0)</f>
        <v>35</v>
      </c>
      <c r="J841" s="46">
        <f>IF(TablaCocina[[#This Row],[Cobro de la orde]]="Sí",H841/G841,0)</f>
        <v>0.4</v>
      </c>
      <c r="K841" s="12">
        <v>1</v>
      </c>
      <c r="L841" s="12">
        <v>21</v>
      </c>
      <c r="M841" s="6" t="s">
        <v>1142</v>
      </c>
      <c r="N841" s="12" t="str">
        <f>VLOOKUP(TablaCocina[[#This Row],[Número de Orden]],TablaSala[[Número de Orden]:[Cobro de la Orden]],2,FALSE)</f>
        <v>Sí</v>
      </c>
    </row>
    <row r="842" spans="1:14">
      <c r="A842" s="6">
        <v>329</v>
      </c>
      <c r="B842" s="12">
        <v>13</v>
      </c>
      <c r="C842" s="6" t="s">
        <v>116</v>
      </c>
      <c r="D842" s="12" t="s">
        <v>1162</v>
      </c>
      <c r="E842" s="6">
        <v>13</v>
      </c>
      <c r="F842" s="12">
        <v>21</v>
      </c>
      <c r="G842" s="12">
        <f>IF(TablaCocina[[#This Row],[Cobro de la orde]]="Sí",F842*K842,0)</f>
        <v>42</v>
      </c>
      <c r="H842" s="12">
        <f>IF(TablaCocina[[#This Row],[Cobro de la orde]]="Sí",(F842-E842)*K842,0)</f>
        <v>16</v>
      </c>
      <c r="I842" s="12">
        <f>IF(TablaCocina[[#This Row],[Cobro de la orde]]="Sí",F842*K842,0)</f>
        <v>42</v>
      </c>
      <c r="J842" s="46">
        <f>IF(TablaCocina[[#This Row],[Cobro de la orde]]="Sí",H842/G842,0)</f>
        <v>0.38095238095238093</v>
      </c>
      <c r="K842" s="12">
        <v>2</v>
      </c>
      <c r="L842" s="12">
        <v>56</v>
      </c>
      <c r="M842" s="6" t="s">
        <v>1142</v>
      </c>
      <c r="N842" s="12" t="str">
        <f>VLOOKUP(TablaCocina[[#This Row],[Número de Orden]],TablaSala[[Número de Orden]:[Cobro de la Orden]],2,FALSE)</f>
        <v>Sí</v>
      </c>
    </row>
    <row r="843" spans="1:14">
      <c r="A843" s="6">
        <v>329</v>
      </c>
      <c r="B843" s="12">
        <v>13</v>
      </c>
      <c r="C843" s="6" t="s">
        <v>79</v>
      </c>
      <c r="D843" s="12" t="s">
        <v>1150</v>
      </c>
      <c r="E843" s="6">
        <v>25</v>
      </c>
      <c r="F843" s="12">
        <v>40</v>
      </c>
      <c r="G843" s="12">
        <f>IF(TablaCocina[[#This Row],[Cobro de la orde]]="Sí",F843*K843,0)</f>
        <v>80</v>
      </c>
      <c r="H843" s="12">
        <f>IF(TablaCocina[[#This Row],[Cobro de la orde]]="Sí",(F843-E843)*K843,0)</f>
        <v>30</v>
      </c>
      <c r="I843" s="12">
        <f>IF(TablaCocina[[#This Row],[Cobro de la orde]]="Sí",F843*K843,0)</f>
        <v>80</v>
      </c>
      <c r="J843" s="46">
        <f>IF(TablaCocina[[#This Row],[Cobro de la orde]]="Sí",H843/G843,0)</f>
        <v>0.375</v>
      </c>
      <c r="K843" s="12">
        <v>2</v>
      </c>
      <c r="L843" s="12">
        <v>17</v>
      </c>
      <c r="M843" s="6" t="s">
        <v>1142</v>
      </c>
      <c r="N843" s="12" t="str">
        <f>VLOOKUP(TablaCocina[[#This Row],[Número de Orden]],TablaSala[[Número de Orden]:[Cobro de la Orden]],2,FALSE)</f>
        <v>Sí</v>
      </c>
    </row>
    <row r="844" spans="1:14">
      <c r="A844" s="6">
        <v>329</v>
      </c>
      <c r="B844" s="12">
        <v>13</v>
      </c>
      <c r="C844" s="6" t="s">
        <v>200</v>
      </c>
      <c r="D844" s="12" t="s">
        <v>1148</v>
      </c>
      <c r="E844" s="6">
        <v>19</v>
      </c>
      <c r="F844" s="12">
        <v>31</v>
      </c>
      <c r="G844" s="12">
        <f>IF(TablaCocina[[#This Row],[Cobro de la orde]]="Sí",F844*K844,0)</f>
        <v>62</v>
      </c>
      <c r="H844" s="12">
        <f>IF(TablaCocina[[#This Row],[Cobro de la orde]]="Sí",(F844-E844)*K844,0)</f>
        <v>24</v>
      </c>
      <c r="I844" s="12">
        <f>IF(TablaCocina[[#This Row],[Cobro de la orde]]="Sí",F844*K844,0)</f>
        <v>62</v>
      </c>
      <c r="J844" s="46">
        <f>IF(TablaCocina[[#This Row],[Cobro de la orde]]="Sí",H844/G844,0)</f>
        <v>0.38709677419354838</v>
      </c>
      <c r="K844" s="12">
        <v>2</v>
      </c>
      <c r="L844" s="12">
        <v>58</v>
      </c>
      <c r="M844" s="6" t="s">
        <v>1142</v>
      </c>
      <c r="N844" s="12" t="str">
        <f>VLOOKUP(TablaCocina[[#This Row],[Número de Orden]],TablaSala[[Número de Orden]:[Cobro de la Orden]],2,FALSE)</f>
        <v>Sí</v>
      </c>
    </row>
    <row r="845" spans="1:14">
      <c r="A845" s="6">
        <v>329</v>
      </c>
      <c r="B845" s="12">
        <v>13</v>
      </c>
      <c r="C845" s="6" t="s">
        <v>345</v>
      </c>
      <c r="D845" s="12" t="s">
        <v>1161</v>
      </c>
      <c r="E845" s="6">
        <v>14</v>
      </c>
      <c r="F845" s="12">
        <v>23</v>
      </c>
      <c r="G845" s="12">
        <f>IF(TablaCocina[[#This Row],[Cobro de la orde]]="Sí",F845*K845,0)</f>
        <v>23</v>
      </c>
      <c r="H845" s="12">
        <f>IF(TablaCocina[[#This Row],[Cobro de la orde]]="Sí",(F845-E845)*K845,0)</f>
        <v>9</v>
      </c>
      <c r="I845" s="12">
        <f>IF(TablaCocina[[#This Row],[Cobro de la orde]]="Sí",F845*K845,0)</f>
        <v>23</v>
      </c>
      <c r="J845" s="46">
        <f>IF(TablaCocina[[#This Row],[Cobro de la orde]]="Sí",H845/G845,0)</f>
        <v>0.39130434782608697</v>
      </c>
      <c r="K845" s="12">
        <v>1</v>
      </c>
      <c r="L845" s="12">
        <v>8</v>
      </c>
      <c r="M845" s="6" t="s">
        <v>1142</v>
      </c>
      <c r="N845" s="12" t="str">
        <f>VLOOKUP(TablaCocina[[#This Row],[Número de Orden]],TablaSala[[Número de Orden]:[Cobro de la Orden]],2,FALSE)</f>
        <v>Sí</v>
      </c>
    </row>
    <row r="846" spans="1:14">
      <c r="A846" s="6">
        <v>330</v>
      </c>
      <c r="B846" s="12">
        <v>10</v>
      </c>
      <c r="C846" s="6" t="s">
        <v>209</v>
      </c>
      <c r="D846" s="12" t="s">
        <v>1165</v>
      </c>
      <c r="E846" s="6">
        <v>15</v>
      </c>
      <c r="F846" s="12">
        <v>25</v>
      </c>
      <c r="G846" s="12">
        <f>IF(TablaCocina[[#This Row],[Cobro de la orde]]="Sí",F846*K846,0)</f>
        <v>50</v>
      </c>
      <c r="H846" s="12">
        <f>IF(TablaCocina[[#This Row],[Cobro de la orde]]="Sí",(F846-E846)*K846,0)</f>
        <v>20</v>
      </c>
      <c r="I846" s="12">
        <f>IF(TablaCocina[[#This Row],[Cobro de la orde]]="Sí",F846*K846,0)</f>
        <v>50</v>
      </c>
      <c r="J846" s="46">
        <f>IF(TablaCocina[[#This Row],[Cobro de la orde]]="Sí",H846/G846,0)</f>
        <v>0.4</v>
      </c>
      <c r="K846" s="12">
        <v>2</v>
      </c>
      <c r="L846" s="12">
        <v>25</v>
      </c>
      <c r="M846" s="6" t="s">
        <v>1143</v>
      </c>
      <c r="N846" s="12" t="str">
        <f>VLOOKUP(TablaCocina[[#This Row],[Número de Orden]],TablaSala[[Número de Orden]:[Cobro de la Orden]],2,FALSE)</f>
        <v>Sí</v>
      </c>
    </row>
    <row r="847" spans="1:14">
      <c r="A847" s="6">
        <v>330</v>
      </c>
      <c r="B847" s="12">
        <v>10</v>
      </c>
      <c r="C847" s="6" t="s">
        <v>71</v>
      </c>
      <c r="D847" s="12" t="s">
        <v>1154</v>
      </c>
      <c r="E847" s="6">
        <v>16</v>
      </c>
      <c r="F847" s="12">
        <v>28</v>
      </c>
      <c r="G847" s="12">
        <f>IF(TablaCocina[[#This Row],[Cobro de la orde]]="Sí",F847*K847,0)</f>
        <v>56</v>
      </c>
      <c r="H847" s="12">
        <f>IF(TablaCocina[[#This Row],[Cobro de la orde]]="Sí",(F847-E847)*K847,0)</f>
        <v>24</v>
      </c>
      <c r="I847" s="12">
        <f>IF(TablaCocina[[#This Row],[Cobro de la orde]]="Sí",F847*K847,0)</f>
        <v>56</v>
      </c>
      <c r="J847" s="46">
        <f>IF(TablaCocina[[#This Row],[Cobro de la orde]]="Sí",H847/G847,0)</f>
        <v>0.42857142857142855</v>
      </c>
      <c r="K847" s="12">
        <v>2</v>
      </c>
      <c r="L847" s="12">
        <v>43</v>
      </c>
      <c r="M847" s="6" t="s">
        <v>1142</v>
      </c>
      <c r="N847" s="12" t="str">
        <f>VLOOKUP(TablaCocina[[#This Row],[Número de Orden]],TablaSala[[Número de Orden]:[Cobro de la Orden]],2,FALSE)</f>
        <v>Sí</v>
      </c>
    </row>
    <row r="848" spans="1:14">
      <c r="A848" s="6">
        <v>330</v>
      </c>
      <c r="B848" s="12">
        <v>10</v>
      </c>
      <c r="C848" s="6" t="s">
        <v>345</v>
      </c>
      <c r="D848" s="12" t="s">
        <v>1161</v>
      </c>
      <c r="E848" s="6">
        <v>14</v>
      </c>
      <c r="F848" s="12">
        <v>23</v>
      </c>
      <c r="G848" s="12">
        <f>IF(TablaCocina[[#This Row],[Cobro de la orde]]="Sí",F848*K848,0)</f>
        <v>69</v>
      </c>
      <c r="H848" s="12">
        <f>IF(TablaCocina[[#This Row],[Cobro de la orde]]="Sí",(F848-E848)*K848,0)</f>
        <v>27</v>
      </c>
      <c r="I848" s="12">
        <f>IF(TablaCocina[[#This Row],[Cobro de la orde]]="Sí",F848*K848,0)</f>
        <v>69</v>
      </c>
      <c r="J848" s="46">
        <f>IF(TablaCocina[[#This Row],[Cobro de la orde]]="Sí",H848/G848,0)</f>
        <v>0.39130434782608697</v>
      </c>
      <c r="K848" s="12">
        <v>3</v>
      </c>
      <c r="L848" s="12">
        <v>21</v>
      </c>
      <c r="M848" s="6" t="s">
        <v>1142</v>
      </c>
      <c r="N848" s="12" t="str">
        <f>VLOOKUP(TablaCocina[[#This Row],[Número de Orden]],TablaSala[[Número de Orden]:[Cobro de la Orden]],2,FALSE)</f>
        <v>Sí</v>
      </c>
    </row>
    <row r="849" spans="1:14">
      <c r="A849" s="6">
        <v>330</v>
      </c>
      <c r="B849" s="12">
        <v>10</v>
      </c>
      <c r="C849" s="6" t="s">
        <v>116</v>
      </c>
      <c r="D849" s="12" t="s">
        <v>1162</v>
      </c>
      <c r="E849" s="6">
        <v>13</v>
      </c>
      <c r="F849" s="12">
        <v>21</v>
      </c>
      <c r="G849" s="12">
        <f>IF(TablaCocina[[#This Row],[Cobro de la orde]]="Sí",F849*K849,0)</f>
        <v>42</v>
      </c>
      <c r="H849" s="12">
        <f>IF(TablaCocina[[#This Row],[Cobro de la orde]]="Sí",(F849-E849)*K849,0)</f>
        <v>16</v>
      </c>
      <c r="I849" s="12">
        <f>IF(TablaCocina[[#This Row],[Cobro de la orde]]="Sí",F849*K849,0)</f>
        <v>42</v>
      </c>
      <c r="J849" s="46">
        <f>IF(TablaCocina[[#This Row],[Cobro de la orde]]="Sí",H849/G849,0)</f>
        <v>0.38095238095238093</v>
      </c>
      <c r="K849" s="12">
        <v>2</v>
      </c>
      <c r="L849" s="12">
        <v>51</v>
      </c>
      <c r="M849" s="6" t="s">
        <v>1143</v>
      </c>
      <c r="N849" s="12" t="str">
        <f>VLOOKUP(TablaCocina[[#This Row],[Número de Orden]],TablaSala[[Número de Orden]:[Cobro de la Orden]],2,FALSE)</f>
        <v>Sí</v>
      </c>
    </row>
    <row r="850" spans="1:14">
      <c r="A850" s="6">
        <v>331</v>
      </c>
      <c r="B850" s="12">
        <v>20</v>
      </c>
      <c r="C850" s="6" t="s">
        <v>194</v>
      </c>
      <c r="D850" s="12" t="s">
        <v>1155</v>
      </c>
      <c r="E850" s="6">
        <v>11</v>
      </c>
      <c r="F850" s="12">
        <v>19</v>
      </c>
      <c r="G850" s="12">
        <f>IF(TablaCocina[[#This Row],[Cobro de la orde]]="Sí",F850*K850,0)</f>
        <v>19</v>
      </c>
      <c r="H850" s="12">
        <f>IF(TablaCocina[[#This Row],[Cobro de la orde]]="Sí",(F850-E850)*K850,0)</f>
        <v>8</v>
      </c>
      <c r="I850" s="12">
        <f>IF(TablaCocina[[#This Row],[Cobro de la orde]]="Sí",F850*K850,0)</f>
        <v>19</v>
      </c>
      <c r="J850" s="46">
        <f>IF(TablaCocina[[#This Row],[Cobro de la orde]]="Sí",H850/G850,0)</f>
        <v>0.42105263157894735</v>
      </c>
      <c r="K850" s="12">
        <v>1</v>
      </c>
      <c r="L850" s="12">
        <v>5</v>
      </c>
      <c r="M850" s="6" t="s">
        <v>1142</v>
      </c>
      <c r="N850" s="12" t="str">
        <f>VLOOKUP(TablaCocina[[#This Row],[Número de Orden]],TablaSala[[Número de Orden]:[Cobro de la Orden]],2,FALSE)</f>
        <v>Sí</v>
      </c>
    </row>
    <row r="851" spans="1:14">
      <c r="A851" s="6">
        <v>331</v>
      </c>
      <c r="B851" s="12">
        <v>20</v>
      </c>
      <c r="C851" s="6" t="s">
        <v>47</v>
      </c>
      <c r="D851" s="12" t="s">
        <v>1156</v>
      </c>
      <c r="E851" s="6">
        <v>21</v>
      </c>
      <c r="F851" s="12">
        <v>35</v>
      </c>
      <c r="G851" s="12">
        <f>IF(TablaCocina[[#This Row],[Cobro de la orde]]="Sí",F851*K851,0)</f>
        <v>105</v>
      </c>
      <c r="H851" s="12">
        <f>IF(TablaCocina[[#This Row],[Cobro de la orde]]="Sí",(F851-E851)*K851,0)</f>
        <v>42</v>
      </c>
      <c r="I851" s="12">
        <f>IF(TablaCocina[[#This Row],[Cobro de la orde]]="Sí",F851*K851,0)</f>
        <v>105</v>
      </c>
      <c r="J851" s="46">
        <f>IF(TablaCocina[[#This Row],[Cobro de la orde]]="Sí",H851/G851,0)</f>
        <v>0.4</v>
      </c>
      <c r="K851" s="12">
        <v>3</v>
      </c>
      <c r="L851" s="12">
        <v>26</v>
      </c>
      <c r="M851" s="6" t="s">
        <v>1143</v>
      </c>
      <c r="N851" s="12" t="str">
        <f>VLOOKUP(TablaCocina[[#This Row],[Número de Orden]],TablaSala[[Número de Orden]:[Cobro de la Orden]],2,FALSE)</f>
        <v>Sí</v>
      </c>
    </row>
    <row r="852" spans="1:14">
      <c r="A852" s="6">
        <v>331</v>
      </c>
      <c r="B852" s="12">
        <v>20</v>
      </c>
      <c r="C852" s="6" t="s">
        <v>273</v>
      </c>
      <c r="D852" s="12" t="s">
        <v>1146</v>
      </c>
      <c r="E852" s="6">
        <v>14</v>
      </c>
      <c r="F852" s="12">
        <v>24</v>
      </c>
      <c r="G852" s="12">
        <f>IF(TablaCocina[[#This Row],[Cobro de la orde]]="Sí",F852*K852,0)</f>
        <v>24</v>
      </c>
      <c r="H852" s="12">
        <f>IF(TablaCocina[[#This Row],[Cobro de la orde]]="Sí",(F852-E852)*K852,0)</f>
        <v>10</v>
      </c>
      <c r="I852" s="12">
        <f>IF(TablaCocina[[#This Row],[Cobro de la orde]]="Sí",F852*K852,0)</f>
        <v>24</v>
      </c>
      <c r="J852" s="46">
        <f>IF(TablaCocina[[#This Row],[Cobro de la orde]]="Sí",H852/G852,0)</f>
        <v>0.41666666666666669</v>
      </c>
      <c r="K852" s="12">
        <v>1</v>
      </c>
      <c r="L852" s="12">
        <v>55</v>
      </c>
      <c r="M852" s="6" t="s">
        <v>1142</v>
      </c>
      <c r="N852" s="12" t="str">
        <f>VLOOKUP(TablaCocina[[#This Row],[Número de Orden]],TablaSala[[Número de Orden]:[Cobro de la Orden]],2,FALSE)</f>
        <v>Sí</v>
      </c>
    </row>
    <row r="853" spans="1:14">
      <c r="A853" s="6">
        <v>331</v>
      </c>
      <c r="B853" s="12">
        <v>20</v>
      </c>
      <c r="C853" s="6" t="s">
        <v>209</v>
      </c>
      <c r="D853" s="12" t="s">
        <v>1165</v>
      </c>
      <c r="E853" s="6">
        <v>15</v>
      </c>
      <c r="F853" s="12">
        <v>25</v>
      </c>
      <c r="G853" s="12">
        <f>IF(TablaCocina[[#This Row],[Cobro de la orde]]="Sí",F853*K853,0)</f>
        <v>25</v>
      </c>
      <c r="H853" s="12">
        <f>IF(TablaCocina[[#This Row],[Cobro de la orde]]="Sí",(F853-E853)*K853,0)</f>
        <v>10</v>
      </c>
      <c r="I853" s="12">
        <f>IF(TablaCocina[[#This Row],[Cobro de la orde]]="Sí",F853*K853,0)</f>
        <v>25</v>
      </c>
      <c r="J853" s="46">
        <f>IF(TablaCocina[[#This Row],[Cobro de la orde]]="Sí",H853/G853,0)</f>
        <v>0.4</v>
      </c>
      <c r="K853" s="12">
        <v>1</v>
      </c>
      <c r="L853" s="12">
        <v>35</v>
      </c>
      <c r="M853" s="6" t="s">
        <v>1142</v>
      </c>
      <c r="N853" s="12" t="str">
        <f>VLOOKUP(TablaCocina[[#This Row],[Número de Orden]],TablaSala[[Número de Orden]:[Cobro de la Orden]],2,FALSE)</f>
        <v>Sí</v>
      </c>
    </row>
    <row r="854" spans="1:14">
      <c r="A854" s="6">
        <v>332</v>
      </c>
      <c r="B854" s="12">
        <v>6</v>
      </c>
      <c r="C854" s="6" t="s">
        <v>79</v>
      </c>
      <c r="D854" s="12" t="s">
        <v>1150</v>
      </c>
      <c r="E854" s="6">
        <v>25</v>
      </c>
      <c r="F854" s="12">
        <v>40</v>
      </c>
      <c r="G854" s="12">
        <f>IF(TablaCocina[[#This Row],[Cobro de la orde]]="Sí",F854*K854,0)</f>
        <v>120</v>
      </c>
      <c r="H854" s="12">
        <f>IF(TablaCocina[[#This Row],[Cobro de la orde]]="Sí",(F854-E854)*K854,0)</f>
        <v>45</v>
      </c>
      <c r="I854" s="12">
        <f>IF(TablaCocina[[#This Row],[Cobro de la orde]]="Sí",F854*K854,0)</f>
        <v>120</v>
      </c>
      <c r="J854" s="46">
        <f>IF(TablaCocina[[#This Row],[Cobro de la orde]]="Sí",H854/G854,0)</f>
        <v>0.375</v>
      </c>
      <c r="K854" s="12">
        <v>3</v>
      </c>
      <c r="L854" s="12">
        <v>17</v>
      </c>
      <c r="M854" s="6" t="s">
        <v>1142</v>
      </c>
      <c r="N854" s="12" t="str">
        <f>VLOOKUP(TablaCocina[[#This Row],[Número de Orden]],TablaSala[[Número de Orden]:[Cobro de la Orden]],2,FALSE)</f>
        <v>Sí</v>
      </c>
    </row>
    <row r="855" spans="1:14">
      <c r="A855" s="6">
        <v>333</v>
      </c>
      <c r="B855" s="12">
        <v>6</v>
      </c>
      <c r="C855" s="6" t="s">
        <v>120</v>
      </c>
      <c r="D855" s="12" t="s">
        <v>1151</v>
      </c>
      <c r="E855" s="6">
        <v>22</v>
      </c>
      <c r="F855" s="12">
        <v>36</v>
      </c>
      <c r="G855" s="12">
        <f>IF(TablaCocina[[#This Row],[Cobro de la orde]]="Sí",F855*K855,0)</f>
        <v>36</v>
      </c>
      <c r="H855" s="12">
        <f>IF(TablaCocina[[#This Row],[Cobro de la orde]]="Sí",(F855-E855)*K855,0)</f>
        <v>14</v>
      </c>
      <c r="I855" s="12">
        <f>IF(TablaCocina[[#This Row],[Cobro de la orde]]="Sí",F855*K855,0)</f>
        <v>36</v>
      </c>
      <c r="J855" s="46">
        <f>IF(TablaCocina[[#This Row],[Cobro de la orde]]="Sí",H855/G855,0)</f>
        <v>0.3888888888888889</v>
      </c>
      <c r="K855" s="12">
        <v>1</v>
      </c>
      <c r="L855" s="12">
        <v>38</v>
      </c>
      <c r="M855" s="6" t="s">
        <v>1143</v>
      </c>
      <c r="N855" s="12" t="str">
        <f>VLOOKUP(TablaCocina[[#This Row],[Número de Orden]],TablaSala[[Número de Orden]:[Cobro de la Orden]],2,FALSE)</f>
        <v>Sí</v>
      </c>
    </row>
    <row r="856" spans="1:14">
      <c r="A856" s="6">
        <v>333</v>
      </c>
      <c r="B856" s="12">
        <v>6</v>
      </c>
      <c r="C856" s="6" t="s">
        <v>131</v>
      </c>
      <c r="D856" s="12" t="s">
        <v>1163</v>
      </c>
      <c r="E856" s="6">
        <v>10</v>
      </c>
      <c r="F856" s="12">
        <v>18</v>
      </c>
      <c r="G856" s="12">
        <f>IF(TablaCocina[[#This Row],[Cobro de la orde]]="Sí",F856*K856,0)</f>
        <v>36</v>
      </c>
      <c r="H856" s="12">
        <f>IF(TablaCocina[[#This Row],[Cobro de la orde]]="Sí",(F856-E856)*K856,0)</f>
        <v>16</v>
      </c>
      <c r="I856" s="12">
        <f>IF(TablaCocina[[#This Row],[Cobro de la orde]]="Sí",F856*K856,0)</f>
        <v>36</v>
      </c>
      <c r="J856" s="46">
        <f>IF(TablaCocina[[#This Row],[Cobro de la orde]]="Sí",H856/G856,0)</f>
        <v>0.44444444444444442</v>
      </c>
      <c r="K856" s="12">
        <v>2</v>
      </c>
      <c r="L856" s="12">
        <v>23</v>
      </c>
      <c r="M856" s="6" t="s">
        <v>1143</v>
      </c>
      <c r="N856" s="12" t="str">
        <f>VLOOKUP(TablaCocina[[#This Row],[Número de Orden]],TablaSala[[Número de Orden]:[Cobro de la Orden]],2,FALSE)</f>
        <v>Sí</v>
      </c>
    </row>
    <row r="857" spans="1:14">
      <c r="A857" s="6">
        <v>334</v>
      </c>
      <c r="B857" s="12">
        <v>12</v>
      </c>
      <c r="C857" s="6" t="s">
        <v>116</v>
      </c>
      <c r="D857" s="12" t="s">
        <v>1162</v>
      </c>
      <c r="E857" s="6">
        <v>13</v>
      </c>
      <c r="F857" s="12">
        <v>21</v>
      </c>
      <c r="G857" s="12">
        <f>IF(TablaCocina[[#This Row],[Cobro de la orde]]="Sí",F857*K857,0)</f>
        <v>42</v>
      </c>
      <c r="H857" s="12">
        <f>IF(TablaCocina[[#This Row],[Cobro de la orde]]="Sí",(F857-E857)*K857,0)</f>
        <v>16</v>
      </c>
      <c r="I857" s="12">
        <f>IF(TablaCocina[[#This Row],[Cobro de la orde]]="Sí",F857*K857,0)</f>
        <v>42</v>
      </c>
      <c r="J857" s="46">
        <f>IF(TablaCocina[[#This Row],[Cobro de la orde]]="Sí",H857/G857,0)</f>
        <v>0.38095238095238093</v>
      </c>
      <c r="K857" s="12">
        <v>2</v>
      </c>
      <c r="L857" s="12">
        <v>36</v>
      </c>
      <c r="M857" s="6" t="s">
        <v>1143</v>
      </c>
      <c r="N857" s="12" t="str">
        <f>VLOOKUP(TablaCocina[[#This Row],[Número de Orden]],TablaSala[[Número de Orden]:[Cobro de la Orden]],2,FALSE)</f>
        <v>Sí</v>
      </c>
    </row>
    <row r="858" spans="1:14">
      <c r="A858" s="6">
        <v>334</v>
      </c>
      <c r="B858" s="12">
        <v>12</v>
      </c>
      <c r="C858" s="6" t="s">
        <v>345</v>
      </c>
      <c r="D858" s="12" t="s">
        <v>1161</v>
      </c>
      <c r="E858" s="6">
        <v>14</v>
      </c>
      <c r="F858" s="12">
        <v>23</v>
      </c>
      <c r="G858" s="12">
        <f>IF(TablaCocina[[#This Row],[Cobro de la orde]]="Sí",F858*K858,0)</f>
        <v>23</v>
      </c>
      <c r="H858" s="12">
        <f>IF(TablaCocina[[#This Row],[Cobro de la orde]]="Sí",(F858-E858)*K858,0)</f>
        <v>9</v>
      </c>
      <c r="I858" s="12">
        <f>IF(TablaCocina[[#This Row],[Cobro de la orde]]="Sí",F858*K858,0)</f>
        <v>23</v>
      </c>
      <c r="J858" s="46">
        <f>IF(TablaCocina[[#This Row],[Cobro de la orde]]="Sí",H858/G858,0)</f>
        <v>0.39130434782608697</v>
      </c>
      <c r="K858" s="12">
        <v>1</v>
      </c>
      <c r="L858" s="12">
        <v>58</v>
      </c>
      <c r="M858" s="6" t="s">
        <v>1142</v>
      </c>
      <c r="N858" s="12" t="str">
        <f>VLOOKUP(TablaCocina[[#This Row],[Número de Orden]],TablaSala[[Número de Orden]:[Cobro de la Orden]],2,FALSE)</f>
        <v>Sí</v>
      </c>
    </row>
    <row r="859" spans="1:14">
      <c r="A859" s="6">
        <v>334</v>
      </c>
      <c r="B859" s="12">
        <v>12</v>
      </c>
      <c r="C859" s="6" t="s">
        <v>273</v>
      </c>
      <c r="D859" s="12" t="s">
        <v>1146</v>
      </c>
      <c r="E859" s="6">
        <v>14</v>
      </c>
      <c r="F859" s="12">
        <v>24</v>
      </c>
      <c r="G859" s="12">
        <f>IF(TablaCocina[[#This Row],[Cobro de la orde]]="Sí",F859*K859,0)</f>
        <v>48</v>
      </c>
      <c r="H859" s="12">
        <f>IF(TablaCocina[[#This Row],[Cobro de la orde]]="Sí",(F859-E859)*K859,0)</f>
        <v>20</v>
      </c>
      <c r="I859" s="12">
        <f>IF(TablaCocina[[#This Row],[Cobro de la orde]]="Sí",F859*K859,0)</f>
        <v>48</v>
      </c>
      <c r="J859" s="46">
        <f>IF(TablaCocina[[#This Row],[Cobro de la orde]]="Sí",H859/G859,0)</f>
        <v>0.41666666666666669</v>
      </c>
      <c r="K859" s="12">
        <v>2</v>
      </c>
      <c r="L859" s="12">
        <v>31</v>
      </c>
      <c r="M859" s="6" t="s">
        <v>1142</v>
      </c>
      <c r="N859" s="12" t="str">
        <f>VLOOKUP(TablaCocina[[#This Row],[Número de Orden]],TablaSala[[Número de Orden]:[Cobro de la Orden]],2,FALSE)</f>
        <v>Sí</v>
      </c>
    </row>
    <row r="860" spans="1:14">
      <c r="A860" s="6">
        <v>334</v>
      </c>
      <c r="B860" s="12">
        <v>12</v>
      </c>
      <c r="C860" s="6" t="s">
        <v>114</v>
      </c>
      <c r="D860" s="12" t="s">
        <v>1147</v>
      </c>
      <c r="E860" s="6">
        <v>18</v>
      </c>
      <c r="F860" s="12">
        <v>30</v>
      </c>
      <c r="G860" s="12">
        <f>IF(TablaCocina[[#This Row],[Cobro de la orde]]="Sí",F860*K860,0)</f>
        <v>60</v>
      </c>
      <c r="H860" s="12">
        <f>IF(TablaCocina[[#This Row],[Cobro de la orde]]="Sí",(F860-E860)*K860,0)</f>
        <v>24</v>
      </c>
      <c r="I860" s="12">
        <f>IF(TablaCocina[[#This Row],[Cobro de la orde]]="Sí",F860*K860,0)</f>
        <v>60</v>
      </c>
      <c r="J860" s="46">
        <f>IF(TablaCocina[[#This Row],[Cobro de la orde]]="Sí",H860/G860,0)</f>
        <v>0.4</v>
      </c>
      <c r="K860" s="12">
        <v>2</v>
      </c>
      <c r="L860" s="12">
        <v>31</v>
      </c>
      <c r="M860" s="6" t="s">
        <v>1142</v>
      </c>
      <c r="N860" s="12" t="str">
        <f>VLOOKUP(TablaCocina[[#This Row],[Número de Orden]],TablaSala[[Número de Orden]:[Cobro de la Orden]],2,FALSE)</f>
        <v>Sí</v>
      </c>
    </row>
    <row r="861" spans="1:14">
      <c r="A861" s="6">
        <v>335</v>
      </c>
      <c r="B861" s="12">
        <v>14</v>
      </c>
      <c r="C861" s="6" t="s">
        <v>114</v>
      </c>
      <c r="D861" s="12" t="s">
        <v>1147</v>
      </c>
      <c r="E861" s="6">
        <v>18</v>
      </c>
      <c r="F861" s="12">
        <v>30</v>
      </c>
      <c r="G861" s="12">
        <f>IF(TablaCocina[[#This Row],[Cobro de la orde]]="Sí",F861*K861,0)</f>
        <v>30</v>
      </c>
      <c r="H861" s="12">
        <f>IF(TablaCocina[[#This Row],[Cobro de la orde]]="Sí",(F861-E861)*K861,0)</f>
        <v>12</v>
      </c>
      <c r="I861" s="12">
        <f>IF(TablaCocina[[#This Row],[Cobro de la orde]]="Sí",F861*K861,0)</f>
        <v>30</v>
      </c>
      <c r="J861" s="46">
        <f>IF(TablaCocina[[#This Row],[Cobro de la orde]]="Sí",H861/G861,0)</f>
        <v>0.4</v>
      </c>
      <c r="K861" s="12">
        <v>1</v>
      </c>
      <c r="L861" s="12">
        <v>33</v>
      </c>
      <c r="M861" s="6" t="s">
        <v>1143</v>
      </c>
      <c r="N861" s="12" t="str">
        <f>VLOOKUP(TablaCocina[[#This Row],[Número de Orden]],TablaSala[[Número de Orden]:[Cobro de la Orden]],2,FALSE)</f>
        <v>Sí</v>
      </c>
    </row>
    <row r="862" spans="1:14">
      <c r="A862" s="6">
        <v>335</v>
      </c>
      <c r="B862" s="12">
        <v>14</v>
      </c>
      <c r="C862" s="6" t="s">
        <v>71</v>
      </c>
      <c r="D862" s="12" t="s">
        <v>1154</v>
      </c>
      <c r="E862" s="6">
        <v>16</v>
      </c>
      <c r="F862" s="12">
        <v>28</v>
      </c>
      <c r="G862" s="12">
        <f>IF(TablaCocina[[#This Row],[Cobro de la orde]]="Sí",F862*K862,0)</f>
        <v>84</v>
      </c>
      <c r="H862" s="12">
        <f>IF(TablaCocina[[#This Row],[Cobro de la orde]]="Sí",(F862-E862)*K862,0)</f>
        <v>36</v>
      </c>
      <c r="I862" s="12">
        <f>IF(TablaCocina[[#This Row],[Cobro de la orde]]="Sí",F862*K862,0)</f>
        <v>84</v>
      </c>
      <c r="J862" s="46">
        <f>IF(TablaCocina[[#This Row],[Cobro de la orde]]="Sí",H862/G862,0)</f>
        <v>0.42857142857142855</v>
      </c>
      <c r="K862" s="12">
        <v>3</v>
      </c>
      <c r="L862" s="12">
        <v>36</v>
      </c>
      <c r="M862" s="6" t="s">
        <v>1143</v>
      </c>
      <c r="N862" s="12" t="str">
        <f>VLOOKUP(TablaCocina[[#This Row],[Número de Orden]],TablaSala[[Número de Orden]:[Cobro de la Orden]],2,FALSE)</f>
        <v>Sí</v>
      </c>
    </row>
    <row r="863" spans="1:14">
      <c r="A863" s="6">
        <v>336</v>
      </c>
      <c r="B863" s="12">
        <v>4</v>
      </c>
      <c r="C863" s="6" t="s">
        <v>116</v>
      </c>
      <c r="D863" s="12" t="s">
        <v>1162</v>
      </c>
      <c r="E863" s="6">
        <v>13</v>
      </c>
      <c r="F863" s="12">
        <v>21</v>
      </c>
      <c r="G863" s="12">
        <f>IF(TablaCocina[[#This Row],[Cobro de la orde]]="Sí",F863*K863,0)</f>
        <v>42</v>
      </c>
      <c r="H863" s="12">
        <f>IF(TablaCocina[[#This Row],[Cobro de la orde]]="Sí",(F863-E863)*K863,0)</f>
        <v>16</v>
      </c>
      <c r="I863" s="12">
        <f>IF(TablaCocina[[#This Row],[Cobro de la orde]]="Sí",F863*K863,0)</f>
        <v>42</v>
      </c>
      <c r="J863" s="46">
        <f>IF(TablaCocina[[#This Row],[Cobro de la orde]]="Sí",H863/G863,0)</f>
        <v>0.38095238095238093</v>
      </c>
      <c r="K863" s="12">
        <v>2</v>
      </c>
      <c r="L863" s="12">
        <v>12</v>
      </c>
      <c r="M863" s="6" t="s">
        <v>1143</v>
      </c>
      <c r="N863" s="12" t="str">
        <f>VLOOKUP(TablaCocina[[#This Row],[Número de Orden]],TablaSala[[Número de Orden]:[Cobro de la Orden]],2,FALSE)</f>
        <v>Sí</v>
      </c>
    </row>
    <row r="864" spans="1:14">
      <c r="A864" s="6">
        <v>336</v>
      </c>
      <c r="B864" s="12">
        <v>4</v>
      </c>
      <c r="C864" s="6" t="s">
        <v>194</v>
      </c>
      <c r="D864" s="12" t="s">
        <v>1155</v>
      </c>
      <c r="E864" s="6">
        <v>11</v>
      </c>
      <c r="F864" s="12">
        <v>19</v>
      </c>
      <c r="G864" s="12">
        <f>IF(TablaCocina[[#This Row],[Cobro de la orde]]="Sí",F864*K864,0)</f>
        <v>38</v>
      </c>
      <c r="H864" s="12">
        <f>IF(TablaCocina[[#This Row],[Cobro de la orde]]="Sí",(F864-E864)*K864,0)</f>
        <v>16</v>
      </c>
      <c r="I864" s="12">
        <f>IF(TablaCocina[[#This Row],[Cobro de la orde]]="Sí",F864*K864,0)</f>
        <v>38</v>
      </c>
      <c r="J864" s="46">
        <f>IF(TablaCocina[[#This Row],[Cobro de la orde]]="Sí",H864/G864,0)</f>
        <v>0.42105263157894735</v>
      </c>
      <c r="K864" s="12">
        <v>2</v>
      </c>
      <c r="L864" s="12">
        <v>33</v>
      </c>
      <c r="M864" s="6" t="s">
        <v>1143</v>
      </c>
      <c r="N864" s="12" t="str">
        <f>VLOOKUP(TablaCocina[[#This Row],[Número de Orden]],TablaSala[[Número de Orden]:[Cobro de la Orden]],2,FALSE)</f>
        <v>Sí</v>
      </c>
    </row>
    <row r="865" spans="1:14">
      <c r="A865" s="6">
        <v>336</v>
      </c>
      <c r="B865" s="12">
        <v>4</v>
      </c>
      <c r="C865" s="6" t="s">
        <v>270</v>
      </c>
      <c r="D865" s="12" t="s">
        <v>1164</v>
      </c>
      <c r="E865" s="6">
        <v>15</v>
      </c>
      <c r="F865" s="12">
        <v>26</v>
      </c>
      <c r="G865" s="12">
        <f>IF(TablaCocina[[#This Row],[Cobro de la orde]]="Sí",F865*K865,0)</f>
        <v>78</v>
      </c>
      <c r="H865" s="12">
        <f>IF(TablaCocina[[#This Row],[Cobro de la orde]]="Sí",(F865-E865)*K865,0)</f>
        <v>33</v>
      </c>
      <c r="I865" s="12">
        <f>IF(TablaCocina[[#This Row],[Cobro de la orde]]="Sí",F865*K865,0)</f>
        <v>78</v>
      </c>
      <c r="J865" s="46">
        <f>IF(TablaCocina[[#This Row],[Cobro de la orde]]="Sí",H865/G865,0)</f>
        <v>0.42307692307692307</v>
      </c>
      <c r="K865" s="12">
        <v>3</v>
      </c>
      <c r="L865" s="12">
        <v>20</v>
      </c>
      <c r="M865" s="6" t="s">
        <v>1143</v>
      </c>
      <c r="N865" s="12" t="str">
        <f>VLOOKUP(TablaCocina[[#This Row],[Número de Orden]],TablaSala[[Número de Orden]:[Cobro de la Orden]],2,FALSE)</f>
        <v>Sí</v>
      </c>
    </row>
    <row r="866" spans="1:14">
      <c r="A866" s="6">
        <v>337</v>
      </c>
      <c r="B866" s="12">
        <v>11</v>
      </c>
      <c r="C866" s="6" t="s">
        <v>273</v>
      </c>
      <c r="D866" s="12" t="s">
        <v>1146</v>
      </c>
      <c r="E866" s="6">
        <v>14</v>
      </c>
      <c r="F866" s="12">
        <v>24</v>
      </c>
      <c r="G866" s="12">
        <f>IF(TablaCocina[[#This Row],[Cobro de la orde]]="Sí",F866*K866,0)</f>
        <v>72</v>
      </c>
      <c r="H866" s="12">
        <f>IF(TablaCocina[[#This Row],[Cobro de la orde]]="Sí",(F866-E866)*K866,0)</f>
        <v>30</v>
      </c>
      <c r="I866" s="12">
        <f>IF(TablaCocina[[#This Row],[Cobro de la orde]]="Sí",F866*K866,0)</f>
        <v>72</v>
      </c>
      <c r="J866" s="46">
        <f>IF(TablaCocina[[#This Row],[Cobro de la orde]]="Sí",H866/G866,0)</f>
        <v>0.41666666666666669</v>
      </c>
      <c r="K866" s="12">
        <v>3</v>
      </c>
      <c r="L866" s="12">
        <v>53</v>
      </c>
      <c r="M866" s="6" t="s">
        <v>1142</v>
      </c>
      <c r="N866" s="12" t="str">
        <f>VLOOKUP(TablaCocina[[#This Row],[Número de Orden]],TablaSala[[Número de Orden]:[Cobro de la Orden]],2,FALSE)</f>
        <v>Sí</v>
      </c>
    </row>
    <row r="867" spans="1:14">
      <c r="A867" s="6">
        <v>337</v>
      </c>
      <c r="B867" s="12">
        <v>11</v>
      </c>
      <c r="C867" s="6" t="s">
        <v>71</v>
      </c>
      <c r="D867" s="12" t="s">
        <v>1154</v>
      </c>
      <c r="E867" s="6">
        <v>16</v>
      </c>
      <c r="F867" s="12">
        <v>28</v>
      </c>
      <c r="G867" s="12">
        <f>IF(TablaCocina[[#This Row],[Cobro de la orde]]="Sí",F867*K867,0)</f>
        <v>28</v>
      </c>
      <c r="H867" s="12">
        <f>IF(TablaCocina[[#This Row],[Cobro de la orde]]="Sí",(F867-E867)*K867,0)</f>
        <v>12</v>
      </c>
      <c r="I867" s="12">
        <f>IF(TablaCocina[[#This Row],[Cobro de la orde]]="Sí",F867*K867,0)</f>
        <v>28</v>
      </c>
      <c r="J867" s="46">
        <f>IF(TablaCocina[[#This Row],[Cobro de la orde]]="Sí",H867/G867,0)</f>
        <v>0.42857142857142855</v>
      </c>
      <c r="K867" s="12">
        <v>1</v>
      </c>
      <c r="L867" s="12">
        <v>5</v>
      </c>
      <c r="M867" s="6" t="s">
        <v>1143</v>
      </c>
      <c r="N867" s="12" t="str">
        <f>VLOOKUP(TablaCocina[[#This Row],[Número de Orden]],TablaSala[[Número de Orden]:[Cobro de la Orden]],2,FALSE)</f>
        <v>Sí</v>
      </c>
    </row>
    <row r="868" spans="1:14">
      <c r="A868" s="6">
        <v>338</v>
      </c>
      <c r="B868" s="12">
        <v>18</v>
      </c>
      <c r="C868" s="6" t="s">
        <v>91</v>
      </c>
      <c r="D868" s="12" t="s">
        <v>1159</v>
      </c>
      <c r="E868" s="6">
        <v>20</v>
      </c>
      <c r="F868" s="12">
        <v>34</v>
      </c>
      <c r="G868" s="12">
        <f>IF(TablaCocina[[#This Row],[Cobro de la orde]]="Sí",F868*K868,0)</f>
        <v>102</v>
      </c>
      <c r="H868" s="12">
        <f>IF(TablaCocina[[#This Row],[Cobro de la orde]]="Sí",(F868-E868)*K868,0)</f>
        <v>42</v>
      </c>
      <c r="I868" s="12">
        <f>IF(TablaCocina[[#This Row],[Cobro de la orde]]="Sí",F868*K868,0)</f>
        <v>102</v>
      </c>
      <c r="J868" s="46">
        <f>IF(TablaCocina[[#This Row],[Cobro de la orde]]="Sí",H868/G868,0)</f>
        <v>0.41176470588235292</v>
      </c>
      <c r="K868" s="12">
        <v>3</v>
      </c>
      <c r="L868" s="12">
        <v>44</v>
      </c>
      <c r="M868" s="6" t="s">
        <v>1142</v>
      </c>
      <c r="N868" s="12" t="str">
        <f>VLOOKUP(TablaCocina[[#This Row],[Número de Orden]],TablaSala[[Número de Orden]:[Cobro de la Orden]],2,FALSE)</f>
        <v>Sí</v>
      </c>
    </row>
    <row r="869" spans="1:14">
      <c r="A869" s="6">
        <v>338</v>
      </c>
      <c r="B869" s="12">
        <v>18</v>
      </c>
      <c r="C869" s="6" t="s">
        <v>116</v>
      </c>
      <c r="D869" s="12" t="s">
        <v>1162</v>
      </c>
      <c r="E869" s="6">
        <v>13</v>
      </c>
      <c r="F869" s="12">
        <v>21</v>
      </c>
      <c r="G869" s="12">
        <f>IF(TablaCocina[[#This Row],[Cobro de la orde]]="Sí",F869*K869,0)</f>
        <v>21</v>
      </c>
      <c r="H869" s="12">
        <f>IF(TablaCocina[[#This Row],[Cobro de la orde]]="Sí",(F869-E869)*K869,0)</f>
        <v>8</v>
      </c>
      <c r="I869" s="12">
        <f>IF(TablaCocina[[#This Row],[Cobro de la orde]]="Sí",F869*K869,0)</f>
        <v>21</v>
      </c>
      <c r="J869" s="46">
        <f>IF(TablaCocina[[#This Row],[Cobro de la orde]]="Sí",H869/G869,0)</f>
        <v>0.38095238095238093</v>
      </c>
      <c r="K869" s="12">
        <v>1</v>
      </c>
      <c r="L869" s="12">
        <v>10</v>
      </c>
      <c r="M869" s="6" t="s">
        <v>1143</v>
      </c>
      <c r="N869" s="12" t="str">
        <f>VLOOKUP(TablaCocina[[#This Row],[Número de Orden]],TablaSala[[Número de Orden]:[Cobro de la Orden]],2,FALSE)</f>
        <v>Sí</v>
      </c>
    </row>
    <row r="870" spans="1:14">
      <c r="A870" s="6">
        <v>338</v>
      </c>
      <c r="B870" s="12">
        <v>18</v>
      </c>
      <c r="C870" s="6" t="s">
        <v>428</v>
      </c>
      <c r="D870" s="12" t="s">
        <v>1157</v>
      </c>
      <c r="E870" s="6">
        <v>19</v>
      </c>
      <c r="F870" s="12">
        <v>32</v>
      </c>
      <c r="G870" s="12">
        <f>IF(TablaCocina[[#This Row],[Cobro de la orde]]="Sí",F870*K870,0)</f>
        <v>96</v>
      </c>
      <c r="H870" s="12">
        <f>IF(TablaCocina[[#This Row],[Cobro de la orde]]="Sí",(F870-E870)*K870,0)</f>
        <v>39</v>
      </c>
      <c r="I870" s="12">
        <f>IF(TablaCocina[[#This Row],[Cobro de la orde]]="Sí",F870*K870,0)</f>
        <v>96</v>
      </c>
      <c r="J870" s="46">
        <f>IF(TablaCocina[[#This Row],[Cobro de la orde]]="Sí",H870/G870,0)</f>
        <v>0.40625</v>
      </c>
      <c r="K870" s="12">
        <v>3</v>
      </c>
      <c r="L870" s="12">
        <v>30</v>
      </c>
      <c r="M870" s="6" t="s">
        <v>1143</v>
      </c>
      <c r="N870" s="12" t="str">
        <f>VLOOKUP(TablaCocina[[#This Row],[Número de Orden]],TablaSala[[Número de Orden]:[Cobro de la Orden]],2,FALSE)</f>
        <v>Sí</v>
      </c>
    </row>
    <row r="871" spans="1:14">
      <c r="A871" s="6">
        <v>338</v>
      </c>
      <c r="B871" s="12">
        <v>18</v>
      </c>
      <c r="C871" s="6" t="s">
        <v>255</v>
      </c>
      <c r="D871" s="12" t="s">
        <v>1160</v>
      </c>
      <c r="E871" s="6">
        <v>12</v>
      </c>
      <c r="F871" s="12">
        <v>20</v>
      </c>
      <c r="G871" s="12">
        <f>IF(TablaCocina[[#This Row],[Cobro de la orde]]="Sí",F871*K871,0)</f>
        <v>60</v>
      </c>
      <c r="H871" s="12">
        <f>IF(TablaCocina[[#This Row],[Cobro de la orde]]="Sí",(F871-E871)*K871,0)</f>
        <v>24</v>
      </c>
      <c r="I871" s="12">
        <f>IF(TablaCocina[[#This Row],[Cobro de la orde]]="Sí",F871*K871,0)</f>
        <v>60</v>
      </c>
      <c r="J871" s="46">
        <f>IF(TablaCocina[[#This Row],[Cobro de la orde]]="Sí",H871/G871,0)</f>
        <v>0.4</v>
      </c>
      <c r="K871" s="12">
        <v>3</v>
      </c>
      <c r="L871" s="12">
        <v>59</v>
      </c>
      <c r="M871" s="6" t="s">
        <v>1142</v>
      </c>
      <c r="N871" s="12" t="str">
        <f>VLOOKUP(TablaCocina[[#This Row],[Número de Orden]],TablaSala[[Número de Orden]:[Cobro de la Orden]],2,FALSE)</f>
        <v>Sí</v>
      </c>
    </row>
    <row r="872" spans="1:14">
      <c r="A872" s="6">
        <v>339</v>
      </c>
      <c r="B872" s="12">
        <v>13</v>
      </c>
      <c r="C872" s="6" t="s">
        <v>65</v>
      </c>
      <c r="D872" s="12" t="s">
        <v>1152</v>
      </c>
      <c r="E872" s="6">
        <v>17</v>
      </c>
      <c r="F872" s="12">
        <v>29</v>
      </c>
      <c r="G872" s="12">
        <f>IF(TablaCocina[[#This Row],[Cobro de la orde]]="Sí",F872*K872,0)</f>
        <v>58</v>
      </c>
      <c r="H872" s="12">
        <f>IF(TablaCocina[[#This Row],[Cobro de la orde]]="Sí",(F872-E872)*K872,0)</f>
        <v>24</v>
      </c>
      <c r="I872" s="12">
        <f>IF(TablaCocina[[#This Row],[Cobro de la orde]]="Sí",F872*K872,0)</f>
        <v>58</v>
      </c>
      <c r="J872" s="46">
        <f>IF(TablaCocina[[#This Row],[Cobro de la orde]]="Sí",H872/G872,0)</f>
        <v>0.41379310344827586</v>
      </c>
      <c r="K872" s="12">
        <v>2</v>
      </c>
      <c r="L872" s="12">
        <v>6</v>
      </c>
      <c r="M872" s="6" t="s">
        <v>1143</v>
      </c>
      <c r="N872" s="12" t="str">
        <f>VLOOKUP(TablaCocina[[#This Row],[Número de Orden]],TablaSala[[Número de Orden]:[Cobro de la Orden]],2,FALSE)</f>
        <v>Sí</v>
      </c>
    </row>
    <row r="873" spans="1:14">
      <c r="A873" s="6">
        <v>339</v>
      </c>
      <c r="B873" s="12">
        <v>13</v>
      </c>
      <c r="C873" s="6" t="s">
        <v>345</v>
      </c>
      <c r="D873" s="12" t="s">
        <v>1161</v>
      </c>
      <c r="E873" s="6">
        <v>14</v>
      </c>
      <c r="F873" s="12">
        <v>23</v>
      </c>
      <c r="G873" s="12">
        <f>IF(TablaCocina[[#This Row],[Cobro de la orde]]="Sí",F873*K873,0)</f>
        <v>46</v>
      </c>
      <c r="H873" s="12">
        <f>IF(TablaCocina[[#This Row],[Cobro de la orde]]="Sí",(F873-E873)*K873,0)</f>
        <v>18</v>
      </c>
      <c r="I873" s="12">
        <f>IF(TablaCocina[[#This Row],[Cobro de la orde]]="Sí",F873*K873,0)</f>
        <v>46</v>
      </c>
      <c r="J873" s="46">
        <f>IF(TablaCocina[[#This Row],[Cobro de la orde]]="Sí",H873/G873,0)</f>
        <v>0.39130434782608697</v>
      </c>
      <c r="K873" s="12">
        <v>2</v>
      </c>
      <c r="L873" s="12">
        <v>40</v>
      </c>
      <c r="M873" s="6" t="s">
        <v>1142</v>
      </c>
      <c r="N873" s="12" t="str">
        <f>VLOOKUP(TablaCocina[[#This Row],[Número de Orden]],TablaSala[[Número de Orden]:[Cobro de la Orden]],2,FALSE)</f>
        <v>Sí</v>
      </c>
    </row>
    <row r="874" spans="1:14">
      <c r="A874" s="6">
        <v>340</v>
      </c>
      <c r="B874" s="12">
        <v>15</v>
      </c>
      <c r="C874" s="6" t="s">
        <v>79</v>
      </c>
      <c r="D874" s="12" t="s">
        <v>1150</v>
      </c>
      <c r="E874" s="6">
        <v>25</v>
      </c>
      <c r="F874" s="12">
        <v>40</v>
      </c>
      <c r="G874" s="12">
        <f>IF(TablaCocina[[#This Row],[Cobro de la orde]]="Sí",F874*K874,0)</f>
        <v>80</v>
      </c>
      <c r="H874" s="12">
        <f>IF(TablaCocina[[#This Row],[Cobro de la orde]]="Sí",(F874-E874)*K874,0)</f>
        <v>30</v>
      </c>
      <c r="I874" s="12">
        <f>IF(TablaCocina[[#This Row],[Cobro de la orde]]="Sí",F874*K874,0)</f>
        <v>80</v>
      </c>
      <c r="J874" s="46">
        <f>IF(TablaCocina[[#This Row],[Cobro de la orde]]="Sí",H874/G874,0)</f>
        <v>0.375</v>
      </c>
      <c r="K874" s="12">
        <v>2</v>
      </c>
      <c r="L874" s="12">
        <v>35</v>
      </c>
      <c r="M874" s="6" t="s">
        <v>1143</v>
      </c>
      <c r="N874" s="12" t="str">
        <f>VLOOKUP(TablaCocina[[#This Row],[Número de Orden]],TablaSala[[Número de Orden]:[Cobro de la Orden]],2,FALSE)</f>
        <v>Sí</v>
      </c>
    </row>
    <row r="875" spans="1:14">
      <c r="A875" s="6">
        <v>340</v>
      </c>
      <c r="B875" s="12">
        <v>15</v>
      </c>
      <c r="C875" s="6" t="s">
        <v>71</v>
      </c>
      <c r="D875" s="12" t="s">
        <v>1154</v>
      </c>
      <c r="E875" s="6">
        <v>16</v>
      </c>
      <c r="F875" s="12">
        <v>28</v>
      </c>
      <c r="G875" s="12">
        <f>IF(TablaCocina[[#This Row],[Cobro de la orde]]="Sí",F875*K875,0)</f>
        <v>84</v>
      </c>
      <c r="H875" s="12">
        <f>IF(TablaCocina[[#This Row],[Cobro de la orde]]="Sí",(F875-E875)*K875,0)</f>
        <v>36</v>
      </c>
      <c r="I875" s="12">
        <f>IF(TablaCocina[[#This Row],[Cobro de la orde]]="Sí",F875*K875,0)</f>
        <v>84</v>
      </c>
      <c r="J875" s="46">
        <f>IF(TablaCocina[[#This Row],[Cobro de la orde]]="Sí",H875/G875,0)</f>
        <v>0.42857142857142855</v>
      </c>
      <c r="K875" s="12">
        <v>3</v>
      </c>
      <c r="L875" s="12">
        <v>56</v>
      </c>
      <c r="M875" s="6" t="s">
        <v>1142</v>
      </c>
      <c r="N875" s="12" t="str">
        <f>VLOOKUP(TablaCocina[[#This Row],[Número de Orden]],TablaSala[[Número de Orden]:[Cobro de la Orden]],2,FALSE)</f>
        <v>Sí</v>
      </c>
    </row>
    <row r="876" spans="1:14">
      <c r="A876" s="6">
        <v>341</v>
      </c>
      <c r="B876" s="12">
        <v>14</v>
      </c>
      <c r="C876" s="6" t="s">
        <v>71</v>
      </c>
      <c r="D876" s="12" t="s">
        <v>1154</v>
      </c>
      <c r="E876" s="6">
        <v>16</v>
      </c>
      <c r="F876" s="12">
        <v>28</v>
      </c>
      <c r="G876" s="12">
        <f>IF(TablaCocina[[#This Row],[Cobro de la orde]]="Sí",F876*K876,0)</f>
        <v>28</v>
      </c>
      <c r="H876" s="12">
        <f>IF(TablaCocina[[#This Row],[Cobro de la orde]]="Sí",(F876-E876)*K876,0)</f>
        <v>12</v>
      </c>
      <c r="I876" s="12">
        <f>IF(TablaCocina[[#This Row],[Cobro de la orde]]="Sí",F876*K876,0)</f>
        <v>28</v>
      </c>
      <c r="J876" s="46">
        <f>IF(TablaCocina[[#This Row],[Cobro de la orde]]="Sí",H876/G876,0)</f>
        <v>0.42857142857142855</v>
      </c>
      <c r="K876" s="12">
        <v>1</v>
      </c>
      <c r="L876" s="12">
        <v>46</v>
      </c>
      <c r="M876" s="6" t="s">
        <v>1142</v>
      </c>
      <c r="N876" s="12" t="str">
        <f>VLOOKUP(TablaCocina[[#This Row],[Número de Orden]],TablaSala[[Número de Orden]:[Cobro de la Orden]],2,FALSE)</f>
        <v>Sí</v>
      </c>
    </row>
    <row r="877" spans="1:14">
      <c r="A877" s="6">
        <v>341</v>
      </c>
      <c r="B877" s="12">
        <v>14</v>
      </c>
      <c r="C877" s="6" t="s">
        <v>349</v>
      </c>
      <c r="D877" s="12" t="s">
        <v>1158</v>
      </c>
      <c r="E877" s="6">
        <v>13</v>
      </c>
      <c r="F877" s="12">
        <v>22</v>
      </c>
      <c r="G877" s="12">
        <f>IF(TablaCocina[[#This Row],[Cobro de la orde]]="Sí",F877*K877,0)</f>
        <v>44</v>
      </c>
      <c r="H877" s="12">
        <f>IF(TablaCocina[[#This Row],[Cobro de la orde]]="Sí",(F877-E877)*K877,0)</f>
        <v>18</v>
      </c>
      <c r="I877" s="12">
        <f>IF(TablaCocina[[#This Row],[Cobro de la orde]]="Sí",F877*K877,0)</f>
        <v>44</v>
      </c>
      <c r="J877" s="46">
        <f>IF(TablaCocina[[#This Row],[Cobro de la orde]]="Sí",H877/G877,0)</f>
        <v>0.40909090909090912</v>
      </c>
      <c r="K877" s="12">
        <v>2</v>
      </c>
      <c r="L877" s="12">
        <v>34</v>
      </c>
      <c r="M877" s="6" t="s">
        <v>1143</v>
      </c>
      <c r="N877" s="12" t="str">
        <f>VLOOKUP(TablaCocina[[#This Row],[Número de Orden]],TablaSala[[Número de Orden]:[Cobro de la Orden]],2,FALSE)</f>
        <v>Sí</v>
      </c>
    </row>
    <row r="878" spans="1:14">
      <c r="A878" s="6">
        <v>341</v>
      </c>
      <c r="B878" s="12">
        <v>14</v>
      </c>
      <c r="C878" s="6" t="s">
        <v>47</v>
      </c>
      <c r="D878" s="12" t="s">
        <v>1156</v>
      </c>
      <c r="E878" s="6">
        <v>21</v>
      </c>
      <c r="F878" s="12">
        <v>35</v>
      </c>
      <c r="G878" s="12">
        <f>IF(TablaCocina[[#This Row],[Cobro de la orde]]="Sí",F878*K878,0)</f>
        <v>105</v>
      </c>
      <c r="H878" s="12">
        <f>IF(TablaCocina[[#This Row],[Cobro de la orde]]="Sí",(F878-E878)*K878,0)</f>
        <v>42</v>
      </c>
      <c r="I878" s="12">
        <f>IF(TablaCocina[[#This Row],[Cobro de la orde]]="Sí",F878*K878,0)</f>
        <v>105</v>
      </c>
      <c r="J878" s="46">
        <f>IF(TablaCocina[[#This Row],[Cobro de la orde]]="Sí",H878/G878,0)</f>
        <v>0.4</v>
      </c>
      <c r="K878" s="12">
        <v>3</v>
      </c>
      <c r="L878" s="12">
        <v>8</v>
      </c>
      <c r="M878" s="6" t="s">
        <v>1143</v>
      </c>
      <c r="N878" s="12" t="str">
        <f>VLOOKUP(TablaCocina[[#This Row],[Número de Orden]],TablaSala[[Número de Orden]:[Cobro de la Orden]],2,FALSE)</f>
        <v>Sí</v>
      </c>
    </row>
    <row r="879" spans="1:14">
      <c r="A879" s="6">
        <v>342</v>
      </c>
      <c r="B879" s="12">
        <v>19</v>
      </c>
      <c r="C879" s="6" t="s">
        <v>345</v>
      </c>
      <c r="D879" s="12" t="s">
        <v>1161</v>
      </c>
      <c r="E879" s="6">
        <v>14</v>
      </c>
      <c r="F879" s="12">
        <v>23</v>
      </c>
      <c r="G879" s="12">
        <f>IF(TablaCocina[[#This Row],[Cobro de la orde]]="Sí",F879*K879,0)</f>
        <v>46</v>
      </c>
      <c r="H879" s="12">
        <f>IF(TablaCocina[[#This Row],[Cobro de la orde]]="Sí",(F879-E879)*K879,0)</f>
        <v>18</v>
      </c>
      <c r="I879" s="12">
        <f>IF(TablaCocina[[#This Row],[Cobro de la orde]]="Sí",F879*K879,0)</f>
        <v>46</v>
      </c>
      <c r="J879" s="46">
        <f>IF(TablaCocina[[#This Row],[Cobro de la orde]]="Sí",H879/G879,0)</f>
        <v>0.39130434782608697</v>
      </c>
      <c r="K879" s="12">
        <v>2</v>
      </c>
      <c r="L879" s="12">
        <v>23</v>
      </c>
      <c r="M879" s="6" t="s">
        <v>1143</v>
      </c>
      <c r="N879" s="12" t="str">
        <f>VLOOKUP(TablaCocina[[#This Row],[Número de Orden]],TablaSala[[Número de Orden]:[Cobro de la Orden]],2,FALSE)</f>
        <v>Sí</v>
      </c>
    </row>
    <row r="880" spans="1:14">
      <c r="A880" s="6">
        <v>342</v>
      </c>
      <c r="B880" s="12">
        <v>19</v>
      </c>
      <c r="C880" s="6" t="s">
        <v>71</v>
      </c>
      <c r="D880" s="12" t="s">
        <v>1154</v>
      </c>
      <c r="E880" s="6">
        <v>16</v>
      </c>
      <c r="F880" s="12">
        <v>28</v>
      </c>
      <c r="G880" s="12">
        <f>IF(TablaCocina[[#This Row],[Cobro de la orde]]="Sí",F880*K880,0)</f>
        <v>56</v>
      </c>
      <c r="H880" s="12">
        <f>IF(TablaCocina[[#This Row],[Cobro de la orde]]="Sí",(F880-E880)*K880,0)</f>
        <v>24</v>
      </c>
      <c r="I880" s="12">
        <f>IF(TablaCocina[[#This Row],[Cobro de la orde]]="Sí",F880*K880,0)</f>
        <v>56</v>
      </c>
      <c r="J880" s="46">
        <f>IF(TablaCocina[[#This Row],[Cobro de la orde]]="Sí",H880/G880,0)</f>
        <v>0.42857142857142855</v>
      </c>
      <c r="K880" s="12">
        <v>2</v>
      </c>
      <c r="L880" s="12">
        <v>31</v>
      </c>
      <c r="M880" s="6" t="s">
        <v>1143</v>
      </c>
      <c r="N880" s="12" t="str">
        <f>VLOOKUP(TablaCocina[[#This Row],[Número de Orden]],TablaSala[[Número de Orden]:[Cobro de la Orden]],2,FALSE)</f>
        <v>Sí</v>
      </c>
    </row>
    <row r="881" spans="1:14">
      <c r="A881" s="6">
        <v>343</v>
      </c>
      <c r="B881" s="12">
        <v>12</v>
      </c>
      <c r="C881" s="6" t="s">
        <v>91</v>
      </c>
      <c r="D881" s="12" t="s">
        <v>1159</v>
      </c>
      <c r="E881" s="6">
        <v>20</v>
      </c>
      <c r="F881" s="12">
        <v>34</v>
      </c>
      <c r="G881" s="12">
        <f>IF(TablaCocina[[#This Row],[Cobro de la orde]]="Sí",F881*K881,0)</f>
        <v>68</v>
      </c>
      <c r="H881" s="12">
        <f>IF(TablaCocina[[#This Row],[Cobro de la orde]]="Sí",(F881-E881)*K881,0)</f>
        <v>28</v>
      </c>
      <c r="I881" s="12">
        <f>IF(TablaCocina[[#This Row],[Cobro de la orde]]="Sí",F881*K881,0)</f>
        <v>68</v>
      </c>
      <c r="J881" s="46">
        <f>IF(TablaCocina[[#This Row],[Cobro de la orde]]="Sí",H881/G881,0)</f>
        <v>0.41176470588235292</v>
      </c>
      <c r="K881" s="12">
        <v>2</v>
      </c>
      <c r="L881" s="12">
        <v>58</v>
      </c>
      <c r="M881" s="6" t="s">
        <v>1143</v>
      </c>
      <c r="N881" s="12" t="str">
        <f>VLOOKUP(TablaCocina[[#This Row],[Número de Orden]],TablaSala[[Número de Orden]:[Cobro de la Orden]],2,FALSE)</f>
        <v>Sí</v>
      </c>
    </row>
    <row r="882" spans="1:14">
      <c r="A882" s="6">
        <v>343</v>
      </c>
      <c r="B882" s="12">
        <v>12</v>
      </c>
      <c r="C882" s="6" t="s">
        <v>345</v>
      </c>
      <c r="D882" s="12" t="s">
        <v>1161</v>
      </c>
      <c r="E882" s="6">
        <v>14</v>
      </c>
      <c r="F882" s="12">
        <v>23</v>
      </c>
      <c r="G882" s="12">
        <f>IF(TablaCocina[[#This Row],[Cobro de la orde]]="Sí",F882*K882,0)</f>
        <v>69</v>
      </c>
      <c r="H882" s="12">
        <f>IF(TablaCocina[[#This Row],[Cobro de la orde]]="Sí",(F882-E882)*K882,0)</f>
        <v>27</v>
      </c>
      <c r="I882" s="12">
        <f>IF(TablaCocina[[#This Row],[Cobro de la orde]]="Sí",F882*K882,0)</f>
        <v>69</v>
      </c>
      <c r="J882" s="46">
        <f>IF(TablaCocina[[#This Row],[Cobro de la orde]]="Sí",H882/G882,0)</f>
        <v>0.39130434782608697</v>
      </c>
      <c r="K882" s="12">
        <v>3</v>
      </c>
      <c r="L882" s="12">
        <v>43</v>
      </c>
      <c r="M882" s="6" t="s">
        <v>1142</v>
      </c>
      <c r="N882" s="12" t="str">
        <f>VLOOKUP(TablaCocina[[#This Row],[Número de Orden]],TablaSala[[Número de Orden]:[Cobro de la Orden]],2,FALSE)</f>
        <v>Sí</v>
      </c>
    </row>
    <row r="883" spans="1:14">
      <c r="A883" s="6">
        <v>344</v>
      </c>
      <c r="B883" s="12">
        <v>15</v>
      </c>
      <c r="C883" s="6" t="s">
        <v>47</v>
      </c>
      <c r="D883" s="12" t="s">
        <v>1156</v>
      </c>
      <c r="E883" s="6">
        <v>21</v>
      </c>
      <c r="F883" s="12">
        <v>35</v>
      </c>
      <c r="G883" s="12">
        <f>IF(TablaCocina[[#This Row],[Cobro de la orde]]="Sí",F883*K883,0)</f>
        <v>35</v>
      </c>
      <c r="H883" s="12">
        <f>IF(TablaCocina[[#This Row],[Cobro de la orde]]="Sí",(F883-E883)*K883,0)</f>
        <v>14</v>
      </c>
      <c r="I883" s="12">
        <f>IF(TablaCocina[[#This Row],[Cobro de la orde]]="Sí",F883*K883,0)</f>
        <v>35</v>
      </c>
      <c r="J883" s="46">
        <f>IF(TablaCocina[[#This Row],[Cobro de la orde]]="Sí",H883/G883,0)</f>
        <v>0.4</v>
      </c>
      <c r="K883" s="12">
        <v>1</v>
      </c>
      <c r="L883" s="12">
        <v>11</v>
      </c>
      <c r="M883" s="6" t="s">
        <v>1143</v>
      </c>
      <c r="N883" s="12" t="str">
        <f>VLOOKUP(TablaCocina[[#This Row],[Número de Orden]],TablaSala[[Número de Orden]:[Cobro de la Orden]],2,FALSE)</f>
        <v>Sí</v>
      </c>
    </row>
    <row r="884" spans="1:14">
      <c r="A884" s="6">
        <v>344</v>
      </c>
      <c r="B884" s="12">
        <v>15</v>
      </c>
      <c r="C884" s="6" t="s">
        <v>200</v>
      </c>
      <c r="D884" s="12" t="s">
        <v>1148</v>
      </c>
      <c r="E884" s="6">
        <v>19</v>
      </c>
      <c r="F884" s="12">
        <v>31</v>
      </c>
      <c r="G884" s="12">
        <f>IF(TablaCocina[[#This Row],[Cobro de la orde]]="Sí",F884*K884,0)</f>
        <v>62</v>
      </c>
      <c r="H884" s="12">
        <f>IF(TablaCocina[[#This Row],[Cobro de la orde]]="Sí",(F884-E884)*K884,0)</f>
        <v>24</v>
      </c>
      <c r="I884" s="12">
        <f>IF(TablaCocina[[#This Row],[Cobro de la orde]]="Sí",F884*K884,0)</f>
        <v>62</v>
      </c>
      <c r="J884" s="46">
        <f>IF(TablaCocina[[#This Row],[Cobro de la orde]]="Sí",H884/G884,0)</f>
        <v>0.38709677419354838</v>
      </c>
      <c r="K884" s="12">
        <v>2</v>
      </c>
      <c r="L884" s="12">
        <v>28</v>
      </c>
      <c r="M884" s="6" t="s">
        <v>1143</v>
      </c>
      <c r="N884" s="12" t="str">
        <f>VLOOKUP(TablaCocina[[#This Row],[Número de Orden]],TablaSala[[Número de Orden]:[Cobro de la Orden]],2,FALSE)</f>
        <v>Sí</v>
      </c>
    </row>
    <row r="885" spans="1:14">
      <c r="A885" s="6">
        <v>344</v>
      </c>
      <c r="B885" s="12">
        <v>15</v>
      </c>
      <c r="C885" s="6" t="s">
        <v>428</v>
      </c>
      <c r="D885" s="12" t="s">
        <v>1157</v>
      </c>
      <c r="E885" s="6">
        <v>19</v>
      </c>
      <c r="F885" s="12">
        <v>32</v>
      </c>
      <c r="G885" s="12">
        <f>IF(TablaCocina[[#This Row],[Cobro de la orde]]="Sí",F885*K885,0)</f>
        <v>64</v>
      </c>
      <c r="H885" s="12">
        <f>IF(TablaCocina[[#This Row],[Cobro de la orde]]="Sí",(F885-E885)*K885,0)</f>
        <v>26</v>
      </c>
      <c r="I885" s="12">
        <f>IF(TablaCocina[[#This Row],[Cobro de la orde]]="Sí",F885*K885,0)</f>
        <v>64</v>
      </c>
      <c r="J885" s="46">
        <f>IF(TablaCocina[[#This Row],[Cobro de la orde]]="Sí",H885/G885,0)</f>
        <v>0.40625</v>
      </c>
      <c r="K885" s="12">
        <v>2</v>
      </c>
      <c r="L885" s="12">
        <v>19</v>
      </c>
      <c r="M885" s="6" t="s">
        <v>1143</v>
      </c>
      <c r="N885" s="12" t="str">
        <f>VLOOKUP(TablaCocina[[#This Row],[Número de Orden]],TablaSala[[Número de Orden]:[Cobro de la Orden]],2,FALSE)</f>
        <v>Sí</v>
      </c>
    </row>
    <row r="886" spans="1:14">
      <c r="A886" s="6">
        <v>344</v>
      </c>
      <c r="B886" s="12">
        <v>15</v>
      </c>
      <c r="C886" s="6" t="s">
        <v>349</v>
      </c>
      <c r="D886" s="12" t="s">
        <v>1158</v>
      </c>
      <c r="E886" s="6">
        <v>13</v>
      </c>
      <c r="F886" s="12">
        <v>22</v>
      </c>
      <c r="G886" s="12">
        <f>IF(TablaCocina[[#This Row],[Cobro de la orde]]="Sí",F886*K886,0)</f>
        <v>22</v>
      </c>
      <c r="H886" s="12">
        <f>IF(TablaCocina[[#This Row],[Cobro de la orde]]="Sí",(F886-E886)*K886,0)</f>
        <v>9</v>
      </c>
      <c r="I886" s="12">
        <f>IF(TablaCocina[[#This Row],[Cobro de la orde]]="Sí",F886*K886,0)</f>
        <v>22</v>
      </c>
      <c r="J886" s="46">
        <f>IF(TablaCocina[[#This Row],[Cobro de la orde]]="Sí",H886/G886,0)</f>
        <v>0.40909090909090912</v>
      </c>
      <c r="K886" s="12">
        <v>1</v>
      </c>
      <c r="L886" s="12">
        <v>28</v>
      </c>
      <c r="M886" s="6" t="s">
        <v>1142</v>
      </c>
      <c r="N886" s="12" t="str">
        <f>VLOOKUP(TablaCocina[[#This Row],[Número de Orden]],TablaSala[[Número de Orden]:[Cobro de la Orden]],2,FALSE)</f>
        <v>Sí</v>
      </c>
    </row>
    <row r="887" spans="1:14">
      <c r="A887" s="6">
        <v>345</v>
      </c>
      <c r="B887" s="12">
        <v>16</v>
      </c>
      <c r="C887" s="6" t="s">
        <v>194</v>
      </c>
      <c r="D887" s="12" t="s">
        <v>1155</v>
      </c>
      <c r="E887" s="6">
        <v>11</v>
      </c>
      <c r="F887" s="12">
        <v>19</v>
      </c>
      <c r="G887" s="12">
        <f>IF(TablaCocina[[#This Row],[Cobro de la orde]]="Sí",F887*K887,0)</f>
        <v>38</v>
      </c>
      <c r="H887" s="12">
        <f>IF(TablaCocina[[#This Row],[Cobro de la orde]]="Sí",(F887-E887)*K887,0)</f>
        <v>16</v>
      </c>
      <c r="I887" s="12">
        <f>IF(TablaCocina[[#This Row],[Cobro de la orde]]="Sí",F887*K887,0)</f>
        <v>38</v>
      </c>
      <c r="J887" s="46">
        <f>IF(TablaCocina[[#This Row],[Cobro de la orde]]="Sí",H887/G887,0)</f>
        <v>0.42105263157894735</v>
      </c>
      <c r="K887" s="12">
        <v>2</v>
      </c>
      <c r="L887" s="12">
        <v>18</v>
      </c>
      <c r="M887" s="6" t="s">
        <v>1142</v>
      </c>
      <c r="N887" s="12" t="str">
        <f>VLOOKUP(TablaCocina[[#This Row],[Número de Orden]],TablaSala[[Número de Orden]:[Cobro de la Orden]],2,FALSE)</f>
        <v>Sí</v>
      </c>
    </row>
    <row r="888" spans="1:14">
      <c r="A888" s="6">
        <v>346</v>
      </c>
      <c r="B888" s="12">
        <v>1</v>
      </c>
      <c r="C888" s="6" t="s">
        <v>120</v>
      </c>
      <c r="D888" s="12" t="s">
        <v>1151</v>
      </c>
      <c r="E888" s="6">
        <v>22</v>
      </c>
      <c r="F888" s="12">
        <v>36</v>
      </c>
      <c r="G888" s="12">
        <f>IF(TablaCocina[[#This Row],[Cobro de la orde]]="Sí",F888*K888,0)</f>
        <v>72</v>
      </c>
      <c r="H888" s="12">
        <f>IF(TablaCocina[[#This Row],[Cobro de la orde]]="Sí",(F888-E888)*K888,0)</f>
        <v>28</v>
      </c>
      <c r="I888" s="12">
        <f>IF(TablaCocina[[#This Row],[Cobro de la orde]]="Sí",F888*K888,0)</f>
        <v>72</v>
      </c>
      <c r="J888" s="46">
        <f>IF(TablaCocina[[#This Row],[Cobro de la orde]]="Sí",H888/G888,0)</f>
        <v>0.3888888888888889</v>
      </c>
      <c r="K888" s="12">
        <v>2</v>
      </c>
      <c r="L888" s="12">
        <v>22</v>
      </c>
      <c r="M888" s="6" t="s">
        <v>1143</v>
      </c>
      <c r="N888" s="12" t="str">
        <f>VLOOKUP(TablaCocina[[#This Row],[Número de Orden]],TablaSala[[Número de Orden]:[Cobro de la Orden]],2,FALSE)</f>
        <v>Sí</v>
      </c>
    </row>
    <row r="889" spans="1:14">
      <c r="A889" s="6">
        <v>347</v>
      </c>
      <c r="B889" s="12">
        <v>7</v>
      </c>
      <c r="C889" s="6" t="s">
        <v>47</v>
      </c>
      <c r="D889" s="12" t="s">
        <v>1156</v>
      </c>
      <c r="E889" s="6">
        <v>21</v>
      </c>
      <c r="F889" s="12">
        <v>35</v>
      </c>
      <c r="G889" s="12">
        <f>IF(TablaCocina[[#This Row],[Cobro de la orde]]="Sí",F889*K889,0)</f>
        <v>70</v>
      </c>
      <c r="H889" s="12">
        <f>IF(TablaCocina[[#This Row],[Cobro de la orde]]="Sí",(F889-E889)*K889,0)</f>
        <v>28</v>
      </c>
      <c r="I889" s="12">
        <f>IF(TablaCocina[[#This Row],[Cobro de la orde]]="Sí",F889*K889,0)</f>
        <v>70</v>
      </c>
      <c r="J889" s="46">
        <f>IF(TablaCocina[[#This Row],[Cobro de la orde]]="Sí",H889/G889,0)</f>
        <v>0.4</v>
      </c>
      <c r="K889" s="12">
        <v>2</v>
      </c>
      <c r="L889" s="12">
        <v>44</v>
      </c>
      <c r="M889" s="6" t="s">
        <v>1142</v>
      </c>
      <c r="N889" s="12" t="str">
        <f>VLOOKUP(TablaCocina[[#This Row],[Número de Orden]],TablaSala[[Número de Orden]:[Cobro de la Orden]],2,FALSE)</f>
        <v>Sí</v>
      </c>
    </row>
    <row r="890" spans="1:14">
      <c r="A890" s="6">
        <v>348</v>
      </c>
      <c r="B890" s="12">
        <v>16</v>
      </c>
      <c r="C890" s="6" t="s">
        <v>270</v>
      </c>
      <c r="D890" s="12" t="s">
        <v>1164</v>
      </c>
      <c r="E890" s="6">
        <v>15</v>
      </c>
      <c r="F890" s="12">
        <v>26</v>
      </c>
      <c r="G890" s="12">
        <f>IF(TablaCocina[[#This Row],[Cobro de la orde]]="Sí",F890*K890,0)</f>
        <v>26</v>
      </c>
      <c r="H890" s="12">
        <f>IF(TablaCocina[[#This Row],[Cobro de la orde]]="Sí",(F890-E890)*K890,0)</f>
        <v>11</v>
      </c>
      <c r="I890" s="12">
        <f>IF(TablaCocina[[#This Row],[Cobro de la orde]]="Sí",F890*K890,0)</f>
        <v>26</v>
      </c>
      <c r="J890" s="46">
        <f>IF(TablaCocina[[#This Row],[Cobro de la orde]]="Sí",H890/G890,0)</f>
        <v>0.42307692307692307</v>
      </c>
      <c r="K890" s="12">
        <v>1</v>
      </c>
      <c r="L890" s="12">
        <v>31</v>
      </c>
      <c r="M890" s="6" t="s">
        <v>1143</v>
      </c>
      <c r="N890" s="12" t="str">
        <f>VLOOKUP(TablaCocina[[#This Row],[Número de Orden]],TablaSala[[Número de Orden]:[Cobro de la Orden]],2,FALSE)</f>
        <v>Sí</v>
      </c>
    </row>
    <row r="891" spans="1:14">
      <c r="A891" s="6">
        <v>348</v>
      </c>
      <c r="B891" s="12">
        <v>16</v>
      </c>
      <c r="C891" s="6" t="s">
        <v>255</v>
      </c>
      <c r="D891" s="12" t="s">
        <v>1160</v>
      </c>
      <c r="E891" s="6">
        <v>12</v>
      </c>
      <c r="F891" s="12">
        <v>20</v>
      </c>
      <c r="G891" s="12">
        <f>IF(TablaCocina[[#This Row],[Cobro de la orde]]="Sí",F891*K891,0)</f>
        <v>60</v>
      </c>
      <c r="H891" s="12">
        <f>IF(TablaCocina[[#This Row],[Cobro de la orde]]="Sí",(F891-E891)*K891,0)</f>
        <v>24</v>
      </c>
      <c r="I891" s="12">
        <f>IF(TablaCocina[[#This Row],[Cobro de la orde]]="Sí",F891*K891,0)</f>
        <v>60</v>
      </c>
      <c r="J891" s="46">
        <f>IF(TablaCocina[[#This Row],[Cobro de la orde]]="Sí",H891/G891,0)</f>
        <v>0.4</v>
      </c>
      <c r="K891" s="12">
        <v>3</v>
      </c>
      <c r="L891" s="12">
        <v>57</v>
      </c>
      <c r="M891" s="6" t="s">
        <v>1142</v>
      </c>
      <c r="N891" s="12" t="str">
        <f>VLOOKUP(TablaCocina[[#This Row],[Número de Orden]],TablaSala[[Número de Orden]:[Cobro de la Orden]],2,FALSE)</f>
        <v>Sí</v>
      </c>
    </row>
    <row r="892" spans="1:14">
      <c r="A892" s="6">
        <v>349</v>
      </c>
      <c r="B892" s="12">
        <v>13</v>
      </c>
      <c r="C892" s="6" t="s">
        <v>114</v>
      </c>
      <c r="D892" s="12" t="s">
        <v>1147</v>
      </c>
      <c r="E892" s="6">
        <v>18</v>
      </c>
      <c r="F892" s="12">
        <v>30</v>
      </c>
      <c r="G892" s="12">
        <f>IF(TablaCocina[[#This Row],[Cobro de la orde]]="Sí",F892*K892,0)</f>
        <v>60</v>
      </c>
      <c r="H892" s="12">
        <f>IF(TablaCocina[[#This Row],[Cobro de la orde]]="Sí",(F892-E892)*K892,0)</f>
        <v>24</v>
      </c>
      <c r="I892" s="12">
        <f>IF(TablaCocina[[#This Row],[Cobro de la orde]]="Sí",F892*K892,0)</f>
        <v>60</v>
      </c>
      <c r="J892" s="46">
        <f>IF(TablaCocina[[#This Row],[Cobro de la orde]]="Sí",H892/G892,0)</f>
        <v>0.4</v>
      </c>
      <c r="K892" s="12">
        <v>2</v>
      </c>
      <c r="L892" s="12">
        <v>25</v>
      </c>
      <c r="M892" s="6" t="s">
        <v>1143</v>
      </c>
      <c r="N892" s="12" t="str">
        <f>VLOOKUP(TablaCocina[[#This Row],[Número de Orden]],TablaSala[[Número de Orden]:[Cobro de la Orden]],2,FALSE)</f>
        <v>Sí</v>
      </c>
    </row>
    <row r="893" spans="1:14">
      <c r="A893" s="6">
        <v>349</v>
      </c>
      <c r="B893" s="12">
        <v>13</v>
      </c>
      <c r="C893" s="6" t="s">
        <v>194</v>
      </c>
      <c r="D893" s="12" t="s">
        <v>1155</v>
      </c>
      <c r="E893" s="6">
        <v>11</v>
      </c>
      <c r="F893" s="12">
        <v>19</v>
      </c>
      <c r="G893" s="12">
        <f>IF(TablaCocina[[#This Row],[Cobro de la orde]]="Sí",F893*K893,0)</f>
        <v>57</v>
      </c>
      <c r="H893" s="12">
        <f>IF(TablaCocina[[#This Row],[Cobro de la orde]]="Sí",(F893-E893)*K893,0)</f>
        <v>24</v>
      </c>
      <c r="I893" s="12">
        <f>IF(TablaCocina[[#This Row],[Cobro de la orde]]="Sí",F893*K893,0)</f>
        <v>57</v>
      </c>
      <c r="J893" s="46">
        <f>IF(TablaCocina[[#This Row],[Cobro de la orde]]="Sí",H893/G893,0)</f>
        <v>0.42105263157894735</v>
      </c>
      <c r="K893" s="12">
        <v>3</v>
      </c>
      <c r="L893" s="12">
        <v>7</v>
      </c>
      <c r="M893" s="6" t="s">
        <v>1142</v>
      </c>
      <c r="N893" s="12" t="str">
        <f>VLOOKUP(TablaCocina[[#This Row],[Número de Orden]],TablaSala[[Número de Orden]:[Cobro de la Orden]],2,FALSE)</f>
        <v>Sí</v>
      </c>
    </row>
    <row r="894" spans="1:14">
      <c r="A894" s="6">
        <v>349</v>
      </c>
      <c r="B894" s="12">
        <v>13</v>
      </c>
      <c r="C894" s="6" t="s">
        <v>47</v>
      </c>
      <c r="D894" s="12" t="s">
        <v>1156</v>
      </c>
      <c r="E894" s="6">
        <v>21</v>
      </c>
      <c r="F894" s="12">
        <v>35</v>
      </c>
      <c r="G894" s="12">
        <f>IF(TablaCocina[[#This Row],[Cobro de la orde]]="Sí",F894*K894,0)</f>
        <v>35</v>
      </c>
      <c r="H894" s="12">
        <f>IF(TablaCocina[[#This Row],[Cobro de la orde]]="Sí",(F894-E894)*K894,0)</f>
        <v>14</v>
      </c>
      <c r="I894" s="12">
        <f>IF(TablaCocina[[#This Row],[Cobro de la orde]]="Sí",F894*K894,0)</f>
        <v>35</v>
      </c>
      <c r="J894" s="46">
        <f>IF(TablaCocina[[#This Row],[Cobro de la orde]]="Sí",H894/G894,0)</f>
        <v>0.4</v>
      </c>
      <c r="K894" s="12">
        <v>1</v>
      </c>
      <c r="L894" s="12">
        <v>53</v>
      </c>
      <c r="M894" s="6" t="s">
        <v>1142</v>
      </c>
      <c r="N894" s="12" t="str">
        <f>VLOOKUP(TablaCocina[[#This Row],[Número de Orden]],TablaSala[[Número de Orden]:[Cobro de la Orden]],2,FALSE)</f>
        <v>Sí</v>
      </c>
    </row>
    <row r="895" spans="1:14">
      <c r="A895" s="6">
        <v>350</v>
      </c>
      <c r="B895" s="12">
        <v>2</v>
      </c>
      <c r="C895" s="6" t="s">
        <v>200</v>
      </c>
      <c r="D895" s="12" t="s">
        <v>1148</v>
      </c>
      <c r="E895" s="6">
        <v>19</v>
      </c>
      <c r="F895" s="12">
        <v>31</v>
      </c>
      <c r="G895" s="12">
        <f>IF(TablaCocina[[#This Row],[Cobro de la orde]]="Sí",F895*K895,0)</f>
        <v>62</v>
      </c>
      <c r="H895" s="12">
        <f>IF(TablaCocina[[#This Row],[Cobro de la orde]]="Sí",(F895-E895)*K895,0)</f>
        <v>24</v>
      </c>
      <c r="I895" s="12">
        <f>IF(TablaCocina[[#This Row],[Cobro de la orde]]="Sí",F895*K895,0)</f>
        <v>62</v>
      </c>
      <c r="J895" s="46">
        <f>IF(TablaCocina[[#This Row],[Cobro de la orde]]="Sí",H895/G895,0)</f>
        <v>0.38709677419354838</v>
      </c>
      <c r="K895" s="12">
        <v>2</v>
      </c>
      <c r="L895" s="12">
        <v>52</v>
      </c>
      <c r="M895" s="6" t="s">
        <v>1143</v>
      </c>
      <c r="N895" s="12" t="str">
        <f>VLOOKUP(TablaCocina[[#This Row],[Número de Orden]],TablaSala[[Número de Orden]:[Cobro de la Orden]],2,FALSE)</f>
        <v>Sí</v>
      </c>
    </row>
    <row r="896" spans="1:14">
      <c r="A896" s="6">
        <v>350</v>
      </c>
      <c r="B896" s="12">
        <v>2</v>
      </c>
      <c r="C896" s="6" t="s">
        <v>184</v>
      </c>
      <c r="D896" s="12" t="s">
        <v>1149</v>
      </c>
      <c r="E896" s="6">
        <v>16</v>
      </c>
      <c r="F896" s="12">
        <v>27</v>
      </c>
      <c r="G896" s="12">
        <f>IF(TablaCocina[[#This Row],[Cobro de la orde]]="Sí",F896*K896,0)</f>
        <v>81</v>
      </c>
      <c r="H896" s="12">
        <f>IF(TablaCocina[[#This Row],[Cobro de la orde]]="Sí",(F896-E896)*K896,0)</f>
        <v>33</v>
      </c>
      <c r="I896" s="12">
        <f>IF(TablaCocina[[#This Row],[Cobro de la orde]]="Sí",F896*K896,0)</f>
        <v>81</v>
      </c>
      <c r="J896" s="46">
        <f>IF(TablaCocina[[#This Row],[Cobro de la orde]]="Sí",H896/G896,0)</f>
        <v>0.40740740740740738</v>
      </c>
      <c r="K896" s="12">
        <v>3</v>
      </c>
      <c r="L896" s="12">
        <v>57</v>
      </c>
      <c r="M896" s="6" t="s">
        <v>1143</v>
      </c>
      <c r="N896" s="12" t="str">
        <f>VLOOKUP(TablaCocina[[#This Row],[Número de Orden]],TablaSala[[Número de Orden]:[Cobro de la Orden]],2,FALSE)</f>
        <v>Sí</v>
      </c>
    </row>
    <row r="897" spans="1:14">
      <c r="A897" s="6">
        <v>351</v>
      </c>
      <c r="B897" s="12">
        <v>1</v>
      </c>
      <c r="C897" s="6" t="s">
        <v>428</v>
      </c>
      <c r="D897" s="12" t="s">
        <v>1157</v>
      </c>
      <c r="E897" s="6">
        <v>19</v>
      </c>
      <c r="F897" s="12">
        <v>32</v>
      </c>
      <c r="G897" s="12">
        <f>IF(TablaCocina[[#This Row],[Cobro de la orde]]="Sí",F897*K897,0)</f>
        <v>96</v>
      </c>
      <c r="H897" s="12">
        <f>IF(TablaCocina[[#This Row],[Cobro de la orde]]="Sí",(F897-E897)*K897,0)</f>
        <v>39</v>
      </c>
      <c r="I897" s="12">
        <f>IF(TablaCocina[[#This Row],[Cobro de la orde]]="Sí",F897*K897,0)</f>
        <v>96</v>
      </c>
      <c r="J897" s="46">
        <f>IF(TablaCocina[[#This Row],[Cobro de la orde]]="Sí",H897/G897,0)</f>
        <v>0.40625</v>
      </c>
      <c r="K897" s="12">
        <v>3</v>
      </c>
      <c r="L897" s="12">
        <v>18</v>
      </c>
      <c r="M897" s="6" t="s">
        <v>1143</v>
      </c>
      <c r="N897" s="12" t="str">
        <f>VLOOKUP(TablaCocina[[#This Row],[Número de Orden]],TablaSala[[Número de Orden]:[Cobro de la Orden]],2,FALSE)</f>
        <v>Sí</v>
      </c>
    </row>
    <row r="898" spans="1:14">
      <c r="A898" s="6">
        <v>351</v>
      </c>
      <c r="B898" s="12">
        <v>1</v>
      </c>
      <c r="C898" s="6" t="s">
        <v>47</v>
      </c>
      <c r="D898" s="12" t="s">
        <v>1156</v>
      </c>
      <c r="E898" s="6">
        <v>21</v>
      </c>
      <c r="F898" s="12">
        <v>35</v>
      </c>
      <c r="G898" s="12">
        <f>IF(TablaCocina[[#This Row],[Cobro de la orde]]="Sí",F898*K898,0)</f>
        <v>105</v>
      </c>
      <c r="H898" s="12">
        <f>IF(TablaCocina[[#This Row],[Cobro de la orde]]="Sí",(F898-E898)*K898,0)</f>
        <v>42</v>
      </c>
      <c r="I898" s="12">
        <f>IF(TablaCocina[[#This Row],[Cobro de la orde]]="Sí",F898*K898,0)</f>
        <v>105</v>
      </c>
      <c r="J898" s="46">
        <f>IF(TablaCocina[[#This Row],[Cobro de la orde]]="Sí",H898/G898,0)</f>
        <v>0.4</v>
      </c>
      <c r="K898" s="12">
        <v>3</v>
      </c>
      <c r="L898" s="12">
        <v>7</v>
      </c>
      <c r="M898" s="6" t="s">
        <v>1143</v>
      </c>
      <c r="N898" s="12" t="str">
        <f>VLOOKUP(TablaCocina[[#This Row],[Número de Orden]],TablaSala[[Número de Orden]:[Cobro de la Orden]],2,FALSE)</f>
        <v>Sí</v>
      </c>
    </row>
    <row r="899" spans="1:14">
      <c r="A899" s="6">
        <v>352</v>
      </c>
      <c r="B899" s="12">
        <v>1</v>
      </c>
      <c r="C899" s="6" t="s">
        <v>453</v>
      </c>
      <c r="D899" s="12" t="s">
        <v>1153</v>
      </c>
      <c r="E899" s="6">
        <v>20</v>
      </c>
      <c r="F899" s="12">
        <v>33</v>
      </c>
      <c r="G899" s="12">
        <f>IF(TablaCocina[[#This Row],[Cobro de la orde]]="Sí",F899*K899,0)</f>
        <v>99</v>
      </c>
      <c r="H899" s="12">
        <f>IF(TablaCocina[[#This Row],[Cobro de la orde]]="Sí",(F899-E899)*K899,0)</f>
        <v>39</v>
      </c>
      <c r="I899" s="12">
        <f>IF(TablaCocina[[#This Row],[Cobro de la orde]]="Sí",F899*K899,0)</f>
        <v>99</v>
      </c>
      <c r="J899" s="46">
        <f>IF(TablaCocina[[#This Row],[Cobro de la orde]]="Sí",H899/G899,0)</f>
        <v>0.39393939393939392</v>
      </c>
      <c r="K899" s="12">
        <v>3</v>
      </c>
      <c r="L899" s="12">
        <v>7</v>
      </c>
      <c r="M899" s="6" t="s">
        <v>1143</v>
      </c>
      <c r="N899" s="12" t="str">
        <f>VLOOKUP(TablaCocina[[#This Row],[Número de Orden]],TablaSala[[Número de Orden]:[Cobro de la Orden]],2,FALSE)</f>
        <v>Sí</v>
      </c>
    </row>
    <row r="900" spans="1:14">
      <c r="A900" s="6">
        <v>353</v>
      </c>
      <c r="B900" s="12">
        <v>7</v>
      </c>
      <c r="C900" s="6" t="s">
        <v>349</v>
      </c>
      <c r="D900" s="12" t="s">
        <v>1158</v>
      </c>
      <c r="E900" s="6">
        <v>13</v>
      </c>
      <c r="F900" s="12">
        <v>22</v>
      </c>
      <c r="G900" s="12">
        <f>IF(TablaCocina[[#This Row],[Cobro de la orde]]="Sí",F900*K900,0)</f>
        <v>44</v>
      </c>
      <c r="H900" s="12">
        <f>IF(TablaCocina[[#This Row],[Cobro de la orde]]="Sí",(F900-E900)*K900,0)</f>
        <v>18</v>
      </c>
      <c r="I900" s="12">
        <f>IF(TablaCocina[[#This Row],[Cobro de la orde]]="Sí",F900*K900,0)</f>
        <v>44</v>
      </c>
      <c r="J900" s="46">
        <f>IF(TablaCocina[[#This Row],[Cobro de la orde]]="Sí",H900/G900,0)</f>
        <v>0.40909090909090912</v>
      </c>
      <c r="K900" s="12">
        <v>2</v>
      </c>
      <c r="L900" s="12">
        <v>50</v>
      </c>
      <c r="M900" s="6" t="s">
        <v>1143</v>
      </c>
      <c r="N900" s="12" t="str">
        <f>VLOOKUP(TablaCocina[[#This Row],[Número de Orden]],TablaSala[[Número de Orden]:[Cobro de la Orden]],2,FALSE)</f>
        <v>Sí</v>
      </c>
    </row>
    <row r="901" spans="1:14">
      <c r="A901" s="6">
        <v>353</v>
      </c>
      <c r="B901" s="12">
        <v>7</v>
      </c>
      <c r="C901" s="6" t="s">
        <v>114</v>
      </c>
      <c r="D901" s="12" t="s">
        <v>1147</v>
      </c>
      <c r="E901" s="6">
        <v>18</v>
      </c>
      <c r="F901" s="12">
        <v>30</v>
      </c>
      <c r="G901" s="12">
        <f>IF(TablaCocina[[#This Row],[Cobro de la orde]]="Sí",F901*K901,0)</f>
        <v>30</v>
      </c>
      <c r="H901" s="12">
        <f>IF(TablaCocina[[#This Row],[Cobro de la orde]]="Sí",(F901-E901)*K901,0)</f>
        <v>12</v>
      </c>
      <c r="I901" s="12">
        <f>IF(TablaCocina[[#This Row],[Cobro de la orde]]="Sí",F901*K901,0)</f>
        <v>30</v>
      </c>
      <c r="J901" s="46">
        <f>IF(TablaCocina[[#This Row],[Cobro de la orde]]="Sí",H901/G901,0)</f>
        <v>0.4</v>
      </c>
      <c r="K901" s="12">
        <v>1</v>
      </c>
      <c r="L901" s="12">
        <v>16</v>
      </c>
      <c r="M901" s="6" t="s">
        <v>1142</v>
      </c>
      <c r="N901" s="12" t="str">
        <f>VLOOKUP(TablaCocina[[#This Row],[Número de Orden]],TablaSala[[Número de Orden]:[Cobro de la Orden]],2,FALSE)</f>
        <v>Sí</v>
      </c>
    </row>
    <row r="902" spans="1:14">
      <c r="A902" s="6">
        <v>353</v>
      </c>
      <c r="B902" s="12">
        <v>7</v>
      </c>
      <c r="C902" s="6" t="s">
        <v>47</v>
      </c>
      <c r="D902" s="12" t="s">
        <v>1156</v>
      </c>
      <c r="E902" s="6">
        <v>21</v>
      </c>
      <c r="F902" s="12">
        <v>35</v>
      </c>
      <c r="G902" s="12">
        <f>IF(TablaCocina[[#This Row],[Cobro de la orde]]="Sí",F902*K902,0)</f>
        <v>70</v>
      </c>
      <c r="H902" s="12">
        <f>IF(TablaCocina[[#This Row],[Cobro de la orde]]="Sí",(F902-E902)*K902,0)</f>
        <v>28</v>
      </c>
      <c r="I902" s="12">
        <f>IF(TablaCocina[[#This Row],[Cobro de la orde]]="Sí",F902*K902,0)</f>
        <v>70</v>
      </c>
      <c r="J902" s="46">
        <f>IF(TablaCocina[[#This Row],[Cobro de la orde]]="Sí",H902/G902,0)</f>
        <v>0.4</v>
      </c>
      <c r="K902" s="12">
        <v>2</v>
      </c>
      <c r="L902" s="12">
        <v>37</v>
      </c>
      <c r="M902" s="6" t="s">
        <v>1142</v>
      </c>
      <c r="N902" s="12" t="str">
        <f>VLOOKUP(TablaCocina[[#This Row],[Número de Orden]],TablaSala[[Número de Orden]:[Cobro de la Orden]],2,FALSE)</f>
        <v>Sí</v>
      </c>
    </row>
    <row r="903" spans="1:14">
      <c r="A903" s="6">
        <v>353</v>
      </c>
      <c r="B903" s="12">
        <v>7</v>
      </c>
      <c r="C903" s="6" t="s">
        <v>91</v>
      </c>
      <c r="D903" s="12" t="s">
        <v>1159</v>
      </c>
      <c r="E903" s="6">
        <v>20</v>
      </c>
      <c r="F903" s="12">
        <v>34</v>
      </c>
      <c r="G903" s="12">
        <f>IF(TablaCocina[[#This Row],[Cobro de la orde]]="Sí",F903*K903,0)</f>
        <v>68</v>
      </c>
      <c r="H903" s="12">
        <f>IF(TablaCocina[[#This Row],[Cobro de la orde]]="Sí",(F903-E903)*K903,0)</f>
        <v>28</v>
      </c>
      <c r="I903" s="12">
        <f>IF(TablaCocina[[#This Row],[Cobro de la orde]]="Sí",F903*K903,0)</f>
        <v>68</v>
      </c>
      <c r="J903" s="46">
        <f>IF(TablaCocina[[#This Row],[Cobro de la orde]]="Sí",H903/G903,0)</f>
        <v>0.41176470588235292</v>
      </c>
      <c r="K903" s="12">
        <v>2</v>
      </c>
      <c r="L903" s="12">
        <v>25</v>
      </c>
      <c r="M903" s="6" t="s">
        <v>1143</v>
      </c>
      <c r="N903" s="12" t="str">
        <f>VLOOKUP(TablaCocina[[#This Row],[Número de Orden]],TablaSala[[Número de Orden]:[Cobro de la Orden]],2,FALSE)</f>
        <v>Sí</v>
      </c>
    </row>
    <row r="904" spans="1:14">
      <c r="A904" s="6">
        <v>354</v>
      </c>
      <c r="B904" s="12">
        <v>12</v>
      </c>
      <c r="C904" s="6" t="s">
        <v>194</v>
      </c>
      <c r="D904" s="12" t="s">
        <v>1155</v>
      </c>
      <c r="E904" s="6">
        <v>11</v>
      </c>
      <c r="F904" s="12">
        <v>19</v>
      </c>
      <c r="G904" s="12">
        <f>IF(TablaCocina[[#This Row],[Cobro de la orde]]="Sí",F904*K904,0)</f>
        <v>57</v>
      </c>
      <c r="H904" s="12">
        <f>IF(TablaCocina[[#This Row],[Cobro de la orde]]="Sí",(F904-E904)*K904,0)</f>
        <v>24</v>
      </c>
      <c r="I904" s="12">
        <f>IF(TablaCocina[[#This Row],[Cobro de la orde]]="Sí",F904*K904,0)</f>
        <v>57</v>
      </c>
      <c r="J904" s="46">
        <f>IF(TablaCocina[[#This Row],[Cobro de la orde]]="Sí",H904/G904,0)</f>
        <v>0.42105263157894735</v>
      </c>
      <c r="K904" s="12">
        <v>3</v>
      </c>
      <c r="L904" s="12">
        <v>32</v>
      </c>
      <c r="M904" s="6" t="s">
        <v>1143</v>
      </c>
      <c r="N904" s="12" t="str">
        <f>VLOOKUP(TablaCocina[[#This Row],[Número de Orden]],TablaSala[[Número de Orden]:[Cobro de la Orden]],2,FALSE)</f>
        <v>Sí</v>
      </c>
    </row>
    <row r="905" spans="1:14">
      <c r="A905" s="6">
        <v>354</v>
      </c>
      <c r="B905" s="12">
        <v>12</v>
      </c>
      <c r="C905" s="6" t="s">
        <v>428</v>
      </c>
      <c r="D905" s="12" t="s">
        <v>1157</v>
      </c>
      <c r="E905" s="6">
        <v>19</v>
      </c>
      <c r="F905" s="12">
        <v>32</v>
      </c>
      <c r="G905" s="12">
        <f>IF(TablaCocina[[#This Row],[Cobro de la orde]]="Sí",F905*K905,0)</f>
        <v>64</v>
      </c>
      <c r="H905" s="12">
        <f>IF(TablaCocina[[#This Row],[Cobro de la orde]]="Sí",(F905-E905)*K905,0)</f>
        <v>26</v>
      </c>
      <c r="I905" s="12">
        <f>IF(TablaCocina[[#This Row],[Cobro de la orde]]="Sí",F905*K905,0)</f>
        <v>64</v>
      </c>
      <c r="J905" s="46">
        <f>IF(TablaCocina[[#This Row],[Cobro de la orde]]="Sí",H905/G905,0)</f>
        <v>0.40625</v>
      </c>
      <c r="K905" s="12">
        <v>2</v>
      </c>
      <c r="L905" s="12">
        <v>49</v>
      </c>
      <c r="M905" s="6" t="s">
        <v>1143</v>
      </c>
      <c r="N905" s="12" t="str">
        <f>VLOOKUP(TablaCocina[[#This Row],[Número de Orden]],TablaSala[[Número de Orden]:[Cobro de la Orden]],2,FALSE)</f>
        <v>Sí</v>
      </c>
    </row>
    <row r="906" spans="1:14">
      <c r="A906" s="6">
        <v>354</v>
      </c>
      <c r="B906" s="12">
        <v>12</v>
      </c>
      <c r="C906" s="6" t="s">
        <v>131</v>
      </c>
      <c r="D906" s="12" t="s">
        <v>1163</v>
      </c>
      <c r="E906" s="6">
        <v>10</v>
      </c>
      <c r="F906" s="12">
        <v>18</v>
      </c>
      <c r="G906" s="12">
        <f>IF(TablaCocina[[#This Row],[Cobro de la orde]]="Sí",F906*K906,0)</f>
        <v>36</v>
      </c>
      <c r="H906" s="12">
        <f>IF(TablaCocina[[#This Row],[Cobro de la orde]]="Sí",(F906-E906)*K906,0)</f>
        <v>16</v>
      </c>
      <c r="I906" s="12">
        <f>IF(TablaCocina[[#This Row],[Cobro de la orde]]="Sí",F906*K906,0)</f>
        <v>36</v>
      </c>
      <c r="J906" s="46">
        <f>IF(TablaCocina[[#This Row],[Cobro de la orde]]="Sí",H906/G906,0)</f>
        <v>0.44444444444444442</v>
      </c>
      <c r="K906" s="12">
        <v>2</v>
      </c>
      <c r="L906" s="12">
        <v>7</v>
      </c>
      <c r="M906" s="6" t="s">
        <v>1143</v>
      </c>
      <c r="N906" s="12" t="str">
        <f>VLOOKUP(TablaCocina[[#This Row],[Número de Orden]],TablaSala[[Número de Orden]:[Cobro de la Orden]],2,FALSE)</f>
        <v>Sí</v>
      </c>
    </row>
    <row r="907" spans="1:14">
      <c r="A907" s="6">
        <v>354</v>
      </c>
      <c r="B907" s="12">
        <v>12</v>
      </c>
      <c r="C907" s="6" t="s">
        <v>273</v>
      </c>
      <c r="D907" s="12" t="s">
        <v>1146</v>
      </c>
      <c r="E907" s="6">
        <v>14</v>
      </c>
      <c r="F907" s="12">
        <v>24</v>
      </c>
      <c r="G907" s="12">
        <f>IF(TablaCocina[[#This Row],[Cobro de la orde]]="Sí",F907*K907,0)</f>
        <v>24</v>
      </c>
      <c r="H907" s="12">
        <f>IF(TablaCocina[[#This Row],[Cobro de la orde]]="Sí",(F907-E907)*K907,0)</f>
        <v>10</v>
      </c>
      <c r="I907" s="12">
        <f>IF(TablaCocina[[#This Row],[Cobro de la orde]]="Sí",F907*K907,0)</f>
        <v>24</v>
      </c>
      <c r="J907" s="46">
        <f>IF(TablaCocina[[#This Row],[Cobro de la orde]]="Sí",H907/G907,0)</f>
        <v>0.41666666666666669</v>
      </c>
      <c r="K907" s="12">
        <v>1</v>
      </c>
      <c r="L907" s="12">
        <v>49</v>
      </c>
      <c r="M907" s="6" t="s">
        <v>1143</v>
      </c>
      <c r="N907" s="12" t="str">
        <f>VLOOKUP(TablaCocina[[#This Row],[Número de Orden]],TablaSala[[Número de Orden]:[Cobro de la Orden]],2,FALSE)</f>
        <v>Sí</v>
      </c>
    </row>
    <row r="908" spans="1:14">
      <c r="A908" s="6">
        <v>355</v>
      </c>
      <c r="B908" s="12">
        <v>4</v>
      </c>
      <c r="C908" s="6" t="s">
        <v>270</v>
      </c>
      <c r="D908" s="12" t="s">
        <v>1164</v>
      </c>
      <c r="E908" s="6">
        <v>15</v>
      </c>
      <c r="F908" s="12">
        <v>26</v>
      </c>
      <c r="G908" s="12">
        <f>IF(TablaCocina[[#This Row],[Cobro de la orde]]="Sí",F908*K908,0)</f>
        <v>26</v>
      </c>
      <c r="H908" s="12">
        <f>IF(TablaCocina[[#This Row],[Cobro de la orde]]="Sí",(F908-E908)*K908,0)</f>
        <v>11</v>
      </c>
      <c r="I908" s="12">
        <f>IF(TablaCocina[[#This Row],[Cobro de la orde]]="Sí",F908*K908,0)</f>
        <v>26</v>
      </c>
      <c r="J908" s="46">
        <f>IF(TablaCocina[[#This Row],[Cobro de la orde]]="Sí",H908/G908,0)</f>
        <v>0.42307692307692307</v>
      </c>
      <c r="K908" s="12">
        <v>1</v>
      </c>
      <c r="L908" s="12">
        <v>7</v>
      </c>
      <c r="M908" s="6" t="s">
        <v>1143</v>
      </c>
      <c r="N908" s="12" t="str">
        <f>VLOOKUP(TablaCocina[[#This Row],[Número de Orden]],TablaSala[[Número de Orden]:[Cobro de la Orden]],2,FALSE)</f>
        <v>Sí</v>
      </c>
    </row>
    <row r="909" spans="1:14">
      <c r="A909" s="6">
        <v>356</v>
      </c>
      <c r="B909" s="12">
        <v>1</v>
      </c>
      <c r="C909" s="6" t="s">
        <v>131</v>
      </c>
      <c r="D909" s="12" t="s">
        <v>1163</v>
      </c>
      <c r="E909" s="6">
        <v>10</v>
      </c>
      <c r="F909" s="12">
        <v>18</v>
      </c>
      <c r="G909" s="12">
        <f>IF(TablaCocina[[#This Row],[Cobro de la orde]]="Sí",F909*K909,0)</f>
        <v>36</v>
      </c>
      <c r="H909" s="12">
        <f>IF(TablaCocina[[#This Row],[Cobro de la orde]]="Sí",(F909-E909)*K909,0)</f>
        <v>16</v>
      </c>
      <c r="I909" s="12">
        <f>IF(TablaCocina[[#This Row],[Cobro de la orde]]="Sí",F909*K909,0)</f>
        <v>36</v>
      </c>
      <c r="J909" s="46">
        <f>IF(TablaCocina[[#This Row],[Cobro de la orde]]="Sí",H909/G909,0)</f>
        <v>0.44444444444444442</v>
      </c>
      <c r="K909" s="12">
        <v>2</v>
      </c>
      <c r="L909" s="12">
        <v>7</v>
      </c>
      <c r="M909" s="6" t="s">
        <v>1142</v>
      </c>
      <c r="N909" s="12" t="str">
        <f>VLOOKUP(TablaCocina[[#This Row],[Número de Orden]],TablaSala[[Número de Orden]:[Cobro de la Orden]],2,FALSE)</f>
        <v>Sí</v>
      </c>
    </row>
    <row r="910" spans="1:14">
      <c r="A910" s="6">
        <v>357</v>
      </c>
      <c r="B910" s="12">
        <v>17</v>
      </c>
      <c r="C910" s="6" t="s">
        <v>209</v>
      </c>
      <c r="D910" s="12" t="s">
        <v>1165</v>
      </c>
      <c r="E910" s="6">
        <v>15</v>
      </c>
      <c r="F910" s="12">
        <v>25</v>
      </c>
      <c r="G910" s="12">
        <f>IF(TablaCocina[[#This Row],[Cobro de la orde]]="Sí",F910*K910,0)</f>
        <v>25</v>
      </c>
      <c r="H910" s="12">
        <f>IF(TablaCocina[[#This Row],[Cobro de la orde]]="Sí",(F910-E910)*K910,0)</f>
        <v>10</v>
      </c>
      <c r="I910" s="12">
        <f>IF(TablaCocina[[#This Row],[Cobro de la orde]]="Sí",F910*K910,0)</f>
        <v>25</v>
      </c>
      <c r="J910" s="46">
        <f>IF(TablaCocina[[#This Row],[Cobro de la orde]]="Sí",H910/G910,0)</f>
        <v>0.4</v>
      </c>
      <c r="K910" s="12">
        <v>1</v>
      </c>
      <c r="L910" s="12">
        <v>12</v>
      </c>
      <c r="M910" s="6" t="s">
        <v>1142</v>
      </c>
      <c r="N910" s="12" t="str">
        <f>VLOOKUP(TablaCocina[[#This Row],[Número de Orden]],TablaSala[[Número de Orden]:[Cobro de la Orden]],2,FALSE)</f>
        <v>Sí</v>
      </c>
    </row>
    <row r="911" spans="1:14">
      <c r="A911" s="6">
        <v>357</v>
      </c>
      <c r="B911" s="12">
        <v>17</v>
      </c>
      <c r="C911" s="6" t="s">
        <v>255</v>
      </c>
      <c r="D911" s="12" t="s">
        <v>1160</v>
      </c>
      <c r="E911" s="6">
        <v>12</v>
      </c>
      <c r="F911" s="12">
        <v>20</v>
      </c>
      <c r="G911" s="12">
        <f>IF(TablaCocina[[#This Row],[Cobro de la orde]]="Sí",F911*K911,0)</f>
        <v>40</v>
      </c>
      <c r="H911" s="12">
        <f>IF(TablaCocina[[#This Row],[Cobro de la orde]]="Sí",(F911-E911)*K911,0)</f>
        <v>16</v>
      </c>
      <c r="I911" s="12">
        <f>IF(TablaCocina[[#This Row],[Cobro de la orde]]="Sí",F911*K911,0)</f>
        <v>40</v>
      </c>
      <c r="J911" s="46">
        <f>IF(TablaCocina[[#This Row],[Cobro de la orde]]="Sí",H911/G911,0)</f>
        <v>0.4</v>
      </c>
      <c r="K911" s="12">
        <v>2</v>
      </c>
      <c r="L911" s="12">
        <v>5</v>
      </c>
      <c r="M911" s="6" t="s">
        <v>1143</v>
      </c>
      <c r="N911" s="12" t="str">
        <f>VLOOKUP(TablaCocina[[#This Row],[Número de Orden]],TablaSala[[Número de Orden]:[Cobro de la Orden]],2,FALSE)</f>
        <v>Sí</v>
      </c>
    </row>
    <row r="912" spans="1:14">
      <c r="A912" s="6">
        <v>357</v>
      </c>
      <c r="B912" s="12">
        <v>17</v>
      </c>
      <c r="C912" s="6" t="s">
        <v>184</v>
      </c>
      <c r="D912" s="12" t="s">
        <v>1149</v>
      </c>
      <c r="E912" s="6">
        <v>16</v>
      </c>
      <c r="F912" s="12">
        <v>27</v>
      </c>
      <c r="G912" s="12">
        <f>IF(TablaCocina[[#This Row],[Cobro de la orde]]="Sí",F912*K912,0)</f>
        <v>81</v>
      </c>
      <c r="H912" s="12">
        <f>IF(TablaCocina[[#This Row],[Cobro de la orde]]="Sí",(F912-E912)*K912,0)</f>
        <v>33</v>
      </c>
      <c r="I912" s="12">
        <f>IF(TablaCocina[[#This Row],[Cobro de la orde]]="Sí",F912*K912,0)</f>
        <v>81</v>
      </c>
      <c r="J912" s="46">
        <f>IF(TablaCocina[[#This Row],[Cobro de la orde]]="Sí",H912/G912,0)</f>
        <v>0.40740740740740738</v>
      </c>
      <c r="K912" s="12">
        <v>3</v>
      </c>
      <c r="L912" s="12">
        <v>31</v>
      </c>
      <c r="M912" s="6" t="s">
        <v>1143</v>
      </c>
      <c r="N912" s="12" t="str">
        <f>VLOOKUP(TablaCocina[[#This Row],[Número de Orden]],TablaSala[[Número de Orden]:[Cobro de la Orden]],2,FALSE)</f>
        <v>Sí</v>
      </c>
    </row>
    <row r="913" spans="1:14">
      <c r="A913" s="6">
        <v>357</v>
      </c>
      <c r="B913" s="12">
        <v>17</v>
      </c>
      <c r="C913" s="6" t="s">
        <v>349</v>
      </c>
      <c r="D913" s="12" t="s">
        <v>1158</v>
      </c>
      <c r="E913" s="6">
        <v>13</v>
      </c>
      <c r="F913" s="12">
        <v>22</v>
      </c>
      <c r="G913" s="12">
        <f>IF(TablaCocina[[#This Row],[Cobro de la orde]]="Sí",F913*K913,0)</f>
        <v>22</v>
      </c>
      <c r="H913" s="12">
        <f>IF(TablaCocina[[#This Row],[Cobro de la orde]]="Sí",(F913-E913)*K913,0)</f>
        <v>9</v>
      </c>
      <c r="I913" s="12">
        <f>IF(TablaCocina[[#This Row],[Cobro de la orde]]="Sí",F913*K913,0)</f>
        <v>22</v>
      </c>
      <c r="J913" s="46">
        <f>IF(TablaCocina[[#This Row],[Cobro de la orde]]="Sí",H913/G913,0)</f>
        <v>0.40909090909090912</v>
      </c>
      <c r="K913" s="12">
        <v>1</v>
      </c>
      <c r="L913" s="12">
        <v>48</v>
      </c>
      <c r="M913" s="6" t="s">
        <v>1142</v>
      </c>
      <c r="N913" s="12" t="str">
        <f>VLOOKUP(TablaCocina[[#This Row],[Número de Orden]],TablaSala[[Número de Orden]:[Cobro de la Orden]],2,FALSE)</f>
        <v>Sí</v>
      </c>
    </row>
    <row r="914" spans="1:14">
      <c r="A914" s="6">
        <v>358</v>
      </c>
      <c r="B914" s="12">
        <v>13</v>
      </c>
      <c r="C914" s="6" t="s">
        <v>270</v>
      </c>
      <c r="D914" s="12" t="s">
        <v>1164</v>
      </c>
      <c r="E914" s="6">
        <v>15</v>
      </c>
      <c r="F914" s="12">
        <v>26</v>
      </c>
      <c r="G914" s="12">
        <f>IF(TablaCocina[[#This Row],[Cobro de la orde]]="Sí",F914*K914,0)</f>
        <v>52</v>
      </c>
      <c r="H914" s="12">
        <f>IF(TablaCocina[[#This Row],[Cobro de la orde]]="Sí",(F914-E914)*K914,0)</f>
        <v>22</v>
      </c>
      <c r="I914" s="12">
        <f>IF(TablaCocina[[#This Row],[Cobro de la orde]]="Sí",F914*K914,0)</f>
        <v>52</v>
      </c>
      <c r="J914" s="46">
        <f>IF(TablaCocina[[#This Row],[Cobro de la orde]]="Sí",H914/G914,0)</f>
        <v>0.42307692307692307</v>
      </c>
      <c r="K914" s="12">
        <v>2</v>
      </c>
      <c r="L914" s="12">
        <v>50</v>
      </c>
      <c r="M914" s="6" t="s">
        <v>1142</v>
      </c>
      <c r="N914" s="12" t="str">
        <f>VLOOKUP(TablaCocina[[#This Row],[Número de Orden]],TablaSala[[Número de Orden]:[Cobro de la Orden]],2,FALSE)</f>
        <v>Sí</v>
      </c>
    </row>
    <row r="915" spans="1:14">
      <c r="A915" s="6">
        <v>358</v>
      </c>
      <c r="B915" s="12">
        <v>13</v>
      </c>
      <c r="C915" s="6" t="s">
        <v>131</v>
      </c>
      <c r="D915" s="12" t="s">
        <v>1163</v>
      </c>
      <c r="E915" s="6">
        <v>10</v>
      </c>
      <c r="F915" s="12">
        <v>18</v>
      </c>
      <c r="G915" s="12">
        <f>IF(TablaCocina[[#This Row],[Cobro de la orde]]="Sí",F915*K915,0)</f>
        <v>54</v>
      </c>
      <c r="H915" s="12">
        <f>IF(TablaCocina[[#This Row],[Cobro de la orde]]="Sí",(F915-E915)*K915,0)</f>
        <v>24</v>
      </c>
      <c r="I915" s="12">
        <f>IF(TablaCocina[[#This Row],[Cobro de la orde]]="Sí",F915*K915,0)</f>
        <v>54</v>
      </c>
      <c r="J915" s="46">
        <f>IF(TablaCocina[[#This Row],[Cobro de la orde]]="Sí",H915/G915,0)</f>
        <v>0.44444444444444442</v>
      </c>
      <c r="K915" s="12">
        <v>3</v>
      </c>
      <c r="L915" s="12">
        <v>50</v>
      </c>
      <c r="M915" s="6" t="s">
        <v>1143</v>
      </c>
      <c r="N915" s="12" t="str">
        <f>VLOOKUP(TablaCocina[[#This Row],[Número de Orden]],TablaSala[[Número de Orden]:[Cobro de la Orden]],2,FALSE)</f>
        <v>Sí</v>
      </c>
    </row>
    <row r="916" spans="1:14">
      <c r="A916" s="6">
        <v>358</v>
      </c>
      <c r="B916" s="12">
        <v>13</v>
      </c>
      <c r="C916" s="6" t="s">
        <v>255</v>
      </c>
      <c r="D916" s="12" t="s">
        <v>1160</v>
      </c>
      <c r="E916" s="6">
        <v>12</v>
      </c>
      <c r="F916" s="12">
        <v>20</v>
      </c>
      <c r="G916" s="12">
        <f>IF(TablaCocina[[#This Row],[Cobro de la orde]]="Sí",F916*K916,0)</f>
        <v>60</v>
      </c>
      <c r="H916" s="12">
        <f>IF(TablaCocina[[#This Row],[Cobro de la orde]]="Sí",(F916-E916)*K916,0)</f>
        <v>24</v>
      </c>
      <c r="I916" s="12">
        <f>IF(TablaCocina[[#This Row],[Cobro de la orde]]="Sí",F916*K916,0)</f>
        <v>60</v>
      </c>
      <c r="J916" s="46">
        <f>IF(TablaCocina[[#This Row],[Cobro de la orde]]="Sí",H916/G916,0)</f>
        <v>0.4</v>
      </c>
      <c r="K916" s="12">
        <v>3</v>
      </c>
      <c r="L916" s="12">
        <v>52</v>
      </c>
      <c r="M916" s="6" t="s">
        <v>1142</v>
      </c>
      <c r="N916" s="12" t="str">
        <f>VLOOKUP(TablaCocina[[#This Row],[Número de Orden]],TablaSala[[Número de Orden]:[Cobro de la Orden]],2,FALSE)</f>
        <v>Sí</v>
      </c>
    </row>
    <row r="917" spans="1:14">
      <c r="A917" s="6">
        <v>359</v>
      </c>
      <c r="B917" s="12">
        <v>11</v>
      </c>
      <c r="C917" s="6" t="s">
        <v>349</v>
      </c>
      <c r="D917" s="12" t="s">
        <v>1158</v>
      </c>
      <c r="E917" s="6">
        <v>13</v>
      </c>
      <c r="F917" s="12">
        <v>22</v>
      </c>
      <c r="G917" s="12">
        <f>IF(TablaCocina[[#This Row],[Cobro de la orde]]="Sí",F917*K917,0)</f>
        <v>22</v>
      </c>
      <c r="H917" s="12">
        <f>IF(TablaCocina[[#This Row],[Cobro de la orde]]="Sí",(F917-E917)*K917,0)</f>
        <v>9</v>
      </c>
      <c r="I917" s="12">
        <f>IF(TablaCocina[[#This Row],[Cobro de la orde]]="Sí",F917*K917,0)</f>
        <v>22</v>
      </c>
      <c r="J917" s="46">
        <f>IF(TablaCocina[[#This Row],[Cobro de la orde]]="Sí",H917/G917,0)</f>
        <v>0.40909090909090912</v>
      </c>
      <c r="K917" s="12">
        <v>1</v>
      </c>
      <c r="L917" s="12">
        <v>26</v>
      </c>
      <c r="M917" s="6" t="s">
        <v>1143</v>
      </c>
      <c r="N917" s="12" t="str">
        <f>VLOOKUP(TablaCocina[[#This Row],[Número de Orden]],TablaSala[[Número de Orden]:[Cobro de la Orden]],2,FALSE)</f>
        <v>Sí</v>
      </c>
    </row>
    <row r="918" spans="1:14">
      <c r="A918" s="6">
        <v>359</v>
      </c>
      <c r="B918" s="12">
        <v>11</v>
      </c>
      <c r="C918" s="6" t="s">
        <v>71</v>
      </c>
      <c r="D918" s="12" t="s">
        <v>1154</v>
      </c>
      <c r="E918" s="6">
        <v>16</v>
      </c>
      <c r="F918" s="12">
        <v>28</v>
      </c>
      <c r="G918" s="12">
        <f>IF(TablaCocina[[#This Row],[Cobro de la orde]]="Sí",F918*K918,0)</f>
        <v>84</v>
      </c>
      <c r="H918" s="12">
        <f>IF(TablaCocina[[#This Row],[Cobro de la orde]]="Sí",(F918-E918)*K918,0)</f>
        <v>36</v>
      </c>
      <c r="I918" s="12">
        <f>IF(TablaCocina[[#This Row],[Cobro de la orde]]="Sí",F918*K918,0)</f>
        <v>84</v>
      </c>
      <c r="J918" s="46">
        <f>IF(TablaCocina[[#This Row],[Cobro de la orde]]="Sí",H918/G918,0)</f>
        <v>0.42857142857142855</v>
      </c>
      <c r="K918" s="12">
        <v>3</v>
      </c>
      <c r="L918" s="12">
        <v>57</v>
      </c>
      <c r="M918" s="6" t="s">
        <v>1143</v>
      </c>
      <c r="N918" s="12" t="str">
        <f>VLOOKUP(TablaCocina[[#This Row],[Número de Orden]],TablaSala[[Número de Orden]:[Cobro de la Orden]],2,FALSE)</f>
        <v>Sí</v>
      </c>
    </row>
    <row r="919" spans="1:14">
      <c r="A919" s="6">
        <v>359</v>
      </c>
      <c r="B919" s="12">
        <v>11</v>
      </c>
      <c r="C919" s="6" t="s">
        <v>65</v>
      </c>
      <c r="D919" s="12" t="s">
        <v>1152</v>
      </c>
      <c r="E919" s="6">
        <v>17</v>
      </c>
      <c r="F919" s="12">
        <v>29</v>
      </c>
      <c r="G919" s="12">
        <f>IF(TablaCocina[[#This Row],[Cobro de la orde]]="Sí",F919*K919,0)</f>
        <v>58</v>
      </c>
      <c r="H919" s="12">
        <f>IF(TablaCocina[[#This Row],[Cobro de la orde]]="Sí",(F919-E919)*K919,0)</f>
        <v>24</v>
      </c>
      <c r="I919" s="12">
        <f>IF(TablaCocina[[#This Row],[Cobro de la orde]]="Sí",F919*K919,0)</f>
        <v>58</v>
      </c>
      <c r="J919" s="46">
        <f>IF(TablaCocina[[#This Row],[Cobro de la orde]]="Sí",H919/G919,0)</f>
        <v>0.41379310344827586</v>
      </c>
      <c r="K919" s="12">
        <v>2</v>
      </c>
      <c r="L919" s="12">
        <v>12</v>
      </c>
      <c r="M919" s="6" t="s">
        <v>1143</v>
      </c>
      <c r="N919" s="12" t="str">
        <f>VLOOKUP(TablaCocina[[#This Row],[Número de Orden]],TablaSala[[Número de Orden]:[Cobro de la Orden]],2,FALSE)</f>
        <v>Sí</v>
      </c>
    </row>
    <row r="920" spans="1:14">
      <c r="A920" s="6">
        <v>359</v>
      </c>
      <c r="B920" s="12">
        <v>11</v>
      </c>
      <c r="C920" s="6" t="s">
        <v>270</v>
      </c>
      <c r="D920" s="12" t="s">
        <v>1164</v>
      </c>
      <c r="E920" s="6">
        <v>15</v>
      </c>
      <c r="F920" s="12">
        <v>26</v>
      </c>
      <c r="G920" s="12">
        <f>IF(TablaCocina[[#This Row],[Cobro de la orde]]="Sí",F920*K920,0)</f>
        <v>26</v>
      </c>
      <c r="H920" s="12">
        <f>IF(TablaCocina[[#This Row],[Cobro de la orde]]="Sí",(F920-E920)*K920,0)</f>
        <v>11</v>
      </c>
      <c r="I920" s="12">
        <f>IF(TablaCocina[[#This Row],[Cobro de la orde]]="Sí",F920*K920,0)</f>
        <v>26</v>
      </c>
      <c r="J920" s="46">
        <f>IF(TablaCocina[[#This Row],[Cobro de la orde]]="Sí",H920/G920,0)</f>
        <v>0.42307692307692307</v>
      </c>
      <c r="K920" s="12">
        <v>1</v>
      </c>
      <c r="L920" s="12">
        <v>50</v>
      </c>
      <c r="M920" s="6" t="s">
        <v>1143</v>
      </c>
      <c r="N920" s="12" t="str">
        <f>VLOOKUP(TablaCocina[[#This Row],[Número de Orden]],TablaSala[[Número de Orden]:[Cobro de la Orden]],2,FALSE)</f>
        <v>Sí</v>
      </c>
    </row>
    <row r="921" spans="1:14">
      <c r="A921" s="6">
        <v>360</v>
      </c>
      <c r="B921" s="12">
        <v>16</v>
      </c>
      <c r="C921" s="6" t="s">
        <v>116</v>
      </c>
      <c r="D921" s="12" t="s">
        <v>1162</v>
      </c>
      <c r="E921" s="6">
        <v>13</v>
      </c>
      <c r="F921" s="12">
        <v>21</v>
      </c>
      <c r="G921" s="12">
        <f>IF(TablaCocina[[#This Row],[Cobro de la orde]]="Sí",F921*K921,0)</f>
        <v>21</v>
      </c>
      <c r="H921" s="12">
        <f>IF(TablaCocina[[#This Row],[Cobro de la orde]]="Sí",(F921-E921)*K921,0)</f>
        <v>8</v>
      </c>
      <c r="I921" s="12">
        <f>IF(TablaCocina[[#This Row],[Cobro de la orde]]="Sí",F921*K921,0)</f>
        <v>21</v>
      </c>
      <c r="J921" s="46">
        <f>IF(TablaCocina[[#This Row],[Cobro de la orde]]="Sí",H921/G921,0)</f>
        <v>0.38095238095238093</v>
      </c>
      <c r="K921" s="12">
        <v>1</v>
      </c>
      <c r="L921" s="12">
        <v>42</v>
      </c>
      <c r="M921" s="6" t="s">
        <v>1142</v>
      </c>
      <c r="N921" s="12" t="str">
        <f>VLOOKUP(TablaCocina[[#This Row],[Número de Orden]],TablaSala[[Número de Orden]:[Cobro de la Orden]],2,FALSE)</f>
        <v>Sí</v>
      </c>
    </row>
    <row r="922" spans="1:14">
      <c r="A922" s="6">
        <v>360</v>
      </c>
      <c r="B922" s="12">
        <v>16</v>
      </c>
      <c r="C922" s="6" t="s">
        <v>114</v>
      </c>
      <c r="D922" s="12" t="s">
        <v>1147</v>
      </c>
      <c r="E922" s="6">
        <v>18</v>
      </c>
      <c r="F922" s="12">
        <v>30</v>
      </c>
      <c r="G922" s="12">
        <f>IF(TablaCocina[[#This Row],[Cobro de la orde]]="Sí",F922*K922,0)</f>
        <v>90</v>
      </c>
      <c r="H922" s="12">
        <f>IF(TablaCocina[[#This Row],[Cobro de la orde]]="Sí",(F922-E922)*K922,0)</f>
        <v>36</v>
      </c>
      <c r="I922" s="12">
        <f>IF(TablaCocina[[#This Row],[Cobro de la orde]]="Sí",F922*K922,0)</f>
        <v>90</v>
      </c>
      <c r="J922" s="46">
        <f>IF(TablaCocina[[#This Row],[Cobro de la orde]]="Sí",H922/G922,0)</f>
        <v>0.4</v>
      </c>
      <c r="K922" s="12">
        <v>3</v>
      </c>
      <c r="L922" s="12">
        <v>36</v>
      </c>
      <c r="M922" s="6" t="s">
        <v>1143</v>
      </c>
      <c r="N922" s="12" t="str">
        <f>VLOOKUP(TablaCocina[[#This Row],[Número de Orden]],TablaSala[[Número de Orden]:[Cobro de la Orden]],2,FALSE)</f>
        <v>Sí</v>
      </c>
    </row>
    <row r="923" spans="1:14">
      <c r="A923" s="6">
        <v>360</v>
      </c>
      <c r="B923" s="12">
        <v>16</v>
      </c>
      <c r="C923" s="6" t="s">
        <v>270</v>
      </c>
      <c r="D923" s="12" t="s">
        <v>1164</v>
      </c>
      <c r="E923" s="6">
        <v>15</v>
      </c>
      <c r="F923" s="12">
        <v>26</v>
      </c>
      <c r="G923" s="12">
        <f>IF(TablaCocina[[#This Row],[Cobro de la orde]]="Sí",F923*K923,0)</f>
        <v>26</v>
      </c>
      <c r="H923" s="12">
        <f>IF(TablaCocina[[#This Row],[Cobro de la orde]]="Sí",(F923-E923)*K923,0)</f>
        <v>11</v>
      </c>
      <c r="I923" s="12">
        <f>IF(TablaCocina[[#This Row],[Cobro de la orde]]="Sí",F923*K923,0)</f>
        <v>26</v>
      </c>
      <c r="J923" s="46">
        <f>IF(TablaCocina[[#This Row],[Cobro de la orde]]="Sí",H923/G923,0)</f>
        <v>0.42307692307692307</v>
      </c>
      <c r="K923" s="12">
        <v>1</v>
      </c>
      <c r="L923" s="12">
        <v>51</v>
      </c>
      <c r="M923" s="6" t="s">
        <v>1143</v>
      </c>
      <c r="N923" s="12" t="str">
        <f>VLOOKUP(TablaCocina[[#This Row],[Número de Orden]],TablaSala[[Número de Orden]:[Cobro de la Orden]],2,FALSE)</f>
        <v>Sí</v>
      </c>
    </row>
    <row r="924" spans="1:14">
      <c r="A924" s="6">
        <v>360</v>
      </c>
      <c r="B924" s="12">
        <v>16</v>
      </c>
      <c r="C924" s="6" t="s">
        <v>428</v>
      </c>
      <c r="D924" s="12" t="s">
        <v>1157</v>
      </c>
      <c r="E924" s="6">
        <v>19</v>
      </c>
      <c r="F924" s="12">
        <v>32</v>
      </c>
      <c r="G924" s="12">
        <f>IF(TablaCocina[[#This Row],[Cobro de la orde]]="Sí",F924*K924,0)</f>
        <v>96</v>
      </c>
      <c r="H924" s="12">
        <f>IF(TablaCocina[[#This Row],[Cobro de la orde]]="Sí",(F924-E924)*K924,0)</f>
        <v>39</v>
      </c>
      <c r="I924" s="12">
        <f>IF(TablaCocina[[#This Row],[Cobro de la orde]]="Sí",F924*K924,0)</f>
        <v>96</v>
      </c>
      <c r="J924" s="46">
        <f>IF(TablaCocina[[#This Row],[Cobro de la orde]]="Sí",H924/G924,0)</f>
        <v>0.40625</v>
      </c>
      <c r="K924" s="12">
        <v>3</v>
      </c>
      <c r="L924" s="12">
        <v>30</v>
      </c>
      <c r="M924" s="6" t="s">
        <v>1143</v>
      </c>
      <c r="N924" s="12" t="str">
        <f>VLOOKUP(TablaCocina[[#This Row],[Número de Orden]],TablaSala[[Número de Orden]:[Cobro de la Orden]],2,FALSE)</f>
        <v>Sí</v>
      </c>
    </row>
    <row r="925" spans="1:14">
      <c r="A925" s="6">
        <v>361</v>
      </c>
      <c r="B925" s="12">
        <v>16</v>
      </c>
      <c r="C925" s="6" t="s">
        <v>65</v>
      </c>
      <c r="D925" s="12" t="s">
        <v>1152</v>
      </c>
      <c r="E925" s="6">
        <v>17</v>
      </c>
      <c r="F925" s="12">
        <v>29</v>
      </c>
      <c r="G925" s="12">
        <f>IF(TablaCocina[[#This Row],[Cobro de la orde]]="Sí",F925*K925,0)</f>
        <v>29</v>
      </c>
      <c r="H925" s="12">
        <f>IF(TablaCocina[[#This Row],[Cobro de la orde]]="Sí",(F925-E925)*K925,0)</f>
        <v>12</v>
      </c>
      <c r="I925" s="12">
        <f>IF(TablaCocina[[#This Row],[Cobro de la orde]]="Sí",F925*K925,0)</f>
        <v>29</v>
      </c>
      <c r="J925" s="46">
        <f>IF(TablaCocina[[#This Row],[Cobro de la orde]]="Sí",H925/G925,0)</f>
        <v>0.41379310344827586</v>
      </c>
      <c r="K925" s="12">
        <v>1</v>
      </c>
      <c r="L925" s="12">
        <v>58</v>
      </c>
      <c r="M925" s="6" t="s">
        <v>1142</v>
      </c>
      <c r="N925" s="12" t="str">
        <f>VLOOKUP(TablaCocina[[#This Row],[Número de Orden]],TablaSala[[Número de Orden]:[Cobro de la Orden]],2,FALSE)</f>
        <v>Sí</v>
      </c>
    </row>
    <row r="926" spans="1:14">
      <c r="A926" s="6">
        <v>361</v>
      </c>
      <c r="B926" s="12">
        <v>16</v>
      </c>
      <c r="C926" s="6" t="s">
        <v>273</v>
      </c>
      <c r="D926" s="12" t="s">
        <v>1146</v>
      </c>
      <c r="E926" s="6">
        <v>14</v>
      </c>
      <c r="F926" s="12">
        <v>24</v>
      </c>
      <c r="G926" s="12">
        <f>IF(TablaCocina[[#This Row],[Cobro de la orde]]="Sí",F926*K926,0)</f>
        <v>72</v>
      </c>
      <c r="H926" s="12">
        <f>IF(TablaCocina[[#This Row],[Cobro de la orde]]="Sí",(F926-E926)*K926,0)</f>
        <v>30</v>
      </c>
      <c r="I926" s="12">
        <f>IF(TablaCocina[[#This Row],[Cobro de la orde]]="Sí",F926*K926,0)</f>
        <v>72</v>
      </c>
      <c r="J926" s="46">
        <f>IF(TablaCocina[[#This Row],[Cobro de la orde]]="Sí",H926/G926,0)</f>
        <v>0.41666666666666669</v>
      </c>
      <c r="K926" s="12">
        <v>3</v>
      </c>
      <c r="L926" s="12">
        <v>54</v>
      </c>
      <c r="M926" s="6" t="s">
        <v>1143</v>
      </c>
      <c r="N926" s="12" t="str">
        <f>VLOOKUP(TablaCocina[[#This Row],[Número de Orden]],TablaSala[[Número de Orden]:[Cobro de la Orden]],2,FALSE)</f>
        <v>Sí</v>
      </c>
    </row>
    <row r="927" spans="1:14">
      <c r="A927" s="6">
        <v>362</v>
      </c>
      <c r="B927" s="12">
        <v>15</v>
      </c>
      <c r="C927" s="6" t="s">
        <v>255</v>
      </c>
      <c r="D927" s="12" t="s">
        <v>1160</v>
      </c>
      <c r="E927" s="6">
        <v>12</v>
      </c>
      <c r="F927" s="12">
        <v>20</v>
      </c>
      <c r="G927" s="12">
        <f>IF(TablaCocina[[#This Row],[Cobro de la orde]]="Sí",F927*K927,0)</f>
        <v>20</v>
      </c>
      <c r="H927" s="12">
        <f>IF(TablaCocina[[#This Row],[Cobro de la orde]]="Sí",(F927-E927)*K927,0)</f>
        <v>8</v>
      </c>
      <c r="I927" s="12">
        <f>IF(TablaCocina[[#This Row],[Cobro de la orde]]="Sí",F927*K927,0)</f>
        <v>20</v>
      </c>
      <c r="J927" s="46">
        <f>IF(TablaCocina[[#This Row],[Cobro de la orde]]="Sí",H927/G927,0)</f>
        <v>0.4</v>
      </c>
      <c r="K927" s="12">
        <v>1</v>
      </c>
      <c r="L927" s="12">
        <v>41</v>
      </c>
      <c r="M927" s="6" t="s">
        <v>1142</v>
      </c>
      <c r="N927" s="12" t="str">
        <f>VLOOKUP(TablaCocina[[#This Row],[Número de Orden]],TablaSala[[Número de Orden]:[Cobro de la Orden]],2,FALSE)</f>
        <v>Sí</v>
      </c>
    </row>
    <row r="928" spans="1:14">
      <c r="A928" s="6">
        <v>362</v>
      </c>
      <c r="B928" s="12">
        <v>15</v>
      </c>
      <c r="C928" s="6" t="s">
        <v>273</v>
      </c>
      <c r="D928" s="12" t="s">
        <v>1146</v>
      </c>
      <c r="E928" s="6">
        <v>14</v>
      </c>
      <c r="F928" s="12">
        <v>24</v>
      </c>
      <c r="G928" s="12">
        <f>IF(TablaCocina[[#This Row],[Cobro de la orde]]="Sí",F928*K928,0)</f>
        <v>24</v>
      </c>
      <c r="H928" s="12">
        <f>IF(TablaCocina[[#This Row],[Cobro de la orde]]="Sí",(F928-E928)*K928,0)</f>
        <v>10</v>
      </c>
      <c r="I928" s="12">
        <f>IF(TablaCocina[[#This Row],[Cobro de la orde]]="Sí",F928*K928,0)</f>
        <v>24</v>
      </c>
      <c r="J928" s="46">
        <f>IF(TablaCocina[[#This Row],[Cobro de la orde]]="Sí",H928/G928,0)</f>
        <v>0.41666666666666669</v>
      </c>
      <c r="K928" s="12">
        <v>1</v>
      </c>
      <c r="L928" s="12">
        <v>58</v>
      </c>
      <c r="M928" s="6" t="s">
        <v>1142</v>
      </c>
      <c r="N928" s="12" t="str">
        <f>VLOOKUP(TablaCocina[[#This Row],[Número de Orden]],TablaSala[[Número de Orden]:[Cobro de la Orden]],2,FALSE)</f>
        <v>Sí</v>
      </c>
    </row>
    <row r="929" spans="1:14">
      <c r="A929" s="6">
        <v>362</v>
      </c>
      <c r="B929" s="12">
        <v>15</v>
      </c>
      <c r="C929" s="6" t="s">
        <v>131</v>
      </c>
      <c r="D929" s="12" t="s">
        <v>1163</v>
      </c>
      <c r="E929" s="6">
        <v>10</v>
      </c>
      <c r="F929" s="12">
        <v>18</v>
      </c>
      <c r="G929" s="12">
        <f>IF(TablaCocina[[#This Row],[Cobro de la orde]]="Sí",F929*K929,0)</f>
        <v>18</v>
      </c>
      <c r="H929" s="12">
        <f>IF(TablaCocina[[#This Row],[Cobro de la orde]]="Sí",(F929-E929)*K929,0)</f>
        <v>8</v>
      </c>
      <c r="I929" s="12">
        <f>IF(TablaCocina[[#This Row],[Cobro de la orde]]="Sí",F929*K929,0)</f>
        <v>18</v>
      </c>
      <c r="J929" s="46">
        <f>IF(TablaCocina[[#This Row],[Cobro de la orde]]="Sí",H929/G929,0)</f>
        <v>0.44444444444444442</v>
      </c>
      <c r="K929" s="12">
        <v>1</v>
      </c>
      <c r="L929" s="12">
        <v>24</v>
      </c>
      <c r="M929" s="6" t="s">
        <v>1142</v>
      </c>
      <c r="N929" s="12" t="str">
        <f>VLOOKUP(TablaCocina[[#This Row],[Número de Orden]],TablaSala[[Número de Orden]:[Cobro de la Orden]],2,FALSE)</f>
        <v>Sí</v>
      </c>
    </row>
    <row r="930" spans="1:14">
      <c r="A930" s="6">
        <v>363</v>
      </c>
      <c r="B930" s="12">
        <v>5</v>
      </c>
      <c r="C930" s="6" t="s">
        <v>114</v>
      </c>
      <c r="D930" s="12" t="s">
        <v>1147</v>
      </c>
      <c r="E930" s="6">
        <v>18</v>
      </c>
      <c r="F930" s="12">
        <v>30</v>
      </c>
      <c r="G930" s="12">
        <f>IF(TablaCocina[[#This Row],[Cobro de la orde]]="Sí",F930*K930,0)</f>
        <v>0</v>
      </c>
      <c r="H930" s="12">
        <f>IF(TablaCocina[[#This Row],[Cobro de la orde]]="Sí",(F930-E930)*K930,0)</f>
        <v>0</v>
      </c>
      <c r="I930" s="12">
        <f>IF(TablaCocina[[#This Row],[Cobro de la orde]]="Sí",F930*K930,0)</f>
        <v>0</v>
      </c>
      <c r="J930" s="46">
        <f>IF(TablaCocina[[#This Row],[Cobro de la orde]]="Sí",H930/G930,0)</f>
        <v>0</v>
      </c>
      <c r="K930" s="12">
        <v>1</v>
      </c>
      <c r="L930" s="12">
        <v>48</v>
      </c>
      <c r="M930" s="6" t="s">
        <v>1142</v>
      </c>
      <c r="N930" s="12" t="str">
        <f>VLOOKUP(TablaCocina[[#This Row],[Número de Orden]],TablaSala[[Número de Orden]:[Cobro de la Orden]],2,FALSE)</f>
        <v>No</v>
      </c>
    </row>
    <row r="931" spans="1:14">
      <c r="A931" s="6">
        <v>363</v>
      </c>
      <c r="B931" s="12">
        <v>5</v>
      </c>
      <c r="C931" s="6" t="s">
        <v>273</v>
      </c>
      <c r="D931" s="12" t="s">
        <v>1146</v>
      </c>
      <c r="E931" s="6">
        <v>14</v>
      </c>
      <c r="F931" s="12">
        <v>24</v>
      </c>
      <c r="G931" s="12">
        <f>IF(TablaCocina[[#This Row],[Cobro de la orde]]="Sí",F931*K931,0)</f>
        <v>0</v>
      </c>
      <c r="H931" s="12">
        <f>IF(TablaCocina[[#This Row],[Cobro de la orde]]="Sí",(F931-E931)*K931,0)</f>
        <v>0</v>
      </c>
      <c r="I931" s="12">
        <f>IF(TablaCocina[[#This Row],[Cobro de la orde]]="Sí",F931*K931,0)</f>
        <v>0</v>
      </c>
      <c r="J931" s="46">
        <f>IF(TablaCocina[[#This Row],[Cobro de la orde]]="Sí",H931/G931,0)</f>
        <v>0</v>
      </c>
      <c r="K931" s="12">
        <v>3</v>
      </c>
      <c r="L931" s="12">
        <v>41</v>
      </c>
      <c r="M931" s="6" t="s">
        <v>1143</v>
      </c>
      <c r="N931" s="12" t="str">
        <f>VLOOKUP(TablaCocina[[#This Row],[Número de Orden]],TablaSala[[Número de Orden]:[Cobro de la Orden]],2,FALSE)</f>
        <v>No</v>
      </c>
    </row>
    <row r="932" spans="1:14">
      <c r="A932" s="6">
        <v>363</v>
      </c>
      <c r="B932" s="12">
        <v>5</v>
      </c>
      <c r="C932" s="6" t="s">
        <v>120</v>
      </c>
      <c r="D932" s="12" t="s">
        <v>1151</v>
      </c>
      <c r="E932" s="6">
        <v>22</v>
      </c>
      <c r="F932" s="12">
        <v>36</v>
      </c>
      <c r="G932" s="12">
        <f>IF(TablaCocina[[#This Row],[Cobro de la orde]]="Sí",F932*K932,0)</f>
        <v>0</v>
      </c>
      <c r="H932" s="12">
        <f>IF(TablaCocina[[#This Row],[Cobro de la orde]]="Sí",(F932-E932)*K932,0)</f>
        <v>0</v>
      </c>
      <c r="I932" s="12">
        <f>IF(TablaCocina[[#This Row],[Cobro de la orde]]="Sí",F932*K932,0)</f>
        <v>0</v>
      </c>
      <c r="J932" s="46">
        <f>IF(TablaCocina[[#This Row],[Cobro de la orde]]="Sí",H932/G932,0)</f>
        <v>0</v>
      </c>
      <c r="K932" s="12">
        <v>2</v>
      </c>
      <c r="L932" s="12">
        <v>42</v>
      </c>
      <c r="M932" s="6" t="s">
        <v>1142</v>
      </c>
      <c r="N932" s="12" t="str">
        <f>VLOOKUP(TablaCocina[[#This Row],[Número de Orden]],TablaSala[[Número de Orden]:[Cobro de la Orden]],2,FALSE)</f>
        <v>No</v>
      </c>
    </row>
    <row r="933" spans="1:14">
      <c r="A933" s="6">
        <v>363</v>
      </c>
      <c r="B933" s="12">
        <v>5</v>
      </c>
      <c r="C933" s="6" t="s">
        <v>453</v>
      </c>
      <c r="D933" s="12" t="s">
        <v>1153</v>
      </c>
      <c r="E933" s="6">
        <v>20</v>
      </c>
      <c r="F933" s="12">
        <v>33</v>
      </c>
      <c r="G933" s="12">
        <f>IF(TablaCocina[[#This Row],[Cobro de la orde]]="Sí",F933*K933,0)</f>
        <v>0</v>
      </c>
      <c r="H933" s="12">
        <f>IF(TablaCocina[[#This Row],[Cobro de la orde]]="Sí",(F933-E933)*K933,0)</f>
        <v>0</v>
      </c>
      <c r="I933" s="12">
        <f>IF(TablaCocina[[#This Row],[Cobro de la orde]]="Sí",F933*K933,0)</f>
        <v>0</v>
      </c>
      <c r="J933" s="46">
        <f>IF(TablaCocina[[#This Row],[Cobro de la orde]]="Sí",H933/G933,0)</f>
        <v>0</v>
      </c>
      <c r="K933" s="12">
        <v>2</v>
      </c>
      <c r="L933" s="12">
        <v>18</v>
      </c>
      <c r="M933" s="6" t="s">
        <v>1142</v>
      </c>
      <c r="N933" s="12" t="str">
        <f>VLOOKUP(TablaCocina[[#This Row],[Número de Orden]],TablaSala[[Número de Orden]:[Cobro de la Orden]],2,FALSE)</f>
        <v>No</v>
      </c>
    </row>
    <row r="934" spans="1:14">
      <c r="A934" s="6">
        <v>364</v>
      </c>
      <c r="B934" s="12">
        <v>15</v>
      </c>
      <c r="C934" s="6" t="s">
        <v>71</v>
      </c>
      <c r="D934" s="12" t="s">
        <v>1154</v>
      </c>
      <c r="E934" s="6">
        <v>16</v>
      </c>
      <c r="F934" s="12">
        <v>28</v>
      </c>
      <c r="G934" s="12">
        <f>IF(TablaCocina[[#This Row],[Cobro de la orde]]="Sí",F934*K934,0)</f>
        <v>56</v>
      </c>
      <c r="H934" s="12">
        <f>IF(TablaCocina[[#This Row],[Cobro de la orde]]="Sí",(F934-E934)*K934,0)</f>
        <v>24</v>
      </c>
      <c r="I934" s="12">
        <f>IF(TablaCocina[[#This Row],[Cobro de la orde]]="Sí",F934*K934,0)</f>
        <v>56</v>
      </c>
      <c r="J934" s="46">
        <f>IF(TablaCocina[[#This Row],[Cobro de la orde]]="Sí",H934/G934,0)</f>
        <v>0.42857142857142855</v>
      </c>
      <c r="K934" s="12">
        <v>2</v>
      </c>
      <c r="L934" s="12">
        <v>52</v>
      </c>
      <c r="M934" s="6" t="s">
        <v>1142</v>
      </c>
      <c r="N934" s="12" t="str">
        <f>VLOOKUP(TablaCocina[[#This Row],[Número de Orden]],TablaSala[[Número de Orden]:[Cobro de la Orden]],2,FALSE)</f>
        <v>Sí</v>
      </c>
    </row>
    <row r="935" spans="1:14">
      <c r="A935" s="6">
        <v>364</v>
      </c>
      <c r="B935" s="12">
        <v>15</v>
      </c>
      <c r="C935" s="6" t="s">
        <v>349</v>
      </c>
      <c r="D935" s="12" t="s">
        <v>1158</v>
      </c>
      <c r="E935" s="6">
        <v>13</v>
      </c>
      <c r="F935" s="12">
        <v>22</v>
      </c>
      <c r="G935" s="12">
        <f>IF(TablaCocina[[#This Row],[Cobro de la orde]]="Sí",F935*K935,0)</f>
        <v>22</v>
      </c>
      <c r="H935" s="12">
        <f>IF(TablaCocina[[#This Row],[Cobro de la orde]]="Sí",(F935-E935)*K935,0)</f>
        <v>9</v>
      </c>
      <c r="I935" s="12">
        <f>IF(TablaCocina[[#This Row],[Cobro de la orde]]="Sí",F935*K935,0)</f>
        <v>22</v>
      </c>
      <c r="J935" s="46">
        <f>IF(TablaCocina[[#This Row],[Cobro de la orde]]="Sí",H935/G935,0)</f>
        <v>0.40909090909090912</v>
      </c>
      <c r="K935" s="12">
        <v>1</v>
      </c>
      <c r="L935" s="12">
        <v>20</v>
      </c>
      <c r="M935" s="6" t="s">
        <v>1142</v>
      </c>
      <c r="N935" s="12" t="str">
        <f>VLOOKUP(TablaCocina[[#This Row],[Número de Orden]],TablaSala[[Número de Orden]:[Cobro de la Orden]],2,FALSE)</f>
        <v>Sí</v>
      </c>
    </row>
    <row r="936" spans="1:14">
      <c r="A936" s="6">
        <v>364</v>
      </c>
      <c r="B936" s="12">
        <v>15</v>
      </c>
      <c r="C936" s="6" t="s">
        <v>209</v>
      </c>
      <c r="D936" s="12" t="s">
        <v>1165</v>
      </c>
      <c r="E936" s="6">
        <v>15</v>
      </c>
      <c r="F936" s="12">
        <v>25</v>
      </c>
      <c r="G936" s="12">
        <f>IF(TablaCocina[[#This Row],[Cobro de la orde]]="Sí",F936*K936,0)</f>
        <v>50</v>
      </c>
      <c r="H936" s="12">
        <f>IF(TablaCocina[[#This Row],[Cobro de la orde]]="Sí",(F936-E936)*K936,0)</f>
        <v>20</v>
      </c>
      <c r="I936" s="12">
        <f>IF(TablaCocina[[#This Row],[Cobro de la orde]]="Sí",F936*K936,0)</f>
        <v>50</v>
      </c>
      <c r="J936" s="46">
        <f>IF(TablaCocina[[#This Row],[Cobro de la orde]]="Sí",H936/G936,0)</f>
        <v>0.4</v>
      </c>
      <c r="K936" s="12">
        <v>2</v>
      </c>
      <c r="L936" s="12">
        <v>14</v>
      </c>
      <c r="M936" s="6" t="s">
        <v>1142</v>
      </c>
      <c r="N936" s="12" t="str">
        <f>VLOOKUP(TablaCocina[[#This Row],[Número de Orden]],TablaSala[[Número de Orden]:[Cobro de la Orden]],2,FALSE)</f>
        <v>Sí</v>
      </c>
    </row>
    <row r="937" spans="1:14">
      <c r="A937" s="6">
        <v>364</v>
      </c>
      <c r="B937" s="12">
        <v>15</v>
      </c>
      <c r="C937" s="6" t="s">
        <v>65</v>
      </c>
      <c r="D937" s="12" t="s">
        <v>1152</v>
      </c>
      <c r="E937" s="6">
        <v>17</v>
      </c>
      <c r="F937" s="12">
        <v>29</v>
      </c>
      <c r="G937" s="12">
        <f>IF(TablaCocina[[#This Row],[Cobro de la orde]]="Sí",F937*K937,0)</f>
        <v>29</v>
      </c>
      <c r="H937" s="12">
        <f>IF(TablaCocina[[#This Row],[Cobro de la orde]]="Sí",(F937-E937)*K937,0)</f>
        <v>12</v>
      </c>
      <c r="I937" s="12">
        <f>IF(TablaCocina[[#This Row],[Cobro de la orde]]="Sí",F937*K937,0)</f>
        <v>29</v>
      </c>
      <c r="J937" s="46">
        <f>IF(TablaCocina[[#This Row],[Cobro de la orde]]="Sí",H937/G937,0)</f>
        <v>0.41379310344827586</v>
      </c>
      <c r="K937" s="12">
        <v>1</v>
      </c>
      <c r="L937" s="12">
        <v>26</v>
      </c>
      <c r="M937" s="6" t="s">
        <v>1142</v>
      </c>
      <c r="N937" s="12" t="str">
        <f>VLOOKUP(TablaCocina[[#This Row],[Número de Orden]],TablaSala[[Número de Orden]:[Cobro de la Orden]],2,FALSE)</f>
        <v>Sí</v>
      </c>
    </row>
    <row r="938" spans="1:14">
      <c r="A938" s="6">
        <v>365</v>
      </c>
      <c r="B938" s="12">
        <v>4</v>
      </c>
      <c r="C938" s="6" t="s">
        <v>120</v>
      </c>
      <c r="D938" s="12" t="s">
        <v>1151</v>
      </c>
      <c r="E938" s="6">
        <v>22</v>
      </c>
      <c r="F938" s="12">
        <v>36</v>
      </c>
      <c r="G938" s="12">
        <f>IF(TablaCocina[[#This Row],[Cobro de la orde]]="Sí",F938*K938,0)</f>
        <v>108</v>
      </c>
      <c r="H938" s="12">
        <f>IF(TablaCocina[[#This Row],[Cobro de la orde]]="Sí",(F938-E938)*K938,0)</f>
        <v>42</v>
      </c>
      <c r="I938" s="12">
        <f>IF(TablaCocina[[#This Row],[Cobro de la orde]]="Sí",F938*K938,0)</f>
        <v>108</v>
      </c>
      <c r="J938" s="46">
        <f>IF(TablaCocina[[#This Row],[Cobro de la orde]]="Sí",H938/G938,0)</f>
        <v>0.3888888888888889</v>
      </c>
      <c r="K938" s="12">
        <v>3</v>
      </c>
      <c r="L938" s="12">
        <v>25</v>
      </c>
      <c r="M938" s="6" t="s">
        <v>1143</v>
      </c>
      <c r="N938" s="12" t="str">
        <f>VLOOKUP(TablaCocina[[#This Row],[Número de Orden]],TablaSala[[Número de Orden]:[Cobro de la Orden]],2,FALSE)</f>
        <v>Sí</v>
      </c>
    </row>
    <row r="939" spans="1:14">
      <c r="A939" s="6">
        <v>366</v>
      </c>
      <c r="B939" s="12">
        <v>17</v>
      </c>
      <c r="C939" s="6" t="s">
        <v>184</v>
      </c>
      <c r="D939" s="12" t="s">
        <v>1149</v>
      </c>
      <c r="E939" s="6">
        <v>16</v>
      </c>
      <c r="F939" s="12">
        <v>27</v>
      </c>
      <c r="G939" s="12">
        <f>IF(TablaCocina[[#This Row],[Cobro de la orde]]="Sí",F939*K939,0)</f>
        <v>54</v>
      </c>
      <c r="H939" s="12">
        <f>IF(TablaCocina[[#This Row],[Cobro de la orde]]="Sí",(F939-E939)*K939,0)</f>
        <v>22</v>
      </c>
      <c r="I939" s="12">
        <f>IF(TablaCocina[[#This Row],[Cobro de la orde]]="Sí",F939*K939,0)</f>
        <v>54</v>
      </c>
      <c r="J939" s="46">
        <f>IF(TablaCocina[[#This Row],[Cobro de la orde]]="Sí",H939/G939,0)</f>
        <v>0.40740740740740738</v>
      </c>
      <c r="K939" s="12">
        <v>2</v>
      </c>
      <c r="L939" s="12">
        <v>30</v>
      </c>
      <c r="M939" s="6" t="s">
        <v>1142</v>
      </c>
      <c r="N939" s="12" t="str">
        <f>VLOOKUP(TablaCocina[[#This Row],[Número de Orden]],TablaSala[[Número de Orden]:[Cobro de la Orden]],2,FALSE)</f>
        <v>Sí</v>
      </c>
    </row>
    <row r="940" spans="1:14">
      <c r="A940" s="6">
        <v>366</v>
      </c>
      <c r="B940" s="12">
        <v>17</v>
      </c>
      <c r="C940" s="6" t="s">
        <v>47</v>
      </c>
      <c r="D940" s="12" t="s">
        <v>1156</v>
      </c>
      <c r="E940" s="6">
        <v>21</v>
      </c>
      <c r="F940" s="12">
        <v>35</v>
      </c>
      <c r="G940" s="12">
        <f>IF(TablaCocina[[#This Row],[Cobro de la orde]]="Sí",F940*K940,0)</f>
        <v>105</v>
      </c>
      <c r="H940" s="12">
        <f>IF(TablaCocina[[#This Row],[Cobro de la orde]]="Sí",(F940-E940)*K940,0)</f>
        <v>42</v>
      </c>
      <c r="I940" s="12">
        <f>IF(TablaCocina[[#This Row],[Cobro de la orde]]="Sí",F940*K940,0)</f>
        <v>105</v>
      </c>
      <c r="J940" s="46">
        <f>IF(TablaCocina[[#This Row],[Cobro de la orde]]="Sí",H940/G940,0)</f>
        <v>0.4</v>
      </c>
      <c r="K940" s="12">
        <v>3</v>
      </c>
      <c r="L940" s="12">
        <v>51</v>
      </c>
      <c r="M940" s="6" t="s">
        <v>1143</v>
      </c>
      <c r="N940" s="12" t="str">
        <f>VLOOKUP(TablaCocina[[#This Row],[Número de Orden]],TablaSala[[Número de Orden]:[Cobro de la Orden]],2,FALSE)</f>
        <v>Sí</v>
      </c>
    </row>
    <row r="941" spans="1:14">
      <c r="A941" s="6">
        <v>366</v>
      </c>
      <c r="B941" s="12">
        <v>17</v>
      </c>
      <c r="C941" s="6" t="s">
        <v>79</v>
      </c>
      <c r="D941" s="12" t="s">
        <v>1150</v>
      </c>
      <c r="E941" s="6">
        <v>25</v>
      </c>
      <c r="F941" s="12">
        <v>40</v>
      </c>
      <c r="G941" s="12">
        <f>IF(TablaCocina[[#This Row],[Cobro de la orde]]="Sí",F941*K941,0)</f>
        <v>80</v>
      </c>
      <c r="H941" s="12">
        <f>IF(TablaCocina[[#This Row],[Cobro de la orde]]="Sí",(F941-E941)*K941,0)</f>
        <v>30</v>
      </c>
      <c r="I941" s="12">
        <f>IF(TablaCocina[[#This Row],[Cobro de la orde]]="Sí",F941*K941,0)</f>
        <v>80</v>
      </c>
      <c r="J941" s="46">
        <f>IF(TablaCocina[[#This Row],[Cobro de la orde]]="Sí",H941/G941,0)</f>
        <v>0.375</v>
      </c>
      <c r="K941" s="12">
        <v>2</v>
      </c>
      <c r="L941" s="12">
        <v>9</v>
      </c>
      <c r="M941" s="6" t="s">
        <v>1142</v>
      </c>
      <c r="N941" s="12" t="str">
        <f>VLOOKUP(TablaCocina[[#This Row],[Número de Orden]],TablaSala[[Número de Orden]:[Cobro de la Orden]],2,FALSE)</f>
        <v>Sí</v>
      </c>
    </row>
    <row r="942" spans="1:14">
      <c r="A942" s="6">
        <v>367</v>
      </c>
      <c r="B942" s="12">
        <v>12</v>
      </c>
      <c r="C942" s="6" t="s">
        <v>270</v>
      </c>
      <c r="D942" s="12" t="s">
        <v>1164</v>
      </c>
      <c r="E942" s="6">
        <v>15</v>
      </c>
      <c r="F942" s="12">
        <v>26</v>
      </c>
      <c r="G942" s="12">
        <f>IF(TablaCocina[[#This Row],[Cobro de la orde]]="Sí",F942*K942,0)</f>
        <v>52</v>
      </c>
      <c r="H942" s="12">
        <f>IF(TablaCocina[[#This Row],[Cobro de la orde]]="Sí",(F942-E942)*K942,0)</f>
        <v>22</v>
      </c>
      <c r="I942" s="12">
        <f>IF(TablaCocina[[#This Row],[Cobro de la orde]]="Sí",F942*K942,0)</f>
        <v>52</v>
      </c>
      <c r="J942" s="46">
        <f>IF(TablaCocina[[#This Row],[Cobro de la orde]]="Sí",H942/G942,0)</f>
        <v>0.42307692307692307</v>
      </c>
      <c r="K942" s="12">
        <v>2</v>
      </c>
      <c r="L942" s="12">
        <v>34</v>
      </c>
      <c r="M942" s="6" t="s">
        <v>1143</v>
      </c>
      <c r="N942" s="12" t="str">
        <f>VLOOKUP(TablaCocina[[#This Row],[Número de Orden]],TablaSala[[Número de Orden]:[Cobro de la Orden]],2,FALSE)</f>
        <v>Sí</v>
      </c>
    </row>
    <row r="943" spans="1:14">
      <c r="A943" s="6">
        <v>367</v>
      </c>
      <c r="B943" s="12">
        <v>12</v>
      </c>
      <c r="C943" s="6" t="s">
        <v>65</v>
      </c>
      <c r="D943" s="12" t="s">
        <v>1152</v>
      </c>
      <c r="E943" s="6">
        <v>17</v>
      </c>
      <c r="F943" s="12">
        <v>29</v>
      </c>
      <c r="G943" s="12">
        <f>IF(TablaCocina[[#This Row],[Cobro de la orde]]="Sí",F943*K943,0)</f>
        <v>29</v>
      </c>
      <c r="H943" s="12">
        <f>IF(TablaCocina[[#This Row],[Cobro de la orde]]="Sí",(F943-E943)*K943,0)</f>
        <v>12</v>
      </c>
      <c r="I943" s="12">
        <f>IF(TablaCocina[[#This Row],[Cobro de la orde]]="Sí",F943*K943,0)</f>
        <v>29</v>
      </c>
      <c r="J943" s="46">
        <f>IF(TablaCocina[[#This Row],[Cobro de la orde]]="Sí",H943/G943,0)</f>
        <v>0.41379310344827586</v>
      </c>
      <c r="K943" s="12">
        <v>1</v>
      </c>
      <c r="L943" s="12">
        <v>26</v>
      </c>
      <c r="M943" s="6" t="s">
        <v>1143</v>
      </c>
      <c r="N943" s="12" t="str">
        <f>VLOOKUP(TablaCocina[[#This Row],[Número de Orden]],TablaSala[[Número de Orden]:[Cobro de la Orden]],2,FALSE)</f>
        <v>Sí</v>
      </c>
    </row>
    <row r="944" spans="1:14">
      <c r="A944" s="6">
        <v>367</v>
      </c>
      <c r="B944" s="12">
        <v>12</v>
      </c>
      <c r="C944" s="6" t="s">
        <v>255</v>
      </c>
      <c r="D944" s="12" t="s">
        <v>1160</v>
      </c>
      <c r="E944" s="6">
        <v>12</v>
      </c>
      <c r="F944" s="12">
        <v>20</v>
      </c>
      <c r="G944" s="12">
        <f>IF(TablaCocina[[#This Row],[Cobro de la orde]]="Sí",F944*K944,0)</f>
        <v>20</v>
      </c>
      <c r="H944" s="12">
        <f>IF(TablaCocina[[#This Row],[Cobro de la orde]]="Sí",(F944-E944)*K944,0)</f>
        <v>8</v>
      </c>
      <c r="I944" s="12">
        <f>IF(TablaCocina[[#This Row],[Cobro de la orde]]="Sí",F944*K944,0)</f>
        <v>20</v>
      </c>
      <c r="J944" s="46">
        <f>IF(TablaCocina[[#This Row],[Cobro de la orde]]="Sí",H944/G944,0)</f>
        <v>0.4</v>
      </c>
      <c r="K944" s="12">
        <v>1</v>
      </c>
      <c r="L944" s="12">
        <v>13</v>
      </c>
      <c r="M944" s="6" t="s">
        <v>1143</v>
      </c>
      <c r="N944" s="12" t="str">
        <f>VLOOKUP(TablaCocina[[#This Row],[Número de Orden]],TablaSala[[Número de Orden]:[Cobro de la Orden]],2,FALSE)</f>
        <v>Sí</v>
      </c>
    </row>
    <row r="945" spans="1:14">
      <c r="A945" s="6">
        <v>368</v>
      </c>
      <c r="B945" s="12">
        <v>13</v>
      </c>
      <c r="C945" s="6" t="s">
        <v>453</v>
      </c>
      <c r="D945" s="12" t="s">
        <v>1153</v>
      </c>
      <c r="E945" s="6">
        <v>20</v>
      </c>
      <c r="F945" s="12">
        <v>33</v>
      </c>
      <c r="G945" s="12">
        <f>IF(TablaCocina[[#This Row],[Cobro de la orde]]="Sí",F945*K945,0)</f>
        <v>99</v>
      </c>
      <c r="H945" s="12">
        <f>IF(TablaCocina[[#This Row],[Cobro de la orde]]="Sí",(F945-E945)*K945,0)</f>
        <v>39</v>
      </c>
      <c r="I945" s="12">
        <f>IF(TablaCocina[[#This Row],[Cobro de la orde]]="Sí",F945*K945,0)</f>
        <v>99</v>
      </c>
      <c r="J945" s="46">
        <f>IF(TablaCocina[[#This Row],[Cobro de la orde]]="Sí",H945/G945,0)</f>
        <v>0.39393939393939392</v>
      </c>
      <c r="K945" s="12">
        <v>3</v>
      </c>
      <c r="L945" s="12">
        <v>45</v>
      </c>
      <c r="M945" s="6" t="s">
        <v>1142</v>
      </c>
      <c r="N945" s="12" t="str">
        <f>VLOOKUP(TablaCocina[[#This Row],[Número de Orden]],TablaSala[[Número de Orden]:[Cobro de la Orden]],2,FALSE)</f>
        <v>Sí</v>
      </c>
    </row>
    <row r="946" spans="1:14">
      <c r="A946" s="6">
        <v>368</v>
      </c>
      <c r="B946" s="12">
        <v>13</v>
      </c>
      <c r="C946" s="6" t="s">
        <v>273</v>
      </c>
      <c r="D946" s="12" t="s">
        <v>1146</v>
      </c>
      <c r="E946" s="6">
        <v>14</v>
      </c>
      <c r="F946" s="12">
        <v>24</v>
      </c>
      <c r="G946" s="12">
        <f>IF(TablaCocina[[#This Row],[Cobro de la orde]]="Sí",F946*K946,0)</f>
        <v>24</v>
      </c>
      <c r="H946" s="12">
        <f>IF(TablaCocina[[#This Row],[Cobro de la orde]]="Sí",(F946-E946)*K946,0)</f>
        <v>10</v>
      </c>
      <c r="I946" s="12">
        <f>IF(TablaCocina[[#This Row],[Cobro de la orde]]="Sí",F946*K946,0)</f>
        <v>24</v>
      </c>
      <c r="J946" s="46">
        <f>IF(TablaCocina[[#This Row],[Cobro de la orde]]="Sí",H946/G946,0)</f>
        <v>0.41666666666666669</v>
      </c>
      <c r="K946" s="12">
        <v>1</v>
      </c>
      <c r="L946" s="12">
        <v>40</v>
      </c>
      <c r="M946" s="6" t="s">
        <v>1143</v>
      </c>
      <c r="N946" s="12" t="str">
        <f>VLOOKUP(TablaCocina[[#This Row],[Número de Orden]],TablaSala[[Número de Orden]:[Cobro de la Orden]],2,FALSE)</f>
        <v>Sí</v>
      </c>
    </row>
    <row r="947" spans="1:14">
      <c r="A947" s="6">
        <v>369</v>
      </c>
      <c r="B947" s="12">
        <v>20</v>
      </c>
      <c r="C947" s="6" t="s">
        <v>200</v>
      </c>
      <c r="D947" s="12" t="s">
        <v>1148</v>
      </c>
      <c r="E947" s="6">
        <v>19</v>
      </c>
      <c r="F947" s="12">
        <v>31</v>
      </c>
      <c r="G947" s="12">
        <f>IF(TablaCocina[[#This Row],[Cobro de la orde]]="Sí",F947*K947,0)</f>
        <v>62</v>
      </c>
      <c r="H947" s="12">
        <f>IF(TablaCocina[[#This Row],[Cobro de la orde]]="Sí",(F947-E947)*K947,0)</f>
        <v>24</v>
      </c>
      <c r="I947" s="12">
        <f>IF(TablaCocina[[#This Row],[Cobro de la orde]]="Sí",F947*K947,0)</f>
        <v>62</v>
      </c>
      <c r="J947" s="46">
        <f>IF(TablaCocina[[#This Row],[Cobro de la orde]]="Sí",H947/G947,0)</f>
        <v>0.38709677419354838</v>
      </c>
      <c r="K947" s="12">
        <v>2</v>
      </c>
      <c r="L947" s="12">
        <v>7</v>
      </c>
      <c r="M947" s="6" t="s">
        <v>1143</v>
      </c>
      <c r="N947" s="12" t="str">
        <f>VLOOKUP(TablaCocina[[#This Row],[Número de Orden]],TablaSala[[Número de Orden]:[Cobro de la Orden]],2,FALSE)</f>
        <v>Sí</v>
      </c>
    </row>
    <row r="948" spans="1:14">
      <c r="A948" s="6">
        <v>369</v>
      </c>
      <c r="B948" s="12">
        <v>20</v>
      </c>
      <c r="C948" s="6" t="s">
        <v>345</v>
      </c>
      <c r="D948" s="12" t="s">
        <v>1161</v>
      </c>
      <c r="E948" s="6">
        <v>14</v>
      </c>
      <c r="F948" s="12">
        <v>23</v>
      </c>
      <c r="G948" s="12">
        <f>IF(TablaCocina[[#This Row],[Cobro de la orde]]="Sí",F948*K948,0)</f>
        <v>46</v>
      </c>
      <c r="H948" s="12">
        <f>IF(TablaCocina[[#This Row],[Cobro de la orde]]="Sí",(F948-E948)*K948,0)</f>
        <v>18</v>
      </c>
      <c r="I948" s="12">
        <f>IF(TablaCocina[[#This Row],[Cobro de la orde]]="Sí",F948*K948,0)</f>
        <v>46</v>
      </c>
      <c r="J948" s="46">
        <f>IF(TablaCocina[[#This Row],[Cobro de la orde]]="Sí",H948/G948,0)</f>
        <v>0.39130434782608697</v>
      </c>
      <c r="K948" s="12">
        <v>2</v>
      </c>
      <c r="L948" s="12">
        <v>7</v>
      </c>
      <c r="M948" s="6" t="s">
        <v>1143</v>
      </c>
      <c r="N948" s="12" t="str">
        <f>VLOOKUP(TablaCocina[[#This Row],[Número de Orden]],TablaSala[[Número de Orden]:[Cobro de la Orden]],2,FALSE)</f>
        <v>Sí</v>
      </c>
    </row>
    <row r="949" spans="1:14">
      <c r="A949" s="6">
        <v>369</v>
      </c>
      <c r="B949" s="12">
        <v>20</v>
      </c>
      <c r="C949" s="6" t="s">
        <v>71</v>
      </c>
      <c r="D949" s="12" t="s">
        <v>1154</v>
      </c>
      <c r="E949" s="6">
        <v>16</v>
      </c>
      <c r="F949" s="12">
        <v>28</v>
      </c>
      <c r="G949" s="12">
        <f>IF(TablaCocina[[#This Row],[Cobro de la orde]]="Sí",F949*K949,0)</f>
        <v>56</v>
      </c>
      <c r="H949" s="12">
        <f>IF(TablaCocina[[#This Row],[Cobro de la orde]]="Sí",(F949-E949)*K949,0)</f>
        <v>24</v>
      </c>
      <c r="I949" s="12">
        <f>IF(TablaCocina[[#This Row],[Cobro de la orde]]="Sí",F949*K949,0)</f>
        <v>56</v>
      </c>
      <c r="J949" s="46">
        <f>IF(TablaCocina[[#This Row],[Cobro de la orde]]="Sí",H949/G949,0)</f>
        <v>0.42857142857142855</v>
      </c>
      <c r="K949" s="12">
        <v>2</v>
      </c>
      <c r="L949" s="12">
        <v>8</v>
      </c>
      <c r="M949" s="6" t="s">
        <v>1143</v>
      </c>
      <c r="N949" s="12" t="str">
        <f>VLOOKUP(TablaCocina[[#This Row],[Número de Orden]],TablaSala[[Número de Orden]:[Cobro de la Orden]],2,FALSE)</f>
        <v>Sí</v>
      </c>
    </row>
    <row r="950" spans="1:14">
      <c r="A950" s="6">
        <v>369</v>
      </c>
      <c r="B950" s="12">
        <v>20</v>
      </c>
      <c r="C950" s="6" t="s">
        <v>270</v>
      </c>
      <c r="D950" s="12" t="s">
        <v>1164</v>
      </c>
      <c r="E950" s="6">
        <v>15</v>
      </c>
      <c r="F950" s="12">
        <v>26</v>
      </c>
      <c r="G950" s="12">
        <f>IF(TablaCocina[[#This Row],[Cobro de la orde]]="Sí",F950*K950,0)</f>
        <v>78</v>
      </c>
      <c r="H950" s="12">
        <f>IF(TablaCocina[[#This Row],[Cobro de la orde]]="Sí",(F950-E950)*K950,0)</f>
        <v>33</v>
      </c>
      <c r="I950" s="12">
        <f>IF(TablaCocina[[#This Row],[Cobro de la orde]]="Sí",F950*K950,0)</f>
        <v>78</v>
      </c>
      <c r="J950" s="46">
        <f>IF(TablaCocina[[#This Row],[Cobro de la orde]]="Sí",H950/G950,0)</f>
        <v>0.42307692307692307</v>
      </c>
      <c r="K950" s="12">
        <v>3</v>
      </c>
      <c r="L950" s="12">
        <v>20</v>
      </c>
      <c r="M950" s="6" t="s">
        <v>1143</v>
      </c>
      <c r="N950" s="12" t="str">
        <f>VLOOKUP(TablaCocina[[#This Row],[Número de Orden]],TablaSala[[Número de Orden]:[Cobro de la Orden]],2,FALSE)</f>
        <v>Sí</v>
      </c>
    </row>
    <row r="951" spans="1:14">
      <c r="A951" s="6">
        <v>370</v>
      </c>
      <c r="B951" s="12">
        <v>13</v>
      </c>
      <c r="C951" s="6" t="s">
        <v>120</v>
      </c>
      <c r="D951" s="12" t="s">
        <v>1151</v>
      </c>
      <c r="E951" s="6">
        <v>22</v>
      </c>
      <c r="F951" s="12">
        <v>36</v>
      </c>
      <c r="G951" s="12">
        <f>IF(TablaCocina[[#This Row],[Cobro de la orde]]="Sí",F951*K951,0)</f>
        <v>72</v>
      </c>
      <c r="H951" s="12">
        <f>IF(TablaCocina[[#This Row],[Cobro de la orde]]="Sí",(F951-E951)*K951,0)</f>
        <v>28</v>
      </c>
      <c r="I951" s="12">
        <f>IF(TablaCocina[[#This Row],[Cobro de la orde]]="Sí",F951*K951,0)</f>
        <v>72</v>
      </c>
      <c r="J951" s="46">
        <f>IF(TablaCocina[[#This Row],[Cobro de la orde]]="Sí",H951/G951,0)</f>
        <v>0.3888888888888889</v>
      </c>
      <c r="K951" s="12">
        <v>2</v>
      </c>
      <c r="L951" s="12">
        <v>33</v>
      </c>
      <c r="M951" s="6" t="s">
        <v>1143</v>
      </c>
      <c r="N951" s="12" t="str">
        <f>VLOOKUP(TablaCocina[[#This Row],[Número de Orden]],TablaSala[[Número de Orden]:[Cobro de la Orden]],2,FALSE)</f>
        <v>Sí</v>
      </c>
    </row>
    <row r="952" spans="1:14">
      <c r="A952" s="6">
        <v>371</v>
      </c>
      <c r="B952" s="12">
        <v>4</v>
      </c>
      <c r="C952" s="6" t="s">
        <v>200</v>
      </c>
      <c r="D952" s="12" t="s">
        <v>1148</v>
      </c>
      <c r="E952" s="6">
        <v>19</v>
      </c>
      <c r="F952" s="12">
        <v>31</v>
      </c>
      <c r="G952" s="12">
        <f>IF(TablaCocina[[#This Row],[Cobro de la orde]]="Sí",F952*K952,0)</f>
        <v>62</v>
      </c>
      <c r="H952" s="12">
        <f>IF(TablaCocina[[#This Row],[Cobro de la orde]]="Sí",(F952-E952)*K952,0)</f>
        <v>24</v>
      </c>
      <c r="I952" s="12">
        <f>IF(TablaCocina[[#This Row],[Cobro de la orde]]="Sí",F952*K952,0)</f>
        <v>62</v>
      </c>
      <c r="J952" s="46">
        <f>IF(TablaCocina[[#This Row],[Cobro de la orde]]="Sí",H952/G952,0)</f>
        <v>0.38709677419354838</v>
      </c>
      <c r="K952" s="12">
        <v>2</v>
      </c>
      <c r="L952" s="12">
        <v>11</v>
      </c>
      <c r="M952" s="6" t="s">
        <v>1143</v>
      </c>
      <c r="N952" s="12" t="str">
        <f>VLOOKUP(TablaCocina[[#This Row],[Número de Orden]],TablaSala[[Número de Orden]:[Cobro de la Orden]],2,FALSE)</f>
        <v>Sí</v>
      </c>
    </row>
    <row r="953" spans="1:14">
      <c r="A953" s="6">
        <v>371</v>
      </c>
      <c r="B953" s="12">
        <v>4</v>
      </c>
      <c r="C953" s="6" t="s">
        <v>120</v>
      </c>
      <c r="D953" s="12" t="s">
        <v>1151</v>
      </c>
      <c r="E953" s="6">
        <v>22</v>
      </c>
      <c r="F953" s="12">
        <v>36</v>
      </c>
      <c r="G953" s="12">
        <f>IF(TablaCocina[[#This Row],[Cobro de la orde]]="Sí",F953*K953,0)</f>
        <v>36</v>
      </c>
      <c r="H953" s="12">
        <f>IF(TablaCocina[[#This Row],[Cobro de la orde]]="Sí",(F953-E953)*K953,0)</f>
        <v>14</v>
      </c>
      <c r="I953" s="12">
        <f>IF(TablaCocina[[#This Row],[Cobro de la orde]]="Sí",F953*K953,0)</f>
        <v>36</v>
      </c>
      <c r="J953" s="46">
        <f>IF(TablaCocina[[#This Row],[Cobro de la orde]]="Sí",H953/G953,0)</f>
        <v>0.3888888888888889</v>
      </c>
      <c r="K953" s="12">
        <v>1</v>
      </c>
      <c r="L953" s="12">
        <v>13</v>
      </c>
      <c r="M953" s="6" t="s">
        <v>1142</v>
      </c>
      <c r="N953" s="12" t="str">
        <f>VLOOKUP(TablaCocina[[#This Row],[Número de Orden]],TablaSala[[Número de Orden]:[Cobro de la Orden]],2,FALSE)</f>
        <v>Sí</v>
      </c>
    </row>
    <row r="954" spans="1:14">
      <c r="A954" s="6">
        <v>371</v>
      </c>
      <c r="B954" s="12">
        <v>4</v>
      </c>
      <c r="C954" s="6" t="s">
        <v>71</v>
      </c>
      <c r="D954" s="12" t="s">
        <v>1154</v>
      </c>
      <c r="E954" s="6">
        <v>16</v>
      </c>
      <c r="F954" s="12">
        <v>28</v>
      </c>
      <c r="G954" s="12">
        <f>IF(TablaCocina[[#This Row],[Cobro de la orde]]="Sí",F954*K954,0)</f>
        <v>56</v>
      </c>
      <c r="H954" s="12">
        <f>IF(TablaCocina[[#This Row],[Cobro de la orde]]="Sí",(F954-E954)*K954,0)</f>
        <v>24</v>
      </c>
      <c r="I954" s="12">
        <f>IF(TablaCocina[[#This Row],[Cobro de la orde]]="Sí",F954*K954,0)</f>
        <v>56</v>
      </c>
      <c r="J954" s="46">
        <f>IF(TablaCocina[[#This Row],[Cobro de la orde]]="Sí",H954/G954,0)</f>
        <v>0.42857142857142855</v>
      </c>
      <c r="K954" s="12">
        <v>2</v>
      </c>
      <c r="L954" s="12">
        <v>11</v>
      </c>
      <c r="M954" s="6" t="s">
        <v>1142</v>
      </c>
      <c r="N954" s="12" t="str">
        <f>VLOOKUP(TablaCocina[[#This Row],[Número de Orden]],TablaSala[[Número de Orden]:[Cobro de la Orden]],2,FALSE)</f>
        <v>Sí</v>
      </c>
    </row>
    <row r="955" spans="1:14">
      <c r="A955" s="6">
        <v>371</v>
      </c>
      <c r="B955" s="12">
        <v>4</v>
      </c>
      <c r="C955" s="6" t="s">
        <v>345</v>
      </c>
      <c r="D955" s="12" t="s">
        <v>1161</v>
      </c>
      <c r="E955" s="6">
        <v>14</v>
      </c>
      <c r="F955" s="12">
        <v>23</v>
      </c>
      <c r="G955" s="12">
        <f>IF(TablaCocina[[#This Row],[Cobro de la orde]]="Sí",F955*K955,0)</f>
        <v>46</v>
      </c>
      <c r="H955" s="12">
        <f>IF(TablaCocina[[#This Row],[Cobro de la orde]]="Sí",(F955-E955)*K955,0)</f>
        <v>18</v>
      </c>
      <c r="I955" s="12">
        <f>IF(TablaCocina[[#This Row],[Cobro de la orde]]="Sí",F955*K955,0)</f>
        <v>46</v>
      </c>
      <c r="J955" s="46">
        <f>IF(TablaCocina[[#This Row],[Cobro de la orde]]="Sí",H955/G955,0)</f>
        <v>0.39130434782608697</v>
      </c>
      <c r="K955" s="12">
        <v>2</v>
      </c>
      <c r="L955" s="12">
        <v>14</v>
      </c>
      <c r="M955" s="6" t="s">
        <v>1143</v>
      </c>
      <c r="N955" s="12" t="str">
        <f>VLOOKUP(TablaCocina[[#This Row],[Número de Orden]],TablaSala[[Número de Orden]:[Cobro de la Orden]],2,FALSE)</f>
        <v>Sí</v>
      </c>
    </row>
    <row r="956" spans="1:14">
      <c r="A956" s="6">
        <v>372</v>
      </c>
      <c r="B956" s="12">
        <v>14</v>
      </c>
      <c r="C956" s="6" t="s">
        <v>131</v>
      </c>
      <c r="D956" s="12" t="s">
        <v>1163</v>
      </c>
      <c r="E956" s="6">
        <v>10</v>
      </c>
      <c r="F956" s="12">
        <v>18</v>
      </c>
      <c r="G956" s="12">
        <f>IF(TablaCocina[[#This Row],[Cobro de la orde]]="Sí",F956*K956,0)</f>
        <v>36</v>
      </c>
      <c r="H956" s="12">
        <f>IF(TablaCocina[[#This Row],[Cobro de la orde]]="Sí",(F956-E956)*K956,0)</f>
        <v>16</v>
      </c>
      <c r="I956" s="12">
        <f>IF(TablaCocina[[#This Row],[Cobro de la orde]]="Sí",F956*K956,0)</f>
        <v>36</v>
      </c>
      <c r="J956" s="46">
        <f>IF(TablaCocina[[#This Row],[Cobro de la orde]]="Sí",H956/G956,0)</f>
        <v>0.44444444444444442</v>
      </c>
      <c r="K956" s="12">
        <v>2</v>
      </c>
      <c r="L956" s="12">
        <v>22</v>
      </c>
      <c r="M956" s="6" t="s">
        <v>1142</v>
      </c>
      <c r="N956" s="12" t="str">
        <f>VLOOKUP(TablaCocina[[#This Row],[Número de Orden]],TablaSala[[Número de Orden]:[Cobro de la Orden]],2,FALSE)</f>
        <v>Sí</v>
      </c>
    </row>
    <row r="957" spans="1:14">
      <c r="A957" s="6">
        <v>373</v>
      </c>
      <c r="B957" s="12">
        <v>19</v>
      </c>
      <c r="C957" s="6" t="s">
        <v>116</v>
      </c>
      <c r="D957" s="12" t="s">
        <v>1162</v>
      </c>
      <c r="E957" s="6">
        <v>13</v>
      </c>
      <c r="F957" s="12">
        <v>21</v>
      </c>
      <c r="G957" s="12">
        <f>IF(TablaCocina[[#This Row],[Cobro de la orde]]="Sí",F957*K957,0)</f>
        <v>21</v>
      </c>
      <c r="H957" s="12">
        <f>IF(TablaCocina[[#This Row],[Cobro de la orde]]="Sí",(F957-E957)*K957,0)</f>
        <v>8</v>
      </c>
      <c r="I957" s="12">
        <f>IF(TablaCocina[[#This Row],[Cobro de la orde]]="Sí",F957*K957,0)</f>
        <v>21</v>
      </c>
      <c r="J957" s="46">
        <f>IF(TablaCocina[[#This Row],[Cobro de la orde]]="Sí",H957/G957,0)</f>
        <v>0.38095238095238093</v>
      </c>
      <c r="K957" s="12">
        <v>1</v>
      </c>
      <c r="L957" s="12">
        <v>41</v>
      </c>
      <c r="M957" s="6" t="s">
        <v>1143</v>
      </c>
      <c r="N957" s="12" t="str">
        <f>VLOOKUP(TablaCocina[[#This Row],[Número de Orden]],TablaSala[[Número de Orden]:[Cobro de la Orden]],2,FALSE)</f>
        <v>Sí</v>
      </c>
    </row>
    <row r="958" spans="1:14">
      <c r="A958" s="6">
        <v>373</v>
      </c>
      <c r="B958" s="12">
        <v>19</v>
      </c>
      <c r="C958" s="6" t="s">
        <v>47</v>
      </c>
      <c r="D958" s="12" t="s">
        <v>1156</v>
      </c>
      <c r="E958" s="6">
        <v>21</v>
      </c>
      <c r="F958" s="12">
        <v>35</v>
      </c>
      <c r="G958" s="12">
        <f>IF(TablaCocina[[#This Row],[Cobro de la orde]]="Sí",F958*K958,0)</f>
        <v>35</v>
      </c>
      <c r="H958" s="12">
        <f>IF(TablaCocina[[#This Row],[Cobro de la orde]]="Sí",(F958-E958)*K958,0)</f>
        <v>14</v>
      </c>
      <c r="I958" s="12">
        <f>IF(TablaCocina[[#This Row],[Cobro de la orde]]="Sí",F958*K958,0)</f>
        <v>35</v>
      </c>
      <c r="J958" s="46">
        <f>IF(TablaCocina[[#This Row],[Cobro de la orde]]="Sí",H958/G958,0)</f>
        <v>0.4</v>
      </c>
      <c r="K958" s="12">
        <v>1</v>
      </c>
      <c r="L958" s="12">
        <v>49</v>
      </c>
      <c r="M958" s="6" t="s">
        <v>1142</v>
      </c>
      <c r="N958" s="12" t="str">
        <f>VLOOKUP(TablaCocina[[#This Row],[Número de Orden]],TablaSala[[Número de Orden]:[Cobro de la Orden]],2,FALSE)</f>
        <v>Sí</v>
      </c>
    </row>
    <row r="959" spans="1:14">
      <c r="A959" s="6">
        <v>373</v>
      </c>
      <c r="B959" s="12">
        <v>19</v>
      </c>
      <c r="C959" s="6" t="s">
        <v>349</v>
      </c>
      <c r="D959" s="12" t="s">
        <v>1158</v>
      </c>
      <c r="E959" s="6">
        <v>13</v>
      </c>
      <c r="F959" s="12">
        <v>22</v>
      </c>
      <c r="G959" s="12">
        <f>IF(TablaCocina[[#This Row],[Cobro de la orde]]="Sí",F959*K959,0)</f>
        <v>44</v>
      </c>
      <c r="H959" s="12">
        <f>IF(TablaCocina[[#This Row],[Cobro de la orde]]="Sí",(F959-E959)*K959,0)</f>
        <v>18</v>
      </c>
      <c r="I959" s="12">
        <f>IF(TablaCocina[[#This Row],[Cobro de la orde]]="Sí",F959*K959,0)</f>
        <v>44</v>
      </c>
      <c r="J959" s="46">
        <f>IF(TablaCocina[[#This Row],[Cobro de la orde]]="Sí",H959/G959,0)</f>
        <v>0.40909090909090912</v>
      </c>
      <c r="K959" s="12">
        <v>2</v>
      </c>
      <c r="L959" s="12">
        <v>17</v>
      </c>
      <c r="M959" s="6" t="s">
        <v>1143</v>
      </c>
      <c r="N959" s="12" t="str">
        <f>VLOOKUP(TablaCocina[[#This Row],[Número de Orden]],TablaSala[[Número de Orden]:[Cobro de la Orden]],2,FALSE)</f>
        <v>Sí</v>
      </c>
    </row>
    <row r="960" spans="1:14">
      <c r="A960" s="6">
        <v>373</v>
      </c>
      <c r="B960" s="12">
        <v>19</v>
      </c>
      <c r="C960" s="6" t="s">
        <v>255</v>
      </c>
      <c r="D960" s="12" t="s">
        <v>1160</v>
      </c>
      <c r="E960" s="6">
        <v>12</v>
      </c>
      <c r="F960" s="12">
        <v>20</v>
      </c>
      <c r="G960" s="12">
        <f>IF(TablaCocina[[#This Row],[Cobro de la orde]]="Sí",F960*K960,0)</f>
        <v>60</v>
      </c>
      <c r="H960" s="12">
        <f>IF(TablaCocina[[#This Row],[Cobro de la orde]]="Sí",(F960-E960)*K960,0)</f>
        <v>24</v>
      </c>
      <c r="I960" s="12">
        <f>IF(TablaCocina[[#This Row],[Cobro de la orde]]="Sí",F960*K960,0)</f>
        <v>60</v>
      </c>
      <c r="J960" s="46">
        <f>IF(TablaCocina[[#This Row],[Cobro de la orde]]="Sí",H960/G960,0)</f>
        <v>0.4</v>
      </c>
      <c r="K960" s="12">
        <v>3</v>
      </c>
      <c r="L960" s="12">
        <v>9</v>
      </c>
      <c r="M960" s="6" t="s">
        <v>1143</v>
      </c>
      <c r="N960" s="12" t="str">
        <f>VLOOKUP(TablaCocina[[#This Row],[Número de Orden]],TablaSala[[Número de Orden]:[Cobro de la Orden]],2,FALSE)</f>
        <v>Sí</v>
      </c>
    </row>
    <row r="961" spans="1:14">
      <c r="A961" s="6">
        <v>374</v>
      </c>
      <c r="B961" s="12">
        <v>18</v>
      </c>
      <c r="C961" s="6" t="s">
        <v>47</v>
      </c>
      <c r="D961" s="12" t="s">
        <v>1156</v>
      </c>
      <c r="E961" s="6">
        <v>21</v>
      </c>
      <c r="F961" s="12">
        <v>35</v>
      </c>
      <c r="G961" s="12">
        <f>IF(TablaCocina[[#This Row],[Cobro de la orde]]="Sí",F961*K961,0)</f>
        <v>35</v>
      </c>
      <c r="H961" s="12">
        <f>IF(TablaCocina[[#This Row],[Cobro de la orde]]="Sí",(F961-E961)*K961,0)</f>
        <v>14</v>
      </c>
      <c r="I961" s="12">
        <f>IF(TablaCocina[[#This Row],[Cobro de la orde]]="Sí",F961*K961,0)</f>
        <v>35</v>
      </c>
      <c r="J961" s="46">
        <f>IF(TablaCocina[[#This Row],[Cobro de la orde]]="Sí",H961/G961,0)</f>
        <v>0.4</v>
      </c>
      <c r="K961" s="12">
        <v>1</v>
      </c>
      <c r="L961" s="12">
        <v>9</v>
      </c>
      <c r="M961" s="6" t="s">
        <v>1143</v>
      </c>
      <c r="N961" s="12" t="str">
        <f>VLOOKUP(TablaCocina[[#This Row],[Número de Orden]],TablaSala[[Número de Orden]:[Cobro de la Orden]],2,FALSE)</f>
        <v>Sí</v>
      </c>
    </row>
    <row r="962" spans="1:14">
      <c r="A962" s="6">
        <v>375</v>
      </c>
      <c r="B962" s="12">
        <v>18</v>
      </c>
      <c r="C962" s="6" t="s">
        <v>200</v>
      </c>
      <c r="D962" s="12" t="s">
        <v>1148</v>
      </c>
      <c r="E962" s="6">
        <v>19</v>
      </c>
      <c r="F962" s="12">
        <v>31</v>
      </c>
      <c r="G962" s="12">
        <f>IF(TablaCocina[[#This Row],[Cobro de la orde]]="Sí",F962*K962,0)</f>
        <v>93</v>
      </c>
      <c r="H962" s="12">
        <f>IF(TablaCocina[[#This Row],[Cobro de la orde]]="Sí",(F962-E962)*K962,0)</f>
        <v>36</v>
      </c>
      <c r="I962" s="12">
        <f>IF(TablaCocina[[#This Row],[Cobro de la orde]]="Sí",F962*K962,0)</f>
        <v>93</v>
      </c>
      <c r="J962" s="46">
        <f>IF(TablaCocina[[#This Row],[Cobro de la orde]]="Sí",H962/G962,0)</f>
        <v>0.38709677419354838</v>
      </c>
      <c r="K962" s="12">
        <v>3</v>
      </c>
      <c r="L962" s="12">
        <v>27</v>
      </c>
      <c r="M962" s="6" t="s">
        <v>1142</v>
      </c>
      <c r="N962" s="12" t="str">
        <f>VLOOKUP(TablaCocina[[#This Row],[Número de Orden]],TablaSala[[Número de Orden]:[Cobro de la Orden]],2,FALSE)</f>
        <v>Sí</v>
      </c>
    </row>
    <row r="963" spans="1:14">
      <c r="A963" s="6">
        <v>376</v>
      </c>
      <c r="B963" s="12">
        <v>16</v>
      </c>
      <c r="C963" s="6" t="s">
        <v>345</v>
      </c>
      <c r="D963" s="12" t="s">
        <v>1161</v>
      </c>
      <c r="E963" s="6">
        <v>14</v>
      </c>
      <c r="F963" s="12">
        <v>23</v>
      </c>
      <c r="G963" s="12">
        <f>IF(TablaCocina[[#This Row],[Cobro de la orde]]="Sí",F963*K963,0)</f>
        <v>46</v>
      </c>
      <c r="H963" s="12">
        <f>IF(TablaCocina[[#This Row],[Cobro de la orde]]="Sí",(F963-E963)*K963,0)</f>
        <v>18</v>
      </c>
      <c r="I963" s="12">
        <f>IF(TablaCocina[[#This Row],[Cobro de la orde]]="Sí",F963*K963,0)</f>
        <v>46</v>
      </c>
      <c r="J963" s="46">
        <f>IF(TablaCocina[[#This Row],[Cobro de la orde]]="Sí",H963/G963,0)</f>
        <v>0.39130434782608697</v>
      </c>
      <c r="K963" s="12">
        <v>2</v>
      </c>
      <c r="L963" s="12">
        <v>5</v>
      </c>
      <c r="M963" s="6" t="s">
        <v>1143</v>
      </c>
      <c r="N963" s="12" t="str">
        <f>VLOOKUP(TablaCocina[[#This Row],[Número de Orden]],TablaSala[[Número de Orden]:[Cobro de la Orden]],2,FALSE)</f>
        <v>Sí</v>
      </c>
    </row>
    <row r="964" spans="1:14">
      <c r="A964" s="6">
        <v>377</v>
      </c>
      <c r="B964" s="12">
        <v>5</v>
      </c>
      <c r="C964" s="6" t="s">
        <v>91</v>
      </c>
      <c r="D964" s="12" t="s">
        <v>1159</v>
      </c>
      <c r="E964" s="6">
        <v>20</v>
      </c>
      <c r="F964" s="12">
        <v>34</v>
      </c>
      <c r="G964" s="12">
        <f>IF(TablaCocina[[#This Row],[Cobro de la orde]]="Sí",F964*K964,0)</f>
        <v>68</v>
      </c>
      <c r="H964" s="12">
        <f>IF(TablaCocina[[#This Row],[Cobro de la orde]]="Sí",(F964-E964)*K964,0)</f>
        <v>28</v>
      </c>
      <c r="I964" s="12">
        <f>IF(TablaCocina[[#This Row],[Cobro de la orde]]="Sí",F964*K964,0)</f>
        <v>68</v>
      </c>
      <c r="J964" s="46">
        <f>IF(TablaCocina[[#This Row],[Cobro de la orde]]="Sí",H964/G964,0)</f>
        <v>0.41176470588235292</v>
      </c>
      <c r="K964" s="12">
        <v>2</v>
      </c>
      <c r="L964" s="12">
        <v>13</v>
      </c>
      <c r="M964" s="6" t="s">
        <v>1142</v>
      </c>
      <c r="N964" s="12" t="str">
        <f>VLOOKUP(TablaCocina[[#This Row],[Número de Orden]],TablaSala[[Número de Orden]:[Cobro de la Orden]],2,FALSE)</f>
        <v>Sí</v>
      </c>
    </row>
    <row r="965" spans="1:14">
      <c r="A965" s="6">
        <v>377</v>
      </c>
      <c r="B965" s="12">
        <v>5</v>
      </c>
      <c r="C965" s="6" t="s">
        <v>428</v>
      </c>
      <c r="D965" s="12" t="s">
        <v>1157</v>
      </c>
      <c r="E965" s="6">
        <v>19</v>
      </c>
      <c r="F965" s="12">
        <v>32</v>
      </c>
      <c r="G965" s="12">
        <f>IF(TablaCocina[[#This Row],[Cobro de la orde]]="Sí",F965*K965,0)</f>
        <v>32</v>
      </c>
      <c r="H965" s="12">
        <f>IF(TablaCocina[[#This Row],[Cobro de la orde]]="Sí",(F965-E965)*K965,0)</f>
        <v>13</v>
      </c>
      <c r="I965" s="12">
        <f>IF(TablaCocina[[#This Row],[Cobro de la orde]]="Sí",F965*K965,0)</f>
        <v>32</v>
      </c>
      <c r="J965" s="46">
        <f>IF(TablaCocina[[#This Row],[Cobro de la orde]]="Sí",H965/G965,0)</f>
        <v>0.40625</v>
      </c>
      <c r="K965" s="12">
        <v>1</v>
      </c>
      <c r="L965" s="12">
        <v>33</v>
      </c>
      <c r="M965" s="6" t="s">
        <v>1142</v>
      </c>
      <c r="N965" s="12" t="str">
        <f>VLOOKUP(TablaCocina[[#This Row],[Número de Orden]],TablaSala[[Número de Orden]:[Cobro de la Orden]],2,FALSE)</f>
        <v>Sí</v>
      </c>
    </row>
    <row r="966" spans="1:14">
      <c r="A966" s="6">
        <v>378</v>
      </c>
      <c r="B966" s="12">
        <v>3</v>
      </c>
      <c r="C966" s="6" t="s">
        <v>114</v>
      </c>
      <c r="D966" s="12" t="s">
        <v>1147</v>
      </c>
      <c r="E966" s="6">
        <v>18</v>
      </c>
      <c r="F966" s="12">
        <v>30</v>
      </c>
      <c r="G966" s="12">
        <f>IF(TablaCocina[[#This Row],[Cobro de la orde]]="Sí",F966*K966,0)</f>
        <v>30</v>
      </c>
      <c r="H966" s="12">
        <f>IF(TablaCocina[[#This Row],[Cobro de la orde]]="Sí",(F966-E966)*K966,0)</f>
        <v>12</v>
      </c>
      <c r="I966" s="12">
        <f>IF(TablaCocina[[#This Row],[Cobro de la orde]]="Sí",F966*K966,0)</f>
        <v>30</v>
      </c>
      <c r="J966" s="46">
        <f>IF(TablaCocina[[#This Row],[Cobro de la orde]]="Sí",H966/G966,0)</f>
        <v>0.4</v>
      </c>
      <c r="K966" s="12">
        <v>1</v>
      </c>
      <c r="L966" s="12">
        <v>14</v>
      </c>
      <c r="M966" s="6" t="s">
        <v>1143</v>
      </c>
      <c r="N966" s="12" t="str">
        <f>VLOOKUP(TablaCocina[[#This Row],[Número de Orden]],TablaSala[[Número de Orden]:[Cobro de la Orden]],2,FALSE)</f>
        <v>Sí</v>
      </c>
    </row>
    <row r="967" spans="1:14">
      <c r="A967" s="6">
        <v>378</v>
      </c>
      <c r="B967" s="12">
        <v>3</v>
      </c>
      <c r="C967" s="6" t="s">
        <v>194</v>
      </c>
      <c r="D967" s="12" t="s">
        <v>1155</v>
      </c>
      <c r="E967" s="6">
        <v>11</v>
      </c>
      <c r="F967" s="12">
        <v>19</v>
      </c>
      <c r="G967" s="12">
        <f>IF(TablaCocina[[#This Row],[Cobro de la orde]]="Sí",F967*K967,0)</f>
        <v>19</v>
      </c>
      <c r="H967" s="12">
        <f>IF(TablaCocina[[#This Row],[Cobro de la orde]]="Sí",(F967-E967)*K967,0)</f>
        <v>8</v>
      </c>
      <c r="I967" s="12">
        <f>IF(TablaCocina[[#This Row],[Cobro de la orde]]="Sí",F967*K967,0)</f>
        <v>19</v>
      </c>
      <c r="J967" s="46">
        <f>IF(TablaCocina[[#This Row],[Cobro de la orde]]="Sí",H967/G967,0)</f>
        <v>0.42105263157894735</v>
      </c>
      <c r="K967" s="12">
        <v>1</v>
      </c>
      <c r="L967" s="12">
        <v>7</v>
      </c>
      <c r="M967" s="6" t="s">
        <v>1143</v>
      </c>
      <c r="N967" s="12" t="str">
        <f>VLOOKUP(TablaCocina[[#This Row],[Número de Orden]],TablaSala[[Número de Orden]:[Cobro de la Orden]],2,FALSE)</f>
        <v>Sí</v>
      </c>
    </row>
    <row r="968" spans="1:14">
      <c r="A968" s="6">
        <v>379</v>
      </c>
      <c r="B968" s="12">
        <v>4</v>
      </c>
      <c r="C968" s="6" t="s">
        <v>47</v>
      </c>
      <c r="D968" s="12" t="s">
        <v>1156</v>
      </c>
      <c r="E968" s="6">
        <v>21</v>
      </c>
      <c r="F968" s="12">
        <v>35</v>
      </c>
      <c r="G968" s="12">
        <f>IF(TablaCocina[[#This Row],[Cobro de la orde]]="Sí",F968*K968,0)</f>
        <v>70</v>
      </c>
      <c r="H968" s="12">
        <f>IF(TablaCocina[[#This Row],[Cobro de la orde]]="Sí",(F968-E968)*K968,0)</f>
        <v>28</v>
      </c>
      <c r="I968" s="12">
        <f>IF(TablaCocina[[#This Row],[Cobro de la orde]]="Sí",F968*K968,0)</f>
        <v>70</v>
      </c>
      <c r="J968" s="46">
        <f>IF(TablaCocina[[#This Row],[Cobro de la orde]]="Sí",H968/G968,0)</f>
        <v>0.4</v>
      </c>
      <c r="K968" s="12">
        <v>2</v>
      </c>
      <c r="L968" s="12">
        <v>6</v>
      </c>
      <c r="M968" s="6" t="s">
        <v>1142</v>
      </c>
      <c r="N968" s="12" t="str">
        <f>VLOOKUP(TablaCocina[[#This Row],[Número de Orden]],TablaSala[[Número de Orden]:[Cobro de la Orden]],2,FALSE)</f>
        <v>Sí</v>
      </c>
    </row>
    <row r="969" spans="1:14">
      <c r="A969" s="6">
        <v>380</v>
      </c>
      <c r="B969" s="12">
        <v>5</v>
      </c>
      <c r="C969" s="6" t="s">
        <v>453</v>
      </c>
      <c r="D969" s="12" t="s">
        <v>1153</v>
      </c>
      <c r="E969" s="6">
        <v>20</v>
      </c>
      <c r="F969" s="12">
        <v>33</v>
      </c>
      <c r="G969" s="12">
        <f>IF(TablaCocina[[#This Row],[Cobro de la orde]]="Sí",F969*K969,0)</f>
        <v>99</v>
      </c>
      <c r="H969" s="12">
        <f>IF(TablaCocina[[#This Row],[Cobro de la orde]]="Sí",(F969-E969)*K969,0)</f>
        <v>39</v>
      </c>
      <c r="I969" s="12">
        <f>IF(TablaCocina[[#This Row],[Cobro de la orde]]="Sí",F969*K969,0)</f>
        <v>99</v>
      </c>
      <c r="J969" s="46">
        <f>IF(TablaCocina[[#This Row],[Cobro de la orde]]="Sí",H969/G969,0)</f>
        <v>0.39393939393939392</v>
      </c>
      <c r="K969" s="12">
        <v>3</v>
      </c>
      <c r="L969" s="12">
        <v>58</v>
      </c>
      <c r="M969" s="6" t="s">
        <v>1142</v>
      </c>
      <c r="N969" s="12" t="str">
        <f>VLOOKUP(TablaCocina[[#This Row],[Número de Orden]],TablaSala[[Número de Orden]:[Cobro de la Orden]],2,FALSE)</f>
        <v>Sí</v>
      </c>
    </row>
    <row r="970" spans="1:14">
      <c r="A970" s="6">
        <v>380</v>
      </c>
      <c r="B970" s="12">
        <v>5</v>
      </c>
      <c r="C970" s="6" t="s">
        <v>194</v>
      </c>
      <c r="D970" s="12" t="s">
        <v>1155</v>
      </c>
      <c r="E970" s="6">
        <v>11</v>
      </c>
      <c r="F970" s="12">
        <v>19</v>
      </c>
      <c r="G970" s="12">
        <f>IF(TablaCocina[[#This Row],[Cobro de la orde]]="Sí",F970*K970,0)</f>
        <v>38</v>
      </c>
      <c r="H970" s="12">
        <f>IF(TablaCocina[[#This Row],[Cobro de la orde]]="Sí",(F970-E970)*K970,0)</f>
        <v>16</v>
      </c>
      <c r="I970" s="12">
        <f>IF(TablaCocina[[#This Row],[Cobro de la orde]]="Sí",F970*K970,0)</f>
        <v>38</v>
      </c>
      <c r="J970" s="46">
        <f>IF(TablaCocina[[#This Row],[Cobro de la orde]]="Sí",H970/G970,0)</f>
        <v>0.42105263157894735</v>
      </c>
      <c r="K970" s="12">
        <v>2</v>
      </c>
      <c r="L970" s="12">
        <v>35</v>
      </c>
      <c r="M970" s="6" t="s">
        <v>1142</v>
      </c>
      <c r="N970" s="12" t="str">
        <f>VLOOKUP(TablaCocina[[#This Row],[Número de Orden]],TablaSala[[Número de Orden]:[Cobro de la Orden]],2,FALSE)</f>
        <v>Sí</v>
      </c>
    </row>
    <row r="971" spans="1:14">
      <c r="A971" s="6">
        <v>381</v>
      </c>
      <c r="B971" s="12">
        <v>4</v>
      </c>
      <c r="C971" s="6" t="s">
        <v>270</v>
      </c>
      <c r="D971" s="12" t="s">
        <v>1164</v>
      </c>
      <c r="E971" s="6">
        <v>15</v>
      </c>
      <c r="F971" s="12">
        <v>26</v>
      </c>
      <c r="G971" s="12">
        <f>IF(TablaCocina[[#This Row],[Cobro de la orde]]="Sí",F971*K971,0)</f>
        <v>78</v>
      </c>
      <c r="H971" s="12">
        <f>IF(TablaCocina[[#This Row],[Cobro de la orde]]="Sí",(F971-E971)*K971,0)</f>
        <v>33</v>
      </c>
      <c r="I971" s="12">
        <f>IF(TablaCocina[[#This Row],[Cobro de la orde]]="Sí",F971*K971,0)</f>
        <v>78</v>
      </c>
      <c r="J971" s="46">
        <f>IF(TablaCocina[[#This Row],[Cobro de la orde]]="Sí",H971/G971,0)</f>
        <v>0.42307692307692307</v>
      </c>
      <c r="K971" s="12">
        <v>3</v>
      </c>
      <c r="L971" s="12">
        <v>35</v>
      </c>
      <c r="M971" s="6" t="s">
        <v>1142</v>
      </c>
      <c r="N971" s="12" t="str">
        <f>VLOOKUP(TablaCocina[[#This Row],[Número de Orden]],TablaSala[[Número de Orden]:[Cobro de la Orden]],2,FALSE)</f>
        <v>Sí</v>
      </c>
    </row>
    <row r="972" spans="1:14">
      <c r="A972" s="6">
        <v>381</v>
      </c>
      <c r="B972" s="12">
        <v>4</v>
      </c>
      <c r="C972" s="6" t="s">
        <v>453</v>
      </c>
      <c r="D972" s="12" t="s">
        <v>1153</v>
      </c>
      <c r="E972" s="6">
        <v>20</v>
      </c>
      <c r="F972" s="12">
        <v>33</v>
      </c>
      <c r="G972" s="12">
        <f>IF(TablaCocina[[#This Row],[Cobro de la orde]]="Sí",F972*K972,0)</f>
        <v>66</v>
      </c>
      <c r="H972" s="12">
        <f>IF(TablaCocina[[#This Row],[Cobro de la orde]]="Sí",(F972-E972)*K972,0)</f>
        <v>26</v>
      </c>
      <c r="I972" s="12">
        <f>IF(TablaCocina[[#This Row],[Cobro de la orde]]="Sí",F972*K972,0)</f>
        <v>66</v>
      </c>
      <c r="J972" s="46">
        <f>IF(TablaCocina[[#This Row],[Cobro de la orde]]="Sí",H972/G972,0)</f>
        <v>0.39393939393939392</v>
      </c>
      <c r="K972" s="12">
        <v>2</v>
      </c>
      <c r="L972" s="12">
        <v>12</v>
      </c>
      <c r="M972" s="6" t="s">
        <v>1142</v>
      </c>
      <c r="N972" s="12" t="str">
        <f>VLOOKUP(TablaCocina[[#This Row],[Número de Orden]],TablaSala[[Número de Orden]:[Cobro de la Orden]],2,FALSE)</f>
        <v>Sí</v>
      </c>
    </row>
    <row r="973" spans="1:14">
      <c r="A973" s="6">
        <v>382</v>
      </c>
      <c r="B973" s="12">
        <v>20</v>
      </c>
      <c r="C973" s="6" t="s">
        <v>65</v>
      </c>
      <c r="D973" s="12" t="s">
        <v>1152</v>
      </c>
      <c r="E973" s="6">
        <v>17</v>
      </c>
      <c r="F973" s="12">
        <v>29</v>
      </c>
      <c r="G973" s="12">
        <f>IF(TablaCocina[[#This Row],[Cobro de la orde]]="Sí",F973*K973,0)</f>
        <v>87</v>
      </c>
      <c r="H973" s="12">
        <f>IF(TablaCocina[[#This Row],[Cobro de la orde]]="Sí",(F973-E973)*K973,0)</f>
        <v>36</v>
      </c>
      <c r="I973" s="12">
        <f>IF(TablaCocina[[#This Row],[Cobro de la orde]]="Sí",F973*K973,0)</f>
        <v>87</v>
      </c>
      <c r="J973" s="46">
        <f>IF(TablaCocina[[#This Row],[Cobro de la orde]]="Sí",H973/G973,0)</f>
        <v>0.41379310344827586</v>
      </c>
      <c r="K973" s="12">
        <v>3</v>
      </c>
      <c r="L973" s="12">
        <v>54</v>
      </c>
      <c r="M973" s="6" t="s">
        <v>1143</v>
      </c>
      <c r="N973" s="12" t="str">
        <f>VLOOKUP(TablaCocina[[#This Row],[Número de Orden]],TablaSala[[Número de Orden]:[Cobro de la Orden]],2,FALSE)</f>
        <v>Sí</v>
      </c>
    </row>
    <row r="974" spans="1:14">
      <c r="A974" s="6">
        <v>383</v>
      </c>
      <c r="B974" s="12">
        <v>6</v>
      </c>
      <c r="C974" s="6" t="s">
        <v>120</v>
      </c>
      <c r="D974" s="12" t="s">
        <v>1151</v>
      </c>
      <c r="E974" s="6">
        <v>22</v>
      </c>
      <c r="F974" s="12">
        <v>36</v>
      </c>
      <c r="G974" s="12">
        <f>IF(TablaCocina[[#This Row],[Cobro de la orde]]="Sí",F974*K974,0)</f>
        <v>108</v>
      </c>
      <c r="H974" s="12">
        <f>IF(TablaCocina[[#This Row],[Cobro de la orde]]="Sí",(F974-E974)*K974,0)</f>
        <v>42</v>
      </c>
      <c r="I974" s="12">
        <f>IF(TablaCocina[[#This Row],[Cobro de la orde]]="Sí",F974*K974,0)</f>
        <v>108</v>
      </c>
      <c r="J974" s="46">
        <f>IF(TablaCocina[[#This Row],[Cobro de la orde]]="Sí",H974/G974,0)</f>
        <v>0.3888888888888889</v>
      </c>
      <c r="K974" s="12">
        <v>3</v>
      </c>
      <c r="L974" s="12">
        <v>9</v>
      </c>
      <c r="M974" s="6" t="s">
        <v>1143</v>
      </c>
      <c r="N974" s="12" t="str">
        <f>VLOOKUP(TablaCocina[[#This Row],[Número de Orden]],TablaSala[[Número de Orden]:[Cobro de la Orden]],2,FALSE)</f>
        <v>Sí</v>
      </c>
    </row>
    <row r="975" spans="1:14">
      <c r="A975" s="6">
        <v>384</v>
      </c>
      <c r="B975" s="12">
        <v>1</v>
      </c>
      <c r="C975" s="6" t="s">
        <v>131</v>
      </c>
      <c r="D975" s="12" t="s">
        <v>1163</v>
      </c>
      <c r="E975" s="6">
        <v>10</v>
      </c>
      <c r="F975" s="12">
        <v>18</v>
      </c>
      <c r="G975" s="12">
        <f>IF(TablaCocina[[#This Row],[Cobro de la orde]]="Sí",F975*K975,0)</f>
        <v>36</v>
      </c>
      <c r="H975" s="12">
        <f>IF(TablaCocina[[#This Row],[Cobro de la orde]]="Sí",(F975-E975)*K975,0)</f>
        <v>16</v>
      </c>
      <c r="I975" s="12">
        <f>IF(TablaCocina[[#This Row],[Cobro de la orde]]="Sí",F975*K975,0)</f>
        <v>36</v>
      </c>
      <c r="J975" s="46">
        <f>IF(TablaCocina[[#This Row],[Cobro de la orde]]="Sí",H975/G975,0)</f>
        <v>0.44444444444444442</v>
      </c>
      <c r="K975" s="12">
        <v>2</v>
      </c>
      <c r="L975" s="12">
        <v>26</v>
      </c>
      <c r="M975" s="6" t="s">
        <v>1142</v>
      </c>
      <c r="N975" s="12" t="str">
        <f>VLOOKUP(TablaCocina[[#This Row],[Número de Orden]],TablaSala[[Número de Orden]:[Cobro de la Orden]],2,FALSE)</f>
        <v>Sí</v>
      </c>
    </row>
    <row r="976" spans="1:14">
      <c r="A976" s="6">
        <v>384</v>
      </c>
      <c r="B976" s="12">
        <v>1</v>
      </c>
      <c r="C976" s="6" t="s">
        <v>194</v>
      </c>
      <c r="D976" s="12" t="s">
        <v>1155</v>
      </c>
      <c r="E976" s="6">
        <v>11</v>
      </c>
      <c r="F976" s="12">
        <v>19</v>
      </c>
      <c r="G976" s="12">
        <f>IF(TablaCocina[[#This Row],[Cobro de la orde]]="Sí",F976*K976,0)</f>
        <v>57</v>
      </c>
      <c r="H976" s="12">
        <f>IF(TablaCocina[[#This Row],[Cobro de la orde]]="Sí",(F976-E976)*K976,0)</f>
        <v>24</v>
      </c>
      <c r="I976" s="12">
        <f>IF(TablaCocina[[#This Row],[Cobro de la orde]]="Sí",F976*K976,0)</f>
        <v>57</v>
      </c>
      <c r="J976" s="46">
        <f>IF(TablaCocina[[#This Row],[Cobro de la orde]]="Sí",H976/G976,0)</f>
        <v>0.42105263157894735</v>
      </c>
      <c r="K976" s="12">
        <v>3</v>
      </c>
      <c r="L976" s="12">
        <v>35</v>
      </c>
      <c r="M976" s="6" t="s">
        <v>1143</v>
      </c>
      <c r="N976" s="12" t="str">
        <f>VLOOKUP(TablaCocina[[#This Row],[Número de Orden]],TablaSala[[Número de Orden]:[Cobro de la Orden]],2,FALSE)</f>
        <v>Sí</v>
      </c>
    </row>
    <row r="977" spans="1:14">
      <c r="A977" s="6">
        <v>384</v>
      </c>
      <c r="B977" s="12">
        <v>1</v>
      </c>
      <c r="C977" s="6" t="s">
        <v>184</v>
      </c>
      <c r="D977" s="12" t="s">
        <v>1149</v>
      </c>
      <c r="E977" s="6">
        <v>16</v>
      </c>
      <c r="F977" s="12">
        <v>27</v>
      </c>
      <c r="G977" s="12">
        <f>IF(TablaCocina[[#This Row],[Cobro de la orde]]="Sí",F977*K977,0)</f>
        <v>27</v>
      </c>
      <c r="H977" s="12">
        <f>IF(TablaCocina[[#This Row],[Cobro de la orde]]="Sí",(F977-E977)*K977,0)</f>
        <v>11</v>
      </c>
      <c r="I977" s="12">
        <f>IF(TablaCocina[[#This Row],[Cobro de la orde]]="Sí",F977*K977,0)</f>
        <v>27</v>
      </c>
      <c r="J977" s="46">
        <f>IF(TablaCocina[[#This Row],[Cobro de la orde]]="Sí",H977/G977,0)</f>
        <v>0.40740740740740738</v>
      </c>
      <c r="K977" s="12">
        <v>1</v>
      </c>
      <c r="L977" s="12">
        <v>49</v>
      </c>
      <c r="M977" s="6" t="s">
        <v>1143</v>
      </c>
      <c r="N977" s="12" t="str">
        <f>VLOOKUP(TablaCocina[[#This Row],[Número de Orden]],TablaSala[[Número de Orden]:[Cobro de la Orden]],2,FALSE)</f>
        <v>Sí</v>
      </c>
    </row>
    <row r="978" spans="1:14">
      <c r="A978" s="6">
        <v>385</v>
      </c>
      <c r="B978" s="12">
        <v>6</v>
      </c>
      <c r="C978" s="6" t="s">
        <v>114</v>
      </c>
      <c r="D978" s="12" t="s">
        <v>1147</v>
      </c>
      <c r="E978" s="6">
        <v>18</v>
      </c>
      <c r="F978" s="12">
        <v>30</v>
      </c>
      <c r="G978" s="12">
        <f>IF(TablaCocina[[#This Row],[Cobro de la orde]]="Sí",F978*K978,0)</f>
        <v>60</v>
      </c>
      <c r="H978" s="12">
        <f>IF(TablaCocina[[#This Row],[Cobro de la orde]]="Sí",(F978-E978)*K978,0)</f>
        <v>24</v>
      </c>
      <c r="I978" s="12">
        <f>IF(TablaCocina[[#This Row],[Cobro de la orde]]="Sí",F978*K978,0)</f>
        <v>60</v>
      </c>
      <c r="J978" s="46">
        <f>IF(TablaCocina[[#This Row],[Cobro de la orde]]="Sí",H978/G978,0)</f>
        <v>0.4</v>
      </c>
      <c r="K978" s="12">
        <v>2</v>
      </c>
      <c r="L978" s="12">
        <v>22</v>
      </c>
      <c r="M978" s="6" t="s">
        <v>1142</v>
      </c>
      <c r="N978" s="12" t="str">
        <f>VLOOKUP(TablaCocina[[#This Row],[Número de Orden]],TablaSala[[Número de Orden]:[Cobro de la Orden]],2,FALSE)</f>
        <v>Sí</v>
      </c>
    </row>
    <row r="979" spans="1:14">
      <c r="A979" s="6">
        <v>386</v>
      </c>
      <c r="B979" s="12">
        <v>5</v>
      </c>
      <c r="C979" s="6" t="s">
        <v>453</v>
      </c>
      <c r="D979" s="12" t="s">
        <v>1153</v>
      </c>
      <c r="E979" s="6">
        <v>20</v>
      </c>
      <c r="F979" s="12">
        <v>33</v>
      </c>
      <c r="G979" s="12">
        <f>IF(TablaCocina[[#This Row],[Cobro de la orde]]="Sí",F979*K979,0)</f>
        <v>99</v>
      </c>
      <c r="H979" s="12">
        <f>IF(TablaCocina[[#This Row],[Cobro de la orde]]="Sí",(F979-E979)*K979,0)</f>
        <v>39</v>
      </c>
      <c r="I979" s="12">
        <f>IF(TablaCocina[[#This Row],[Cobro de la orde]]="Sí",F979*K979,0)</f>
        <v>99</v>
      </c>
      <c r="J979" s="46">
        <f>IF(TablaCocina[[#This Row],[Cobro de la orde]]="Sí",H979/G979,0)</f>
        <v>0.39393939393939392</v>
      </c>
      <c r="K979" s="12">
        <v>3</v>
      </c>
      <c r="L979" s="12">
        <v>40</v>
      </c>
      <c r="M979" s="6" t="s">
        <v>1143</v>
      </c>
      <c r="N979" s="12" t="str">
        <f>VLOOKUP(TablaCocina[[#This Row],[Número de Orden]],TablaSala[[Número de Orden]:[Cobro de la Orden]],2,FALSE)</f>
        <v>Sí</v>
      </c>
    </row>
    <row r="980" spans="1:14">
      <c r="A980" s="6">
        <v>387</v>
      </c>
      <c r="B980" s="12">
        <v>6</v>
      </c>
      <c r="C980" s="6" t="s">
        <v>200</v>
      </c>
      <c r="D980" s="12" t="s">
        <v>1148</v>
      </c>
      <c r="E980" s="6">
        <v>19</v>
      </c>
      <c r="F980" s="12">
        <v>31</v>
      </c>
      <c r="G980" s="12">
        <f>IF(TablaCocina[[#This Row],[Cobro de la orde]]="Sí",F980*K980,0)</f>
        <v>93</v>
      </c>
      <c r="H980" s="12">
        <f>IF(TablaCocina[[#This Row],[Cobro de la orde]]="Sí",(F980-E980)*K980,0)</f>
        <v>36</v>
      </c>
      <c r="I980" s="12">
        <f>IF(TablaCocina[[#This Row],[Cobro de la orde]]="Sí",F980*K980,0)</f>
        <v>93</v>
      </c>
      <c r="J980" s="46">
        <f>IF(TablaCocina[[#This Row],[Cobro de la orde]]="Sí",H980/G980,0)</f>
        <v>0.38709677419354838</v>
      </c>
      <c r="K980" s="12">
        <v>3</v>
      </c>
      <c r="L980" s="12">
        <v>18</v>
      </c>
      <c r="M980" s="6" t="s">
        <v>1143</v>
      </c>
      <c r="N980" s="12" t="str">
        <f>VLOOKUP(TablaCocina[[#This Row],[Número de Orden]],TablaSala[[Número de Orden]:[Cobro de la Orden]],2,FALSE)</f>
        <v>Sí</v>
      </c>
    </row>
    <row r="981" spans="1:14">
      <c r="A981" s="6">
        <v>388</v>
      </c>
      <c r="B981" s="12">
        <v>18</v>
      </c>
      <c r="C981" s="6" t="s">
        <v>200</v>
      </c>
      <c r="D981" s="12" t="s">
        <v>1148</v>
      </c>
      <c r="E981" s="6">
        <v>19</v>
      </c>
      <c r="F981" s="12">
        <v>31</v>
      </c>
      <c r="G981" s="12">
        <f>IF(TablaCocina[[#This Row],[Cobro de la orde]]="Sí",F981*K981,0)</f>
        <v>62</v>
      </c>
      <c r="H981" s="12">
        <f>IF(TablaCocina[[#This Row],[Cobro de la orde]]="Sí",(F981-E981)*K981,0)</f>
        <v>24</v>
      </c>
      <c r="I981" s="12">
        <f>IF(TablaCocina[[#This Row],[Cobro de la orde]]="Sí",F981*K981,0)</f>
        <v>62</v>
      </c>
      <c r="J981" s="46">
        <f>IF(TablaCocina[[#This Row],[Cobro de la orde]]="Sí",H981/G981,0)</f>
        <v>0.38709677419354838</v>
      </c>
      <c r="K981" s="12">
        <v>2</v>
      </c>
      <c r="L981" s="12">
        <v>52</v>
      </c>
      <c r="M981" s="6" t="s">
        <v>1143</v>
      </c>
      <c r="N981" s="12" t="str">
        <f>VLOOKUP(TablaCocina[[#This Row],[Número de Orden]],TablaSala[[Número de Orden]:[Cobro de la Orden]],2,FALSE)</f>
        <v>Sí</v>
      </c>
    </row>
    <row r="982" spans="1:14">
      <c r="A982" s="6">
        <v>388</v>
      </c>
      <c r="B982" s="12">
        <v>18</v>
      </c>
      <c r="C982" s="6" t="s">
        <v>120</v>
      </c>
      <c r="D982" s="12" t="s">
        <v>1151</v>
      </c>
      <c r="E982" s="6">
        <v>22</v>
      </c>
      <c r="F982" s="12">
        <v>36</v>
      </c>
      <c r="G982" s="12">
        <f>IF(TablaCocina[[#This Row],[Cobro de la orde]]="Sí",F982*K982,0)</f>
        <v>72</v>
      </c>
      <c r="H982" s="12">
        <f>IF(TablaCocina[[#This Row],[Cobro de la orde]]="Sí",(F982-E982)*K982,0)</f>
        <v>28</v>
      </c>
      <c r="I982" s="12">
        <f>IF(TablaCocina[[#This Row],[Cobro de la orde]]="Sí",F982*K982,0)</f>
        <v>72</v>
      </c>
      <c r="J982" s="46">
        <f>IF(TablaCocina[[#This Row],[Cobro de la orde]]="Sí",H982/G982,0)</f>
        <v>0.3888888888888889</v>
      </c>
      <c r="K982" s="12">
        <v>2</v>
      </c>
      <c r="L982" s="12">
        <v>37</v>
      </c>
      <c r="M982" s="6" t="s">
        <v>1142</v>
      </c>
      <c r="N982" s="12" t="str">
        <f>VLOOKUP(TablaCocina[[#This Row],[Número de Orden]],TablaSala[[Número de Orden]:[Cobro de la Orden]],2,FALSE)</f>
        <v>Sí</v>
      </c>
    </row>
    <row r="983" spans="1:14">
      <c r="A983" s="6">
        <v>388</v>
      </c>
      <c r="B983" s="12">
        <v>18</v>
      </c>
      <c r="C983" s="6" t="s">
        <v>65</v>
      </c>
      <c r="D983" s="12" t="s">
        <v>1152</v>
      </c>
      <c r="E983" s="6">
        <v>17</v>
      </c>
      <c r="F983" s="12">
        <v>29</v>
      </c>
      <c r="G983" s="12">
        <f>IF(TablaCocina[[#This Row],[Cobro de la orde]]="Sí",F983*K983,0)</f>
        <v>58</v>
      </c>
      <c r="H983" s="12">
        <f>IF(TablaCocina[[#This Row],[Cobro de la orde]]="Sí",(F983-E983)*K983,0)</f>
        <v>24</v>
      </c>
      <c r="I983" s="12">
        <f>IF(TablaCocina[[#This Row],[Cobro de la orde]]="Sí",F983*K983,0)</f>
        <v>58</v>
      </c>
      <c r="J983" s="46">
        <f>IF(TablaCocina[[#This Row],[Cobro de la orde]]="Sí",H983/G983,0)</f>
        <v>0.41379310344827586</v>
      </c>
      <c r="K983" s="12">
        <v>2</v>
      </c>
      <c r="L983" s="12">
        <v>31</v>
      </c>
      <c r="M983" s="6" t="s">
        <v>1143</v>
      </c>
      <c r="N983" s="12" t="str">
        <f>VLOOKUP(TablaCocina[[#This Row],[Número de Orden]],TablaSala[[Número de Orden]:[Cobro de la Orden]],2,FALSE)</f>
        <v>Sí</v>
      </c>
    </row>
    <row r="984" spans="1:14">
      <c r="A984" s="6">
        <v>388</v>
      </c>
      <c r="B984" s="12">
        <v>18</v>
      </c>
      <c r="C984" s="6" t="s">
        <v>453</v>
      </c>
      <c r="D984" s="12" t="s">
        <v>1153</v>
      </c>
      <c r="E984" s="6">
        <v>20</v>
      </c>
      <c r="F984" s="12">
        <v>33</v>
      </c>
      <c r="G984" s="12">
        <f>IF(TablaCocina[[#This Row],[Cobro de la orde]]="Sí",F984*K984,0)</f>
        <v>99</v>
      </c>
      <c r="H984" s="12">
        <f>IF(TablaCocina[[#This Row],[Cobro de la orde]]="Sí",(F984-E984)*K984,0)</f>
        <v>39</v>
      </c>
      <c r="I984" s="12">
        <f>IF(TablaCocina[[#This Row],[Cobro de la orde]]="Sí",F984*K984,0)</f>
        <v>99</v>
      </c>
      <c r="J984" s="46">
        <f>IF(TablaCocina[[#This Row],[Cobro de la orde]]="Sí",H984/G984,0)</f>
        <v>0.39393939393939392</v>
      </c>
      <c r="K984" s="12">
        <v>3</v>
      </c>
      <c r="L984" s="12">
        <v>51</v>
      </c>
      <c r="M984" s="6" t="s">
        <v>1143</v>
      </c>
      <c r="N984" s="12" t="str">
        <f>VLOOKUP(TablaCocina[[#This Row],[Número de Orden]],TablaSala[[Número de Orden]:[Cobro de la Orden]],2,FALSE)</f>
        <v>Sí</v>
      </c>
    </row>
    <row r="985" spans="1:14">
      <c r="A985" s="6">
        <v>389</v>
      </c>
      <c r="B985" s="12">
        <v>19</v>
      </c>
      <c r="C985" s="6" t="s">
        <v>453</v>
      </c>
      <c r="D985" s="12" t="s">
        <v>1153</v>
      </c>
      <c r="E985" s="6">
        <v>20</v>
      </c>
      <c r="F985" s="12">
        <v>33</v>
      </c>
      <c r="G985" s="12">
        <f>IF(TablaCocina[[#This Row],[Cobro de la orde]]="Sí",F985*K985,0)</f>
        <v>33</v>
      </c>
      <c r="H985" s="12">
        <f>IF(TablaCocina[[#This Row],[Cobro de la orde]]="Sí",(F985-E985)*K985,0)</f>
        <v>13</v>
      </c>
      <c r="I985" s="12">
        <f>IF(TablaCocina[[#This Row],[Cobro de la orde]]="Sí",F985*K985,0)</f>
        <v>33</v>
      </c>
      <c r="J985" s="46">
        <f>IF(TablaCocina[[#This Row],[Cobro de la orde]]="Sí",H985/G985,0)</f>
        <v>0.39393939393939392</v>
      </c>
      <c r="K985" s="12">
        <v>1</v>
      </c>
      <c r="L985" s="12">
        <v>24</v>
      </c>
      <c r="M985" s="6" t="s">
        <v>1142</v>
      </c>
      <c r="N985" s="12" t="str">
        <f>VLOOKUP(TablaCocina[[#This Row],[Número de Orden]],TablaSala[[Número de Orden]:[Cobro de la Orden]],2,FALSE)</f>
        <v>Sí</v>
      </c>
    </row>
    <row r="986" spans="1:14">
      <c r="A986" s="6">
        <v>390</v>
      </c>
      <c r="B986" s="12">
        <v>9</v>
      </c>
      <c r="C986" s="6" t="s">
        <v>349</v>
      </c>
      <c r="D986" s="12" t="s">
        <v>1158</v>
      </c>
      <c r="E986" s="6">
        <v>13</v>
      </c>
      <c r="F986" s="12">
        <v>22</v>
      </c>
      <c r="G986" s="12">
        <f>IF(TablaCocina[[#This Row],[Cobro de la orde]]="Sí",F986*K986,0)</f>
        <v>44</v>
      </c>
      <c r="H986" s="12">
        <f>IF(TablaCocina[[#This Row],[Cobro de la orde]]="Sí",(F986-E986)*K986,0)</f>
        <v>18</v>
      </c>
      <c r="I986" s="12">
        <f>IF(TablaCocina[[#This Row],[Cobro de la orde]]="Sí",F986*K986,0)</f>
        <v>44</v>
      </c>
      <c r="J986" s="46">
        <f>IF(TablaCocina[[#This Row],[Cobro de la orde]]="Sí",H986/G986,0)</f>
        <v>0.40909090909090912</v>
      </c>
      <c r="K986" s="12">
        <v>2</v>
      </c>
      <c r="L986" s="12">
        <v>52</v>
      </c>
      <c r="M986" s="6" t="s">
        <v>1143</v>
      </c>
      <c r="N986" s="12" t="str">
        <f>VLOOKUP(TablaCocina[[#This Row],[Número de Orden]],TablaSala[[Número de Orden]:[Cobro de la Orden]],2,FALSE)</f>
        <v>Sí</v>
      </c>
    </row>
    <row r="987" spans="1:14">
      <c r="A987" s="6">
        <v>390</v>
      </c>
      <c r="B987" s="12">
        <v>9</v>
      </c>
      <c r="C987" s="6" t="s">
        <v>270</v>
      </c>
      <c r="D987" s="12" t="s">
        <v>1164</v>
      </c>
      <c r="E987" s="6">
        <v>15</v>
      </c>
      <c r="F987" s="12">
        <v>26</v>
      </c>
      <c r="G987" s="12">
        <f>IF(TablaCocina[[#This Row],[Cobro de la orde]]="Sí",F987*K987,0)</f>
        <v>78</v>
      </c>
      <c r="H987" s="12">
        <f>IF(TablaCocina[[#This Row],[Cobro de la orde]]="Sí",(F987-E987)*K987,0)</f>
        <v>33</v>
      </c>
      <c r="I987" s="12">
        <f>IF(TablaCocina[[#This Row],[Cobro de la orde]]="Sí",F987*K987,0)</f>
        <v>78</v>
      </c>
      <c r="J987" s="46">
        <f>IF(TablaCocina[[#This Row],[Cobro de la orde]]="Sí",H987/G987,0)</f>
        <v>0.42307692307692307</v>
      </c>
      <c r="K987" s="12">
        <v>3</v>
      </c>
      <c r="L987" s="12">
        <v>13</v>
      </c>
      <c r="M987" s="6" t="s">
        <v>1143</v>
      </c>
      <c r="N987" s="12" t="str">
        <f>VLOOKUP(TablaCocina[[#This Row],[Número de Orden]],TablaSala[[Número de Orden]:[Cobro de la Orden]],2,FALSE)</f>
        <v>Sí</v>
      </c>
    </row>
    <row r="988" spans="1:14">
      <c r="A988" s="6">
        <v>390</v>
      </c>
      <c r="B988" s="12">
        <v>9</v>
      </c>
      <c r="C988" s="6" t="s">
        <v>116</v>
      </c>
      <c r="D988" s="12" t="s">
        <v>1162</v>
      </c>
      <c r="E988" s="6">
        <v>13</v>
      </c>
      <c r="F988" s="12">
        <v>21</v>
      </c>
      <c r="G988" s="12">
        <f>IF(TablaCocina[[#This Row],[Cobro de la orde]]="Sí",F988*K988,0)</f>
        <v>21</v>
      </c>
      <c r="H988" s="12">
        <f>IF(TablaCocina[[#This Row],[Cobro de la orde]]="Sí",(F988-E988)*K988,0)</f>
        <v>8</v>
      </c>
      <c r="I988" s="12">
        <f>IF(TablaCocina[[#This Row],[Cobro de la orde]]="Sí",F988*K988,0)</f>
        <v>21</v>
      </c>
      <c r="J988" s="46">
        <f>IF(TablaCocina[[#This Row],[Cobro de la orde]]="Sí",H988/G988,0)</f>
        <v>0.38095238095238093</v>
      </c>
      <c r="K988" s="12">
        <v>1</v>
      </c>
      <c r="L988" s="12">
        <v>28</v>
      </c>
      <c r="M988" s="6" t="s">
        <v>1143</v>
      </c>
      <c r="N988" s="12" t="str">
        <f>VLOOKUP(TablaCocina[[#This Row],[Número de Orden]],TablaSala[[Número de Orden]:[Cobro de la Orden]],2,FALSE)</f>
        <v>Sí</v>
      </c>
    </row>
    <row r="989" spans="1:14">
      <c r="A989" s="6">
        <v>391</v>
      </c>
      <c r="B989" s="12">
        <v>15</v>
      </c>
      <c r="C989" s="6" t="s">
        <v>349</v>
      </c>
      <c r="D989" s="12" t="s">
        <v>1158</v>
      </c>
      <c r="E989" s="6">
        <v>13</v>
      </c>
      <c r="F989" s="12">
        <v>22</v>
      </c>
      <c r="G989" s="12">
        <f>IF(TablaCocina[[#This Row],[Cobro de la orde]]="Sí",F989*K989,0)</f>
        <v>22</v>
      </c>
      <c r="H989" s="12">
        <f>IF(TablaCocina[[#This Row],[Cobro de la orde]]="Sí",(F989-E989)*K989,0)</f>
        <v>9</v>
      </c>
      <c r="I989" s="12">
        <f>IF(TablaCocina[[#This Row],[Cobro de la orde]]="Sí",F989*K989,0)</f>
        <v>22</v>
      </c>
      <c r="J989" s="46">
        <f>IF(TablaCocina[[#This Row],[Cobro de la orde]]="Sí",H989/G989,0)</f>
        <v>0.40909090909090912</v>
      </c>
      <c r="K989" s="12">
        <v>1</v>
      </c>
      <c r="L989" s="12">
        <v>35</v>
      </c>
      <c r="M989" s="6" t="s">
        <v>1142</v>
      </c>
      <c r="N989" s="12" t="str">
        <f>VLOOKUP(TablaCocina[[#This Row],[Número de Orden]],TablaSala[[Número de Orden]:[Cobro de la Orden]],2,FALSE)</f>
        <v>Sí</v>
      </c>
    </row>
    <row r="990" spans="1:14">
      <c r="A990" s="6">
        <v>392</v>
      </c>
      <c r="B990" s="12">
        <v>14</v>
      </c>
      <c r="C990" s="6" t="s">
        <v>428</v>
      </c>
      <c r="D990" s="12" t="s">
        <v>1157</v>
      </c>
      <c r="E990" s="6">
        <v>19</v>
      </c>
      <c r="F990" s="12">
        <v>32</v>
      </c>
      <c r="G990" s="12">
        <f>IF(TablaCocina[[#This Row],[Cobro de la orde]]="Sí",F990*K990,0)</f>
        <v>96</v>
      </c>
      <c r="H990" s="12">
        <f>IF(TablaCocina[[#This Row],[Cobro de la orde]]="Sí",(F990-E990)*K990,0)</f>
        <v>39</v>
      </c>
      <c r="I990" s="12">
        <f>IF(TablaCocina[[#This Row],[Cobro de la orde]]="Sí",F990*K990,0)</f>
        <v>96</v>
      </c>
      <c r="J990" s="46">
        <f>IF(TablaCocina[[#This Row],[Cobro de la orde]]="Sí",H990/G990,0)</f>
        <v>0.40625</v>
      </c>
      <c r="K990" s="12">
        <v>3</v>
      </c>
      <c r="L990" s="12">
        <v>17</v>
      </c>
      <c r="M990" s="6" t="s">
        <v>1142</v>
      </c>
      <c r="N990" s="12" t="str">
        <f>VLOOKUP(TablaCocina[[#This Row],[Número de Orden]],TablaSala[[Número de Orden]:[Cobro de la Orden]],2,FALSE)</f>
        <v>Sí</v>
      </c>
    </row>
    <row r="991" spans="1:14">
      <c r="A991" s="6">
        <v>392</v>
      </c>
      <c r="B991" s="12">
        <v>14</v>
      </c>
      <c r="C991" s="6" t="s">
        <v>273</v>
      </c>
      <c r="D991" s="12" t="s">
        <v>1146</v>
      </c>
      <c r="E991" s="6">
        <v>14</v>
      </c>
      <c r="F991" s="12">
        <v>24</v>
      </c>
      <c r="G991" s="12">
        <f>IF(TablaCocina[[#This Row],[Cobro de la orde]]="Sí",F991*K991,0)</f>
        <v>24</v>
      </c>
      <c r="H991" s="12">
        <f>IF(TablaCocina[[#This Row],[Cobro de la orde]]="Sí",(F991-E991)*K991,0)</f>
        <v>10</v>
      </c>
      <c r="I991" s="12">
        <f>IF(TablaCocina[[#This Row],[Cobro de la orde]]="Sí",F991*K991,0)</f>
        <v>24</v>
      </c>
      <c r="J991" s="46">
        <f>IF(TablaCocina[[#This Row],[Cobro de la orde]]="Sí",H991/G991,0)</f>
        <v>0.41666666666666669</v>
      </c>
      <c r="K991" s="12">
        <v>1</v>
      </c>
      <c r="L991" s="12">
        <v>37</v>
      </c>
      <c r="M991" s="6" t="s">
        <v>1143</v>
      </c>
      <c r="N991" s="12" t="str">
        <f>VLOOKUP(TablaCocina[[#This Row],[Número de Orden]],TablaSala[[Número de Orden]:[Cobro de la Orden]],2,FALSE)</f>
        <v>Sí</v>
      </c>
    </row>
    <row r="992" spans="1:14">
      <c r="A992" s="6">
        <v>393</v>
      </c>
      <c r="B992" s="12">
        <v>13</v>
      </c>
      <c r="C992" s="6" t="s">
        <v>194</v>
      </c>
      <c r="D992" s="12" t="s">
        <v>1155</v>
      </c>
      <c r="E992" s="6">
        <v>11</v>
      </c>
      <c r="F992" s="12">
        <v>19</v>
      </c>
      <c r="G992" s="12">
        <f>IF(TablaCocina[[#This Row],[Cobro de la orde]]="Sí",F992*K992,0)</f>
        <v>38</v>
      </c>
      <c r="H992" s="12">
        <f>IF(TablaCocina[[#This Row],[Cobro de la orde]]="Sí",(F992-E992)*K992,0)</f>
        <v>16</v>
      </c>
      <c r="I992" s="12">
        <f>IF(TablaCocina[[#This Row],[Cobro de la orde]]="Sí",F992*K992,0)</f>
        <v>38</v>
      </c>
      <c r="J992" s="46">
        <f>IF(TablaCocina[[#This Row],[Cobro de la orde]]="Sí",H992/G992,0)</f>
        <v>0.42105263157894735</v>
      </c>
      <c r="K992" s="12">
        <v>2</v>
      </c>
      <c r="L992" s="12">
        <v>40</v>
      </c>
      <c r="M992" s="6" t="s">
        <v>1142</v>
      </c>
      <c r="N992" s="12" t="str">
        <f>VLOOKUP(TablaCocina[[#This Row],[Número de Orden]],TablaSala[[Número de Orden]:[Cobro de la Orden]],2,FALSE)</f>
        <v>Sí</v>
      </c>
    </row>
    <row r="993" spans="1:14">
      <c r="A993" s="6">
        <v>393</v>
      </c>
      <c r="B993" s="12">
        <v>13</v>
      </c>
      <c r="C993" s="6" t="s">
        <v>47</v>
      </c>
      <c r="D993" s="12" t="s">
        <v>1156</v>
      </c>
      <c r="E993" s="6">
        <v>21</v>
      </c>
      <c r="F993" s="12">
        <v>35</v>
      </c>
      <c r="G993" s="12">
        <f>IF(TablaCocina[[#This Row],[Cobro de la orde]]="Sí",F993*K993,0)</f>
        <v>105</v>
      </c>
      <c r="H993" s="12">
        <f>IF(TablaCocina[[#This Row],[Cobro de la orde]]="Sí",(F993-E993)*K993,0)</f>
        <v>42</v>
      </c>
      <c r="I993" s="12">
        <f>IF(TablaCocina[[#This Row],[Cobro de la orde]]="Sí",F993*K993,0)</f>
        <v>105</v>
      </c>
      <c r="J993" s="46">
        <f>IF(TablaCocina[[#This Row],[Cobro de la orde]]="Sí",H993/G993,0)</f>
        <v>0.4</v>
      </c>
      <c r="K993" s="12">
        <v>3</v>
      </c>
      <c r="L993" s="12">
        <v>23</v>
      </c>
      <c r="M993" s="6" t="s">
        <v>1142</v>
      </c>
      <c r="N993" s="12" t="str">
        <f>VLOOKUP(TablaCocina[[#This Row],[Número de Orden]],TablaSala[[Número de Orden]:[Cobro de la Orden]],2,FALSE)</f>
        <v>Sí</v>
      </c>
    </row>
    <row r="994" spans="1:14">
      <c r="A994" s="6">
        <v>393</v>
      </c>
      <c r="B994" s="12">
        <v>13</v>
      </c>
      <c r="C994" s="6" t="s">
        <v>116</v>
      </c>
      <c r="D994" s="12" t="s">
        <v>1162</v>
      </c>
      <c r="E994" s="6">
        <v>13</v>
      </c>
      <c r="F994" s="12">
        <v>21</v>
      </c>
      <c r="G994" s="12">
        <f>IF(TablaCocina[[#This Row],[Cobro de la orde]]="Sí",F994*K994,0)</f>
        <v>21</v>
      </c>
      <c r="H994" s="12">
        <f>IF(TablaCocina[[#This Row],[Cobro de la orde]]="Sí",(F994-E994)*K994,0)</f>
        <v>8</v>
      </c>
      <c r="I994" s="12">
        <f>IF(TablaCocina[[#This Row],[Cobro de la orde]]="Sí",F994*K994,0)</f>
        <v>21</v>
      </c>
      <c r="J994" s="46">
        <f>IF(TablaCocina[[#This Row],[Cobro de la orde]]="Sí",H994/G994,0)</f>
        <v>0.38095238095238093</v>
      </c>
      <c r="K994" s="12">
        <v>1</v>
      </c>
      <c r="L994" s="12">
        <v>20</v>
      </c>
      <c r="M994" s="6" t="s">
        <v>1143</v>
      </c>
      <c r="N994" s="12" t="str">
        <f>VLOOKUP(TablaCocina[[#This Row],[Número de Orden]],TablaSala[[Número de Orden]:[Cobro de la Orden]],2,FALSE)</f>
        <v>Sí</v>
      </c>
    </row>
    <row r="995" spans="1:14">
      <c r="A995" s="6">
        <v>393</v>
      </c>
      <c r="B995" s="12">
        <v>13</v>
      </c>
      <c r="C995" s="6" t="s">
        <v>349</v>
      </c>
      <c r="D995" s="12" t="s">
        <v>1158</v>
      </c>
      <c r="E995" s="6">
        <v>13</v>
      </c>
      <c r="F995" s="12">
        <v>22</v>
      </c>
      <c r="G995" s="12">
        <f>IF(TablaCocina[[#This Row],[Cobro de la orde]]="Sí",F995*K995,0)</f>
        <v>44</v>
      </c>
      <c r="H995" s="12">
        <f>IF(TablaCocina[[#This Row],[Cobro de la orde]]="Sí",(F995-E995)*K995,0)</f>
        <v>18</v>
      </c>
      <c r="I995" s="12">
        <f>IF(TablaCocina[[#This Row],[Cobro de la orde]]="Sí",F995*K995,0)</f>
        <v>44</v>
      </c>
      <c r="J995" s="46">
        <f>IF(TablaCocina[[#This Row],[Cobro de la orde]]="Sí",H995/G995,0)</f>
        <v>0.40909090909090912</v>
      </c>
      <c r="K995" s="12">
        <v>2</v>
      </c>
      <c r="L995" s="12">
        <v>26</v>
      </c>
      <c r="M995" s="6" t="s">
        <v>1143</v>
      </c>
      <c r="N995" s="12" t="str">
        <f>VLOOKUP(TablaCocina[[#This Row],[Número de Orden]],TablaSala[[Número de Orden]:[Cobro de la Orden]],2,FALSE)</f>
        <v>Sí</v>
      </c>
    </row>
    <row r="996" spans="1:14">
      <c r="A996" s="6">
        <v>394</v>
      </c>
      <c r="B996" s="12">
        <v>17</v>
      </c>
      <c r="C996" s="6" t="s">
        <v>273</v>
      </c>
      <c r="D996" s="12" t="s">
        <v>1146</v>
      </c>
      <c r="E996" s="6">
        <v>14</v>
      </c>
      <c r="F996" s="12">
        <v>24</v>
      </c>
      <c r="G996" s="12">
        <f>IF(TablaCocina[[#This Row],[Cobro de la orde]]="Sí",F996*K996,0)</f>
        <v>48</v>
      </c>
      <c r="H996" s="12">
        <f>IF(TablaCocina[[#This Row],[Cobro de la orde]]="Sí",(F996-E996)*K996,0)</f>
        <v>20</v>
      </c>
      <c r="I996" s="12">
        <f>IF(TablaCocina[[#This Row],[Cobro de la orde]]="Sí",F996*K996,0)</f>
        <v>48</v>
      </c>
      <c r="J996" s="46">
        <f>IF(TablaCocina[[#This Row],[Cobro de la orde]]="Sí",H996/G996,0)</f>
        <v>0.41666666666666669</v>
      </c>
      <c r="K996" s="12">
        <v>2</v>
      </c>
      <c r="L996" s="12">
        <v>5</v>
      </c>
      <c r="M996" s="6" t="s">
        <v>1142</v>
      </c>
      <c r="N996" s="12" t="str">
        <f>VLOOKUP(TablaCocina[[#This Row],[Número de Orden]],TablaSala[[Número de Orden]:[Cobro de la Orden]],2,FALSE)</f>
        <v>Sí</v>
      </c>
    </row>
    <row r="997" spans="1:14">
      <c r="A997" s="6">
        <v>394</v>
      </c>
      <c r="B997" s="12">
        <v>17</v>
      </c>
      <c r="C997" s="6" t="s">
        <v>65</v>
      </c>
      <c r="D997" s="12" t="s">
        <v>1152</v>
      </c>
      <c r="E997" s="6">
        <v>17</v>
      </c>
      <c r="F997" s="12">
        <v>29</v>
      </c>
      <c r="G997" s="12">
        <f>IF(TablaCocina[[#This Row],[Cobro de la orde]]="Sí",F997*K997,0)</f>
        <v>29</v>
      </c>
      <c r="H997" s="12">
        <f>IF(TablaCocina[[#This Row],[Cobro de la orde]]="Sí",(F997-E997)*K997,0)</f>
        <v>12</v>
      </c>
      <c r="I997" s="12">
        <f>IF(TablaCocina[[#This Row],[Cobro de la orde]]="Sí",F997*K997,0)</f>
        <v>29</v>
      </c>
      <c r="J997" s="46">
        <f>IF(TablaCocina[[#This Row],[Cobro de la orde]]="Sí",H997/G997,0)</f>
        <v>0.41379310344827586</v>
      </c>
      <c r="K997" s="12">
        <v>1</v>
      </c>
      <c r="L997" s="12">
        <v>42</v>
      </c>
      <c r="M997" s="6" t="s">
        <v>1143</v>
      </c>
      <c r="N997" s="12" t="str">
        <f>VLOOKUP(TablaCocina[[#This Row],[Número de Orden]],TablaSala[[Número de Orden]:[Cobro de la Orden]],2,FALSE)</f>
        <v>Sí</v>
      </c>
    </row>
    <row r="998" spans="1:14">
      <c r="A998" s="6">
        <v>395</v>
      </c>
      <c r="B998" s="12">
        <v>2</v>
      </c>
      <c r="C998" s="6" t="s">
        <v>194</v>
      </c>
      <c r="D998" s="12" t="s">
        <v>1155</v>
      </c>
      <c r="E998" s="6">
        <v>11</v>
      </c>
      <c r="F998" s="12">
        <v>19</v>
      </c>
      <c r="G998" s="12">
        <f>IF(TablaCocina[[#This Row],[Cobro de la orde]]="Sí",F998*K998,0)</f>
        <v>38</v>
      </c>
      <c r="H998" s="12">
        <f>IF(TablaCocina[[#This Row],[Cobro de la orde]]="Sí",(F998-E998)*K998,0)</f>
        <v>16</v>
      </c>
      <c r="I998" s="12">
        <f>IF(TablaCocina[[#This Row],[Cobro de la orde]]="Sí",F998*K998,0)</f>
        <v>38</v>
      </c>
      <c r="J998" s="46">
        <f>IF(TablaCocina[[#This Row],[Cobro de la orde]]="Sí",H998/G998,0)</f>
        <v>0.42105263157894735</v>
      </c>
      <c r="K998" s="12">
        <v>2</v>
      </c>
      <c r="L998" s="12">
        <v>8</v>
      </c>
      <c r="M998" s="6" t="s">
        <v>1142</v>
      </c>
      <c r="N998" s="12" t="str">
        <f>VLOOKUP(TablaCocina[[#This Row],[Número de Orden]],TablaSala[[Número de Orden]:[Cobro de la Orden]],2,FALSE)</f>
        <v>Sí</v>
      </c>
    </row>
    <row r="999" spans="1:14">
      <c r="A999" s="6">
        <v>396</v>
      </c>
      <c r="B999" s="12">
        <v>11</v>
      </c>
      <c r="C999" s="6" t="s">
        <v>255</v>
      </c>
      <c r="D999" s="12" t="s">
        <v>1160</v>
      </c>
      <c r="E999" s="6">
        <v>12</v>
      </c>
      <c r="F999" s="12">
        <v>20</v>
      </c>
      <c r="G999" s="12">
        <f>IF(TablaCocina[[#This Row],[Cobro de la orde]]="Sí",F999*K999,0)</f>
        <v>20</v>
      </c>
      <c r="H999" s="12">
        <f>IF(TablaCocina[[#This Row],[Cobro de la orde]]="Sí",(F999-E999)*K999,0)</f>
        <v>8</v>
      </c>
      <c r="I999" s="12">
        <f>IF(TablaCocina[[#This Row],[Cobro de la orde]]="Sí",F999*K999,0)</f>
        <v>20</v>
      </c>
      <c r="J999" s="46">
        <f>IF(TablaCocina[[#This Row],[Cobro de la orde]]="Sí",H999/G999,0)</f>
        <v>0.4</v>
      </c>
      <c r="K999" s="12">
        <v>1</v>
      </c>
      <c r="L999" s="12">
        <v>31</v>
      </c>
      <c r="M999" s="6" t="s">
        <v>1143</v>
      </c>
      <c r="N999" s="12" t="str">
        <f>VLOOKUP(TablaCocina[[#This Row],[Número de Orden]],TablaSala[[Número de Orden]:[Cobro de la Orden]],2,FALSE)</f>
        <v>Sí</v>
      </c>
    </row>
    <row r="1000" spans="1:14">
      <c r="A1000" s="6">
        <v>396</v>
      </c>
      <c r="B1000" s="12">
        <v>11</v>
      </c>
      <c r="C1000" s="6" t="s">
        <v>116</v>
      </c>
      <c r="D1000" s="12" t="s">
        <v>1162</v>
      </c>
      <c r="E1000" s="6">
        <v>13</v>
      </c>
      <c r="F1000" s="12">
        <v>21</v>
      </c>
      <c r="G1000" s="12">
        <f>IF(TablaCocina[[#This Row],[Cobro de la orde]]="Sí",F1000*K1000,0)</f>
        <v>63</v>
      </c>
      <c r="H1000" s="12">
        <f>IF(TablaCocina[[#This Row],[Cobro de la orde]]="Sí",(F1000-E1000)*K1000,0)</f>
        <v>24</v>
      </c>
      <c r="I1000" s="12">
        <f>IF(TablaCocina[[#This Row],[Cobro de la orde]]="Sí",F1000*K1000,0)</f>
        <v>63</v>
      </c>
      <c r="J1000" s="46">
        <f>IF(TablaCocina[[#This Row],[Cobro de la orde]]="Sí",H1000/G1000,0)</f>
        <v>0.38095238095238093</v>
      </c>
      <c r="K1000" s="12">
        <v>3</v>
      </c>
      <c r="L1000" s="12">
        <v>26</v>
      </c>
      <c r="M1000" s="6" t="s">
        <v>1143</v>
      </c>
      <c r="N1000" s="12" t="str">
        <f>VLOOKUP(TablaCocina[[#This Row],[Número de Orden]],TablaSala[[Número de Orden]:[Cobro de la Orden]],2,FALSE)</f>
        <v>Sí</v>
      </c>
    </row>
    <row r="1001" spans="1:14">
      <c r="A1001" s="6">
        <v>397</v>
      </c>
      <c r="B1001" s="12">
        <v>4</v>
      </c>
      <c r="C1001" s="6" t="s">
        <v>184</v>
      </c>
      <c r="D1001" s="12" t="s">
        <v>1149</v>
      </c>
      <c r="E1001" s="6">
        <v>16</v>
      </c>
      <c r="F1001" s="12">
        <v>27</v>
      </c>
      <c r="G1001" s="12">
        <f>IF(TablaCocina[[#This Row],[Cobro de la orde]]="Sí",F1001*K1001,0)</f>
        <v>54</v>
      </c>
      <c r="H1001" s="12">
        <f>IF(TablaCocina[[#This Row],[Cobro de la orde]]="Sí",(F1001-E1001)*K1001,0)</f>
        <v>22</v>
      </c>
      <c r="I1001" s="12">
        <f>IF(TablaCocina[[#This Row],[Cobro de la orde]]="Sí",F1001*K1001,0)</f>
        <v>54</v>
      </c>
      <c r="J1001" s="46">
        <f>IF(TablaCocina[[#This Row],[Cobro de la orde]]="Sí",H1001/G1001,0)</f>
        <v>0.40740740740740738</v>
      </c>
      <c r="K1001" s="12">
        <v>2</v>
      </c>
      <c r="L1001" s="12">
        <v>10</v>
      </c>
      <c r="M1001" s="6" t="s">
        <v>1143</v>
      </c>
      <c r="N1001" s="12" t="str">
        <f>VLOOKUP(TablaCocina[[#This Row],[Número de Orden]],TablaSala[[Número de Orden]:[Cobro de la Orden]],2,FALSE)</f>
        <v>Sí</v>
      </c>
    </row>
    <row r="1002" spans="1:14">
      <c r="A1002" s="6">
        <v>397</v>
      </c>
      <c r="B1002" s="12">
        <v>4</v>
      </c>
      <c r="C1002" s="6" t="s">
        <v>200</v>
      </c>
      <c r="D1002" s="12" t="s">
        <v>1148</v>
      </c>
      <c r="E1002" s="6">
        <v>19</v>
      </c>
      <c r="F1002" s="12">
        <v>31</v>
      </c>
      <c r="G1002" s="12">
        <f>IF(TablaCocina[[#This Row],[Cobro de la orde]]="Sí",F1002*K1002,0)</f>
        <v>93</v>
      </c>
      <c r="H1002" s="12">
        <f>IF(TablaCocina[[#This Row],[Cobro de la orde]]="Sí",(F1002-E1002)*K1002,0)</f>
        <v>36</v>
      </c>
      <c r="I1002" s="12">
        <f>IF(TablaCocina[[#This Row],[Cobro de la orde]]="Sí",F1002*K1002,0)</f>
        <v>93</v>
      </c>
      <c r="J1002" s="46">
        <f>IF(TablaCocina[[#This Row],[Cobro de la orde]]="Sí",H1002/G1002,0)</f>
        <v>0.38709677419354838</v>
      </c>
      <c r="K1002" s="12">
        <v>3</v>
      </c>
      <c r="L1002" s="12">
        <v>59</v>
      </c>
      <c r="M1002" s="6" t="s">
        <v>1143</v>
      </c>
      <c r="N1002" s="12" t="str">
        <f>VLOOKUP(TablaCocina[[#This Row],[Número de Orden]],TablaSala[[Número de Orden]:[Cobro de la Orden]],2,FALSE)</f>
        <v>Sí</v>
      </c>
    </row>
    <row r="1003" spans="1:14">
      <c r="A1003" s="6">
        <v>398</v>
      </c>
      <c r="B1003" s="12">
        <v>9</v>
      </c>
      <c r="C1003" s="6" t="s">
        <v>71</v>
      </c>
      <c r="D1003" s="12" t="s">
        <v>1154</v>
      </c>
      <c r="E1003" s="6">
        <v>16</v>
      </c>
      <c r="F1003" s="12">
        <v>28</v>
      </c>
      <c r="G1003" s="12">
        <f>IF(TablaCocina[[#This Row],[Cobro de la orde]]="Sí",F1003*K1003,0)</f>
        <v>56</v>
      </c>
      <c r="H1003" s="12">
        <f>IF(TablaCocina[[#This Row],[Cobro de la orde]]="Sí",(F1003-E1003)*K1003,0)</f>
        <v>24</v>
      </c>
      <c r="I1003" s="12">
        <f>IF(TablaCocina[[#This Row],[Cobro de la orde]]="Sí",F1003*K1003,0)</f>
        <v>56</v>
      </c>
      <c r="J1003" s="46">
        <f>IF(TablaCocina[[#This Row],[Cobro de la orde]]="Sí",H1003/G1003,0)</f>
        <v>0.42857142857142855</v>
      </c>
      <c r="K1003" s="12">
        <v>2</v>
      </c>
      <c r="L1003" s="12">
        <v>50</v>
      </c>
      <c r="M1003" s="6" t="s">
        <v>1142</v>
      </c>
      <c r="N1003" s="12" t="str">
        <f>VLOOKUP(TablaCocina[[#This Row],[Número de Orden]],TablaSala[[Número de Orden]:[Cobro de la Orden]],2,FALSE)</f>
        <v>Sí</v>
      </c>
    </row>
    <row r="1004" spans="1:14">
      <c r="A1004" s="6">
        <v>398</v>
      </c>
      <c r="B1004" s="12">
        <v>9</v>
      </c>
      <c r="C1004" s="6" t="s">
        <v>453</v>
      </c>
      <c r="D1004" s="12" t="s">
        <v>1153</v>
      </c>
      <c r="E1004" s="6">
        <v>20</v>
      </c>
      <c r="F1004" s="12">
        <v>33</v>
      </c>
      <c r="G1004" s="12">
        <f>IF(TablaCocina[[#This Row],[Cobro de la orde]]="Sí",F1004*K1004,0)</f>
        <v>66</v>
      </c>
      <c r="H1004" s="12">
        <f>IF(TablaCocina[[#This Row],[Cobro de la orde]]="Sí",(F1004-E1004)*K1004,0)</f>
        <v>26</v>
      </c>
      <c r="I1004" s="12">
        <f>IF(TablaCocina[[#This Row],[Cobro de la orde]]="Sí",F1004*K1004,0)</f>
        <v>66</v>
      </c>
      <c r="J1004" s="46">
        <f>IF(TablaCocina[[#This Row],[Cobro de la orde]]="Sí",H1004/G1004,0)</f>
        <v>0.39393939393939392</v>
      </c>
      <c r="K1004" s="12">
        <v>2</v>
      </c>
      <c r="L1004" s="12">
        <v>21</v>
      </c>
      <c r="M1004" s="6" t="s">
        <v>1143</v>
      </c>
      <c r="N1004" s="12" t="str">
        <f>VLOOKUP(TablaCocina[[#This Row],[Número de Orden]],TablaSala[[Número de Orden]:[Cobro de la Orden]],2,FALSE)</f>
        <v>Sí</v>
      </c>
    </row>
    <row r="1005" spans="1:14">
      <c r="A1005" s="6">
        <v>399</v>
      </c>
      <c r="B1005" s="12">
        <v>7</v>
      </c>
      <c r="C1005" s="6" t="s">
        <v>453</v>
      </c>
      <c r="D1005" s="12" t="s">
        <v>1153</v>
      </c>
      <c r="E1005" s="6">
        <v>20</v>
      </c>
      <c r="F1005" s="12">
        <v>33</v>
      </c>
      <c r="G1005" s="12">
        <f>IF(TablaCocina[[#This Row],[Cobro de la orde]]="Sí",F1005*K1005,0)</f>
        <v>99</v>
      </c>
      <c r="H1005" s="12">
        <f>IF(TablaCocina[[#This Row],[Cobro de la orde]]="Sí",(F1005-E1005)*K1005,0)</f>
        <v>39</v>
      </c>
      <c r="I1005" s="12">
        <f>IF(TablaCocina[[#This Row],[Cobro de la orde]]="Sí",F1005*K1005,0)</f>
        <v>99</v>
      </c>
      <c r="J1005" s="46">
        <f>IF(TablaCocina[[#This Row],[Cobro de la orde]]="Sí",H1005/G1005,0)</f>
        <v>0.39393939393939392</v>
      </c>
      <c r="K1005" s="12">
        <v>3</v>
      </c>
      <c r="L1005" s="12">
        <v>45</v>
      </c>
      <c r="M1005" s="6" t="s">
        <v>1142</v>
      </c>
      <c r="N1005" s="12" t="str">
        <f>VLOOKUP(TablaCocina[[#This Row],[Número de Orden]],TablaSala[[Número de Orden]:[Cobro de la Orden]],2,FALSE)</f>
        <v>Sí</v>
      </c>
    </row>
    <row r="1006" spans="1:14">
      <c r="A1006" s="6">
        <v>399</v>
      </c>
      <c r="B1006" s="12">
        <v>7</v>
      </c>
      <c r="C1006" s="6" t="s">
        <v>120</v>
      </c>
      <c r="D1006" s="12" t="s">
        <v>1151</v>
      </c>
      <c r="E1006" s="6">
        <v>22</v>
      </c>
      <c r="F1006" s="12">
        <v>36</v>
      </c>
      <c r="G1006" s="12">
        <f>IF(TablaCocina[[#This Row],[Cobro de la orde]]="Sí",F1006*K1006,0)</f>
        <v>108</v>
      </c>
      <c r="H1006" s="12">
        <f>IF(TablaCocina[[#This Row],[Cobro de la orde]]="Sí",(F1006-E1006)*K1006,0)</f>
        <v>42</v>
      </c>
      <c r="I1006" s="12">
        <f>IF(TablaCocina[[#This Row],[Cobro de la orde]]="Sí",F1006*K1006,0)</f>
        <v>108</v>
      </c>
      <c r="J1006" s="46">
        <f>IF(TablaCocina[[#This Row],[Cobro de la orde]]="Sí",H1006/G1006,0)</f>
        <v>0.3888888888888889</v>
      </c>
      <c r="K1006" s="12">
        <v>3</v>
      </c>
      <c r="L1006" s="12">
        <v>46</v>
      </c>
      <c r="M1006" s="6" t="s">
        <v>1143</v>
      </c>
      <c r="N1006" s="12" t="str">
        <f>VLOOKUP(TablaCocina[[#This Row],[Número de Orden]],TablaSala[[Número de Orden]:[Cobro de la Orden]],2,FALSE)</f>
        <v>Sí</v>
      </c>
    </row>
    <row r="1007" spans="1:14">
      <c r="A1007" s="6">
        <v>400</v>
      </c>
      <c r="B1007" s="12">
        <v>9</v>
      </c>
      <c r="C1007" s="6" t="s">
        <v>79</v>
      </c>
      <c r="D1007" s="12" t="s">
        <v>1150</v>
      </c>
      <c r="E1007" s="6">
        <v>25</v>
      </c>
      <c r="F1007" s="12">
        <v>40</v>
      </c>
      <c r="G1007" s="12">
        <f>IF(TablaCocina[[#This Row],[Cobro de la orde]]="Sí",F1007*K1007,0)</f>
        <v>80</v>
      </c>
      <c r="H1007" s="12">
        <f>IF(TablaCocina[[#This Row],[Cobro de la orde]]="Sí",(F1007-E1007)*K1007,0)</f>
        <v>30</v>
      </c>
      <c r="I1007" s="12">
        <f>IF(TablaCocina[[#This Row],[Cobro de la orde]]="Sí",F1007*K1007,0)</f>
        <v>80</v>
      </c>
      <c r="J1007" s="46">
        <f>IF(TablaCocina[[#This Row],[Cobro de la orde]]="Sí",H1007/G1007,0)</f>
        <v>0.375</v>
      </c>
      <c r="K1007" s="12">
        <v>2</v>
      </c>
      <c r="L1007" s="12">
        <v>28</v>
      </c>
      <c r="M1007" s="6" t="s">
        <v>1142</v>
      </c>
      <c r="N1007" s="12" t="str">
        <f>VLOOKUP(TablaCocina[[#This Row],[Número de Orden]],TablaSala[[Número de Orden]:[Cobro de la Orden]],2,FALSE)</f>
        <v>Sí</v>
      </c>
    </row>
    <row r="1008" spans="1:14">
      <c r="A1008" s="6">
        <v>400</v>
      </c>
      <c r="B1008" s="12">
        <v>9</v>
      </c>
      <c r="C1008" s="6" t="s">
        <v>71</v>
      </c>
      <c r="D1008" s="12" t="s">
        <v>1154</v>
      </c>
      <c r="E1008" s="6">
        <v>16</v>
      </c>
      <c r="F1008" s="12">
        <v>28</v>
      </c>
      <c r="G1008" s="12">
        <f>IF(TablaCocina[[#This Row],[Cobro de la orde]]="Sí",F1008*K1008,0)</f>
        <v>56</v>
      </c>
      <c r="H1008" s="12">
        <f>IF(TablaCocina[[#This Row],[Cobro de la orde]]="Sí",(F1008-E1008)*K1008,0)</f>
        <v>24</v>
      </c>
      <c r="I1008" s="12">
        <f>IF(TablaCocina[[#This Row],[Cobro de la orde]]="Sí",F1008*K1008,0)</f>
        <v>56</v>
      </c>
      <c r="J1008" s="46">
        <f>IF(TablaCocina[[#This Row],[Cobro de la orde]]="Sí",H1008/G1008,0)</f>
        <v>0.42857142857142855</v>
      </c>
      <c r="K1008" s="12">
        <v>2</v>
      </c>
      <c r="L1008" s="12">
        <v>13</v>
      </c>
      <c r="M1008" s="6" t="s">
        <v>1142</v>
      </c>
      <c r="N1008" s="12" t="str">
        <f>VLOOKUP(TablaCocina[[#This Row],[Número de Orden]],TablaSala[[Número de Orden]:[Cobro de la Orden]],2,FALSE)</f>
        <v>Sí</v>
      </c>
    </row>
    <row r="1009" spans="1:14">
      <c r="A1009" s="6">
        <v>400</v>
      </c>
      <c r="B1009" s="12">
        <v>9</v>
      </c>
      <c r="C1009" s="6" t="s">
        <v>200</v>
      </c>
      <c r="D1009" s="12" t="s">
        <v>1148</v>
      </c>
      <c r="E1009" s="6">
        <v>19</v>
      </c>
      <c r="F1009" s="12">
        <v>31</v>
      </c>
      <c r="G1009" s="12">
        <f>IF(TablaCocina[[#This Row],[Cobro de la orde]]="Sí",F1009*K1009,0)</f>
        <v>62</v>
      </c>
      <c r="H1009" s="12">
        <f>IF(TablaCocina[[#This Row],[Cobro de la orde]]="Sí",(F1009-E1009)*K1009,0)</f>
        <v>24</v>
      </c>
      <c r="I1009" s="12">
        <f>IF(TablaCocina[[#This Row],[Cobro de la orde]]="Sí",F1009*K1009,0)</f>
        <v>62</v>
      </c>
      <c r="J1009" s="46">
        <f>IF(TablaCocina[[#This Row],[Cobro de la orde]]="Sí",H1009/G1009,0)</f>
        <v>0.38709677419354838</v>
      </c>
      <c r="K1009" s="12">
        <v>2</v>
      </c>
      <c r="L1009" s="12">
        <v>38</v>
      </c>
      <c r="M1009" s="6" t="s">
        <v>1143</v>
      </c>
      <c r="N1009" s="12" t="str">
        <f>VLOOKUP(TablaCocina[[#This Row],[Número de Orden]],TablaSala[[Número de Orden]:[Cobro de la Orden]],2,FALSE)</f>
        <v>Sí</v>
      </c>
    </row>
    <row r="1010" spans="1:14">
      <c r="A1010" s="6">
        <v>401</v>
      </c>
      <c r="B1010" s="12">
        <v>16</v>
      </c>
      <c r="C1010" s="6" t="s">
        <v>116</v>
      </c>
      <c r="D1010" s="12" t="s">
        <v>1162</v>
      </c>
      <c r="E1010" s="6">
        <v>13</v>
      </c>
      <c r="F1010" s="12">
        <v>21</v>
      </c>
      <c r="G1010" s="12">
        <f>IF(TablaCocina[[#This Row],[Cobro de la orde]]="Sí",F1010*K1010,0)</f>
        <v>42</v>
      </c>
      <c r="H1010" s="12">
        <f>IF(TablaCocina[[#This Row],[Cobro de la orde]]="Sí",(F1010-E1010)*K1010,0)</f>
        <v>16</v>
      </c>
      <c r="I1010" s="12">
        <f>IF(TablaCocina[[#This Row],[Cobro de la orde]]="Sí",F1010*K1010,0)</f>
        <v>42</v>
      </c>
      <c r="J1010" s="46">
        <f>IF(TablaCocina[[#This Row],[Cobro de la orde]]="Sí",H1010/G1010,0)</f>
        <v>0.38095238095238093</v>
      </c>
      <c r="K1010" s="12">
        <v>2</v>
      </c>
      <c r="L1010" s="12">
        <v>20</v>
      </c>
      <c r="M1010" s="6" t="s">
        <v>1142</v>
      </c>
      <c r="N1010" s="12" t="str">
        <f>VLOOKUP(TablaCocina[[#This Row],[Número de Orden]],TablaSala[[Número de Orden]:[Cobro de la Orden]],2,FALSE)</f>
        <v>Sí</v>
      </c>
    </row>
    <row r="1011" spans="1:14">
      <c r="A1011" s="6">
        <v>402</v>
      </c>
      <c r="B1011" s="12">
        <v>18</v>
      </c>
      <c r="C1011" s="6" t="s">
        <v>209</v>
      </c>
      <c r="D1011" s="12" t="s">
        <v>1165</v>
      </c>
      <c r="E1011" s="6">
        <v>15</v>
      </c>
      <c r="F1011" s="12">
        <v>25</v>
      </c>
      <c r="G1011" s="12">
        <f>IF(TablaCocina[[#This Row],[Cobro de la orde]]="Sí",F1011*K1011,0)</f>
        <v>50</v>
      </c>
      <c r="H1011" s="12">
        <f>IF(TablaCocina[[#This Row],[Cobro de la orde]]="Sí",(F1011-E1011)*K1011,0)</f>
        <v>20</v>
      </c>
      <c r="I1011" s="12">
        <f>IF(TablaCocina[[#This Row],[Cobro de la orde]]="Sí",F1011*K1011,0)</f>
        <v>50</v>
      </c>
      <c r="J1011" s="46">
        <f>IF(TablaCocina[[#This Row],[Cobro de la orde]]="Sí",H1011/G1011,0)</f>
        <v>0.4</v>
      </c>
      <c r="K1011" s="12">
        <v>2</v>
      </c>
      <c r="L1011" s="12">
        <v>16</v>
      </c>
      <c r="M1011" s="6" t="s">
        <v>1143</v>
      </c>
      <c r="N1011" s="12" t="str">
        <f>VLOOKUP(TablaCocina[[#This Row],[Número de Orden]],TablaSala[[Número de Orden]:[Cobro de la Orden]],2,FALSE)</f>
        <v>Sí</v>
      </c>
    </row>
    <row r="1012" spans="1:14">
      <c r="A1012" s="6">
        <v>402</v>
      </c>
      <c r="B1012" s="12">
        <v>18</v>
      </c>
      <c r="C1012" s="6" t="s">
        <v>194</v>
      </c>
      <c r="D1012" s="12" t="s">
        <v>1155</v>
      </c>
      <c r="E1012" s="6">
        <v>11</v>
      </c>
      <c r="F1012" s="12">
        <v>19</v>
      </c>
      <c r="G1012" s="12">
        <f>IF(TablaCocina[[#This Row],[Cobro de la orde]]="Sí",F1012*K1012,0)</f>
        <v>57</v>
      </c>
      <c r="H1012" s="12">
        <f>IF(TablaCocina[[#This Row],[Cobro de la orde]]="Sí",(F1012-E1012)*K1012,0)</f>
        <v>24</v>
      </c>
      <c r="I1012" s="12">
        <f>IF(TablaCocina[[#This Row],[Cobro de la orde]]="Sí",F1012*K1012,0)</f>
        <v>57</v>
      </c>
      <c r="J1012" s="46">
        <f>IF(TablaCocina[[#This Row],[Cobro de la orde]]="Sí",H1012/G1012,0)</f>
        <v>0.42105263157894735</v>
      </c>
      <c r="K1012" s="12">
        <v>3</v>
      </c>
      <c r="L1012" s="12">
        <v>29</v>
      </c>
      <c r="M1012" s="6" t="s">
        <v>1143</v>
      </c>
      <c r="N1012" s="12" t="str">
        <f>VLOOKUP(TablaCocina[[#This Row],[Número de Orden]],TablaSala[[Número de Orden]:[Cobro de la Orden]],2,FALSE)</f>
        <v>Sí</v>
      </c>
    </row>
    <row r="1013" spans="1:14">
      <c r="A1013" s="6">
        <v>402</v>
      </c>
      <c r="B1013" s="12">
        <v>18</v>
      </c>
      <c r="C1013" s="6" t="s">
        <v>349</v>
      </c>
      <c r="D1013" s="12" t="s">
        <v>1158</v>
      </c>
      <c r="E1013" s="6">
        <v>13</v>
      </c>
      <c r="F1013" s="12">
        <v>22</v>
      </c>
      <c r="G1013" s="12">
        <f>IF(TablaCocina[[#This Row],[Cobro de la orde]]="Sí",F1013*K1013,0)</f>
        <v>44</v>
      </c>
      <c r="H1013" s="12">
        <f>IF(TablaCocina[[#This Row],[Cobro de la orde]]="Sí",(F1013-E1013)*K1013,0)</f>
        <v>18</v>
      </c>
      <c r="I1013" s="12">
        <f>IF(TablaCocina[[#This Row],[Cobro de la orde]]="Sí",F1013*K1013,0)</f>
        <v>44</v>
      </c>
      <c r="J1013" s="46">
        <f>IF(TablaCocina[[#This Row],[Cobro de la orde]]="Sí",H1013/G1013,0)</f>
        <v>0.40909090909090912</v>
      </c>
      <c r="K1013" s="12">
        <v>2</v>
      </c>
      <c r="L1013" s="12">
        <v>21</v>
      </c>
      <c r="M1013" s="6" t="s">
        <v>1142</v>
      </c>
      <c r="N1013" s="12" t="str">
        <f>VLOOKUP(TablaCocina[[#This Row],[Número de Orden]],TablaSala[[Número de Orden]:[Cobro de la Orden]],2,FALSE)</f>
        <v>Sí</v>
      </c>
    </row>
    <row r="1014" spans="1:14">
      <c r="A1014" s="6">
        <v>403</v>
      </c>
      <c r="B1014" s="12">
        <v>14</v>
      </c>
      <c r="C1014" s="6" t="s">
        <v>349</v>
      </c>
      <c r="D1014" s="12" t="s">
        <v>1158</v>
      </c>
      <c r="E1014" s="6">
        <v>13</v>
      </c>
      <c r="F1014" s="12">
        <v>22</v>
      </c>
      <c r="G1014" s="12">
        <f>IF(TablaCocina[[#This Row],[Cobro de la orde]]="Sí",F1014*K1014,0)</f>
        <v>66</v>
      </c>
      <c r="H1014" s="12">
        <f>IF(TablaCocina[[#This Row],[Cobro de la orde]]="Sí",(F1014-E1014)*K1014,0)</f>
        <v>27</v>
      </c>
      <c r="I1014" s="12">
        <f>IF(TablaCocina[[#This Row],[Cobro de la orde]]="Sí",F1014*K1014,0)</f>
        <v>66</v>
      </c>
      <c r="J1014" s="46">
        <f>IF(TablaCocina[[#This Row],[Cobro de la orde]]="Sí",H1014/G1014,0)</f>
        <v>0.40909090909090912</v>
      </c>
      <c r="K1014" s="12">
        <v>3</v>
      </c>
      <c r="L1014" s="12">
        <v>17</v>
      </c>
      <c r="M1014" s="6" t="s">
        <v>1142</v>
      </c>
      <c r="N1014" s="12" t="str">
        <f>VLOOKUP(TablaCocina[[#This Row],[Número de Orden]],TablaSala[[Número de Orden]:[Cobro de la Orden]],2,FALSE)</f>
        <v>Sí</v>
      </c>
    </row>
    <row r="1015" spans="1:14">
      <c r="A1015" s="6">
        <v>403</v>
      </c>
      <c r="B1015" s="12">
        <v>14</v>
      </c>
      <c r="C1015" s="6" t="s">
        <v>131</v>
      </c>
      <c r="D1015" s="12" t="s">
        <v>1163</v>
      </c>
      <c r="E1015" s="6">
        <v>10</v>
      </c>
      <c r="F1015" s="12">
        <v>18</v>
      </c>
      <c r="G1015" s="12">
        <f>IF(TablaCocina[[#This Row],[Cobro de la orde]]="Sí",F1015*K1015,0)</f>
        <v>36</v>
      </c>
      <c r="H1015" s="12">
        <f>IF(TablaCocina[[#This Row],[Cobro de la orde]]="Sí",(F1015-E1015)*K1015,0)</f>
        <v>16</v>
      </c>
      <c r="I1015" s="12">
        <f>IF(TablaCocina[[#This Row],[Cobro de la orde]]="Sí",F1015*K1015,0)</f>
        <v>36</v>
      </c>
      <c r="J1015" s="46">
        <f>IF(TablaCocina[[#This Row],[Cobro de la orde]]="Sí",H1015/G1015,0)</f>
        <v>0.44444444444444442</v>
      </c>
      <c r="K1015" s="12">
        <v>2</v>
      </c>
      <c r="L1015" s="12">
        <v>5</v>
      </c>
      <c r="M1015" s="6" t="s">
        <v>1143</v>
      </c>
      <c r="N1015" s="12" t="str">
        <f>VLOOKUP(TablaCocina[[#This Row],[Número de Orden]],TablaSala[[Número de Orden]:[Cobro de la Orden]],2,FALSE)</f>
        <v>Sí</v>
      </c>
    </row>
    <row r="1016" spans="1:14">
      <c r="A1016" s="6">
        <v>403</v>
      </c>
      <c r="B1016" s="12">
        <v>14</v>
      </c>
      <c r="C1016" s="6" t="s">
        <v>428</v>
      </c>
      <c r="D1016" s="12" t="s">
        <v>1157</v>
      </c>
      <c r="E1016" s="6">
        <v>19</v>
      </c>
      <c r="F1016" s="12">
        <v>32</v>
      </c>
      <c r="G1016" s="12">
        <f>IF(TablaCocina[[#This Row],[Cobro de la orde]]="Sí",F1016*K1016,0)</f>
        <v>64</v>
      </c>
      <c r="H1016" s="12">
        <f>IF(TablaCocina[[#This Row],[Cobro de la orde]]="Sí",(F1016-E1016)*K1016,0)</f>
        <v>26</v>
      </c>
      <c r="I1016" s="12">
        <f>IF(TablaCocina[[#This Row],[Cobro de la orde]]="Sí",F1016*K1016,0)</f>
        <v>64</v>
      </c>
      <c r="J1016" s="46">
        <f>IF(TablaCocina[[#This Row],[Cobro de la orde]]="Sí",H1016/G1016,0)</f>
        <v>0.40625</v>
      </c>
      <c r="K1016" s="12">
        <v>2</v>
      </c>
      <c r="L1016" s="12">
        <v>8</v>
      </c>
      <c r="M1016" s="6" t="s">
        <v>1143</v>
      </c>
      <c r="N1016" s="12" t="str">
        <f>VLOOKUP(TablaCocina[[#This Row],[Número de Orden]],TablaSala[[Número de Orden]:[Cobro de la Orden]],2,FALSE)</f>
        <v>Sí</v>
      </c>
    </row>
    <row r="1017" spans="1:14">
      <c r="A1017" s="6">
        <v>403</v>
      </c>
      <c r="B1017" s="12">
        <v>14</v>
      </c>
      <c r="C1017" s="6" t="s">
        <v>273</v>
      </c>
      <c r="D1017" s="12" t="s">
        <v>1146</v>
      </c>
      <c r="E1017" s="6">
        <v>14</v>
      </c>
      <c r="F1017" s="12">
        <v>24</v>
      </c>
      <c r="G1017" s="12">
        <f>IF(TablaCocina[[#This Row],[Cobro de la orde]]="Sí",F1017*K1017,0)</f>
        <v>24</v>
      </c>
      <c r="H1017" s="12">
        <f>IF(TablaCocina[[#This Row],[Cobro de la orde]]="Sí",(F1017-E1017)*K1017,0)</f>
        <v>10</v>
      </c>
      <c r="I1017" s="12">
        <f>IF(TablaCocina[[#This Row],[Cobro de la orde]]="Sí",F1017*K1017,0)</f>
        <v>24</v>
      </c>
      <c r="J1017" s="46">
        <f>IF(TablaCocina[[#This Row],[Cobro de la orde]]="Sí",H1017/G1017,0)</f>
        <v>0.41666666666666669</v>
      </c>
      <c r="K1017" s="12">
        <v>1</v>
      </c>
      <c r="L1017" s="12">
        <v>55</v>
      </c>
      <c r="M1017" s="6" t="s">
        <v>1143</v>
      </c>
      <c r="N1017" s="12" t="str">
        <f>VLOOKUP(TablaCocina[[#This Row],[Número de Orden]],TablaSala[[Número de Orden]:[Cobro de la Orden]],2,FALSE)</f>
        <v>Sí</v>
      </c>
    </row>
    <row r="1018" spans="1:14">
      <c r="A1018" s="6">
        <v>404</v>
      </c>
      <c r="B1018" s="12">
        <v>17</v>
      </c>
      <c r="C1018" s="6" t="s">
        <v>116</v>
      </c>
      <c r="D1018" s="12" t="s">
        <v>1162</v>
      </c>
      <c r="E1018" s="6">
        <v>13</v>
      </c>
      <c r="F1018" s="12">
        <v>21</v>
      </c>
      <c r="G1018" s="12">
        <f>IF(TablaCocina[[#This Row],[Cobro de la orde]]="Sí",F1018*K1018,0)</f>
        <v>42</v>
      </c>
      <c r="H1018" s="12">
        <f>IF(TablaCocina[[#This Row],[Cobro de la orde]]="Sí",(F1018-E1018)*K1018,0)</f>
        <v>16</v>
      </c>
      <c r="I1018" s="12">
        <f>IF(TablaCocina[[#This Row],[Cobro de la orde]]="Sí",F1018*K1018,0)</f>
        <v>42</v>
      </c>
      <c r="J1018" s="46">
        <f>IF(TablaCocina[[#This Row],[Cobro de la orde]]="Sí",H1018/G1018,0)</f>
        <v>0.38095238095238093</v>
      </c>
      <c r="K1018" s="12">
        <v>2</v>
      </c>
      <c r="L1018" s="12">
        <v>20</v>
      </c>
      <c r="M1018" s="6" t="s">
        <v>1142</v>
      </c>
      <c r="N1018" s="12" t="str">
        <f>VLOOKUP(TablaCocina[[#This Row],[Número de Orden]],TablaSala[[Número de Orden]:[Cobro de la Orden]],2,FALSE)</f>
        <v>Sí</v>
      </c>
    </row>
    <row r="1019" spans="1:14">
      <c r="A1019" s="6">
        <v>404</v>
      </c>
      <c r="B1019" s="12">
        <v>17</v>
      </c>
      <c r="C1019" s="6" t="s">
        <v>255</v>
      </c>
      <c r="D1019" s="12" t="s">
        <v>1160</v>
      </c>
      <c r="E1019" s="6">
        <v>12</v>
      </c>
      <c r="F1019" s="12">
        <v>20</v>
      </c>
      <c r="G1019" s="12">
        <f>IF(TablaCocina[[#This Row],[Cobro de la orde]]="Sí",F1019*K1019,0)</f>
        <v>20</v>
      </c>
      <c r="H1019" s="12">
        <f>IF(TablaCocina[[#This Row],[Cobro de la orde]]="Sí",(F1019-E1019)*K1019,0)</f>
        <v>8</v>
      </c>
      <c r="I1019" s="12">
        <f>IF(TablaCocina[[#This Row],[Cobro de la orde]]="Sí",F1019*K1019,0)</f>
        <v>20</v>
      </c>
      <c r="J1019" s="46">
        <f>IF(TablaCocina[[#This Row],[Cobro de la orde]]="Sí",H1019/G1019,0)</f>
        <v>0.4</v>
      </c>
      <c r="K1019" s="12">
        <v>1</v>
      </c>
      <c r="L1019" s="12">
        <v>53</v>
      </c>
      <c r="M1019" s="6" t="s">
        <v>1143</v>
      </c>
      <c r="N1019" s="12" t="str">
        <f>VLOOKUP(TablaCocina[[#This Row],[Número de Orden]],TablaSala[[Número de Orden]:[Cobro de la Orden]],2,FALSE)</f>
        <v>Sí</v>
      </c>
    </row>
    <row r="1020" spans="1:14">
      <c r="A1020" s="6">
        <v>404</v>
      </c>
      <c r="B1020" s="12">
        <v>17</v>
      </c>
      <c r="C1020" s="6" t="s">
        <v>79</v>
      </c>
      <c r="D1020" s="12" t="s">
        <v>1150</v>
      </c>
      <c r="E1020" s="6">
        <v>25</v>
      </c>
      <c r="F1020" s="12">
        <v>40</v>
      </c>
      <c r="G1020" s="12">
        <f>IF(TablaCocina[[#This Row],[Cobro de la orde]]="Sí",F1020*K1020,0)</f>
        <v>120</v>
      </c>
      <c r="H1020" s="12">
        <f>IF(TablaCocina[[#This Row],[Cobro de la orde]]="Sí",(F1020-E1020)*K1020,0)</f>
        <v>45</v>
      </c>
      <c r="I1020" s="12">
        <f>IF(TablaCocina[[#This Row],[Cobro de la orde]]="Sí",F1020*K1020,0)</f>
        <v>120</v>
      </c>
      <c r="J1020" s="46">
        <f>IF(TablaCocina[[#This Row],[Cobro de la orde]]="Sí",H1020/G1020,0)</f>
        <v>0.375</v>
      </c>
      <c r="K1020" s="12">
        <v>3</v>
      </c>
      <c r="L1020" s="12">
        <v>29</v>
      </c>
      <c r="M1020" s="6" t="s">
        <v>1143</v>
      </c>
      <c r="N1020" s="12" t="str">
        <f>VLOOKUP(TablaCocina[[#This Row],[Número de Orden]],TablaSala[[Número de Orden]:[Cobro de la Orden]],2,FALSE)</f>
        <v>Sí</v>
      </c>
    </row>
    <row r="1021" spans="1:14">
      <c r="A1021" s="6">
        <v>405</v>
      </c>
      <c r="B1021" s="12">
        <v>5</v>
      </c>
      <c r="C1021" s="6" t="s">
        <v>270</v>
      </c>
      <c r="D1021" s="12" t="s">
        <v>1164</v>
      </c>
      <c r="E1021" s="6">
        <v>15</v>
      </c>
      <c r="F1021" s="12">
        <v>26</v>
      </c>
      <c r="G1021" s="12">
        <f>IF(TablaCocina[[#This Row],[Cobro de la orde]]="Sí",F1021*K1021,0)</f>
        <v>26</v>
      </c>
      <c r="H1021" s="12">
        <f>IF(TablaCocina[[#This Row],[Cobro de la orde]]="Sí",(F1021-E1021)*K1021,0)</f>
        <v>11</v>
      </c>
      <c r="I1021" s="12">
        <f>IF(TablaCocina[[#This Row],[Cobro de la orde]]="Sí",F1021*K1021,0)</f>
        <v>26</v>
      </c>
      <c r="J1021" s="46">
        <f>IF(TablaCocina[[#This Row],[Cobro de la orde]]="Sí",H1021/G1021,0)</f>
        <v>0.42307692307692307</v>
      </c>
      <c r="K1021" s="12">
        <v>1</v>
      </c>
      <c r="L1021" s="12">
        <v>41</v>
      </c>
      <c r="M1021" s="6" t="s">
        <v>1143</v>
      </c>
      <c r="N1021" s="12" t="str">
        <f>VLOOKUP(TablaCocina[[#This Row],[Número de Orden]],TablaSala[[Número de Orden]:[Cobro de la Orden]],2,FALSE)</f>
        <v>Sí</v>
      </c>
    </row>
    <row r="1022" spans="1:14">
      <c r="A1022" s="6">
        <v>405</v>
      </c>
      <c r="B1022" s="12">
        <v>5</v>
      </c>
      <c r="C1022" s="6" t="s">
        <v>79</v>
      </c>
      <c r="D1022" s="12" t="s">
        <v>1150</v>
      </c>
      <c r="E1022" s="6">
        <v>25</v>
      </c>
      <c r="F1022" s="12">
        <v>40</v>
      </c>
      <c r="G1022" s="12">
        <f>IF(TablaCocina[[#This Row],[Cobro de la orde]]="Sí",F1022*K1022,0)</f>
        <v>40</v>
      </c>
      <c r="H1022" s="12">
        <f>IF(TablaCocina[[#This Row],[Cobro de la orde]]="Sí",(F1022-E1022)*K1022,0)</f>
        <v>15</v>
      </c>
      <c r="I1022" s="12">
        <f>IF(TablaCocina[[#This Row],[Cobro de la orde]]="Sí",F1022*K1022,0)</f>
        <v>40</v>
      </c>
      <c r="J1022" s="46">
        <f>IF(TablaCocina[[#This Row],[Cobro de la orde]]="Sí",H1022/G1022,0)</f>
        <v>0.375</v>
      </c>
      <c r="K1022" s="12">
        <v>1</v>
      </c>
      <c r="L1022" s="12">
        <v>44</v>
      </c>
      <c r="M1022" s="6" t="s">
        <v>1142</v>
      </c>
      <c r="N1022" s="12" t="str">
        <f>VLOOKUP(TablaCocina[[#This Row],[Número de Orden]],TablaSala[[Número de Orden]:[Cobro de la Orden]],2,FALSE)</f>
        <v>Sí</v>
      </c>
    </row>
    <row r="1023" spans="1:14">
      <c r="A1023" s="6">
        <v>405</v>
      </c>
      <c r="B1023" s="12">
        <v>5</v>
      </c>
      <c r="C1023" s="6" t="s">
        <v>255</v>
      </c>
      <c r="D1023" s="12" t="s">
        <v>1160</v>
      </c>
      <c r="E1023" s="6">
        <v>12</v>
      </c>
      <c r="F1023" s="12">
        <v>20</v>
      </c>
      <c r="G1023" s="12">
        <f>IF(TablaCocina[[#This Row],[Cobro de la orde]]="Sí",F1023*K1023,0)</f>
        <v>40</v>
      </c>
      <c r="H1023" s="12">
        <f>IF(TablaCocina[[#This Row],[Cobro de la orde]]="Sí",(F1023-E1023)*K1023,0)</f>
        <v>16</v>
      </c>
      <c r="I1023" s="12">
        <f>IF(TablaCocina[[#This Row],[Cobro de la orde]]="Sí",F1023*K1023,0)</f>
        <v>40</v>
      </c>
      <c r="J1023" s="46">
        <f>IF(TablaCocina[[#This Row],[Cobro de la orde]]="Sí",H1023/G1023,0)</f>
        <v>0.4</v>
      </c>
      <c r="K1023" s="12">
        <v>2</v>
      </c>
      <c r="L1023" s="12">
        <v>13</v>
      </c>
      <c r="M1023" s="6" t="s">
        <v>1143</v>
      </c>
      <c r="N1023" s="12" t="str">
        <f>VLOOKUP(TablaCocina[[#This Row],[Número de Orden]],TablaSala[[Número de Orden]:[Cobro de la Orden]],2,FALSE)</f>
        <v>Sí</v>
      </c>
    </row>
    <row r="1024" spans="1:14">
      <c r="A1024" s="6">
        <v>406</v>
      </c>
      <c r="B1024" s="12">
        <v>14</v>
      </c>
      <c r="C1024" s="6" t="s">
        <v>255</v>
      </c>
      <c r="D1024" s="12" t="s">
        <v>1160</v>
      </c>
      <c r="E1024" s="6">
        <v>12</v>
      </c>
      <c r="F1024" s="12">
        <v>20</v>
      </c>
      <c r="G1024" s="12">
        <f>IF(TablaCocina[[#This Row],[Cobro de la orde]]="Sí",F1024*K1024,0)</f>
        <v>60</v>
      </c>
      <c r="H1024" s="12">
        <f>IF(TablaCocina[[#This Row],[Cobro de la orde]]="Sí",(F1024-E1024)*K1024,0)</f>
        <v>24</v>
      </c>
      <c r="I1024" s="12">
        <f>IF(TablaCocina[[#This Row],[Cobro de la orde]]="Sí",F1024*K1024,0)</f>
        <v>60</v>
      </c>
      <c r="J1024" s="46">
        <f>IF(TablaCocina[[#This Row],[Cobro de la orde]]="Sí",H1024/G1024,0)</f>
        <v>0.4</v>
      </c>
      <c r="K1024" s="12">
        <v>3</v>
      </c>
      <c r="L1024" s="12">
        <v>6</v>
      </c>
      <c r="M1024" s="6" t="s">
        <v>1142</v>
      </c>
      <c r="N1024" s="12" t="str">
        <f>VLOOKUP(TablaCocina[[#This Row],[Número de Orden]],TablaSala[[Número de Orden]:[Cobro de la Orden]],2,FALSE)</f>
        <v>Sí</v>
      </c>
    </row>
    <row r="1025" spans="1:14">
      <c r="A1025" s="6">
        <v>406</v>
      </c>
      <c r="B1025" s="12">
        <v>14</v>
      </c>
      <c r="C1025" s="6" t="s">
        <v>47</v>
      </c>
      <c r="D1025" s="12" t="s">
        <v>1156</v>
      </c>
      <c r="E1025" s="6">
        <v>21</v>
      </c>
      <c r="F1025" s="12">
        <v>35</v>
      </c>
      <c r="G1025" s="12">
        <f>IF(TablaCocina[[#This Row],[Cobro de la orde]]="Sí",F1025*K1025,0)</f>
        <v>70</v>
      </c>
      <c r="H1025" s="12">
        <f>IF(TablaCocina[[#This Row],[Cobro de la orde]]="Sí",(F1025-E1025)*K1025,0)</f>
        <v>28</v>
      </c>
      <c r="I1025" s="12">
        <f>IF(TablaCocina[[#This Row],[Cobro de la orde]]="Sí",F1025*K1025,0)</f>
        <v>70</v>
      </c>
      <c r="J1025" s="46">
        <f>IF(TablaCocina[[#This Row],[Cobro de la orde]]="Sí",H1025/G1025,0)</f>
        <v>0.4</v>
      </c>
      <c r="K1025" s="12">
        <v>2</v>
      </c>
      <c r="L1025" s="12">
        <v>56</v>
      </c>
      <c r="M1025" s="6" t="s">
        <v>1142</v>
      </c>
      <c r="N1025" s="12" t="str">
        <f>VLOOKUP(TablaCocina[[#This Row],[Número de Orden]],TablaSala[[Número de Orden]:[Cobro de la Orden]],2,FALSE)</f>
        <v>Sí</v>
      </c>
    </row>
    <row r="1026" spans="1:14">
      <c r="A1026" s="6">
        <v>406</v>
      </c>
      <c r="B1026" s="12">
        <v>14</v>
      </c>
      <c r="C1026" s="6" t="s">
        <v>209</v>
      </c>
      <c r="D1026" s="12" t="s">
        <v>1165</v>
      </c>
      <c r="E1026" s="6">
        <v>15</v>
      </c>
      <c r="F1026" s="12">
        <v>25</v>
      </c>
      <c r="G1026" s="12">
        <f>IF(TablaCocina[[#This Row],[Cobro de la orde]]="Sí",F1026*K1026,0)</f>
        <v>25</v>
      </c>
      <c r="H1026" s="12">
        <f>IF(TablaCocina[[#This Row],[Cobro de la orde]]="Sí",(F1026-E1026)*K1026,0)</f>
        <v>10</v>
      </c>
      <c r="I1026" s="12">
        <f>IF(TablaCocina[[#This Row],[Cobro de la orde]]="Sí",F1026*K1026,0)</f>
        <v>25</v>
      </c>
      <c r="J1026" s="46">
        <f>IF(TablaCocina[[#This Row],[Cobro de la orde]]="Sí",H1026/G1026,0)</f>
        <v>0.4</v>
      </c>
      <c r="K1026" s="12">
        <v>1</v>
      </c>
      <c r="L1026" s="12">
        <v>55</v>
      </c>
      <c r="M1026" s="6" t="s">
        <v>1143</v>
      </c>
      <c r="N1026" s="12" t="str">
        <f>VLOOKUP(TablaCocina[[#This Row],[Número de Orden]],TablaSala[[Número de Orden]:[Cobro de la Orden]],2,FALSE)</f>
        <v>Sí</v>
      </c>
    </row>
    <row r="1027" spans="1:14">
      <c r="A1027" s="6">
        <v>407</v>
      </c>
      <c r="B1027" s="12">
        <v>4</v>
      </c>
      <c r="C1027" s="6" t="s">
        <v>255</v>
      </c>
      <c r="D1027" s="12" t="s">
        <v>1160</v>
      </c>
      <c r="E1027" s="6">
        <v>12</v>
      </c>
      <c r="F1027" s="12">
        <v>20</v>
      </c>
      <c r="G1027" s="12">
        <f>IF(TablaCocina[[#This Row],[Cobro de la orde]]="Sí",F1027*K1027,0)</f>
        <v>60</v>
      </c>
      <c r="H1027" s="12">
        <f>IF(TablaCocina[[#This Row],[Cobro de la orde]]="Sí",(F1027-E1027)*K1027,0)</f>
        <v>24</v>
      </c>
      <c r="I1027" s="12">
        <f>IF(TablaCocina[[#This Row],[Cobro de la orde]]="Sí",F1027*K1027,0)</f>
        <v>60</v>
      </c>
      <c r="J1027" s="46">
        <f>IF(TablaCocina[[#This Row],[Cobro de la orde]]="Sí",H1027/G1027,0)</f>
        <v>0.4</v>
      </c>
      <c r="K1027" s="12">
        <v>3</v>
      </c>
      <c r="L1027" s="12">
        <v>32</v>
      </c>
      <c r="M1027" s="6" t="s">
        <v>1142</v>
      </c>
      <c r="N1027" s="12" t="str">
        <f>VLOOKUP(TablaCocina[[#This Row],[Número de Orden]],TablaSala[[Número de Orden]:[Cobro de la Orden]],2,FALSE)</f>
        <v>Sí</v>
      </c>
    </row>
    <row r="1028" spans="1:14">
      <c r="A1028" s="6">
        <v>407</v>
      </c>
      <c r="B1028" s="12">
        <v>4</v>
      </c>
      <c r="C1028" s="6" t="s">
        <v>47</v>
      </c>
      <c r="D1028" s="12" t="s">
        <v>1156</v>
      </c>
      <c r="E1028" s="6">
        <v>21</v>
      </c>
      <c r="F1028" s="12">
        <v>35</v>
      </c>
      <c r="G1028" s="12">
        <f>IF(TablaCocina[[#This Row],[Cobro de la orde]]="Sí",F1028*K1028,0)</f>
        <v>35</v>
      </c>
      <c r="H1028" s="12">
        <f>IF(TablaCocina[[#This Row],[Cobro de la orde]]="Sí",(F1028-E1028)*K1028,0)</f>
        <v>14</v>
      </c>
      <c r="I1028" s="12">
        <f>IF(TablaCocina[[#This Row],[Cobro de la orde]]="Sí",F1028*K1028,0)</f>
        <v>35</v>
      </c>
      <c r="J1028" s="46">
        <f>IF(TablaCocina[[#This Row],[Cobro de la orde]]="Sí",H1028/G1028,0)</f>
        <v>0.4</v>
      </c>
      <c r="K1028" s="12">
        <v>1</v>
      </c>
      <c r="L1028" s="12">
        <v>18</v>
      </c>
      <c r="M1028" s="6" t="s">
        <v>1143</v>
      </c>
      <c r="N1028" s="12" t="str">
        <f>VLOOKUP(TablaCocina[[#This Row],[Número de Orden]],TablaSala[[Número de Orden]:[Cobro de la Orden]],2,FALSE)</f>
        <v>Sí</v>
      </c>
    </row>
    <row r="1029" spans="1:14">
      <c r="A1029" s="6">
        <v>408</v>
      </c>
      <c r="B1029" s="12">
        <v>17</v>
      </c>
      <c r="C1029" s="6" t="s">
        <v>209</v>
      </c>
      <c r="D1029" s="12" t="s">
        <v>1165</v>
      </c>
      <c r="E1029" s="6">
        <v>15</v>
      </c>
      <c r="F1029" s="12">
        <v>25</v>
      </c>
      <c r="G1029" s="12">
        <f>IF(TablaCocina[[#This Row],[Cobro de la orde]]="Sí",F1029*K1029,0)</f>
        <v>25</v>
      </c>
      <c r="H1029" s="12">
        <f>IF(TablaCocina[[#This Row],[Cobro de la orde]]="Sí",(F1029-E1029)*K1029,0)</f>
        <v>10</v>
      </c>
      <c r="I1029" s="12">
        <f>IF(TablaCocina[[#This Row],[Cobro de la orde]]="Sí",F1029*K1029,0)</f>
        <v>25</v>
      </c>
      <c r="J1029" s="46">
        <f>IF(TablaCocina[[#This Row],[Cobro de la orde]]="Sí",H1029/G1029,0)</f>
        <v>0.4</v>
      </c>
      <c r="K1029" s="12">
        <v>1</v>
      </c>
      <c r="L1029" s="12">
        <v>58</v>
      </c>
      <c r="M1029" s="6" t="s">
        <v>1143</v>
      </c>
      <c r="N1029" s="12" t="str">
        <f>VLOOKUP(TablaCocina[[#This Row],[Número de Orden]],TablaSala[[Número de Orden]:[Cobro de la Orden]],2,FALSE)</f>
        <v>Sí</v>
      </c>
    </row>
    <row r="1030" spans="1:14">
      <c r="A1030" s="6">
        <v>408</v>
      </c>
      <c r="B1030" s="12">
        <v>17</v>
      </c>
      <c r="C1030" s="6" t="s">
        <v>273</v>
      </c>
      <c r="D1030" s="12" t="s">
        <v>1146</v>
      </c>
      <c r="E1030" s="6">
        <v>14</v>
      </c>
      <c r="F1030" s="12">
        <v>24</v>
      </c>
      <c r="G1030" s="12">
        <f>IF(TablaCocina[[#This Row],[Cobro de la orde]]="Sí",F1030*K1030,0)</f>
        <v>72</v>
      </c>
      <c r="H1030" s="12">
        <f>IF(TablaCocina[[#This Row],[Cobro de la orde]]="Sí",(F1030-E1030)*K1030,0)</f>
        <v>30</v>
      </c>
      <c r="I1030" s="12">
        <f>IF(TablaCocina[[#This Row],[Cobro de la orde]]="Sí",F1030*K1030,0)</f>
        <v>72</v>
      </c>
      <c r="J1030" s="46">
        <f>IF(TablaCocina[[#This Row],[Cobro de la orde]]="Sí",H1030/G1030,0)</f>
        <v>0.41666666666666669</v>
      </c>
      <c r="K1030" s="12">
        <v>3</v>
      </c>
      <c r="L1030" s="12">
        <v>11</v>
      </c>
      <c r="M1030" s="6" t="s">
        <v>1142</v>
      </c>
      <c r="N1030" s="12" t="str">
        <f>VLOOKUP(TablaCocina[[#This Row],[Número de Orden]],TablaSala[[Número de Orden]:[Cobro de la Orden]],2,FALSE)</f>
        <v>Sí</v>
      </c>
    </row>
    <row r="1031" spans="1:14">
      <c r="A1031" s="6">
        <v>408</v>
      </c>
      <c r="B1031" s="12">
        <v>17</v>
      </c>
      <c r="C1031" s="6" t="s">
        <v>91</v>
      </c>
      <c r="D1031" s="12" t="s">
        <v>1159</v>
      </c>
      <c r="E1031" s="6">
        <v>20</v>
      </c>
      <c r="F1031" s="12">
        <v>34</v>
      </c>
      <c r="G1031" s="12">
        <f>IF(TablaCocina[[#This Row],[Cobro de la orde]]="Sí",F1031*K1031,0)</f>
        <v>34</v>
      </c>
      <c r="H1031" s="12">
        <f>IF(TablaCocina[[#This Row],[Cobro de la orde]]="Sí",(F1031-E1031)*K1031,0)</f>
        <v>14</v>
      </c>
      <c r="I1031" s="12">
        <f>IF(TablaCocina[[#This Row],[Cobro de la orde]]="Sí",F1031*K1031,0)</f>
        <v>34</v>
      </c>
      <c r="J1031" s="46">
        <f>IF(TablaCocina[[#This Row],[Cobro de la orde]]="Sí",H1031/G1031,0)</f>
        <v>0.41176470588235292</v>
      </c>
      <c r="K1031" s="12">
        <v>1</v>
      </c>
      <c r="L1031" s="12">
        <v>37</v>
      </c>
      <c r="M1031" s="6" t="s">
        <v>1143</v>
      </c>
      <c r="N1031" s="12" t="str">
        <f>VLOOKUP(TablaCocina[[#This Row],[Número de Orden]],TablaSala[[Número de Orden]:[Cobro de la Orden]],2,FALSE)</f>
        <v>Sí</v>
      </c>
    </row>
    <row r="1032" spans="1:14">
      <c r="A1032" s="6">
        <v>409</v>
      </c>
      <c r="B1032" s="12">
        <v>15</v>
      </c>
      <c r="C1032" s="6" t="s">
        <v>116</v>
      </c>
      <c r="D1032" s="12" t="s">
        <v>1162</v>
      </c>
      <c r="E1032" s="6">
        <v>13</v>
      </c>
      <c r="F1032" s="12">
        <v>21</v>
      </c>
      <c r="G1032" s="12">
        <f>IF(TablaCocina[[#This Row],[Cobro de la orde]]="Sí",F1032*K1032,0)</f>
        <v>0</v>
      </c>
      <c r="H1032" s="12">
        <f>IF(TablaCocina[[#This Row],[Cobro de la orde]]="Sí",(F1032-E1032)*K1032,0)</f>
        <v>0</v>
      </c>
      <c r="I1032" s="12">
        <f>IF(TablaCocina[[#This Row],[Cobro de la orde]]="Sí",F1032*K1032,0)</f>
        <v>0</v>
      </c>
      <c r="J1032" s="46">
        <f>IF(TablaCocina[[#This Row],[Cobro de la orde]]="Sí",H1032/G1032,0)</f>
        <v>0</v>
      </c>
      <c r="K1032" s="12">
        <v>3</v>
      </c>
      <c r="L1032" s="12">
        <v>44</v>
      </c>
      <c r="M1032" s="6" t="s">
        <v>1143</v>
      </c>
      <c r="N1032" s="12" t="str">
        <f>VLOOKUP(TablaCocina[[#This Row],[Número de Orden]],TablaSala[[Número de Orden]:[Cobro de la Orden]],2,FALSE)</f>
        <v>No</v>
      </c>
    </row>
    <row r="1033" spans="1:14">
      <c r="A1033" s="6">
        <v>409</v>
      </c>
      <c r="B1033" s="12">
        <v>15</v>
      </c>
      <c r="C1033" s="6" t="s">
        <v>79</v>
      </c>
      <c r="D1033" s="12" t="s">
        <v>1150</v>
      </c>
      <c r="E1033" s="6">
        <v>25</v>
      </c>
      <c r="F1033" s="12">
        <v>40</v>
      </c>
      <c r="G1033" s="12">
        <f>IF(TablaCocina[[#This Row],[Cobro de la orde]]="Sí",F1033*K1033,0)</f>
        <v>0</v>
      </c>
      <c r="H1033" s="12">
        <f>IF(TablaCocina[[#This Row],[Cobro de la orde]]="Sí",(F1033-E1033)*K1033,0)</f>
        <v>0</v>
      </c>
      <c r="I1033" s="12">
        <f>IF(TablaCocina[[#This Row],[Cobro de la orde]]="Sí",F1033*K1033,0)</f>
        <v>0</v>
      </c>
      <c r="J1033" s="46">
        <f>IF(TablaCocina[[#This Row],[Cobro de la orde]]="Sí",H1033/G1033,0)</f>
        <v>0</v>
      </c>
      <c r="K1033" s="12">
        <v>1</v>
      </c>
      <c r="L1033" s="12">
        <v>43</v>
      </c>
      <c r="M1033" s="6" t="s">
        <v>1142</v>
      </c>
      <c r="N1033" s="12" t="str">
        <f>VLOOKUP(TablaCocina[[#This Row],[Número de Orden]],TablaSala[[Número de Orden]:[Cobro de la Orden]],2,FALSE)</f>
        <v>No</v>
      </c>
    </row>
    <row r="1034" spans="1:14">
      <c r="A1034" s="6">
        <v>409</v>
      </c>
      <c r="B1034" s="12">
        <v>15</v>
      </c>
      <c r="C1034" s="6" t="s">
        <v>71</v>
      </c>
      <c r="D1034" s="12" t="s">
        <v>1154</v>
      </c>
      <c r="E1034" s="6">
        <v>16</v>
      </c>
      <c r="F1034" s="12">
        <v>28</v>
      </c>
      <c r="G1034" s="12">
        <f>IF(TablaCocina[[#This Row],[Cobro de la orde]]="Sí",F1034*K1034,0)</f>
        <v>0</v>
      </c>
      <c r="H1034" s="12">
        <f>IF(TablaCocina[[#This Row],[Cobro de la orde]]="Sí",(F1034-E1034)*K1034,0)</f>
        <v>0</v>
      </c>
      <c r="I1034" s="12">
        <f>IF(TablaCocina[[#This Row],[Cobro de la orde]]="Sí",F1034*K1034,0)</f>
        <v>0</v>
      </c>
      <c r="J1034" s="46">
        <f>IF(TablaCocina[[#This Row],[Cobro de la orde]]="Sí",H1034/G1034,0)</f>
        <v>0</v>
      </c>
      <c r="K1034" s="12">
        <v>1</v>
      </c>
      <c r="L1034" s="12">
        <v>47</v>
      </c>
      <c r="M1034" s="6" t="s">
        <v>1142</v>
      </c>
      <c r="N1034" s="12" t="str">
        <f>VLOOKUP(TablaCocina[[#This Row],[Número de Orden]],TablaSala[[Número de Orden]:[Cobro de la Orden]],2,FALSE)</f>
        <v>No</v>
      </c>
    </row>
    <row r="1035" spans="1:14">
      <c r="A1035" s="6">
        <v>409</v>
      </c>
      <c r="B1035" s="12">
        <v>15</v>
      </c>
      <c r="C1035" s="6" t="s">
        <v>273</v>
      </c>
      <c r="D1035" s="12" t="s">
        <v>1146</v>
      </c>
      <c r="E1035" s="6">
        <v>14</v>
      </c>
      <c r="F1035" s="12">
        <v>24</v>
      </c>
      <c r="G1035" s="12">
        <f>IF(TablaCocina[[#This Row],[Cobro de la orde]]="Sí",F1035*K1035,0)</f>
        <v>0</v>
      </c>
      <c r="H1035" s="12">
        <f>IF(TablaCocina[[#This Row],[Cobro de la orde]]="Sí",(F1035-E1035)*K1035,0)</f>
        <v>0</v>
      </c>
      <c r="I1035" s="12">
        <f>IF(TablaCocina[[#This Row],[Cobro de la orde]]="Sí",F1035*K1035,0)</f>
        <v>0</v>
      </c>
      <c r="J1035" s="46">
        <f>IF(TablaCocina[[#This Row],[Cobro de la orde]]="Sí",H1035/G1035,0)</f>
        <v>0</v>
      </c>
      <c r="K1035" s="12">
        <v>3</v>
      </c>
      <c r="L1035" s="12">
        <v>29</v>
      </c>
      <c r="M1035" s="6" t="s">
        <v>1142</v>
      </c>
      <c r="N1035" s="12" t="str">
        <f>VLOOKUP(TablaCocina[[#This Row],[Número de Orden]],TablaSala[[Número de Orden]:[Cobro de la Orden]],2,FALSE)</f>
        <v>No</v>
      </c>
    </row>
    <row r="1036" spans="1:14">
      <c r="A1036" s="6">
        <v>410</v>
      </c>
      <c r="B1036" s="12">
        <v>1</v>
      </c>
      <c r="C1036" s="6" t="s">
        <v>255</v>
      </c>
      <c r="D1036" s="12" t="s">
        <v>1160</v>
      </c>
      <c r="E1036" s="6">
        <v>12</v>
      </c>
      <c r="F1036" s="12">
        <v>20</v>
      </c>
      <c r="G1036" s="12">
        <f>IF(TablaCocina[[#This Row],[Cobro de la orde]]="Sí",F1036*K1036,0)</f>
        <v>20</v>
      </c>
      <c r="H1036" s="12">
        <f>IF(TablaCocina[[#This Row],[Cobro de la orde]]="Sí",(F1036-E1036)*K1036,0)</f>
        <v>8</v>
      </c>
      <c r="I1036" s="12">
        <f>IF(TablaCocina[[#This Row],[Cobro de la orde]]="Sí",F1036*K1036,0)</f>
        <v>20</v>
      </c>
      <c r="J1036" s="46">
        <f>IF(TablaCocina[[#This Row],[Cobro de la orde]]="Sí",H1036/G1036,0)</f>
        <v>0.4</v>
      </c>
      <c r="K1036" s="12">
        <v>1</v>
      </c>
      <c r="L1036" s="12">
        <v>50</v>
      </c>
      <c r="M1036" s="6" t="s">
        <v>1143</v>
      </c>
      <c r="N1036" s="12" t="str">
        <f>VLOOKUP(TablaCocina[[#This Row],[Número de Orden]],TablaSala[[Número de Orden]:[Cobro de la Orden]],2,FALSE)</f>
        <v>Sí</v>
      </c>
    </row>
    <row r="1037" spans="1:14">
      <c r="A1037" s="6">
        <v>410</v>
      </c>
      <c r="B1037" s="12">
        <v>1</v>
      </c>
      <c r="C1037" s="6" t="s">
        <v>120</v>
      </c>
      <c r="D1037" s="12" t="s">
        <v>1151</v>
      </c>
      <c r="E1037" s="6">
        <v>22</v>
      </c>
      <c r="F1037" s="12">
        <v>36</v>
      </c>
      <c r="G1037" s="12">
        <f>IF(TablaCocina[[#This Row],[Cobro de la orde]]="Sí",F1037*K1037,0)</f>
        <v>36</v>
      </c>
      <c r="H1037" s="12">
        <f>IF(TablaCocina[[#This Row],[Cobro de la orde]]="Sí",(F1037-E1037)*K1037,0)</f>
        <v>14</v>
      </c>
      <c r="I1037" s="12">
        <f>IF(TablaCocina[[#This Row],[Cobro de la orde]]="Sí",F1037*K1037,0)</f>
        <v>36</v>
      </c>
      <c r="J1037" s="46">
        <f>IF(TablaCocina[[#This Row],[Cobro de la orde]]="Sí",H1037/G1037,0)</f>
        <v>0.3888888888888889</v>
      </c>
      <c r="K1037" s="12">
        <v>1</v>
      </c>
      <c r="L1037" s="12">
        <v>41</v>
      </c>
      <c r="M1037" s="6" t="s">
        <v>1142</v>
      </c>
      <c r="N1037" s="12" t="str">
        <f>VLOOKUP(TablaCocina[[#This Row],[Número de Orden]],TablaSala[[Número de Orden]:[Cobro de la Orden]],2,FALSE)</f>
        <v>Sí</v>
      </c>
    </row>
    <row r="1038" spans="1:14">
      <c r="A1038" s="6">
        <v>411</v>
      </c>
      <c r="B1038" s="12">
        <v>3</v>
      </c>
      <c r="C1038" s="6" t="s">
        <v>79</v>
      </c>
      <c r="D1038" s="12" t="s">
        <v>1150</v>
      </c>
      <c r="E1038" s="6">
        <v>25</v>
      </c>
      <c r="F1038" s="12">
        <v>40</v>
      </c>
      <c r="G1038" s="12">
        <f>IF(TablaCocina[[#This Row],[Cobro de la orde]]="Sí",F1038*K1038,0)</f>
        <v>120</v>
      </c>
      <c r="H1038" s="12">
        <f>IF(TablaCocina[[#This Row],[Cobro de la orde]]="Sí",(F1038-E1038)*K1038,0)</f>
        <v>45</v>
      </c>
      <c r="I1038" s="12">
        <f>IF(TablaCocina[[#This Row],[Cobro de la orde]]="Sí",F1038*K1038,0)</f>
        <v>120</v>
      </c>
      <c r="J1038" s="46">
        <f>IF(TablaCocina[[#This Row],[Cobro de la orde]]="Sí",H1038/G1038,0)</f>
        <v>0.375</v>
      </c>
      <c r="K1038" s="12">
        <v>3</v>
      </c>
      <c r="L1038" s="12">
        <v>36</v>
      </c>
      <c r="M1038" s="6" t="s">
        <v>1143</v>
      </c>
      <c r="N1038" s="12" t="str">
        <f>VLOOKUP(TablaCocina[[#This Row],[Número de Orden]],TablaSala[[Número de Orden]:[Cobro de la Orden]],2,FALSE)</f>
        <v>Sí</v>
      </c>
    </row>
    <row r="1039" spans="1:14">
      <c r="A1039" s="6">
        <v>411</v>
      </c>
      <c r="B1039" s="12">
        <v>3</v>
      </c>
      <c r="C1039" s="6" t="s">
        <v>131</v>
      </c>
      <c r="D1039" s="12" t="s">
        <v>1163</v>
      </c>
      <c r="E1039" s="6">
        <v>10</v>
      </c>
      <c r="F1039" s="12">
        <v>18</v>
      </c>
      <c r="G1039" s="12">
        <f>IF(TablaCocina[[#This Row],[Cobro de la orde]]="Sí",F1039*K1039,0)</f>
        <v>18</v>
      </c>
      <c r="H1039" s="12">
        <f>IF(TablaCocina[[#This Row],[Cobro de la orde]]="Sí",(F1039-E1039)*K1039,0)</f>
        <v>8</v>
      </c>
      <c r="I1039" s="12">
        <f>IF(TablaCocina[[#This Row],[Cobro de la orde]]="Sí",F1039*K1039,0)</f>
        <v>18</v>
      </c>
      <c r="J1039" s="46">
        <f>IF(TablaCocina[[#This Row],[Cobro de la orde]]="Sí",H1039/G1039,0)</f>
        <v>0.44444444444444442</v>
      </c>
      <c r="K1039" s="12">
        <v>1</v>
      </c>
      <c r="L1039" s="12">
        <v>33</v>
      </c>
      <c r="M1039" s="6" t="s">
        <v>1142</v>
      </c>
      <c r="N1039" s="12" t="str">
        <f>VLOOKUP(TablaCocina[[#This Row],[Número de Orden]],TablaSala[[Número de Orden]:[Cobro de la Orden]],2,FALSE)</f>
        <v>Sí</v>
      </c>
    </row>
    <row r="1040" spans="1:14">
      <c r="A1040" s="6">
        <v>411</v>
      </c>
      <c r="B1040" s="12">
        <v>3</v>
      </c>
      <c r="C1040" s="6" t="s">
        <v>184</v>
      </c>
      <c r="D1040" s="12" t="s">
        <v>1149</v>
      </c>
      <c r="E1040" s="6">
        <v>16</v>
      </c>
      <c r="F1040" s="12">
        <v>27</v>
      </c>
      <c r="G1040" s="12">
        <f>IF(TablaCocina[[#This Row],[Cobro de la orde]]="Sí",F1040*K1040,0)</f>
        <v>81</v>
      </c>
      <c r="H1040" s="12">
        <f>IF(TablaCocina[[#This Row],[Cobro de la orde]]="Sí",(F1040-E1040)*K1040,0)</f>
        <v>33</v>
      </c>
      <c r="I1040" s="12">
        <f>IF(TablaCocina[[#This Row],[Cobro de la orde]]="Sí",F1040*K1040,0)</f>
        <v>81</v>
      </c>
      <c r="J1040" s="46">
        <f>IF(TablaCocina[[#This Row],[Cobro de la orde]]="Sí",H1040/G1040,0)</f>
        <v>0.40740740740740738</v>
      </c>
      <c r="K1040" s="12">
        <v>3</v>
      </c>
      <c r="L1040" s="12">
        <v>9</v>
      </c>
      <c r="M1040" s="6" t="s">
        <v>1142</v>
      </c>
      <c r="N1040" s="12" t="str">
        <f>VLOOKUP(TablaCocina[[#This Row],[Número de Orden]],TablaSala[[Número de Orden]:[Cobro de la Orden]],2,FALSE)</f>
        <v>Sí</v>
      </c>
    </row>
    <row r="1041" spans="1:14">
      <c r="A1041" s="6">
        <v>412</v>
      </c>
      <c r="B1041" s="12">
        <v>11</v>
      </c>
      <c r="C1041" s="6" t="s">
        <v>200</v>
      </c>
      <c r="D1041" s="12" t="s">
        <v>1148</v>
      </c>
      <c r="E1041" s="6">
        <v>19</v>
      </c>
      <c r="F1041" s="12">
        <v>31</v>
      </c>
      <c r="G1041" s="12">
        <f>IF(TablaCocina[[#This Row],[Cobro de la orde]]="Sí",F1041*K1041,0)</f>
        <v>93</v>
      </c>
      <c r="H1041" s="12">
        <f>IF(TablaCocina[[#This Row],[Cobro de la orde]]="Sí",(F1041-E1041)*K1041,0)</f>
        <v>36</v>
      </c>
      <c r="I1041" s="12">
        <f>IF(TablaCocina[[#This Row],[Cobro de la orde]]="Sí",F1041*K1041,0)</f>
        <v>93</v>
      </c>
      <c r="J1041" s="46">
        <f>IF(TablaCocina[[#This Row],[Cobro de la orde]]="Sí",H1041/G1041,0)</f>
        <v>0.38709677419354838</v>
      </c>
      <c r="K1041" s="12">
        <v>3</v>
      </c>
      <c r="L1041" s="12">
        <v>57</v>
      </c>
      <c r="M1041" s="6" t="s">
        <v>1143</v>
      </c>
      <c r="N1041" s="12" t="str">
        <f>VLOOKUP(TablaCocina[[#This Row],[Número de Orden]],TablaSala[[Número de Orden]:[Cobro de la Orden]],2,FALSE)</f>
        <v>Sí</v>
      </c>
    </row>
    <row r="1042" spans="1:14">
      <c r="A1042" s="6">
        <v>413</v>
      </c>
      <c r="B1042" s="12">
        <v>13</v>
      </c>
      <c r="C1042" s="6" t="s">
        <v>47</v>
      </c>
      <c r="D1042" s="12" t="s">
        <v>1156</v>
      </c>
      <c r="E1042" s="6">
        <v>21</v>
      </c>
      <c r="F1042" s="12">
        <v>35</v>
      </c>
      <c r="G1042" s="12">
        <f>IF(TablaCocina[[#This Row],[Cobro de la orde]]="Sí",F1042*K1042,0)</f>
        <v>35</v>
      </c>
      <c r="H1042" s="12">
        <f>IF(TablaCocina[[#This Row],[Cobro de la orde]]="Sí",(F1042-E1042)*K1042,0)</f>
        <v>14</v>
      </c>
      <c r="I1042" s="12">
        <f>IF(TablaCocina[[#This Row],[Cobro de la orde]]="Sí",F1042*K1042,0)</f>
        <v>35</v>
      </c>
      <c r="J1042" s="46">
        <f>IF(TablaCocina[[#This Row],[Cobro de la orde]]="Sí",H1042/G1042,0)</f>
        <v>0.4</v>
      </c>
      <c r="K1042" s="12">
        <v>1</v>
      </c>
      <c r="L1042" s="12">
        <v>12</v>
      </c>
      <c r="M1042" s="6" t="s">
        <v>1143</v>
      </c>
      <c r="N1042" s="12" t="str">
        <f>VLOOKUP(TablaCocina[[#This Row],[Número de Orden]],TablaSala[[Número de Orden]:[Cobro de la Orden]],2,FALSE)</f>
        <v>Sí</v>
      </c>
    </row>
    <row r="1043" spans="1:14">
      <c r="A1043" s="6">
        <v>414</v>
      </c>
      <c r="B1043" s="12">
        <v>14</v>
      </c>
      <c r="C1043" s="6" t="s">
        <v>453</v>
      </c>
      <c r="D1043" s="12" t="s">
        <v>1153</v>
      </c>
      <c r="E1043" s="6">
        <v>20</v>
      </c>
      <c r="F1043" s="12">
        <v>33</v>
      </c>
      <c r="G1043" s="12">
        <f>IF(TablaCocina[[#This Row],[Cobro de la orde]]="Sí",F1043*K1043,0)</f>
        <v>33</v>
      </c>
      <c r="H1043" s="12">
        <f>IF(TablaCocina[[#This Row],[Cobro de la orde]]="Sí",(F1043-E1043)*K1043,0)</f>
        <v>13</v>
      </c>
      <c r="I1043" s="12">
        <f>IF(TablaCocina[[#This Row],[Cobro de la orde]]="Sí",F1043*K1043,0)</f>
        <v>33</v>
      </c>
      <c r="J1043" s="46">
        <f>IF(TablaCocina[[#This Row],[Cobro de la orde]]="Sí",H1043/G1043,0)</f>
        <v>0.39393939393939392</v>
      </c>
      <c r="K1043" s="12">
        <v>1</v>
      </c>
      <c r="L1043" s="12">
        <v>38</v>
      </c>
      <c r="M1043" s="6" t="s">
        <v>1142</v>
      </c>
      <c r="N1043" s="12" t="str">
        <f>VLOOKUP(TablaCocina[[#This Row],[Número de Orden]],TablaSala[[Número de Orden]:[Cobro de la Orden]],2,FALSE)</f>
        <v>Sí</v>
      </c>
    </row>
    <row r="1044" spans="1:14">
      <c r="A1044" s="6">
        <v>415</v>
      </c>
      <c r="B1044" s="12">
        <v>14</v>
      </c>
      <c r="C1044" s="6" t="s">
        <v>184</v>
      </c>
      <c r="D1044" s="12" t="s">
        <v>1149</v>
      </c>
      <c r="E1044" s="6">
        <v>16</v>
      </c>
      <c r="F1044" s="12">
        <v>27</v>
      </c>
      <c r="G1044" s="12">
        <f>IF(TablaCocina[[#This Row],[Cobro de la orde]]="Sí",F1044*K1044,0)</f>
        <v>54</v>
      </c>
      <c r="H1044" s="12">
        <f>IF(TablaCocina[[#This Row],[Cobro de la orde]]="Sí",(F1044-E1044)*K1044,0)</f>
        <v>22</v>
      </c>
      <c r="I1044" s="12">
        <f>IF(TablaCocina[[#This Row],[Cobro de la orde]]="Sí",F1044*K1044,0)</f>
        <v>54</v>
      </c>
      <c r="J1044" s="46">
        <f>IF(TablaCocina[[#This Row],[Cobro de la orde]]="Sí",H1044/G1044,0)</f>
        <v>0.40740740740740738</v>
      </c>
      <c r="K1044" s="12">
        <v>2</v>
      </c>
      <c r="L1044" s="12">
        <v>32</v>
      </c>
      <c r="M1044" s="6" t="s">
        <v>1142</v>
      </c>
      <c r="N1044" s="12" t="str">
        <f>VLOOKUP(TablaCocina[[#This Row],[Número de Orden]],TablaSala[[Número de Orden]:[Cobro de la Orden]],2,FALSE)</f>
        <v>Sí</v>
      </c>
    </row>
    <row r="1045" spans="1:14">
      <c r="A1045" s="6">
        <v>415</v>
      </c>
      <c r="B1045" s="12">
        <v>14</v>
      </c>
      <c r="C1045" s="6" t="s">
        <v>91</v>
      </c>
      <c r="D1045" s="12" t="s">
        <v>1159</v>
      </c>
      <c r="E1045" s="6">
        <v>20</v>
      </c>
      <c r="F1045" s="12">
        <v>34</v>
      </c>
      <c r="G1045" s="12">
        <f>IF(TablaCocina[[#This Row],[Cobro de la orde]]="Sí",F1045*K1045,0)</f>
        <v>68</v>
      </c>
      <c r="H1045" s="12">
        <f>IF(TablaCocina[[#This Row],[Cobro de la orde]]="Sí",(F1045-E1045)*K1045,0)</f>
        <v>28</v>
      </c>
      <c r="I1045" s="12">
        <f>IF(TablaCocina[[#This Row],[Cobro de la orde]]="Sí",F1045*K1045,0)</f>
        <v>68</v>
      </c>
      <c r="J1045" s="46">
        <f>IF(TablaCocina[[#This Row],[Cobro de la orde]]="Sí",H1045/G1045,0)</f>
        <v>0.41176470588235292</v>
      </c>
      <c r="K1045" s="12">
        <v>2</v>
      </c>
      <c r="L1045" s="12">
        <v>16</v>
      </c>
      <c r="M1045" s="6" t="s">
        <v>1143</v>
      </c>
      <c r="N1045" s="12" t="str">
        <f>VLOOKUP(TablaCocina[[#This Row],[Número de Orden]],TablaSala[[Número de Orden]:[Cobro de la Orden]],2,FALSE)</f>
        <v>Sí</v>
      </c>
    </row>
    <row r="1046" spans="1:14">
      <c r="A1046" s="6">
        <v>415</v>
      </c>
      <c r="B1046" s="12">
        <v>14</v>
      </c>
      <c r="C1046" s="6" t="s">
        <v>120</v>
      </c>
      <c r="D1046" s="12" t="s">
        <v>1151</v>
      </c>
      <c r="E1046" s="6">
        <v>22</v>
      </c>
      <c r="F1046" s="12">
        <v>36</v>
      </c>
      <c r="G1046" s="12">
        <f>IF(TablaCocina[[#This Row],[Cobro de la orde]]="Sí",F1046*K1046,0)</f>
        <v>36</v>
      </c>
      <c r="H1046" s="12">
        <f>IF(TablaCocina[[#This Row],[Cobro de la orde]]="Sí",(F1046-E1046)*K1046,0)</f>
        <v>14</v>
      </c>
      <c r="I1046" s="12">
        <f>IF(TablaCocina[[#This Row],[Cobro de la orde]]="Sí",F1046*K1046,0)</f>
        <v>36</v>
      </c>
      <c r="J1046" s="46">
        <f>IF(TablaCocina[[#This Row],[Cobro de la orde]]="Sí",H1046/G1046,0)</f>
        <v>0.3888888888888889</v>
      </c>
      <c r="K1046" s="12">
        <v>1</v>
      </c>
      <c r="L1046" s="12">
        <v>39</v>
      </c>
      <c r="M1046" s="6" t="s">
        <v>1142</v>
      </c>
      <c r="N1046" s="12" t="str">
        <f>VLOOKUP(TablaCocina[[#This Row],[Número de Orden]],TablaSala[[Número de Orden]:[Cobro de la Orden]],2,FALSE)</f>
        <v>Sí</v>
      </c>
    </row>
    <row r="1047" spans="1:14">
      <c r="A1047" s="6">
        <v>416</v>
      </c>
      <c r="B1047" s="12">
        <v>20</v>
      </c>
      <c r="C1047" s="6" t="s">
        <v>209</v>
      </c>
      <c r="D1047" s="12" t="s">
        <v>1165</v>
      </c>
      <c r="E1047" s="6">
        <v>15</v>
      </c>
      <c r="F1047" s="12">
        <v>25</v>
      </c>
      <c r="G1047" s="12">
        <f>IF(TablaCocina[[#This Row],[Cobro de la orde]]="Sí",F1047*K1047,0)</f>
        <v>25</v>
      </c>
      <c r="H1047" s="12">
        <f>IF(TablaCocina[[#This Row],[Cobro de la orde]]="Sí",(F1047-E1047)*K1047,0)</f>
        <v>10</v>
      </c>
      <c r="I1047" s="12">
        <f>IF(TablaCocina[[#This Row],[Cobro de la orde]]="Sí",F1047*K1047,0)</f>
        <v>25</v>
      </c>
      <c r="J1047" s="46">
        <f>IF(TablaCocina[[#This Row],[Cobro de la orde]]="Sí",H1047/G1047,0)</f>
        <v>0.4</v>
      </c>
      <c r="K1047" s="12">
        <v>1</v>
      </c>
      <c r="L1047" s="12">
        <v>9</v>
      </c>
      <c r="M1047" s="6" t="s">
        <v>1143</v>
      </c>
      <c r="N1047" s="12" t="str">
        <f>VLOOKUP(TablaCocina[[#This Row],[Número de Orden]],TablaSala[[Número de Orden]:[Cobro de la Orden]],2,FALSE)</f>
        <v>Sí</v>
      </c>
    </row>
    <row r="1048" spans="1:14">
      <c r="A1048" s="6">
        <v>417</v>
      </c>
      <c r="B1048" s="12">
        <v>7</v>
      </c>
      <c r="C1048" s="6" t="s">
        <v>65</v>
      </c>
      <c r="D1048" s="12" t="s">
        <v>1152</v>
      </c>
      <c r="E1048" s="6">
        <v>17</v>
      </c>
      <c r="F1048" s="12">
        <v>29</v>
      </c>
      <c r="G1048" s="12">
        <f>IF(TablaCocina[[#This Row],[Cobro de la orde]]="Sí",F1048*K1048,0)</f>
        <v>0</v>
      </c>
      <c r="H1048" s="12">
        <f>IF(TablaCocina[[#This Row],[Cobro de la orde]]="Sí",(F1048-E1048)*K1048,0)</f>
        <v>0</v>
      </c>
      <c r="I1048" s="12">
        <f>IF(TablaCocina[[#This Row],[Cobro de la orde]]="Sí",F1048*K1048,0)</f>
        <v>0</v>
      </c>
      <c r="J1048" s="46">
        <f>IF(TablaCocina[[#This Row],[Cobro de la orde]]="Sí",H1048/G1048,0)</f>
        <v>0</v>
      </c>
      <c r="K1048" s="12">
        <v>1</v>
      </c>
      <c r="L1048" s="12">
        <v>23</v>
      </c>
      <c r="M1048" s="6" t="s">
        <v>1142</v>
      </c>
      <c r="N1048" s="12" t="str">
        <f>VLOOKUP(TablaCocina[[#This Row],[Número de Orden]],TablaSala[[Número de Orden]:[Cobro de la Orden]],2,FALSE)</f>
        <v>No</v>
      </c>
    </row>
    <row r="1049" spans="1:14">
      <c r="A1049" s="6">
        <v>417</v>
      </c>
      <c r="B1049" s="12">
        <v>7</v>
      </c>
      <c r="C1049" s="6" t="s">
        <v>79</v>
      </c>
      <c r="D1049" s="12" t="s">
        <v>1150</v>
      </c>
      <c r="E1049" s="6">
        <v>25</v>
      </c>
      <c r="F1049" s="12">
        <v>40</v>
      </c>
      <c r="G1049" s="12">
        <f>IF(TablaCocina[[#This Row],[Cobro de la orde]]="Sí",F1049*K1049,0)</f>
        <v>0</v>
      </c>
      <c r="H1049" s="12">
        <f>IF(TablaCocina[[#This Row],[Cobro de la orde]]="Sí",(F1049-E1049)*K1049,0)</f>
        <v>0</v>
      </c>
      <c r="I1049" s="12">
        <f>IF(TablaCocina[[#This Row],[Cobro de la orde]]="Sí",F1049*K1049,0)</f>
        <v>0</v>
      </c>
      <c r="J1049" s="46">
        <f>IF(TablaCocina[[#This Row],[Cobro de la orde]]="Sí",H1049/G1049,0)</f>
        <v>0</v>
      </c>
      <c r="K1049" s="12">
        <v>1</v>
      </c>
      <c r="L1049" s="12">
        <v>17</v>
      </c>
      <c r="M1049" s="6" t="s">
        <v>1142</v>
      </c>
      <c r="N1049" s="12" t="str">
        <f>VLOOKUP(TablaCocina[[#This Row],[Número de Orden]],TablaSala[[Número de Orden]:[Cobro de la Orden]],2,FALSE)</f>
        <v>No</v>
      </c>
    </row>
    <row r="1050" spans="1:14">
      <c r="A1050" s="6">
        <v>417</v>
      </c>
      <c r="B1050" s="12">
        <v>7</v>
      </c>
      <c r="C1050" s="6" t="s">
        <v>194</v>
      </c>
      <c r="D1050" s="12" t="s">
        <v>1155</v>
      </c>
      <c r="E1050" s="6">
        <v>11</v>
      </c>
      <c r="F1050" s="12">
        <v>19</v>
      </c>
      <c r="G1050" s="12">
        <f>IF(TablaCocina[[#This Row],[Cobro de la orde]]="Sí",F1050*K1050,0)</f>
        <v>0</v>
      </c>
      <c r="H1050" s="12">
        <f>IF(TablaCocina[[#This Row],[Cobro de la orde]]="Sí",(F1050-E1050)*K1050,0)</f>
        <v>0</v>
      </c>
      <c r="I1050" s="12">
        <f>IF(TablaCocina[[#This Row],[Cobro de la orde]]="Sí",F1050*K1050,0)</f>
        <v>0</v>
      </c>
      <c r="J1050" s="46">
        <f>IF(TablaCocina[[#This Row],[Cobro de la orde]]="Sí",H1050/G1050,0)</f>
        <v>0</v>
      </c>
      <c r="K1050" s="12">
        <v>1</v>
      </c>
      <c r="L1050" s="12">
        <v>16</v>
      </c>
      <c r="M1050" s="6" t="s">
        <v>1143</v>
      </c>
      <c r="N1050" s="12" t="str">
        <f>VLOOKUP(TablaCocina[[#This Row],[Número de Orden]],TablaSala[[Número de Orden]:[Cobro de la Orden]],2,FALSE)</f>
        <v>No</v>
      </c>
    </row>
    <row r="1051" spans="1:14">
      <c r="A1051" s="6">
        <v>417</v>
      </c>
      <c r="B1051" s="12">
        <v>7</v>
      </c>
      <c r="C1051" s="6" t="s">
        <v>184</v>
      </c>
      <c r="D1051" s="12" t="s">
        <v>1149</v>
      </c>
      <c r="E1051" s="6">
        <v>16</v>
      </c>
      <c r="F1051" s="12">
        <v>27</v>
      </c>
      <c r="G1051" s="12">
        <f>IF(TablaCocina[[#This Row],[Cobro de la orde]]="Sí",F1051*K1051,0)</f>
        <v>0</v>
      </c>
      <c r="H1051" s="12">
        <f>IF(TablaCocina[[#This Row],[Cobro de la orde]]="Sí",(F1051-E1051)*K1051,0)</f>
        <v>0</v>
      </c>
      <c r="I1051" s="12">
        <f>IF(TablaCocina[[#This Row],[Cobro de la orde]]="Sí",F1051*K1051,0)</f>
        <v>0</v>
      </c>
      <c r="J1051" s="46">
        <f>IF(TablaCocina[[#This Row],[Cobro de la orde]]="Sí",H1051/G1051,0)</f>
        <v>0</v>
      </c>
      <c r="K1051" s="12">
        <v>2</v>
      </c>
      <c r="L1051" s="12">
        <v>34</v>
      </c>
      <c r="M1051" s="6" t="s">
        <v>1143</v>
      </c>
      <c r="N1051" s="12" t="str">
        <f>VLOOKUP(TablaCocina[[#This Row],[Número de Orden]],TablaSala[[Número de Orden]:[Cobro de la Orden]],2,FALSE)</f>
        <v>No</v>
      </c>
    </row>
    <row r="1052" spans="1:14">
      <c r="A1052" s="6">
        <v>418</v>
      </c>
      <c r="B1052" s="12">
        <v>17</v>
      </c>
      <c r="C1052" s="6" t="s">
        <v>209</v>
      </c>
      <c r="D1052" s="12" t="s">
        <v>1165</v>
      </c>
      <c r="E1052" s="6">
        <v>15</v>
      </c>
      <c r="F1052" s="12">
        <v>25</v>
      </c>
      <c r="G1052" s="12">
        <f>IF(TablaCocina[[#This Row],[Cobro de la orde]]="Sí",F1052*K1052,0)</f>
        <v>25</v>
      </c>
      <c r="H1052" s="12">
        <f>IF(TablaCocina[[#This Row],[Cobro de la orde]]="Sí",(F1052-E1052)*K1052,0)</f>
        <v>10</v>
      </c>
      <c r="I1052" s="12">
        <f>IF(TablaCocina[[#This Row],[Cobro de la orde]]="Sí",F1052*K1052,0)</f>
        <v>25</v>
      </c>
      <c r="J1052" s="46">
        <f>IF(TablaCocina[[#This Row],[Cobro de la orde]]="Sí",H1052/G1052,0)</f>
        <v>0.4</v>
      </c>
      <c r="K1052" s="12">
        <v>1</v>
      </c>
      <c r="L1052" s="12">
        <v>45</v>
      </c>
      <c r="M1052" s="6" t="s">
        <v>1142</v>
      </c>
      <c r="N1052" s="12" t="str">
        <f>VLOOKUP(TablaCocina[[#This Row],[Número de Orden]],TablaSala[[Número de Orden]:[Cobro de la Orden]],2,FALSE)</f>
        <v>Sí</v>
      </c>
    </row>
    <row r="1053" spans="1:14">
      <c r="A1053" s="6">
        <v>418</v>
      </c>
      <c r="B1053" s="12">
        <v>17</v>
      </c>
      <c r="C1053" s="6" t="s">
        <v>200</v>
      </c>
      <c r="D1053" s="12" t="s">
        <v>1148</v>
      </c>
      <c r="E1053" s="6">
        <v>19</v>
      </c>
      <c r="F1053" s="12">
        <v>31</v>
      </c>
      <c r="G1053" s="12">
        <f>IF(TablaCocina[[#This Row],[Cobro de la orde]]="Sí",F1053*K1053,0)</f>
        <v>93</v>
      </c>
      <c r="H1053" s="12">
        <f>IF(TablaCocina[[#This Row],[Cobro de la orde]]="Sí",(F1053-E1053)*K1053,0)</f>
        <v>36</v>
      </c>
      <c r="I1053" s="12">
        <f>IF(TablaCocina[[#This Row],[Cobro de la orde]]="Sí",F1053*K1053,0)</f>
        <v>93</v>
      </c>
      <c r="J1053" s="46">
        <f>IF(TablaCocina[[#This Row],[Cobro de la orde]]="Sí",H1053/G1053,0)</f>
        <v>0.38709677419354838</v>
      </c>
      <c r="K1053" s="12">
        <v>3</v>
      </c>
      <c r="L1053" s="12">
        <v>55</v>
      </c>
      <c r="M1053" s="6" t="s">
        <v>1143</v>
      </c>
      <c r="N1053" s="12" t="str">
        <f>VLOOKUP(TablaCocina[[#This Row],[Número de Orden]],TablaSala[[Número de Orden]:[Cobro de la Orden]],2,FALSE)</f>
        <v>Sí</v>
      </c>
    </row>
    <row r="1054" spans="1:14">
      <c r="A1054" s="6">
        <v>419</v>
      </c>
      <c r="B1054" s="12">
        <v>11</v>
      </c>
      <c r="C1054" s="6" t="s">
        <v>91</v>
      </c>
      <c r="D1054" s="12" t="s">
        <v>1159</v>
      </c>
      <c r="E1054" s="6">
        <v>20</v>
      </c>
      <c r="F1054" s="12">
        <v>34</v>
      </c>
      <c r="G1054" s="12">
        <f>IF(TablaCocina[[#This Row],[Cobro de la orde]]="Sí",F1054*K1054,0)</f>
        <v>34</v>
      </c>
      <c r="H1054" s="12">
        <f>IF(TablaCocina[[#This Row],[Cobro de la orde]]="Sí",(F1054-E1054)*K1054,0)</f>
        <v>14</v>
      </c>
      <c r="I1054" s="12">
        <f>IF(TablaCocina[[#This Row],[Cobro de la orde]]="Sí",F1054*K1054,0)</f>
        <v>34</v>
      </c>
      <c r="J1054" s="46">
        <f>IF(TablaCocina[[#This Row],[Cobro de la orde]]="Sí",H1054/G1054,0)</f>
        <v>0.41176470588235292</v>
      </c>
      <c r="K1054" s="12">
        <v>1</v>
      </c>
      <c r="L1054" s="12">
        <v>7</v>
      </c>
      <c r="M1054" s="6" t="s">
        <v>1143</v>
      </c>
      <c r="N1054" s="12" t="str">
        <f>VLOOKUP(TablaCocina[[#This Row],[Número de Orden]],TablaSala[[Número de Orden]:[Cobro de la Orden]],2,FALSE)</f>
        <v>Sí</v>
      </c>
    </row>
    <row r="1055" spans="1:14">
      <c r="A1055" s="6">
        <v>419</v>
      </c>
      <c r="B1055" s="12">
        <v>11</v>
      </c>
      <c r="C1055" s="6" t="s">
        <v>453</v>
      </c>
      <c r="D1055" s="12" t="s">
        <v>1153</v>
      </c>
      <c r="E1055" s="6">
        <v>20</v>
      </c>
      <c r="F1055" s="12">
        <v>33</v>
      </c>
      <c r="G1055" s="12">
        <f>IF(TablaCocina[[#This Row],[Cobro de la orde]]="Sí",F1055*K1055,0)</f>
        <v>33</v>
      </c>
      <c r="H1055" s="12">
        <f>IF(TablaCocina[[#This Row],[Cobro de la orde]]="Sí",(F1055-E1055)*K1055,0)</f>
        <v>13</v>
      </c>
      <c r="I1055" s="12">
        <f>IF(TablaCocina[[#This Row],[Cobro de la orde]]="Sí",F1055*K1055,0)</f>
        <v>33</v>
      </c>
      <c r="J1055" s="46">
        <f>IF(TablaCocina[[#This Row],[Cobro de la orde]]="Sí",H1055/G1055,0)</f>
        <v>0.39393939393939392</v>
      </c>
      <c r="K1055" s="12">
        <v>1</v>
      </c>
      <c r="L1055" s="12">
        <v>57</v>
      </c>
      <c r="M1055" s="6" t="s">
        <v>1142</v>
      </c>
      <c r="N1055" s="12" t="str">
        <f>VLOOKUP(TablaCocina[[#This Row],[Número de Orden]],TablaSala[[Número de Orden]:[Cobro de la Orden]],2,FALSE)</f>
        <v>Sí</v>
      </c>
    </row>
    <row r="1056" spans="1:14">
      <c r="A1056" s="6">
        <v>420</v>
      </c>
      <c r="B1056" s="12">
        <v>18</v>
      </c>
      <c r="C1056" s="6" t="s">
        <v>91</v>
      </c>
      <c r="D1056" s="12" t="s">
        <v>1159</v>
      </c>
      <c r="E1056" s="6">
        <v>20</v>
      </c>
      <c r="F1056" s="12">
        <v>34</v>
      </c>
      <c r="G1056" s="12">
        <f>IF(TablaCocina[[#This Row],[Cobro de la orde]]="Sí",F1056*K1056,0)</f>
        <v>68</v>
      </c>
      <c r="H1056" s="12">
        <f>IF(TablaCocina[[#This Row],[Cobro de la orde]]="Sí",(F1056-E1056)*K1056,0)</f>
        <v>28</v>
      </c>
      <c r="I1056" s="12">
        <f>IF(TablaCocina[[#This Row],[Cobro de la orde]]="Sí",F1056*K1056,0)</f>
        <v>68</v>
      </c>
      <c r="J1056" s="46">
        <f>IF(TablaCocina[[#This Row],[Cobro de la orde]]="Sí",H1056/G1056,0)</f>
        <v>0.41176470588235292</v>
      </c>
      <c r="K1056" s="12">
        <v>2</v>
      </c>
      <c r="L1056" s="12">
        <v>33</v>
      </c>
      <c r="M1056" s="6" t="s">
        <v>1142</v>
      </c>
      <c r="N1056" s="12" t="str">
        <f>VLOOKUP(TablaCocina[[#This Row],[Número de Orden]],TablaSala[[Número de Orden]:[Cobro de la Orden]],2,FALSE)</f>
        <v>Sí</v>
      </c>
    </row>
    <row r="1057" spans="1:14">
      <c r="A1057" s="6">
        <v>420</v>
      </c>
      <c r="B1057" s="12">
        <v>18</v>
      </c>
      <c r="C1057" s="6" t="s">
        <v>255</v>
      </c>
      <c r="D1057" s="12" t="s">
        <v>1160</v>
      </c>
      <c r="E1057" s="6">
        <v>12</v>
      </c>
      <c r="F1057" s="12">
        <v>20</v>
      </c>
      <c r="G1057" s="12">
        <f>IF(TablaCocina[[#This Row],[Cobro de la orde]]="Sí",F1057*K1057,0)</f>
        <v>60</v>
      </c>
      <c r="H1057" s="12">
        <f>IF(TablaCocina[[#This Row],[Cobro de la orde]]="Sí",(F1057-E1057)*K1057,0)</f>
        <v>24</v>
      </c>
      <c r="I1057" s="12">
        <f>IF(TablaCocina[[#This Row],[Cobro de la orde]]="Sí",F1057*K1057,0)</f>
        <v>60</v>
      </c>
      <c r="J1057" s="46">
        <f>IF(TablaCocina[[#This Row],[Cobro de la orde]]="Sí",H1057/G1057,0)</f>
        <v>0.4</v>
      </c>
      <c r="K1057" s="12">
        <v>3</v>
      </c>
      <c r="L1057" s="12">
        <v>10</v>
      </c>
      <c r="M1057" s="6" t="s">
        <v>1142</v>
      </c>
      <c r="N1057" s="12" t="str">
        <f>VLOOKUP(TablaCocina[[#This Row],[Número de Orden]],TablaSala[[Número de Orden]:[Cobro de la Orden]],2,FALSE)</f>
        <v>Sí</v>
      </c>
    </row>
    <row r="1058" spans="1:14">
      <c r="A1058" s="6">
        <v>420</v>
      </c>
      <c r="B1058" s="12">
        <v>18</v>
      </c>
      <c r="C1058" s="6" t="s">
        <v>209</v>
      </c>
      <c r="D1058" s="12" t="s">
        <v>1165</v>
      </c>
      <c r="E1058" s="6">
        <v>15</v>
      </c>
      <c r="F1058" s="12">
        <v>25</v>
      </c>
      <c r="G1058" s="12">
        <f>IF(TablaCocina[[#This Row],[Cobro de la orde]]="Sí",F1058*K1058,0)</f>
        <v>50</v>
      </c>
      <c r="H1058" s="12">
        <f>IF(TablaCocina[[#This Row],[Cobro de la orde]]="Sí",(F1058-E1058)*K1058,0)</f>
        <v>20</v>
      </c>
      <c r="I1058" s="12">
        <f>IF(TablaCocina[[#This Row],[Cobro de la orde]]="Sí",F1058*K1058,0)</f>
        <v>50</v>
      </c>
      <c r="J1058" s="46">
        <f>IF(TablaCocina[[#This Row],[Cobro de la orde]]="Sí",H1058/G1058,0)</f>
        <v>0.4</v>
      </c>
      <c r="K1058" s="12">
        <v>2</v>
      </c>
      <c r="L1058" s="12">
        <v>28</v>
      </c>
      <c r="M1058" s="6" t="s">
        <v>1142</v>
      </c>
      <c r="N1058" s="12" t="str">
        <f>VLOOKUP(TablaCocina[[#This Row],[Número de Orden]],TablaSala[[Número de Orden]:[Cobro de la Orden]],2,FALSE)</f>
        <v>Sí</v>
      </c>
    </row>
    <row r="1059" spans="1:14">
      <c r="A1059" s="6">
        <v>420</v>
      </c>
      <c r="B1059" s="12">
        <v>18</v>
      </c>
      <c r="C1059" s="6" t="s">
        <v>428</v>
      </c>
      <c r="D1059" s="12" t="s">
        <v>1157</v>
      </c>
      <c r="E1059" s="6">
        <v>19</v>
      </c>
      <c r="F1059" s="12">
        <v>32</v>
      </c>
      <c r="G1059" s="12">
        <f>IF(TablaCocina[[#This Row],[Cobro de la orde]]="Sí",F1059*K1059,0)</f>
        <v>64</v>
      </c>
      <c r="H1059" s="12">
        <f>IF(TablaCocina[[#This Row],[Cobro de la orde]]="Sí",(F1059-E1059)*K1059,0)</f>
        <v>26</v>
      </c>
      <c r="I1059" s="12">
        <f>IF(TablaCocina[[#This Row],[Cobro de la orde]]="Sí",F1059*K1059,0)</f>
        <v>64</v>
      </c>
      <c r="J1059" s="46">
        <f>IF(TablaCocina[[#This Row],[Cobro de la orde]]="Sí",H1059/G1059,0)</f>
        <v>0.40625</v>
      </c>
      <c r="K1059" s="12">
        <v>2</v>
      </c>
      <c r="L1059" s="12">
        <v>34</v>
      </c>
      <c r="M1059" s="6" t="s">
        <v>1142</v>
      </c>
      <c r="N1059" s="12" t="str">
        <f>VLOOKUP(TablaCocina[[#This Row],[Número de Orden]],TablaSala[[Número de Orden]:[Cobro de la Orden]],2,FALSE)</f>
        <v>Sí</v>
      </c>
    </row>
    <row r="1060" spans="1:14">
      <c r="A1060" s="6">
        <v>421</v>
      </c>
      <c r="B1060" s="12">
        <v>10</v>
      </c>
      <c r="C1060" s="6" t="s">
        <v>200</v>
      </c>
      <c r="D1060" s="12" t="s">
        <v>1148</v>
      </c>
      <c r="E1060" s="6">
        <v>19</v>
      </c>
      <c r="F1060" s="12">
        <v>31</v>
      </c>
      <c r="G1060" s="12">
        <f>IF(TablaCocina[[#This Row],[Cobro de la orde]]="Sí",F1060*K1060,0)</f>
        <v>31</v>
      </c>
      <c r="H1060" s="12">
        <f>IF(TablaCocina[[#This Row],[Cobro de la orde]]="Sí",(F1060-E1060)*K1060,0)</f>
        <v>12</v>
      </c>
      <c r="I1060" s="12">
        <f>IF(TablaCocina[[#This Row],[Cobro de la orde]]="Sí",F1060*K1060,0)</f>
        <v>31</v>
      </c>
      <c r="J1060" s="46">
        <f>IF(TablaCocina[[#This Row],[Cobro de la orde]]="Sí",H1060/G1060,0)</f>
        <v>0.38709677419354838</v>
      </c>
      <c r="K1060" s="12">
        <v>1</v>
      </c>
      <c r="L1060" s="12">
        <v>18</v>
      </c>
      <c r="M1060" s="6" t="s">
        <v>1143</v>
      </c>
      <c r="N1060" s="12" t="str">
        <f>VLOOKUP(TablaCocina[[#This Row],[Número de Orden]],TablaSala[[Número de Orden]:[Cobro de la Orden]],2,FALSE)</f>
        <v>Sí</v>
      </c>
    </row>
    <row r="1061" spans="1:14">
      <c r="A1061" s="6">
        <v>421</v>
      </c>
      <c r="B1061" s="12">
        <v>10</v>
      </c>
      <c r="C1061" s="6" t="s">
        <v>131</v>
      </c>
      <c r="D1061" s="12" t="s">
        <v>1163</v>
      </c>
      <c r="E1061" s="6">
        <v>10</v>
      </c>
      <c r="F1061" s="12">
        <v>18</v>
      </c>
      <c r="G1061" s="12">
        <f>IF(TablaCocina[[#This Row],[Cobro de la orde]]="Sí",F1061*K1061,0)</f>
        <v>54</v>
      </c>
      <c r="H1061" s="12">
        <f>IF(TablaCocina[[#This Row],[Cobro de la orde]]="Sí",(F1061-E1061)*K1061,0)</f>
        <v>24</v>
      </c>
      <c r="I1061" s="12">
        <f>IF(TablaCocina[[#This Row],[Cobro de la orde]]="Sí",F1061*K1061,0)</f>
        <v>54</v>
      </c>
      <c r="J1061" s="46">
        <f>IF(TablaCocina[[#This Row],[Cobro de la orde]]="Sí",H1061/G1061,0)</f>
        <v>0.44444444444444442</v>
      </c>
      <c r="K1061" s="12">
        <v>3</v>
      </c>
      <c r="L1061" s="12">
        <v>53</v>
      </c>
      <c r="M1061" s="6" t="s">
        <v>1143</v>
      </c>
      <c r="N1061" s="12" t="str">
        <f>VLOOKUP(TablaCocina[[#This Row],[Número de Orden]],TablaSala[[Número de Orden]:[Cobro de la Orden]],2,FALSE)</f>
        <v>Sí</v>
      </c>
    </row>
    <row r="1062" spans="1:14">
      <c r="A1062" s="6">
        <v>422</v>
      </c>
      <c r="B1062" s="12">
        <v>12</v>
      </c>
      <c r="C1062" s="6" t="s">
        <v>270</v>
      </c>
      <c r="D1062" s="12" t="s">
        <v>1164</v>
      </c>
      <c r="E1062" s="6">
        <v>15</v>
      </c>
      <c r="F1062" s="12">
        <v>26</v>
      </c>
      <c r="G1062" s="12">
        <f>IF(TablaCocina[[#This Row],[Cobro de la orde]]="Sí",F1062*K1062,0)</f>
        <v>52</v>
      </c>
      <c r="H1062" s="12">
        <f>IF(TablaCocina[[#This Row],[Cobro de la orde]]="Sí",(F1062-E1062)*K1062,0)</f>
        <v>22</v>
      </c>
      <c r="I1062" s="12">
        <f>IF(TablaCocina[[#This Row],[Cobro de la orde]]="Sí",F1062*K1062,0)</f>
        <v>52</v>
      </c>
      <c r="J1062" s="46">
        <f>IF(TablaCocina[[#This Row],[Cobro de la orde]]="Sí",H1062/G1062,0)</f>
        <v>0.42307692307692307</v>
      </c>
      <c r="K1062" s="12">
        <v>2</v>
      </c>
      <c r="L1062" s="12">
        <v>7</v>
      </c>
      <c r="M1062" s="6" t="s">
        <v>1143</v>
      </c>
      <c r="N1062" s="12" t="str">
        <f>VLOOKUP(TablaCocina[[#This Row],[Número de Orden]],TablaSala[[Número de Orden]:[Cobro de la Orden]],2,FALSE)</f>
        <v>Sí</v>
      </c>
    </row>
    <row r="1063" spans="1:14">
      <c r="A1063" s="6">
        <v>422</v>
      </c>
      <c r="B1063" s="12">
        <v>12</v>
      </c>
      <c r="C1063" s="6" t="s">
        <v>120</v>
      </c>
      <c r="D1063" s="12" t="s">
        <v>1151</v>
      </c>
      <c r="E1063" s="6">
        <v>22</v>
      </c>
      <c r="F1063" s="12">
        <v>36</v>
      </c>
      <c r="G1063" s="12">
        <f>IF(TablaCocina[[#This Row],[Cobro de la orde]]="Sí",F1063*K1063,0)</f>
        <v>36</v>
      </c>
      <c r="H1063" s="12">
        <f>IF(TablaCocina[[#This Row],[Cobro de la orde]]="Sí",(F1063-E1063)*K1063,0)</f>
        <v>14</v>
      </c>
      <c r="I1063" s="12">
        <f>IF(TablaCocina[[#This Row],[Cobro de la orde]]="Sí",F1063*K1063,0)</f>
        <v>36</v>
      </c>
      <c r="J1063" s="46">
        <f>IF(TablaCocina[[#This Row],[Cobro de la orde]]="Sí",H1063/G1063,0)</f>
        <v>0.3888888888888889</v>
      </c>
      <c r="K1063" s="12">
        <v>1</v>
      </c>
      <c r="L1063" s="12">
        <v>27</v>
      </c>
      <c r="M1063" s="6" t="s">
        <v>1142</v>
      </c>
      <c r="N1063" s="12" t="str">
        <f>VLOOKUP(TablaCocina[[#This Row],[Número de Orden]],TablaSala[[Número de Orden]:[Cobro de la Orden]],2,FALSE)</f>
        <v>Sí</v>
      </c>
    </row>
    <row r="1064" spans="1:14">
      <c r="A1064" s="6">
        <v>423</v>
      </c>
      <c r="B1064" s="12">
        <v>4</v>
      </c>
      <c r="C1064" s="6" t="s">
        <v>71</v>
      </c>
      <c r="D1064" s="12" t="s">
        <v>1154</v>
      </c>
      <c r="E1064" s="6">
        <v>16</v>
      </c>
      <c r="F1064" s="12">
        <v>28</v>
      </c>
      <c r="G1064" s="12">
        <f>IF(TablaCocina[[#This Row],[Cobro de la orde]]="Sí",F1064*K1064,0)</f>
        <v>56</v>
      </c>
      <c r="H1064" s="12">
        <f>IF(TablaCocina[[#This Row],[Cobro de la orde]]="Sí",(F1064-E1064)*K1064,0)</f>
        <v>24</v>
      </c>
      <c r="I1064" s="12">
        <f>IF(TablaCocina[[#This Row],[Cobro de la orde]]="Sí",F1064*K1064,0)</f>
        <v>56</v>
      </c>
      <c r="J1064" s="46">
        <f>IF(TablaCocina[[#This Row],[Cobro de la orde]]="Sí",H1064/G1064,0)</f>
        <v>0.42857142857142855</v>
      </c>
      <c r="K1064" s="12">
        <v>2</v>
      </c>
      <c r="L1064" s="12">
        <v>24</v>
      </c>
      <c r="M1064" s="6" t="s">
        <v>1142</v>
      </c>
      <c r="N1064" s="12" t="str">
        <f>VLOOKUP(TablaCocina[[#This Row],[Número de Orden]],TablaSala[[Número de Orden]:[Cobro de la Orden]],2,FALSE)</f>
        <v>Sí</v>
      </c>
    </row>
    <row r="1065" spans="1:14">
      <c r="A1065" s="6">
        <v>423</v>
      </c>
      <c r="B1065" s="12">
        <v>4</v>
      </c>
      <c r="C1065" s="6" t="s">
        <v>428</v>
      </c>
      <c r="D1065" s="12" t="s">
        <v>1157</v>
      </c>
      <c r="E1065" s="6">
        <v>19</v>
      </c>
      <c r="F1065" s="12">
        <v>32</v>
      </c>
      <c r="G1065" s="12">
        <f>IF(TablaCocina[[#This Row],[Cobro de la orde]]="Sí",F1065*K1065,0)</f>
        <v>96</v>
      </c>
      <c r="H1065" s="12">
        <f>IF(TablaCocina[[#This Row],[Cobro de la orde]]="Sí",(F1065-E1065)*K1065,0)</f>
        <v>39</v>
      </c>
      <c r="I1065" s="12">
        <f>IF(TablaCocina[[#This Row],[Cobro de la orde]]="Sí",F1065*K1065,0)</f>
        <v>96</v>
      </c>
      <c r="J1065" s="46">
        <f>IF(TablaCocina[[#This Row],[Cobro de la orde]]="Sí",H1065/G1065,0)</f>
        <v>0.40625</v>
      </c>
      <c r="K1065" s="12">
        <v>3</v>
      </c>
      <c r="L1065" s="12">
        <v>7</v>
      </c>
      <c r="M1065" s="6" t="s">
        <v>1143</v>
      </c>
      <c r="N1065" s="12" t="str">
        <f>VLOOKUP(TablaCocina[[#This Row],[Número de Orden]],TablaSala[[Número de Orden]:[Cobro de la Orden]],2,FALSE)</f>
        <v>Sí</v>
      </c>
    </row>
    <row r="1066" spans="1:14">
      <c r="A1066" s="6">
        <v>424</v>
      </c>
      <c r="B1066" s="12">
        <v>13</v>
      </c>
      <c r="C1066" s="6" t="s">
        <v>349</v>
      </c>
      <c r="D1066" s="12" t="s">
        <v>1158</v>
      </c>
      <c r="E1066" s="6">
        <v>13</v>
      </c>
      <c r="F1066" s="12">
        <v>22</v>
      </c>
      <c r="G1066" s="12">
        <f>IF(TablaCocina[[#This Row],[Cobro de la orde]]="Sí",F1066*K1066,0)</f>
        <v>66</v>
      </c>
      <c r="H1066" s="12">
        <f>IF(TablaCocina[[#This Row],[Cobro de la orde]]="Sí",(F1066-E1066)*K1066,0)</f>
        <v>27</v>
      </c>
      <c r="I1066" s="12">
        <f>IF(TablaCocina[[#This Row],[Cobro de la orde]]="Sí",F1066*K1066,0)</f>
        <v>66</v>
      </c>
      <c r="J1066" s="46">
        <f>IF(TablaCocina[[#This Row],[Cobro de la orde]]="Sí",H1066/G1066,0)</f>
        <v>0.40909090909090912</v>
      </c>
      <c r="K1066" s="12">
        <v>3</v>
      </c>
      <c r="L1066" s="12">
        <v>43</v>
      </c>
      <c r="M1066" s="6" t="s">
        <v>1142</v>
      </c>
      <c r="N1066" s="12" t="str">
        <f>VLOOKUP(TablaCocina[[#This Row],[Número de Orden]],TablaSala[[Número de Orden]:[Cobro de la Orden]],2,FALSE)</f>
        <v>Sí</v>
      </c>
    </row>
    <row r="1067" spans="1:14">
      <c r="A1067" s="6">
        <v>424</v>
      </c>
      <c r="B1067" s="12">
        <v>13</v>
      </c>
      <c r="C1067" s="6" t="s">
        <v>184</v>
      </c>
      <c r="D1067" s="12" t="s">
        <v>1149</v>
      </c>
      <c r="E1067" s="6">
        <v>16</v>
      </c>
      <c r="F1067" s="12">
        <v>27</v>
      </c>
      <c r="G1067" s="12">
        <f>IF(TablaCocina[[#This Row],[Cobro de la orde]]="Sí",F1067*K1067,0)</f>
        <v>81</v>
      </c>
      <c r="H1067" s="12">
        <f>IF(TablaCocina[[#This Row],[Cobro de la orde]]="Sí",(F1067-E1067)*K1067,0)</f>
        <v>33</v>
      </c>
      <c r="I1067" s="12">
        <f>IF(TablaCocina[[#This Row],[Cobro de la orde]]="Sí",F1067*K1067,0)</f>
        <v>81</v>
      </c>
      <c r="J1067" s="46">
        <f>IF(TablaCocina[[#This Row],[Cobro de la orde]]="Sí",H1067/G1067,0)</f>
        <v>0.40740740740740738</v>
      </c>
      <c r="K1067" s="12">
        <v>3</v>
      </c>
      <c r="L1067" s="12">
        <v>45</v>
      </c>
      <c r="M1067" s="6" t="s">
        <v>1143</v>
      </c>
      <c r="N1067" s="12" t="str">
        <f>VLOOKUP(TablaCocina[[#This Row],[Número de Orden]],TablaSala[[Número de Orden]:[Cobro de la Orden]],2,FALSE)</f>
        <v>Sí</v>
      </c>
    </row>
    <row r="1068" spans="1:14">
      <c r="A1068" s="6">
        <v>425</v>
      </c>
      <c r="B1068" s="12">
        <v>18</v>
      </c>
      <c r="C1068" s="6" t="s">
        <v>194</v>
      </c>
      <c r="D1068" s="12" t="s">
        <v>1155</v>
      </c>
      <c r="E1068" s="6">
        <v>11</v>
      </c>
      <c r="F1068" s="12">
        <v>19</v>
      </c>
      <c r="G1068" s="12">
        <f>IF(TablaCocina[[#This Row],[Cobro de la orde]]="Sí",F1068*K1068,0)</f>
        <v>19</v>
      </c>
      <c r="H1068" s="12">
        <f>IF(TablaCocina[[#This Row],[Cobro de la orde]]="Sí",(F1068-E1068)*K1068,0)</f>
        <v>8</v>
      </c>
      <c r="I1068" s="12">
        <f>IF(TablaCocina[[#This Row],[Cobro de la orde]]="Sí",F1068*K1068,0)</f>
        <v>19</v>
      </c>
      <c r="J1068" s="46">
        <f>IF(TablaCocina[[#This Row],[Cobro de la orde]]="Sí",H1068/G1068,0)</f>
        <v>0.42105263157894735</v>
      </c>
      <c r="K1068" s="12">
        <v>1</v>
      </c>
      <c r="L1068" s="12">
        <v>28</v>
      </c>
      <c r="M1068" s="6" t="s">
        <v>1143</v>
      </c>
      <c r="N1068" s="12" t="str">
        <f>VLOOKUP(TablaCocina[[#This Row],[Número de Orden]],TablaSala[[Número de Orden]:[Cobro de la Orden]],2,FALSE)</f>
        <v>Sí</v>
      </c>
    </row>
    <row r="1069" spans="1:14">
      <c r="A1069" s="6">
        <v>426</v>
      </c>
      <c r="B1069" s="12">
        <v>5</v>
      </c>
      <c r="C1069" s="6" t="s">
        <v>453</v>
      </c>
      <c r="D1069" s="12" t="s">
        <v>1153</v>
      </c>
      <c r="E1069" s="6">
        <v>20</v>
      </c>
      <c r="F1069" s="12">
        <v>33</v>
      </c>
      <c r="G1069" s="12">
        <f>IF(TablaCocina[[#This Row],[Cobro de la orde]]="Sí",F1069*K1069,0)</f>
        <v>0</v>
      </c>
      <c r="H1069" s="12">
        <f>IF(TablaCocina[[#This Row],[Cobro de la orde]]="Sí",(F1069-E1069)*K1069,0)</f>
        <v>0</v>
      </c>
      <c r="I1069" s="12">
        <f>IF(TablaCocina[[#This Row],[Cobro de la orde]]="Sí",F1069*K1069,0)</f>
        <v>0</v>
      </c>
      <c r="J1069" s="46">
        <f>IF(TablaCocina[[#This Row],[Cobro de la orde]]="Sí",H1069/G1069,0)</f>
        <v>0</v>
      </c>
      <c r="K1069" s="12">
        <v>1</v>
      </c>
      <c r="L1069" s="12">
        <v>8</v>
      </c>
      <c r="M1069" s="6" t="s">
        <v>1143</v>
      </c>
      <c r="N1069" s="12" t="str">
        <f>VLOOKUP(TablaCocina[[#This Row],[Número de Orden]],TablaSala[[Número de Orden]:[Cobro de la Orden]],2,FALSE)</f>
        <v>No</v>
      </c>
    </row>
    <row r="1070" spans="1:14">
      <c r="A1070" s="6">
        <v>426</v>
      </c>
      <c r="B1070" s="12">
        <v>5</v>
      </c>
      <c r="C1070" s="6" t="s">
        <v>71</v>
      </c>
      <c r="D1070" s="12" t="s">
        <v>1154</v>
      </c>
      <c r="E1070" s="6">
        <v>16</v>
      </c>
      <c r="F1070" s="12">
        <v>28</v>
      </c>
      <c r="G1070" s="12">
        <f>IF(TablaCocina[[#This Row],[Cobro de la orde]]="Sí",F1070*K1070,0)</f>
        <v>0</v>
      </c>
      <c r="H1070" s="12">
        <f>IF(TablaCocina[[#This Row],[Cobro de la orde]]="Sí",(F1070-E1070)*K1070,0)</f>
        <v>0</v>
      </c>
      <c r="I1070" s="12">
        <f>IF(TablaCocina[[#This Row],[Cobro de la orde]]="Sí",F1070*K1070,0)</f>
        <v>0</v>
      </c>
      <c r="J1070" s="46">
        <f>IF(TablaCocina[[#This Row],[Cobro de la orde]]="Sí",H1070/G1070,0)</f>
        <v>0</v>
      </c>
      <c r="K1070" s="12">
        <v>2</v>
      </c>
      <c r="L1070" s="12">
        <v>38</v>
      </c>
      <c r="M1070" s="6" t="s">
        <v>1143</v>
      </c>
      <c r="N1070" s="12" t="str">
        <f>VLOOKUP(TablaCocina[[#This Row],[Número de Orden]],TablaSala[[Número de Orden]:[Cobro de la Orden]],2,FALSE)</f>
        <v>No</v>
      </c>
    </row>
    <row r="1071" spans="1:14">
      <c r="A1071" s="6">
        <v>426</v>
      </c>
      <c r="B1071" s="12">
        <v>5</v>
      </c>
      <c r="C1071" s="6" t="s">
        <v>209</v>
      </c>
      <c r="D1071" s="12" t="s">
        <v>1165</v>
      </c>
      <c r="E1071" s="6">
        <v>15</v>
      </c>
      <c r="F1071" s="12">
        <v>25</v>
      </c>
      <c r="G1071" s="12">
        <f>IF(TablaCocina[[#This Row],[Cobro de la orde]]="Sí",F1071*K1071,0)</f>
        <v>0</v>
      </c>
      <c r="H1071" s="12">
        <f>IF(TablaCocina[[#This Row],[Cobro de la orde]]="Sí",(F1071-E1071)*K1071,0)</f>
        <v>0</v>
      </c>
      <c r="I1071" s="12">
        <f>IF(TablaCocina[[#This Row],[Cobro de la orde]]="Sí",F1071*K1071,0)</f>
        <v>0</v>
      </c>
      <c r="J1071" s="46">
        <f>IF(TablaCocina[[#This Row],[Cobro de la orde]]="Sí",H1071/G1071,0)</f>
        <v>0</v>
      </c>
      <c r="K1071" s="12">
        <v>2</v>
      </c>
      <c r="L1071" s="12">
        <v>23</v>
      </c>
      <c r="M1071" s="6" t="s">
        <v>1142</v>
      </c>
      <c r="N1071" s="12" t="str">
        <f>VLOOKUP(TablaCocina[[#This Row],[Número de Orden]],TablaSala[[Número de Orden]:[Cobro de la Orden]],2,FALSE)</f>
        <v>No</v>
      </c>
    </row>
    <row r="1072" spans="1:14">
      <c r="A1072" s="6">
        <v>426</v>
      </c>
      <c r="B1072" s="12">
        <v>5</v>
      </c>
      <c r="C1072" s="6" t="s">
        <v>120</v>
      </c>
      <c r="D1072" s="12" t="s">
        <v>1151</v>
      </c>
      <c r="E1072" s="6">
        <v>22</v>
      </c>
      <c r="F1072" s="12">
        <v>36</v>
      </c>
      <c r="G1072" s="12">
        <f>IF(TablaCocina[[#This Row],[Cobro de la orde]]="Sí",F1072*K1072,0)</f>
        <v>0</v>
      </c>
      <c r="H1072" s="12">
        <f>IF(TablaCocina[[#This Row],[Cobro de la orde]]="Sí",(F1072-E1072)*K1072,0)</f>
        <v>0</v>
      </c>
      <c r="I1072" s="12">
        <f>IF(TablaCocina[[#This Row],[Cobro de la orde]]="Sí",F1072*K1072,0)</f>
        <v>0</v>
      </c>
      <c r="J1072" s="46">
        <f>IF(TablaCocina[[#This Row],[Cobro de la orde]]="Sí",H1072/G1072,0)</f>
        <v>0</v>
      </c>
      <c r="K1072" s="12">
        <v>3</v>
      </c>
      <c r="L1072" s="12">
        <v>47</v>
      </c>
      <c r="M1072" s="6" t="s">
        <v>1143</v>
      </c>
      <c r="N1072" s="12" t="str">
        <f>VLOOKUP(TablaCocina[[#This Row],[Número de Orden]],TablaSala[[Número de Orden]:[Cobro de la Orden]],2,FALSE)</f>
        <v>No</v>
      </c>
    </row>
    <row r="1073" spans="1:14">
      <c r="A1073" s="6">
        <v>427</v>
      </c>
      <c r="B1073" s="12">
        <v>2</v>
      </c>
      <c r="C1073" s="6" t="s">
        <v>209</v>
      </c>
      <c r="D1073" s="12" t="s">
        <v>1165</v>
      </c>
      <c r="E1073" s="6">
        <v>15</v>
      </c>
      <c r="F1073" s="12">
        <v>25</v>
      </c>
      <c r="G1073" s="12">
        <f>IF(TablaCocina[[#This Row],[Cobro de la orde]]="Sí",F1073*K1073,0)</f>
        <v>0</v>
      </c>
      <c r="H1073" s="12">
        <f>IF(TablaCocina[[#This Row],[Cobro de la orde]]="Sí",(F1073-E1073)*K1073,0)</f>
        <v>0</v>
      </c>
      <c r="I1073" s="12">
        <f>IF(TablaCocina[[#This Row],[Cobro de la orde]]="Sí",F1073*K1073,0)</f>
        <v>0</v>
      </c>
      <c r="J1073" s="46">
        <f>IF(TablaCocina[[#This Row],[Cobro de la orde]]="Sí",H1073/G1073,0)</f>
        <v>0</v>
      </c>
      <c r="K1073" s="12">
        <v>3</v>
      </c>
      <c r="L1073" s="12">
        <v>34</v>
      </c>
      <c r="M1073" s="6" t="s">
        <v>1143</v>
      </c>
      <c r="N1073" s="12" t="str">
        <f>VLOOKUP(TablaCocina[[#This Row],[Número de Orden]],TablaSala[[Número de Orden]:[Cobro de la Orden]],2,FALSE)</f>
        <v>No</v>
      </c>
    </row>
    <row r="1074" spans="1:14">
      <c r="A1074" s="6">
        <v>427</v>
      </c>
      <c r="B1074" s="12">
        <v>2</v>
      </c>
      <c r="C1074" s="6" t="s">
        <v>47</v>
      </c>
      <c r="D1074" s="12" t="s">
        <v>1156</v>
      </c>
      <c r="E1074" s="6">
        <v>21</v>
      </c>
      <c r="F1074" s="12">
        <v>35</v>
      </c>
      <c r="G1074" s="12">
        <f>IF(TablaCocina[[#This Row],[Cobro de la orde]]="Sí",F1074*K1074,0)</f>
        <v>0</v>
      </c>
      <c r="H1074" s="12">
        <f>IF(TablaCocina[[#This Row],[Cobro de la orde]]="Sí",(F1074-E1074)*K1074,0)</f>
        <v>0</v>
      </c>
      <c r="I1074" s="12">
        <f>IF(TablaCocina[[#This Row],[Cobro de la orde]]="Sí",F1074*K1074,0)</f>
        <v>0</v>
      </c>
      <c r="J1074" s="46">
        <f>IF(TablaCocina[[#This Row],[Cobro de la orde]]="Sí",H1074/G1074,0)</f>
        <v>0</v>
      </c>
      <c r="K1074" s="12">
        <v>2</v>
      </c>
      <c r="L1074" s="12">
        <v>52</v>
      </c>
      <c r="M1074" s="6" t="s">
        <v>1142</v>
      </c>
      <c r="N1074" s="12" t="str">
        <f>VLOOKUP(TablaCocina[[#This Row],[Número de Orden]],TablaSala[[Número de Orden]:[Cobro de la Orden]],2,FALSE)</f>
        <v>No</v>
      </c>
    </row>
    <row r="1075" spans="1:14">
      <c r="A1075" s="6">
        <v>427</v>
      </c>
      <c r="B1075" s="12">
        <v>2</v>
      </c>
      <c r="C1075" s="6" t="s">
        <v>345</v>
      </c>
      <c r="D1075" s="12" t="s">
        <v>1161</v>
      </c>
      <c r="E1075" s="6">
        <v>14</v>
      </c>
      <c r="F1075" s="12">
        <v>23</v>
      </c>
      <c r="G1075" s="12">
        <f>IF(TablaCocina[[#This Row],[Cobro de la orde]]="Sí",F1075*K1075,0)</f>
        <v>0</v>
      </c>
      <c r="H1075" s="12">
        <f>IF(TablaCocina[[#This Row],[Cobro de la orde]]="Sí",(F1075-E1075)*K1075,0)</f>
        <v>0</v>
      </c>
      <c r="I1075" s="12">
        <f>IF(TablaCocina[[#This Row],[Cobro de la orde]]="Sí",F1075*K1075,0)</f>
        <v>0</v>
      </c>
      <c r="J1075" s="46">
        <f>IF(TablaCocina[[#This Row],[Cobro de la orde]]="Sí",H1075/G1075,0)</f>
        <v>0</v>
      </c>
      <c r="K1075" s="12">
        <v>1</v>
      </c>
      <c r="L1075" s="12">
        <v>24</v>
      </c>
      <c r="M1075" s="6" t="s">
        <v>1143</v>
      </c>
      <c r="N1075" s="12" t="str">
        <f>VLOOKUP(TablaCocina[[#This Row],[Número de Orden]],TablaSala[[Número de Orden]:[Cobro de la Orden]],2,FALSE)</f>
        <v>No</v>
      </c>
    </row>
    <row r="1076" spans="1:14">
      <c r="A1076" s="6">
        <v>427</v>
      </c>
      <c r="B1076" s="12">
        <v>2</v>
      </c>
      <c r="C1076" s="6" t="s">
        <v>194</v>
      </c>
      <c r="D1076" s="12" t="s">
        <v>1155</v>
      </c>
      <c r="E1076" s="6">
        <v>11</v>
      </c>
      <c r="F1076" s="12">
        <v>19</v>
      </c>
      <c r="G1076" s="12">
        <f>IF(TablaCocina[[#This Row],[Cobro de la orde]]="Sí",F1076*K1076,0)</f>
        <v>0</v>
      </c>
      <c r="H1076" s="12">
        <f>IF(TablaCocina[[#This Row],[Cobro de la orde]]="Sí",(F1076-E1076)*K1076,0)</f>
        <v>0</v>
      </c>
      <c r="I1076" s="12">
        <f>IF(TablaCocina[[#This Row],[Cobro de la orde]]="Sí",F1076*K1076,0)</f>
        <v>0</v>
      </c>
      <c r="J1076" s="46">
        <f>IF(TablaCocina[[#This Row],[Cobro de la orde]]="Sí",H1076/G1076,0)</f>
        <v>0</v>
      </c>
      <c r="K1076" s="12">
        <v>2</v>
      </c>
      <c r="L1076" s="12">
        <v>56</v>
      </c>
      <c r="M1076" s="6" t="s">
        <v>1142</v>
      </c>
      <c r="N1076" s="12" t="str">
        <f>VLOOKUP(TablaCocina[[#This Row],[Número de Orden]],TablaSala[[Número de Orden]:[Cobro de la Orden]],2,FALSE)</f>
        <v>No</v>
      </c>
    </row>
    <row r="1077" spans="1:14">
      <c r="A1077" s="6">
        <v>428</v>
      </c>
      <c r="B1077" s="12">
        <v>7</v>
      </c>
      <c r="C1077" s="6" t="s">
        <v>79</v>
      </c>
      <c r="D1077" s="12" t="s">
        <v>1150</v>
      </c>
      <c r="E1077" s="6">
        <v>25</v>
      </c>
      <c r="F1077" s="12">
        <v>40</v>
      </c>
      <c r="G1077" s="12">
        <f>IF(TablaCocina[[#This Row],[Cobro de la orde]]="Sí",F1077*K1077,0)</f>
        <v>0</v>
      </c>
      <c r="H1077" s="12">
        <f>IF(TablaCocina[[#This Row],[Cobro de la orde]]="Sí",(F1077-E1077)*K1077,0)</f>
        <v>0</v>
      </c>
      <c r="I1077" s="12">
        <f>IF(TablaCocina[[#This Row],[Cobro de la orde]]="Sí",F1077*K1077,0)</f>
        <v>0</v>
      </c>
      <c r="J1077" s="46">
        <f>IF(TablaCocina[[#This Row],[Cobro de la orde]]="Sí",H1077/G1077,0)</f>
        <v>0</v>
      </c>
      <c r="K1077" s="12">
        <v>1</v>
      </c>
      <c r="L1077" s="12">
        <v>38</v>
      </c>
      <c r="M1077" s="6" t="s">
        <v>1142</v>
      </c>
      <c r="N1077" s="12" t="str">
        <f>VLOOKUP(TablaCocina[[#This Row],[Número de Orden]],TablaSala[[Número de Orden]:[Cobro de la Orden]],2,FALSE)</f>
        <v>No</v>
      </c>
    </row>
    <row r="1078" spans="1:14">
      <c r="A1078" s="6">
        <v>428</v>
      </c>
      <c r="B1078" s="12">
        <v>7</v>
      </c>
      <c r="C1078" s="6" t="s">
        <v>345</v>
      </c>
      <c r="D1078" s="12" t="s">
        <v>1161</v>
      </c>
      <c r="E1078" s="6">
        <v>14</v>
      </c>
      <c r="F1078" s="12">
        <v>23</v>
      </c>
      <c r="G1078" s="12">
        <f>IF(TablaCocina[[#This Row],[Cobro de la orde]]="Sí",F1078*K1078,0)</f>
        <v>0</v>
      </c>
      <c r="H1078" s="12">
        <f>IF(TablaCocina[[#This Row],[Cobro de la orde]]="Sí",(F1078-E1078)*K1078,0)</f>
        <v>0</v>
      </c>
      <c r="I1078" s="12">
        <f>IF(TablaCocina[[#This Row],[Cobro de la orde]]="Sí",F1078*K1078,0)</f>
        <v>0</v>
      </c>
      <c r="J1078" s="46">
        <f>IF(TablaCocina[[#This Row],[Cobro de la orde]]="Sí",H1078/G1078,0)</f>
        <v>0</v>
      </c>
      <c r="K1078" s="12">
        <v>1</v>
      </c>
      <c r="L1078" s="12">
        <v>46</v>
      </c>
      <c r="M1078" s="6" t="s">
        <v>1142</v>
      </c>
      <c r="N1078" s="12" t="str">
        <f>VLOOKUP(TablaCocina[[#This Row],[Número de Orden]],TablaSala[[Número de Orden]:[Cobro de la Orden]],2,FALSE)</f>
        <v>No</v>
      </c>
    </row>
    <row r="1079" spans="1:14">
      <c r="A1079" s="6">
        <v>428</v>
      </c>
      <c r="B1079" s="12">
        <v>7</v>
      </c>
      <c r="C1079" s="6" t="s">
        <v>209</v>
      </c>
      <c r="D1079" s="12" t="s">
        <v>1165</v>
      </c>
      <c r="E1079" s="6">
        <v>15</v>
      </c>
      <c r="F1079" s="12">
        <v>25</v>
      </c>
      <c r="G1079" s="12">
        <f>IF(TablaCocina[[#This Row],[Cobro de la orde]]="Sí",F1079*K1079,0)</f>
        <v>0</v>
      </c>
      <c r="H1079" s="12">
        <f>IF(TablaCocina[[#This Row],[Cobro de la orde]]="Sí",(F1079-E1079)*K1079,0)</f>
        <v>0</v>
      </c>
      <c r="I1079" s="12">
        <f>IF(TablaCocina[[#This Row],[Cobro de la orde]]="Sí",F1079*K1079,0)</f>
        <v>0</v>
      </c>
      <c r="J1079" s="46">
        <f>IF(TablaCocina[[#This Row],[Cobro de la orde]]="Sí",H1079/G1079,0)</f>
        <v>0</v>
      </c>
      <c r="K1079" s="12">
        <v>2</v>
      </c>
      <c r="L1079" s="12">
        <v>48</v>
      </c>
      <c r="M1079" s="6" t="s">
        <v>1142</v>
      </c>
      <c r="N1079" s="12" t="str">
        <f>VLOOKUP(TablaCocina[[#This Row],[Número de Orden]],TablaSala[[Número de Orden]:[Cobro de la Orden]],2,FALSE)</f>
        <v>No</v>
      </c>
    </row>
    <row r="1080" spans="1:14">
      <c r="A1080" s="6">
        <v>428</v>
      </c>
      <c r="B1080" s="12">
        <v>7</v>
      </c>
      <c r="C1080" s="6" t="s">
        <v>200</v>
      </c>
      <c r="D1080" s="12" t="s">
        <v>1148</v>
      </c>
      <c r="E1080" s="6">
        <v>19</v>
      </c>
      <c r="F1080" s="12">
        <v>31</v>
      </c>
      <c r="G1080" s="12">
        <f>IF(TablaCocina[[#This Row],[Cobro de la orde]]="Sí",F1080*K1080,0)</f>
        <v>0</v>
      </c>
      <c r="H1080" s="12">
        <f>IF(TablaCocina[[#This Row],[Cobro de la orde]]="Sí",(F1080-E1080)*K1080,0)</f>
        <v>0</v>
      </c>
      <c r="I1080" s="12">
        <f>IF(TablaCocina[[#This Row],[Cobro de la orde]]="Sí",F1080*K1080,0)</f>
        <v>0</v>
      </c>
      <c r="J1080" s="46">
        <f>IF(TablaCocina[[#This Row],[Cobro de la orde]]="Sí",H1080/G1080,0)</f>
        <v>0</v>
      </c>
      <c r="K1080" s="12">
        <v>2</v>
      </c>
      <c r="L1080" s="12">
        <v>47</v>
      </c>
      <c r="M1080" s="6" t="s">
        <v>1142</v>
      </c>
      <c r="N1080" s="12" t="str">
        <f>VLOOKUP(TablaCocina[[#This Row],[Número de Orden]],TablaSala[[Número de Orden]:[Cobro de la Orden]],2,FALSE)</f>
        <v>No</v>
      </c>
    </row>
    <row r="1081" spans="1:14">
      <c r="A1081" s="6">
        <v>429</v>
      </c>
      <c r="B1081" s="12">
        <v>8</v>
      </c>
      <c r="C1081" s="6" t="s">
        <v>270</v>
      </c>
      <c r="D1081" s="12" t="s">
        <v>1164</v>
      </c>
      <c r="E1081" s="6">
        <v>15</v>
      </c>
      <c r="F1081" s="12">
        <v>26</v>
      </c>
      <c r="G1081" s="12">
        <f>IF(TablaCocina[[#This Row],[Cobro de la orde]]="Sí",F1081*K1081,0)</f>
        <v>78</v>
      </c>
      <c r="H1081" s="12">
        <f>IF(TablaCocina[[#This Row],[Cobro de la orde]]="Sí",(F1081-E1081)*K1081,0)</f>
        <v>33</v>
      </c>
      <c r="I1081" s="12">
        <f>IF(TablaCocina[[#This Row],[Cobro de la orde]]="Sí",F1081*K1081,0)</f>
        <v>78</v>
      </c>
      <c r="J1081" s="46">
        <f>IF(TablaCocina[[#This Row],[Cobro de la orde]]="Sí",H1081/G1081,0)</f>
        <v>0.42307692307692307</v>
      </c>
      <c r="K1081" s="12">
        <v>3</v>
      </c>
      <c r="L1081" s="12">
        <v>27</v>
      </c>
      <c r="M1081" s="6" t="s">
        <v>1142</v>
      </c>
      <c r="N1081" s="12" t="str">
        <f>VLOOKUP(TablaCocina[[#This Row],[Número de Orden]],TablaSala[[Número de Orden]:[Cobro de la Orden]],2,FALSE)</f>
        <v>Sí</v>
      </c>
    </row>
    <row r="1082" spans="1:14">
      <c r="A1082" s="6">
        <v>430</v>
      </c>
      <c r="B1082" s="12">
        <v>7</v>
      </c>
      <c r="C1082" s="6" t="s">
        <v>209</v>
      </c>
      <c r="D1082" s="12" t="s">
        <v>1165</v>
      </c>
      <c r="E1082" s="6">
        <v>15</v>
      </c>
      <c r="F1082" s="12">
        <v>25</v>
      </c>
      <c r="G1082" s="12">
        <f>IF(TablaCocina[[#This Row],[Cobro de la orde]]="Sí",F1082*K1082,0)</f>
        <v>25</v>
      </c>
      <c r="H1082" s="12">
        <f>IF(TablaCocina[[#This Row],[Cobro de la orde]]="Sí",(F1082-E1082)*K1082,0)</f>
        <v>10</v>
      </c>
      <c r="I1082" s="12">
        <f>IF(TablaCocina[[#This Row],[Cobro de la orde]]="Sí",F1082*K1082,0)</f>
        <v>25</v>
      </c>
      <c r="J1082" s="46">
        <f>IF(TablaCocina[[#This Row],[Cobro de la orde]]="Sí",H1082/G1082,0)</f>
        <v>0.4</v>
      </c>
      <c r="K1082" s="12">
        <v>1</v>
      </c>
      <c r="L1082" s="12">
        <v>49</v>
      </c>
      <c r="M1082" s="6" t="s">
        <v>1142</v>
      </c>
      <c r="N1082" s="12" t="str">
        <f>VLOOKUP(TablaCocina[[#This Row],[Número de Orden]],TablaSala[[Número de Orden]:[Cobro de la Orden]],2,FALSE)</f>
        <v>Sí</v>
      </c>
    </row>
    <row r="1083" spans="1:14">
      <c r="A1083" s="6">
        <v>431</v>
      </c>
      <c r="B1083" s="12">
        <v>15</v>
      </c>
      <c r="C1083" s="6" t="s">
        <v>114</v>
      </c>
      <c r="D1083" s="12" t="s">
        <v>1147</v>
      </c>
      <c r="E1083" s="6">
        <v>18</v>
      </c>
      <c r="F1083" s="12">
        <v>30</v>
      </c>
      <c r="G1083" s="12">
        <f>IF(TablaCocina[[#This Row],[Cobro de la orde]]="Sí",F1083*K1083,0)</f>
        <v>60</v>
      </c>
      <c r="H1083" s="12">
        <f>IF(TablaCocina[[#This Row],[Cobro de la orde]]="Sí",(F1083-E1083)*K1083,0)</f>
        <v>24</v>
      </c>
      <c r="I1083" s="12">
        <f>IF(TablaCocina[[#This Row],[Cobro de la orde]]="Sí",F1083*K1083,0)</f>
        <v>60</v>
      </c>
      <c r="J1083" s="46">
        <f>IF(TablaCocina[[#This Row],[Cobro de la orde]]="Sí",H1083/G1083,0)</f>
        <v>0.4</v>
      </c>
      <c r="K1083" s="12">
        <v>2</v>
      </c>
      <c r="L1083" s="12">
        <v>20</v>
      </c>
      <c r="M1083" s="6" t="s">
        <v>1142</v>
      </c>
      <c r="N1083" s="12" t="str">
        <f>VLOOKUP(TablaCocina[[#This Row],[Número de Orden]],TablaSala[[Número de Orden]:[Cobro de la Orden]],2,FALSE)</f>
        <v>Sí</v>
      </c>
    </row>
    <row r="1084" spans="1:14">
      <c r="A1084" s="6">
        <v>432</v>
      </c>
      <c r="B1084" s="12">
        <v>10</v>
      </c>
      <c r="C1084" s="6" t="s">
        <v>255</v>
      </c>
      <c r="D1084" s="12" t="s">
        <v>1160</v>
      </c>
      <c r="E1084" s="6">
        <v>12</v>
      </c>
      <c r="F1084" s="12">
        <v>20</v>
      </c>
      <c r="G1084" s="12">
        <f>IF(TablaCocina[[#This Row],[Cobro de la orde]]="Sí",F1084*K1084,0)</f>
        <v>60</v>
      </c>
      <c r="H1084" s="12">
        <f>IF(TablaCocina[[#This Row],[Cobro de la orde]]="Sí",(F1084-E1084)*K1084,0)</f>
        <v>24</v>
      </c>
      <c r="I1084" s="12">
        <f>IF(TablaCocina[[#This Row],[Cobro de la orde]]="Sí",F1084*K1084,0)</f>
        <v>60</v>
      </c>
      <c r="J1084" s="46">
        <f>IF(TablaCocina[[#This Row],[Cobro de la orde]]="Sí",H1084/G1084,0)</f>
        <v>0.4</v>
      </c>
      <c r="K1084" s="12">
        <v>3</v>
      </c>
      <c r="L1084" s="12">
        <v>16</v>
      </c>
      <c r="M1084" s="6" t="s">
        <v>1143</v>
      </c>
      <c r="N1084" s="12" t="str">
        <f>VLOOKUP(TablaCocina[[#This Row],[Número de Orden]],TablaSala[[Número de Orden]:[Cobro de la Orden]],2,FALSE)</f>
        <v>Sí</v>
      </c>
    </row>
    <row r="1085" spans="1:14">
      <c r="A1085" s="6">
        <v>432</v>
      </c>
      <c r="B1085" s="12">
        <v>10</v>
      </c>
      <c r="C1085" s="6" t="s">
        <v>116</v>
      </c>
      <c r="D1085" s="12" t="s">
        <v>1162</v>
      </c>
      <c r="E1085" s="6">
        <v>13</v>
      </c>
      <c r="F1085" s="12">
        <v>21</v>
      </c>
      <c r="G1085" s="12">
        <f>IF(TablaCocina[[#This Row],[Cobro de la orde]]="Sí",F1085*K1085,0)</f>
        <v>21</v>
      </c>
      <c r="H1085" s="12">
        <f>IF(TablaCocina[[#This Row],[Cobro de la orde]]="Sí",(F1085-E1085)*K1085,0)</f>
        <v>8</v>
      </c>
      <c r="I1085" s="12">
        <f>IF(TablaCocina[[#This Row],[Cobro de la orde]]="Sí",F1085*K1085,0)</f>
        <v>21</v>
      </c>
      <c r="J1085" s="46">
        <f>IF(TablaCocina[[#This Row],[Cobro de la orde]]="Sí",H1085/G1085,0)</f>
        <v>0.38095238095238093</v>
      </c>
      <c r="K1085" s="12">
        <v>1</v>
      </c>
      <c r="L1085" s="12">
        <v>27</v>
      </c>
      <c r="M1085" s="6" t="s">
        <v>1142</v>
      </c>
      <c r="N1085" s="12" t="str">
        <f>VLOOKUP(TablaCocina[[#This Row],[Número de Orden]],TablaSala[[Número de Orden]:[Cobro de la Orden]],2,FALSE)</f>
        <v>Sí</v>
      </c>
    </row>
    <row r="1086" spans="1:14">
      <c r="A1086" s="6">
        <v>432</v>
      </c>
      <c r="B1086" s="12">
        <v>10</v>
      </c>
      <c r="C1086" s="6" t="s">
        <v>71</v>
      </c>
      <c r="D1086" s="12" t="s">
        <v>1154</v>
      </c>
      <c r="E1086" s="6">
        <v>16</v>
      </c>
      <c r="F1086" s="12">
        <v>28</v>
      </c>
      <c r="G1086" s="12">
        <f>IF(TablaCocina[[#This Row],[Cobro de la orde]]="Sí",F1086*K1086,0)</f>
        <v>28</v>
      </c>
      <c r="H1086" s="12">
        <f>IF(TablaCocina[[#This Row],[Cobro de la orde]]="Sí",(F1086-E1086)*K1086,0)</f>
        <v>12</v>
      </c>
      <c r="I1086" s="12">
        <f>IF(TablaCocina[[#This Row],[Cobro de la orde]]="Sí",F1086*K1086,0)</f>
        <v>28</v>
      </c>
      <c r="J1086" s="46">
        <f>IF(TablaCocina[[#This Row],[Cobro de la orde]]="Sí",H1086/G1086,0)</f>
        <v>0.42857142857142855</v>
      </c>
      <c r="K1086" s="12">
        <v>1</v>
      </c>
      <c r="L1086" s="12">
        <v>31</v>
      </c>
      <c r="M1086" s="6" t="s">
        <v>1142</v>
      </c>
      <c r="N1086" s="12" t="str">
        <f>VLOOKUP(TablaCocina[[#This Row],[Número de Orden]],TablaSala[[Número de Orden]:[Cobro de la Orden]],2,FALSE)</f>
        <v>Sí</v>
      </c>
    </row>
    <row r="1087" spans="1:14">
      <c r="A1087" s="6">
        <v>433</v>
      </c>
      <c r="B1087" s="12">
        <v>10</v>
      </c>
      <c r="C1087" s="6" t="s">
        <v>114</v>
      </c>
      <c r="D1087" s="12" t="s">
        <v>1147</v>
      </c>
      <c r="E1087" s="6">
        <v>18</v>
      </c>
      <c r="F1087" s="12">
        <v>30</v>
      </c>
      <c r="G1087" s="12">
        <f>IF(TablaCocina[[#This Row],[Cobro de la orde]]="Sí",F1087*K1087,0)</f>
        <v>30</v>
      </c>
      <c r="H1087" s="12">
        <f>IF(TablaCocina[[#This Row],[Cobro de la orde]]="Sí",(F1087-E1087)*K1087,0)</f>
        <v>12</v>
      </c>
      <c r="I1087" s="12">
        <f>IF(TablaCocina[[#This Row],[Cobro de la orde]]="Sí",F1087*K1087,0)</f>
        <v>30</v>
      </c>
      <c r="J1087" s="46">
        <f>IF(TablaCocina[[#This Row],[Cobro de la orde]]="Sí",H1087/G1087,0)</f>
        <v>0.4</v>
      </c>
      <c r="K1087" s="12">
        <v>1</v>
      </c>
      <c r="L1087" s="12">
        <v>56</v>
      </c>
      <c r="M1087" s="6" t="s">
        <v>1143</v>
      </c>
      <c r="N1087" s="12" t="str">
        <f>VLOOKUP(TablaCocina[[#This Row],[Número de Orden]],TablaSala[[Número de Orden]:[Cobro de la Orden]],2,FALSE)</f>
        <v>Sí</v>
      </c>
    </row>
    <row r="1088" spans="1:14">
      <c r="A1088" s="6">
        <v>433</v>
      </c>
      <c r="B1088" s="12">
        <v>10</v>
      </c>
      <c r="C1088" s="6" t="s">
        <v>273</v>
      </c>
      <c r="D1088" s="12" t="s">
        <v>1146</v>
      </c>
      <c r="E1088" s="6">
        <v>14</v>
      </c>
      <c r="F1088" s="12">
        <v>24</v>
      </c>
      <c r="G1088" s="12">
        <f>IF(TablaCocina[[#This Row],[Cobro de la orde]]="Sí",F1088*K1088,0)</f>
        <v>72</v>
      </c>
      <c r="H1088" s="12">
        <f>IF(TablaCocina[[#This Row],[Cobro de la orde]]="Sí",(F1088-E1088)*K1088,0)</f>
        <v>30</v>
      </c>
      <c r="I1088" s="12">
        <f>IF(TablaCocina[[#This Row],[Cobro de la orde]]="Sí",F1088*K1088,0)</f>
        <v>72</v>
      </c>
      <c r="J1088" s="46">
        <f>IF(TablaCocina[[#This Row],[Cobro de la orde]]="Sí",H1088/G1088,0)</f>
        <v>0.41666666666666669</v>
      </c>
      <c r="K1088" s="12">
        <v>3</v>
      </c>
      <c r="L1088" s="12">
        <v>18</v>
      </c>
      <c r="M1088" s="6" t="s">
        <v>1142</v>
      </c>
      <c r="N1088" s="12" t="str">
        <f>VLOOKUP(TablaCocina[[#This Row],[Número de Orden]],TablaSala[[Número de Orden]:[Cobro de la Orden]],2,FALSE)</f>
        <v>Sí</v>
      </c>
    </row>
    <row r="1089" spans="1:14">
      <c r="A1089" s="6">
        <v>434</v>
      </c>
      <c r="B1089" s="12">
        <v>15</v>
      </c>
      <c r="C1089" s="6" t="s">
        <v>270</v>
      </c>
      <c r="D1089" s="12" t="s">
        <v>1164</v>
      </c>
      <c r="E1089" s="6">
        <v>15</v>
      </c>
      <c r="F1089" s="12">
        <v>26</v>
      </c>
      <c r="G1089" s="12">
        <f>IF(TablaCocina[[#This Row],[Cobro de la orde]]="Sí",F1089*K1089,0)</f>
        <v>52</v>
      </c>
      <c r="H1089" s="12">
        <f>IF(TablaCocina[[#This Row],[Cobro de la orde]]="Sí",(F1089-E1089)*K1089,0)</f>
        <v>22</v>
      </c>
      <c r="I1089" s="12">
        <f>IF(TablaCocina[[#This Row],[Cobro de la orde]]="Sí",F1089*K1089,0)</f>
        <v>52</v>
      </c>
      <c r="J1089" s="46">
        <f>IF(TablaCocina[[#This Row],[Cobro de la orde]]="Sí",H1089/G1089,0)</f>
        <v>0.42307692307692307</v>
      </c>
      <c r="K1089" s="12">
        <v>2</v>
      </c>
      <c r="L1089" s="12">
        <v>26</v>
      </c>
      <c r="M1089" s="6" t="s">
        <v>1142</v>
      </c>
      <c r="N1089" s="12" t="str">
        <f>VLOOKUP(TablaCocina[[#This Row],[Número de Orden]],TablaSala[[Número de Orden]:[Cobro de la Orden]],2,FALSE)</f>
        <v>Sí</v>
      </c>
    </row>
    <row r="1090" spans="1:14">
      <c r="A1090" s="6">
        <v>434</v>
      </c>
      <c r="B1090" s="12">
        <v>15</v>
      </c>
      <c r="C1090" s="6" t="s">
        <v>349</v>
      </c>
      <c r="D1090" s="12" t="s">
        <v>1158</v>
      </c>
      <c r="E1090" s="6">
        <v>13</v>
      </c>
      <c r="F1090" s="12">
        <v>22</v>
      </c>
      <c r="G1090" s="12">
        <f>IF(TablaCocina[[#This Row],[Cobro de la orde]]="Sí",F1090*K1090,0)</f>
        <v>44</v>
      </c>
      <c r="H1090" s="12">
        <f>IF(TablaCocina[[#This Row],[Cobro de la orde]]="Sí",(F1090-E1090)*K1090,0)</f>
        <v>18</v>
      </c>
      <c r="I1090" s="12">
        <f>IF(TablaCocina[[#This Row],[Cobro de la orde]]="Sí",F1090*K1090,0)</f>
        <v>44</v>
      </c>
      <c r="J1090" s="46">
        <f>IF(TablaCocina[[#This Row],[Cobro de la orde]]="Sí",H1090/G1090,0)</f>
        <v>0.40909090909090912</v>
      </c>
      <c r="K1090" s="12">
        <v>2</v>
      </c>
      <c r="L1090" s="12">
        <v>32</v>
      </c>
      <c r="M1090" s="6" t="s">
        <v>1143</v>
      </c>
      <c r="N1090" s="12" t="str">
        <f>VLOOKUP(TablaCocina[[#This Row],[Número de Orden]],TablaSala[[Número de Orden]:[Cobro de la Orden]],2,FALSE)</f>
        <v>Sí</v>
      </c>
    </row>
    <row r="1091" spans="1:14">
      <c r="A1091" s="6">
        <v>435</v>
      </c>
      <c r="B1091" s="12">
        <v>17</v>
      </c>
      <c r="C1091" s="6" t="s">
        <v>270</v>
      </c>
      <c r="D1091" s="12" t="s">
        <v>1164</v>
      </c>
      <c r="E1091" s="6">
        <v>15</v>
      </c>
      <c r="F1091" s="12">
        <v>26</v>
      </c>
      <c r="G1091" s="12">
        <f>IF(TablaCocina[[#This Row],[Cobro de la orde]]="Sí",F1091*K1091,0)</f>
        <v>52</v>
      </c>
      <c r="H1091" s="12">
        <f>IF(TablaCocina[[#This Row],[Cobro de la orde]]="Sí",(F1091-E1091)*K1091,0)</f>
        <v>22</v>
      </c>
      <c r="I1091" s="12">
        <f>IF(TablaCocina[[#This Row],[Cobro de la orde]]="Sí",F1091*K1091,0)</f>
        <v>52</v>
      </c>
      <c r="J1091" s="46">
        <f>IF(TablaCocina[[#This Row],[Cobro de la orde]]="Sí",H1091/G1091,0)</f>
        <v>0.42307692307692307</v>
      </c>
      <c r="K1091" s="12">
        <v>2</v>
      </c>
      <c r="L1091" s="12">
        <v>14</v>
      </c>
      <c r="M1091" s="6" t="s">
        <v>1142</v>
      </c>
      <c r="N1091" s="12" t="str">
        <f>VLOOKUP(TablaCocina[[#This Row],[Número de Orden]],TablaSala[[Número de Orden]:[Cobro de la Orden]],2,FALSE)</f>
        <v>Sí</v>
      </c>
    </row>
    <row r="1092" spans="1:14">
      <c r="A1092" s="6">
        <v>435</v>
      </c>
      <c r="B1092" s="12">
        <v>17</v>
      </c>
      <c r="C1092" s="6" t="s">
        <v>116</v>
      </c>
      <c r="D1092" s="12" t="s">
        <v>1162</v>
      </c>
      <c r="E1092" s="6">
        <v>13</v>
      </c>
      <c r="F1092" s="12">
        <v>21</v>
      </c>
      <c r="G1092" s="12">
        <f>IF(TablaCocina[[#This Row],[Cobro de la orde]]="Sí",F1092*K1092,0)</f>
        <v>42</v>
      </c>
      <c r="H1092" s="12">
        <f>IF(TablaCocina[[#This Row],[Cobro de la orde]]="Sí",(F1092-E1092)*K1092,0)</f>
        <v>16</v>
      </c>
      <c r="I1092" s="12">
        <f>IF(TablaCocina[[#This Row],[Cobro de la orde]]="Sí",F1092*K1092,0)</f>
        <v>42</v>
      </c>
      <c r="J1092" s="46">
        <f>IF(TablaCocina[[#This Row],[Cobro de la orde]]="Sí",H1092/G1092,0)</f>
        <v>0.38095238095238093</v>
      </c>
      <c r="K1092" s="12">
        <v>2</v>
      </c>
      <c r="L1092" s="12">
        <v>42</v>
      </c>
      <c r="M1092" s="6" t="s">
        <v>1142</v>
      </c>
      <c r="N1092" s="12" t="str">
        <f>VLOOKUP(TablaCocina[[#This Row],[Número de Orden]],TablaSala[[Número de Orden]:[Cobro de la Orden]],2,FALSE)</f>
        <v>Sí</v>
      </c>
    </row>
    <row r="1093" spans="1:14">
      <c r="A1093" s="6">
        <v>435</v>
      </c>
      <c r="B1093" s="12">
        <v>17</v>
      </c>
      <c r="C1093" s="6" t="s">
        <v>114</v>
      </c>
      <c r="D1093" s="12" t="s">
        <v>1147</v>
      </c>
      <c r="E1093" s="6">
        <v>18</v>
      </c>
      <c r="F1093" s="12">
        <v>30</v>
      </c>
      <c r="G1093" s="12">
        <f>IF(TablaCocina[[#This Row],[Cobro de la orde]]="Sí",F1093*K1093,0)</f>
        <v>60</v>
      </c>
      <c r="H1093" s="12">
        <f>IF(TablaCocina[[#This Row],[Cobro de la orde]]="Sí",(F1093-E1093)*K1093,0)</f>
        <v>24</v>
      </c>
      <c r="I1093" s="12">
        <f>IF(TablaCocina[[#This Row],[Cobro de la orde]]="Sí",F1093*K1093,0)</f>
        <v>60</v>
      </c>
      <c r="J1093" s="46">
        <f>IF(TablaCocina[[#This Row],[Cobro de la orde]]="Sí",H1093/G1093,0)</f>
        <v>0.4</v>
      </c>
      <c r="K1093" s="12">
        <v>2</v>
      </c>
      <c r="L1093" s="12">
        <v>55</v>
      </c>
      <c r="M1093" s="6" t="s">
        <v>1143</v>
      </c>
      <c r="N1093" s="12" t="str">
        <f>VLOOKUP(TablaCocina[[#This Row],[Número de Orden]],TablaSala[[Número de Orden]:[Cobro de la Orden]],2,FALSE)</f>
        <v>Sí</v>
      </c>
    </row>
    <row r="1094" spans="1:14">
      <c r="A1094" s="6">
        <v>436</v>
      </c>
      <c r="B1094" s="12">
        <v>10</v>
      </c>
      <c r="C1094" s="6" t="s">
        <v>71</v>
      </c>
      <c r="D1094" s="12" t="s">
        <v>1154</v>
      </c>
      <c r="E1094" s="6">
        <v>16</v>
      </c>
      <c r="F1094" s="12">
        <v>28</v>
      </c>
      <c r="G1094" s="12">
        <f>IF(TablaCocina[[#This Row],[Cobro de la orde]]="Sí",F1094*K1094,0)</f>
        <v>56</v>
      </c>
      <c r="H1094" s="12">
        <f>IF(TablaCocina[[#This Row],[Cobro de la orde]]="Sí",(F1094-E1094)*K1094,0)</f>
        <v>24</v>
      </c>
      <c r="I1094" s="12">
        <f>IF(TablaCocina[[#This Row],[Cobro de la orde]]="Sí",F1094*K1094,0)</f>
        <v>56</v>
      </c>
      <c r="J1094" s="46">
        <f>IF(TablaCocina[[#This Row],[Cobro de la orde]]="Sí",H1094/G1094,0)</f>
        <v>0.42857142857142855</v>
      </c>
      <c r="K1094" s="12">
        <v>2</v>
      </c>
      <c r="L1094" s="12">
        <v>45</v>
      </c>
      <c r="M1094" s="6" t="s">
        <v>1143</v>
      </c>
      <c r="N1094" s="12" t="str">
        <f>VLOOKUP(TablaCocina[[#This Row],[Número de Orden]],TablaSala[[Número de Orden]:[Cobro de la Orden]],2,FALSE)</f>
        <v>Sí</v>
      </c>
    </row>
    <row r="1095" spans="1:14">
      <c r="A1095" s="6">
        <v>437</v>
      </c>
      <c r="B1095" s="12">
        <v>16</v>
      </c>
      <c r="C1095" s="6" t="s">
        <v>47</v>
      </c>
      <c r="D1095" s="12" t="s">
        <v>1156</v>
      </c>
      <c r="E1095" s="6">
        <v>21</v>
      </c>
      <c r="F1095" s="12">
        <v>35</v>
      </c>
      <c r="G1095" s="12">
        <f>IF(TablaCocina[[#This Row],[Cobro de la orde]]="Sí",F1095*K1095,0)</f>
        <v>70</v>
      </c>
      <c r="H1095" s="12">
        <f>IF(TablaCocina[[#This Row],[Cobro de la orde]]="Sí",(F1095-E1095)*K1095,0)</f>
        <v>28</v>
      </c>
      <c r="I1095" s="12">
        <f>IF(TablaCocina[[#This Row],[Cobro de la orde]]="Sí",F1095*K1095,0)</f>
        <v>70</v>
      </c>
      <c r="J1095" s="46">
        <f>IF(TablaCocina[[#This Row],[Cobro de la orde]]="Sí",H1095/G1095,0)</f>
        <v>0.4</v>
      </c>
      <c r="K1095" s="12">
        <v>2</v>
      </c>
      <c r="L1095" s="12">
        <v>51</v>
      </c>
      <c r="M1095" s="6" t="s">
        <v>1143</v>
      </c>
      <c r="N1095" s="12" t="str">
        <f>VLOOKUP(TablaCocina[[#This Row],[Número de Orden]],TablaSala[[Número de Orden]:[Cobro de la Orden]],2,FALSE)</f>
        <v>Sí</v>
      </c>
    </row>
    <row r="1096" spans="1:14">
      <c r="A1096" s="6">
        <v>438</v>
      </c>
      <c r="B1096" s="12">
        <v>2</v>
      </c>
      <c r="C1096" s="6" t="s">
        <v>453</v>
      </c>
      <c r="D1096" s="12" t="s">
        <v>1153</v>
      </c>
      <c r="E1096" s="6">
        <v>20</v>
      </c>
      <c r="F1096" s="12">
        <v>33</v>
      </c>
      <c r="G1096" s="12">
        <f>IF(TablaCocina[[#This Row],[Cobro de la orde]]="Sí",F1096*K1096,0)</f>
        <v>33</v>
      </c>
      <c r="H1096" s="12">
        <f>IF(TablaCocina[[#This Row],[Cobro de la orde]]="Sí",(F1096-E1096)*K1096,0)</f>
        <v>13</v>
      </c>
      <c r="I1096" s="12">
        <f>IF(TablaCocina[[#This Row],[Cobro de la orde]]="Sí",F1096*K1096,0)</f>
        <v>33</v>
      </c>
      <c r="J1096" s="46">
        <f>IF(TablaCocina[[#This Row],[Cobro de la orde]]="Sí",H1096/G1096,0)</f>
        <v>0.39393939393939392</v>
      </c>
      <c r="K1096" s="12">
        <v>1</v>
      </c>
      <c r="L1096" s="12">
        <v>51</v>
      </c>
      <c r="M1096" s="6" t="s">
        <v>1143</v>
      </c>
      <c r="N1096" s="12" t="str">
        <f>VLOOKUP(TablaCocina[[#This Row],[Número de Orden]],TablaSala[[Número de Orden]:[Cobro de la Orden]],2,FALSE)</f>
        <v>Sí</v>
      </c>
    </row>
    <row r="1097" spans="1:14">
      <c r="A1097" s="6">
        <v>439</v>
      </c>
      <c r="B1097" s="12">
        <v>15</v>
      </c>
      <c r="C1097" s="6" t="s">
        <v>453</v>
      </c>
      <c r="D1097" s="12" t="s">
        <v>1153</v>
      </c>
      <c r="E1097" s="6">
        <v>20</v>
      </c>
      <c r="F1097" s="12">
        <v>33</v>
      </c>
      <c r="G1097" s="12">
        <f>IF(TablaCocina[[#This Row],[Cobro de la orde]]="Sí",F1097*K1097,0)</f>
        <v>99</v>
      </c>
      <c r="H1097" s="12">
        <f>IF(TablaCocina[[#This Row],[Cobro de la orde]]="Sí",(F1097-E1097)*K1097,0)</f>
        <v>39</v>
      </c>
      <c r="I1097" s="12">
        <f>IF(TablaCocina[[#This Row],[Cobro de la orde]]="Sí",F1097*K1097,0)</f>
        <v>99</v>
      </c>
      <c r="J1097" s="46">
        <f>IF(TablaCocina[[#This Row],[Cobro de la orde]]="Sí",H1097/G1097,0)</f>
        <v>0.39393939393939392</v>
      </c>
      <c r="K1097" s="12">
        <v>3</v>
      </c>
      <c r="L1097" s="12">
        <v>35</v>
      </c>
      <c r="M1097" s="6" t="s">
        <v>1142</v>
      </c>
      <c r="N1097" s="12" t="str">
        <f>VLOOKUP(TablaCocina[[#This Row],[Número de Orden]],TablaSala[[Número de Orden]:[Cobro de la Orden]],2,FALSE)</f>
        <v>Sí</v>
      </c>
    </row>
    <row r="1098" spans="1:14">
      <c r="A1098" s="6">
        <v>439</v>
      </c>
      <c r="B1098" s="12">
        <v>15</v>
      </c>
      <c r="C1098" s="6" t="s">
        <v>270</v>
      </c>
      <c r="D1098" s="12" t="s">
        <v>1164</v>
      </c>
      <c r="E1098" s="6">
        <v>15</v>
      </c>
      <c r="F1098" s="12">
        <v>26</v>
      </c>
      <c r="G1098" s="12">
        <f>IF(TablaCocina[[#This Row],[Cobro de la orde]]="Sí",F1098*K1098,0)</f>
        <v>78</v>
      </c>
      <c r="H1098" s="12">
        <f>IF(TablaCocina[[#This Row],[Cobro de la orde]]="Sí",(F1098-E1098)*K1098,0)</f>
        <v>33</v>
      </c>
      <c r="I1098" s="12">
        <f>IF(TablaCocina[[#This Row],[Cobro de la orde]]="Sí",F1098*K1098,0)</f>
        <v>78</v>
      </c>
      <c r="J1098" s="46">
        <f>IF(TablaCocina[[#This Row],[Cobro de la orde]]="Sí",H1098/G1098,0)</f>
        <v>0.42307692307692307</v>
      </c>
      <c r="K1098" s="12">
        <v>3</v>
      </c>
      <c r="L1098" s="12">
        <v>29</v>
      </c>
      <c r="M1098" s="6" t="s">
        <v>1143</v>
      </c>
      <c r="N1098" s="12" t="str">
        <f>VLOOKUP(TablaCocina[[#This Row],[Número de Orden]],TablaSala[[Número de Orden]:[Cobro de la Orden]],2,FALSE)</f>
        <v>Sí</v>
      </c>
    </row>
    <row r="1099" spans="1:14">
      <c r="A1099" s="6">
        <v>440</v>
      </c>
      <c r="B1099" s="12">
        <v>13</v>
      </c>
      <c r="C1099" s="6" t="s">
        <v>345</v>
      </c>
      <c r="D1099" s="12" t="s">
        <v>1161</v>
      </c>
      <c r="E1099" s="6">
        <v>14</v>
      </c>
      <c r="F1099" s="12">
        <v>23</v>
      </c>
      <c r="G1099" s="12">
        <f>IF(TablaCocina[[#This Row],[Cobro de la orde]]="Sí",F1099*K1099,0)</f>
        <v>46</v>
      </c>
      <c r="H1099" s="12">
        <f>IF(TablaCocina[[#This Row],[Cobro de la orde]]="Sí",(F1099-E1099)*K1099,0)</f>
        <v>18</v>
      </c>
      <c r="I1099" s="12">
        <f>IF(TablaCocina[[#This Row],[Cobro de la orde]]="Sí",F1099*K1099,0)</f>
        <v>46</v>
      </c>
      <c r="J1099" s="46">
        <f>IF(TablaCocina[[#This Row],[Cobro de la orde]]="Sí",H1099/G1099,0)</f>
        <v>0.39130434782608697</v>
      </c>
      <c r="K1099" s="12">
        <v>2</v>
      </c>
      <c r="L1099" s="12">
        <v>36</v>
      </c>
      <c r="M1099" s="6" t="s">
        <v>1142</v>
      </c>
      <c r="N1099" s="12" t="str">
        <f>VLOOKUP(TablaCocina[[#This Row],[Número de Orden]],TablaSala[[Número de Orden]:[Cobro de la Orden]],2,FALSE)</f>
        <v>Sí</v>
      </c>
    </row>
    <row r="1100" spans="1:14">
      <c r="A1100" s="6">
        <v>440</v>
      </c>
      <c r="B1100" s="12">
        <v>13</v>
      </c>
      <c r="C1100" s="6" t="s">
        <v>194</v>
      </c>
      <c r="D1100" s="12" t="s">
        <v>1155</v>
      </c>
      <c r="E1100" s="6">
        <v>11</v>
      </c>
      <c r="F1100" s="12">
        <v>19</v>
      </c>
      <c r="G1100" s="12">
        <f>IF(TablaCocina[[#This Row],[Cobro de la orde]]="Sí",F1100*K1100,0)</f>
        <v>38</v>
      </c>
      <c r="H1100" s="12">
        <f>IF(TablaCocina[[#This Row],[Cobro de la orde]]="Sí",(F1100-E1100)*K1100,0)</f>
        <v>16</v>
      </c>
      <c r="I1100" s="12">
        <f>IF(TablaCocina[[#This Row],[Cobro de la orde]]="Sí",F1100*K1100,0)</f>
        <v>38</v>
      </c>
      <c r="J1100" s="46">
        <f>IF(TablaCocina[[#This Row],[Cobro de la orde]]="Sí",H1100/G1100,0)</f>
        <v>0.42105263157894735</v>
      </c>
      <c r="K1100" s="12">
        <v>2</v>
      </c>
      <c r="L1100" s="12">
        <v>9</v>
      </c>
      <c r="M1100" s="6" t="s">
        <v>1142</v>
      </c>
      <c r="N1100" s="12" t="str">
        <f>VLOOKUP(TablaCocina[[#This Row],[Número de Orden]],TablaSala[[Número de Orden]:[Cobro de la Orden]],2,FALSE)</f>
        <v>Sí</v>
      </c>
    </row>
    <row r="1101" spans="1:14">
      <c r="A1101" s="6">
        <v>441</v>
      </c>
      <c r="B1101" s="12">
        <v>13</v>
      </c>
      <c r="C1101" s="6" t="s">
        <v>47</v>
      </c>
      <c r="D1101" s="12" t="s">
        <v>1156</v>
      </c>
      <c r="E1101" s="6">
        <v>21</v>
      </c>
      <c r="F1101" s="12">
        <v>35</v>
      </c>
      <c r="G1101" s="12">
        <f>IF(TablaCocina[[#This Row],[Cobro de la orde]]="Sí",F1101*K1101,0)</f>
        <v>105</v>
      </c>
      <c r="H1101" s="12">
        <f>IF(TablaCocina[[#This Row],[Cobro de la orde]]="Sí",(F1101-E1101)*K1101,0)</f>
        <v>42</v>
      </c>
      <c r="I1101" s="12">
        <f>IF(TablaCocina[[#This Row],[Cobro de la orde]]="Sí",F1101*K1101,0)</f>
        <v>105</v>
      </c>
      <c r="J1101" s="46">
        <f>IF(TablaCocina[[#This Row],[Cobro de la orde]]="Sí",H1101/G1101,0)</f>
        <v>0.4</v>
      </c>
      <c r="K1101" s="12">
        <v>3</v>
      </c>
      <c r="L1101" s="12">
        <v>54</v>
      </c>
      <c r="M1101" s="6" t="s">
        <v>1142</v>
      </c>
      <c r="N1101" s="12" t="str">
        <f>VLOOKUP(TablaCocina[[#This Row],[Número de Orden]],TablaSala[[Número de Orden]:[Cobro de la Orden]],2,FALSE)</f>
        <v>Sí</v>
      </c>
    </row>
    <row r="1102" spans="1:14">
      <c r="A1102" s="6">
        <v>441</v>
      </c>
      <c r="B1102" s="12">
        <v>13</v>
      </c>
      <c r="C1102" s="6" t="s">
        <v>270</v>
      </c>
      <c r="D1102" s="12" t="s">
        <v>1164</v>
      </c>
      <c r="E1102" s="6">
        <v>15</v>
      </c>
      <c r="F1102" s="12">
        <v>26</v>
      </c>
      <c r="G1102" s="12">
        <f>IF(TablaCocina[[#This Row],[Cobro de la orde]]="Sí",F1102*K1102,0)</f>
        <v>78</v>
      </c>
      <c r="H1102" s="12">
        <f>IF(TablaCocina[[#This Row],[Cobro de la orde]]="Sí",(F1102-E1102)*K1102,0)</f>
        <v>33</v>
      </c>
      <c r="I1102" s="12">
        <f>IF(TablaCocina[[#This Row],[Cobro de la orde]]="Sí",F1102*K1102,0)</f>
        <v>78</v>
      </c>
      <c r="J1102" s="46">
        <f>IF(TablaCocina[[#This Row],[Cobro de la orde]]="Sí",H1102/G1102,0)</f>
        <v>0.42307692307692307</v>
      </c>
      <c r="K1102" s="12">
        <v>3</v>
      </c>
      <c r="L1102" s="12">
        <v>36</v>
      </c>
      <c r="M1102" s="6" t="s">
        <v>1143</v>
      </c>
      <c r="N1102" s="12" t="str">
        <f>VLOOKUP(TablaCocina[[#This Row],[Número de Orden]],TablaSala[[Número de Orden]:[Cobro de la Orden]],2,FALSE)</f>
        <v>Sí</v>
      </c>
    </row>
    <row r="1103" spans="1:14">
      <c r="A1103" s="6">
        <v>442</v>
      </c>
      <c r="B1103" s="12">
        <v>15</v>
      </c>
      <c r="C1103" s="6" t="s">
        <v>91</v>
      </c>
      <c r="D1103" s="12" t="s">
        <v>1159</v>
      </c>
      <c r="E1103" s="6">
        <v>20</v>
      </c>
      <c r="F1103" s="12">
        <v>34</v>
      </c>
      <c r="G1103" s="12">
        <f>IF(TablaCocina[[#This Row],[Cobro de la orde]]="Sí",F1103*K1103,0)</f>
        <v>0</v>
      </c>
      <c r="H1103" s="12">
        <f>IF(TablaCocina[[#This Row],[Cobro de la orde]]="Sí",(F1103-E1103)*K1103,0)</f>
        <v>0</v>
      </c>
      <c r="I1103" s="12">
        <f>IF(TablaCocina[[#This Row],[Cobro de la orde]]="Sí",F1103*K1103,0)</f>
        <v>0</v>
      </c>
      <c r="J1103" s="46">
        <f>IF(TablaCocina[[#This Row],[Cobro de la orde]]="Sí",H1103/G1103,0)</f>
        <v>0</v>
      </c>
      <c r="K1103" s="12">
        <v>3</v>
      </c>
      <c r="L1103" s="12">
        <v>29</v>
      </c>
      <c r="M1103" s="6" t="s">
        <v>1143</v>
      </c>
      <c r="N1103" s="12" t="str">
        <f>VLOOKUP(TablaCocina[[#This Row],[Número de Orden]],TablaSala[[Número de Orden]:[Cobro de la Orden]],2,FALSE)</f>
        <v>No</v>
      </c>
    </row>
    <row r="1104" spans="1:14">
      <c r="A1104" s="6">
        <v>442</v>
      </c>
      <c r="B1104" s="12">
        <v>15</v>
      </c>
      <c r="C1104" s="6" t="s">
        <v>209</v>
      </c>
      <c r="D1104" s="12" t="s">
        <v>1165</v>
      </c>
      <c r="E1104" s="6">
        <v>15</v>
      </c>
      <c r="F1104" s="12">
        <v>25</v>
      </c>
      <c r="G1104" s="12">
        <f>IF(TablaCocina[[#This Row],[Cobro de la orde]]="Sí",F1104*K1104,0)</f>
        <v>0</v>
      </c>
      <c r="H1104" s="12">
        <f>IF(TablaCocina[[#This Row],[Cobro de la orde]]="Sí",(F1104-E1104)*K1104,0)</f>
        <v>0</v>
      </c>
      <c r="I1104" s="12">
        <f>IF(TablaCocina[[#This Row],[Cobro de la orde]]="Sí",F1104*K1104,0)</f>
        <v>0</v>
      </c>
      <c r="J1104" s="46">
        <f>IF(TablaCocina[[#This Row],[Cobro de la orde]]="Sí",H1104/G1104,0)</f>
        <v>0</v>
      </c>
      <c r="K1104" s="12">
        <v>1</v>
      </c>
      <c r="L1104" s="12">
        <v>57</v>
      </c>
      <c r="M1104" s="6" t="s">
        <v>1142</v>
      </c>
      <c r="N1104" s="12" t="str">
        <f>VLOOKUP(TablaCocina[[#This Row],[Número de Orden]],TablaSala[[Número de Orden]:[Cobro de la Orden]],2,FALSE)</f>
        <v>No</v>
      </c>
    </row>
    <row r="1105" spans="1:14">
      <c r="A1105" s="6">
        <v>442</v>
      </c>
      <c r="B1105" s="12">
        <v>15</v>
      </c>
      <c r="C1105" s="6" t="s">
        <v>120</v>
      </c>
      <c r="D1105" s="12" t="s">
        <v>1151</v>
      </c>
      <c r="E1105" s="6">
        <v>22</v>
      </c>
      <c r="F1105" s="12">
        <v>36</v>
      </c>
      <c r="G1105" s="12">
        <f>IF(TablaCocina[[#This Row],[Cobro de la orde]]="Sí",F1105*K1105,0)</f>
        <v>0</v>
      </c>
      <c r="H1105" s="12">
        <f>IF(TablaCocina[[#This Row],[Cobro de la orde]]="Sí",(F1105-E1105)*K1105,0)</f>
        <v>0</v>
      </c>
      <c r="I1105" s="12">
        <f>IF(TablaCocina[[#This Row],[Cobro de la orde]]="Sí",F1105*K1105,0)</f>
        <v>0</v>
      </c>
      <c r="J1105" s="46">
        <f>IF(TablaCocina[[#This Row],[Cobro de la orde]]="Sí",H1105/G1105,0)</f>
        <v>0</v>
      </c>
      <c r="K1105" s="12">
        <v>3</v>
      </c>
      <c r="L1105" s="12">
        <v>45</v>
      </c>
      <c r="M1105" s="6" t="s">
        <v>1142</v>
      </c>
      <c r="N1105" s="12" t="str">
        <f>VLOOKUP(TablaCocina[[#This Row],[Número de Orden]],TablaSala[[Número de Orden]:[Cobro de la Orden]],2,FALSE)</f>
        <v>No</v>
      </c>
    </row>
    <row r="1106" spans="1:14">
      <c r="A1106" s="6">
        <v>443</v>
      </c>
      <c r="B1106" s="12">
        <v>4</v>
      </c>
      <c r="C1106" s="6" t="s">
        <v>345</v>
      </c>
      <c r="D1106" s="12" t="s">
        <v>1161</v>
      </c>
      <c r="E1106" s="6">
        <v>14</v>
      </c>
      <c r="F1106" s="12">
        <v>23</v>
      </c>
      <c r="G1106" s="12">
        <f>IF(TablaCocina[[#This Row],[Cobro de la orde]]="Sí",F1106*K1106,0)</f>
        <v>0</v>
      </c>
      <c r="H1106" s="12">
        <f>IF(TablaCocina[[#This Row],[Cobro de la orde]]="Sí",(F1106-E1106)*K1106,0)</f>
        <v>0</v>
      </c>
      <c r="I1106" s="12">
        <f>IF(TablaCocina[[#This Row],[Cobro de la orde]]="Sí",F1106*K1106,0)</f>
        <v>0</v>
      </c>
      <c r="J1106" s="46">
        <f>IF(TablaCocina[[#This Row],[Cobro de la orde]]="Sí",H1106/G1106,0)</f>
        <v>0</v>
      </c>
      <c r="K1106" s="12">
        <v>1</v>
      </c>
      <c r="L1106" s="12">
        <v>30</v>
      </c>
      <c r="M1106" s="6" t="s">
        <v>1142</v>
      </c>
      <c r="N1106" s="12" t="str">
        <f>VLOOKUP(TablaCocina[[#This Row],[Número de Orden]],TablaSala[[Número de Orden]:[Cobro de la Orden]],2,FALSE)</f>
        <v>No</v>
      </c>
    </row>
    <row r="1107" spans="1:14">
      <c r="A1107" s="6">
        <v>443</v>
      </c>
      <c r="B1107" s="12">
        <v>4</v>
      </c>
      <c r="C1107" s="6" t="s">
        <v>428</v>
      </c>
      <c r="D1107" s="12" t="s">
        <v>1157</v>
      </c>
      <c r="E1107" s="6">
        <v>19</v>
      </c>
      <c r="F1107" s="12">
        <v>32</v>
      </c>
      <c r="G1107" s="12">
        <f>IF(TablaCocina[[#This Row],[Cobro de la orde]]="Sí",F1107*K1107,0)</f>
        <v>0</v>
      </c>
      <c r="H1107" s="12">
        <f>IF(TablaCocina[[#This Row],[Cobro de la orde]]="Sí",(F1107-E1107)*K1107,0)</f>
        <v>0</v>
      </c>
      <c r="I1107" s="12">
        <f>IF(TablaCocina[[#This Row],[Cobro de la orde]]="Sí",F1107*K1107,0)</f>
        <v>0</v>
      </c>
      <c r="J1107" s="46">
        <f>IF(TablaCocina[[#This Row],[Cobro de la orde]]="Sí",H1107/G1107,0)</f>
        <v>0</v>
      </c>
      <c r="K1107" s="12">
        <v>1</v>
      </c>
      <c r="L1107" s="12">
        <v>52</v>
      </c>
      <c r="M1107" s="6" t="s">
        <v>1142</v>
      </c>
      <c r="N1107" s="12" t="str">
        <f>VLOOKUP(TablaCocina[[#This Row],[Número de Orden]],TablaSala[[Número de Orden]:[Cobro de la Orden]],2,FALSE)</f>
        <v>No</v>
      </c>
    </row>
    <row r="1108" spans="1:14">
      <c r="A1108" s="6">
        <v>443</v>
      </c>
      <c r="B1108" s="12">
        <v>4</v>
      </c>
      <c r="C1108" s="6" t="s">
        <v>270</v>
      </c>
      <c r="D1108" s="12" t="s">
        <v>1164</v>
      </c>
      <c r="E1108" s="6">
        <v>15</v>
      </c>
      <c r="F1108" s="12">
        <v>26</v>
      </c>
      <c r="G1108" s="12">
        <f>IF(TablaCocina[[#This Row],[Cobro de la orde]]="Sí",F1108*K1108,0)</f>
        <v>0</v>
      </c>
      <c r="H1108" s="12">
        <f>IF(TablaCocina[[#This Row],[Cobro de la orde]]="Sí",(F1108-E1108)*K1108,0)</f>
        <v>0</v>
      </c>
      <c r="I1108" s="12">
        <f>IF(TablaCocina[[#This Row],[Cobro de la orde]]="Sí",F1108*K1108,0)</f>
        <v>0</v>
      </c>
      <c r="J1108" s="46">
        <f>IF(TablaCocina[[#This Row],[Cobro de la orde]]="Sí",H1108/G1108,0)</f>
        <v>0</v>
      </c>
      <c r="K1108" s="12">
        <v>3</v>
      </c>
      <c r="L1108" s="12">
        <v>55</v>
      </c>
      <c r="M1108" s="6" t="s">
        <v>1142</v>
      </c>
      <c r="N1108" s="12" t="str">
        <f>VLOOKUP(TablaCocina[[#This Row],[Número de Orden]],TablaSala[[Número de Orden]:[Cobro de la Orden]],2,FALSE)</f>
        <v>No</v>
      </c>
    </row>
    <row r="1109" spans="1:14">
      <c r="A1109" s="6">
        <v>443</v>
      </c>
      <c r="B1109" s="12">
        <v>4</v>
      </c>
      <c r="C1109" s="6" t="s">
        <v>71</v>
      </c>
      <c r="D1109" s="12" t="s">
        <v>1154</v>
      </c>
      <c r="E1109" s="6">
        <v>16</v>
      </c>
      <c r="F1109" s="12">
        <v>28</v>
      </c>
      <c r="G1109" s="12">
        <f>IF(TablaCocina[[#This Row],[Cobro de la orde]]="Sí",F1109*K1109,0)</f>
        <v>0</v>
      </c>
      <c r="H1109" s="12">
        <f>IF(TablaCocina[[#This Row],[Cobro de la orde]]="Sí",(F1109-E1109)*K1109,0)</f>
        <v>0</v>
      </c>
      <c r="I1109" s="12">
        <f>IF(TablaCocina[[#This Row],[Cobro de la orde]]="Sí",F1109*K1109,0)</f>
        <v>0</v>
      </c>
      <c r="J1109" s="46">
        <f>IF(TablaCocina[[#This Row],[Cobro de la orde]]="Sí",H1109/G1109,0)</f>
        <v>0</v>
      </c>
      <c r="K1109" s="12">
        <v>3</v>
      </c>
      <c r="L1109" s="12">
        <v>18</v>
      </c>
      <c r="M1109" s="6" t="s">
        <v>1142</v>
      </c>
      <c r="N1109" s="12" t="str">
        <f>VLOOKUP(TablaCocina[[#This Row],[Número de Orden]],TablaSala[[Número de Orden]:[Cobro de la Orden]],2,FALSE)</f>
        <v>No</v>
      </c>
    </row>
    <row r="1110" spans="1:14">
      <c r="A1110" s="6">
        <v>444</v>
      </c>
      <c r="B1110" s="12">
        <v>8</v>
      </c>
      <c r="C1110" s="6" t="s">
        <v>345</v>
      </c>
      <c r="D1110" s="12" t="s">
        <v>1161</v>
      </c>
      <c r="E1110" s="6">
        <v>14</v>
      </c>
      <c r="F1110" s="12">
        <v>23</v>
      </c>
      <c r="G1110" s="12">
        <f>IF(TablaCocina[[#This Row],[Cobro de la orde]]="Sí",F1110*K1110,0)</f>
        <v>23</v>
      </c>
      <c r="H1110" s="12">
        <f>IF(TablaCocina[[#This Row],[Cobro de la orde]]="Sí",(F1110-E1110)*K1110,0)</f>
        <v>9</v>
      </c>
      <c r="I1110" s="12">
        <f>IF(TablaCocina[[#This Row],[Cobro de la orde]]="Sí",F1110*K1110,0)</f>
        <v>23</v>
      </c>
      <c r="J1110" s="46">
        <f>IF(TablaCocina[[#This Row],[Cobro de la orde]]="Sí",H1110/G1110,0)</f>
        <v>0.39130434782608697</v>
      </c>
      <c r="K1110" s="12">
        <v>1</v>
      </c>
      <c r="L1110" s="12">
        <v>32</v>
      </c>
      <c r="M1110" s="6" t="s">
        <v>1143</v>
      </c>
      <c r="N1110" s="12" t="str">
        <f>VLOOKUP(TablaCocina[[#This Row],[Número de Orden]],TablaSala[[Número de Orden]:[Cobro de la Orden]],2,FALSE)</f>
        <v>Sí</v>
      </c>
    </row>
    <row r="1111" spans="1:14">
      <c r="A1111" s="6">
        <v>444</v>
      </c>
      <c r="B1111" s="12">
        <v>8</v>
      </c>
      <c r="C1111" s="6" t="s">
        <v>273</v>
      </c>
      <c r="D1111" s="12" t="s">
        <v>1146</v>
      </c>
      <c r="E1111" s="6">
        <v>14</v>
      </c>
      <c r="F1111" s="12">
        <v>24</v>
      </c>
      <c r="G1111" s="12">
        <f>IF(TablaCocina[[#This Row],[Cobro de la orde]]="Sí",F1111*K1111,0)</f>
        <v>72</v>
      </c>
      <c r="H1111" s="12">
        <f>IF(TablaCocina[[#This Row],[Cobro de la orde]]="Sí",(F1111-E1111)*K1111,0)</f>
        <v>30</v>
      </c>
      <c r="I1111" s="12">
        <f>IF(TablaCocina[[#This Row],[Cobro de la orde]]="Sí",F1111*K1111,0)</f>
        <v>72</v>
      </c>
      <c r="J1111" s="46">
        <f>IF(TablaCocina[[#This Row],[Cobro de la orde]]="Sí",H1111/G1111,0)</f>
        <v>0.41666666666666669</v>
      </c>
      <c r="K1111" s="12">
        <v>3</v>
      </c>
      <c r="L1111" s="12">
        <v>49</v>
      </c>
      <c r="M1111" s="6" t="s">
        <v>1143</v>
      </c>
      <c r="N1111" s="12" t="str">
        <f>VLOOKUP(TablaCocina[[#This Row],[Número de Orden]],TablaSala[[Número de Orden]:[Cobro de la Orden]],2,FALSE)</f>
        <v>Sí</v>
      </c>
    </row>
    <row r="1112" spans="1:14">
      <c r="A1112" s="6">
        <v>445</v>
      </c>
      <c r="B1112" s="12">
        <v>6</v>
      </c>
      <c r="C1112" s="6" t="s">
        <v>184</v>
      </c>
      <c r="D1112" s="12" t="s">
        <v>1149</v>
      </c>
      <c r="E1112" s="6">
        <v>16</v>
      </c>
      <c r="F1112" s="12">
        <v>27</v>
      </c>
      <c r="G1112" s="12">
        <f>IF(TablaCocina[[#This Row],[Cobro de la orde]]="Sí",F1112*K1112,0)</f>
        <v>81</v>
      </c>
      <c r="H1112" s="12">
        <f>IF(TablaCocina[[#This Row],[Cobro de la orde]]="Sí",(F1112-E1112)*K1112,0)</f>
        <v>33</v>
      </c>
      <c r="I1112" s="12">
        <f>IF(TablaCocina[[#This Row],[Cobro de la orde]]="Sí",F1112*K1112,0)</f>
        <v>81</v>
      </c>
      <c r="J1112" s="46">
        <f>IF(TablaCocina[[#This Row],[Cobro de la orde]]="Sí",H1112/G1112,0)</f>
        <v>0.40740740740740738</v>
      </c>
      <c r="K1112" s="12">
        <v>3</v>
      </c>
      <c r="L1112" s="12">
        <v>26</v>
      </c>
      <c r="M1112" s="6" t="s">
        <v>1142</v>
      </c>
      <c r="N1112" s="12" t="str">
        <f>VLOOKUP(TablaCocina[[#This Row],[Número de Orden]],TablaSala[[Número de Orden]:[Cobro de la Orden]],2,FALSE)</f>
        <v>Sí</v>
      </c>
    </row>
    <row r="1113" spans="1:14">
      <c r="A1113" s="6">
        <v>446</v>
      </c>
      <c r="B1113" s="12">
        <v>12</v>
      </c>
      <c r="C1113" s="6" t="s">
        <v>116</v>
      </c>
      <c r="D1113" s="12" t="s">
        <v>1162</v>
      </c>
      <c r="E1113" s="6">
        <v>13</v>
      </c>
      <c r="F1113" s="12">
        <v>21</v>
      </c>
      <c r="G1113" s="12">
        <f>IF(TablaCocina[[#This Row],[Cobro de la orde]]="Sí",F1113*K1113,0)</f>
        <v>21</v>
      </c>
      <c r="H1113" s="12">
        <f>IF(TablaCocina[[#This Row],[Cobro de la orde]]="Sí",(F1113-E1113)*K1113,0)</f>
        <v>8</v>
      </c>
      <c r="I1113" s="12">
        <f>IF(TablaCocina[[#This Row],[Cobro de la orde]]="Sí",F1113*K1113,0)</f>
        <v>21</v>
      </c>
      <c r="J1113" s="46">
        <f>IF(TablaCocina[[#This Row],[Cobro de la orde]]="Sí",H1113/G1113,0)</f>
        <v>0.38095238095238093</v>
      </c>
      <c r="K1113" s="12">
        <v>1</v>
      </c>
      <c r="L1113" s="12">
        <v>8</v>
      </c>
      <c r="M1113" s="6" t="s">
        <v>1143</v>
      </c>
      <c r="N1113" s="12" t="str">
        <f>VLOOKUP(TablaCocina[[#This Row],[Número de Orden]],TablaSala[[Número de Orden]:[Cobro de la Orden]],2,FALSE)</f>
        <v>Sí</v>
      </c>
    </row>
    <row r="1114" spans="1:14">
      <c r="A1114" s="6">
        <v>447</v>
      </c>
      <c r="B1114" s="12">
        <v>8</v>
      </c>
      <c r="C1114" s="6" t="s">
        <v>255</v>
      </c>
      <c r="D1114" s="12" t="s">
        <v>1160</v>
      </c>
      <c r="E1114" s="6">
        <v>12</v>
      </c>
      <c r="F1114" s="12">
        <v>20</v>
      </c>
      <c r="G1114" s="12">
        <f>IF(TablaCocina[[#This Row],[Cobro de la orde]]="Sí",F1114*K1114,0)</f>
        <v>40</v>
      </c>
      <c r="H1114" s="12">
        <f>IF(TablaCocina[[#This Row],[Cobro de la orde]]="Sí",(F1114-E1114)*K1114,0)</f>
        <v>16</v>
      </c>
      <c r="I1114" s="12">
        <f>IF(TablaCocina[[#This Row],[Cobro de la orde]]="Sí",F1114*K1114,0)</f>
        <v>40</v>
      </c>
      <c r="J1114" s="46">
        <f>IF(TablaCocina[[#This Row],[Cobro de la orde]]="Sí",H1114/G1114,0)</f>
        <v>0.4</v>
      </c>
      <c r="K1114" s="12">
        <v>2</v>
      </c>
      <c r="L1114" s="12">
        <v>29</v>
      </c>
      <c r="M1114" s="6" t="s">
        <v>1143</v>
      </c>
      <c r="N1114" s="12" t="str">
        <f>VLOOKUP(TablaCocina[[#This Row],[Número de Orden]],TablaSala[[Número de Orden]:[Cobro de la Orden]],2,FALSE)</f>
        <v>Sí</v>
      </c>
    </row>
    <row r="1115" spans="1:14">
      <c r="A1115" s="6">
        <v>447</v>
      </c>
      <c r="B1115" s="12">
        <v>8</v>
      </c>
      <c r="C1115" s="6" t="s">
        <v>194</v>
      </c>
      <c r="D1115" s="12" t="s">
        <v>1155</v>
      </c>
      <c r="E1115" s="6">
        <v>11</v>
      </c>
      <c r="F1115" s="12">
        <v>19</v>
      </c>
      <c r="G1115" s="12">
        <f>IF(TablaCocina[[#This Row],[Cobro de la orde]]="Sí",F1115*K1115,0)</f>
        <v>57</v>
      </c>
      <c r="H1115" s="12">
        <f>IF(TablaCocina[[#This Row],[Cobro de la orde]]="Sí",(F1115-E1115)*K1115,0)</f>
        <v>24</v>
      </c>
      <c r="I1115" s="12">
        <f>IF(TablaCocina[[#This Row],[Cobro de la orde]]="Sí",F1115*K1115,0)</f>
        <v>57</v>
      </c>
      <c r="J1115" s="46">
        <f>IF(TablaCocina[[#This Row],[Cobro de la orde]]="Sí",H1115/G1115,0)</f>
        <v>0.42105263157894735</v>
      </c>
      <c r="K1115" s="12">
        <v>3</v>
      </c>
      <c r="L1115" s="12">
        <v>50</v>
      </c>
      <c r="M1115" s="6" t="s">
        <v>1143</v>
      </c>
      <c r="N1115" s="12" t="str">
        <f>VLOOKUP(TablaCocina[[#This Row],[Número de Orden]],TablaSala[[Número de Orden]:[Cobro de la Orden]],2,FALSE)</f>
        <v>Sí</v>
      </c>
    </row>
    <row r="1116" spans="1:14">
      <c r="A1116" s="6">
        <v>447</v>
      </c>
      <c r="B1116" s="12">
        <v>8</v>
      </c>
      <c r="C1116" s="6" t="s">
        <v>71</v>
      </c>
      <c r="D1116" s="12" t="s">
        <v>1154</v>
      </c>
      <c r="E1116" s="6">
        <v>16</v>
      </c>
      <c r="F1116" s="12">
        <v>28</v>
      </c>
      <c r="G1116" s="12">
        <f>IF(TablaCocina[[#This Row],[Cobro de la orde]]="Sí",F1116*K1116,0)</f>
        <v>84</v>
      </c>
      <c r="H1116" s="12">
        <f>IF(TablaCocina[[#This Row],[Cobro de la orde]]="Sí",(F1116-E1116)*K1116,0)</f>
        <v>36</v>
      </c>
      <c r="I1116" s="12">
        <f>IF(TablaCocina[[#This Row],[Cobro de la orde]]="Sí",F1116*K1116,0)</f>
        <v>84</v>
      </c>
      <c r="J1116" s="46">
        <f>IF(TablaCocina[[#This Row],[Cobro de la orde]]="Sí",H1116/G1116,0)</f>
        <v>0.42857142857142855</v>
      </c>
      <c r="K1116" s="12">
        <v>3</v>
      </c>
      <c r="L1116" s="12">
        <v>7</v>
      </c>
      <c r="M1116" s="6" t="s">
        <v>1142</v>
      </c>
      <c r="N1116" s="12" t="str">
        <f>VLOOKUP(TablaCocina[[#This Row],[Número de Orden]],TablaSala[[Número de Orden]:[Cobro de la Orden]],2,FALSE)</f>
        <v>Sí</v>
      </c>
    </row>
    <row r="1117" spans="1:14">
      <c r="A1117" s="6">
        <v>448</v>
      </c>
      <c r="B1117" s="12">
        <v>4</v>
      </c>
      <c r="C1117" s="6" t="s">
        <v>194</v>
      </c>
      <c r="D1117" s="12" t="s">
        <v>1155</v>
      </c>
      <c r="E1117" s="6">
        <v>11</v>
      </c>
      <c r="F1117" s="12">
        <v>19</v>
      </c>
      <c r="G1117" s="12">
        <f>IF(TablaCocina[[#This Row],[Cobro de la orde]]="Sí",F1117*K1117,0)</f>
        <v>38</v>
      </c>
      <c r="H1117" s="12">
        <f>IF(TablaCocina[[#This Row],[Cobro de la orde]]="Sí",(F1117-E1117)*K1117,0)</f>
        <v>16</v>
      </c>
      <c r="I1117" s="12">
        <f>IF(TablaCocina[[#This Row],[Cobro de la orde]]="Sí",F1117*K1117,0)</f>
        <v>38</v>
      </c>
      <c r="J1117" s="46">
        <f>IF(TablaCocina[[#This Row],[Cobro de la orde]]="Sí",H1117/G1117,0)</f>
        <v>0.42105263157894735</v>
      </c>
      <c r="K1117" s="12">
        <v>2</v>
      </c>
      <c r="L1117" s="12">
        <v>26</v>
      </c>
      <c r="M1117" s="6" t="s">
        <v>1143</v>
      </c>
      <c r="N1117" s="12" t="str">
        <f>VLOOKUP(TablaCocina[[#This Row],[Número de Orden]],TablaSala[[Número de Orden]:[Cobro de la Orden]],2,FALSE)</f>
        <v>Sí</v>
      </c>
    </row>
    <row r="1118" spans="1:14">
      <c r="A1118" s="6">
        <v>448</v>
      </c>
      <c r="B1118" s="12">
        <v>4</v>
      </c>
      <c r="C1118" s="6" t="s">
        <v>453</v>
      </c>
      <c r="D1118" s="12" t="s">
        <v>1153</v>
      </c>
      <c r="E1118" s="6">
        <v>20</v>
      </c>
      <c r="F1118" s="12">
        <v>33</v>
      </c>
      <c r="G1118" s="12">
        <f>IF(TablaCocina[[#This Row],[Cobro de la orde]]="Sí",F1118*K1118,0)</f>
        <v>99</v>
      </c>
      <c r="H1118" s="12">
        <f>IF(TablaCocina[[#This Row],[Cobro de la orde]]="Sí",(F1118-E1118)*K1118,0)</f>
        <v>39</v>
      </c>
      <c r="I1118" s="12">
        <f>IF(TablaCocina[[#This Row],[Cobro de la orde]]="Sí",F1118*K1118,0)</f>
        <v>99</v>
      </c>
      <c r="J1118" s="46">
        <f>IF(TablaCocina[[#This Row],[Cobro de la orde]]="Sí",H1118/G1118,0)</f>
        <v>0.39393939393939392</v>
      </c>
      <c r="K1118" s="12">
        <v>3</v>
      </c>
      <c r="L1118" s="12">
        <v>40</v>
      </c>
      <c r="M1118" s="6" t="s">
        <v>1143</v>
      </c>
      <c r="N1118" s="12" t="str">
        <f>VLOOKUP(TablaCocina[[#This Row],[Número de Orden]],TablaSala[[Número de Orden]:[Cobro de la Orden]],2,FALSE)</f>
        <v>Sí</v>
      </c>
    </row>
    <row r="1119" spans="1:14">
      <c r="A1119" s="6">
        <v>449</v>
      </c>
      <c r="B1119" s="12">
        <v>3</v>
      </c>
      <c r="C1119" s="6" t="s">
        <v>428</v>
      </c>
      <c r="D1119" s="12" t="s">
        <v>1157</v>
      </c>
      <c r="E1119" s="6">
        <v>19</v>
      </c>
      <c r="F1119" s="12">
        <v>32</v>
      </c>
      <c r="G1119" s="12">
        <f>IF(TablaCocina[[#This Row],[Cobro de la orde]]="Sí",F1119*K1119,0)</f>
        <v>64</v>
      </c>
      <c r="H1119" s="12">
        <f>IF(TablaCocina[[#This Row],[Cobro de la orde]]="Sí",(F1119-E1119)*K1119,0)</f>
        <v>26</v>
      </c>
      <c r="I1119" s="12">
        <f>IF(TablaCocina[[#This Row],[Cobro de la orde]]="Sí",F1119*K1119,0)</f>
        <v>64</v>
      </c>
      <c r="J1119" s="46">
        <f>IF(TablaCocina[[#This Row],[Cobro de la orde]]="Sí",H1119/G1119,0)</f>
        <v>0.40625</v>
      </c>
      <c r="K1119" s="12">
        <v>2</v>
      </c>
      <c r="L1119" s="12">
        <v>33</v>
      </c>
      <c r="M1119" s="6" t="s">
        <v>1143</v>
      </c>
      <c r="N1119" s="12" t="str">
        <f>VLOOKUP(TablaCocina[[#This Row],[Número de Orden]],TablaSala[[Número de Orden]:[Cobro de la Orden]],2,FALSE)</f>
        <v>Sí</v>
      </c>
    </row>
    <row r="1120" spans="1:14">
      <c r="A1120" s="6">
        <v>450</v>
      </c>
      <c r="B1120" s="12">
        <v>9</v>
      </c>
      <c r="C1120" s="6" t="s">
        <v>131</v>
      </c>
      <c r="D1120" s="12" t="s">
        <v>1163</v>
      </c>
      <c r="E1120" s="6">
        <v>10</v>
      </c>
      <c r="F1120" s="12">
        <v>18</v>
      </c>
      <c r="G1120" s="12">
        <f>IF(TablaCocina[[#This Row],[Cobro de la orde]]="Sí",F1120*K1120,0)</f>
        <v>36</v>
      </c>
      <c r="H1120" s="12">
        <f>IF(TablaCocina[[#This Row],[Cobro de la orde]]="Sí",(F1120-E1120)*K1120,0)</f>
        <v>16</v>
      </c>
      <c r="I1120" s="12">
        <f>IF(TablaCocina[[#This Row],[Cobro de la orde]]="Sí",F1120*K1120,0)</f>
        <v>36</v>
      </c>
      <c r="J1120" s="46">
        <f>IF(TablaCocina[[#This Row],[Cobro de la orde]]="Sí",H1120/G1120,0)</f>
        <v>0.44444444444444442</v>
      </c>
      <c r="K1120" s="12">
        <v>2</v>
      </c>
      <c r="L1120" s="12">
        <v>13</v>
      </c>
      <c r="M1120" s="6" t="s">
        <v>1143</v>
      </c>
      <c r="N1120" s="12" t="str">
        <f>VLOOKUP(TablaCocina[[#This Row],[Número de Orden]],TablaSala[[Número de Orden]:[Cobro de la Orden]],2,FALSE)</f>
        <v>Sí</v>
      </c>
    </row>
    <row r="1121" spans="1:14">
      <c r="A1121" s="6">
        <v>450</v>
      </c>
      <c r="B1121" s="12">
        <v>9</v>
      </c>
      <c r="C1121" s="6" t="s">
        <v>120</v>
      </c>
      <c r="D1121" s="12" t="s">
        <v>1151</v>
      </c>
      <c r="E1121" s="6">
        <v>22</v>
      </c>
      <c r="F1121" s="12">
        <v>36</v>
      </c>
      <c r="G1121" s="12">
        <f>IF(TablaCocina[[#This Row],[Cobro de la orde]]="Sí",F1121*K1121,0)</f>
        <v>36</v>
      </c>
      <c r="H1121" s="12">
        <f>IF(TablaCocina[[#This Row],[Cobro de la orde]]="Sí",(F1121-E1121)*K1121,0)</f>
        <v>14</v>
      </c>
      <c r="I1121" s="12">
        <f>IF(TablaCocina[[#This Row],[Cobro de la orde]]="Sí",F1121*K1121,0)</f>
        <v>36</v>
      </c>
      <c r="J1121" s="46">
        <f>IF(TablaCocina[[#This Row],[Cobro de la orde]]="Sí",H1121/G1121,0)</f>
        <v>0.3888888888888889</v>
      </c>
      <c r="K1121" s="12">
        <v>1</v>
      </c>
      <c r="L1121" s="12">
        <v>21</v>
      </c>
      <c r="M1121" s="6" t="s">
        <v>1142</v>
      </c>
      <c r="N1121" s="12" t="str">
        <f>VLOOKUP(TablaCocina[[#This Row],[Número de Orden]],TablaSala[[Número de Orden]:[Cobro de la Orden]],2,FALSE)</f>
        <v>Sí</v>
      </c>
    </row>
    <row r="1122" spans="1:14">
      <c r="A1122" s="6">
        <v>451</v>
      </c>
      <c r="B1122" s="12">
        <v>3</v>
      </c>
      <c r="C1122" s="6" t="s">
        <v>47</v>
      </c>
      <c r="D1122" s="12" t="s">
        <v>1156</v>
      </c>
      <c r="E1122" s="6">
        <v>21</v>
      </c>
      <c r="F1122" s="12">
        <v>35</v>
      </c>
      <c r="G1122" s="12">
        <f>IF(TablaCocina[[#This Row],[Cobro de la orde]]="Sí",F1122*K1122,0)</f>
        <v>0</v>
      </c>
      <c r="H1122" s="12">
        <f>IF(TablaCocina[[#This Row],[Cobro de la orde]]="Sí",(F1122-E1122)*K1122,0)</f>
        <v>0</v>
      </c>
      <c r="I1122" s="12">
        <f>IF(TablaCocina[[#This Row],[Cobro de la orde]]="Sí",F1122*K1122,0)</f>
        <v>0</v>
      </c>
      <c r="J1122" s="46">
        <f>IF(TablaCocina[[#This Row],[Cobro de la orde]]="Sí",H1122/G1122,0)</f>
        <v>0</v>
      </c>
      <c r="K1122" s="12">
        <v>1</v>
      </c>
      <c r="L1122" s="12">
        <v>23</v>
      </c>
      <c r="M1122" s="6" t="s">
        <v>1143</v>
      </c>
      <c r="N1122" s="12" t="str">
        <f>VLOOKUP(TablaCocina[[#This Row],[Número de Orden]],TablaSala[[Número de Orden]:[Cobro de la Orden]],2,FALSE)</f>
        <v>No</v>
      </c>
    </row>
    <row r="1123" spans="1:14">
      <c r="A1123" s="6">
        <v>451</v>
      </c>
      <c r="B1123" s="12">
        <v>3</v>
      </c>
      <c r="C1123" s="6" t="s">
        <v>345</v>
      </c>
      <c r="D1123" s="12" t="s">
        <v>1161</v>
      </c>
      <c r="E1123" s="6">
        <v>14</v>
      </c>
      <c r="F1123" s="12">
        <v>23</v>
      </c>
      <c r="G1123" s="12">
        <f>IF(TablaCocina[[#This Row],[Cobro de la orde]]="Sí",F1123*K1123,0)</f>
        <v>0</v>
      </c>
      <c r="H1123" s="12">
        <f>IF(TablaCocina[[#This Row],[Cobro de la orde]]="Sí",(F1123-E1123)*K1123,0)</f>
        <v>0</v>
      </c>
      <c r="I1123" s="12">
        <f>IF(TablaCocina[[#This Row],[Cobro de la orde]]="Sí",F1123*K1123,0)</f>
        <v>0</v>
      </c>
      <c r="J1123" s="46">
        <f>IF(TablaCocina[[#This Row],[Cobro de la orde]]="Sí",H1123/G1123,0)</f>
        <v>0</v>
      </c>
      <c r="K1123" s="12">
        <v>1</v>
      </c>
      <c r="L1123" s="12">
        <v>41</v>
      </c>
      <c r="M1123" s="6" t="s">
        <v>1143</v>
      </c>
      <c r="N1123" s="12" t="str">
        <f>VLOOKUP(TablaCocina[[#This Row],[Número de Orden]],TablaSala[[Número de Orden]:[Cobro de la Orden]],2,FALSE)</f>
        <v>No</v>
      </c>
    </row>
    <row r="1124" spans="1:14">
      <c r="A1124" s="6">
        <v>451</v>
      </c>
      <c r="B1124" s="12">
        <v>3</v>
      </c>
      <c r="C1124" s="6" t="s">
        <v>91</v>
      </c>
      <c r="D1124" s="12" t="s">
        <v>1159</v>
      </c>
      <c r="E1124" s="6">
        <v>20</v>
      </c>
      <c r="F1124" s="12">
        <v>34</v>
      </c>
      <c r="G1124" s="12">
        <f>IF(TablaCocina[[#This Row],[Cobro de la orde]]="Sí",F1124*K1124,0)</f>
        <v>0</v>
      </c>
      <c r="H1124" s="12">
        <f>IF(TablaCocina[[#This Row],[Cobro de la orde]]="Sí",(F1124-E1124)*K1124,0)</f>
        <v>0</v>
      </c>
      <c r="I1124" s="12">
        <f>IF(TablaCocina[[#This Row],[Cobro de la orde]]="Sí",F1124*K1124,0)</f>
        <v>0</v>
      </c>
      <c r="J1124" s="46">
        <f>IF(TablaCocina[[#This Row],[Cobro de la orde]]="Sí",H1124/G1124,0)</f>
        <v>0</v>
      </c>
      <c r="K1124" s="12">
        <v>1</v>
      </c>
      <c r="L1124" s="12">
        <v>39</v>
      </c>
      <c r="M1124" s="6" t="s">
        <v>1142</v>
      </c>
      <c r="N1124" s="12" t="str">
        <f>VLOOKUP(TablaCocina[[#This Row],[Número de Orden]],TablaSala[[Número de Orden]:[Cobro de la Orden]],2,FALSE)</f>
        <v>No</v>
      </c>
    </row>
    <row r="1125" spans="1:14">
      <c r="A1125" s="6">
        <v>452</v>
      </c>
      <c r="B1125" s="12">
        <v>9</v>
      </c>
      <c r="C1125" s="6" t="s">
        <v>200</v>
      </c>
      <c r="D1125" s="12" t="s">
        <v>1148</v>
      </c>
      <c r="E1125" s="6">
        <v>19</v>
      </c>
      <c r="F1125" s="12">
        <v>31</v>
      </c>
      <c r="G1125" s="12">
        <f>IF(TablaCocina[[#This Row],[Cobro de la orde]]="Sí",F1125*K1125,0)</f>
        <v>93</v>
      </c>
      <c r="H1125" s="12">
        <f>IF(TablaCocina[[#This Row],[Cobro de la orde]]="Sí",(F1125-E1125)*K1125,0)</f>
        <v>36</v>
      </c>
      <c r="I1125" s="12">
        <f>IF(TablaCocina[[#This Row],[Cobro de la orde]]="Sí",F1125*K1125,0)</f>
        <v>93</v>
      </c>
      <c r="J1125" s="46">
        <f>IF(TablaCocina[[#This Row],[Cobro de la orde]]="Sí",H1125/G1125,0)</f>
        <v>0.38709677419354838</v>
      </c>
      <c r="K1125" s="12">
        <v>3</v>
      </c>
      <c r="L1125" s="12">
        <v>53</v>
      </c>
      <c r="M1125" s="6" t="s">
        <v>1142</v>
      </c>
      <c r="N1125" s="12" t="str">
        <f>VLOOKUP(TablaCocina[[#This Row],[Número de Orden]],TablaSala[[Número de Orden]:[Cobro de la Orden]],2,FALSE)</f>
        <v>Sí</v>
      </c>
    </row>
    <row r="1126" spans="1:14">
      <c r="A1126" s="6">
        <v>452</v>
      </c>
      <c r="B1126" s="12">
        <v>9</v>
      </c>
      <c r="C1126" s="6" t="s">
        <v>349</v>
      </c>
      <c r="D1126" s="12" t="s">
        <v>1158</v>
      </c>
      <c r="E1126" s="6">
        <v>13</v>
      </c>
      <c r="F1126" s="12">
        <v>22</v>
      </c>
      <c r="G1126" s="12">
        <f>IF(TablaCocina[[#This Row],[Cobro de la orde]]="Sí",F1126*K1126,0)</f>
        <v>44</v>
      </c>
      <c r="H1126" s="12">
        <f>IF(TablaCocina[[#This Row],[Cobro de la orde]]="Sí",(F1126-E1126)*K1126,0)</f>
        <v>18</v>
      </c>
      <c r="I1126" s="12">
        <f>IF(TablaCocina[[#This Row],[Cobro de la orde]]="Sí",F1126*K1126,0)</f>
        <v>44</v>
      </c>
      <c r="J1126" s="46">
        <f>IF(TablaCocina[[#This Row],[Cobro de la orde]]="Sí",H1126/G1126,0)</f>
        <v>0.40909090909090912</v>
      </c>
      <c r="K1126" s="12">
        <v>2</v>
      </c>
      <c r="L1126" s="12">
        <v>28</v>
      </c>
      <c r="M1126" s="6" t="s">
        <v>1142</v>
      </c>
      <c r="N1126" s="12" t="str">
        <f>VLOOKUP(TablaCocina[[#This Row],[Número de Orden]],TablaSala[[Número de Orden]:[Cobro de la Orden]],2,FALSE)</f>
        <v>Sí</v>
      </c>
    </row>
    <row r="1127" spans="1:14">
      <c r="A1127" s="6">
        <v>452</v>
      </c>
      <c r="B1127" s="12">
        <v>9</v>
      </c>
      <c r="C1127" s="6" t="s">
        <v>116</v>
      </c>
      <c r="D1127" s="12" t="s">
        <v>1162</v>
      </c>
      <c r="E1127" s="6">
        <v>13</v>
      </c>
      <c r="F1127" s="12">
        <v>21</v>
      </c>
      <c r="G1127" s="12">
        <f>IF(TablaCocina[[#This Row],[Cobro de la orde]]="Sí",F1127*K1127,0)</f>
        <v>21</v>
      </c>
      <c r="H1127" s="12">
        <f>IF(TablaCocina[[#This Row],[Cobro de la orde]]="Sí",(F1127-E1127)*K1127,0)</f>
        <v>8</v>
      </c>
      <c r="I1127" s="12">
        <f>IF(TablaCocina[[#This Row],[Cobro de la orde]]="Sí",F1127*K1127,0)</f>
        <v>21</v>
      </c>
      <c r="J1127" s="46">
        <f>IF(TablaCocina[[#This Row],[Cobro de la orde]]="Sí",H1127/G1127,0)</f>
        <v>0.38095238095238093</v>
      </c>
      <c r="K1127" s="12">
        <v>1</v>
      </c>
      <c r="L1127" s="12">
        <v>42</v>
      </c>
      <c r="M1127" s="6" t="s">
        <v>1143</v>
      </c>
      <c r="N1127" s="12" t="str">
        <f>VLOOKUP(TablaCocina[[#This Row],[Número de Orden]],TablaSala[[Número de Orden]:[Cobro de la Orden]],2,FALSE)</f>
        <v>Sí</v>
      </c>
    </row>
    <row r="1128" spans="1:14">
      <c r="A1128" s="6">
        <v>453</v>
      </c>
      <c r="B1128" s="12">
        <v>6</v>
      </c>
      <c r="C1128" s="6" t="s">
        <v>91</v>
      </c>
      <c r="D1128" s="12" t="s">
        <v>1159</v>
      </c>
      <c r="E1128" s="6">
        <v>20</v>
      </c>
      <c r="F1128" s="12">
        <v>34</v>
      </c>
      <c r="G1128" s="12">
        <f>IF(TablaCocina[[#This Row],[Cobro de la orde]]="Sí",F1128*K1128,0)</f>
        <v>0</v>
      </c>
      <c r="H1128" s="12">
        <f>IF(TablaCocina[[#This Row],[Cobro de la orde]]="Sí",(F1128-E1128)*K1128,0)</f>
        <v>0</v>
      </c>
      <c r="I1128" s="12">
        <f>IF(TablaCocina[[#This Row],[Cobro de la orde]]="Sí",F1128*K1128,0)</f>
        <v>0</v>
      </c>
      <c r="J1128" s="46">
        <f>IF(TablaCocina[[#This Row],[Cobro de la orde]]="Sí",H1128/G1128,0)</f>
        <v>0</v>
      </c>
      <c r="K1128" s="12">
        <v>1</v>
      </c>
      <c r="L1128" s="12">
        <v>42</v>
      </c>
      <c r="M1128" s="6" t="s">
        <v>1142</v>
      </c>
      <c r="N1128" s="12" t="str">
        <f>VLOOKUP(TablaCocina[[#This Row],[Número de Orden]],TablaSala[[Número de Orden]:[Cobro de la Orden]],2,FALSE)</f>
        <v>No</v>
      </c>
    </row>
    <row r="1129" spans="1:14">
      <c r="A1129" s="6">
        <v>453</v>
      </c>
      <c r="B1129" s="12">
        <v>6</v>
      </c>
      <c r="C1129" s="6" t="s">
        <v>428</v>
      </c>
      <c r="D1129" s="12" t="s">
        <v>1157</v>
      </c>
      <c r="E1129" s="6">
        <v>19</v>
      </c>
      <c r="F1129" s="12">
        <v>32</v>
      </c>
      <c r="G1129" s="12">
        <f>IF(TablaCocina[[#This Row],[Cobro de la orde]]="Sí",F1129*K1129,0)</f>
        <v>0</v>
      </c>
      <c r="H1129" s="12">
        <f>IF(TablaCocina[[#This Row],[Cobro de la orde]]="Sí",(F1129-E1129)*K1129,0)</f>
        <v>0</v>
      </c>
      <c r="I1129" s="12">
        <f>IF(TablaCocina[[#This Row],[Cobro de la orde]]="Sí",F1129*K1129,0)</f>
        <v>0</v>
      </c>
      <c r="J1129" s="46">
        <f>IF(TablaCocina[[#This Row],[Cobro de la orde]]="Sí",H1129/G1129,0)</f>
        <v>0</v>
      </c>
      <c r="K1129" s="12">
        <v>3</v>
      </c>
      <c r="L1129" s="12">
        <v>58</v>
      </c>
      <c r="M1129" s="6" t="s">
        <v>1142</v>
      </c>
      <c r="N1129" s="12" t="str">
        <f>VLOOKUP(TablaCocina[[#This Row],[Número de Orden]],TablaSala[[Número de Orden]:[Cobro de la Orden]],2,FALSE)</f>
        <v>No</v>
      </c>
    </row>
    <row r="1130" spans="1:14">
      <c r="A1130" s="6">
        <v>454</v>
      </c>
      <c r="B1130" s="12">
        <v>1</v>
      </c>
      <c r="C1130" s="6" t="s">
        <v>184</v>
      </c>
      <c r="D1130" s="12" t="s">
        <v>1149</v>
      </c>
      <c r="E1130" s="6">
        <v>16</v>
      </c>
      <c r="F1130" s="12">
        <v>27</v>
      </c>
      <c r="G1130" s="12">
        <f>IF(TablaCocina[[#This Row],[Cobro de la orde]]="Sí",F1130*K1130,0)</f>
        <v>0</v>
      </c>
      <c r="H1130" s="12">
        <f>IF(TablaCocina[[#This Row],[Cobro de la orde]]="Sí",(F1130-E1130)*K1130,0)</f>
        <v>0</v>
      </c>
      <c r="I1130" s="12">
        <f>IF(TablaCocina[[#This Row],[Cobro de la orde]]="Sí",F1130*K1130,0)</f>
        <v>0</v>
      </c>
      <c r="J1130" s="46">
        <f>IF(TablaCocina[[#This Row],[Cobro de la orde]]="Sí",H1130/G1130,0)</f>
        <v>0</v>
      </c>
      <c r="K1130" s="12">
        <v>2</v>
      </c>
      <c r="L1130" s="12">
        <v>49</v>
      </c>
      <c r="M1130" s="6" t="s">
        <v>1142</v>
      </c>
      <c r="N1130" s="12" t="str">
        <f>VLOOKUP(TablaCocina[[#This Row],[Número de Orden]],TablaSala[[Número de Orden]:[Cobro de la Orden]],2,FALSE)</f>
        <v>No</v>
      </c>
    </row>
    <row r="1131" spans="1:14">
      <c r="A1131" s="6">
        <v>454</v>
      </c>
      <c r="B1131" s="12">
        <v>1</v>
      </c>
      <c r="C1131" s="6" t="s">
        <v>194</v>
      </c>
      <c r="D1131" s="12" t="s">
        <v>1155</v>
      </c>
      <c r="E1131" s="6">
        <v>11</v>
      </c>
      <c r="F1131" s="12">
        <v>19</v>
      </c>
      <c r="G1131" s="12">
        <f>IF(TablaCocina[[#This Row],[Cobro de la orde]]="Sí",F1131*K1131,0)</f>
        <v>0</v>
      </c>
      <c r="H1131" s="12">
        <f>IF(TablaCocina[[#This Row],[Cobro de la orde]]="Sí",(F1131-E1131)*K1131,0)</f>
        <v>0</v>
      </c>
      <c r="I1131" s="12">
        <f>IF(TablaCocina[[#This Row],[Cobro de la orde]]="Sí",F1131*K1131,0)</f>
        <v>0</v>
      </c>
      <c r="J1131" s="46">
        <f>IF(TablaCocina[[#This Row],[Cobro de la orde]]="Sí",H1131/G1131,0)</f>
        <v>0</v>
      </c>
      <c r="K1131" s="12">
        <v>3</v>
      </c>
      <c r="L1131" s="12">
        <v>18</v>
      </c>
      <c r="M1131" s="6" t="s">
        <v>1143</v>
      </c>
      <c r="N1131" s="12" t="str">
        <f>VLOOKUP(TablaCocina[[#This Row],[Número de Orden]],TablaSala[[Número de Orden]:[Cobro de la Orden]],2,FALSE)</f>
        <v>No</v>
      </c>
    </row>
    <row r="1132" spans="1:14">
      <c r="A1132" s="6">
        <v>454</v>
      </c>
      <c r="B1132" s="12">
        <v>1</v>
      </c>
      <c r="C1132" s="6" t="s">
        <v>120</v>
      </c>
      <c r="D1132" s="12" t="s">
        <v>1151</v>
      </c>
      <c r="E1132" s="6">
        <v>22</v>
      </c>
      <c r="F1132" s="12">
        <v>36</v>
      </c>
      <c r="G1132" s="12">
        <f>IF(TablaCocina[[#This Row],[Cobro de la orde]]="Sí",F1132*K1132,0)</f>
        <v>0</v>
      </c>
      <c r="H1132" s="12">
        <f>IF(TablaCocina[[#This Row],[Cobro de la orde]]="Sí",(F1132-E1132)*K1132,0)</f>
        <v>0</v>
      </c>
      <c r="I1132" s="12">
        <f>IF(TablaCocina[[#This Row],[Cobro de la orde]]="Sí",F1132*K1132,0)</f>
        <v>0</v>
      </c>
      <c r="J1132" s="46">
        <f>IF(TablaCocina[[#This Row],[Cobro de la orde]]="Sí",H1132/G1132,0)</f>
        <v>0</v>
      </c>
      <c r="K1132" s="12">
        <v>2</v>
      </c>
      <c r="L1132" s="12">
        <v>42</v>
      </c>
      <c r="M1132" s="6" t="s">
        <v>1143</v>
      </c>
      <c r="N1132" s="12" t="str">
        <f>VLOOKUP(TablaCocina[[#This Row],[Número de Orden]],TablaSala[[Número de Orden]:[Cobro de la Orden]],2,FALSE)</f>
        <v>No</v>
      </c>
    </row>
    <row r="1133" spans="1:14">
      <c r="A1133" s="6">
        <v>454</v>
      </c>
      <c r="B1133" s="12">
        <v>1</v>
      </c>
      <c r="C1133" s="6" t="s">
        <v>209</v>
      </c>
      <c r="D1133" s="12" t="s">
        <v>1165</v>
      </c>
      <c r="E1133" s="6">
        <v>15</v>
      </c>
      <c r="F1133" s="12">
        <v>25</v>
      </c>
      <c r="G1133" s="12">
        <f>IF(TablaCocina[[#This Row],[Cobro de la orde]]="Sí",F1133*K1133,0)</f>
        <v>0</v>
      </c>
      <c r="H1133" s="12">
        <f>IF(TablaCocina[[#This Row],[Cobro de la orde]]="Sí",(F1133-E1133)*K1133,0)</f>
        <v>0</v>
      </c>
      <c r="I1133" s="12">
        <f>IF(TablaCocina[[#This Row],[Cobro de la orde]]="Sí",F1133*K1133,0)</f>
        <v>0</v>
      </c>
      <c r="J1133" s="46">
        <f>IF(TablaCocina[[#This Row],[Cobro de la orde]]="Sí",H1133/G1133,0)</f>
        <v>0</v>
      </c>
      <c r="K1133" s="12">
        <v>2</v>
      </c>
      <c r="L1133" s="12">
        <v>44</v>
      </c>
      <c r="M1133" s="6" t="s">
        <v>1142</v>
      </c>
      <c r="N1133" s="12" t="str">
        <f>VLOOKUP(TablaCocina[[#This Row],[Número de Orden]],TablaSala[[Número de Orden]:[Cobro de la Orden]],2,FALSE)</f>
        <v>No</v>
      </c>
    </row>
    <row r="1134" spans="1:14">
      <c r="A1134" s="6">
        <v>455</v>
      </c>
      <c r="B1134" s="12">
        <v>12</v>
      </c>
      <c r="C1134" s="6" t="s">
        <v>273</v>
      </c>
      <c r="D1134" s="12" t="s">
        <v>1146</v>
      </c>
      <c r="E1134" s="6">
        <v>14</v>
      </c>
      <c r="F1134" s="12">
        <v>24</v>
      </c>
      <c r="G1134" s="12">
        <f>IF(TablaCocina[[#This Row],[Cobro de la orde]]="Sí",F1134*K1134,0)</f>
        <v>48</v>
      </c>
      <c r="H1134" s="12">
        <f>IF(TablaCocina[[#This Row],[Cobro de la orde]]="Sí",(F1134-E1134)*K1134,0)</f>
        <v>20</v>
      </c>
      <c r="I1134" s="12">
        <f>IF(TablaCocina[[#This Row],[Cobro de la orde]]="Sí",F1134*K1134,0)</f>
        <v>48</v>
      </c>
      <c r="J1134" s="46">
        <f>IF(TablaCocina[[#This Row],[Cobro de la orde]]="Sí",H1134/G1134,0)</f>
        <v>0.41666666666666669</v>
      </c>
      <c r="K1134" s="12">
        <v>2</v>
      </c>
      <c r="L1134" s="12">
        <v>11</v>
      </c>
      <c r="M1134" s="6" t="s">
        <v>1142</v>
      </c>
      <c r="N1134" s="12" t="str">
        <f>VLOOKUP(TablaCocina[[#This Row],[Número de Orden]],TablaSala[[Número de Orden]:[Cobro de la Orden]],2,FALSE)</f>
        <v>Sí</v>
      </c>
    </row>
    <row r="1135" spans="1:14">
      <c r="A1135" s="6">
        <v>456</v>
      </c>
      <c r="B1135" s="12">
        <v>13</v>
      </c>
      <c r="C1135" s="6" t="s">
        <v>79</v>
      </c>
      <c r="D1135" s="12" t="s">
        <v>1150</v>
      </c>
      <c r="E1135" s="6">
        <v>25</v>
      </c>
      <c r="F1135" s="12">
        <v>40</v>
      </c>
      <c r="G1135" s="12">
        <f>IF(TablaCocina[[#This Row],[Cobro de la orde]]="Sí",F1135*K1135,0)</f>
        <v>80</v>
      </c>
      <c r="H1135" s="12">
        <f>IF(TablaCocina[[#This Row],[Cobro de la orde]]="Sí",(F1135-E1135)*K1135,0)</f>
        <v>30</v>
      </c>
      <c r="I1135" s="12">
        <f>IF(TablaCocina[[#This Row],[Cobro de la orde]]="Sí",F1135*K1135,0)</f>
        <v>80</v>
      </c>
      <c r="J1135" s="46">
        <f>IF(TablaCocina[[#This Row],[Cobro de la orde]]="Sí",H1135/G1135,0)</f>
        <v>0.375</v>
      </c>
      <c r="K1135" s="12">
        <v>2</v>
      </c>
      <c r="L1135" s="12">
        <v>47</v>
      </c>
      <c r="M1135" s="6" t="s">
        <v>1143</v>
      </c>
      <c r="N1135" s="12" t="str">
        <f>VLOOKUP(TablaCocina[[#This Row],[Número de Orden]],TablaSala[[Número de Orden]:[Cobro de la Orden]],2,FALSE)</f>
        <v>Sí</v>
      </c>
    </row>
    <row r="1136" spans="1:14">
      <c r="A1136" s="6">
        <v>456</v>
      </c>
      <c r="B1136" s="12">
        <v>13</v>
      </c>
      <c r="C1136" s="6" t="s">
        <v>91</v>
      </c>
      <c r="D1136" s="12" t="s">
        <v>1159</v>
      </c>
      <c r="E1136" s="6">
        <v>20</v>
      </c>
      <c r="F1136" s="12">
        <v>34</v>
      </c>
      <c r="G1136" s="12">
        <f>IF(TablaCocina[[#This Row],[Cobro de la orde]]="Sí",F1136*K1136,0)</f>
        <v>68</v>
      </c>
      <c r="H1136" s="12">
        <f>IF(TablaCocina[[#This Row],[Cobro de la orde]]="Sí",(F1136-E1136)*K1136,0)</f>
        <v>28</v>
      </c>
      <c r="I1136" s="12">
        <f>IF(TablaCocina[[#This Row],[Cobro de la orde]]="Sí",F1136*K1136,0)</f>
        <v>68</v>
      </c>
      <c r="J1136" s="46">
        <f>IF(TablaCocina[[#This Row],[Cobro de la orde]]="Sí",H1136/G1136,0)</f>
        <v>0.41176470588235292</v>
      </c>
      <c r="K1136" s="12">
        <v>2</v>
      </c>
      <c r="L1136" s="12">
        <v>24</v>
      </c>
      <c r="M1136" s="6" t="s">
        <v>1142</v>
      </c>
      <c r="N1136" s="12" t="str">
        <f>VLOOKUP(TablaCocina[[#This Row],[Número de Orden]],TablaSala[[Número de Orden]:[Cobro de la Orden]],2,FALSE)</f>
        <v>Sí</v>
      </c>
    </row>
    <row r="1137" spans="1:14">
      <c r="A1137" s="6">
        <v>457</v>
      </c>
      <c r="B1137" s="12">
        <v>18</v>
      </c>
      <c r="C1137" s="6" t="s">
        <v>453</v>
      </c>
      <c r="D1137" s="12" t="s">
        <v>1153</v>
      </c>
      <c r="E1137" s="6">
        <v>20</v>
      </c>
      <c r="F1137" s="12">
        <v>33</v>
      </c>
      <c r="G1137" s="12">
        <f>IF(TablaCocina[[#This Row],[Cobro de la orde]]="Sí",F1137*K1137,0)</f>
        <v>99</v>
      </c>
      <c r="H1137" s="12">
        <f>IF(TablaCocina[[#This Row],[Cobro de la orde]]="Sí",(F1137-E1137)*K1137,0)</f>
        <v>39</v>
      </c>
      <c r="I1137" s="12">
        <f>IF(TablaCocina[[#This Row],[Cobro de la orde]]="Sí",F1137*K1137,0)</f>
        <v>99</v>
      </c>
      <c r="J1137" s="46">
        <f>IF(TablaCocina[[#This Row],[Cobro de la orde]]="Sí",H1137/G1137,0)</f>
        <v>0.39393939393939392</v>
      </c>
      <c r="K1137" s="12">
        <v>3</v>
      </c>
      <c r="L1137" s="12">
        <v>43</v>
      </c>
      <c r="M1137" s="6" t="s">
        <v>1143</v>
      </c>
      <c r="N1137" s="12" t="str">
        <f>VLOOKUP(TablaCocina[[#This Row],[Número de Orden]],TablaSala[[Número de Orden]:[Cobro de la Orden]],2,FALSE)</f>
        <v>Sí</v>
      </c>
    </row>
    <row r="1138" spans="1:14">
      <c r="A1138" s="6">
        <v>457</v>
      </c>
      <c r="B1138" s="12">
        <v>18</v>
      </c>
      <c r="C1138" s="6" t="s">
        <v>194</v>
      </c>
      <c r="D1138" s="12" t="s">
        <v>1155</v>
      </c>
      <c r="E1138" s="6">
        <v>11</v>
      </c>
      <c r="F1138" s="12">
        <v>19</v>
      </c>
      <c r="G1138" s="12">
        <f>IF(TablaCocina[[#This Row],[Cobro de la orde]]="Sí",F1138*K1138,0)</f>
        <v>38</v>
      </c>
      <c r="H1138" s="12">
        <f>IF(TablaCocina[[#This Row],[Cobro de la orde]]="Sí",(F1138-E1138)*K1138,0)</f>
        <v>16</v>
      </c>
      <c r="I1138" s="12">
        <f>IF(TablaCocina[[#This Row],[Cobro de la orde]]="Sí",F1138*K1138,0)</f>
        <v>38</v>
      </c>
      <c r="J1138" s="46">
        <f>IF(TablaCocina[[#This Row],[Cobro de la orde]]="Sí",H1138/G1138,0)</f>
        <v>0.42105263157894735</v>
      </c>
      <c r="K1138" s="12">
        <v>2</v>
      </c>
      <c r="L1138" s="12">
        <v>15</v>
      </c>
      <c r="M1138" s="6" t="s">
        <v>1143</v>
      </c>
      <c r="N1138" s="12" t="str">
        <f>VLOOKUP(TablaCocina[[#This Row],[Número de Orden]],TablaSala[[Número de Orden]:[Cobro de la Orden]],2,FALSE)</f>
        <v>Sí</v>
      </c>
    </row>
    <row r="1139" spans="1:14">
      <c r="A1139" s="6">
        <v>458</v>
      </c>
      <c r="B1139" s="12">
        <v>4</v>
      </c>
      <c r="C1139" s="6" t="s">
        <v>71</v>
      </c>
      <c r="D1139" s="12" t="s">
        <v>1154</v>
      </c>
      <c r="E1139" s="6">
        <v>16</v>
      </c>
      <c r="F1139" s="12">
        <v>28</v>
      </c>
      <c r="G1139" s="12">
        <f>IF(TablaCocina[[#This Row],[Cobro de la orde]]="Sí",F1139*K1139,0)</f>
        <v>56</v>
      </c>
      <c r="H1139" s="12">
        <f>IF(TablaCocina[[#This Row],[Cobro de la orde]]="Sí",(F1139-E1139)*K1139,0)</f>
        <v>24</v>
      </c>
      <c r="I1139" s="12">
        <f>IF(TablaCocina[[#This Row],[Cobro de la orde]]="Sí",F1139*K1139,0)</f>
        <v>56</v>
      </c>
      <c r="J1139" s="46">
        <f>IF(TablaCocina[[#This Row],[Cobro de la orde]]="Sí",H1139/G1139,0)</f>
        <v>0.42857142857142855</v>
      </c>
      <c r="K1139" s="12">
        <v>2</v>
      </c>
      <c r="L1139" s="12">
        <v>11</v>
      </c>
      <c r="M1139" s="6" t="s">
        <v>1143</v>
      </c>
      <c r="N1139" s="12" t="str">
        <f>VLOOKUP(TablaCocina[[#This Row],[Número de Orden]],TablaSala[[Número de Orden]:[Cobro de la Orden]],2,FALSE)</f>
        <v>Sí</v>
      </c>
    </row>
    <row r="1140" spans="1:14">
      <c r="A1140" s="6">
        <v>458</v>
      </c>
      <c r="B1140" s="12">
        <v>4</v>
      </c>
      <c r="C1140" s="6" t="s">
        <v>91</v>
      </c>
      <c r="D1140" s="12" t="s">
        <v>1159</v>
      </c>
      <c r="E1140" s="6">
        <v>20</v>
      </c>
      <c r="F1140" s="12">
        <v>34</v>
      </c>
      <c r="G1140" s="12">
        <f>IF(TablaCocina[[#This Row],[Cobro de la orde]]="Sí",F1140*K1140,0)</f>
        <v>102</v>
      </c>
      <c r="H1140" s="12">
        <f>IF(TablaCocina[[#This Row],[Cobro de la orde]]="Sí",(F1140-E1140)*K1140,0)</f>
        <v>42</v>
      </c>
      <c r="I1140" s="12">
        <f>IF(TablaCocina[[#This Row],[Cobro de la orde]]="Sí",F1140*K1140,0)</f>
        <v>102</v>
      </c>
      <c r="J1140" s="46">
        <f>IF(TablaCocina[[#This Row],[Cobro de la orde]]="Sí",H1140/G1140,0)</f>
        <v>0.41176470588235292</v>
      </c>
      <c r="K1140" s="12">
        <v>3</v>
      </c>
      <c r="L1140" s="12">
        <v>28</v>
      </c>
      <c r="M1140" s="6" t="s">
        <v>1142</v>
      </c>
      <c r="N1140" s="12" t="str">
        <f>VLOOKUP(TablaCocina[[#This Row],[Número de Orden]],TablaSala[[Número de Orden]:[Cobro de la Orden]],2,FALSE)</f>
        <v>Sí</v>
      </c>
    </row>
    <row r="1141" spans="1:14">
      <c r="A1141" s="6">
        <v>458</v>
      </c>
      <c r="B1141" s="12">
        <v>4</v>
      </c>
      <c r="C1141" s="6" t="s">
        <v>453</v>
      </c>
      <c r="D1141" s="12" t="s">
        <v>1153</v>
      </c>
      <c r="E1141" s="6">
        <v>20</v>
      </c>
      <c r="F1141" s="12">
        <v>33</v>
      </c>
      <c r="G1141" s="12">
        <f>IF(TablaCocina[[#This Row],[Cobro de la orde]]="Sí",F1141*K1141,0)</f>
        <v>66</v>
      </c>
      <c r="H1141" s="12">
        <f>IF(TablaCocina[[#This Row],[Cobro de la orde]]="Sí",(F1141-E1141)*K1141,0)</f>
        <v>26</v>
      </c>
      <c r="I1141" s="12">
        <f>IF(TablaCocina[[#This Row],[Cobro de la orde]]="Sí",F1141*K1141,0)</f>
        <v>66</v>
      </c>
      <c r="J1141" s="46">
        <f>IF(TablaCocina[[#This Row],[Cobro de la orde]]="Sí",H1141/G1141,0)</f>
        <v>0.39393939393939392</v>
      </c>
      <c r="K1141" s="12">
        <v>2</v>
      </c>
      <c r="L1141" s="12">
        <v>6</v>
      </c>
      <c r="M1141" s="6" t="s">
        <v>1142</v>
      </c>
      <c r="N1141" s="12" t="str">
        <f>VLOOKUP(TablaCocina[[#This Row],[Número de Orden]],TablaSala[[Número de Orden]:[Cobro de la Orden]],2,FALSE)</f>
        <v>Sí</v>
      </c>
    </row>
    <row r="1142" spans="1:14">
      <c r="A1142" s="6">
        <v>458</v>
      </c>
      <c r="B1142" s="12">
        <v>4</v>
      </c>
      <c r="C1142" s="6" t="s">
        <v>349</v>
      </c>
      <c r="D1142" s="12" t="s">
        <v>1158</v>
      </c>
      <c r="E1142" s="6">
        <v>13</v>
      </c>
      <c r="F1142" s="12">
        <v>22</v>
      </c>
      <c r="G1142" s="12">
        <f>IF(TablaCocina[[#This Row],[Cobro de la orde]]="Sí",F1142*K1142,0)</f>
        <v>44</v>
      </c>
      <c r="H1142" s="12">
        <f>IF(TablaCocina[[#This Row],[Cobro de la orde]]="Sí",(F1142-E1142)*K1142,0)</f>
        <v>18</v>
      </c>
      <c r="I1142" s="12">
        <f>IF(TablaCocina[[#This Row],[Cobro de la orde]]="Sí",F1142*K1142,0)</f>
        <v>44</v>
      </c>
      <c r="J1142" s="46">
        <f>IF(TablaCocina[[#This Row],[Cobro de la orde]]="Sí",H1142/G1142,0)</f>
        <v>0.40909090909090912</v>
      </c>
      <c r="K1142" s="12">
        <v>2</v>
      </c>
      <c r="L1142" s="12">
        <v>44</v>
      </c>
      <c r="M1142" s="6" t="s">
        <v>1142</v>
      </c>
      <c r="N1142" s="12" t="str">
        <f>VLOOKUP(TablaCocina[[#This Row],[Número de Orden]],TablaSala[[Número de Orden]:[Cobro de la Orden]],2,FALSE)</f>
        <v>Sí</v>
      </c>
    </row>
    <row r="1143" spans="1:14">
      <c r="A1143" s="6">
        <v>459</v>
      </c>
      <c r="B1143" s="12">
        <v>20</v>
      </c>
      <c r="C1143" s="6" t="s">
        <v>71</v>
      </c>
      <c r="D1143" s="12" t="s">
        <v>1154</v>
      </c>
      <c r="E1143" s="6">
        <v>16</v>
      </c>
      <c r="F1143" s="12">
        <v>28</v>
      </c>
      <c r="G1143" s="12">
        <f>IF(TablaCocina[[#This Row],[Cobro de la orde]]="Sí",F1143*K1143,0)</f>
        <v>84</v>
      </c>
      <c r="H1143" s="12">
        <f>IF(TablaCocina[[#This Row],[Cobro de la orde]]="Sí",(F1143-E1143)*K1143,0)</f>
        <v>36</v>
      </c>
      <c r="I1143" s="12">
        <f>IF(TablaCocina[[#This Row],[Cobro de la orde]]="Sí",F1143*K1143,0)</f>
        <v>84</v>
      </c>
      <c r="J1143" s="46">
        <f>IF(TablaCocina[[#This Row],[Cobro de la orde]]="Sí",H1143/G1143,0)</f>
        <v>0.42857142857142855</v>
      </c>
      <c r="K1143" s="12">
        <v>3</v>
      </c>
      <c r="L1143" s="12">
        <v>30</v>
      </c>
      <c r="M1143" s="6" t="s">
        <v>1142</v>
      </c>
      <c r="N1143" s="12" t="str">
        <f>VLOOKUP(TablaCocina[[#This Row],[Número de Orden]],TablaSala[[Número de Orden]:[Cobro de la Orden]],2,FALSE)</f>
        <v>Sí</v>
      </c>
    </row>
    <row r="1144" spans="1:14">
      <c r="A1144" s="6">
        <v>460</v>
      </c>
      <c r="B1144" s="12">
        <v>19</v>
      </c>
      <c r="C1144" s="6" t="s">
        <v>71</v>
      </c>
      <c r="D1144" s="12" t="s">
        <v>1154</v>
      </c>
      <c r="E1144" s="6">
        <v>16</v>
      </c>
      <c r="F1144" s="12">
        <v>28</v>
      </c>
      <c r="G1144" s="12">
        <f>IF(TablaCocina[[#This Row],[Cobro de la orde]]="Sí",F1144*K1144,0)</f>
        <v>28</v>
      </c>
      <c r="H1144" s="12">
        <f>IF(TablaCocina[[#This Row],[Cobro de la orde]]="Sí",(F1144-E1144)*K1144,0)</f>
        <v>12</v>
      </c>
      <c r="I1144" s="12">
        <f>IF(TablaCocina[[#This Row],[Cobro de la orde]]="Sí",F1144*K1144,0)</f>
        <v>28</v>
      </c>
      <c r="J1144" s="46">
        <f>IF(TablaCocina[[#This Row],[Cobro de la orde]]="Sí",H1144/G1144,0)</f>
        <v>0.42857142857142855</v>
      </c>
      <c r="K1144" s="12">
        <v>1</v>
      </c>
      <c r="L1144" s="12">
        <v>40</v>
      </c>
      <c r="M1144" s="6" t="s">
        <v>1143</v>
      </c>
      <c r="N1144" s="12" t="str">
        <f>VLOOKUP(TablaCocina[[#This Row],[Número de Orden]],TablaSala[[Número de Orden]:[Cobro de la Orden]],2,FALSE)</f>
        <v>Sí</v>
      </c>
    </row>
    <row r="1145" spans="1:14">
      <c r="A1145" s="6">
        <v>460</v>
      </c>
      <c r="B1145" s="12">
        <v>19</v>
      </c>
      <c r="C1145" s="6" t="s">
        <v>270</v>
      </c>
      <c r="D1145" s="12" t="s">
        <v>1164</v>
      </c>
      <c r="E1145" s="6">
        <v>15</v>
      </c>
      <c r="F1145" s="12">
        <v>26</v>
      </c>
      <c r="G1145" s="12">
        <f>IF(TablaCocina[[#This Row],[Cobro de la orde]]="Sí",F1145*K1145,0)</f>
        <v>26</v>
      </c>
      <c r="H1145" s="12">
        <f>IF(TablaCocina[[#This Row],[Cobro de la orde]]="Sí",(F1145-E1145)*K1145,0)</f>
        <v>11</v>
      </c>
      <c r="I1145" s="12">
        <f>IF(TablaCocina[[#This Row],[Cobro de la orde]]="Sí",F1145*K1145,0)</f>
        <v>26</v>
      </c>
      <c r="J1145" s="46">
        <f>IF(TablaCocina[[#This Row],[Cobro de la orde]]="Sí",H1145/G1145,0)</f>
        <v>0.42307692307692307</v>
      </c>
      <c r="K1145" s="12">
        <v>1</v>
      </c>
      <c r="L1145" s="12">
        <v>8</v>
      </c>
      <c r="M1145" s="6" t="s">
        <v>1143</v>
      </c>
      <c r="N1145" s="12" t="str">
        <f>VLOOKUP(TablaCocina[[#This Row],[Número de Orden]],TablaSala[[Número de Orden]:[Cobro de la Orden]],2,FALSE)</f>
        <v>Sí</v>
      </c>
    </row>
    <row r="1146" spans="1:14">
      <c r="A1146" s="6">
        <v>460</v>
      </c>
      <c r="B1146" s="12">
        <v>19</v>
      </c>
      <c r="C1146" s="6" t="s">
        <v>209</v>
      </c>
      <c r="D1146" s="12" t="s">
        <v>1165</v>
      </c>
      <c r="E1146" s="6">
        <v>15</v>
      </c>
      <c r="F1146" s="12">
        <v>25</v>
      </c>
      <c r="G1146" s="12">
        <f>IF(TablaCocina[[#This Row],[Cobro de la orde]]="Sí",F1146*K1146,0)</f>
        <v>50</v>
      </c>
      <c r="H1146" s="12">
        <f>IF(TablaCocina[[#This Row],[Cobro de la orde]]="Sí",(F1146-E1146)*K1146,0)</f>
        <v>20</v>
      </c>
      <c r="I1146" s="12">
        <f>IF(TablaCocina[[#This Row],[Cobro de la orde]]="Sí",F1146*K1146,0)</f>
        <v>50</v>
      </c>
      <c r="J1146" s="46">
        <f>IF(TablaCocina[[#This Row],[Cobro de la orde]]="Sí",H1146/G1146,0)</f>
        <v>0.4</v>
      </c>
      <c r="K1146" s="12">
        <v>2</v>
      </c>
      <c r="L1146" s="12">
        <v>43</v>
      </c>
      <c r="M1146" s="6" t="s">
        <v>1142</v>
      </c>
      <c r="N1146" s="12" t="str">
        <f>VLOOKUP(TablaCocina[[#This Row],[Número de Orden]],TablaSala[[Número de Orden]:[Cobro de la Orden]],2,FALSE)</f>
        <v>Sí</v>
      </c>
    </row>
    <row r="1147" spans="1:14">
      <c r="A1147" s="6">
        <v>460</v>
      </c>
      <c r="B1147" s="12">
        <v>19</v>
      </c>
      <c r="C1147" s="6" t="s">
        <v>273</v>
      </c>
      <c r="D1147" s="12" t="s">
        <v>1146</v>
      </c>
      <c r="E1147" s="6">
        <v>14</v>
      </c>
      <c r="F1147" s="12">
        <v>24</v>
      </c>
      <c r="G1147" s="12">
        <f>IF(TablaCocina[[#This Row],[Cobro de la orde]]="Sí",F1147*K1147,0)</f>
        <v>72</v>
      </c>
      <c r="H1147" s="12">
        <f>IF(TablaCocina[[#This Row],[Cobro de la orde]]="Sí",(F1147-E1147)*K1147,0)</f>
        <v>30</v>
      </c>
      <c r="I1147" s="12">
        <f>IF(TablaCocina[[#This Row],[Cobro de la orde]]="Sí",F1147*K1147,0)</f>
        <v>72</v>
      </c>
      <c r="J1147" s="46">
        <f>IF(TablaCocina[[#This Row],[Cobro de la orde]]="Sí",H1147/G1147,0)</f>
        <v>0.41666666666666669</v>
      </c>
      <c r="K1147" s="12">
        <v>3</v>
      </c>
      <c r="L1147" s="12">
        <v>33</v>
      </c>
      <c r="M1147" s="6" t="s">
        <v>1142</v>
      </c>
      <c r="N1147" s="12" t="str">
        <f>VLOOKUP(TablaCocina[[#This Row],[Número de Orden]],TablaSala[[Número de Orden]:[Cobro de la Orden]],2,FALSE)</f>
        <v>Sí</v>
      </c>
    </row>
    <row r="1148" spans="1:14">
      <c r="A1148" s="6">
        <v>461</v>
      </c>
      <c r="B1148" s="12">
        <v>4</v>
      </c>
      <c r="C1148" s="6" t="s">
        <v>47</v>
      </c>
      <c r="D1148" s="12" t="s">
        <v>1156</v>
      </c>
      <c r="E1148" s="6">
        <v>21</v>
      </c>
      <c r="F1148" s="12">
        <v>35</v>
      </c>
      <c r="G1148" s="12">
        <f>IF(TablaCocina[[#This Row],[Cobro de la orde]]="Sí",F1148*K1148,0)</f>
        <v>70</v>
      </c>
      <c r="H1148" s="12">
        <f>IF(TablaCocina[[#This Row],[Cobro de la orde]]="Sí",(F1148-E1148)*K1148,0)</f>
        <v>28</v>
      </c>
      <c r="I1148" s="12">
        <f>IF(TablaCocina[[#This Row],[Cobro de la orde]]="Sí",F1148*K1148,0)</f>
        <v>70</v>
      </c>
      <c r="J1148" s="46">
        <f>IF(TablaCocina[[#This Row],[Cobro de la orde]]="Sí",H1148/G1148,0)</f>
        <v>0.4</v>
      </c>
      <c r="K1148" s="12">
        <v>2</v>
      </c>
      <c r="L1148" s="12">
        <v>38</v>
      </c>
      <c r="M1148" s="6" t="s">
        <v>1143</v>
      </c>
      <c r="N1148" s="12" t="str">
        <f>VLOOKUP(TablaCocina[[#This Row],[Número de Orden]],TablaSala[[Número de Orden]:[Cobro de la Orden]],2,FALSE)</f>
        <v>Sí</v>
      </c>
    </row>
    <row r="1149" spans="1:14">
      <c r="A1149" s="6">
        <v>461</v>
      </c>
      <c r="B1149" s="12">
        <v>4</v>
      </c>
      <c r="C1149" s="6" t="s">
        <v>65</v>
      </c>
      <c r="D1149" s="12" t="s">
        <v>1152</v>
      </c>
      <c r="E1149" s="6">
        <v>17</v>
      </c>
      <c r="F1149" s="12">
        <v>29</v>
      </c>
      <c r="G1149" s="12">
        <f>IF(TablaCocina[[#This Row],[Cobro de la orde]]="Sí",F1149*K1149,0)</f>
        <v>29</v>
      </c>
      <c r="H1149" s="12">
        <f>IF(TablaCocina[[#This Row],[Cobro de la orde]]="Sí",(F1149-E1149)*K1149,0)</f>
        <v>12</v>
      </c>
      <c r="I1149" s="12">
        <f>IF(TablaCocina[[#This Row],[Cobro de la orde]]="Sí",F1149*K1149,0)</f>
        <v>29</v>
      </c>
      <c r="J1149" s="46">
        <f>IF(TablaCocina[[#This Row],[Cobro de la orde]]="Sí",H1149/G1149,0)</f>
        <v>0.41379310344827586</v>
      </c>
      <c r="K1149" s="12">
        <v>1</v>
      </c>
      <c r="L1149" s="12">
        <v>28</v>
      </c>
      <c r="M1149" s="6" t="s">
        <v>1142</v>
      </c>
      <c r="N1149" s="12" t="str">
        <f>VLOOKUP(TablaCocina[[#This Row],[Número de Orden]],TablaSala[[Número de Orden]:[Cobro de la Orden]],2,FALSE)</f>
        <v>Sí</v>
      </c>
    </row>
    <row r="1150" spans="1:14">
      <c r="A1150" s="6">
        <v>462</v>
      </c>
      <c r="B1150" s="12">
        <v>9</v>
      </c>
      <c r="C1150" s="6" t="s">
        <v>453</v>
      </c>
      <c r="D1150" s="12" t="s">
        <v>1153</v>
      </c>
      <c r="E1150" s="6">
        <v>20</v>
      </c>
      <c r="F1150" s="12">
        <v>33</v>
      </c>
      <c r="G1150" s="12">
        <f>IF(TablaCocina[[#This Row],[Cobro de la orde]]="Sí",F1150*K1150,0)</f>
        <v>99</v>
      </c>
      <c r="H1150" s="12">
        <f>IF(TablaCocina[[#This Row],[Cobro de la orde]]="Sí",(F1150-E1150)*K1150,0)</f>
        <v>39</v>
      </c>
      <c r="I1150" s="12">
        <f>IF(TablaCocina[[#This Row],[Cobro de la orde]]="Sí",F1150*K1150,0)</f>
        <v>99</v>
      </c>
      <c r="J1150" s="46">
        <f>IF(TablaCocina[[#This Row],[Cobro de la orde]]="Sí",H1150/G1150,0)</f>
        <v>0.39393939393939392</v>
      </c>
      <c r="K1150" s="12">
        <v>3</v>
      </c>
      <c r="L1150" s="12">
        <v>11</v>
      </c>
      <c r="M1150" s="6" t="s">
        <v>1142</v>
      </c>
      <c r="N1150" s="12" t="str">
        <f>VLOOKUP(TablaCocina[[#This Row],[Número de Orden]],TablaSala[[Número de Orden]:[Cobro de la Orden]],2,FALSE)</f>
        <v>Sí</v>
      </c>
    </row>
    <row r="1151" spans="1:14">
      <c r="A1151" s="6">
        <v>463</v>
      </c>
      <c r="B1151" s="12">
        <v>7</v>
      </c>
      <c r="C1151" s="6" t="s">
        <v>200</v>
      </c>
      <c r="D1151" s="12" t="s">
        <v>1148</v>
      </c>
      <c r="E1151" s="6">
        <v>19</v>
      </c>
      <c r="F1151" s="12">
        <v>31</v>
      </c>
      <c r="G1151" s="12">
        <f>IF(TablaCocina[[#This Row],[Cobro de la orde]]="Sí",F1151*K1151,0)</f>
        <v>93</v>
      </c>
      <c r="H1151" s="12">
        <f>IF(TablaCocina[[#This Row],[Cobro de la orde]]="Sí",(F1151-E1151)*K1151,0)</f>
        <v>36</v>
      </c>
      <c r="I1151" s="12">
        <f>IF(TablaCocina[[#This Row],[Cobro de la orde]]="Sí",F1151*K1151,0)</f>
        <v>93</v>
      </c>
      <c r="J1151" s="46">
        <f>IF(TablaCocina[[#This Row],[Cobro de la orde]]="Sí",H1151/G1151,0)</f>
        <v>0.38709677419354838</v>
      </c>
      <c r="K1151" s="12">
        <v>3</v>
      </c>
      <c r="L1151" s="12">
        <v>14</v>
      </c>
      <c r="M1151" s="6" t="s">
        <v>1143</v>
      </c>
      <c r="N1151" s="12" t="str">
        <f>VLOOKUP(TablaCocina[[#This Row],[Número de Orden]],TablaSala[[Número de Orden]:[Cobro de la Orden]],2,FALSE)</f>
        <v>Sí</v>
      </c>
    </row>
    <row r="1152" spans="1:14">
      <c r="A1152" s="6">
        <v>464</v>
      </c>
      <c r="B1152" s="12">
        <v>16</v>
      </c>
      <c r="C1152" s="6" t="s">
        <v>270</v>
      </c>
      <c r="D1152" s="12" t="s">
        <v>1164</v>
      </c>
      <c r="E1152" s="6">
        <v>15</v>
      </c>
      <c r="F1152" s="12">
        <v>26</v>
      </c>
      <c r="G1152" s="12">
        <f>IF(TablaCocina[[#This Row],[Cobro de la orde]]="Sí",F1152*K1152,0)</f>
        <v>78</v>
      </c>
      <c r="H1152" s="12">
        <f>IF(TablaCocina[[#This Row],[Cobro de la orde]]="Sí",(F1152-E1152)*K1152,0)</f>
        <v>33</v>
      </c>
      <c r="I1152" s="12">
        <f>IF(TablaCocina[[#This Row],[Cobro de la orde]]="Sí",F1152*K1152,0)</f>
        <v>78</v>
      </c>
      <c r="J1152" s="46">
        <f>IF(TablaCocina[[#This Row],[Cobro de la orde]]="Sí",H1152/G1152,0)</f>
        <v>0.42307692307692307</v>
      </c>
      <c r="K1152" s="12">
        <v>3</v>
      </c>
      <c r="L1152" s="12">
        <v>50</v>
      </c>
      <c r="M1152" s="6" t="s">
        <v>1143</v>
      </c>
      <c r="N1152" s="12" t="str">
        <f>VLOOKUP(TablaCocina[[#This Row],[Número de Orden]],TablaSala[[Número de Orden]:[Cobro de la Orden]],2,FALSE)</f>
        <v>Sí</v>
      </c>
    </row>
    <row r="1153" spans="1:14">
      <c r="A1153" s="6">
        <v>464</v>
      </c>
      <c r="B1153" s="12">
        <v>16</v>
      </c>
      <c r="C1153" s="6" t="s">
        <v>184</v>
      </c>
      <c r="D1153" s="12" t="s">
        <v>1149</v>
      </c>
      <c r="E1153" s="6">
        <v>16</v>
      </c>
      <c r="F1153" s="12">
        <v>27</v>
      </c>
      <c r="G1153" s="12">
        <f>IF(TablaCocina[[#This Row],[Cobro de la orde]]="Sí",F1153*K1153,0)</f>
        <v>54</v>
      </c>
      <c r="H1153" s="12">
        <f>IF(TablaCocina[[#This Row],[Cobro de la orde]]="Sí",(F1153-E1153)*K1153,0)</f>
        <v>22</v>
      </c>
      <c r="I1153" s="12">
        <f>IF(TablaCocina[[#This Row],[Cobro de la orde]]="Sí",F1153*K1153,0)</f>
        <v>54</v>
      </c>
      <c r="J1153" s="46">
        <f>IF(TablaCocina[[#This Row],[Cobro de la orde]]="Sí",H1153/G1153,0)</f>
        <v>0.40740740740740738</v>
      </c>
      <c r="K1153" s="12">
        <v>2</v>
      </c>
      <c r="L1153" s="12">
        <v>24</v>
      </c>
      <c r="M1153" s="6" t="s">
        <v>1142</v>
      </c>
      <c r="N1153" s="12" t="str">
        <f>VLOOKUP(TablaCocina[[#This Row],[Número de Orden]],TablaSala[[Número de Orden]:[Cobro de la Orden]],2,FALSE)</f>
        <v>Sí</v>
      </c>
    </row>
    <row r="1154" spans="1:14">
      <c r="A1154" s="6">
        <v>464</v>
      </c>
      <c r="B1154" s="12">
        <v>16</v>
      </c>
      <c r="C1154" s="6" t="s">
        <v>349</v>
      </c>
      <c r="D1154" s="12" t="s">
        <v>1158</v>
      </c>
      <c r="E1154" s="6">
        <v>13</v>
      </c>
      <c r="F1154" s="12">
        <v>22</v>
      </c>
      <c r="G1154" s="12">
        <f>IF(TablaCocina[[#This Row],[Cobro de la orde]]="Sí",F1154*K1154,0)</f>
        <v>22</v>
      </c>
      <c r="H1154" s="12">
        <f>IF(TablaCocina[[#This Row],[Cobro de la orde]]="Sí",(F1154-E1154)*K1154,0)</f>
        <v>9</v>
      </c>
      <c r="I1154" s="12">
        <f>IF(TablaCocina[[#This Row],[Cobro de la orde]]="Sí",F1154*K1154,0)</f>
        <v>22</v>
      </c>
      <c r="J1154" s="46">
        <f>IF(TablaCocina[[#This Row],[Cobro de la orde]]="Sí",H1154/G1154,0)</f>
        <v>0.40909090909090912</v>
      </c>
      <c r="K1154" s="12">
        <v>1</v>
      </c>
      <c r="L1154" s="12">
        <v>10</v>
      </c>
      <c r="M1154" s="6" t="s">
        <v>1142</v>
      </c>
      <c r="N1154" s="12" t="str">
        <f>VLOOKUP(TablaCocina[[#This Row],[Número de Orden]],TablaSala[[Número de Orden]:[Cobro de la Orden]],2,FALSE)</f>
        <v>Sí</v>
      </c>
    </row>
    <row r="1155" spans="1:14">
      <c r="A1155" s="6">
        <v>465</v>
      </c>
      <c r="B1155" s="12">
        <v>4</v>
      </c>
      <c r="C1155" s="6" t="s">
        <v>209</v>
      </c>
      <c r="D1155" s="12" t="s">
        <v>1165</v>
      </c>
      <c r="E1155" s="6">
        <v>15</v>
      </c>
      <c r="F1155" s="12">
        <v>25</v>
      </c>
      <c r="G1155" s="12">
        <f>IF(TablaCocina[[#This Row],[Cobro de la orde]]="Sí",F1155*K1155,0)</f>
        <v>75</v>
      </c>
      <c r="H1155" s="12">
        <f>IF(TablaCocina[[#This Row],[Cobro de la orde]]="Sí",(F1155-E1155)*K1155,0)</f>
        <v>30</v>
      </c>
      <c r="I1155" s="12">
        <f>IF(TablaCocina[[#This Row],[Cobro de la orde]]="Sí",F1155*K1155,0)</f>
        <v>75</v>
      </c>
      <c r="J1155" s="46">
        <f>IF(TablaCocina[[#This Row],[Cobro de la orde]]="Sí",H1155/G1155,0)</f>
        <v>0.4</v>
      </c>
      <c r="K1155" s="12">
        <v>3</v>
      </c>
      <c r="L1155" s="12">
        <v>37</v>
      </c>
      <c r="M1155" s="6" t="s">
        <v>1142</v>
      </c>
      <c r="N1155" s="12" t="str">
        <f>VLOOKUP(TablaCocina[[#This Row],[Número de Orden]],TablaSala[[Número de Orden]:[Cobro de la Orden]],2,FALSE)</f>
        <v>Sí</v>
      </c>
    </row>
    <row r="1156" spans="1:14">
      <c r="A1156" s="6">
        <v>465</v>
      </c>
      <c r="B1156" s="12">
        <v>4</v>
      </c>
      <c r="C1156" s="6" t="s">
        <v>345</v>
      </c>
      <c r="D1156" s="12" t="s">
        <v>1161</v>
      </c>
      <c r="E1156" s="6">
        <v>14</v>
      </c>
      <c r="F1156" s="12">
        <v>23</v>
      </c>
      <c r="G1156" s="12">
        <f>IF(TablaCocina[[#This Row],[Cobro de la orde]]="Sí",F1156*K1156,0)</f>
        <v>46</v>
      </c>
      <c r="H1156" s="12">
        <f>IF(TablaCocina[[#This Row],[Cobro de la orde]]="Sí",(F1156-E1156)*K1156,0)</f>
        <v>18</v>
      </c>
      <c r="I1156" s="12">
        <f>IF(TablaCocina[[#This Row],[Cobro de la orde]]="Sí",F1156*K1156,0)</f>
        <v>46</v>
      </c>
      <c r="J1156" s="46">
        <f>IF(TablaCocina[[#This Row],[Cobro de la orde]]="Sí",H1156/G1156,0)</f>
        <v>0.39130434782608697</v>
      </c>
      <c r="K1156" s="12">
        <v>2</v>
      </c>
      <c r="L1156" s="12">
        <v>23</v>
      </c>
      <c r="M1156" s="6" t="s">
        <v>1143</v>
      </c>
      <c r="N1156" s="12" t="str">
        <f>VLOOKUP(TablaCocina[[#This Row],[Número de Orden]],TablaSala[[Número de Orden]:[Cobro de la Orden]],2,FALSE)</f>
        <v>Sí</v>
      </c>
    </row>
    <row r="1157" spans="1:14">
      <c r="A1157" s="6">
        <v>466</v>
      </c>
      <c r="B1157" s="12">
        <v>4</v>
      </c>
      <c r="C1157" s="6" t="s">
        <v>349</v>
      </c>
      <c r="D1157" s="12" t="s">
        <v>1158</v>
      </c>
      <c r="E1157" s="6">
        <v>13</v>
      </c>
      <c r="F1157" s="12">
        <v>22</v>
      </c>
      <c r="G1157" s="12">
        <f>IF(TablaCocina[[#This Row],[Cobro de la orde]]="Sí",F1157*K1157,0)</f>
        <v>22</v>
      </c>
      <c r="H1157" s="12">
        <f>IF(TablaCocina[[#This Row],[Cobro de la orde]]="Sí",(F1157-E1157)*K1157,0)</f>
        <v>9</v>
      </c>
      <c r="I1157" s="12">
        <f>IF(TablaCocina[[#This Row],[Cobro de la orde]]="Sí",F1157*K1157,0)</f>
        <v>22</v>
      </c>
      <c r="J1157" s="46">
        <f>IF(TablaCocina[[#This Row],[Cobro de la orde]]="Sí",H1157/G1157,0)</f>
        <v>0.40909090909090912</v>
      </c>
      <c r="K1157" s="12">
        <v>1</v>
      </c>
      <c r="L1157" s="12">
        <v>50</v>
      </c>
      <c r="M1157" s="6" t="s">
        <v>1143</v>
      </c>
      <c r="N1157" s="12" t="str">
        <f>VLOOKUP(TablaCocina[[#This Row],[Número de Orden]],TablaSala[[Número de Orden]:[Cobro de la Orden]],2,FALSE)</f>
        <v>Sí</v>
      </c>
    </row>
    <row r="1158" spans="1:14">
      <c r="A1158" s="6">
        <v>466</v>
      </c>
      <c r="B1158" s="12">
        <v>4</v>
      </c>
      <c r="C1158" s="6" t="s">
        <v>114</v>
      </c>
      <c r="D1158" s="12" t="s">
        <v>1147</v>
      </c>
      <c r="E1158" s="6">
        <v>18</v>
      </c>
      <c r="F1158" s="12">
        <v>30</v>
      </c>
      <c r="G1158" s="12">
        <f>IF(TablaCocina[[#This Row],[Cobro de la orde]]="Sí",F1158*K1158,0)</f>
        <v>90</v>
      </c>
      <c r="H1158" s="12">
        <f>IF(TablaCocina[[#This Row],[Cobro de la orde]]="Sí",(F1158-E1158)*K1158,0)</f>
        <v>36</v>
      </c>
      <c r="I1158" s="12">
        <f>IF(TablaCocina[[#This Row],[Cobro de la orde]]="Sí",F1158*K1158,0)</f>
        <v>90</v>
      </c>
      <c r="J1158" s="46">
        <f>IF(TablaCocina[[#This Row],[Cobro de la orde]]="Sí",H1158/G1158,0)</f>
        <v>0.4</v>
      </c>
      <c r="K1158" s="12">
        <v>3</v>
      </c>
      <c r="L1158" s="12">
        <v>52</v>
      </c>
      <c r="M1158" s="6" t="s">
        <v>1142</v>
      </c>
      <c r="N1158" s="12" t="str">
        <f>VLOOKUP(TablaCocina[[#This Row],[Número de Orden]],TablaSala[[Número de Orden]:[Cobro de la Orden]],2,FALSE)</f>
        <v>Sí</v>
      </c>
    </row>
    <row r="1159" spans="1:14">
      <c r="A1159" s="6">
        <v>466</v>
      </c>
      <c r="B1159" s="12">
        <v>4</v>
      </c>
      <c r="C1159" s="6" t="s">
        <v>71</v>
      </c>
      <c r="D1159" s="12" t="s">
        <v>1154</v>
      </c>
      <c r="E1159" s="6">
        <v>16</v>
      </c>
      <c r="F1159" s="12">
        <v>28</v>
      </c>
      <c r="G1159" s="12">
        <f>IF(TablaCocina[[#This Row],[Cobro de la orde]]="Sí",F1159*K1159,0)</f>
        <v>28</v>
      </c>
      <c r="H1159" s="12">
        <f>IF(TablaCocina[[#This Row],[Cobro de la orde]]="Sí",(F1159-E1159)*K1159,0)</f>
        <v>12</v>
      </c>
      <c r="I1159" s="12">
        <f>IF(TablaCocina[[#This Row],[Cobro de la orde]]="Sí",F1159*K1159,0)</f>
        <v>28</v>
      </c>
      <c r="J1159" s="46">
        <f>IF(TablaCocina[[#This Row],[Cobro de la orde]]="Sí",H1159/G1159,0)</f>
        <v>0.42857142857142855</v>
      </c>
      <c r="K1159" s="12">
        <v>1</v>
      </c>
      <c r="L1159" s="12">
        <v>43</v>
      </c>
      <c r="M1159" s="6" t="s">
        <v>1142</v>
      </c>
      <c r="N1159" s="12" t="str">
        <f>VLOOKUP(TablaCocina[[#This Row],[Número de Orden]],TablaSala[[Número de Orden]:[Cobro de la Orden]],2,FALSE)</f>
        <v>Sí</v>
      </c>
    </row>
    <row r="1160" spans="1:14">
      <c r="A1160" s="6">
        <v>467</v>
      </c>
      <c r="B1160" s="12">
        <v>15</v>
      </c>
      <c r="C1160" s="6" t="s">
        <v>453</v>
      </c>
      <c r="D1160" s="12" t="s">
        <v>1153</v>
      </c>
      <c r="E1160" s="6">
        <v>20</v>
      </c>
      <c r="F1160" s="12">
        <v>33</v>
      </c>
      <c r="G1160" s="12">
        <f>IF(TablaCocina[[#This Row],[Cobro de la orde]]="Sí",F1160*K1160,0)</f>
        <v>99</v>
      </c>
      <c r="H1160" s="12">
        <f>IF(TablaCocina[[#This Row],[Cobro de la orde]]="Sí",(F1160-E1160)*K1160,0)</f>
        <v>39</v>
      </c>
      <c r="I1160" s="12">
        <f>IF(TablaCocina[[#This Row],[Cobro de la orde]]="Sí",F1160*K1160,0)</f>
        <v>99</v>
      </c>
      <c r="J1160" s="46">
        <f>IF(TablaCocina[[#This Row],[Cobro de la orde]]="Sí",H1160/G1160,0)</f>
        <v>0.39393939393939392</v>
      </c>
      <c r="K1160" s="12">
        <v>3</v>
      </c>
      <c r="L1160" s="12">
        <v>13</v>
      </c>
      <c r="M1160" s="6" t="s">
        <v>1142</v>
      </c>
      <c r="N1160" s="12" t="str">
        <f>VLOOKUP(TablaCocina[[#This Row],[Número de Orden]],TablaSala[[Número de Orden]:[Cobro de la Orden]],2,FALSE)</f>
        <v>Sí</v>
      </c>
    </row>
    <row r="1161" spans="1:14">
      <c r="A1161" s="6">
        <v>467</v>
      </c>
      <c r="B1161" s="12">
        <v>15</v>
      </c>
      <c r="C1161" s="6" t="s">
        <v>349</v>
      </c>
      <c r="D1161" s="12" t="s">
        <v>1158</v>
      </c>
      <c r="E1161" s="6">
        <v>13</v>
      </c>
      <c r="F1161" s="12">
        <v>22</v>
      </c>
      <c r="G1161" s="12">
        <f>IF(TablaCocina[[#This Row],[Cobro de la orde]]="Sí",F1161*K1161,0)</f>
        <v>44</v>
      </c>
      <c r="H1161" s="12">
        <f>IF(TablaCocina[[#This Row],[Cobro de la orde]]="Sí",(F1161-E1161)*K1161,0)</f>
        <v>18</v>
      </c>
      <c r="I1161" s="12">
        <f>IF(TablaCocina[[#This Row],[Cobro de la orde]]="Sí",F1161*K1161,0)</f>
        <v>44</v>
      </c>
      <c r="J1161" s="46">
        <f>IF(TablaCocina[[#This Row],[Cobro de la orde]]="Sí",H1161/G1161,0)</f>
        <v>0.40909090909090912</v>
      </c>
      <c r="K1161" s="12">
        <v>2</v>
      </c>
      <c r="L1161" s="12">
        <v>59</v>
      </c>
      <c r="M1161" s="6" t="s">
        <v>1142</v>
      </c>
      <c r="N1161" s="12" t="str">
        <f>VLOOKUP(TablaCocina[[#This Row],[Número de Orden]],TablaSala[[Número de Orden]:[Cobro de la Orden]],2,FALSE)</f>
        <v>Sí</v>
      </c>
    </row>
    <row r="1162" spans="1:14">
      <c r="A1162" s="6">
        <v>468</v>
      </c>
      <c r="B1162" s="12">
        <v>14</v>
      </c>
      <c r="C1162" s="6" t="s">
        <v>194</v>
      </c>
      <c r="D1162" s="12" t="s">
        <v>1155</v>
      </c>
      <c r="E1162" s="6">
        <v>11</v>
      </c>
      <c r="F1162" s="12">
        <v>19</v>
      </c>
      <c r="G1162" s="12">
        <f>IF(TablaCocina[[#This Row],[Cobro de la orde]]="Sí",F1162*K1162,0)</f>
        <v>38</v>
      </c>
      <c r="H1162" s="12">
        <f>IF(TablaCocina[[#This Row],[Cobro de la orde]]="Sí",(F1162-E1162)*K1162,0)</f>
        <v>16</v>
      </c>
      <c r="I1162" s="12">
        <f>IF(TablaCocina[[#This Row],[Cobro de la orde]]="Sí",F1162*K1162,0)</f>
        <v>38</v>
      </c>
      <c r="J1162" s="46">
        <f>IF(TablaCocina[[#This Row],[Cobro de la orde]]="Sí",H1162/G1162,0)</f>
        <v>0.42105263157894735</v>
      </c>
      <c r="K1162" s="12">
        <v>2</v>
      </c>
      <c r="L1162" s="12">
        <v>38</v>
      </c>
      <c r="M1162" s="6" t="s">
        <v>1143</v>
      </c>
      <c r="N1162" s="12" t="str">
        <f>VLOOKUP(TablaCocina[[#This Row],[Número de Orden]],TablaSala[[Número de Orden]:[Cobro de la Orden]],2,FALSE)</f>
        <v>Sí</v>
      </c>
    </row>
    <row r="1163" spans="1:14">
      <c r="A1163" s="6">
        <v>468</v>
      </c>
      <c r="B1163" s="12">
        <v>14</v>
      </c>
      <c r="C1163" s="6" t="s">
        <v>255</v>
      </c>
      <c r="D1163" s="12" t="s">
        <v>1160</v>
      </c>
      <c r="E1163" s="6">
        <v>12</v>
      </c>
      <c r="F1163" s="12">
        <v>20</v>
      </c>
      <c r="G1163" s="12">
        <f>IF(TablaCocina[[#This Row],[Cobro de la orde]]="Sí",F1163*K1163,0)</f>
        <v>40</v>
      </c>
      <c r="H1163" s="12">
        <f>IF(TablaCocina[[#This Row],[Cobro de la orde]]="Sí",(F1163-E1163)*K1163,0)</f>
        <v>16</v>
      </c>
      <c r="I1163" s="12">
        <f>IF(TablaCocina[[#This Row],[Cobro de la orde]]="Sí",F1163*K1163,0)</f>
        <v>40</v>
      </c>
      <c r="J1163" s="46">
        <f>IF(TablaCocina[[#This Row],[Cobro de la orde]]="Sí",H1163/G1163,0)</f>
        <v>0.4</v>
      </c>
      <c r="K1163" s="12">
        <v>2</v>
      </c>
      <c r="L1163" s="12">
        <v>16</v>
      </c>
      <c r="M1163" s="6" t="s">
        <v>1143</v>
      </c>
      <c r="N1163" s="12" t="str">
        <f>VLOOKUP(TablaCocina[[#This Row],[Número de Orden]],TablaSala[[Número de Orden]:[Cobro de la Orden]],2,FALSE)</f>
        <v>Sí</v>
      </c>
    </row>
    <row r="1164" spans="1:14">
      <c r="A1164" s="6">
        <v>468</v>
      </c>
      <c r="B1164" s="12">
        <v>14</v>
      </c>
      <c r="C1164" s="6" t="s">
        <v>71</v>
      </c>
      <c r="D1164" s="12" t="s">
        <v>1154</v>
      </c>
      <c r="E1164" s="6">
        <v>16</v>
      </c>
      <c r="F1164" s="12">
        <v>28</v>
      </c>
      <c r="G1164" s="12">
        <f>IF(TablaCocina[[#This Row],[Cobro de la orde]]="Sí",F1164*K1164,0)</f>
        <v>28</v>
      </c>
      <c r="H1164" s="12">
        <f>IF(TablaCocina[[#This Row],[Cobro de la orde]]="Sí",(F1164-E1164)*K1164,0)</f>
        <v>12</v>
      </c>
      <c r="I1164" s="12">
        <f>IF(TablaCocina[[#This Row],[Cobro de la orde]]="Sí",F1164*K1164,0)</f>
        <v>28</v>
      </c>
      <c r="J1164" s="46">
        <f>IF(TablaCocina[[#This Row],[Cobro de la orde]]="Sí",H1164/G1164,0)</f>
        <v>0.42857142857142855</v>
      </c>
      <c r="K1164" s="12">
        <v>1</v>
      </c>
      <c r="L1164" s="12">
        <v>9</v>
      </c>
      <c r="M1164" s="6" t="s">
        <v>1143</v>
      </c>
      <c r="N1164" s="12" t="str">
        <f>VLOOKUP(TablaCocina[[#This Row],[Número de Orden]],TablaSala[[Número de Orden]:[Cobro de la Orden]],2,FALSE)</f>
        <v>Sí</v>
      </c>
    </row>
    <row r="1165" spans="1:14">
      <c r="A1165" s="6">
        <v>469</v>
      </c>
      <c r="B1165" s="12">
        <v>1</v>
      </c>
      <c r="C1165" s="6" t="s">
        <v>47</v>
      </c>
      <c r="D1165" s="12" t="s">
        <v>1156</v>
      </c>
      <c r="E1165" s="6">
        <v>21</v>
      </c>
      <c r="F1165" s="12">
        <v>35</v>
      </c>
      <c r="G1165" s="12">
        <f>IF(TablaCocina[[#This Row],[Cobro de la orde]]="Sí",F1165*K1165,0)</f>
        <v>105</v>
      </c>
      <c r="H1165" s="12">
        <f>IF(TablaCocina[[#This Row],[Cobro de la orde]]="Sí",(F1165-E1165)*K1165,0)</f>
        <v>42</v>
      </c>
      <c r="I1165" s="12">
        <f>IF(TablaCocina[[#This Row],[Cobro de la orde]]="Sí",F1165*K1165,0)</f>
        <v>105</v>
      </c>
      <c r="J1165" s="46">
        <f>IF(TablaCocina[[#This Row],[Cobro de la orde]]="Sí",H1165/G1165,0)</f>
        <v>0.4</v>
      </c>
      <c r="K1165" s="12">
        <v>3</v>
      </c>
      <c r="L1165" s="12">
        <v>22</v>
      </c>
      <c r="M1165" s="6" t="s">
        <v>1143</v>
      </c>
      <c r="N1165" s="12" t="str">
        <f>VLOOKUP(TablaCocina[[#This Row],[Número de Orden]],TablaSala[[Número de Orden]:[Cobro de la Orden]],2,FALSE)</f>
        <v>Sí</v>
      </c>
    </row>
    <row r="1166" spans="1:14">
      <c r="A1166" s="6">
        <v>469</v>
      </c>
      <c r="B1166" s="12">
        <v>1</v>
      </c>
      <c r="C1166" s="6" t="s">
        <v>428</v>
      </c>
      <c r="D1166" s="12" t="s">
        <v>1157</v>
      </c>
      <c r="E1166" s="6">
        <v>19</v>
      </c>
      <c r="F1166" s="12">
        <v>32</v>
      </c>
      <c r="G1166" s="12">
        <f>IF(TablaCocina[[#This Row],[Cobro de la orde]]="Sí",F1166*K1166,0)</f>
        <v>32</v>
      </c>
      <c r="H1166" s="12">
        <f>IF(TablaCocina[[#This Row],[Cobro de la orde]]="Sí",(F1166-E1166)*K1166,0)</f>
        <v>13</v>
      </c>
      <c r="I1166" s="12">
        <f>IF(TablaCocina[[#This Row],[Cobro de la orde]]="Sí",F1166*K1166,0)</f>
        <v>32</v>
      </c>
      <c r="J1166" s="46">
        <f>IF(TablaCocina[[#This Row],[Cobro de la orde]]="Sí",H1166/G1166,0)</f>
        <v>0.40625</v>
      </c>
      <c r="K1166" s="12">
        <v>1</v>
      </c>
      <c r="L1166" s="12">
        <v>44</v>
      </c>
      <c r="M1166" s="6" t="s">
        <v>1142</v>
      </c>
      <c r="N1166" s="12" t="str">
        <f>VLOOKUP(TablaCocina[[#This Row],[Número de Orden]],TablaSala[[Número de Orden]:[Cobro de la Orden]],2,FALSE)</f>
        <v>Sí</v>
      </c>
    </row>
    <row r="1167" spans="1:14">
      <c r="A1167" s="6">
        <v>470</v>
      </c>
      <c r="B1167" s="12">
        <v>17</v>
      </c>
      <c r="C1167" s="6" t="s">
        <v>273</v>
      </c>
      <c r="D1167" s="12" t="s">
        <v>1146</v>
      </c>
      <c r="E1167" s="6">
        <v>14</v>
      </c>
      <c r="F1167" s="12">
        <v>24</v>
      </c>
      <c r="G1167" s="12">
        <f>IF(TablaCocina[[#This Row],[Cobro de la orde]]="Sí",F1167*K1167,0)</f>
        <v>24</v>
      </c>
      <c r="H1167" s="12">
        <f>IF(TablaCocina[[#This Row],[Cobro de la orde]]="Sí",(F1167-E1167)*K1167,0)</f>
        <v>10</v>
      </c>
      <c r="I1167" s="12">
        <f>IF(TablaCocina[[#This Row],[Cobro de la orde]]="Sí",F1167*K1167,0)</f>
        <v>24</v>
      </c>
      <c r="J1167" s="46">
        <f>IF(TablaCocina[[#This Row],[Cobro de la orde]]="Sí",H1167/G1167,0)</f>
        <v>0.41666666666666669</v>
      </c>
      <c r="K1167" s="12">
        <v>1</v>
      </c>
      <c r="L1167" s="12">
        <v>44</v>
      </c>
      <c r="M1167" s="6" t="s">
        <v>1142</v>
      </c>
      <c r="N1167" s="12" t="str">
        <f>VLOOKUP(TablaCocina[[#This Row],[Número de Orden]],TablaSala[[Número de Orden]:[Cobro de la Orden]],2,FALSE)</f>
        <v>Sí</v>
      </c>
    </row>
    <row r="1168" spans="1:14">
      <c r="A1168" s="6">
        <v>470</v>
      </c>
      <c r="B1168" s="12">
        <v>17</v>
      </c>
      <c r="C1168" s="6" t="s">
        <v>131</v>
      </c>
      <c r="D1168" s="12" t="s">
        <v>1163</v>
      </c>
      <c r="E1168" s="6">
        <v>10</v>
      </c>
      <c r="F1168" s="12">
        <v>18</v>
      </c>
      <c r="G1168" s="12">
        <f>IF(TablaCocina[[#This Row],[Cobro de la orde]]="Sí",F1168*K1168,0)</f>
        <v>54</v>
      </c>
      <c r="H1168" s="12">
        <f>IF(TablaCocina[[#This Row],[Cobro de la orde]]="Sí",(F1168-E1168)*K1168,0)</f>
        <v>24</v>
      </c>
      <c r="I1168" s="12">
        <f>IF(TablaCocina[[#This Row],[Cobro de la orde]]="Sí",F1168*K1168,0)</f>
        <v>54</v>
      </c>
      <c r="J1168" s="46">
        <f>IF(TablaCocina[[#This Row],[Cobro de la orde]]="Sí",H1168/G1168,0)</f>
        <v>0.44444444444444442</v>
      </c>
      <c r="K1168" s="12">
        <v>3</v>
      </c>
      <c r="L1168" s="12">
        <v>28</v>
      </c>
      <c r="M1168" s="6" t="s">
        <v>1142</v>
      </c>
      <c r="N1168" s="12" t="str">
        <f>VLOOKUP(TablaCocina[[#This Row],[Número de Orden]],TablaSala[[Número de Orden]:[Cobro de la Orden]],2,FALSE)</f>
        <v>Sí</v>
      </c>
    </row>
    <row r="1169" spans="1:14">
      <c r="A1169" s="6">
        <v>471</v>
      </c>
      <c r="B1169" s="12">
        <v>7</v>
      </c>
      <c r="C1169" s="6" t="s">
        <v>47</v>
      </c>
      <c r="D1169" s="12" t="s">
        <v>1156</v>
      </c>
      <c r="E1169" s="6">
        <v>21</v>
      </c>
      <c r="F1169" s="12">
        <v>35</v>
      </c>
      <c r="G1169" s="12">
        <f>IF(TablaCocina[[#This Row],[Cobro de la orde]]="Sí",F1169*K1169,0)</f>
        <v>105</v>
      </c>
      <c r="H1169" s="12">
        <f>IF(TablaCocina[[#This Row],[Cobro de la orde]]="Sí",(F1169-E1169)*K1169,0)</f>
        <v>42</v>
      </c>
      <c r="I1169" s="12">
        <f>IF(TablaCocina[[#This Row],[Cobro de la orde]]="Sí",F1169*K1169,0)</f>
        <v>105</v>
      </c>
      <c r="J1169" s="46">
        <f>IF(TablaCocina[[#This Row],[Cobro de la orde]]="Sí",H1169/G1169,0)</f>
        <v>0.4</v>
      </c>
      <c r="K1169" s="12">
        <v>3</v>
      </c>
      <c r="L1169" s="12">
        <v>57</v>
      </c>
      <c r="M1169" s="6" t="s">
        <v>1142</v>
      </c>
      <c r="N1169" s="12" t="str">
        <f>VLOOKUP(TablaCocina[[#This Row],[Número de Orden]],TablaSala[[Número de Orden]:[Cobro de la Orden]],2,FALSE)</f>
        <v>Sí</v>
      </c>
    </row>
    <row r="1170" spans="1:14">
      <c r="A1170" s="6">
        <v>472</v>
      </c>
      <c r="B1170" s="12">
        <v>20</v>
      </c>
      <c r="C1170" s="6" t="s">
        <v>47</v>
      </c>
      <c r="D1170" s="12" t="s">
        <v>1156</v>
      </c>
      <c r="E1170" s="6">
        <v>21</v>
      </c>
      <c r="F1170" s="12">
        <v>35</v>
      </c>
      <c r="G1170" s="12">
        <f>IF(TablaCocina[[#This Row],[Cobro de la orde]]="Sí",F1170*K1170,0)</f>
        <v>70</v>
      </c>
      <c r="H1170" s="12">
        <f>IF(TablaCocina[[#This Row],[Cobro de la orde]]="Sí",(F1170-E1170)*K1170,0)</f>
        <v>28</v>
      </c>
      <c r="I1170" s="12">
        <f>IF(TablaCocina[[#This Row],[Cobro de la orde]]="Sí",F1170*K1170,0)</f>
        <v>70</v>
      </c>
      <c r="J1170" s="46">
        <f>IF(TablaCocina[[#This Row],[Cobro de la orde]]="Sí",H1170/G1170,0)</f>
        <v>0.4</v>
      </c>
      <c r="K1170" s="12">
        <v>2</v>
      </c>
      <c r="L1170" s="12">
        <v>42</v>
      </c>
      <c r="M1170" s="6" t="s">
        <v>1142</v>
      </c>
      <c r="N1170" s="12" t="str">
        <f>VLOOKUP(TablaCocina[[#This Row],[Número de Orden]],TablaSala[[Número de Orden]:[Cobro de la Orden]],2,FALSE)</f>
        <v>Sí</v>
      </c>
    </row>
    <row r="1171" spans="1:14">
      <c r="A1171" s="6">
        <v>472</v>
      </c>
      <c r="B1171" s="12">
        <v>20</v>
      </c>
      <c r="C1171" s="6" t="s">
        <v>349</v>
      </c>
      <c r="D1171" s="12" t="s">
        <v>1158</v>
      </c>
      <c r="E1171" s="6">
        <v>13</v>
      </c>
      <c r="F1171" s="12">
        <v>22</v>
      </c>
      <c r="G1171" s="12">
        <f>IF(TablaCocina[[#This Row],[Cobro de la orde]]="Sí",F1171*K1171,0)</f>
        <v>44</v>
      </c>
      <c r="H1171" s="12">
        <f>IF(TablaCocina[[#This Row],[Cobro de la orde]]="Sí",(F1171-E1171)*K1171,0)</f>
        <v>18</v>
      </c>
      <c r="I1171" s="12">
        <f>IF(TablaCocina[[#This Row],[Cobro de la orde]]="Sí",F1171*K1171,0)</f>
        <v>44</v>
      </c>
      <c r="J1171" s="46">
        <f>IF(TablaCocina[[#This Row],[Cobro de la orde]]="Sí",H1171/G1171,0)</f>
        <v>0.40909090909090912</v>
      </c>
      <c r="K1171" s="12">
        <v>2</v>
      </c>
      <c r="L1171" s="12">
        <v>31</v>
      </c>
      <c r="M1171" s="6" t="s">
        <v>1143</v>
      </c>
      <c r="N1171" s="12" t="str">
        <f>VLOOKUP(TablaCocina[[#This Row],[Número de Orden]],TablaSala[[Número de Orden]:[Cobro de la Orden]],2,FALSE)</f>
        <v>Sí</v>
      </c>
    </row>
    <row r="1172" spans="1:14">
      <c r="A1172" s="6">
        <v>473</v>
      </c>
      <c r="B1172" s="12">
        <v>13</v>
      </c>
      <c r="C1172" s="6" t="s">
        <v>349</v>
      </c>
      <c r="D1172" s="12" t="s">
        <v>1158</v>
      </c>
      <c r="E1172" s="6">
        <v>13</v>
      </c>
      <c r="F1172" s="12">
        <v>22</v>
      </c>
      <c r="G1172" s="12">
        <f>IF(TablaCocina[[#This Row],[Cobro de la orde]]="Sí",F1172*K1172,0)</f>
        <v>44</v>
      </c>
      <c r="H1172" s="12">
        <f>IF(TablaCocina[[#This Row],[Cobro de la orde]]="Sí",(F1172-E1172)*K1172,0)</f>
        <v>18</v>
      </c>
      <c r="I1172" s="12">
        <f>IF(TablaCocina[[#This Row],[Cobro de la orde]]="Sí",F1172*K1172,0)</f>
        <v>44</v>
      </c>
      <c r="J1172" s="46">
        <f>IF(TablaCocina[[#This Row],[Cobro de la orde]]="Sí",H1172/G1172,0)</f>
        <v>0.40909090909090912</v>
      </c>
      <c r="K1172" s="12">
        <v>2</v>
      </c>
      <c r="L1172" s="12">
        <v>51</v>
      </c>
      <c r="M1172" s="6" t="s">
        <v>1143</v>
      </c>
      <c r="N1172" s="12" t="str">
        <f>VLOOKUP(TablaCocina[[#This Row],[Número de Orden]],TablaSala[[Número de Orden]:[Cobro de la Orden]],2,FALSE)</f>
        <v>Sí</v>
      </c>
    </row>
    <row r="1173" spans="1:14">
      <c r="A1173" s="6">
        <v>473</v>
      </c>
      <c r="B1173" s="12">
        <v>13</v>
      </c>
      <c r="C1173" s="6" t="s">
        <v>47</v>
      </c>
      <c r="D1173" s="12" t="s">
        <v>1156</v>
      </c>
      <c r="E1173" s="6">
        <v>21</v>
      </c>
      <c r="F1173" s="12">
        <v>35</v>
      </c>
      <c r="G1173" s="12">
        <f>IF(TablaCocina[[#This Row],[Cobro de la orde]]="Sí",F1173*K1173,0)</f>
        <v>35</v>
      </c>
      <c r="H1173" s="12">
        <f>IF(TablaCocina[[#This Row],[Cobro de la orde]]="Sí",(F1173-E1173)*K1173,0)</f>
        <v>14</v>
      </c>
      <c r="I1173" s="12">
        <f>IF(TablaCocina[[#This Row],[Cobro de la orde]]="Sí",F1173*K1173,0)</f>
        <v>35</v>
      </c>
      <c r="J1173" s="46">
        <f>IF(TablaCocina[[#This Row],[Cobro de la orde]]="Sí",H1173/G1173,0)</f>
        <v>0.4</v>
      </c>
      <c r="K1173" s="12">
        <v>1</v>
      </c>
      <c r="L1173" s="12">
        <v>10</v>
      </c>
      <c r="M1173" s="6" t="s">
        <v>1142</v>
      </c>
      <c r="N1173" s="12" t="str">
        <f>VLOOKUP(TablaCocina[[#This Row],[Número de Orden]],TablaSala[[Número de Orden]:[Cobro de la Orden]],2,FALSE)</f>
        <v>Sí</v>
      </c>
    </row>
    <row r="1174" spans="1:14">
      <c r="A1174" s="6">
        <v>474</v>
      </c>
      <c r="B1174" s="12">
        <v>2</v>
      </c>
      <c r="C1174" s="6" t="s">
        <v>91</v>
      </c>
      <c r="D1174" s="12" t="s">
        <v>1159</v>
      </c>
      <c r="E1174" s="6">
        <v>20</v>
      </c>
      <c r="F1174" s="12">
        <v>34</v>
      </c>
      <c r="G1174" s="12">
        <f>IF(TablaCocina[[#This Row],[Cobro de la orde]]="Sí",F1174*K1174,0)</f>
        <v>0</v>
      </c>
      <c r="H1174" s="12">
        <f>IF(TablaCocina[[#This Row],[Cobro de la orde]]="Sí",(F1174-E1174)*K1174,0)</f>
        <v>0</v>
      </c>
      <c r="I1174" s="12">
        <f>IF(TablaCocina[[#This Row],[Cobro de la orde]]="Sí",F1174*K1174,0)</f>
        <v>0</v>
      </c>
      <c r="J1174" s="46">
        <f>IF(TablaCocina[[#This Row],[Cobro de la orde]]="Sí",H1174/G1174,0)</f>
        <v>0</v>
      </c>
      <c r="K1174" s="12">
        <v>1</v>
      </c>
      <c r="L1174" s="12">
        <v>55</v>
      </c>
      <c r="M1174" s="6" t="s">
        <v>1143</v>
      </c>
      <c r="N1174" s="12" t="str">
        <f>VLOOKUP(TablaCocina[[#This Row],[Número de Orden]],TablaSala[[Número de Orden]:[Cobro de la Orden]],2,FALSE)</f>
        <v>No</v>
      </c>
    </row>
    <row r="1175" spans="1:14">
      <c r="A1175" s="6">
        <v>474</v>
      </c>
      <c r="B1175" s="12">
        <v>2</v>
      </c>
      <c r="C1175" s="6" t="s">
        <v>65</v>
      </c>
      <c r="D1175" s="12" t="s">
        <v>1152</v>
      </c>
      <c r="E1175" s="6">
        <v>17</v>
      </c>
      <c r="F1175" s="12">
        <v>29</v>
      </c>
      <c r="G1175" s="12">
        <f>IF(TablaCocina[[#This Row],[Cobro de la orde]]="Sí",F1175*K1175,0)</f>
        <v>0</v>
      </c>
      <c r="H1175" s="12">
        <f>IF(TablaCocina[[#This Row],[Cobro de la orde]]="Sí",(F1175-E1175)*K1175,0)</f>
        <v>0</v>
      </c>
      <c r="I1175" s="12">
        <f>IF(TablaCocina[[#This Row],[Cobro de la orde]]="Sí",F1175*K1175,0)</f>
        <v>0</v>
      </c>
      <c r="J1175" s="46">
        <f>IF(TablaCocina[[#This Row],[Cobro de la orde]]="Sí",H1175/G1175,0)</f>
        <v>0</v>
      </c>
      <c r="K1175" s="12">
        <v>1</v>
      </c>
      <c r="L1175" s="12">
        <v>37</v>
      </c>
      <c r="M1175" s="6" t="s">
        <v>1142</v>
      </c>
      <c r="N1175" s="12" t="str">
        <f>VLOOKUP(TablaCocina[[#This Row],[Número de Orden]],TablaSala[[Número de Orden]:[Cobro de la Orden]],2,FALSE)</f>
        <v>No</v>
      </c>
    </row>
    <row r="1176" spans="1:14">
      <c r="A1176" s="6">
        <v>474</v>
      </c>
      <c r="B1176" s="12">
        <v>2</v>
      </c>
      <c r="C1176" s="6" t="s">
        <v>200</v>
      </c>
      <c r="D1176" s="12" t="s">
        <v>1148</v>
      </c>
      <c r="E1176" s="6">
        <v>19</v>
      </c>
      <c r="F1176" s="12">
        <v>31</v>
      </c>
      <c r="G1176" s="12">
        <f>IF(TablaCocina[[#This Row],[Cobro de la orde]]="Sí",F1176*K1176,0)</f>
        <v>0</v>
      </c>
      <c r="H1176" s="12">
        <f>IF(TablaCocina[[#This Row],[Cobro de la orde]]="Sí",(F1176-E1176)*K1176,0)</f>
        <v>0</v>
      </c>
      <c r="I1176" s="12">
        <f>IF(TablaCocina[[#This Row],[Cobro de la orde]]="Sí",F1176*K1176,0)</f>
        <v>0</v>
      </c>
      <c r="J1176" s="46">
        <f>IF(TablaCocina[[#This Row],[Cobro de la orde]]="Sí",H1176/G1176,0)</f>
        <v>0</v>
      </c>
      <c r="K1176" s="12">
        <v>1</v>
      </c>
      <c r="L1176" s="12">
        <v>34</v>
      </c>
      <c r="M1176" s="6" t="s">
        <v>1143</v>
      </c>
      <c r="N1176" s="12" t="str">
        <f>VLOOKUP(TablaCocina[[#This Row],[Número de Orden]],TablaSala[[Número de Orden]:[Cobro de la Orden]],2,FALSE)</f>
        <v>No</v>
      </c>
    </row>
    <row r="1177" spans="1:14">
      <c r="A1177" s="6">
        <v>474</v>
      </c>
      <c r="B1177" s="12">
        <v>2</v>
      </c>
      <c r="C1177" s="6" t="s">
        <v>71</v>
      </c>
      <c r="D1177" s="12" t="s">
        <v>1154</v>
      </c>
      <c r="E1177" s="6">
        <v>16</v>
      </c>
      <c r="F1177" s="12">
        <v>28</v>
      </c>
      <c r="G1177" s="12">
        <f>IF(TablaCocina[[#This Row],[Cobro de la orde]]="Sí",F1177*K1177,0)</f>
        <v>0</v>
      </c>
      <c r="H1177" s="12">
        <f>IF(TablaCocina[[#This Row],[Cobro de la orde]]="Sí",(F1177-E1177)*K1177,0)</f>
        <v>0</v>
      </c>
      <c r="I1177" s="12">
        <f>IF(TablaCocina[[#This Row],[Cobro de la orde]]="Sí",F1177*K1177,0)</f>
        <v>0</v>
      </c>
      <c r="J1177" s="46">
        <f>IF(TablaCocina[[#This Row],[Cobro de la orde]]="Sí",H1177/G1177,0)</f>
        <v>0</v>
      </c>
      <c r="K1177" s="12">
        <v>3</v>
      </c>
      <c r="L1177" s="12">
        <v>35</v>
      </c>
      <c r="M1177" s="6" t="s">
        <v>1142</v>
      </c>
      <c r="N1177" s="12" t="str">
        <f>VLOOKUP(TablaCocina[[#This Row],[Número de Orden]],TablaSala[[Número de Orden]:[Cobro de la Orden]],2,FALSE)</f>
        <v>No</v>
      </c>
    </row>
    <row r="1178" spans="1:14">
      <c r="A1178" s="6">
        <v>475</v>
      </c>
      <c r="B1178" s="12">
        <v>18</v>
      </c>
      <c r="C1178" s="6" t="s">
        <v>273</v>
      </c>
      <c r="D1178" s="12" t="s">
        <v>1146</v>
      </c>
      <c r="E1178" s="6">
        <v>14</v>
      </c>
      <c r="F1178" s="12">
        <v>24</v>
      </c>
      <c r="G1178" s="12">
        <f>IF(TablaCocina[[#This Row],[Cobro de la orde]]="Sí",F1178*K1178,0)</f>
        <v>72</v>
      </c>
      <c r="H1178" s="12">
        <f>IF(TablaCocina[[#This Row],[Cobro de la orde]]="Sí",(F1178-E1178)*K1178,0)</f>
        <v>30</v>
      </c>
      <c r="I1178" s="12">
        <f>IF(TablaCocina[[#This Row],[Cobro de la orde]]="Sí",F1178*K1178,0)</f>
        <v>72</v>
      </c>
      <c r="J1178" s="46">
        <f>IF(TablaCocina[[#This Row],[Cobro de la orde]]="Sí",H1178/G1178,0)</f>
        <v>0.41666666666666669</v>
      </c>
      <c r="K1178" s="12">
        <v>3</v>
      </c>
      <c r="L1178" s="12">
        <v>21</v>
      </c>
      <c r="M1178" s="6" t="s">
        <v>1143</v>
      </c>
      <c r="N1178" s="12" t="str">
        <f>VLOOKUP(TablaCocina[[#This Row],[Número de Orden]],TablaSala[[Número de Orden]:[Cobro de la Orden]],2,FALSE)</f>
        <v>Sí</v>
      </c>
    </row>
    <row r="1179" spans="1:14">
      <c r="A1179" s="6">
        <v>475</v>
      </c>
      <c r="B1179" s="12">
        <v>18</v>
      </c>
      <c r="C1179" s="6" t="s">
        <v>91</v>
      </c>
      <c r="D1179" s="12" t="s">
        <v>1159</v>
      </c>
      <c r="E1179" s="6">
        <v>20</v>
      </c>
      <c r="F1179" s="12">
        <v>34</v>
      </c>
      <c r="G1179" s="12">
        <f>IF(TablaCocina[[#This Row],[Cobro de la orde]]="Sí",F1179*K1179,0)</f>
        <v>102</v>
      </c>
      <c r="H1179" s="12">
        <f>IF(TablaCocina[[#This Row],[Cobro de la orde]]="Sí",(F1179-E1179)*K1179,0)</f>
        <v>42</v>
      </c>
      <c r="I1179" s="12">
        <f>IF(TablaCocina[[#This Row],[Cobro de la orde]]="Sí",F1179*K1179,0)</f>
        <v>102</v>
      </c>
      <c r="J1179" s="46">
        <f>IF(TablaCocina[[#This Row],[Cobro de la orde]]="Sí",H1179/G1179,0)</f>
        <v>0.41176470588235292</v>
      </c>
      <c r="K1179" s="12">
        <v>3</v>
      </c>
      <c r="L1179" s="12">
        <v>14</v>
      </c>
      <c r="M1179" s="6" t="s">
        <v>1143</v>
      </c>
      <c r="N1179" s="12" t="str">
        <f>VLOOKUP(TablaCocina[[#This Row],[Número de Orden]],TablaSala[[Número de Orden]:[Cobro de la Orden]],2,FALSE)</f>
        <v>Sí</v>
      </c>
    </row>
    <row r="1180" spans="1:14">
      <c r="A1180" s="6">
        <v>476</v>
      </c>
      <c r="B1180" s="12">
        <v>13</v>
      </c>
      <c r="C1180" s="6" t="s">
        <v>273</v>
      </c>
      <c r="D1180" s="12" t="s">
        <v>1146</v>
      </c>
      <c r="E1180" s="6">
        <v>14</v>
      </c>
      <c r="F1180" s="12">
        <v>24</v>
      </c>
      <c r="G1180" s="12">
        <f>IF(TablaCocina[[#This Row],[Cobro de la orde]]="Sí",F1180*K1180,0)</f>
        <v>48</v>
      </c>
      <c r="H1180" s="12">
        <f>IF(TablaCocina[[#This Row],[Cobro de la orde]]="Sí",(F1180-E1180)*K1180,0)</f>
        <v>20</v>
      </c>
      <c r="I1180" s="12">
        <f>IF(TablaCocina[[#This Row],[Cobro de la orde]]="Sí",F1180*K1180,0)</f>
        <v>48</v>
      </c>
      <c r="J1180" s="46">
        <f>IF(TablaCocina[[#This Row],[Cobro de la orde]]="Sí",H1180/G1180,0)</f>
        <v>0.41666666666666669</v>
      </c>
      <c r="K1180" s="12">
        <v>2</v>
      </c>
      <c r="L1180" s="12">
        <v>55</v>
      </c>
      <c r="M1180" s="6" t="s">
        <v>1143</v>
      </c>
      <c r="N1180" s="12" t="str">
        <f>VLOOKUP(TablaCocina[[#This Row],[Número de Orden]],TablaSala[[Número de Orden]:[Cobro de la Orden]],2,FALSE)</f>
        <v>Sí</v>
      </c>
    </row>
    <row r="1181" spans="1:14">
      <c r="A1181" s="6">
        <v>476</v>
      </c>
      <c r="B1181" s="12">
        <v>13</v>
      </c>
      <c r="C1181" s="6" t="s">
        <v>91</v>
      </c>
      <c r="D1181" s="12" t="s">
        <v>1159</v>
      </c>
      <c r="E1181" s="6">
        <v>20</v>
      </c>
      <c r="F1181" s="12">
        <v>34</v>
      </c>
      <c r="G1181" s="12">
        <f>IF(TablaCocina[[#This Row],[Cobro de la orde]]="Sí",F1181*K1181,0)</f>
        <v>34</v>
      </c>
      <c r="H1181" s="12">
        <f>IF(TablaCocina[[#This Row],[Cobro de la orde]]="Sí",(F1181-E1181)*K1181,0)</f>
        <v>14</v>
      </c>
      <c r="I1181" s="12">
        <f>IF(TablaCocina[[#This Row],[Cobro de la orde]]="Sí",F1181*K1181,0)</f>
        <v>34</v>
      </c>
      <c r="J1181" s="46">
        <f>IF(TablaCocina[[#This Row],[Cobro de la orde]]="Sí",H1181/G1181,0)</f>
        <v>0.41176470588235292</v>
      </c>
      <c r="K1181" s="12">
        <v>1</v>
      </c>
      <c r="L1181" s="12">
        <v>34</v>
      </c>
      <c r="M1181" s="6" t="s">
        <v>1142</v>
      </c>
      <c r="N1181" s="12" t="str">
        <f>VLOOKUP(TablaCocina[[#This Row],[Número de Orden]],TablaSala[[Número de Orden]:[Cobro de la Orden]],2,FALSE)</f>
        <v>Sí</v>
      </c>
    </row>
    <row r="1182" spans="1:14">
      <c r="A1182" s="6">
        <v>476</v>
      </c>
      <c r="B1182" s="12">
        <v>13</v>
      </c>
      <c r="C1182" s="6" t="s">
        <v>428</v>
      </c>
      <c r="D1182" s="12" t="s">
        <v>1157</v>
      </c>
      <c r="E1182" s="6">
        <v>19</v>
      </c>
      <c r="F1182" s="12">
        <v>32</v>
      </c>
      <c r="G1182" s="12">
        <f>IF(TablaCocina[[#This Row],[Cobro de la orde]]="Sí",F1182*K1182,0)</f>
        <v>96</v>
      </c>
      <c r="H1182" s="12">
        <f>IF(TablaCocina[[#This Row],[Cobro de la orde]]="Sí",(F1182-E1182)*K1182,0)</f>
        <v>39</v>
      </c>
      <c r="I1182" s="12">
        <f>IF(TablaCocina[[#This Row],[Cobro de la orde]]="Sí",F1182*K1182,0)</f>
        <v>96</v>
      </c>
      <c r="J1182" s="46">
        <f>IF(TablaCocina[[#This Row],[Cobro de la orde]]="Sí",H1182/G1182,0)</f>
        <v>0.40625</v>
      </c>
      <c r="K1182" s="12">
        <v>3</v>
      </c>
      <c r="L1182" s="12">
        <v>5</v>
      </c>
      <c r="M1182" s="6" t="s">
        <v>1143</v>
      </c>
      <c r="N1182" s="12" t="str">
        <f>VLOOKUP(TablaCocina[[#This Row],[Número de Orden]],TablaSala[[Número de Orden]:[Cobro de la Orden]],2,FALSE)</f>
        <v>Sí</v>
      </c>
    </row>
    <row r="1183" spans="1:14">
      <c r="A1183" s="6">
        <v>476</v>
      </c>
      <c r="B1183" s="12">
        <v>13</v>
      </c>
      <c r="C1183" s="6" t="s">
        <v>79</v>
      </c>
      <c r="D1183" s="12" t="s">
        <v>1150</v>
      </c>
      <c r="E1183" s="6">
        <v>25</v>
      </c>
      <c r="F1183" s="12">
        <v>40</v>
      </c>
      <c r="G1183" s="12">
        <f>IF(TablaCocina[[#This Row],[Cobro de la orde]]="Sí",F1183*K1183,0)</f>
        <v>40</v>
      </c>
      <c r="H1183" s="12">
        <f>IF(TablaCocina[[#This Row],[Cobro de la orde]]="Sí",(F1183-E1183)*K1183,0)</f>
        <v>15</v>
      </c>
      <c r="I1183" s="12">
        <f>IF(TablaCocina[[#This Row],[Cobro de la orde]]="Sí",F1183*K1183,0)</f>
        <v>40</v>
      </c>
      <c r="J1183" s="46">
        <f>IF(TablaCocina[[#This Row],[Cobro de la orde]]="Sí",H1183/G1183,0)</f>
        <v>0.375</v>
      </c>
      <c r="K1183" s="12">
        <v>1</v>
      </c>
      <c r="L1183" s="12">
        <v>21</v>
      </c>
      <c r="M1183" s="6" t="s">
        <v>1142</v>
      </c>
      <c r="N1183" s="12" t="str">
        <f>VLOOKUP(TablaCocina[[#This Row],[Número de Orden]],TablaSala[[Número de Orden]:[Cobro de la Orden]],2,FALSE)</f>
        <v>Sí</v>
      </c>
    </row>
    <row r="1184" spans="1:14">
      <c r="A1184" s="6">
        <v>477</v>
      </c>
      <c r="B1184" s="12">
        <v>8</v>
      </c>
      <c r="C1184" s="6" t="s">
        <v>91</v>
      </c>
      <c r="D1184" s="12" t="s">
        <v>1159</v>
      </c>
      <c r="E1184" s="6">
        <v>20</v>
      </c>
      <c r="F1184" s="12">
        <v>34</v>
      </c>
      <c r="G1184" s="12">
        <f>IF(TablaCocina[[#This Row],[Cobro de la orde]]="Sí",F1184*K1184,0)</f>
        <v>0</v>
      </c>
      <c r="H1184" s="12">
        <f>IF(TablaCocina[[#This Row],[Cobro de la orde]]="Sí",(F1184-E1184)*K1184,0)</f>
        <v>0</v>
      </c>
      <c r="I1184" s="12">
        <f>IF(TablaCocina[[#This Row],[Cobro de la orde]]="Sí",F1184*K1184,0)</f>
        <v>0</v>
      </c>
      <c r="J1184" s="46">
        <f>IF(TablaCocina[[#This Row],[Cobro de la orde]]="Sí",H1184/G1184,0)</f>
        <v>0</v>
      </c>
      <c r="K1184" s="12">
        <v>2</v>
      </c>
      <c r="L1184" s="12">
        <v>34</v>
      </c>
      <c r="M1184" s="6" t="s">
        <v>1143</v>
      </c>
      <c r="N1184" s="12" t="str">
        <f>VLOOKUP(TablaCocina[[#This Row],[Número de Orden]],TablaSala[[Número de Orden]:[Cobro de la Orden]],2,FALSE)</f>
        <v>No</v>
      </c>
    </row>
    <row r="1185" spans="1:14">
      <c r="A1185" s="6">
        <v>477</v>
      </c>
      <c r="B1185" s="12">
        <v>8</v>
      </c>
      <c r="C1185" s="6" t="s">
        <v>345</v>
      </c>
      <c r="D1185" s="12" t="s">
        <v>1161</v>
      </c>
      <c r="E1185" s="6">
        <v>14</v>
      </c>
      <c r="F1185" s="12">
        <v>23</v>
      </c>
      <c r="G1185" s="12">
        <f>IF(TablaCocina[[#This Row],[Cobro de la orde]]="Sí",F1185*K1185,0)</f>
        <v>0</v>
      </c>
      <c r="H1185" s="12">
        <f>IF(TablaCocina[[#This Row],[Cobro de la orde]]="Sí",(F1185-E1185)*K1185,0)</f>
        <v>0</v>
      </c>
      <c r="I1185" s="12">
        <f>IF(TablaCocina[[#This Row],[Cobro de la orde]]="Sí",F1185*K1185,0)</f>
        <v>0</v>
      </c>
      <c r="J1185" s="46">
        <f>IF(TablaCocina[[#This Row],[Cobro de la orde]]="Sí",H1185/G1185,0)</f>
        <v>0</v>
      </c>
      <c r="K1185" s="12">
        <v>2</v>
      </c>
      <c r="L1185" s="12">
        <v>13</v>
      </c>
      <c r="M1185" s="6" t="s">
        <v>1143</v>
      </c>
      <c r="N1185" s="12" t="str">
        <f>VLOOKUP(TablaCocina[[#This Row],[Número de Orden]],TablaSala[[Número de Orden]:[Cobro de la Orden]],2,FALSE)</f>
        <v>No</v>
      </c>
    </row>
    <row r="1186" spans="1:14">
      <c r="A1186" s="6">
        <v>477</v>
      </c>
      <c r="B1186" s="12">
        <v>8</v>
      </c>
      <c r="C1186" s="6" t="s">
        <v>273</v>
      </c>
      <c r="D1186" s="12" t="s">
        <v>1146</v>
      </c>
      <c r="E1186" s="6">
        <v>14</v>
      </c>
      <c r="F1186" s="12">
        <v>24</v>
      </c>
      <c r="G1186" s="12">
        <f>IF(TablaCocina[[#This Row],[Cobro de la orde]]="Sí",F1186*K1186,0)</f>
        <v>0</v>
      </c>
      <c r="H1186" s="12">
        <f>IF(TablaCocina[[#This Row],[Cobro de la orde]]="Sí",(F1186-E1186)*K1186,0)</f>
        <v>0</v>
      </c>
      <c r="I1186" s="12">
        <f>IF(TablaCocina[[#This Row],[Cobro de la orde]]="Sí",F1186*K1186,0)</f>
        <v>0</v>
      </c>
      <c r="J1186" s="46">
        <f>IF(TablaCocina[[#This Row],[Cobro de la orde]]="Sí",H1186/G1186,0)</f>
        <v>0</v>
      </c>
      <c r="K1186" s="12">
        <v>2</v>
      </c>
      <c r="L1186" s="12">
        <v>47</v>
      </c>
      <c r="M1186" s="6" t="s">
        <v>1143</v>
      </c>
      <c r="N1186" s="12" t="str">
        <f>VLOOKUP(TablaCocina[[#This Row],[Número de Orden]],TablaSala[[Número de Orden]:[Cobro de la Orden]],2,FALSE)</f>
        <v>No</v>
      </c>
    </row>
    <row r="1187" spans="1:14">
      <c r="A1187" s="6">
        <v>477</v>
      </c>
      <c r="B1187" s="12">
        <v>8</v>
      </c>
      <c r="C1187" s="6" t="s">
        <v>116</v>
      </c>
      <c r="D1187" s="12" t="s">
        <v>1162</v>
      </c>
      <c r="E1187" s="6">
        <v>13</v>
      </c>
      <c r="F1187" s="12">
        <v>21</v>
      </c>
      <c r="G1187" s="12">
        <f>IF(TablaCocina[[#This Row],[Cobro de la orde]]="Sí",F1187*K1187,0)</f>
        <v>0</v>
      </c>
      <c r="H1187" s="12">
        <f>IF(TablaCocina[[#This Row],[Cobro de la orde]]="Sí",(F1187-E1187)*K1187,0)</f>
        <v>0</v>
      </c>
      <c r="I1187" s="12">
        <f>IF(TablaCocina[[#This Row],[Cobro de la orde]]="Sí",F1187*K1187,0)</f>
        <v>0</v>
      </c>
      <c r="J1187" s="46">
        <f>IF(TablaCocina[[#This Row],[Cobro de la orde]]="Sí",H1187/G1187,0)</f>
        <v>0</v>
      </c>
      <c r="K1187" s="12">
        <v>2</v>
      </c>
      <c r="L1187" s="12">
        <v>21</v>
      </c>
      <c r="M1187" s="6" t="s">
        <v>1142</v>
      </c>
      <c r="N1187" s="12" t="str">
        <f>VLOOKUP(TablaCocina[[#This Row],[Número de Orden]],TablaSala[[Número de Orden]:[Cobro de la Orden]],2,FALSE)</f>
        <v>No</v>
      </c>
    </row>
    <row r="1188" spans="1:14">
      <c r="A1188" s="6">
        <v>478</v>
      </c>
      <c r="B1188" s="12">
        <v>7</v>
      </c>
      <c r="C1188" s="6" t="s">
        <v>114</v>
      </c>
      <c r="D1188" s="12" t="s">
        <v>1147</v>
      </c>
      <c r="E1188" s="6">
        <v>18</v>
      </c>
      <c r="F1188" s="12">
        <v>30</v>
      </c>
      <c r="G1188" s="12">
        <f>IF(TablaCocina[[#This Row],[Cobro de la orde]]="Sí",F1188*K1188,0)</f>
        <v>60</v>
      </c>
      <c r="H1188" s="12">
        <f>IF(TablaCocina[[#This Row],[Cobro de la orde]]="Sí",(F1188-E1188)*K1188,0)</f>
        <v>24</v>
      </c>
      <c r="I1188" s="12">
        <f>IF(TablaCocina[[#This Row],[Cobro de la orde]]="Sí",F1188*K1188,0)</f>
        <v>60</v>
      </c>
      <c r="J1188" s="46">
        <f>IF(TablaCocina[[#This Row],[Cobro de la orde]]="Sí",H1188/G1188,0)</f>
        <v>0.4</v>
      </c>
      <c r="K1188" s="12">
        <v>2</v>
      </c>
      <c r="L1188" s="12">
        <v>54</v>
      </c>
      <c r="M1188" s="6" t="s">
        <v>1143</v>
      </c>
      <c r="N1188" s="12" t="str">
        <f>VLOOKUP(TablaCocina[[#This Row],[Número de Orden]],TablaSala[[Número de Orden]:[Cobro de la Orden]],2,FALSE)</f>
        <v>Sí</v>
      </c>
    </row>
    <row r="1189" spans="1:14">
      <c r="A1189" s="6">
        <v>478</v>
      </c>
      <c r="B1189" s="12">
        <v>7</v>
      </c>
      <c r="C1189" s="6" t="s">
        <v>65</v>
      </c>
      <c r="D1189" s="12" t="s">
        <v>1152</v>
      </c>
      <c r="E1189" s="6">
        <v>17</v>
      </c>
      <c r="F1189" s="12">
        <v>29</v>
      </c>
      <c r="G1189" s="12">
        <f>IF(TablaCocina[[#This Row],[Cobro de la orde]]="Sí",F1189*K1189,0)</f>
        <v>58</v>
      </c>
      <c r="H1189" s="12">
        <f>IF(TablaCocina[[#This Row],[Cobro de la orde]]="Sí",(F1189-E1189)*K1189,0)</f>
        <v>24</v>
      </c>
      <c r="I1189" s="12">
        <f>IF(TablaCocina[[#This Row],[Cobro de la orde]]="Sí",F1189*K1189,0)</f>
        <v>58</v>
      </c>
      <c r="J1189" s="46">
        <f>IF(TablaCocina[[#This Row],[Cobro de la orde]]="Sí",H1189/G1189,0)</f>
        <v>0.41379310344827586</v>
      </c>
      <c r="K1189" s="12">
        <v>2</v>
      </c>
      <c r="L1189" s="12">
        <v>36</v>
      </c>
      <c r="M1189" s="6" t="s">
        <v>1143</v>
      </c>
      <c r="N1189" s="12" t="str">
        <f>VLOOKUP(TablaCocina[[#This Row],[Número de Orden]],TablaSala[[Número de Orden]:[Cobro de la Orden]],2,FALSE)</f>
        <v>Sí</v>
      </c>
    </row>
    <row r="1190" spans="1:14">
      <c r="A1190" s="6">
        <v>479</v>
      </c>
      <c r="B1190" s="12">
        <v>1</v>
      </c>
      <c r="C1190" s="6" t="s">
        <v>131</v>
      </c>
      <c r="D1190" s="12" t="s">
        <v>1163</v>
      </c>
      <c r="E1190" s="6">
        <v>10</v>
      </c>
      <c r="F1190" s="12">
        <v>18</v>
      </c>
      <c r="G1190" s="12">
        <f>IF(TablaCocina[[#This Row],[Cobro de la orde]]="Sí",F1190*K1190,0)</f>
        <v>18</v>
      </c>
      <c r="H1190" s="12">
        <f>IF(TablaCocina[[#This Row],[Cobro de la orde]]="Sí",(F1190-E1190)*K1190,0)</f>
        <v>8</v>
      </c>
      <c r="I1190" s="12">
        <f>IF(TablaCocina[[#This Row],[Cobro de la orde]]="Sí",F1190*K1190,0)</f>
        <v>18</v>
      </c>
      <c r="J1190" s="46">
        <f>IF(TablaCocina[[#This Row],[Cobro de la orde]]="Sí",H1190/G1190,0)</f>
        <v>0.44444444444444442</v>
      </c>
      <c r="K1190" s="12">
        <v>1</v>
      </c>
      <c r="L1190" s="12">
        <v>45</v>
      </c>
      <c r="M1190" s="6" t="s">
        <v>1142</v>
      </c>
      <c r="N1190" s="12" t="str">
        <f>VLOOKUP(TablaCocina[[#This Row],[Número de Orden]],TablaSala[[Número de Orden]:[Cobro de la Orden]],2,FALSE)</f>
        <v>Sí</v>
      </c>
    </row>
    <row r="1191" spans="1:14">
      <c r="A1191" s="6">
        <v>479</v>
      </c>
      <c r="B1191" s="12">
        <v>1</v>
      </c>
      <c r="C1191" s="6" t="s">
        <v>91</v>
      </c>
      <c r="D1191" s="12" t="s">
        <v>1159</v>
      </c>
      <c r="E1191" s="6">
        <v>20</v>
      </c>
      <c r="F1191" s="12">
        <v>34</v>
      </c>
      <c r="G1191" s="12">
        <f>IF(TablaCocina[[#This Row],[Cobro de la orde]]="Sí",F1191*K1191,0)</f>
        <v>34</v>
      </c>
      <c r="H1191" s="12">
        <f>IF(TablaCocina[[#This Row],[Cobro de la orde]]="Sí",(F1191-E1191)*K1191,0)</f>
        <v>14</v>
      </c>
      <c r="I1191" s="12">
        <f>IF(TablaCocina[[#This Row],[Cobro de la orde]]="Sí",F1191*K1191,0)</f>
        <v>34</v>
      </c>
      <c r="J1191" s="46">
        <f>IF(TablaCocina[[#This Row],[Cobro de la orde]]="Sí",H1191/G1191,0)</f>
        <v>0.41176470588235292</v>
      </c>
      <c r="K1191" s="12">
        <v>1</v>
      </c>
      <c r="L1191" s="12">
        <v>38</v>
      </c>
      <c r="M1191" s="6" t="s">
        <v>1143</v>
      </c>
      <c r="N1191" s="12" t="str">
        <f>VLOOKUP(TablaCocina[[#This Row],[Número de Orden]],TablaSala[[Número de Orden]:[Cobro de la Orden]],2,FALSE)</f>
        <v>Sí</v>
      </c>
    </row>
    <row r="1192" spans="1:14">
      <c r="A1192" s="6">
        <v>480</v>
      </c>
      <c r="B1192" s="12">
        <v>1</v>
      </c>
      <c r="C1192" s="6" t="s">
        <v>47</v>
      </c>
      <c r="D1192" s="12" t="s">
        <v>1156</v>
      </c>
      <c r="E1192" s="6">
        <v>21</v>
      </c>
      <c r="F1192" s="12">
        <v>35</v>
      </c>
      <c r="G1192" s="12">
        <f>IF(TablaCocina[[#This Row],[Cobro de la orde]]="Sí",F1192*K1192,0)</f>
        <v>105</v>
      </c>
      <c r="H1192" s="12">
        <f>IF(TablaCocina[[#This Row],[Cobro de la orde]]="Sí",(F1192-E1192)*K1192,0)</f>
        <v>42</v>
      </c>
      <c r="I1192" s="12">
        <f>IF(TablaCocina[[#This Row],[Cobro de la orde]]="Sí",F1192*K1192,0)</f>
        <v>105</v>
      </c>
      <c r="J1192" s="46">
        <f>IF(TablaCocina[[#This Row],[Cobro de la orde]]="Sí",H1192/G1192,0)</f>
        <v>0.4</v>
      </c>
      <c r="K1192" s="12">
        <v>3</v>
      </c>
      <c r="L1192" s="12">
        <v>57</v>
      </c>
      <c r="M1192" s="6" t="s">
        <v>1143</v>
      </c>
      <c r="N1192" s="12" t="str">
        <f>VLOOKUP(TablaCocina[[#This Row],[Número de Orden]],TablaSala[[Número de Orden]:[Cobro de la Orden]],2,FALSE)</f>
        <v>Sí</v>
      </c>
    </row>
    <row r="1193" spans="1:14">
      <c r="A1193" s="6">
        <v>480</v>
      </c>
      <c r="B1193" s="12">
        <v>1</v>
      </c>
      <c r="C1193" s="6" t="s">
        <v>184</v>
      </c>
      <c r="D1193" s="12" t="s">
        <v>1149</v>
      </c>
      <c r="E1193" s="6">
        <v>16</v>
      </c>
      <c r="F1193" s="12">
        <v>27</v>
      </c>
      <c r="G1193" s="12">
        <f>IF(TablaCocina[[#This Row],[Cobro de la orde]]="Sí",F1193*K1193,0)</f>
        <v>54</v>
      </c>
      <c r="H1193" s="12">
        <f>IF(TablaCocina[[#This Row],[Cobro de la orde]]="Sí",(F1193-E1193)*K1193,0)</f>
        <v>22</v>
      </c>
      <c r="I1193" s="12">
        <f>IF(TablaCocina[[#This Row],[Cobro de la orde]]="Sí",F1193*K1193,0)</f>
        <v>54</v>
      </c>
      <c r="J1193" s="46">
        <f>IF(TablaCocina[[#This Row],[Cobro de la orde]]="Sí",H1193/G1193,0)</f>
        <v>0.40740740740740738</v>
      </c>
      <c r="K1193" s="12">
        <v>2</v>
      </c>
      <c r="L1193" s="12">
        <v>8</v>
      </c>
      <c r="M1193" s="6" t="s">
        <v>1142</v>
      </c>
      <c r="N1193" s="12" t="str">
        <f>VLOOKUP(TablaCocina[[#This Row],[Número de Orden]],TablaSala[[Número de Orden]:[Cobro de la Orden]],2,FALSE)</f>
        <v>Sí</v>
      </c>
    </row>
    <row r="1194" spans="1:14">
      <c r="A1194" s="6">
        <v>481</v>
      </c>
      <c r="B1194" s="12">
        <v>9</v>
      </c>
      <c r="C1194" s="6" t="s">
        <v>270</v>
      </c>
      <c r="D1194" s="12" t="s">
        <v>1164</v>
      </c>
      <c r="E1194" s="6">
        <v>15</v>
      </c>
      <c r="F1194" s="12">
        <v>26</v>
      </c>
      <c r="G1194" s="12">
        <f>IF(TablaCocina[[#This Row],[Cobro de la orde]]="Sí",F1194*K1194,0)</f>
        <v>52</v>
      </c>
      <c r="H1194" s="12">
        <f>IF(TablaCocina[[#This Row],[Cobro de la orde]]="Sí",(F1194-E1194)*K1194,0)</f>
        <v>22</v>
      </c>
      <c r="I1194" s="12">
        <f>IF(TablaCocina[[#This Row],[Cobro de la orde]]="Sí",F1194*K1194,0)</f>
        <v>52</v>
      </c>
      <c r="J1194" s="46">
        <f>IF(TablaCocina[[#This Row],[Cobro de la orde]]="Sí",H1194/G1194,0)</f>
        <v>0.42307692307692307</v>
      </c>
      <c r="K1194" s="12">
        <v>2</v>
      </c>
      <c r="L1194" s="12">
        <v>58</v>
      </c>
      <c r="M1194" s="6" t="s">
        <v>1143</v>
      </c>
      <c r="N1194" s="12" t="str">
        <f>VLOOKUP(TablaCocina[[#This Row],[Número de Orden]],TablaSala[[Número de Orden]:[Cobro de la Orden]],2,FALSE)</f>
        <v>Sí</v>
      </c>
    </row>
    <row r="1195" spans="1:14">
      <c r="A1195" s="6">
        <v>482</v>
      </c>
      <c r="B1195" s="12">
        <v>9</v>
      </c>
      <c r="C1195" s="6" t="s">
        <v>116</v>
      </c>
      <c r="D1195" s="12" t="s">
        <v>1162</v>
      </c>
      <c r="E1195" s="6">
        <v>13</v>
      </c>
      <c r="F1195" s="12">
        <v>21</v>
      </c>
      <c r="G1195" s="12">
        <f>IF(TablaCocina[[#This Row],[Cobro de la orde]]="Sí",F1195*K1195,0)</f>
        <v>63</v>
      </c>
      <c r="H1195" s="12">
        <f>IF(TablaCocina[[#This Row],[Cobro de la orde]]="Sí",(F1195-E1195)*K1195,0)</f>
        <v>24</v>
      </c>
      <c r="I1195" s="12">
        <f>IF(TablaCocina[[#This Row],[Cobro de la orde]]="Sí",F1195*K1195,0)</f>
        <v>63</v>
      </c>
      <c r="J1195" s="46">
        <f>IF(TablaCocina[[#This Row],[Cobro de la orde]]="Sí",H1195/G1195,0)</f>
        <v>0.38095238095238093</v>
      </c>
      <c r="K1195" s="12">
        <v>3</v>
      </c>
      <c r="L1195" s="12">
        <v>21</v>
      </c>
      <c r="M1195" s="6" t="s">
        <v>1143</v>
      </c>
      <c r="N1195" s="12" t="str">
        <f>VLOOKUP(TablaCocina[[#This Row],[Número de Orden]],TablaSala[[Número de Orden]:[Cobro de la Orden]],2,FALSE)</f>
        <v>Sí</v>
      </c>
    </row>
    <row r="1196" spans="1:14">
      <c r="A1196" s="6">
        <v>483</v>
      </c>
      <c r="B1196" s="12">
        <v>2</v>
      </c>
      <c r="C1196" s="6" t="s">
        <v>184</v>
      </c>
      <c r="D1196" s="12" t="s">
        <v>1149</v>
      </c>
      <c r="E1196" s="6">
        <v>16</v>
      </c>
      <c r="F1196" s="12">
        <v>27</v>
      </c>
      <c r="G1196" s="12">
        <f>IF(TablaCocina[[#This Row],[Cobro de la orde]]="Sí",F1196*K1196,0)</f>
        <v>81</v>
      </c>
      <c r="H1196" s="12">
        <f>IF(TablaCocina[[#This Row],[Cobro de la orde]]="Sí",(F1196-E1196)*K1196,0)</f>
        <v>33</v>
      </c>
      <c r="I1196" s="12">
        <f>IF(TablaCocina[[#This Row],[Cobro de la orde]]="Sí",F1196*K1196,0)</f>
        <v>81</v>
      </c>
      <c r="J1196" s="46">
        <f>IF(TablaCocina[[#This Row],[Cobro de la orde]]="Sí",H1196/G1196,0)</f>
        <v>0.40740740740740738</v>
      </c>
      <c r="K1196" s="12">
        <v>3</v>
      </c>
      <c r="L1196" s="12">
        <v>53</v>
      </c>
      <c r="M1196" s="6" t="s">
        <v>1142</v>
      </c>
      <c r="N1196" s="12" t="str">
        <f>VLOOKUP(TablaCocina[[#This Row],[Número de Orden]],TablaSala[[Número de Orden]:[Cobro de la Orden]],2,FALSE)</f>
        <v>Sí</v>
      </c>
    </row>
    <row r="1197" spans="1:14">
      <c r="A1197" s="6">
        <v>484</v>
      </c>
      <c r="B1197" s="12">
        <v>18</v>
      </c>
      <c r="C1197" s="6" t="s">
        <v>209</v>
      </c>
      <c r="D1197" s="12" t="s">
        <v>1165</v>
      </c>
      <c r="E1197" s="6">
        <v>15</v>
      </c>
      <c r="F1197" s="12">
        <v>25</v>
      </c>
      <c r="G1197" s="12">
        <f>IF(TablaCocina[[#This Row],[Cobro de la orde]]="Sí",F1197*K1197,0)</f>
        <v>75</v>
      </c>
      <c r="H1197" s="12">
        <f>IF(TablaCocina[[#This Row],[Cobro de la orde]]="Sí",(F1197-E1197)*K1197,0)</f>
        <v>30</v>
      </c>
      <c r="I1197" s="12">
        <f>IF(TablaCocina[[#This Row],[Cobro de la orde]]="Sí",F1197*K1197,0)</f>
        <v>75</v>
      </c>
      <c r="J1197" s="46">
        <f>IF(TablaCocina[[#This Row],[Cobro de la orde]]="Sí",H1197/G1197,0)</f>
        <v>0.4</v>
      </c>
      <c r="K1197" s="12">
        <v>3</v>
      </c>
      <c r="L1197" s="12">
        <v>34</v>
      </c>
      <c r="M1197" s="6" t="s">
        <v>1143</v>
      </c>
      <c r="N1197" s="12" t="str">
        <f>VLOOKUP(TablaCocina[[#This Row],[Número de Orden]],TablaSala[[Número de Orden]:[Cobro de la Orden]],2,FALSE)</f>
        <v>Sí</v>
      </c>
    </row>
    <row r="1198" spans="1:14">
      <c r="A1198" s="6">
        <v>485</v>
      </c>
      <c r="B1198" s="12">
        <v>6</v>
      </c>
      <c r="C1198" s="6" t="s">
        <v>273</v>
      </c>
      <c r="D1198" s="12" t="s">
        <v>1146</v>
      </c>
      <c r="E1198" s="6">
        <v>14</v>
      </c>
      <c r="F1198" s="12">
        <v>24</v>
      </c>
      <c r="G1198" s="12">
        <f>IF(TablaCocina[[#This Row],[Cobro de la orde]]="Sí",F1198*K1198,0)</f>
        <v>72</v>
      </c>
      <c r="H1198" s="12">
        <f>IF(TablaCocina[[#This Row],[Cobro de la orde]]="Sí",(F1198-E1198)*K1198,0)</f>
        <v>30</v>
      </c>
      <c r="I1198" s="12">
        <f>IF(TablaCocina[[#This Row],[Cobro de la orde]]="Sí",F1198*K1198,0)</f>
        <v>72</v>
      </c>
      <c r="J1198" s="46">
        <f>IF(TablaCocina[[#This Row],[Cobro de la orde]]="Sí",H1198/G1198,0)</f>
        <v>0.41666666666666669</v>
      </c>
      <c r="K1198" s="12">
        <v>3</v>
      </c>
      <c r="L1198" s="12">
        <v>23</v>
      </c>
      <c r="M1198" s="6" t="s">
        <v>1142</v>
      </c>
      <c r="N1198" s="12" t="str">
        <f>VLOOKUP(TablaCocina[[#This Row],[Número de Orden]],TablaSala[[Número de Orden]:[Cobro de la Orden]],2,FALSE)</f>
        <v>Sí</v>
      </c>
    </row>
    <row r="1199" spans="1:14">
      <c r="A1199" s="6">
        <v>485</v>
      </c>
      <c r="B1199" s="12">
        <v>6</v>
      </c>
      <c r="C1199" s="6" t="s">
        <v>120</v>
      </c>
      <c r="D1199" s="12" t="s">
        <v>1151</v>
      </c>
      <c r="E1199" s="6">
        <v>22</v>
      </c>
      <c r="F1199" s="12">
        <v>36</v>
      </c>
      <c r="G1199" s="12">
        <f>IF(TablaCocina[[#This Row],[Cobro de la orde]]="Sí",F1199*K1199,0)</f>
        <v>72</v>
      </c>
      <c r="H1199" s="12">
        <f>IF(TablaCocina[[#This Row],[Cobro de la orde]]="Sí",(F1199-E1199)*K1199,0)</f>
        <v>28</v>
      </c>
      <c r="I1199" s="12">
        <f>IF(TablaCocina[[#This Row],[Cobro de la orde]]="Sí",F1199*K1199,0)</f>
        <v>72</v>
      </c>
      <c r="J1199" s="46">
        <f>IF(TablaCocina[[#This Row],[Cobro de la orde]]="Sí",H1199/G1199,0)</f>
        <v>0.3888888888888889</v>
      </c>
      <c r="K1199" s="12">
        <v>2</v>
      </c>
      <c r="L1199" s="12">
        <v>56</v>
      </c>
      <c r="M1199" s="6" t="s">
        <v>1142</v>
      </c>
      <c r="N1199" s="12" t="str">
        <f>VLOOKUP(TablaCocina[[#This Row],[Número de Orden]],TablaSala[[Número de Orden]:[Cobro de la Orden]],2,FALSE)</f>
        <v>Sí</v>
      </c>
    </row>
    <row r="1200" spans="1:14">
      <c r="A1200" s="6">
        <v>486</v>
      </c>
      <c r="B1200" s="12">
        <v>15</v>
      </c>
      <c r="C1200" s="6" t="s">
        <v>120</v>
      </c>
      <c r="D1200" s="12" t="s">
        <v>1151</v>
      </c>
      <c r="E1200" s="6">
        <v>22</v>
      </c>
      <c r="F1200" s="12">
        <v>36</v>
      </c>
      <c r="G1200" s="12">
        <f>IF(TablaCocina[[#This Row],[Cobro de la orde]]="Sí",F1200*K1200,0)</f>
        <v>72</v>
      </c>
      <c r="H1200" s="12">
        <f>IF(TablaCocina[[#This Row],[Cobro de la orde]]="Sí",(F1200-E1200)*K1200,0)</f>
        <v>28</v>
      </c>
      <c r="I1200" s="12">
        <f>IF(TablaCocina[[#This Row],[Cobro de la orde]]="Sí",F1200*K1200,0)</f>
        <v>72</v>
      </c>
      <c r="J1200" s="46">
        <f>IF(TablaCocina[[#This Row],[Cobro de la orde]]="Sí",H1200/G1200,0)</f>
        <v>0.3888888888888889</v>
      </c>
      <c r="K1200" s="12">
        <v>2</v>
      </c>
      <c r="L1200" s="12">
        <v>7</v>
      </c>
      <c r="M1200" s="6" t="s">
        <v>1142</v>
      </c>
      <c r="N1200" s="12" t="str">
        <f>VLOOKUP(TablaCocina[[#This Row],[Número de Orden]],TablaSala[[Número de Orden]:[Cobro de la Orden]],2,FALSE)</f>
        <v>Sí</v>
      </c>
    </row>
    <row r="1201" spans="1:14">
      <c r="A1201" s="6">
        <v>486</v>
      </c>
      <c r="B1201" s="12">
        <v>15</v>
      </c>
      <c r="C1201" s="6" t="s">
        <v>255</v>
      </c>
      <c r="D1201" s="12" t="s">
        <v>1160</v>
      </c>
      <c r="E1201" s="6">
        <v>12</v>
      </c>
      <c r="F1201" s="12">
        <v>20</v>
      </c>
      <c r="G1201" s="12">
        <f>IF(TablaCocina[[#This Row],[Cobro de la orde]]="Sí",F1201*K1201,0)</f>
        <v>20</v>
      </c>
      <c r="H1201" s="12">
        <f>IF(TablaCocina[[#This Row],[Cobro de la orde]]="Sí",(F1201-E1201)*K1201,0)</f>
        <v>8</v>
      </c>
      <c r="I1201" s="12">
        <f>IF(TablaCocina[[#This Row],[Cobro de la orde]]="Sí",F1201*K1201,0)</f>
        <v>20</v>
      </c>
      <c r="J1201" s="46">
        <f>IF(TablaCocina[[#This Row],[Cobro de la orde]]="Sí",H1201/G1201,0)</f>
        <v>0.4</v>
      </c>
      <c r="K1201" s="12">
        <v>1</v>
      </c>
      <c r="L1201" s="12">
        <v>19</v>
      </c>
      <c r="M1201" s="6" t="s">
        <v>1142</v>
      </c>
      <c r="N1201" s="12" t="str">
        <f>VLOOKUP(TablaCocina[[#This Row],[Número de Orden]],TablaSala[[Número de Orden]:[Cobro de la Orden]],2,FALSE)</f>
        <v>Sí</v>
      </c>
    </row>
    <row r="1202" spans="1:14">
      <c r="A1202" s="6">
        <v>486</v>
      </c>
      <c r="B1202" s="12">
        <v>15</v>
      </c>
      <c r="C1202" s="6" t="s">
        <v>91</v>
      </c>
      <c r="D1202" s="12" t="s">
        <v>1159</v>
      </c>
      <c r="E1202" s="6">
        <v>20</v>
      </c>
      <c r="F1202" s="12">
        <v>34</v>
      </c>
      <c r="G1202" s="12">
        <f>IF(TablaCocina[[#This Row],[Cobro de la orde]]="Sí",F1202*K1202,0)</f>
        <v>34</v>
      </c>
      <c r="H1202" s="12">
        <f>IF(TablaCocina[[#This Row],[Cobro de la orde]]="Sí",(F1202-E1202)*K1202,0)</f>
        <v>14</v>
      </c>
      <c r="I1202" s="12">
        <f>IF(TablaCocina[[#This Row],[Cobro de la orde]]="Sí",F1202*K1202,0)</f>
        <v>34</v>
      </c>
      <c r="J1202" s="46">
        <f>IF(TablaCocina[[#This Row],[Cobro de la orde]]="Sí",H1202/G1202,0)</f>
        <v>0.41176470588235292</v>
      </c>
      <c r="K1202" s="12">
        <v>1</v>
      </c>
      <c r="L1202" s="12">
        <v>9</v>
      </c>
      <c r="M1202" s="6" t="s">
        <v>1142</v>
      </c>
      <c r="N1202" s="12" t="str">
        <f>VLOOKUP(TablaCocina[[#This Row],[Número de Orden]],TablaSala[[Número de Orden]:[Cobro de la Orden]],2,FALSE)</f>
        <v>Sí</v>
      </c>
    </row>
    <row r="1203" spans="1:14">
      <c r="A1203" s="6">
        <v>486</v>
      </c>
      <c r="B1203" s="12">
        <v>15</v>
      </c>
      <c r="C1203" s="6" t="s">
        <v>273</v>
      </c>
      <c r="D1203" s="12" t="s">
        <v>1146</v>
      </c>
      <c r="E1203" s="6">
        <v>14</v>
      </c>
      <c r="F1203" s="12">
        <v>24</v>
      </c>
      <c r="G1203" s="12">
        <f>IF(TablaCocina[[#This Row],[Cobro de la orde]]="Sí",F1203*K1203,0)</f>
        <v>24</v>
      </c>
      <c r="H1203" s="12">
        <f>IF(TablaCocina[[#This Row],[Cobro de la orde]]="Sí",(F1203-E1203)*K1203,0)</f>
        <v>10</v>
      </c>
      <c r="I1203" s="12">
        <f>IF(TablaCocina[[#This Row],[Cobro de la orde]]="Sí",F1203*K1203,0)</f>
        <v>24</v>
      </c>
      <c r="J1203" s="46">
        <f>IF(TablaCocina[[#This Row],[Cobro de la orde]]="Sí",H1203/G1203,0)</f>
        <v>0.41666666666666669</v>
      </c>
      <c r="K1203" s="12">
        <v>1</v>
      </c>
      <c r="L1203" s="12">
        <v>24</v>
      </c>
      <c r="M1203" s="6" t="s">
        <v>1142</v>
      </c>
      <c r="N1203" s="12" t="str">
        <f>VLOOKUP(TablaCocina[[#This Row],[Número de Orden]],TablaSala[[Número de Orden]:[Cobro de la Orden]],2,FALSE)</f>
        <v>Sí</v>
      </c>
    </row>
    <row r="1204" spans="1:14">
      <c r="A1204" s="6">
        <v>487</v>
      </c>
      <c r="B1204" s="12">
        <v>17</v>
      </c>
      <c r="C1204" s="6" t="s">
        <v>91</v>
      </c>
      <c r="D1204" s="12" t="s">
        <v>1159</v>
      </c>
      <c r="E1204" s="6">
        <v>20</v>
      </c>
      <c r="F1204" s="12">
        <v>34</v>
      </c>
      <c r="G1204" s="12">
        <f>IF(TablaCocina[[#This Row],[Cobro de la orde]]="Sí",F1204*K1204,0)</f>
        <v>68</v>
      </c>
      <c r="H1204" s="12">
        <f>IF(TablaCocina[[#This Row],[Cobro de la orde]]="Sí",(F1204-E1204)*K1204,0)</f>
        <v>28</v>
      </c>
      <c r="I1204" s="12">
        <f>IF(TablaCocina[[#This Row],[Cobro de la orde]]="Sí",F1204*K1204,0)</f>
        <v>68</v>
      </c>
      <c r="J1204" s="46">
        <f>IF(TablaCocina[[#This Row],[Cobro de la orde]]="Sí",H1204/G1204,0)</f>
        <v>0.41176470588235292</v>
      </c>
      <c r="K1204" s="12">
        <v>2</v>
      </c>
      <c r="L1204" s="12">
        <v>58</v>
      </c>
      <c r="M1204" s="6" t="s">
        <v>1143</v>
      </c>
      <c r="N1204" s="12" t="str">
        <f>VLOOKUP(TablaCocina[[#This Row],[Número de Orden]],TablaSala[[Número de Orden]:[Cobro de la Orden]],2,FALSE)</f>
        <v>Sí</v>
      </c>
    </row>
    <row r="1205" spans="1:14">
      <c r="A1205" s="6">
        <v>487</v>
      </c>
      <c r="B1205" s="12">
        <v>17</v>
      </c>
      <c r="C1205" s="6" t="s">
        <v>200</v>
      </c>
      <c r="D1205" s="12" t="s">
        <v>1148</v>
      </c>
      <c r="E1205" s="6">
        <v>19</v>
      </c>
      <c r="F1205" s="12">
        <v>31</v>
      </c>
      <c r="G1205" s="12">
        <f>IF(TablaCocina[[#This Row],[Cobro de la orde]]="Sí",F1205*K1205,0)</f>
        <v>62</v>
      </c>
      <c r="H1205" s="12">
        <f>IF(TablaCocina[[#This Row],[Cobro de la orde]]="Sí",(F1205-E1205)*K1205,0)</f>
        <v>24</v>
      </c>
      <c r="I1205" s="12">
        <f>IF(TablaCocina[[#This Row],[Cobro de la orde]]="Sí",F1205*K1205,0)</f>
        <v>62</v>
      </c>
      <c r="J1205" s="46">
        <f>IF(TablaCocina[[#This Row],[Cobro de la orde]]="Sí",H1205/G1205,0)</f>
        <v>0.38709677419354838</v>
      </c>
      <c r="K1205" s="12">
        <v>2</v>
      </c>
      <c r="L1205" s="12">
        <v>29</v>
      </c>
      <c r="M1205" s="6" t="s">
        <v>1143</v>
      </c>
      <c r="N1205" s="12" t="str">
        <f>VLOOKUP(TablaCocina[[#This Row],[Número de Orden]],TablaSala[[Número de Orden]:[Cobro de la Orden]],2,FALSE)</f>
        <v>Sí</v>
      </c>
    </row>
    <row r="1206" spans="1:14">
      <c r="A1206" s="6">
        <v>487</v>
      </c>
      <c r="B1206" s="12">
        <v>17</v>
      </c>
      <c r="C1206" s="6" t="s">
        <v>349</v>
      </c>
      <c r="D1206" s="12" t="s">
        <v>1158</v>
      </c>
      <c r="E1206" s="6">
        <v>13</v>
      </c>
      <c r="F1206" s="12">
        <v>22</v>
      </c>
      <c r="G1206" s="12">
        <f>IF(TablaCocina[[#This Row],[Cobro de la orde]]="Sí",F1206*K1206,0)</f>
        <v>22</v>
      </c>
      <c r="H1206" s="12">
        <f>IF(TablaCocina[[#This Row],[Cobro de la orde]]="Sí",(F1206-E1206)*K1206,0)</f>
        <v>9</v>
      </c>
      <c r="I1206" s="12">
        <f>IF(TablaCocina[[#This Row],[Cobro de la orde]]="Sí",F1206*K1206,0)</f>
        <v>22</v>
      </c>
      <c r="J1206" s="46">
        <f>IF(TablaCocina[[#This Row],[Cobro de la orde]]="Sí",H1206/G1206,0)</f>
        <v>0.40909090909090912</v>
      </c>
      <c r="K1206" s="12">
        <v>1</v>
      </c>
      <c r="L1206" s="12">
        <v>5</v>
      </c>
      <c r="M1206" s="6" t="s">
        <v>1143</v>
      </c>
      <c r="N1206" s="12" t="str">
        <f>VLOOKUP(TablaCocina[[#This Row],[Número de Orden]],TablaSala[[Número de Orden]:[Cobro de la Orden]],2,FALSE)</f>
        <v>Sí</v>
      </c>
    </row>
    <row r="1207" spans="1:14">
      <c r="A1207" s="6">
        <v>488</v>
      </c>
      <c r="B1207" s="12">
        <v>10</v>
      </c>
      <c r="C1207" s="6" t="s">
        <v>131</v>
      </c>
      <c r="D1207" s="12" t="s">
        <v>1163</v>
      </c>
      <c r="E1207" s="6">
        <v>10</v>
      </c>
      <c r="F1207" s="12">
        <v>18</v>
      </c>
      <c r="G1207" s="12">
        <f>IF(TablaCocina[[#This Row],[Cobro de la orde]]="Sí",F1207*K1207,0)</f>
        <v>0</v>
      </c>
      <c r="H1207" s="12">
        <f>IF(TablaCocina[[#This Row],[Cobro de la orde]]="Sí",(F1207-E1207)*K1207,0)</f>
        <v>0</v>
      </c>
      <c r="I1207" s="12">
        <f>IF(TablaCocina[[#This Row],[Cobro de la orde]]="Sí",F1207*K1207,0)</f>
        <v>0</v>
      </c>
      <c r="J1207" s="46">
        <f>IF(TablaCocina[[#This Row],[Cobro de la orde]]="Sí",H1207/G1207,0)</f>
        <v>0</v>
      </c>
      <c r="K1207" s="12">
        <v>3</v>
      </c>
      <c r="L1207" s="12">
        <v>54</v>
      </c>
      <c r="M1207" s="6" t="s">
        <v>1142</v>
      </c>
      <c r="N1207" s="12" t="str">
        <f>VLOOKUP(TablaCocina[[#This Row],[Número de Orden]],TablaSala[[Número de Orden]:[Cobro de la Orden]],2,FALSE)</f>
        <v>No</v>
      </c>
    </row>
    <row r="1208" spans="1:14">
      <c r="A1208" s="6">
        <v>488</v>
      </c>
      <c r="B1208" s="12">
        <v>10</v>
      </c>
      <c r="C1208" s="6" t="s">
        <v>345</v>
      </c>
      <c r="D1208" s="12" t="s">
        <v>1161</v>
      </c>
      <c r="E1208" s="6">
        <v>14</v>
      </c>
      <c r="F1208" s="12">
        <v>23</v>
      </c>
      <c r="G1208" s="12">
        <f>IF(TablaCocina[[#This Row],[Cobro de la orde]]="Sí",F1208*K1208,0)</f>
        <v>0</v>
      </c>
      <c r="H1208" s="12">
        <f>IF(TablaCocina[[#This Row],[Cobro de la orde]]="Sí",(F1208-E1208)*K1208,0)</f>
        <v>0</v>
      </c>
      <c r="I1208" s="12">
        <f>IF(TablaCocina[[#This Row],[Cobro de la orde]]="Sí",F1208*K1208,0)</f>
        <v>0</v>
      </c>
      <c r="J1208" s="46">
        <f>IF(TablaCocina[[#This Row],[Cobro de la orde]]="Sí",H1208/G1208,0)</f>
        <v>0</v>
      </c>
      <c r="K1208" s="12">
        <v>3</v>
      </c>
      <c r="L1208" s="12">
        <v>52</v>
      </c>
      <c r="M1208" s="6" t="s">
        <v>1142</v>
      </c>
      <c r="N1208" s="12" t="str">
        <f>VLOOKUP(TablaCocina[[#This Row],[Número de Orden]],TablaSala[[Número de Orden]:[Cobro de la Orden]],2,FALSE)</f>
        <v>No</v>
      </c>
    </row>
    <row r="1209" spans="1:14">
      <c r="A1209" s="6">
        <v>488</v>
      </c>
      <c r="B1209" s="12">
        <v>10</v>
      </c>
      <c r="C1209" s="6" t="s">
        <v>200</v>
      </c>
      <c r="D1209" s="12" t="s">
        <v>1148</v>
      </c>
      <c r="E1209" s="6">
        <v>19</v>
      </c>
      <c r="F1209" s="12">
        <v>31</v>
      </c>
      <c r="G1209" s="12">
        <f>IF(TablaCocina[[#This Row],[Cobro de la orde]]="Sí",F1209*K1209,0)</f>
        <v>0</v>
      </c>
      <c r="H1209" s="12">
        <f>IF(TablaCocina[[#This Row],[Cobro de la orde]]="Sí",(F1209-E1209)*K1209,0)</f>
        <v>0</v>
      </c>
      <c r="I1209" s="12">
        <f>IF(TablaCocina[[#This Row],[Cobro de la orde]]="Sí",F1209*K1209,0)</f>
        <v>0</v>
      </c>
      <c r="J1209" s="46">
        <f>IF(TablaCocina[[#This Row],[Cobro de la orde]]="Sí",H1209/G1209,0)</f>
        <v>0</v>
      </c>
      <c r="K1209" s="12">
        <v>2</v>
      </c>
      <c r="L1209" s="12">
        <v>18</v>
      </c>
      <c r="M1209" s="6" t="s">
        <v>1143</v>
      </c>
      <c r="N1209" s="12" t="str">
        <f>VLOOKUP(TablaCocina[[#This Row],[Número de Orden]],TablaSala[[Número de Orden]:[Cobro de la Orden]],2,FALSE)</f>
        <v>No</v>
      </c>
    </row>
    <row r="1210" spans="1:14">
      <c r="A1210" s="6">
        <v>489</v>
      </c>
      <c r="B1210" s="12">
        <v>3</v>
      </c>
      <c r="C1210" s="6" t="s">
        <v>79</v>
      </c>
      <c r="D1210" s="12" t="s">
        <v>1150</v>
      </c>
      <c r="E1210" s="6">
        <v>25</v>
      </c>
      <c r="F1210" s="12">
        <v>40</v>
      </c>
      <c r="G1210" s="12">
        <f>IF(TablaCocina[[#This Row],[Cobro de la orde]]="Sí",F1210*K1210,0)</f>
        <v>80</v>
      </c>
      <c r="H1210" s="12">
        <f>IF(TablaCocina[[#This Row],[Cobro de la orde]]="Sí",(F1210-E1210)*K1210,0)</f>
        <v>30</v>
      </c>
      <c r="I1210" s="12">
        <f>IF(TablaCocina[[#This Row],[Cobro de la orde]]="Sí",F1210*K1210,0)</f>
        <v>80</v>
      </c>
      <c r="J1210" s="46">
        <f>IF(TablaCocina[[#This Row],[Cobro de la orde]]="Sí",H1210/G1210,0)</f>
        <v>0.375</v>
      </c>
      <c r="K1210" s="12">
        <v>2</v>
      </c>
      <c r="L1210" s="12">
        <v>28</v>
      </c>
      <c r="M1210" s="6" t="s">
        <v>1143</v>
      </c>
      <c r="N1210" s="12" t="str">
        <f>VLOOKUP(TablaCocina[[#This Row],[Número de Orden]],TablaSala[[Número de Orden]:[Cobro de la Orden]],2,FALSE)</f>
        <v>Sí</v>
      </c>
    </row>
    <row r="1211" spans="1:14">
      <c r="A1211" s="6">
        <v>489</v>
      </c>
      <c r="B1211" s="12">
        <v>3</v>
      </c>
      <c r="C1211" s="6" t="s">
        <v>345</v>
      </c>
      <c r="D1211" s="12" t="s">
        <v>1161</v>
      </c>
      <c r="E1211" s="6">
        <v>14</v>
      </c>
      <c r="F1211" s="12">
        <v>23</v>
      </c>
      <c r="G1211" s="12">
        <f>IF(TablaCocina[[#This Row],[Cobro de la orde]]="Sí",F1211*K1211,0)</f>
        <v>69</v>
      </c>
      <c r="H1211" s="12">
        <f>IF(TablaCocina[[#This Row],[Cobro de la orde]]="Sí",(F1211-E1211)*K1211,0)</f>
        <v>27</v>
      </c>
      <c r="I1211" s="12">
        <f>IF(TablaCocina[[#This Row],[Cobro de la orde]]="Sí",F1211*K1211,0)</f>
        <v>69</v>
      </c>
      <c r="J1211" s="46">
        <f>IF(TablaCocina[[#This Row],[Cobro de la orde]]="Sí",H1211/G1211,0)</f>
        <v>0.39130434782608697</v>
      </c>
      <c r="K1211" s="12">
        <v>3</v>
      </c>
      <c r="L1211" s="12">
        <v>6</v>
      </c>
      <c r="M1211" s="6" t="s">
        <v>1143</v>
      </c>
      <c r="N1211" s="12" t="str">
        <f>VLOOKUP(TablaCocina[[#This Row],[Número de Orden]],TablaSala[[Número de Orden]:[Cobro de la Orden]],2,FALSE)</f>
        <v>Sí</v>
      </c>
    </row>
    <row r="1212" spans="1:14">
      <c r="A1212" s="6">
        <v>490</v>
      </c>
      <c r="B1212" s="12">
        <v>1</v>
      </c>
      <c r="C1212" s="6" t="s">
        <v>270</v>
      </c>
      <c r="D1212" s="12" t="s">
        <v>1164</v>
      </c>
      <c r="E1212" s="6">
        <v>15</v>
      </c>
      <c r="F1212" s="12">
        <v>26</v>
      </c>
      <c r="G1212" s="12">
        <f>IF(TablaCocina[[#This Row],[Cobro de la orde]]="Sí",F1212*K1212,0)</f>
        <v>0</v>
      </c>
      <c r="H1212" s="12">
        <f>IF(TablaCocina[[#This Row],[Cobro de la orde]]="Sí",(F1212-E1212)*K1212,0)</f>
        <v>0</v>
      </c>
      <c r="I1212" s="12">
        <f>IF(TablaCocina[[#This Row],[Cobro de la orde]]="Sí",F1212*K1212,0)</f>
        <v>0</v>
      </c>
      <c r="J1212" s="46">
        <f>IF(TablaCocina[[#This Row],[Cobro de la orde]]="Sí",H1212/G1212,0)</f>
        <v>0</v>
      </c>
      <c r="K1212" s="12">
        <v>3</v>
      </c>
      <c r="L1212" s="12">
        <v>34</v>
      </c>
      <c r="M1212" s="6" t="s">
        <v>1142</v>
      </c>
      <c r="N1212" s="12" t="str">
        <f>VLOOKUP(TablaCocina[[#This Row],[Número de Orden]],TablaSala[[Número de Orden]:[Cobro de la Orden]],2,FALSE)</f>
        <v>No</v>
      </c>
    </row>
    <row r="1213" spans="1:14">
      <c r="A1213" s="6">
        <v>490</v>
      </c>
      <c r="B1213" s="12">
        <v>1</v>
      </c>
      <c r="C1213" s="6" t="s">
        <v>428</v>
      </c>
      <c r="D1213" s="12" t="s">
        <v>1157</v>
      </c>
      <c r="E1213" s="6">
        <v>19</v>
      </c>
      <c r="F1213" s="12">
        <v>32</v>
      </c>
      <c r="G1213" s="12">
        <f>IF(TablaCocina[[#This Row],[Cobro de la orde]]="Sí",F1213*K1213,0)</f>
        <v>0</v>
      </c>
      <c r="H1213" s="12">
        <f>IF(TablaCocina[[#This Row],[Cobro de la orde]]="Sí",(F1213-E1213)*K1213,0)</f>
        <v>0</v>
      </c>
      <c r="I1213" s="12">
        <f>IF(TablaCocina[[#This Row],[Cobro de la orde]]="Sí",F1213*K1213,0)</f>
        <v>0</v>
      </c>
      <c r="J1213" s="46">
        <f>IF(TablaCocina[[#This Row],[Cobro de la orde]]="Sí",H1213/G1213,0)</f>
        <v>0</v>
      </c>
      <c r="K1213" s="12">
        <v>1</v>
      </c>
      <c r="L1213" s="12">
        <v>55</v>
      </c>
      <c r="M1213" s="6" t="s">
        <v>1142</v>
      </c>
      <c r="N1213" s="12" t="str">
        <f>VLOOKUP(TablaCocina[[#This Row],[Número de Orden]],TablaSala[[Número de Orden]:[Cobro de la Orden]],2,FALSE)</f>
        <v>No</v>
      </c>
    </row>
    <row r="1214" spans="1:14">
      <c r="A1214" s="6">
        <v>490</v>
      </c>
      <c r="B1214" s="12">
        <v>1</v>
      </c>
      <c r="C1214" s="6" t="s">
        <v>91</v>
      </c>
      <c r="D1214" s="12" t="s">
        <v>1159</v>
      </c>
      <c r="E1214" s="6">
        <v>20</v>
      </c>
      <c r="F1214" s="12">
        <v>34</v>
      </c>
      <c r="G1214" s="12">
        <f>IF(TablaCocina[[#This Row],[Cobro de la orde]]="Sí",F1214*K1214,0)</f>
        <v>0</v>
      </c>
      <c r="H1214" s="12">
        <f>IF(TablaCocina[[#This Row],[Cobro de la orde]]="Sí",(F1214-E1214)*K1214,0)</f>
        <v>0</v>
      </c>
      <c r="I1214" s="12">
        <f>IF(TablaCocina[[#This Row],[Cobro de la orde]]="Sí",F1214*K1214,0)</f>
        <v>0</v>
      </c>
      <c r="J1214" s="46">
        <f>IF(TablaCocina[[#This Row],[Cobro de la orde]]="Sí",H1214/G1214,0)</f>
        <v>0</v>
      </c>
      <c r="K1214" s="12">
        <v>3</v>
      </c>
      <c r="L1214" s="12">
        <v>42</v>
      </c>
      <c r="M1214" s="6" t="s">
        <v>1142</v>
      </c>
      <c r="N1214" s="12" t="str">
        <f>VLOOKUP(TablaCocina[[#This Row],[Número de Orden]],TablaSala[[Número de Orden]:[Cobro de la Orden]],2,FALSE)</f>
        <v>No</v>
      </c>
    </row>
    <row r="1215" spans="1:14">
      <c r="A1215" s="6">
        <v>491</v>
      </c>
      <c r="B1215" s="12">
        <v>7</v>
      </c>
      <c r="C1215" s="6" t="s">
        <v>65</v>
      </c>
      <c r="D1215" s="12" t="s">
        <v>1152</v>
      </c>
      <c r="E1215" s="6">
        <v>17</v>
      </c>
      <c r="F1215" s="12">
        <v>29</v>
      </c>
      <c r="G1215" s="12">
        <f>IF(TablaCocina[[#This Row],[Cobro de la orde]]="Sí",F1215*K1215,0)</f>
        <v>58</v>
      </c>
      <c r="H1215" s="12">
        <f>IF(TablaCocina[[#This Row],[Cobro de la orde]]="Sí",(F1215-E1215)*K1215,0)</f>
        <v>24</v>
      </c>
      <c r="I1215" s="12">
        <f>IF(TablaCocina[[#This Row],[Cobro de la orde]]="Sí",F1215*K1215,0)</f>
        <v>58</v>
      </c>
      <c r="J1215" s="46">
        <f>IF(TablaCocina[[#This Row],[Cobro de la orde]]="Sí",H1215/G1215,0)</f>
        <v>0.41379310344827586</v>
      </c>
      <c r="K1215" s="12">
        <v>2</v>
      </c>
      <c r="L1215" s="12">
        <v>30</v>
      </c>
      <c r="M1215" s="6" t="s">
        <v>1142</v>
      </c>
      <c r="N1215" s="12" t="str">
        <f>VLOOKUP(TablaCocina[[#This Row],[Número de Orden]],TablaSala[[Número de Orden]:[Cobro de la Orden]],2,FALSE)</f>
        <v>Sí</v>
      </c>
    </row>
    <row r="1216" spans="1:14">
      <c r="A1216" s="6">
        <v>491</v>
      </c>
      <c r="B1216" s="12">
        <v>7</v>
      </c>
      <c r="C1216" s="6" t="s">
        <v>114</v>
      </c>
      <c r="D1216" s="12" t="s">
        <v>1147</v>
      </c>
      <c r="E1216" s="6">
        <v>18</v>
      </c>
      <c r="F1216" s="12">
        <v>30</v>
      </c>
      <c r="G1216" s="12">
        <f>IF(TablaCocina[[#This Row],[Cobro de la orde]]="Sí",F1216*K1216,0)</f>
        <v>60</v>
      </c>
      <c r="H1216" s="12">
        <f>IF(TablaCocina[[#This Row],[Cobro de la orde]]="Sí",(F1216-E1216)*K1216,0)</f>
        <v>24</v>
      </c>
      <c r="I1216" s="12">
        <f>IF(TablaCocina[[#This Row],[Cobro de la orde]]="Sí",F1216*K1216,0)</f>
        <v>60</v>
      </c>
      <c r="J1216" s="46">
        <f>IF(TablaCocina[[#This Row],[Cobro de la orde]]="Sí",H1216/G1216,0)</f>
        <v>0.4</v>
      </c>
      <c r="K1216" s="12">
        <v>2</v>
      </c>
      <c r="L1216" s="12">
        <v>11</v>
      </c>
      <c r="M1216" s="6" t="s">
        <v>1142</v>
      </c>
      <c r="N1216" s="12" t="str">
        <f>VLOOKUP(TablaCocina[[#This Row],[Número de Orden]],TablaSala[[Número de Orden]:[Cobro de la Orden]],2,FALSE)</f>
        <v>Sí</v>
      </c>
    </row>
    <row r="1217" spans="1:14">
      <c r="A1217" s="6">
        <v>492</v>
      </c>
      <c r="B1217" s="12">
        <v>4</v>
      </c>
      <c r="C1217" s="6" t="s">
        <v>453</v>
      </c>
      <c r="D1217" s="12" t="s">
        <v>1153</v>
      </c>
      <c r="E1217" s="6">
        <v>20</v>
      </c>
      <c r="F1217" s="12">
        <v>33</v>
      </c>
      <c r="G1217" s="12">
        <f>IF(TablaCocina[[#This Row],[Cobro de la orde]]="Sí",F1217*K1217,0)</f>
        <v>99</v>
      </c>
      <c r="H1217" s="12">
        <f>IF(TablaCocina[[#This Row],[Cobro de la orde]]="Sí",(F1217-E1217)*K1217,0)</f>
        <v>39</v>
      </c>
      <c r="I1217" s="12">
        <f>IF(TablaCocina[[#This Row],[Cobro de la orde]]="Sí",F1217*K1217,0)</f>
        <v>99</v>
      </c>
      <c r="J1217" s="46">
        <f>IF(TablaCocina[[#This Row],[Cobro de la orde]]="Sí",H1217/G1217,0)</f>
        <v>0.39393939393939392</v>
      </c>
      <c r="K1217" s="12">
        <v>3</v>
      </c>
      <c r="L1217" s="12">
        <v>15</v>
      </c>
      <c r="M1217" s="6" t="s">
        <v>1142</v>
      </c>
      <c r="N1217" s="12" t="str">
        <f>VLOOKUP(TablaCocina[[#This Row],[Número de Orden]],TablaSala[[Número de Orden]:[Cobro de la Orden]],2,FALSE)</f>
        <v>Sí</v>
      </c>
    </row>
    <row r="1218" spans="1:14">
      <c r="A1218" s="6">
        <v>492</v>
      </c>
      <c r="B1218" s="12">
        <v>4</v>
      </c>
      <c r="C1218" s="6" t="s">
        <v>116</v>
      </c>
      <c r="D1218" s="12" t="s">
        <v>1162</v>
      </c>
      <c r="E1218" s="6">
        <v>13</v>
      </c>
      <c r="F1218" s="12">
        <v>21</v>
      </c>
      <c r="G1218" s="12">
        <f>IF(TablaCocina[[#This Row],[Cobro de la orde]]="Sí",F1218*K1218,0)</f>
        <v>63</v>
      </c>
      <c r="H1218" s="12">
        <f>IF(TablaCocina[[#This Row],[Cobro de la orde]]="Sí",(F1218-E1218)*K1218,0)</f>
        <v>24</v>
      </c>
      <c r="I1218" s="12">
        <f>IF(TablaCocina[[#This Row],[Cobro de la orde]]="Sí",F1218*K1218,0)</f>
        <v>63</v>
      </c>
      <c r="J1218" s="46">
        <f>IF(TablaCocina[[#This Row],[Cobro de la orde]]="Sí",H1218/G1218,0)</f>
        <v>0.38095238095238093</v>
      </c>
      <c r="K1218" s="12">
        <v>3</v>
      </c>
      <c r="L1218" s="12">
        <v>8</v>
      </c>
      <c r="M1218" s="6" t="s">
        <v>1142</v>
      </c>
      <c r="N1218" s="12" t="str">
        <f>VLOOKUP(TablaCocina[[#This Row],[Número de Orden]],TablaSala[[Número de Orden]:[Cobro de la Orden]],2,FALSE)</f>
        <v>Sí</v>
      </c>
    </row>
    <row r="1219" spans="1:14">
      <c r="A1219" s="6">
        <v>492</v>
      </c>
      <c r="B1219" s="12">
        <v>4</v>
      </c>
      <c r="C1219" s="6" t="s">
        <v>273</v>
      </c>
      <c r="D1219" s="12" t="s">
        <v>1146</v>
      </c>
      <c r="E1219" s="6">
        <v>14</v>
      </c>
      <c r="F1219" s="12">
        <v>24</v>
      </c>
      <c r="G1219" s="12">
        <f>IF(TablaCocina[[#This Row],[Cobro de la orde]]="Sí",F1219*K1219,0)</f>
        <v>48</v>
      </c>
      <c r="H1219" s="12">
        <f>IF(TablaCocina[[#This Row],[Cobro de la orde]]="Sí",(F1219-E1219)*K1219,0)</f>
        <v>20</v>
      </c>
      <c r="I1219" s="12">
        <f>IF(TablaCocina[[#This Row],[Cobro de la orde]]="Sí",F1219*K1219,0)</f>
        <v>48</v>
      </c>
      <c r="J1219" s="46">
        <f>IF(TablaCocina[[#This Row],[Cobro de la orde]]="Sí",H1219/G1219,0)</f>
        <v>0.41666666666666669</v>
      </c>
      <c r="K1219" s="12">
        <v>2</v>
      </c>
      <c r="L1219" s="12">
        <v>26</v>
      </c>
      <c r="M1219" s="6" t="s">
        <v>1142</v>
      </c>
      <c r="N1219" s="12" t="str">
        <f>VLOOKUP(TablaCocina[[#This Row],[Número de Orden]],TablaSala[[Número de Orden]:[Cobro de la Orden]],2,FALSE)</f>
        <v>Sí</v>
      </c>
    </row>
    <row r="1220" spans="1:14">
      <c r="A1220" s="6">
        <v>493</v>
      </c>
      <c r="B1220" s="12">
        <v>2</v>
      </c>
      <c r="C1220" s="6" t="s">
        <v>131</v>
      </c>
      <c r="D1220" s="12" t="s">
        <v>1163</v>
      </c>
      <c r="E1220" s="6">
        <v>10</v>
      </c>
      <c r="F1220" s="12">
        <v>18</v>
      </c>
      <c r="G1220" s="12">
        <f>IF(TablaCocina[[#This Row],[Cobro de la orde]]="Sí",F1220*K1220,0)</f>
        <v>54</v>
      </c>
      <c r="H1220" s="12">
        <f>IF(TablaCocina[[#This Row],[Cobro de la orde]]="Sí",(F1220-E1220)*K1220,0)</f>
        <v>24</v>
      </c>
      <c r="I1220" s="12">
        <f>IF(TablaCocina[[#This Row],[Cobro de la orde]]="Sí",F1220*K1220,0)</f>
        <v>54</v>
      </c>
      <c r="J1220" s="46">
        <f>IF(TablaCocina[[#This Row],[Cobro de la orde]]="Sí",H1220/G1220,0)</f>
        <v>0.44444444444444442</v>
      </c>
      <c r="K1220" s="12">
        <v>3</v>
      </c>
      <c r="L1220" s="12">
        <v>8</v>
      </c>
      <c r="M1220" s="6" t="s">
        <v>1143</v>
      </c>
      <c r="N1220" s="12" t="str">
        <f>VLOOKUP(TablaCocina[[#This Row],[Número de Orden]],TablaSala[[Número de Orden]:[Cobro de la Orden]],2,FALSE)</f>
        <v>Sí</v>
      </c>
    </row>
    <row r="1221" spans="1:14">
      <c r="A1221" s="6">
        <v>494</v>
      </c>
      <c r="B1221" s="12">
        <v>20</v>
      </c>
      <c r="C1221" s="6" t="s">
        <v>428</v>
      </c>
      <c r="D1221" s="12" t="s">
        <v>1157</v>
      </c>
      <c r="E1221" s="6">
        <v>19</v>
      </c>
      <c r="F1221" s="12">
        <v>32</v>
      </c>
      <c r="G1221" s="12">
        <f>IF(TablaCocina[[#This Row],[Cobro de la orde]]="Sí",F1221*K1221,0)</f>
        <v>64</v>
      </c>
      <c r="H1221" s="12">
        <f>IF(TablaCocina[[#This Row],[Cobro de la orde]]="Sí",(F1221-E1221)*K1221,0)</f>
        <v>26</v>
      </c>
      <c r="I1221" s="12">
        <f>IF(TablaCocina[[#This Row],[Cobro de la orde]]="Sí",F1221*K1221,0)</f>
        <v>64</v>
      </c>
      <c r="J1221" s="46">
        <f>IF(TablaCocina[[#This Row],[Cobro de la orde]]="Sí",H1221/G1221,0)</f>
        <v>0.40625</v>
      </c>
      <c r="K1221" s="12">
        <v>2</v>
      </c>
      <c r="L1221" s="12">
        <v>9</v>
      </c>
      <c r="M1221" s="6" t="s">
        <v>1142</v>
      </c>
      <c r="N1221" s="12" t="str">
        <f>VLOOKUP(TablaCocina[[#This Row],[Número de Orden]],TablaSala[[Número de Orden]:[Cobro de la Orden]],2,FALSE)</f>
        <v>Sí</v>
      </c>
    </row>
    <row r="1222" spans="1:14">
      <c r="A1222" s="6">
        <v>494</v>
      </c>
      <c r="B1222" s="12">
        <v>20</v>
      </c>
      <c r="C1222" s="6" t="s">
        <v>120</v>
      </c>
      <c r="D1222" s="12" t="s">
        <v>1151</v>
      </c>
      <c r="E1222" s="6">
        <v>22</v>
      </c>
      <c r="F1222" s="12">
        <v>36</v>
      </c>
      <c r="G1222" s="12">
        <f>IF(TablaCocina[[#This Row],[Cobro de la orde]]="Sí",F1222*K1222,0)</f>
        <v>108</v>
      </c>
      <c r="H1222" s="12">
        <f>IF(TablaCocina[[#This Row],[Cobro de la orde]]="Sí",(F1222-E1222)*K1222,0)</f>
        <v>42</v>
      </c>
      <c r="I1222" s="12">
        <f>IF(TablaCocina[[#This Row],[Cobro de la orde]]="Sí",F1222*K1222,0)</f>
        <v>108</v>
      </c>
      <c r="J1222" s="46">
        <f>IF(TablaCocina[[#This Row],[Cobro de la orde]]="Sí",H1222/G1222,0)</f>
        <v>0.3888888888888889</v>
      </c>
      <c r="K1222" s="12">
        <v>3</v>
      </c>
      <c r="L1222" s="12">
        <v>22</v>
      </c>
      <c r="M1222" s="6" t="s">
        <v>1142</v>
      </c>
      <c r="N1222" s="12" t="str">
        <f>VLOOKUP(TablaCocina[[#This Row],[Número de Orden]],TablaSala[[Número de Orden]:[Cobro de la Orden]],2,FALSE)</f>
        <v>Sí</v>
      </c>
    </row>
    <row r="1223" spans="1:14">
      <c r="A1223" s="6">
        <v>495</v>
      </c>
      <c r="B1223" s="12">
        <v>11</v>
      </c>
      <c r="C1223" s="6" t="s">
        <v>79</v>
      </c>
      <c r="D1223" s="12" t="s">
        <v>1150</v>
      </c>
      <c r="E1223" s="6">
        <v>25</v>
      </c>
      <c r="F1223" s="12">
        <v>40</v>
      </c>
      <c r="G1223" s="12">
        <f>IF(TablaCocina[[#This Row],[Cobro de la orde]]="Sí",F1223*K1223,0)</f>
        <v>120</v>
      </c>
      <c r="H1223" s="12">
        <f>IF(TablaCocina[[#This Row],[Cobro de la orde]]="Sí",(F1223-E1223)*K1223,0)</f>
        <v>45</v>
      </c>
      <c r="I1223" s="12">
        <f>IF(TablaCocina[[#This Row],[Cobro de la orde]]="Sí",F1223*K1223,0)</f>
        <v>120</v>
      </c>
      <c r="J1223" s="46">
        <f>IF(TablaCocina[[#This Row],[Cobro de la orde]]="Sí",H1223/G1223,0)</f>
        <v>0.375</v>
      </c>
      <c r="K1223" s="12">
        <v>3</v>
      </c>
      <c r="L1223" s="12">
        <v>13</v>
      </c>
      <c r="M1223" s="6" t="s">
        <v>1143</v>
      </c>
      <c r="N1223" s="12" t="str">
        <f>VLOOKUP(TablaCocina[[#This Row],[Número de Orden]],TablaSala[[Número de Orden]:[Cobro de la Orden]],2,FALSE)</f>
        <v>Sí</v>
      </c>
    </row>
    <row r="1224" spans="1:14">
      <c r="A1224" s="6">
        <v>495</v>
      </c>
      <c r="B1224" s="12">
        <v>11</v>
      </c>
      <c r="C1224" s="6" t="s">
        <v>184</v>
      </c>
      <c r="D1224" s="12" t="s">
        <v>1149</v>
      </c>
      <c r="E1224" s="6">
        <v>16</v>
      </c>
      <c r="F1224" s="12">
        <v>27</v>
      </c>
      <c r="G1224" s="12">
        <f>IF(TablaCocina[[#This Row],[Cobro de la orde]]="Sí",F1224*K1224,0)</f>
        <v>54</v>
      </c>
      <c r="H1224" s="12">
        <f>IF(TablaCocina[[#This Row],[Cobro de la orde]]="Sí",(F1224-E1224)*K1224,0)</f>
        <v>22</v>
      </c>
      <c r="I1224" s="12">
        <f>IF(TablaCocina[[#This Row],[Cobro de la orde]]="Sí",F1224*K1224,0)</f>
        <v>54</v>
      </c>
      <c r="J1224" s="46">
        <f>IF(TablaCocina[[#This Row],[Cobro de la orde]]="Sí",H1224/G1224,0)</f>
        <v>0.40740740740740738</v>
      </c>
      <c r="K1224" s="12">
        <v>2</v>
      </c>
      <c r="L1224" s="12">
        <v>9</v>
      </c>
      <c r="M1224" s="6" t="s">
        <v>1143</v>
      </c>
      <c r="N1224" s="12" t="str">
        <f>VLOOKUP(TablaCocina[[#This Row],[Número de Orden]],TablaSala[[Número de Orden]:[Cobro de la Orden]],2,FALSE)</f>
        <v>Sí</v>
      </c>
    </row>
    <row r="1225" spans="1:14">
      <c r="A1225" s="6">
        <v>495</v>
      </c>
      <c r="B1225" s="12">
        <v>11</v>
      </c>
      <c r="C1225" s="6" t="s">
        <v>71</v>
      </c>
      <c r="D1225" s="12" t="s">
        <v>1154</v>
      </c>
      <c r="E1225" s="6">
        <v>16</v>
      </c>
      <c r="F1225" s="12">
        <v>28</v>
      </c>
      <c r="G1225" s="12">
        <f>IF(TablaCocina[[#This Row],[Cobro de la orde]]="Sí",F1225*K1225,0)</f>
        <v>56</v>
      </c>
      <c r="H1225" s="12">
        <f>IF(TablaCocina[[#This Row],[Cobro de la orde]]="Sí",(F1225-E1225)*K1225,0)</f>
        <v>24</v>
      </c>
      <c r="I1225" s="12">
        <f>IF(TablaCocina[[#This Row],[Cobro de la orde]]="Sí",F1225*K1225,0)</f>
        <v>56</v>
      </c>
      <c r="J1225" s="46">
        <f>IF(TablaCocina[[#This Row],[Cobro de la orde]]="Sí",H1225/G1225,0)</f>
        <v>0.42857142857142855</v>
      </c>
      <c r="K1225" s="12">
        <v>2</v>
      </c>
      <c r="L1225" s="12">
        <v>44</v>
      </c>
      <c r="M1225" s="6" t="s">
        <v>1142</v>
      </c>
      <c r="N1225" s="12" t="str">
        <f>VLOOKUP(TablaCocina[[#This Row],[Número de Orden]],TablaSala[[Número de Orden]:[Cobro de la Orden]],2,FALSE)</f>
        <v>Sí</v>
      </c>
    </row>
    <row r="1226" spans="1:14">
      <c r="A1226" s="6">
        <v>495</v>
      </c>
      <c r="B1226" s="12">
        <v>11</v>
      </c>
      <c r="C1226" s="6" t="s">
        <v>453</v>
      </c>
      <c r="D1226" s="12" t="s">
        <v>1153</v>
      </c>
      <c r="E1226" s="6">
        <v>20</v>
      </c>
      <c r="F1226" s="12">
        <v>33</v>
      </c>
      <c r="G1226" s="12">
        <f>IF(TablaCocina[[#This Row],[Cobro de la orde]]="Sí",F1226*K1226,0)</f>
        <v>33</v>
      </c>
      <c r="H1226" s="12">
        <f>IF(TablaCocina[[#This Row],[Cobro de la orde]]="Sí",(F1226-E1226)*K1226,0)</f>
        <v>13</v>
      </c>
      <c r="I1226" s="12">
        <f>IF(TablaCocina[[#This Row],[Cobro de la orde]]="Sí",F1226*K1226,0)</f>
        <v>33</v>
      </c>
      <c r="J1226" s="46">
        <f>IF(TablaCocina[[#This Row],[Cobro de la orde]]="Sí",H1226/G1226,0)</f>
        <v>0.39393939393939392</v>
      </c>
      <c r="K1226" s="12">
        <v>1</v>
      </c>
      <c r="L1226" s="12">
        <v>36</v>
      </c>
      <c r="M1226" s="6" t="s">
        <v>1143</v>
      </c>
      <c r="N1226" s="12" t="str">
        <f>VLOOKUP(TablaCocina[[#This Row],[Número de Orden]],TablaSala[[Número de Orden]:[Cobro de la Orden]],2,FALSE)</f>
        <v>Sí</v>
      </c>
    </row>
    <row r="1227" spans="1:14">
      <c r="A1227" s="6">
        <v>496</v>
      </c>
      <c r="B1227" s="12">
        <v>1</v>
      </c>
      <c r="C1227" s="6" t="s">
        <v>453</v>
      </c>
      <c r="D1227" s="12" t="s">
        <v>1153</v>
      </c>
      <c r="E1227" s="6">
        <v>20</v>
      </c>
      <c r="F1227" s="12">
        <v>33</v>
      </c>
      <c r="G1227" s="12">
        <f>IF(TablaCocina[[#This Row],[Cobro de la orde]]="Sí",F1227*K1227,0)</f>
        <v>33</v>
      </c>
      <c r="H1227" s="12">
        <f>IF(TablaCocina[[#This Row],[Cobro de la orde]]="Sí",(F1227-E1227)*K1227,0)</f>
        <v>13</v>
      </c>
      <c r="I1227" s="12">
        <f>IF(TablaCocina[[#This Row],[Cobro de la orde]]="Sí",F1227*K1227,0)</f>
        <v>33</v>
      </c>
      <c r="J1227" s="46">
        <f>IF(TablaCocina[[#This Row],[Cobro de la orde]]="Sí",H1227/G1227,0)</f>
        <v>0.39393939393939392</v>
      </c>
      <c r="K1227" s="12">
        <v>1</v>
      </c>
      <c r="L1227" s="12">
        <v>28</v>
      </c>
      <c r="M1227" s="6" t="s">
        <v>1142</v>
      </c>
      <c r="N1227" s="12" t="str">
        <f>VLOOKUP(TablaCocina[[#This Row],[Número de Orden]],TablaSala[[Número de Orden]:[Cobro de la Orden]],2,FALSE)</f>
        <v>Sí</v>
      </c>
    </row>
    <row r="1228" spans="1:14">
      <c r="A1228" s="6">
        <v>496</v>
      </c>
      <c r="B1228" s="12">
        <v>1</v>
      </c>
      <c r="C1228" s="6" t="s">
        <v>91</v>
      </c>
      <c r="D1228" s="12" t="s">
        <v>1159</v>
      </c>
      <c r="E1228" s="6">
        <v>20</v>
      </c>
      <c r="F1228" s="12">
        <v>34</v>
      </c>
      <c r="G1228" s="12">
        <f>IF(TablaCocina[[#This Row],[Cobro de la orde]]="Sí",F1228*K1228,0)</f>
        <v>102</v>
      </c>
      <c r="H1228" s="12">
        <f>IF(TablaCocina[[#This Row],[Cobro de la orde]]="Sí",(F1228-E1228)*K1228,0)</f>
        <v>42</v>
      </c>
      <c r="I1228" s="12">
        <f>IF(TablaCocina[[#This Row],[Cobro de la orde]]="Sí",F1228*K1228,0)</f>
        <v>102</v>
      </c>
      <c r="J1228" s="46">
        <f>IF(TablaCocina[[#This Row],[Cobro de la orde]]="Sí",H1228/G1228,0)</f>
        <v>0.41176470588235292</v>
      </c>
      <c r="K1228" s="12">
        <v>3</v>
      </c>
      <c r="L1228" s="12">
        <v>23</v>
      </c>
      <c r="M1228" s="6" t="s">
        <v>1142</v>
      </c>
      <c r="N1228" s="12" t="str">
        <f>VLOOKUP(TablaCocina[[#This Row],[Número de Orden]],TablaSala[[Número de Orden]:[Cobro de la Orden]],2,FALSE)</f>
        <v>Sí</v>
      </c>
    </row>
    <row r="1229" spans="1:14">
      <c r="A1229" s="6">
        <v>496</v>
      </c>
      <c r="B1229" s="12">
        <v>1</v>
      </c>
      <c r="C1229" s="6" t="s">
        <v>194</v>
      </c>
      <c r="D1229" s="12" t="s">
        <v>1155</v>
      </c>
      <c r="E1229" s="6">
        <v>11</v>
      </c>
      <c r="F1229" s="12">
        <v>19</v>
      </c>
      <c r="G1229" s="12">
        <f>IF(TablaCocina[[#This Row],[Cobro de la orde]]="Sí",F1229*K1229,0)</f>
        <v>57</v>
      </c>
      <c r="H1229" s="12">
        <f>IF(TablaCocina[[#This Row],[Cobro de la orde]]="Sí",(F1229-E1229)*K1229,0)</f>
        <v>24</v>
      </c>
      <c r="I1229" s="12">
        <f>IF(TablaCocina[[#This Row],[Cobro de la orde]]="Sí",F1229*K1229,0)</f>
        <v>57</v>
      </c>
      <c r="J1229" s="46">
        <f>IF(TablaCocina[[#This Row],[Cobro de la orde]]="Sí",H1229/G1229,0)</f>
        <v>0.42105263157894735</v>
      </c>
      <c r="K1229" s="12">
        <v>3</v>
      </c>
      <c r="L1229" s="12">
        <v>41</v>
      </c>
      <c r="M1229" s="6" t="s">
        <v>1143</v>
      </c>
      <c r="N1229" s="12" t="str">
        <f>VLOOKUP(TablaCocina[[#This Row],[Número de Orden]],TablaSala[[Número de Orden]:[Cobro de la Orden]],2,FALSE)</f>
        <v>Sí</v>
      </c>
    </row>
    <row r="1230" spans="1:14">
      <c r="A1230" s="6">
        <v>496</v>
      </c>
      <c r="B1230" s="12">
        <v>1</v>
      </c>
      <c r="C1230" s="6" t="s">
        <v>200</v>
      </c>
      <c r="D1230" s="12" t="s">
        <v>1148</v>
      </c>
      <c r="E1230" s="6">
        <v>19</v>
      </c>
      <c r="F1230" s="12">
        <v>31</v>
      </c>
      <c r="G1230" s="12">
        <f>IF(TablaCocina[[#This Row],[Cobro de la orde]]="Sí",F1230*K1230,0)</f>
        <v>31</v>
      </c>
      <c r="H1230" s="12">
        <f>IF(TablaCocina[[#This Row],[Cobro de la orde]]="Sí",(F1230-E1230)*K1230,0)</f>
        <v>12</v>
      </c>
      <c r="I1230" s="12">
        <f>IF(TablaCocina[[#This Row],[Cobro de la orde]]="Sí",F1230*K1230,0)</f>
        <v>31</v>
      </c>
      <c r="J1230" s="46">
        <f>IF(TablaCocina[[#This Row],[Cobro de la orde]]="Sí",H1230/G1230,0)</f>
        <v>0.38709677419354838</v>
      </c>
      <c r="K1230" s="12">
        <v>1</v>
      </c>
      <c r="L1230" s="12">
        <v>41</v>
      </c>
      <c r="M1230" s="6" t="s">
        <v>1143</v>
      </c>
      <c r="N1230" s="12" t="str">
        <f>VLOOKUP(TablaCocina[[#This Row],[Número de Orden]],TablaSala[[Número de Orden]:[Cobro de la Orden]],2,FALSE)</f>
        <v>Sí</v>
      </c>
    </row>
    <row r="1231" spans="1:14">
      <c r="A1231" s="6">
        <v>497</v>
      </c>
      <c r="B1231" s="12">
        <v>13</v>
      </c>
      <c r="C1231" s="6" t="s">
        <v>114</v>
      </c>
      <c r="D1231" s="12" t="s">
        <v>1147</v>
      </c>
      <c r="E1231" s="6">
        <v>18</v>
      </c>
      <c r="F1231" s="12">
        <v>30</v>
      </c>
      <c r="G1231" s="12">
        <f>IF(TablaCocina[[#This Row],[Cobro de la orde]]="Sí",F1231*K1231,0)</f>
        <v>30</v>
      </c>
      <c r="H1231" s="12">
        <f>IF(TablaCocina[[#This Row],[Cobro de la orde]]="Sí",(F1231-E1231)*K1231,0)</f>
        <v>12</v>
      </c>
      <c r="I1231" s="12">
        <f>IF(TablaCocina[[#This Row],[Cobro de la orde]]="Sí",F1231*K1231,0)</f>
        <v>30</v>
      </c>
      <c r="J1231" s="46">
        <f>IF(TablaCocina[[#This Row],[Cobro de la orde]]="Sí",H1231/G1231,0)</f>
        <v>0.4</v>
      </c>
      <c r="K1231" s="12">
        <v>1</v>
      </c>
      <c r="L1231" s="12">
        <v>6</v>
      </c>
      <c r="M1231" s="6" t="s">
        <v>1143</v>
      </c>
      <c r="N1231" s="12" t="str">
        <f>VLOOKUP(TablaCocina[[#This Row],[Número de Orden]],TablaSala[[Número de Orden]:[Cobro de la Orden]],2,FALSE)</f>
        <v>Sí</v>
      </c>
    </row>
    <row r="1232" spans="1:14">
      <c r="A1232" s="6">
        <v>497</v>
      </c>
      <c r="B1232" s="12">
        <v>13</v>
      </c>
      <c r="C1232" s="6" t="s">
        <v>79</v>
      </c>
      <c r="D1232" s="12" t="s">
        <v>1150</v>
      </c>
      <c r="E1232" s="6">
        <v>25</v>
      </c>
      <c r="F1232" s="12">
        <v>40</v>
      </c>
      <c r="G1232" s="12">
        <f>IF(TablaCocina[[#This Row],[Cobro de la orde]]="Sí",F1232*K1232,0)</f>
        <v>120</v>
      </c>
      <c r="H1232" s="12">
        <f>IF(TablaCocina[[#This Row],[Cobro de la orde]]="Sí",(F1232-E1232)*K1232,0)</f>
        <v>45</v>
      </c>
      <c r="I1232" s="12">
        <f>IF(TablaCocina[[#This Row],[Cobro de la orde]]="Sí",F1232*K1232,0)</f>
        <v>120</v>
      </c>
      <c r="J1232" s="46">
        <f>IF(TablaCocina[[#This Row],[Cobro de la orde]]="Sí",H1232/G1232,0)</f>
        <v>0.375</v>
      </c>
      <c r="K1232" s="12">
        <v>3</v>
      </c>
      <c r="L1232" s="12">
        <v>32</v>
      </c>
      <c r="M1232" s="6" t="s">
        <v>1143</v>
      </c>
      <c r="N1232" s="12" t="str">
        <f>VLOOKUP(TablaCocina[[#This Row],[Número de Orden]],TablaSala[[Número de Orden]:[Cobro de la Orden]],2,FALSE)</f>
        <v>Sí</v>
      </c>
    </row>
    <row r="1233" spans="1:14">
      <c r="A1233" s="6">
        <v>498</v>
      </c>
      <c r="B1233" s="12">
        <v>20</v>
      </c>
      <c r="C1233" s="6" t="s">
        <v>194</v>
      </c>
      <c r="D1233" s="12" t="s">
        <v>1155</v>
      </c>
      <c r="E1233" s="6">
        <v>11</v>
      </c>
      <c r="F1233" s="12">
        <v>19</v>
      </c>
      <c r="G1233" s="12">
        <f>IF(TablaCocina[[#This Row],[Cobro de la orde]]="Sí",F1233*K1233,0)</f>
        <v>19</v>
      </c>
      <c r="H1233" s="12">
        <f>IF(TablaCocina[[#This Row],[Cobro de la orde]]="Sí",(F1233-E1233)*K1233,0)</f>
        <v>8</v>
      </c>
      <c r="I1233" s="12">
        <f>IF(TablaCocina[[#This Row],[Cobro de la orde]]="Sí",F1233*K1233,0)</f>
        <v>19</v>
      </c>
      <c r="J1233" s="46">
        <f>IF(TablaCocina[[#This Row],[Cobro de la orde]]="Sí",H1233/G1233,0)</f>
        <v>0.42105263157894735</v>
      </c>
      <c r="K1233" s="12">
        <v>1</v>
      </c>
      <c r="L1233" s="12">
        <v>32</v>
      </c>
      <c r="M1233" s="6" t="s">
        <v>1142</v>
      </c>
      <c r="N1233" s="12" t="str">
        <f>VLOOKUP(TablaCocina[[#This Row],[Número de Orden]],TablaSala[[Número de Orden]:[Cobro de la Orden]],2,FALSE)</f>
        <v>Sí</v>
      </c>
    </row>
    <row r="1234" spans="1:14">
      <c r="A1234" s="6">
        <v>499</v>
      </c>
      <c r="B1234" s="12">
        <v>5</v>
      </c>
      <c r="C1234" s="6" t="s">
        <v>270</v>
      </c>
      <c r="D1234" s="12" t="s">
        <v>1164</v>
      </c>
      <c r="E1234" s="6">
        <v>15</v>
      </c>
      <c r="F1234" s="12">
        <v>26</v>
      </c>
      <c r="G1234" s="12">
        <f>IF(TablaCocina[[#This Row],[Cobro de la orde]]="Sí",F1234*K1234,0)</f>
        <v>78</v>
      </c>
      <c r="H1234" s="12">
        <f>IF(TablaCocina[[#This Row],[Cobro de la orde]]="Sí",(F1234-E1234)*K1234,0)</f>
        <v>33</v>
      </c>
      <c r="I1234" s="12">
        <f>IF(TablaCocina[[#This Row],[Cobro de la orde]]="Sí",F1234*K1234,0)</f>
        <v>78</v>
      </c>
      <c r="J1234" s="46">
        <f>IF(TablaCocina[[#This Row],[Cobro de la orde]]="Sí",H1234/G1234,0)</f>
        <v>0.42307692307692307</v>
      </c>
      <c r="K1234" s="12">
        <v>3</v>
      </c>
      <c r="L1234" s="12">
        <v>52</v>
      </c>
      <c r="M1234" s="6" t="s">
        <v>1142</v>
      </c>
      <c r="N1234" s="12" t="str">
        <f>VLOOKUP(TablaCocina[[#This Row],[Número de Orden]],TablaSala[[Número de Orden]:[Cobro de la Orden]],2,FALSE)</f>
        <v>Sí</v>
      </c>
    </row>
    <row r="1235" spans="1:14">
      <c r="A1235" s="6">
        <v>499</v>
      </c>
      <c r="B1235" s="12">
        <v>5</v>
      </c>
      <c r="C1235" s="6" t="s">
        <v>114</v>
      </c>
      <c r="D1235" s="12" t="s">
        <v>1147</v>
      </c>
      <c r="E1235" s="6">
        <v>18</v>
      </c>
      <c r="F1235" s="12">
        <v>30</v>
      </c>
      <c r="G1235" s="12">
        <f>IF(TablaCocina[[#This Row],[Cobro de la orde]]="Sí",F1235*K1235,0)</f>
        <v>30</v>
      </c>
      <c r="H1235" s="12">
        <f>IF(TablaCocina[[#This Row],[Cobro de la orde]]="Sí",(F1235-E1235)*K1235,0)</f>
        <v>12</v>
      </c>
      <c r="I1235" s="12">
        <f>IF(TablaCocina[[#This Row],[Cobro de la orde]]="Sí",F1235*K1235,0)</f>
        <v>30</v>
      </c>
      <c r="J1235" s="46">
        <f>IF(TablaCocina[[#This Row],[Cobro de la orde]]="Sí",H1235/G1235,0)</f>
        <v>0.4</v>
      </c>
      <c r="K1235" s="12">
        <v>1</v>
      </c>
      <c r="L1235" s="12">
        <v>36</v>
      </c>
      <c r="M1235" s="6" t="s">
        <v>1143</v>
      </c>
      <c r="N1235" s="12" t="str">
        <f>VLOOKUP(TablaCocina[[#This Row],[Número de Orden]],TablaSala[[Número de Orden]:[Cobro de la Orden]],2,FALSE)</f>
        <v>Sí</v>
      </c>
    </row>
    <row r="1236" spans="1:14">
      <c r="A1236" s="6">
        <v>499</v>
      </c>
      <c r="B1236" s="12">
        <v>5</v>
      </c>
      <c r="C1236" s="6" t="s">
        <v>209</v>
      </c>
      <c r="D1236" s="12" t="s">
        <v>1165</v>
      </c>
      <c r="E1236" s="6">
        <v>15</v>
      </c>
      <c r="F1236" s="12">
        <v>25</v>
      </c>
      <c r="G1236" s="12">
        <f>IF(TablaCocina[[#This Row],[Cobro de la orde]]="Sí",F1236*K1236,0)</f>
        <v>50</v>
      </c>
      <c r="H1236" s="12">
        <f>IF(TablaCocina[[#This Row],[Cobro de la orde]]="Sí",(F1236-E1236)*K1236,0)</f>
        <v>20</v>
      </c>
      <c r="I1236" s="12">
        <f>IF(TablaCocina[[#This Row],[Cobro de la orde]]="Sí",F1236*K1236,0)</f>
        <v>50</v>
      </c>
      <c r="J1236" s="46">
        <f>IF(TablaCocina[[#This Row],[Cobro de la orde]]="Sí",H1236/G1236,0)</f>
        <v>0.4</v>
      </c>
      <c r="K1236" s="12">
        <v>2</v>
      </c>
      <c r="L1236" s="12">
        <v>42</v>
      </c>
      <c r="M1236" s="6" t="s">
        <v>1143</v>
      </c>
      <c r="N1236" s="12" t="str">
        <f>VLOOKUP(TablaCocina[[#This Row],[Número de Orden]],TablaSala[[Número de Orden]:[Cobro de la Orden]],2,FALSE)</f>
        <v>Sí</v>
      </c>
    </row>
    <row r="1237" spans="1:14">
      <c r="A1237" s="6">
        <v>500</v>
      </c>
      <c r="B1237" s="12">
        <v>4</v>
      </c>
      <c r="C1237" s="6" t="s">
        <v>184</v>
      </c>
      <c r="D1237" s="12" t="s">
        <v>1149</v>
      </c>
      <c r="E1237" s="6">
        <v>16</v>
      </c>
      <c r="F1237" s="12">
        <v>27</v>
      </c>
      <c r="G1237" s="12">
        <f>IF(TablaCocina[[#This Row],[Cobro de la orde]]="Sí",F1237*K1237,0)</f>
        <v>27</v>
      </c>
      <c r="H1237" s="12">
        <f>IF(TablaCocina[[#This Row],[Cobro de la orde]]="Sí",(F1237-E1237)*K1237,0)</f>
        <v>11</v>
      </c>
      <c r="I1237" s="12">
        <f>IF(TablaCocina[[#This Row],[Cobro de la orde]]="Sí",F1237*K1237,0)</f>
        <v>27</v>
      </c>
      <c r="J1237" s="46">
        <f>IF(TablaCocina[[#This Row],[Cobro de la orde]]="Sí",H1237/G1237,0)</f>
        <v>0.40740740740740738</v>
      </c>
      <c r="K1237" s="12">
        <v>1</v>
      </c>
      <c r="L1237" s="12">
        <v>22</v>
      </c>
      <c r="M1237" s="6" t="s">
        <v>1143</v>
      </c>
      <c r="N1237" s="12" t="str">
        <f>VLOOKUP(TablaCocina[[#This Row],[Número de Orden]],TablaSala[[Número de Orden]:[Cobro de la Orden]],2,FALSE)</f>
        <v>Sí</v>
      </c>
    </row>
    <row r="1238" spans="1:14">
      <c r="A1238" s="6">
        <v>500</v>
      </c>
      <c r="B1238" s="12">
        <v>4</v>
      </c>
      <c r="C1238" s="6" t="s">
        <v>349</v>
      </c>
      <c r="D1238" s="12" t="s">
        <v>1158</v>
      </c>
      <c r="E1238" s="6">
        <v>13</v>
      </c>
      <c r="F1238" s="12">
        <v>22</v>
      </c>
      <c r="G1238" s="12">
        <f>IF(TablaCocina[[#This Row],[Cobro de la orde]]="Sí",F1238*K1238,0)</f>
        <v>66</v>
      </c>
      <c r="H1238" s="12">
        <f>IF(TablaCocina[[#This Row],[Cobro de la orde]]="Sí",(F1238-E1238)*K1238,0)</f>
        <v>27</v>
      </c>
      <c r="I1238" s="12">
        <f>IF(TablaCocina[[#This Row],[Cobro de la orde]]="Sí",F1238*K1238,0)</f>
        <v>66</v>
      </c>
      <c r="J1238" s="46">
        <f>IF(TablaCocina[[#This Row],[Cobro de la orde]]="Sí",H1238/G1238,0)</f>
        <v>0.40909090909090912</v>
      </c>
      <c r="K1238" s="12">
        <v>3</v>
      </c>
      <c r="L1238" s="12">
        <v>20</v>
      </c>
      <c r="M1238" s="6" t="s">
        <v>1142</v>
      </c>
      <c r="N1238" s="12" t="str">
        <f>VLOOKUP(TablaCocina[[#This Row],[Número de Orden]],TablaSala[[Número de Orden]:[Cobro de la Orden]],2,FALSE)</f>
        <v>Sí</v>
      </c>
    </row>
    <row r="1239" spans="1:14">
      <c r="A1239" s="6">
        <v>501</v>
      </c>
      <c r="B1239" s="12">
        <v>7</v>
      </c>
      <c r="C1239" s="6" t="s">
        <v>79</v>
      </c>
      <c r="D1239" s="12" t="s">
        <v>1150</v>
      </c>
      <c r="E1239" s="6">
        <v>25</v>
      </c>
      <c r="F1239" s="12">
        <v>40</v>
      </c>
      <c r="G1239" s="12">
        <f>IF(TablaCocina[[#This Row],[Cobro de la orde]]="Sí",F1239*K1239,0)</f>
        <v>40</v>
      </c>
      <c r="H1239" s="12">
        <f>IF(TablaCocina[[#This Row],[Cobro de la orde]]="Sí",(F1239-E1239)*K1239,0)</f>
        <v>15</v>
      </c>
      <c r="I1239" s="12">
        <f>IF(TablaCocina[[#This Row],[Cobro de la orde]]="Sí",F1239*K1239,0)</f>
        <v>40</v>
      </c>
      <c r="J1239" s="46">
        <f>IF(TablaCocina[[#This Row],[Cobro de la orde]]="Sí",H1239/G1239,0)</f>
        <v>0.375</v>
      </c>
      <c r="K1239" s="12">
        <v>1</v>
      </c>
      <c r="L1239" s="12">
        <v>18</v>
      </c>
      <c r="M1239" s="6" t="s">
        <v>1143</v>
      </c>
      <c r="N1239" s="12" t="str">
        <f>VLOOKUP(TablaCocina[[#This Row],[Número de Orden]],TablaSala[[Número de Orden]:[Cobro de la Orden]],2,FALSE)</f>
        <v>Sí</v>
      </c>
    </row>
    <row r="1240" spans="1:14">
      <c r="A1240" s="6">
        <v>501</v>
      </c>
      <c r="B1240" s="12">
        <v>7</v>
      </c>
      <c r="C1240" s="6" t="s">
        <v>116</v>
      </c>
      <c r="D1240" s="12" t="s">
        <v>1162</v>
      </c>
      <c r="E1240" s="6">
        <v>13</v>
      </c>
      <c r="F1240" s="12">
        <v>21</v>
      </c>
      <c r="G1240" s="12">
        <f>IF(TablaCocina[[#This Row],[Cobro de la orde]]="Sí",F1240*K1240,0)</f>
        <v>42</v>
      </c>
      <c r="H1240" s="12">
        <f>IF(TablaCocina[[#This Row],[Cobro de la orde]]="Sí",(F1240-E1240)*K1240,0)</f>
        <v>16</v>
      </c>
      <c r="I1240" s="12">
        <f>IF(TablaCocina[[#This Row],[Cobro de la orde]]="Sí",F1240*K1240,0)</f>
        <v>42</v>
      </c>
      <c r="J1240" s="46">
        <f>IF(TablaCocina[[#This Row],[Cobro de la orde]]="Sí",H1240/G1240,0)</f>
        <v>0.38095238095238093</v>
      </c>
      <c r="K1240" s="12">
        <v>2</v>
      </c>
      <c r="L1240" s="12">
        <v>15</v>
      </c>
      <c r="M1240" s="6" t="s">
        <v>1143</v>
      </c>
      <c r="N1240" s="12" t="str">
        <f>VLOOKUP(TablaCocina[[#This Row],[Número de Orden]],TablaSala[[Número de Orden]:[Cobro de la Orden]],2,FALSE)</f>
        <v>Sí</v>
      </c>
    </row>
    <row r="1241" spans="1:14">
      <c r="A1241" s="6">
        <v>501</v>
      </c>
      <c r="B1241" s="12">
        <v>7</v>
      </c>
      <c r="C1241" s="6" t="s">
        <v>71</v>
      </c>
      <c r="D1241" s="12" t="s">
        <v>1154</v>
      </c>
      <c r="E1241" s="6">
        <v>16</v>
      </c>
      <c r="F1241" s="12">
        <v>28</v>
      </c>
      <c r="G1241" s="12">
        <f>IF(TablaCocina[[#This Row],[Cobro de la orde]]="Sí",F1241*K1241,0)</f>
        <v>56</v>
      </c>
      <c r="H1241" s="12">
        <f>IF(TablaCocina[[#This Row],[Cobro de la orde]]="Sí",(F1241-E1241)*K1241,0)</f>
        <v>24</v>
      </c>
      <c r="I1241" s="12">
        <f>IF(TablaCocina[[#This Row],[Cobro de la orde]]="Sí",F1241*K1241,0)</f>
        <v>56</v>
      </c>
      <c r="J1241" s="46">
        <f>IF(TablaCocina[[#This Row],[Cobro de la orde]]="Sí",H1241/G1241,0)</f>
        <v>0.42857142857142855</v>
      </c>
      <c r="K1241" s="12">
        <v>2</v>
      </c>
      <c r="L1241" s="12">
        <v>6</v>
      </c>
      <c r="M1241" s="6" t="s">
        <v>1142</v>
      </c>
      <c r="N1241" s="12" t="str">
        <f>VLOOKUP(TablaCocina[[#This Row],[Número de Orden]],TablaSala[[Número de Orden]:[Cobro de la Orden]],2,FALSE)</f>
        <v>Sí</v>
      </c>
    </row>
    <row r="1242" spans="1:14">
      <c r="A1242" s="6">
        <v>502</v>
      </c>
      <c r="B1242" s="12">
        <v>5</v>
      </c>
      <c r="C1242" s="6" t="s">
        <v>349</v>
      </c>
      <c r="D1242" s="12" t="s">
        <v>1158</v>
      </c>
      <c r="E1242" s="6">
        <v>13</v>
      </c>
      <c r="F1242" s="12">
        <v>22</v>
      </c>
      <c r="G1242" s="12">
        <f>IF(TablaCocina[[#This Row],[Cobro de la orde]]="Sí",F1242*K1242,0)</f>
        <v>0</v>
      </c>
      <c r="H1242" s="12">
        <f>IF(TablaCocina[[#This Row],[Cobro de la orde]]="Sí",(F1242-E1242)*K1242,0)</f>
        <v>0</v>
      </c>
      <c r="I1242" s="12">
        <f>IF(TablaCocina[[#This Row],[Cobro de la orde]]="Sí",F1242*K1242,0)</f>
        <v>0</v>
      </c>
      <c r="J1242" s="46">
        <f>IF(TablaCocina[[#This Row],[Cobro de la orde]]="Sí",H1242/G1242,0)</f>
        <v>0</v>
      </c>
      <c r="K1242" s="12">
        <v>1</v>
      </c>
      <c r="L1242" s="12">
        <v>33</v>
      </c>
      <c r="M1242" s="6" t="s">
        <v>1142</v>
      </c>
      <c r="N1242" s="12" t="str">
        <f>VLOOKUP(TablaCocina[[#This Row],[Número de Orden]],TablaSala[[Número de Orden]:[Cobro de la Orden]],2,FALSE)</f>
        <v>No</v>
      </c>
    </row>
    <row r="1243" spans="1:14">
      <c r="A1243" s="6">
        <v>502</v>
      </c>
      <c r="B1243" s="12">
        <v>5</v>
      </c>
      <c r="C1243" s="6" t="s">
        <v>131</v>
      </c>
      <c r="D1243" s="12" t="s">
        <v>1163</v>
      </c>
      <c r="E1243" s="6">
        <v>10</v>
      </c>
      <c r="F1243" s="12">
        <v>18</v>
      </c>
      <c r="G1243" s="12">
        <f>IF(TablaCocina[[#This Row],[Cobro de la orde]]="Sí",F1243*K1243,0)</f>
        <v>0</v>
      </c>
      <c r="H1243" s="12">
        <f>IF(TablaCocina[[#This Row],[Cobro de la orde]]="Sí",(F1243-E1243)*K1243,0)</f>
        <v>0</v>
      </c>
      <c r="I1243" s="12">
        <f>IF(TablaCocina[[#This Row],[Cobro de la orde]]="Sí",F1243*K1243,0)</f>
        <v>0</v>
      </c>
      <c r="J1243" s="46">
        <f>IF(TablaCocina[[#This Row],[Cobro de la orde]]="Sí",H1243/G1243,0)</f>
        <v>0</v>
      </c>
      <c r="K1243" s="12">
        <v>1</v>
      </c>
      <c r="L1243" s="12">
        <v>5</v>
      </c>
      <c r="M1243" s="6" t="s">
        <v>1142</v>
      </c>
      <c r="N1243" s="12" t="str">
        <f>VLOOKUP(TablaCocina[[#This Row],[Número de Orden]],TablaSala[[Número de Orden]:[Cobro de la Orden]],2,FALSE)</f>
        <v>No</v>
      </c>
    </row>
    <row r="1244" spans="1:14">
      <c r="A1244" s="6">
        <v>502</v>
      </c>
      <c r="B1244" s="12">
        <v>5</v>
      </c>
      <c r="C1244" s="6" t="s">
        <v>453</v>
      </c>
      <c r="D1244" s="12" t="s">
        <v>1153</v>
      </c>
      <c r="E1244" s="6">
        <v>20</v>
      </c>
      <c r="F1244" s="12">
        <v>33</v>
      </c>
      <c r="G1244" s="12">
        <f>IF(TablaCocina[[#This Row],[Cobro de la orde]]="Sí",F1244*K1244,0)</f>
        <v>0</v>
      </c>
      <c r="H1244" s="12">
        <f>IF(TablaCocina[[#This Row],[Cobro de la orde]]="Sí",(F1244-E1244)*K1244,0)</f>
        <v>0</v>
      </c>
      <c r="I1244" s="12">
        <f>IF(TablaCocina[[#This Row],[Cobro de la orde]]="Sí",F1244*K1244,0)</f>
        <v>0</v>
      </c>
      <c r="J1244" s="46">
        <f>IF(TablaCocina[[#This Row],[Cobro de la orde]]="Sí",H1244/G1244,0)</f>
        <v>0</v>
      </c>
      <c r="K1244" s="12">
        <v>3</v>
      </c>
      <c r="L1244" s="12">
        <v>35</v>
      </c>
      <c r="M1244" s="6" t="s">
        <v>1143</v>
      </c>
      <c r="N1244" s="12" t="str">
        <f>VLOOKUP(TablaCocina[[#This Row],[Número de Orden]],TablaSala[[Número de Orden]:[Cobro de la Orden]],2,FALSE)</f>
        <v>No</v>
      </c>
    </row>
    <row r="1245" spans="1:14">
      <c r="A1245" s="6">
        <v>503</v>
      </c>
      <c r="B1245" s="12">
        <v>3</v>
      </c>
      <c r="C1245" s="6" t="s">
        <v>79</v>
      </c>
      <c r="D1245" s="12" t="s">
        <v>1150</v>
      </c>
      <c r="E1245" s="6">
        <v>25</v>
      </c>
      <c r="F1245" s="12">
        <v>40</v>
      </c>
      <c r="G1245" s="12">
        <f>IF(TablaCocina[[#This Row],[Cobro de la orde]]="Sí",F1245*K1245,0)</f>
        <v>80</v>
      </c>
      <c r="H1245" s="12">
        <f>IF(TablaCocina[[#This Row],[Cobro de la orde]]="Sí",(F1245-E1245)*K1245,0)</f>
        <v>30</v>
      </c>
      <c r="I1245" s="12">
        <f>IF(TablaCocina[[#This Row],[Cobro de la orde]]="Sí",F1245*K1245,0)</f>
        <v>80</v>
      </c>
      <c r="J1245" s="46">
        <f>IF(TablaCocina[[#This Row],[Cobro de la orde]]="Sí",H1245/G1245,0)</f>
        <v>0.375</v>
      </c>
      <c r="K1245" s="12">
        <v>2</v>
      </c>
      <c r="L1245" s="12">
        <v>52</v>
      </c>
      <c r="M1245" s="6" t="s">
        <v>1142</v>
      </c>
      <c r="N1245" s="12" t="str">
        <f>VLOOKUP(TablaCocina[[#This Row],[Número de Orden]],TablaSala[[Número de Orden]:[Cobro de la Orden]],2,FALSE)</f>
        <v>Sí</v>
      </c>
    </row>
    <row r="1246" spans="1:14">
      <c r="A1246" s="6">
        <v>503</v>
      </c>
      <c r="B1246" s="12">
        <v>3</v>
      </c>
      <c r="C1246" s="6" t="s">
        <v>194</v>
      </c>
      <c r="D1246" s="12" t="s">
        <v>1155</v>
      </c>
      <c r="E1246" s="6">
        <v>11</v>
      </c>
      <c r="F1246" s="12">
        <v>19</v>
      </c>
      <c r="G1246" s="12">
        <f>IF(TablaCocina[[#This Row],[Cobro de la orde]]="Sí",F1246*K1246,0)</f>
        <v>57</v>
      </c>
      <c r="H1246" s="12">
        <f>IF(TablaCocina[[#This Row],[Cobro de la orde]]="Sí",(F1246-E1246)*K1246,0)</f>
        <v>24</v>
      </c>
      <c r="I1246" s="12">
        <f>IF(TablaCocina[[#This Row],[Cobro de la orde]]="Sí",F1246*K1246,0)</f>
        <v>57</v>
      </c>
      <c r="J1246" s="46">
        <f>IF(TablaCocina[[#This Row],[Cobro de la orde]]="Sí",H1246/G1246,0)</f>
        <v>0.42105263157894735</v>
      </c>
      <c r="K1246" s="12">
        <v>3</v>
      </c>
      <c r="L1246" s="12">
        <v>33</v>
      </c>
      <c r="M1246" s="6" t="s">
        <v>1143</v>
      </c>
      <c r="N1246" s="12" t="str">
        <f>VLOOKUP(TablaCocina[[#This Row],[Número de Orden]],TablaSala[[Número de Orden]:[Cobro de la Orden]],2,FALSE)</f>
        <v>Sí</v>
      </c>
    </row>
    <row r="1247" spans="1:14">
      <c r="A1247" s="6">
        <v>504</v>
      </c>
      <c r="B1247" s="12">
        <v>2</v>
      </c>
      <c r="C1247" s="6" t="s">
        <v>184</v>
      </c>
      <c r="D1247" s="12" t="s">
        <v>1149</v>
      </c>
      <c r="E1247" s="6">
        <v>16</v>
      </c>
      <c r="F1247" s="12">
        <v>27</v>
      </c>
      <c r="G1247" s="12">
        <f>IF(TablaCocina[[#This Row],[Cobro de la orde]]="Sí",F1247*K1247,0)</f>
        <v>54</v>
      </c>
      <c r="H1247" s="12">
        <f>IF(TablaCocina[[#This Row],[Cobro de la orde]]="Sí",(F1247-E1247)*K1247,0)</f>
        <v>22</v>
      </c>
      <c r="I1247" s="12">
        <f>IF(TablaCocina[[#This Row],[Cobro de la orde]]="Sí",F1247*K1247,0)</f>
        <v>54</v>
      </c>
      <c r="J1247" s="46">
        <f>IF(TablaCocina[[#This Row],[Cobro de la orde]]="Sí",H1247/G1247,0)</f>
        <v>0.40740740740740738</v>
      </c>
      <c r="K1247" s="12">
        <v>2</v>
      </c>
      <c r="L1247" s="12">
        <v>19</v>
      </c>
      <c r="M1247" s="6" t="s">
        <v>1142</v>
      </c>
      <c r="N1247" s="12" t="str">
        <f>VLOOKUP(TablaCocina[[#This Row],[Número de Orden]],TablaSala[[Número de Orden]:[Cobro de la Orden]],2,FALSE)</f>
        <v>Sí</v>
      </c>
    </row>
    <row r="1248" spans="1:14">
      <c r="A1248" s="6">
        <v>505</v>
      </c>
      <c r="B1248" s="12">
        <v>5</v>
      </c>
      <c r="C1248" s="6" t="s">
        <v>79</v>
      </c>
      <c r="D1248" s="12" t="s">
        <v>1150</v>
      </c>
      <c r="E1248" s="6">
        <v>25</v>
      </c>
      <c r="F1248" s="12">
        <v>40</v>
      </c>
      <c r="G1248" s="12">
        <f>IF(TablaCocina[[#This Row],[Cobro de la orde]]="Sí",F1248*K1248,0)</f>
        <v>80</v>
      </c>
      <c r="H1248" s="12">
        <f>IF(TablaCocina[[#This Row],[Cobro de la orde]]="Sí",(F1248-E1248)*K1248,0)</f>
        <v>30</v>
      </c>
      <c r="I1248" s="12">
        <f>IF(TablaCocina[[#This Row],[Cobro de la orde]]="Sí",F1248*K1248,0)</f>
        <v>80</v>
      </c>
      <c r="J1248" s="46">
        <f>IF(TablaCocina[[#This Row],[Cobro de la orde]]="Sí",H1248/G1248,0)</f>
        <v>0.375</v>
      </c>
      <c r="K1248" s="12">
        <v>2</v>
      </c>
      <c r="L1248" s="12">
        <v>56</v>
      </c>
      <c r="M1248" s="6" t="s">
        <v>1142</v>
      </c>
      <c r="N1248" s="12" t="str">
        <f>VLOOKUP(TablaCocina[[#This Row],[Número de Orden]],TablaSala[[Número de Orden]:[Cobro de la Orden]],2,FALSE)</f>
        <v>Sí</v>
      </c>
    </row>
    <row r="1249" spans="1:14">
      <c r="A1249" s="6">
        <v>505</v>
      </c>
      <c r="B1249" s="12">
        <v>5</v>
      </c>
      <c r="C1249" s="6" t="s">
        <v>209</v>
      </c>
      <c r="D1249" s="12" t="s">
        <v>1165</v>
      </c>
      <c r="E1249" s="6">
        <v>15</v>
      </c>
      <c r="F1249" s="12">
        <v>25</v>
      </c>
      <c r="G1249" s="12">
        <f>IF(TablaCocina[[#This Row],[Cobro de la orde]]="Sí",F1249*K1249,0)</f>
        <v>75</v>
      </c>
      <c r="H1249" s="12">
        <f>IF(TablaCocina[[#This Row],[Cobro de la orde]]="Sí",(F1249-E1249)*K1249,0)</f>
        <v>30</v>
      </c>
      <c r="I1249" s="12">
        <f>IF(TablaCocina[[#This Row],[Cobro de la orde]]="Sí",F1249*K1249,0)</f>
        <v>75</v>
      </c>
      <c r="J1249" s="46">
        <f>IF(TablaCocina[[#This Row],[Cobro de la orde]]="Sí",H1249/G1249,0)</f>
        <v>0.4</v>
      </c>
      <c r="K1249" s="12">
        <v>3</v>
      </c>
      <c r="L1249" s="12">
        <v>59</v>
      </c>
      <c r="M1249" s="6" t="s">
        <v>1142</v>
      </c>
      <c r="N1249" s="12" t="str">
        <f>VLOOKUP(TablaCocina[[#This Row],[Número de Orden]],TablaSala[[Número de Orden]:[Cobro de la Orden]],2,FALSE)</f>
        <v>Sí</v>
      </c>
    </row>
    <row r="1250" spans="1:14">
      <c r="A1250" s="6">
        <v>506</v>
      </c>
      <c r="B1250" s="12">
        <v>18</v>
      </c>
      <c r="C1250" s="6" t="s">
        <v>47</v>
      </c>
      <c r="D1250" s="12" t="s">
        <v>1156</v>
      </c>
      <c r="E1250" s="6">
        <v>21</v>
      </c>
      <c r="F1250" s="12">
        <v>35</v>
      </c>
      <c r="G1250" s="12">
        <f>IF(TablaCocina[[#This Row],[Cobro de la orde]]="Sí",F1250*K1250,0)</f>
        <v>70</v>
      </c>
      <c r="H1250" s="12">
        <f>IF(TablaCocina[[#This Row],[Cobro de la orde]]="Sí",(F1250-E1250)*K1250,0)</f>
        <v>28</v>
      </c>
      <c r="I1250" s="12">
        <f>IF(TablaCocina[[#This Row],[Cobro de la orde]]="Sí",F1250*K1250,0)</f>
        <v>70</v>
      </c>
      <c r="J1250" s="46">
        <f>IF(TablaCocina[[#This Row],[Cobro de la orde]]="Sí",H1250/G1250,0)</f>
        <v>0.4</v>
      </c>
      <c r="K1250" s="12">
        <v>2</v>
      </c>
      <c r="L1250" s="12">
        <v>5</v>
      </c>
      <c r="M1250" s="6" t="s">
        <v>1143</v>
      </c>
      <c r="N1250" s="12" t="str">
        <f>VLOOKUP(TablaCocina[[#This Row],[Número de Orden]],TablaSala[[Número de Orden]:[Cobro de la Orden]],2,FALSE)</f>
        <v>Sí</v>
      </c>
    </row>
    <row r="1251" spans="1:14">
      <c r="A1251" s="6">
        <v>507</v>
      </c>
      <c r="B1251" s="12">
        <v>18</v>
      </c>
      <c r="C1251" s="6" t="s">
        <v>91</v>
      </c>
      <c r="D1251" s="12" t="s">
        <v>1159</v>
      </c>
      <c r="E1251" s="6">
        <v>20</v>
      </c>
      <c r="F1251" s="12">
        <v>34</v>
      </c>
      <c r="G1251" s="12">
        <f>IF(TablaCocina[[#This Row],[Cobro de la orde]]="Sí",F1251*K1251,0)</f>
        <v>0</v>
      </c>
      <c r="H1251" s="12">
        <f>IF(TablaCocina[[#This Row],[Cobro de la orde]]="Sí",(F1251-E1251)*K1251,0)</f>
        <v>0</v>
      </c>
      <c r="I1251" s="12">
        <f>IF(TablaCocina[[#This Row],[Cobro de la orde]]="Sí",F1251*K1251,0)</f>
        <v>0</v>
      </c>
      <c r="J1251" s="46">
        <f>IF(TablaCocina[[#This Row],[Cobro de la orde]]="Sí",H1251/G1251,0)</f>
        <v>0</v>
      </c>
      <c r="K1251" s="12">
        <v>3</v>
      </c>
      <c r="L1251" s="12">
        <v>53</v>
      </c>
      <c r="M1251" s="6" t="s">
        <v>1142</v>
      </c>
      <c r="N1251" s="12" t="str">
        <f>VLOOKUP(TablaCocina[[#This Row],[Número de Orden]],TablaSala[[Número de Orden]:[Cobro de la Orden]],2,FALSE)</f>
        <v>No</v>
      </c>
    </row>
    <row r="1252" spans="1:14">
      <c r="A1252" s="6">
        <v>507</v>
      </c>
      <c r="B1252" s="12">
        <v>18</v>
      </c>
      <c r="C1252" s="6" t="s">
        <v>120</v>
      </c>
      <c r="D1252" s="12" t="s">
        <v>1151</v>
      </c>
      <c r="E1252" s="6">
        <v>22</v>
      </c>
      <c r="F1252" s="12">
        <v>36</v>
      </c>
      <c r="G1252" s="12">
        <f>IF(TablaCocina[[#This Row],[Cobro de la orde]]="Sí",F1252*K1252,0)</f>
        <v>0</v>
      </c>
      <c r="H1252" s="12">
        <f>IF(TablaCocina[[#This Row],[Cobro de la orde]]="Sí",(F1252-E1252)*K1252,0)</f>
        <v>0</v>
      </c>
      <c r="I1252" s="12">
        <f>IF(TablaCocina[[#This Row],[Cobro de la orde]]="Sí",F1252*K1252,0)</f>
        <v>0</v>
      </c>
      <c r="J1252" s="46">
        <f>IF(TablaCocina[[#This Row],[Cobro de la orde]]="Sí",H1252/G1252,0)</f>
        <v>0</v>
      </c>
      <c r="K1252" s="12">
        <v>3</v>
      </c>
      <c r="L1252" s="12">
        <v>16</v>
      </c>
      <c r="M1252" s="6" t="s">
        <v>1143</v>
      </c>
      <c r="N1252" s="12" t="str">
        <f>VLOOKUP(TablaCocina[[#This Row],[Número de Orden]],TablaSala[[Número de Orden]:[Cobro de la Orden]],2,FALSE)</f>
        <v>No</v>
      </c>
    </row>
    <row r="1253" spans="1:14">
      <c r="A1253" s="6">
        <v>508</v>
      </c>
      <c r="B1253" s="12">
        <v>6</v>
      </c>
      <c r="C1253" s="6" t="s">
        <v>428</v>
      </c>
      <c r="D1253" s="12" t="s">
        <v>1157</v>
      </c>
      <c r="E1253" s="6">
        <v>19</v>
      </c>
      <c r="F1253" s="12">
        <v>32</v>
      </c>
      <c r="G1253" s="12">
        <f>IF(TablaCocina[[#This Row],[Cobro de la orde]]="Sí",F1253*K1253,0)</f>
        <v>32</v>
      </c>
      <c r="H1253" s="12">
        <f>IF(TablaCocina[[#This Row],[Cobro de la orde]]="Sí",(F1253-E1253)*K1253,0)</f>
        <v>13</v>
      </c>
      <c r="I1253" s="12">
        <f>IF(TablaCocina[[#This Row],[Cobro de la orde]]="Sí",F1253*K1253,0)</f>
        <v>32</v>
      </c>
      <c r="J1253" s="46">
        <f>IF(TablaCocina[[#This Row],[Cobro de la orde]]="Sí",H1253/G1253,0)</f>
        <v>0.40625</v>
      </c>
      <c r="K1253" s="12">
        <v>1</v>
      </c>
      <c r="L1253" s="12">
        <v>34</v>
      </c>
      <c r="M1253" s="6" t="s">
        <v>1143</v>
      </c>
      <c r="N1253" s="12" t="str">
        <f>VLOOKUP(TablaCocina[[#This Row],[Número de Orden]],TablaSala[[Número de Orden]:[Cobro de la Orden]],2,FALSE)</f>
        <v>Sí</v>
      </c>
    </row>
    <row r="1254" spans="1:14">
      <c r="A1254" s="6">
        <v>509</v>
      </c>
      <c r="B1254" s="12">
        <v>5</v>
      </c>
      <c r="C1254" s="6" t="s">
        <v>79</v>
      </c>
      <c r="D1254" s="12" t="s">
        <v>1150</v>
      </c>
      <c r="E1254" s="6">
        <v>25</v>
      </c>
      <c r="F1254" s="12">
        <v>40</v>
      </c>
      <c r="G1254" s="12">
        <f>IF(TablaCocina[[#This Row],[Cobro de la orde]]="Sí",F1254*K1254,0)</f>
        <v>80</v>
      </c>
      <c r="H1254" s="12">
        <f>IF(TablaCocina[[#This Row],[Cobro de la orde]]="Sí",(F1254-E1254)*K1254,0)</f>
        <v>30</v>
      </c>
      <c r="I1254" s="12">
        <f>IF(TablaCocina[[#This Row],[Cobro de la orde]]="Sí",F1254*K1254,0)</f>
        <v>80</v>
      </c>
      <c r="J1254" s="46">
        <f>IF(TablaCocina[[#This Row],[Cobro de la orde]]="Sí",H1254/G1254,0)</f>
        <v>0.375</v>
      </c>
      <c r="K1254" s="12">
        <v>2</v>
      </c>
      <c r="L1254" s="12">
        <v>47</v>
      </c>
      <c r="M1254" s="6" t="s">
        <v>1142</v>
      </c>
      <c r="N1254" s="12" t="str">
        <f>VLOOKUP(TablaCocina[[#This Row],[Número de Orden]],TablaSala[[Número de Orden]:[Cobro de la Orden]],2,FALSE)</f>
        <v>Sí</v>
      </c>
    </row>
    <row r="1255" spans="1:14">
      <c r="A1255" s="6">
        <v>510</v>
      </c>
      <c r="B1255" s="12">
        <v>6</v>
      </c>
      <c r="C1255" s="6" t="s">
        <v>120</v>
      </c>
      <c r="D1255" s="12" t="s">
        <v>1151</v>
      </c>
      <c r="E1255" s="6">
        <v>22</v>
      </c>
      <c r="F1255" s="12">
        <v>36</v>
      </c>
      <c r="G1255" s="12">
        <f>IF(TablaCocina[[#This Row],[Cobro de la orde]]="Sí",F1255*K1255,0)</f>
        <v>36</v>
      </c>
      <c r="H1255" s="12">
        <f>IF(TablaCocina[[#This Row],[Cobro de la orde]]="Sí",(F1255-E1255)*K1255,0)</f>
        <v>14</v>
      </c>
      <c r="I1255" s="12">
        <f>IF(TablaCocina[[#This Row],[Cobro de la orde]]="Sí",F1255*K1255,0)</f>
        <v>36</v>
      </c>
      <c r="J1255" s="46">
        <f>IF(TablaCocina[[#This Row],[Cobro de la orde]]="Sí",H1255/G1255,0)</f>
        <v>0.3888888888888889</v>
      </c>
      <c r="K1255" s="12">
        <v>1</v>
      </c>
      <c r="L1255" s="12">
        <v>48</v>
      </c>
      <c r="M1255" s="6" t="s">
        <v>1142</v>
      </c>
      <c r="N1255" s="12" t="str">
        <f>VLOOKUP(TablaCocina[[#This Row],[Número de Orden]],TablaSala[[Número de Orden]:[Cobro de la Orden]],2,FALSE)</f>
        <v>Sí</v>
      </c>
    </row>
    <row r="1256" spans="1:14">
      <c r="A1256" s="6">
        <v>511</v>
      </c>
      <c r="B1256" s="12">
        <v>2</v>
      </c>
      <c r="C1256" s="6" t="s">
        <v>345</v>
      </c>
      <c r="D1256" s="12" t="s">
        <v>1161</v>
      </c>
      <c r="E1256" s="6">
        <v>14</v>
      </c>
      <c r="F1256" s="12">
        <v>23</v>
      </c>
      <c r="G1256" s="12">
        <f>IF(TablaCocina[[#This Row],[Cobro de la orde]]="Sí",F1256*K1256,0)</f>
        <v>69</v>
      </c>
      <c r="H1256" s="12">
        <f>IF(TablaCocina[[#This Row],[Cobro de la orde]]="Sí",(F1256-E1256)*K1256,0)</f>
        <v>27</v>
      </c>
      <c r="I1256" s="12">
        <f>IF(TablaCocina[[#This Row],[Cobro de la orde]]="Sí",F1256*K1256,0)</f>
        <v>69</v>
      </c>
      <c r="J1256" s="46">
        <f>IF(TablaCocina[[#This Row],[Cobro de la orde]]="Sí",H1256/G1256,0)</f>
        <v>0.39130434782608697</v>
      </c>
      <c r="K1256" s="12">
        <v>3</v>
      </c>
      <c r="L1256" s="12">
        <v>14</v>
      </c>
      <c r="M1256" s="6" t="s">
        <v>1142</v>
      </c>
      <c r="N1256" s="12" t="str">
        <f>VLOOKUP(TablaCocina[[#This Row],[Número de Orden]],TablaSala[[Número de Orden]:[Cobro de la Orden]],2,FALSE)</f>
        <v>Sí</v>
      </c>
    </row>
    <row r="1257" spans="1:14">
      <c r="A1257" s="6">
        <v>511</v>
      </c>
      <c r="B1257" s="12">
        <v>2</v>
      </c>
      <c r="C1257" s="6" t="s">
        <v>91</v>
      </c>
      <c r="D1257" s="12" t="s">
        <v>1159</v>
      </c>
      <c r="E1257" s="6">
        <v>20</v>
      </c>
      <c r="F1257" s="12">
        <v>34</v>
      </c>
      <c r="G1257" s="12">
        <f>IF(TablaCocina[[#This Row],[Cobro de la orde]]="Sí",F1257*K1257,0)</f>
        <v>68</v>
      </c>
      <c r="H1257" s="12">
        <f>IF(TablaCocina[[#This Row],[Cobro de la orde]]="Sí",(F1257-E1257)*K1257,0)</f>
        <v>28</v>
      </c>
      <c r="I1257" s="12">
        <f>IF(TablaCocina[[#This Row],[Cobro de la orde]]="Sí",F1257*K1257,0)</f>
        <v>68</v>
      </c>
      <c r="J1257" s="46">
        <f>IF(TablaCocina[[#This Row],[Cobro de la orde]]="Sí",H1257/G1257,0)</f>
        <v>0.41176470588235292</v>
      </c>
      <c r="K1257" s="12">
        <v>2</v>
      </c>
      <c r="L1257" s="12">
        <v>24</v>
      </c>
      <c r="M1257" s="6" t="s">
        <v>1142</v>
      </c>
      <c r="N1257" s="12" t="str">
        <f>VLOOKUP(TablaCocina[[#This Row],[Número de Orden]],TablaSala[[Número de Orden]:[Cobro de la Orden]],2,FALSE)</f>
        <v>Sí</v>
      </c>
    </row>
    <row r="1258" spans="1:14">
      <c r="A1258" s="6">
        <v>512</v>
      </c>
      <c r="B1258" s="12">
        <v>2</v>
      </c>
      <c r="C1258" s="6" t="s">
        <v>255</v>
      </c>
      <c r="D1258" s="12" t="s">
        <v>1160</v>
      </c>
      <c r="E1258" s="6">
        <v>12</v>
      </c>
      <c r="F1258" s="12">
        <v>20</v>
      </c>
      <c r="G1258" s="12">
        <f>IF(TablaCocina[[#This Row],[Cobro de la orde]]="Sí",F1258*K1258,0)</f>
        <v>20</v>
      </c>
      <c r="H1258" s="12">
        <f>IF(TablaCocina[[#This Row],[Cobro de la orde]]="Sí",(F1258-E1258)*K1258,0)</f>
        <v>8</v>
      </c>
      <c r="I1258" s="12">
        <f>IF(TablaCocina[[#This Row],[Cobro de la orde]]="Sí",F1258*K1258,0)</f>
        <v>20</v>
      </c>
      <c r="J1258" s="46">
        <f>IF(TablaCocina[[#This Row],[Cobro de la orde]]="Sí",H1258/G1258,0)</f>
        <v>0.4</v>
      </c>
      <c r="K1258" s="12">
        <v>1</v>
      </c>
      <c r="L1258" s="12">
        <v>6</v>
      </c>
      <c r="M1258" s="6" t="s">
        <v>1143</v>
      </c>
      <c r="N1258" s="12" t="str">
        <f>VLOOKUP(TablaCocina[[#This Row],[Número de Orden]],TablaSala[[Número de Orden]:[Cobro de la Orden]],2,FALSE)</f>
        <v>Sí</v>
      </c>
    </row>
    <row r="1259" spans="1:14">
      <c r="A1259" s="6">
        <v>512</v>
      </c>
      <c r="B1259" s="12">
        <v>2</v>
      </c>
      <c r="C1259" s="6" t="s">
        <v>120</v>
      </c>
      <c r="D1259" s="12" t="s">
        <v>1151</v>
      </c>
      <c r="E1259" s="6">
        <v>22</v>
      </c>
      <c r="F1259" s="12">
        <v>36</v>
      </c>
      <c r="G1259" s="12">
        <f>IF(TablaCocina[[#This Row],[Cobro de la orde]]="Sí",F1259*K1259,0)</f>
        <v>108</v>
      </c>
      <c r="H1259" s="12">
        <f>IF(TablaCocina[[#This Row],[Cobro de la orde]]="Sí",(F1259-E1259)*K1259,0)</f>
        <v>42</v>
      </c>
      <c r="I1259" s="12">
        <f>IF(TablaCocina[[#This Row],[Cobro de la orde]]="Sí",F1259*K1259,0)</f>
        <v>108</v>
      </c>
      <c r="J1259" s="46">
        <f>IF(TablaCocina[[#This Row],[Cobro de la orde]]="Sí",H1259/G1259,0)</f>
        <v>0.3888888888888889</v>
      </c>
      <c r="K1259" s="12">
        <v>3</v>
      </c>
      <c r="L1259" s="12">
        <v>53</v>
      </c>
      <c r="M1259" s="6" t="s">
        <v>1143</v>
      </c>
      <c r="N1259" s="12" t="str">
        <f>VLOOKUP(TablaCocina[[#This Row],[Número de Orden]],TablaSala[[Número de Orden]:[Cobro de la Orden]],2,FALSE)</f>
        <v>Sí</v>
      </c>
    </row>
    <row r="1260" spans="1:14">
      <c r="A1260" s="6">
        <v>513</v>
      </c>
      <c r="B1260" s="12">
        <v>8</v>
      </c>
      <c r="C1260" s="6" t="s">
        <v>131</v>
      </c>
      <c r="D1260" s="12" t="s">
        <v>1163</v>
      </c>
      <c r="E1260" s="6">
        <v>10</v>
      </c>
      <c r="F1260" s="12">
        <v>18</v>
      </c>
      <c r="G1260" s="12">
        <f>IF(TablaCocina[[#This Row],[Cobro de la orde]]="Sí",F1260*K1260,0)</f>
        <v>54</v>
      </c>
      <c r="H1260" s="12">
        <f>IF(TablaCocina[[#This Row],[Cobro de la orde]]="Sí",(F1260-E1260)*K1260,0)</f>
        <v>24</v>
      </c>
      <c r="I1260" s="12">
        <f>IF(TablaCocina[[#This Row],[Cobro de la orde]]="Sí",F1260*K1260,0)</f>
        <v>54</v>
      </c>
      <c r="J1260" s="46">
        <f>IF(TablaCocina[[#This Row],[Cobro de la orde]]="Sí",H1260/G1260,0)</f>
        <v>0.44444444444444442</v>
      </c>
      <c r="K1260" s="12">
        <v>3</v>
      </c>
      <c r="L1260" s="12">
        <v>56</v>
      </c>
      <c r="M1260" s="6" t="s">
        <v>1143</v>
      </c>
      <c r="N1260" s="12" t="str">
        <f>VLOOKUP(TablaCocina[[#This Row],[Número de Orden]],TablaSala[[Número de Orden]:[Cobro de la Orden]],2,FALSE)</f>
        <v>Sí</v>
      </c>
    </row>
    <row r="1261" spans="1:14">
      <c r="A1261" s="6">
        <v>514</v>
      </c>
      <c r="B1261" s="12">
        <v>18</v>
      </c>
      <c r="C1261" s="6" t="s">
        <v>270</v>
      </c>
      <c r="D1261" s="12" t="s">
        <v>1164</v>
      </c>
      <c r="E1261" s="6">
        <v>15</v>
      </c>
      <c r="F1261" s="12">
        <v>26</v>
      </c>
      <c r="G1261" s="12">
        <f>IF(TablaCocina[[#This Row],[Cobro de la orde]]="Sí",F1261*K1261,0)</f>
        <v>52</v>
      </c>
      <c r="H1261" s="12">
        <f>IF(TablaCocina[[#This Row],[Cobro de la orde]]="Sí",(F1261-E1261)*K1261,0)</f>
        <v>22</v>
      </c>
      <c r="I1261" s="12">
        <f>IF(TablaCocina[[#This Row],[Cobro de la orde]]="Sí",F1261*K1261,0)</f>
        <v>52</v>
      </c>
      <c r="J1261" s="46">
        <f>IF(TablaCocina[[#This Row],[Cobro de la orde]]="Sí",H1261/G1261,0)</f>
        <v>0.42307692307692307</v>
      </c>
      <c r="K1261" s="12">
        <v>2</v>
      </c>
      <c r="L1261" s="12">
        <v>21</v>
      </c>
      <c r="M1261" s="6" t="s">
        <v>1142</v>
      </c>
      <c r="N1261" s="12" t="str">
        <f>VLOOKUP(TablaCocina[[#This Row],[Número de Orden]],TablaSala[[Número de Orden]:[Cobro de la Orden]],2,FALSE)</f>
        <v>Sí</v>
      </c>
    </row>
    <row r="1262" spans="1:14">
      <c r="A1262" s="6">
        <v>514</v>
      </c>
      <c r="B1262" s="12">
        <v>18</v>
      </c>
      <c r="C1262" s="6" t="s">
        <v>194</v>
      </c>
      <c r="D1262" s="12" t="s">
        <v>1155</v>
      </c>
      <c r="E1262" s="6">
        <v>11</v>
      </c>
      <c r="F1262" s="12">
        <v>19</v>
      </c>
      <c r="G1262" s="12">
        <f>IF(TablaCocina[[#This Row],[Cobro de la orde]]="Sí",F1262*K1262,0)</f>
        <v>38</v>
      </c>
      <c r="H1262" s="12">
        <f>IF(TablaCocina[[#This Row],[Cobro de la orde]]="Sí",(F1262-E1262)*K1262,0)</f>
        <v>16</v>
      </c>
      <c r="I1262" s="12">
        <f>IF(TablaCocina[[#This Row],[Cobro de la orde]]="Sí",F1262*K1262,0)</f>
        <v>38</v>
      </c>
      <c r="J1262" s="46">
        <f>IF(TablaCocina[[#This Row],[Cobro de la orde]]="Sí",H1262/G1262,0)</f>
        <v>0.42105263157894735</v>
      </c>
      <c r="K1262" s="12">
        <v>2</v>
      </c>
      <c r="L1262" s="12">
        <v>56</v>
      </c>
      <c r="M1262" s="6" t="s">
        <v>1143</v>
      </c>
      <c r="N1262" s="12" t="str">
        <f>VLOOKUP(TablaCocina[[#This Row],[Número de Orden]],TablaSala[[Número de Orden]:[Cobro de la Orden]],2,FALSE)</f>
        <v>Sí</v>
      </c>
    </row>
    <row r="1263" spans="1:14">
      <c r="A1263" s="6">
        <v>514</v>
      </c>
      <c r="B1263" s="12">
        <v>18</v>
      </c>
      <c r="C1263" s="6" t="s">
        <v>255</v>
      </c>
      <c r="D1263" s="12" t="s">
        <v>1160</v>
      </c>
      <c r="E1263" s="6">
        <v>12</v>
      </c>
      <c r="F1263" s="12">
        <v>20</v>
      </c>
      <c r="G1263" s="12">
        <f>IF(TablaCocina[[#This Row],[Cobro de la orde]]="Sí",F1263*K1263,0)</f>
        <v>20</v>
      </c>
      <c r="H1263" s="12">
        <f>IF(TablaCocina[[#This Row],[Cobro de la orde]]="Sí",(F1263-E1263)*K1263,0)</f>
        <v>8</v>
      </c>
      <c r="I1263" s="12">
        <f>IF(TablaCocina[[#This Row],[Cobro de la orde]]="Sí",F1263*K1263,0)</f>
        <v>20</v>
      </c>
      <c r="J1263" s="46">
        <f>IF(TablaCocina[[#This Row],[Cobro de la orde]]="Sí",H1263/G1263,0)</f>
        <v>0.4</v>
      </c>
      <c r="K1263" s="12">
        <v>1</v>
      </c>
      <c r="L1263" s="12">
        <v>25</v>
      </c>
      <c r="M1263" s="6" t="s">
        <v>1143</v>
      </c>
      <c r="N1263" s="12" t="str">
        <f>VLOOKUP(TablaCocina[[#This Row],[Número de Orden]],TablaSala[[Número de Orden]:[Cobro de la Orden]],2,FALSE)</f>
        <v>Sí</v>
      </c>
    </row>
    <row r="1264" spans="1:14">
      <c r="A1264" s="6">
        <v>514</v>
      </c>
      <c r="B1264" s="12">
        <v>18</v>
      </c>
      <c r="C1264" s="6" t="s">
        <v>428</v>
      </c>
      <c r="D1264" s="12" t="s">
        <v>1157</v>
      </c>
      <c r="E1264" s="6">
        <v>19</v>
      </c>
      <c r="F1264" s="12">
        <v>32</v>
      </c>
      <c r="G1264" s="12">
        <f>IF(TablaCocina[[#This Row],[Cobro de la orde]]="Sí",F1264*K1264,0)</f>
        <v>64</v>
      </c>
      <c r="H1264" s="12">
        <f>IF(TablaCocina[[#This Row],[Cobro de la orde]]="Sí",(F1264-E1264)*K1264,0)</f>
        <v>26</v>
      </c>
      <c r="I1264" s="12">
        <f>IF(TablaCocina[[#This Row],[Cobro de la orde]]="Sí",F1264*K1264,0)</f>
        <v>64</v>
      </c>
      <c r="J1264" s="46">
        <f>IF(TablaCocina[[#This Row],[Cobro de la orde]]="Sí",H1264/G1264,0)</f>
        <v>0.40625</v>
      </c>
      <c r="K1264" s="12">
        <v>2</v>
      </c>
      <c r="L1264" s="12">
        <v>10</v>
      </c>
      <c r="M1264" s="6" t="s">
        <v>1142</v>
      </c>
      <c r="N1264" s="12" t="str">
        <f>VLOOKUP(TablaCocina[[#This Row],[Número de Orden]],TablaSala[[Número de Orden]:[Cobro de la Orden]],2,FALSE)</f>
        <v>Sí</v>
      </c>
    </row>
    <row r="1265" spans="1:14">
      <c r="A1265" s="6">
        <v>515</v>
      </c>
      <c r="B1265" s="12">
        <v>19</v>
      </c>
      <c r="C1265" s="6" t="s">
        <v>131</v>
      </c>
      <c r="D1265" s="12" t="s">
        <v>1163</v>
      </c>
      <c r="E1265" s="6">
        <v>10</v>
      </c>
      <c r="F1265" s="12">
        <v>18</v>
      </c>
      <c r="G1265" s="12">
        <f>IF(TablaCocina[[#This Row],[Cobro de la orde]]="Sí",F1265*K1265,0)</f>
        <v>18</v>
      </c>
      <c r="H1265" s="12">
        <f>IF(TablaCocina[[#This Row],[Cobro de la orde]]="Sí",(F1265-E1265)*K1265,0)</f>
        <v>8</v>
      </c>
      <c r="I1265" s="12">
        <f>IF(TablaCocina[[#This Row],[Cobro de la orde]]="Sí",F1265*K1265,0)</f>
        <v>18</v>
      </c>
      <c r="J1265" s="46">
        <f>IF(TablaCocina[[#This Row],[Cobro de la orde]]="Sí",H1265/G1265,0)</f>
        <v>0.44444444444444442</v>
      </c>
      <c r="K1265" s="12">
        <v>1</v>
      </c>
      <c r="L1265" s="12">
        <v>13</v>
      </c>
      <c r="M1265" s="6" t="s">
        <v>1143</v>
      </c>
      <c r="N1265" s="12" t="str">
        <f>VLOOKUP(TablaCocina[[#This Row],[Número de Orden]],TablaSala[[Número de Orden]:[Cobro de la Orden]],2,FALSE)</f>
        <v>Sí</v>
      </c>
    </row>
    <row r="1266" spans="1:14">
      <c r="A1266" s="6">
        <v>516</v>
      </c>
      <c r="B1266" s="12">
        <v>7</v>
      </c>
      <c r="C1266" s="6" t="s">
        <v>194</v>
      </c>
      <c r="D1266" s="12" t="s">
        <v>1155</v>
      </c>
      <c r="E1266" s="6">
        <v>11</v>
      </c>
      <c r="F1266" s="12">
        <v>19</v>
      </c>
      <c r="G1266" s="12">
        <f>IF(TablaCocina[[#This Row],[Cobro de la orde]]="Sí",F1266*K1266,0)</f>
        <v>0</v>
      </c>
      <c r="H1266" s="12">
        <f>IF(TablaCocina[[#This Row],[Cobro de la orde]]="Sí",(F1266-E1266)*K1266,0)</f>
        <v>0</v>
      </c>
      <c r="I1266" s="12">
        <f>IF(TablaCocina[[#This Row],[Cobro de la orde]]="Sí",F1266*K1266,0)</f>
        <v>0</v>
      </c>
      <c r="J1266" s="46">
        <f>IF(TablaCocina[[#This Row],[Cobro de la orde]]="Sí",H1266/G1266,0)</f>
        <v>0</v>
      </c>
      <c r="K1266" s="12">
        <v>3</v>
      </c>
      <c r="L1266" s="12">
        <v>43</v>
      </c>
      <c r="M1266" s="6" t="s">
        <v>1142</v>
      </c>
      <c r="N1266" s="12" t="str">
        <f>VLOOKUP(TablaCocina[[#This Row],[Número de Orden]],TablaSala[[Número de Orden]:[Cobro de la Orden]],2,FALSE)</f>
        <v>No</v>
      </c>
    </row>
    <row r="1267" spans="1:14">
      <c r="A1267" s="6">
        <v>516</v>
      </c>
      <c r="B1267" s="12">
        <v>7</v>
      </c>
      <c r="C1267" s="6" t="s">
        <v>345</v>
      </c>
      <c r="D1267" s="12" t="s">
        <v>1161</v>
      </c>
      <c r="E1267" s="6">
        <v>14</v>
      </c>
      <c r="F1267" s="12">
        <v>23</v>
      </c>
      <c r="G1267" s="12">
        <f>IF(TablaCocina[[#This Row],[Cobro de la orde]]="Sí",F1267*K1267,0)</f>
        <v>0</v>
      </c>
      <c r="H1267" s="12">
        <f>IF(TablaCocina[[#This Row],[Cobro de la orde]]="Sí",(F1267-E1267)*K1267,0)</f>
        <v>0</v>
      </c>
      <c r="I1267" s="12">
        <f>IF(TablaCocina[[#This Row],[Cobro de la orde]]="Sí",F1267*K1267,0)</f>
        <v>0</v>
      </c>
      <c r="J1267" s="46">
        <f>IF(TablaCocina[[#This Row],[Cobro de la orde]]="Sí",H1267/G1267,0)</f>
        <v>0</v>
      </c>
      <c r="K1267" s="12">
        <v>3</v>
      </c>
      <c r="L1267" s="12">
        <v>40</v>
      </c>
      <c r="M1267" s="6" t="s">
        <v>1142</v>
      </c>
      <c r="N1267" s="12" t="str">
        <f>VLOOKUP(TablaCocina[[#This Row],[Número de Orden]],TablaSala[[Número de Orden]:[Cobro de la Orden]],2,FALSE)</f>
        <v>No</v>
      </c>
    </row>
    <row r="1268" spans="1:14">
      <c r="A1268" s="6">
        <v>516</v>
      </c>
      <c r="B1268" s="12">
        <v>7</v>
      </c>
      <c r="C1268" s="6" t="s">
        <v>255</v>
      </c>
      <c r="D1268" s="12" t="s">
        <v>1160</v>
      </c>
      <c r="E1268" s="6">
        <v>12</v>
      </c>
      <c r="F1268" s="12">
        <v>20</v>
      </c>
      <c r="G1268" s="12">
        <f>IF(TablaCocina[[#This Row],[Cobro de la orde]]="Sí",F1268*K1268,0)</f>
        <v>0</v>
      </c>
      <c r="H1268" s="12">
        <f>IF(TablaCocina[[#This Row],[Cobro de la orde]]="Sí",(F1268-E1268)*K1268,0)</f>
        <v>0</v>
      </c>
      <c r="I1268" s="12">
        <f>IF(TablaCocina[[#This Row],[Cobro de la orde]]="Sí",F1268*K1268,0)</f>
        <v>0</v>
      </c>
      <c r="J1268" s="46">
        <f>IF(TablaCocina[[#This Row],[Cobro de la orde]]="Sí",H1268/G1268,0)</f>
        <v>0</v>
      </c>
      <c r="K1268" s="12">
        <v>1</v>
      </c>
      <c r="L1268" s="12">
        <v>14</v>
      </c>
      <c r="M1268" s="6" t="s">
        <v>1142</v>
      </c>
      <c r="N1268" s="12" t="str">
        <f>VLOOKUP(TablaCocina[[#This Row],[Número de Orden]],TablaSala[[Número de Orden]:[Cobro de la Orden]],2,FALSE)</f>
        <v>No</v>
      </c>
    </row>
    <row r="1269" spans="1:14">
      <c r="A1269" s="6">
        <v>517</v>
      </c>
      <c r="B1269" s="12">
        <v>4</v>
      </c>
      <c r="C1269" s="6" t="s">
        <v>273</v>
      </c>
      <c r="D1269" s="12" t="s">
        <v>1146</v>
      </c>
      <c r="E1269" s="6">
        <v>14</v>
      </c>
      <c r="F1269" s="12">
        <v>24</v>
      </c>
      <c r="G1269" s="12">
        <f>IF(TablaCocina[[#This Row],[Cobro de la orde]]="Sí",F1269*K1269,0)</f>
        <v>24</v>
      </c>
      <c r="H1269" s="12">
        <f>IF(TablaCocina[[#This Row],[Cobro de la orde]]="Sí",(F1269-E1269)*K1269,0)</f>
        <v>10</v>
      </c>
      <c r="I1269" s="12">
        <f>IF(TablaCocina[[#This Row],[Cobro de la orde]]="Sí",F1269*K1269,0)</f>
        <v>24</v>
      </c>
      <c r="J1269" s="46">
        <f>IF(TablaCocina[[#This Row],[Cobro de la orde]]="Sí",H1269/G1269,0)</f>
        <v>0.41666666666666669</v>
      </c>
      <c r="K1269" s="12">
        <v>1</v>
      </c>
      <c r="L1269" s="12">
        <v>6</v>
      </c>
      <c r="M1269" s="6" t="s">
        <v>1142</v>
      </c>
      <c r="N1269" s="12" t="str">
        <f>VLOOKUP(TablaCocina[[#This Row],[Número de Orden]],TablaSala[[Número de Orden]:[Cobro de la Orden]],2,FALSE)</f>
        <v>Sí</v>
      </c>
    </row>
    <row r="1270" spans="1:14">
      <c r="A1270" s="6">
        <v>517</v>
      </c>
      <c r="B1270" s="12">
        <v>4</v>
      </c>
      <c r="C1270" s="6" t="s">
        <v>194</v>
      </c>
      <c r="D1270" s="12" t="s">
        <v>1155</v>
      </c>
      <c r="E1270" s="6">
        <v>11</v>
      </c>
      <c r="F1270" s="12">
        <v>19</v>
      </c>
      <c r="G1270" s="12">
        <f>IF(TablaCocina[[#This Row],[Cobro de la orde]]="Sí",F1270*K1270,0)</f>
        <v>57</v>
      </c>
      <c r="H1270" s="12">
        <f>IF(TablaCocina[[#This Row],[Cobro de la orde]]="Sí",(F1270-E1270)*K1270,0)</f>
        <v>24</v>
      </c>
      <c r="I1270" s="12">
        <f>IF(TablaCocina[[#This Row],[Cobro de la orde]]="Sí",F1270*K1270,0)</f>
        <v>57</v>
      </c>
      <c r="J1270" s="46">
        <f>IF(TablaCocina[[#This Row],[Cobro de la orde]]="Sí",H1270/G1270,0)</f>
        <v>0.42105263157894735</v>
      </c>
      <c r="K1270" s="12">
        <v>3</v>
      </c>
      <c r="L1270" s="12">
        <v>44</v>
      </c>
      <c r="M1270" s="6" t="s">
        <v>1142</v>
      </c>
      <c r="N1270" s="12" t="str">
        <f>VLOOKUP(TablaCocina[[#This Row],[Número de Orden]],TablaSala[[Número de Orden]:[Cobro de la Orden]],2,FALSE)</f>
        <v>Sí</v>
      </c>
    </row>
    <row r="1271" spans="1:14">
      <c r="A1271" s="6">
        <v>517</v>
      </c>
      <c r="B1271" s="12">
        <v>4</v>
      </c>
      <c r="C1271" s="6" t="s">
        <v>349</v>
      </c>
      <c r="D1271" s="12" t="s">
        <v>1158</v>
      </c>
      <c r="E1271" s="6">
        <v>13</v>
      </c>
      <c r="F1271" s="12">
        <v>22</v>
      </c>
      <c r="G1271" s="12">
        <f>IF(TablaCocina[[#This Row],[Cobro de la orde]]="Sí",F1271*K1271,0)</f>
        <v>22</v>
      </c>
      <c r="H1271" s="12">
        <f>IF(TablaCocina[[#This Row],[Cobro de la orde]]="Sí",(F1271-E1271)*K1271,0)</f>
        <v>9</v>
      </c>
      <c r="I1271" s="12">
        <f>IF(TablaCocina[[#This Row],[Cobro de la orde]]="Sí",F1271*K1271,0)</f>
        <v>22</v>
      </c>
      <c r="J1271" s="46">
        <f>IF(TablaCocina[[#This Row],[Cobro de la orde]]="Sí",H1271/G1271,0)</f>
        <v>0.40909090909090912</v>
      </c>
      <c r="K1271" s="12">
        <v>1</v>
      </c>
      <c r="L1271" s="12">
        <v>15</v>
      </c>
      <c r="M1271" s="6" t="s">
        <v>1143</v>
      </c>
      <c r="N1271" s="12" t="str">
        <f>VLOOKUP(TablaCocina[[#This Row],[Número de Orden]],TablaSala[[Número de Orden]:[Cobro de la Orden]],2,FALSE)</f>
        <v>Sí</v>
      </c>
    </row>
    <row r="1272" spans="1:14">
      <c r="A1272" s="6">
        <v>518</v>
      </c>
      <c r="B1272" s="12">
        <v>5</v>
      </c>
      <c r="C1272" s="6" t="s">
        <v>453</v>
      </c>
      <c r="D1272" s="12" t="s">
        <v>1153</v>
      </c>
      <c r="E1272" s="6">
        <v>20</v>
      </c>
      <c r="F1272" s="12">
        <v>33</v>
      </c>
      <c r="G1272" s="12">
        <f>IF(TablaCocina[[#This Row],[Cobro de la orde]]="Sí",F1272*K1272,0)</f>
        <v>33</v>
      </c>
      <c r="H1272" s="12">
        <f>IF(TablaCocina[[#This Row],[Cobro de la orde]]="Sí",(F1272-E1272)*K1272,0)</f>
        <v>13</v>
      </c>
      <c r="I1272" s="12">
        <f>IF(TablaCocina[[#This Row],[Cobro de la orde]]="Sí",F1272*K1272,0)</f>
        <v>33</v>
      </c>
      <c r="J1272" s="46">
        <f>IF(TablaCocina[[#This Row],[Cobro de la orde]]="Sí",H1272/G1272,0)</f>
        <v>0.39393939393939392</v>
      </c>
      <c r="K1272" s="12">
        <v>1</v>
      </c>
      <c r="L1272" s="12">
        <v>48</v>
      </c>
      <c r="M1272" s="6" t="s">
        <v>1142</v>
      </c>
      <c r="N1272" s="12" t="str">
        <f>VLOOKUP(TablaCocina[[#This Row],[Número de Orden]],TablaSala[[Número de Orden]:[Cobro de la Orden]],2,FALSE)</f>
        <v>Sí</v>
      </c>
    </row>
    <row r="1273" spans="1:14">
      <c r="A1273" s="6">
        <v>518</v>
      </c>
      <c r="B1273" s="12">
        <v>5</v>
      </c>
      <c r="C1273" s="6" t="s">
        <v>349</v>
      </c>
      <c r="D1273" s="12" t="s">
        <v>1158</v>
      </c>
      <c r="E1273" s="6">
        <v>13</v>
      </c>
      <c r="F1273" s="12">
        <v>22</v>
      </c>
      <c r="G1273" s="12">
        <f>IF(TablaCocina[[#This Row],[Cobro de la orde]]="Sí",F1273*K1273,0)</f>
        <v>44</v>
      </c>
      <c r="H1273" s="12">
        <f>IF(TablaCocina[[#This Row],[Cobro de la orde]]="Sí",(F1273-E1273)*K1273,0)</f>
        <v>18</v>
      </c>
      <c r="I1273" s="12">
        <f>IF(TablaCocina[[#This Row],[Cobro de la orde]]="Sí",F1273*K1273,0)</f>
        <v>44</v>
      </c>
      <c r="J1273" s="46">
        <f>IF(TablaCocina[[#This Row],[Cobro de la orde]]="Sí",H1273/G1273,0)</f>
        <v>0.40909090909090912</v>
      </c>
      <c r="K1273" s="12">
        <v>2</v>
      </c>
      <c r="L1273" s="12">
        <v>5</v>
      </c>
      <c r="M1273" s="6" t="s">
        <v>1143</v>
      </c>
      <c r="N1273" s="12" t="str">
        <f>VLOOKUP(TablaCocina[[#This Row],[Número de Orden]],TablaSala[[Número de Orden]:[Cobro de la Orden]],2,FALSE)</f>
        <v>Sí</v>
      </c>
    </row>
    <row r="1274" spans="1:14">
      <c r="A1274" s="6">
        <v>519</v>
      </c>
      <c r="B1274" s="12">
        <v>6</v>
      </c>
      <c r="C1274" s="6" t="s">
        <v>184</v>
      </c>
      <c r="D1274" s="12" t="s">
        <v>1149</v>
      </c>
      <c r="E1274" s="6">
        <v>16</v>
      </c>
      <c r="F1274" s="12">
        <v>27</v>
      </c>
      <c r="G1274" s="12">
        <f>IF(TablaCocina[[#This Row],[Cobro de la orde]]="Sí",F1274*K1274,0)</f>
        <v>81</v>
      </c>
      <c r="H1274" s="12">
        <f>IF(TablaCocina[[#This Row],[Cobro de la orde]]="Sí",(F1274-E1274)*K1274,0)</f>
        <v>33</v>
      </c>
      <c r="I1274" s="12">
        <f>IF(TablaCocina[[#This Row],[Cobro de la orde]]="Sí",F1274*K1274,0)</f>
        <v>81</v>
      </c>
      <c r="J1274" s="46">
        <f>IF(TablaCocina[[#This Row],[Cobro de la orde]]="Sí",H1274/G1274,0)</f>
        <v>0.40740740740740738</v>
      </c>
      <c r="K1274" s="12">
        <v>3</v>
      </c>
      <c r="L1274" s="12">
        <v>49</v>
      </c>
      <c r="M1274" s="6" t="s">
        <v>1142</v>
      </c>
      <c r="N1274" s="12" t="str">
        <f>VLOOKUP(TablaCocina[[#This Row],[Número de Orden]],TablaSala[[Número de Orden]:[Cobro de la Orden]],2,FALSE)</f>
        <v>Sí</v>
      </c>
    </row>
    <row r="1275" spans="1:14">
      <c r="A1275" s="6">
        <v>519</v>
      </c>
      <c r="B1275" s="12">
        <v>6</v>
      </c>
      <c r="C1275" s="6" t="s">
        <v>79</v>
      </c>
      <c r="D1275" s="12" t="s">
        <v>1150</v>
      </c>
      <c r="E1275" s="6">
        <v>25</v>
      </c>
      <c r="F1275" s="12">
        <v>40</v>
      </c>
      <c r="G1275" s="12">
        <f>IF(TablaCocina[[#This Row],[Cobro de la orde]]="Sí",F1275*K1275,0)</f>
        <v>120</v>
      </c>
      <c r="H1275" s="12">
        <f>IF(TablaCocina[[#This Row],[Cobro de la orde]]="Sí",(F1275-E1275)*K1275,0)</f>
        <v>45</v>
      </c>
      <c r="I1275" s="12">
        <f>IF(TablaCocina[[#This Row],[Cobro de la orde]]="Sí",F1275*K1275,0)</f>
        <v>120</v>
      </c>
      <c r="J1275" s="46">
        <f>IF(TablaCocina[[#This Row],[Cobro de la orde]]="Sí",H1275/G1275,0)</f>
        <v>0.375</v>
      </c>
      <c r="K1275" s="12">
        <v>3</v>
      </c>
      <c r="L1275" s="12">
        <v>51</v>
      </c>
      <c r="M1275" s="6" t="s">
        <v>1143</v>
      </c>
      <c r="N1275" s="12" t="str">
        <f>VLOOKUP(TablaCocina[[#This Row],[Número de Orden]],TablaSala[[Número de Orden]:[Cobro de la Orden]],2,FALSE)</f>
        <v>Sí</v>
      </c>
    </row>
    <row r="1276" spans="1:14">
      <c r="A1276" s="6">
        <v>519</v>
      </c>
      <c r="B1276" s="12">
        <v>6</v>
      </c>
      <c r="C1276" s="6" t="s">
        <v>349</v>
      </c>
      <c r="D1276" s="12" t="s">
        <v>1158</v>
      </c>
      <c r="E1276" s="6">
        <v>13</v>
      </c>
      <c r="F1276" s="12">
        <v>22</v>
      </c>
      <c r="G1276" s="12">
        <f>IF(TablaCocina[[#This Row],[Cobro de la orde]]="Sí",F1276*K1276,0)</f>
        <v>44</v>
      </c>
      <c r="H1276" s="12">
        <f>IF(TablaCocina[[#This Row],[Cobro de la orde]]="Sí",(F1276-E1276)*K1276,0)</f>
        <v>18</v>
      </c>
      <c r="I1276" s="12">
        <f>IF(TablaCocina[[#This Row],[Cobro de la orde]]="Sí",F1276*K1276,0)</f>
        <v>44</v>
      </c>
      <c r="J1276" s="46">
        <f>IF(TablaCocina[[#This Row],[Cobro de la orde]]="Sí",H1276/G1276,0)</f>
        <v>0.40909090909090912</v>
      </c>
      <c r="K1276" s="12">
        <v>2</v>
      </c>
      <c r="L1276" s="12">
        <v>56</v>
      </c>
      <c r="M1276" s="6" t="s">
        <v>1142</v>
      </c>
      <c r="N1276" s="12" t="str">
        <f>VLOOKUP(TablaCocina[[#This Row],[Número de Orden]],TablaSala[[Número de Orden]:[Cobro de la Orden]],2,FALSE)</f>
        <v>Sí</v>
      </c>
    </row>
    <row r="1277" spans="1:14">
      <c r="A1277" s="6">
        <v>520</v>
      </c>
      <c r="B1277" s="12">
        <v>4</v>
      </c>
      <c r="C1277" s="6" t="s">
        <v>65</v>
      </c>
      <c r="D1277" s="12" t="s">
        <v>1152</v>
      </c>
      <c r="E1277" s="6">
        <v>17</v>
      </c>
      <c r="F1277" s="12">
        <v>29</v>
      </c>
      <c r="G1277" s="12">
        <f>IF(TablaCocina[[#This Row],[Cobro de la orde]]="Sí",F1277*K1277,0)</f>
        <v>29</v>
      </c>
      <c r="H1277" s="12">
        <f>IF(TablaCocina[[#This Row],[Cobro de la orde]]="Sí",(F1277-E1277)*K1277,0)</f>
        <v>12</v>
      </c>
      <c r="I1277" s="12">
        <f>IF(TablaCocina[[#This Row],[Cobro de la orde]]="Sí",F1277*K1277,0)</f>
        <v>29</v>
      </c>
      <c r="J1277" s="46">
        <f>IF(TablaCocina[[#This Row],[Cobro de la orde]]="Sí",H1277/G1277,0)</f>
        <v>0.41379310344827586</v>
      </c>
      <c r="K1277" s="12">
        <v>1</v>
      </c>
      <c r="L1277" s="12">
        <v>46</v>
      </c>
      <c r="M1277" s="6" t="s">
        <v>1142</v>
      </c>
      <c r="N1277" s="12" t="str">
        <f>VLOOKUP(TablaCocina[[#This Row],[Número de Orden]],TablaSala[[Número de Orden]:[Cobro de la Orden]],2,FALSE)</f>
        <v>Sí</v>
      </c>
    </row>
    <row r="1278" spans="1:14">
      <c r="A1278" s="6">
        <v>520</v>
      </c>
      <c r="B1278" s="12">
        <v>4</v>
      </c>
      <c r="C1278" s="6" t="s">
        <v>91</v>
      </c>
      <c r="D1278" s="12" t="s">
        <v>1159</v>
      </c>
      <c r="E1278" s="6">
        <v>20</v>
      </c>
      <c r="F1278" s="12">
        <v>34</v>
      </c>
      <c r="G1278" s="12">
        <f>IF(TablaCocina[[#This Row],[Cobro de la orde]]="Sí",F1278*K1278,0)</f>
        <v>68</v>
      </c>
      <c r="H1278" s="12">
        <f>IF(TablaCocina[[#This Row],[Cobro de la orde]]="Sí",(F1278-E1278)*K1278,0)</f>
        <v>28</v>
      </c>
      <c r="I1278" s="12">
        <f>IF(TablaCocina[[#This Row],[Cobro de la orde]]="Sí",F1278*K1278,0)</f>
        <v>68</v>
      </c>
      <c r="J1278" s="46">
        <f>IF(TablaCocina[[#This Row],[Cobro de la orde]]="Sí",H1278/G1278,0)</f>
        <v>0.41176470588235292</v>
      </c>
      <c r="K1278" s="12">
        <v>2</v>
      </c>
      <c r="L1278" s="12">
        <v>21</v>
      </c>
      <c r="M1278" s="6" t="s">
        <v>1142</v>
      </c>
      <c r="N1278" s="12" t="str">
        <f>VLOOKUP(TablaCocina[[#This Row],[Número de Orden]],TablaSala[[Número de Orden]:[Cobro de la Orden]],2,FALSE)</f>
        <v>Sí</v>
      </c>
    </row>
    <row r="1279" spans="1:14">
      <c r="A1279" s="6">
        <v>520</v>
      </c>
      <c r="B1279" s="12">
        <v>4</v>
      </c>
      <c r="C1279" s="6" t="s">
        <v>200</v>
      </c>
      <c r="D1279" s="12" t="s">
        <v>1148</v>
      </c>
      <c r="E1279" s="6">
        <v>19</v>
      </c>
      <c r="F1279" s="12">
        <v>31</v>
      </c>
      <c r="G1279" s="12">
        <f>IF(TablaCocina[[#This Row],[Cobro de la orde]]="Sí",F1279*K1279,0)</f>
        <v>93</v>
      </c>
      <c r="H1279" s="12">
        <f>IF(TablaCocina[[#This Row],[Cobro de la orde]]="Sí",(F1279-E1279)*K1279,0)</f>
        <v>36</v>
      </c>
      <c r="I1279" s="12">
        <f>IF(TablaCocina[[#This Row],[Cobro de la orde]]="Sí",F1279*K1279,0)</f>
        <v>93</v>
      </c>
      <c r="J1279" s="46">
        <f>IF(TablaCocina[[#This Row],[Cobro de la orde]]="Sí",H1279/G1279,0)</f>
        <v>0.38709677419354838</v>
      </c>
      <c r="K1279" s="12">
        <v>3</v>
      </c>
      <c r="L1279" s="12">
        <v>22</v>
      </c>
      <c r="M1279" s="6" t="s">
        <v>1143</v>
      </c>
      <c r="N1279" s="12" t="str">
        <f>VLOOKUP(TablaCocina[[#This Row],[Número de Orden]],TablaSala[[Número de Orden]:[Cobro de la Orden]],2,FALSE)</f>
        <v>Sí</v>
      </c>
    </row>
    <row r="1280" spans="1:14">
      <c r="A1280" s="6">
        <v>520</v>
      </c>
      <c r="B1280" s="12">
        <v>4</v>
      </c>
      <c r="C1280" s="6" t="s">
        <v>114</v>
      </c>
      <c r="D1280" s="12" t="s">
        <v>1147</v>
      </c>
      <c r="E1280" s="6">
        <v>18</v>
      </c>
      <c r="F1280" s="12">
        <v>30</v>
      </c>
      <c r="G1280" s="12">
        <f>IF(TablaCocina[[#This Row],[Cobro de la orde]]="Sí",F1280*K1280,0)</f>
        <v>90</v>
      </c>
      <c r="H1280" s="12">
        <f>IF(TablaCocina[[#This Row],[Cobro de la orde]]="Sí",(F1280-E1280)*K1280,0)</f>
        <v>36</v>
      </c>
      <c r="I1280" s="12">
        <f>IF(TablaCocina[[#This Row],[Cobro de la orde]]="Sí",F1280*K1280,0)</f>
        <v>90</v>
      </c>
      <c r="J1280" s="46">
        <f>IF(TablaCocina[[#This Row],[Cobro de la orde]]="Sí",H1280/G1280,0)</f>
        <v>0.4</v>
      </c>
      <c r="K1280" s="12">
        <v>3</v>
      </c>
      <c r="L1280" s="12">
        <v>32</v>
      </c>
      <c r="M1280" s="6" t="s">
        <v>1142</v>
      </c>
      <c r="N1280" s="12" t="str">
        <f>VLOOKUP(TablaCocina[[#This Row],[Número de Orden]],TablaSala[[Número de Orden]:[Cobro de la Orden]],2,FALSE)</f>
        <v>Sí</v>
      </c>
    </row>
    <row r="1281" spans="1:14">
      <c r="A1281" s="6">
        <v>521</v>
      </c>
      <c r="B1281" s="12">
        <v>18</v>
      </c>
      <c r="C1281" s="6" t="s">
        <v>209</v>
      </c>
      <c r="D1281" s="12" t="s">
        <v>1165</v>
      </c>
      <c r="E1281" s="6">
        <v>15</v>
      </c>
      <c r="F1281" s="12">
        <v>25</v>
      </c>
      <c r="G1281" s="12">
        <f>IF(TablaCocina[[#This Row],[Cobro de la orde]]="Sí",F1281*K1281,0)</f>
        <v>50</v>
      </c>
      <c r="H1281" s="12">
        <f>IF(TablaCocina[[#This Row],[Cobro de la orde]]="Sí",(F1281-E1281)*K1281,0)</f>
        <v>20</v>
      </c>
      <c r="I1281" s="12">
        <f>IF(TablaCocina[[#This Row],[Cobro de la orde]]="Sí",F1281*K1281,0)</f>
        <v>50</v>
      </c>
      <c r="J1281" s="46">
        <f>IF(TablaCocina[[#This Row],[Cobro de la orde]]="Sí",H1281/G1281,0)</f>
        <v>0.4</v>
      </c>
      <c r="K1281" s="12">
        <v>2</v>
      </c>
      <c r="L1281" s="12">
        <v>52</v>
      </c>
      <c r="M1281" s="6" t="s">
        <v>1143</v>
      </c>
      <c r="N1281" s="12" t="str">
        <f>VLOOKUP(TablaCocina[[#This Row],[Número de Orden]],TablaSala[[Número de Orden]:[Cobro de la Orden]],2,FALSE)</f>
        <v>Sí</v>
      </c>
    </row>
    <row r="1282" spans="1:14">
      <c r="A1282" s="6">
        <v>521</v>
      </c>
      <c r="B1282" s="12">
        <v>18</v>
      </c>
      <c r="C1282" s="6" t="s">
        <v>65</v>
      </c>
      <c r="D1282" s="12" t="s">
        <v>1152</v>
      </c>
      <c r="E1282" s="6">
        <v>17</v>
      </c>
      <c r="F1282" s="12">
        <v>29</v>
      </c>
      <c r="G1282" s="12">
        <f>IF(TablaCocina[[#This Row],[Cobro de la orde]]="Sí",F1282*K1282,0)</f>
        <v>58</v>
      </c>
      <c r="H1282" s="12">
        <f>IF(TablaCocina[[#This Row],[Cobro de la orde]]="Sí",(F1282-E1282)*K1282,0)</f>
        <v>24</v>
      </c>
      <c r="I1282" s="12">
        <f>IF(TablaCocina[[#This Row],[Cobro de la orde]]="Sí",F1282*K1282,0)</f>
        <v>58</v>
      </c>
      <c r="J1282" s="46">
        <f>IF(TablaCocina[[#This Row],[Cobro de la orde]]="Sí",H1282/G1282,0)</f>
        <v>0.41379310344827586</v>
      </c>
      <c r="K1282" s="12">
        <v>2</v>
      </c>
      <c r="L1282" s="12">
        <v>18</v>
      </c>
      <c r="M1282" s="6" t="s">
        <v>1142</v>
      </c>
      <c r="N1282" s="12" t="str">
        <f>VLOOKUP(TablaCocina[[#This Row],[Número de Orden]],TablaSala[[Número de Orden]:[Cobro de la Orden]],2,FALSE)</f>
        <v>Sí</v>
      </c>
    </row>
    <row r="1283" spans="1:14">
      <c r="A1283" s="6">
        <v>521</v>
      </c>
      <c r="B1283" s="12">
        <v>18</v>
      </c>
      <c r="C1283" s="6" t="s">
        <v>91</v>
      </c>
      <c r="D1283" s="12" t="s">
        <v>1159</v>
      </c>
      <c r="E1283" s="6">
        <v>20</v>
      </c>
      <c r="F1283" s="12">
        <v>34</v>
      </c>
      <c r="G1283" s="12">
        <f>IF(TablaCocina[[#This Row],[Cobro de la orde]]="Sí",F1283*K1283,0)</f>
        <v>102</v>
      </c>
      <c r="H1283" s="12">
        <f>IF(TablaCocina[[#This Row],[Cobro de la orde]]="Sí",(F1283-E1283)*K1283,0)</f>
        <v>42</v>
      </c>
      <c r="I1283" s="12">
        <f>IF(TablaCocina[[#This Row],[Cobro de la orde]]="Sí",F1283*K1283,0)</f>
        <v>102</v>
      </c>
      <c r="J1283" s="46">
        <f>IF(TablaCocina[[#This Row],[Cobro de la orde]]="Sí",H1283/G1283,0)</f>
        <v>0.41176470588235292</v>
      </c>
      <c r="K1283" s="12">
        <v>3</v>
      </c>
      <c r="L1283" s="12">
        <v>21</v>
      </c>
      <c r="M1283" s="6" t="s">
        <v>1143</v>
      </c>
      <c r="N1283" s="12" t="str">
        <f>VLOOKUP(TablaCocina[[#This Row],[Número de Orden]],TablaSala[[Número de Orden]:[Cobro de la Orden]],2,FALSE)</f>
        <v>Sí</v>
      </c>
    </row>
    <row r="1284" spans="1:14">
      <c r="A1284" s="6">
        <v>522</v>
      </c>
      <c r="B1284" s="12">
        <v>2</v>
      </c>
      <c r="C1284" s="6" t="s">
        <v>71</v>
      </c>
      <c r="D1284" s="12" t="s">
        <v>1154</v>
      </c>
      <c r="E1284" s="6">
        <v>16</v>
      </c>
      <c r="F1284" s="12">
        <v>28</v>
      </c>
      <c r="G1284" s="12">
        <f>IF(TablaCocina[[#This Row],[Cobro de la orde]]="Sí",F1284*K1284,0)</f>
        <v>84</v>
      </c>
      <c r="H1284" s="12">
        <f>IF(TablaCocina[[#This Row],[Cobro de la orde]]="Sí",(F1284-E1284)*K1284,0)</f>
        <v>36</v>
      </c>
      <c r="I1284" s="12">
        <f>IF(TablaCocina[[#This Row],[Cobro de la orde]]="Sí",F1284*K1284,0)</f>
        <v>84</v>
      </c>
      <c r="J1284" s="46">
        <f>IF(TablaCocina[[#This Row],[Cobro de la orde]]="Sí",H1284/G1284,0)</f>
        <v>0.42857142857142855</v>
      </c>
      <c r="K1284" s="12">
        <v>3</v>
      </c>
      <c r="L1284" s="12">
        <v>47</v>
      </c>
      <c r="M1284" s="6" t="s">
        <v>1143</v>
      </c>
      <c r="N1284" s="12" t="str">
        <f>VLOOKUP(TablaCocina[[#This Row],[Número de Orden]],TablaSala[[Número de Orden]:[Cobro de la Orden]],2,FALSE)</f>
        <v>Sí</v>
      </c>
    </row>
    <row r="1285" spans="1:14">
      <c r="A1285" s="6">
        <v>523</v>
      </c>
      <c r="B1285" s="12">
        <v>4</v>
      </c>
      <c r="C1285" s="6" t="s">
        <v>184</v>
      </c>
      <c r="D1285" s="12" t="s">
        <v>1149</v>
      </c>
      <c r="E1285" s="6">
        <v>16</v>
      </c>
      <c r="F1285" s="12">
        <v>27</v>
      </c>
      <c r="G1285" s="12">
        <f>IF(TablaCocina[[#This Row],[Cobro de la orde]]="Sí",F1285*K1285,0)</f>
        <v>81</v>
      </c>
      <c r="H1285" s="12">
        <f>IF(TablaCocina[[#This Row],[Cobro de la orde]]="Sí",(F1285-E1285)*K1285,0)</f>
        <v>33</v>
      </c>
      <c r="I1285" s="12">
        <f>IF(TablaCocina[[#This Row],[Cobro de la orde]]="Sí",F1285*K1285,0)</f>
        <v>81</v>
      </c>
      <c r="J1285" s="46">
        <f>IF(TablaCocina[[#This Row],[Cobro de la orde]]="Sí",H1285/G1285,0)</f>
        <v>0.40740740740740738</v>
      </c>
      <c r="K1285" s="12">
        <v>3</v>
      </c>
      <c r="L1285" s="12">
        <v>51</v>
      </c>
      <c r="M1285" s="6" t="s">
        <v>1142</v>
      </c>
      <c r="N1285" s="12" t="str">
        <f>VLOOKUP(TablaCocina[[#This Row],[Número de Orden]],TablaSala[[Número de Orden]:[Cobro de la Orden]],2,FALSE)</f>
        <v>Sí</v>
      </c>
    </row>
    <row r="1286" spans="1:14">
      <c r="A1286" s="6">
        <v>524</v>
      </c>
      <c r="B1286" s="12">
        <v>16</v>
      </c>
      <c r="C1286" s="6" t="s">
        <v>349</v>
      </c>
      <c r="D1286" s="12" t="s">
        <v>1158</v>
      </c>
      <c r="E1286" s="6">
        <v>13</v>
      </c>
      <c r="F1286" s="12">
        <v>22</v>
      </c>
      <c r="G1286" s="12">
        <f>IF(TablaCocina[[#This Row],[Cobro de la orde]]="Sí",F1286*K1286,0)</f>
        <v>22</v>
      </c>
      <c r="H1286" s="12">
        <f>IF(TablaCocina[[#This Row],[Cobro de la orde]]="Sí",(F1286-E1286)*K1286,0)</f>
        <v>9</v>
      </c>
      <c r="I1286" s="12">
        <f>IF(TablaCocina[[#This Row],[Cobro de la orde]]="Sí",F1286*K1286,0)</f>
        <v>22</v>
      </c>
      <c r="J1286" s="46">
        <f>IF(TablaCocina[[#This Row],[Cobro de la orde]]="Sí",H1286/G1286,0)</f>
        <v>0.40909090909090912</v>
      </c>
      <c r="K1286" s="12">
        <v>1</v>
      </c>
      <c r="L1286" s="12">
        <v>46</v>
      </c>
      <c r="M1286" s="6" t="s">
        <v>1143</v>
      </c>
      <c r="N1286" s="12" t="str">
        <f>VLOOKUP(TablaCocina[[#This Row],[Número de Orden]],TablaSala[[Número de Orden]:[Cobro de la Orden]],2,FALSE)</f>
        <v>Sí</v>
      </c>
    </row>
    <row r="1287" spans="1:14">
      <c r="A1287" s="6">
        <v>524</v>
      </c>
      <c r="B1287" s="12">
        <v>16</v>
      </c>
      <c r="C1287" s="6" t="s">
        <v>184</v>
      </c>
      <c r="D1287" s="12" t="s">
        <v>1149</v>
      </c>
      <c r="E1287" s="6">
        <v>16</v>
      </c>
      <c r="F1287" s="12">
        <v>27</v>
      </c>
      <c r="G1287" s="12">
        <f>IF(TablaCocina[[#This Row],[Cobro de la orde]]="Sí",F1287*K1287,0)</f>
        <v>54</v>
      </c>
      <c r="H1287" s="12">
        <f>IF(TablaCocina[[#This Row],[Cobro de la orde]]="Sí",(F1287-E1287)*K1287,0)</f>
        <v>22</v>
      </c>
      <c r="I1287" s="12">
        <f>IF(TablaCocina[[#This Row],[Cobro de la orde]]="Sí",F1287*K1287,0)</f>
        <v>54</v>
      </c>
      <c r="J1287" s="46">
        <f>IF(TablaCocina[[#This Row],[Cobro de la orde]]="Sí",H1287/G1287,0)</f>
        <v>0.40740740740740738</v>
      </c>
      <c r="K1287" s="12">
        <v>2</v>
      </c>
      <c r="L1287" s="12">
        <v>15</v>
      </c>
      <c r="M1287" s="6" t="s">
        <v>1142</v>
      </c>
      <c r="N1287" s="12" t="str">
        <f>VLOOKUP(TablaCocina[[#This Row],[Número de Orden]],TablaSala[[Número de Orden]:[Cobro de la Orden]],2,FALSE)</f>
        <v>Sí</v>
      </c>
    </row>
    <row r="1288" spans="1:14">
      <c r="A1288" s="6">
        <v>525</v>
      </c>
      <c r="B1288" s="12">
        <v>16</v>
      </c>
      <c r="C1288" s="6" t="s">
        <v>345</v>
      </c>
      <c r="D1288" s="12" t="s">
        <v>1161</v>
      </c>
      <c r="E1288" s="6">
        <v>14</v>
      </c>
      <c r="F1288" s="12">
        <v>23</v>
      </c>
      <c r="G1288" s="12">
        <f>IF(TablaCocina[[#This Row],[Cobro de la orde]]="Sí",F1288*K1288,0)</f>
        <v>69</v>
      </c>
      <c r="H1288" s="12">
        <f>IF(TablaCocina[[#This Row],[Cobro de la orde]]="Sí",(F1288-E1288)*K1288,0)</f>
        <v>27</v>
      </c>
      <c r="I1288" s="12">
        <f>IF(TablaCocina[[#This Row],[Cobro de la orde]]="Sí",F1288*K1288,0)</f>
        <v>69</v>
      </c>
      <c r="J1288" s="46">
        <f>IF(TablaCocina[[#This Row],[Cobro de la orde]]="Sí",H1288/G1288,0)</f>
        <v>0.39130434782608697</v>
      </c>
      <c r="K1288" s="12">
        <v>3</v>
      </c>
      <c r="L1288" s="12">
        <v>23</v>
      </c>
      <c r="M1288" s="6" t="s">
        <v>1143</v>
      </c>
      <c r="N1288" s="12" t="str">
        <f>VLOOKUP(TablaCocina[[#This Row],[Número de Orden]],TablaSala[[Número de Orden]:[Cobro de la Orden]],2,FALSE)</f>
        <v>Sí</v>
      </c>
    </row>
    <row r="1289" spans="1:14">
      <c r="A1289" s="6">
        <v>525</v>
      </c>
      <c r="B1289" s="12">
        <v>16</v>
      </c>
      <c r="C1289" s="6" t="s">
        <v>47</v>
      </c>
      <c r="D1289" s="12" t="s">
        <v>1156</v>
      </c>
      <c r="E1289" s="6">
        <v>21</v>
      </c>
      <c r="F1289" s="12">
        <v>35</v>
      </c>
      <c r="G1289" s="12">
        <f>IF(TablaCocina[[#This Row],[Cobro de la orde]]="Sí",F1289*K1289,0)</f>
        <v>35</v>
      </c>
      <c r="H1289" s="12">
        <f>IF(TablaCocina[[#This Row],[Cobro de la orde]]="Sí",(F1289-E1289)*K1289,0)</f>
        <v>14</v>
      </c>
      <c r="I1289" s="12">
        <f>IF(TablaCocina[[#This Row],[Cobro de la orde]]="Sí",F1289*K1289,0)</f>
        <v>35</v>
      </c>
      <c r="J1289" s="46">
        <f>IF(TablaCocina[[#This Row],[Cobro de la orde]]="Sí",H1289/G1289,0)</f>
        <v>0.4</v>
      </c>
      <c r="K1289" s="12">
        <v>1</v>
      </c>
      <c r="L1289" s="12">
        <v>14</v>
      </c>
      <c r="M1289" s="6" t="s">
        <v>1142</v>
      </c>
      <c r="N1289" s="12" t="str">
        <f>VLOOKUP(TablaCocina[[#This Row],[Número de Orden]],TablaSala[[Número de Orden]:[Cobro de la Orden]],2,FALSE)</f>
        <v>Sí</v>
      </c>
    </row>
    <row r="1290" spans="1:14">
      <c r="A1290" s="6">
        <v>525</v>
      </c>
      <c r="B1290" s="12">
        <v>16</v>
      </c>
      <c r="C1290" s="6" t="s">
        <v>200</v>
      </c>
      <c r="D1290" s="12" t="s">
        <v>1148</v>
      </c>
      <c r="E1290" s="6">
        <v>19</v>
      </c>
      <c r="F1290" s="12">
        <v>31</v>
      </c>
      <c r="G1290" s="12">
        <f>IF(TablaCocina[[#This Row],[Cobro de la orde]]="Sí",F1290*K1290,0)</f>
        <v>93</v>
      </c>
      <c r="H1290" s="12">
        <f>IF(TablaCocina[[#This Row],[Cobro de la orde]]="Sí",(F1290-E1290)*K1290,0)</f>
        <v>36</v>
      </c>
      <c r="I1290" s="12">
        <f>IF(TablaCocina[[#This Row],[Cobro de la orde]]="Sí",F1290*K1290,0)</f>
        <v>93</v>
      </c>
      <c r="J1290" s="46">
        <f>IF(TablaCocina[[#This Row],[Cobro de la orde]]="Sí",H1290/G1290,0)</f>
        <v>0.38709677419354838</v>
      </c>
      <c r="K1290" s="12">
        <v>3</v>
      </c>
      <c r="L1290" s="12">
        <v>40</v>
      </c>
      <c r="M1290" s="6" t="s">
        <v>1143</v>
      </c>
      <c r="N1290" s="12" t="str">
        <f>VLOOKUP(TablaCocina[[#This Row],[Número de Orden]],TablaSala[[Número de Orden]:[Cobro de la Orden]],2,FALSE)</f>
        <v>Sí</v>
      </c>
    </row>
    <row r="1291" spans="1:14">
      <c r="A1291" s="6">
        <v>526</v>
      </c>
      <c r="B1291" s="12">
        <v>4</v>
      </c>
      <c r="C1291" s="6" t="s">
        <v>453</v>
      </c>
      <c r="D1291" s="12" t="s">
        <v>1153</v>
      </c>
      <c r="E1291" s="6">
        <v>20</v>
      </c>
      <c r="F1291" s="12">
        <v>33</v>
      </c>
      <c r="G1291" s="12">
        <f>IF(TablaCocina[[#This Row],[Cobro de la orde]]="Sí",F1291*K1291,0)</f>
        <v>33</v>
      </c>
      <c r="H1291" s="12">
        <f>IF(TablaCocina[[#This Row],[Cobro de la orde]]="Sí",(F1291-E1291)*K1291,0)</f>
        <v>13</v>
      </c>
      <c r="I1291" s="12">
        <f>IF(TablaCocina[[#This Row],[Cobro de la orde]]="Sí",F1291*K1291,0)</f>
        <v>33</v>
      </c>
      <c r="J1291" s="46">
        <f>IF(TablaCocina[[#This Row],[Cobro de la orde]]="Sí",H1291/G1291,0)</f>
        <v>0.39393939393939392</v>
      </c>
      <c r="K1291" s="12">
        <v>1</v>
      </c>
      <c r="L1291" s="12">
        <v>22</v>
      </c>
      <c r="M1291" s="6" t="s">
        <v>1142</v>
      </c>
      <c r="N1291" s="12" t="str">
        <f>VLOOKUP(TablaCocina[[#This Row],[Número de Orden]],TablaSala[[Número de Orden]:[Cobro de la Orden]],2,FALSE)</f>
        <v>Sí</v>
      </c>
    </row>
    <row r="1292" spans="1:14">
      <c r="A1292" s="6">
        <v>527</v>
      </c>
      <c r="B1292" s="12">
        <v>19</v>
      </c>
      <c r="C1292" s="6" t="s">
        <v>184</v>
      </c>
      <c r="D1292" s="12" t="s">
        <v>1149</v>
      </c>
      <c r="E1292" s="6">
        <v>16</v>
      </c>
      <c r="F1292" s="12">
        <v>27</v>
      </c>
      <c r="G1292" s="12">
        <f>IF(TablaCocina[[#This Row],[Cobro de la orde]]="Sí",F1292*K1292,0)</f>
        <v>54</v>
      </c>
      <c r="H1292" s="12">
        <f>IF(TablaCocina[[#This Row],[Cobro de la orde]]="Sí",(F1292-E1292)*K1292,0)</f>
        <v>22</v>
      </c>
      <c r="I1292" s="12">
        <f>IF(TablaCocina[[#This Row],[Cobro de la orde]]="Sí",F1292*K1292,0)</f>
        <v>54</v>
      </c>
      <c r="J1292" s="46">
        <f>IF(TablaCocina[[#This Row],[Cobro de la orde]]="Sí",H1292/G1292,0)</f>
        <v>0.40740740740740738</v>
      </c>
      <c r="K1292" s="12">
        <v>2</v>
      </c>
      <c r="L1292" s="12">
        <v>31</v>
      </c>
      <c r="M1292" s="6" t="s">
        <v>1142</v>
      </c>
      <c r="N1292" s="12" t="str">
        <f>VLOOKUP(TablaCocina[[#This Row],[Número de Orden]],TablaSala[[Número de Orden]:[Cobro de la Orden]],2,FALSE)</f>
        <v>Sí</v>
      </c>
    </row>
    <row r="1293" spans="1:14">
      <c r="A1293" s="6">
        <v>528</v>
      </c>
      <c r="B1293" s="12">
        <v>14</v>
      </c>
      <c r="C1293" s="6" t="s">
        <v>255</v>
      </c>
      <c r="D1293" s="12" t="s">
        <v>1160</v>
      </c>
      <c r="E1293" s="6">
        <v>12</v>
      </c>
      <c r="F1293" s="12">
        <v>20</v>
      </c>
      <c r="G1293" s="12">
        <f>IF(TablaCocina[[#This Row],[Cobro de la orde]]="Sí",F1293*K1293,0)</f>
        <v>0</v>
      </c>
      <c r="H1293" s="12">
        <f>IF(TablaCocina[[#This Row],[Cobro de la orde]]="Sí",(F1293-E1293)*K1293,0)</f>
        <v>0</v>
      </c>
      <c r="I1293" s="12">
        <f>IF(TablaCocina[[#This Row],[Cobro de la orde]]="Sí",F1293*K1293,0)</f>
        <v>0</v>
      </c>
      <c r="J1293" s="46">
        <f>IF(TablaCocina[[#This Row],[Cobro de la orde]]="Sí",H1293/G1293,0)</f>
        <v>0</v>
      </c>
      <c r="K1293" s="12">
        <v>1</v>
      </c>
      <c r="L1293" s="12">
        <v>29</v>
      </c>
      <c r="M1293" s="6" t="s">
        <v>1142</v>
      </c>
      <c r="N1293" s="12" t="str">
        <f>VLOOKUP(TablaCocina[[#This Row],[Número de Orden]],TablaSala[[Número de Orden]:[Cobro de la Orden]],2,FALSE)</f>
        <v>No</v>
      </c>
    </row>
    <row r="1294" spans="1:14">
      <c r="A1294" s="6">
        <v>528</v>
      </c>
      <c r="B1294" s="12">
        <v>14</v>
      </c>
      <c r="C1294" s="6" t="s">
        <v>79</v>
      </c>
      <c r="D1294" s="12" t="s">
        <v>1150</v>
      </c>
      <c r="E1294" s="6">
        <v>25</v>
      </c>
      <c r="F1294" s="12">
        <v>40</v>
      </c>
      <c r="G1294" s="12">
        <f>IF(TablaCocina[[#This Row],[Cobro de la orde]]="Sí",F1294*K1294,0)</f>
        <v>0</v>
      </c>
      <c r="H1294" s="12">
        <f>IF(TablaCocina[[#This Row],[Cobro de la orde]]="Sí",(F1294-E1294)*K1294,0)</f>
        <v>0</v>
      </c>
      <c r="I1294" s="12">
        <f>IF(TablaCocina[[#This Row],[Cobro de la orde]]="Sí",F1294*K1294,0)</f>
        <v>0</v>
      </c>
      <c r="J1294" s="46">
        <f>IF(TablaCocina[[#This Row],[Cobro de la orde]]="Sí",H1294/G1294,0)</f>
        <v>0</v>
      </c>
      <c r="K1294" s="12">
        <v>1</v>
      </c>
      <c r="L1294" s="12">
        <v>47</v>
      </c>
      <c r="M1294" s="6" t="s">
        <v>1142</v>
      </c>
      <c r="N1294" s="12" t="str">
        <f>VLOOKUP(TablaCocina[[#This Row],[Número de Orden]],TablaSala[[Número de Orden]:[Cobro de la Orden]],2,FALSE)</f>
        <v>No</v>
      </c>
    </row>
    <row r="1295" spans="1:14">
      <c r="A1295" s="6">
        <v>528</v>
      </c>
      <c r="B1295" s="12">
        <v>14</v>
      </c>
      <c r="C1295" s="6" t="s">
        <v>131</v>
      </c>
      <c r="D1295" s="12" t="s">
        <v>1163</v>
      </c>
      <c r="E1295" s="6">
        <v>10</v>
      </c>
      <c r="F1295" s="12">
        <v>18</v>
      </c>
      <c r="G1295" s="12">
        <f>IF(TablaCocina[[#This Row],[Cobro de la orde]]="Sí",F1295*K1295,0)</f>
        <v>0</v>
      </c>
      <c r="H1295" s="12">
        <f>IF(TablaCocina[[#This Row],[Cobro de la orde]]="Sí",(F1295-E1295)*K1295,0)</f>
        <v>0</v>
      </c>
      <c r="I1295" s="12">
        <f>IF(TablaCocina[[#This Row],[Cobro de la orde]]="Sí",F1295*K1295,0)</f>
        <v>0</v>
      </c>
      <c r="J1295" s="46">
        <f>IF(TablaCocina[[#This Row],[Cobro de la orde]]="Sí",H1295/G1295,0)</f>
        <v>0</v>
      </c>
      <c r="K1295" s="12">
        <v>1</v>
      </c>
      <c r="L1295" s="12">
        <v>45</v>
      </c>
      <c r="M1295" s="6" t="s">
        <v>1143</v>
      </c>
      <c r="N1295" s="12" t="str">
        <f>VLOOKUP(TablaCocina[[#This Row],[Número de Orden]],TablaSala[[Número de Orden]:[Cobro de la Orden]],2,FALSE)</f>
        <v>No</v>
      </c>
    </row>
    <row r="1296" spans="1:14">
      <c r="A1296" s="6">
        <v>529</v>
      </c>
      <c r="B1296" s="12">
        <v>1</v>
      </c>
      <c r="C1296" s="6" t="s">
        <v>91</v>
      </c>
      <c r="D1296" s="12" t="s">
        <v>1159</v>
      </c>
      <c r="E1296" s="6">
        <v>20</v>
      </c>
      <c r="F1296" s="12">
        <v>34</v>
      </c>
      <c r="G1296" s="12">
        <f>IF(TablaCocina[[#This Row],[Cobro de la orde]]="Sí",F1296*K1296,0)</f>
        <v>34</v>
      </c>
      <c r="H1296" s="12">
        <f>IF(TablaCocina[[#This Row],[Cobro de la orde]]="Sí",(F1296-E1296)*K1296,0)</f>
        <v>14</v>
      </c>
      <c r="I1296" s="12">
        <f>IF(TablaCocina[[#This Row],[Cobro de la orde]]="Sí",F1296*K1296,0)</f>
        <v>34</v>
      </c>
      <c r="J1296" s="46">
        <f>IF(TablaCocina[[#This Row],[Cobro de la orde]]="Sí",H1296/G1296,0)</f>
        <v>0.41176470588235292</v>
      </c>
      <c r="K1296" s="12">
        <v>1</v>
      </c>
      <c r="L1296" s="12">
        <v>24</v>
      </c>
      <c r="M1296" s="6" t="s">
        <v>1143</v>
      </c>
      <c r="N1296" s="12" t="str">
        <f>VLOOKUP(TablaCocina[[#This Row],[Número de Orden]],TablaSala[[Número de Orden]:[Cobro de la Orden]],2,FALSE)</f>
        <v>Sí</v>
      </c>
    </row>
    <row r="1297" spans="1:14">
      <c r="A1297" s="6">
        <v>529</v>
      </c>
      <c r="B1297" s="12">
        <v>1</v>
      </c>
      <c r="C1297" s="6" t="s">
        <v>120</v>
      </c>
      <c r="D1297" s="12" t="s">
        <v>1151</v>
      </c>
      <c r="E1297" s="6">
        <v>22</v>
      </c>
      <c r="F1297" s="12">
        <v>36</v>
      </c>
      <c r="G1297" s="12">
        <f>IF(TablaCocina[[#This Row],[Cobro de la orde]]="Sí",F1297*K1297,0)</f>
        <v>72</v>
      </c>
      <c r="H1297" s="12">
        <f>IF(TablaCocina[[#This Row],[Cobro de la orde]]="Sí",(F1297-E1297)*K1297,0)</f>
        <v>28</v>
      </c>
      <c r="I1297" s="12">
        <f>IF(TablaCocina[[#This Row],[Cobro de la orde]]="Sí",F1297*K1297,0)</f>
        <v>72</v>
      </c>
      <c r="J1297" s="46">
        <f>IF(TablaCocina[[#This Row],[Cobro de la orde]]="Sí",H1297/G1297,0)</f>
        <v>0.3888888888888889</v>
      </c>
      <c r="K1297" s="12">
        <v>2</v>
      </c>
      <c r="L1297" s="12">
        <v>51</v>
      </c>
      <c r="M1297" s="6" t="s">
        <v>1142</v>
      </c>
      <c r="N1297" s="12" t="str">
        <f>VLOOKUP(TablaCocina[[#This Row],[Número de Orden]],TablaSala[[Número de Orden]:[Cobro de la Orden]],2,FALSE)</f>
        <v>Sí</v>
      </c>
    </row>
    <row r="1298" spans="1:14">
      <c r="A1298" s="6">
        <v>529</v>
      </c>
      <c r="B1298" s="12">
        <v>1</v>
      </c>
      <c r="C1298" s="6" t="s">
        <v>345</v>
      </c>
      <c r="D1298" s="12" t="s">
        <v>1161</v>
      </c>
      <c r="E1298" s="6">
        <v>14</v>
      </c>
      <c r="F1298" s="12">
        <v>23</v>
      </c>
      <c r="G1298" s="12">
        <f>IF(TablaCocina[[#This Row],[Cobro de la orde]]="Sí",F1298*K1298,0)</f>
        <v>46</v>
      </c>
      <c r="H1298" s="12">
        <f>IF(TablaCocina[[#This Row],[Cobro de la orde]]="Sí",(F1298-E1298)*K1298,0)</f>
        <v>18</v>
      </c>
      <c r="I1298" s="12">
        <f>IF(TablaCocina[[#This Row],[Cobro de la orde]]="Sí",F1298*K1298,0)</f>
        <v>46</v>
      </c>
      <c r="J1298" s="46">
        <f>IF(TablaCocina[[#This Row],[Cobro de la orde]]="Sí",H1298/G1298,0)</f>
        <v>0.39130434782608697</v>
      </c>
      <c r="K1298" s="12">
        <v>2</v>
      </c>
      <c r="L1298" s="12">
        <v>27</v>
      </c>
      <c r="M1298" s="6" t="s">
        <v>1143</v>
      </c>
      <c r="N1298" s="12" t="str">
        <f>VLOOKUP(TablaCocina[[#This Row],[Número de Orden]],TablaSala[[Número de Orden]:[Cobro de la Orden]],2,FALSE)</f>
        <v>Sí</v>
      </c>
    </row>
    <row r="1299" spans="1:14">
      <c r="A1299" s="6">
        <v>529</v>
      </c>
      <c r="B1299" s="12">
        <v>1</v>
      </c>
      <c r="C1299" s="6" t="s">
        <v>71</v>
      </c>
      <c r="D1299" s="12" t="s">
        <v>1154</v>
      </c>
      <c r="E1299" s="6">
        <v>16</v>
      </c>
      <c r="F1299" s="12">
        <v>28</v>
      </c>
      <c r="G1299" s="12">
        <f>IF(TablaCocina[[#This Row],[Cobro de la orde]]="Sí",F1299*K1299,0)</f>
        <v>56</v>
      </c>
      <c r="H1299" s="12">
        <f>IF(TablaCocina[[#This Row],[Cobro de la orde]]="Sí",(F1299-E1299)*K1299,0)</f>
        <v>24</v>
      </c>
      <c r="I1299" s="12">
        <f>IF(TablaCocina[[#This Row],[Cobro de la orde]]="Sí",F1299*K1299,0)</f>
        <v>56</v>
      </c>
      <c r="J1299" s="46">
        <f>IF(TablaCocina[[#This Row],[Cobro de la orde]]="Sí",H1299/G1299,0)</f>
        <v>0.42857142857142855</v>
      </c>
      <c r="K1299" s="12">
        <v>2</v>
      </c>
      <c r="L1299" s="12">
        <v>55</v>
      </c>
      <c r="M1299" s="6" t="s">
        <v>1142</v>
      </c>
      <c r="N1299" s="12" t="str">
        <f>VLOOKUP(TablaCocina[[#This Row],[Número de Orden]],TablaSala[[Número de Orden]:[Cobro de la Orden]],2,FALSE)</f>
        <v>Sí</v>
      </c>
    </row>
    <row r="1300" spans="1:14">
      <c r="A1300" s="6">
        <v>530</v>
      </c>
      <c r="B1300" s="12">
        <v>7</v>
      </c>
      <c r="C1300" s="6" t="s">
        <v>131</v>
      </c>
      <c r="D1300" s="12" t="s">
        <v>1163</v>
      </c>
      <c r="E1300" s="6">
        <v>10</v>
      </c>
      <c r="F1300" s="12">
        <v>18</v>
      </c>
      <c r="G1300" s="12">
        <f>IF(TablaCocina[[#This Row],[Cobro de la orde]]="Sí",F1300*K1300,0)</f>
        <v>54</v>
      </c>
      <c r="H1300" s="12">
        <f>IF(TablaCocina[[#This Row],[Cobro de la orde]]="Sí",(F1300-E1300)*K1300,0)</f>
        <v>24</v>
      </c>
      <c r="I1300" s="12">
        <f>IF(TablaCocina[[#This Row],[Cobro de la orde]]="Sí",F1300*K1300,0)</f>
        <v>54</v>
      </c>
      <c r="J1300" s="46">
        <f>IF(TablaCocina[[#This Row],[Cobro de la orde]]="Sí",H1300/G1300,0)</f>
        <v>0.44444444444444442</v>
      </c>
      <c r="K1300" s="12">
        <v>3</v>
      </c>
      <c r="L1300" s="12">
        <v>37</v>
      </c>
      <c r="M1300" s="6" t="s">
        <v>1143</v>
      </c>
      <c r="N1300" s="12" t="str">
        <f>VLOOKUP(TablaCocina[[#This Row],[Número de Orden]],TablaSala[[Número de Orden]:[Cobro de la Orden]],2,FALSE)</f>
        <v>Sí</v>
      </c>
    </row>
    <row r="1301" spans="1:14">
      <c r="A1301" s="6">
        <v>530</v>
      </c>
      <c r="B1301" s="12">
        <v>7</v>
      </c>
      <c r="C1301" s="6" t="s">
        <v>71</v>
      </c>
      <c r="D1301" s="12" t="s">
        <v>1154</v>
      </c>
      <c r="E1301" s="6">
        <v>16</v>
      </c>
      <c r="F1301" s="12">
        <v>28</v>
      </c>
      <c r="G1301" s="12">
        <f>IF(TablaCocina[[#This Row],[Cobro de la orde]]="Sí",F1301*K1301,0)</f>
        <v>56</v>
      </c>
      <c r="H1301" s="12">
        <f>IF(TablaCocina[[#This Row],[Cobro de la orde]]="Sí",(F1301-E1301)*K1301,0)</f>
        <v>24</v>
      </c>
      <c r="I1301" s="12">
        <f>IF(TablaCocina[[#This Row],[Cobro de la orde]]="Sí",F1301*K1301,0)</f>
        <v>56</v>
      </c>
      <c r="J1301" s="46">
        <f>IF(TablaCocina[[#This Row],[Cobro de la orde]]="Sí",H1301/G1301,0)</f>
        <v>0.42857142857142855</v>
      </c>
      <c r="K1301" s="12">
        <v>2</v>
      </c>
      <c r="L1301" s="12">
        <v>50</v>
      </c>
      <c r="M1301" s="6" t="s">
        <v>1143</v>
      </c>
      <c r="N1301" s="12" t="str">
        <f>VLOOKUP(TablaCocina[[#This Row],[Número de Orden]],TablaSala[[Número de Orden]:[Cobro de la Orden]],2,FALSE)</f>
        <v>Sí</v>
      </c>
    </row>
    <row r="1302" spans="1:14">
      <c r="A1302" s="6">
        <v>530</v>
      </c>
      <c r="B1302" s="12">
        <v>7</v>
      </c>
      <c r="C1302" s="6" t="s">
        <v>209</v>
      </c>
      <c r="D1302" s="12" t="s">
        <v>1165</v>
      </c>
      <c r="E1302" s="6">
        <v>15</v>
      </c>
      <c r="F1302" s="12">
        <v>25</v>
      </c>
      <c r="G1302" s="12">
        <f>IF(TablaCocina[[#This Row],[Cobro de la orde]]="Sí",F1302*K1302,0)</f>
        <v>50</v>
      </c>
      <c r="H1302" s="12">
        <f>IF(TablaCocina[[#This Row],[Cobro de la orde]]="Sí",(F1302-E1302)*K1302,0)</f>
        <v>20</v>
      </c>
      <c r="I1302" s="12">
        <f>IF(TablaCocina[[#This Row],[Cobro de la orde]]="Sí",F1302*K1302,0)</f>
        <v>50</v>
      </c>
      <c r="J1302" s="46">
        <f>IF(TablaCocina[[#This Row],[Cobro de la orde]]="Sí",H1302/G1302,0)</f>
        <v>0.4</v>
      </c>
      <c r="K1302" s="12">
        <v>2</v>
      </c>
      <c r="L1302" s="12">
        <v>19</v>
      </c>
      <c r="M1302" s="6" t="s">
        <v>1142</v>
      </c>
      <c r="N1302" s="12" t="str">
        <f>VLOOKUP(TablaCocina[[#This Row],[Número de Orden]],TablaSala[[Número de Orden]:[Cobro de la Orden]],2,FALSE)</f>
        <v>Sí</v>
      </c>
    </row>
    <row r="1303" spans="1:14">
      <c r="A1303" s="6">
        <v>531</v>
      </c>
      <c r="B1303" s="12">
        <v>9</v>
      </c>
      <c r="C1303" s="6" t="s">
        <v>116</v>
      </c>
      <c r="D1303" s="12" t="s">
        <v>1162</v>
      </c>
      <c r="E1303" s="6">
        <v>13</v>
      </c>
      <c r="F1303" s="12">
        <v>21</v>
      </c>
      <c r="G1303" s="12">
        <f>IF(TablaCocina[[#This Row],[Cobro de la orde]]="Sí",F1303*K1303,0)</f>
        <v>0</v>
      </c>
      <c r="H1303" s="12">
        <f>IF(TablaCocina[[#This Row],[Cobro de la orde]]="Sí",(F1303-E1303)*K1303,0)</f>
        <v>0</v>
      </c>
      <c r="I1303" s="12">
        <f>IF(TablaCocina[[#This Row],[Cobro de la orde]]="Sí",F1303*K1303,0)</f>
        <v>0</v>
      </c>
      <c r="J1303" s="46">
        <f>IF(TablaCocina[[#This Row],[Cobro de la orde]]="Sí",H1303/G1303,0)</f>
        <v>0</v>
      </c>
      <c r="K1303" s="12">
        <v>3</v>
      </c>
      <c r="L1303" s="12">
        <v>41</v>
      </c>
      <c r="M1303" s="6" t="s">
        <v>1142</v>
      </c>
      <c r="N1303" s="12" t="str">
        <f>VLOOKUP(TablaCocina[[#This Row],[Número de Orden]],TablaSala[[Número de Orden]:[Cobro de la Orden]],2,FALSE)</f>
        <v>No</v>
      </c>
    </row>
    <row r="1304" spans="1:14">
      <c r="A1304" s="6">
        <v>531</v>
      </c>
      <c r="B1304" s="12">
        <v>9</v>
      </c>
      <c r="C1304" s="6" t="s">
        <v>79</v>
      </c>
      <c r="D1304" s="12" t="s">
        <v>1150</v>
      </c>
      <c r="E1304" s="6">
        <v>25</v>
      </c>
      <c r="F1304" s="12">
        <v>40</v>
      </c>
      <c r="G1304" s="12">
        <f>IF(TablaCocina[[#This Row],[Cobro de la orde]]="Sí",F1304*K1304,0)</f>
        <v>0</v>
      </c>
      <c r="H1304" s="12">
        <f>IF(TablaCocina[[#This Row],[Cobro de la orde]]="Sí",(F1304-E1304)*K1304,0)</f>
        <v>0</v>
      </c>
      <c r="I1304" s="12">
        <f>IF(TablaCocina[[#This Row],[Cobro de la orde]]="Sí",F1304*K1304,0)</f>
        <v>0</v>
      </c>
      <c r="J1304" s="46">
        <f>IF(TablaCocina[[#This Row],[Cobro de la orde]]="Sí",H1304/G1304,0)</f>
        <v>0</v>
      </c>
      <c r="K1304" s="12">
        <v>1</v>
      </c>
      <c r="L1304" s="12">
        <v>43</v>
      </c>
      <c r="M1304" s="6" t="s">
        <v>1142</v>
      </c>
      <c r="N1304" s="12" t="str">
        <f>VLOOKUP(TablaCocina[[#This Row],[Número de Orden]],TablaSala[[Número de Orden]:[Cobro de la Orden]],2,FALSE)</f>
        <v>No</v>
      </c>
    </row>
    <row r="1305" spans="1:14">
      <c r="A1305" s="6">
        <v>531</v>
      </c>
      <c r="B1305" s="12">
        <v>9</v>
      </c>
      <c r="C1305" s="6" t="s">
        <v>131</v>
      </c>
      <c r="D1305" s="12" t="s">
        <v>1163</v>
      </c>
      <c r="E1305" s="6">
        <v>10</v>
      </c>
      <c r="F1305" s="12">
        <v>18</v>
      </c>
      <c r="G1305" s="12">
        <f>IF(TablaCocina[[#This Row],[Cobro de la orde]]="Sí",F1305*K1305,0)</f>
        <v>0</v>
      </c>
      <c r="H1305" s="12">
        <f>IF(TablaCocina[[#This Row],[Cobro de la orde]]="Sí",(F1305-E1305)*K1305,0)</f>
        <v>0</v>
      </c>
      <c r="I1305" s="12">
        <f>IF(TablaCocina[[#This Row],[Cobro de la orde]]="Sí",F1305*K1305,0)</f>
        <v>0</v>
      </c>
      <c r="J1305" s="46">
        <f>IF(TablaCocina[[#This Row],[Cobro de la orde]]="Sí",H1305/G1305,0)</f>
        <v>0</v>
      </c>
      <c r="K1305" s="12">
        <v>3</v>
      </c>
      <c r="L1305" s="12">
        <v>56</v>
      </c>
      <c r="M1305" s="6" t="s">
        <v>1143</v>
      </c>
      <c r="N1305" s="12" t="str">
        <f>VLOOKUP(TablaCocina[[#This Row],[Número de Orden]],TablaSala[[Número de Orden]:[Cobro de la Orden]],2,FALSE)</f>
        <v>No</v>
      </c>
    </row>
    <row r="1306" spans="1:14">
      <c r="A1306" s="6">
        <v>531</v>
      </c>
      <c r="B1306" s="12">
        <v>9</v>
      </c>
      <c r="C1306" s="6" t="s">
        <v>65</v>
      </c>
      <c r="D1306" s="12" t="s">
        <v>1152</v>
      </c>
      <c r="E1306" s="6">
        <v>17</v>
      </c>
      <c r="F1306" s="12">
        <v>29</v>
      </c>
      <c r="G1306" s="12">
        <f>IF(TablaCocina[[#This Row],[Cobro de la orde]]="Sí",F1306*K1306,0)</f>
        <v>0</v>
      </c>
      <c r="H1306" s="12">
        <f>IF(TablaCocina[[#This Row],[Cobro de la orde]]="Sí",(F1306-E1306)*K1306,0)</f>
        <v>0</v>
      </c>
      <c r="I1306" s="12">
        <f>IF(TablaCocina[[#This Row],[Cobro de la orde]]="Sí",F1306*K1306,0)</f>
        <v>0</v>
      </c>
      <c r="J1306" s="46">
        <f>IF(TablaCocina[[#This Row],[Cobro de la orde]]="Sí",H1306/G1306,0)</f>
        <v>0</v>
      </c>
      <c r="K1306" s="12">
        <v>3</v>
      </c>
      <c r="L1306" s="12">
        <v>59</v>
      </c>
      <c r="M1306" s="6" t="s">
        <v>1143</v>
      </c>
      <c r="N1306" s="12" t="str">
        <f>VLOOKUP(TablaCocina[[#This Row],[Número de Orden]],TablaSala[[Número de Orden]:[Cobro de la Orden]],2,FALSE)</f>
        <v>No</v>
      </c>
    </row>
    <row r="1307" spans="1:14">
      <c r="A1307" s="6">
        <v>532</v>
      </c>
      <c r="B1307" s="12">
        <v>13</v>
      </c>
      <c r="C1307" s="6" t="s">
        <v>116</v>
      </c>
      <c r="D1307" s="12" t="s">
        <v>1162</v>
      </c>
      <c r="E1307" s="6">
        <v>13</v>
      </c>
      <c r="F1307" s="12">
        <v>21</v>
      </c>
      <c r="G1307" s="12">
        <f>IF(TablaCocina[[#This Row],[Cobro de la orde]]="Sí",F1307*K1307,0)</f>
        <v>21</v>
      </c>
      <c r="H1307" s="12">
        <f>IF(TablaCocina[[#This Row],[Cobro de la orde]]="Sí",(F1307-E1307)*K1307,0)</f>
        <v>8</v>
      </c>
      <c r="I1307" s="12">
        <f>IF(TablaCocina[[#This Row],[Cobro de la orde]]="Sí",F1307*K1307,0)</f>
        <v>21</v>
      </c>
      <c r="J1307" s="46">
        <f>IF(TablaCocina[[#This Row],[Cobro de la orde]]="Sí",H1307/G1307,0)</f>
        <v>0.38095238095238093</v>
      </c>
      <c r="K1307" s="12">
        <v>1</v>
      </c>
      <c r="L1307" s="12">
        <v>24</v>
      </c>
      <c r="M1307" s="6" t="s">
        <v>1143</v>
      </c>
      <c r="N1307" s="12" t="str">
        <f>VLOOKUP(TablaCocina[[#This Row],[Número de Orden]],TablaSala[[Número de Orden]:[Cobro de la Orden]],2,FALSE)</f>
        <v>Sí</v>
      </c>
    </row>
    <row r="1308" spans="1:14">
      <c r="A1308" s="6">
        <v>532</v>
      </c>
      <c r="B1308" s="12">
        <v>13</v>
      </c>
      <c r="C1308" s="6" t="s">
        <v>270</v>
      </c>
      <c r="D1308" s="12" t="s">
        <v>1164</v>
      </c>
      <c r="E1308" s="6">
        <v>15</v>
      </c>
      <c r="F1308" s="12">
        <v>26</v>
      </c>
      <c r="G1308" s="12">
        <f>IF(TablaCocina[[#This Row],[Cobro de la orde]]="Sí",F1308*K1308,0)</f>
        <v>52</v>
      </c>
      <c r="H1308" s="12">
        <f>IF(TablaCocina[[#This Row],[Cobro de la orde]]="Sí",(F1308-E1308)*K1308,0)</f>
        <v>22</v>
      </c>
      <c r="I1308" s="12">
        <f>IF(TablaCocina[[#This Row],[Cobro de la orde]]="Sí",F1308*K1308,0)</f>
        <v>52</v>
      </c>
      <c r="J1308" s="46">
        <f>IF(TablaCocina[[#This Row],[Cobro de la orde]]="Sí",H1308/G1308,0)</f>
        <v>0.42307692307692307</v>
      </c>
      <c r="K1308" s="12">
        <v>2</v>
      </c>
      <c r="L1308" s="12">
        <v>28</v>
      </c>
      <c r="M1308" s="6" t="s">
        <v>1142</v>
      </c>
      <c r="N1308" s="12" t="str">
        <f>VLOOKUP(TablaCocina[[#This Row],[Número de Orden]],TablaSala[[Número de Orden]:[Cobro de la Orden]],2,FALSE)</f>
        <v>Sí</v>
      </c>
    </row>
    <row r="1309" spans="1:14">
      <c r="A1309" s="6">
        <v>532</v>
      </c>
      <c r="B1309" s="12">
        <v>13</v>
      </c>
      <c r="C1309" s="6" t="s">
        <v>428</v>
      </c>
      <c r="D1309" s="12" t="s">
        <v>1157</v>
      </c>
      <c r="E1309" s="6">
        <v>19</v>
      </c>
      <c r="F1309" s="12">
        <v>32</v>
      </c>
      <c r="G1309" s="12">
        <f>IF(TablaCocina[[#This Row],[Cobro de la orde]]="Sí",F1309*K1309,0)</f>
        <v>64</v>
      </c>
      <c r="H1309" s="12">
        <f>IF(TablaCocina[[#This Row],[Cobro de la orde]]="Sí",(F1309-E1309)*K1309,0)</f>
        <v>26</v>
      </c>
      <c r="I1309" s="12">
        <f>IF(TablaCocina[[#This Row],[Cobro de la orde]]="Sí",F1309*K1309,0)</f>
        <v>64</v>
      </c>
      <c r="J1309" s="46">
        <f>IF(TablaCocina[[#This Row],[Cobro de la orde]]="Sí",H1309/G1309,0)</f>
        <v>0.40625</v>
      </c>
      <c r="K1309" s="12">
        <v>2</v>
      </c>
      <c r="L1309" s="12">
        <v>7</v>
      </c>
      <c r="M1309" s="6" t="s">
        <v>1143</v>
      </c>
      <c r="N1309" s="12" t="str">
        <f>VLOOKUP(TablaCocina[[#This Row],[Número de Orden]],TablaSala[[Número de Orden]:[Cobro de la Orden]],2,FALSE)</f>
        <v>Sí</v>
      </c>
    </row>
    <row r="1310" spans="1:14">
      <c r="A1310" s="6">
        <v>533</v>
      </c>
      <c r="B1310" s="12">
        <v>1</v>
      </c>
      <c r="C1310" s="6" t="s">
        <v>255</v>
      </c>
      <c r="D1310" s="12" t="s">
        <v>1160</v>
      </c>
      <c r="E1310" s="6">
        <v>12</v>
      </c>
      <c r="F1310" s="12">
        <v>20</v>
      </c>
      <c r="G1310" s="12">
        <f>IF(TablaCocina[[#This Row],[Cobro de la orde]]="Sí",F1310*K1310,0)</f>
        <v>20</v>
      </c>
      <c r="H1310" s="12">
        <f>IF(TablaCocina[[#This Row],[Cobro de la orde]]="Sí",(F1310-E1310)*K1310,0)</f>
        <v>8</v>
      </c>
      <c r="I1310" s="12">
        <f>IF(TablaCocina[[#This Row],[Cobro de la orde]]="Sí",F1310*K1310,0)</f>
        <v>20</v>
      </c>
      <c r="J1310" s="46">
        <f>IF(TablaCocina[[#This Row],[Cobro de la orde]]="Sí",H1310/G1310,0)</f>
        <v>0.4</v>
      </c>
      <c r="K1310" s="12">
        <v>1</v>
      </c>
      <c r="L1310" s="12">
        <v>34</v>
      </c>
      <c r="M1310" s="6" t="s">
        <v>1142</v>
      </c>
      <c r="N1310" s="12" t="str">
        <f>VLOOKUP(TablaCocina[[#This Row],[Número de Orden]],TablaSala[[Número de Orden]:[Cobro de la Orden]],2,FALSE)</f>
        <v>Sí</v>
      </c>
    </row>
    <row r="1311" spans="1:14">
      <c r="A1311" s="6">
        <v>533</v>
      </c>
      <c r="B1311" s="12">
        <v>1</v>
      </c>
      <c r="C1311" s="6" t="s">
        <v>116</v>
      </c>
      <c r="D1311" s="12" t="s">
        <v>1162</v>
      </c>
      <c r="E1311" s="6">
        <v>13</v>
      </c>
      <c r="F1311" s="12">
        <v>21</v>
      </c>
      <c r="G1311" s="12">
        <f>IF(TablaCocina[[#This Row],[Cobro de la orde]]="Sí",F1311*K1311,0)</f>
        <v>21</v>
      </c>
      <c r="H1311" s="12">
        <f>IF(TablaCocina[[#This Row],[Cobro de la orde]]="Sí",(F1311-E1311)*K1311,0)</f>
        <v>8</v>
      </c>
      <c r="I1311" s="12">
        <f>IF(TablaCocina[[#This Row],[Cobro de la orde]]="Sí",F1311*K1311,0)</f>
        <v>21</v>
      </c>
      <c r="J1311" s="46">
        <f>IF(TablaCocina[[#This Row],[Cobro de la orde]]="Sí",H1311/G1311,0)</f>
        <v>0.38095238095238093</v>
      </c>
      <c r="K1311" s="12">
        <v>1</v>
      </c>
      <c r="L1311" s="12">
        <v>14</v>
      </c>
      <c r="M1311" s="6" t="s">
        <v>1143</v>
      </c>
      <c r="N1311" s="12" t="str">
        <f>VLOOKUP(TablaCocina[[#This Row],[Número de Orden]],TablaSala[[Número de Orden]:[Cobro de la Orden]],2,FALSE)</f>
        <v>Sí</v>
      </c>
    </row>
    <row r="1312" spans="1:14">
      <c r="A1312" s="6">
        <v>534</v>
      </c>
      <c r="B1312" s="12">
        <v>1</v>
      </c>
      <c r="C1312" s="6" t="s">
        <v>273</v>
      </c>
      <c r="D1312" s="12" t="s">
        <v>1146</v>
      </c>
      <c r="E1312" s="6">
        <v>14</v>
      </c>
      <c r="F1312" s="12">
        <v>24</v>
      </c>
      <c r="G1312" s="12">
        <f>IF(TablaCocina[[#This Row],[Cobro de la orde]]="Sí",F1312*K1312,0)</f>
        <v>48</v>
      </c>
      <c r="H1312" s="12">
        <f>IF(TablaCocina[[#This Row],[Cobro de la orde]]="Sí",(F1312-E1312)*K1312,0)</f>
        <v>20</v>
      </c>
      <c r="I1312" s="12">
        <f>IF(TablaCocina[[#This Row],[Cobro de la orde]]="Sí",F1312*K1312,0)</f>
        <v>48</v>
      </c>
      <c r="J1312" s="46">
        <f>IF(TablaCocina[[#This Row],[Cobro de la orde]]="Sí",H1312/G1312,0)</f>
        <v>0.41666666666666669</v>
      </c>
      <c r="K1312" s="12">
        <v>2</v>
      </c>
      <c r="L1312" s="12">
        <v>56</v>
      </c>
      <c r="M1312" s="6" t="s">
        <v>1143</v>
      </c>
      <c r="N1312" s="12" t="str">
        <f>VLOOKUP(TablaCocina[[#This Row],[Número de Orden]],TablaSala[[Número de Orden]:[Cobro de la Orden]],2,FALSE)</f>
        <v>Sí</v>
      </c>
    </row>
    <row r="1313" spans="1:14">
      <c r="A1313" s="6">
        <v>534</v>
      </c>
      <c r="B1313" s="12">
        <v>1</v>
      </c>
      <c r="C1313" s="6" t="s">
        <v>65</v>
      </c>
      <c r="D1313" s="12" t="s">
        <v>1152</v>
      </c>
      <c r="E1313" s="6">
        <v>17</v>
      </c>
      <c r="F1313" s="12">
        <v>29</v>
      </c>
      <c r="G1313" s="12">
        <f>IF(TablaCocina[[#This Row],[Cobro de la orde]]="Sí",F1313*K1313,0)</f>
        <v>29</v>
      </c>
      <c r="H1313" s="12">
        <f>IF(TablaCocina[[#This Row],[Cobro de la orde]]="Sí",(F1313-E1313)*K1313,0)</f>
        <v>12</v>
      </c>
      <c r="I1313" s="12">
        <f>IF(TablaCocina[[#This Row],[Cobro de la orde]]="Sí",F1313*K1313,0)</f>
        <v>29</v>
      </c>
      <c r="J1313" s="46">
        <f>IF(TablaCocina[[#This Row],[Cobro de la orde]]="Sí",H1313/G1313,0)</f>
        <v>0.41379310344827586</v>
      </c>
      <c r="K1313" s="12">
        <v>1</v>
      </c>
      <c r="L1313" s="12">
        <v>10</v>
      </c>
      <c r="M1313" s="6" t="s">
        <v>1143</v>
      </c>
      <c r="N1313" s="12" t="str">
        <f>VLOOKUP(TablaCocina[[#This Row],[Número de Orden]],TablaSala[[Número de Orden]:[Cobro de la Orden]],2,FALSE)</f>
        <v>Sí</v>
      </c>
    </row>
    <row r="1314" spans="1:14">
      <c r="A1314" s="6">
        <v>534</v>
      </c>
      <c r="B1314" s="12">
        <v>1</v>
      </c>
      <c r="C1314" s="6" t="s">
        <v>47</v>
      </c>
      <c r="D1314" s="12" t="s">
        <v>1156</v>
      </c>
      <c r="E1314" s="6">
        <v>21</v>
      </c>
      <c r="F1314" s="12">
        <v>35</v>
      </c>
      <c r="G1314" s="12">
        <f>IF(TablaCocina[[#This Row],[Cobro de la orde]]="Sí",F1314*K1314,0)</f>
        <v>70</v>
      </c>
      <c r="H1314" s="12">
        <f>IF(TablaCocina[[#This Row],[Cobro de la orde]]="Sí",(F1314-E1314)*K1314,0)</f>
        <v>28</v>
      </c>
      <c r="I1314" s="12">
        <f>IF(TablaCocina[[#This Row],[Cobro de la orde]]="Sí",F1314*K1314,0)</f>
        <v>70</v>
      </c>
      <c r="J1314" s="46">
        <f>IF(TablaCocina[[#This Row],[Cobro de la orde]]="Sí",H1314/G1314,0)</f>
        <v>0.4</v>
      </c>
      <c r="K1314" s="12">
        <v>2</v>
      </c>
      <c r="L1314" s="12">
        <v>10</v>
      </c>
      <c r="M1314" s="6" t="s">
        <v>1142</v>
      </c>
      <c r="N1314" s="12" t="str">
        <f>VLOOKUP(TablaCocina[[#This Row],[Número de Orden]],TablaSala[[Número de Orden]:[Cobro de la Orden]],2,FALSE)</f>
        <v>Sí</v>
      </c>
    </row>
    <row r="1315" spans="1:14">
      <c r="A1315" s="6">
        <v>535</v>
      </c>
      <c r="B1315" s="12">
        <v>15</v>
      </c>
      <c r="C1315" s="6" t="s">
        <v>79</v>
      </c>
      <c r="D1315" s="12" t="s">
        <v>1150</v>
      </c>
      <c r="E1315" s="6">
        <v>25</v>
      </c>
      <c r="F1315" s="12">
        <v>40</v>
      </c>
      <c r="G1315" s="12">
        <f>IF(TablaCocina[[#This Row],[Cobro de la orde]]="Sí",F1315*K1315,0)</f>
        <v>120</v>
      </c>
      <c r="H1315" s="12">
        <f>IF(TablaCocina[[#This Row],[Cobro de la orde]]="Sí",(F1315-E1315)*K1315,0)</f>
        <v>45</v>
      </c>
      <c r="I1315" s="12">
        <f>IF(TablaCocina[[#This Row],[Cobro de la orde]]="Sí",F1315*K1315,0)</f>
        <v>120</v>
      </c>
      <c r="J1315" s="46">
        <f>IF(TablaCocina[[#This Row],[Cobro de la orde]]="Sí",H1315/G1315,0)</f>
        <v>0.375</v>
      </c>
      <c r="K1315" s="12">
        <v>3</v>
      </c>
      <c r="L1315" s="12">
        <v>48</v>
      </c>
      <c r="M1315" s="6" t="s">
        <v>1143</v>
      </c>
      <c r="N1315" s="12" t="str">
        <f>VLOOKUP(TablaCocina[[#This Row],[Número de Orden]],TablaSala[[Número de Orden]:[Cobro de la Orden]],2,FALSE)</f>
        <v>Sí</v>
      </c>
    </row>
    <row r="1316" spans="1:14">
      <c r="A1316" s="6">
        <v>535</v>
      </c>
      <c r="B1316" s="12">
        <v>15</v>
      </c>
      <c r="C1316" s="6" t="s">
        <v>65</v>
      </c>
      <c r="D1316" s="12" t="s">
        <v>1152</v>
      </c>
      <c r="E1316" s="6">
        <v>17</v>
      </c>
      <c r="F1316" s="12">
        <v>29</v>
      </c>
      <c r="G1316" s="12">
        <f>IF(TablaCocina[[#This Row],[Cobro de la orde]]="Sí",F1316*K1316,0)</f>
        <v>87</v>
      </c>
      <c r="H1316" s="12">
        <f>IF(TablaCocina[[#This Row],[Cobro de la orde]]="Sí",(F1316-E1316)*K1316,0)</f>
        <v>36</v>
      </c>
      <c r="I1316" s="12">
        <f>IF(TablaCocina[[#This Row],[Cobro de la orde]]="Sí",F1316*K1316,0)</f>
        <v>87</v>
      </c>
      <c r="J1316" s="46">
        <f>IF(TablaCocina[[#This Row],[Cobro de la orde]]="Sí",H1316/G1316,0)</f>
        <v>0.41379310344827586</v>
      </c>
      <c r="K1316" s="12">
        <v>3</v>
      </c>
      <c r="L1316" s="12">
        <v>9</v>
      </c>
      <c r="M1316" s="6" t="s">
        <v>1142</v>
      </c>
      <c r="N1316" s="12" t="str">
        <f>VLOOKUP(TablaCocina[[#This Row],[Número de Orden]],TablaSala[[Número de Orden]:[Cobro de la Orden]],2,FALSE)</f>
        <v>Sí</v>
      </c>
    </row>
    <row r="1317" spans="1:14">
      <c r="A1317" s="6">
        <v>535</v>
      </c>
      <c r="B1317" s="12">
        <v>15</v>
      </c>
      <c r="C1317" s="6" t="s">
        <v>273</v>
      </c>
      <c r="D1317" s="12" t="s">
        <v>1146</v>
      </c>
      <c r="E1317" s="6">
        <v>14</v>
      </c>
      <c r="F1317" s="12">
        <v>24</v>
      </c>
      <c r="G1317" s="12">
        <f>IF(TablaCocina[[#This Row],[Cobro de la orde]]="Sí",F1317*K1317,0)</f>
        <v>48</v>
      </c>
      <c r="H1317" s="12">
        <f>IF(TablaCocina[[#This Row],[Cobro de la orde]]="Sí",(F1317-E1317)*K1317,0)</f>
        <v>20</v>
      </c>
      <c r="I1317" s="12">
        <f>IF(TablaCocina[[#This Row],[Cobro de la orde]]="Sí",F1317*K1317,0)</f>
        <v>48</v>
      </c>
      <c r="J1317" s="46">
        <f>IF(TablaCocina[[#This Row],[Cobro de la orde]]="Sí",H1317/G1317,0)</f>
        <v>0.41666666666666669</v>
      </c>
      <c r="K1317" s="12">
        <v>2</v>
      </c>
      <c r="L1317" s="12">
        <v>42</v>
      </c>
      <c r="M1317" s="6" t="s">
        <v>1142</v>
      </c>
      <c r="N1317" s="12" t="str">
        <f>VLOOKUP(TablaCocina[[#This Row],[Número de Orden]],TablaSala[[Número de Orden]:[Cobro de la Orden]],2,FALSE)</f>
        <v>Sí</v>
      </c>
    </row>
    <row r="1318" spans="1:14">
      <c r="A1318" s="6">
        <v>535</v>
      </c>
      <c r="B1318" s="12">
        <v>15</v>
      </c>
      <c r="C1318" s="6" t="s">
        <v>116</v>
      </c>
      <c r="D1318" s="12" t="s">
        <v>1162</v>
      </c>
      <c r="E1318" s="6">
        <v>13</v>
      </c>
      <c r="F1318" s="12">
        <v>21</v>
      </c>
      <c r="G1318" s="12">
        <f>IF(TablaCocina[[#This Row],[Cobro de la orde]]="Sí",F1318*K1318,0)</f>
        <v>21</v>
      </c>
      <c r="H1318" s="12">
        <f>IF(TablaCocina[[#This Row],[Cobro de la orde]]="Sí",(F1318-E1318)*K1318,0)</f>
        <v>8</v>
      </c>
      <c r="I1318" s="12">
        <f>IF(TablaCocina[[#This Row],[Cobro de la orde]]="Sí",F1318*K1318,0)</f>
        <v>21</v>
      </c>
      <c r="J1318" s="46">
        <f>IF(TablaCocina[[#This Row],[Cobro de la orde]]="Sí",H1318/G1318,0)</f>
        <v>0.38095238095238093</v>
      </c>
      <c r="K1318" s="12">
        <v>1</v>
      </c>
      <c r="L1318" s="12">
        <v>14</v>
      </c>
      <c r="M1318" s="6" t="s">
        <v>1142</v>
      </c>
      <c r="N1318" s="12" t="str">
        <f>VLOOKUP(TablaCocina[[#This Row],[Número de Orden]],TablaSala[[Número de Orden]:[Cobro de la Orden]],2,FALSE)</f>
        <v>Sí</v>
      </c>
    </row>
    <row r="1319" spans="1:14">
      <c r="A1319" s="6">
        <v>536</v>
      </c>
      <c r="B1319" s="12">
        <v>9</v>
      </c>
      <c r="C1319" s="6" t="s">
        <v>131</v>
      </c>
      <c r="D1319" s="12" t="s">
        <v>1163</v>
      </c>
      <c r="E1319" s="6">
        <v>10</v>
      </c>
      <c r="F1319" s="12">
        <v>18</v>
      </c>
      <c r="G1319" s="12">
        <f>IF(TablaCocina[[#This Row],[Cobro de la orde]]="Sí",F1319*K1319,0)</f>
        <v>0</v>
      </c>
      <c r="H1319" s="12">
        <f>IF(TablaCocina[[#This Row],[Cobro de la orde]]="Sí",(F1319-E1319)*K1319,0)</f>
        <v>0</v>
      </c>
      <c r="I1319" s="12">
        <f>IF(TablaCocina[[#This Row],[Cobro de la orde]]="Sí",F1319*K1319,0)</f>
        <v>0</v>
      </c>
      <c r="J1319" s="46">
        <f>IF(TablaCocina[[#This Row],[Cobro de la orde]]="Sí",H1319/G1319,0)</f>
        <v>0</v>
      </c>
      <c r="K1319" s="12">
        <v>1</v>
      </c>
      <c r="L1319" s="12">
        <v>29</v>
      </c>
      <c r="M1319" s="6" t="s">
        <v>1143</v>
      </c>
      <c r="N1319" s="12" t="str">
        <f>VLOOKUP(TablaCocina[[#This Row],[Número de Orden]],TablaSala[[Número de Orden]:[Cobro de la Orden]],2,FALSE)</f>
        <v>No</v>
      </c>
    </row>
    <row r="1320" spans="1:14">
      <c r="A1320" s="6">
        <v>536</v>
      </c>
      <c r="B1320" s="12">
        <v>9</v>
      </c>
      <c r="C1320" s="6" t="s">
        <v>65</v>
      </c>
      <c r="D1320" s="12" t="s">
        <v>1152</v>
      </c>
      <c r="E1320" s="6">
        <v>17</v>
      </c>
      <c r="F1320" s="12">
        <v>29</v>
      </c>
      <c r="G1320" s="12">
        <f>IF(TablaCocina[[#This Row],[Cobro de la orde]]="Sí",F1320*K1320,0)</f>
        <v>0</v>
      </c>
      <c r="H1320" s="12">
        <f>IF(TablaCocina[[#This Row],[Cobro de la orde]]="Sí",(F1320-E1320)*K1320,0)</f>
        <v>0</v>
      </c>
      <c r="I1320" s="12">
        <f>IF(TablaCocina[[#This Row],[Cobro de la orde]]="Sí",F1320*K1320,0)</f>
        <v>0</v>
      </c>
      <c r="J1320" s="46">
        <f>IF(TablaCocina[[#This Row],[Cobro de la orde]]="Sí",H1320/G1320,0)</f>
        <v>0</v>
      </c>
      <c r="K1320" s="12">
        <v>2</v>
      </c>
      <c r="L1320" s="12">
        <v>52</v>
      </c>
      <c r="M1320" s="6" t="s">
        <v>1142</v>
      </c>
      <c r="N1320" s="12" t="str">
        <f>VLOOKUP(TablaCocina[[#This Row],[Número de Orden]],TablaSala[[Número de Orden]:[Cobro de la Orden]],2,FALSE)</f>
        <v>No</v>
      </c>
    </row>
    <row r="1321" spans="1:14">
      <c r="A1321" s="6">
        <v>536</v>
      </c>
      <c r="B1321" s="12">
        <v>9</v>
      </c>
      <c r="C1321" s="6" t="s">
        <v>345</v>
      </c>
      <c r="D1321" s="12" t="s">
        <v>1161</v>
      </c>
      <c r="E1321" s="6">
        <v>14</v>
      </c>
      <c r="F1321" s="12">
        <v>23</v>
      </c>
      <c r="G1321" s="12">
        <f>IF(TablaCocina[[#This Row],[Cobro de la orde]]="Sí",F1321*K1321,0)</f>
        <v>0</v>
      </c>
      <c r="H1321" s="12">
        <f>IF(TablaCocina[[#This Row],[Cobro de la orde]]="Sí",(F1321-E1321)*K1321,0)</f>
        <v>0</v>
      </c>
      <c r="I1321" s="12">
        <f>IF(TablaCocina[[#This Row],[Cobro de la orde]]="Sí",F1321*K1321,0)</f>
        <v>0</v>
      </c>
      <c r="J1321" s="46">
        <f>IF(TablaCocina[[#This Row],[Cobro de la orde]]="Sí",H1321/G1321,0)</f>
        <v>0</v>
      </c>
      <c r="K1321" s="12">
        <v>2</v>
      </c>
      <c r="L1321" s="12">
        <v>38</v>
      </c>
      <c r="M1321" s="6" t="s">
        <v>1142</v>
      </c>
      <c r="N1321" s="12" t="str">
        <f>VLOOKUP(TablaCocina[[#This Row],[Número de Orden]],TablaSala[[Número de Orden]:[Cobro de la Orden]],2,FALSE)</f>
        <v>No</v>
      </c>
    </row>
    <row r="1322" spans="1:14">
      <c r="A1322" s="6">
        <v>536</v>
      </c>
      <c r="B1322" s="12">
        <v>9</v>
      </c>
      <c r="C1322" s="6" t="s">
        <v>114</v>
      </c>
      <c r="D1322" s="12" t="s">
        <v>1147</v>
      </c>
      <c r="E1322" s="6">
        <v>18</v>
      </c>
      <c r="F1322" s="12">
        <v>30</v>
      </c>
      <c r="G1322" s="12">
        <f>IF(TablaCocina[[#This Row],[Cobro de la orde]]="Sí",F1322*K1322,0)</f>
        <v>0</v>
      </c>
      <c r="H1322" s="12">
        <f>IF(TablaCocina[[#This Row],[Cobro de la orde]]="Sí",(F1322-E1322)*K1322,0)</f>
        <v>0</v>
      </c>
      <c r="I1322" s="12">
        <f>IF(TablaCocina[[#This Row],[Cobro de la orde]]="Sí",F1322*K1322,0)</f>
        <v>0</v>
      </c>
      <c r="J1322" s="46">
        <f>IF(TablaCocina[[#This Row],[Cobro de la orde]]="Sí",H1322/G1322,0)</f>
        <v>0</v>
      </c>
      <c r="K1322" s="12">
        <v>3</v>
      </c>
      <c r="L1322" s="12">
        <v>33</v>
      </c>
      <c r="M1322" s="6" t="s">
        <v>1142</v>
      </c>
      <c r="N1322" s="12" t="str">
        <f>VLOOKUP(TablaCocina[[#This Row],[Número de Orden]],TablaSala[[Número de Orden]:[Cobro de la Orden]],2,FALSE)</f>
        <v>No</v>
      </c>
    </row>
    <row r="1323" spans="1:14">
      <c r="A1323" s="6">
        <v>537</v>
      </c>
      <c r="B1323" s="12">
        <v>18</v>
      </c>
      <c r="C1323" s="6" t="s">
        <v>116</v>
      </c>
      <c r="D1323" s="12" t="s">
        <v>1162</v>
      </c>
      <c r="E1323" s="6">
        <v>13</v>
      </c>
      <c r="F1323" s="12">
        <v>21</v>
      </c>
      <c r="G1323" s="12">
        <f>IF(TablaCocina[[#This Row],[Cobro de la orde]]="Sí",F1323*K1323,0)</f>
        <v>63</v>
      </c>
      <c r="H1323" s="12">
        <f>IF(TablaCocina[[#This Row],[Cobro de la orde]]="Sí",(F1323-E1323)*K1323,0)</f>
        <v>24</v>
      </c>
      <c r="I1323" s="12">
        <f>IF(TablaCocina[[#This Row],[Cobro de la orde]]="Sí",F1323*K1323,0)</f>
        <v>63</v>
      </c>
      <c r="J1323" s="46">
        <f>IF(TablaCocina[[#This Row],[Cobro de la orde]]="Sí",H1323/G1323,0)</f>
        <v>0.38095238095238093</v>
      </c>
      <c r="K1323" s="12">
        <v>3</v>
      </c>
      <c r="L1323" s="12">
        <v>21</v>
      </c>
      <c r="M1323" s="6" t="s">
        <v>1143</v>
      </c>
      <c r="N1323" s="12" t="str">
        <f>VLOOKUP(TablaCocina[[#This Row],[Número de Orden]],TablaSala[[Número de Orden]:[Cobro de la Orden]],2,FALSE)</f>
        <v>Sí</v>
      </c>
    </row>
    <row r="1324" spans="1:14">
      <c r="A1324" s="6">
        <v>538</v>
      </c>
      <c r="B1324" s="12">
        <v>14</v>
      </c>
      <c r="C1324" s="6" t="s">
        <v>114</v>
      </c>
      <c r="D1324" s="12" t="s">
        <v>1147</v>
      </c>
      <c r="E1324" s="6">
        <v>18</v>
      </c>
      <c r="F1324" s="12">
        <v>30</v>
      </c>
      <c r="G1324" s="12">
        <f>IF(TablaCocina[[#This Row],[Cobro de la orde]]="Sí",F1324*K1324,0)</f>
        <v>0</v>
      </c>
      <c r="H1324" s="12">
        <f>IF(TablaCocina[[#This Row],[Cobro de la orde]]="Sí",(F1324-E1324)*K1324,0)</f>
        <v>0</v>
      </c>
      <c r="I1324" s="12">
        <f>IF(TablaCocina[[#This Row],[Cobro de la orde]]="Sí",F1324*K1324,0)</f>
        <v>0</v>
      </c>
      <c r="J1324" s="46">
        <f>IF(TablaCocina[[#This Row],[Cobro de la orde]]="Sí",H1324/G1324,0)</f>
        <v>0</v>
      </c>
      <c r="K1324" s="12">
        <v>1</v>
      </c>
      <c r="L1324" s="12">
        <v>55</v>
      </c>
      <c r="M1324" s="6" t="s">
        <v>1143</v>
      </c>
      <c r="N1324" s="12" t="str">
        <f>VLOOKUP(TablaCocina[[#This Row],[Número de Orden]],TablaSala[[Número de Orden]:[Cobro de la Orden]],2,FALSE)</f>
        <v>No</v>
      </c>
    </row>
    <row r="1325" spans="1:14">
      <c r="A1325" s="6">
        <v>538</v>
      </c>
      <c r="B1325" s="12">
        <v>14</v>
      </c>
      <c r="C1325" s="6" t="s">
        <v>345</v>
      </c>
      <c r="D1325" s="12" t="s">
        <v>1161</v>
      </c>
      <c r="E1325" s="6">
        <v>14</v>
      </c>
      <c r="F1325" s="12">
        <v>23</v>
      </c>
      <c r="G1325" s="12">
        <f>IF(TablaCocina[[#This Row],[Cobro de la orde]]="Sí",F1325*K1325,0)</f>
        <v>0</v>
      </c>
      <c r="H1325" s="12">
        <f>IF(TablaCocina[[#This Row],[Cobro de la orde]]="Sí",(F1325-E1325)*K1325,0)</f>
        <v>0</v>
      </c>
      <c r="I1325" s="12">
        <f>IF(TablaCocina[[#This Row],[Cobro de la orde]]="Sí",F1325*K1325,0)</f>
        <v>0</v>
      </c>
      <c r="J1325" s="46">
        <f>IF(TablaCocina[[#This Row],[Cobro de la orde]]="Sí",H1325/G1325,0)</f>
        <v>0</v>
      </c>
      <c r="K1325" s="12">
        <v>1</v>
      </c>
      <c r="L1325" s="12">
        <v>39</v>
      </c>
      <c r="M1325" s="6" t="s">
        <v>1142</v>
      </c>
      <c r="N1325" s="12" t="str">
        <f>VLOOKUP(TablaCocina[[#This Row],[Número de Orden]],TablaSala[[Número de Orden]:[Cobro de la Orden]],2,FALSE)</f>
        <v>No</v>
      </c>
    </row>
    <row r="1326" spans="1:14">
      <c r="A1326" s="6">
        <v>538</v>
      </c>
      <c r="B1326" s="12">
        <v>14</v>
      </c>
      <c r="C1326" s="6" t="s">
        <v>453</v>
      </c>
      <c r="D1326" s="12" t="s">
        <v>1153</v>
      </c>
      <c r="E1326" s="6">
        <v>20</v>
      </c>
      <c r="F1326" s="12">
        <v>33</v>
      </c>
      <c r="G1326" s="12">
        <f>IF(TablaCocina[[#This Row],[Cobro de la orde]]="Sí",F1326*K1326,0)</f>
        <v>0</v>
      </c>
      <c r="H1326" s="12">
        <f>IF(TablaCocina[[#This Row],[Cobro de la orde]]="Sí",(F1326-E1326)*K1326,0)</f>
        <v>0</v>
      </c>
      <c r="I1326" s="12">
        <f>IF(TablaCocina[[#This Row],[Cobro de la orde]]="Sí",F1326*K1326,0)</f>
        <v>0</v>
      </c>
      <c r="J1326" s="46">
        <f>IF(TablaCocina[[#This Row],[Cobro de la orde]]="Sí",H1326/G1326,0)</f>
        <v>0</v>
      </c>
      <c r="K1326" s="12">
        <v>1</v>
      </c>
      <c r="L1326" s="12">
        <v>58</v>
      </c>
      <c r="M1326" s="6" t="s">
        <v>1143</v>
      </c>
      <c r="N1326" s="12" t="str">
        <f>VLOOKUP(TablaCocina[[#This Row],[Número de Orden]],TablaSala[[Número de Orden]:[Cobro de la Orden]],2,FALSE)</f>
        <v>No</v>
      </c>
    </row>
    <row r="1327" spans="1:14">
      <c r="A1327" s="6">
        <v>538</v>
      </c>
      <c r="B1327" s="12">
        <v>14</v>
      </c>
      <c r="C1327" s="6" t="s">
        <v>71</v>
      </c>
      <c r="D1327" s="12" t="s">
        <v>1154</v>
      </c>
      <c r="E1327" s="6">
        <v>16</v>
      </c>
      <c r="F1327" s="12">
        <v>28</v>
      </c>
      <c r="G1327" s="12">
        <f>IF(TablaCocina[[#This Row],[Cobro de la orde]]="Sí",F1327*K1327,0)</f>
        <v>0</v>
      </c>
      <c r="H1327" s="12">
        <f>IF(TablaCocina[[#This Row],[Cobro de la orde]]="Sí",(F1327-E1327)*K1327,0)</f>
        <v>0</v>
      </c>
      <c r="I1327" s="12">
        <f>IF(TablaCocina[[#This Row],[Cobro de la orde]]="Sí",F1327*K1327,0)</f>
        <v>0</v>
      </c>
      <c r="J1327" s="46">
        <f>IF(TablaCocina[[#This Row],[Cobro de la orde]]="Sí",H1327/G1327,0)</f>
        <v>0</v>
      </c>
      <c r="K1327" s="12">
        <v>2</v>
      </c>
      <c r="L1327" s="12">
        <v>46</v>
      </c>
      <c r="M1327" s="6" t="s">
        <v>1142</v>
      </c>
      <c r="N1327" s="12" t="str">
        <f>VLOOKUP(TablaCocina[[#This Row],[Número de Orden]],TablaSala[[Número de Orden]:[Cobro de la Orden]],2,FALSE)</f>
        <v>No</v>
      </c>
    </row>
    <row r="1328" spans="1:14">
      <c r="A1328" s="6">
        <v>539</v>
      </c>
      <c r="B1328" s="12">
        <v>18</v>
      </c>
      <c r="C1328" s="6" t="s">
        <v>114</v>
      </c>
      <c r="D1328" s="12" t="s">
        <v>1147</v>
      </c>
      <c r="E1328" s="6">
        <v>18</v>
      </c>
      <c r="F1328" s="12">
        <v>30</v>
      </c>
      <c r="G1328" s="12">
        <f>IF(TablaCocina[[#This Row],[Cobro de la orde]]="Sí",F1328*K1328,0)</f>
        <v>90</v>
      </c>
      <c r="H1328" s="12">
        <f>IF(TablaCocina[[#This Row],[Cobro de la orde]]="Sí",(F1328-E1328)*K1328,0)</f>
        <v>36</v>
      </c>
      <c r="I1328" s="12">
        <f>IF(TablaCocina[[#This Row],[Cobro de la orde]]="Sí",F1328*K1328,0)</f>
        <v>90</v>
      </c>
      <c r="J1328" s="46">
        <f>IF(TablaCocina[[#This Row],[Cobro de la orde]]="Sí",H1328/G1328,0)</f>
        <v>0.4</v>
      </c>
      <c r="K1328" s="12">
        <v>3</v>
      </c>
      <c r="L1328" s="12">
        <v>43</v>
      </c>
      <c r="M1328" s="6" t="s">
        <v>1143</v>
      </c>
      <c r="N1328" s="12" t="str">
        <f>VLOOKUP(TablaCocina[[#This Row],[Número de Orden]],TablaSala[[Número de Orden]:[Cobro de la Orden]],2,FALSE)</f>
        <v>Sí</v>
      </c>
    </row>
    <row r="1329" spans="1:14">
      <c r="A1329" s="6">
        <v>539</v>
      </c>
      <c r="B1329" s="12">
        <v>18</v>
      </c>
      <c r="C1329" s="6" t="s">
        <v>184</v>
      </c>
      <c r="D1329" s="12" t="s">
        <v>1149</v>
      </c>
      <c r="E1329" s="6">
        <v>16</v>
      </c>
      <c r="F1329" s="12">
        <v>27</v>
      </c>
      <c r="G1329" s="12">
        <f>IF(TablaCocina[[#This Row],[Cobro de la orde]]="Sí",F1329*K1329,0)</f>
        <v>27</v>
      </c>
      <c r="H1329" s="12">
        <f>IF(TablaCocina[[#This Row],[Cobro de la orde]]="Sí",(F1329-E1329)*K1329,0)</f>
        <v>11</v>
      </c>
      <c r="I1329" s="12">
        <f>IF(TablaCocina[[#This Row],[Cobro de la orde]]="Sí",F1329*K1329,0)</f>
        <v>27</v>
      </c>
      <c r="J1329" s="46">
        <f>IF(TablaCocina[[#This Row],[Cobro de la orde]]="Sí",H1329/G1329,0)</f>
        <v>0.40740740740740738</v>
      </c>
      <c r="K1329" s="12">
        <v>1</v>
      </c>
      <c r="L1329" s="12">
        <v>40</v>
      </c>
      <c r="M1329" s="6" t="s">
        <v>1143</v>
      </c>
      <c r="N1329" s="12" t="str">
        <f>VLOOKUP(TablaCocina[[#This Row],[Número de Orden]],TablaSala[[Número de Orden]:[Cobro de la Orden]],2,FALSE)</f>
        <v>Sí</v>
      </c>
    </row>
    <row r="1330" spans="1:14">
      <c r="A1330" s="6">
        <v>539</v>
      </c>
      <c r="B1330" s="12">
        <v>18</v>
      </c>
      <c r="C1330" s="6" t="s">
        <v>65</v>
      </c>
      <c r="D1330" s="12" t="s">
        <v>1152</v>
      </c>
      <c r="E1330" s="6">
        <v>17</v>
      </c>
      <c r="F1330" s="12">
        <v>29</v>
      </c>
      <c r="G1330" s="12">
        <f>IF(TablaCocina[[#This Row],[Cobro de la orde]]="Sí",F1330*K1330,0)</f>
        <v>87</v>
      </c>
      <c r="H1330" s="12">
        <f>IF(TablaCocina[[#This Row],[Cobro de la orde]]="Sí",(F1330-E1330)*K1330,0)</f>
        <v>36</v>
      </c>
      <c r="I1330" s="12">
        <f>IF(TablaCocina[[#This Row],[Cobro de la orde]]="Sí",F1330*K1330,0)</f>
        <v>87</v>
      </c>
      <c r="J1330" s="46">
        <f>IF(TablaCocina[[#This Row],[Cobro de la orde]]="Sí",H1330/G1330,0)</f>
        <v>0.41379310344827586</v>
      </c>
      <c r="K1330" s="12">
        <v>3</v>
      </c>
      <c r="L1330" s="12">
        <v>18</v>
      </c>
      <c r="M1330" s="6" t="s">
        <v>1142</v>
      </c>
      <c r="N1330" s="12" t="str">
        <f>VLOOKUP(TablaCocina[[#This Row],[Número de Orden]],TablaSala[[Número de Orden]:[Cobro de la Orden]],2,FALSE)</f>
        <v>Sí</v>
      </c>
    </row>
    <row r="1331" spans="1:14">
      <c r="A1331" s="6">
        <v>539</v>
      </c>
      <c r="B1331" s="12">
        <v>18</v>
      </c>
      <c r="C1331" s="6" t="s">
        <v>131</v>
      </c>
      <c r="D1331" s="12" t="s">
        <v>1163</v>
      </c>
      <c r="E1331" s="6">
        <v>10</v>
      </c>
      <c r="F1331" s="12">
        <v>18</v>
      </c>
      <c r="G1331" s="12">
        <f>IF(TablaCocina[[#This Row],[Cobro de la orde]]="Sí",F1331*K1331,0)</f>
        <v>36</v>
      </c>
      <c r="H1331" s="12">
        <f>IF(TablaCocina[[#This Row],[Cobro de la orde]]="Sí",(F1331-E1331)*K1331,0)</f>
        <v>16</v>
      </c>
      <c r="I1331" s="12">
        <f>IF(TablaCocina[[#This Row],[Cobro de la orde]]="Sí",F1331*K1331,0)</f>
        <v>36</v>
      </c>
      <c r="J1331" s="46">
        <f>IF(TablaCocina[[#This Row],[Cobro de la orde]]="Sí",H1331/G1331,0)</f>
        <v>0.44444444444444442</v>
      </c>
      <c r="K1331" s="12">
        <v>2</v>
      </c>
      <c r="L1331" s="12">
        <v>28</v>
      </c>
      <c r="M1331" s="6" t="s">
        <v>1142</v>
      </c>
      <c r="N1331" s="12" t="str">
        <f>VLOOKUP(TablaCocina[[#This Row],[Número de Orden]],TablaSala[[Número de Orden]:[Cobro de la Orden]],2,FALSE)</f>
        <v>Sí</v>
      </c>
    </row>
    <row r="1332" spans="1:14">
      <c r="A1332" s="6">
        <v>540</v>
      </c>
      <c r="B1332" s="12">
        <v>6</v>
      </c>
      <c r="C1332" s="6" t="s">
        <v>131</v>
      </c>
      <c r="D1332" s="12" t="s">
        <v>1163</v>
      </c>
      <c r="E1332" s="6">
        <v>10</v>
      </c>
      <c r="F1332" s="12">
        <v>18</v>
      </c>
      <c r="G1332" s="12">
        <f>IF(TablaCocina[[#This Row],[Cobro de la orde]]="Sí",F1332*K1332,0)</f>
        <v>54</v>
      </c>
      <c r="H1332" s="12">
        <f>IF(TablaCocina[[#This Row],[Cobro de la orde]]="Sí",(F1332-E1332)*K1332,0)</f>
        <v>24</v>
      </c>
      <c r="I1332" s="12">
        <f>IF(TablaCocina[[#This Row],[Cobro de la orde]]="Sí",F1332*K1332,0)</f>
        <v>54</v>
      </c>
      <c r="J1332" s="46">
        <f>IF(TablaCocina[[#This Row],[Cobro de la orde]]="Sí",H1332/G1332,0)</f>
        <v>0.44444444444444442</v>
      </c>
      <c r="K1332" s="12">
        <v>3</v>
      </c>
      <c r="L1332" s="12">
        <v>47</v>
      </c>
      <c r="M1332" s="6" t="s">
        <v>1142</v>
      </c>
      <c r="N1332" s="12" t="str">
        <f>VLOOKUP(TablaCocina[[#This Row],[Número de Orden]],TablaSala[[Número de Orden]:[Cobro de la Orden]],2,FALSE)</f>
        <v>Sí</v>
      </c>
    </row>
    <row r="1333" spans="1:14">
      <c r="A1333" s="6">
        <v>540</v>
      </c>
      <c r="B1333" s="12">
        <v>6</v>
      </c>
      <c r="C1333" s="6" t="s">
        <v>47</v>
      </c>
      <c r="D1333" s="12" t="s">
        <v>1156</v>
      </c>
      <c r="E1333" s="6">
        <v>21</v>
      </c>
      <c r="F1333" s="12">
        <v>35</v>
      </c>
      <c r="G1333" s="12">
        <f>IF(TablaCocina[[#This Row],[Cobro de la orde]]="Sí",F1333*K1333,0)</f>
        <v>70</v>
      </c>
      <c r="H1333" s="12">
        <f>IF(TablaCocina[[#This Row],[Cobro de la orde]]="Sí",(F1333-E1333)*K1333,0)</f>
        <v>28</v>
      </c>
      <c r="I1333" s="12">
        <f>IF(TablaCocina[[#This Row],[Cobro de la orde]]="Sí",F1333*K1333,0)</f>
        <v>70</v>
      </c>
      <c r="J1333" s="46">
        <f>IF(TablaCocina[[#This Row],[Cobro de la orde]]="Sí",H1333/G1333,0)</f>
        <v>0.4</v>
      </c>
      <c r="K1333" s="12">
        <v>2</v>
      </c>
      <c r="L1333" s="12">
        <v>35</v>
      </c>
      <c r="M1333" s="6" t="s">
        <v>1142</v>
      </c>
      <c r="N1333" s="12" t="str">
        <f>VLOOKUP(TablaCocina[[#This Row],[Número de Orden]],TablaSala[[Número de Orden]:[Cobro de la Orden]],2,FALSE)</f>
        <v>Sí</v>
      </c>
    </row>
    <row r="1334" spans="1:14">
      <c r="A1334" s="6">
        <v>541</v>
      </c>
      <c r="B1334" s="12">
        <v>19</v>
      </c>
      <c r="C1334" s="6" t="s">
        <v>194</v>
      </c>
      <c r="D1334" s="12" t="s">
        <v>1155</v>
      </c>
      <c r="E1334" s="6">
        <v>11</v>
      </c>
      <c r="F1334" s="12">
        <v>19</v>
      </c>
      <c r="G1334" s="12">
        <f>IF(TablaCocina[[#This Row],[Cobro de la orde]]="Sí",F1334*K1334,0)</f>
        <v>38</v>
      </c>
      <c r="H1334" s="12">
        <f>IF(TablaCocina[[#This Row],[Cobro de la orde]]="Sí",(F1334-E1334)*K1334,0)</f>
        <v>16</v>
      </c>
      <c r="I1334" s="12">
        <f>IF(TablaCocina[[#This Row],[Cobro de la orde]]="Sí",F1334*K1334,0)</f>
        <v>38</v>
      </c>
      <c r="J1334" s="46">
        <f>IF(TablaCocina[[#This Row],[Cobro de la orde]]="Sí",H1334/G1334,0)</f>
        <v>0.42105263157894735</v>
      </c>
      <c r="K1334" s="12">
        <v>2</v>
      </c>
      <c r="L1334" s="12">
        <v>31</v>
      </c>
      <c r="M1334" s="6" t="s">
        <v>1142</v>
      </c>
      <c r="N1334" s="12" t="str">
        <f>VLOOKUP(TablaCocina[[#This Row],[Número de Orden]],TablaSala[[Número de Orden]:[Cobro de la Orden]],2,FALSE)</f>
        <v>Sí</v>
      </c>
    </row>
    <row r="1335" spans="1:14">
      <c r="A1335" s="6">
        <v>541</v>
      </c>
      <c r="B1335" s="12">
        <v>19</v>
      </c>
      <c r="C1335" s="6" t="s">
        <v>453</v>
      </c>
      <c r="D1335" s="12" t="s">
        <v>1153</v>
      </c>
      <c r="E1335" s="6">
        <v>20</v>
      </c>
      <c r="F1335" s="12">
        <v>33</v>
      </c>
      <c r="G1335" s="12">
        <f>IF(TablaCocina[[#This Row],[Cobro de la orde]]="Sí",F1335*K1335,0)</f>
        <v>66</v>
      </c>
      <c r="H1335" s="12">
        <f>IF(TablaCocina[[#This Row],[Cobro de la orde]]="Sí",(F1335-E1335)*K1335,0)</f>
        <v>26</v>
      </c>
      <c r="I1335" s="12">
        <f>IF(TablaCocina[[#This Row],[Cobro de la orde]]="Sí",F1335*K1335,0)</f>
        <v>66</v>
      </c>
      <c r="J1335" s="46">
        <f>IF(TablaCocina[[#This Row],[Cobro de la orde]]="Sí",H1335/G1335,0)</f>
        <v>0.39393939393939392</v>
      </c>
      <c r="K1335" s="12">
        <v>2</v>
      </c>
      <c r="L1335" s="12">
        <v>21</v>
      </c>
      <c r="M1335" s="6" t="s">
        <v>1142</v>
      </c>
      <c r="N1335" s="12" t="str">
        <f>VLOOKUP(TablaCocina[[#This Row],[Número de Orden]],TablaSala[[Número de Orden]:[Cobro de la Orden]],2,FALSE)</f>
        <v>Sí</v>
      </c>
    </row>
    <row r="1336" spans="1:14">
      <c r="A1336" s="6">
        <v>541</v>
      </c>
      <c r="B1336" s="12">
        <v>19</v>
      </c>
      <c r="C1336" s="6" t="s">
        <v>65</v>
      </c>
      <c r="D1336" s="12" t="s">
        <v>1152</v>
      </c>
      <c r="E1336" s="6">
        <v>17</v>
      </c>
      <c r="F1336" s="12">
        <v>29</v>
      </c>
      <c r="G1336" s="12">
        <f>IF(TablaCocina[[#This Row],[Cobro de la orde]]="Sí",F1336*K1336,0)</f>
        <v>29</v>
      </c>
      <c r="H1336" s="12">
        <f>IF(TablaCocina[[#This Row],[Cobro de la orde]]="Sí",(F1336-E1336)*K1336,0)</f>
        <v>12</v>
      </c>
      <c r="I1336" s="12">
        <f>IF(TablaCocina[[#This Row],[Cobro de la orde]]="Sí",F1336*K1336,0)</f>
        <v>29</v>
      </c>
      <c r="J1336" s="46">
        <f>IF(TablaCocina[[#This Row],[Cobro de la orde]]="Sí",H1336/G1336,0)</f>
        <v>0.41379310344827586</v>
      </c>
      <c r="K1336" s="12">
        <v>1</v>
      </c>
      <c r="L1336" s="12">
        <v>35</v>
      </c>
      <c r="M1336" s="6" t="s">
        <v>1142</v>
      </c>
      <c r="N1336" s="12" t="str">
        <f>VLOOKUP(TablaCocina[[#This Row],[Número de Orden]],TablaSala[[Número de Orden]:[Cobro de la Orden]],2,FALSE)</f>
        <v>Sí</v>
      </c>
    </row>
    <row r="1337" spans="1:14">
      <c r="A1337" s="6">
        <v>541</v>
      </c>
      <c r="B1337" s="12">
        <v>19</v>
      </c>
      <c r="C1337" s="6" t="s">
        <v>345</v>
      </c>
      <c r="D1337" s="12" t="s">
        <v>1161</v>
      </c>
      <c r="E1337" s="6">
        <v>14</v>
      </c>
      <c r="F1337" s="12">
        <v>23</v>
      </c>
      <c r="G1337" s="12">
        <f>IF(TablaCocina[[#This Row],[Cobro de la orde]]="Sí",F1337*K1337,0)</f>
        <v>69</v>
      </c>
      <c r="H1337" s="12">
        <f>IF(TablaCocina[[#This Row],[Cobro de la orde]]="Sí",(F1337-E1337)*K1337,0)</f>
        <v>27</v>
      </c>
      <c r="I1337" s="12">
        <f>IF(TablaCocina[[#This Row],[Cobro de la orde]]="Sí",F1337*K1337,0)</f>
        <v>69</v>
      </c>
      <c r="J1337" s="46">
        <f>IF(TablaCocina[[#This Row],[Cobro de la orde]]="Sí",H1337/G1337,0)</f>
        <v>0.39130434782608697</v>
      </c>
      <c r="K1337" s="12">
        <v>3</v>
      </c>
      <c r="L1337" s="12">
        <v>37</v>
      </c>
      <c r="M1337" s="6" t="s">
        <v>1142</v>
      </c>
      <c r="N1337" s="12" t="str">
        <f>VLOOKUP(TablaCocina[[#This Row],[Número de Orden]],TablaSala[[Número de Orden]:[Cobro de la Orden]],2,FALSE)</f>
        <v>Sí</v>
      </c>
    </row>
    <row r="1338" spans="1:14">
      <c r="A1338" s="6">
        <v>542</v>
      </c>
      <c r="B1338" s="12">
        <v>9</v>
      </c>
      <c r="C1338" s="6" t="s">
        <v>91</v>
      </c>
      <c r="D1338" s="12" t="s">
        <v>1159</v>
      </c>
      <c r="E1338" s="6">
        <v>20</v>
      </c>
      <c r="F1338" s="12">
        <v>34</v>
      </c>
      <c r="G1338" s="12">
        <f>IF(TablaCocina[[#This Row],[Cobro de la orde]]="Sí",F1338*K1338,0)</f>
        <v>68</v>
      </c>
      <c r="H1338" s="12">
        <f>IF(TablaCocina[[#This Row],[Cobro de la orde]]="Sí",(F1338-E1338)*K1338,0)</f>
        <v>28</v>
      </c>
      <c r="I1338" s="12">
        <f>IF(TablaCocina[[#This Row],[Cobro de la orde]]="Sí",F1338*K1338,0)</f>
        <v>68</v>
      </c>
      <c r="J1338" s="46">
        <f>IF(TablaCocina[[#This Row],[Cobro de la orde]]="Sí",H1338/G1338,0)</f>
        <v>0.41176470588235292</v>
      </c>
      <c r="K1338" s="12">
        <v>2</v>
      </c>
      <c r="L1338" s="12">
        <v>17</v>
      </c>
      <c r="M1338" s="6" t="s">
        <v>1143</v>
      </c>
      <c r="N1338" s="12" t="str">
        <f>VLOOKUP(TablaCocina[[#This Row],[Número de Orden]],TablaSala[[Número de Orden]:[Cobro de la Orden]],2,FALSE)</f>
        <v>Sí</v>
      </c>
    </row>
    <row r="1339" spans="1:14">
      <c r="A1339" s="6">
        <v>542</v>
      </c>
      <c r="B1339" s="12">
        <v>9</v>
      </c>
      <c r="C1339" s="6" t="s">
        <v>270</v>
      </c>
      <c r="D1339" s="12" t="s">
        <v>1164</v>
      </c>
      <c r="E1339" s="6">
        <v>15</v>
      </c>
      <c r="F1339" s="12">
        <v>26</v>
      </c>
      <c r="G1339" s="12">
        <f>IF(TablaCocina[[#This Row],[Cobro de la orde]]="Sí",F1339*K1339,0)</f>
        <v>26</v>
      </c>
      <c r="H1339" s="12">
        <f>IF(TablaCocina[[#This Row],[Cobro de la orde]]="Sí",(F1339-E1339)*K1339,0)</f>
        <v>11</v>
      </c>
      <c r="I1339" s="12">
        <f>IF(TablaCocina[[#This Row],[Cobro de la orde]]="Sí",F1339*K1339,0)</f>
        <v>26</v>
      </c>
      <c r="J1339" s="46">
        <f>IF(TablaCocina[[#This Row],[Cobro de la orde]]="Sí",H1339/G1339,0)</f>
        <v>0.42307692307692307</v>
      </c>
      <c r="K1339" s="12">
        <v>1</v>
      </c>
      <c r="L1339" s="12">
        <v>46</v>
      </c>
      <c r="M1339" s="6" t="s">
        <v>1142</v>
      </c>
      <c r="N1339" s="12" t="str">
        <f>VLOOKUP(TablaCocina[[#This Row],[Número de Orden]],TablaSala[[Número de Orden]:[Cobro de la Orden]],2,FALSE)</f>
        <v>Sí</v>
      </c>
    </row>
    <row r="1340" spans="1:14">
      <c r="A1340" s="6">
        <v>542</v>
      </c>
      <c r="B1340" s="12">
        <v>9</v>
      </c>
      <c r="C1340" s="6" t="s">
        <v>184</v>
      </c>
      <c r="D1340" s="12" t="s">
        <v>1149</v>
      </c>
      <c r="E1340" s="6">
        <v>16</v>
      </c>
      <c r="F1340" s="12">
        <v>27</v>
      </c>
      <c r="G1340" s="12">
        <f>IF(TablaCocina[[#This Row],[Cobro de la orde]]="Sí",F1340*K1340,0)</f>
        <v>54</v>
      </c>
      <c r="H1340" s="12">
        <f>IF(TablaCocina[[#This Row],[Cobro de la orde]]="Sí",(F1340-E1340)*K1340,0)</f>
        <v>22</v>
      </c>
      <c r="I1340" s="12">
        <f>IF(TablaCocina[[#This Row],[Cobro de la orde]]="Sí",F1340*K1340,0)</f>
        <v>54</v>
      </c>
      <c r="J1340" s="46">
        <f>IF(TablaCocina[[#This Row],[Cobro de la orde]]="Sí",H1340/G1340,0)</f>
        <v>0.40740740740740738</v>
      </c>
      <c r="K1340" s="12">
        <v>2</v>
      </c>
      <c r="L1340" s="12">
        <v>52</v>
      </c>
      <c r="M1340" s="6" t="s">
        <v>1143</v>
      </c>
      <c r="N1340" s="12" t="str">
        <f>VLOOKUP(TablaCocina[[#This Row],[Número de Orden]],TablaSala[[Número de Orden]:[Cobro de la Orden]],2,FALSE)</f>
        <v>Sí</v>
      </c>
    </row>
    <row r="1341" spans="1:14">
      <c r="A1341" s="6">
        <v>543</v>
      </c>
      <c r="B1341" s="12">
        <v>19</v>
      </c>
      <c r="C1341" s="6" t="s">
        <v>71</v>
      </c>
      <c r="D1341" s="12" t="s">
        <v>1154</v>
      </c>
      <c r="E1341" s="6">
        <v>16</v>
      </c>
      <c r="F1341" s="12">
        <v>28</v>
      </c>
      <c r="G1341" s="12">
        <f>IF(TablaCocina[[#This Row],[Cobro de la orde]]="Sí",F1341*K1341,0)</f>
        <v>56</v>
      </c>
      <c r="H1341" s="12">
        <f>IF(TablaCocina[[#This Row],[Cobro de la orde]]="Sí",(F1341-E1341)*K1341,0)</f>
        <v>24</v>
      </c>
      <c r="I1341" s="12">
        <f>IF(TablaCocina[[#This Row],[Cobro de la orde]]="Sí",F1341*K1341,0)</f>
        <v>56</v>
      </c>
      <c r="J1341" s="46">
        <f>IF(TablaCocina[[#This Row],[Cobro de la orde]]="Sí",H1341/G1341,0)</f>
        <v>0.42857142857142855</v>
      </c>
      <c r="K1341" s="12">
        <v>2</v>
      </c>
      <c r="L1341" s="12">
        <v>27</v>
      </c>
      <c r="M1341" s="6" t="s">
        <v>1143</v>
      </c>
      <c r="N1341" s="12" t="str">
        <f>VLOOKUP(TablaCocina[[#This Row],[Número de Orden]],TablaSala[[Número de Orden]:[Cobro de la Orden]],2,FALSE)</f>
        <v>Sí</v>
      </c>
    </row>
    <row r="1342" spans="1:14">
      <c r="A1342" s="6">
        <v>543</v>
      </c>
      <c r="B1342" s="12">
        <v>19</v>
      </c>
      <c r="C1342" s="6" t="s">
        <v>184</v>
      </c>
      <c r="D1342" s="12" t="s">
        <v>1149</v>
      </c>
      <c r="E1342" s="6">
        <v>16</v>
      </c>
      <c r="F1342" s="12">
        <v>27</v>
      </c>
      <c r="G1342" s="12">
        <f>IF(TablaCocina[[#This Row],[Cobro de la orde]]="Sí",F1342*K1342,0)</f>
        <v>54</v>
      </c>
      <c r="H1342" s="12">
        <f>IF(TablaCocina[[#This Row],[Cobro de la orde]]="Sí",(F1342-E1342)*K1342,0)</f>
        <v>22</v>
      </c>
      <c r="I1342" s="12">
        <f>IF(TablaCocina[[#This Row],[Cobro de la orde]]="Sí",F1342*K1342,0)</f>
        <v>54</v>
      </c>
      <c r="J1342" s="46">
        <f>IF(TablaCocina[[#This Row],[Cobro de la orde]]="Sí",H1342/G1342,0)</f>
        <v>0.40740740740740738</v>
      </c>
      <c r="K1342" s="12">
        <v>2</v>
      </c>
      <c r="L1342" s="12">
        <v>5</v>
      </c>
      <c r="M1342" s="6" t="s">
        <v>1142</v>
      </c>
      <c r="N1342" s="12" t="str">
        <f>VLOOKUP(TablaCocina[[#This Row],[Número de Orden]],TablaSala[[Número de Orden]:[Cobro de la Orden]],2,FALSE)</f>
        <v>Sí</v>
      </c>
    </row>
    <row r="1343" spans="1:14">
      <c r="A1343" s="6">
        <v>543</v>
      </c>
      <c r="B1343" s="12">
        <v>19</v>
      </c>
      <c r="C1343" s="6" t="s">
        <v>428</v>
      </c>
      <c r="D1343" s="12" t="s">
        <v>1157</v>
      </c>
      <c r="E1343" s="6">
        <v>19</v>
      </c>
      <c r="F1343" s="12">
        <v>32</v>
      </c>
      <c r="G1343" s="12">
        <f>IF(TablaCocina[[#This Row],[Cobro de la orde]]="Sí",F1343*K1343,0)</f>
        <v>96</v>
      </c>
      <c r="H1343" s="12">
        <f>IF(TablaCocina[[#This Row],[Cobro de la orde]]="Sí",(F1343-E1343)*K1343,0)</f>
        <v>39</v>
      </c>
      <c r="I1343" s="12">
        <f>IF(TablaCocina[[#This Row],[Cobro de la orde]]="Sí",F1343*K1343,0)</f>
        <v>96</v>
      </c>
      <c r="J1343" s="46">
        <f>IF(TablaCocina[[#This Row],[Cobro de la orde]]="Sí",H1343/G1343,0)</f>
        <v>0.40625</v>
      </c>
      <c r="K1343" s="12">
        <v>3</v>
      </c>
      <c r="L1343" s="12">
        <v>42</v>
      </c>
      <c r="M1343" s="6" t="s">
        <v>1143</v>
      </c>
      <c r="N1343" s="12" t="str">
        <f>VLOOKUP(TablaCocina[[#This Row],[Número de Orden]],TablaSala[[Número de Orden]:[Cobro de la Orden]],2,FALSE)</f>
        <v>Sí</v>
      </c>
    </row>
    <row r="1344" spans="1:14">
      <c r="A1344" s="6">
        <v>544</v>
      </c>
      <c r="B1344" s="12">
        <v>7</v>
      </c>
      <c r="C1344" s="6" t="s">
        <v>47</v>
      </c>
      <c r="D1344" s="12" t="s">
        <v>1156</v>
      </c>
      <c r="E1344" s="6">
        <v>21</v>
      </c>
      <c r="F1344" s="12">
        <v>35</v>
      </c>
      <c r="G1344" s="12">
        <f>IF(TablaCocina[[#This Row],[Cobro de la orde]]="Sí",F1344*K1344,0)</f>
        <v>70</v>
      </c>
      <c r="H1344" s="12">
        <f>IF(TablaCocina[[#This Row],[Cobro de la orde]]="Sí",(F1344-E1344)*K1344,0)</f>
        <v>28</v>
      </c>
      <c r="I1344" s="12">
        <f>IF(TablaCocina[[#This Row],[Cobro de la orde]]="Sí",F1344*K1344,0)</f>
        <v>70</v>
      </c>
      <c r="J1344" s="46">
        <f>IF(TablaCocina[[#This Row],[Cobro de la orde]]="Sí",H1344/G1344,0)</f>
        <v>0.4</v>
      </c>
      <c r="K1344" s="12">
        <v>2</v>
      </c>
      <c r="L1344" s="12">
        <v>48</v>
      </c>
      <c r="M1344" s="6" t="s">
        <v>1142</v>
      </c>
      <c r="N1344" s="12" t="str">
        <f>VLOOKUP(TablaCocina[[#This Row],[Número de Orden]],TablaSala[[Número de Orden]:[Cobro de la Orden]],2,FALSE)</f>
        <v>Sí</v>
      </c>
    </row>
    <row r="1345" spans="1:14">
      <c r="A1345" s="6">
        <v>545</v>
      </c>
      <c r="B1345" s="12">
        <v>20</v>
      </c>
      <c r="C1345" s="6" t="s">
        <v>453</v>
      </c>
      <c r="D1345" s="12" t="s">
        <v>1153</v>
      </c>
      <c r="E1345" s="6">
        <v>20</v>
      </c>
      <c r="F1345" s="12">
        <v>33</v>
      </c>
      <c r="G1345" s="12">
        <f>IF(TablaCocina[[#This Row],[Cobro de la orde]]="Sí",F1345*K1345,0)</f>
        <v>99</v>
      </c>
      <c r="H1345" s="12">
        <f>IF(TablaCocina[[#This Row],[Cobro de la orde]]="Sí",(F1345-E1345)*K1345,0)</f>
        <v>39</v>
      </c>
      <c r="I1345" s="12">
        <f>IF(TablaCocina[[#This Row],[Cobro de la orde]]="Sí",F1345*K1345,0)</f>
        <v>99</v>
      </c>
      <c r="J1345" s="46">
        <f>IF(TablaCocina[[#This Row],[Cobro de la orde]]="Sí",H1345/G1345,0)</f>
        <v>0.39393939393939392</v>
      </c>
      <c r="K1345" s="12">
        <v>3</v>
      </c>
      <c r="L1345" s="12">
        <v>57</v>
      </c>
      <c r="M1345" s="6" t="s">
        <v>1143</v>
      </c>
      <c r="N1345" s="12" t="str">
        <f>VLOOKUP(TablaCocina[[#This Row],[Número de Orden]],TablaSala[[Número de Orden]:[Cobro de la Orden]],2,FALSE)</f>
        <v>Sí</v>
      </c>
    </row>
    <row r="1346" spans="1:14">
      <c r="A1346" s="6">
        <v>545</v>
      </c>
      <c r="B1346" s="12">
        <v>20</v>
      </c>
      <c r="C1346" s="6" t="s">
        <v>200</v>
      </c>
      <c r="D1346" s="12" t="s">
        <v>1148</v>
      </c>
      <c r="E1346" s="6">
        <v>19</v>
      </c>
      <c r="F1346" s="12">
        <v>31</v>
      </c>
      <c r="G1346" s="12">
        <f>IF(TablaCocina[[#This Row],[Cobro de la orde]]="Sí",F1346*K1346,0)</f>
        <v>31</v>
      </c>
      <c r="H1346" s="12">
        <f>IF(TablaCocina[[#This Row],[Cobro de la orde]]="Sí",(F1346-E1346)*K1346,0)</f>
        <v>12</v>
      </c>
      <c r="I1346" s="12">
        <f>IF(TablaCocina[[#This Row],[Cobro de la orde]]="Sí",F1346*K1346,0)</f>
        <v>31</v>
      </c>
      <c r="J1346" s="46">
        <f>IF(TablaCocina[[#This Row],[Cobro de la orde]]="Sí",H1346/G1346,0)</f>
        <v>0.38709677419354838</v>
      </c>
      <c r="K1346" s="12">
        <v>1</v>
      </c>
      <c r="L1346" s="12">
        <v>42</v>
      </c>
      <c r="M1346" s="6" t="s">
        <v>1143</v>
      </c>
      <c r="N1346" s="12" t="str">
        <f>VLOOKUP(TablaCocina[[#This Row],[Número de Orden]],TablaSala[[Número de Orden]:[Cobro de la Orden]],2,FALSE)</f>
        <v>Sí</v>
      </c>
    </row>
    <row r="1347" spans="1:14">
      <c r="A1347" s="6">
        <v>546</v>
      </c>
      <c r="B1347" s="12">
        <v>5</v>
      </c>
      <c r="C1347" s="6" t="s">
        <v>428</v>
      </c>
      <c r="D1347" s="12" t="s">
        <v>1157</v>
      </c>
      <c r="E1347" s="6">
        <v>19</v>
      </c>
      <c r="F1347" s="12">
        <v>32</v>
      </c>
      <c r="G1347" s="12">
        <f>IF(TablaCocina[[#This Row],[Cobro de la orde]]="Sí",F1347*K1347,0)</f>
        <v>64</v>
      </c>
      <c r="H1347" s="12">
        <f>IF(TablaCocina[[#This Row],[Cobro de la orde]]="Sí",(F1347-E1347)*K1347,0)</f>
        <v>26</v>
      </c>
      <c r="I1347" s="12">
        <f>IF(TablaCocina[[#This Row],[Cobro de la orde]]="Sí",F1347*K1347,0)</f>
        <v>64</v>
      </c>
      <c r="J1347" s="46">
        <f>IF(TablaCocina[[#This Row],[Cobro de la orde]]="Sí",H1347/G1347,0)</f>
        <v>0.40625</v>
      </c>
      <c r="K1347" s="12">
        <v>2</v>
      </c>
      <c r="L1347" s="12">
        <v>33</v>
      </c>
      <c r="M1347" s="6" t="s">
        <v>1143</v>
      </c>
      <c r="N1347" s="12" t="str">
        <f>VLOOKUP(TablaCocina[[#This Row],[Número de Orden]],TablaSala[[Número de Orden]:[Cobro de la Orden]],2,FALSE)</f>
        <v>Sí</v>
      </c>
    </row>
    <row r="1348" spans="1:14">
      <c r="A1348" s="6">
        <v>546</v>
      </c>
      <c r="B1348" s="12">
        <v>5</v>
      </c>
      <c r="C1348" s="6" t="s">
        <v>71</v>
      </c>
      <c r="D1348" s="12" t="s">
        <v>1154</v>
      </c>
      <c r="E1348" s="6">
        <v>16</v>
      </c>
      <c r="F1348" s="12">
        <v>28</v>
      </c>
      <c r="G1348" s="12">
        <f>IF(TablaCocina[[#This Row],[Cobro de la orde]]="Sí",F1348*K1348,0)</f>
        <v>28</v>
      </c>
      <c r="H1348" s="12">
        <f>IF(TablaCocina[[#This Row],[Cobro de la orde]]="Sí",(F1348-E1348)*K1348,0)</f>
        <v>12</v>
      </c>
      <c r="I1348" s="12">
        <f>IF(TablaCocina[[#This Row],[Cobro de la orde]]="Sí",F1348*K1348,0)</f>
        <v>28</v>
      </c>
      <c r="J1348" s="46">
        <f>IF(TablaCocina[[#This Row],[Cobro de la orde]]="Sí",H1348/G1348,0)</f>
        <v>0.42857142857142855</v>
      </c>
      <c r="K1348" s="12">
        <v>1</v>
      </c>
      <c r="L1348" s="12">
        <v>58</v>
      </c>
      <c r="M1348" s="6" t="s">
        <v>1143</v>
      </c>
      <c r="N1348" s="12" t="str">
        <f>VLOOKUP(TablaCocina[[#This Row],[Número de Orden]],TablaSala[[Número de Orden]:[Cobro de la Orden]],2,FALSE)</f>
        <v>Sí</v>
      </c>
    </row>
    <row r="1349" spans="1:14">
      <c r="A1349" s="6">
        <v>547</v>
      </c>
      <c r="B1349" s="12">
        <v>9</v>
      </c>
      <c r="C1349" s="6" t="s">
        <v>200</v>
      </c>
      <c r="D1349" s="12" t="s">
        <v>1148</v>
      </c>
      <c r="E1349" s="6">
        <v>19</v>
      </c>
      <c r="F1349" s="12">
        <v>31</v>
      </c>
      <c r="G1349" s="12">
        <f>IF(TablaCocina[[#This Row],[Cobro de la orde]]="Sí",F1349*K1349,0)</f>
        <v>93</v>
      </c>
      <c r="H1349" s="12">
        <f>IF(TablaCocina[[#This Row],[Cobro de la orde]]="Sí",(F1349-E1349)*K1349,0)</f>
        <v>36</v>
      </c>
      <c r="I1349" s="12">
        <f>IF(TablaCocina[[#This Row],[Cobro de la orde]]="Sí",F1349*K1349,0)</f>
        <v>93</v>
      </c>
      <c r="J1349" s="46">
        <f>IF(TablaCocina[[#This Row],[Cobro de la orde]]="Sí",H1349/G1349,0)</f>
        <v>0.38709677419354838</v>
      </c>
      <c r="K1349" s="12">
        <v>3</v>
      </c>
      <c r="L1349" s="12">
        <v>13</v>
      </c>
      <c r="M1349" s="6" t="s">
        <v>1142</v>
      </c>
      <c r="N1349" s="12" t="str">
        <f>VLOOKUP(TablaCocina[[#This Row],[Número de Orden]],TablaSala[[Número de Orden]:[Cobro de la Orden]],2,FALSE)</f>
        <v>Sí</v>
      </c>
    </row>
    <row r="1350" spans="1:14">
      <c r="A1350" s="6">
        <v>547</v>
      </c>
      <c r="B1350" s="12">
        <v>9</v>
      </c>
      <c r="C1350" s="6" t="s">
        <v>453</v>
      </c>
      <c r="D1350" s="12" t="s">
        <v>1153</v>
      </c>
      <c r="E1350" s="6">
        <v>20</v>
      </c>
      <c r="F1350" s="12">
        <v>33</v>
      </c>
      <c r="G1350" s="12">
        <f>IF(TablaCocina[[#This Row],[Cobro de la orde]]="Sí",F1350*K1350,0)</f>
        <v>99</v>
      </c>
      <c r="H1350" s="12">
        <f>IF(TablaCocina[[#This Row],[Cobro de la orde]]="Sí",(F1350-E1350)*K1350,0)</f>
        <v>39</v>
      </c>
      <c r="I1350" s="12">
        <f>IF(TablaCocina[[#This Row],[Cobro de la orde]]="Sí",F1350*K1350,0)</f>
        <v>99</v>
      </c>
      <c r="J1350" s="46">
        <f>IF(TablaCocina[[#This Row],[Cobro de la orde]]="Sí",H1350/G1350,0)</f>
        <v>0.39393939393939392</v>
      </c>
      <c r="K1350" s="12">
        <v>3</v>
      </c>
      <c r="L1350" s="12">
        <v>54</v>
      </c>
      <c r="M1350" s="6" t="s">
        <v>1143</v>
      </c>
      <c r="N1350" s="12" t="str">
        <f>VLOOKUP(TablaCocina[[#This Row],[Número de Orden]],TablaSala[[Número de Orden]:[Cobro de la Orden]],2,FALSE)</f>
        <v>Sí</v>
      </c>
    </row>
    <row r="1351" spans="1:14">
      <c r="A1351" s="6">
        <v>547</v>
      </c>
      <c r="B1351" s="12">
        <v>9</v>
      </c>
      <c r="C1351" s="6" t="s">
        <v>47</v>
      </c>
      <c r="D1351" s="12" t="s">
        <v>1156</v>
      </c>
      <c r="E1351" s="6">
        <v>21</v>
      </c>
      <c r="F1351" s="12">
        <v>35</v>
      </c>
      <c r="G1351" s="12">
        <f>IF(TablaCocina[[#This Row],[Cobro de la orde]]="Sí",F1351*K1351,0)</f>
        <v>35</v>
      </c>
      <c r="H1351" s="12">
        <f>IF(TablaCocina[[#This Row],[Cobro de la orde]]="Sí",(F1351-E1351)*K1351,0)</f>
        <v>14</v>
      </c>
      <c r="I1351" s="12">
        <f>IF(TablaCocina[[#This Row],[Cobro de la orde]]="Sí",F1351*K1351,0)</f>
        <v>35</v>
      </c>
      <c r="J1351" s="46">
        <f>IF(TablaCocina[[#This Row],[Cobro de la orde]]="Sí",H1351/G1351,0)</f>
        <v>0.4</v>
      </c>
      <c r="K1351" s="12">
        <v>1</v>
      </c>
      <c r="L1351" s="12">
        <v>30</v>
      </c>
      <c r="M1351" s="6" t="s">
        <v>1143</v>
      </c>
      <c r="N1351" s="12" t="str">
        <f>VLOOKUP(TablaCocina[[#This Row],[Número de Orden]],TablaSala[[Número de Orden]:[Cobro de la Orden]],2,FALSE)</f>
        <v>Sí</v>
      </c>
    </row>
    <row r="1352" spans="1:14">
      <c r="A1352" s="6">
        <v>548</v>
      </c>
      <c r="B1352" s="12">
        <v>4</v>
      </c>
      <c r="C1352" s="6" t="s">
        <v>91</v>
      </c>
      <c r="D1352" s="12" t="s">
        <v>1159</v>
      </c>
      <c r="E1352" s="6">
        <v>20</v>
      </c>
      <c r="F1352" s="12">
        <v>34</v>
      </c>
      <c r="G1352" s="12">
        <f>IF(TablaCocina[[#This Row],[Cobro de la orde]]="Sí",F1352*K1352,0)</f>
        <v>34</v>
      </c>
      <c r="H1352" s="12">
        <f>IF(TablaCocina[[#This Row],[Cobro de la orde]]="Sí",(F1352-E1352)*K1352,0)</f>
        <v>14</v>
      </c>
      <c r="I1352" s="12">
        <f>IF(TablaCocina[[#This Row],[Cobro de la orde]]="Sí",F1352*K1352,0)</f>
        <v>34</v>
      </c>
      <c r="J1352" s="46">
        <f>IF(TablaCocina[[#This Row],[Cobro de la orde]]="Sí",H1352/G1352,0)</f>
        <v>0.41176470588235292</v>
      </c>
      <c r="K1352" s="12">
        <v>1</v>
      </c>
      <c r="L1352" s="12">
        <v>58</v>
      </c>
      <c r="M1352" s="6" t="s">
        <v>1143</v>
      </c>
      <c r="N1352" s="12" t="str">
        <f>VLOOKUP(TablaCocina[[#This Row],[Número de Orden]],TablaSala[[Número de Orden]:[Cobro de la Orden]],2,FALSE)</f>
        <v>Sí</v>
      </c>
    </row>
    <row r="1353" spans="1:14">
      <c r="A1353" s="6">
        <v>548</v>
      </c>
      <c r="B1353" s="12">
        <v>4</v>
      </c>
      <c r="C1353" s="6" t="s">
        <v>200</v>
      </c>
      <c r="D1353" s="12" t="s">
        <v>1148</v>
      </c>
      <c r="E1353" s="6">
        <v>19</v>
      </c>
      <c r="F1353" s="12">
        <v>31</v>
      </c>
      <c r="G1353" s="12">
        <f>IF(TablaCocina[[#This Row],[Cobro de la orde]]="Sí",F1353*K1353,0)</f>
        <v>62</v>
      </c>
      <c r="H1353" s="12">
        <f>IF(TablaCocina[[#This Row],[Cobro de la orde]]="Sí",(F1353-E1353)*K1353,0)</f>
        <v>24</v>
      </c>
      <c r="I1353" s="12">
        <f>IF(TablaCocina[[#This Row],[Cobro de la orde]]="Sí",F1353*K1353,0)</f>
        <v>62</v>
      </c>
      <c r="J1353" s="46">
        <f>IF(TablaCocina[[#This Row],[Cobro de la orde]]="Sí",H1353/G1353,0)</f>
        <v>0.38709677419354838</v>
      </c>
      <c r="K1353" s="12">
        <v>2</v>
      </c>
      <c r="L1353" s="12">
        <v>48</v>
      </c>
      <c r="M1353" s="6" t="s">
        <v>1143</v>
      </c>
      <c r="N1353" s="12" t="str">
        <f>VLOOKUP(TablaCocina[[#This Row],[Número de Orden]],TablaSala[[Número de Orden]:[Cobro de la Orden]],2,FALSE)</f>
        <v>Sí</v>
      </c>
    </row>
    <row r="1354" spans="1:14">
      <c r="A1354" s="6">
        <v>549</v>
      </c>
      <c r="B1354" s="12">
        <v>12</v>
      </c>
      <c r="C1354" s="6" t="s">
        <v>209</v>
      </c>
      <c r="D1354" s="12" t="s">
        <v>1165</v>
      </c>
      <c r="E1354" s="6">
        <v>15</v>
      </c>
      <c r="F1354" s="12">
        <v>25</v>
      </c>
      <c r="G1354" s="12">
        <f>IF(TablaCocina[[#This Row],[Cobro de la orde]]="Sí",F1354*K1354,0)</f>
        <v>25</v>
      </c>
      <c r="H1354" s="12">
        <f>IF(TablaCocina[[#This Row],[Cobro de la orde]]="Sí",(F1354-E1354)*K1354,0)</f>
        <v>10</v>
      </c>
      <c r="I1354" s="12">
        <f>IF(TablaCocina[[#This Row],[Cobro de la orde]]="Sí",F1354*K1354,0)</f>
        <v>25</v>
      </c>
      <c r="J1354" s="46">
        <f>IF(TablaCocina[[#This Row],[Cobro de la orde]]="Sí",H1354/G1354,0)</f>
        <v>0.4</v>
      </c>
      <c r="K1354" s="12">
        <v>1</v>
      </c>
      <c r="L1354" s="12">
        <v>19</v>
      </c>
      <c r="M1354" s="6" t="s">
        <v>1142</v>
      </c>
      <c r="N1354" s="12" t="str">
        <f>VLOOKUP(TablaCocina[[#This Row],[Número de Orden]],TablaSala[[Número de Orden]:[Cobro de la Orden]],2,FALSE)</f>
        <v>Sí</v>
      </c>
    </row>
    <row r="1355" spans="1:14">
      <c r="A1355" s="6">
        <v>549</v>
      </c>
      <c r="B1355" s="12">
        <v>12</v>
      </c>
      <c r="C1355" s="6" t="s">
        <v>47</v>
      </c>
      <c r="D1355" s="12" t="s">
        <v>1156</v>
      </c>
      <c r="E1355" s="6">
        <v>21</v>
      </c>
      <c r="F1355" s="12">
        <v>35</v>
      </c>
      <c r="G1355" s="12">
        <f>IF(TablaCocina[[#This Row],[Cobro de la orde]]="Sí",F1355*K1355,0)</f>
        <v>35</v>
      </c>
      <c r="H1355" s="12">
        <f>IF(TablaCocina[[#This Row],[Cobro de la orde]]="Sí",(F1355-E1355)*K1355,0)</f>
        <v>14</v>
      </c>
      <c r="I1355" s="12">
        <f>IF(TablaCocina[[#This Row],[Cobro de la orde]]="Sí",F1355*K1355,0)</f>
        <v>35</v>
      </c>
      <c r="J1355" s="46">
        <f>IF(TablaCocina[[#This Row],[Cobro de la orde]]="Sí",H1355/G1355,0)</f>
        <v>0.4</v>
      </c>
      <c r="K1355" s="12">
        <v>1</v>
      </c>
      <c r="L1355" s="12">
        <v>20</v>
      </c>
      <c r="M1355" s="6" t="s">
        <v>1143</v>
      </c>
      <c r="N1355" s="12" t="str">
        <f>VLOOKUP(TablaCocina[[#This Row],[Número de Orden]],TablaSala[[Número de Orden]:[Cobro de la Orden]],2,FALSE)</f>
        <v>Sí</v>
      </c>
    </row>
    <row r="1356" spans="1:14">
      <c r="A1356" s="6">
        <v>549</v>
      </c>
      <c r="B1356" s="12">
        <v>12</v>
      </c>
      <c r="C1356" s="6" t="s">
        <v>91</v>
      </c>
      <c r="D1356" s="12" t="s">
        <v>1159</v>
      </c>
      <c r="E1356" s="6">
        <v>20</v>
      </c>
      <c r="F1356" s="12">
        <v>34</v>
      </c>
      <c r="G1356" s="12">
        <f>IF(TablaCocina[[#This Row],[Cobro de la orde]]="Sí",F1356*K1356,0)</f>
        <v>102</v>
      </c>
      <c r="H1356" s="12">
        <f>IF(TablaCocina[[#This Row],[Cobro de la orde]]="Sí",(F1356-E1356)*K1356,0)</f>
        <v>42</v>
      </c>
      <c r="I1356" s="12">
        <f>IF(TablaCocina[[#This Row],[Cobro de la orde]]="Sí",F1356*K1356,0)</f>
        <v>102</v>
      </c>
      <c r="J1356" s="46">
        <f>IF(TablaCocina[[#This Row],[Cobro de la orde]]="Sí",H1356/G1356,0)</f>
        <v>0.41176470588235292</v>
      </c>
      <c r="K1356" s="12">
        <v>3</v>
      </c>
      <c r="L1356" s="12">
        <v>59</v>
      </c>
      <c r="M1356" s="6" t="s">
        <v>1142</v>
      </c>
      <c r="N1356" s="12" t="str">
        <f>VLOOKUP(TablaCocina[[#This Row],[Número de Orden]],TablaSala[[Número de Orden]:[Cobro de la Orden]],2,FALSE)</f>
        <v>Sí</v>
      </c>
    </row>
    <row r="1357" spans="1:14">
      <c r="A1357" s="6">
        <v>550</v>
      </c>
      <c r="B1357" s="12">
        <v>1</v>
      </c>
      <c r="C1357" s="6" t="s">
        <v>114</v>
      </c>
      <c r="D1357" s="12" t="s">
        <v>1147</v>
      </c>
      <c r="E1357" s="6">
        <v>18</v>
      </c>
      <c r="F1357" s="12">
        <v>30</v>
      </c>
      <c r="G1357" s="12">
        <f>IF(TablaCocina[[#This Row],[Cobro de la orde]]="Sí",F1357*K1357,0)</f>
        <v>60</v>
      </c>
      <c r="H1357" s="12">
        <f>IF(TablaCocina[[#This Row],[Cobro de la orde]]="Sí",(F1357-E1357)*K1357,0)</f>
        <v>24</v>
      </c>
      <c r="I1357" s="12">
        <f>IF(TablaCocina[[#This Row],[Cobro de la orde]]="Sí",F1357*K1357,0)</f>
        <v>60</v>
      </c>
      <c r="J1357" s="46">
        <f>IF(TablaCocina[[#This Row],[Cobro de la orde]]="Sí",H1357/G1357,0)</f>
        <v>0.4</v>
      </c>
      <c r="K1357" s="12">
        <v>2</v>
      </c>
      <c r="L1357" s="12">
        <v>28</v>
      </c>
      <c r="M1357" s="6" t="s">
        <v>1143</v>
      </c>
      <c r="N1357" s="12" t="str">
        <f>VLOOKUP(TablaCocina[[#This Row],[Número de Orden]],TablaSala[[Número de Orden]:[Cobro de la Orden]],2,FALSE)</f>
        <v>Sí</v>
      </c>
    </row>
    <row r="1358" spans="1:14">
      <c r="A1358" s="6">
        <v>550</v>
      </c>
      <c r="B1358" s="12">
        <v>1</v>
      </c>
      <c r="C1358" s="6" t="s">
        <v>273</v>
      </c>
      <c r="D1358" s="12" t="s">
        <v>1146</v>
      </c>
      <c r="E1358" s="6">
        <v>14</v>
      </c>
      <c r="F1358" s="12">
        <v>24</v>
      </c>
      <c r="G1358" s="12">
        <f>IF(TablaCocina[[#This Row],[Cobro de la orde]]="Sí",F1358*K1358,0)</f>
        <v>24</v>
      </c>
      <c r="H1358" s="12">
        <f>IF(TablaCocina[[#This Row],[Cobro de la orde]]="Sí",(F1358-E1358)*K1358,0)</f>
        <v>10</v>
      </c>
      <c r="I1358" s="12">
        <f>IF(TablaCocina[[#This Row],[Cobro de la orde]]="Sí",F1358*K1358,0)</f>
        <v>24</v>
      </c>
      <c r="J1358" s="46">
        <f>IF(TablaCocina[[#This Row],[Cobro de la orde]]="Sí",H1358/G1358,0)</f>
        <v>0.41666666666666669</v>
      </c>
      <c r="K1358" s="12">
        <v>1</v>
      </c>
      <c r="L1358" s="12">
        <v>5</v>
      </c>
      <c r="M1358" s="6" t="s">
        <v>1142</v>
      </c>
      <c r="N1358" s="12" t="str">
        <f>VLOOKUP(TablaCocina[[#This Row],[Número de Orden]],TablaSala[[Número de Orden]:[Cobro de la Orden]],2,FALSE)</f>
        <v>Sí</v>
      </c>
    </row>
    <row r="1359" spans="1:14">
      <c r="A1359" s="6">
        <v>550</v>
      </c>
      <c r="B1359" s="12">
        <v>1</v>
      </c>
      <c r="C1359" s="6" t="s">
        <v>255</v>
      </c>
      <c r="D1359" s="12" t="s">
        <v>1160</v>
      </c>
      <c r="E1359" s="6">
        <v>12</v>
      </c>
      <c r="F1359" s="12">
        <v>20</v>
      </c>
      <c r="G1359" s="12">
        <f>IF(TablaCocina[[#This Row],[Cobro de la orde]]="Sí",F1359*K1359,0)</f>
        <v>40</v>
      </c>
      <c r="H1359" s="12">
        <f>IF(TablaCocina[[#This Row],[Cobro de la orde]]="Sí",(F1359-E1359)*K1359,0)</f>
        <v>16</v>
      </c>
      <c r="I1359" s="12">
        <f>IF(TablaCocina[[#This Row],[Cobro de la orde]]="Sí",F1359*K1359,0)</f>
        <v>40</v>
      </c>
      <c r="J1359" s="46">
        <f>IF(TablaCocina[[#This Row],[Cobro de la orde]]="Sí",H1359/G1359,0)</f>
        <v>0.4</v>
      </c>
      <c r="K1359" s="12">
        <v>2</v>
      </c>
      <c r="L1359" s="12">
        <v>24</v>
      </c>
      <c r="M1359" s="6" t="s">
        <v>1142</v>
      </c>
      <c r="N1359" s="12" t="str">
        <f>VLOOKUP(TablaCocina[[#This Row],[Número de Orden]],TablaSala[[Número de Orden]:[Cobro de la Orden]],2,FALSE)</f>
        <v>Sí</v>
      </c>
    </row>
    <row r="1360" spans="1:14">
      <c r="A1360" s="6">
        <v>551</v>
      </c>
      <c r="B1360" s="12">
        <v>4</v>
      </c>
      <c r="C1360" s="6" t="s">
        <v>114</v>
      </c>
      <c r="D1360" s="12" t="s">
        <v>1147</v>
      </c>
      <c r="E1360" s="6">
        <v>18</v>
      </c>
      <c r="F1360" s="12">
        <v>30</v>
      </c>
      <c r="G1360" s="12">
        <f>IF(TablaCocina[[#This Row],[Cobro de la orde]]="Sí",F1360*K1360,0)</f>
        <v>0</v>
      </c>
      <c r="H1360" s="12">
        <f>IF(TablaCocina[[#This Row],[Cobro de la orde]]="Sí",(F1360-E1360)*K1360,0)</f>
        <v>0</v>
      </c>
      <c r="I1360" s="12">
        <f>IF(TablaCocina[[#This Row],[Cobro de la orde]]="Sí",F1360*K1360,0)</f>
        <v>0</v>
      </c>
      <c r="J1360" s="46">
        <f>IF(TablaCocina[[#This Row],[Cobro de la orde]]="Sí",H1360/G1360,0)</f>
        <v>0</v>
      </c>
      <c r="K1360" s="12">
        <v>1</v>
      </c>
      <c r="L1360" s="12">
        <v>32</v>
      </c>
      <c r="M1360" s="6" t="s">
        <v>1143</v>
      </c>
      <c r="N1360" s="12" t="str">
        <f>VLOOKUP(TablaCocina[[#This Row],[Número de Orden]],TablaSala[[Número de Orden]:[Cobro de la Orden]],2,FALSE)</f>
        <v>No</v>
      </c>
    </row>
    <row r="1361" spans="1:14">
      <c r="A1361" s="6">
        <v>551</v>
      </c>
      <c r="B1361" s="12">
        <v>4</v>
      </c>
      <c r="C1361" s="6" t="s">
        <v>255</v>
      </c>
      <c r="D1361" s="12" t="s">
        <v>1160</v>
      </c>
      <c r="E1361" s="6">
        <v>12</v>
      </c>
      <c r="F1361" s="12">
        <v>20</v>
      </c>
      <c r="G1361" s="12">
        <f>IF(TablaCocina[[#This Row],[Cobro de la orde]]="Sí",F1361*K1361,0)</f>
        <v>0</v>
      </c>
      <c r="H1361" s="12">
        <f>IF(TablaCocina[[#This Row],[Cobro de la orde]]="Sí",(F1361-E1361)*K1361,0)</f>
        <v>0</v>
      </c>
      <c r="I1361" s="12">
        <f>IF(TablaCocina[[#This Row],[Cobro de la orde]]="Sí",F1361*K1361,0)</f>
        <v>0</v>
      </c>
      <c r="J1361" s="46">
        <f>IF(TablaCocina[[#This Row],[Cobro de la orde]]="Sí",H1361/G1361,0)</f>
        <v>0</v>
      </c>
      <c r="K1361" s="12">
        <v>3</v>
      </c>
      <c r="L1361" s="12">
        <v>11</v>
      </c>
      <c r="M1361" s="6" t="s">
        <v>1142</v>
      </c>
      <c r="N1361" s="12" t="str">
        <f>VLOOKUP(TablaCocina[[#This Row],[Número de Orden]],TablaSala[[Número de Orden]:[Cobro de la Orden]],2,FALSE)</f>
        <v>No</v>
      </c>
    </row>
    <row r="1362" spans="1:14">
      <c r="A1362" s="6">
        <v>551</v>
      </c>
      <c r="B1362" s="12">
        <v>4</v>
      </c>
      <c r="C1362" s="6" t="s">
        <v>131</v>
      </c>
      <c r="D1362" s="12" t="s">
        <v>1163</v>
      </c>
      <c r="E1362" s="6">
        <v>10</v>
      </c>
      <c r="F1362" s="12">
        <v>18</v>
      </c>
      <c r="G1362" s="12">
        <f>IF(TablaCocina[[#This Row],[Cobro de la orde]]="Sí",F1362*K1362,0)</f>
        <v>0</v>
      </c>
      <c r="H1362" s="12">
        <f>IF(TablaCocina[[#This Row],[Cobro de la orde]]="Sí",(F1362-E1362)*K1362,0)</f>
        <v>0</v>
      </c>
      <c r="I1362" s="12">
        <f>IF(TablaCocina[[#This Row],[Cobro de la orde]]="Sí",F1362*K1362,0)</f>
        <v>0</v>
      </c>
      <c r="J1362" s="46">
        <f>IF(TablaCocina[[#This Row],[Cobro de la orde]]="Sí",H1362/G1362,0)</f>
        <v>0</v>
      </c>
      <c r="K1362" s="12">
        <v>1</v>
      </c>
      <c r="L1362" s="12">
        <v>29</v>
      </c>
      <c r="M1362" s="6" t="s">
        <v>1142</v>
      </c>
      <c r="N1362" s="12" t="str">
        <f>VLOOKUP(TablaCocina[[#This Row],[Número de Orden]],TablaSala[[Número de Orden]:[Cobro de la Orden]],2,FALSE)</f>
        <v>No</v>
      </c>
    </row>
    <row r="1363" spans="1:14">
      <c r="A1363" s="6">
        <v>551</v>
      </c>
      <c r="B1363" s="12">
        <v>4</v>
      </c>
      <c r="C1363" s="6" t="s">
        <v>116</v>
      </c>
      <c r="D1363" s="12" t="s">
        <v>1162</v>
      </c>
      <c r="E1363" s="6">
        <v>13</v>
      </c>
      <c r="F1363" s="12">
        <v>21</v>
      </c>
      <c r="G1363" s="12">
        <f>IF(TablaCocina[[#This Row],[Cobro de la orde]]="Sí",F1363*K1363,0)</f>
        <v>0</v>
      </c>
      <c r="H1363" s="12">
        <f>IF(TablaCocina[[#This Row],[Cobro de la orde]]="Sí",(F1363-E1363)*K1363,0)</f>
        <v>0</v>
      </c>
      <c r="I1363" s="12">
        <f>IF(TablaCocina[[#This Row],[Cobro de la orde]]="Sí",F1363*K1363,0)</f>
        <v>0</v>
      </c>
      <c r="J1363" s="46">
        <f>IF(TablaCocina[[#This Row],[Cobro de la orde]]="Sí",H1363/G1363,0)</f>
        <v>0</v>
      </c>
      <c r="K1363" s="12">
        <v>3</v>
      </c>
      <c r="L1363" s="12">
        <v>51</v>
      </c>
      <c r="M1363" s="6" t="s">
        <v>1143</v>
      </c>
      <c r="N1363" s="12" t="str">
        <f>VLOOKUP(TablaCocina[[#This Row],[Número de Orden]],TablaSala[[Número de Orden]:[Cobro de la Orden]],2,FALSE)</f>
        <v>No</v>
      </c>
    </row>
    <row r="1364" spans="1:14">
      <c r="A1364" s="6">
        <v>552</v>
      </c>
      <c r="B1364" s="12">
        <v>11</v>
      </c>
      <c r="C1364" s="6" t="s">
        <v>79</v>
      </c>
      <c r="D1364" s="12" t="s">
        <v>1150</v>
      </c>
      <c r="E1364" s="6">
        <v>25</v>
      </c>
      <c r="F1364" s="12">
        <v>40</v>
      </c>
      <c r="G1364" s="12">
        <f>IF(TablaCocina[[#This Row],[Cobro de la orde]]="Sí",F1364*K1364,0)</f>
        <v>120</v>
      </c>
      <c r="H1364" s="12">
        <f>IF(TablaCocina[[#This Row],[Cobro de la orde]]="Sí",(F1364-E1364)*K1364,0)</f>
        <v>45</v>
      </c>
      <c r="I1364" s="12">
        <f>IF(TablaCocina[[#This Row],[Cobro de la orde]]="Sí",F1364*K1364,0)</f>
        <v>120</v>
      </c>
      <c r="J1364" s="46">
        <f>IF(TablaCocina[[#This Row],[Cobro de la orde]]="Sí",H1364/G1364,0)</f>
        <v>0.375</v>
      </c>
      <c r="K1364" s="12">
        <v>3</v>
      </c>
      <c r="L1364" s="12">
        <v>26</v>
      </c>
      <c r="M1364" s="6" t="s">
        <v>1143</v>
      </c>
      <c r="N1364" s="12" t="str">
        <f>VLOOKUP(TablaCocina[[#This Row],[Número de Orden]],TablaSala[[Número de Orden]:[Cobro de la Orden]],2,FALSE)</f>
        <v>Sí</v>
      </c>
    </row>
    <row r="1365" spans="1:14">
      <c r="A1365" s="6">
        <v>552</v>
      </c>
      <c r="B1365" s="12">
        <v>11</v>
      </c>
      <c r="C1365" s="6" t="s">
        <v>116</v>
      </c>
      <c r="D1365" s="12" t="s">
        <v>1162</v>
      </c>
      <c r="E1365" s="6">
        <v>13</v>
      </c>
      <c r="F1365" s="12">
        <v>21</v>
      </c>
      <c r="G1365" s="12">
        <f>IF(TablaCocina[[#This Row],[Cobro de la orde]]="Sí",F1365*K1365,0)</f>
        <v>63</v>
      </c>
      <c r="H1365" s="12">
        <f>IF(TablaCocina[[#This Row],[Cobro de la orde]]="Sí",(F1365-E1365)*K1365,0)</f>
        <v>24</v>
      </c>
      <c r="I1365" s="12">
        <f>IF(TablaCocina[[#This Row],[Cobro de la orde]]="Sí",F1365*K1365,0)</f>
        <v>63</v>
      </c>
      <c r="J1365" s="46">
        <f>IF(TablaCocina[[#This Row],[Cobro de la orde]]="Sí",H1365/G1365,0)</f>
        <v>0.38095238095238093</v>
      </c>
      <c r="K1365" s="12">
        <v>3</v>
      </c>
      <c r="L1365" s="12">
        <v>57</v>
      </c>
      <c r="M1365" s="6" t="s">
        <v>1143</v>
      </c>
      <c r="N1365" s="12" t="str">
        <f>VLOOKUP(TablaCocina[[#This Row],[Número de Orden]],TablaSala[[Número de Orden]:[Cobro de la Orden]],2,FALSE)</f>
        <v>Sí</v>
      </c>
    </row>
    <row r="1366" spans="1:14">
      <c r="A1366" s="6">
        <v>552</v>
      </c>
      <c r="B1366" s="12">
        <v>11</v>
      </c>
      <c r="C1366" s="6" t="s">
        <v>255</v>
      </c>
      <c r="D1366" s="12" t="s">
        <v>1160</v>
      </c>
      <c r="E1366" s="6">
        <v>12</v>
      </c>
      <c r="F1366" s="12">
        <v>20</v>
      </c>
      <c r="G1366" s="12">
        <f>IF(TablaCocina[[#This Row],[Cobro de la orde]]="Sí",F1366*K1366,0)</f>
        <v>60</v>
      </c>
      <c r="H1366" s="12">
        <f>IF(TablaCocina[[#This Row],[Cobro de la orde]]="Sí",(F1366-E1366)*K1366,0)</f>
        <v>24</v>
      </c>
      <c r="I1366" s="12">
        <f>IF(TablaCocina[[#This Row],[Cobro de la orde]]="Sí",F1366*K1366,0)</f>
        <v>60</v>
      </c>
      <c r="J1366" s="46">
        <f>IF(TablaCocina[[#This Row],[Cobro de la orde]]="Sí",H1366/G1366,0)</f>
        <v>0.4</v>
      </c>
      <c r="K1366" s="12">
        <v>3</v>
      </c>
      <c r="L1366" s="12">
        <v>32</v>
      </c>
      <c r="M1366" s="6" t="s">
        <v>1143</v>
      </c>
      <c r="N1366" s="12" t="str">
        <f>VLOOKUP(TablaCocina[[#This Row],[Número de Orden]],TablaSala[[Número de Orden]:[Cobro de la Orden]],2,FALSE)</f>
        <v>Sí</v>
      </c>
    </row>
    <row r="1367" spans="1:14">
      <c r="A1367" s="6">
        <v>553</v>
      </c>
      <c r="B1367" s="12">
        <v>14</v>
      </c>
      <c r="C1367" s="6" t="s">
        <v>114</v>
      </c>
      <c r="D1367" s="12" t="s">
        <v>1147</v>
      </c>
      <c r="E1367" s="6">
        <v>18</v>
      </c>
      <c r="F1367" s="12">
        <v>30</v>
      </c>
      <c r="G1367" s="12">
        <f>IF(TablaCocina[[#This Row],[Cobro de la orde]]="Sí",F1367*K1367,0)</f>
        <v>0</v>
      </c>
      <c r="H1367" s="12">
        <f>IF(TablaCocina[[#This Row],[Cobro de la orde]]="Sí",(F1367-E1367)*K1367,0)</f>
        <v>0</v>
      </c>
      <c r="I1367" s="12">
        <f>IF(TablaCocina[[#This Row],[Cobro de la orde]]="Sí",F1367*K1367,0)</f>
        <v>0</v>
      </c>
      <c r="J1367" s="46">
        <f>IF(TablaCocina[[#This Row],[Cobro de la orde]]="Sí",H1367/G1367,0)</f>
        <v>0</v>
      </c>
      <c r="K1367" s="12">
        <v>3</v>
      </c>
      <c r="L1367" s="12">
        <v>26</v>
      </c>
      <c r="M1367" s="6" t="s">
        <v>1143</v>
      </c>
      <c r="N1367" s="12" t="str">
        <f>VLOOKUP(TablaCocina[[#This Row],[Número de Orden]],TablaSala[[Número de Orden]:[Cobro de la Orden]],2,FALSE)</f>
        <v>No</v>
      </c>
    </row>
    <row r="1368" spans="1:14">
      <c r="A1368" s="6">
        <v>553</v>
      </c>
      <c r="B1368" s="12">
        <v>14</v>
      </c>
      <c r="C1368" s="6" t="s">
        <v>209</v>
      </c>
      <c r="D1368" s="12" t="s">
        <v>1165</v>
      </c>
      <c r="E1368" s="6">
        <v>15</v>
      </c>
      <c r="F1368" s="12">
        <v>25</v>
      </c>
      <c r="G1368" s="12">
        <f>IF(TablaCocina[[#This Row],[Cobro de la orde]]="Sí",F1368*K1368,0)</f>
        <v>0</v>
      </c>
      <c r="H1368" s="12">
        <f>IF(TablaCocina[[#This Row],[Cobro de la orde]]="Sí",(F1368-E1368)*K1368,0)</f>
        <v>0</v>
      </c>
      <c r="I1368" s="12">
        <f>IF(TablaCocina[[#This Row],[Cobro de la orde]]="Sí",F1368*K1368,0)</f>
        <v>0</v>
      </c>
      <c r="J1368" s="46">
        <f>IF(TablaCocina[[#This Row],[Cobro de la orde]]="Sí",H1368/G1368,0)</f>
        <v>0</v>
      </c>
      <c r="K1368" s="12">
        <v>2</v>
      </c>
      <c r="L1368" s="12">
        <v>56</v>
      </c>
      <c r="M1368" s="6" t="s">
        <v>1142</v>
      </c>
      <c r="N1368" s="12" t="str">
        <f>VLOOKUP(TablaCocina[[#This Row],[Número de Orden]],TablaSala[[Número de Orden]:[Cobro de la Orden]],2,FALSE)</f>
        <v>No</v>
      </c>
    </row>
    <row r="1369" spans="1:14">
      <c r="A1369" s="6">
        <v>553</v>
      </c>
      <c r="B1369" s="12">
        <v>14</v>
      </c>
      <c r="C1369" s="6" t="s">
        <v>349</v>
      </c>
      <c r="D1369" s="12" t="s">
        <v>1158</v>
      </c>
      <c r="E1369" s="6">
        <v>13</v>
      </c>
      <c r="F1369" s="12">
        <v>22</v>
      </c>
      <c r="G1369" s="12">
        <f>IF(TablaCocina[[#This Row],[Cobro de la orde]]="Sí",F1369*K1369,0)</f>
        <v>0</v>
      </c>
      <c r="H1369" s="12">
        <f>IF(TablaCocina[[#This Row],[Cobro de la orde]]="Sí",(F1369-E1369)*K1369,0)</f>
        <v>0</v>
      </c>
      <c r="I1369" s="12">
        <f>IF(TablaCocina[[#This Row],[Cobro de la orde]]="Sí",F1369*K1369,0)</f>
        <v>0</v>
      </c>
      <c r="J1369" s="46">
        <f>IF(TablaCocina[[#This Row],[Cobro de la orde]]="Sí",H1369/G1369,0)</f>
        <v>0</v>
      </c>
      <c r="K1369" s="12">
        <v>2</v>
      </c>
      <c r="L1369" s="12">
        <v>54</v>
      </c>
      <c r="M1369" s="6" t="s">
        <v>1142</v>
      </c>
      <c r="N1369" s="12" t="str">
        <f>VLOOKUP(TablaCocina[[#This Row],[Número de Orden]],TablaSala[[Número de Orden]:[Cobro de la Orden]],2,FALSE)</f>
        <v>No</v>
      </c>
    </row>
    <row r="1370" spans="1:14">
      <c r="A1370" s="6">
        <v>553</v>
      </c>
      <c r="B1370" s="12">
        <v>14</v>
      </c>
      <c r="C1370" s="6" t="s">
        <v>194</v>
      </c>
      <c r="D1370" s="12" t="s">
        <v>1155</v>
      </c>
      <c r="E1370" s="6">
        <v>11</v>
      </c>
      <c r="F1370" s="12">
        <v>19</v>
      </c>
      <c r="G1370" s="12">
        <f>IF(TablaCocina[[#This Row],[Cobro de la orde]]="Sí",F1370*K1370,0)</f>
        <v>0</v>
      </c>
      <c r="H1370" s="12">
        <f>IF(TablaCocina[[#This Row],[Cobro de la orde]]="Sí",(F1370-E1370)*K1370,0)</f>
        <v>0</v>
      </c>
      <c r="I1370" s="12">
        <f>IF(TablaCocina[[#This Row],[Cobro de la orde]]="Sí",F1370*K1370,0)</f>
        <v>0</v>
      </c>
      <c r="J1370" s="46">
        <f>IF(TablaCocina[[#This Row],[Cobro de la orde]]="Sí",H1370/G1370,0)</f>
        <v>0</v>
      </c>
      <c r="K1370" s="12">
        <v>1</v>
      </c>
      <c r="L1370" s="12">
        <v>42</v>
      </c>
      <c r="M1370" s="6" t="s">
        <v>1143</v>
      </c>
      <c r="N1370" s="12" t="str">
        <f>VLOOKUP(TablaCocina[[#This Row],[Número de Orden]],TablaSala[[Número de Orden]:[Cobro de la Orden]],2,FALSE)</f>
        <v>No</v>
      </c>
    </row>
    <row r="1371" spans="1:14">
      <c r="A1371" s="6">
        <v>554</v>
      </c>
      <c r="B1371" s="12">
        <v>10</v>
      </c>
      <c r="C1371" s="6" t="s">
        <v>345</v>
      </c>
      <c r="D1371" s="12" t="s">
        <v>1161</v>
      </c>
      <c r="E1371" s="6">
        <v>14</v>
      </c>
      <c r="F1371" s="12">
        <v>23</v>
      </c>
      <c r="G1371" s="12">
        <f>IF(TablaCocina[[#This Row],[Cobro de la orde]]="Sí",F1371*K1371,0)</f>
        <v>46</v>
      </c>
      <c r="H1371" s="12">
        <f>IF(TablaCocina[[#This Row],[Cobro de la orde]]="Sí",(F1371-E1371)*K1371,0)</f>
        <v>18</v>
      </c>
      <c r="I1371" s="12">
        <f>IF(TablaCocina[[#This Row],[Cobro de la orde]]="Sí",F1371*K1371,0)</f>
        <v>46</v>
      </c>
      <c r="J1371" s="46">
        <f>IF(TablaCocina[[#This Row],[Cobro de la orde]]="Sí",H1371/G1371,0)</f>
        <v>0.39130434782608697</v>
      </c>
      <c r="K1371" s="12">
        <v>2</v>
      </c>
      <c r="L1371" s="12">
        <v>55</v>
      </c>
      <c r="M1371" s="6" t="s">
        <v>1143</v>
      </c>
      <c r="N1371" s="12" t="str">
        <f>VLOOKUP(TablaCocina[[#This Row],[Número de Orden]],TablaSala[[Número de Orden]:[Cobro de la Orden]],2,FALSE)</f>
        <v>Sí</v>
      </c>
    </row>
    <row r="1372" spans="1:14">
      <c r="A1372" s="6">
        <v>554</v>
      </c>
      <c r="B1372" s="12">
        <v>10</v>
      </c>
      <c r="C1372" s="6" t="s">
        <v>79</v>
      </c>
      <c r="D1372" s="12" t="s">
        <v>1150</v>
      </c>
      <c r="E1372" s="6">
        <v>25</v>
      </c>
      <c r="F1372" s="12">
        <v>40</v>
      </c>
      <c r="G1372" s="12">
        <f>IF(TablaCocina[[#This Row],[Cobro de la orde]]="Sí",F1372*K1372,0)</f>
        <v>120</v>
      </c>
      <c r="H1372" s="12">
        <f>IF(TablaCocina[[#This Row],[Cobro de la orde]]="Sí",(F1372-E1372)*K1372,0)</f>
        <v>45</v>
      </c>
      <c r="I1372" s="12">
        <f>IF(TablaCocina[[#This Row],[Cobro de la orde]]="Sí",F1372*K1372,0)</f>
        <v>120</v>
      </c>
      <c r="J1372" s="46">
        <f>IF(TablaCocina[[#This Row],[Cobro de la orde]]="Sí",H1372/G1372,0)</f>
        <v>0.375</v>
      </c>
      <c r="K1372" s="12">
        <v>3</v>
      </c>
      <c r="L1372" s="12">
        <v>16</v>
      </c>
      <c r="M1372" s="6" t="s">
        <v>1142</v>
      </c>
      <c r="N1372" s="12" t="str">
        <f>VLOOKUP(TablaCocina[[#This Row],[Número de Orden]],TablaSala[[Número de Orden]:[Cobro de la Orden]],2,FALSE)</f>
        <v>Sí</v>
      </c>
    </row>
    <row r="1373" spans="1:14">
      <c r="A1373" s="6">
        <v>555</v>
      </c>
      <c r="B1373" s="12">
        <v>20</v>
      </c>
      <c r="C1373" s="6" t="s">
        <v>114</v>
      </c>
      <c r="D1373" s="12" t="s">
        <v>1147</v>
      </c>
      <c r="E1373" s="6">
        <v>18</v>
      </c>
      <c r="F1373" s="12">
        <v>30</v>
      </c>
      <c r="G1373" s="12">
        <f>IF(TablaCocina[[#This Row],[Cobro de la orde]]="Sí",F1373*K1373,0)</f>
        <v>30</v>
      </c>
      <c r="H1373" s="12">
        <f>IF(TablaCocina[[#This Row],[Cobro de la orde]]="Sí",(F1373-E1373)*K1373,0)</f>
        <v>12</v>
      </c>
      <c r="I1373" s="12">
        <f>IF(TablaCocina[[#This Row],[Cobro de la orde]]="Sí",F1373*K1373,0)</f>
        <v>30</v>
      </c>
      <c r="J1373" s="46">
        <f>IF(TablaCocina[[#This Row],[Cobro de la orde]]="Sí",H1373/G1373,0)</f>
        <v>0.4</v>
      </c>
      <c r="K1373" s="12">
        <v>1</v>
      </c>
      <c r="L1373" s="12">
        <v>46</v>
      </c>
      <c r="M1373" s="6" t="s">
        <v>1142</v>
      </c>
      <c r="N1373" s="12" t="str">
        <f>VLOOKUP(TablaCocina[[#This Row],[Número de Orden]],TablaSala[[Número de Orden]:[Cobro de la Orden]],2,FALSE)</f>
        <v>Sí</v>
      </c>
    </row>
    <row r="1374" spans="1:14">
      <c r="A1374" s="6">
        <v>556</v>
      </c>
      <c r="B1374" s="12">
        <v>9</v>
      </c>
      <c r="C1374" s="6" t="s">
        <v>349</v>
      </c>
      <c r="D1374" s="12" t="s">
        <v>1158</v>
      </c>
      <c r="E1374" s="6">
        <v>13</v>
      </c>
      <c r="F1374" s="12">
        <v>22</v>
      </c>
      <c r="G1374" s="12">
        <f>IF(TablaCocina[[#This Row],[Cobro de la orde]]="Sí",F1374*K1374,0)</f>
        <v>22</v>
      </c>
      <c r="H1374" s="12">
        <f>IF(TablaCocina[[#This Row],[Cobro de la orde]]="Sí",(F1374-E1374)*K1374,0)</f>
        <v>9</v>
      </c>
      <c r="I1374" s="12">
        <f>IF(TablaCocina[[#This Row],[Cobro de la orde]]="Sí",F1374*K1374,0)</f>
        <v>22</v>
      </c>
      <c r="J1374" s="46">
        <f>IF(TablaCocina[[#This Row],[Cobro de la orde]]="Sí",H1374/G1374,0)</f>
        <v>0.40909090909090912</v>
      </c>
      <c r="K1374" s="12">
        <v>1</v>
      </c>
      <c r="L1374" s="12">
        <v>36</v>
      </c>
      <c r="M1374" s="6" t="s">
        <v>1142</v>
      </c>
      <c r="N1374" s="12" t="str">
        <f>VLOOKUP(TablaCocina[[#This Row],[Número de Orden]],TablaSala[[Número de Orden]:[Cobro de la Orden]],2,FALSE)</f>
        <v>Sí</v>
      </c>
    </row>
    <row r="1375" spans="1:14">
      <c r="A1375" s="6">
        <v>556</v>
      </c>
      <c r="B1375" s="12">
        <v>9</v>
      </c>
      <c r="C1375" s="6" t="s">
        <v>131</v>
      </c>
      <c r="D1375" s="12" t="s">
        <v>1163</v>
      </c>
      <c r="E1375" s="6">
        <v>10</v>
      </c>
      <c r="F1375" s="12">
        <v>18</v>
      </c>
      <c r="G1375" s="12">
        <f>IF(TablaCocina[[#This Row],[Cobro de la orde]]="Sí",F1375*K1375,0)</f>
        <v>54</v>
      </c>
      <c r="H1375" s="12">
        <f>IF(TablaCocina[[#This Row],[Cobro de la orde]]="Sí",(F1375-E1375)*K1375,0)</f>
        <v>24</v>
      </c>
      <c r="I1375" s="12">
        <f>IF(TablaCocina[[#This Row],[Cobro de la orde]]="Sí",F1375*K1375,0)</f>
        <v>54</v>
      </c>
      <c r="J1375" s="46">
        <f>IF(TablaCocina[[#This Row],[Cobro de la orde]]="Sí",H1375/G1375,0)</f>
        <v>0.44444444444444442</v>
      </c>
      <c r="K1375" s="12">
        <v>3</v>
      </c>
      <c r="L1375" s="12">
        <v>30</v>
      </c>
      <c r="M1375" s="6" t="s">
        <v>1143</v>
      </c>
      <c r="N1375" s="12" t="str">
        <f>VLOOKUP(TablaCocina[[#This Row],[Número de Orden]],TablaSala[[Número de Orden]:[Cobro de la Orden]],2,FALSE)</f>
        <v>Sí</v>
      </c>
    </row>
    <row r="1376" spans="1:14">
      <c r="A1376" s="6">
        <v>557</v>
      </c>
      <c r="B1376" s="12">
        <v>7</v>
      </c>
      <c r="C1376" s="6" t="s">
        <v>428</v>
      </c>
      <c r="D1376" s="12" t="s">
        <v>1157</v>
      </c>
      <c r="E1376" s="6">
        <v>19</v>
      </c>
      <c r="F1376" s="12">
        <v>32</v>
      </c>
      <c r="G1376" s="12">
        <f>IF(TablaCocina[[#This Row],[Cobro de la orde]]="Sí",F1376*K1376,0)</f>
        <v>64</v>
      </c>
      <c r="H1376" s="12">
        <f>IF(TablaCocina[[#This Row],[Cobro de la orde]]="Sí",(F1376-E1376)*K1376,0)</f>
        <v>26</v>
      </c>
      <c r="I1376" s="12">
        <f>IF(TablaCocina[[#This Row],[Cobro de la orde]]="Sí",F1376*K1376,0)</f>
        <v>64</v>
      </c>
      <c r="J1376" s="46">
        <f>IF(TablaCocina[[#This Row],[Cobro de la orde]]="Sí",H1376/G1376,0)</f>
        <v>0.40625</v>
      </c>
      <c r="K1376" s="12">
        <v>2</v>
      </c>
      <c r="L1376" s="12">
        <v>47</v>
      </c>
      <c r="M1376" s="6" t="s">
        <v>1143</v>
      </c>
      <c r="N1376" s="12" t="str">
        <f>VLOOKUP(TablaCocina[[#This Row],[Número de Orden]],TablaSala[[Número de Orden]:[Cobro de la Orden]],2,FALSE)</f>
        <v>Sí</v>
      </c>
    </row>
    <row r="1377" spans="1:14">
      <c r="A1377" s="6">
        <v>557</v>
      </c>
      <c r="B1377" s="12">
        <v>7</v>
      </c>
      <c r="C1377" s="6" t="s">
        <v>116</v>
      </c>
      <c r="D1377" s="12" t="s">
        <v>1162</v>
      </c>
      <c r="E1377" s="6">
        <v>13</v>
      </c>
      <c r="F1377" s="12">
        <v>21</v>
      </c>
      <c r="G1377" s="12">
        <f>IF(TablaCocina[[#This Row],[Cobro de la orde]]="Sí",F1377*K1377,0)</f>
        <v>63</v>
      </c>
      <c r="H1377" s="12">
        <f>IF(TablaCocina[[#This Row],[Cobro de la orde]]="Sí",(F1377-E1377)*K1377,0)</f>
        <v>24</v>
      </c>
      <c r="I1377" s="12">
        <f>IF(TablaCocina[[#This Row],[Cobro de la orde]]="Sí",F1377*K1377,0)</f>
        <v>63</v>
      </c>
      <c r="J1377" s="46">
        <f>IF(TablaCocina[[#This Row],[Cobro de la orde]]="Sí",H1377/G1377,0)</f>
        <v>0.38095238095238093</v>
      </c>
      <c r="K1377" s="12">
        <v>3</v>
      </c>
      <c r="L1377" s="12">
        <v>22</v>
      </c>
      <c r="M1377" s="6" t="s">
        <v>1143</v>
      </c>
      <c r="N1377" s="12" t="str">
        <f>VLOOKUP(TablaCocina[[#This Row],[Número de Orden]],TablaSala[[Número de Orden]:[Cobro de la Orden]],2,FALSE)</f>
        <v>Sí</v>
      </c>
    </row>
    <row r="1378" spans="1:14">
      <c r="A1378" s="6">
        <v>557</v>
      </c>
      <c r="B1378" s="12">
        <v>7</v>
      </c>
      <c r="C1378" s="6" t="s">
        <v>209</v>
      </c>
      <c r="D1378" s="12" t="s">
        <v>1165</v>
      </c>
      <c r="E1378" s="6">
        <v>15</v>
      </c>
      <c r="F1378" s="12">
        <v>25</v>
      </c>
      <c r="G1378" s="12">
        <f>IF(TablaCocina[[#This Row],[Cobro de la orde]]="Sí",F1378*K1378,0)</f>
        <v>50</v>
      </c>
      <c r="H1378" s="12">
        <f>IF(TablaCocina[[#This Row],[Cobro de la orde]]="Sí",(F1378-E1378)*K1378,0)</f>
        <v>20</v>
      </c>
      <c r="I1378" s="12">
        <f>IF(TablaCocina[[#This Row],[Cobro de la orde]]="Sí",F1378*K1378,0)</f>
        <v>50</v>
      </c>
      <c r="J1378" s="46">
        <f>IF(TablaCocina[[#This Row],[Cobro de la orde]]="Sí",H1378/G1378,0)</f>
        <v>0.4</v>
      </c>
      <c r="K1378" s="12">
        <v>2</v>
      </c>
      <c r="L1378" s="12">
        <v>38</v>
      </c>
      <c r="M1378" s="6" t="s">
        <v>1142</v>
      </c>
      <c r="N1378" s="12" t="str">
        <f>VLOOKUP(TablaCocina[[#This Row],[Número de Orden]],TablaSala[[Número de Orden]:[Cobro de la Orden]],2,FALSE)</f>
        <v>Sí</v>
      </c>
    </row>
    <row r="1379" spans="1:14">
      <c r="A1379" s="6">
        <v>558</v>
      </c>
      <c r="B1379" s="12">
        <v>6</v>
      </c>
      <c r="C1379" s="6" t="s">
        <v>428</v>
      </c>
      <c r="D1379" s="12" t="s">
        <v>1157</v>
      </c>
      <c r="E1379" s="6">
        <v>19</v>
      </c>
      <c r="F1379" s="12">
        <v>32</v>
      </c>
      <c r="G1379" s="12">
        <f>IF(TablaCocina[[#This Row],[Cobro de la orde]]="Sí",F1379*K1379,0)</f>
        <v>96</v>
      </c>
      <c r="H1379" s="12">
        <f>IF(TablaCocina[[#This Row],[Cobro de la orde]]="Sí",(F1379-E1379)*K1379,0)</f>
        <v>39</v>
      </c>
      <c r="I1379" s="12">
        <f>IF(TablaCocina[[#This Row],[Cobro de la orde]]="Sí",F1379*K1379,0)</f>
        <v>96</v>
      </c>
      <c r="J1379" s="46">
        <f>IF(TablaCocina[[#This Row],[Cobro de la orde]]="Sí",H1379/G1379,0)</f>
        <v>0.40625</v>
      </c>
      <c r="K1379" s="12">
        <v>3</v>
      </c>
      <c r="L1379" s="12">
        <v>56</v>
      </c>
      <c r="M1379" s="6" t="s">
        <v>1142</v>
      </c>
      <c r="N1379" s="12" t="str">
        <f>VLOOKUP(TablaCocina[[#This Row],[Número de Orden]],TablaSala[[Número de Orden]:[Cobro de la Orden]],2,FALSE)</f>
        <v>Sí</v>
      </c>
    </row>
    <row r="1380" spans="1:14">
      <c r="A1380" s="6">
        <v>558</v>
      </c>
      <c r="B1380" s="12">
        <v>6</v>
      </c>
      <c r="C1380" s="6" t="s">
        <v>209</v>
      </c>
      <c r="D1380" s="12" t="s">
        <v>1165</v>
      </c>
      <c r="E1380" s="6">
        <v>15</v>
      </c>
      <c r="F1380" s="12">
        <v>25</v>
      </c>
      <c r="G1380" s="12">
        <f>IF(TablaCocina[[#This Row],[Cobro de la orde]]="Sí",F1380*K1380,0)</f>
        <v>50</v>
      </c>
      <c r="H1380" s="12">
        <f>IF(TablaCocina[[#This Row],[Cobro de la orde]]="Sí",(F1380-E1380)*K1380,0)</f>
        <v>20</v>
      </c>
      <c r="I1380" s="12">
        <f>IF(TablaCocina[[#This Row],[Cobro de la orde]]="Sí",F1380*K1380,0)</f>
        <v>50</v>
      </c>
      <c r="J1380" s="46">
        <f>IF(TablaCocina[[#This Row],[Cobro de la orde]]="Sí",H1380/G1380,0)</f>
        <v>0.4</v>
      </c>
      <c r="K1380" s="12">
        <v>2</v>
      </c>
      <c r="L1380" s="12">
        <v>54</v>
      </c>
      <c r="M1380" s="6" t="s">
        <v>1143</v>
      </c>
      <c r="N1380" s="12" t="str">
        <f>VLOOKUP(TablaCocina[[#This Row],[Número de Orden]],TablaSala[[Número de Orden]:[Cobro de la Orden]],2,FALSE)</f>
        <v>Sí</v>
      </c>
    </row>
    <row r="1381" spans="1:14">
      <c r="A1381" s="6">
        <v>558</v>
      </c>
      <c r="B1381" s="12">
        <v>6</v>
      </c>
      <c r="C1381" s="6" t="s">
        <v>453</v>
      </c>
      <c r="D1381" s="12" t="s">
        <v>1153</v>
      </c>
      <c r="E1381" s="6">
        <v>20</v>
      </c>
      <c r="F1381" s="12">
        <v>33</v>
      </c>
      <c r="G1381" s="12">
        <f>IF(TablaCocina[[#This Row],[Cobro de la orde]]="Sí",F1381*K1381,0)</f>
        <v>33</v>
      </c>
      <c r="H1381" s="12">
        <f>IF(TablaCocina[[#This Row],[Cobro de la orde]]="Sí",(F1381-E1381)*K1381,0)</f>
        <v>13</v>
      </c>
      <c r="I1381" s="12">
        <f>IF(TablaCocina[[#This Row],[Cobro de la orde]]="Sí",F1381*K1381,0)</f>
        <v>33</v>
      </c>
      <c r="J1381" s="46">
        <f>IF(TablaCocina[[#This Row],[Cobro de la orde]]="Sí",H1381/G1381,0)</f>
        <v>0.39393939393939392</v>
      </c>
      <c r="K1381" s="12">
        <v>1</v>
      </c>
      <c r="L1381" s="12">
        <v>57</v>
      </c>
      <c r="M1381" s="6" t="s">
        <v>1142</v>
      </c>
      <c r="N1381" s="12" t="str">
        <f>VLOOKUP(TablaCocina[[#This Row],[Número de Orden]],TablaSala[[Número de Orden]:[Cobro de la Orden]],2,FALSE)</f>
        <v>Sí</v>
      </c>
    </row>
    <row r="1382" spans="1:14">
      <c r="A1382" s="6">
        <v>559</v>
      </c>
      <c r="B1382" s="12">
        <v>11</v>
      </c>
      <c r="C1382" s="6" t="s">
        <v>453</v>
      </c>
      <c r="D1382" s="12" t="s">
        <v>1153</v>
      </c>
      <c r="E1382" s="6">
        <v>20</v>
      </c>
      <c r="F1382" s="12">
        <v>33</v>
      </c>
      <c r="G1382" s="12">
        <f>IF(TablaCocina[[#This Row],[Cobro de la orde]]="Sí",F1382*K1382,0)</f>
        <v>99</v>
      </c>
      <c r="H1382" s="12">
        <f>IF(TablaCocina[[#This Row],[Cobro de la orde]]="Sí",(F1382-E1382)*K1382,0)</f>
        <v>39</v>
      </c>
      <c r="I1382" s="12">
        <f>IF(TablaCocina[[#This Row],[Cobro de la orde]]="Sí",F1382*K1382,0)</f>
        <v>99</v>
      </c>
      <c r="J1382" s="46">
        <f>IF(TablaCocina[[#This Row],[Cobro de la orde]]="Sí",H1382/G1382,0)</f>
        <v>0.39393939393939392</v>
      </c>
      <c r="K1382" s="12">
        <v>3</v>
      </c>
      <c r="L1382" s="12">
        <v>41</v>
      </c>
      <c r="M1382" s="6" t="s">
        <v>1143</v>
      </c>
      <c r="N1382" s="12" t="str">
        <f>VLOOKUP(TablaCocina[[#This Row],[Número de Orden]],TablaSala[[Número de Orden]:[Cobro de la Orden]],2,FALSE)</f>
        <v>Sí</v>
      </c>
    </row>
    <row r="1383" spans="1:14">
      <c r="A1383" s="6">
        <v>560</v>
      </c>
      <c r="B1383" s="12">
        <v>6</v>
      </c>
      <c r="C1383" s="6" t="s">
        <v>131</v>
      </c>
      <c r="D1383" s="12" t="s">
        <v>1163</v>
      </c>
      <c r="E1383" s="6">
        <v>10</v>
      </c>
      <c r="F1383" s="12">
        <v>18</v>
      </c>
      <c r="G1383" s="12">
        <f>IF(TablaCocina[[#This Row],[Cobro de la orde]]="Sí",F1383*K1383,0)</f>
        <v>36</v>
      </c>
      <c r="H1383" s="12">
        <f>IF(TablaCocina[[#This Row],[Cobro de la orde]]="Sí",(F1383-E1383)*K1383,0)</f>
        <v>16</v>
      </c>
      <c r="I1383" s="12">
        <f>IF(TablaCocina[[#This Row],[Cobro de la orde]]="Sí",F1383*K1383,0)</f>
        <v>36</v>
      </c>
      <c r="J1383" s="46">
        <f>IF(TablaCocina[[#This Row],[Cobro de la orde]]="Sí",H1383/G1383,0)</f>
        <v>0.44444444444444442</v>
      </c>
      <c r="K1383" s="12">
        <v>2</v>
      </c>
      <c r="L1383" s="12">
        <v>36</v>
      </c>
      <c r="M1383" s="6" t="s">
        <v>1143</v>
      </c>
      <c r="N1383" s="12" t="str">
        <f>VLOOKUP(TablaCocina[[#This Row],[Número de Orden]],TablaSala[[Número de Orden]:[Cobro de la Orden]],2,FALSE)</f>
        <v>Sí</v>
      </c>
    </row>
    <row r="1384" spans="1:14">
      <c r="A1384" s="6">
        <v>560</v>
      </c>
      <c r="B1384" s="12">
        <v>6</v>
      </c>
      <c r="C1384" s="6" t="s">
        <v>209</v>
      </c>
      <c r="D1384" s="12" t="s">
        <v>1165</v>
      </c>
      <c r="E1384" s="6">
        <v>15</v>
      </c>
      <c r="F1384" s="12">
        <v>25</v>
      </c>
      <c r="G1384" s="12">
        <f>IF(TablaCocina[[#This Row],[Cobro de la orde]]="Sí",F1384*K1384,0)</f>
        <v>75</v>
      </c>
      <c r="H1384" s="12">
        <f>IF(TablaCocina[[#This Row],[Cobro de la orde]]="Sí",(F1384-E1384)*K1384,0)</f>
        <v>30</v>
      </c>
      <c r="I1384" s="12">
        <f>IF(TablaCocina[[#This Row],[Cobro de la orde]]="Sí",F1384*K1384,0)</f>
        <v>75</v>
      </c>
      <c r="J1384" s="46">
        <f>IF(TablaCocina[[#This Row],[Cobro de la orde]]="Sí",H1384/G1384,0)</f>
        <v>0.4</v>
      </c>
      <c r="K1384" s="12">
        <v>3</v>
      </c>
      <c r="L1384" s="12">
        <v>12</v>
      </c>
      <c r="M1384" s="6" t="s">
        <v>1143</v>
      </c>
      <c r="N1384" s="12" t="str">
        <f>VLOOKUP(TablaCocina[[#This Row],[Número de Orden]],TablaSala[[Número de Orden]:[Cobro de la Orden]],2,FALSE)</f>
        <v>Sí</v>
      </c>
    </row>
    <row r="1385" spans="1:14">
      <c r="A1385" s="6">
        <v>561</v>
      </c>
      <c r="B1385" s="12">
        <v>4</v>
      </c>
      <c r="C1385" s="6" t="s">
        <v>131</v>
      </c>
      <c r="D1385" s="12" t="s">
        <v>1163</v>
      </c>
      <c r="E1385" s="6">
        <v>10</v>
      </c>
      <c r="F1385" s="12">
        <v>18</v>
      </c>
      <c r="G1385" s="12">
        <f>IF(TablaCocina[[#This Row],[Cobro de la orde]]="Sí",F1385*K1385,0)</f>
        <v>18</v>
      </c>
      <c r="H1385" s="12">
        <f>IF(TablaCocina[[#This Row],[Cobro de la orde]]="Sí",(F1385-E1385)*K1385,0)</f>
        <v>8</v>
      </c>
      <c r="I1385" s="12">
        <f>IF(TablaCocina[[#This Row],[Cobro de la orde]]="Sí",F1385*K1385,0)</f>
        <v>18</v>
      </c>
      <c r="J1385" s="46">
        <f>IF(TablaCocina[[#This Row],[Cobro de la orde]]="Sí",H1385/G1385,0)</f>
        <v>0.44444444444444442</v>
      </c>
      <c r="K1385" s="12">
        <v>1</v>
      </c>
      <c r="L1385" s="12">
        <v>56</v>
      </c>
      <c r="M1385" s="6" t="s">
        <v>1143</v>
      </c>
      <c r="N1385" s="12" t="str">
        <f>VLOOKUP(TablaCocina[[#This Row],[Número de Orden]],TablaSala[[Número de Orden]:[Cobro de la Orden]],2,FALSE)</f>
        <v>Sí</v>
      </c>
    </row>
    <row r="1386" spans="1:14">
      <c r="A1386" s="6">
        <v>561</v>
      </c>
      <c r="B1386" s="12">
        <v>4</v>
      </c>
      <c r="C1386" s="6" t="s">
        <v>345</v>
      </c>
      <c r="D1386" s="12" t="s">
        <v>1161</v>
      </c>
      <c r="E1386" s="6">
        <v>14</v>
      </c>
      <c r="F1386" s="12">
        <v>23</v>
      </c>
      <c r="G1386" s="12">
        <f>IF(TablaCocina[[#This Row],[Cobro de la orde]]="Sí",F1386*K1386,0)</f>
        <v>46</v>
      </c>
      <c r="H1386" s="12">
        <f>IF(TablaCocina[[#This Row],[Cobro de la orde]]="Sí",(F1386-E1386)*K1386,0)</f>
        <v>18</v>
      </c>
      <c r="I1386" s="12">
        <f>IF(TablaCocina[[#This Row],[Cobro de la orde]]="Sí",F1386*K1386,0)</f>
        <v>46</v>
      </c>
      <c r="J1386" s="46">
        <f>IF(TablaCocina[[#This Row],[Cobro de la orde]]="Sí",H1386/G1386,0)</f>
        <v>0.39130434782608697</v>
      </c>
      <c r="K1386" s="12">
        <v>2</v>
      </c>
      <c r="L1386" s="12">
        <v>8</v>
      </c>
      <c r="M1386" s="6" t="s">
        <v>1143</v>
      </c>
      <c r="N1386" s="12" t="str">
        <f>VLOOKUP(TablaCocina[[#This Row],[Número de Orden]],TablaSala[[Número de Orden]:[Cobro de la Orden]],2,FALSE)</f>
        <v>Sí</v>
      </c>
    </row>
    <row r="1387" spans="1:14">
      <c r="A1387" s="6">
        <v>562</v>
      </c>
      <c r="B1387" s="12">
        <v>20</v>
      </c>
      <c r="C1387" s="6" t="s">
        <v>79</v>
      </c>
      <c r="D1387" s="12" t="s">
        <v>1150</v>
      </c>
      <c r="E1387" s="6">
        <v>25</v>
      </c>
      <c r="F1387" s="12">
        <v>40</v>
      </c>
      <c r="G1387" s="12">
        <f>IF(TablaCocina[[#This Row],[Cobro de la orde]]="Sí",F1387*K1387,0)</f>
        <v>120</v>
      </c>
      <c r="H1387" s="12">
        <f>IF(TablaCocina[[#This Row],[Cobro de la orde]]="Sí",(F1387-E1387)*K1387,0)</f>
        <v>45</v>
      </c>
      <c r="I1387" s="12">
        <f>IF(TablaCocina[[#This Row],[Cobro de la orde]]="Sí",F1387*K1387,0)</f>
        <v>120</v>
      </c>
      <c r="J1387" s="46">
        <f>IF(TablaCocina[[#This Row],[Cobro de la orde]]="Sí",H1387/G1387,0)</f>
        <v>0.375</v>
      </c>
      <c r="K1387" s="12">
        <v>3</v>
      </c>
      <c r="L1387" s="12">
        <v>41</v>
      </c>
      <c r="M1387" s="6" t="s">
        <v>1142</v>
      </c>
      <c r="N1387" s="12" t="str">
        <f>VLOOKUP(TablaCocina[[#This Row],[Número de Orden]],TablaSala[[Número de Orden]:[Cobro de la Orden]],2,FALSE)</f>
        <v>Sí</v>
      </c>
    </row>
    <row r="1388" spans="1:14">
      <c r="A1388" s="6">
        <v>562</v>
      </c>
      <c r="B1388" s="12">
        <v>20</v>
      </c>
      <c r="C1388" s="6" t="s">
        <v>65</v>
      </c>
      <c r="D1388" s="12" t="s">
        <v>1152</v>
      </c>
      <c r="E1388" s="6">
        <v>17</v>
      </c>
      <c r="F1388" s="12">
        <v>29</v>
      </c>
      <c r="G1388" s="12">
        <f>IF(TablaCocina[[#This Row],[Cobro de la orde]]="Sí",F1388*K1388,0)</f>
        <v>58</v>
      </c>
      <c r="H1388" s="12">
        <f>IF(TablaCocina[[#This Row],[Cobro de la orde]]="Sí",(F1388-E1388)*K1388,0)</f>
        <v>24</v>
      </c>
      <c r="I1388" s="12">
        <f>IF(TablaCocina[[#This Row],[Cobro de la orde]]="Sí",F1388*K1388,0)</f>
        <v>58</v>
      </c>
      <c r="J1388" s="46">
        <f>IF(TablaCocina[[#This Row],[Cobro de la orde]]="Sí",H1388/G1388,0)</f>
        <v>0.41379310344827586</v>
      </c>
      <c r="K1388" s="12">
        <v>2</v>
      </c>
      <c r="L1388" s="12">
        <v>7</v>
      </c>
      <c r="M1388" s="6" t="s">
        <v>1142</v>
      </c>
      <c r="N1388" s="12" t="str">
        <f>VLOOKUP(TablaCocina[[#This Row],[Número de Orden]],TablaSala[[Número de Orden]:[Cobro de la Orden]],2,FALSE)</f>
        <v>Sí</v>
      </c>
    </row>
    <row r="1389" spans="1:14">
      <c r="A1389" s="6">
        <v>562</v>
      </c>
      <c r="B1389" s="12">
        <v>20</v>
      </c>
      <c r="C1389" s="6" t="s">
        <v>273</v>
      </c>
      <c r="D1389" s="12" t="s">
        <v>1146</v>
      </c>
      <c r="E1389" s="6">
        <v>14</v>
      </c>
      <c r="F1389" s="12">
        <v>24</v>
      </c>
      <c r="G1389" s="12">
        <f>IF(TablaCocina[[#This Row],[Cobro de la orde]]="Sí",F1389*K1389,0)</f>
        <v>48</v>
      </c>
      <c r="H1389" s="12">
        <f>IF(TablaCocina[[#This Row],[Cobro de la orde]]="Sí",(F1389-E1389)*K1389,0)</f>
        <v>20</v>
      </c>
      <c r="I1389" s="12">
        <f>IF(TablaCocina[[#This Row],[Cobro de la orde]]="Sí",F1389*K1389,0)</f>
        <v>48</v>
      </c>
      <c r="J1389" s="46">
        <f>IF(TablaCocina[[#This Row],[Cobro de la orde]]="Sí",H1389/G1389,0)</f>
        <v>0.41666666666666669</v>
      </c>
      <c r="K1389" s="12">
        <v>2</v>
      </c>
      <c r="L1389" s="12">
        <v>22</v>
      </c>
      <c r="M1389" s="6" t="s">
        <v>1142</v>
      </c>
      <c r="N1389" s="12" t="str">
        <f>VLOOKUP(TablaCocina[[#This Row],[Número de Orden]],TablaSala[[Número de Orden]:[Cobro de la Orden]],2,FALSE)</f>
        <v>Sí</v>
      </c>
    </row>
    <row r="1390" spans="1:14">
      <c r="A1390" s="6">
        <v>562</v>
      </c>
      <c r="B1390" s="12">
        <v>20</v>
      </c>
      <c r="C1390" s="6" t="s">
        <v>200</v>
      </c>
      <c r="D1390" s="12" t="s">
        <v>1148</v>
      </c>
      <c r="E1390" s="6">
        <v>19</v>
      </c>
      <c r="F1390" s="12">
        <v>31</v>
      </c>
      <c r="G1390" s="12">
        <f>IF(TablaCocina[[#This Row],[Cobro de la orde]]="Sí",F1390*K1390,0)</f>
        <v>62</v>
      </c>
      <c r="H1390" s="12">
        <f>IF(TablaCocina[[#This Row],[Cobro de la orde]]="Sí",(F1390-E1390)*K1390,0)</f>
        <v>24</v>
      </c>
      <c r="I1390" s="12">
        <f>IF(TablaCocina[[#This Row],[Cobro de la orde]]="Sí",F1390*K1390,0)</f>
        <v>62</v>
      </c>
      <c r="J1390" s="46">
        <f>IF(TablaCocina[[#This Row],[Cobro de la orde]]="Sí",H1390/G1390,0)</f>
        <v>0.38709677419354838</v>
      </c>
      <c r="K1390" s="12">
        <v>2</v>
      </c>
      <c r="L1390" s="12">
        <v>42</v>
      </c>
      <c r="M1390" s="6" t="s">
        <v>1143</v>
      </c>
      <c r="N1390" s="12" t="str">
        <f>VLOOKUP(TablaCocina[[#This Row],[Número de Orden]],TablaSala[[Número de Orden]:[Cobro de la Orden]],2,FALSE)</f>
        <v>Sí</v>
      </c>
    </row>
    <row r="1391" spans="1:14">
      <c r="A1391" s="6">
        <v>563</v>
      </c>
      <c r="B1391" s="12">
        <v>12</v>
      </c>
      <c r="C1391" s="6" t="s">
        <v>184</v>
      </c>
      <c r="D1391" s="12" t="s">
        <v>1149</v>
      </c>
      <c r="E1391" s="6">
        <v>16</v>
      </c>
      <c r="F1391" s="12">
        <v>27</v>
      </c>
      <c r="G1391" s="12">
        <f>IF(TablaCocina[[#This Row],[Cobro de la orde]]="Sí",F1391*K1391,0)</f>
        <v>54</v>
      </c>
      <c r="H1391" s="12">
        <f>IF(TablaCocina[[#This Row],[Cobro de la orde]]="Sí",(F1391-E1391)*K1391,0)</f>
        <v>22</v>
      </c>
      <c r="I1391" s="12">
        <f>IF(TablaCocina[[#This Row],[Cobro de la orde]]="Sí",F1391*K1391,0)</f>
        <v>54</v>
      </c>
      <c r="J1391" s="46">
        <f>IF(TablaCocina[[#This Row],[Cobro de la orde]]="Sí",H1391/G1391,0)</f>
        <v>0.40740740740740738</v>
      </c>
      <c r="K1391" s="12">
        <v>2</v>
      </c>
      <c r="L1391" s="12">
        <v>37</v>
      </c>
      <c r="M1391" s="6" t="s">
        <v>1143</v>
      </c>
      <c r="N1391" s="12" t="str">
        <f>VLOOKUP(TablaCocina[[#This Row],[Número de Orden]],TablaSala[[Número de Orden]:[Cobro de la Orden]],2,FALSE)</f>
        <v>Sí</v>
      </c>
    </row>
    <row r="1392" spans="1:14">
      <c r="A1392" s="6">
        <v>564</v>
      </c>
      <c r="B1392" s="12">
        <v>9</v>
      </c>
      <c r="C1392" s="6" t="s">
        <v>120</v>
      </c>
      <c r="D1392" s="12" t="s">
        <v>1151</v>
      </c>
      <c r="E1392" s="6">
        <v>22</v>
      </c>
      <c r="F1392" s="12">
        <v>36</v>
      </c>
      <c r="G1392" s="12">
        <f>IF(TablaCocina[[#This Row],[Cobro de la orde]]="Sí",F1392*K1392,0)</f>
        <v>36</v>
      </c>
      <c r="H1392" s="12">
        <f>IF(TablaCocina[[#This Row],[Cobro de la orde]]="Sí",(F1392-E1392)*K1392,0)</f>
        <v>14</v>
      </c>
      <c r="I1392" s="12">
        <f>IF(TablaCocina[[#This Row],[Cobro de la orde]]="Sí",F1392*K1392,0)</f>
        <v>36</v>
      </c>
      <c r="J1392" s="46">
        <f>IF(TablaCocina[[#This Row],[Cobro de la orde]]="Sí",H1392/G1392,0)</f>
        <v>0.3888888888888889</v>
      </c>
      <c r="K1392" s="12">
        <v>1</v>
      </c>
      <c r="L1392" s="12">
        <v>7</v>
      </c>
      <c r="M1392" s="6" t="s">
        <v>1143</v>
      </c>
      <c r="N1392" s="12" t="str">
        <f>VLOOKUP(TablaCocina[[#This Row],[Número de Orden]],TablaSala[[Número de Orden]:[Cobro de la Orden]],2,FALSE)</f>
        <v>Sí</v>
      </c>
    </row>
    <row r="1393" spans="1:14">
      <c r="A1393" s="6">
        <v>564</v>
      </c>
      <c r="B1393" s="12">
        <v>9</v>
      </c>
      <c r="C1393" s="6" t="s">
        <v>79</v>
      </c>
      <c r="D1393" s="12" t="s">
        <v>1150</v>
      </c>
      <c r="E1393" s="6">
        <v>25</v>
      </c>
      <c r="F1393" s="12">
        <v>40</v>
      </c>
      <c r="G1393" s="12">
        <f>IF(TablaCocina[[#This Row],[Cobro de la orde]]="Sí",F1393*K1393,0)</f>
        <v>80</v>
      </c>
      <c r="H1393" s="12">
        <f>IF(TablaCocina[[#This Row],[Cobro de la orde]]="Sí",(F1393-E1393)*K1393,0)</f>
        <v>30</v>
      </c>
      <c r="I1393" s="12">
        <f>IF(TablaCocina[[#This Row],[Cobro de la orde]]="Sí",F1393*K1393,0)</f>
        <v>80</v>
      </c>
      <c r="J1393" s="46">
        <f>IF(TablaCocina[[#This Row],[Cobro de la orde]]="Sí",H1393/G1393,0)</f>
        <v>0.375</v>
      </c>
      <c r="K1393" s="12">
        <v>2</v>
      </c>
      <c r="L1393" s="12">
        <v>36</v>
      </c>
      <c r="M1393" s="6" t="s">
        <v>1143</v>
      </c>
      <c r="N1393" s="12" t="str">
        <f>VLOOKUP(TablaCocina[[#This Row],[Número de Orden]],TablaSala[[Número de Orden]:[Cobro de la Orden]],2,FALSE)</f>
        <v>Sí</v>
      </c>
    </row>
    <row r="1394" spans="1:14">
      <c r="A1394" s="6">
        <v>564</v>
      </c>
      <c r="B1394" s="12">
        <v>9</v>
      </c>
      <c r="C1394" s="6" t="s">
        <v>255</v>
      </c>
      <c r="D1394" s="12" t="s">
        <v>1160</v>
      </c>
      <c r="E1394" s="6">
        <v>12</v>
      </c>
      <c r="F1394" s="12">
        <v>20</v>
      </c>
      <c r="G1394" s="12">
        <f>IF(TablaCocina[[#This Row],[Cobro de la orde]]="Sí",F1394*K1394,0)</f>
        <v>40</v>
      </c>
      <c r="H1394" s="12">
        <f>IF(TablaCocina[[#This Row],[Cobro de la orde]]="Sí",(F1394-E1394)*K1394,0)</f>
        <v>16</v>
      </c>
      <c r="I1394" s="12">
        <f>IF(TablaCocina[[#This Row],[Cobro de la orde]]="Sí",F1394*K1394,0)</f>
        <v>40</v>
      </c>
      <c r="J1394" s="46">
        <f>IF(TablaCocina[[#This Row],[Cobro de la orde]]="Sí",H1394/G1394,0)</f>
        <v>0.4</v>
      </c>
      <c r="K1394" s="12">
        <v>2</v>
      </c>
      <c r="L1394" s="12">
        <v>11</v>
      </c>
      <c r="M1394" s="6" t="s">
        <v>1143</v>
      </c>
      <c r="N1394" s="12" t="str">
        <f>VLOOKUP(TablaCocina[[#This Row],[Número de Orden]],TablaSala[[Número de Orden]:[Cobro de la Orden]],2,FALSE)</f>
        <v>Sí</v>
      </c>
    </row>
    <row r="1395" spans="1:14">
      <c r="A1395" s="6">
        <v>565</v>
      </c>
      <c r="B1395" s="12">
        <v>3</v>
      </c>
      <c r="C1395" s="6" t="s">
        <v>428</v>
      </c>
      <c r="D1395" s="12" t="s">
        <v>1157</v>
      </c>
      <c r="E1395" s="6">
        <v>19</v>
      </c>
      <c r="F1395" s="12">
        <v>32</v>
      </c>
      <c r="G1395" s="12">
        <f>IF(TablaCocina[[#This Row],[Cobro de la orde]]="Sí",F1395*K1395,0)</f>
        <v>96</v>
      </c>
      <c r="H1395" s="12">
        <f>IF(TablaCocina[[#This Row],[Cobro de la orde]]="Sí",(F1395-E1395)*K1395,0)</f>
        <v>39</v>
      </c>
      <c r="I1395" s="12">
        <f>IF(TablaCocina[[#This Row],[Cobro de la orde]]="Sí",F1395*K1395,0)</f>
        <v>96</v>
      </c>
      <c r="J1395" s="46">
        <f>IF(TablaCocina[[#This Row],[Cobro de la orde]]="Sí",H1395/G1395,0)</f>
        <v>0.40625</v>
      </c>
      <c r="K1395" s="12">
        <v>3</v>
      </c>
      <c r="L1395" s="12">
        <v>19</v>
      </c>
      <c r="M1395" s="6" t="s">
        <v>1142</v>
      </c>
      <c r="N1395" s="12" t="str">
        <f>VLOOKUP(TablaCocina[[#This Row],[Número de Orden]],TablaSala[[Número de Orden]:[Cobro de la Orden]],2,FALSE)</f>
        <v>Sí</v>
      </c>
    </row>
    <row r="1396" spans="1:14">
      <c r="A1396" s="6">
        <v>565</v>
      </c>
      <c r="B1396" s="12">
        <v>3</v>
      </c>
      <c r="C1396" s="6" t="s">
        <v>131</v>
      </c>
      <c r="D1396" s="12" t="s">
        <v>1163</v>
      </c>
      <c r="E1396" s="6">
        <v>10</v>
      </c>
      <c r="F1396" s="12">
        <v>18</v>
      </c>
      <c r="G1396" s="12">
        <f>IF(TablaCocina[[#This Row],[Cobro de la orde]]="Sí",F1396*K1396,0)</f>
        <v>54</v>
      </c>
      <c r="H1396" s="12">
        <f>IF(TablaCocina[[#This Row],[Cobro de la orde]]="Sí",(F1396-E1396)*K1396,0)</f>
        <v>24</v>
      </c>
      <c r="I1396" s="12">
        <f>IF(TablaCocina[[#This Row],[Cobro de la orde]]="Sí",F1396*K1396,0)</f>
        <v>54</v>
      </c>
      <c r="J1396" s="46">
        <f>IF(TablaCocina[[#This Row],[Cobro de la orde]]="Sí",H1396/G1396,0)</f>
        <v>0.44444444444444442</v>
      </c>
      <c r="K1396" s="12">
        <v>3</v>
      </c>
      <c r="L1396" s="12">
        <v>53</v>
      </c>
      <c r="M1396" s="6" t="s">
        <v>1143</v>
      </c>
      <c r="N1396" s="12" t="str">
        <f>VLOOKUP(TablaCocina[[#This Row],[Número de Orden]],TablaSala[[Número de Orden]:[Cobro de la Orden]],2,FALSE)</f>
        <v>Sí</v>
      </c>
    </row>
    <row r="1397" spans="1:14">
      <c r="A1397" s="6">
        <v>565</v>
      </c>
      <c r="B1397" s="12">
        <v>3</v>
      </c>
      <c r="C1397" s="6" t="s">
        <v>453</v>
      </c>
      <c r="D1397" s="12" t="s">
        <v>1153</v>
      </c>
      <c r="E1397" s="6">
        <v>20</v>
      </c>
      <c r="F1397" s="12">
        <v>33</v>
      </c>
      <c r="G1397" s="12">
        <f>IF(TablaCocina[[#This Row],[Cobro de la orde]]="Sí",F1397*K1397,0)</f>
        <v>66</v>
      </c>
      <c r="H1397" s="12">
        <f>IF(TablaCocina[[#This Row],[Cobro de la orde]]="Sí",(F1397-E1397)*K1397,0)</f>
        <v>26</v>
      </c>
      <c r="I1397" s="12">
        <f>IF(TablaCocina[[#This Row],[Cobro de la orde]]="Sí",F1397*K1397,0)</f>
        <v>66</v>
      </c>
      <c r="J1397" s="46">
        <f>IF(TablaCocina[[#This Row],[Cobro de la orde]]="Sí",H1397/G1397,0)</f>
        <v>0.39393939393939392</v>
      </c>
      <c r="K1397" s="12">
        <v>2</v>
      </c>
      <c r="L1397" s="12">
        <v>21</v>
      </c>
      <c r="M1397" s="6" t="s">
        <v>1143</v>
      </c>
      <c r="N1397" s="12" t="str">
        <f>VLOOKUP(TablaCocina[[#This Row],[Número de Orden]],TablaSala[[Número de Orden]:[Cobro de la Orden]],2,FALSE)</f>
        <v>Sí</v>
      </c>
    </row>
    <row r="1398" spans="1:14">
      <c r="A1398" s="6">
        <v>565</v>
      </c>
      <c r="B1398" s="12">
        <v>3</v>
      </c>
      <c r="C1398" s="6" t="s">
        <v>47</v>
      </c>
      <c r="D1398" s="12" t="s">
        <v>1156</v>
      </c>
      <c r="E1398" s="6">
        <v>21</v>
      </c>
      <c r="F1398" s="12">
        <v>35</v>
      </c>
      <c r="G1398" s="12">
        <f>IF(TablaCocina[[#This Row],[Cobro de la orde]]="Sí",F1398*K1398,0)</f>
        <v>35</v>
      </c>
      <c r="H1398" s="12">
        <f>IF(TablaCocina[[#This Row],[Cobro de la orde]]="Sí",(F1398-E1398)*K1398,0)</f>
        <v>14</v>
      </c>
      <c r="I1398" s="12">
        <f>IF(TablaCocina[[#This Row],[Cobro de la orde]]="Sí",F1398*K1398,0)</f>
        <v>35</v>
      </c>
      <c r="J1398" s="46">
        <f>IF(TablaCocina[[#This Row],[Cobro de la orde]]="Sí",H1398/G1398,0)</f>
        <v>0.4</v>
      </c>
      <c r="K1398" s="12">
        <v>1</v>
      </c>
      <c r="L1398" s="12">
        <v>5</v>
      </c>
      <c r="M1398" s="6" t="s">
        <v>1143</v>
      </c>
      <c r="N1398" s="12" t="str">
        <f>VLOOKUP(TablaCocina[[#This Row],[Número de Orden]],TablaSala[[Número de Orden]:[Cobro de la Orden]],2,FALSE)</f>
        <v>Sí</v>
      </c>
    </row>
    <row r="1399" spans="1:14">
      <c r="A1399" s="6">
        <v>566</v>
      </c>
      <c r="B1399" s="12">
        <v>4</v>
      </c>
      <c r="C1399" s="6" t="s">
        <v>270</v>
      </c>
      <c r="D1399" s="12" t="s">
        <v>1164</v>
      </c>
      <c r="E1399" s="6">
        <v>15</v>
      </c>
      <c r="F1399" s="12">
        <v>26</v>
      </c>
      <c r="G1399" s="12">
        <f>IF(TablaCocina[[#This Row],[Cobro de la orde]]="Sí",F1399*K1399,0)</f>
        <v>78</v>
      </c>
      <c r="H1399" s="12">
        <f>IF(TablaCocina[[#This Row],[Cobro de la orde]]="Sí",(F1399-E1399)*K1399,0)</f>
        <v>33</v>
      </c>
      <c r="I1399" s="12">
        <f>IF(TablaCocina[[#This Row],[Cobro de la orde]]="Sí",F1399*K1399,0)</f>
        <v>78</v>
      </c>
      <c r="J1399" s="46">
        <f>IF(TablaCocina[[#This Row],[Cobro de la orde]]="Sí",H1399/G1399,0)</f>
        <v>0.42307692307692307</v>
      </c>
      <c r="K1399" s="12">
        <v>3</v>
      </c>
      <c r="L1399" s="12">
        <v>56</v>
      </c>
      <c r="M1399" s="6" t="s">
        <v>1142</v>
      </c>
      <c r="N1399" s="12" t="str">
        <f>VLOOKUP(TablaCocina[[#This Row],[Número de Orden]],TablaSala[[Número de Orden]:[Cobro de la Orden]],2,FALSE)</f>
        <v>Sí</v>
      </c>
    </row>
    <row r="1400" spans="1:14">
      <c r="A1400" s="6">
        <v>567</v>
      </c>
      <c r="B1400" s="12">
        <v>15</v>
      </c>
      <c r="C1400" s="6" t="s">
        <v>71</v>
      </c>
      <c r="D1400" s="12" t="s">
        <v>1154</v>
      </c>
      <c r="E1400" s="6">
        <v>16</v>
      </c>
      <c r="F1400" s="12">
        <v>28</v>
      </c>
      <c r="G1400" s="12">
        <f>IF(TablaCocina[[#This Row],[Cobro de la orde]]="Sí",F1400*K1400,0)</f>
        <v>56</v>
      </c>
      <c r="H1400" s="12">
        <f>IF(TablaCocina[[#This Row],[Cobro de la orde]]="Sí",(F1400-E1400)*K1400,0)</f>
        <v>24</v>
      </c>
      <c r="I1400" s="12">
        <f>IF(TablaCocina[[#This Row],[Cobro de la orde]]="Sí",F1400*K1400,0)</f>
        <v>56</v>
      </c>
      <c r="J1400" s="46">
        <f>IF(TablaCocina[[#This Row],[Cobro de la orde]]="Sí",H1400/G1400,0)</f>
        <v>0.42857142857142855</v>
      </c>
      <c r="K1400" s="12">
        <v>2</v>
      </c>
      <c r="L1400" s="12">
        <v>9</v>
      </c>
      <c r="M1400" s="6" t="s">
        <v>1142</v>
      </c>
      <c r="N1400" s="12" t="str">
        <f>VLOOKUP(TablaCocina[[#This Row],[Número de Orden]],TablaSala[[Número de Orden]:[Cobro de la Orden]],2,FALSE)</f>
        <v>Sí</v>
      </c>
    </row>
    <row r="1401" spans="1:14">
      <c r="A1401" s="6">
        <v>567</v>
      </c>
      <c r="B1401" s="12">
        <v>15</v>
      </c>
      <c r="C1401" s="6" t="s">
        <v>453</v>
      </c>
      <c r="D1401" s="12" t="s">
        <v>1153</v>
      </c>
      <c r="E1401" s="6">
        <v>20</v>
      </c>
      <c r="F1401" s="12">
        <v>33</v>
      </c>
      <c r="G1401" s="12">
        <f>IF(TablaCocina[[#This Row],[Cobro de la orde]]="Sí",F1401*K1401,0)</f>
        <v>66</v>
      </c>
      <c r="H1401" s="12">
        <f>IF(TablaCocina[[#This Row],[Cobro de la orde]]="Sí",(F1401-E1401)*K1401,0)</f>
        <v>26</v>
      </c>
      <c r="I1401" s="12">
        <f>IF(TablaCocina[[#This Row],[Cobro de la orde]]="Sí",F1401*K1401,0)</f>
        <v>66</v>
      </c>
      <c r="J1401" s="46">
        <f>IF(TablaCocina[[#This Row],[Cobro de la orde]]="Sí",H1401/G1401,0)</f>
        <v>0.39393939393939392</v>
      </c>
      <c r="K1401" s="12">
        <v>2</v>
      </c>
      <c r="L1401" s="12">
        <v>34</v>
      </c>
      <c r="M1401" s="6" t="s">
        <v>1143</v>
      </c>
      <c r="N1401" s="12" t="str">
        <f>VLOOKUP(TablaCocina[[#This Row],[Número de Orden]],TablaSala[[Número de Orden]:[Cobro de la Orden]],2,FALSE)</f>
        <v>Sí</v>
      </c>
    </row>
    <row r="1402" spans="1:14">
      <c r="A1402" s="6">
        <v>567</v>
      </c>
      <c r="B1402" s="12">
        <v>15</v>
      </c>
      <c r="C1402" s="6" t="s">
        <v>91</v>
      </c>
      <c r="D1402" s="12" t="s">
        <v>1159</v>
      </c>
      <c r="E1402" s="6">
        <v>20</v>
      </c>
      <c r="F1402" s="12">
        <v>34</v>
      </c>
      <c r="G1402" s="12">
        <f>IF(TablaCocina[[#This Row],[Cobro de la orde]]="Sí",F1402*K1402,0)</f>
        <v>68</v>
      </c>
      <c r="H1402" s="12">
        <f>IF(TablaCocina[[#This Row],[Cobro de la orde]]="Sí",(F1402-E1402)*K1402,0)</f>
        <v>28</v>
      </c>
      <c r="I1402" s="12">
        <f>IF(TablaCocina[[#This Row],[Cobro de la orde]]="Sí",F1402*K1402,0)</f>
        <v>68</v>
      </c>
      <c r="J1402" s="46">
        <f>IF(TablaCocina[[#This Row],[Cobro de la orde]]="Sí",H1402/G1402,0)</f>
        <v>0.41176470588235292</v>
      </c>
      <c r="K1402" s="12">
        <v>2</v>
      </c>
      <c r="L1402" s="12">
        <v>18</v>
      </c>
      <c r="M1402" s="6" t="s">
        <v>1142</v>
      </c>
      <c r="N1402" s="12" t="str">
        <f>VLOOKUP(TablaCocina[[#This Row],[Número de Orden]],TablaSala[[Número de Orden]:[Cobro de la Orden]],2,FALSE)</f>
        <v>Sí</v>
      </c>
    </row>
    <row r="1403" spans="1:14">
      <c r="A1403" s="6">
        <v>567</v>
      </c>
      <c r="B1403" s="12">
        <v>15</v>
      </c>
      <c r="C1403" s="6" t="s">
        <v>116</v>
      </c>
      <c r="D1403" s="12" t="s">
        <v>1162</v>
      </c>
      <c r="E1403" s="6">
        <v>13</v>
      </c>
      <c r="F1403" s="12">
        <v>21</v>
      </c>
      <c r="G1403" s="12">
        <f>IF(TablaCocina[[#This Row],[Cobro de la orde]]="Sí",F1403*K1403,0)</f>
        <v>63</v>
      </c>
      <c r="H1403" s="12">
        <f>IF(TablaCocina[[#This Row],[Cobro de la orde]]="Sí",(F1403-E1403)*K1403,0)</f>
        <v>24</v>
      </c>
      <c r="I1403" s="12">
        <f>IF(TablaCocina[[#This Row],[Cobro de la orde]]="Sí",F1403*K1403,0)</f>
        <v>63</v>
      </c>
      <c r="J1403" s="46">
        <f>IF(TablaCocina[[#This Row],[Cobro de la orde]]="Sí",H1403/G1403,0)</f>
        <v>0.38095238095238093</v>
      </c>
      <c r="K1403" s="12">
        <v>3</v>
      </c>
      <c r="L1403" s="12">
        <v>41</v>
      </c>
      <c r="M1403" s="6" t="s">
        <v>1143</v>
      </c>
      <c r="N1403" s="12" t="str">
        <f>VLOOKUP(TablaCocina[[#This Row],[Número de Orden]],TablaSala[[Número de Orden]:[Cobro de la Orden]],2,FALSE)</f>
        <v>Sí</v>
      </c>
    </row>
    <row r="1404" spans="1:14">
      <c r="A1404" s="6">
        <v>568</v>
      </c>
      <c r="B1404" s="12">
        <v>5</v>
      </c>
      <c r="C1404" s="6" t="s">
        <v>91</v>
      </c>
      <c r="D1404" s="12" t="s">
        <v>1159</v>
      </c>
      <c r="E1404" s="6">
        <v>20</v>
      </c>
      <c r="F1404" s="12">
        <v>34</v>
      </c>
      <c r="G1404" s="12">
        <f>IF(TablaCocina[[#This Row],[Cobro de la orde]]="Sí",F1404*K1404,0)</f>
        <v>102</v>
      </c>
      <c r="H1404" s="12">
        <f>IF(TablaCocina[[#This Row],[Cobro de la orde]]="Sí",(F1404-E1404)*K1404,0)</f>
        <v>42</v>
      </c>
      <c r="I1404" s="12">
        <f>IF(TablaCocina[[#This Row],[Cobro de la orde]]="Sí",F1404*K1404,0)</f>
        <v>102</v>
      </c>
      <c r="J1404" s="46">
        <f>IF(TablaCocina[[#This Row],[Cobro de la orde]]="Sí",H1404/G1404,0)</f>
        <v>0.41176470588235292</v>
      </c>
      <c r="K1404" s="12">
        <v>3</v>
      </c>
      <c r="L1404" s="12">
        <v>40</v>
      </c>
      <c r="M1404" s="6" t="s">
        <v>1142</v>
      </c>
      <c r="N1404" s="12" t="str">
        <f>VLOOKUP(TablaCocina[[#This Row],[Número de Orden]],TablaSala[[Número de Orden]:[Cobro de la Orden]],2,FALSE)</f>
        <v>Sí</v>
      </c>
    </row>
    <row r="1405" spans="1:14">
      <c r="A1405" s="6">
        <v>568</v>
      </c>
      <c r="B1405" s="12">
        <v>5</v>
      </c>
      <c r="C1405" s="6" t="s">
        <v>79</v>
      </c>
      <c r="D1405" s="12" t="s">
        <v>1150</v>
      </c>
      <c r="E1405" s="6">
        <v>25</v>
      </c>
      <c r="F1405" s="12">
        <v>40</v>
      </c>
      <c r="G1405" s="12">
        <f>IF(TablaCocina[[#This Row],[Cobro de la orde]]="Sí",F1405*K1405,0)</f>
        <v>80</v>
      </c>
      <c r="H1405" s="12">
        <f>IF(TablaCocina[[#This Row],[Cobro de la orde]]="Sí",(F1405-E1405)*K1405,0)</f>
        <v>30</v>
      </c>
      <c r="I1405" s="12">
        <f>IF(TablaCocina[[#This Row],[Cobro de la orde]]="Sí",F1405*K1405,0)</f>
        <v>80</v>
      </c>
      <c r="J1405" s="46">
        <f>IF(TablaCocina[[#This Row],[Cobro de la orde]]="Sí",H1405/G1405,0)</f>
        <v>0.375</v>
      </c>
      <c r="K1405" s="12">
        <v>2</v>
      </c>
      <c r="L1405" s="12">
        <v>44</v>
      </c>
      <c r="M1405" s="6" t="s">
        <v>1143</v>
      </c>
      <c r="N1405" s="12" t="str">
        <f>VLOOKUP(TablaCocina[[#This Row],[Número de Orden]],TablaSala[[Número de Orden]:[Cobro de la Orden]],2,FALSE)</f>
        <v>Sí</v>
      </c>
    </row>
    <row r="1406" spans="1:14">
      <c r="A1406" s="6">
        <v>569</v>
      </c>
      <c r="B1406" s="12">
        <v>12</v>
      </c>
      <c r="C1406" s="6" t="s">
        <v>91</v>
      </c>
      <c r="D1406" s="12" t="s">
        <v>1159</v>
      </c>
      <c r="E1406" s="6">
        <v>20</v>
      </c>
      <c r="F1406" s="12">
        <v>34</v>
      </c>
      <c r="G1406" s="12">
        <f>IF(TablaCocina[[#This Row],[Cobro de la orde]]="Sí",F1406*K1406,0)</f>
        <v>68</v>
      </c>
      <c r="H1406" s="12">
        <f>IF(TablaCocina[[#This Row],[Cobro de la orde]]="Sí",(F1406-E1406)*K1406,0)</f>
        <v>28</v>
      </c>
      <c r="I1406" s="12">
        <f>IF(TablaCocina[[#This Row],[Cobro de la orde]]="Sí",F1406*K1406,0)</f>
        <v>68</v>
      </c>
      <c r="J1406" s="46">
        <f>IF(TablaCocina[[#This Row],[Cobro de la orde]]="Sí",H1406/G1406,0)</f>
        <v>0.41176470588235292</v>
      </c>
      <c r="K1406" s="12">
        <v>2</v>
      </c>
      <c r="L1406" s="12">
        <v>26</v>
      </c>
      <c r="M1406" s="6" t="s">
        <v>1142</v>
      </c>
      <c r="N1406" s="12" t="str">
        <f>VLOOKUP(TablaCocina[[#This Row],[Número de Orden]],TablaSala[[Número de Orden]:[Cobro de la Orden]],2,FALSE)</f>
        <v>Sí</v>
      </c>
    </row>
    <row r="1407" spans="1:14">
      <c r="A1407" s="6">
        <v>569</v>
      </c>
      <c r="B1407" s="12">
        <v>12</v>
      </c>
      <c r="C1407" s="6" t="s">
        <v>116</v>
      </c>
      <c r="D1407" s="12" t="s">
        <v>1162</v>
      </c>
      <c r="E1407" s="6">
        <v>13</v>
      </c>
      <c r="F1407" s="12">
        <v>21</v>
      </c>
      <c r="G1407" s="12">
        <f>IF(TablaCocina[[#This Row],[Cobro de la orde]]="Sí",F1407*K1407,0)</f>
        <v>63</v>
      </c>
      <c r="H1407" s="12">
        <f>IF(TablaCocina[[#This Row],[Cobro de la orde]]="Sí",(F1407-E1407)*K1407,0)</f>
        <v>24</v>
      </c>
      <c r="I1407" s="12">
        <f>IF(TablaCocina[[#This Row],[Cobro de la orde]]="Sí",F1407*K1407,0)</f>
        <v>63</v>
      </c>
      <c r="J1407" s="46">
        <f>IF(TablaCocina[[#This Row],[Cobro de la orde]]="Sí",H1407/G1407,0)</f>
        <v>0.38095238095238093</v>
      </c>
      <c r="K1407" s="12">
        <v>3</v>
      </c>
      <c r="L1407" s="12">
        <v>32</v>
      </c>
      <c r="M1407" s="6" t="s">
        <v>1143</v>
      </c>
      <c r="N1407" s="12" t="str">
        <f>VLOOKUP(TablaCocina[[#This Row],[Número de Orden]],TablaSala[[Número de Orden]:[Cobro de la Orden]],2,FALSE)</f>
        <v>Sí</v>
      </c>
    </row>
    <row r="1408" spans="1:14">
      <c r="A1408" s="6">
        <v>570</v>
      </c>
      <c r="B1408" s="12">
        <v>1</v>
      </c>
      <c r="C1408" s="6" t="s">
        <v>453</v>
      </c>
      <c r="D1408" s="12" t="s">
        <v>1153</v>
      </c>
      <c r="E1408" s="6">
        <v>20</v>
      </c>
      <c r="F1408" s="12">
        <v>33</v>
      </c>
      <c r="G1408" s="12">
        <f>IF(TablaCocina[[#This Row],[Cobro de la orde]]="Sí",F1408*K1408,0)</f>
        <v>33</v>
      </c>
      <c r="H1408" s="12">
        <f>IF(TablaCocina[[#This Row],[Cobro de la orde]]="Sí",(F1408-E1408)*K1408,0)</f>
        <v>13</v>
      </c>
      <c r="I1408" s="12">
        <f>IF(TablaCocina[[#This Row],[Cobro de la orde]]="Sí",F1408*K1408,0)</f>
        <v>33</v>
      </c>
      <c r="J1408" s="46">
        <f>IF(TablaCocina[[#This Row],[Cobro de la orde]]="Sí",H1408/G1408,0)</f>
        <v>0.39393939393939392</v>
      </c>
      <c r="K1408" s="12">
        <v>1</v>
      </c>
      <c r="L1408" s="12">
        <v>38</v>
      </c>
      <c r="M1408" s="6" t="s">
        <v>1142</v>
      </c>
      <c r="N1408" s="12" t="str">
        <f>VLOOKUP(TablaCocina[[#This Row],[Número de Orden]],TablaSala[[Número de Orden]:[Cobro de la Orden]],2,FALSE)</f>
        <v>Sí</v>
      </c>
    </row>
    <row r="1409" spans="1:14">
      <c r="A1409" s="6">
        <v>570</v>
      </c>
      <c r="B1409" s="12">
        <v>1</v>
      </c>
      <c r="C1409" s="6" t="s">
        <v>270</v>
      </c>
      <c r="D1409" s="12" t="s">
        <v>1164</v>
      </c>
      <c r="E1409" s="6">
        <v>15</v>
      </c>
      <c r="F1409" s="12">
        <v>26</v>
      </c>
      <c r="G1409" s="12">
        <f>IF(TablaCocina[[#This Row],[Cobro de la orde]]="Sí",F1409*K1409,0)</f>
        <v>52</v>
      </c>
      <c r="H1409" s="12">
        <f>IF(TablaCocina[[#This Row],[Cobro de la orde]]="Sí",(F1409-E1409)*K1409,0)</f>
        <v>22</v>
      </c>
      <c r="I1409" s="12">
        <f>IF(TablaCocina[[#This Row],[Cobro de la orde]]="Sí",F1409*K1409,0)</f>
        <v>52</v>
      </c>
      <c r="J1409" s="46">
        <f>IF(TablaCocina[[#This Row],[Cobro de la orde]]="Sí",H1409/G1409,0)</f>
        <v>0.42307692307692307</v>
      </c>
      <c r="K1409" s="12">
        <v>2</v>
      </c>
      <c r="L1409" s="12">
        <v>8</v>
      </c>
      <c r="M1409" s="6" t="s">
        <v>1143</v>
      </c>
      <c r="N1409" s="12" t="str">
        <f>VLOOKUP(TablaCocina[[#This Row],[Número de Orden]],TablaSala[[Número de Orden]:[Cobro de la Orden]],2,FALSE)</f>
        <v>Sí</v>
      </c>
    </row>
    <row r="1410" spans="1:14">
      <c r="A1410" s="6">
        <v>571</v>
      </c>
      <c r="B1410" s="12">
        <v>15</v>
      </c>
      <c r="C1410" s="6" t="s">
        <v>184</v>
      </c>
      <c r="D1410" s="12" t="s">
        <v>1149</v>
      </c>
      <c r="E1410" s="6">
        <v>16</v>
      </c>
      <c r="F1410" s="12">
        <v>27</v>
      </c>
      <c r="G1410" s="12">
        <f>IF(TablaCocina[[#This Row],[Cobro de la orde]]="Sí",F1410*K1410,0)</f>
        <v>54</v>
      </c>
      <c r="H1410" s="12">
        <f>IF(TablaCocina[[#This Row],[Cobro de la orde]]="Sí",(F1410-E1410)*K1410,0)</f>
        <v>22</v>
      </c>
      <c r="I1410" s="12">
        <f>IF(TablaCocina[[#This Row],[Cobro de la orde]]="Sí",F1410*K1410,0)</f>
        <v>54</v>
      </c>
      <c r="J1410" s="46">
        <f>IF(TablaCocina[[#This Row],[Cobro de la orde]]="Sí",H1410/G1410,0)</f>
        <v>0.40740740740740738</v>
      </c>
      <c r="K1410" s="12">
        <v>2</v>
      </c>
      <c r="L1410" s="12">
        <v>26</v>
      </c>
      <c r="M1410" s="6" t="s">
        <v>1142</v>
      </c>
      <c r="N1410" s="12" t="str">
        <f>VLOOKUP(TablaCocina[[#This Row],[Número de Orden]],TablaSala[[Número de Orden]:[Cobro de la Orden]],2,FALSE)</f>
        <v>Sí</v>
      </c>
    </row>
    <row r="1411" spans="1:14">
      <c r="A1411" s="6">
        <v>572</v>
      </c>
      <c r="B1411" s="12">
        <v>19</v>
      </c>
      <c r="C1411" s="6" t="s">
        <v>114</v>
      </c>
      <c r="D1411" s="12" t="s">
        <v>1147</v>
      </c>
      <c r="E1411" s="6">
        <v>18</v>
      </c>
      <c r="F1411" s="12">
        <v>30</v>
      </c>
      <c r="G1411" s="12">
        <f>IF(TablaCocina[[#This Row],[Cobro de la orde]]="Sí",F1411*K1411,0)</f>
        <v>30</v>
      </c>
      <c r="H1411" s="12">
        <f>IF(TablaCocina[[#This Row],[Cobro de la orde]]="Sí",(F1411-E1411)*K1411,0)</f>
        <v>12</v>
      </c>
      <c r="I1411" s="12">
        <f>IF(TablaCocina[[#This Row],[Cobro de la orde]]="Sí",F1411*K1411,0)</f>
        <v>30</v>
      </c>
      <c r="J1411" s="46">
        <f>IF(TablaCocina[[#This Row],[Cobro de la orde]]="Sí",H1411/G1411,0)</f>
        <v>0.4</v>
      </c>
      <c r="K1411" s="12">
        <v>1</v>
      </c>
      <c r="L1411" s="12">
        <v>34</v>
      </c>
      <c r="M1411" s="6" t="s">
        <v>1143</v>
      </c>
      <c r="N1411" s="12" t="str">
        <f>VLOOKUP(TablaCocina[[#This Row],[Número de Orden]],TablaSala[[Número de Orden]:[Cobro de la Orden]],2,FALSE)</f>
        <v>Sí</v>
      </c>
    </row>
    <row r="1412" spans="1:14">
      <c r="A1412" s="6">
        <v>572</v>
      </c>
      <c r="B1412" s="12">
        <v>19</v>
      </c>
      <c r="C1412" s="6" t="s">
        <v>349</v>
      </c>
      <c r="D1412" s="12" t="s">
        <v>1158</v>
      </c>
      <c r="E1412" s="6">
        <v>13</v>
      </c>
      <c r="F1412" s="12">
        <v>22</v>
      </c>
      <c r="G1412" s="12">
        <f>IF(TablaCocina[[#This Row],[Cobro de la orde]]="Sí",F1412*K1412,0)</f>
        <v>44</v>
      </c>
      <c r="H1412" s="12">
        <f>IF(TablaCocina[[#This Row],[Cobro de la orde]]="Sí",(F1412-E1412)*K1412,0)</f>
        <v>18</v>
      </c>
      <c r="I1412" s="12">
        <f>IF(TablaCocina[[#This Row],[Cobro de la orde]]="Sí",F1412*K1412,0)</f>
        <v>44</v>
      </c>
      <c r="J1412" s="46">
        <f>IF(TablaCocina[[#This Row],[Cobro de la orde]]="Sí",H1412/G1412,0)</f>
        <v>0.40909090909090912</v>
      </c>
      <c r="K1412" s="12">
        <v>2</v>
      </c>
      <c r="L1412" s="12">
        <v>10</v>
      </c>
      <c r="M1412" s="6" t="s">
        <v>1143</v>
      </c>
      <c r="N1412" s="12" t="str">
        <f>VLOOKUP(TablaCocina[[#This Row],[Número de Orden]],TablaSala[[Número de Orden]:[Cobro de la Orden]],2,FALSE)</f>
        <v>Sí</v>
      </c>
    </row>
    <row r="1413" spans="1:14">
      <c r="A1413" s="6">
        <v>573</v>
      </c>
      <c r="B1413" s="12">
        <v>7</v>
      </c>
      <c r="C1413" s="6" t="s">
        <v>116</v>
      </c>
      <c r="D1413" s="12" t="s">
        <v>1162</v>
      </c>
      <c r="E1413" s="6">
        <v>13</v>
      </c>
      <c r="F1413" s="12">
        <v>21</v>
      </c>
      <c r="G1413" s="12">
        <f>IF(TablaCocina[[#This Row],[Cobro de la orde]]="Sí",F1413*K1413,0)</f>
        <v>63</v>
      </c>
      <c r="H1413" s="12">
        <f>IF(TablaCocina[[#This Row],[Cobro de la orde]]="Sí",(F1413-E1413)*K1413,0)</f>
        <v>24</v>
      </c>
      <c r="I1413" s="12">
        <f>IF(TablaCocina[[#This Row],[Cobro de la orde]]="Sí",F1413*K1413,0)</f>
        <v>63</v>
      </c>
      <c r="J1413" s="46">
        <f>IF(TablaCocina[[#This Row],[Cobro de la orde]]="Sí",H1413/G1413,0)</f>
        <v>0.38095238095238093</v>
      </c>
      <c r="K1413" s="12">
        <v>3</v>
      </c>
      <c r="L1413" s="12">
        <v>41</v>
      </c>
      <c r="M1413" s="6" t="s">
        <v>1142</v>
      </c>
      <c r="N1413" s="12" t="str">
        <f>VLOOKUP(TablaCocina[[#This Row],[Número de Orden]],TablaSala[[Número de Orden]:[Cobro de la Orden]],2,FALSE)</f>
        <v>Sí</v>
      </c>
    </row>
    <row r="1414" spans="1:14">
      <c r="A1414" s="6">
        <v>573</v>
      </c>
      <c r="B1414" s="12">
        <v>7</v>
      </c>
      <c r="C1414" s="6" t="s">
        <v>91</v>
      </c>
      <c r="D1414" s="12" t="s">
        <v>1159</v>
      </c>
      <c r="E1414" s="6">
        <v>20</v>
      </c>
      <c r="F1414" s="12">
        <v>34</v>
      </c>
      <c r="G1414" s="12">
        <f>IF(TablaCocina[[#This Row],[Cobro de la orde]]="Sí",F1414*K1414,0)</f>
        <v>102</v>
      </c>
      <c r="H1414" s="12">
        <f>IF(TablaCocina[[#This Row],[Cobro de la orde]]="Sí",(F1414-E1414)*K1414,0)</f>
        <v>42</v>
      </c>
      <c r="I1414" s="12">
        <f>IF(TablaCocina[[#This Row],[Cobro de la orde]]="Sí",F1414*K1414,0)</f>
        <v>102</v>
      </c>
      <c r="J1414" s="46">
        <f>IF(TablaCocina[[#This Row],[Cobro de la orde]]="Sí",H1414/G1414,0)</f>
        <v>0.41176470588235292</v>
      </c>
      <c r="K1414" s="12">
        <v>3</v>
      </c>
      <c r="L1414" s="12">
        <v>28</v>
      </c>
      <c r="M1414" s="6" t="s">
        <v>1143</v>
      </c>
      <c r="N1414" s="12" t="str">
        <f>VLOOKUP(TablaCocina[[#This Row],[Número de Orden]],TablaSala[[Número de Orden]:[Cobro de la Orden]],2,FALSE)</f>
        <v>Sí</v>
      </c>
    </row>
    <row r="1415" spans="1:14">
      <c r="A1415" s="6">
        <v>574</v>
      </c>
      <c r="B1415" s="12">
        <v>20</v>
      </c>
      <c r="C1415" s="6" t="s">
        <v>270</v>
      </c>
      <c r="D1415" s="12" t="s">
        <v>1164</v>
      </c>
      <c r="E1415" s="6">
        <v>15</v>
      </c>
      <c r="F1415" s="12">
        <v>26</v>
      </c>
      <c r="G1415" s="12">
        <f>IF(TablaCocina[[#This Row],[Cobro de la orde]]="Sí",F1415*K1415,0)</f>
        <v>0</v>
      </c>
      <c r="H1415" s="12">
        <f>IF(TablaCocina[[#This Row],[Cobro de la orde]]="Sí",(F1415-E1415)*K1415,0)</f>
        <v>0</v>
      </c>
      <c r="I1415" s="12">
        <f>IF(TablaCocina[[#This Row],[Cobro de la orde]]="Sí",F1415*K1415,0)</f>
        <v>0</v>
      </c>
      <c r="J1415" s="46">
        <f>IF(TablaCocina[[#This Row],[Cobro de la orde]]="Sí",H1415/G1415,0)</f>
        <v>0</v>
      </c>
      <c r="K1415" s="12">
        <v>3</v>
      </c>
      <c r="L1415" s="12">
        <v>50</v>
      </c>
      <c r="M1415" s="6" t="s">
        <v>1143</v>
      </c>
      <c r="N1415" s="12" t="str">
        <f>VLOOKUP(TablaCocina[[#This Row],[Número de Orden]],TablaSala[[Número de Orden]:[Cobro de la Orden]],2,FALSE)</f>
        <v>No</v>
      </c>
    </row>
    <row r="1416" spans="1:14">
      <c r="A1416" s="6">
        <v>574</v>
      </c>
      <c r="B1416" s="12">
        <v>20</v>
      </c>
      <c r="C1416" s="6" t="s">
        <v>120</v>
      </c>
      <c r="D1416" s="12" t="s">
        <v>1151</v>
      </c>
      <c r="E1416" s="6">
        <v>22</v>
      </c>
      <c r="F1416" s="12">
        <v>36</v>
      </c>
      <c r="G1416" s="12">
        <f>IF(TablaCocina[[#This Row],[Cobro de la orde]]="Sí",F1416*K1416,0)</f>
        <v>0</v>
      </c>
      <c r="H1416" s="12">
        <f>IF(TablaCocina[[#This Row],[Cobro de la orde]]="Sí",(F1416-E1416)*K1416,0)</f>
        <v>0</v>
      </c>
      <c r="I1416" s="12">
        <f>IF(TablaCocina[[#This Row],[Cobro de la orde]]="Sí",F1416*K1416,0)</f>
        <v>0</v>
      </c>
      <c r="J1416" s="46">
        <f>IF(TablaCocina[[#This Row],[Cobro de la orde]]="Sí",H1416/G1416,0)</f>
        <v>0</v>
      </c>
      <c r="K1416" s="12">
        <v>2</v>
      </c>
      <c r="L1416" s="12">
        <v>40</v>
      </c>
      <c r="M1416" s="6" t="s">
        <v>1142</v>
      </c>
      <c r="N1416" s="12" t="str">
        <f>VLOOKUP(TablaCocina[[#This Row],[Número de Orden]],TablaSala[[Número de Orden]:[Cobro de la Orden]],2,FALSE)</f>
        <v>No</v>
      </c>
    </row>
    <row r="1417" spans="1:14">
      <c r="A1417" s="6">
        <v>574</v>
      </c>
      <c r="B1417" s="12">
        <v>20</v>
      </c>
      <c r="C1417" s="6" t="s">
        <v>131</v>
      </c>
      <c r="D1417" s="12" t="s">
        <v>1163</v>
      </c>
      <c r="E1417" s="6">
        <v>10</v>
      </c>
      <c r="F1417" s="12">
        <v>18</v>
      </c>
      <c r="G1417" s="12">
        <f>IF(TablaCocina[[#This Row],[Cobro de la orde]]="Sí",F1417*K1417,0)</f>
        <v>0</v>
      </c>
      <c r="H1417" s="12">
        <f>IF(TablaCocina[[#This Row],[Cobro de la orde]]="Sí",(F1417-E1417)*K1417,0)</f>
        <v>0</v>
      </c>
      <c r="I1417" s="12">
        <f>IF(TablaCocina[[#This Row],[Cobro de la orde]]="Sí",F1417*K1417,0)</f>
        <v>0</v>
      </c>
      <c r="J1417" s="46">
        <f>IF(TablaCocina[[#This Row],[Cobro de la orde]]="Sí",H1417/G1417,0)</f>
        <v>0</v>
      </c>
      <c r="K1417" s="12">
        <v>2</v>
      </c>
      <c r="L1417" s="12">
        <v>37</v>
      </c>
      <c r="M1417" s="6" t="s">
        <v>1143</v>
      </c>
      <c r="N1417" s="12" t="str">
        <f>VLOOKUP(TablaCocina[[#This Row],[Número de Orden]],TablaSala[[Número de Orden]:[Cobro de la Orden]],2,FALSE)</f>
        <v>No</v>
      </c>
    </row>
    <row r="1418" spans="1:14">
      <c r="A1418" s="6">
        <v>574</v>
      </c>
      <c r="B1418" s="12">
        <v>20</v>
      </c>
      <c r="C1418" s="6" t="s">
        <v>116</v>
      </c>
      <c r="D1418" s="12" t="s">
        <v>1162</v>
      </c>
      <c r="E1418" s="6">
        <v>13</v>
      </c>
      <c r="F1418" s="12">
        <v>21</v>
      </c>
      <c r="G1418" s="12">
        <f>IF(TablaCocina[[#This Row],[Cobro de la orde]]="Sí",F1418*K1418,0)</f>
        <v>0</v>
      </c>
      <c r="H1418" s="12">
        <f>IF(TablaCocina[[#This Row],[Cobro de la orde]]="Sí",(F1418-E1418)*K1418,0)</f>
        <v>0</v>
      </c>
      <c r="I1418" s="12">
        <f>IF(TablaCocina[[#This Row],[Cobro de la orde]]="Sí",F1418*K1418,0)</f>
        <v>0</v>
      </c>
      <c r="J1418" s="46">
        <f>IF(TablaCocina[[#This Row],[Cobro de la orde]]="Sí",H1418/G1418,0)</f>
        <v>0</v>
      </c>
      <c r="K1418" s="12">
        <v>1</v>
      </c>
      <c r="L1418" s="12">
        <v>41</v>
      </c>
      <c r="M1418" s="6" t="s">
        <v>1143</v>
      </c>
      <c r="N1418" s="12" t="str">
        <f>VLOOKUP(TablaCocina[[#This Row],[Número de Orden]],TablaSala[[Número de Orden]:[Cobro de la Orden]],2,FALSE)</f>
        <v>No</v>
      </c>
    </row>
    <row r="1419" spans="1:14">
      <c r="A1419" s="6">
        <v>575</v>
      </c>
      <c r="B1419" s="12">
        <v>15</v>
      </c>
      <c r="C1419" s="6" t="s">
        <v>131</v>
      </c>
      <c r="D1419" s="12" t="s">
        <v>1163</v>
      </c>
      <c r="E1419" s="6">
        <v>10</v>
      </c>
      <c r="F1419" s="12">
        <v>18</v>
      </c>
      <c r="G1419" s="12">
        <f>IF(TablaCocina[[#This Row],[Cobro de la orde]]="Sí",F1419*K1419,0)</f>
        <v>18</v>
      </c>
      <c r="H1419" s="12">
        <f>IF(TablaCocina[[#This Row],[Cobro de la orde]]="Sí",(F1419-E1419)*K1419,0)</f>
        <v>8</v>
      </c>
      <c r="I1419" s="12">
        <f>IF(TablaCocina[[#This Row],[Cobro de la orde]]="Sí",F1419*K1419,0)</f>
        <v>18</v>
      </c>
      <c r="J1419" s="46">
        <f>IF(TablaCocina[[#This Row],[Cobro de la orde]]="Sí",H1419/G1419,0)</f>
        <v>0.44444444444444442</v>
      </c>
      <c r="K1419" s="12">
        <v>1</v>
      </c>
      <c r="L1419" s="12">
        <v>44</v>
      </c>
      <c r="M1419" s="6" t="s">
        <v>1142</v>
      </c>
      <c r="N1419" s="12" t="str">
        <f>VLOOKUP(TablaCocina[[#This Row],[Número de Orden]],TablaSala[[Número de Orden]:[Cobro de la Orden]],2,FALSE)</f>
        <v>Sí</v>
      </c>
    </row>
    <row r="1420" spans="1:14">
      <c r="A1420" s="6">
        <v>576</v>
      </c>
      <c r="B1420" s="12">
        <v>9</v>
      </c>
      <c r="C1420" s="6" t="s">
        <v>453</v>
      </c>
      <c r="D1420" s="12" t="s">
        <v>1153</v>
      </c>
      <c r="E1420" s="6">
        <v>20</v>
      </c>
      <c r="F1420" s="12">
        <v>33</v>
      </c>
      <c r="G1420" s="12">
        <f>IF(TablaCocina[[#This Row],[Cobro de la orde]]="Sí",F1420*K1420,0)</f>
        <v>33</v>
      </c>
      <c r="H1420" s="12">
        <f>IF(TablaCocina[[#This Row],[Cobro de la orde]]="Sí",(F1420-E1420)*K1420,0)</f>
        <v>13</v>
      </c>
      <c r="I1420" s="12">
        <f>IF(TablaCocina[[#This Row],[Cobro de la orde]]="Sí",F1420*K1420,0)</f>
        <v>33</v>
      </c>
      <c r="J1420" s="46">
        <f>IF(TablaCocina[[#This Row],[Cobro de la orde]]="Sí",H1420/G1420,0)</f>
        <v>0.39393939393939392</v>
      </c>
      <c r="K1420" s="12">
        <v>1</v>
      </c>
      <c r="L1420" s="12">
        <v>46</v>
      </c>
      <c r="M1420" s="6" t="s">
        <v>1142</v>
      </c>
      <c r="N1420" s="12" t="str">
        <f>VLOOKUP(TablaCocina[[#This Row],[Número de Orden]],TablaSala[[Número de Orden]:[Cobro de la Orden]],2,FALSE)</f>
        <v>Sí</v>
      </c>
    </row>
    <row r="1421" spans="1:14">
      <c r="A1421" s="6">
        <v>576</v>
      </c>
      <c r="B1421" s="12">
        <v>9</v>
      </c>
      <c r="C1421" s="6" t="s">
        <v>200</v>
      </c>
      <c r="D1421" s="12" t="s">
        <v>1148</v>
      </c>
      <c r="E1421" s="6">
        <v>19</v>
      </c>
      <c r="F1421" s="12">
        <v>31</v>
      </c>
      <c r="G1421" s="12">
        <f>IF(TablaCocina[[#This Row],[Cobro de la orde]]="Sí",F1421*K1421,0)</f>
        <v>93</v>
      </c>
      <c r="H1421" s="12">
        <f>IF(TablaCocina[[#This Row],[Cobro de la orde]]="Sí",(F1421-E1421)*K1421,0)</f>
        <v>36</v>
      </c>
      <c r="I1421" s="12">
        <f>IF(TablaCocina[[#This Row],[Cobro de la orde]]="Sí",F1421*K1421,0)</f>
        <v>93</v>
      </c>
      <c r="J1421" s="46">
        <f>IF(TablaCocina[[#This Row],[Cobro de la orde]]="Sí",H1421/G1421,0)</f>
        <v>0.38709677419354838</v>
      </c>
      <c r="K1421" s="12">
        <v>3</v>
      </c>
      <c r="L1421" s="12">
        <v>32</v>
      </c>
      <c r="M1421" s="6" t="s">
        <v>1142</v>
      </c>
      <c r="N1421" s="12" t="str">
        <f>VLOOKUP(TablaCocina[[#This Row],[Número de Orden]],TablaSala[[Número de Orden]:[Cobro de la Orden]],2,FALSE)</f>
        <v>Sí</v>
      </c>
    </row>
    <row r="1422" spans="1:14">
      <c r="A1422" s="6">
        <v>576</v>
      </c>
      <c r="B1422" s="12">
        <v>9</v>
      </c>
      <c r="C1422" s="6" t="s">
        <v>120</v>
      </c>
      <c r="D1422" s="12" t="s">
        <v>1151</v>
      </c>
      <c r="E1422" s="6">
        <v>22</v>
      </c>
      <c r="F1422" s="12">
        <v>36</v>
      </c>
      <c r="G1422" s="12">
        <f>IF(TablaCocina[[#This Row],[Cobro de la orde]]="Sí",F1422*K1422,0)</f>
        <v>108</v>
      </c>
      <c r="H1422" s="12">
        <f>IF(TablaCocina[[#This Row],[Cobro de la orde]]="Sí",(F1422-E1422)*K1422,0)</f>
        <v>42</v>
      </c>
      <c r="I1422" s="12">
        <f>IF(TablaCocina[[#This Row],[Cobro de la orde]]="Sí",F1422*K1422,0)</f>
        <v>108</v>
      </c>
      <c r="J1422" s="46">
        <f>IF(TablaCocina[[#This Row],[Cobro de la orde]]="Sí",H1422/G1422,0)</f>
        <v>0.3888888888888889</v>
      </c>
      <c r="K1422" s="12">
        <v>3</v>
      </c>
      <c r="L1422" s="12">
        <v>37</v>
      </c>
      <c r="M1422" s="6" t="s">
        <v>1143</v>
      </c>
      <c r="N1422" s="12" t="str">
        <f>VLOOKUP(TablaCocina[[#This Row],[Número de Orden]],TablaSala[[Número de Orden]:[Cobro de la Orden]],2,FALSE)</f>
        <v>Sí</v>
      </c>
    </row>
    <row r="1423" spans="1:14">
      <c r="A1423" s="6">
        <v>577</v>
      </c>
      <c r="B1423" s="12">
        <v>5</v>
      </c>
      <c r="C1423" s="6" t="s">
        <v>131</v>
      </c>
      <c r="D1423" s="12" t="s">
        <v>1163</v>
      </c>
      <c r="E1423" s="6">
        <v>10</v>
      </c>
      <c r="F1423" s="12">
        <v>18</v>
      </c>
      <c r="G1423" s="12">
        <f>IF(TablaCocina[[#This Row],[Cobro de la orde]]="Sí",F1423*K1423,0)</f>
        <v>18</v>
      </c>
      <c r="H1423" s="12">
        <f>IF(TablaCocina[[#This Row],[Cobro de la orde]]="Sí",(F1423-E1423)*K1423,0)</f>
        <v>8</v>
      </c>
      <c r="I1423" s="12">
        <f>IF(TablaCocina[[#This Row],[Cobro de la orde]]="Sí",F1423*K1423,0)</f>
        <v>18</v>
      </c>
      <c r="J1423" s="46">
        <f>IF(TablaCocina[[#This Row],[Cobro de la orde]]="Sí",H1423/G1423,0)</f>
        <v>0.44444444444444442</v>
      </c>
      <c r="K1423" s="12">
        <v>1</v>
      </c>
      <c r="L1423" s="12">
        <v>10</v>
      </c>
      <c r="M1423" s="6" t="s">
        <v>1143</v>
      </c>
      <c r="N1423" s="12" t="str">
        <f>VLOOKUP(TablaCocina[[#This Row],[Número de Orden]],TablaSala[[Número de Orden]:[Cobro de la Orden]],2,FALSE)</f>
        <v>Sí</v>
      </c>
    </row>
    <row r="1424" spans="1:14">
      <c r="A1424" s="6">
        <v>577</v>
      </c>
      <c r="B1424" s="12">
        <v>5</v>
      </c>
      <c r="C1424" s="6" t="s">
        <v>349</v>
      </c>
      <c r="D1424" s="12" t="s">
        <v>1158</v>
      </c>
      <c r="E1424" s="6">
        <v>13</v>
      </c>
      <c r="F1424" s="12">
        <v>22</v>
      </c>
      <c r="G1424" s="12">
        <f>IF(TablaCocina[[#This Row],[Cobro de la orde]]="Sí",F1424*K1424,0)</f>
        <v>22</v>
      </c>
      <c r="H1424" s="12">
        <f>IF(TablaCocina[[#This Row],[Cobro de la orde]]="Sí",(F1424-E1424)*K1424,0)</f>
        <v>9</v>
      </c>
      <c r="I1424" s="12">
        <f>IF(TablaCocina[[#This Row],[Cobro de la orde]]="Sí",F1424*K1424,0)</f>
        <v>22</v>
      </c>
      <c r="J1424" s="46">
        <f>IF(TablaCocina[[#This Row],[Cobro de la orde]]="Sí",H1424/G1424,0)</f>
        <v>0.40909090909090912</v>
      </c>
      <c r="K1424" s="12">
        <v>1</v>
      </c>
      <c r="L1424" s="12">
        <v>15</v>
      </c>
      <c r="M1424" s="6" t="s">
        <v>1142</v>
      </c>
      <c r="N1424" s="12" t="str">
        <f>VLOOKUP(TablaCocina[[#This Row],[Número de Orden]],TablaSala[[Número de Orden]:[Cobro de la Orden]],2,FALSE)</f>
        <v>Sí</v>
      </c>
    </row>
    <row r="1425" spans="1:14">
      <c r="A1425" s="6">
        <v>578</v>
      </c>
      <c r="B1425" s="12">
        <v>11</v>
      </c>
      <c r="C1425" s="6" t="s">
        <v>114</v>
      </c>
      <c r="D1425" s="12" t="s">
        <v>1147</v>
      </c>
      <c r="E1425" s="6">
        <v>18</v>
      </c>
      <c r="F1425" s="12">
        <v>30</v>
      </c>
      <c r="G1425" s="12">
        <f>IF(TablaCocina[[#This Row],[Cobro de la orde]]="Sí",F1425*K1425,0)</f>
        <v>90</v>
      </c>
      <c r="H1425" s="12">
        <f>IF(TablaCocina[[#This Row],[Cobro de la orde]]="Sí",(F1425-E1425)*K1425,0)</f>
        <v>36</v>
      </c>
      <c r="I1425" s="12">
        <f>IF(TablaCocina[[#This Row],[Cobro de la orde]]="Sí",F1425*K1425,0)</f>
        <v>90</v>
      </c>
      <c r="J1425" s="46">
        <f>IF(TablaCocina[[#This Row],[Cobro de la orde]]="Sí",H1425/G1425,0)</f>
        <v>0.4</v>
      </c>
      <c r="K1425" s="12">
        <v>3</v>
      </c>
      <c r="L1425" s="12">
        <v>44</v>
      </c>
      <c r="M1425" s="6" t="s">
        <v>1142</v>
      </c>
      <c r="N1425" s="12" t="str">
        <f>VLOOKUP(TablaCocina[[#This Row],[Número de Orden]],TablaSala[[Número de Orden]:[Cobro de la Orden]],2,FALSE)</f>
        <v>Sí</v>
      </c>
    </row>
    <row r="1426" spans="1:14">
      <c r="A1426" s="6">
        <v>579</v>
      </c>
      <c r="B1426" s="12">
        <v>9</v>
      </c>
      <c r="C1426" s="6" t="s">
        <v>209</v>
      </c>
      <c r="D1426" s="12" t="s">
        <v>1165</v>
      </c>
      <c r="E1426" s="6">
        <v>15</v>
      </c>
      <c r="F1426" s="12">
        <v>25</v>
      </c>
      <c r="G1426" s="12">
        <f>IF(TablaCocina[[#This Row],[Cobro de la orde]]="Sí",F1426*K1426,0)</f>
        <v>50</v>
      </c>
      <c r="H1426" s="12">
        <f>IF(TablaCocina[[#This Row],[Cobro de la orde]]="Sí",(F1426-E1426)*K1426,0)</f>
        <v>20</v>
      </c>
      <c r="I1426" s="12">
        <f>IF(TablaCocina[[#This Row],[Cobro de la orde]]="Sí",F1426*K1426,0)</f>
        <v>50</v>
      </c>
      <c r="J1426" s="46">
        <f>IF(TablaCocina[[#This Row],[Cobro de la orde]]="Sí",H1426/G1426,0)</f>
        <v>0.4</v>
      </c>
      <c r="K1426" s="12">
        <v>2</v>
      </c>
      <c r="L1426" s="12">
        <v>48</v>
      </c>
      <c r="M1426" s="6" t="s">
        <v>1142</v>
      </c>
      <c r="N1426" s="12" t="str">
        <f>VLOOKUP(TablaCocina[[#This Row],[Número de Orden]],TablaSala[[Número de Orden]:[Cobro de la Orden]],2,FALSE)</f>
        <v>Sí</v>
      </c>
    </row>
    <row r="1427" spans="1:14">
      <c r="A1427" s="6">
        <v>580</v>
      </c>
      <c r="B1427" s="12">
        <v>10</v>
      </c>
      <c r="C1427" s="6" t="s">
        <v>453</v>
      </c>
      <c r="D1427" s="12" t="s">
        <v>1153</v>
      </c>
      <c r="E1427" s="6">
        <v>20</v>
      </c>
      <c r="F1427" s="12">
        <v>33</v>
      </c>
      <c r="G1427" s="12">
        <f>IF(TablaCocina[[#This Row],[Cobro de la orde]]="Sí",F1427*K1427,0)</f>
        <v>33</v>
      </c>
      <c r="H1427" s="12">
        <f>IF(TablaCocina[[#This Row],[Cobro de la orde]]="Sí",(F1427-E1427)*K1427,0)</f>
        <v>13</v>
      </c>
      <c r="I1427" s="12">
        <f>IF(TablaCocina[[#This Row],[Cobro de la orde]]="Sí",F1427*K1427,0)</f>
        <v>33</v>
      </c>
      <c r="J1427" s="46">
        <f>IF(TablaCocina[[#This Row],[Cobro de la orde]]="Sí",H1427/G1427,0)</f>
        <v>0.39393939393939392</v>
      </c>
      <c r="K1427" s="12">
        <v>1</v>
      </c>
      <c r="L1427" s="12">
        <v>30</v>
      </c>
      <c r="M1427" s="6" t="s">
        <v>1142</v>
      </c>
      <c r="N1427" s="12" t="str">
        <f>VLOOKUP(TablaCocina[[#This Row],[Número de Orden]],TablaSala[[Número de Orden]:[Cobro de la Orden]],2,FALSE)</f>
        <v>Sí</v>
      </c>
    </row>
    <row r="1428" spans="1:14">
      <c r="A1428" s="6">
        <v>581</v>
      </c>
      <c r="B1428" s="12">
        <v>18</v>
      </c>
      <c r="C1428" s="6" t="s">
        <v>453</v>
      </c>
      <c r="D1428" s="12" t="s">
        <v>1153</v>
      </c>
      <c r="E1428" s="6">
        <v>20</v>
      </c>
      <c r="F1428" s="12">
        <v>33</v>
      </c>
      <c r="G1428" s="12">
        <f>IF(TablaCocina[[#This Row],[Cobro de la orde]]="Sí",F1428*K1428,0)</f>
        <v>33</v>
      </c>
      <c r="H1428" s="12">
        <f>IF(TablaCocina[[#This Row],[Cobro de la orde]]="Sí",(F1428-E1428)*K1428,0)</f>
        <v>13</v>
      </c>
      <c r="I1428" s="12">
        <f>IF(TablaCocina[[#This Row],[Cobro de la orde]]="Sí",F1428*K1428,0)</f>
        <v>33</v>
      </c>
      <c r="J1428" s="46">
        <f>IF(TablaCocina[[#This Row],[Cobro de la orde]]="Sí",H1428/G1428,0)</f>
        <v>0.39393939393939392</v>
      </c>
      <c r="K1428" s="12">
        <v>1</v>
      </c>
      <c r="L1428" s="12">
        <v>15</v>
      </c>
      <c r="M1428" s="6" t="s">
        <v>1142</v>
      </c>
      <c r="N1428" s="12" t="str">
        <f>VLOOKUP(TablaCocina[[#This Row],[Número de Orden]],TablaSala[[Número de Orden]:[Cobro de la Orden]],2,FALSE)</f>
        <v>Sí</v>
      </c>
    </row>
    <row r="1429" spans="1:14">
      <c r="A1429" s="6">
        <v>581</v>
      </c>
      <c r="B1429" s="12">
        <v>18</v>
      </c>
      <c r="C1429" s="6" t="s">
        <v>114</v>
      </c>
      <c r="D1429" s="12" t="s">
        <v>1147</v>
      </c>
      <c r="E1429" s="6">
        <v>18</v>
      </c>
      <c r="F1429" s="12">
        <v>30</v>
      </c>
      <c r="G1429" s="12">
        <f>IF(TablaCocina[[#This Row],[Cobro de la orde]]="Sí",F1429*K1429,0)</f>
        <v>90</v>
      </c>
      <c r="H1429" s="12">
        <f>IF(TablaCocina[[#This Row],[Cobro de la orde]]="Sí",(F1429-E1429)*K1429,0)</f>
        <v>36</v>
      </c>
      <c r="I1429" s="12">
        <f>IF(TablaCocina[[#This Row],[Cobro de la orde]]="Sí",F1429*K1429,0)</f>
        <v>90</v>
      </c>
      <c r="J1429" s="46">
        <f>IF(TablaCocina[[#This Row],[Cobro de la orde]]="Sí",H1429/G1429,0)</f>
        <v>0.4</v>
      </c>
      <c r="K1429" s="12">
        <v>3</v>
      </c>
      <c r="L1429" s="12">
        <v>40</v>
      </c>
      <c r="M1429" s="6" t="s">
        <v>1142</v>
      </c>
      <c r="N1429" s="12" t="str">
        <f>VLOOKUP(TablaCocina[[#This Row],[Número de Orden]],TablaSala[[Número de Orden]:[Cobro de la Orden]],2,FALSE)</f>
        <v>Sí</v>
      </c>
    </row>
    <row r="1430" spans="1:14">
      <c r="A1430" s="6">
        <v>582</v>
      </c>
      <c r="B1430" s="12">
        <v>3</v>
      </c>
      <c r="C1430" s="6" t="s">
        <v>184</v>
      </c>
      <c r="D1430" s="12" t="s">
        <v>1149</v>
      </c>
      <c r="E1430" s="6">
        <v>16</v>
      </c>
      <c r="F1430" s="12">
        <v>27</v>
      </c>
      <c r="G1430" s="12">
        <f>IF(TablaCocina[[#This Row],[Cobro de la orde]]="Sí",F1430*K1430,0)</f>
        <v>54</v>
      </c>
      <c r="H1430" s="12">
        <f>IF(TablaCocina[[#This Row],[Cobro de la orde]]="Sí",(F1430-E1430)*K1430,0)</f>
        <v>22</v>
      </c>
      <c r="I1430" s="12">
        <f>IF(TablaCocina[[#This Row],[Cobro de la orde]]="Sí",F1430*K1430,0)</f>
        <v>54</v>
      </c>
      <c r="J1430" s="46">
        <f>IF(TablaCocina[[#This Row],[Cobro de la orde]]="Sí",H1430/G1430,0)</f>
        <v>0.40740740740740738</v>
      </c>
      <c r="K1430" s="12">
        <v>2</v>
      </c>
      <c r="L1430" s="12">
        <v>42</v>
      </c>
      <c r="M1430" s="6" t="s">
        <v>1143</v>
      </c>
      <c r="N1430" s="12" t="str">
        <f>VLOOKUP(TablaCocina[[#This Row],[Número de Orden]],TablaSala[[Número de Orden]:[Cobro de la Orden]],2,FALSE)</f>
        <v>Sí</v>
      </c>
    </row>
    <row r="1431" spans="1:14">
      <c r="A1431" s="6">
        <v>583</v>
      </c>
      <c r="B1431" s="12">
        <v>9</v>
      </c>
      <c r="C1431" s="6" t="s">
        <v>194</v>
      </c>
      <c r="D1431" s="12" t="s">
        <v>1155</v>
      </c>
      <c r="E1431" s="6">
        <v>11</v>
      </c>
      <c r="F1431" s="12">
        <v>19</v>
      </c>
      <c r="G1431" s="12">
        <f>IF(TablaCocina[[#This Row],[Cobro de la orde]]="Sí",F1431*K1431,0)</f>
        <v>57</v>
      </c>
      <c r="H1431" s="12">
        <f>IF(TablaCocina[[#This Row],[Cobro de la orde]]="Sí",(F1431-E1431)*K1431,0)</f>
        <v>24</v>
      </c>
      <c r="I1431" s="12">
        <f>IF(TablaCocina[[#This Row],[Cobro de la orde]]="Sí",F1431*K1431,0)</f>
        <v>57</v>
      </c>
      <c r="J1431" s="46">
        <f>IF(TablaCocina[[#This Row],[Cobro de la orde]]="Sí",H1431/G1431,0)</f>
        <v>0.42105263157894735</v>
      </c>
      <c r="K1431" s="12">
        <v>3</v>
      </c>
      <c r="L1431" s="12">
        <v>15</v>
      </c>
      <c r="M1431" s="6" t="s">
        <v>1142</v>
      </c>
      <c r="N1431" s="12" t="str">
        <f>VLOOKUP(TablaCocina[[#This Row],[Número de Orden]],TablaSala[[Número de Orden]:[Cobro de la Orden]],2,FALSE)</f>
        <v>Sí</v>
      </c>
    </row>
    <row r="1432" spans="1:14">
      <c r="A1432" s="6">
        <v>583</v>
      </c>
      <c r="B1432" s="12">
        <v>9</v>
      </c>
      <c r="C1432" s="6" t="s">
        <v>131</v>
      </c>
      <c r="D1432" s="12" t="s">
        <v>1163</v>
      </c>
      <c r="E1432" s="6">
        <v>10</v>
      </c>
      <c r="F1432" s="12">
        <v>18</v>
      </c>
      <c r="G1432" s="12">
        <f>IF(TablaCocina[[#This Row],[Cobro de la orde]]="Sí",F1432*K1432,0)</f>
        <v>18</v>
      </c>
      <c r="H1432" s="12">
        <f>IF(TablaCocina[[#This Row],[Cobro de la orde]]="Sí",(F1432-E1432)*K1432,0)</f>
        <v>8</v>
      </c>
      <c r="I1432" s="12">
        <f>IF(TablaCocina[[#This Row],[Cobro de la orde]]="Sí",F1432*K1432,0)</f>
        <v>18</v>
      </c>
      <c r="J1432" s="46">
        <f>IF(TablaCocina[[#This Row],[Cobro de la orde]]="Sí",H1432/G1432,0)</f>
        <v>0.44444444444444442</v>
      </c>
      <c r="K1432" s="12">
        <v>1</v>
      </c>
      <c r="L1432" s="12">
        <v>11</v>
      </c>
      <c r="M1432" s="6" t="s">
        <v>1142</v>
      </c>
      <c r="N1432" s="12" t="str">
        <f>VLOOKUP(TablaCocina[[#This Row],[Número de Orden]],TablaSala[[Número de Orden]:[Cobro de la Orden]],2,FALSE)</f>
        <v>Sí</v>
      </c>
    </row>
    <row r="1433" spans="1:14">
      <c r="A1433" s="6">
        <v>583</v>
      </c>
      <c r="B1433" s="12">
        <v>9</v>
      </c>
      <c r="C1433" s="6" t="s">
        <v>273</v>
      </c>
      <c r="D1433" s="12" t="s">
        <v>1146</v>
      </c>
      <c r="E1433" s="6">
        <v>14</v>
      </c>
      <c r="F1433" s="12">
        <v>24</v>
      </c>
      <c r="G1433" s="12">
        <f>IF(TablaCocina[[#This Row],[Cobro de la orde]]="Sí",F1433*K1433,0)</f>
        <v>48</v>
      </c>
      <c r="H1433" s="12">
        <f>IF(TablaCocina[[#This Row],[Cobro de la orde]]="Sí",(F1433-E1433)*K1433,0)</f>
        <v>20</v>
      </c>
      <c r="I1433" s="12">
        <f>IF(TablaCocina[[#This Row],[Cobro de la orde]]="Sí",F1433*K1433,0)</f>
        <v>48</v>
      </c>
      <c r="J1433" s="46">
        <f>IF(TablaCocina[[#This Row],[Cobro de la orde]]="Sí",H1433/G1433,0)</f>
        <v>0.41666666666666669</v>
      </c>
      <c r="K1433" s="12">
        <v>2</v>
      </c>
      <c r="L1433" s="12">
        <v>29</v>
      </c>
      <c r="M1433" s="6" t="s">
        <v>1143</v>
      </c>
      <c r="N1433" s="12" t="str">
        <f>VLOOKUP(TablaCocina[[#This Row],[Número de Orden]],TablaSala[[Número de Orden]:[Cobro de la Orden]],2,FALSE)</f>
        <v>Sí</v>
      </c>
    </row>
    <row r="1434" spans="1:14">
      <c r="A1434" s="6">
        <v>583</v>
      </c>
      <c r="B1434" s="12">
        <v>9</v>
      </c>
      <c r="C1434" s="6" t="s">
        <v>79</v>
      </c>
      <c r="D1434" s="12" t="s">
        <v>1150</v>
      </c>
      <c r="E1434" s="6">
        <v>25</v>
      </c>
      <c r="F1434" s="12">
        <v>40</v>
      </c>
      <c r="G1434" s="12">
        <f>IF(TablaCocina[[#This Row],[Cobro de la orde]]="Sí",F1434*K1434,0)</f>
        <v>120</v>
      </c>
      <c r="H1434" s="12">
        <f>IF(TablaCocina[[#This Row],[Cobro de la orde]]="Sí",(F1434-E1434)*K1434,0)</f>
        <v>45</v>
      </c>
      <c r="I1434" s="12">
        <f>IF(TablaCocina[[#This Row],[Cobro de la orde]]="Sí",F1434*K1434,0)</f>
        <v>120</v>
      </c>
      <c r="J1434" s="46">
        <f>IF(TablaCocina[[#This Row],[Cobro de la orde]]="Sí",H1434/G1434,0)</f>
        <v>0.375</v>
      </c>
      <c r="K1434" s="12">
        <v>3</v>
      </c>
      <c r="L1434" s="12">
        <v>50</v>
      </c>
      <c r="M1434" s="6" t="s">
        <v>1143</v>
      </c>
      <c r="N1434" s="12" t="str">
        <f>VLOOKUP(TablaCocina[[#This Row],[Número de Orden]],TablaSala[[Número de Orden]:[Cobro de la Orden]],2,FALSE)</f>
        <v>Sí</v>
      </c>
    </row>
    <row r="1435" spans="1:14">
      <c r="A1435" s="6">
        <v>584</v>
      </c>
      <c r="B1435" s="12">
        <v>9</v>
      </c>
      <c r="C1435" s="6" t="s">
        <v>116</v>
      </c>
      <c r="D1435" s="12" t="s">
        <v>1162</v>
      </c>
      <c r="E1435" s="6">
        <v>13</v>
      </c>
      <c r="F1435" s="12">
        <v>21</v>
      </c>
      <c r="G1435" s="12">
        <f>IF(TablaCocina[[#This Row],[Cobro de la orde]]="Sí",F1435*K1435,0)</f>
        <v>21</v>
      </c>
      <c r="H1435" s="12">
        <f>IF(TablaCocina[[#This Row],[Cobro de la orde]]="Sí",(F1435-E1435)*K1435,0)</f>
        <v>8</v>
      </c>
      <c r="I1435" s="12">
        <f>IF(TablaCocina[[#This Row],[Cobro de la orde]]="Sí",F1435*K1435,0)</f>
        <v>21</v>
      </c>
      <c r="J1435" s="46">
        <f>IF(TablaCocina[[#This Row],[Cobro de la orde]]="Sí",H1435/G1435,0)</f>
        <v>0.38095238095238093</v>
      </c>
      <c r="K1435" s="12">
        <v>1</v>
      </c>
      <c r="L1435" s="12">
        <v>57</v>
      </c>
      <c r="M1435" s="6" t="s">
        <v>1143</v>
      </c>
      <c r="N1435" s="12" t="str">
        <f>VLOOKUP(TablaCocina[[#This Row],[Número de Orden]],TablaSala[[Número de Orden]:[Cobro de la Orden]],2,FALSE)</f>
        <v>Sí</v>
      </c>
    </row>
    <row r="1436" spans="1:14">
      <c r="A1436" s="6">
        <v>584</v>
      </c>
      <c r="B1436" s="12">
        <v>9</v>
      </c>
      <c r="C1436" s="6" t="s">
        <v>200</v>
      </c>
      <c r="D1436" s="12" t="s">
        <v>1148</v>
      </c>
      <c r="E1436" s="6">
        <v>19</v>
      </c>
      <c r="F1436" s="12">
        <v>31</v>
      </c>
      <c r="G1436" s="12">
        <f>IF(TablaCocina[[#This Row],[Cobro de la orde]]="Sí",F1436*K1436,0)</f>
        <v>62</v>
      </c>
      <c r="H1436" s="12">
        <f>IF(TablaCocina[[#This Row],[Cobro de la orde]]="Sí",(F1436-E1436)*K1436,0)</f>
        <v>24</v>
      </c>
      <c r="I1436" s="12">
        <f>IF(TablaCocina[[#This Row],[Cobro de la orde]]="Sí",F1436*K1436,0)</f>
        <v>62</v>
      </c>
      <c r="J1436" s="46">
        <f>IF(TablaCocina[[#This Row],[Cobro de la orde]]="Sí",H1436/G1436,0)</f>
        <v>0.38709677419354838</v>
      </c>
      <c r="K1436" s="12">
        <v>2</v>
      </c>
      <c r="L1436" s="12">
        <v>34</v>
      </c>
      <c r="M1436" s="6" t="s">
        <v>1142</v>
      </c>
      <c r="N1436" s="12" t="str">
        <f>VLOOKUP(TablaCocina[[#This Row],[Número de Orden]],TablaSala[[Número de Orden]:[Cobro de la Orden]],2,FALSE)</f>
        <v>Sí</v>
      </c>
    </row>
    <row r="1437" spans="1:14">
      <c r="A1437" s="6">
        <v>584</v>
      </c>
      <c r="B1437" s="12">
        <v>9</v>
      </c>
      <c r="C1437" s="6" t="s">
        <v>71</v>
      </c>
      <c r="D1437" s="12" t="s">
        <v>1154</v>
      </c>
      <c r="E1437" s="6">
        <v>16</v>
      </c>
      <c r="F1437" s="12">
        <v>28</v>
      </c>
      <c r="G1437" s="12">
        <f>IF(TablaCocina[[#This Row],[Cobro de la orde]]="Sí",F1437*K1437,0)</f>
        <v>56</v>
      </c>
      <c r="H1437" s="12">
        <f>IF(TablaCocina[[#This Row],[Cobro de la orde]]="Sí",(F1437-E1437)*K1437,0)</f>
        <v>24</v>
      </c>
      <c r="I1437" s="12">
        <f>IF(TablaCocina[[#This Row],[Cobro de la orde]]="Sí",F1437*K1437,0)</f>
        <v>56</v>
      </c>
      <c r="J1437" s="46">
        <f>IF(TablaCocina[[#This Row],[Cobro de la orde]]="Sí",H1437/G1437,0)</f>
        <v>0.42857142857142855</v>
      </c>
      <c r="K1437" s="12">
        <v>2</v>
      </c>
      <c r="L1437" s="12">
        <v>23</v>
      </c>
      <c r="M1437" s="6" t="s">
        <v>1142</v>
      </c>
      <c r="N1437" s="12" t="str">
        <f>VLOOKUP(TablaCocina[[#This Row],[Número de Orden]],TablaSala[[Número de Orden]:[Cobro de la Orden]],2,FALSE)</f>
        <v>Sí</v>
      </c>
    </row>
    <row r="1438" spans="1:14">
      <c r="A1438" s="6">
        <v>585</v>
      </c>
      <c r="B1438" s="12">
        <v>3</v>
      </c>
      <c r="C1438" s="6" t="s">
        <v>428</v>
      </c>
      <c r="D1438" s="12" t="s">
        <v>1157</v>
      </c>
      <c r="E1438" s="6">
        <v>19</v>
      </c>
      <c r="F1438" s="12">
        <v>32</v>
      </c>
      <c r="G1438" s="12">
        <f>IF(TablaCocina[[#This Row],[Cobro de la orde]]="Sí",F1438*K1438,0)</f>
        <v>0</v>
      </c>
      <c r="H1438" s="12">
        <f>IF(TablaCocina[[#This Row],[Cobro de la orde]]="Sí",(F1438-E1438)*K1438,0)</f>
        <v>0</v>
      </c>
      <c r="I1438" s="12">
        <f>IF(TablaCocina[[#This Row],[Cobro de la orde]]="Sí",F1438*K1438,0)</f>
        <v>0</v>
      </c>
      <c r="J1438" s="46">
        <f>IF(TablaCocina[[#This Row],[Cobro de la orde]]="Sí",H1438/G1438,0)</f>
        <v>0</v>
      </c>
      <c r="K1438" s="12">
        <v>1</v>
      </c>
      <c r="L1438" s="12">
        <v>35</v>
      </c>
      <c r="M1438" s="6" t="s">
        <v>1143</v>
      </c>
      <c r="N1438" s="12" t="str">
        <f>VLOOKUP(TablaCocina[[#This Row],[Número de Orden]],TablaSala[[Número de Orden]:[Cobro de la Orden]],2,FALSE)</f>
        <v>No</v>
      </c>
    </row>
    <row r="1439" spans="1:14">
      <c r="A1439" s="6">
        <v>585</v>
      </c>
      <c r="B1439" s="12">
        <v>3</v>
      </c>
      <c r="C1439" s="6" t="s">
        <v>47</v>
      </c>
      <c r="D1439" s="12" t="s">
        <v>1156</v>
      </c>
      <c r="E1439" s="6">
        <v>21</v>
      </c>
      <c r="F1439" s="12">
        <v>35</v>
      </c>
      <c r="G1439" s="12">
        <f>IF(TablaCocina[[#This Row],[Cobro de la orde]]="Sí",F1439*K1439,0)</f>
        <v>0</v>
      </c>
      <c r="H1439" s="12">
        <f>IF(TablaCocina[[#This Row],[Cobro de la orde]]="Sí",(F1439-E1439)*K1439,0)</f>
        <v>0</v>
      </c>
      <c r="I1439" s="12">
        <f>IF(TablaCocina[[#This Row],[Cobro de la orde]]="Sí",F1439*K1439,0)</f>
        <v>0</v>
      </c>
      <c r="J1439" s="46">
        <f>IF(TablaCocina[[#This Row],[Cobro de la orde]]="Sí",H1439/G1439,0)</f>
        <v>0</v>
      </c>
      <c r="K1439" s="12">
        <v>1</v>
      </c>
      <c r="L1439" s="12">
        <v>8</v>
      </c>
      <c r="M1439" s="6" t="s">
        <v>1143</v>
      </c>
      <c r="N1439" s="12" t="str">
        <f>VLOOKUP(TablaCocina[[#This Row],[Número de Orden]],TablaSala[[Número de Orden]:[Cobro de la Orden]],2,FALSE)</f>
        <v>No</v>
      </c>
    </row>
    <row r="1440" spans="1:14">
      <c r="A1440" s="6">
        <v>585</v>
      </c>
      <c r="B1440" s="12">
        <v>3</v>
      </c>
      <c r="C1440" s="6" t="s">
        <v>131</v>
      </c>
      <c r="D1440" s="12" t="s">
        <v>1163</v>
      </c>
      <c r="E1440" s="6">
        <v>10</v>
      </c>
      <c r="F1440" s="12">
        <v>18</v>
      </c>
      <c r="G1440" s="12">
        <f>IF(TablaCocina[[#This Row],[Cobro de la orde]]="Sí",F1440*K1440,0)</f>
        <v>0</v>
      </c>
      <c r="H1440" s="12">
        <f>IF(TablaCocina[[#This Row],[Cobro de la orde]]="Sí",(F1440-E1440)*K1440,0)</f>
        <v>0</v>
      </c>
      <c r="I1440" s="12">
        <f>IF(TablaCocina[[#This Row],[Cobro de la orde]]="Sí",F1440*K1440,0)</f>
        <v>0</v>
      </c>
      <c r="J1440" s="46">
        <f>IF(TablaCocina[[#This Row],[Cobro de la orde]]="Sí",H1440/G1440,0)</f>
        <v>0</v>
      </c>
      <c r="K1440" s="12">
        <v>2</v>
      </c>
      <c r="L1440" s="12">
        <v>22</v>
      </c>
      <c r="M1440" s="6" t="s">
        <v>1142</v>
      </c>
      <c r="N1440" s="12" t="str">
        <f>VLOOKUP(TablaCocina[[#This Row],[Número de Orden]],TablaSala[[Número de Orden]:[Cobro de la Orden]],2,FALSE)</f>
        <v>No</v>
      </c>
    </row>
    <row r="1441" spans="1:14">
      <c r="A1441" s="6">
        <v>585</v>
      </c>
      <c r="B1441" s="12">
        <v>3</v>
      </c>
      <c r="C1441" s="6" t="s">
        <v>209</v>
      </c>
      <c r="D1441" s="12" t="s">
        <v>1165</v>
      </c>
      <c r="E1441" s="6">
        <v>15</v>
      </c>
      <c r="F1441" s="12">
        <v>25</v>
      </c>
      <c r="G1441" s="12">
        <f>IF(TablaCocina[[#This Row],[Cobro de la orde]]="Sí",F1441*K1441,0)</f>
        <v>0</v>
      </c>
      <c r="H1441" s="12">
        <f>IF(TablaCocina[[#This Row],[Cobro de la orde]]="Sí",(F1441-E1441)*K1441,0)</f>
        <v>0</v>
      </c>
      <c r="I1441" s="12">
        <f>IF(TablaCocina[[#This Row],[Cobro de la orde]]="Sí",F1441*K1441,0)</f>
        <v>0</v>
      </c>
      <c r="J1441" s="46">
        <f>IF(TablaCocina[[#This Row],[Cobro de la orde]]="Sí",H1441/G1441,0)</f>
        <v>0</v>
      </c>
      <c r="K1441" s="12">
        <v>1</v>
      </c>
      <c r="L1441" s="12">
        <v>30</v>
      </c>
      <c r="M1441" s="6" t="s">
        <v>1143</v>
      </c>
      <c r="N1441" s="12" t="str">
        <f>VLOOKUP(TablaCocina[[#This Row],[Número de Orden]],TablaSala[[Número de Orden]:[Cobro de la Orden]],2,FALSE)</f>
        <v>No</v>
      </c>
    </row>
    <row r="1442" spans="1:14">
      <c r="A1442" s="6">
        <v>586</v>
      </c>
      <c r="B1442" s="12">
        <v>17</v>
      </c>
      <c r="C1442" s="6" t="s">
        <v>453</v>
      </c>
      <c r="D1442" s="12" t="s">
        <v>1153</v>
      </c>
      <c r="E1442" s="6">
        <v>20</v>
      </c>
      <c r="F1442" s="12">
        <v>33</v>
      </c>
      <c r="G1442" s="12">
        <f>IF(TablaCocina[[#This Row],[Cobro de la orde]]="Sí",F1442*K1442,0)</f>
        <v>99</v>
      </c>
      <c r="H1442" s="12">
        <f>IF(TablaCocina[[#This Row],[Cobro de la orde]]="Sí",(F1442-E1442)*K1442,0)</f>
        <v>39</v>
      </c>
      <c r="I1442" s="12">
        <f>IF(TablaCocina[[#This Row],[Cobro de la orde]]="Sí",F1442*K1442,0)</f>
        <v>99</v>
      </c>
      <c r="J1442" s="46">
        <f>IF(TablaCocina[[#This Row],[Cobro de la orde]]="Sí",H1442/G1442,0)</f>
        <v>0.39393939393939392</v>
      </c>
      <c r="K1442" s="12">
        <v>3</v>
      </c>
      <c r="L1442" s="12">
        <v>47</v>
      </c>
      <c r="M1442" s="6" t="s">
        <v>1143</v>
      </c>
      <c r="N1442" s="12" t="str">
        <f>VLOOKUP(TablaCocina[[#This Row],[Número de Orden]],TablaSala[[Número de Orden]:[Cobro de la Orden]],2,FALSE)</f>
        <v>Sí</v>
      </c>
    </row>
    <row r="1443" spans="1:14">
      <c r="A1443" s="6">
        <v>586</v>
      </c>
      <c r="B1443" s="12">
        <v>17</v>
      </c>
      <c r="C1443" s="6" t="s">
        <v>273</v>
      </c>
      <c r="D1443" s="12" t="s">
        <v>1146</v>
      </c>
      <c r="E1443" s="6">
        <v>14</v>
      </c>
      <c r="F1443" s="12">
        <v>24</v>
      </c>
      <c r="G1443" s="12">
        <f>IF(TablaCocina[[#This Row],[Cobro de la orde]]="Sí",F1443*K1443,0)</f>
        <v>72</v>
      </c>
      <c r="H1443" s="12">
        <f>IF(TablaCocina[[#This Row],[Cobro de la orde]]="Sí",(F1443-E1443)*K1443,0)</f>
        <v>30</v>
      </c>
      <c r="I1443" s="12">
        <f>IF(TablaCocina[[#This Row],[Cobro de la orde]]="Sí",F1443*K1443,0)</f>
        <v>72</v>
      </c>
      <c r="J1443" s="46">
        <f>IF(TablaCocina[[#This Row],[Cobro de la orde]]="Sí",H1443/G1443,0)</f>
        <v>0.41666666666666669</v>
      </c>
      <c r="K1443" s="12">
        <v>3</v>
      </c>
      <c r="L1443" s="12">
        <v>45</v>
      </c>
      <c r="M1443" s="6" t="s">
        <v>1142</v>
      </c>
      <c r="N1443" s="12" t="str">
        <f>VLOOKUP(TablaCocina[[#This Row],[Número de Orden]],TablaSala[[Número de Orden]:[Cobro de la Orden]],2,FALSE)</f>
        <v>Sí</v>
      </c>
    </row>
    <row r="1444" spans="1:14">
      <c r="A1444" s="6">
        <v>587</v>
      </c>
      <c r="B1444" s="12">
        <v>7</v>
      </c>
      <c r="C1444" s="6" t="s">
        <v>273</v>
      </c>
      <c r="D1444" s="12" t="s">
        <v>1146</v>
      </c>
      <c r="E1444" s="6">
        <v>14</v>
      </c>
      <c r="F1444" s="12">
        <v>24</v>
      </c>
      <c r="G1444" s="12">
        <f>IF(TablaCocina[[#This Row],[Cobro de la orde]]="Sí",F1444*K1444,0)</f>
        <v>48</v>
      </c>
      <c r="H1444" s="12">
        <f>IF(TablaCocina[[#This Row],[Cobro de la orde]]="Sí",(F1444-E1444)*K1444,0)</f>
        <v>20</v>
      </c>
      <c r="I1444" s="12">
        <f>IF(TablaCocina[[#This Row],[Cobro de la orde]]="Sí",F1444*K1444,0)</f>
        <v>48</v>
      </c>
      <c r="J1444" s="46">
        <f>IF(TablaCocina[[#This Row],[Cobro de la orde]]="Sí",H1444/G1444,0)</f>
        <v>0.41666666666666669</v>
      </c>
      <c r="K1444" s="12">
        <v>2</v>
      </c>
      <c r="L1444" s="12">
        <v>43</v>
      </c>
      <c r="M1444" s="6" t="s">
        <v>1143</v>
      </c>
      <c r="N1444" s="12" t="str">
        <f>VLOOKUP(TablaCocina[[#This Row],[Número de Orden]],TablaSala[[Número de Orden]:[Cobro de la Orden]],2,FALSE)</f>
        <v>Sí</v>
      </c>
    </row>
    <row r="1445" spans="1:14">
      <c r="A1445" s="6">
        <v>588</v>
      </c>
      <c r="B1445" s="12">
        <v>15</v>
      </c>
      <c r="C1445" s="6" t="s">
        <v>270</v>
      </c>
      <c r="D1445" s="12" t="s">
        <v>1164</v>
      </c>
      <c r="E1445" s="6">
        <v>15</v>
      </c>
      <c r="F1445" s="12">
        <v>26</v>
      </c>
      <c r="G1445" s="12">
        <f>IF(TablaCocina[[#This Row],[Cobro de la orde]]="Sí",F1445*K1445,0)</f>
        <v>26</v>
      </c>
      <c r="H1445" s="12">
        <f>IF(TablaCocina[[#This Row],[Cobro de la orde]]="Sí",(F1445-E1445)*K1445,0)</f>
        <v>11</v>
      </c>
      <c r="I1445" s="12">
        <f>IF(TablaCocina[[#This Row],[Cobro de la orde]]="Sí",F1445*K1445,0)</f>
        <v>26</v>
      </c>
      <c r="J1445" s="46">
        <f>IF(TablaCocina[[#This Row],[Cobro de la orde]]="Sí",H1445/G1445,0)</f>
        <v>0.42307692307692307</v>
      </c>
      <c r="K1445" s="12">
        <v>1</v>
      </c>
      <c r="L1445" s="12">
        <v>25</v>
      </c>
      <c r="M1445" s="6" t="s">
        <v>1143</v>
      </c>
      <c r="N1445" s="12" t="str">
        <f>VLOOKUP(TablaCocina[[#This Row],[Número de Orden]],TablaSala[[Número de Orden]:[Cobro de la Orden]],2,FALSE)</f>
        <v>Sí</v>
      </c>
    </row>
    <row r="1446" spans="1:14">
      <c r="A1446" s="6">
        <v>588</v>
      </c>
      <c r="B1446" s="12">
        <v>15</v>
      </c>
      <c r="C1446" s="6" t="s">
        <v>209</v>
      </c>
      <c r="D1446" s="12" t="s">
        <v>1165</v>
      </c>
      <c r="E1446" s="6">
        <v>15</v>
      </c>
      <c r="F1446" s="12">
        <v>25</v>
      </c>
      <c r="G1446" s="12">
        <f>IF(TablaCocina[[#This Row],[Cobro de la orde]]="Sí",F1446*K1446,0)</f>
        <v>75</v>
      </c>
      <c r="H1446" s="12">
        <f>IF(TablaCocina[[#This Row],[Cobro de la orde]]="Sí",(F1446-E1446)*K1446,0)</f>
        <v>30</v>
      </c>
      <c r="I1446" s="12">
        <f>IF(TablaCocina[[#This Row],[Cobro de la orde]]="Sí",F1446*K1446,0)</f>
        <v>75</v>
      </c>
      <c r="J1446" s="46">
        <f>IF(TablaCocina[[#This Row],[Cobro de la orde]]="Sí",H1446/G1446,0)</f>
        <v>0.4</v>
      </c>
      <c r="K1446" s="12">
        <v>3</v>
      </c>
      <c r="L1446" s="12">
        <v>12</v>
      </c>
      <c r="M1446" s="6" t="s">
        <v>1143</v>
      </c>
      <c r="N1446" s="12" t="str">
        <f>VLOOKUP(TablaCocina[[#This Row],[Número de Orden]],TablaSala[[Número de Orden]:[Cobro de la Orden]],2,FALSE)</f>
        <v>Sí</v>
      </c>
    </row>
    <row r="1447" spans="1:14">
      <c r="A1447" s="6">
        <v>589</v>
      </c>
      <c r="B1447" s="12">
        <v>10</v>
      </c>
      <c r="C1447" s="6" t="s">
        <v>345</v>
      </c>
      <c r="D1447" s="12" t="s">
        <v>1161</v>
      </c>
      <c r="E1447" s="6">
        <v>14</v>
      </c>
      <c r="F1447" s="12">
        <v>23</v>
      </c>
      <c r="G1447" s="12">
        <f>IF(TablaCocina[[#This Row],[Cobro de la orde]]="Sí",F1447*K1447,0)</f>
        <v>23</v>
      </c>
      <c r="H1447" s="12">
        <f>IF(TablaCocina[[#This Row],[Cobro de la orde]]="Sí",(F1447-E1447)*K1447,0)</f>
        <v>9</v>
      </c>
      <c r="I1447" s="12">
        <f>IF(TablaCocina[[#This Row],[Cobro de la orde]]="Sí",F1447*K1447,0)</f>
        <v>23</v>
      </c>
      <c r="J1447" s="46">
        <f>IF(TablaCocina[[#This Row],[Cobro de la orde]]="Sí",H1447/G1447,0)</f>
        <v>0.39130434782608697</v>
      </c>
      <c r="K1447" s="12">
        <v>1</v>
      </c>
      <c r="L1447" s="12">
        <v>45</v>
      </c>
      <c r="M1447" s="6" t="s">
        <v>1142</v>
      </c>
      <c r="N1447" s="12" t="str">
        <f>VLOOKUP(TablaCocina[[#This Row],[Número de Orden]],TablaSala[[Número de Orden]:[Cobro de la Orden]],2,FALSE)</f>
        <v>Sí</v>
      </c>
    </row>
    <row r="1448" spans="1:14">
      <c r="A1448" s="6">
        <v>589</v>
      </c>
      <c r="B1448" s="12">
        <v>10</v>
      </c>
      <c r="C1448" s="6" t="s">
        <v>91</v>
      </c>
      <c r="D1448" s="12" t="s">
        <v>1159</v>
      </c>
      <c r="E1448" s="6">
        <v>20</v>
      </c>
      <c r="F1448" s="12">
        <v>34</v>
      </c>
      <c r="G1448" s="12">
        <f>IF(TablaCocina[[#This Row],[Cobro de la orde]]="Sí",F1448*K1448,0)</f>
        <v>102</v>
      </c>
      <c r="H1448" s="12">
        <f>IF(TablaCocina[[#This Row],[Cobro de la orde]]="Sí",(F1448-E1448)*K1448,0)</f>
        <v>42</v>
      </c>
      <c r="I1448" s="12">
        <f>IF(TablaCocina[[#This Row],[Cobro de la orde]]="Sí",F1448*K1448,0)</f>
        <v>102</v>
      </c>
      <c r="J1448" s="46">
        <f>IF(TablaCocina[[#This Row],[Cobro de la orde]]="Sí",H1448/G1448,0)</f>
        <v>0.41176470588235292</v>
      </c>
      <c r="K1448" s="12">
        <v>3</v>
      </c>
      <c r="L1448" s="12">
        <v>59</v>
      </c>
      <c r="M1448" s="6" t="s">
        <v>1142</v>
      </c>
      <c r="N1448" s="12" t="str">
        <f>VLOOKUP(TablaCocina[[#This Row],[Número de Orden]],TablaSala[[Número de Orden]:[Cobro de la Orden]],2,FALSE)</f>
        <v>Sí</v>
      </c>
    </row>
    <row r="1449" spans="1:14">
      <c r="A1449" s="6">
        <v>589</v>
      </c>
      <c r="B1449" s="12">
        <v>10</v>
      </c>
      <c r="C1449" s="6" t="s">
        <v>116</v>
      </c>
      <c r="D1449" s="12" t="s">
        <v>1162</v>
      </c>
      <c r="E1449" s="6">
        <v>13</v>
      </c>
      <c r="F1449" s="12">
        <v>21</v>
      </c>
      <c r="G1449" s="12">
        <f>IF(TablaCocina[[#This Row],[Cobro de la orde]]="Sí",F1449*K1449,0)</f>
        <v>63</v>
      </c>
      <c r="H1449" s="12">
        <f>IF(TablaCocina[[#This Row],[Cobro de la orde]]="Sí",(F1449-E1449)*K1449,0)</f>
        <v>24</v>
      </c>
      <c r="I1449" s="12">
        <f>IF(TablaCocina[[#This Row],[Cobro de la orde]]="Sí",F1449*K1449,0)</f>
        <v>63</v>
      </c>
      <c r="J1449" s="46">
        <f>IF(TablaCocina[[#This Row],[Cobro de la orde]]="Sí",H1449/G1449,0)</f>
        <v>0.38095238095238093</v>
      </c>
      <c r="K1449" s="12">
        <v>3</v>
      </c>
      <c r="L1449" s="12">
        <v>7</v>
      </c>
      <c r="M1449" s="6" t="s">
        <v>1142</v>
      </c>
      <c r="N1449" s="12" t="str">
        <f>VLOOKUP(TablaCocina[[#This Row],[Número de Orden]],TablaSala[[Número de Orden]:[Cobro de la Orden]],2,FALSE)</f>
        <v>Sí</v>
      </c>
    </row>
    <row r="1450" spans="1:14">
      <c r="A1450" s="6">
        <v>589</v>
      </c>
      <c r="B1450" s="12">
        <v>10</v>
      </c>
      <c r="C1450" s="6" t="s">
        <v>428</v>
      </c>
      <c r="D1450" s="12" t="s">
        <v>1157</v>
      </c>
      <c r="E1450" s="6">
        <v>19</v>
      </c>
      <c r="F1450" s="12">
        <v>32</v>
      </c>
      <c r="G1450" s="12">
        <f>IF(TablaCocina[[#This Row],[Cobro de la orde]]="Sí",F1450*K1450,0)</f>
        <v>96</v>
      </c>
      <c r="H1450" s="12">
        <f>IF(TablaCocina[[#This Row],[Cobro de la orde]]="Sí",(F1450-E1450)*K1450,0)</f>
        <v>39</v>
      </c>
      <c r="I1450" s="12">
        <f>IF(TablaCocina[[#This Row],[Cobro de la orde]]="Sí",F1450*K1450,0)</f>
        <v>96</v>
      </c>
      <c r="J1450" s="46">
        <f>IF(TablaCocina[[#This Row],[Cobro de la orde]]="Sí",H1450/G1450,0)</f>
        <v>0.40625</v>
      </c>
      <c r="K1450" s="12">
        <v>3</v>
      </c>
      <c r="L1450" s="12">
        <v>9</v>
      </c>
      <c r="M1450" s="6" t="s">
        <v>1142</v>
      </c>
      <c r="N1450" s="12" t="str">
        <f>VLOOKUP(TablaCocina[[#This Row],[Número de Orden]],TablaSala[[Número de Orden]:[Cobro de la Orden]],2,FALSE)</f>
        <v>Sí</v>
      </c>
    </row>
    <row r="1451" spans="1:14">
      <c r="A1451" s="6">
        <v>590</v>
      </c>
      <c r="B1451" s="12">
        <v>3</v>
      </c>
      <c r="C1451" s="6" t="s">
        <v>91</v>
      </c>
      <c r="D1451" s="12" t="s">
        <v>1159</v>
      </c>
      <c r="E1451" s="6">
        <v>20</v>
      </c>
      <c r="F1451" s="12">
        <v>34</v>
      </c>
      <c r="G1451" s="12">
        <f>IF(TablaCocina[[#This Row],[Cobro de la orde]]="Sí",F1451*K1451,0)</f>
        <v>102</v>
      </c>
      <c r="H1451" s="12">
        <f>IF(TablaCocina[[#This Row],[Cobro de la orde]]="Sí",(F1451-E1451)*K1451,0)</f>
        <v>42</v>
      </c>
      <c r="I1451" s="12">
        <f>IF(TablaCocina[[#This Row],[Cobro de la orde]]="Sí",F1451*K1451,0)</f>
        <v>102</v>
      </c>
      <c r="J1451" s="46">
        <f>IF(TablaCocina[[#This Row],[Cobro de la orde]]="Sí",H1451/G1451,0)</f>
        <v>0.41176470588235292</v>
      </c>
      <c r="K1451" s="12">
        <v>3</v>
      </c>
      <c r="L1451" s="12">
        <v>43</v>
      </c>
      <c r="M1451" s="6" t="s">
        <v>1143</v>
      </c>
      <c r="N1451" s="12" t="str">
        <f>VLOOKUP(TablaCocina[[#This Row],[Número de Orden]],TablaSala[[Número de Orden]:[Cobro de la Orden]],2,FALSE)</f>
        <v>Sí</v>
      </c>
    </row>
    <row r="1452" spans="1:14">
      <c r="A1452" s="6">
        <v>590</v>
      </c>
      <c r="B1452" s="12">
        <v>3</v>
      </c>
      <c r="C1452" s="6" t="s">
        <v>255</v>
      </c>
      <c r="D1452" s="12" t="s">
        <v>1160</v>
      </c>
      <c r="E1452" s="6">
        <v>12</v>
      </c>
      <c r="F1452" s="12">
        <v>20</v>
      </c>
      <c r="G1452" s="12">
        <f>IF(TablaCocina[[#This Row],[Cobro de la orde]]="Sí",F1452*K1452,0)</f>
        <v>20</v>
      </c>
      <c r="H1452" s="12">
        <f>IF(TablaCocina[[#This Row],[Cobro de la orde]]="Sí",(F1452-E1452)*K1452,0)</f>
        <v>8</v>
      </c>
      <c r="I1452" s="12">
        <f>IF(TablaCocina[[#This Row],[Cobro de la orde]]="Sí",F1452*K1452,0)</f>
        <v>20</v>
      </c>
      <c r="J1452" s="46">
        <f>IF(TablaCocina[[#This Row],[Cobro de la orde]]="Sí",H1452/G1452,0)</f>
        <v>0.4</v>
      </c>
      <c r="K1452" s="12">
        <v>1</v>
      </c>
      <c r="L1452" s="12">
        <v>21</v>
      </c>
      <c r="M1452" s="6" t="s">
        <v>1143</v>
      </c>
      <c r="N1452" s="12" t="str">
        <f>VLOOKUP(TablaCocina[[#This Row],[Número de Orden]],TablaSala[[Número de Orden]:[Cobro de la Orden]],2,FALSE)</f>
        <v>Sí</v>
      </c>
    </row>
    <row r="1453" spans="1:14">
      <c r="A1453" s="6">
        <v>591</v>
      </c>
      <c r="B1453" s="12">
        <v>11</v>
      </c>
      <c r="C1453" s="6" t="s">
        <v>79</v>
      </c>
      <c r="D1453" s="12" t="s">
        <v>1150</v>
      </c>
      <c r="E1453" s="6">
        <v>25</v>
      </c>
      <c r="F1453" s="12">
        <v>40</v>
      </c>
      <c r="G1453" s="12">
        <f>IF(TablaCocina[[#This Row],[Cobro de la orde]]="Sí",F1453*K1453,0)</f>
        <v>120</v>
      </c>
      <c r="H1453" s="12">
        <f>IF(TablaCocina[[#This Row],[Cobro de la orde]]="Sí",(F1453-E1453)*K1453,0)</f>
        <v>45</v>
      </c>
      <c r="I1453" s="12">
        <f>IF(TablaCocina[[#This Row],[Cobro de la orde]]="Sí",F1453*K1453,0)</f>
        <v>120</v>
      </c>
      <c r="J1453" s="46">
        <f>IF(TablaCocina[[#This Row],[Cobro de la orde]]="Sí",H1453/G1453,0)</f>
        <v>0.375</v>
      </c>
      <c r="K1453" s="12">
        <v>3</v>
      </c>
      <c r="L1453" s="12">
        <v>51</v>
      </c>
      <c r="M1453" s="6" t="s">
        <v>1142</v>
      </c>
      <c r="N1453" s="12" t="str">
        <f>VLOOKUP(TablaCocina[[#This Row],[Número de Orden]],TablaSala[[Número de Orden]:[Cobro de la Orden]],2,FALSE)</f>
        <v>Sí</v>
      </c>
    </row>
    <row r="1454" spans="1:14">
      <c r="A1454" s="6">
        <v>592</v>
      </c>
      <c r="B1454" s="12">
        <v>5</v>
      </c>
      <c r="C1454" s="6" t="s">
        <v>349</v>
      </c>
      <c r="D1454" s="12" t="s">
        <v>1158</v>
      </c>
      <c r="E1454" s="6">
        <v>13</v>
      </c>
      <c r="F1454" s="12">
        <v>22</v>
      </c>
      <c r="G1454" s="12">
        <f>IF(TablaCocina[[#This Row],[Cobro de la orde]]="Sí",F1454*K1454,0)</f>
        <v>44</v>
      </c>
      <c r="H1454" s="12">
        <f>IF(TablaCocina[[#This Row],[Cobro de la orde]]="Sí",(F1454-E1454)*K1454,0)</f>
        <v>18</v>
      </c>
      <c r="I1454" s="12">
        <f>IF(TablaCocina[[#This Row],[Cobro de la orde]]="Sí",F1454*K1454,0)</f>
        <v>44</v>
      </c>
      <c r="J1454" s="46">
        <f>IF(TablaCocina[[#This Row],[Cobro de la orde]]="Sí",H1454/G1454,0)</f>
        <v>0.40909090909090912</v>
      </c>
      <c r="K1454" s="12">
        <v>2</v>
      </c>
      <c r="L1454" s="12">
        <v>59</v>
      </c>
      <c r="M1454" s="6" t="s">
        <v>1142</v>
      </c>
      <c r="N1454" s="12" t="str">
        <f>VLOOKUP(TablaCocina[[#This Row],[Número de Orden]],TablaSala[[Número de Orden]:[Cobro de la Orden]],2,FALSE)</f>
        <v>Sí</v>
      </c>
    </row>
    <row r="1455" spans="1:14">
      <c r="A1455" s="6">
        <v>592</v>
      </c>
      <c r="B1455" s="12">
        <v>5</v>
      </c>
      <c r="C1455" s="6" t="s">
        <v>209</v>
      </c>
      <c r="D1455" s="12" t="s">
        <v>1165</v>
      </c>
      <c r="E1455" s="6">
        <v>15</v>
      </c>
      <c r="F1455" s="12">
        <v>25</v>
      </c>
      <c r="G1455" s="12">
        <f>IF(TablaCocina[[#This Row],[Cobro de la orde]]="Sí",F1455*K1455,0)</f>
        <v>50</v>
      </c>
      <c r="H1455" s="12">
        <f>IF(TablaCocina[[#This Row],[Cobro de la orde]]="Sí",(F1455-E1455)*K1455,0)</f>
        <v>20</v>
      </c>
      <c r="I1455" s="12">
        <f>IF(TablaCocina[[#This Row],[Cobro de la orde]]="Sí",F1455*K1455,0)</f>
        <v>50</v>
      </c>
      <c r="J1455" s="46">
        <f>IF(TablaCocina[[#This Row],[Cobro de la orde]]="Sí",H1455/G1455,0)</f>
        <v>0.4</v>
      </c>
      <c r="K1455" s="12">
        <v>2</v>
      </c>
      <c r="L1455" s="12">
        <v>42</v>
      </c>
      <c r="M1455" s="6" t="s">
        <v>1142</v>
      </c>
      <c r="N1455" s="12" t="str">
        <f>VLOOKUP(TablaCocina[[#This Row],[Número de Orden]],TablaSala[[Número de Orden]:[Cobro de la Orden]],2,FALSE)</f>
        <v>Sí</v>
      </c>
    </row>
    <row r="1456" spans="1:14">
      <c r="A1456" s="6">
        <v>593</v>
      </c>
      <c r="B1456" s="12">
        <v>17</v>
      </c>
      <c r="C1456" s="6" t="s">
        <v>79</v>
      </c>
      <c r="D1456" s="12" t="s">
        <v>1150</v>
      </c>
      <c r="E1456" s="6">
        <v>25</v>
      </c>
      <c r="F1456" s="12">
        <v>40</v>
      </c>
      <c r="G1456" s="12">
        <f>IF(TablaCocina[[#This Row],[Cobro de la orde]]="Sí",F1456*K1456,0)</f>
        <v>40</v>
      </c>
      <c r="H1456" s="12">
        <f>IF(TablaCocina[[#This Row],[Cobro de la orde]]="Sí",(F1456-E1456)*K1456,0)</f>
        <v>15</v>
      </c>
      <c r="I1456" s="12">
        <f>IF(TablaCocina[[#This Row],[Cobro de la orde]]="Sí",F1456*K1456,0)</f>
        <v>40</v>
      </c>
      <c r="J1456" s="46">
        <f>IF(TablaCocina[[#This Row],[Cobro de la orde]]="Sí",H1456/G1456,0)</f>
        <v>0.375</v>
      </c>
      <c r="K1456" s="12">
        <v>1</v>
      </c>
      <c r="L1456" s="12">
        <v>30</v>
      </c>
      <c r="M1456" s="6" t="s">
        <v>1142</v>
      </c>
      <c r="N1456" s="12" t="str">
        <f>VLOOKUP(TablaCocina[[#This Row],[Número de Orden]],TablaSala[[Número de Orden]:[Cobro de la Orden]],2,FALSE)</f>
        <v>Sí</v>
      </c>
    </row>
    <row r="1457" spans="1:14">
      <c r="A1457" s="6">
        <v>593</v>
      </c>
      <c r="B1457" s="12">
        <v>17</v>
      </c>
      <c r="C1457" s="6" t="s">
        <v>200</v>
      </c>
      <c r="D1457" s="12" t="s">
        <v>1148</v>
      </c>
      <c r="E1457" s="6">
        <v>19</v>
      </c>
      <c r="F1457" s="12">
        <v>31</v>
      </c>
      <c r="G1457" s="12">
        <f>IF(TablaCocina[[#This Row],[Cobro de la orde]]="Sí",F1457*K1457,0)</f>
        <v>31</v>
      </c>
      <c r="H1457" s="12">
        <f>IF(TablaCocina[[#This Row],[Cobro de la orde]]="Sí",(F1457-E1457)*K1457,0)</f>
        <v>12</v>
      </c>
      <c r="I1457" s="12">
        <f>IF(TablaCocina[[#This Row],[Cobro de la orde]]="Sí",F1457*K1457,0)</f>
        <v>31</v>
      </c>
      <c r="J1457" s="46">
        <f>IF(TablaCocina[[#This Row],[Cobro de la orde]]="Sí",H1457/G1457,0)</f>
        <v>0.38709677419354838</v>
      </c>
      <c r="K1457" s="12">
        <v>1</v>
      </c>
      <c r="L1457" s="12">
        <v>8</v>
      </c>
      <c r="M1457" s="6" t="s">
        <v>1142</v>
      </c>
      <c r="N1457" s="12" t="str">
        <f>VLOOKUP(TablaCocina[[#This Row],[Número de Orden]],TablaSala[[Número de Orden]:[Cobro de la Orden]],2,FALSE)</f>
        <v>Sí</v>
      </c>
    </row>
    <row r="1458" spans="1:14">
      <c r="A1458" s="6">
        <v>593</v>
      </c>
      <c r="B1458" s="12">
        <v>17</v>
      </c>
      <c r="C1458" s="6" t="s">
        <v>453</v>
      </c>
      <c r="D1458" s="12" t="s">
        <v>1153</v>
      </c>
      <c r="E1458" s="6">
        <v>20</v>
      </c>
      <c r="F1458" s="12">
        <v>33</v>
      </c>
      <c r="G1458" s="12">
        <f>IF(TablaCocina[[#This Row],[Cobro de la orde]]="Sí",F1458*K1458,0)</f>
        <v>66</v>
      </c>
      <c r="H1458" s="12">
        <f>IF(TablaCocina[[#This Row],[Cobro de la orde]]="Sí",(F1458-E1458)*K1458,0)</f>
        <v>26</v>
      </c>
      <c r="I1458" s="12">
        <f>IF(TablaCocina[[#This Row],[Cobro de la orde]]="Sí",F1458*K1458,0)</f>
        <v>66</v>
      </c>
      <c r="J1458" s="46">
        <f>IF(TablaCocina[[#This Row],[Cobro de la orde]]="Sí",H1458/G1458,0)</f>
        <v>0.39393939393939392</v>
      </c>
      <c r="K1458" s="12">
        <v>2</v>
      </c>
      <c r="L1458" s="12">
        <v>5</v>
      </c>
      <c r="M1458" s="6" t="s">
        <v>1143</v>
      </c>
      <c r="N1458" s="12" t="str">
        <f>VLOOKUP(TablaCocina[[#This Row],[Número de Orden]],TablaSala[[Número de Orden]:[Cobro de la Orden]],2,FALSE)</f>
        <v>Sí</v>
      </c>
    </row>
    <row r="1459" spans="1:14">
      <c r="A1459" s="6">
        <v>593</v>
      </c>
      <c r="B1459" s="12">
        <v>17</v>
      </c>
      <c r="C1459" s="6" t="s">
        <v>120</v>
      </c>
      <c r="D1459" s="12" t="s">
        <v>1151</v>
      </c>
      <c r="E1459" s="6">
        <v>22</v>
      </c>
      <c r="F1459" s="12">
        <v>36</v>
      </c>
      <c r="G1459" s="12">
        <f>IF(TablaCocina[[#This Row],[Cobro de la orde]]="Sí",F1459*K1459,0)</f>
        <v>72</v>
      </c>
      <c r="H1459" s="12">
        <f>IF(TablaCocina[[#This Row],[Cobro de la orde]]="Sí",(F1459-E1459)*K1459,0)</f>
        <v>28</v>
      </c>
      <c r="I1459" s="12">
        <f>IF(TablaCocina[[#This Row],[Cobro de la orde]]="Sí",F1459*K1459,0)</f>
        <v>72</v>
      </c>
      <c r="J1459" s="46">
        <f>IF(TablaCocina[[#This Row],[Cobro de la orde]]="Sí",H1459/G1459,0)</f>
        <v>0.3888888888888889</v>
      </c>
      <c r="K1459" s="12">
        <v>2</v>
      </c>
      <c r="L1459" s="12">
        <v>5</v>
      </c>
      <c r="M1459" s="6" t="s">
        <v>1142</v>
      </c>
      <c r="N1459" s="12" t="str">
        <f>VLOOKUP(TablaCocina[[#This Row],[Número de Orden]],TablaSala[[Número de Orden]:[Cobro de la Orden]],2,FALSE)</f>
        <v>Sí</v>
      </c>
    </row>
    <row r="1460" spans="1:14">
      <c r="A1460" s="6">
        <v>594</v>
      </c>
      <c r="B1460" s="12">
        <v>17</v>
      </c>
      <c r="C1460" s="6" t="s">
        <v>453</v>
      </c>
      <c r="D1460" s="12" t="s">
        <v>1153</v>
      </c>
      <c r="E1460" s="6">
        <v>20</v>
      </c>
      <c r="F1460" s="12">
        <v>33</v>
      </c>
      <c r="G1460" s="12">
        <f>IF(TablaCocina[[#This Row],[Cobro de la orde]]="Sí",F1460*K1460,0)</f>
        <v>0</v>
      </c>
      <c r="H1460" s="12">
        <f>IF(TablaCocina[[#This Row],[Cobro de la orde]]="Sí",(F1460-E1460)*K1460,0)</f>
        <v>0</v>
      </c>
      <c r="I1460" s="12">
        <f>IF(TablaCocina[[#This Row],[Cobro de la orde]]="Sí",F1460*K1460,0)</f>
        <v>0</v>
      </c>
      <c r="J1460" s="46">
        <f>IF(TablaCocina[[#This Row],[Cobro de la orde]]="Sí",H1460/G1460,0)</f>
        <v>0</v>
      </c>
      <c r="K1460" s="12">
        <v>1</v>
      </c>
      <c r="L1460" s="12">
        <v>5</v>
      </c>
      <c r="M1460" s="6" t="s">
        <v>1142</v>
      </c>
      <c r="N1460" s="12" t="str">
        <f>VLOOKUP(TablaCocina[[#This Row],[Número de Orden]],TablaSala[[Número de Orden]:[Cobro de la Orden]],2,FALSE)</f>
        <v>No</v>
      </c>
    </row>
    <row r="1461" spans="1:14">
      <c r="A1461" s="6">
        <v>594</v>
      </c>
      <c r="B1461" s="12">
        <v>17</v>
      </c>
      <c r="C1461" s="6" t="s">
        <v>349</v>
      </c>
      <c r="D1461" s="12" t="s">
        <v>1158</v>
      </c>
      <c r="E1461" s="6">
        <v>13</v>
      </c>
      <c r="F1461" s="12">
        <v>22</v>
      </c>
      <c r="G1461" s="12">
        <f>IF(TablaCocina[[#This Row],[Cobro de la orde]]="Sí",F1461*K1461,0)</f>
        <v>0</v>
      </c>
      <c r="H1461" s="12">
        <f>IF(TablaCocina[[#This Row],[Cobro de la orde]]="Sí",(F1461-E1461)*K1461,0)</f>
        <v>0</v>
      </c>
      <c r="I1461" s="12">
        <f>IF(TablaCocina[[#This Row],[Cobro de la orde]]="Sí",F1461*K1461,0)</f>
        <v>0</v>
      </c>
      <c r="J1461" s="46">
        <f>IF(TablaCocina[[#This Row],[Cobro de la orde]]="Sí",H1461/G1461,0)</f>
        <v>0</v>
      </c>
      <c r="K1461" s="12">
        <v>3</v>
      </c>
      <c r="L1461" s="12">
        <v>44</v>
      </c>
      <c r="M1461" s="6" t="s">
        <v>1142</v>
      </c>
      <c r="N1461" s="12" t="str">
        <f>VLOOKUP(TablaCocina[[#This Row],[Número de Orden]],TablaSala[[Número de Orden]:[Cobro de la Orden]],2,FALSE)</f>
        <v>No</v>
      </c>
    </row>
    <row r="1462" spans="1:14">
      <c r="A1462" s="6">
        <v>594</v>
      </c>
      <c r="B1462" s="12">
        <v>17</v>
      </c>
      <c r="C1462" s="6" t="s">
        <v>255</v>
      </c>
      <c r="D1462" s="12" t="s">
        <v>1160</v>
      </c>
      <c r="E1462" s="6">
        <v>12</v>
      </c>
      <c r="F1462" s="12">
        <v>20</v>
      </c>
      <c r="G1462" s="12">
        <f>IF(TablaCocina[[#This Row],[Cobro de la orde]]="Sí",F1462*K1462,0)</f>
        <v>0</v>
      </c>
      <c r="H1462" s="12">
        <f>IF(TablaCocina[[#This Row],[Cobro de la orde]]="Sí",(F1462-E1462)*K1462,0)</f>
        <v>0</v>
      </c>
      <c r="I1462" s="12">
        <f>IF(TablaCocina[[#This Row],[Cobro de la orde]]="Sí",F1462*K1462,0)</f>
        <v>0</v>
      </c>
      <c r="J1462" s="46">
        <f>IF(TablaCocina[[#This Row],[Cobro de la orde]]="Sí",H1462/G1462,0)</f>
        <v>0</v>
      </c>
      <c r="K1462" s="12">
        <v>2</v>
      </c>
      <c r="L1462" s="12">
        <v>49</v>
      </c>
      <c r="M1462" s="6" t="s">
        <v>1142</v>
      </c>
      <c r="N1462" s="12" t="str">
        <f>VLOOKUP(TablaCocina[[#This Row],[Número de Orden]],TablaSala[[Número de Orden]:[Cobro de la Orden]],2,FALSE)</f>
        <v>No</v>
      </c>
    </row>
    <row r="1463" spans="1:14">
      <c r="A1463" s="6">
        <v>595</v>
      </c>
      <c r="B1463" s="12">
        <v>9</v>
      </c>
      <c r="C1463" s="6" t="s">
        <v>116</v>
      </c>
      <c r="D1463" s="12" t="s">
        <v>1162</v>
      </c>
      <c r="E1463" s="6">
        <v>13</v>
      </c>
      <c r="F1463" s="12">
        <v>21</v>
      </c>
      <c r="G1463" s="12">
        <f>IF(TablaCocina[[#This Row],[Cobro de la orde]]="Sí",F1463*K1463,0)</f>
        <v>42</v>
      </c>
      <c r="H1463" s="12">
        <f>IF(TablaCocina[[#This Row],[Cobro de la orde]]="Sí",(F1463-E1463)*K1463,0)</f>
        <v>16</v>
      </c>
      <c r="I1463" s="12">
        <f>IF(TablaCocina[[#This Row],[Cobro de la orde]]="Sí",F1463*K1463,0)</f>
        <v>42</v>
      </c>
      <c r="J1463" s="46">
        <f>IF(TablaCocina[[#This Row],[Cobro de la orde]]="Sí",H1463/G1463,0)</f>
        <v>0.38095238095238093</v>
      </c>
      <c r="K1463" s="12">
        <v>2</v>
      </c>
      <c r="L1463" s="12">
        <v>5</v>
      </c>
      <c r="M1463" s="6" t="s">
        <v>1142</v>
      </c>
      <c r="N1463" s="12" t="str">
        <f>VLOOKUP(TablaCocina[[#This Row],[Número de Orden]],TablaSala[[Número de Orden]:[Cobro de la Orden]],2,FALSE)</f>
        <v>Sí</v>
      </c>
    </row>
    <row r="1464" spans="1:14">
      <c r="A1464" s="6">
        <v>595</v>
      </c>
      <c r="B1464" s="12">
        <v>9</v>
      </c>
      <c r="C1464" s="6" t="s">
        <v>114</v>
      </c>
      <c r="D1464" s="12" t="s">
        <v>1147</v>
      </c>
      <c r="E1464" s="6">
        <v>18</v>
      </c>
      <c r="F1464" s="12">
        <v>30</v>
      </c>
      <c r="G1464" s="12">
        <f>IF(TablaCocina[[#This Row],[Cobro de la orde]]="Sí",F1464*K1464,0)</f>
        <v>30</v>
      </c>
      <c r="H1464" s="12">
        <f>IF(TablaCocina[[#This Row],[Cobro de la orde]]="Sí",(F1464-E1464)*K1464,0)</f>
        <v>12</v>
      </c>
      <c r="I1464" s="12">
        <f>IF(TablaCocina[[#This Row],[Cobro de la orde]]="Sí",F1464*K1464,0)</f>
        <v>30</v>
      </c>
      <c r="J1464" s="46">
        <f>IF(TablaCocina[[#This Row],[Cobro de la orde]]="Sí",H1464/G1464,0)</f>
        <v>0.4</v>
      </c>
      <c r="K1464" s="12">
        <v>1</v>
      </c>
      <c r="L1464" s="12">
        <v>44</v>
      </c>
      <c r="M1464" s="6" t="s">
        <v>1143</v>
      </c>
      <c r="N1464" s="12" t="str">
        <f>VLOOKUP(TablaCocina[[#This Row],[Número de Orden]],TablaSala[[Número de Orden]:[Cobro de la Orden]],2,FALSE)</f>
        <v>Sí</v>
      </c>
    </row>
    <row r="1465" spans="1:14">
      <c r="A1465" s="6">
        <v>596</v>
      </c>
      <c r="B1465" s="12">
        <v>18</v>
      </c>
      <c r="C1465" s="6" t="s">
        <v>345</v>
      </c>
      <c r="D1465" s="12" t="s">
        <v>1161</v>
      </c>
      <c r="E1465" s="6">
        <v>14</v>
      </c>
      <c r="F1465" s="12">
        <v>23</v>
      </c>
      <c r="G1465" s="12">
        <f>IF(TablaCocina[[#This Row],[Cobro de la orde]]="Sí",F1465*K1465,0)</f>
        <v>0</v>
      </c>
      <c r="H1465" s="12">
        <f>IF(TablaCocina[[#This Row],[Cobro de la orde]]="Sí",(F1465-E1465)*K1465,0)</f>
        <v>0</v>
      </c>
      <c r="I1465" s="12">
        <f>IF(TablaCocina[[#This Row],[Cobro de la orde]]="Sí",F1465*K1465,0)</f>
        <v>0</v>
      </c>
      <c r="J1465" s="46">
        <f>IF(TablaCocina[[#This Row],[Cobro de la orde]]="Sí",H1465/G1465,0)</f>
        <v>0</v>
      </c>
      <c r="K1465" s="12">
        <v>2</v>
      </c>
      <c r="L1465" s="12">
        <v>47</v>
      </c>
      <c r="M1465" s="6" t="s">
        <v>1143</v>
      </c>
      <c r="N1465" s="12" t="str">
        <f>VLOOKUP(TablaCocina[[#This Row],[Número de Orden]],TablaSala[[Número de Orden]:[Cobro de la Orden]],2,FALSE)</f>
        <v>No</v>
      </c>
    </row>
    <row r="1466" spans="1:14">
      <c r="A1466" s="6">
        <v>596</v>
      </c>
      <c r="B1466" s="12">
        <v>18</v>
      </c>
      <c r="C1466" s="6" t="s">
        <v>273</v>
      </c>
      <c r="D1466" s="12" t="s">
        <v>1146</v>
      </c>
      <c r="E1466" s="6">
        <v>14</v>
      </c>
      <c r="F1466" s="12">
        <v>24</v>
      </c>
      <c r="G1466" s="12">
        <f>IF(TablaCocina[[#This Row],[Cobro de la orde]]="Sí",F1466*K1466,0)</f>
        <v>0</v>
      </c>
      <c r="H1466" s="12">
        <f>IF(TablaCocina[[#This Row],[Cobro de la orde]]="Sí",(F1466-E1466)*K1466,0)</f>
        <v>0</v>
      </c>
      <c r="I1466" s="12">
        <f>IF(TablaCocina[[#This Row],[Cobro de la orde]]="Sí",F1466*K1466,0)</f>
        <v>0</v>
      </c>
      <c r="J1466" s="46">
        <f>IF(TablaCocina[[#This Row],[Cobro de la orde]]="Sí",H1466/G1466,0)</f>
        <v>0</v>
      </c>
      <c r="K1466" s="12">
        <v>2</v>
      </c>
      <c r="L1466" s="12">
        <v>50</v>
      </c>
      <c r="M1466" s="6" t="s">
        <v>1143</v>
      </c>
      <c r="N1466" s="12" t="str">
        <f>VLOOKUP(TablaCocina[[#This Row],[Número de Orden]],TablaSala[[Número de Orden]:[Cobro de la Orden]],2,FALSE)</f>
        <v>No</v>
      </c>
    </row>
    <row r="1467" spans="1:14">
      <c r="A1467" s="6">
        <v>596</v>
      </c>
      <c r="B1467" s="12">
        <v>18</v>
      </c>
      <c r="C1467" s="6" t="s">
        <v>428</v>
      </c>
      <c r="D1467" s="12" t="s">
        <v>1157</v>
      </c>
      <c r="E1467" s="6">
        <v>19</v>
      </c>
      <c r="F1467" s="12">
        <v>32</v>
      </c>
      <c r="G1467" s="12">
        <f>IF(TablaCocina[[#This Row],[Cobro de la orde]]="Sí",F1467*K1467,0)</f>
        <v>0</v>
      </c>
      <c r="H1467" s="12">
        <f>IF(TablaCocina[[#This Row],[Cobro de la orde]]="Sí",(F1467-E1467)*K1467,0)</f>
        <v>0</v>
      </c>
      <c r="I1467" s="12">
        <f>IF(TablaCocina[[#This Row],[Cobro de la orde]]="Sí",F1467*K1467,0)</f>
        <v>0</v>
      </c>
      <c r="J1467" s="46">
        <f>IF(TablaCocina[[#This Row],[Cobro de la orde]]="Sí",H1467/G1467,0)</f>
        <v>0</v>
      </c>
      <c r="K1467" s="12">
        <v>3</v>
      </c>
      <c r="L1467" s="12">
        <v>42</v>
      </c>
      <c r="M1467" s="6" t="s">
        <v>1143</v>
      </c>
      <c r="N1467" s="12" t="str">
        <f>VLOOKUP(TablaCocina[[#This Row],[Número de Orden]],TablaSala[[Número de Orden]:[Cobro de la Orden]],2,FALSE)</f>
        <v>No</v>
      </c>
    </row>
    <row r="1468" spans="1:14">
      <c r="A1468" s="6">
        <v>596</v>
      </c>
      <c r="B1468" s="12">
        <v>18</v>
      </c>
      <c r="C1468" s="6" t="s">
        <v>209</v>
      </c>
      <c r="D1468" s="12" t="s">
        <v>1165</v>
      </c>
      <c r="E1468" s="6">
        <v>15</v>
      </c>
      <c r="F1468" s="12">
        <v>25</v>
      </c>
      <c r="G1468" s="12">
        <f>IF(TablaCocina[[#This Row],[Cobro de la orde]]="Sí",F1468*K1468,0)</f>
        <v>0</v>
      </c>
      <c r="H1468" s="12">
        <f>IF(TablaCocina[[#This Row],[Cobro de la orde]]="Sí",(F1468-E1468)*K1468,0)</f>
        <v>0</v>
      </c>
      <c r="I1468" s="12">
        <f>IF(TablaCocina[[#This Row],[Cobro de la orde]]="Sí",F1468*K1468,0)</f>
        <v>0</v>
      </c>
      <c r="J1468" s="46">
        <f>IF(TablaCocina[[#This Row],[Cobro de la orde]]="Sí",H1468/G1468,0)</f>
        <v>0</v>
      </c>
      <c r="K1468" s="12">
        <v>2</v>
      </c>
      <c r="L1468" s="12">
        <v>19</v>
      </c>
      <c r="M1468" s="6" t="s">
        <v>1142</v>
      </c>
      <c r="N1468" s="12" t="str">
        <f>VLOOKUP(TablaCocina[[#This Row],[Número de Orden]],TablaSala[[Número de Orden]:[Cobro de la Orden]],2,FALSE)</f>
        <v>No</v>
      </c>
    </row>
    <row r="1469" spans="1:14">
      <c r="A1469" s="6">
        <v>597</v>
      </c>
      <c r="B1469" s="12">
        <v>16</v>
      </c>
      <c r="C1469" s="6" t="s">
        <v>71</v>
      </c>
      <c r="D1469" s="12" t="s">
        <v>1154</v>
      </c>
      <c r="E1469" s="6">
        <v>16</v>
      </c>
      <c r="F1469" s="12">
        <v>28</v>
      </c>
      <c r="G1469" s="12">
        <f>IF(TablaCocina[[#This Row],[Cobro de la orde]]="Sí",F1469*K1469,0)</f>
        <v>28</v>
      </c>
      <c r="H1469" s="12">
        <f>IF(TablaCocina[[#This Row],[Cobro de la orde]]="Sí",(F1469-E1469)*K1469,0)</f>
        <v>12</v>
      </c>
      <c r="I1469" s="12">
        <f>IF(TablaCocina[[#This Row],[Cobro de la orde]]="Sí",F1469*K1469,0)</f>
        <v>28</v>
      </c>
      <c r="J1469" s="46">
        <f>IF(TablaCocina[[#This Row],[Cobro de la orde]]="Sí",H1469/G1469,0)</f>
        <v>0.42857142857142855</v>
      </c>
      <c r="K1469" s="12">
        <v>1</v>
      </c>
      <c r="L1469" s="12">
        <v>39</v>
      </c>
      <c r="M1469" s="6" t="s">
        <v>1143</v>
      </c>
      <c r="N1469" s="12" t="str">
        <f>VLOOKUP(TablaCocina[[#This Row],[Número de Orden]],TablaSala[[Número de Orden]:[Cobro de la Orden]],2,FALSE)</f>
        <v>Sí</v>
      </c>
    </row>
    <row r="1470" spans="1:14">
      <c r="A1470" s="6">
        <v>597</v>
      </c>
      <c r="B1470" s="12">
        <v>16</v>
      </c>
      <c r="C1470" s="6" t="s">
        <v>131</v>
      </c>
      <c r="D1470" s="12" t="s">
        <v>1163</v>
      </c>
      <c r="E1470" s="6">
        <v>10</v>
      </c>
      <c r="F1470" s="12">
        <v>18</v>
      </c>
      <c r="G1470" s="12">
        <f>IF(TablaCocina[[#This Row],[Cobro de la orde]]="Sí",F1470*K1470,0)</f>
        <v>18</v>
      </c>
      <c r="H1470" s="12">
        <f>IF(TablaCocina[[#This Row],[Cobro de la orde]]="Sí",(F1470-E1470)*K1470,0)</f>
        <v>8</v>
      </c>
      <c r="I1470" s="12">
        <f>IF(TablaCocina[[#This Row],[Cobro de la orde]]="Sí",F1470*K1470,0)</f>
        <v>18</v>
      </c>
      <c r="J1470" s="46">
        <f>IF(TablaCocina[[#This Row],[Cobro de la orde]]="Sí",H1470/G1470,0)</f>
        <v>0.44444444444444442</v>
      </c>
      <c r="K1470" s="12">
        <v>1</v>
      </c>
      <c r="L1470" s="12">
        <v>55</v>
      </c>
      <c r="M1470" s="6" t="s">
        <v>1143</v>
      </c>
      <c r="N1470" s="12" t="str">
        <f>VLOOKUP(TablaCocina[[#This Row],[Número de Orden]],TablaSala[[Número de Orden]:[Cobro de la Orden]],2,FALSE)</f>
        <v>Sí</v>
      </c>
    </row>
    <row r="1471" spans="1:14">
      <c r="A1471" s="6">
        <v>597</v>
      </c>
      <c r="B1471" s="12">
        <v>16</v>
      </c>
      <c r="C1471" s="6" t="s">
        <v>79</v>
      </c>
      <c r="D1471" s="12" t="s">
        <v>1150</v>
      </c>
      <c r="E1471" s="6">
        <v>25</v>
      </c>
      <c r="F1471" s="12">
        <v>40</v>
      </c>
      <c r="G1471" s="12">
        <f>IF(TablaCocina[[#This Row],[Cobro de la orde]]="Sí",F1471*K1471,0)</f>
        <v>80</v>
      </c>
      <c r="H1471" s="12">
        <f>IF(TablaCocina[[#This Row],[Cobro de la orde]]="Sí",(F1471-E1471)*K1471,0)</f>
        <v>30</v>
      </c>
      <c r="I1471" s="12">
        <f>IF(TablaCocina[[#This Row],[Cobro de la orde]]="Sí",F1471*K1471,0)</f>
        <v>80</v>
      </c>
      <c r="J1471" s="46">
        <f>IF(TablaCocina[[#This Row],[Cobro de la orde]]="Sí",H1471/G1471,0)</f>
        <v>0.375</v>
      </c>
      <c r="K1471" s="12">
        <v>2</v>
      </c>
      <c r="L1471" s="12">
        <v>39</v>
      </c>
      <c r="M1471" s="6" t="s">
        <v>1143</v>
      </c>
      <c r="N1471" s="12" t="str">
        <f>VLOOKUP(TablaCocina[[#This Row],[Número de Orden]],TablaSala[[Número de Orden]:[Cobro de la Orden]],2,FALSE)</f>
        <v>Sí</v>
      </c>
    </row>
    <row r="1472" spans="1:14">
      <c r="A1472" s="6">
        <v>597</v>
      </c>
      <c r="B1472" s="12">
        <v>16</v>
      </c>
      <c r="C1472" s="6" t="s">
        <v>273</v>
      </c>
      <c r="D1472" s="12" t="s">
        <v>1146</v>
      </c>
      <c r="E1472" s="6">
        <v>14</v>
      </c>
      <c r="F1472" s="12">
        <v>24</v>
      </c>
      <c r="G1472" s="12">
        <f>IF(TablaCocina[[#This Row],[Cobro de la orde]]="Sí",F1472*K1472,0)</f>
        <v>24</v>
      </c>
      <c r="H1472" s="12">
        <f>IF(TablaCocina[[#This Row],[Cobro de la orde]]="Sí",(F1472-E1472)*K1472,0)</f>
        <v>10</v>
      </c>
      <c r="I1472" s="12">
        <f>IF(TablaCocina[[#This Row],[Cobro de la orde]]="Sí",F1472*K1472,0)</f>
        <v>24</v>
      </c>
      <c r="J1472" s="46">
        <f>IF(TablaCocina[[#This Row],[Cobro de la orde]]="Sí",H1472/G1472,0)</f>
        <v>0.41666666666666669</v>
      </c>
      <c r="K1472" s="12">
        <v>1</v>
      </c>
      <c r="L1472" s="12">
        <v>8</v>
      </c>
      <c r="M1472" s="6" t="s">
        <v>1143</v>
      </c>
      <c r="N1472" s="12" t="str">
        <f>VLOOKUP(TablaCocina[[#This Row],[Número de Orden]],TablaSala[[Número de Orden]:[Cobro de la Orden]],2,FALSE)</f>
        <v>Sí</v>
      </c>
    </row>
    <row r="1473" spans="1:14">
      <c r="A1473" s="6">
        <v>598</v>
      </c>
      <c r="B1473" s="12">
        <v>9</v>
      </c>
      <c r="C1473" s="6" t="s">
        <v>270</v>
      </c>
      <c r="D1473" s="12" t="s">
        <v>1164</v>
      </c>
      <c r="E1473" s="6">
        <v>15</v>
      </c>
      <c r="F1473" s="12">
        <v>26</v>
      </c>
      <c r="G1473" s="12">
        <f>IF(TablaCocina[[#This Row],[Cobro de la orde]]="Sí",F1473*K1473,0)</f>
        <v>52</v>
      </c>
      <c r="H1473" s="12">
        <f>IF(TablaCocina[[#This Row],[Cobro de la orde]]="Sí",(F1473-E1473)*K1473,0)</f>
        <v>22</v>
      </c>
      <c r="I1473" s="12">
        <f>IF(TablaCocina[[#This Row],[Cobro de la orde]]="Sí",F1473*K1473,0)</f>
        <v>52</v>
      </c>
      <c r="J1473" s="46">
        <f>IF(TablaCocina[[#This Row],[Cobro de la orde]]="Sí",H1473/G1473,0)</f>
        <v>0.42307692307692307</v>
      </c>
      <c r="K1473" s="12">
        <v>2</v>
      </c>
      <c r="L1473" s="12">
        <v>44</v>
      </c>
      <c r="M1473" s="6" t="s">
        <v>1142</v>
      </c>
      <c r="N1473" s="12" t="str">
        <f>VLOOKUP(TablaCocina[[#This Row],[Número de Orden]],TablaSala[[Número de Orden]:[Cobro de la Orden]],2,FALSE)</f>
        <v>Sí</v>
      </c>
    </row>
    <row r="1474" spans="1:14">
      <c r="A1474" s="6">
        <v>598</v>
      </c>
      <c r="B1474" s="12">
        <v>9</v>
      </c>
      <c r="C1474" s="6" t="s">
        <v>428</v>
      </c>
      <c r="D1474" s="12" t="s">
        <v>1157</v>
      </c>
      <c r="E1474" s="6">
        <v>19</v>
      </c>
      <c r="F1474" s="12">
        <v>32</v>
      </c>
      <c r="G1474" s="12">
        <f>IF(TablaCocina[[#This Row],[Cobro de la orde]]="Sí",F1474*K1474,0)</f>
        <v>64</v>
      </c>
      <c r="H1474" s="12">
        <f>IF(TablaCocina[[#This Row],[Cobro de la orde]]="Sí",(F1474-E1474)*K1474,0)</f>
        <v>26</v>
      </c>
      <c r="I1474" s="12">
        <f>IF(TablaCocina[[#This Row],[Cobro de la orde]]="Sí",F1474*K1474,0)</f>
        <v>64</v>
      </c>
      <c r="J1474" s="46">
        <f>IF(TablaCocina[[#This Row],[Cobro de la orde]]="Sí",H1474/G1474,0)</f>
        <v>0.40625</v>
      </c>
      <c r="K1474" s="12">
        <v>2</v>
      </c>
      <c r="L1474" s="12">
        <v>22</v>
      </c>
      <c r="M1474" s="6" t="s">
        <v>1142</v>
      </c>
      <c r="N1474" s="12" t="str">
        <f>VLOOKUP(TablaCocina[[#This Row],[Número de Orden]],TablaSala[[Número de Orden]:[Cobro de la Orden]],2,FALSE)</f>
        <v>Sí</v>
      </c>
    </row>
    <row r="1475" spans="1:14">
      <c r="A1475" s="6">
        <v>598</v>
      </c>
      <c r="B1475" s="12">
        <v>9</v>
      </c>
      <c r="C1475" s="6" t="s">
        <v>200</v>
      </c>
      <c r="D1475" s="12" t="s">
        <v>1148</v>
      </c>
      <c r="E1475" s="6">
        <v>19</v>
      </c>
      <c r="F1475" s="12">
        <v>31</v>
      </c>
      <c r="G1475" s="12">
        <f>IF(TablaCocina[[#This Row],[Cobro de la orde]]="Sí",F1475*K1475,0)</f>
        <v>93</v>
      </c>
      <c r="H1475" s="12">
        <f>IF(TablaCocina[[#This Row],[Cobro de la orde]]="Sí",(F1475-E1475)*K1475,0)</f>
        <v>36</v>
      </c>
      <c r="I1475" s="12">
        <f>IF(TablaCocina[[#This Row],[Cobro de la orde]]="Sí",F1475*K1475,0)</f>
        <v>93</v>
      </c>
      <c r="J1475" s="46">
        <f>IF(TablaCocina[[#This Row],[Cobro de la orde]]="Sí",H1475/G1475,0)</f>
        <v>0.38709677419354838</v>
      </c>
      <c r="K1475" s="12">
        <v>3</v>
      </c>
      <c r="L1475" s="12">
        <v>15</v>
      </c>
      <c r="M1475" s="6" t="s">
        <v>1142</v>
      </c>
      <c r="N1475" s="12" t="str">
        <f>VLOOKUP(TablaCocina[[#This Row],[Número de Orden]],TablaSala[[Número de Orden]:[Cobro de la Orden]],2,FALSE)</f>
        <v>Sí</v>
      </c>
    </row>
    <row r="1476" spans="1:14">
      <c r="A1476" s="6">
        <v>599</v>
      </c>
      <c r="B1476" s="12">
        <v>11</v>
      </c>
      <c r="C1476" s="6" t="s">
        <v>91</v>
      </c>
      <c r="D1476" s="12" t="s">
        <v>1159</v>
      </c>
      <c r="E1476" s="6">
        <v>20</v>
      </c>
      <c r="F1476" s="12">
        <v>34</v>
      </c>
      <c r="G1476" s="12">
        <f>IF(TablaCocina[[#This Row],[Cobro de la orde]]="Sí",F1476*K1476,0)</f>
        <v>68</v>
      </c>
      <c r="H1476" s="12">
        <f>IF(TablaCocina[[#This Row],[Cobro de la orde]]="Sí",(F1476-E1476)*K1476,0)</f>
        <v>28</v>
      </c>
      <c r="I1476" s="12">
        <f>IF(TablaCocina[[#This Row],[Cobro de la orde]]="Sí",F1476*K1476,0)</f>
        <v>68</v>
      </c>
      <c r="J1476" s="46">
        <f>IF(TablaCocina[[#This Row],[Cobro de la orde]]="Sí",H1476/G1476,0)</f>
        <v>0.41176470588235292</v>
      </c>
      <c r="K1476" s="12">
        <v>2</v>
      </c>
      <c r="L1476" s="12">
        <v>5</v>
      </c>
      <c r="M1476" s="6" t="s">
        <v>1142</v>
      </c>
      <c r="N1476" s="12" t="str">
        <f>VLOOKUP(TablaCocina[[#This Row],[Número de Orden]],TablaSala[[Número de Orden]:[Cobro de la Orden]],2,FALSE)</f>
        <v>Sí</v>
      </c>
    </row>
    <row r="1477" spans="1:14">
      <c r="A1477" s="6">
        <v>599</v>
      </c>
      <c r="B1477" s="12">
        <v>11</v>
      </c>
      <c r="C1477" s="6" t="s">
        <v>200</v>
      </c>
      <c r="D1477" s="12" t="s">
        <v>1148</v>
      </c>
      <c r="E1477" s="6">
        <v>19</v>
      </c>
      <c r="F1477" s="12">
        <v>31</v>
      </c>
      <c r="G1477" s="12">
        <f>IF(TablaCocina[[#This Row],[Cobro de la orde]]="Sí",F1477*K1477,0)</f>
        <v>31</v>
      </c>
      <c r="H1477" s="12">
        <f>IF(TablaCocina[[#This Row],[Cobro de la orde]]="Sí",(F1477-E1477)*K1477,0)</f>
        <v>12</v>
      </c>
      <c r="I1477" s="12">
        <f>IF(TablaCocina[[#This Row],[Cobro de la orde]]="Sí",F1477*K1477,0)</f>
        <v>31</v>
      </c>
      <c r="J1477" s="46">
        <f>IF(TablaCocina[[#This Row],[Cobro de la orde]]="Sí",H1477/G1477,0)</f>
        <v>0.38709677419354838</v>
      </c>
      <c r="K1477" s="12">
        <v>1</v>
      </c>
      <c r="L1477" s="12">
        <v>49</v>
      </c>
      <c r="M1477" s="6" t="s">
        <v>1142</v>
      </c>
      <c r="N1477" s="12" t="str">
        <f>VLOOKUP(TablaCocina[[#This Row],[Número de Orden]],TablaSala[[Número de Orden]:[Cobro de la Orden]],2,FALSE)</f>
        <v>Sí</v>
      </c>
    </row>
    <row r="1478" spans="1:14">
      <c r="A1478" s="6">
        <v>599</v>
      </c>
      <c r="B1478" s="12">
        <v>11</v>
      </c>
      <c r="C1478" s="6" t="s">
        <v>47</v>
      </c>
      <c r="D1478" s="12" t="s">
        <v>1156</v>
      </c>
      <c r="E1478" s="6">
        <v>21</v>
      </c>
      <c r="F1478" s="12">
        <v>35</v>
      </c>
      <c r="G1478" s="12">
        <f>IF(TablaCocina[[#This Row],[Cobro de la orde]]="Sí",F1478*K1478,0)</f>
        <v>70</v>
      </c>
      <c r="H1478" s="12">
        <f>IF(TablaCocina[[#This Row],[Cobro de la orde]]="Sí",(F1478-E1478)*K1478,0)</f>
        <v>28</v>
      </c>
      <c r="I1478" s="12">
        <f>IF(TablaCocina[[#This Row],[Cobro de la orde]]="Sí",F1478*K1478,0)</f>
        <v>70</v>
      </c>
      <c r="J1478" s="46">
        <f>IF(TablaCocina[[#This Row],[Cobro de la orde]]="Sí",H1478/G1478,0)</f>
        <v>0.4</v>
      </c>
      <c r="K1478" s="12">
        <v>2</v>
      </c>
      <c r="L1478" s="12">
        <v>54</v>
      </c>
      <c r="M1478" s="6" t="s">
        <v>1142</v>
      </c>
      <c r="N1478" s="12" t="str">
        <f>VLOOKUP(TablaCocina[[#This Row],[Número de Orden]],TablaSala[[Número de Orden]:[Cobro de la Orden]],2,FALSE)</f>
        <v>Sí</v>
      </c>
    </row>
    <row r="1479" spans="1:14">
      <c r="A1479" s="6">
        <v>600</v>
      </c>
      <c r="B1479" s="12">
        <v>14</v>
      </c>
      <c r="C1479" s="6" t="s">
        <v>71</v>
      </c>
      <c r="D1479" s="12" t="s">
        <v>1154</v>
      </c>
      <c r="E1479" s="6">
        <v>16</v>
      </c>
      <c r="F1479" s="12">
        <v>28</v>
      </c>
      <c r="G1479" s="12">
        <f>IF(TablaCocina[[#This Row],[Cobro de la orde]]="Sí",F1479*K1479,0)</f>
        <v>84</v>
      </c>
      <c r="H1479" s="12">
        <f>IF(TablaCocina[[#This Row],[Cobro de la orde]]="Sí",(F1479-E1479)*K1479,0)</f>
        <v>36</v>
      </c>
      <c r="I1479" s="12">
        <f>IF(TablaCocina[[#This Row],[Cobro de la orde]]="Sí",F1479*K1479,0)</f>
        <v>84</v>
      </c>
      <c r="J1479" s="46">
        <f>IF(TablaCocina[[#This Row],[Cobro de la orde]]="Sí",H1479/G1479,0)</f>
        <v>0.42857142857142855</v>
      </c>
      <c r="K1479" s="12">
        <v>3</v>
      </c>
      <c r="L1479" s="12">
        <v>22</v>
      </c>
      <c r="M1479" s="6" t="s">
        <v>1143</v>
      </c>
      <c r="N1479" s="12" t="str">
        <f>VLOOKUP(TablaCocina[[#This Row],[Número de Orden]],TablaSala[[Número de Orden]:[Cobro de la Orden]],2,FALSE)</f>
        <v>Sí</v>
      </c>
    </row>
    <row r="1480" spans="1:14">
      <c r="A1480" s="6">
        <v>600</v>
      </c>
      <c r="B1480" s="12">
        <v>14</v>
      </c>
      <c r="C1480" s="6" t="s">
        <v>114</v>
      </c>
      <c r="D1480" s="12" t="s">
        <v>1147</v>
      </c>
      <c r="E1480" s="6">
        <v>18</v>
      </c>
      <c r="F1480" s="12">
        <v>30</v>
      </c>
      <c r="G1480" s="12">
        <f>IF(TablaCocina[[#This Row],[Cobro de la orde]]="Sí",F1480*K1480,0)</f>
        <v>60</v>
      </c>
      <c r="H1480" s="12">
        <f>IF(TablaCocina[[#This Row],[Cobro de la orde]]="Sí",(F1480-E1480)*K1480,0)</f>
        <v>24</v>
      </c>
      <c r="I1480" s="12">
        <f>IF(TablaCocina[[#This Row],[Cobro de la orde]]="Sí",F1480*K1480,0)</f>
        <v>60</v>
      </c>
      <c r="J1480" s="46">
        <f>IF(TablaCocina[[#This Row],[Cobro de la orde]]="Sí",H1480/G1480,0)</f>
        <v>0.4</v>
      </c>
      <c r="K1480" s="12">
        <v>2</v>
      </c>
      <c r="L1480" s="12">
        <v>43</v>
      </c>
      <c r="M1480" s="6" t="s">
        <v>1142</v>
      </c>
      <c r="N1480" s="12" t="str">
        <f>VLOOKUP(TablaCocina[[#This Row],[Número de Orden]],TablaSala[[Número de Orden]:[Cobro de la Orden]],2,FALSE)</f>
        <v>Sí</v>
      </c>
    </row>
    <row r="1481" spans="1:14">
      <c r="A1481" s="6">
        <v>601</v>
      </c>
      <c r="B1481" s="12">
        <v>13</v>
      </c>
      <c r="C1481" s="6" t="s">
        <v>79</v>
      </c>
      <c r="D1481" s="12" t="s">
        <v>1150</v>
      </c>
      <c r="E1481" s="6">
        <v>25</v>
      </c>
      <c r="F1481" s="12">
        <v>40</v>
      </c>
      <c r="G1481" s="12">
        <f>IF(TablaCocina[[#This Row],[Cobro de la orde]]="Sí",F1481*K1481,0)</f>
        <v>80</v>
      </c>
      <c r="H1481" s="12">
        <f>IF(TablaCocina[[#This Row],[Cobro de la orde]]="Sí",(F1481-E1481)*K1481,0)</f>
        <v>30</v>
      </c>
      <c r="I1481" s="12">
        <f>IF(TablaCocina[[#This Row],[Cobro de la orde]]="Sí",F1481*K1481,0)</f>
        <v>80</v>
      </c>
      <c r="J1481" s="46">
        <f>IF(TablaCocina[[#This Row],[Cobro de la orde]]="Sí",H1481/G1481,0)</f>
        <v>0.375</v>
      </c>
      <c r="K1481" s="12">
        <v>2</v>
      </c>
      <c r="L1481" s="12">
        <v>11</v>
      </c>
      <c r="M1481" s="6" t="s">
        <v>1143</v>
      </c>
      <c r="N1481" s="12" t="str">
        <f>VLOOKUP(TablaCocina[[#This Row],[Número de Orden]],TablaSala[[Número de Orden]:[Cobro de la Orden]],2,FALSE)</f>
        <v>Sí</v>
      </c>
    </row>
    <row r="1482" spans="1:14">
      <c r="A1482" s="6">
        <v>601</v>
      </c>
      <c r="B1482" s="12">
        <v>13</v>
      </c>
      <c r="C1482" s="6" t="s">
        <v>71</v>
      </c>
      <c r="D1482" s="12" t="s">
        <v>1154</v>
      </c>
      <c r="E1482" s="6">
        <v>16</v>
      </c>
      <c r="F1482" s="12">
        <v>28</v>
      </c>
      <c r="G1482" s="12">
        <f>IF(TablaCocina[[#This Row],[Cobro de la orde]]="Sí",F1482*K1482,0)</f>
        <v>84</v>
      </c>
      <c r="H1482" s="12">
        <f>IF(TablaCocina[[#This Row],[Cobro de la orde]]="Sí",(F1482-E1482)*K1482,0)</f>
        <v>36</v>
      </c>
      <c r="I1482" s="12">
        <f>IF(TablaCocina[[#This Row],[Cobro de la orde]]="Sí",F1482*K1482,0)</f>
        <v>84</v>
      </c>
      <c r="J1482" s="46">
        <f>IF(TablaCocina[[#This Row],[Cobro de la orde]]="Sí",H1482/G1482,0)</f>
        <v>0.42857142857142855</v>
      </c>
      <c r="K1482" s="12">
        <v>3</v>
      </c>
      <c r="L1482" s="12">
        <v>28</v>
      </c>
      <c r="M1482" s="6" t="s">
        <v>1142</v>
      </c>
      <c r="N1482" s="12" t="str">
        <f>VLOOKUP(TablaCocina[[#This Row],[Número de Orden]],TablaSala[[Número de Orden]:[Cobro de la Orden]],2,FALSE)</f>
        <v>Sí</v>
      </c>
    </row>
    <row r="1483" spans="1:14">
      <c r="A1483" s="6">
        <v>601</v>
      </c>
      <c r="B1483" s="12">
        <v>13</v>
      </c>
      <c r="C1483" s="6" t="s">
        <v>345</v>
      </c>
      <c r="D1483" s="12" t="s">
        <v>1161</v>
      </c>
      <c r="E1483" s="6">
        <v>14</v>
      </c>
      <c r="F1483" s="12">
        <v>23</v>
      </c>
      <c r="G1483" s="12">
        <f>IF(TablaCocina[[#This Row],[Cobro de la orde]]="Sí",F1483*K1483,0)</f>
        <v>23</v>
      </c>
      <c r="H1483" s="12">
        <f>IF(TablaCocina[[#This Row],[Cobro de la orde]]="Sí",(F1483-E1483)*K1483,0)</f>
        <v>9</v>
      </c>
      <c r="I1483" s="12">
        <f>IF(TablaCocina[[#This Row],[Cobro de la orde]]="Sí",F1483*K1483,0)</f>
        <v>23</v>
      </c>
      <c r="J1483" s="46">
        <f>IF(TablaCocina[[#This Row],[Cobro de la orde]]="Sí",H1483/G1483,0)</f>
        <v>0.39130434782608697</v>
      </c>
      <c r="K1483" s="12">
        <v>1</v>
      </c>
      <c r="L1483" s="12">
        <v>44</v>
      </c>
      <c r="M1483" s="6" t="s">
        <v>1143</v>
      </c>
      <c r="N1483" s="12" t="str">
        <f>VLOOKUP(TablaCocina[[#This Row],[Número de Orden]],TablaSala[[Número de Orden]:[Cobro de la Orden]],2,FALSE)</f>
        <v>Sí</v>
      </c>
    </row>
    <row r="1484" spans="1:14">
      <c r="A1484" s="6">
        <v>601</v>
      </c>
      <c r="B1484" s="12">
        <v>13</v>
      </c>
      <c r="C1484" s="6" t="s">
        <v>47</v>
      </c>
      <c r="D1484" s="12" t="s">
        <v>1156</v>
      </c>
      <c r="E1484" s="6">
        <v>21</v>
      </c>
      <c r="F1484" s="12">
        <v>35</v>
      </c>
      <c r="G1484" s="12">
        <f>IF(TablaCocina[[#This Row],[Cobro de la orde]]="Sí",F1484*K1484,0)</f>
        <v>105</v>
      </c>
      <c r="H1484" s="12">
        <f>IF(TablaCocina[[#This Row],[Cobro de la orde]]="Sí",(F1484-E1484)*K1484,0)</f>
        <v>42</v>
      </c>
      <c r="I1484" s="12">
        <f>IF(TablaCocina[[#This Row],[Cobro de la orde]]="Sí",F1484*K1484,0)</f>
        <v>105</v>
      </c>
      <c r="J1484" s="46">
        <f>IF(TablaCocina[[#This Row],[Cobro de la orde]]="Sí",H1484/G1484,0)</f>
        <v>0.4</v>
      </c>
      <c r="K1484" s="12">
        <v>3</v>
      </c>
      <c r="L1484" s="12">
        <v>32</v>
      </c>
      <c r="M1484" s="6" t="s">
        <v>1142</v>
      </c>
      <c r="N1484" s="12" t="str">
        <f>VLOOKUP(TablaCocina[[#This Row],[Número de Orden]],TablaSala[[Número de Orden]:[Cobro de la Orden]],2,FALSE)</f>
        <v>Sí</v>
      </c>
    </row>
    <row r="1485" spans="1:14">
      <c r="A1485" s="6">
        <v>602</v>
      </c>
      <c r="B1485" s="12">
        <v>12</v>
      </c>
      <c r="C1485" s="6" t="s">
        <v>47</v>
      </c>
      <c r="D1485" s="12" t="s">
        <v>1156</v>
      </c>
      <c r="E1485" s="6">
        <v>21</v>
      </c>
      <c r="F1485" s="12">
        <v>35</v>
      </c>
      <c r="G1485" s="12">
        <f>IF(TablaCocina[[#This Row],[Cobro de la orde]]="Sí",F1485*K1485,0)</f>
        <v>70</v>
      </c>
      <c r="H1485" s="12">
        <f>IF(TablaCocina[[#This Row],[Cobro de la orde]]="Sí",(F1485-E1485)*K1485,0)</f>
        <v>28</v>
      </c>
      <c r="I1485" s="12">
        <f>IF(TablaCocina[[#This Row],[Cobro de la orde]]="Sí",F1485*K1485,0)</f>
        <v>70</v>
      </c>
      <c r="J1485" s="46">
        <f>IF(TablaCocina[[#This Row],[Cobro de la orde]]="Sí",H1485/G1485,0)</f>
        <v>0.4</v>
      </c>
      <c r="K1485" s="12">
        <v>2</v>
      </c>
      <c r="L1485" s="12">
        <v>56</v>
      </c>
      <c r="M1485" s="6" t="s">
        <v>1142</v>
      </c>
      <c r="N1485" s="12" t="str">
        <f>VLOOKUP(TablaCocina[[#This Row],[Número de Orden]],TablaSala[[Número de Orden]:[Cobro de la Orden]],2,FALSE)</f>
        <v>Sí</v>
      </c>
    </row>
    <row r="1486" spans="1:14">
      <c r="A1486" s="6">
        <v>602</v>
      </c>
      <c r="B1486" s="12">
        <v>12</v>
      </c>
      <c r="C1486" s="6" t="s">
        <v>349</v>
      </c>
      <c r="D1486" s="12" t="s">
        <v>1158</v>
      </c>
      <c r="E1486" s="6">
        <v>13</v>
      </c>
      <c r="F1486" s="12">
        <v>22</v>
      </c>
      <c r="G1486" s="12">
        <f>IF(TablaCocina[[#This Row],[Cobro de la orde]]="Sí",F1486*K1486,0)</f>
        <v>66</v>
      </c>
      <c r="H1486" s="12">
        <f>IF(TablaCocina[[#This Row],[Cobro de la orde]]="Sí",(F1486-E1486)*K1486,0)</f>
        <v>27</v>
      </c>
      <c r="I1486" s="12">
        <f>IF(TablaCocina[[#This Row],[Cobro de la orde]]="Sí",F1486*K1486,0)</f>
        <v>66</v>
      </c>
      <c r="J1486" s="46">
        <f>IF(TablaCocina[[#This Row],[Cobro de la orde]]="Sí",H1486/G1486,0)</f>
        <v>0.40909090909090912</v>
      </c>
      <c r="K1486" s="12">
        <v>3</v>
      </c>
      <c r="L1486" s="12">
        <v>58</v>
      </c>
      <c r="M1486" s="6" t="s">
        <v>1142</v>
      </c>
      <c r="N1486" s="12" t="str">
        <f>VLOOKUP(TablaCocina[[#This Row],[Número de Orden]],TablaSala[[Número de Orden]:[Cobro de la Orden]],2,FALSE)</f>
        <v>Sí</v>
      </c>
    </row>
    <row r="1487" spans="1:14">
      <c r="A1487" s="6">
        <v>602</v>
      </c>
      <c r="B1487" s="12">
        <v>12</v>
      </c>
      <c r="C1487" s="6" t="s">
        <v>114</v>
      </c>
      <c r="D1487" s="12" t="s">
        <v>1147</v>
      </c>
      <c r="E1487" s="6">
        <v>18</v>
      </c>
      <c r="F1487" s="12">
        <v>30</v>
      </c>
      <c r="G1487" s="12">
        <f>IF(TablaCocina[[#This Row],[Cobro de la orde]]="Sí",F1487*K1487,0)</f>
        <v>90</v>
      </c>
      <c r="H1487" s="12">
        <f>IF(TablaCocina[[#This Row],[Cobro de la orde]]="Sí",(F1487-E1487)*K1487,0)</f>
        <v>36</v>
      </c>
      <c r="I1487" s="12">
        <f>IF(TablaCocina[[#This Row],[Cobro de la orde]]="Sí",F1487*K1487,0)</f>
        <v>90</v>
      </c>
      <c r="J1487" s="46">
        <f>IF(TablaCocina[[#This Row],[Cobro de la orde]]="Sí",H1487/G1487,0)</f>
        <v>0.4</v>
      </c>
      <c r="K1487" s="12">
        <v>3</v>
      </c>
      <c r="L1487" s="12">
        <v>12</v>
      </c>
      <c r="M1487" s="6" t="s">
        <v>1142</v>
      </c>
      <c r="N1487" s="12" t="str">
        <f>VLOOKUP(TablaCocina[[#This Row],[Número de Orden]],TablaSala[[Número de Orden]:[Cobro de la Orden]],2,FALSE)</f>
        <v>Sí</v>
      </c>
    </row>
    <row r="1488" spans="1:14">
      <c r="A1488" s="6">
        <v>602</v>
      </c>
      <c r="B1488" s="12">
        <v>12</v>
      </c>
      <c r="C1488" s="6" t="s">
        <v>79</v>
      </c>
      <c r="D1488" s="12" t="s">
        <v>1150</v>
      </c>
      <c r="E1488" s="6">
        <v>25</v>
      </c>
      <c r="F1488" s="12">
        <v>40</v>
      </c>
      <c r="G1488" s="12">
        <f>IF(TablaCocina[[#This Row],[Cobro de la orde]]="Sí",F1488*K1488,0)</f>
        <v>40</v>
      </c>
      <c r="H1488" s="12">
        <f>IF(TablaCocina[[#This Row],[Cobro de la orde]]="Sí",(F1488-E1488)*K1488,0)</f>
        <v>15</v>
      </c>
      <c r="I1488" s="12">
        <f>IF(TablaCocina[[#This Row],[Cobro de la orde]]="Sí",F1488*K1488,0)</f>
        <v>40</v>
      </c>
      <c r="J1488" s="46">
        <f>IF(TablaCocina[[#This Row],[Cobro de la orde]]="Sí",H1488/G1488,0)</f>
        <v>0.375</v>
      </c>
      <c r="K1488" s="12">
        <v>1</v>
      </c>
      <c r="L1488" s="12">
        <v>36</v>
      </c>
      <c r="M1488" s="6" t="s">
        <v>1143</v>
      </c>
      <c r="N1488" s="12" t="str">
        <f>VLOOKUP(TablaCocina[[#This Row],[Número de Orden]],TablaSala[[Número de Orden]:[Cobro de la Orden]],2,FALSE)</f>
        <v>Sí</v>
      </c>
    </row>
    <row r="1489" spans="1:14">
      <c r="A1489" s="6">
        <v>603</v>
      </c>
      <c r="B1489" s="12">
        <v>19</v>
      </c>
      <c r="C1489" s="6" t="s">
        <v>200</v>
      </c>
      <c r="D1489" s="12" t="s">
        <v>1148</v>
      </c>
      <c r="E1489" s="6">
        <v>19</v>
      </c>
      <c r="F1489" s="12">
        <v>31</v>
      </c>
      <c r="G1489" s="12">
        <f>IF(TablaCocina[[#This Row],[Cobro de la orde]]="Sí",F1489*K1489,0)</f>
        <v>62</v>
      </c>
      <c r="H1489" s="12">
        <f>IF(TablaCocina[[#This Row],[Cobro de la orde]]="Sí",(F1489-E1489)*K1489,0)</f>
        <v>24</v>
      </c>
      <c r="I1489" s="12">
        <f>IF(TablaCocina[[#This Row],[Cobro de la orde]]="Sí",F1489*K1489,0)</f>
        <v>62</v>
      </c>
      <c r="J1489" s="46">
        <f>IF(TablaCocina[[#This Row],[Cobro de la orde]]="Sí",H1489/G1489,0)</f>
        <v>0.38709677419354838</v>
      </c>
      <c r="K1489" s="12">
        <v>2</v>
      </c>
      <c r="L1489" s="12">
        <v>17</v>
      </c>
      <c r="M1489" s="6" t="s">
        <v>1142</v>
      </c>
      <c r="N1489" s="12" t="str">
        <f>VLOOKUP(TablaCocina[[#This Row],[Número de Orden]],TablaSala[[Número de Orden]:[Cobro de la Orden]],2,FALSE)</f>
        <v>Sí</v>
      </c>
    </row>
    <row r="1490" spans="1:14">
      <c r="A1490" s="6">
        <v>604</v>
      </c>
      <c r="B1490" s="12">
        <v>14</v>
      </c>
      <c r="C1490" s="6" t="s">
        <v>47</v>
      </c>
      <c r="D1490" s="12" t="s">
        <v>1156</v>
      </c>
      <c r="E1490" s="6">
        <v>21</v>
      </c>
      <c r="F1490" s="12">
        <v>35</v>
      </c>
      <c r="G1490" s="12">
        <f>IF(TablaCocina[[#This Row],[Cobro de la orde]]="Sí",F1490*K1490,0)</f>
        <v>105</v>
      </c>
      <c r="H1490" s="12">
        <f>IF(TablaCocina[[#This Row],[Cobro de la orde]]="Sí",(F1490-E1490)*K1490,0)</f>
        <v>42</v>
      </c>
      <c r="I1490" s="12">
        <f>IF(TablaCocina[[#This Row],[Cobro de la orde]]="Sí",F1490*K1490,0)</f>
        <v>105</v>
      </c>
      <c r="J1490" s="46">
        <f>IF(TablaCocina[[#This Row],[Cobro de la orde]]="Sí",H1490/G1490,0)</f>
        <v>0.4</v>
      </c>
      <c r="K1490" s="12">
        <v>3</v>
      </c>
      <c r="L1490" s="12">
        <v>42</v>
      </c>
      <c r="M1490" s="6" t="s">
        <v>1142</v>
      </c>
      <c r="N1490" s="12" t="str">
        <f>VLOOKUP(TablaCocina[[#This Row],[Número de Orden]],TablaSala[[Número de Orden]:[Cobro de la Orden]],2,FALSE)</f>
        <v>Sí</v>
      </c>
    </row>
    <row r="1491" spans="1:14">
      <c r="A1491" s="6">
        <v>605</v>
      </c>
      <c r="B1491" s="12">
        <v>19</v>
      </c>
      <c r="C1491" s="6" t="s">
        <v>255</v>
      </c>
      <c r="D1491" s="12" t="s">
        <v>1160</v>
      </c>
      <c r="E1491" s="6">
        <v>12</v>
      </c>
      <c r="F1491" s="12">
        <v>20</v>
      </c>
      <c r="G1491" s="12">
        <f>IF(TablaCocina[[#This Row],[Cobro de la orde]]="Sí",F1491*K1491,0)</f>
        <v>20</v>
      </c>
      <c r="H1491" s="12">
        <f>IF(TablaCocina[[#This Row],[Cobro de la orde]]="Sí",(F1491-E1491)*K1491,0)</f>
        <v>8</v>
      </c>
      <c r="I1491" s="12">
        <f>IF(TablaCocina[[#This Row],[Cobro de la orde]]="Sí",F1491*K1491,0)</f>
        <v>20</v>
      </c>
      <c r="J1491" s="46">
        <f>IF(TablaCocina[[#This Row],[Cobro de la orde]]="Sí",H1491/G1491,0)</f>
        <v>0.4</v>
      </c>
      <c r="K1491" s="12">
        <v>1</v>
      </c>
      <c r="L1491" s="12">
        <v>47</v>
      </c>
      <c r="M1491" s="6" t="s">
        <v>1142</v>
      </c>
      <c r="N1491" s="12" t="str">
        <f>VLOOKUP(TablaCocina[[#This Row],[Número de Orden]],TablaSala[[Número de Orden]:[Cobro de la Orden]],2,FALSE)</f>
        <v>Sí</v>
      </c>
    </row>
    <row r="1492" spans="1:14">
      <c r="A1492" s="6">
        <v>605</v>
      </c>
      <c r="B1492" s="12">
        <v>19</v>
      </c>
      <c r="C1492" s="6" t="s">
        <v>79</v>
      </c>
      <c r="D1492" s="12" t="s">
        <v>1150</v>
      </c>
      <c r="E1492" s="6">
        <v>25</v>
      </c>
      <c r="F1492" s="12">
        <v>40</v>
      </c>
      <c r="G1492" s="12">
        <f>IF(TablaCocina[[#This Row],[Cobro de la orde]]="Sí",F1492*K1492,0)</f>
        <v>40</v>
      </c>
      <c r="H1492" s="12">
        <f>IF(TablaCocina[[#This Row],[Cobro de la orde]]="Sí",(F1492-E1492)*K1492,0)</f>
        <v>15</v>
      </c>
      <c r="I1492" s="12">
        <f>IF(TablaCocina[[#This Row],[Cobro de la orde]]="Sí",F1492*K1492,0)</f>
        <v>40</v>
      </c>
      <c r="J1492" s="46">
        <f>IF(TablaCocina[[#This Row],[Cobro de la orde]]="Sí",H1492/G1492,0)</f>
        <v>0.375</v>
      </c>
      <c r="K1492" s="12">
        <v>1</v>
      </c>
      <c r="L1492" s="12">
        <v>24</v>
      </c>
      <c r="M1492" s="6" t="s">
        <v>1143</v>
      </c>
      <c r="N1492" s="12" t="str">
        <f>VLOOKUP(TablaCocina[[#This Row],[Número de Orden]],TablaSala[[Número de Orden]:[Cobro de la Orden]],2,FALSE)</f>
        <v>Sí</v>
      </c>
    </row>
    <row r="1493" spans="1:14">
      <c r="A1493" s="6">
        <v>605</v>
      </c>
      <c r="B1493" s="12">
        <v>19</v>
      </c>
      <c r="C1493" s="6" t="s">
        <v>47</v>
      </c>
      <c r="D1493" s="12" t="s">
        <v>1156</v>
      </c>
      <c r="E1493" s="6">
        <v>21</v>
      </c>
      <c r="F1493" s="12">
        <v>35</v>
      </c>
      <c r="G1493" s="12">
        <f>IF(TablaCocina[[#This Row],[Cobro de la orde]]="Sí",F1493*K1493,0)</f>
        <v>70</v>
      </c>
      <c r="H1493" s="12">
        <f>IF(TablaCocina[[#This Row],[Cobro de la orde]]="Sí",(F1493-E1493)*K1493,0)</f>
        <v>28</v>
      </c>
      <c r="I1493" s="12">
        <f>IF(TablaCocina[[#This Row],[Cobro de la orde]]="Sí",F1493*K1493,0)</f>
        <v>70</v>
      </c>
      <c r="J1493" s="46">
        <f>IF(TablaCocina[[#This Row],[Cobro de la orde]]="Sí",H1493/G1493,0)</f>
        <v>0.4</v>
      </c>
      <c r="K1493" s="12">
        <v>2</v>
      </c>
      <c r="L1493" s="12">
        <v>55</v>
      </c>
      <c r="M1493" s="6" t="s">
        <v>1143</v>
      </c>
      <c r="N1493" s="12" t="str">
        <f>VLOOKUP(TablaCocina[[#This Row],[Número de Orden]],TablaSala[[Número de Orden]:[Cobro de la Orden]],2,FALSE)</f>
        <v>Sí</v>
      </c>
    </row>
    <row r="1494" spans="1:14">
      <c r="A1494" s="6">
        <v>605</v>
      </c>
      <c r="B1494" s="12">
        <v>19</v>
      </c>
      <c r="C1494" s="6" t="s">
        <v>114</v>
      </c>
      <c r="D1494" s="12" t="s">
        <v>1147</v>
      </c>
      <c r="E1494" s="6">
        <v>18</v>
      </c>
      <c r="F1494" s="12">
        <v>30</v>
      </c>
      <c r="G1494" s="12">
        <f>IF(TablaCocina[[#This Row],[Cobro de la orde]]="Sí",F1494*K1494,0)</f>
        <v>90</v>
      </c>
      <c r="H1494" s="12">
        <f>IF(TablaCocina[[#This Row],[Cobro de la orde]]="Sí",(F1494-E1494)*K1494,0)</f>
        <v>36</v>
      </c>
      <c r="I1494" s="12">
        <f>IF(TablaCocina[[#This Row],[Cobro de la orde]]="Sí",F1494*K1494,0)</f>
        <v>90</v>
      </c>
      <c r="J1494" s="46">
        <f>IF(TablaCocina[[#This Row],[Cobro de la orde]]="Sí",H1494/G1494,0)</f>
        <v>0.4</v>
      </c>
      <c r="K1494" s="12">
        <v>3</v>
      </c>
      <c r="L1494" s="12">
        <v>50</v>
      </c>
      <c r="M1494" s="6" t="s">
        <v>1143</v>
      </c>
      <c r="N1494" s="12" t="str">
        <f>VLOOKUP(TablaCocina[[#This Row],[Número de Orden]],TablaSala[[Número de Orden]:[Cobro de la Orden]],2,FALSE)</f>
        <v>Sí</v>
      </c>
    </row>
    <row r="1495" spans="1:14">
      <c r="A1495" s="6">
        <v>606</v>
      </c>
      <c r="B1495" s="12">
        <v>1</v>
      </c>
      <c r="C1495" s="6" t="s">
        <v>209</v>
      </c>
      <c r="D1495" s="12" t="s">
        <v>1165</v>
      </c>
      <c r="E1495" s="6">
        <v>15</v>
      </c>
      <c r="F1495" s="12">
        <v>25</v>
      </c>
      <c r="G1495" s="12">
        <f>IF(TablaCocina[[#This Row],[Cobro de la orde]]="Sí",F1495*K1495,0)</f>
        <v>50</v>
      </c>
      <c r="H1495" s="12">
        <f>IF(TablaCocina[[#This Row],[Cobro de la orde]]="Sí",(F1495-E1495)*K1495,0)</f>
        <v>20</v>
      </c>
      <c r="I1495" s="12">
        <f>IF(TablaCocina[[#This Row],[Cobro de la orde]]="Sí",F1495*K1495,0)</f>
        <v>50</v>
      </c>
      <c r="J1495" s="46">
        <f>IF(TablaCocina[[#This Row],[Cobro de la orde]]="Sí",H1495/G1495,0)</f>
        <v>0.4</v>
      </c>
      <c r="K1495" s="12">
        <v>2</v>
      </c>
      <c r="L1495" s="12">
        <v>47</v>
      </c>
      <c r="M1495" s="6" t="s">
        <v>1142</v>
      </c>
      <c r="N1495" s="12" t="str">
        <f>VLOOKUP(TablaCocina[[#This Row],[Número de Orden]],TablaSala[[Número de Orden]:[Cobro de la Orden]],2,FALSE)</f>
        <v>Sí</v>
      </c>
    </row>
    <row r="1496" spans="1:14">
      <c r="A1496" s="6">
        <v>606</v>
      </c>
      <c r="B1496" s="12">
        <v>1</v>
      </c>
      <c r="C1496" s="6" t="s">
        <v>184</v>
      </c>
      <c r="D1496" s="12" t="s">
        <v>1149</v>
      </c>
      <c r="E1496" s="6">
        <v>16</v>
      </c>
      <c r="F1496" s="12">
        <v>27</v>
      </c>
      <c r="G1496" s="12">
        <f>IF(TablaCocina[[#This Row],[Cobro de la orde]]="Sí",F1496*K1496,0)</f>
        <v>81</v>
      </c>
      <c r="H1496" s="12">
        <f>IF(TablaCocina[[#This Row],[Cobro de la orde]]="Sí",(F1496-E1496)*K1496,0)</f>
        <v>33</v>
      </c>
      <c r="I1496" s="12">
        <f>IF(TablaCocina[[#This Row],[Cobro de la orde]]="Sí",F1496*K1496,0)</f>
        <v>81</v>
      </c>
      <c r="J1496" s="46">
        <f>IF(TablaCocina[[#This Row],[Cobro de la orde]]="Sí",H1496/G1496,0)</f>
        <v>0.40740740740740738</v>
      </c>
      <c r="K1496" s="12">
        <v>3</v>
      </c>
      <c r="L1496" s="12">
        <v>48</v>
      </c>
      <c r="M1496" s="6" t="s">
        <v>1143</v>
      </c>
      <c r="N1496" s="12" t="str">
        <f>VLOOKUP(TablaCocina[[#This Row],[Número de Orden]],TablaSala[[Número de Orden]:[Cobro de la Orden]],2,FALSE)</f>
        <v>Sí</v>
      </c>
    </row>
    <row r="1497" spans="1:14">
      <c r="A1497" s="6">
        <v>606</v>
      </c>
      <c r="B1497" s="12">
        <v>1</v>
      </c>
      <c r="C1497" s="6" t="s">
        <v>270</v>
      </c>
      <c r="D1497" s="12" t="s">
        <v>1164</v>
      </c>
      <c r="E1497" s="6">
        <v>15</v>
      </c>
      <c r="F1497" s="12">
        <v>26</v>
      </c>
      <c r="G1497" s="12">
        <f>IF(TablaCocina[[#This Row],[Cobro de la orde]]="Sí",F1497*K1497,0)</f>
        <v>52</v>
      </c>
      <c r="H1497" s="12">
        <f>IF(TablaCocina[[#This Row],[Cobro de la orde]]="Sí",(F1497-E1497)*K1497,0)</f>
        <v>22</v>
      </c>
      <c r="I1497" s="12">
        <f>IF(TablaCocina[[#This Row],[Cobro de la orde]]="Sí",F1497*K1497,0)</f>
        <v>52</v>
      </c>
      <c r="J1497" s="46">
        <f>IF(TablaCocina[[#This Row],[Cobro de la orde]]="Sí",H1497/G1497,0)</f>
        <v>0.42307692307692307</v>
      </c>
      <c r="K1497" s="12">
        <v>2</v>
      </c>
      <c r="L1497" s="12">
        <v>50</v>
      </c>
      <c r="M1497" s="6" t="s">
        <v>1143</v>
      </c>
      <c r="N1497" s="12" t="str">
        <f>VLOOKUP(TablaCocina[[#This Row],[Número de Orden]],TablaSala[[Número de Orden]:[Cobro de la Orden]],2,FALSE)</f>
        <v>Sí</v>
      </c>
    </row>
    <row r="1498" spans="1:14">
      <c r="A1498" s="6">
        <v>607</v>
      </c>
      <c r="B1498" s="12">
        <v>10</v>
      </c>
      <c r="C1498" s="6" t="s">
        <v>79</v>
      </c>
      <c r="D1498" s="12" t="s">
        <v>1150</v>
      </c>
      <c r="E1498" s="6">
        <v>25</v>
      </c>
      <c r="F1498" s="12">
        <v>40</v>
      </c>
      <c r="G1498" s="12">
        <f>IF(TablaCocina[[#This Row],[Cobro de la orde]]="Sí",F1498*K1498,0)</f>
        <v>40</v>
      </c>
      <c r="H1498" s="12">
        <f>IF(TablaCocina[[#This Row],[Cobro de la orde]]="Sí",(F1498-E1498)*K1498,0)</f>
        <v>15</v>
      </c>
      <c r="I1498" s="12">
        <f>IF(TablaCocina[[#This Row],[Cobro de la orde]]="Sí",F1498*K1498,0)</f>
        <v>40</v>
      </c>
      <c r="J1498" s="46">
        <f>IF(TablaCocina[[#This Row],[Cobro de la orde]]="Sí",H1498/G1498,0)</f>
        <v>0.375</v>
      </c>
      <c r="K1498" s="12">
        <v>1</v>
      </c>
      <c r="L1498" s="12">
        <v>25</v>
      </c>
      <c r="M1498" s="6" t="s">
        <v>1142</v>
      </c>
      <c r="N1498" s="12" t="str">
        <f>VLOOKUP(TablaCocina[[#This Row],[Número de Orden]],TablaSala[[Número de Orden]:[Cobro de la Orden]],2,FALSE)</f>
        <v>Sí</v>
      </c>
    </row>
    <row r="1499" spans="1:14">
      <c r="A1499" s="6">
        <v>607</v>
      </c>
      <c r="B1499" s="12">
        <v>10</v>
      </c>
      <c r="C1499" s="6" t="s">
        <v>71</v>
      </c>
      <c r="D1499" s="12" t="s">
        <v>1154</v>
      </c>
      <c r="E1499" s="6">
        <v>16</v>
      </c>
      <c r="F1499" s="12">
        <v>28</v>
      </c>
      <c r="G1499" s="12">
        <f>IF(TablaCocina[[#This Row],[Cobro de la orde]]="Sí",F1499*K1499,0)</f>
        <v>28</v>
      </c>
      <c r="H1499" s="12">
        <f>IF(TablaCocina[[#This Row],[Cobro de la orde]]="Sí",(F1499-E1499)*K1499,0)</f>
        <v>12</v>
      </c>
      <c r="I1499" s="12">
        <f>IF(TablaCocina[[#This Row],[Cobro de la orde]]="Sí",F1499*K1499,0)</f>
        <v>28</v>
      </c>
      <c r="J1499" s="46">
        <f>IF(TablaCocina[[#This Row],[Cobro de la orde]]="Sí",H1499/G1499,0)</f>
        <v>0.42857142857142855</v>
      </c>
      <c r="K1499" s="12">
        <v>1</v>
      </c>
      <c r="L1499" s="12">
        <v>44</v>
      </c>
      <c r="M1499" s="6" t="s">
        <v>1142</v>
      </c>
      <c r="N1499" s="12" t="str">
        <f>VLOOKUP(TablaCocina[[#This Row],[Número de Orden]],TablaSala[[Número de Orden]:[Cobro de la Orden]],2,FALSE)</f>
        <v>Sí</v>
      </c>
    </row>
    <row r="1500" spans="1:14">
      <c r="A1500" s="6">
        <v>608</v>
      </c>
      <c r="B1500" s="12">
        <v>7</v>
      </c>
      <c r="C1500" s="6" t="s">
        <v>65</v>
      </c>
      <c r="D1500" s="12" t="s">
        <v>1152</v>
      </c>
      <c r="E1500" s="6">
        <v>17</v>
      </c>
      <c r="F1500" s="12">
        <v>29</v>
      </c>
      <c r="G1500" s="12">
        <f>IF(TablaCocina[[#This Row],[Cobro de la orde]]="Sí",F1500*K1500,0)</f>
        <v>29</v>
      </c>
      <c r="H1500" s="12">
        <f>IF(TablaCocina[[#This Row],[Cobro de la orde]]="Sí",(F1500-E1500)*K1500,0)</f>
        <v>12</v>
      </c>
      <c r="I1500" s="12">
        <f>IF(TablaCocina[[#This Row],[Cobro de la orde]]="Sí",F1500*K1500,0)</f>
        <v>29</v>
      </c>
      <c r="J1500" s="46">
        <f>IF(TablaCocina[[#This Row],[Cobro de la orde]]="Sí",H1500/G1500,0)</f>
        <v>0.41379310344827586</v>
      </c>
      <c r="K1500" s="12">
        <v>1</v>
      </c>
      <c r="L1500" s="12">
        <v>45</v>
      </c>
      <c r="M1500" s="6" t="s">
        <v>1142</v>
      </c>
      <c r="N1500" s="12" t="str">
        <f>VLOOKUP(TablaCocina[[#This Row],[Número de Orden]],TablaSala[[Número de Orden]:[Cobro de la Orden]],2,FALSE)</f>
        <v>Sí</v>
      </c>
    </row>
    <row r="1501" spans="1:14">
      <c r="A1501" s="6">
        <v>609</v>
      </c>
      <c r="B1501" s="12">
        <v>1</v>
      </c>
      <c r="C1501" s="6" t="s">
        <v>428</v>
      </c>
      <c r="D1501" s="12" t="s">
        <v>1157</v>
      </c>
      <c r="E1501" s="6">
        <v>19</v>
      </c>
      <c r="F1501" s="12">
        <v>32</v>
      </c>
      <c r="G1501" s="12">
        <f>IF(TablaCocina[[#This Row],[Cobro de la orde]]="Sí",F1501*K1501,0)</f>
        <v>32</v>
      </c>
      <c r="H1501" s="12">
        <f>IF(TablaCocina[[#This Row],[Cobro de la orde]]="Sí",(F1501-E1501)*K1501,0)</f>
        <v>13</v>
      </c>
      <c r="I1501" s="12">
        <f>IF(TablaCocina[[#This Row],[Cobro de la orde]]="Sí",F1501*K1501,0)</f>
        <v>32</v>
      </c>
      <c r="J1501" s="46">
        <f>IF(TablaCocina[[#This Row],[Cobro de la orde]]="Sí",H1501/G1501,0)</f>
        <v>0.40625</v>
      </c>
      <c r="K1501" s="12">
        <v>1</v>
      </c>
      <c r="L1501" s="12">
        <v>27</v>
      </c>
      <c r="M1501" s="6" t="s">
        <v>1143</v>
      </c>
      <c r="N1501" s="12" t="str">
        <f>VLOOKUP(TablaCocina[[#This Row],[Número de Orden]],TablaSala[[Número de Orden]:[Cobro de la Orden]],2,FALSE)</f>
        <v>Sí</v>
      </c>
    </row>
    <row r="1502" spans="1:14">
      <c r="A1502" s="6">
        <v>610</v>
      </c>
      <c r="B1502" s="12">
        <v>19</v>
      </c>
      <c r="C1502" s="6" t="s">
        <v>270</v>
      </c>
      <c r="D1502" s="12" t="s">
        <v>1164</v>
      </c>
      <c r="E1502" s="6">
        <v>15</v>
      </c>
      <c r="F1502" s="12">
        <v>26</v>
      </c>
      <c r="G1502" s="12">
        <f>IF(TablaCocina[[#This Row],[Cobro de la orde]]="Sí",F1502*K1502,0)</f>
        <v>26</v>
      </c>
      <c r="H1502" s="12">
        <f>IF(TablaCocina[[#This Row],[Cobro de la orde]]="Sí",(F1502-E1502)*K1502,0)</f>
        <v>11</v>
      </c>
      <c r="I1502" s="12">
        <f>IF(TablaCocina[[#This Row],[Cobro de la orde]]="Sí",F1502*K1502,0)</f>
        <v>26</v>
      </c>
      <c r="J1502" s="46">
        <f>IF(TablaCocina[[#This Row],[Cobro de la orde]]="Sí",H1502/G1502,0)</f>
        <v>0.42307692307692307</v>
      </c>
      <c r="K1502" s="12">
        <v>1</v>
      </c>
      <c r="L1502" s="12">
        <v>39</v>
      </c>
      <c r="M1502" s="6" t="s">
        <v>1143</v>
      </c>
      <c r="N1502" s="12" t="str">
        <f>VLOOKUP(TablaCocina[[#This Row],[Número de Orden]],TablaSala[[Número de Orden]:[Cobro de la Orden]],2,FALSE)</f>
        <v>Sí</v>
      </c>
    </row>
    <row r="1503" spans="1:14">
      <c r="A1503" s="6">
        <v>610</v>
      </c>
      <c r="B1503" s="12">
        <v>19</v>
      </c>
      <c r="C1503" s="6" t="s">
        <v>131</v>
      </c>
      <c r="D1503" s="12" t="s">
        <v>1163</v>
      </c>
      <c r="E1503" s="6">
        <v>10</v>
      </c>
      <c r="F1503" s="12">
        <v>18</v>
      </c>
      <c r="G1503" s="12">
        <f>IF(TablaCocina[[#This Row],[Cobro de la orde]]="Sí",F1503*K1503,0)</f>
        <v>18</v>
      </c>
      <c r="H1503" s="12">
        <f>IF(TablaCocina[[#This Row],[Cobro de la orde]]="Sí",(F1503-E1503)*K1503,0)</f>
        <v>8</v>
      </c>
      <c r="I1503" s="12">
        <f>IF(TablaCocina[[#This Row],[Cobro de la orde]]="Sí",F1503*K1503,0)</f>
        <v>18</v>
      </c>
      <c r="J1503" s="46">
        <f>IF(TablaCocina[[#This Row],[Cobro de la orde]]="Sí",H1503/G1503,0)</f>
        <v>0.44444444444444442</v>
      </c>
      <c r="K1503" s="12">
        <v>1</v>
      </c>
      <c r="L1503" s="12">
        <v>8</v>
      </c>
      <c r="M1503" s="6" t="s">
        <v>1142</v>
      </c>
      <c r="N1503" s="12" t="str">
        <f>VLOOKUP(TablaCocina[[#This Row],[Número de Orden]],TablaSala[[Número de Orden]:[Cobro de la Orden]],2,FALSE)</f>
        <v>Sí</v>
      </c>
    </row>
    <row r="1504" spans="1:14">
      <c r="A1504" s="6">
        <v>611</v>
      </c>
      <c r="B1504" s="12">
        <v>13</v>
      </c>
      <c r="C1504" s="6" t="s">
        <v>116</v>
      </c>
      <c r="D1504" s="12" t="s">
        <v>1162</v>
      </c>
      <c r="E1504" s="6">
        <v>13</v>
      </c>
      <c r="F1504" s="12">
        <v>21</v>
      </c>
      <c r="G1504" s="12">
        <f>IF(TablaCocina[[#This Row],[Cobro de la orde]]="Sí",F1504*K1504,0)</f>
        <v>42</v>
      </c>
      <c r="H1504" s="12">
        <f>IF(TablaCocina[[#This Row],[Cobro de la orde]]="Sí",(F1504-E1504)*K1504,0)</f>
        <v>16</v>
      </c>
      <c r="I1504" s="12">
        <f>IF(TablaCocina[[#This Row],[Cobro de la orde]]="Sí",F1504*K1504,0)</f>
        <v>42</v>
      </c>
      <c r="J1504" s="46">
        <f>IF(TablaCocina[[#This Row],[Cobro de la orde]]="Sí",H1504/G1504,0)</f>
        <v>0.38095238095238093</v>
      </c>
      <c r="K1504" s="12">
        <v>2</v>
      </c>
      <c r="L1504" s="12">
        <v>53</v>
      </c>
      <c r="M1504" s="6" t="s">
        <v>1143</v>
      </c>
      <c r="N1504" s="12" t="str">
        <f>VLOOKUP(TablaCocina[[#This Row],[Número de Orden]],TablaSala[[Número de Orden]:[Cobro de la Orden]],2,FALSE)</f>
        <v>Sí</v>
      </c>
    </row>
    <row r="1505" spans="1:14">
      <c r="A1505" s="6">
        <v>611</v>
      </c>
      <c r="B1505" s="12">
        <v>13</v>
      </c>
      <c r="C1505" s="6" t="s">
        <v>120</v>
      </c>
      <c r="D1505" s="12" t="s">
        <v>1151</v>
      </c>
      <c r="E1505" s="6">
        <v>22</v>
      </c>
      <c r="F1505" s="12">
        <v>36</v>
      </c>
      <c r="G1505" s="12">
        <f>IF(TablaCocina[[#This Row],[Cobro de la orde]]="Sí",F1505*K1505,0)</f>
        <v>36</v>
      </c>
      <c r="H1505" s="12">
        <f>IF(TablaCocina[[#This Row],[Cobro de la orde]]="Sí",(F1505-E1505)*K1505,0)</f>
        <v>14</v>
      </c>
      <c r="I1505" s="12">
        <f>IF(TablaCocina[[#This Row],[Cobro de la orde]]="Sí",F1505*K1505,0)</f>
        <v>36</v>
      </c>
      <c r="J1505" s="46">
        <f>IF(TablaCocina[[#This Row],[Cobro de la orde]]="Sí",H1505/G1505,0)</f>
        <v>0.3888888888888889</v>
      </c>
      <c r="K1505" s="12">
        <v>1</v>
      </c>
      <c r="L1505" s="12">
        <v>30</v>
      </c>
      <c r="M1505" s="6" t="s">
        <v>1143</v>
      </c>
      <c r="N1505" s="12" t="str">
        <f>VLOOKUP(TablaCocina[[#This Row],[Número de Orden]],TablaSala[[Número de Orden]:[Cobro de la Orden]],2,FALSE)</f>
        <v>Sí</v>
      </c>
    </row>
    <row r="1506" spans="1:14">
      <c r="A1506" s="6">
        <v>612</v>
      </c>
      <c r="B1506" s="12">
        <v>11</v>
      </c>
      <c r="C1506" s="6" t="s">
        <v>184</v>
      </c>
      <c r="D1506" s="12" t="s">
        <v>1149</v>
      </c>
      <c r="E1506" s="6">
        <v>16</v>
      </c>
      <c r="F1506" s="12">
        <v>27</v>
      </c>
      <c r="G1506" s="12">
        <f>IF(TablaCocina[[#This Row],[Cobro de la orde]]="Sí",F1506*K1506,0)</f>
        <v>27</v>
      </c>
      <c r="H1506" s="12">
        <f>IF(TablaCocina[[#This Row],[Cobro de la orde]]="Sí",(F1506-E1506)*K1506,0)</f>
        <v>11</v>
      </c>
      <c r="I1506" s="12">
        <f>IF(TablaCocina[[#This Row],[Cobro de la orde]]="Sí",F1506*K1506,0)</f>
        <v>27</v>
      </c>
      <c r="J1506" s="46">
        <f>IF(TablaCocina[[#This Row],[Cobro de la orde]]="Sí",H1506/G1506,0)</f>
        <v>0.40740740740740738</v>
      </c>
      <c r="K1506" s="12">
        <v>1</v>
      </c>
      <c r="L1506" s="12">
        <v>26</v>
      </c>
      <c r="M1506" s="6" t="s">
        <v>1142</v>
      </c>
      <c r="N1506" s="12" t="str">
        <f>VLOOKUP(TablaCocina[[#This Row],[Número de Orden]],TablaSala[[Número de Orden]:[Cobro de la Orden]],2,FALSE)</f>
        <v>Sí</v>
      </c>
    </row>
    <row r="1507" spans="1:14">
      <c r="A1507" s="6">
        <v>612</v>
      </c>
      <c r="B1507" s="12">
        <v>11</v>
      </c>
      <c r="C1507" s="6" t="s">
        <v>120</v>
      </c>
      <c r="D1507" s="12" t="s">
        <v>1151</v>
      </c>
      <c r="E1507" s="6">
        <v>22</v>
      </c>
      <c r="F1507" s="12">
        <v>36</v>
      </c>
      <c r="G1507" s="12">
        <f>IF(TablaCocina[[#This Row],[Cobro de la orde]]="Sí",F1507*K1507,0)</f>
        <v>108</v>
      </c>
      <c r="H1507" s="12">
        <f>IF(TablaCocina[[#This Row],[Cobro de la orde]]="Sí",(F1507-E1507)*K1507,0)</f>
        <v>42</v>
      </c>
      <c r="I1507" s="12">
        <f>IF(TablaCocina[[#This Row],[Cobro de la orde]]="Sí",F1507*K1507,0)</f>
        <v>108</v>
      </c>
      <c r="J1507" s="46">
        <f>IF(TablaCocina[[#This Row],[Cobro de la orde]]="Sí",H1507/G1507,0)</f>
        <v>0.3888888888888889</v>
      </c>
      <c r="K1507" s="12">
        <v>3</v>
      </c>
      <c r="L1507" s="12">
        <v>37</v>
      </c>
      <c r="M1507" s="6" t="s">
        <v>1142</v>
      </c>
      <c r="N1507" s="12" t="str">
        <f>VLOOKUP(TablaCocina[[#This Row],[Número de Orden]],TablaSala[[Número de Orden]:[Cobro de la Orden]],2,FALSE)</f>
        <v>Sí</v>
      </c>
    </row>
    <row r="1508" spans="1:14">
      <c r="A1508" s="6">
        <v>612</v>
      </c>
      <c r="B1508" s="12">
        <v>11</v>
      </c>
      <c r="C1508" s="6" t="s">
        <v>71</v>
      </c>
      <c r="D1508" s="12" t="s">
        <v>1154</v>
      </c>
      <c r="E1508" s="6">
        <v>16</v>
      </c>
      <c r="F1508" s="12">
        <v>28</v>
      </c>
      <c r="G1508" s="12">
        <f>IF(TablaCocina[[#This Row],[Cobro de la orde]]="Sí",F1508*K1508,0)</f>
        <v>56</v>
      </c>
      <c r="H1508" s="12">
        <f>IF(TablaCocina[[#This Row],[Cobro de la orde]]="Sí",(F1508-E1508)*K1508,0)</f>
        <v>24</v>
      </c>
      <c r="I1508" s="12">
        <f>IF(TablaCocina[[#This Row],[Cobro de la orde]]="Sí",F1508*K1508,0)</f>
        <v>56</v>
      </c>
      <c r="J1508" s="46">
        <f>IF(TablaCocina[[#This Row],[Cobro de la orde]]="Sí",H1508/G1508,0)</f>
        <v>0.42857142857142855</v>
      </c>
      <c r="K1508" s="12">
        <v>2</v>
      </c>
      <c r="L1508" s="12">
        <v>15</v>
      </c>
      <c r="M1508" s="6" t="s">
        <v>1142</v>
      </c>
      <c r="N1508" s="12" t="str">
        <f>VLOOKUP(TablaCocina[[#This Row],[Número de Orden]],TablaSala[[Número de Orden]:[Cobro de la Orden]],2,FALSE)</f>
        <v>Sí</v>
      </c>
    </row>
    <row r="1509" spans="1:14">
      <c r="A1509" s="6">
        <v>612</v>
      </c>
      <c r="B1509" s="12">
        <v>11</v>
      </c>
      <c r="C1509" s="6" t="s">
        <v>255</v>
      </c>
      <c r="D1509" s="12" t="s">
        <v>1160</v>
      </c>
      <c r="E1509" s="6">
        <v>12</v>
      </c>
      <c r="F1509" s="12">
        <v>20</v>
      </c>
      <c r="G1509" s="12">
        <f>IF(TablaCocina[[#This Row],[Cobro de la orde]]="Sí",F1509*K1509,0)</f>
        <v>40</v>
      </c>
      <c r="H1509" s="12">
        <f>IF(TablaCocina[[#This Row],[Cobro de la orde]]="Sí",(F1509-E1509)*K1509,0)</f>
        <v>16</v>
      </c>
      <c r="I1509" s="12">
        <f>IF(TablaCocina[[#This Row],[Cobro de la orde]]="Sí",F1509*K1509,0)</f>
        <v>40</v>
      </c>
      <c r="J1509" s="46">
        <f>IF(TablaCocina[[#This Row],[Cobro de la orde]]="Sí",H1509/G1509,0)</f>
        <v>0.4</v>
      </c>
      <c r="K1509" s="12">
        <v>2</v>
      </c>
      <c r="L1509" s="12">
        <v>51</v>
      </c>
      <c r="M1509" s="6" t="s">
        <v>1142</v>
      </c>
      <c r="N1509" s="12" t="str">
        <f>VLOOKUP(TablaCocina[[#This Row],[Número de Orden]],TablaSala[[Número de Orden]:[Cobro de la Orden]],2,FALSE)</f>
        <v>Sí</v>
      </c>
    </row>
    <row r="1510" spans="1:14">
      <c r="A1510" s="6">
        <v>613</v>
      </c>
      <c r="B1510" s="12">
        <v>1</v>
      </c>
      <c r="C1510" s="6" t="s">
        <v>194</v>
      </c>
      <c r="D1510" s="12" t="s">
        <v>1155</v>
      </c>
      <c r="E1510" s="6">
        <v>11</v>
      </c>
      <c r="F1510" s="12">
        <v>19</v>
      </c>
      <c r="G1510" s="12">
        <f>IF(TablaCocina[[#This Row],[Cobro de la orde]]="Sí",F1510*K1510,0)</f>
        <v>0</v>
      </c>
      <c r="H1510" s="12">
        <f>IF(TablaCocina[[#This Row],[Cobro de la orde]]="Sí",(F1510-E1510)*K1510,0)</f>
        <v>0</v>
      </c>
      <c r="I1510" s="12">
        <f>IF(TablaCocina[[#This Row],[Cobro de la orde]]="Sí",F1510*K1510,0)</f>
        <v>0</v>
      </c>
      <c r="J1510" s="46">
        <f>IF(TablaCocina[[#This Row],[Cobro de la orde]]="Sí",H1510/G1510,0)</f>
        <v>0</v>
      </c>
      <c r="K1510" s="12">
        <v>3</v>
      </c>
      <c r="L1510" s="12">
        <v>41</v>
      </c>
      <c r="M1510" s="6" t="s">
        <v>1143</v>
      </c>
      <c r="N1510" s="12" t="str">
        <f>VLOOKUP(TablaCocina[[#This Row],[Número de Orden]],TablaSala[[Número de Orden]:[Cobro de la Orden]],2,FALSE)</f>
        <v>No</v>
      </c>
    </row>
    <row r="1511" spans="1:14">
      <c r="A1511" s="6">
        <v>613</v>
      </c>
      <c r="B1511" s="12">
        <v>1</v>
      </c>
      <c r="C1511" s="6" t="s">
        <v>345</v>
      </c>
      <c r="D1511" s="12" t="s">
        <v>1161</v>
      </c>
      <c r="E1511" s="6">
        <v>14</v>
      </c>
      <c r="F1511" s="12">
        <v>23</v>
      </c>
      <c r="G1511" s="12">
        <f>IF(TablaCocina[[#This Row],[Cobro de la orde]]="Sí",F1511*K1511,0)</f>
        <v>0</v>
      </c>
      <c r="H1511" s="12">
        <f>IF(TablaCocina[[#This Row],[Cobro de la orde]]="Sí",(F1511-E1511)*K1511,0)</f>
        <v>0</v>
      </c>
      <c r="I1511" s="12">
        <f>IF(TablaCocina[[#This Row],[Cobro de la orde]]="Sí",F1511*K1511,0)</f>
        <v>0</v>
      </c>
      <c r="J1511" s="46">
        <f>IF(TablaCocina[[#This Row],[Cobro de la orde]]="Sí",H1511/G1511,0)</f>
        <v>0</v>
      </c>
      <c r="K1511" s="12">
        <v>3</v>
      </c>
      <c r="L1511" s="12">
        <v>23</v>
      </c>
      <c r="M1511" s="6" t="s">
        <v>1143</v>
      </c>
      <c r="N1511" s="12" t="str">
        <f>VLOOKUP(TablaCocina[[#This Row],[Número de Orden]],TablaSala[[Número de Orden]:[Cobro de la Orden]],2,FALSE)</f>
        <v>No</v>
      </c>
    </row>
    <row r="1512" spans="1:14">
      <c r="A1512" s="6">
        <v>613</v>
      </c>
      <c r="B1512" s="12">
        <v>1</v>
      </c>
      <c r="C1512" s="6" t="s">
        <v>131</v>
      </c>
      <c r="D1512" s="12" t="s">
        <v>1163</v>
      </c>
      <c r="E1512" s="6">
        <v>10</v>
      </c>
      <c r="F1512" s="12">
        <v>18</v>
      </c>
      <c r="G1512" s="12">
        <f>IF(TablaCocina[[#This Row],[Cobro de la orde]]="Sí",F1512*K1512,0)</f>
        <v>0</v>
      </c>
      <c r="H1512" s="12">
        <f>IF(TablaCocina[[#This Row],[Cobro de la orde]]="Sí",(F1512-E1512)*K1512,0)</f>
        <v>0</v>
      </c>
      <c r="I1512" s="12">
        <f>IF(TablaCocina[[#This Row],[Cobro de la orde]]="Sí",F1512*K1512,0)</f>
        <v>0</v>
      </c>
      <c r="J1512" s="46">
        <f>IF(TablaCocina[[#This Row],[Cobro de la orde]]="Sí",H1512/G1512,0)</f>
        <v>0</v>
      </c>
      <c r="K1512" s="12">
        <v>3</v>
      </c>
      <c r="L1512" s="12">
        <v>31</v>
      </c>
      <c r="M1512" s="6" t="s">
        <v>1143</v>
      </c>
      <c r="N1512" s="12" t="str">
        <f>VLOOKUP(TablaCocina[[#This Row],[Número de Orden]],TablaSala[[Número de Orden]:[Cobro de la Orden]],2,FALSE)</f>
        <v>No</v>
      </c>
    </row>
    <row r="1513" spans="1:14">
      <c r="A1513" s="6">
        <v>613</v>
      </c>
      <c r="B1513" s="12">
        <v>1</v>
      </c>
      <c r="C1513" s="6" t="s">
        <v>47</v>
      </c>
      <c r="D1513" s="12" t="s">
        <v>1156</v>
      </c>
      <c r="E1513" s="6">
        <v>21</v>
      </c>
      <c r="F1513" s="12">
        <v>35</v>
      </c>
      <c r="G1513" s="12">
        <f>IF(TablaCocina[[#This Row],[Cobro de la orde]]="Sí",F1513*K1513,0)</f>
        <v>0</v>
      </c>
      <c r="H1513" s="12">
        <f>IF(TablaCocina[[#This Row],[Cobro de la orde]]="Sí",(F1513-E1513)*K1513,0)</f>
        <v>0</v>
      </c>
      <c r="I1513" s="12">
        <f>IF(TablaCocina[[#This Row],[Cobro de la orde]]="Sí",F1513*K1513,0)</f>
        <v>0</v>
      </c>
      <c r="J1513" s="46">
        <f>IF(TablaCocina[[#This Row],[Cobro de la orde]]="Sí",H1513/G1513,0)</f>
        <v>0</v>
      </c>
      <c r="K1513" s="12">
        <v>3</v>
      </c>
      <c r="L1513" s="12">
        <v>57</v>
      </c>
      <c r="M1513" s="6" t="s">
        <v>1143</v>
      </c>
      <c r="N1513" s="12" t="str">
        <f>VLOOKUP(TablaCocina[[#This Row],[Número de Orden]],TablaSala[[Número de Orden]:[Cobro de la Orden]],2,FALSE)</f>
        <v>No</v>
      </c>
    </row>
    <row r="1514" spans="1:14">
      <c r="A1514" s="6">
        <v>614</v>
      </c>
      <c r="B1514" s="12">
        <v>19</v>
      </c>
      <c r="C1514" s="6" t="s">
        <v>273</v>
      </c>
      <c r="D1514" s="12" t="s">
        <v>1146</v>
      </c>
      <c r="E1514" s="6">
        <v>14</v>
      </c>
      <c r="F1514" s="12">
        <v>24</v>
      </c>
      <c r="G1514" s="12">
        <f>IF(TablaCocina[[#This Row],[Cobro de la orde]]="Sí",F1514*K1514,0)</f>
        <v>72</v>
      </c>
      <c r="H1514" s="12">
        <f>IF(TablaCocina[[#This Row],[Cobro de la orde]]="Sí",(F1514-E1514)*K1514,0)</f>
        <v>30</v>
      </c>
      <c r="I1514" s="12">
        <f>IF(TablaCocina[[#This Row],[Cobro de la orde]]="Sí",F1514*K1514,0)</f>
        <v>72</v>
      </c>
      <c r="J1514" s="46">
        <f>IF(TablaCocina[[#This Row],[Cobro de la orde]]="Sí",H1514/G1514,0)</f>
        <v>0.41666666666666669</v>
      </c>
      <c r="K1514" s="12">
        <v>3</v>
      </c>
      <c r="L1514" s="12">
        <v>50</v>
      </c>
      <c r="M1514" s="6" t="s">
        <v>1142</v>
      </c>
      <c r="N1514" s="12" t="str">
        <f>VLOOKUP(TablaCocina[[#This Row],[Número de Orden]],TablaSala[[Número de Orden]:[Cobro de la Orden]],2,FALSE)</f>
        <v>Sí</v>
      </c>
    </row>
    <row r="1515" spans="1:14">
      <c r="A1515" s="6">
        <v>615</v>
      </c>
      <c r="B1515" s="12">
        <v>7</v>
      </c>
      <c r="C1515" s="6" t="s">
        <v>200</v>
      </c>
      <c r="D1515" s="12" t="s">
        <v>1148</v>
      </c>
      <c r="E1515" s="6">
        <v>19</v>
      </c>
      <c r="F1515" s="12">
        <v>31</v>
      </c>
      <c r="G1515" s="12">
        <f>IF(TablaCocina[[#This Row],[Cobro de la orde]]="Sí",F1515*K1515,0)</f>
        <v>0</v>
      </c>
      <c r="H1515" s="12">
        <f>IF(TablaCocina[[#This Row],[Cobro de la orde]]="Sí",(F1515-E1515)*K1515,0)</f>
        <v>0</v>
      </c>
      <c r="I1515" s="12">
        <f>IF(TablaCocina[[#This Row],[Cobro de la orde]]="Sí",F1515*K1515,0)</f>
        <v>0</v>
      </c>
      <c r="J1515" s="46">
        <f>IF(TablaCocina[[#This Row],[Cobro de la orde]]="Sí",H1515/G1515,0)</f>
        <v>0</v>
      </c>
      <c r="K1515" s="12">
        <v>3</v>
      </c>
      <c r="L1515" s="12">
        <v>50</v>
      </c>
      <c r="M1515" s="6" t="s">
        <v>1142</v>
      </c>
      <c r="N1515" s="12" t="str">
        <f>VLOOKUP(TablaCocina[[#This Row],[Número de Orden]],TablaSala[[Número de Orden]:[Cobro de la Orden]],2,FALSE)</f>
        <v>No</v>
      </c>
    </row>
    <row r="1516" spans="1:14">
      <c r="A1516" s="6">
        <v>615</v>
      </c>
      <c r="B1516" s="12">
        <v>7</v>
      </c>
      <c r="C1516" s="6" t="s">
        <v>345</v>
      </c>
      <c r="D1516" s="12" t="s">
        <v>1161</v>
      </c>
      <c r="E1516" s="6">
        <v>14</v>
      </c>
      <c r="F1516" s="12">
        <v>23</v>
      </c>
      <c r="G1516" s="12">
        <f>IF(TablaCocina[[#This Row],[Cobro de la orde]]="Sí",F1516*K1516,0)</f>
        <v>0</v>
      </c>
      <c r="H1516" s="12">
        <f>IF(TablaCocina[[#This Row],[Cobro de la orde]]="Sí",(F1516-E1516)*K1516,0)</f>
        <v>0</v>
      </c>
      <c r="I1516" s="12">
        <f>IF(TablaCocina[[#This Row],[Cobro de la orde]]="Sí",F1516*K1516,0)</f>
        <v>0</v>
      </c>
      <c r="J1516" s="46">
        <f>IF(TablaCocina[[#This Row],[Cobro de la orde]]="Sí",H1516/G1516,0)</f>
        <v>0</v>
      </c>
      <c r="K1516" s="12">
        <v>3</v>
      </c>
      <c r="L1516" s="12">
        <v>43</v>
      </c>
      <c r="M1516" s="6" t="s">
        <v>1142</v>
      </c>
      <c r="N1516" s="12" t="str">
        <f>VLOOKUP(TablaCocina[[#This Row],[Número de Orden]],TablaSala[[Número de Orden]:[Cobro de la Orden]],2,FALSE)</f>
        <v>No</v>
      </c>
    </row>
    <row r="1517" spans="1:14">
      <c r="A1517" s="6">
        <v>615</v>
      </c>
      <c r="B1517" s="12">
        <v>7</v>
      </c>
      <c r="C1517" s="6" t="s">
        <v>209</v>
      </c>
      <c r="D1517" s="12" t="s">
        <v>1165</v>
      </c>
      <c r="E1517" s="6">
        <v>15</v>
      </c>
      <c r="F1517" s="12">
        <v>25</v>
      </c>
      <c r="G1517" s="12">
        <f>IF(TablaCocina[[#This Row],[Cobro de la orde]]="Sí",F1517*K1517,0)</f>
        <v>0</v>
      </c>
      <c r="H1517" s="12">
        <f>IF(TablaCocina[[#This Row],[Cobro de la orde]]="Sí",(F1517-E1517)*K1517,0)</f>
        <v>0</v>
      </c>
      <c r="I1517" s="12">
        <f>IF(TablaCocina[[#This Row],[Cobro de la orde]]="Sí",F1517*K1517,0)</f>
        <v>0</v>
      </c>
      <c r="J1517" s="46">
        <f>IF(TablaCocina[[#This Row],[Cobro de la orde]]="Sí",H1517/G1517,0)</f>
        <v>0</v>
      </c>
      <c r="K1517" s="12">
        <v>3</v>
      </c>
      <c r="L1517" s="12">
        <v>41</v>
      </c>
      <c r="M1517" s="6" t="s">
        <v>1142</v>
      </c>
      <c r="N1517" s="12" t="str">
        <f>VLOOKUP(TablaCocina[[#This Row],[Número de Orden]],TablaSala[[Número de Orden]:[Cobro de la Orden]],2,FALSE)</f>
        <v>No</v>
      </c>
    </row>
    <row r="1518" spans="1:14">
      <c r="A1518" s="6">
        <v>615</v>
      </c>
      <c r="B1518" s="12">
        <v>7</v>
      </c>
      <c r="C1518" s="6" t="s">
        <v>428</v>
      </c>
      <c r="D1518" s="12" t="s">
        <v>1157</v>
      </c>
      <c r="E1518" s="6">
        <v>19</v>
      </c>
      <c r="F1518" s="12">
        <v>32</v>
      </c>
      <c r="G1518" s="12">
        <f>IF(TablaCocina[[#This Row],[Cobro de la orde]]="Sí",F1518*K1518,0)</f>
        <v>0</v>
      </c>
      <c r="H1518" s="12">
        <f>IF(TablaCocina[[#This Row],[Cobro de la orde]]="Sí",(F1518-E1518)*K1518,0)</f>
        <v>0</v>
      </c>
      <c r="I1518" s="12">
        <f>IF(TablaCocina[[#This Row],[Cobro de la orde]]="Sí",F1518*K1518,0)</f>
        <v>0</v>
      </c>
      <c r="J1518" s="46">
        <f>IF(TablaCocina[[#This Row],[Cobro de la orde]]="Sí",H1518/G1518,0)</f>
        <v>0</v>
      </c>
      <c r="K1518" s="12">
        <v>3</v>
      </c>
      <c r="L1518" s="12">
        <v>22</v>
      </c>
      <c r="M1518" s="6" t="s">
        <v>1143</v>
      </c>
      <c r="N1518" s="12" t="str">
        <f>VLOOKUP(TablaCocina[[#This Row],[Número de Orden]],TablaSala[[Número de Orden]:[Cobro de la Orden]],2,FALSE)</f>
        <v>No</v>
      </c>
    </row>
    <row r="1519" spans="1:14">
      <c r="A1519" s="6">
        <v>616</v>
      </c>
      <c r="B1519" s="12">
        <v>4</v>
      </c>
      <c r="C1519" s="6" t="s">
        <v>273</v>
      </c>
      <c r="D1519" s="12" t="s">
        <v>1146</v>
      </c>
      <c r="E1519" s="6">
        <v>14</v>
      </c>
      <c r="F1519" s="12">
        <v>24</v>
      </c>
      <c r="G1519" s="12">
        <f>IF(TablaCocina[[#This Row],[Cobro de la orde]]="Sí",F1519*K1519,0)</f>
        <v>72</v>
      </c>
      <c r="H1519" s="12">
        <f>IF(TablaCocina[[#This Row],[Cobro de la orde]]="Sí",(F1519-E1519)*K1519,0)</f>
        <v>30</v>
      </c>
      <c r="I1519" s="12">
        <f>IF(TablaCocina[[#This Row],[Cobro de la orde]]="Sí",F1519*K1519,0)</f>
        <v>72</v>
      </c>
      <c r="J1519" s="46">
        <f>IF(TablaCocina[[#This Row],[Cobro de la orde]]="Sí",H1519/G1519,0)</f>
        <v>0.41666666666666669</v>
      </c>
      <c r="K1519" s="12">
        <v>3</v>
      </c>
      <c r="L1519" s="12">
        <v>33</v>
      </c>
      <c r="M1519" s="6" t="s">
        <v>1142</v>
      </c>
      <c r="N1519" s="12" t="str">
        <f>VLOOKUP(TablaCocina[[#This Row],[Número de Orden]],TablaSala[[Número de Orden]:[Cobro de la Orden]],2,FALSE)</f>
        <v>Sí</v>
      </c>
    </row>
    <row r="1520" spans="1:14">
      <c r="A1520" s="6">
        <v>616</v>
      </c>
      <c r="B1520" s="12">
        <v>4</v>
      </c>
      <c r="C1520" s="6" t="s">
        <v>114</v>
      </c>
      <c r="D1520" s="12" t="s">
        <v>1147</v>
      </c>
      <c r="E1520" s="6">
        <v>18</v>
      </c>
      <c r="F1520" s="12">
        <v>30</v>
      </c>
      <c r="G1520" s="12">
        <f>IF(TablaCocina[[#This Row],[Cobro de la orde]]="Sí",F1520*K1520,0)</f>
        <v>60</v>
      </c>
      <c r="H1520" s="12">
        <f>IF(TablaCocina[[#This Row],[Cobro de la orde]]="Sí",(F1520-E1520)*K1520,0)</f>
        <v>24</v>
      </c>
      <c r="I1520" s="12">
        <f>IF(TablaCocina[[#This Row],[Cobro de la orde]]="Sí",F1520*K1520,0)</f>
        <v>60</v>
      </c>
      <c r="J1520" s="46">
        <f>IF(TablaCocina[[#This Row],[Cobro de la orde]]="Sí",H1520/G1520,0)</f>
        <v>0.4</v>
      </c>
      <c r="K1520" s="12">
        <v>2</v>
      </c>
      <c r="L1520" s="12">
        <v>14</v>
      </c>
      <c r="M1520" s="6" t="s">
        <v>1143</v>
      </c>
      <c r="N1520" s="12" t="str">
        <f>VLOOKUP(TablaCocina[[#This Row],[Número de Orden]],TablaSala[[Número de Orden]:[Cobro de la Orden]],2,FALSE)</f>
        <v>Sí</v>
      </c>
    </row>
    <row r="1521" spans="1:14">
      <c r="A1521" s="6">
        <v>617</v>
      </c>
      <c r="B1521" s="12">
        <v>13</v>
      </c>
      <c r="C1521" s="6" t="s">
        <v>270</v>
      </c>
      <c r="D1521" s="12" t="s">
        <v>1164</v>
      </c>
      <c r="E1521" s="6">
        <v>15</v>
      </c>
      <c r="F1521" s="12">
        <v>26</v>
      </c>
      <c r="G1521" s="12">
        <f>IF(TablaCocina[[#This Row],[Cobro de la orde]]="Sí",F1521*K1521,0)</f>
        <v>52</v>
      </c>
      <c r="H1521" s="12">
        <f>IF(TablaCocina[[#This Row],[Cobro de la orde]]="Sí",(F1521-E1521)*K1521,0)</f>
        <v>22</v>
      </c>
      <c r="I1521" s="12">
        <f>IF(TablaCocina[[#This Row],[Cobro de la orde]]="Sí",F1521*K1521,0)</f>
        <v>52</v>
      </c>
      <c r="J1521" s="46">
        <f>IF(TablaCocina[[#This Row],[Cobro de la orde]]="Sí",H1521/G1521,0)</f>
        <v>0.42307692307692307</v>
      </c>
      <c r="K1521" s="12">
        <v>2</v>
      </c>
      <c r="L1521" s="12">
        <v>18</v>
      </c>
      <c r="M1521" s="6" t="s">
        <v>1143</v>
      </c>
      <c r="N1521" s="12" t="str">
        <f>VLOOKUP(TablaCocina[[#This Row],[Número de Orden]],TablaSala[[Número de Orden]:[Cobro de la Orden]],2,FALSE)</f>
        <v>Sí</v>
      </c>
    </row>
    <row r="1522" spans="1:14">
      <c r="A1522" s="6">
        <v>617</v>
      </c>
      <c r="B1522" s="12">
        <v>13</v>
      </c>
      <c r="C1522" s="6" t="s">
        <v>114</v>
      </c>
      <c r="D1522" s="12" t="s">
        <v>1147</v>
      </c>
      <c r="E1522" s="6">
        <v>18</v>
      </c>
      <c r="F1522" s="12">
        <v>30</v>
      </c>
      <c r="G1522" s="12">
        <f>IF(TablaCocina[[#This Row],[Cobro de la orde]]="Sí",F1522*K1522,0)</f>
        <v>90</v>
      </c>
      <c r="H1522" s="12">
        <f>IF(TablaCocina[[#This Row],[Cobro de la orde]]="Sí",(F1522-E1522)*K1522,0)</f>
        <v>36</v>
      </c>
      <c r="I1522" s="12">
        <f>IF(TablaCocina[[#This Row],[Cobro de la orde]]="Sí",F1522*K1522,0)</f>
        <v>90</v>
      </c>
      <c r="J1522" s="46">
        <f>IF(TablaCocina[[#This Row],[Cobro de la orde]]="Sí",H1522/G1522,0)</f>
        <v>0.4</v>
      </c>
      <c r="K1522" s="12">
        <v>3</v>
      </c>
      <c r="L1522" s="12">
        <v>33</v>
      </c>
      <c r="M1522" s="6" t="s">
        <v>1143</v>
      </c>
      <c r="N1522" s="12" t="str">
        <f>VLOOKUP(TablaCocina[[#This Row],[Número de Orden]],TablaSala[[Número de Orden]:[Cobro de la Orden]],2,FALSE)</f>
        <v>Sí</v>
      </c>
    </row>
    <row r="1523" spans="1:14">
      <c r="A1523" s="6">
        <v>618</v>
      </c>
      <c r="B1523" s="12">
        <v>3</v>
      </c>
      <c r="C1523" s="6" t="s">
        <v>428</v>
      </c>
      <c r="D1523" s="12" t="s">
        <v>1157</v>
      </c>
      <c r="E1523" s="6">
        <v>19</v>
      </c>
      <c r="F1523" s="12">
        <v>32</v>
      </c>
      <c r="G1523" s="12">
        <f>IF(TablaCocina[[#This Row],[Cobro de la orde]]="Sí",F1523*K1523,0)</f>
        <v>64</v>
      </c>
      <c r="H1523" s="12">
        <f>IF(TablaCocina[[#This Row],[Cobro de la orde]]="Sí",(F1523-E1523)*K1523,0)</f>
        <v>26</v>
      </c>
      <c r="I1523" s="12">
        <f>IF(TablaCocina[[#This Row],[Cobro de la orde]]="Sí",F1523*K1523,0)</f>
        <v>64</v>
      </c>
      <c r="J1523" s="46">
        <f>IF(TablaCocina[[#This Row],[Cobro de la orde]]="Sí",H1523/G1523,0)</f>
        <v>0.40625</v>
      </c>
      <c r="K1523" s="12">
        <v>2</v>
      </c>
      <c r="L1523" s="12">
        <v>6</v>
      </c>
      <c r="M1523" s="6" t="s">
        <v>1143</v>
      </c>
      <c r="N1523" s="12" t="str">
        <f>VLOOKUP(TablaCocina[[#This Row],[Número de Orden]],TablaSala[[Número de Orden]:[Cobro de la Orden]],2,FALSE)</f>
        <v>Sí</v>
      </c>
    </row>
    <row r="1524" spans="1:14">
      <c r="A1524" s="6">
        <v>618</v>
      </c>
      <c r="B1524" s="12">
        <v>3</v>
      </c>
      <c r="C1524" s="6" t="s">
        <v>200</v>
      </c>
      <c r="D1524" s="12" t="s">
        <v>1148</v>
      </c>
      <c r="E1524" s="6">
        <v>19</v>
      </c>
      <c r="F1524" s="12">
        <v>31</v>
      </c>
      <c r="G1524" s="12">
        <f>IF(TablaCocina[[#This Row],[Cobro de la orde]]="Sí",F1524*K1524,0)</f>
        <v>93</v>
      </c>
      <c r="H1524" s="12">
        <f>IF(TablaCocina[[#This Row],[Cobro de la orde]]="Sí",(F1524-E1524)*K1524,0)</f>
        <v>36</v>
      </c>
      <c r="I1524" s="12">
        <f>IF(TablaCocina[[#This Row],[Cobro de la orde]]="Sí",F1524*K1524,0)</f>
        <v>93</v>
      </c>
      <c r="J1524" s="46">
        <f>IF(TablaCocina[[#This Row],[Cobro de la orde]]="Sí",H1524/G1524,0)</f>
        <v>0.38709677419354838</v>
      </c>
      <c r="K1524" s="12">
        <v>3</v>
      </c>
      <c r="L1524" s="12">
        <v>35</v>
      </c>
      <c r="M1524" s="6" t="s">
        <v>1142</v>
      </c>
      <c r="N1524" s="12" t="str">
        <f>VLOOKUP(TablaCocina[[#This Row],[Número de Orden]],TablaSala[[Número de Orden]:[Cobro de la Orden]],2,FALSE)</f>
        <v>Sí</v>
      </c>
    </row>
    <row r="1525" spans="1:14">
      <c r="A1525" s="6">
        <v>618</v>
      </c>
      <c r="B1525" s="12">
        <v>3</v>
      </c>
      <c r="C1525" s="6" t="s">
        <v>131</v>
      </c>
      <c r="D1525" s="12" t="s">
        <v>1163</v>
      </c>
      <c r="E1525" s="6">
        <v>10</v>
      </c>
      <c r="F1525" s="12">
        <v>18</v>
      </c>
      <c r="G1525" s="12">
        <f>IF(TablaCocina[[#This Row],[Cobro de la orde]]="Sí",F1525*K1525,0)</f>
        <v>54</v>
      </c>
      <c r="H1525" s="12">
        <f>IF(TablaCocina[[#This Row],[Cobro de la orde]]="Sí",(F1525-E1525)*K1525,0)</f>
        <v>24</v>
      </c>
      <c r="I1525" s="12">
        <f>IF(TablaCocina[[#This Row],[Cobro de la orde]]="Sí",F1525*K1525,0)</f>
        <v>54</v>
      </c>
      <c r="J1525" s="46">
        <f>IF(TablaCocina[[#This Row],[Cobro de la orde]]="Sí",H1525/G1525,0)</f>
        <v>0.44444444444444442</v>
      </c>
      <c r="K1525" s="12">
        <v>3</v>
      </c>
      <c r="L1525" s="12">
        <v>24</v>
      </c>
      <c r="M1525" s="6" t="s">
        <v>1142</v>
      </c>
      <c r="N1525" s="12" t="str">
        <f>VLOOKUP(TablaCocina[[#This Row],[Número de Orden]],TablaSala[[Número de Orden]:[Cobro de la Orden]],2,FALSE)</f>
        <v>Sí</v>
      </c>
    </row>
    <row r="1526" spans="1:14">
      <c r="A1526" s="6">
        <v>618</v>
      </c>
      <c r="B1526" s="12">
        <v>3</v>
      </c>
      <c r="C1526" s="6" t="s">
        <v>120</v>
      </c>
      <c r="D1526" s="12" t="s">
        <v>1151</v>
      </c>
      <c r="E1526" s="6">
        <v>22</v>
      </c>
      <c r="F1526" s="12">
        <v>36</v>
      </c>
      <c r="G1526" s="12">
        <f>IF(TablaCocina[[#This Row],[Cobro de la orde]]="Sí",F1526*K1526,0)</f>
        <v>108</v>
      </c>
      <c r="H1526" s="12">
        <f>IF(TablaCocina[[#This Row],[Cobro de la orde]]="Sí",(F1526-E1526)*K1526,0)</f>
        <v>42</v>
      </c>
      <c r="I1526" s="12">
        <f>IF(TablaCocina[[#This Row],[Cobro de la orde]]="Sí",F1526*K1526,0)</f>
        <v>108</v>
      </c>
      <c r="J1526" s="46">
        <f>IF(TablaCocina[[#This Row],[Cobro de la orde]]="Sí",H1526/G1526,0)</f>
        <v>0.3888888888888889</v>
      </c>
      <c r="K1526" s="12">
        <v>3</v>
      </c>
      <c r="L1526" s="12">
        <v>53</v>
      </c>
      <c r="M1526" s="6" t="s">
        <v>1142</v>
      </c>
      <c r="N1526" s="12" t="str">
        <f>VLOOKUP(TablaCocina[[#This Row],[Número de Orden]],TablaSala[[Número de Orden]:[Cobro de la Orden]],2,FALSE)</f>
        <v>Sí</v>
      </c>
    </row>
    <row r="1527" spans="1:14">
      <c r="A1527" s="6">
        <v>619</v>
      </c>
      <c r="B1527" s="12">
        <v>6</v>
      </c>
      <c r="C1527" s="6" t="s">
        <v>184</v>
      </c>
      <c r="D1527" s="12" t="s">
        <v>1149</v>
      </c>
      <c r="E1527" s="6">
        <v>16</v>
      </c>
      <c r="F1527" s="12">
        <v>27</v>
      </c>
      <c r="G1527" s="12">
        <f>IF(TablaCocina[[#This Row],[Cobro de la orde]]="Sí",F1527*K1527,0)</f>
        <v>54</v>
      </c>
      <c r="H1527" s="12">
        <f>IF(TablaCocina[[#This Row],[Cobro de la orde]]="Sí",(F1527-E1527)*K1527,0)</f>
        <v>22</v>
      </c>
      <c r="I1527" s="12">
        <f>IF(TablaCocina[[#This Row],[Cobro de la orde]]="Sí",F1527*K1527,0)</f>
        <v>54</v>
      </c>
      <c r="J1527" s="46">
        <f>IF(TablaCocina[[#This Row],[Cobro de la orde]]="Sí",H1527/G1527,0)</f>
        <v>0.40740740740740738</v>
      </c>
      <c r="K1527" s="12">
        <v>2</v>
      </c>
      <c r="L1527" s="12">
        <v>40</v>
      </c>
      <c r="M1527" s="6" t="s">
        <v>1142</v>
      </c>
      <c r="N1527" s="12" t="str">
        <f>VLOOKUP(TablaCocina[[#This Row],[Número de Orden]],TablaSala[[Número de Orden]:[Cobro de la Orden]],2,FALSE)</f>
        <v>Sí</v>
      </c>
    </row>
    <row r="1528" spans="1:14">
      <c r="A1528" s="6">
        <v>619</v>
      </c>
      <c r="B1528" s="12">
        <v>6</v>
      </c>
      <c r="C1528" s="6" t="s">
        <v>270</v>
      </c>
      <c r="D1528" s="12" t="s">
        <v>1164</v>
      </c>
      <c r="E1528" s="6">
        <v>15</v>
      </c>
      <c r="F1528" s="12">
        <v>26</v>
      </c>
      <c r="G1528" s="12">
        <f>IF(TablaCocina[[#This Row],[Cobro de la orde]]="Sí",F1528*K1528,0)</f>
        <v>78</v>
      </c>
      <c r="H1528" s="12">
        <f>IF(TablaCocina[[#This Row],[Cobro de la orde]]="Sí",(F1528-E1528)*K1528,0)</f>
        <v>33</v>
      </c>
      <c r="I1528" s="12">
        <f>IF(TablaCocina[[#This Row],[Cobro de la orde]]="Sí",F1528*K1528,0)</f>
        <v>78</v>
      </c>
      <c r="J1528" s="46">
        <f>IF(TablaCocina[[#This Row],[Cobro de la orde]]="Sí",H1528/G1528,0)</f>
        <v>0.42307692307692307</v>
      </c>
      <c r="K1528" s="12">
        <v>3</v>
      </c>
      <c r="L1528" s="12">
        <v>56</v>
      </c>
      <c r="M1528" s="6" t="s">
        <v>1143</v>
      </c>
      <c r="N1528" s="12" t="str">
        <f>VLOOKUP(TablaCocina[[#This Row],[Número de Orden]],TablaSala[[Número de Orden]:[Cobro de la Orden]],2,FALSE)</f>
        <v>Sí</v>
      </c>
    </row>
    <row r="1529" spans="1:14">
      <c r="A1529" s="6">
        <v>620</v>
      </c>
      <c r="B1529" s="12">
        <v>16</v>
      </c>
      <c r="C1529" s="6" t="s">
        <v>194</v>
      </c>
      <c r="D1529" s="12" t="s">
        <v>1155</v>
      </c>
      <c r="E1529" s="6">
        <v>11</v>
      </c>
      <c r="F1529" s="12">
        <v>19</v>
      </c>
      <c r="G1529" s="12">
        <f>IF(TablaCocina[[#This Row],[Cobro de la orde]]="Sí",F1529*K1529,0)</f>
        <v>57</v>
      </c>
      <c r="H1529" s="12">
        <f>IF(TablaCocina[[#This Row],[Cobro de la orde]]="Sí",(F1529-E1529)*K1529,0)</f>
        <v>24</v>
      </c>
      <c r="I1529" s="12">
        <f>IF(TablaCocina[[#This Row],[Cobro de la orde]]="Sí",F1529*K1529,0)</f>
        <v>57</v>
      </c>
      <c r="J1529" s="46">
        <f>IF(TablaCocina[[#This Row],[Cobro de la orde]]="Sí",H1529/G1529,0)</f>
        <v>0.42105263157894735</v>
      </c>
      <c r="K1529" s="12">
        <v>3</v>
      </c>
      <c r="L1529" s="12">
        <v>40</v>
      </c>
      <c r="M1529" s="6" t="s">
        <v>1143</v>
      </c>
      <c r="N1529" s="12" t="str">
        <f>VLOOKUP(TablaCocina[[#This Row],[Número de Orden]],TablaSala[[Número de Orden]:[Cobro de la Orden]],2,FALSE)</f>
        <v>Sí</v>
      </c>
    </row>
    <row r="1530" spans="1:14">
      <c r="A1530" s="6">
        <v>621</v>
      </c>
      <c r="B1530" s="12">
        <v>5</v>
      </c>
      <c r="C1530" s="6" t="s">
        <v>47</v>
      </c>
      <c r="D1530" s="12" t="s">
        <v>1156</v>
      </c>
      <c r="E1530" s="6">
        <v>21</v>
      </c>
      <c r="F1530" s="12">
        <v>35</v>
      </c>
      <c r="G1530" s="12">
        <f>IF(TablaCocina[[#This Row],[Cobro de la orde]]="Sí",F1530*K1530,0)</f>
        <v>105</v>
      </c>
      <c r="H1530" s="12">
        <f>IF(TablaCocina[[#This Row],[Cobro de la orde]]="Sí",(F1530-E1530)*K1530,0)</f>
        <v>42</v>
      </c>
      <c r="I1530" s="12">
        <f>IF(TablaCocina[[#This Row],[Cobro de la orde]]="Sí",F1530*K1530,0)</f>
        <v>105</v>
      </c>
      <c r="J1530" s="46">
        <f>IF(TablaCocina[[#This Row],[Cobro de la orde]]="Sí",H1530/G1530,0)</f>
        <v>0.4</v>
      </c>
      <c r="K1530" s="12">
        <v>3</v>
      </c>
      <c r="L1530" s="12">
        <v>8</v>
      </c>
      <c r="M1530" s="6" t="s">
        <v>1143</v>
      </c>
      <c r="N1530" s="12" t="str">
        <f>VLOOKUP(TablaCocina[[#This Row],[Número de Orden]],TablaSala[[Número de Orden]:[Cobro de la Orden]],2,FALSE)</f>
        <v>Sí</v>
      </c>
    </row>
    <row r="1531" spans="1:14">
      <c r="A1531" s="6">
        <v>622</v>
      </c>
      <c r="B1531" s="12">
        <v>7</v>
      </c>
      <c r="C1531" s="6" t="s">
        <v>200</v>
      </c>
      <c r="D1531" s="12" t="s">
        <v>1148</v>
      </c>
      <c r="E1531" s="6">
        <v>19</v>
      </c>
      <c r="F1531" s="12">
        <v>31</v>
      </c>
      <c r="G1531" s="12">
        <f>IF(TablaCocina[[#This Row],[Cobro de la orde]]="Sí",F1531*K1531,0)</f>
        <v>93</v>
      </c>
      <c r="H1531" s="12">
        <f>IF(TablaCocina[[#This Row],[Cobro de la orde]]="Sí",(F1531-E1531)*K1531,0)</f>
        <v>36</v>
      </c>
      <c r="I1531" s="12">
        <f>IF(TablaCocina[[#This Row],[Cobro de la orde]]="Sí",F1531*K1531,0)</f>
        <v>93</v>
      </c>
      <c r="J1531" s="46">
        <f>IF(TablaCocina[[#This Row],[Cobro de la orde]]="Sí",H1531/G1531,0)</f>
        <v>0.38709677419354838</v>
      </c>
      <c r="K1531" s="12">
        <v>3</v>
      </c>
      <c r="L1531" s="12">
        <v>53</v>
      </c>
      <c r="M1531" s="6" t="s">
        <v>1142</v>
      </c>
      <c r="N1531" s="12" t="str">
        <f>VLOOKUP(TablaCocina[[#This Row],[Número de Orden]],TablaSala[[Número de Orden]:[Cobro de la Orden]],2,FALSE)</f>
        <v>Sí</v>
      </c>
    </row>
    <row r="1532" spans="1:14">
      <c r="A1532" s="6">
        <v>622</v>
      </c>
      <c r="B1532" s="12">
        <v>7</v>
      </c>
      <c r="C1532" s="6" t="s">
        <v>71</v>
      </c>
      <c r="D1532" s="12" t="s">
        <v>1154</v>
      </c>
      <c r="E1532" s="6">
        <v>16</v>
      </c>
      <c r="F1532" s="12">
        <v>28</v>
      </c>
      <c r="G1532" s="12">
        <f>IF(TablaCocina[[#This Row],[Cobro de la orde]]="Sí",F1532*K1532,0)</f>
        <v>28</v>
      </c>
      <c r="H1532" s="12">
        <f>IF(TablaCocina[[#This Row],[Cobro de la orde]]="Sí",(F1532-E1532)*K1532,0)</f>
        <v>12</v>
      </c>
      <c r="I1532" s="12">
        <f>IF(TablaCocina[[#This Row],[Cobro de la orde]]="Sí",F1532*K1532,0)</f>
        <v>28</v>
      </c>
      <c r="J1532" s="46">
        <f>IF(TablaCocina[[#This Row],[Cobro de la orde]]="Sí",H1532/G1532,0)</f>
        <v>0.42857142857142855</v>
      </c>
      <c r="K1532" s="12">
        <v>1</v>
      </c>
      <c r="L1532" s="12">
        <v>25</v>
      </c>
      <c r="M1532" s="6" t="s">
        <v>1142</v>
      </c>
      <c r="N1532" s="12" t="str">
        <f>VLOOKUP(TablaCocina[[#This Row],[Número de Orden]],TablaSala[[Número de Orden]:[Cobro de la Orden]],2,FALSE)</f>
        <v>Sí</v>
      </c>
    </row>
    <row r="1533" spans="1:14">
      <c r="A1533" s="6">
        <v>623</v>
      </c>
      <c r="B1533" s="12">
        <v>13</v>
      </c>
      <c r="C1533" s="6" t="s">
        <v>349</v>
      </c>
      <c r="D1533" s="12" t="s">
        <v>1158</v>
      </c>
      <c r="E1533" s="6">
        <v>13</v>
      </c>
      <c r="F1533" s="12">
        <v>22</v>
      </c>
      <c r="G1533" s="12">
        <f>IF(TablaCocina[[#This Row],[Cobro de la orde]]="Sí",F1533*K1533,0)</f>
        <v>0</v>
      </c>
      <c r="H1533" s="12">
        <f>IF(TablaCocina[[#This Row],[Cobro de la orde]]="Sí",(F1533-E1533)*K1533,0)</f>
        <v>0</v>
      </c>
      <c r="I1533" s="12">
        <f>IF(TablaCocina[[#This Row],[Cobro de la orde]]="Sí",F1533*K1533,0)</f>
        <v>0</v>
      </c>
      <c r="J1533" s="46">
        <f>IF(TablaCocina[[#This Row],[Cobro de la orde]]="Sí",H1533/G1533,0)</f>
        <v>0</v>
      </c>
      <c r="K1533" s="12">
        <v>2</v>
      </c>
      <c r="L1533" s="12">
        <v>23</v>
      </c>
      <c r="M1533" s="6" t="s">
        <v>1142</v>
      </c>
      <c r="N1533" s="12" t="str">
        <f>VLOOKUP(TablaCocina[[#This Row],[Número de Orden]],TablaSala[[Número de Orden]:[Cobro de la Orden]],2,FALSE)</f>
        <v>No</v>
      </c>
    </row>
    <row r="1534" spans="1:14">
      <c r="A1534" s="6">
        <v>623</v>
      </c>
      <c r="B1534" s="12">
        <v>13</v>
      </c>
      <c r="C1534" s="6" t="s">
        <v>47</v>
      </c>
      <c r="D1534" s="12" t="s">
        <v>1156</v>
      </c>
      <c r="E1534" s="6">
        <v>21</v>
      </c>
      <c r="F1534" s="12">
        <v>35</v>
      </c>
      <c r="G1534" s="12">
        <f>IF(TablaCocina[[#This Row],[Cobro de la orde]]="Sí",F1534*K1534,0)</f>
        <v>0</v>
      </c>
      <c r="H1534" s="12">
        <f>IF(TablaCocina[[#This Row],[Cobro de la orde]]="Sí",(F1534-E1534)*K1534,0)</f>
        <v>0</v>
      </c>
      <c r="I1534" s="12">
        <f>IF(TablaCocina[[#This Row],[Cobro de la orde]]="Sí",F1534*K1534,0)</f>
        <v>0</v>
      </c>
      <c r="J1534" s="46">
        <f>IF(TablaCocina[[#This Row],[Cobro de la orde]]="Sí",H1534/G1534,0)</f>
        <v>0</v>
      </c>
      <c r="K1534" s="12">
        <v>2</v>
      </c>
      <c r="L1534" s="12">
        <v>59</v>
      </c>
      <c r="M1534" s="6" t="s">
        <v>1142</v>
      </c>
      <c r="N1534" s="12" t="str">
        <f>VLOOKUP(TablaCocina[[#This Row],[Número de Orden]],TablaSala[[Número de Orden]:[Cobro de la Orden]],2,FALSE)</f>
        <v>No</v>
      </c>
    </row>
    <row r="1535" spans="1:14">
      <c r="A1535" s="6">
        <v>623</v>
      </c>
      <c r="B1535" s="12">
        <v>13</v>
      </c>
      <c r="C1535" s="6" t="s">
        <v>209</v>
      </c>
      <c r="D1535" s="12" t="s">
        <v>1165</v>
      </c>
      <c r="E1535" s="6">
        <v>15</v>
      </c>
      <c r="F1535" s="12">
        <v>25</v>
      </c>
      <c r="G1535" s="12">
        <f>IF(TablaCocina[[#This Row],[Cobro de la orde]]="Sí",F1535*K1535,0)</f>
        <v>0</v>
      </c>
      <c r="H1535" s="12">
        <f>IF(TablaCocina[[#This Row],[Cobro de la orde]]="Sí",(F1535-E1535)*K1535,0)</f>
        <v>0</v>
      </c>
      <c r="I1535" s="12">
        <f>IF(TablaCocina[[#This Row],[Cobro de la orde]]="Sí",F1535*K1535,0)</f>
        <v>0</v>
      </c>
      <c r="J1535" s="46">
        <f>IF(TablaCocina[[#This Row],[Cobro de la orde]]="Sí",H1535/G1535,0)</f>
        <v>0</v>
      </c>
      <c r="K1535" s="12">
        <v>1</v>
      </c>
      <c r="L1535" s="12">
        <v>20</v>
      </c>
      <c r="M1535" s="6" t="s">
        <v>1142</v>
      </c>
      <c r="N1535" s="12" t="str">
        <f>VLOOKUP(TablaCocina[[#This Row],[Número de Orden]],TablaSala[[Número de Orden]:[Cobro de la Orden]],2,FALSE)</f>
        <v>No</v>
      </c>
    </row>
    <row r="1536" spans="1:14">
      <c r="A1536" s="6">
        <v>623</v>
      </c>
      <c r="B1536" s="12">
        <v>13</v>
      </c>
      <c r="C1536" s="6" t="s">
        <v>428</v>
      </c>
      <c r="D1536" s="12" t="s">
        <v>1157</v>
      </c>
      <c r="E1536" s="6">
        <v>19</v>
      </c>
      <c r="F1536" s="12">
        <v>32</v>
      </c>
      <c r="G1536" s="12">
        <f>IF(TablaCocina[[#This Row],[Cobro de la orde]]="Sí",F1536*K1536,0)</f>
        <v>0</v>
      </c>
      <c r="H1536" s="12">
        <f>IF(TablaCocina[[#This Row],[Cobro de la orde]]="Sí",(F1536-E1536)*K1536,0)</f>
        <v>0</v>
      </c>
      <c r="I1536" s="12">
        <f>IF(TablaCocina[[#This Row],[Cobro de la orde]]="Sí",F1536*K1536,0)</f>
        <v>0</v>
      </c>
      <c r="J1536" s="46">
        <f>IF(TablaCocina[[#This Row],[Cobro de la orde]]="Sí",H1536/G1536,0)</f>
        <v>0</v>
      </c>
      <c r="K1536" s="12">
        <v>3</v>
      </c>
      <c r="L1536" s="12">
        <v>43</v>
      </c>
      <c r="M1536" s="6" t="s">
        <v>1143</v>
      </c>
      <c r="N1536" s="12" t="str">
        <f>VLOOKUP(TablaCocina[[#This Row],[Número de Orden]],TablaSala[[Número de Orden]:[Cobro de la Orden]],2,FALSE)</f>
        <v>No</v>
      </c>
    </row>
    <row r="1537" spans="1:14">
      <c r="A1537" s="6">
        <v>624</v>
      </c>
      <c r="B1537" s="12">
        <v>1</v>
      </c>
      <c r="C1537" s="6" t="s">
        <v>120</v>
      </c>
      <c r="D1537" s="12" t="s">
        <v>1151</v>
      </c>
      <c r="E1537" s="6">
        <v>22</v>
      </c>
      <c r="F1537" s="12">
        <v>36</v>
      </c>
      <c r="G1537" s="12">
        <f>IF(TablaCocina[[#This Row],[Cobro de la orde]]="Sí",F1537*K1537,0)</f>
        <v>36</v>
      </c>
      <c r="H1537" s="12">
        <f>IF(TablaCocina[[#This Row],[Cobro de la orde]]="Sí",(F1537-E1537)*K1537,0)</f>
        <v>14</v>
      </c>
      <c r="I1537" s="12">
        <f>IF(TablaCocina[[#This Row],[Cobro de la orde]]="Sí",F1537*K1537,0)</f>
        <v>36</v>
      </c>
      <c r="J1537" s="46">
        <f>IF(TablaCocina[[#This Row],[Cobro de la orde]]="Sí",H1537/G1537,0)</f>
        <v>0.3888888888888889</v>
      </c>
      <c r="K1537" s="12">
        <v>1</v>
      </c>
      <c r="L1537" s="12">
        <v>19</v>
      </c>
      <c r="M1537" s="6" t="s">
        <v>1143</v>
      </c>
      <c r="N1537" s="12" t="str">
        <f>VLOOKUP(TablaCocina[[#This Row],[Número de Orden]],TablaSala[[Número de Orden]:[Cobro de la Orden]],2,FALSE)</f>
        <v>Sí</v>
      </c>
    </row>
    <row r="1538" spans="1:14">
      <c r="A1538" s="6">
        <v>624</v>
      </c>
      <c r="B1538" s="12">
        <v>1</v>
      </c>
      <c r="C1538" s="6" t="s">
        <v>273</v>
      </c>
      <c r="D1538" s="12" t="s">
        <v>1146</v>
      </c>
      <c r="E1538" s="6">
        <v>14</v>
      </c>
      <c r="F1538" s="12">
        <v>24</v>
      </c>
      <c r="G1538" s="12">
        <f>IF(TablaCocina[[#This Row],[Cobro de la orde]]="Sí",F1538*K1538,0)</f>
        <v>24</v>
      </c>
      <c r="H1538" s="12">
        <f>IF(TablaCocina[[#This Row],[Cobro de la orde]]="Sí",(F1538-E1538)*K1538,0)</f>
        <v>10</v>
      </c>
      <c r="I1538" s="12">
        <f>IF(TablaCocina[[#This Row],[Cobro de la orde]]="Sí",F1538*K1538,0)</f>
        <v>24</v>
      </c>
      <c r="J1538" s="46">
        <f>IF(TablaCocina[[#This Row],[Cobro de la orde]]="Sí",H1538/G1538,0)</f>
        <v>0.41666666666666669</v>
      </c>
      <c r="K1538" s="12">
        <v>1</v>
      </c>
      <c r="L1538" s="12">
        <v>45</v>
      </c>
      <c r="M1538" s="6" t="s">
        <v>1142</v>
      </c>
      <c r="N1538" s="12" t="str">
        <f>VLOOKUP(TablaCocina[[#This Row],[Número de Orden]],TablaSala[[Número de Orden]:[Cobro de la Orden]],2,FALSE)</f>
        <v>Sí</v>
      </c>
    </row>
    <row r="1539" spans="1:14">
      <c r="A1539" s="6">
        <v>624</v>
      </c>
      <c r="B1539" s="12">
        <v>1</v>
      </c>
      <c r="C1539" s="6" t="s">
        <v>116</v>
      </c>
      <c r="D1539" s="12" t="s">
        <v>1162</v>
      </c>
      <c r="E1539" s="6">
        <v>13</v>
      </c>
      <c r="F1539" s="12">
        <v>21</v>
      </c>
      <c r="G1539" s="12">
        <f>IF(TablaCocina[[#This Row],[Cobro de la orde]]="Sí",F1539*K1539,0)</f>
        <v>42</v>
      </c>
      <c r="H1539" s="12">
        <f>IF(TablaCocina[[#This Row],[Cobro de la orde]]="Sí",(F1539-E1539)*K1539,0)</f>
        <v>16</v>
      </c>
      <c r="I1539" s="12">
        <f>IF(TablaCocina[[#This Row],[Cobro de la orde]]="Sí",F1539*K1539,0)</f>
        <v>42</v>
      </c>
      <c r="J1539" s="46">
        <f>IF(TablaCocina[[#This Row],[Cobro de la orde]]="Sí",H1539/G1539,0)</f>
        <v>0.38095238095238093</v>
      </c>
      <c r="K1539" s="12">
        <v>2</v>
      </c>
      <c r="L1539" s="12">
        <v>15</v>
      </c>
      <c r="M1539" s="6" t="s">
        <v>1143</v>
      </c>
      <c r="N1539" s="12" t="str">
        <f>VLOOKUP(TablaCocina[[#This Row],[Número de Orden]],TablaSala[[Número de Orden]:[Cobro de la Orden]],2,FALSE)</f>
        <v>Sí</v>
      </c>
    </row>
    <row r="1540" spans="1:14">
      <c r="A1540" s="6">
        <v>625</v>
      </c>
      <c r="B1540" s="12">
        <v>5</v>
      </c>
      <c r="C1540" s="6" t="s">
        <v>131</v>
      </c>
      <c r="D1540" s="12" t="s">
        <v>1163</v>
      </c>
      <c r="E1540" s="6">
        <v>10</v>
      </c>
      <c r="F1540" s="12">
        <v>18</v>
      </c>
      <c r="G1540" s="12">
        <f>IF(TablaCocina[[#This Row],[Cobro de la orde]]="Sí",F1540*K1540,0)</f>
        <v>36</v>
      </c>
      <c r="H1540" s="12">
        <f>IF(TablaCocina[[#This Row],[Cobro de la orde]]="Sí",(F1540-E1540)*K1540,0)</f>
        <v>16</v>
      </c>
      <c r="I1540" s="12">
        <f>IF(TablaCocina[[#This Row],[Cobro de la orde]]="Sí",F1540*K1540,0)</f>
        <v>36</v>
      </c>
      <c r="J1540" s="46">
        <f>IF(TablaCocina[[#This Row],[Cobro de la orde]]="Sí",H1540/G1540,0)</f>
        <v>0.44444444444444442</v>
      </c>
      <c r="K1540" s="12">
        <v>2</v>
      </c>
      <c r="L1540" s="12">
        <v>12</v>
      </c>
      <c r="M1540" s="6" t="s">
        <v>1142</v>
      </c>
      <c r="N1540" s="12" t="str">
        <f>VLOOKUP(TablaCocina[[#This Row],[Número de Orden]],TablaSala[[Número de Orden]:[Cobro de la Orden]],2,FALSE)</f>
        <v>Sí</v>
      </c>
    </row>
    <row r="1541" spans="1:14">
      <c r="A1541" s="6">
        <v>625</v>
      </c>
      <c r="B1541" s="12">
        <v>5</v>
      </c>
      <c r="C1541" s="6" t="s">
        <v>79</v>
      </c>
      <c r="D1541" s="12" t="s">
        <v>1150</v>
      </c>
      <c r="E1541" s="6">
        <v>25</v>
      </c>
      <c r="F1541" s="12">
        <v>40</v>
      </c>
      <c r="G1541" s="12">
        <f>IF(TablaCocina[[#This Row],[Cobro de la orde]]="Sí",F1541*K1541,0)</f>
        <v>40</v>
      </c>
      <c r="H1541" s="12">
        <f>IF(TablaCocina[[#This Row],[Cobro de la orde]]="Sí",(F1541-E1541)*K1541,0)</f>
        <v>15</v>
      </c>
      <c r="I1541" s="12">
        <f>IF(TablaCocina[[#This Row],[Cobro de la orde]]="Sí",F1541*K1541,0)</f>
        <v>40</v>
      </c>
      <c r="J1541" s="46">
        <f>IF(TablaCocina[[#This Row],[Cobro de la orde]]="Sí",H1541/G1541,0)</f>
        <v>0.375</v>
      </c>
      <c r="K1541" s="12">
        <v>1</v>
      </c>
      <c r="L1541" s="12">
        <v>46</v>
      </c>
      <c r="M1541" s="6" t="s">
        <v>1143</v>
      </c>
      <c r="N1541" s="12" t="str">
        <f>VLOOKUP(TablaCocina[[#This Row],[Número de Orden]],TablaSala[[Número de Orden]:[Cobro de la Orden]],2,FALSE)</f>
        <v>Sí</v>
      </c>
    </row>
    <row r="1542" spans="1:14">
      <c r="A1542" s="6">
        <v>625</v>
      </c>
      <c r="B1542" s="12">
        <v>5</v>
      </c>
      <c r="C1542" s="6" t="s">
        <v>116</v>
      </c>
      <c r="D1542" s="12" t="s">
        <v>1162</v>
      </c>
      <c r="E1542" s="6">
        <v>13</v>
      </c>
      <c r="F1542" s="12">
        <v>21</v>
      </c>
      <c r="G1542" s="12">
        <f>IF(TablaCocina[[#This Row],[Cobro de la orde]]="Sí",F1542*K1542,0)</f>
        <v>63</v>
      </c>
      <c r="H1542" s="12">
        <f>IF(TablaCocina[[#This Row],[Cobro de la orde]]="Sí",(F1542-E1542)*K1542,0)</f>
        <v>24</v>
      </c>
      <c r="I1542" s="12">
        <f>IF(TablaCocina[[#This Row],[Cobro de la orde]]="Sí",F1542*K1542,0)</f>
        <v>63</v>
      </c>
      <c r="J1542" s="46">
        <f>IF(TablaCocina[[#This Row],[Cobro de la orde]]="Sí",H1542/G1542,0)</f>
        <v>0.38095238095238093</v>
      </c>
      <c r="K1542" s="12">
        <v>3</v>
      </c>
      <c r="L1542" s="12">
        <v>39</v>
      </c>
      <c r="M1542" s="6" t="s">
        <v>1142</v>
      </c>
      <c r="N1542" s="12" t="str">
        <f>VLOOKUP(TablaCocina[[#This Row],[Número de Orden]],TablaSala[[Número de Orden]:[Cobro de la Orden]],2,FALSE)</f>
        <v>Sí</v>
      </c>
    </row>
    <row r="1543" spans="1:14">
      <c r="A1543" s="6">
        <v>626</v>
      </c>
      <c r="B1543" s="12">
        <v>14</v>
      </c>
      <c r="C1543" s="6" t="s">
        <v>114</v>
      </c>
      <c r="D1543" s="12" t="s">
        <v>1147</v>
      </c>
      <c r="E1543" s="6">
        <v>18</v>
      </c>
      <c r="F1543" s="12">
        <v>30</v>
      </c>
      <c r="G1543" s="12">
        <f>IF(TablaCocina[[#This Row],[Cobro de la orde]]="Sí",F1543*K1543,0)</f>
        <v>60</v>
      </c>
      <c r="H1543" s="12">
        <f>IF(TablaCocina[[#This Row],[Cobro de la orde]]="Sí",(F1543-E1543)*K1543,0)</f>
        <v>24</v>
      </c>
      <c r="I1543" s="12">
        <f>IF(TablaCocina[[#This Row],[Cobro de la orde]]="Sí",F1543*K1543,0)</f>
        <v>60</v>
      </c>
      <c r="J1543" s="46">
        <f>IF(TablaCocina[[#This Row],[Cobro de la orde]]="Sí",H1543/G1543,0)</f>
        <v>0.4</v>
      </c>
      <c r="K1543" s="12">
        <v>2</v>
      </c>
      <c r="L1543" s="12">
        <v>11</v>
      </c>
      <c r="M1543" s="6" t="s">
        <v>1142</v>
      </c>
      <c r="N1543" s="12" t="str">
        <f>VLOOKUP(TablaCocina[[#This Row],[Número de Orden]],TablaSala[[Número de Orden]:[Cobro de la Orden]],2,FALSE)</f>
        <v>Sí</v>
      </c>
    </row>
    <row r="1544" spans="1:14">
      <c r="A1544" s="6">
        <v>626</v>
      </c>
      <c r="B1544" s="12">
        <v>14</v>
      </c>
      <c r="C1544" s="6" t="s">
        <v>273</v>
      </c>
      <c r="D1544" s="12" t="s">
        <v>1146</v>
      </c>
      <c r="E1544" s="6">
        <v>14</v>
      </c>
      <c r="F1544" s="12">
        <v>24</v>
      </c>
      <c r="G1544" s="12">
        <f>IF(TablaCocina[[#This Row],[Cobro de la orde]]="Sí",F1544*K1544,0)</f>
        <v>48</v>
      </c>
      <c r="H1544" s="12">
        <f>IF(TablaCocina[[#This Row],[Cobro de la orde]]="Sí",(F1544-E1544)*K1544,0)</f>
        <v>20</v>
      </c>
      <c r="I1544" s="12">
        <f>IF(TablaCocina[[#This Row],[Cobro de la orde]]="Sí",F1544*K1544,0)</f>
        <v>48</v>
      </c>
      <c r="J1544" s="46">
        <f>IF(TablaCocina[[#This Row],[Cobro de la orde]]="Sí",H1544/G1544,0)</f>
        <v>0.41666666666666669</v>
      </c>
      <c r="K1544" s="12">
        <v>2</v>
      </c>
      <c r="L1544" s="12">
        <v>36</v>
      </c>
      <c r="M1544" s="6" t="s">
        <v>1143</v>
      </c>
      <c r="N1544" s="12" t="str">
        <f>VLOOKUP(TablaCocina[[#This Row],[Número de Orden]],TablaSala[[Número de Orden]:[Cobro de la Orden]],2,FALSE)</f>
        <v>Sí</v>
      </c>
    </row>
    <row r="1545" spans="1:14">
      <c r="A1545" s="6">
        <v>626</v>
      </c>
      <c r="B1545" s="12">
        <v>14</v>
      </c>
      <c r="C1545" s="6" t="s">
        <v>65</v>
      </c>
      <c r="D1545" s="12" t="s">
        <v>1152</v>
      </c>
      <c r="E1545" s="6">
        <v>17</v>
      </c>
      <c r="F1545" s="12">
        <v>29</v>
      </c>
      <c r="G1545" s="12">
        <f>IF(TablaCocina[[#This Row],[Cobro de la orde]]="Sí",F1545*K1545,0)</f>
        <v>29</v>
      </c>
      <c r="H1545" s="12">
        <f>IF(TablaCocina[[#This Row],[Cobro de la orde]]="Sí",(F1545-E1545)*K1545,0)</f>
        <v>12</v>
      </c>
      <c r="I1545" s="12">
        <f>IF(TablaCocina[[#This Row],[Cobro de la orde]]="Sí",F1545*K1545,0)</f>
        <v>29</v>
      </c>
      <c r="J1545" s="46">
        <f>IF(TablaCocina[[#This Row],[Cobro de la orde]]="Sí",H1545/G1545,0)</f>
        <v>0.41379310344827586</v>
      </c>
      <c r="K1545" s="12">
        <v>1</v>
      </c>
      <c r="L1545" s="12">
        <v>11</v>
      </c>
      <c r="M1545" s="6" t="s">
        <v>1143</v>
      </c>
      <c r="N1545" s="12" t="str">
        <f>VLOOKUP(TablaCocina[[#This Row],[Número de Orden]],TablaSala[[Número de Orden]:[Cobro de la Orden]],2,FALSE)</f>
        <v>Sí</v>
      </c>
    </row>
    <row r="1546" spans="1:14">
      <c r="A1546" s="6">
        <v>627</v>
      </c>
      <c r="B1546" s="12">
        <v>4</v>
      </c>
      <c r="C1546" s="6" t="s">
        <v>116</v>
      </c>
      <c r="D1546" s="12" t="s">
        <v>1162</v>
      </c>
      <c r="E1546" s="6">
        <v>13</v>
      </c>
      <c r="F1546" s="12">
        <v>21</v>
      </c>
      <c r="G1546" s="12">
        <f>IF(TablaCocina[[#This Row],[Cobro de la orde]]="Sí",F1546*K1546,0)</f>
        <v>21</v>
      </c>
      <c r="H1546" s="12">
        <f>IF(TablaCocina[[#This Row],[Cobro de la orde]]="Sí",(F1546-E1546)*K1546,0)</f>
        <v>8</v>
      </c>
      <c r="I1546" s="12">
        <f>IF(TablaCocina[[#This Row],[Cobro de la orde]]="Sí",F1546*K1546,0)</f>
        <v>21</v>
      </c>
      <c r="J1546" s="46">
        <f>IF(TablaCocina[[#This Row],[Cobro de la orde]]="Sí",H1546/G1546,0)</f>
        <v>0.38095238095238093</v>
      </c>
      <c r="K1546" s="12">
        <v>1</v>
      </c>
      <c r="L1546" s="12">
        <v>37</v>
      </c>
      <c r="M1546" s="6" t="s">
        <v>1142</v>
      </c>
      <c r="N1546" s="12" t="str">
        <f>VLOOKUP(TablaCocina[[#This Row],[Número de Orden]],TablaSala[[Número de Orden]:[Cobro de la Orden]],2,FALSE)</f>
        <v>Sí</v>
      </c>
    </row>
    <row r="1547" spans="1:14">
      <c r="A1547" s="6">
        <v>628</v>
      </c>
      <c r="B1547" s="12">
        <v>2</v>
      </c>
      <c r="C1547" s="6" t="s">
        <v>273</v>
      </c>
      <c r="D1547" s="12" t="s">
        <v>1146</v>
      </c>
      <c r="E1547" s="6">
        <v>14</v>
      </c>
      <c r="F1547" s="12">
        <v>24</v>
      </c>
      <c r="G1547" s="12">
        <f>IF(TablaCocina[[#This Row],[Cobro de la orde]]="Sí",F1547*K1547,0)</f>
        <v>48</v>
      </c>
      <c r="H1547" s="12">
        <f>IF(TablaCocina[[#This Row],[Cobro de la orde]]="Sí",(F1547-E1547)*K1547,0)</f>
        <v>20</v>
      </c>
      <c r="I1547" s="12">
        <f>IF(TablaCocina[[#This Row],[Cobro de la orde]]="Sí",F1547*K1547,0)</f>
        <v>48</v>
      </c>
      <c r="J1547" s="46">
        <f>IF(TablaCocina[[#This Row],[Cobro de la orde]]="Sí",H1547/G1547,0)</f>
        <v>0.41666666666666669</v>
      </c>
      <c r="K1547" s="12">
        <v>2</v>
      </c>
      <c r="L1547" s="12">
        <v>10</v>
      </c>
      <c r="M1547" s="6" t="s">
        <v>1142</v>
      </c>
      <c r="N1547" s="12" t="str">
        <f>VLOOKUP(TablaCocina[[#This Row],[Número de Orden]],TablaSala[[Número de Orden]:[Cobro de la Orden]],2,FALSE)</f>
        <v>Sí</v>
      </c>
    </row>
    <row r="1548" spans="1:14">
      <c r="A1548" s="6">
        <v>628</v>
      </c>
      <c r="B1548" s="12">
        <v>2</v>
      </c>
      <c r="C1548" s="6" t="s">
        <v>79</v>
      </c>
      <c r="D1548" s="12" t="s">
        <v>1150</v>
      </c>
      <c r="E1548" s="6">
        <v>25</v>
      </c>
      <c r="F1548" s="12">
        <v>40</v>
      </c>
      <c r="G1548" s="12">
        <f>IF(TablaCocina[[#This Row],[Cobro de la orde]]="Sí",F1548*K1548,0)</f>
        <v>120</v>
      </c>
      <c r="H1548" s="12">
        <f>IF(TablaCocina[[#This Row],[Cobro de la orde]]="Sí",(F1548-E1548)*K1548,0)</f>
        <v>45</v>
      </c>
      <c r="I1548" s="12">
        <f>IF(TablaCocina[[#This Row],[Cobro de la orde]]="Sí",F1548*K1548,0)</f>
        <v>120</v>
      </c>
      <c r="J1548" s="46">
        <f>IF(TablaCocina[[#This Row],[Cobro de la orde]]="Sí",H1548/G1548,0)</f>
        <v>0.375</v>
      </c>
      <c r="K1548" s="12">
        <v>3</v>
      </c>
      <c r="L1548" s="12">
        <v>33</v>
      </c>
      <c r="M1548" s="6" t="s">
        <v>1143</v>
      </c>
      <c r="N1548" s="12" t="str">
        <f>VLOOKUP(TablaCocina[[#This Row],[Número de Orden]],TablaSala[[Número de Orden]:[Cobro de la Orden]],2,FALSE)</f>
        <v>Sí</v>
      </c>
    </row>
    <row r="1549" spans="1:14">
      <c r="A1549" s="6">
        <v>629</v>
      </c>
      <c r="B1549" s="12">
        <v>17</v>
      </c>
      <c r="C1549" s="6" t="s">
        <v>91</v>
      </c>
      <c r="D1549" s="12" t="s">
        <v>1159</v>
      </c>
      <c r="E1549" s="6">
        <v>20</v>
      </c>
      <c r="F1549" s="12">
        <v>34</v>
      </c>
      <c r="G1549" s="12">
        <f>IF(TablaCocina[[#This Row],[Cobro de la orde]]="Sí",F1549*K1549,0)</f>
        <v>34</v>
      </c>
      <c r="H1549" s="12">
        <f>IF(TablaCocina[[#This Row],[Cobro de la orde]]="Sí",(F1549-E1549)*K1549,0)</f>
        <v>14</v>
      </c>
      <c r="I1549" s="12">
        <f>IF(TablaCocina[[#This Row],[Cobro de la orde]]="Sí",F1549*K1549,0)</f>
        <v>34</v>
      </c>
      <c r="J1549" s="46">
        <f>IF(TablaCocina[[#This Row],[Cobro de la orde]]="Sí",H1549/G1549,0)</f>
        <v>0.41176470588235292</v>
      </c>
      <c r="K1549" s="12">
        <v>1</v>
      </c>
      <c r="L1549" s="12">
        <v>22</v>
      </c>
      <c r="M1549" s="6" t="s">
        <v>1143</v>
      </c>
      <c r="N1549" s="12" t="str">
        <f>VLOOKUP(TablaCocina[[#This Row],[Número de Orden]],TablaSala[[Número de Orden]:[Cobro de la Orden]],2,FALSE)</f>
        <v>Sí</v>
      </c>
    </row>
    <row r="1550" spans="1:14">
      <c r="A1550" s="6">
        <v>629</v>
      </c>
      <c r="B1550" s="12">
        <v>17</v>
      </c>
      <c r="C1550" s="6" t="s">
        <v>255</v>
      </c>
      <c r="D1550" s="12" t="s">
        <v>1160</v>
      </c>
      <c r="E1550" s="6">
        <v>12</v>
      </c>
      <c r="F1550" s="12">
        <v>20</v>
      </c>
      <c r="G1550" s="12">
        <f>IF(TablaCocina[[#This Row],[Cobro de la orde]]="Sí",F1550*K1550,0)</f>
        <v>60</v>
      </c>
      <c r="H1550" s="12">
        <f>IF(TablaCocina[[#This Row],[Cobro de la orde]]="Sí",(F1550-E1550)*K1550,0)</f>
        <v>24</v>
      </c>
      <c r="I1550" s="12">
        <f>IF(TablaCocina[[#This Row],[Cobro de la orde]]="Sí",F1550*K1550,0)</f>
        <v>60</v>
      </c>
      <c r="J1550" s="46">
        <f>IF(TablaCocina[[#This Row],[Cobro de la orde]]="Sí",H1550/G1550,0)</f>
        <v>0.4</v>
      </c>
      <c r="K1550" s="12">
        <v>3</v>
      </c>
      <c r="L1550" s="12">
        <v>19</v>
      </c>
      <c r="M1550" s="6" t="s">
        <v>1142</v>
      </c>
      <c r="N1550" s="12" t="str">
        <f>VLOOKUP(TablaCocina[[#This Row],[Número de Orden]],TablaSala[[Número de Orden]:[Cobro de la Orden]],2,FALSE)</f>
        <v>Sí</v>
      </c>
    </row>
    <row r="1551" spans="1:14">
      <c r="A1551" s="6">
        <v>629</v>
      </c>
      <c r="B1551" s="12">
        <v>17</v>
      </c>
      <c r="C1551" s="6" t="s">
        <v>131</v>
      </c>
      <c r="D1551" s="12" t="s">
        <v>1163</v>
      </c>
      <c r="E1551" s="6">
        <v>10</v>
      </c>
      <c r="F1551" s="12">
        <v>18</v>
      </c>
      <c r="G1551" s="12">
        <f>IF(TablaCocina[[#This Row],[Cobro de la orde]]="Sí",F1551*K1551,0)</f>
        <v>36</v>
      </c>
      <c r="H1551" s="12">
        <f>IF(TablaCocina[[#This Row],[Cobro de la orde]]="Sí",(F1551-E1551)*K1551,0)</f>
        <v>16</v>
      </c>
      <c r="I1551" s="12">
        <f>IF(TablaCocina[[#This Row],[Cobro de la orde]]="Sí",F1551*K1551,0)</f>
        <v>36</v>
      </c>
      <c r="J1551" s="46">
        <f>IF(TablaCocina[[#This Row],[Cobro de la orde]]="Sí",H1551/G1551,0)</f>
        <v>0.44444444444444442</v>
      </c>
      <c r="K1551" s="12">
        <v>2</v>
      </c>
      <c r="L1551" s="12">
        <v>43</v>
      </c>
      <c r="M1551" s="6" t="s">
        <v>1143</v>
      </c>
      <c r="N1551" s="12" t="str">
        <f>VLOOKUP(TablaCocina[[#This Row],[Número de Orden]],TablaSala[[Número de Orden]:[Cobro de la Orden]],2,FALSE)</f>
        <v>Sí</v>
      </c>
    </row>
    <row r="1552" spans="1:14">
      <c r="A1552" s="6">
        <v>630</v>
      </c>
      <c r="B1552" s="12">
        <v>2</v>
      </c>
      <c r="C1552" s="6" t="s">
        <v>200</v>
      </c>
      <c r="D1552" s="12" t="s">
        <v>1148</v>
      </c>
      <c r="E1552" s="6">
        <v>19</v>
      </c>
      <c r="F1552" s="12">
        <v>31</v>
      </c>
      <c r="G1552" s="12">
        <f>IF(TablaCocina[[#This Row],[Cobro de la orde]]="Sí",F1552*K1552,0)</f>
        <v>62</v>
      </c>
      <c r="H1552" s="12">
        <f>IF(TablaCocina[[#This Row],[Cobro de la orde]]="Sí",(F1552-E1552)*K1552,0)</f>
        <v>24</v>
      </c>
      <c r="I1552" s="12">
        <f>IF(TablaCocina[[#This Row],[Cobro de la orde]]="Sí",F1552*K1552,0)</f>
        <v>62</v>
      </c>
      <c r="J1552" s="46">
        <f>IF(TablaCocina[[#This Row],[Cobro de la orde]]="Sí",H1552/G1552,0)</f>
        <v>0.38709677419354838</v>
      </c>
      <c r="K1552" s="12">
        <v>2</v>
      </c>
      <c r="L1552" s="12">
        <v>19</v>
      </c>
      <c r="M1552" s="6" t="s">
        <v>1142</v>
      </c>
      <c r="N1552" s="12" t="str">
        <f>VLOOKUP(TablaCocina[[#This Row],[Número de Orden]],TablaSala[[Número de Orden]:[Cobro de la Orden]],2,FALSE)</f>
        <v>Sí</v>
      </c>
    </row>
    <row r="1553" spans="1:14">
      <c r="A1553" s="6">
        <v>630</v>
      </c>
      <c r="B1553" s="12">
        <v>2</v>
      </c>
      <c r="C1553" s="6" t="s">
        <v>79</v>
      </c>
      <c r="D1553" s="12" t="s">
        <v>1150</v>
      </c>
      <c r="E1553" s="6">
        <v>25</v>
      </c>
      <c r="F1553" s="12">
        <v>40</v>
      </c>
      <c r="G1553" s="12">
        <f>IF(TablaCocina[[#This Row],[Cobro de la orde]]="Sí",F1553*K1553,0)</f>
        <v>120</v>
      </c>
      <c r="H1553" s="12">
        <f>IF(TablaCocina[[#This Row],[Cobro de la orde]]="Sí",(F1553-E1553)*K1553,0)</f>
        <v>45</v>
      </c>
      <c r="I1553" s="12">
        <f>IF(TablaCocina[[#This Row],[Cobro de la orde]]="Sí",F1553*K1553,0)</f>
        <v>120</v>
      </c>
      <c r="J1553" s="46">
        <f>IF(TablaCocina[[#This Row],[Cobro de la orde]]="Sí",H1553/G1553,0)</f>
        <v>0.375</v>
      </c>
      <c r="K1553" s="12">
        <v>3</v>
      </c>
      <c r="L1553" s="12">
        <v>56</v>
      </c>
      <c r="M1553" s="6" t="s">
        <v>1142</v>
      </c>
      <c r="N1553" s="12" t="str">
        <f>VLOOKUP(TablaCocina[[#This Row],[Número de Orden]],TablaSala[[Número de Orden]:[Cobro de la Orden]],2,FALSE)</f>
        <v>Sí</v>
      </c>
    </row>
    <row r="1554" spans="1:14">
      <c r="A1554" s="6">
        <v>631</v>
      </c>
      <c r="B1554" s="12">
        <v>6</v>
      </c>
      <c r="C1554" s="6" t="s">
        <v>349</v>
      </c>
      <c r="D1554" s="12" t="s">
        <v>1158</v>
      </c>
      <c r="E1554" s="6">
        <v>13</v>
      </c>
      <c r="F1554" s="12">
        <v>22</v>
      </c>
      <c r="G1554" s="12">
        <f>IF(TablaCocina[[#This Row],[Cobro de la orde]]="Sí",F1554*K1554,0)</f>
        <v>66</v>
      </c>
      <c r="H1554" s="12">
        <f>IF(TablaCocina[[#This Row],[Cobro de la orde]]="Sí",(F1554-E1554)*K1554,0)</f>
        <v>27</v>
      </c>
      <c r="I1554" s="12">
        <f>IF(TablaCocina[[#This Row],[Cobro de la orde]]="Sí",F1554*K1554,0)</f>
        <v>66</v>
      </c>
      <c r="J1554" s="46">
        <f>IF(TablaCocina[[#This Row],[Cobro de la orde]]="Sí",H1554/G1554,0)</f>
        <v>0.40909090909090912</v>
      </c>
      <c r="K1554" s="12">
        <v>3</v>
      </c>
      <c r="L1554" s="12">
        <v>46</v>
      </c>
      <c r="M1554" s="6" t="s">
        <v>1142</v>
      </c>
      <c r="N1554" s="12" t="str">
        <f>VLOOKUP(TablaCocina[[#This Row],[Número de Orden]],TablaSala[[Número de Orden]:[Cobro de la Orden]],2,FALSE)</f>
        <v>Sí</v>
      </c>
    </row>
    <row r="1555" spans="1:14">
      <c r="A1555" s="6">
        <v>632</v>
      </c>
      <c r="B1555" s="12">
        <v>16</v>
      </c>
      <c r="C1555" s="6" t="s">
        <v>428</v>
      </c>
      <c r="D1555" s="12" t="s">
        <v>1157</v>
      </c>
      <c r="E1555" s="6">
        <v>19</v>
      </c>
      <c r="F1555" s="12">
        <v>32</v>
      </c>
      <c r="G1555" s="12">
        <f>IF(TablaCocina[[#This Row],[Cobro de la orde]]="Sí",F1555*K1555,0)</f>
        <v>96</v>
      </c>
      <c r="H1555" s="12">
        <f>IF(TablaCocina[[#This Row],[Cobro de la orde]]="Sí",(F1555-E1555)*K1555,0)</f>
        <v>39</v>
      </c>
      <c r="I1555" s="12">
        <f>IF(TablaCocina[[#This Row],[Cobro de la orde]]="Sí",F1555*K1555,0)</f>
        <v>96</v>
      </c>
      <c r="J1555" s="46">
        <f>IF(TablaCocina[[#This Row],[Cobro de la orde]]="Sí",H1555/G1555,0)</f>
        <v>0.40625</v>
      </c>
      <c r="K1555" s="12">
        <v>3</v>
      </c>
      <c r="L1555" s="12">
        <v>41</v>
      </c>
      <c r="M1555" s="6" t="s">
        <v>1143</v>
      </c>
      <c r="N1555" s="12" t="str">
        <f>VLOOKUP(TablaCocina[[#This Row],[Número de Orden]],TablaSala[[Número de Orden]:[Cobro de la Orden]],2,FALSE)</f>
        <v>Sí</v>
      </c>
    </row>
    <row r="1556" spans="1:14">
      <c r="A1556" s="6">
        <v>632</v>
      </c>
      <c r="B1556" s="12">
        <v>16</v>
      </c>
      <c r="C1556" s="6" t="s">
        <v>453</v>
      </c>
      <c r="D1556" s="12" t="s">
        <v>1153</v>
      </c>
      <c r="E1556" s="6">
        <v>20</v>
      </c>
      <c r="F1556" s="12">
        <v>33</v>
      </c>
      <c r="G1556" s="12">
        <f>IF(TablaCocina[[#This Row],[Cobro de la orde]]="Sí",F1556*K1556,0)</f>
        <v>33</v>
      </c>
      <c r="H1556" s="12">
        <f>IF(TablaCocina[[#This Row],[Cobro de la orde]]="Sí",(F1556-E1556)*K1556,0)</f>
        <v>13</v>
      </c>
      <c r="I1556" s="12">
        <f>IF(TablaCocina[[#This Row],[Cobro de la orde]]="Sí",F1556*K1556,0)</f>
        <v>33</v>
      </c>
      <c r="J1556" s="46">
        <f>IF(TablaCocina[[#This Row],[Cobro de la orde]]="Sí",H1556/G1556,0)</f>
        <v>0.39393939393939392</v>
      </c>
      <c r="K1556" s="12">
        <v>1</v>
      </c>
      <c r="L1556" s="12">
        <v>47</v>
      </c>
      <c r="M1556" s="6" t="s">
        <v>1142</v>
      </c>
      <c r="N1556" s="12" t="str">
        <f>VLOOKUP(TablaCocina[[#This Row],[Número de Orden]],TablaSala[[Número de Orden]:[Cobro de la Orden]],2,FALSE)</f>
        <v>Sí</v>
      </c>
    </row>
    <row r="1557" spans="1:14">
      <c r="A1557" s="6">
        <v>633</v>
      </c>
      <c r="B1557" s="12">
        <v>16</v>
      </c>
      <c r="C1557" s="6" t="s">
        <v>114</v>
      </c>
      <c r="D1557" s="12" t="s">
        <v>1147</v>
      </c>
      <c r="E1557" s="6">
        <v>18</v>
      </c>
      <c r="F1557" s="12">
        <v>30</v>
      </c>
      <c r="G1557" s="12">
        <f>IF(TablaCocina[[#This Row],[Cobro de la orde]]="Sí",F1557*K1557,0)</f>
        <v>0</v>
      </c>
      <c r="H1557" s="12">
        <f>IF(TablaCocina[[#This Row],[Cobro de la orde]]="Sí",(F1557-E1557)*K1557,0)</f>
        <v>0</v>
      </c>
      <c r="I1557" s="12">
        <f>IF(TablaCocina[[#This Row],[Cobro de la orde]]="Sí",F1557*K1557,0)</f>
        <v>0</v>
      </c>
      <c r="J1557" s="46">
        <f>IF(TablaCocina[[#This Row],[Cobro de la orde]]="Sí",H1557/G1557,0)</f>
        <v>0</v>
      </c>
      <c r="K1557" s="12">
        <v>3</v>
      </c>
      <c r="L1557" s="12">
        <v>10</v>
      </c>
      <c r="M1557" s="6" t="s">
        <v>1142</v>
      </c>
      <c r="N1557" s="12" t="str">
        <f>VLOOKUP(TablaCocina[[#This Row],[Número de Orden]],TablaSala[[Número de Orden]:[Cobro de la Orden]],2,FALSE)</f>
        <v>No</v>
      </c>
    </row>
    <row r="1558" spans="1:14">
      <c r="A1558" s="6">
        <v>633</v>
      </c>
      <c r="B1558" s="12">
        <v>16</v>
      </c>
      <c r="C1558" s="6" t="s">
        <v>273</v>
      </c>
      <c r="D1558" s="12" t="s">
        <v>1146</v>
      </c>
      <c r="E1558" s="6">
        <v>14</v>
      </c>
      <c r="F1558" s="12">
        <v>24</v>
      </c>
      <c r="G1558" s="12">
        <f>IF(TablaCocina[[#This Row],[Cobro de la orde]]="Sí",F1558*K1558,0)</f>
        <v>0</v>
      </c>
      <c r="H1558" s="12">
        <f>IF(TablaCocina[[#This Row],[Cobro de la orde]]="Sí",(F1558-E1558)*K1558,0)</f>
        <v>0</v>
      </c>
      <c r="I1558" s="12">
        <f>IF(TablaCocina[[#This Row],[Cobro de la orde]]="Sí",F1558*K1558,0)</f>
        <v>0</v>
      </c>
      <c r="J1558" s="46">
        <f>IF(TablaCocina[[#This Row],[Cobro de la orde]]="Sí",H1558/G1558,0)</f>
        <v>0</v>
      </c>
      <c r="K1558" s="12">
        <v>2</v>
      </c>
      <c r="L1558" s="12">
        <v>51</v>
      </c>
      <c r="M1558" s="6" t="s">
        <v>1143</v>
      </c>
      <c r="N1558" s="12" t="str">
        <f>VLOOKUP(TablaCocina[[#This Row],[Número de Orden]],TablaSala[[Número de Orden]:[Cobro de la Orden]],2,FALSE)</f>
        <v>No</v>
      </c>
    </row>
    <row r="1559" spans="1:14">
      <c r="A1559" s="6">
        <v>633</v>
      </c>
      <c r="B1559" s="12">
        <v>16</v>
      </c>
      <c r="C1559" s="6" t="s">
        <v>349</v>
      </c>
      <c r="D1559" s="12" t="s">
        <v>1158</v>
      </c>
      <c r="E1559" s="6">
        <v>13</v>
      </c>
      <c r="F1559" s="12">
        <v>22</v>
      </c>
      <c r="G1559" s="12">
        <f>IF(TablaCocina[[#This Row],[Cobro de la orde]]="Sí",F1559*K1559,0)</f>
        <v>0</v>
      </c>
      <c r="H1559" s="12">
        <f>IF(TablaCocina[[#This Row],[Cobro de la orde]]="Sí",(F1559-E1559)*K1559,0)</f>
        <v>0</v>
      </c>
      <c r="I1559" s="12">
        <f>IF(TablaCocina[[#This Row],[Cobro de la orde]]="Sí",F1559*K1559,0)</f>
        <v>0</v>
      </c>
      <c r="J1559" s="46">
        <f>IF(TablaCocina[[#This Row],[Cobro de la orde]]="Sí",H1559/G1559,0)</f>
        <v>0</v>
      </c>
      <c r="K1559" s="12">
        <v>2</v>
      </c>
      <c r="L1559" s="12">
        <v>34</v>
      </c>
      <c r="M1559" s="6" t="s">
        <v>1142</v>
      </c>
      <c r="N1559" s="12" t="str">
        <f>VLOOKUP(TablaCocina[[#This Row],[Número de Orden]],TablaSala[[Número de Orden]:[Cobro de la Orden]],2,FALSE)</f>
        <v>No</v>
      </c>
    </row>
    <row r="1560" spans="1:14">
      <c r="A1560" s="6">
        <v>633</v>
      </c>
      <c r="B1560" s="12">
        <v>16</v>
      </c>
      <c r="C1560" s="6" t="s">
        <v>131</v>
      </c>
      <c r="D1560" s="12" t="s">
        <v>1163</v>
      </c>
      <c r="E1560" s="6">
        <v>10</v>
      </c>
      <c r="F1560" s="12">
        <v>18</v>
      </c>
      <c r="G1560" s="12">
        <f>IF(TablaCocina[[#This Row],[Cobro de la orde]]="Sí",F1560*K1560,0)</f>
        <v>0</v>
      </c>
      <c r="H1560" s="12">
        <f>IF(TablaCocina[[#This Row],[Cobro de la orde]]="Sí",(F1560-E1560)*K1560,0)</f>
        <v>0</v>
      </c>
      <c r="I1560" s="12">
        <f>IF(TablaCocina[[#This Row],[Cobro de la orde]]="Sí",F1560*K1560,0)</f>
        <v>0</v>
      </c>
      <c r="J1560" s="46">
        <f>IF(TablaCocina[[#This Row],[Cobro de la orde]]="Sí",H1560/G1560,0)</f>
        <v>0</v>
      </c>
      <c r="K1560" s="12">
        <v>3</v>
      </c>
      <c r="L1560" s="12">
        <v>54</v>
      </c>
      <c r="M1560" s="6" t="s">
        <v>1143</v>
      </c>
      <c r="N1560" s="12" t="str">
        <f>VLOOKUP(TablaCocina[[#This Row],[Número de Orden]],TablaSala[[Número de Orden]:[Cobro de la Orden]],2,FALSE)</f>
        <v>No</v>
      </c>
    </row>
    <row r="1561" spans="1:14">
      <c r="A1561" s="6">
        <v>634</v>
      </c>
      <c r="B1561" s="12">
        <v>2</v>
      </c>
      <c r="C1561" s="6" t="s">
        <v>349</v>
      </c>
      <c r="D1561" s="12" t="s">
        <v>1158</v>
      </c>
      <c r="E1561" s="6">
        <v>13</v>
      </c>
      <c r="F1561" s="12">
        <v>22</v>
      </c>
      <c r="G1561" s="12">
        <f>IF(TablaCocina[[#This Row],[Cobro de la orde]]="Sí",F1561*K1561,0)</f>
        <v>44</v>
      </c>
      <c r="H1561" s="12">
        <f>IF(TablaCocina[[#This Row],[Cobro de la orde]]="Sí",(F1561-E1561)*K1561,0)</f>
        <v>18</v>
      </c>
      <c r="I1561" s="12">
        <f>IF(TablaCocina[[#This Row],[Cobro de la orde]]="Sí",F1561*K1561,0)</f>
        <v>44</v>
      </c>
      <c r="J1561" s="46">
        <f>IF(TablaCocina[[#This Row],[Cobro de la orde]]="Sí",H1561/G1561,0)</f>
        <v>0.40909090909090912</v>
      </c>
      <c r="K1561" s="12">
        <v>2</v>
      </c>
      <c r="L1561" s="12">
        <v>25</v>
      </c>
      <c r="M1561" s="6" t="s">
        <v>1142</v>
      </c>
      <c r="N1561" s="12" t="str">
        <f>VLOOKUP(TablaCocina[[#This Row],[Número de Orden]],TablaSala[[Número de Orden]:[Cobro de la Orden]],2,FALSE)</f>
        <v>Sí</v>
      </c>
    </row>
    <row r="1562" spans="1:14">
      <c r="A1562" s="6">
        <v>634</v>
      </c>
      <c r="B1562" s="12">
        <v>2</v>
      </c>
      <c r="C1562" s="6" t="s">
        <v>79</v>
      </c>
      <c r="D1562" s="12" t="s">
        <v>1150</v>
      </c>
      <c r="E1562" s="6">
        <v>25</v>
      </c>
      <c r="F1562" s="12">
        <v>40</v>
      </c>
      <c r="G1562" s="12">
        <f>IF(TablaCocina[[#This Row],[Cobro de la orde]]="Sí",F1562*K1562,0)</f>
        <v>120</v>
      </c>
      <c r="H1562" s="12">
        <f>IF(TablaCocina[[#This Row],[Cobro de la orde]]="Sí",(F1562-E1562)*K1562,0)</f>
        <v>45</v>
      </c>
      <c r="I1562" s="12">
        <f>IF(TablaCocina[[#This Row],[Cobro de la orde]]="Sí",F1562*K1562,0)</f>
        <v>120</v>
      </c>
      <c r="J1562" s="46">
        <f>IF(TablaCocina[[#This Row],[Cobro de la orde]]="Sí",H1562/G1562,0)</f>
        <v>0.375</v>
      </c>
      <c r="K1562" s="12">
        <v>3</v>
      </c>
      <c r="L1562" s="12">
        <v>38</v>
      </c>
      <c r="M1562" s="6" t="s">
        <v>1143</v>
      </c>
      <c r="N1562" s="12" t="str">
        <f>VLOOKUP(TablaCocina[[#This Row],[Número de Orden]],TablaSala[[Número de Orden]:[Cobro de la Orden]],2,FALSE)</f>
        <v>Sí</v>
      </c>
    </row>
    <row r="1563" spans="1:14">
      <c r="A1563" s="6">
        <v>634</v>
      </c>
      <c r="B1563" s="12">
        <v>2</v>
      </c>
      <c r="C1563" s="6" t="s">
        <v>209</v>
      </c>
      <c r="D1563" s="12" t="s">
        <v>1165</v>
      </c>
      <c r="E1563" s="6">
        <v>15</v>
      </c>
      <c r="F1563" s="12">
        <v>25</v>
      </c>
      <c r="G1563" s="12">
        <f>IF(TablaCocina[[#This Row],[Cobro de la orde]]="Sí",F1563*K1563,0)</f>
        <v>75</v>
      </c>
      <c r="H1563" s="12">
        <f>IF(TablaCocina[[#This Row],[Cobro de la orde]]="Sí",(F1563-E1563)*K1563,0)</f>
        <v>30</v>
      </c>
      <c r="I1563" s="12">
        <f>IF(TablaCocina[[#This Row],[Cobro de la orde]]="Sí",F1563*K1563,0)</f>
        <v>75</v>
      </c>
      <c r="J1563" s="46">
        <f>IF(TablaCocina[[#This Row],[Cobro de la orde]]="Sí",H1563/G1563,0)</f>
        <v>0.4</v>
      </c>
      <c r="K1563" s="12">
        <v>3</v>
      </c>
      <c r="L1563" s="12">
        <v>43</v>
      </c>
      <c r="M1563" s="6" t="s">
        <v>1143</v>
      </c>
      <c r="N1563" s="12" t="str">
        <f>VLOOKUP(TablaCocina[[#This Row],[Número de Orden]],TablaSala[[Número de Orden]:[Cobro de la Orden]],2,FALSE)</f>
        <v>Sí</v>
      </c>
    </row>
    <row r="1564" spans="1:14">
      <c r="A1564" s="6">
        <v>634</v>
      </c>
      <c r="B1564" s="12">
        <v>2</v>
      </c>
      <c r="C1564" s="6" t="s">
        <v>47</v>
      </c>
      <c r="D1564" s="12" t="s">
        <v>1156</v>
      </c>
      <c r="E1564" s="6">
        <v>21</v>
      </c>
      <c r="F1564" s="12">
        <v>35</v>
      </c>
      <c r="G1564" s="12">
        <f>IF(TablaCocina[[#This Row],[Cobro de la orde]]="Sí",F1564*K1564,0)</f>
        <v>105</v>
      </c>
      <c r="H1564" s="12">
        <f>IF(TablaCocina[[#This Row],[Cobro de la orde]]="Sí",(F1564-E1564)*K1564,0)</f>
        <v>42</v>
      </c>
      <c r="I1564" s="12">
        <f>IF(TablaCocina[[#This Row],[Cobro de la orde]]="Sí",F1564*K1564,0)</f>
        <v>105</v>
      </c>
      <c r="J1564" s="46">
        <f>IF(TablaCocina[[#This Row],[Cobro de la orde]]="Sí",H1564/G1564,0)</f>
        <v>0.4</v>
      </c>
      <c r="K1564" s="12">
        <v>3</v>
      </c>
      <c r="L1564" s="12">
        <v>51</v>
      </c>
      <c r="M1564" s="6" t="s">
        <v>1142</v>
      </c>
      <c r="N1564" s="12" t="str">
        <f>VLOOKUP(TablaCocina[[#This Row],[Número de Orden]],TablaSala[[Número de Orden]:[Cobro de la Orden]],2,FALSE)</f>
        <v>Sí</v>
      </c>
    </row>
    <row r="1565" spans="1:14">
      <c r="A1565" s="6">
        <v>635</v>
      </c>
      <c r="B1565" s="12">
        <v>5</v>
      </c>
      <c r="C1565" s="6" t="s">
        <v>65</v>
      </c>
      <c r="D1565" s="12" t="s">
        <v>1152</v>
      </c>
      <c r="E1565" s="6">
        <v>17</v>
      </c>
      <c r="F1565" s="12">
        <v>29</v>
      </c>
      <c r="G1565" s="12">
        <f>IF(TablaCocina[[#This Row],[Cobro de la orde]]="Sí",F1565*K1565,0)</f>
        <v>58</v>
      </c>
      <c r="H1565" s="12">
        <f>IF(TablaCocina[[#This Row],[Cobro de la orde]]="Sí",(F1565-E1565)*K1565,0)</f>
        <v>24</v>
      </c>
      <c r="I1565" s="12">
        <f>IF(TablaCocina[[#This Row],[Cobro de la orde]]="Sí",F1565*K1565,0)</f>
        <v>58</v>
      </c>
      <c r="J1565" s="46">
        <f>IF(TablaCocina[[#This Row],[Cobro de la orde]]="Sí",H1565/G1565,0)</f>
        <v>0.41379310344827586</v>
      </c>
      <c r="K1565" s="12">
        <v>2</v>
      </c>
      <c r="L1565" s="12">
        <v>25</v>
      </c>
      <c r="M1565" s="6" t="s">
        <v>1143</v>
      </c>
      <c r="N1565" s="12" t="str">
        <f>VLOOKUP(TablaCocina[[#This Row],[Número de Orden]],TablaSala[[Número de Orden]:[Cobro de la Orden]],2,FALSE)</f>
        <v>Sí</v>
      </c>
    </row>
    <row r="1566" spans="1:14">
      <c r="A1566" s="6">
        <v>636</v>
      </c>
      <c r="B1566" s="12">
        <v>14</v>
      </c>
      <c r="C1566" s="6" t="s">
        <v>273</v>
      </c>
      <c r="D1566" s="12" t="s">
        <v>1146</v>
      </c>
      <c r="E1566" s="6">
        <v>14</v>
      </c>
      <c r="F1566" s="12">
        <v>24</v>
      </c>
      <c r="G1566" s="12">
        <f>IF(TablaCocina[[#This Row],[Cobro de la orde]]="Sí",F1566*K1566,0)</f>
        <v>0</v>
      </c>
      <c r="H1566" s="12">
        <f>IF(TablaCocina[[#This Row],[Cobro de la orde]]="Sí",(F1566-E1566)*K1566,0)</f>
        <v>0</v>
      </c>
      <c r="I1566" s="12">
        <f>IF(TablaCocina[[#This Row],[Cobro de la orde]]="Sí",F1566*K1566,0)</f>
        <v>0</v>
      </c>
      <c r="J1566" s="46">
        <f>IF(TablaCocina[[#This Row],[Cobro de la orde]]="Sí",H1566/G1566,0)</f>
        <v>0</v>
      </c>
      <c r="K1566" s="12">
        <v>2</v>
      </c>
      <c r="L1566" s="12">
        <v>45</v>
      </c>
      <c r="M1566" s="6" t="s">
        <v>1142</v>
      </c>
      <c r="N1566" s="12" t="str">
        <f>VLOOKUP(TablaCocina[[#This Row],[Número de Orden]],TablaSala[[Número de Orden]:[Cobro de la Orden]],2,FALSE)</f>
        <v>No</v>
      </c>
    </row>
    <row r="1567" spans="1:14">
      <c r="A1567" s="6">
        <v>636</v>
      </c>
      <c r="B1567" s="12">
        <v>14</v>
      </c>
      <c r="C1567" s="6" t="s">
        <v>194</v>
      </c>
      <c r="D1567" s="12" t="s">
        <v>1155</v>
      </c>
      <c r="E1567" s="6">
        <v>11</v>
      </c>
      <c r="F1567" s="12">
        <v>19</v>
      </c>
      <c r="G1567" s="12">
        <f>IF(TablaCocina[[#This Row],[Cobro de la orde]]="Sí",F1567*K1567,0)</f>
        <v>0</v>
      </c>
      <c r="H1567" s="12">
        <f>IF(TablaCocina[[#This Row],[Cobro de la orde]]="Sí",(F1567-E1567)*K1567,0)</f>
        <v>0</v>
      </c>
      <c r="I1567" s="12">
        <f>IF(TablaCocina[[#This Row],[Cobro de la orde]]="Sí",F1567*K1567,0)</f>
        <v>0</v>
      </c>
      <c r="J1567" s="46">
        <f>IF(TablaCocina[[#This Row],[Cobro de la orde]]="Sí",H1567/G1567,0)</f>
        <v>0</v>
      </c>
      <c r="K1567" s="12">
        <v>3</v>
      </c>
      <c r="L1567" s="12">
        <v>54</v>
      </c>
      <c r="M1567" s="6" t="s">
        <v>1143</v>
      </c>
      <c r="N1567" s="12" t="str">
        <f>VLOOKUP(TablaCocina[[#This Row],[Número de Orden]],TablaSala[[Número de Orden]:[Cobro de la Orden]],2,FALSE)</f>
        <v>No</v>
      </c>
    </row>
    <row r="1568" spans="1:14">
      <c r="A1568" s="6">
        <v>636</v>
      </c>
      <c r="B1568" s="12">
        <v>14</v>
      </c>
      <c r="C1568" s="6" t="s">
        <v>116</v>
      </c>
      <c r="D1568" s="12" t="s">
        <v>1162</v>
      </c>
      <c r="E1568" s="6">
        <v>13</v>
      </c>
      <c r="F1568" s="12">
        <v>21</v>
      </c>
      <c r="G1568" s="12">
        <f>IF(TablaCocina[[#This Row],[Cobro de la orde]]="Sí",F1568*K1568,0)</f>
        <v>0</v>
      </c>
      <c r="H1568" s="12">
        <f>IF(TablaCocina[[#This Row],[Cobro de la orde]]="Sí",(F1568-E1568)*K1568,0)</f>
        <v>0</v>
      </c>
      <c r="I1568" s="12">
        <f>IF(TablaCocina[[#This Row],[Cobro de la orde]]="Sí",F1568*K1568,0)</f>
        <v>0</v>
      </c>
      <c r="J1568" s="46">
        <f>IF(TablaCocina[[#This Row],[Cobro de la orde]]="Sí",H1568/G1568,0)</f>
        <v>0</v>
      </c>
      <c r="K1568" s="12">
        <v>1</v>
      </c>
      <c r="L1568" s="12">
        <v>52</v>
      </c>
      <c r="M1568" s="6" t="s">
        <v>1143</v>
      </c>
      <c r="N1568" s="12" t="str">
        <f>VLOOKUP(TablaCocina[[#This Row],[Número de Orden]],TablaSala[[Número de Orden]:[Cobro de la Orden]],2,FALSE)</f>
        <v>No</v>
      </c>
    </row>
    <row r="1569" spans="1:14">
      <c r="A1569" s="6">
        <v>637</v>
      </c>
      <c r="B1569" s="12">
        <v>6</v>
      </c>
      <c r="C1569" s="6" t="s">
        <v>453</v>
      </c>
      <c r="D1569" s="12" t="s">
        <v>1153</v>
      </c>
      <c r="E1569" s="6">
        <v>20</v>
      </c>
      <c r="F1569" s="12">
        <v>33</v>
      </c>
      <c r="G1569" s="12">
        <f>IF(TablaCocina[[#This Row],[Cobro de la orde]]="Sí",F1569*K1569,0)</f>
        <v>33</v>
      </c>
      <c r="H1569" s="12">
        <f>IF(TablaCocina[[#This Row],[Cobro de la orde]]="Sí",(F1569-E1569)*K1569,0)</f>
        <v>13</v>
      </c>
      <c r="I1569" s="12">
        <f>IF(TablaCocina[[#This Row],[Cobro de la orde]]="Sí",F1569*K1569,0)</f>
        <v>33</v>
      </c>
      <c r="J1569" s="46">
        <f>IF(TablaCocina[[#This Row],[Cobro de la orde]]="Sí",H1569/G1569,0)</f>
        <v>0.39393939393939392</v>
      </c>
      <c r="K1569" s="12">
        <v>1</v>
      </c>
      <c r="L1569" s="12">
        <v>23</v>
      </c>
      <c r="M1569" s="6" t="s">
        <v>1143</v>
      </c>
      <c r="N1569" s="12" t="str">
        <f>VLOOKUP(TablaCocina[[#This Row],[Número de Orden]],TablaSala[[Número de Orden]:[Cobro de la Orden]],2,FALSE)</f>
        <v>Sí</v>
      </c>
    </row>
    <row r="1570" spans="1:14">
      <c r="A1570" s="6">
        <v>637</v>
      </c>
      <c r="B1570" s="12">
        <v>6</v>
      </c>
      <c r="C1570" s="6" t="s">
        <v>91</v>
      </c>
      <c r="D1570" s="12" t="s">
        <v>1159</v>
      </c>
      <c r="E1570" s="6">
        <v>20</v>
      </c>
      <c r="F1570" s="12">
        <v>34</v>
      </c>
      <c r="G1570" s="12">
        <f>IF(TablaCocina[[#This Row],[Cobro de la orde]]="Sí",F1570*K1570,0)</f>
        <v>34</v>
      </c>
      <c r="H1570" s="12">
        <f>IF(TablaCocina[[#This Row],[Cobro de la orde]]="Sí",(F1570-E1570)*K1570,0)</f>
        <v>14</v>
      </c>
      <c r="I1570" s="12">
        <f>IF(TablaCocina[[#This Row],[Cobro de la orde]]="Sí",F1570*K1570,0)</f>
        <v>34</v>
      </c>
      <c r="J1570" s="46">
        <f>IF(TablaCocina[[#This Row],[Cobro de la orde]]="Sí",H1570/G1570,0)</f>
        <v>0.41176470588235292</v>
      </c>
      <c r="K1570" s="12">
        <v>1</v>
      </c>
      <c r="L1570" s="12">
        <v>6</v>
      </c>
      <c r="M1570" s="6" t="s">
        <v>1143</v>
      </c>
      <c r="N1570" s="12" t="str">
        <f>VLOOKUP(TablaCocina[[#This Row],[Número de Orden]],TablaSala[[Número de Orden]:[Cobro de la Orden]],2,FALSE)</f>
        <v>Sí</v>
      </c>
    </row>
    <row r="1571" spans="1:14">
      <c r="A1571" s="6">
        <v>637</v>
      </c>
      <c r="B1571" s="12">
        <v>6</v>
      </c>
      <c r="C1571" s="6" t="s">
        <v>209</v>
      </c>
      <c r="D1571" s="12" t="s">
        <v>1165</v>
      </c>
      <c r="E1571" s="6">
        <v>15</v>
      </c>
      <c r="F1571" s="12">
        <v>25</v>
      </c>
      <c r="G1571" s="12">
        <f>IF(TablaCocina[[#This Row],[Cobro de la orde]]="Sí",F1571*K1571,0)</f>
        <v>50</v>
      </c>
      <c r="H1571" s="12">
        <f>IF(TablaCocina[[#This Row],[Cobro de la orde]]="Sí",(F1571-E1571)*K1571,0)</f>
        <v>20</v>
      </c>
      <c r="I1571" s="12">
        <f>IF(TablaCocina[[#This Row],[Cobro de la orde]]="Sí",F1571*K1571,0)</f>
        <v>50</v>
      </c>
      <c r="J1571" s="46">
        <f>IF(TablaCocina[[#This Row],[Cobro de la orde]]="Sí",H1571/G1571,0)</f>
        <v>0.4</v>
      </c>
      <c r="K1571" s="12">
        <v>2</v>
      </c>
      <c r="L1571" s="12">
        <v>32</v>
      </c>
      <c r="M1571" s="6" t="s">
        <v>1142</v>
      </c>
      <c r="N1571" s="12" t="str">
        <f>VLOOKUP(TablaCocina[[#This Row],[Número de Orden]],TablaSala[[Número de Orden]:[Cobro de la Orden]],2,FALSE)</f>
        <v>Sí</v>
      </c>
    </row>
    <row r="1572" spans="1:14">
      <c r="A1572" s="6">
        <v>638</v>
      </c>
      <c r="B1572" s="12">
        <v>16</v>
      </c>
      <c r="C1572" s="6" t="s">
        <v>114</v>
      </c>
      <c r="D1572" s="12" t="s">
        <v>1147</v>
      </c>
      <c r="E1572" s="6">
        <v>18</v>
      </c>
      <c r="F1572" s="12">
        <v>30</v>
      </c>
      <c r="G1572" s="12">
        <f>IF(TablaCocina[[#This Row],[Cobro de la orde]]="Sí",F1572*K1572,0)</f>
        <v>90</v>
      </c>
      <c r="H1572" s="12">
        <f>IF(TablaCocina[[#This Row],[Cobro de la orde]]="Sí",(F1572-E1572)*K1572,0)</f>
        <v>36</v>
      </c>
      <c r="I1572" s="12">
        <f>IF(TablaCocina[[#This Row],[Cobro de la orde]]="Sí",F1572*K1572,0)</f>
        <v>90</v>
      </c>
      <c r="J1572" s="46">
        <f>IF(TablaCocina[[#This Row],[Cobro de la orde]]="Sí",H1572/G1572,0)</f>
        <v>0.4</v>
      </c>
      <c r="K1572" s="12">
        <v>3</v>
      </c>
      <c r="L1572" s="12">
        <v>44</v>
      </c>
      <c r="M1572" s="6" t="s">
        <v>1142</v>
      </c>
      <c r="N1572" s="12" t="str">
        <f>VLOOKUP(TablaCocina[[#This Row],[Número de Orden]],TablaSala[[Número de Orden]:[Cobro de la Orden]],2,FALSE)</f>
        <v>Sí</v>
      </c>
    </row>
    <row r="1573" spans="1:14">
      <c r="A1573" s="6">
        <v>639</v>
      </c>
      <c r="B1573" s="12">
        <v>8</v>
      </c>
      <c r="C1573" s="6" t="s">
        <v>270</v>
      </c>
      <c r="D1573" s="12" t="s">
        <v>1164</v>
      </c>
      <c r="E1573" s="6">
        <v>15</v>
      </c>
      <c r="F1573" s="12">
        <v>26</v>
      </c>
      <c r="G1573" s="12">
        <f>IF(TablaCocina[[#This Row],[Cobro de la orde]]="Sí",F1573*K1573,0)</f>
        <v>52</v>
      </c>
      <c r="H1573" s="12">
        <f>IF(TablaCocina[[#This Row],[Cobro de la orde]]="Sí",(F1573-E1573)*K1573,0)</f>
        <v>22</v>
      </c>
      <c r="I1573" s="12">
        <f>IF(TablaCocina[[#This Row],[Cobro de la orde]]="Sí",F1573*K1573,0)</f>
        <v>52</v>
      </c>
      <c r="J1573" s="46">
        <f>IF(TablaCocina[[#This Row],[Cobro de la orde]]="Sí",H1573/G1573,0)</f>
        <v>0.42307692307692307</v>
      </c>
      <c r="K1573" s="12">
        <v>2</v>
      </c>
      <c r="L1573" s="12">
        <v>52</v>
      </c>
      <c r="M1573" s="6" t="s">
        <v>1142</v>
      </c>
      <c r="N1573" s="12" t="str">
        <f>VLOOKUP(TablaCocina[[#This Row],[Número de Orden]],TablaSala[[Número de Orden]:[Cobro de la Orden]],2,FALSE)</f>
        <v>Sí</v>
      </c>
    </row>
    <row r="1574" spans="1:14">
      <c r="A1574" s="6">
        <v>639</v>
      </c>
      <c r="B1574" s="12">
        <v>8</v>
      </c>
      <c r="C1574" s="6" t="s">
        <v>200</v>
      </c>
      <c r="D1574" s="12" t="s">
        <v>1148</v>
      </c>
      <c r="E1574" s="6">
        <v>19</v>
      </c>
      <c r="F1574" s="12">
        <v>31</v>
      </c>
      <c r="G1574" s="12">
        <f>IF(TablaCocina[[#This Row],[Cobro de la orde]]="Sí",F1574*K1574,0)</f>
        <v>62</v>
      </c>
      <c r="H1574" s="12">
        <f>IF(TablaCocina[[#This Row],[Cobro de la orde]]="Sí",(F1574-E1574)*K1574,0)</f>
        <v>24</v>
      </c>
      <c r="I1574" s="12">
        <f>IF(TablaCocina[[#This Row],[Cobro de la orde]]="Sí",F1574*K1574,0)</f>
        <v>62</v>
      </c>
      <c r="J1574" s="46">
        <f>IF(TablaCocina[[#This Row],[Cobro de la orde]]="Sí",H1574/G1574,0)</f>
        <v>0.38709677419354838</v>
      </c>
      <c r="K1574" s="12">
        <v>2</v>
      </c>
      <c r="L1574" s="12">
        <v>29</v>
      </c>
      <c r="M1574" s="6" t="s">
        <v>1142</v>
      </c>
      <c r="N1574" s="12" t="str">
        <f>VLOOKUP(TablaCocina[[#This Row],[Número de Orden]],TablaSala[[Número de Orden]:[Cobro de la Orden]],2,FALSE)</f>
        <v>Sí</v>
      </c>
    </row>
    <row r="1575" spans="1:14">
      <c r="A1575" s="6">
        <v>639</v>
      </c>
      <c r="B1575" s="12">
        <v>8</v>
      </c>
      <c r="C1575" s="6" t="s">
        <v>194</v>
      </c>
      <c r="D1575" s="12" t="s">
        <v>1155</v>
      </c>
      <c r="E1575" s="6">
        <v>11</v>
      </c>
      <c r="F1575" s="12">
        <v>19</v>
      </c>
      <c r="G1575" s="12">
        <f>IF(TablaCocina[[#This Row],[Cobro de la orde]]="Sí",F1575*K1575,0)</f>
        <v>38</v>
      </c>
      <c r="H1575" s="12">
        <f>IF(TablaCocina[[#This Row],[Cobro de la orde]]="Sí",(F1575-E1575)*K1575,0)</f>
        <v>16</v>
      </c>
      <c r="I1575" s="12">
        <f>IF(TablaCocina[[#This Row],[Cobro de la orde]]="Sí",F1575*K1575,0)</f>
        <v>38</v>
      </c>
      <c r="J1575" s="46">
        <f>IF(TablaCocina[[#This Row],[Cobro de la orde]]="Sí",H1575/G1575,0)</f>
        <v>0.42105263157894735</v>
      </c>
      <c r="K1575" s="12">
        <v>2</v>
      </c>
      <c r="L1575" s="12">
        <v>55</v>
      </c>
      <c r="M1575" s="6" t="s">
        <v>1142</v>
      </c>
      <c r="N1575" s="12" t="str">
        <f>VLOOKUP(TablaCocina[[#This Row],[Número de Orden]],TablaSala[[Número de Orden]:[Cobro de la Orden]],2,FALSE)</f>
        <v>Sí</v>
      </c>
    </row>
    <row r="1576" spans="1:14">
      <c r="A1576" s="6">
        <v>640</v>
      </c>
      <c r="B1576" s="12">
        <v>14</v>
      </c>
      <c r="C1576" s="6" t="s">
        <v>270</v>
      </c>
      <c r="D1576" s="12" t="s">
        <v>1164</v>
      </c>
      <c r="E1576" s="6">
        <v>15</v>
      </c>
      <c r="F1576" s="12">
        <v>26</v>
      </c>
      <c r="G1576" s="12">
        <f>IF(TablaCocina[[#This Row],[Cobro de la orde]]="Sí",F1576*K1576,0)</f>
        <v>0</v>
      </c>
      <c r="H1576" s="12">
        <f>IF(TablaCocina[[#This Row],[Cobro de la orde]]="Sí",(F1576-E1576)*K1576,0)</f>
        <v>0</v>
      </c>
      <c r="I1576" s="12">
        <f>IF(TablaCocina[[#This Row],[Cobro de la orde]]="Sí",F1576*K1576,0)</f>
        <v>0</v>
      </c>
      <c r="J1576" s="46">
        <f>IF(TablaCocina[[#This Row],[Cobro de la orde]]="Sí",H1576/G1576,0)</f>
        <v>0</v>
      </c>
      <c r="K1576" s="12">
        <v>3</v>
      </c>
      <c r="L1576" s="12">
        <v>7</v>
      </c>
      <c r="M1576" s="6" t="s">
        <v>1143</v>
      </c>
      <c r="N1576" s="12" t="str">
        <f>VLOOKUP(TablaCocina[[#This Row],[Número de Orden]],TablaSala[[Número de Orden]:[Cobro de la Orden]],2,FALSE)</f>
        <v>No</v>
      </c>
    </row>
    <row r="1577" spans="1:14">
      <c r="A1577" s="6">
        <v>640</v>
      </c>
      <c r="B1577" s="12">
        <v>14</v>
      </c>
      <c r="C1577" s="6" t="s">
        <v>116</v>
      </c>
      <c r="D1577" s="12" t="s">
        <v>1162</v>
      </c>
      <c r="E1577" s="6">
        <v>13</v>
      </c>
      <c r="F1577" s="12">
        <v>21</v>
      </c>
      <c r="G1577" s="12">
        <f>IF(TablaCocina[[#This Row],[Cobro de la orde]]="Sí",F1577*K1577,0)</f>
        <v>0</v>
      </c>
      <c r="H1577" s="12">
        <f>IF(TablaCocina[[#This Row],[Cobro de la orde]]="Sí",(F1577-E1577)*K1577,0)</f>
        <v>0</v>
      </c>
      <c r="I1577" s="12">
        <f>IF(TablaCocina[[#This Row],[Cobro de la orde]]="Sí",F1577*K1577,0)</f>
        <v>0</v>
      </c>
      <c r="J1577" s="46">
        <f>IF(TablaCocina[[#This Row],[Cobro de la orde]]="Sí",H1577/G1577,0)</f>
        <v>0</v>
      </c>
      <c r="K1577" s="12">
        <v>2</v>
      </c>
      <c r="L1577" s="12">
        <v>12</v>
      </c>
      <c r="M1577" s="6" t="s">
        <v>1142</v>
      </c>
      <c r="N1577" s="12" t="str">
        <f>VLOOKUP(TablaCocina[[#This Row],[Número de Orden]],TablaSala[[Número de Orden]:[Cobro de la Orden]],2,FALSE)</f>
        <v>No</v>
      </c>
    </row>
    <row r="1578" spans="1:14">
      <c r="A1578" s="6">
        <v>640</v>
      </c>
      <c r="B1578" s="12">
        <v>14</v>
      </c>
      <c r="C1578" s="6" t="s">
        <v>453</v>
      </c>
      <c r="D1578" s="12" t="s">
        <v>1153</v>
      </c>
      <c r="E1578" s="6">
        <v>20</v>
      </c>
      <c r="F1578" s="12">
        <v>33</v>
      </c>
      <c r="G1578" s="12">
        <f>IF(TablaCocina[[#This Row],[Cobro de la orde]]="Sí",F1578*K1578,0)</f>
        <v>0</v>
      </c>
      <c r="H1578" s="12">
        <f>IF(TablaCocina[[#This Row],[Cobro de la orde]]="Sí",(F1578-E1578)*K1578,0)</f>
        <v>0</v>
      </c>
      <c r="I1578" s="12">
        <f>IF(TablaCocina[[#This Row],[Cobro de la orde]]="Sí",F1578*K1578,0)</f>
        <v>0</v>
      </c>
      <c r="J1578" s="46">
        <f>IF(TablaCocina[[#This Row],[Cobro de la orde]]="Sí",H1578/G1578,0)</f>
        <v>0</v>
      </c>
      <c r="K1578" s="12">
        <v>3</v>
      </c>
      <c r="L1578" s="12">
        <v>56</v>
      </c>
      <c r="M1578" s="6" t="s">
        <v>1143</v>
      </c>
      <c r="N1578" s="12" t="str">
        <f>VLOOKUP(TablaCocina[[#This Row],[Número de Orden]],TablaSala[[Número de Orden]:[Cobro de la Orden]],2,FALSE)</f>
        <v>No</v>
      </c>
    </row>
    <row r="1579" spans="1:14">
      <c r="A1579" s="6">
        <v>641</v>
      </c>
      <c r="B1579" s="12">
        <v>2</v>
      </c>
      <c r="C1579" s="6" t="s">
        <v>65</v>
      </c>
      <c r="D1579" s="12" t="s">
        <v>1152</v>
      </c>
      <c r="E1579" s="6">
        <v>17</v>
      </c>
      <c r="F1579" s="12">
        <v>29</v>
      </c>
      <c r="G1579" s="12">
        <f>IF(TablaCocina[[#This Row],[Cobro de la orde]]="Sí",F1579*K1579,0)</f>
        <v>87</v>
      </c>
      <c r="H1579" s="12">
        <f>IF(TablaCocina[[#This Row],[Cobro de la orde]]="Sí",(F1579-E1579)*K1579,0)</f>
        <v>36</v>
      </c>
      <c r="I1579" s="12">
        <f>IF(TablaCocina[[#This Row],[Cobro de la orde]]="Sí",F1579*K1579,0)</f>
        <v>87</v>
      </c>
      <c r="J1579" s="46">
        <f>IF(TablaCocina[[#This Row],[Cobro de la orde]]="Sí",H1579/G1579,0)</f>
        <v>0.41379310344827586</v>
      </c>
      <c r="K1579" s="12">
        <v>3</v>
      </c>
      <c r="L1579" s="12">
        <v>17</v>
      </c>
      <c r="M1579" s="6" t="s">
        <v>1142</v>
      </c>
      <c r="N1579" s="12" t="str">
        <f>VLOOKUP(TablaCocina[[#This Row],[Número de Orden]],TablaSala[[Número de Orden]:[Cobro de la Orden]],2,FALSE)</f>
        <v>Sí</v>
      </c>
    </row>
    <row r="1580" spans="1:14">
      <c r="A1580" s="6">
        <v>641</v>
      </c>
      <c r="B1580" s="12">
        <v>2</v>
      </c>
      <c r="C1580" s="6" t="s">
        <v>209</v>
      </c>
      <c r="D1580" s="12" t="s">
        <v>1165</v>
      </c>
      <c r="E1580" s="6">
        <v>15</v>
      </c>
      <c r="F1580" s="12">
        <v>25</v>
      </c>
      <c r="G1580" s="12">
        <f>IF(TablaCocina[[#This Row],[Cobro de la orde]]="Sí",F1580*K1580,0)</f>
        <v>75</v>
      </c>
      <c r="H1580" s="12">
        <f>IF(TablaCocina[[#This Row],[Cobro de la orde]]="Sí",(F1580-E1580)*K1580,0)</f>
        <v>30</v>
      </c>
      <c r="I1580" s="12">
        <f>IF(TablaCocina[[#This Row],[Cobro de la orde]]="Sí",F1580*K1580,0)</f>
        <v>75</v>
      </c>
      <c r="J1580" s="46">
        <f>IF(TablaCocina[[#This Row],[Cobro de la orde]]="Sí",H1580/G1580,0)</f>
        <v>0.4</v>
      </c>
      <c r="K1580" s="12">
        <v>3</v>
      </c>
      <c r="L1580" s="12">
        <v>28</v>
      </c>
      <c r="M1580" s="6" t="s">
        <v>1143</v>
      </c>
      <c r="N1580" s="12" t="str">
        <f>VLOOKUP(TablaCocina[[#This Row],[Número de Orden]],TablaSala[[Número de Orden]:[Cobro de la Orden]],2,FALSE)</f>
        <v>Sí</v>
      </c>
    </row>
    <row r="1581" spans="1:14">
      <c r="A1581" s="6">
        <v>641</v>
      </c>
      <c r="B1581" s="12">
        <v>2</v>
      </c>
      <c r="C1581" s="6" t="s">
        <v>345</v>
      </c>
      <c r="D1581" s="12" t="s">
        <v>1161</v>
      </c>
      <c r="E1581" s="6">
        <v>14</v>
      </c>
      <c r="F1581" s="12">
        <v>23</v>
      </c>
      <c r="G1581" s="12">
        <f>IF(TablaCocina[[#This Row],[Cobro de la orde]]="Sí",F1581*K1581,0)</f>
        <v>46</v>
      </c>
      <c r="H1581" s="12">
        <f>IF(TablaCocina[[#This Row],[Cobro de la orde]]="Sí",(F1581-E1581)*K1581,0)</f>
        <v>18</v>
      </c>
      <c r="I1581" s="12">
        <f>IF(TablaCocina[[#This Row],[Cobro de la orde]]="Sí",F1581*K1581,0)</f>
        <v>46</v>
      </c>
      <c r="J1581" s="46">
        <f>IF(TablaCocina[[#This Row],[Cobro de la orde]]="Sí",H1581/G1581,0)</f>
        <v>0.39130434782608697</v>
      </c>
      <c r="K1581" s="12">
        <v>2</v>
      </c>
      <c r="L1581" s="12">
        <v>29</v>
      </c>
      <c r="M1581" s="6" t="s">
        <v>1142</v>
      </c>
      <c r="N1581" s="12" t="str">
        <f>VLOOKUP(TablaCocina[[#This Row],[Número de Orden]],TablaSala[[Número de Orden]:[Cobro de la Orden]],2,FALSE)</f>
        <v>Sí</v>
      </c>
    </row>
    <row r="1582" spans="1:14">
      <c r="A1582" s="6">
        <v>642</v>
      </c>
      <c r="B1582" s="12">
        <v>15</v>
      </c>
      <c r="C1582" s="6" t="s">
        <v>116</v>
      </c>
      <c r="D1582" s="12" t="s">
        <v>1162</v>
      </c>
      <c r="E1582" s="6">
        <v>13</v>
      </c>
      <c r="F1582" s="12">
        <v>21</v>
      </c>
      <c r="G1582" s="12">
        <f>IF(TablaCocina[[#This Row],[Cobro de la orde]]="Sí",F1582*K1582,0)</f>
        <v>63</v>
      </c>
      <c r="H1582" s="12">
        <f>IF(TablaCocina[[#This Row],[Cobro de la orde]]="Sí",(F1582-E1582)*K1582,0)</f>
        <v>24</v>
      </c>
      <c r="I1582" s="12">
        <f>IF(TablaCocina[[#This Row],[Cobro de la orde]]="Sí",F1582*K1582,0)</f>
        <v>63</v>
      </c>
      <c r="J1582" s="46">
        <f>IF(TablaCocina[[#This Row],[Cobro de la orde]]="Sí",H1582/G1582,0)</f>
        <v>0.38095238095238093</v>
      </c>
      <c r="K1582" s="12">
        <v>3</v>
      </c>
      <c r="L1582" s="12">
        <v>6</v>
      </c>
      <c r="M1582" s="6" t="s">
        <v>1143</v>
      </c>
      <c r="N1582" s="12" t="str">
        <f>VLOOKUP(TablaCocina[[#This Row],[Número de Orden]],TablaSala[[Número de Orden]:[Cobro de la Orden]],2,FALSE)</f>
        <v>Sí</v>
      </c>
    </row>
    <row r="1583" spans="1:14">
      <c r="A1583" s="6">
        <v>642</v>
      </c>
      <c r="B1583" s="12">
        <v>15</v>
      </c>
      <c r="C1583" s="6" t="s">
        <v>270</v>
      </c>
      <c r="D1583" s="12" t="s">
        <v>1164</v>
      </c>
      <c r="E1583" s="6">
        <v>15</v>
      </c>
      <c r="F1583" s="12">
        <v>26</v>
      </c>
      <c r="G1583" s="12">
        <f>IF(TablaCocina[[#This Row],[Cobro de la orde]]="Sí",F1583*K1583,0)</f>
        <v>26</v>
      </c>
      <c r="H1583" s="12">
        <f>IF(TablaCocina[[#This Row],[Cobro de la orde]]="Sí",(F1583-E1583)*K1583,0)</f>
        <v>11</v>
      </c>
      <c r="I1583" s="12">
        <f>IF(TablaCocina[[#This Row],[Cobro de la orde]]="Sí",F1583*K1583,0)</f>
        <v>26</v>
      </c>
      <c r="J1583" s="46">
        <f>IF(TablaCocina[[#This Row],[Cobro de la orde]]="Sí",H1583/G1583,0)</f>
        <v>0.42307692307692307</v>
      </c>
      <c r="K1583" s="12">
        <v>1</v>
      </c>
      <c r="L1583" s="12">
        <v>57</v>
      </c>
      <c r="M1583" s="6" t="s">
        <v>1143</v>
      </c>
      <c r="N1583" s="12" t="str">
        <f>VLOOKUP(TablaCocina[[#This Row],[Número de Orden]],TablaSala[[Número de Orden]:[Cobro de la Orden]],2,FALSE)</f>
        <v>Sí</v>
      </c>
    </row>
    <row r="1584" spans="1:14">
      <c r="A1584" s="6">
        <v>642</v>
      </c>
      <c r="B1584" s="12">
        <v>15</v>
      </c>
      <c r="C1584" s="6" t="s">
        <v>65</v>
      </c>
      <c r="D1584" s="12" t="s">
        <v>1152</v>
      </c>
      <c r="E1584" s="6">
        <v>17</v>
      </c>
      <c r="F1584" s="12">
        <v>29</v>
      </c>
      <c r="G1584" s="12">
        <f>IF(TablaCocina[[#This Row],[Cobro de la orde]]="Sí",F1584*K1584,0)</f>
        <v>87</v>
      </c>
      <c r="H1584" s="12">
        <f>IF(TablaCocina[[#This Row],[Cobro de la orde]]="Sí",(F1584-E1584)*K1584,0)</f>
        <v>36</v>
      </c>
      <c r="I1584" s="12">
        <f>IF(TablaCocina[[#This Row],[Cobro de la orde]]="Sí",F1584*K1584,0)</f>
        <v>87</v>
      </c>
      <c r="J1584" s="46">
        <f>IF(TablaCocina[[#This Row],[Cobro de la orde]]="Sí",H1584/G1584,0)</f>
        <v>0.41379310344827586</v>
      </c>
      <c r="K1584" s="12">
        <v>3</v>
      </c>
      <c r="L1584" s="12">
        <v>18</v>
      </c>
      <c r="M1584" s="6" t="s">
        <v>1143</v>
      </c>
      <c r="N1584" s="12" t="str">
        <f>VLOOKUP(TablaCocina[[#This Row],[Número de Orden]],TablaSala[[Número de Orden]:[Cobro de la Orden]],2,FALSE)</f>
        <v>Sí</v>
      </c>
    </row>
    <row r="1585" spans="1:14">
      <c r="A1585" s="6">
        <v>643</v>
      </c>
      <c r="B1585" s="12">
        <v>17</v>
      </c>
      <c r="C1585" s="6" t="s">
        <v>453</v>
      </c>
      <c r="D1585" s="12" t="s">
        <v>1153</v>
      </c>
      <c r="E1585" s="6">
        <v>20</v>
      </c>
      <c r="F1585" s="12">
        <v>33</v>
      </c>
      <c r="G1585" s="12">
        <f>IF(TablaCocina[[#This Row],[Cobro de la orde]]="Sí",F1585*K1585,0)</f>
        <v>33</v>
      </c>
      <c r="H1585" s="12">
        <f>IF(TablaCocina[[#This Row],[Cobro de la orde]]="Sí",(F1585-E1585)*K1585,0)</f>
        <v>13</v>
      </c>
      <c r="I1585" s="12">
        <f>IF(TablaCocina[[#This Row],[Cobro de la orde]]="Sí",F1585*K1585,0)</f>
        <v>33</v>
      </c>
      <c r="J1585" s="46">
        <f>IF(TablaCocina[[#This Row],[Cobro de la orde]]="Sí",H1585/G1585,0)</f>
        <v>0.39393939393939392</v>
      </c>
      <c r="K1585" s="12">
        <v>1</v>
      </c>
      <c r="L1585" s="12">
        <v>18</v>
      </c>
      <c r="M1585" s="6" t="s">
        <v>1142</v>
      </c>
      <c r="N1585" s="12" t="str">
        <f>VLOOKUP(TablaCocina[[#This Row],[Número de Orden]],TablaSala[[Número de Orden]:[Cobro de la Orden]],2,FALSE)</f>
        <v>Sí</v>
      </c>
    </row>
    <row r="1586" spans="1:14">
      <c r="A1586" s="6">
        <v>644</v>
      </c>
      <c r="B1586" s="12">
        <v>9</v>
      </c>
      <c r="C1586" s="6" t="s">
        <v>200</v>
      </c>
      <c r="D1586" s="12" t="s">
        <v>1148</v>
      </c>
      <c r="E1586" s="6">
        <v>19</v>
      </c>
      <c r="F1586" s="12">
        <v>31</v>
      </c>
      <c r="G1586" s="12">
        <f>IF(TablaCocina[[#This Row],[Cobro de la orde]]="Sí",F1586*K1586,0)</f>
        <v>93</v>
      </c>
      <c r="H1586" s="12">
        <f>IF(TablaCocina[[#This Row],[Cobro de la orde]]="Sí",(F1586-E1586)*K1586,0)</f>
        <v>36</v>
      </c>
      <c r="I1586" s="12">
        <f>IF(TablaCocina[[#This Row],[Cobro de la orde]]="Sí",F1586*K1586,0)</f>
        <v>93</v>
      </c>
      <c r="J1586" s="46">
        <f>IF(TablaCocina[[#This Row],[Cobro de la orde]]="Sí",H1586/G1586,0)</f>
        <v>0.38709677419354838</v>
      </c>
      <c r="K1586" s="12">
        <v>3</v>
      </c>
      <c r="L1586" s="12">
        <v>51</v>
      </c>
      <c r="M1586" s="6" t="s">
        <v>1142</v>
      </c>
      <c r="N1586" s="12" t="str">
        <f>VLOOKUP(TablaCocina[[#This Row],[Número de Orden]],TablaSala[[Número de Orden]:[Cobro de la Orden]],2,FALSE)</f>
        <v>Sí</v>
      </c>
    </row>
    <row r="1587" spans="1:14">
      <c r="A1587" s="6">
        <v>645</v>
      </c>
      <c r="B1587" s="12">
        <v>6</v>
      </c>
      <c r="C1587" s="6" t="s">
        <v>453</v>
      </c>
      <c r="D1587" s="12" t="s">
        <v>1153</v>
      </c>
      <c r="E1587" s="6">
        <v>20</v>
      </c>
      <c r="F1587" s="12">
        <v>33</v>
      </c>
      <c r="G1587" s="12">
        <f>IF(TablaCocina[[#This Row],[Cobro de la orde]]="Sí",F1587*K1587,0)</f>
        <v>99</v>
      </c>
      <c r="H1587" s="12">
        <f>IF(TablaCocina[[#This Row],[Cobro de la orde]]="Sí",(F1587-E1587)*K1587,0)</f>
        <v>39</v>
      </c>
      <c r="I1587" s="12">
        <f>IF(TablaCocina[[#This Row],[Cobro de la orde]]="Sí",F1587*K1587,0)</f>
        <v>99</v>
      </c>
      <c r="J1587" s="46">
        <f>IF(TablaCocina[[#This Row],[Cobro de la orde]]="Sí",H1587/G1587,0)</f>
        <v>0.39393939393939392</v>
      </c>
      <c r="K1587" s="12">
        <v>3</v>
      </c>
      <c r="L1587" s="12">
        <v>43</v>
      </c>
      <c r="M1587" s="6" t="s">
        <v>1143</v>
      </c>
      <c r="N1587" s="12" t="str">
        <f>VLOOKUP(TablaCocina[[#This Row],[Número de Orden]],TablaSala[[Número de Orden]:[Cobro de la Orden]],2,FALSE)</f>
        <v>Sí</v>
      </c>
    </row>
    <row r="1588" spans="1:14">
      <c r="A1588" s="6">
        <v>645</v>
      </c>
      <c r="B1588" s="12">
        <v>6</v>
      </c>
      <c r="C1588" s="6" t="s">
        <v>184</v>
      </c>
      <c r="D1588" s="12" t="s">
        <v>1149</v>
      </c>
      <c r="E1588" s="6">
        <v>16</v>
      </c>
      <c r="F1588" s="12">
        <v>27</v>
      </c>
      <c r="G1588" s="12">
        <f>IF(TablaCocina[[#This Row],[Cobro de la orde]]="Sí",F1588*K1588,0)</f>
        <v>81</v>
      </c>
      <c r="H1588" s="12">
        <f>IF(TablaCocina[[#This Row],[Cobro de la orde]]="Sí",(F1588-E1588)*K1588,0)</f>
        <v>33</v>
      </c>
      <c r="I1588" s="12">
        <f>IF(TablaCocina[[#This Row],[Cobro de la orde]]="Sí",F1588*K1588,0)</f>
        <v>81</v>
      </c>
      <c r="J1588" s="46">
        <f>IF(TablaCocina[[#This Row],[Cobro de la orde]]="Sí",H1588/G1588,0)</f>
        <v>0.40740740740740738</v>
      </c>
      <c r="K1588" s="12">
        <v>3</v>
      </c>
      <c r="L1588" s="12">
        <v>54</v>
      </c>
      <c r="M1588" s="6" t="s">
        <v>1142</v>
      </c>
      <c r="N1588" s="12" t="str">
        <f>VLOOKUP(TablaCocina[[#This Row],[Número de Orden]],TablaSala[[Número de Orden]:[Cobro de la Orden]],2,FALSE)</f>
        <v>Sí</v>
      </c>
    </row>
    <row r="1589" spans="1:14">
      <c r="A1589" s="6">
        <v>646</v>
      </c>
      <c r="B1589" s="12">
        <v>12</v>
      </c>
      <c r="C1589" s="6" t="s">
        <v>47</v>
      </c>
      <c r="D1589" s="12" t="s">
        <v>1156</v>
      </c>
      <c r="E1589" s="6">
        <v>21</v>
      </c>
      <c r="F1589" s="12">
        <v>35</v>
      </c>
      <c r="G1589" s="12">
        <f>IF(TablaCocina[[#This Row],[Cobro de la orde]]="Sí",F1589*K1589,0)</f>
        <v>70</v>
      </c>
      <c r="H1589" s="12">
        <f>IF(TablaCocina[[#This Row],[Cobro de la orde]]="Sí",(F1589-E1589)*K1589,0)</f>
        <v>28</v>
      </c>
      <c r="I1589" s="12">
        <f>IF(TablaCocina[[#This Row],[Cobro de la orde]]="Sí",F1589*K1589,0)</f>
        <v>70</v>
      </c>
      <c r="J1589" s="46">
        <f>IF(TablaCocina[[#This Row],[Cobro de la orde]]="Sí",H1589/G1589,0)</f>
        <v>0.4</v>
      </c>
      <c r="K1589" s="12">
        <v>2</v>
      </c>
      <c r="L1589" s="12">
        <v>36</v>
      </c>
      <c r="M1589" s="6" t="s">
        <v>1142</v>
      </c>
      <c r="N1589" s="12" t="str">
        <f>VLOOKUP(TablaCocina[[#This Row],[Número de Orden]],TablaSala[[Número de Orden]:[Cobro de la Orden]],2,FALSE)</f>
        <v>Sí</v>
      </c>
    </row>
    <row r="1590" spans="1:14">
      <c r="A1590" s="6">
        <v>647</v>
      </c>
      <c r="B1590" s="12">
        <v>12</v>
      </c>
      <c r="C1590" s="6" t="s">
        <v>131</v>
      </c>
      <c r="D1590" s="12" t="s">
        <v>1163</v>
      </c>
      <c r="E1590" s="6">
        <v>10</v>
      </c>
      <c r="F1590" s="12">
        <v>18</v>
      </c>
      <c r="G1590" s="12">
        <f>IF(TablaCocina[[#This Row],[Cobro de la orde]]="Sí",F1590*K1590,0)</f>
        <v>36</v>
      </c>
      <c r="H1590" s="12">
        <f>IF(TablaCocina[[#This Row],[Cobro de la orde]]="Sí",(F1590-E1590)*K1590,0)</f>
        <v>16</v>
      </c>
      <c r="I1590" s="12">
        <f>IF(TablaCocina[[#This Row],[Cobro de la orde]]="Sí",F1590*K1590,0)</f>
        <v>36</v>
      </c>
      <c r="J1590" s="46">
        <f>IF(TablaCocina[[#This Row],[Cobro de la orde]]="Sí",H1590/G1590,0)</f>
        <v>0.44444444444444442</v>
      </c>
      <c r="K1590" s="12">
        <v>2</v>
      </c>
      <c r="L1590" s="12">
        <v>13</v>
      </c>
      <c r="M1590" s="6" t="s">
        <v>1143</v>
      </c>
      <c r="N1590" s="12" t="str">
        <f>VLOOKUP(TablaCocina[[#This Row],[Número de Orden]],TablaSala[[Número de Orden]:[Cobro de la Orden]],2,FALSE)</f>
        <v>Sí</v>
      </c>
    </row>
    <row r="1591" spans="1:14">
      <c r="A1591" s="6">
        <v>647</v>
      </c>
      <c r="B1591" s="12">
        <v>12</v>
      </c>
      <c r="C1591" s="6" t="s">
        <v>200</v>
      </c>
      <c r="D1591" s="12" t="s">
        <v>1148</v>
      </c>
      <c r="E1591" s="6">
        <v>19</v>
      </c>
      <c r="F1591" s="12">
        <v>31</v>
      </c>
      <c r="G1591" s="12">
        <f>IF(TablaCocina[[#This Row],[Cobro de la orde]]="Sí",F1591*K1591,0)</f>
        <v>62</v>
      </c>
      <c r="H1591" s="12">
        <f>IF(TablaCocina[[#This Row],[Cobro de la orde]]="Sí",(F1591-E1591)*K1591,0)</f>
        <v>24</v>
      </c>
      <c r="I1591" s="12">
        <f>IF(TablaCocina[[#This Row],[Cobro de la orde]]="Sí",F1591*K1591,0)</f>
        <v>62</v>
      </c>
      <c r="J1591" s="46">
        <f>IF(TablaCocina[[#This Row],[Cobro de la orde]]="Sí",H1591/G1591,0)</f>
        <v>0.38709677419354838</v>
      </c>
      <c r="K1591" s="12">
        <v>2</v>
      </c>
      <c r="L1591" s="12">
        <v>26</v>
      </c>
      <c r="M1591" s="6" t="s">
        <v>1143</v>
      </c>
      <c r="N1591" s="12" t="str">
        <f>VLOOKUP(TablaCocina[[#This Row],[Número de Orden]],TablaSala[[Número de Orden]:[Cobro de la Orden]],2,FALSE)</f>
        <v>Sí</v>
      </c>
    </row>
    <row r="1592" spans="1:14">
      <c r="A1592" s="6">
        <v>648</v>
      </c>
      <c r="B1592" s="12">
        <v>9</v>
      </c>
      <c r="C1592" s="6" t="s">
        <v>71</v>
      </c>
      <c r="D1592" s="12" t="s">
        <v>1154</v>
      </c>
      <c r="E1592" s="6">
        <v>16</v>
      </c>
      <c r="F1592" s="12">
        <v>28</v>
      </c>
      <c r="G1592" s="12">
        <f>IF(TablaCocina[[#This Row],[Cobro de la orde]]="Sí",F1592*K1592,0)</f>
        <v>56</v>
      </c>
      <c r="H1592" s="12">
        <f>IF(TablaCocina[[#This Row],[Cobro de la orde]]="Sí",(F1592-E1592)*K1592,0)</f>
        <v>24</v>
      </c>
      <c r="I1592" s="12">
        <f>IF(TablaCocina[[#This Row],[Cobro de la orde]]="Sí",F1592*K1592,0)</f>
        <v>56</v>
      </c>
      <c r="J1592" s="46">
        <f>IF(TablaCocina[[#This Row],[Cobro de la orde]]="Sí",H1592/G1592,0)</f>
        <v>0.42857142857142855</v>
      </c>
      <c r="K1592" s="12">
        <v>2</v>
      </c>
      <c r="L1592" s="12">
        <v>47</v>
      </c>
      <c r="M1592" s="6" t="s">
        <v>1142</v>
      </c>
      <c r="N1592" s="12" t="str">
        <f>VLOOKUP(TablaCocina[[#This Row],[Número de Orden]],TablaSala[[Número de Orden]:[Cobro de la Orden]],2,FALSE)</f>
        <v>Sí</v>
      </c>
    </row>
    <row r="1593" spans="1:14">
      <c r="A1593" s="6">
        <v>649</v>
      </c>
      <c r="B1593" s="12">
        <v>9</v>
      </c>
      <c r="C1593" s="6" t="s">
        <v>65</v>
      </c>
      <c r="D1593" s="12" t="s">
        <v>1152</v>
      </c>
      <c r="E1593" s="6">
        <v>17</v>
      </c>
      <c r="F1593" s="12">
        <v>29</v>
      </c>
      <c r="G1593" s="12">
        <f>IF(TablaCocina[[#This Row],[Cobro de la orde]]="Sí",F1593*K1593,0)</f>
        <v>87</v>
      </c>
      <c r="H1593" s="12">
        <f>IF(TablaCocina[[#This Row],[Cobro de la orde]]="Sí",(F1593-E1593)*K1593,0)</f>
        <v>36</v>
      </c>
      <c r="I1593" s="12">
        <f>IF(TablaCocina[[#This Row],[Cobro de la orde]]="Sí",F1593*K1593,0)</f>
        <v>87</v>
      </c>
      <c r="J1593" s="46">
        <f>IF(TablaCocina[[#This Row],[Cobro de la orde]]="Sí",H1593/G1593,0)</f>
        <v>0.41379310344827586</v>
      </c>
      <c r="K1593" s="12">
        <v>3</v>
      </c>
      <c r="L1593" s="12">
        <v>22</v>
      </c>
      <c r="M1593" s="6" t="s">
        <v>1143</v>
      </c>
      <c r="N1593" s="12" t="str">
        <f>VLOOKUP(TablaCocina[[#This Row],[Número de Orden]],TablaSala[[Número de Orden]:[Cobro de la Orden]],2,FALSE)</f>
        <v>Sí</v>
      </c>
    </row>
    <row r="1594" spans="1:14">
      <c r="A1594" s="6">
        <v>649</v>
      </c>
      <c r="B1594" s="12">
        <v>9</v>
      </c>
      <c r="C1594" s="6" t="s">
        <v>71</v>
      </c>
      <c r="D1594" s="12" t="s">
        <v>1154</v>
      </c>
      <c r="E1594" s="6">
        <v>16</v>
      </c>
      <c r="F1594" s="12">
        <v>28</v>
      </c>
      <c r="G1594" s="12">
        <f>IF(TablaCocina[[#This Row],[Cobro de la orde]]="Sí",F1594*K1594,0)</f>
        <v>84</v>
      </c>
      <c r="H1594" s="12">
        <f>IF(TablaCocina[[#This Row],[Cobro de la orde]]="Sí",(F1594-E1594)*K1594,0)</f>
        <v>36</v>
      </c>
      <c r="I1594" s="12">
        <f>IF(TablaCocina[[#This Row],[Cobro de la orde]]="Sí",F1594*K1594,0)</f>
        <v>84</v>
      </c>
      <c r="J1594" s="46">
        <f>IF(TablaCocina[[#This Row],[Cobro de la orde]]="Sí",H1594/G1594,0)</f>
        <v>0.42857142857142855</v>
      </c>
      <c r="K1594" s="12">
        <v>3</v>
      </c>
      <c r="L1594" s="12">
        <v>40</v>
      </c>
      <c r="M1594" s="6" t="s">
        <v>1142</v>
      </c>
      <c r="N1594" s="12" t="str">
        <f>VLOOKUP(TablaCocina[[#This Row],[Número de Orden]],TablaSala[[Número de Orden]:[Cobro de la Orden]],2,FALSE)</f>
        <v>Sí</v>
      </c>
    </row>
    <row r="1595" spans="1:14">
      <c r="A1595" s="6">
        <v>649</v>
      </c>
      <c r="B1595" s="12">
        <v>9</v>
      </c>
      <c r="C1595" s="6" t="s">
        <v>209</v>
      </c>
      <c r="D1595" s="12" t="s">
        <v>1165</v>
      </c>
      <c r="E1595" s="6">
        <v>15</v>
      </c>
      <c r="F1595" s="12">
        <v>25</v>
      </c>
      <c r="G1595" s="12">
        <f>IF(TablaCocina[[#This Row],[Cobro de la orde]]="Sí",F1595*K1595,0)</f>
        <v>25</v>
      </c>
      <c r="H1595" s="12">
        <f>IF(TablaCocina[[#This Row],[Cobro de la orde]]="Sí",(F1595-E1595)*K1595,0)</f>
        <v>10</v>
      </c>
      <c r="I1595" s="12">
        <f>IF(TablaCocina[[#This Row],[Cobro de la orde]]="Sí",F1595*K1595,0)</f>
        <v>25</v>
      </c>
      <c r="J1595" s="46">
        <f>IF(TablaCocina[[#This Row],[Cobro de la orde]]="Sí",H1595/G1595,0)</f>
        <v>0.4</v>
      </c>
      <c r="K1595" s="12">
        <v>1</v>
      </c>
      <c r="L1595" s="12">
        <v>32</v>
      </c>
      <c r="M1595" s="6" t="s">
        <v>1143</v>
      </c>
      <c r="N1595" s="12" t="str">
        <f>VLOOKUP(TablaCocina[[#This Row],[Número de Orden]],TablaSala[[Número de Orden]:[Cobro de la Orden]],2,FALSE)</f>
        <v>Sí</v>
      </c>
    </row>
    <row r="1596" spans="1:14">
      <c r="A1596" s="6">
        <v>649</v>
      </c>
      <c r="B1596" s="12">
        <v>9</v>
      </c>
      <c r="C1596" s="6" t="s">
        <v>255</v>
      </c>
      <c r="D1596" s="12" t="s">
        <v>1160</v>
      </c>
      <c r="E1596" s="6">
        <v>12</v>
      </c>
      <c r="F1596" s="12">
        <v>20</v>
      </c>
      <c r="G1596" s="12">
        <f>IF(TablaCocina[[#This Row],[Cobro de la orde]]="Sí",F1596*K1596,0)</f>
        <v>60</v>
      </c>
      <c r="H1596" s="12">
        <f>IF(TablaCocina[[#This Row],[Cobro de la orde]]="Sí",(F1596-E1596)*K1596,0)</f>
        <v>24</v>
      </c>
      <c r="I1596" s="12">
        <f>IF(TablaCocina[[#This Row],[Cobro de la orde]]="Sí",F1596*K1596,0)</f>
        <v>60</v>
      </c>
      <c r="J1596" s="46">
        <f>IF(TablaCocina[[#This Row],[Cobro de la orde]]="Sí",H1596/G1596,0)</f>
        <v>0.4</v>
      </c>
      <c r="K1596" s="12">
        <v>3</v>
      </c>
      <c r="L1596" s="12">
        <v>15</v>
      </c>
      <c r="M1596" s="6" t="s">
        <v>1142</v>
      </c>
      <c r="N1596" s="12" t="str">
        <f>VLOOKUP(TablaCocina[[#This Row],[Número de Orden]],TablaSala[[Número de Orden]:[Cobro de la Orden]],2,FALSE)</f>
        <v>Sí</v>
      </c>
    </row>
    <row r="1597" spans="1:14">
      <c r="A1597" s="6">
        <v>650</v>
      </c>
      <c r="B1597" s="12">
        <v>11</v>
      </c>
      <c r="C1597" s="6" t="s">
        <v>116</v>
      </c>
      <c r="D1597" s="12" t="s">
        <v>1162</v>
      </c>
      <c r="E1597" s="6">
        <v>13</v>
      </c>
      <c r="F1597" s="12">
        <v>21</v>
      </c>
      <c r="G1597" s="12">
        <f>IF(TablaCocina[[#This Row],[Cobro de la orde]]="Sí",F1597*K1597,0)</f>
        <v>42</v>
      </c>
      <c r="H1597" s="12">
        <f>IF(TablaCocina[[#This Row],[Cobro de la orde]]="Sí",(F1597-E1597)*K1597,0)</f>
        <v>16</v>
      </c>
      <c r="I1597" s="12">
        <f>IF(TablaCocina[[#This Row],[Cobro de la orde]]="Sí",F1597*K1597,0)</f>
        <v>42</v>
      </c>
      <c r="J1597" s="46">
        <f>IF(TablaCocina[[#This Row],[Cobro de la orde]]="Sí",H1597/G1597,0)</f>
        <v>0.38095238095238093</v>
      </c>
      <c r="K1597" s="12">
        <v>2</v>
      </c>
      <c r="L1597" s="12">
        <v>18</v>
      </c>
      <c r="M1597" s="6" t="s">
        <v>1143</v>
      </c>
      <c r="N1597" s="12" t="str">
        <f>VLOOKUP(TablaCocina[[#This Row],[Número de Orden]],TablaSala[[Número de Orden]:[Cobro de la Orden]],2,FALSE)</f>
        <v>Sí</v>
      </c>
    </row>
    <row r="1598" spans="1:14">
      <c r="A1598" s="6">
        <v>650</v>
      </c>
      <c r="B1598" s="12">
        <v>11</v>
      </c>
      <c r="C1598" s="6" t="s">
        <v>65</v>
      </c>
      <c r="D1598" s="12" t="s">
        <v>1152</v>
      </c>
      <c r="E1598" s="6">
        <v>17</v>
      </c>
      <c r="F1598" s="12">
        <v>29</v>
      </c>
      <c r="G1598" s="12">
        <f>IF(TablaCocina[[#This Row],[Cobro de la orde]]="Sí",F1598*K1598,0)</f>
        <v>58</v>
      </c>
      <c r="H1598" s="12">
        <f>IF(TablaCocina[[#This Row],[Cobro de la orde]]="Sí",(F1598-E1598)*K1598,0)</f>
        <v>24</v>
      </c>
      <c r="I1598" s="12">
        <f>IF(TablaCocina[[#This Row],[Cobro de la orde]]="Sí",F1598*K1598,0)</f>
        <v>58</v>
      </c>
      <c r="J1598" s="46">
        <f>IF(TablaCocina[[#This Row],[Cobro de la orde]]="Sí",H1598/G1598,0)</f>
        <v>0.41379310344827586</v>
      </c>
      <c r="K1598" s="12">
        <v>2</v>
      </c>
      <c r="L1598" s="12">
        <v>35</v>
      </c>
      <c r="M1598" s="6" t="s">
        <v>1143</v>
      </c>
      <c r="N1598" s="12" t="str">
        <f>VLOOKUP(TablaCocina[[#This Row],[Número de Orden]],TablaSala[[Número de Orden]:[Cobro de la Orden]],2,FALSE)</f>
        <v>Sí</v>
      </c>
    </row>
    <row r="1599" spans="1:14">
      <c r="A1599" s="6">
        <v>650</v>
      </c>
      <c r="B1599" s="12">
        <v>11</v>
      </c>
      <c r="C1599" s="6" t="s">
        <v>428</v>
      </c>
      <c r="D1599" s="12" t="s">
        <v>1157</v>
      </c>
      <c r="E1599" s="6">
        <v>19</v>
      </c>
      <c r="F1599" s="12">
        <v>32</v>
      </c>
      <c r="G1599" s="12">
        <f>IF(TablaCocina[[#This Row],[Cobro de la orde]]="Sí",F1599*K1599,0)</f>
        <v>32</v>
      </c>
      <c r="H1599" s="12">
        <f>IF(TablaCocina[[#This Row],[Cobro de la orde]]="Sí",(F1599-E1599)*K1599,0)</f>
        <v>13</v>
      </c>
      <c r="I1599" s="12">
        <f>IF(TablaCocina[[#This Row],[Cobro de la orde]]="Sí",F1599*K1599,0)</f>
        <v>32</v>
      </c>
      <c r="J1599" s="46">
        <f>IF(TablaCocina[[#This Row],[Cobro de la orde]]="Sí",H1599/G1599,0)</f>
        <v>0.40625</v>
      </c>
      <c r="K1599" s="12">
        <v>1</v>
      </c>
      <c r="L1599" s="12">
        <v>12</v>
      </c>
      <c r="M1599" s="6" t="s">
        <v>1143</v>
      </c>
      <c r="N1599" s="12" t="str">
        <f>VLOOKUP(TablaCocina[[#This Row],[Número de Orden]],TablaSala[[Número de Orden]:[Cobro de la Orden]],2,FALSE)</f>
        <v>Sí</v>
      </c>
    </row>
    <row r="1600" spans="1:14">
      <c r="A1600" s="6">
        <v>650</v>
      </c>
      <c r="B1600" s="12">
        <v>11</v>
      </c>
      <c r="C1600" s="6" t="s">
        <v>47</v>
      </c>
      <c r="D1600" s="12" t="s">
        <v>1156</v>
      </c>
      <c r="E1600" s="6">
        <v>21</v>
      </c>
      <c r="F1600" s="12">
        <v>35</v>
      </c>
      <c r="G1600" s="12">
        <f>IF(TablaCocina[[#This Row],[Cobro de la orde]]="Sí",F1600*K1600,0)</f>
        <v>105</v>
      </c>
      <c r="H1600" s="12">
        <f>IF(TablaCocina[[#This Row],[Cobro de la orde]]="Sí",(F1600-E1600)*K1600,0)</f>
        <v>42</v>
      </c>
      <c r="I1600" s="12">
        <f>IF(TablaCocina[[#This Row],[Cobro de la orde]]="Sí",F1600*K1600,0)</f>
        <v>105</v>
      </c>
      <c r="J1600" s="46">
        <f>IF(TablaCocina[[#This Row],[Cobro de la orde]]="Sí",H1600/G1600,0)</f>
        <v>0.4</v>
      </c>
      <c r="K1600" s="12">
        <v>3</v>
      </c>
      <c r="L1600" s="12">
        <v>11</v>
      </c>
      <c r="M1600" s="6" t="s">
        <v>1142</v>
      </c>
      <c r="N1600" s="12" t="str">
        <f>VLOOKUP(TablaCocina[[#This Row],[Número de Orden]],TablaSala[[Número de Orden]:[Cobro de la Orden]],2,FALSE)</f>
        <v>Sí</v>
      </c>
    </row>
    <row r="1601" spans="1:14">
      <c r="A1601" s="6">
        <v>651</v>
      </c>
      <c r="B1601" s="12">
        <v>16</v>
      </c>
      <c r="C1601" s="6" t="s">
        <v>79</v>
      </c>
      <c r="D1601" s="12" t="s">
        <v>1150</v>
      </c>
      <c r="E1601" s="6">
        <v>25</v>
      </c>
      <c r="F1601" s="12">
        <v>40</v>
      </c>
      <c r="G1601" s="12">
        <f>IF(TablaCocina[[#This Row],[Cobro de la orde]]="Sí",F1601*K1601,0)</f>
        <v>80</v>
      </c>
      <c r="H1601" s="12">
        <f>IF(TablaCocina[[#This Row],[Cobro de la orde]]="Sí",(F1601-E1601)*K1601,0)</f>
        <v>30</v>
      </c>
      <c r="I1601" s="12">
        <f>IF(TablaCocina[[#This Row],[Cobro de la orde]]="Sí",F1601*K1601,0)</f>
        <v>80</v>
      </c>
      <c r="J1601" s="46">
        <f>IF(TablaCocina[[#This Row],[Cobro de la orde]]="Sí",H1601/G1601,0)</f>
        <v>0.375</v>
      </c>
      <c r="K1601" s="12">
        <v>2</v>
      </c>
      <c r="L1601" s="12">
        <v>50</v>
      </c>
      <c r="M1601" s="6" t="s">
        <v>1142</v>
      </c>
      <c r="N1601" s="12" t="str">
        <f>VLOOKUP(TablaCocina[[#This Row],[Número de Orden]],TablaSala[[Número de Orden]:[Cobro de la Orden]],2,FALSE)</f>
        <v>Sí</v>
      </c>
    </row>
    <row r="1602" spans="1:14">
      <c r="A1602" s="6">
        <v>651</v>
      </c>
      <c r="B1602" s="12">
        <v>16</v>
      </c>
      <c r="C1602" s="6" t="s">
        <v>116</v>
      </c>
      <c r="D1602" s="12" t="s">
        <v>1162</v>
      </c>
      <c r="E1602" s="6">
        <v>13</v>
      </c>
      <c r="F1602" s="12">
        <v>21</v>
      </c>
      <c r="G1602" s="12">
        <f>IF(TablaCocina[[#This Row],[Cobro de la orde]]="Sí",F1602*K1602,0)</f>
        <v>63</v>
      </c>
      <c r="H1602" s="12">
        <f>IF(TablaCocina[[#This Row],[Cobro de la orde]]="Sí",(F1602-E1602)*K1602,0)</f>
        <v>24</v>
      </c>
      <c r="I1602" s="12">
        <f>IF(TablaCocina[[#This Row],[Cobro de la orde]]="Sí",F1602*K1602,0)</f>
        <v>63</v>
      </c>
      <c r="J1602" s="46">
        <f>IF(TablaCocina[[#This Row],[Cobro de la orde]]="Sí",H1602/G1602,0)</f>
        <v>0.38095238095238093</v>
      </c>
      <c r="K1602" s="12">
        <v>3</v>
      </c>
      <c r="L1602" s="12">
        <v>9</v>
      </c>
      <c r="M1602" s="6" t="s">
        <v>1142</v>
      </c>
      <c r="N1602" s="12" t="str">
        <f>VLOOKUP(TablaCocina[[#This Row],[Número de Orden]],TablaSala[[Número de Orden]:[Cobro de la Orden]],2,FALSE)</f>
        <v>Sí</v>
      </c>
    </row>
    <row r="1603" spans="1:14">
      <c r="A1603" s="6">
        <v>651</v>
      </c>
      <c r="B1603" s="12">
        <v>16</v>
      </c>
      <c r="C1603" s="6" t="s">
        <v>453</v>
      </c>
      <c r="D1603" s="12" t="s">
        <v>1153</v>
      </c>
      <c r="E1603" s="6">
        <v>20</v>
      </c>
      <c r="F1603" s="12">
        <v>33</v>
      </c>
      <c r="G1603" s="12">
        <f>IF(TablaCocina[[#This Row],[Cobro de la orde]]="Sí",F1603*K1603,0)</f>
        <v>66</v>
      </c>
      <c r="H1603" s="12">
        <f>IF(TablaCocina[[#This Row],[Cobro de la orde]]="Sí",(F1603-E1603)*K1603,0)</f>
        <v>26</v>
      </c>
      <c r="I1603" s="12">
        <f>IF(TablaCocina[[#This Row],[Cobro de la orde]]="Sí",F1603*K1603,0)</f>
        <v>66</v>
      </c>
      <c r="J1603" s="46">
        <f>IF(TablaCocina[[#This Row],[Cobro de la orde]]="Sí",H1603/G1603,0)</f>
        <v>0.39393939393939392</v>
      </c>
      <c r="K1603" s="12">
        <v>2</v>
      </c>
      <c r="L1603" s="12">
        <v>29</v>
      </c>
      <c r="M1603" s="6" t="s">
        <v>1142</v>
      </c>
      <c r="N1603" s="12" t="str">
        <f>VLOOKUP(TablaCocina[[#This Row],[Número de Orden]],TablaSala[[Número de Orden]:[Cobro de la Orden]],2,FALSE)</f>
        <v>Sí</v>
      </c>
    </row>
    <row r="1604" spans="1:14">
      <c r="A1604" s="6">
        <v>652</v>
      </c>
      <c r="B1604" s="12">
        <v>14</v>
      </c>
      <c r="C1604" s="6" t="s">
        <v>200</v>
      </c>
      <c r="D1604" s="12" t="s">
        <v>1148</v>
      </c>
      <c r="E1604" s="6">
        <v>19</v>
      </c>
      <c r="F1604" s="12">
        <v>31</v>
      </c>
      <c r="G1604" s="12">
        <f>IF(TablaCocina[[#This Row],[Cobro de la orde]]="Sí",F1604*K1604,0)</f>
        <v>62</v>
      </c>
      <c r="H1604" s="12">
        <f>IF(TablaCocina[[#This Row],[Cobro de la orde]]="Sí",(F1604-E1604)*K1604,0)</f>
        <v>24</v>
      </c>
      <c r="I1604" s="12">
        <f>IF(TablaCocina[[#This Row],[Cobro de la orde]]="Sí",F1604*K1604,0)</f>
        <v>62</v>
      </c>
      <c r="J1604" s="46">
        <f>IF(TablaCocina[[#This Row],[Cobro de la orde]]="Sí",H1604/G1604,0)</f>
        <v>0.38709677419354838</v>
      </c>
      <c r="K1604" s="12">
        <v>2</v>
      </c>
      <c r="L1604" s="12">
        <v>12</v>
      </c>
      <c r="M1604" s="6" t="s">
        <v>1142</v>
      </c>
      <c r="N1604" s="12" t="str">
        <f>VLOOKUP(TablaCocina[[#This Row],[Número de Orden]],TablaSala[[Número de Orden]:[Cobro de la Orden]],2,FALSE)</f>
        <v>Sí</v>
      </c>
    </row>
    <row r="1605" spans="1:14">
      <c r="A1605" s="6">
        <v>652</v>
      </c>
      <c r="B1605" s="12">
        <v>14</v>
      </c>
      <c r="C1605" s="6" t="s">
        <v>120</v>
      </c>
      <c r="D1605" s="12" t="s">
        <v>1151</v>
      </c>
      <c r="E1605" s="6">
        <v>22</v>
      </c>
      <c r="F1605" s="12">
        <v>36</v>
      </c>
      <c r="G1605" s="12">
        <f>IF(TablaCocina[[#This Row],[Cobro de la orde]]="Sí",F1605*K1605,0)</f>
        <v>108</v>
      </c>
      <c r="H1605" s="12">
        <f>IF(TablaCocina[[#This Row],[Cobro de la orde]]="Sí",(F1605-E1605)*K1605,0)</f>
        <v>42</v>
      </c>
      <c r="I1605" s="12">
        <f>IF(TablaCocina[[#This Row],[Cobro de la orde]]="Sí",F1605*K1605,0)</f>
        <v>108</v>
      </c>
      <c r="J1605" s="46">
        <f>IF(TablaCocina[[#This Row],[Cobro de la orde]]="Sí",H1605/G1605,0)</f>
        <v>0.3888888888888889</v>
      </c>
      <c r="K1605" s="12">
        <v>3</v>
      </c>
      <c r="L1605" s="12">
        <v>38</v>
      </c>
      <c r="M1605" s="6" t="s">
        <v>1143</v>
      </c>
      <c r="N1605" s="12" t="str">
        <f>VLOOKUP(TablaCocina[[#This Row],[Número de Orden]],TablaSala[[Número de Orden]:[Cobro de la Orden]],2,FALSE)</f>
        <v>Sí</v>
      </c>
    </row>
    <row r="1606" spans="1:14">
      <c r="A1606" s="6">
        <v>653</v>
      </c>
      <c r="B1606" s="12">
        <v>13</v>
      </c>
      <c r="C1606" s="6" t="s">
        <v>71</v>
      </c>
      <c r="D1606" s="12" t="s">
        <v>1154</v>
      </c>
      <c r="E1606" s="6">
        <v>16</v>
      </c>
      <c r="F1606" s="12">
        <v>28</v>
      </c>
      <c r="G1606" s="12">
        <f>IF(TablaCocina[[#This Row],[Cobro de la orde]]="Sí",F1606*K1606,0)</f>
        <v>0</v>
      </c>
      <c r="H1606" s="12">
        <f>IF(TablaCocina[[#This Row],[Cobro de la orde]]="Sí",(F1606-E1606)*K1606,0)</f>
        <v>0</v>
      </c>
      <c r="I1606" s="12">
        <f>IF(TablaCocina[[#This Row],[Cobro de la orde]]="Sí",F1606*K1606,0)</f>
        <v>0</v>
      </c>
      <c r="J1606" s="46">
        <f>IF(TablaCocina[[#This Row],[Cobro de la orde]]="Sí",H1606/G1606,0)</f>
        <v>0</v>
      </c>
      <c r="K1606" s="12">
        <v>3</v>
      </c>
      <c r="L1606" s="12">
        <v>51</v>
      </c>
      <c r="M1606" s="6" t="s">
        <v>1143</v>
      </c>
      <c r="N1606" s="12" t="str">
        <f>VLOOKUP(TablaCocina[[#This Row],[Número de Orden]],TablaSala[[Número de Orden]:[Cobro de la Orden]],2,FALSE)</f>
        <v>No</v>
      </c>
    </row>
    <row r="1607" spans="1:14">
      <c r="A1607" s="6">
        <v>653</v>
      </c>
      <c r="B1607" s="12">
        <v>13</v>
      </c>
      <c r="C1607" s="6" t="s">
        <v>114</v>
      </c>
      <c r="D1607" s="12" t="s">
        <v>1147</v>
      </c>
      <c r="E1607" s="6">
        <v>18</v>
      </c>
      <c r="F1607" s="12">
        <v>30</v>
      </c>
      <c r="G1607" s="12">
        <f>IF(TablaCocina[[#This Row],[Cobro de la orde]]="Sí",F1607*K1607,0)</f>
        <v>0</v>
      </c>
      <c r="H1607" s="12">
        <f>IF(TablaCocina[[#This Row],[Cobro de la orde]]="Sí",(F1607-E1607)*K1607,0)</f>
        <v>0</v>
      </c>
      <c r="I1607" s="12">
        <f>IF(TablaCocina[[#This Row],[Cobro de la orde]]="Sí",F1607*K1607,0)</f>
        <v>0</v>
      </c>
      <c r="J1607" s="46">
        <f>IF(TablaCocina[[#This Row],[Cobro de la orde]]="Sí",H1607/G1607,0)</f>
        <v>0</v>
      </c>
      <c r="K1607" s="12">
        <v>3</v>
      </c>
      <c r="L1607" s="12">
        <v>46</v>
      </c>
      <c r="M1607" s="6" t="s">
        <v>1142</v>
      </c>
      <c r="N1607" s="12" t="str">
        <f>VLOOKUP(TablaCocina[[#This Row],[Número de Orden]],TablaSala[[Número de Orden]:[Cobro de la Orden]],2,FALSE)</f>
        <v>No</v>
      </c>
    </row>
    <row r="1608" spans="1:14">
      <c r="A1608" s="6">
        <v>653</v>
      </c>
      <c r="B1608" s="12">
        <v>13</v>
      </c>
      <c r="C1608" s="6" t="s">
        <v>47</v>
      </c>
      <c r="D1608" s="12" t="s">
        <v>1156</v>
      </c>
      <c r="E1608" s="6">
        <v>21</v>
      </c>
      <c r="F1608" s="12">
        <v>35</v>
      </c>
      <c r="G1608" s="12">
        <f>IF(TablaCocina[[#This Row],[Cobro de la orde]]="Sí",F1608*K1608,0)</f>
        <v>0</v>
      </c>
      <c r="H1608" s="12">
        <f>IF(TablaCocina[[#This Row],[Cobro de la orde]]="Sí",(F1608-E1608)*K1608,0)</f>
        <v>0</v>
      </c>
      <c r="I1608" s="12">
        <f>IF(TablaCocina[[#This Row],[Cobro de la orde]]="Sí",F1608*K1608,0)</f>
        <v>0</v>
      </c>
      <c r="J1608" s="46">
        <f>IF(TablaCocina[[#This Row],[Cobro de la orde]]="Sí",H1608/G1608,0)</f>
        <v>0</v>
      </c>
      <c r="K1608" s="12">
        <v>2</v>
      </c>
      <c r="L1608" s="12">
        <v>53</v>
      </c>
      <c r="M1608" s="6" t="s">
        <v>1142</v>
      </c>
      <c r="N1608" s="12" t="str">
        <f>VLOOKUP(TablaCocina[[#This Row],[Número de Orden]],TablaSala[[Número de Orden]:[Cobro de la Orden]],2,FALSE)</f>
        <v>No</v>
      </c>
    </row>
    <row r="1609" spans="1:14">
      <c r="A1609" s="6">
        <v>654</v>
      </c>
      <c r="B1609" s="12">
        <v>12</v>
      </c>
      <c r="C1609" s="6" t="s">
        <v>349</v>
      </c>
      <c r="D1609" s="12" t="s">
        <v>1158</v>
      </c>
      <c r="E1609" s="6">
        <v>13</v>
      </c>
      <c r="F1609" s="12">
        <v>22</v>
      </c>
      <c r="G1609" s="12">
        <f>IF(TablaCocina[[#This Row],[Cobro de la orde]]="Sí",F1609*K1609,0)</f>
        <v>22</v>
      </c>
      <c r="H1609" s="12">
        <f>IF(TablaCocina[[#This Row],[Cobro de la orde]]="Sí",(F1609-E1609)*K1609,0)</f>
        <v>9</v>
      </c>
      <c r="I1609" s="12">
        <f>IF(TablaCocina[[#This Row],[Cobro de la orde]]="Sí",F1609*K1609,0)</f>
        <v>22</v>
      </c>
      <c r="J1609" s="46">
        <f>IF(TablaCocina[[#This Row],[Cobro de la orde]]="Sí",H1609/G1609,0)</f>
        <v>0.40909090909090912</v>
      </c>
      <c r="K1609" s="12">
        <v>1</v>
      </c>
      <c r="L1609" s="12">
        <v>31</v>
      </c>
      <c r="M1609" s="6" t="s">
        <v>1142</v>
      </c>
      <c r="N1609" s="12" t="str">
        <f>VLOOKUP(TablaCocina[[#This Row],[Número de Orden]],TablaSala[[Número de Orden]:[Cobro de la Orden]],2,FALSE)</f>
        <v>Sí</v>
      </c>
    </row>
    <row r="1610" spans="1:14">
      <c r="A1610" s="6">
        <v>654</v>
      </c>
      <c r="B1610" s="12">
        <v>12</v>
      </c>
      <c r="C1610" s="6" t="s">
        <v>255</v>
      </c>
      <c r="D1610" s="12" t="s">
        <v>1160</v>
      </c>
      <c r="E1610" s="6">
        <v>12</v>
      </c>
      <c r="F1610" s="12">
        <v>20</v>
      </c>
      <c r="G1610" s="12">
        <f>IF(TablaCocina[[#This Row],[Cobro de la orde]]="Sí",F1610*K1610,0)</f>
        <v>20</v>
      </c>
      <c r="H1610" s="12">
        <f>IF(TablaCocina[[#This Row],[Cobro de la orde]]="Sí",(F1610-E1610)*K1610,0)</f>
        <v>8</v>
      </c>
      <c r="I1610" s="12">
        <f>IF(TablaCocina[[#This Row],[Cobro de la orde]]="Sí",F1610*K1610,0)</f>
        <v>20</v>
      </c>
      <c r="J1610" s="46">
        <f>IF(TablaCocina[[#This Row],[Cobro de la orde]]="Sí",H1610/G1610,0)</f>
        <v>0.4</v>
      </c>
      <c r="K1610" s="12">
        <v>1</v>
      </c>
      <c r="L1610" s="12">
        <v>13</v>
      </c>
      <c r="M1610" s="6" t="s">
        <v>1142</v>
      </c>
      <c r="N1610" s="12" t="str">
        <f>VLOOKUP(TablaCocina[[#This Row],[Número de Orden]],TablaSala[[Número de Orden]:[Cobro de la Orden]],2,FALSE)</f>
        <v>Sí</v>
      </c>
    </row>
    <row r="1611" spans="1:14">
      <c r="A1611" s="6">
        <v>655</v>
      </c>
      <c r="B1611" s="12">
        <v>5</v>
      </c>
      <c r="C1611" s="6" t="s">
        <v>200</v>
      </c>
      <c r="D1611" s="12" t="s">
        <v>1148</v>
      </c>
      <c r="E1611" s="6">
        <v>19</v>
      </c>
      <c r="F1611" s="12">
        <v>31</v>
      </c>
      <c r="G1611" s="12">
        <f>IF(TablaCocina[[#This Row],[Cobro de la orde]]="Sí",F1611*K1611,0)</f>
        <v>93</v>
      </c>
      <c r="H1611" s="12">
        <f>IF(TablaCocina[[#This Row],[Cobro de la orde]]="Sí",(F1611-E1611)*K1611,0)</f>
        <v>36</v>
      </c>
      <c r="I1611" s="12">
        <f>IF(TablaCocina[[#This Row],[Cobro de la orde]]="Sí",F1611*K1611,0)</f>
        <v>93</v>
      </c>
      <c r="J1611" s="46">
        <f>IF(TablaCocina[[#This Row],[Cobro de la orde]]="Sí",H1611/G1611,0)</f>
        <v>0.38709677419354838</v>
      </c>
      <c r="K1611" s="12">
        <v>3</v>
      </c>
      <c r="L1611" s="12">
        <v>36</v>
      </c>
      <c r="M1611" s="6" t="s">
        <v>1143</v>
      </c>
      <c r="N1611" s="12" t="str">
        <f>VLOOKUP(TablaCocina[[#This Row],[Número de Orden]],TablaSala[[Número de Orden]:[Cobro de la Orden]],2,FALSE)</f>
        <v>Sí</v>
      </c>
    </row>
    <row r="1612" spans="1:14">
      <c r="A1612" s="6">
        <v>656</v>
      </c>
      <c r="B1612" s="12">
        <v>19</v>
      </c>
      <c r="C1612" s="6" t="s">
        <v>345</v>
      </c>
      <c r="D1612" s="12" t="s">
        <v>1161</v>
      </c>
      <c r="E1612" s="6">
        <v>14</v>
      </c>
      <c r="F1612" s="12">
        <v>23</v>
      </c>
      <c r="G1612" s="12">
        <f>IF(TablaCocina[[#This Row],[Cobro de la orde]]="Sí",F1612*K1612,0)</f>
        <v>23</v>
      </c>
      <c r="H1612" s="12">
        <f>IF(TablaCocina[[#This Row],[Cobro de la orde]]="Sí",(F1612-E1612)*K1612,0)</f>
        <v>9</v>
      </c>
      <c r="I1612" s="12">
        <f>IF(TablaCocina[[#This Row],[Cobro de la orde]]="Sí",F1612*K1612,0)</f>
        <v>23</v>
      </c>
      <c r="J1612" s="46">
        <f>IF(TablaCocina[[#This Row],[Cobro de la orde]]="Sí",H1612/G1612,0)</f>
        <v>0.39130434782608697</v>
      </c>
      <c r="K1612" s="12">
        <v>1</v>
      </c>
      <c r="L1612" s="12">
        <v>13</v>
      </c>
      <c r="M1612" s="6" t="s">
        <v>1142</v>
      </c>
      <c r="N1612" s="12" t="str">
        <f>VLOOKUP(TablaCocina[[#This Row],[Número de Orden]],TablaSala[[Número de Orden]:[Cobro de la Orden]],2,FALSE)</f>
        <v>Sí</v>
      </c>
    </row>
    <row r="1613" spans="1:14">
      <c r="A1613" s="6">
        <v>656</v>
      </c>
      <c r="B1613" s="12">
        <v>19</v>
      </c>
      <c r="C1613" s="6" t="s">
        <v>255</v>
      </c>
      <c r="D1613" s="12" t="s">
        <v>1160</v>
      </c>
      <c r="E1613" s="6">
        <v>12</v>
      </c>
      <c r="F1613" s="12">
        <v>20</v>
      </c>
      <c r="G1613" s="12">
        <f>IF(TablaCocina[[#This Row],[Cobro de la orde]]="Sí",F1613*K1613,0)</f>
        <v>60</v>
      </c>
      <c r="H1613" s="12">
        <f>IF(TablaCocina[[#This Row],[Cobro de la orde]]="Sí",(F1613-E1613)*K1613,0)</f>
        <v>24</v>
      </c>
      <c r="I1613" s="12">
        <f>IF(TablaCocina[[#This Row],[Cobro de la orde]]="Sí",F1613*K1613,0)</f>
        <v>60</v>
      </c>
      <c r="J1613" s="46">
        <f>IF(TablaCocina[[#This Row],[Cobro de la orde]]="Sí",H1613/G1613,0)</f>
        <v>0.4</v>
      </c>
      <c r="K1613" s="12">
        <v>3</v>
      </c>
      <c r="L1613" s="12">
        <v>44</v>
      </c>
      <c r="M1613" s="6" t="s">
        <v>1143</v>
      </c>
      <c r="N1613" s="12" t="str">
        <f>VLOOKUP(TablaCocina[[#This Row],[Número de Orden]],TablaSala[[Número de Orden]:[Cobro de la Orden]],2,FALSE)</f>
        <v>Sí</v>
      </c>
    </row>
    <row r="1614" spans="1:14">
      <c r="A1614" s="6">
        <v>656</v>
      </c>
      <c r="B1614" s="12">
        <v>19</v>
      </c>
      <c r="C1614" s="6" t="s">
        <v>194</v>
      </c>
      <c r="D1614" s="12" t="s">
        <v>1155</v>
      </c>
      <c r="E1614" s="6">
        <v>11</v>
      </c>
      <c r="F1614" s="12">
        <v>19</v>
      </c>
      <c r="G1614" s="12">
        <f>IF(TablaCocina[[#This Row],[Cobro de la orde]]="Sí",F1614*K1614,0)</f>
        <v>38</v>
      </c>
      <c r="H1614" s="12">
        <f>IF(TablaCocina[[#This Row],[Cobro de la orde]]="Sí",(F1614-E1614)*K1614,0)</f>
        <v>16</v>
      </c>
      <c r="I1614" s="12">
        <f>IF(TablaCocina[[#This Row],[Cobro de la orde]]="Sí",F1614*K1614,0)</f>
        <v>38</v>
      </c>
      <c r="J1614" s="46">
        <f>IF(TablaCocina[[#This Row],[Cobro de la orde]]="Sí",H1614/G1614,0)</f>
        <v>0.42105263157894735</v>
      </c>
      <c r="K1614" s="12">
        <v>2</v>
      </c>
      <c r="L1614" s="12">
        <v>39</v>
      </c>
      <c r="M1614" s="6" t="s">
        <v>1143</v>
      </c>
      <c r="N1614" s="12" t="str">
        <f>VLOOKUP(TablaCocina[[#This Row],[Número de Orden]],TablaSala[[Número de Orden]:[Cobro de la Orden]],2,FALSE)</f>
        <v>Sí</v>
      </c>
    </row>
    <row r="1615" spans="1:14">
      <c r="A1615" s="6">
        <v>656</v>
      </c>
      <c r="B1615" s="12">
        <v>19</v>
      </c>
      <c r="C1615" s="6" t="s">
        <v>120</v>
      </c>
      <c r="D1615" s="12" t="s">
        <v>1151</v>
      </c>
      <c r="E1615" s="6">
        <v>22</v>
      </c>
      <c r="F1615" s="12">
        <v>36</v>
      </c>
      <c r="G1615" s="12">
        <f>IF(TablaCocina[[#This Row],[Cobro de la orde]]="Sí",F1615*K1615,0)</f>
        <v>36</v>
      </c>
      <c r="H1615" s="12">
        <f>IF(TablaCocina[[#This Row],[Cobro de la orde]]="Sí",(F1615-E1615)*K1615,0)</f>
        <v>14</v>
      </c>
      <c r="I1615" s="12">
        <f>IF(TablaCocina[[#This Row],[Cobro de la orde]]="Sí",F1615*K1615,0)</f>
        <v>36</v>
      </c>
      <c r="J1615" s="46">
        <f>IF(TablaCocina[[#This Row],[Cobro de la orde]]="Sí",H1615/G1615,0)</f>
        <v>0.3888888888888889</v>
      </c>
      <c r="K1615" s="12">
        <v>1</v>
      </c>
      <c r="L1615" s="12">
        <v>14</v>
      </c>
      <c r="M1615" s="6" t="s">
        <v>1142</v>
      </c>
      <c r="N1615" s="12" t="str">
        <f>VLOOKUP(TablaCocina[[#This Row],[Número de Orden]],TablaSala[[Número de Orden]:[Cobro de la Orden]],2,FALSE)</f>
        <v>Sí</v>
      </c>
    </row>
    <row r="1616" spans="1:14">
      <c r="A1616" s="6">
        <v>657</v>
      </c>
      <c r="B1616" s="12">
        <v>1</v>
      </c>
      <c r="C1616" s="6" t="s">
        <v>79</v>
      </c>
      <c r="D1616" s="12" t="s">
        <v>1150</v>
      </c>
      <c r="E1616" s="6">
        <v>25</v>
      </c>
      <c r="F1616" s="12">
        <v>40</v>
      </c>
      <c r="G1616" s="12">
        <f>IF(TablaCocina[[#This Row],[Cobro de la orde]]="Sí",F1616*K1616,0)</f>
        <v>80</v>
      </c>
      <c r="H1616" s="12">
        <f>IF(TablaCocina[[#This Row],[Cobro de la orde]]="Sí",(F1616-E1616)*K1616,0)</f>
        <v>30</v>
      </c>
      <c r="I1616" s="12">
        <f>IF(TablaCocina[[#This Row],[Cobro de la orde]]="Sí",F1616*K1616,0)</f>
        <v>80</v>
      </c>
      <c r="J1616" s="46">
        <f>IF(TablaCocina[[#This Row],[Cobro de la orde]]="Sí",H1616/G1616,0)</f>
        <v>0.375</v>
      </c>
      <c r="K1616" s="12">
        <v>2</v>
      </c>
      <c r="L1616" s="12">
        <v>55</v>
      </c>
      <c r="M1616" s="6" t="s">
        <v>1143</v>
      </c>
      <c r="N1616" s="12" t="str">
        <f>VLOOKUP(TablaCocina[[#This Row],[Número de Orden]],TablaSala[[Número de Orden]:[Cobro de la Orden]],2,FALSE)</f>
        <v>Sí</v>
      </c>
    </row>
    <row r="1617" spans="1:14">
      <c r="A1617" s="6">
        <v>657</v>
      </c>
      <c r="B1617" s="12">
        <v>1</v>
      </c>
      <c r="C1617" s="6" t="s">
        <v>345</v>
      </c>
      <c r="D1617" s="12" t="s">
        <v>1161</v>
      </c>
      <c r="E1617" s="6">
        <v>14</v>
      </c>
      <c r="F1617" s="12">
        <v>23</v>
      </c>
      <c r="G1617" s="12">
        <f>IF(TablaCocina[[#This Row],[Cobro de la orde]]="Sí",F1617*K1617,0)</f>
        <v>46</v>
      </c>
      <c r="H1617" s="12">
        <f>IF(TablaCocina[[#This Row],[Cobro de la orde]]="Sí",(F1617-E1617)*K1617,0)</f>
        <v>18</v>
      </c>
      <c r="I1617" s="12">
        <f>IF(TablaCocina[[#This Row],[Cobro de la orde]]="Sí",F1617*K1617,0)</f>
        <v>46</v>
      </c>
      <c r="J1617" s="46">
        <f>IF(TablaCocina[[#This Row],[Cobro de la orde]]="Sí",H1617/G1617,0)</f>
        <v>0.39130434782608697</v>
      </c>
      <c r="K1617" s="12">
        <v>2</v>
      </c>
      <c r="L1617" s="12">
        <v>39</v>
      </c>
      <c r="M1617" s="6" t="s">
        <v>1143</v>
      </c>
      <c r="N1617" s="12" t="str">
        <f>VLOOKUP(TablaCocina[[#This Row],[Número de Orden]],TablaSala[[Número de Orden]:[Cobro de la Orden]],2,FALSE)</f>
        <v>Sí</v>
      </c>
    </row>
    <row r="1618" spans="1:14">
      <c r="A1618" s="6">
        <v>657</v>
      </c>
      <c r="B1618" s="12">
        <v>1</v>
      </c>
      <c r="C1618" s="6" t="s">
        <v>47</v>
      </c>
      <c r="D1618" s="12" t="s">
        <v>1156</v>
      </c>
      <c r="E1618" s="6">
        <v>21</v>
      </c>
      <c r="F1618" s="12">
        <v>35</v>
      </c>
      <c r="G1618" s="12">
        <f>IF(TablaCocina[[#This Row],[Cobro de la orde]]="Sí",F1618*K1618,0)</f>
        <v>70</v>
      </c>
      <c r="H1618" s="12">
        <f>IF(TablaCocina[[#This Row],[Cobro de la orde]]="Sí",(F1618-E1618)*K1618,0)</f>
        <v>28</v>
      </c>
      <c r="I1618" s="12">
        <f>IF(TablaCocina[[#This Row],[Cobro de la orde]]="Sí",F1618*K1618,0)</f>
        <v>70</v>
      </c>
      <c r="J1618" s="46">
        <f>IF(TablaCocina[[#This Row],[Cobro de la orde]]="Sí",H1618/G1618,0)</f>
        <v>0.4</v>
      </c>
      <c r="K1618" s="12">
        <v>2</v>
      </c>
      <c r="L1618" s="12">
        <v>40</v>
      </c>
      <c r="M1618" s="6" t="s">
        <v>1143</v>
      </c>
      <c r="N1618" s="12" t="str">
        <f>VLOOKUP(TablaCocina[[#This Row],[Número de Orden]],TablaSala[[Número de Orden]:[Cobro de la Orden]],2,FALSE)</f>
        <v>Sí</v>
      </c>
    </row>
    <row r="1619" spans="1:14">
      <c r="A1619" s="6">
        <v>658</v>
      </c>
      <c r="B1619" s="12">
        <v>19</v>
      </c>
      <c r="C1619" s="6" t="s">
        <v>428</v>
      </c>
      <c r="D1619" s="12" t="s">
        <v>1157</v>
      </c>
      <c r="E1619" s="6">
        <v>19</v>
      </c>
      <c r="F1619" s="12">
        <v>32</v>
      </c>
      <c r="G1619" s="12">
        <f>IF(TablaCocina[[#This Row],[Cobro de la orde]]="Sí",F1619*K1619,0)</f>
        <v>32</v>
      </c>
      <c r="H1619" s="12">
        <f>IF(TablaCocina[[#This Row],[Cobro de la orde]]="Sí",(F1619-E1619)*K1619,0)</f>
        <v>13</v>
      </c>
      <c r="I1619" s="12">
        <f>IF(TablaCocina[[#This Row],[Cobro de la orde]]="Sí",F1619*K1619,0)</f>
        <v>32</v>
      </c>
      <c r="J1619" s="46">
        <f>IF(TablaCocina[[#This Row],[Cobro de la orde]]="Sí",H1619/G1619,0)</f>
        <v>0.40625</v>
      </c>
      <c r="K1619" s="12">
        <v>1</v>
      </c>
      <c r="L1619" s="12">
        <v>21</v>
      </c>
      <c r="M1619" s="6" t="s">
        <v>1143</v>
      </c>
      <c r="N1619" s="12" t="str">
        <f>VLOOKUP(TablaCocina[[#This Row],[Número de Orden]],TablaSala[[Número de Orden]:[Cobro de la Orden]],2,FALSE)</f>
        <v>Sí</v>
      </c>
    </row>
    <row r="1620" spans="1:14">
      <c r="A1620" s="6">
        <v>658</v>
      </c>
      <c r="B1620" s="12">
        <v>19</v>
      </c>
      <c r="C1620" s="6" t="s">
        <v>184</v>
      </c>
      <c r="D1620" s="12" t="s">
        <v>1149</v>
      </c>
      <c r="E1620" s="6">
        <v>16</v>
      </c>
      <c r="F1620" s="12">
        <v>27</v>
      </c>
      <c r="G1620" s="12">
        <f>IF(TablaCocina[[#This Row],[Cobro de la orde]]="Sí",F1620*K1620,0)</f>
        <v>54</v>
      </c>
      <c r="H1620" s="12">
        <f>IF(TablaCocina[[#This Row],[Cobro de la orde]]="Sí",(F1620-E1620)*K1620,0)</f>
        <v>22</v>
      </c>
      <c r="I1620" s="12">
        <f>IF(TablaCocina[[#This Row],[Cobro de la orde]]="Sí",F1620*K1620,0)</f>
        <v>54</v>
      </c>
      <c r="J1620" s="46">
        <f>IF(TablaCocina[[#This Row],[Cobro de la orde]]="Sí",H1620/G1620,0)</f>
        <v>0.40740740740740738</v>
      </c>
      <c r="K1620" s="12">
        <v>2</v>
      </c>
      <c r="L1620" s="12">
        <v>27</v>
      </c>
      <c r="M1620" s="6" t="s">
        <v>1143</v>
      </c>
      <c r="N1620" s="12" t="str">
        <f>VLOOKUP(TablaCocina[[#This Row],[Número de Orden]],TablaSala[[Número de Orden]:[Cobro de la Orden]],2,FALSE)</f>
        <v>Sí</v>
      </c>
    </row>
    <row r="1621" spans="1:14">
      <c r="A1621" s="6">
        <v>659</v>
      </c>
      <c r="B1621" s="12">
        <v>9</v>
      </c>
      <c r="C1621" s="6" t="s">
        <v>65</v>
      </c>
      <c r="D1621" s="12" t="s">
        <v>1152</v>
      </c>
      <c r="E1621" s="6">
        <v>17</v>
      </c>
      <c r="F1621" s="12">
        <v>29</v>
      </c>
      <c r="G1621" s="12">
        <f>IF(TablaCocina[[#This Row],[Cobro de la orde]]="Sí",F1621*K1621,0)</f>
        <v>87</v>
      </c>
      <c r="H1621" s="12">
        <f>IF(TablaCocina[[#This Row],[Cobro de la orde]]="Sí",(F1621-E1621)*K1621,0)</f>
        <v>36</v>
      </c>
      <c r="I1621" s="12">
        <f>IF(TablaCocina[[#This Row],[Cobro de la orde]]="Sí",F1621*K1621,0)</f>
        <v>87</v>
      </c>
      <c r="J1621" s="46">
        <f>IF(TablaCocina[[#This Row],[Cobro de la orde]]="Sí",H1621/G1621,0)</f>
        <v>0.41379310344827586</v>
      </c>
      <c r="K1621" s="12">
        <v>3</v>
      </c>
      <c r="L1621" s="12">
        <v>31</v>
      </c>
      <c r="M1621" s="6" t="s">
        <v>1142</v>
      </c>
      <c r="N1621" s="12" t="str">
        <f>VLOOKUP(TablaCocina[[#This Row],[Número de Orden]],TablaSala[[Número de Orden]:[Cobro de la Orden]],2,FALSE)</f>
        <v>Sí</v>
      </c>
    </row>
    <row r="1622" spans="1:14">
      <c r="A1622" s="6">
        <v>660</v>
      </c>
      <c r="B1622" s="12">
        <v>19</v>
      </c>
      <c r="C1622" s="6" t="s">
        <v>194</v>
      </c>
      <c r="D1622" s="12" t="s">
        <v>1155</v>
      </c>
      <c r="E1622" s="6">
        <v>11</v>
      </c>
      <c r="F1622" s="12">
        <v>19</v>
      </c>
      <c r="G1622" s="12">
        <f>IF(TablaCocina[[#This Row],[Cobro de la orde]]="Sí",F1622*K1622,0)</f>
        <v>38</v>
      </c>
      <c r="H1622" s="12">
        <f>IF(TablaCocina[[#This Row],[Cobro de la orde]]="Sí",(F1622-E1622)*K1622,0)</f>
        <v>16</v>
      </c>
      <c r="I1622" s="12">
        <f>IF(TablaCocina[[#This Row],[Cobro de la orde]]="Sí",F1622*K1622,0)</f>
        <v>38</v>
      </c>
      <c r="J1622" s="46">
        <f>IF(TablaCocina[[#This Row],[Cobro de la orde]]="Sí",H1622/G1622,0)</f>
        <v>0.42105263157894735</v>
      </c>
      <c r="K1622" s="12">
        <v>2</v>
      </c>
      <c r="L1622" s="12">
        <v>24</v>
      </c>
      <c r="M1622" s="6" t="s">
        <v>1143</v>
      </c>
      <c r="N1622" s="12" t="str">
        <f>VLOOKUP(TablaCocina[[#This Row],[Número de Orden]],TablaSala[[Número de Orden]:[Cobro de la Orden]],2,FALSE)</f>
        <v>Sí</v>
      </c>
    </row>
    <row r="1623" spans="1:14">
      <c r="A1623" s="6">
        <v>660</v>
      </c>
      <c r="B1623" s="12">
        <v>19</v>
      </c>
      <c r="C1623" s="6" t="s">
        <v>114</v>
      </c>
      <c r="D1623" s="12" t="s">
        <v>1147</v>
      </c>
      <c r="E1623" s="6">
        <v>18</v>
      </c>
      <c r="F1623" s="12">
        <v>30</v>
      </c>
      <c r="G1623" s="12">
        <f>IF(TablaCocina[[#This Row],[Cobro de la orde]]="Sí",F1623*K1623,0)</f>
        <v>90</v>
      </c>
      <c r="H1623" s="12">
        <f>IF(TablaCocina[[#This Row],[Cobro de la orde]]="Sí",(F1623-E1623)*K1623,0)</f>
        <v>36</v>
      </c>
      <c r="I1623" s="12">
        <f>IF(TablaCocina[[#This Row],[Cobro de la orde]]="Sí",F1623*K1623,0)</f>
        <v>90</v>
      </c>
      <c r="J1623" s="46">
        <f>IF(TablaCocina[[#This Row],[Cobro de la orde]]="Sí",H1623/G1623,0)</f>
        <v>0.4</v>
      </c>
      <c r="K1623" s="12">
        <v>3</v>
      </c>
      <c r="L1623" s="12">
        <v>16</v>
      </c>
      <c r="M1623" s="6" t="s">
        <v>1142</v>
      </c>
      <c r="N1623" s="12" t="str">
        <f>VLOOKUP(TablaCocina[[#This Row],[Número de Orden]],TablaSala[[Número de Orden]:[Cobro de la Orden]],2,FALSE)</f>
        <v>Sí</v>
      </c>
    </row>
    <row r="1624" spans="1:14">
      <c r="A1624" s="6">
        <v>660</v>
      </c>
      <c r="B1624" s="12">
        <v>19</v>
      </c>
      <c r="C1624" s="6" t="s">
        <v>79</v>
      </c>
      <c r="D1624" s="12" t="s">
        <v>1150</v>
      </c>
      <c r="E1624" s="6">
        <v>25</v>
      </c>
      <c r="F1624" s="12">
        <v>40</v>
      </c>
      <c r="G1624" s="12">
        <f>IF(TablaCocina[[#This Row],[Cobro de la orde]]="Sí",F1624*K1624,0)</f>
        <v>80</v>
      </c>
      <c r="H1624" s="12">
        <f>IF(TablaCocina[[#This Row],[Cobro de la orde]]="Sí",(F1624-E1624)*K1624,0)</f>
        <v>30</v>
      </c>
      <c r="I1624" s="12">
        <f>IF(TablaCocina[[#This Row],[Cobro de la orde]]="Sí",F1624*K1624,0)</f>
        <v>80</v>
      </c>
      <c r="J1624" s="46">
        <f>IF(TablaCocina[[#This Row],[Cobro de la orde]]="Sí",H1624/G1624,0)</f>
        <v>0.375</v>
      </c>
      <c r="K1624" s="12">
        <v>2</v>
      </c>
      <c r="L1624" s="12">
        <v>5</v>
      </c>
      <c r="M1624" s="6" t="s">
        <v>1143</v>
      </c>
      <c r="N1624" s="12" t="str">
        <f>VLOOKUP(TablaCocina[[#This Row],[Número de Orden]],TablaSala[[Número de Orden]:[Cobro de la Orden]],2,FALSE)</f>
        <v>Sí</v>
      </c>
    </row>
    <row r="1625" spans="1:14">
      <c r="A1625" s="6">
        <v>661</v>
      </c>
      <c r="B1625" s="12">
        <v>16</v>
      </c>
      <c r="C1625" s="6" t="s">
        <v>345</v>
      </c>
      <c r="D1625" s="12" t="s">
        <v>1161</v>
      </c>
      <c r="E1625" s="6">
        <v>14</v>
      </c>
      <c r="F1625" s="12">
        <v>23</v>
      </c>
      <c r="G1625" s="12">
        <f>IF(TablaCocina[[#This Row],[Cobro de la orde]]="Sí",F1625*K1625,0)</f>
        <v>69</v>
      </c>
      <c r="H1625" s="12">
        <f>IF(TablaCocina[[#This Row],[Cobro de la orde]]="Sí",(F1625-E1625)*K1625,0)</f>
        <v>27</v>
      </c>
      <c r="I1625" s="12">
        <f>IF(TablaCocina[[#This Row],[Cobro de la orde]]="Sí",F1625*K1625,0)</f>
        <v>69</v>
      </c>
      <c r="J1625" s="46">
        <f>IF(TablaCocina[[#This Row],[Cobro de la orde]]="Sí",H1625/G1625,0)</f>
        <v>0.39130434782608697</v>
      </c>
      <c r="K1625" s="12">
        <v>3</v>
      </c>
      <c r="L1625" s="12">
        <v>56</v>
      </c>
      <c r="M1625" s="6" t="s">
        <v>1143</v>
      </c>
      <c r="N1625" s="12" t="str">
        <f>VLOOKUP(TablaCocina[[#This Row],[Número de Orden]],TablaSala[[Número de Orden]:[Cobro de la Orden]],2,FALSE)</f>
        <v>Sí</v>
      </c>
    </row>
    <row r="1626" spans="1:14">
      <c r="A1626" s="6">
        <v>661</v>
      </c>
      <c r="B1626" s="12">
        <v>16</v>
      </c>
      <c r="C1626" s="6" t="s">
        <v>200</v>
      </c>
      <c r="D1626" s="12" t="s">
        <v>1148</v>
      </c>
      <c r="E1626" s="6">
        <v>19</v>
      </c>
      <c r="F1626" s="12">
        <v>31</v>
      </c>
      <c r="G1626" s="12">
        <f>IF(TablaCocina[[#This Row],[Cobro de la orde]]="Sí",F1626*K1626,0)</f>
        <v>31</v>
      </c>
      <c r="H1626" s="12">
        <f>IF(TablaCocina[[#This Row],[Cobro de la orde]]="Sí",(F1626-E1626)*K1626,0)</f>
        <v>12</v>
      </c>
      <c r="I1626" s="12">
        <f>IF(TablaCocina[[#This Row],[Cobro de la orde]]="Sí",F1626*K1626,0)</f>
        <v>31</v>
      </c>
      <c r="J1626" s="46">
        <f>IF(TablaCocina[[#This Row],[Cobro de la orde]]="Sí",H1626/G1626,0)</f>
        <v>0.38709677419354838</v>
      </c>
      <c r="K1626" s="12">
        <v>1</v>
      </c>
      <c r="L1626" s="12">
        <v>22</v>
      </c>
      <c r="M1626" s="6" t="s">
        <v>1143</v>
      </c>
      <c r="N1626" s="12" t="str">
        <f>VLOOKUP(TablaCocina[[#This Row],[Número de Orden]],TablaSala[[Número de Orden]:[Cobro de la Orden]],2,FALSE)</f>
        <v>Sí</v>
      </c>
    </row>
    <row r="1627" spans="1:14">
      <c r="A1627" s="6">
        <v>661</v>
      </c>
      <c r="B1627" s="12">
        <v>16</v>
      </c>
      <c r="C1627" s="6" t="s">
        <v>209</v>
      </c>
      <c r="D1627" s="12" t="s">
        <v>1165</v>
      </c>
      <c r="E1627" s="6">
        <v>15</v>
      </c>
      <c r="F1627" s="12">
        <v>25</v>
      </c>
      <c r="G1627" s="12">
        <f>IF(TablaCocina[[#This Row],[Cobro de la orde]]="Sí",F1627*K1627,0)</f>
        <v>50</v>
      </c>
      <c r="H1627" s="12">
        <f>IF(TablaCocina[[#This Row],[Cobro de la orde]]="Sí",(F1627-E1627)*K1627,0)</f>
        <v>20</v>
      </c>
      <c r="I1627" s="12">
        <f>IF(TablaCocina[[#This Row],[Cobro de la orde]]="Sí",F1627*K1627,0)</f>
        <v>50</v>
      </c>
      <c r="J1627" s="46">
        <f>IF(TablaCocina[[#This Row],[Cobro de la orde]]="Sí",H1627/G1627,0)</f>
        <v>0.4</v>
      </c>
      <c r="K1627" s="12">
        <v>2</v>
      </c>
      <c r="L1627" s="12">
        <v>30</v>
      </c>
      <c r="M1627" s="6" t="s">
        <v>1142</v>
      </c>
      <c r="N1627" s="12" t="str">
        <f>VLOOKUP(TablaCocina[[#This Row],[Número de Orden]],TablaSala[[Número de Orden]:[Cobro de la Orden]],2,FALSE)</f>
        <v>Sí</v>
      </c>
    </row>
    <row r="1628" spans="1:14">
      <c r="A1628" s="6">
        <v>661</v>
      </c>
      <c r="B1628" s="12">
        <v>16</v>
      </c>
      <c r="C1628" s="6" t="s">
        <v>71</v>
      </c>
      <c r="D1628" s="12" t="s">
        <v>1154</v>
      </c>
      <c r="E1628" s="6">
        <v>16</v>
      </c>
      <c r="F1628" s="12">
        <v>28</v>
      </c>
      <c r="G1628" s="12">
        <f>IF(TablaCocina[[#This Row],[Cobro de la orde]]="Sí",F1628*K1628,0)</f>
        <v>56</v>
      </c>
      <c r="H1628" s="12">
        <f>IF(TablaCocina[[#This Row],[Cobro de la orde]]="Sí",(F1628-E1628)*K1628,0)</f>
        <v>24</v>
      </c>
      <c r="I1628" s="12">
        <f>IF(TablaCocina[[#This Row],[Cobro de la orde]]="Sí",F1628*K1628,0)</f>
        <v>56</v>
      </c>
      <c r="J1628" s="46">
        <f>IF(TablaCocina[[#This Row],[Cobro de la orde]]="Sí",H1628/G1628,0)</f>
        <v>0.42857142857142855</v>
      </c>
      <c r="K1628" s="12">
        <v>2</v>
      </c>
      <c r="L1628" s="12">
        <v>27</v>
      </c>
      <c r="M1628" s="6" t="s">
        <v>1143</v>
      </c>
      <c r="N1628" s="12" t="str">
        <f>VLOOKUP(TablaCocina[[#This Row],[Número de Orden]],TablaSala[[Número de Orden]:[Cobro de la Orden]],2,FALSE)</f>
        <v>Sí</v>
      </c>
    </row>
    <row r="1629" spans="1:14">
      <c r="A1629" s="6">
        <v>662</v>
      </c>
      <c r="B1629" s="12">
        <v>15</v>
      </c>
      <c r="C1629" s="6" t="s">
        <v>273</v>
      </c>
      <c r="D1629" s="12" t="s">
        <v>1146</v>
      </c>
      <c r="E1629" s="6">
        <v>14</v>
      </c>
      <c r="F1629" s="12">
        <v>24</v>
      </c>
      <c r="G1629" s="12">
        <f>IF(TablaCocina[[#This Row],[Cobro de la orde]]="Sí",F1629*K1629,0)</f>
        <v>72</v>
      </c>
      <c r="H1629" s="12">
        <f>IF(TablaCocina[[#This Row],[Cobro de la orde]]="Sí",(F1629-E1629)*K1629,0)</f>
        <v>30</v>
      </c>
      <c r="I1629" s="12">
        <f>IF(TablaCocina[[#This Row],[Cobro de la orde]]="Sí",F1629*K1629,0)</f>
        <v>72</v>
      </c>
      <c r="J1629" s="46">
        <f>IF(TablaCocina[[#This Row],[Cobro de la orde]]="Sí",H1629/G1629,0)</f>
        <v>0.41666666666666669</v>
      </c>
      <c r="K1629" s="12">
        <v>3</v>
      </c>
      <c r="L1629" s="12">
        <v>34</v>
      </c>
      <c r="M1629" s="6" t="s">
        <v>1142</v>
      </c>
      <c r="N1629" s="12" t="str">
        <f>VLOOKUP(TablaCocina[[#This Row],[Número de Orden]],TablaSala[[Número de Orden]:[Cobro de la Orden]],2,FALSE)</f>
        <v>Sí</v>
      </c>
    </row>
    <row r="1630" spans="1:14">
      <c r="A1630" s="6">
        <v>662</v>
      </c>
      <c r="B1630" s="12">
        <v>15</v>
      </c>
      <c r="C1630" s="6" t="s">
        <v>209</v>
      </c>
      <c r="D1630" s="12" t="s">
        <v>1165</v>
      </c>
      <c r="E1630" s="6">
        <v>15</v>
      </c>
      <c r="F1630" s="12">
        <v>25</v>
      </c>
      <c r="G1630" s="12">
        <f>IF(TablaCocina[[#This Row],[Cobro de la orde]]="Sí",F1630*K1630,0)</f>
        <v>25</v>
      </c>
      <c r="H1630" s="12">
        <f>IF(TablaCocina[[#This Row],[Cobro de la orde]]="Sí",(F1630-E1630)*K1630,0)</f>
        <v>10</v>
      </c>
      <c r="I1630" s="12">
        <f>IF(TablaCocina[[#This Row],[Cobro de la orde]]="Sí",F1630*K1630,0)</f>
        <v>25</v>
      </c>
      <c r="J1630" s="46">
        <f>IF(TablaCocina[[#This Row],[Cobro de la orde]]="Sí",H1630/G1630,0)</f>
        <v>0.4</v>
      </c>
      <c r="K1630" s="12">
        <v>1</v>
      </c>
      <c r="L1630" s="12">
        <v>10</v>
      </c>
      <c r="M1630" s="6" t="s">
        <v>1143</v>
      </c>
      <c r="N1630" s="12" t="str">
        <f>VLOOKUP(TablaCocina[[#This Row],[Número de Orden]],TablaSala[[Número de Orden]:[Cobro de la Orden]],2,FALSE)</f>
        <v>Sí</v>
      </c>
    </row>
    <row r="1631" spans="1:14">
      <c r="A1631" s="6">
        <v>662</v>
      </c>
      <c r="B1631" s="12">
        <v>15</v>
      </c>
      <c r="C1631" s="6" t="s">
        <v>120</v>
      </c>
      <c r="D1631" s="12" t="s">
        <v>1151</v>
      </c>
      <c r="E1631" s="6">
        <v>22</v>
      </c>
      <c r="F1631" s="12">
        <v>36</v>
      </c>
      <c r="G1631" s="12">
        <f>IF(TablaCocina[[#This Row],[Cobro de la orde]]="Sí",F1631*K1631,0)</f>
        <v>36</v>
      </c>
      <c r="H1631" s="12">
        <f>IF(TablaCocina[[#This Row],[Cobro de la orde]]="Sí",(F1631-E1631)*K1631,0)</f>
        <v>14</v>
      </c>
      <c r="I1631" s="12">
        <f>IF(TablaCocina[[#This Row],[Cobro de la orde]]="Sí",F1631*K1631,0)</f>
        <v>36</v>
      </c>
      <c r="J1631" s="46">
        <f>IF(TablaCocina[[#This Row],[Cobro de la orde]]="Sí",H1631/G1631,0)</f>
        <v>0.3888888888888889</v>
      </c>
      <c r="K1631" s="12">
        <v>1</v>
      </c>
      <c r="L1631" s="12">
        <v>41</v>
      </c>
      <c r="M1631" s="6" t="s">
        <v>1142</v>
      </c>
      <c r="N1631" s="12" t="str">
        <f>VLOOKUP(TablaCocina[[#This Row],[Número de Orden]],TablaSala[[Número de Orden]:[Cobro de la Orden]],2,FALSE)</f>
        <v>Sí</v>
      </c>
    </row>
    <row r="1632" spans="1:14">
      <c r="A1632" s="6">
        <v>663</v>
      </c>
      <c r="B1632" s="12">
        <v>3</v>
      </c>
      <c r="C1632" s="6" t="s">
        <v>131</v>
      </c>
      <c r="D1632" s="12" t="s">
        <v>1163</v>
      </c>
      <c r="E1632" s="6">
        <v>10</v>
      </c>
      <c r="F1632" s="12">
        <v>18</v>
      </c>
      <c r="G1632" s="12">
        <f>IF(TablaCocina[[#This Row],[Cobro de la orde]]="Sí",F1632*K1632,0)</f>
        <v>36</v>
      </c>
      <c r="H1632" s="12">
        <f>IF(TablaCocina[[#This Row],[Cobro de la orde]]="Sí",(F1632-E1632)*K1632,0)</f>
        <v>16</v>
      </c>
      <c r="I1632" s="12">
        <f>IF(TablaCocina[[#This Row],[Cobro de la orde]]="Sí",F1632*K1632,0)</f>
        <v>36</v>
      </c>
      <c r="J1632" s="46">
        <f>IF(TablaCocina[[#This Row],[Cobro de la orde]]="Sí",H1632/G1632,0)</f>
        <v>0.44444444444444442</v>
      </c>
      <c r="K1632" s="12">
        <v>2</v>
      </c>
      <c r="L1632" s="12">
        <v>40</v>
      </c>
      <c r="M1632" s="6" t="s">
        <v>1143</v>
      </c>
      <c r="N1632" s="12" t="str">
        <f>VLOOKUP(TablaCocina[[#This Row],[Número de Orden]],TablaSala[[Número de Orden]:[Cobro de la Orden]],2,FALSE)</f>
        <v>Sí</v>
      </c>
    </row>
    <row r="1633" spans="1:14">
      <c r="A1633" s="6">
        <v>663</v>
      </c>
      <c r="B1633" s="12">
        <v>3</v>
      </c>
      <c r="C1633" s="6" t="s">
        <v>65</v>
      </c>
      <c r="D1633" s="12" t="s">
        <v>1152</v>
      </c>
      <c r="E1633" s="6">
        <v>17</v>
      </c>
      <c r="F1633" s="12">
        <v>29</v>
      </c>
      <c r="G1633" s="12">
        <f>IF(TablaCocina[[#This Row],[Cobro de la orde]]="Sí",F1633*K1633,0)</f>
        <v>58</v>
      </c>
      <c r="H1633" s="12">
        <f>IF(TablaCocina[[#This Row],[Cobro de la orde]]="Sí",(F1633-E1633)*K1633,0)</f>
        <v>24</v>
      </c>
      <c r="I1633" s="12">
        <f>IF(TablaCocina[[#This Row],[Cobro de la orde]]="Sí",F1633*K1633,0)</f>
        <v>58</v>
      </c>
      <c r="J1633" s="46">
        <f>IF(TablaCocina[[#This Row],[Cobro de la orde]]="Sí",H1633/G1633,0)</f>
        <v>0.41379310344827586</v>
      </c>
      <c r="K1633" s="12">
        <v>2</v>
      </c>
      <c r="L1633" s="12">
        <v>5</v>
      </c>
      <c r="M1633" s="6" t="s">
        <v>1143</v>
      </c>
      <c r="N1633" s="12" t="str">
        <f>VLOOKUP(TablaCocina[[#This Row],[Número de Orden]],TablaSala[[Número de Orden]:[Cobro de la Orden]],2,FALSE)</f>
        <v>Sí</v>
      </c>
    </row>
    <row r="1634" spans="1:14">
      <c r="A1634" s="6">
        <v>663</v>
      </c>
      <c r="B1634" s="12">
        <v>3</v>
      </c>
      <c r="C1634" s="6" t="s">
        <v>255</v>
      </c>
      <c r="D1634" s="12" t="s">
        <v>1160</v>
      </c>
      <c r="E1634" s="6">
        <v>12</v>
      </c>
      <c r="F1634" s="12">
        <v>20</v>
      </c>
      <c r="G1634" s="12">
        <f>IF(TablaCocina[[#This Row],[Cobro de la orde]]="Sí",F1634*K1634,0)</f>
        <v>20</v>
      </c>
      <c r="H1634" s="12">
        <f>IF(TablaCocina[[#This Row],[Cobro de la orde]]="Sí",(F1634-E1634)*K1634,0)</f>
        <v>8</v>
      </c>
      <c r="I1634" s="12">
        <f>IF(TablaCocina[[#This Row],[Cobro de la orde]]="Sí",F1634*K1634,0)</f>
        <v>20</v>
      </c>
      <c r="J1634" s="46">
        <f>IF(TablaCocina[[#This Row],[Cobro de la orde]]="Sí",H1634/G1634,0)</f>
        <v>0.4</v>
      </c>
      <c r="K1634" s="12">
        <v>1</v>
      </c>
      <c r="L1634" s="12">
        <v>42</v>
      </c>
      <c r="M1634" s="6" t="s">
        <v>1143</v>
      </c>
      <c r="N1634" s="12" t="str">
        <f>VLOOKUP(TablaCocina[[#This Row],[Número de Orden]],TablaSala[[Número de Orden]:[Cobro de la Orden]],2,FALSE)</f>
        <v>Sí</v>
      </c>
    </row>
    <row r="1635" spans="1:14">
      <c r="A1635" s="6">
        <v>664</v>
      </c>
      <c r="B1635" s="12">
        <v>20</v>
      </c>
      <c r="C1635" s="6" t="s">
        <v>131</v>
      </c>
      <c r="D1635" s="12" t="s">
        <v>1163</v>
      </c>
      <c r="E1635" s="6">
        <v>10</v>
      </c>
      <c r="F1635" s="12">
        <v>18</v>
      </c>
      <c r="G1635" s="12">
        <f>IF(TablaCocina[[#This Row],[Cobro de la orde]]="Sí",F1635*K1635,0)</f>
        <v>18</v>
      </c>
      <c r="H1635" s="12">
        <f>IF(TablaCocina[[#This Row],[Cobro de la orde]]="Sí",(F1635-E1635)*K1635,0)</f>
        <v>8</v>
      </c>
      <c r="I1635" s="12">
        <f>IF(TablaCocina[[#This Row],[Cobro de la orde]]="Sí",F1635*K1635,0)</f>
        <v>18</v>
      </c>
      <c r="J1635" s="46">
        <f>IF(TablaCocina[[#This Row],[Cobro de la orde]]="Sí",H1635/G1635,0)</f>
        <v>0.44444444444444442</v>
      </c>
      <c r="K1635" s="12">
        <v>1</v>
      </c>
      <c r="L1635" s="12">
        <v>9</v>
      </c>
      <c r="M1635" s="6" t="s">
        <v>1142</v>
      </c>
      <c r="N1635" s="12" t="str">
        <f>VLOOKUP(TablaCocina[[#This Row],[Número de Orden]],TablaSala[[Número de Orden]:[Cobro de la Orden]],2,FALSE)</f>
        <v>Sí</v>
      </c>
    </row>
    <row r="1636" spans="1:14">
      <c r="A1636" s="6">
        <v>664</v>
      </c>
      <c r="B1636" s="12">
        <v>20</v>
      </c>
      <c r="C1636" s="6" t="s">
        <v>194</v>
      </c>
      <c r="D1636" s="12" t="s">
        <v>1155</v>
      </c>
      <c r="E1636" s="6">
        <v>11</v>
      </c>
      <c r="F1636" s="12">
        <v>19</v>
      </c>
      <c r="G1636" s="12">
        <f>IF(TablaCocina[[#This Row],[Cobro de la orde]]="Sí",F1636*K1636,0)</f>
        <v>38</v>
      </c>
      <c r="H1636" s="12">
        <f>IF(TablaCocina[[#This Row],[Cobro de la orde]]="Sí",(F1636-E1636)*K1636,0)</f>
        <v>16</v>
      </c>
      <c r="I1636" s="12">
        <f>IF(TablaCocina[[#This Row],[Cobro de la orde]]="Sí",F1636*K1636,0)</f>
        <v>38</v>
      </c>
      <c r="J1636" s="46">
        <f>IF(TablaCocina[[#This Row],[Cobro de la orde]]="Sí",H1636/G1636,0)</f>
        <v>0.42105263157894735</v>
      </c>
      <c r="K1636" s="12">
        <v>2</v>
      </c>
      <c r="L1636" s="12">
        <v>42</v>
      </c>
      <c r="M1636" s="6" t="s">
        <v>1142</v>
      </c>
      <c r="N1636" s="12" t="str">
        <f>VLOOKUP(TablaCocina[[#This Row],[Número de Orden]],TablaSala[[Número de Orden]:[Cobro de la Orden]],2,FALSE)</f>
        <v>Sí</v>
      </c>
    </row>
    <row r="1637" spans="1:14">
      <c r="A1637" s="6">
        <v>664</v>
      </c>
      <c r="B1637" s="12">
        <v>20</v>
      </c>
      <c r="C1637" s="6" t="s">
        <v>349</v>
      </c>
      <c r="D1637" s="12" t="s">
        <v>1158</v>
      </c>
      <c r="E1637" s="6">
        <v>13</v>
      </c>
      <c r="F1637" s="12">
        <v>22</v>
      </c>
      <c r="G1637" s="12">
        <f>IF(TablaCocina[[#This Row],[Cobro de la orde]]="Sí",F1637*K1637,0)</f>
        <v>66</v>
      </c>
      <c r="H1637" s="12">
        <f>IF(TablaCocina[[#This Row],[Cobro de la orde]]="Sí",(F1637-E1637)*K1637,0)</f>
        <v>27</v>
      </c>
      <c r="I1637" s="12">
        <f>IF(TablaCocina[[#This Row],[Cobro de la orde]]="Sí",F1637*K1637,0)</f>
        <v>66</v>
      </c>
      <c r="J1637" s="46">
        <f>IF(TablaCocina[[#This Row],[Cobro de la orde]]="Sí",H1637/G1637,0)</f>
        <v>0.40909090909090912</v>
      </c>
      <c r="K1637" s="12">
        <v>3</v>
      </c>
      <c r="L1637" s="12">
        <v>48</v>
      </c>
      <c r="M1637" s="6" t="s">
        <v>1143</v>
      </c>
      <c r="N1637" s="12" t="str">
        <f>VLOOKUP(TablaCocina[[#This Row],[Número de Orden]],TablaSala[[Número de Orden]:[Cobro de la Orden]],2,FALSE)</f>
        <v>Sí</v>
      </c>
    </row>
    <row r="1638" spans="1:14">
      <c r="A1638" s="6">
        <v>665</v>
      </c>
      <c r="B1638" s="12">
        <v>6</v>
      </c>
      <c r="C1638" s="6" t="s">
        <v>209</v>
      </c>
      <c r="D1638" s="12" t="s">
        <v>1165</v>
      </c>
      <c r="E1638" s="6">
        <v>15</v>
      </c>
      <c r="F1638" s="12">
        <v>25</v>
      </c>
      <c r="G1638" s="12">
        <f>IF(TablaCocina[[#This Row],[Cobro de la orde]]="Sí",F1638*K1638,0)</f>
        <v>75</v>
      </c>
      <c r="H1638" s="12">
        <f>IF(TablaCocina[[#This Row],[Cobro de la orde]]="Sí",(F1638-E1638)*K1638,0)</f>
        <v>30</v>
      </c>
      <c r="I1638" s="12">
        <f>IF(TablaCocina[[#This Row],[Cobro de la orde]]="Sí",F1638*K1638,0)</f>
        <v>75</v>
      </c>
      <c r="J1638" s="46">
        <f>IF(TablaCocina[[#This Row],[Cobro de la orde]]="Sí",H1638/G1638,0)</f>
        <v>0.4</v>
      </c>
      <c r="K1638" s="12">
        <v>3</v>
      </c>
      <c r="L1638" s="12">
        <v>25</v>
      </c>
      <c r="M1638" s="6" t="s">
        <v>1143</v>
      </c>
      <c r="N1638" s="12" t="str">
        <f>VLOOKUP(TablaCocina[[#This Row],[Número de Orden]],TablaSala[[Número de Orden]:[Cobro de la Orden]],2,FALSE)</f>
        <v>Sí</v>
      </c>
    </row>
    <row r="1639" spans="1:14">
      <c r="A1639" s="6">
        <v>665</v>
      </c>
      <c r="B1639" s="12">
        <v>6</v>
      </c>
      <c r="C1639" s="6" t="s">
        <v>184</v>
      </c>
      <c r="D1639" s="12" t="s">
        <v>1149</v>
      </c>
      <c r="E1639" s="6">
        <v>16</v>
      </c>
      <c r="F1639" s="12">
        <v>27</v>
      </c>
      <c r="G1639" s="12">
        <f>IF(TablaCocina[[#This Row],[Cobro de la orde]]="Sí",F1639*K1639,0)</f>
        <v>54</v>
      </c>
      <c r="H1639" s="12">
        <f>IF(TablaCocina[[#This Row],[Cobro de la orde]]="Sí",(F1639-E1639)*K1639,0)</f>
        <v>22</v>
      </c>
      <c r="I1639" s="12">
        <f>IF(TablaCocina[[#This Row],[Cobro de la orde]]="Sí",F1639*K1639,0)</f>
        <v>54</v>
      </c>
      <c r="J1639" s="46">
        <f>IF(TablaCocina[[#This Row],[Cobro de la orde]]="Sí",H1639/G1639,0)</f>
        <v>0.40740740740740738</v>
      </c>
      <c r="K1639" s="12">
        <v>2</v>
      </c>
      <c r="L1639" s="12">
        <v>15</v>
      </c>
      <c r="M1639" s="6" t="s">
        <v>1143</v>
      </c>
      <c r="N1639" s="12" t="str">
        <f>VLOOKUP(TablaCocina[[#This Row],[Número de Orden]],TablaSala[[Número de Orden]:[Cobro de la Orden]],2,FALSE)</f>
        <v>Sí</v>
      </c>
    </row>
    <row r="1640" spans="1:14">
      <c r="A1640" s="6">
        <v>666</v>
      </c>
      <c r="B1640" s="12">
        <v>8</v>
      </c>
      <c r="C1640" s="6" t="s">
        <v>255</v>
      </c>
      <c r="D1640" s="12" t="s">
        <v>1160</v>
      </c>
      <c r="E1640" s="6">
        <v>12</v>
      </c>
      <c r="F1640" s="12">
        <v>20</v>
      </c>
      <c r="G1640" s="12">
        <f>IF(TablaCocina[[#This Row],[Cobro de la orde]]="Sí",F1640*K1640,0)</f>
        <v>40</v>
      </c>
      <c r="H1640" s="12">
        <f>IF(TablaCocina[[#This Row],[Cobro de la orde]]="Sí",(F1640-E1640)*K1640,0)</f>
        <v>16</v>
      </c>
      <c r="I1640" s="12">
        <f>IF(TablaCocina[[#This Row],[Cobro de la orde]]="Sí",F1640*K1640,0)</f>
        <v>40</v>
      </c>
      <c r="J1640" s="46">
        <f>IF(TablaCocina[[#This Row],[Cobro de la orde]]="Sí",H1640/G1640,0)</f>
        <v>0.4</v>
      </c>
      <c r="K1640" s="12">
        <v>2</v>
      </c>
      <c r="L1640" s="12">
        <v>27</v>
      </c>
      <c r="M1640" s="6" t="s">
        <v>1143</v>
      </c>
      <c r="N1640" s="12" t="str">
        <f>VLOOKUP(TablaCocina[[#This Row],[Número de Orden]],TablaSala[[Número de Orden]:[Cobro de la Orden]],2,FALSE)</f>
        <v>Sí</v>
      </c>
    </row>
    <row r="1641" spans="1:14">
      <c r="A1641" s="6">
        <v>667</v>
      </c>
      <c r="B1641" s="12">
        <v>6</v>
      </c>
      <c r="C1641" s="6" t="s">
        <v>120</v>
      </c>
      <c r="D1641" s="12" t="s">
        <v>1151</v>
      </c>
      <c r="E1641" s="6">
        <v>22</v>
      </c>
      <c r="F1641" s="12">
        <v>36</v>
      </c>
      <c r="G1641" s="12">
        <f>IF(TablaCocina[[#This Row],[Cobro de la orde]]="Sí",F1641*K1641,0)</f>
        <v>36</v>
      </c>
      <c r="H1641" s="12">
        <f>IF(TablaCocina[[#This Row],[Cobro de la orde]]="Sí",(F1641-E1641)*K1641,0)</f>
        <v>14</v>
      </c>
      <c r="I1641" s="12">
        <f>IF(TablaCocina[[#This Row],[Cobro de la orde]]="Sí",F1641*K1641,0)</f>
        <v>36</v>
      </c>
      <c r="J1641" s="46">
        <f>IF(TablaCocina[[#This Row],[Cobro de la orde]]="Sí",H1641/G1641,0)</f>
        <v>0.3888888888888889</v>
      </c>
      <c r="K1641" s="12">
        <v>1</v>
      </c>
      <c r="L1641" s="12">
        <v>12</v>
      </c>
      <c r="M1641" s="6" t="s">
        <v>1142</v>
      </c>
      <c r="N1641" s="12" t="str">
        <f>VLOOKUP(TablaCocina[[#This Row],[Número de Orden]],TablaSala[[Número de Orden]:[Cobro de la Orden]],2,FALSE)</f>
        <v>Sí</v>
      </c>
    </row>
    <row r="1642" spans="1:14">
      <c r="A1642" s="6">
        <v>668</v>
      </c>
      <c r="B1642" s="12">
        <v>12</v>
      </c>
      <c r="C1642" s="6" t="s">
        <v>270</v>
      </c>
      <c r="D1642" s="12" t="s">
        <v>1164</v>
      </c>
      <c r="E1642" s="6">
        <v>15</v>
      </c>
      <c r="F1642" s="12">
        <v>26</v>
      </c>
      <c r="G1642" s="12">
        <f>IF(TablaCocina[[#This Row],[Cobro de la orde]]="Sí",F1642*K1642,0)</f>
        <v>78</v>
      </c>
      <c r="H1642" s="12">
        <f>IF(TablaCocina[[#This Row],[Cobro de la orde]]="Sí",(F1642-E1642)*K1642,0)</f>
        <v>33</v>
      </c>
      <c r="I1642" s="12">
        <f>IF(TablaCocina[[#This Row],[Cobro de la orde]]="Sí",F1642*K1642,0)</f>
        <v>78</v>
      </c>
      <c r="J1642" s="46">
        <f>IF(TablaCocina[[#This Row],[Cobro de la orde]]="Sí",H1642/G1642,0)</f>
        <v>0.42307692307692307</v>
      </c>
      <c r="K1642" s="12">
        <v>3</v>
      </c>
      <c r="L1642" s="12">
        <v>59</v>
      </c>
      <c r="M1642" s="6" t="s">
        <v>1142</v>
      </c>
      <c r="N1642" s="12" t="str">
        <f>VLOOKUP(TablaCocina[[#This Row],[Número de Orden]],TablaSala[[Número de Orden]:[Cobro de la Orden]],2,FALSE)</f>
        <v>Sí</v>
      </c>
    </row>
    <row r="1643" spans="1:14">
      <c r="A1643" s="6">
        <v>668</v>
      </c>
      <c r="B1643" s="12">
        <v>12</v>
      </c>
      <c r="C1643" s="6" t="s">
        <v>273</v>
      </c>
      <c r="D1643" s="12" t="s">
        <v>1146</v>
      </c>
      <c r="E1643" s="6">
        <v>14</v>
      </c>
      <c r="F1643" s="12">
        <v>24</v>
      </c>
      <c r="G1643" s="12">
        <f>IF(TablaCocina[[#This Row],[Cobro de la orde]]="Sí",F1643*K1643,0)</f>
        <v>48</v>
      </c>
      <c r="H1643" s="12">
        <f>IF(TablaCocina[[#This Row],[Cobro de la orde]]="Sí",(F1643-E1643)*K1643,0)</f>
        <v>20</v>
      </c>
      <c r="I1643" s="12">
        <f>IF(TablaCocina[[#This Row],[Cobro de la orde]]="Sí",F1643*K1643,0)</f>
        <v>48</v>
      </c>
      <c r="J1643" s="46">
        <f>IF(TablaCocina[[#This Row],[Cobro de la orde]]="Sí",H1643/G1643,0)</f>
        <v>0.41666666666666669</v>
      </c>
      <c r="K1643" s="12">
        <v>2</v>
      </c>
      <c r="L1643" s="12">
        <v>9</v>
      </c>
      <c r="M1643" s="6" t="s">
        <v>1143</v>
      </c>
      <c r="N1643" s="12" t="str">
        <f>VLOOKUP(TablaCocina[[#This Row],[Número de Orden]],TablaSala[[Número de Orden]:[Cobro de la Orden]],2,FALSE)</f>
        <v>Sí</v>
      </c>
    </row>
    <row r="1644" spans="1:14">
      <c r="A1644" s="6">
        <v>668</v>
      </c>
      <c r="B1644" s="12">
        <v>12</v>
      </c>
      <c r="C1644" s="6" t="s">
        <v>209</v>
      </c>
      <c r="D1644" s="12" t="s">
        <v>1165</v>
      </c>
      <c r="E1644" s="6">
        <v>15</v>
      </c>
      <c r="F1644" s="12">
        <v>25</v>
      </c>
      <c r="G1644" s="12">
        <f>IF(TablaCocina[[#This Row],[Cobro de la orde]]="Sí",F1644*K1644,0)</f>
        <v>75</v>
      </c>
      <c r="H1644" s="12">
        <f>IF(TablaCocina[[#This Row],[Cobro de la orde]]="Sí",(F1644-E1644)*K1644,0)</f>
        <v>30</v>
      </c>
      <c r="I1644" s="12">
        <f>IF(TablaCocina[[#This Row],[Cobro de la orde]]="Sí",F1644*K1644,0)</f>
        <v>75</v>
      </c>
      <c r="J1644" s="46">
        <f>IF(TablaCocina[[#This Row],[Cobro de la orde]]="Sí",H1644/G1644,0)</f>
        <v>0.4</v>
      </c>
      <c r="K1644" s="12">
        <v>3</v>
      </c>
      <c r="L1644" s="12">
        <v>47</v>
      </c>
      <c r="M1644" s="6" t="s">
        <v>1142</v>
      </c>
      <c r="N1644" s="12" t="str">
        <f>VLOOKUP(TablaCocina[[#This Row],[Número de Orden]],TablaSala[[Número de Orden]:[Cobro de la Orden]],2,FALSE)</f>
        <v>Sí</v>
      </c>
    </row>
    <row r="1645" spans="1:14">
      <c r="A1645" s="6">
        <v>669</v>
      </c>
      <c r="B1645" s="12">
        <v>10</v>
      </c>
      <c r="C1645" s="6" t="s">
        <v>200</v>
      </c>
      <c r="D1645" s="12" t="s">
        <v>1148</v>
      </c>
      <c r="E1645" s="6">
        <v>19</v>
      </c>
      <c r="F1645" s="12">
        <v>31</v>
      </c>
      <c r="G1645" s="12">
        <f>IF(TablaCocina[[#This Row],[Cobro de la orde]]="Sí",F1645*K1645,0)</f>
        <v>31</v>
      </c>
      <c r="H1645" s="12">
        <f>IF(TablaCocina[[#This Row],[Cobro de la orde]]="Sí",(F1645-E1645)*K1645,0)</f>
        <v>12</v>
      </c>
      <c r="I1645" s="12">
        <f>IF(TablaCocina[[#This Row],[Cobro de la orde]]="Sí",F1645*K1645,0)</f>
        <v>31</v>
      </c>
      <c r="J1645" s="46">
        <f>IF(TablaCocina[[#This Row],[Cobro de la orde]]="Sí",H1645/G1645,0)</f>
        <v>0.38709677419354838</v>
      </c>
      <c r="K1645" s="12">
        <v>1</v>
      </c>
      <c r="L1645" s="12">
        <v>13</v>
      </c>
      <c r="M1645" s="6" t="s">
        <v>1143</v>
      </c>
      <c r="N1645" s="12" t="str">
        <f>VLOOKUP(TablaCocina[[#This Row],[Número de Orden]],TablaSala[[Número de Orden]:[Cobro de la Orden]],2,FALSE)</f>
        <v>Sí</v>
      </c>
    </row>
    <row r="1646" spans="1:14">
      <c r="A1646" s="6">
        <v>669</v>
      </c>
      <c r="B1646" s="12">
        <v>10</v>
      </c>
      <c r="C1646" s="6" t="s">
        <v>184</v>
      </c>
      <c r="D1646" s="12" t="s">
        <v>1149</v>
      </c>
      <c r="E1646" s="6">
        <v>16</v>
      </c>
      <c r="F1646" s="12">
        <v>27</v>
      </c>
      <c r="G1646" s="12">
        <f>IF(TablaCocina[[#This Row],[Cobro de la orde]]="Sí",F1646*K1646,0)</f>
        <v>54</v>
      </c>
      <c r="H1646" s="12">
        <f>IF(TablaCocina[[#This Row],[Cobro de la orde]]="Sí",(F1646-E1646)*K1646,0)</f>
        <v>22</v>
      </c>
      <c r="I1646" s="12">
        <f>IF(TablaCocina[[#This Row],[Cobro de la orde]]="Sí",F1646*K1646,0)</f>
        <v>54</v>
      </c>
      <c r="J1646" s="46">
        <f>IF(TablaCocina[[#This Row],[Cobro de la orde]]="Sí",H1646/G1646,0)</f>
        <v>0.40740740740740738</v>
      </c>
      <c r="K1646" s="12">
        <v>2</v>
      </c>
      <c r="L1646" s="12">
        <v>14</v>
      </c>
      <c r="M1646" s="6" t="s">
        <v>1143</v>
      </c>
      <c r="N1646" s="12" t="str">
        <f>VLOOKUP(TablaCocina[[#This Row],[Número de Orden]],TablaSala[[Número de Orden]:[Cobro de la Orden]],2,FALSE)</f>
        <v>Sí</v>
      </c>
    </row>
    <row r="1647" spans="1:14">
      <c r="A1647" s="6">
        <v>669</v>
      </c>
      <c r="B1647" s="12">
        <v>10</v>
      </c>
      <c r="C1647" s="6" t="s">
        <v>428</v>
      </c>
      <c r="D1647" s="12" t="s">
        <v>1157</v>
      </c>
      <c r="E1647" s="6">
        <v>19</v>
      </c>
      <c r="F1647" s="12">
        <v>32</v>
      </c>
      <c r="G1647" s="12">
        <f>IF(TablaCocina[[#This Row],[Cobro de la orde]]="Sí",F1647*K1647,0)</f>
        <v>96</v>
      </c>
      <c r="H1647" s="12">
        <f>IF(TablaCocina[[#This Row],[Cobro de la orde]]="Sí",(F1647-E1647)*K1647,0)</f>
        <v>39</v>
      </c>
      <c r="I1647" s="12">
        <f>IF(TablaCocina[[#This Row],[Cobro de la orde]]="Sí",F1647*K1647,0)</f>
        <v>96</v>
      </c>
      <c r="J1647" s="46">
        <f>IF(TablaCocina[[#This Row],[Cobro de la orde]]="Sí",H1647/G1647,0)</f>
        <v>0.40625</v>
      </c>
      <c r="K1647" s="12">
        <v>3</v>
      </c>
      <c r="L1647" s="12">
        <v>42</v>
      </c>
      <c r="M1647" s="6" t="s">
        <v>1143</v>
      </c>
      <c r="N1647" s="12" t="str">
        <f>VLOOKUP(TablaCocina[[#This Row],[Número de Orden]],TablaSala[[Número de Orden]:[Cobro de la Orden]],2,FALSE)</f>
        <v>Sí</v>
      </c>
    </row>
    <row r="1648" spans="1:14">
      <c r="A1648" s="6">
        <v>670</v>
      </c>
      <c r="B1648" s="12">
        <v>16</v>
      </c>
      <c r="C1648" s="6" t="s">
        <v>345</v>
      </c>
      <c r="D1648" s="12" t="s">
        <v>1161</v>
      </c>
      <c r="E1648" s="6">
        <v>14</v>
      </c>
      <c r="F1648" s="12">
        <v>23</v>
      </c>
      <c r="G1648" s="12">
        <f>IF(TablaCocina[[#This Row],[Cobro de la orde]]="Sí",F1648*K1648,0)</f>
        <v>23</v>
      </c>
      <c r="H1648" s="12">
        <f>IF(TablaCocina[[#This Row],[Cobro de la orde]]="Sí",(F1648-E1648)*K1648,0)</f>
        <v>9</v>
      </c>
      <c r="I1648" s="12">
        <f>IF(TablaCocina[[#This Row],[Cobro de la orde]]="Sí",F1648*K1648,0)</f>
        <v>23</v>
      </c>
      <c r="J1648" s="46">
        <f>IF(TablaCocina[[#This Row],[Cobro de la orde]]="Sí",H1648/G1648,0)</f>
        <v>0.39130434782608697</v>
      </c>
      <c r="K1648" s="12">
        <v>1</v>
      </c>
      <c r="L1648" s="12">
        <v>26</v>
      </c>
      <c r="M1648" s="6" t="s">
        <v>1142</v>
      </c>
      <c r="N1648" s="12" t="str">
        <f>VLOOKUP(TablaCocina[[#This Row],[Número de Orden]],TablaSala[[Número de Orden]:[Cobro de la Orden]],2,FALSE)</f>
        <v>Sí</v>
      </c>
    </row>
    <row r="1649" spans="1:14">
      <c r="A1649" s="6">
        <v>670</v>
      </c>
      <c r="B1649" s="12">
        <v>16</v>
      </c>
      <c r="C1649" s="6" t="s">
        <v>47</v>
      </c>
      <c r="D1649" s="12" t="s">
        <v>1156</v>
      </c>
      <c r="E1649" s="6">
        <v>21</v>
      </c>
      <c r="F1649" s="12">
        <v>35</v>
      </c>
      <c r="G1649" s="12">
        <f>IF(TablaCocina[[#This Row],[Cobro de la orde]]="Sí",F1649*K1649,0)</f>
        <v>35</v>
      </c>
      <c r="H1649" s="12">
        <f>IF(TablaCocina[[#This Row],[Cobro de la orde]]="Sí",(F1649-E1649)*K1649,0)</f>
        <v>14</v>
      </c>
      <c r="I1649" s="12">
        <f>IF(TablaCocina[[#This Row],[Cobro de la orde]]="Sí",F1649*K1649,0)</f>
        <v>35</v>
      </c>
      <c r="J1649" s="46">
        <f>IF(TablaCocina[[#This Row],[Cobro de la orde]]="Sí",H1649/G1649,0)</f>
        <v>0.4</v>
      </c>
      <c r="K1649" s="12">
        <v>1</v>
      </c>
      <c r="L1649" s="12">
        <v>17</v>
      </c>
      <c r="M1649" s="6" t="s">
        <v>1143</v>
      </c>
      <c r="N1649" s="12" t="str">
        <f>VLOOKUP(TablaCocina[[#This Row],[Número de Orden]],TablaSala[[Número de Orden]:[Cobro de la Orden]],2,FALSE)</f>
        <v>Sí</v>
      </c>
    </row>
    <row r="1650" spans="1:14">
      <c r="A1650" s="6">
        <v>670</v>
      </c>
      <c r="B1650" s="12">
        <v>16</v>
      </c>
      <c r="C1650" s="6" t="s">
        <v>120</v>
      </c>
      <c r="D1650" s="12" t="s">
        <v>1151</v>
      </c>
      <c r="E1650" s="6">
        <v>22</v>
      </c>
      <c r="F1650" s="12">
        <v>36</v>
      </c>
      <c r="G1650" s="12">
        <f>IF(TablaCocina[[#This Row],[Cobro de la orde]]="Sí",F1650*K1650,0)</f>
        <v>36</v>
      </c>
      <c r="H1650" s="12">
        <f>IF(TablaCocina[[#This Row],[Cobro de la orde]]="Sí",(F1650-E1650)*K1650,0)</f>
        <v>14</v>
      </c>
      <c r="I1650" s="12">
        <f>IF(TablaCocina[[#This Row],[Cobro de la orde]]="Sí",F1650*K1650,0)</f>
        <v>36</v>
      </c>
      <c r="J1650" s="46">
        <f>IF(TablaCocina[[#This Row],[Cobro de la orde]]="Sí",H1650/G1650,0)</f>
        <v>0.3888888888888889</v>
      </c>
      <c r="K1650" s="12">
        <v>1</v>
      </c>
      <c r="L1650" s="12">
        <v>32</v>
      </c>
      <c r="M1650" s="6" t="s">
        <v>1142</v>
      </c>
      <c r="N1650" s="12" t="str">
        <f>VLOOKUP(TablaCocina[[#This Row],[Número de Orden]],TablaSala[[Número de Orden]:[Cobro de la Orden]],2,FALSE)</f>
        <v>Sí</v>
      </c>
    </row>
    <row r="1651" spans="1:14">
      <c r="A1651" s="6">
        <v>671</v>
      </c>
      <c r="B1651" s="12">
        <v>17</v>
      </c>
      <c r="C1651" s="6" t="s">
        <v>47</v>
      </c>
      <c r="D1651" s="12" t="s">
        <v>1156</v>
      </c>
      <c r="E1651" s="6">
        <v>21</v>
      </c>
      <c r="F1651" s="12">
        <v>35</v>
      </c>
      <c r="G1651" s="12">
        <f>IF(TablaCocina[[#This Row],[Cobro de la orde]]="Sí",F1651*K1651,0)</f>
        <v>0</v>
      </c>
      <c r="H1651" s="12">
        <f>IF(TablaCocina[[#This Row],[Cobro de la orde]]="Sí",(F1651-E1651)*K1651,0)</f>
        <v>0</v>
      </c>
      <c r="I1651" s="12">
        <f>IF(TablaCocina[[#This Row],[Cobro de la orde]]="Sí",F1651*K1651,0)</f>
        <v>0</v>
      </c>
      <c r="J1651" s="46">
        <f>IF(TablaCocina[[#This Row],[Cobro de la orde]]="Sí",H1651/G1651,0)</f>
        <v>0</v>
      </c>
      <c r="K1651" s="12">
        <v>2</v>
      </c>
      <c r="L1651" s="12">
        <v>29</v>
      </c>
      <c r="M1651" s="6" t="s">
        <v>1143</v>
      </c>
      <c r="N1651" s="12" t="str">
        <f>VLOOKUP(TablaCocina[[#This Row],[Número de Orden]],TablaSala[[Número de Orden]:[Cobro de la Orden]],2,FALSE)</f>
        <v>No</v>
      </c>
    </row>
    <row r="1652" spans="1:14">
      <c r="A1652" s="6">
        <v>671</v>
      </c>
      <c r="B1652" s="12">
        <v>17</v>
      </c>
      <c r="C1652" s="6" t="s">
        <v>209</v>
      </c>
      <c r="D1652" s="12" t="s">
        <v>1165</v>
      </c>
      <c r="E1652" s="6">
        <v>15</v>
      </c>
      <c r="F1652" s="12">
        <v>25</v>
      </c>
      <c r="G1652" s="12">
        <f>IF(TablaCocina[[#This Row],[Cobro de la orde]]="Sí",F1652*K1652,0)</f>
        <v>0</v>
      </c>
      <c r="H1652" s="12">
        <f>IF(TablaCocina[[#This Row],[Cobro de la orde]]="Sí",(F1652-E1652)*K1652,0)</f>
        <v>0</v>
      </c>
      <c r="I1652" s="12">
        <f>IF(TablaCocina[[#This Row],[Cobro de la orde]]="Sí",F1652*K1652,0)</f>
        <v>0</v>
      </c>
      <c r="J1652" s="46">
        <f>IF(TablaCocina[[#This Row],[Cobro de la orde]]="Sí",H1652/G1652,0)</f>
        <v>0</v>
      </c>
      <c r="K1652" s="12">
        <v>2</v>
      </c>
      <c r="L1652" s="12">
        <v>32</v>
      </c>
      <c r="M1652" s="6" t="s">
        <v>1142</v>
      </c>
      <c r="N1652" s="12" t="str">
        <f>VLOOKUP(TablaCocina[[#This Row],[Número de Orden]],TablaSala[[Número de Orden]:[Cobro de la Orden]],2,FALSE)</f>
        <v>No</v>
      </c>
    </row>
    <row r="1653" spans="1:14">
      <c r="A1653" s="6">
        <v>671</v>
      </c>
      <c r="B1653" s="12">
        <v>17</v>
      </c>
      <c r="C1653" s="6" t="s">
        <v>428</v>
      </c>
      <c r="D1653" s="12" t="s">
        <v>1157</v>
      </c>
      <c r="E1653" s="6">
        <v>19</v>
      </c>
      <c r="F1653" s="12">
        <v>32</v>
      </c>
      <c r="G1653" s="12">
        <f>IF(TablaCocina[[#This Row],[Cobro de la orde]]="Sí",F1653*K1653,0)</f>
        <v>0</v>
      </c>
      <c r="H1653" s="12">
        <f>IF(TablaCocina[[#This Row],[Cobro de la orde]]="Sí",(F1653-E1653)*K1653,0)</f>
        <v>0</v>
      </c>
      <c r="I1653" s="12">
        <f>IF(TablaCocina[[#This Row],[Cobro de la orde]]="Sí",F1653*K1653,0)</f>
        <v>0</v>
      </c>
      <c r="J1653" s="46">
        <f>IF(TablaCocina[[#This Row],[Cobro de la orde]]="Sí",H1653/G1653,0)</f>
        <v>0</v>
      </c>
      <c r="K1653" s="12">
        <v>2</v>
      </c>
      <c r="L1653" s="12">
        <v>34</v>
      </c>
      <c r="M1653" s="6" t="s">
        <v>1142</v>
      </c>
      <c r="N1653" s="12" t="str">
        <f>VLOOKUP(TablaCocina[[#This Row],[Número de Orden]],TablaSala[[Número de Orden]:[Cobro de la Orden]],2,FALSE)</f>
        <v>No</v>
      </c>
    </row>
    <row r="1654" spans="1:14">
      <c r="A1654" s="6">
        <v>672</v>
      </c>
      <c r="B1654" s="12">
        <v>12</v>
      </c>
      <c r="C1654" s="6" t="s">
        <v>428</v>
      </c>
      <c r="D1654" s="12" t="s">
        <v>1157</v>
      </c>
      <c r="E1654" s="6">
        <v>19</v>
      </c>
      <c r="F1654" s="12">
        <v>32</v>
      </c>
      <c r="G1654" s="12">
        <f>IF(TablaCocina[[#This Row],[Cobro de la orde]]="Sí",F1654*K1654,0)</f>
        <v>96</v>
      </c>
      <c r="H1654" s="12">
        <f>IF(TablaCocina[[#This Row],[Cobro de la orde]]="Sí",(F1654-E1654)*K1654,0)</f>
        <v>39</v>
      </c>
      <c r="I1654" s="12">
        <f>IF(TablaCocina[[#This Row],[Cobro de la orde]]="Sí",F1654*K1654,0)</f>
        <v>96</v>
      </c>
      <c r="J1654" s="46">
        <f>IF(TablaCocina[[#This Row],[Cobro de la orde]]="Sí",H1654/G1654,0)</f>
        <v>0.40625</v>
      </c>
      <c r="K1654" s="12">
        <v>3</v>
      </c>
      <c r="L1654" s="12">
        <v>21</v>
      </c>
      <c r="M1654" s="6" t="s">
        <v>1143</v>
      </c>
      <c r="N1654" s="12" t="str">
        <f>VLOOKUP(TablaCocina[[#This Row],[Número de Orden]],TablaSala[[Número de Orden]:[Cobro de la Orden]],2,FALSE)</f>
        <v>Sí</v>
      </c>
    </row>
    <row r="1655" spans="1:14">
      <c r="A1655" s="6">
        <v>672</v>
      </c>
      <c r="B1655" s="12">
        <v>12</v>
      </c>
      <c r="C1655" s="6" t="s">
        <v>116</v>
      </c>
      <c r="D1655" s="12" t="s">
        <v>1162</v>
      </c>
      <c r="E1655" s="6">
        <v>13</v>
      </c>
      <c r="F1655" s="12">
        <v>21</v>
      </c>
      <c r="G1655" s="12">
        <f>IF(TablaCocina[[#This Row],[Cobro de la orde]]="Sí",F1655*K1655,0)</f>
        <v>42</v>
      </c>
      <c r="H1655" s="12">
        <f>IF(TablaCocina[[#This Row],[Cobro de la orde]]="Sí",(F1655-E1655)*K1655,0)</f>
        <v>16</v>
      </c>
      <c r="I1655" s="12">
        <f>IF(TablaCocina[[#This Row],[Cobro de la orde]]="Sí",F1655*K1655,0)</f>
        <v>42</v>
      </c>
      <c r="J1655" s="46">
        <f>IF(TablaCocina[[#This Row],[Cobro de la orde]]="Sí",H1655/G1655,0)</f>
        <v>0.38095238095238093</v>
      </c>
      <c r="K1655" s="12">
        <v>2</v>
      </c>
      <c r="L1655" s="12">
        <v>15</v>
      </c>
      <c r="M1655" s="6" t="s">
        <v>1143</v>
      </c>
      <c r="N1655" s="12" t="str">
        <f>VLOOKUP(TablaCocina[[#This Row],[Número de Orden]],TablaSala[[Número de Orden]:[Cobro de la Orden]],2,FALSE)</f>
        <v>Sí</v>
      </c>
    </row>
    <row r="1656" spans="1:14">
      <c r="A1656" s="6">
        <v>672</v>
      </c>
      <c r="B1656" s="12">
        <v>12</v>
      </c>
      <c r="C1656" s="6" t="s">
        <v>194</v>
      </c>
      <c r="D1656" s="12" t="s">
        <v>1155</v>
      </c>
      <c r="E1656" s="6">
        <v>11</v>
      </c>
      <c r="F1656" s="12">
        <v>19</v>
      </c>
      <c r="G1656" s="12">
        <f>IF(TablaCocina[[#This Row],[Cobro de la orde]]="Sí",F1656*K1656,0)</f>
        <v>19</v>
      </c>
      <c r="H1656" s="12">
        <f>IF(TablaCocina[[#This Row],[Cobro de la orde]]="Sí",(F1656-E1656)*K1656,0)</f>
        <v>8</v>
      </c>
      <c r="I1656" s="12">
        <f>IF(TablaCocina[[#This Row],[Cobro de la orde]]="Sí",F1656*K1656,0)</f>
        <v>19</v>
      </c>
      <c r="J1656" s="46">
        <f>IF(TablaCocina[[#This Row],[Cobro de la orde]]="Sí",H1656/G1656,0)</f>
        <v>0.42105263157894735</v>
      </c>
      <c r="K1656" s="12">
        <v>1</v>
      </c>
      <c r="L1656" s="12">
        <v>42</v>
      </c>
      <c r="M1656" s="6" t="s">
        <v>1142</v>
      </c>
      <c r="N1656" s="12" t="str">
        <f>VLOOKUP(TablaCocina[[#This Row],[Número de Orden]],TablaSala[[Número de Orden]:[Cobro de la Orden]],2,FALSE)</f>
        <v>Sí</v>
      </c>
    </row>
    <row r="1657" spans="1:14">
      <c r="A1657" s="6">
        <v>673</v>
      </c>
      <c r="B1657" s="12">
        <v>20</v>
      </c>
      <c r="C1657" s="6" t="s">
        <v>79</v>
      </c>
      <c r="D1657" s="12" t="s">
        <v>1150</v>
      </c>
      <c r="E1657" s="6">
        <v>25</v>
      </c>
      <c r="F1657" s="12">
        <v>40</v>
      </c>
      <c r="G1657" s="12">
        <f>IF(TablaCocina[[#This Row],[Cobro de la orde]]="Sí",F1657*K1657,0)</f>
        <v>80</v>
      </c>
      <c r="H1657" s="12">
        <f>IF(TablaCocina[[#This Row],[Cobro de la orde]]="Sí",(F1657-E1657)*K1657,0)</f>
        <v>30</v>
      </c>
      <c r="I1657" s="12">
        <f>IF(TablaCocina[[#This Row],[Cobro de la orde]]="Sí",F1657*K1657,0)</f>
        <v>80</v>
      </c>
      <c r="J1657" s="46">
        <f>IF(TablaCocina[[#This Row],[Cobro de la orde]]="Sí",H1657/G1657,0)</f>
        <v>0.375</v>
      </c>
      <c r="K1657" s="12">
        <v>2</v>
      </c>
      <c r="L1657" s="12">
        <v>13</v>
      </c>
      <c r="M1657" s="6" t="s">
        <v>1142</v>
      </c>
      <c r="N1657" s="12" t="str">
        <f>VLOOKUP(TablaCocina[[#This Row],[Número de Orden]],TablaSala[[Número de Orden]:[Cobro de la Orden]],2,FALSE)</f>
        <v>Sí</v>
      </c>
    </row>
    <row r="1658" spans="1:14">
      <c r="A1658" s="6">
        <v>673</v>
      </c>
      <c r="B1658" s="12">
        <v>20</v>
      </c>
      <c r="C1658" s="6" t="s">
        <v>47</v>
      </c>
      <c r="D1658" s="12" t="s">
        <v>1156</v>
      </c>
      <c r="E1658" s="6">
        <v>21</v>
      </c>
      <c r="F1658" s="12">
        <v>35</v>
      </c>
      <c r="G1658" s="12">
        <f>IF(TablaCocina[[#This Row],[Cobro de la orde]]="Sí",F1658*K1658,0)</f>
        <v>105</v>
      </c>
      <c r="H1658" s="12">
        <f>IF(TablaCocina[[#This Row],[Cobro de la orde]]="Sí",(F1658-E1658)*K1658,0)</f>
        <v>42</v>
      </c>
      <c r="I1658" s="12">
        <f>IF(TablaCocina[[#This Row],[Cobro de la orde]]="Sí",F1658*K1658,0)</f>
        <v>105</v>
      </c>
      <c r="J1658" s="46">
        <f>IF(TablaCocina[[#This Row],[Cobro de la orde]]="Sí",H1658/G1658,0)</f>
        <v>0.4</v>
      </c>
      <c r="K1658" s="12">
        <v>3</v>
      </c>
      <c r="L1658" s="12">
        <v>10</v>
      </c>
      <c r="M1658" s="6" t="s">
        <v>1142</v>
      </c>
      <c r="N1658" s="12" t="str">
        <f>VLOOKUP(TablaCocina[[#This Row],[Número de Orden]],TablaSala[[Número de Orden]:[Cobro de la Orden]],2,FALSE)</f>
        <v>Sí</v>
      </c>
    </row>
    <row r="1659" spans="1:14">
      <c r="A1659" s="6">
        <v>673</v>
      </c>
      <c r="B1659" s="12">
        <v>20</v>
      </c>
      <c r="C1659" s="6" t="s">
        <v>114</v>
      </c>
      <c r="D1659" s="12" t="s">
        <v>1147</v>
      </c>
      <c r="E1659" s="6">
        <v>18</v>
      </c>
      <c r="F1659" s="12">
        <v>30</v>
      </c>
      <c r="G1659" s="12">
        <f>IF(TablaCocina[[#This Row],[Cobro de la orde]]="Sí",F1659*K1659,0)</f>
        <v>30</v>
      </c>
      <c r="H1659" s="12">
        <f>IF(TablaCocina[[#This Row],[Cobro de la orde]]="Sí",(F1659-E1659)*K1659,0)</f>
        <v>12</v>
      </c>
      <c r="I1659" s="12">
        <f>IF(TablaCocina[[#This Row],[Cobro de la orde]]="Sí",F1659*K1659,0)</f>
        <v>30</v>
      </c>
      <c r="J1659" s="46">
        <f>IF(TablaCocina[[#This Row],[Cobro de la orde]]="Sí",H1659/G1659,0)</f>
        <v>0.4</v>
      </c>
      <c r="K1659" s="12">
        <v>1</v>
      </c>
      <c r="L1659" s="12">
        <v>25</v>
      </c>
      <c r="M1659" s="6" t="s">
        <v>1142</v>
      </c>
      <c r="N1659" s="12" t="str">
        <f>VLOOKUP(TablaCocina[[#This Row],[Número de Orden]],TablaSala[[Número de Orden]:[Cobro de la Orden]],2,FALSE)</f>
        <v>Sí</v>
      </c>
    </row>
    <row r="1660" spans="1:14">
      <c r="A1660" s="6">
        <v>673</v>
      </c>
      <c r="B1660" s="12">
        <v>20</v>
      </c>
      <c r="C1660" s="6" t="s">
        <v>209</v>
      </c>
      <c r="D1660" s="12" t="s">
        <v>1165</v>
      </c>
      <c r="E1660" s="6">
        <v>15</v>
      </c>
      <c r="F1660" s="12">
        <v>25</v>
      </c>
      <c r="G1660" s="12">
        <f>IF(TablaCocina[[#This Row],[Cobro de la orde]]="Sí",F1660*K1660,0)</f>
        <v>50</v>
      </c>
      <c r="H1660" s="12">
        <f>IF(TablaCocina[[#This Row],[Cobro de la orde]]="Sí",(F1660-E1660)*K1660,0)</f>
        <v>20</v>
      </c>
      <c r="I1660" s="12">
        <f>IF(TablaCocina[[#This Row],[Cobro de la orde]]="Sí",F1660*K1660,0)</f>
        <v>50</v>
      </c>
      <c r="J1660" s="46">
        <f>IF(TablaCocina[[#This Row],[Cobro de la orde]]="Sí",H1660/G1660,0)</f>
        <v>0.4</v>
      </c>
      <c r="K1660" s="12">
        <v>2</v>
      </c>
      <c r="L1660" s="12">
        <v>45</v>
      </c>
      <c r="M1660" s="6" t="s">
        <v>1143</v>
      </c>
      <c r="N1660" s="12" t="str">
        <f>VLOOKUP(TablaCocina[[#This Row],[Número de Orden]],TablaSala[[Número de Orden]:[Cobro de la Orden]],2,FALSE)</f>
        <v>Sí</v>
      </c>
    </row>
    <row r="1661" spans="1:14">
      <c r="A1661" s="6">
        <v>674</v>
      </c>
      <c r="B1661" s="12">
        <v>1</v>
      </c>
      <c r="C1661" s="6" t="s">
        <v>194</v>
      </c>
      <c r="D1661" s="12" t="s">
        <v>1155</v>
      </c>
      <c r="E1661" s="6">
        <v>11</v>
      </c>
      <c r="F1661" s="12">
        <v>19</v>
      </c>
      <c r="G1661" s="12">
        <f>IF(TablaCocina[[#This Row],[Cobro de la orde]]="Sí",F1661*K1661,0)</f>
        <v>57</v>
      </c>
      <c r="H1661" s="12">
        <f>IF(TablaCocina[[#This Row],[Cobro de la orde]]="Sí",(F1661-E1661)*K1661,0)</f>
        <v>24</v>
      </c>
      <c r="I1661" s="12">
        <f>IF(TablaCocina[[#This Row],[Cobro de la orde]]="Sí",F1661*K1661,0)</f>
        <v>57</v>
      </c>
      <c r="J1661" s="46">
        <f>IF(TablaCocina[[#This Row],[Cobro de la orde]]="Sí",H1661/G1661,0)</f>
        <v>0.42105263157894735</v>
      </c>
      <c r="K1661" s="12">
        <v>3</v>
      </c>
      <c r="L1661" s="12">
        <v>11</v>
      </c>
      <c r="M1661" s="6" t="s">
        <v>1142</v>
      </c>
      <c r="N1661" s="12" t="str">
        <f>VLOOKUP(TablaCocina[[#This Row],[Número de Orden]],TablaSala[[Número de Orden]:[Cobro de la Orden]],2,FALSE)</f>
        <v>Sí</v>
      </c>
    </row>
    <row r="1662" spans="1:14">
      <c r="A1662" s="6">
        <v>674</v>
      </c>
      <c r="B1662" s="12">
        <v>1</v>
      </c>
      <c r="C1662" s="6" t="s">
        <v>131</v>
      </c>
      <c r="D1662" s="12" t="s">
        <v>1163</v>
      </c>
      <c r="E1662" s="6">
        <v>10</v>
      </c>
      <c r="F1662" s="12">
        <v>18</v>
      </c>
      <c r="G1662" s="12">
        <f>IF(TablaCocina[[#This Row],[Cobro de la orde]]="Sí",F1662*K1662,0)</f>
        <v>36</v>
      </c>
      <c r="H1662" s="12">
        <f>IF(TablaCocina[[#This Row],[Cobro de la orde]]="Sí",(F1662-E1662)*K1662,0)</f>
        <v>16</v>
      </c>
      <c r="I1662" s="12">
        <f>IF(TablaCocina[[#This Row],[Cobro de la orde]]="Sí",F1662*K1662,0)</f>
        <v>36</v>
      </c>
      <c r="J1662" s="46">
        <f>IF(TablaCocina[[#This Row],[Cobro de la orde]]="Sí",H1662/G1662,0)</f>
        <v>0.44444444444444442</v>
      </c>
      <c r="K1662" s="12">
        <v>2</v>
      </c>
      <c r="L1662" s="12">
        <v>12</v>
      </c>
      <c r="M1662" s="6" t="s">
        <v>1142</v>
      </c>
      <c r="N1662" s="12" t="str">
        <f>VLOOKUP(TablaCocina[[#This Row],[Número de Orden]],TablaSala[[Número de Orden]:[Cobro de la Orden]],2,FALSE)</f>
        <v>Sí</v>
      </c>
    </row>
    <row r="1663" spans="1:14">
      <c r="A1663" s="6">
        <v>674</v>
      </c>
      <c r="B1663" s="12">
        <v>1</v>
      </c>
      <c r="C1663" s="6" t="s">
        <v>200</v>
      </c>
      <c r="D1663" s="12" t="s">
        <v>1148</v>
      </c>
      <c r="E1663" s="6">
        <v>19</v>
      </c>
      <c r="F1663" s="12">
        <v>31</v>
      </c>
      <c r="G1663" s="12">
        <f>IF(TablaCocina[[#This Row],[Cobro de la orde]]="Sí",F1663*K1663,0)</f>
        <v>93</v>
      </c>
      <c r="H1663" s="12">
        <f>IF(TablaCocina[[#This Row],[Cobro de la orde]]="Sí",(F1663-E1663)*K1663,0)</f>
        <v>36</v>
      </c>
      <c r="I1663" s="12">
        <f>IF(TablaCocina[[#This Row],[Cobro de la orde]]="Sí",F1663*K1663,0)</f>
        <v>93</v>
      </c>
      <c r="J1663" s="46">
        <f>IF(TablaCocina[[#This Row],[Cobro de la orde]]="Sí",H1663/G1663,0)</f>
        <v>0.38709677419354838</v>
      </c>
      <c r="K1663" s="12">
        <v>3</v>
      </c>
      <c r="L1663" s="12">
        <v>7</v>
      </c>
      <c r="M1663" s="6" t="s">
        <v>1143</v>
      </c>
      <c r="N1663" s="12" t="str">
        <f>VLOOKUP(TablaCocina[[#This Row],[Número de Orden]],TablaSala[[Número de Orden]:[Cobro de la Orden]],2,FALSE)</f>
        <v>Sí</v>
      </c>
    </row>
    <row r="1664" spans="1:14">
      <c r="A1664" s="6">
        <v>674</v>
      </c>
      <c r="B1664" s="12">
        <v>1</v>
      </c>
      <c r="C1664" s="6" t="s">
        <v>116</v>
      </c>
      <c r="D1664" s="12" t="s">
        <v>1162</v>
      </c>
      <c r="E1664" s="6">
        <v>13</v>
      </c>
      <c r="F1664" s="12">
        <v>21</v>
      </c>
      <c r="G1664" s="12">
        <f>IF(TablaCocina[[#This Row],[Cobro de la orde]]="Sí",F1664*K1664,0)</f>
        <v>21</v>
      </c>
      <c r="H1664" s="12">
        <f>IF(TablaCocina[[#This Row],[Cobro de la orde]]="Sí",(F1664-E1664)*K1664,0)</f>
        <v>8</v>
      </c>
      <c r="I1664" s="12">
        <f>IF(TablaCocina[[#This Row],[Cobro de la orde]]="Sí",F1664*K1664,0)</f>
        <v>21</v>
      </c>
      <c r="J1664" s="46">
        <f>IF(TablaCocina[[#This Row],[Cobro de la orde]]="Sí",H1664/G1664,0)</f>
        <v>0.38095238095238093</v>
      </c>
      <c r="K1664" s="12">
        <v>1</v>
      </c>
      <c r="L1664" s="12">
        <v>35</v>
      </c>
      <c r="M1664" s="6" t="s">
        <v>1142</v>
      </c>
      <c r="N1664" s="12" t="str">
        <f>VLOOKUP(TablaCocina[[#This Row],[Número de Orden]],TablaSala[[Número de Orden]:[Cobro de la Orden]],2,FALSE)</f>
        <v>Sí</v>
      </c>
    </row>
    <row r="1665" spans="1:14">
      <c r="A1665" s="6">
        <v>675</v>
      </c>
      <c r="B1665" s="12">
        <v>5</v>
      </c>
      <c r="C1665" s="6" t="s">
        <v>209</v>
      </c>
      <c r="D1665" s="12" t="s">
        <v>1165</v>
      </c>
      <c r="E1665" s="6">
        <v>15</v>
      </c>
      <c r="F1665" s="12">
        <v>25</v>
      </c>
      <c r="G1665" s="12">
        <f>IF(TablaCocina[[#This Row],[Cobro de la orde]]="Sí",F1665*K1665,0)</f>
        <v>25</v>
      </c>
      <c r="H1665" s="12">
        <f>IF(TablaCocina[[#This Row],[Cobro de la orde]]="Sí",(F1665-E1665)*K1665,0)</f>
        <v>10</v>
      </c>
      <c r="I1665" s="12">
        <f>IF(TablaCocina[[#This Row],[Cobro de la orde]]="Sí",F1665*K1665,0)</f>
        <v>25</v>
      </c>
      <c r="J1665" s="46">
        <f>IF(TablaCocina[[#This Row],[Cobro de la orde]]="Sí",H1665/G1665,0)</f>
        <v>0.4</v>
      </c>
      <c r="K1665" s="12">
        <v>1</v>
      </c>
      <c r="L1665" s="12">
        <v>8</v>
      </c>
      <c r="M1665" s="6" t="s">
        <v>1142</v>
      </c>
      <c r="N1665" s="12" t="str">
        <f>VLOOKUP(TablaCocina[[#This Row],[Número de Orden]],TablaSala[[Número de Orden]:[Cobro de la Orden]],2,FALSE)</f>
        <v>Sí</v>
      </c>
    </row>
    <row r="1666" spans="1:14">
      <c r="A1666" s="6">
        <v>675</v>
      </c>
      <c r="B1666" s="12">
        <v>5</v>
      </c>
      <c r="C1666" s="6" t="s">
        <v>255</v>
      </c>
      <c r="D1666" s="12" t="s">
        <v>1160</v>
      </c>
      <c r="E1666" s="6">
        <v>12</v>
      </c>
      <c r="F1666" s="12">
        <v>20</v>
      </c>
      <c r="G1666" s="12">
        <f>IF(TablaCocina[[#This Row],[Cobro de la orde]]="Sí",F1666*K1666,0)</f>
        <v>60</v>
      </c>
      <c r="H1666" s="12">
        <f>IF(TablaCocina[[#This Row],[Cobro de la orde]]="Sí",(F1666-E1666)*K1666,0)</f>
        <v>24</v>
      </c>
      <c r="I1666" s="12">
        <f>IF(TablaCocina[[#This Row],[Cobro de la orde]]="Sí",F1666*K1666,0)</f>
        <v>60</v>
      </c>
      <c r="J1666" s="46">
        <f>IF(TablaCocina[[#This Row],[Cobro de la orde]]="Sí",H1666/G1666,0)</f>
        <v>0.4</v>
      </c>
      <c r="K1666" s="12">
        <v>3</v>
      </c>
      <c r="L1666" s="12">
        <v>54</v>
      </c>
      <c r="M1666" s="6" t="s">
        <v>1143</v>
      </c>
      <c r="N1666" s="12" t="str">
        <f>VLOOKUP(TablaCocina[[#This Row],[Número de Orden]],TablaSala[[Número de Orden]:[Cobro de la Orden]],2,FALSE)</f>
        <v>Sí</v>
      </c>
    </row>
    <row r="1667" spans="1:14">
      <c r="A1667" s="6">
        <v>675</v>
      </c>
      <c r="B1667" s="12">
        <v>5</v>
      </c>
      <c r="C1667" s="6" t="s">
        <v>120</v>
      </c>
      <c r="D1667" s="12" t="s">
        <v>1151</v>
      </c>
      <c r="E1667" s="6">
        <v>22</v>
      </c>
      <c r="F1667" s="12">
        <v>36</v>
      </c>
      <c r="G1667" s="12">
        <f>IF(TablaCocina[[#This Row],[Cobro de la orde]]="Sí",F1667*K1667,0)</f>
        <v>108</v>
      </c>
      <c r="H1667" s="12">
        <f>IF(TablaCocina[[#This Row],[Cobro de la orde]]="Sí",(F1667-E1667)*K1667,0)</f>
        <v>42</v>
      </c>
      <c r="I1667" s="12">
        <f>IF(TablaCocina[[#This Row],[Cobro de la orde]]="Sí",F1667*K1667,0)</f>
        <v>108</v>
      </c>
      <c r="J1667" s="46">
        <f>IF(TablaCocina[[#This Row],[Cobro de la orde]]="Sí",H1667/G1667,0)</f>
        <v>0.3888888888888889</v>
      </c>
      <c r="K1667" s="12">
        <v>3</v>
      </c>
      <c r="L1667" s="12">
        <v>59</v>
      </c>
      <c r="M1667" s="6" t="s">
        <v>1142</v>
      </c>
      <c r="N1667" s="12" t="str">
        <f>VLOOKUP(TablaCocina[[#This Row],[Número de Orden]],TablaSala[[Número de Orden]:[Cobro de la Orden]],2,FALSE)</f>
        <v>Sí</v>
      </c>
    </row>
    <row r="1668" spans="1:14">
      <c r="A1668" s="6">
        <v>676</v>
      </c>
      <c r="B1668" s="12">
        <v>7</v>
      </c>
      <c r="C1668" s="6" t="s">
        <v>200</v>
      </c>
      <c r="D1668" s="12" t="s">
        <v>1148</v>
      </c>
      <c r="E1668" s="6">
        <v>19</v>
      </c>
      <c r="F1668" s="12">
        <v>31</v>
      </c>
      <c r="G1668" s="12">
        <f>IF(TablaCocina[[#This Row],[Cobro de la orde]]="Sí",F1668*K1668,0)</f>
        <v>31</v>
      </c>
      <c r="H1668" s="12">
        <f>IF(TablaCocina[[#This Row],[Cobro de la orde]]="Sí",(F1668-E1668)*K1668,0)</f>
        <v>12</v>
      </c>
      <c r="I1668" s="12">
        <f>IF(TablaCocina[[#This Row],[Cobro de la orde]]="Sí",F1668*K1668,0)</f>
        <v>31</v>
      </c>
      <c r="J1668" s="46">
        <f>IF(TablaCocina[[#This Row],[Cobro de la orde]]="Sí",H1668/G1668,0)</f>
        <v>0.38709677419354838</v>
      </c>
      <c r="K1668" s="12">
        <v>1</v>
      </c>
      <c r="L1668" s="12">
        <v>45</v>
      </c>
      <c r="M1668" s="6" t="s">
        <v>1142</v>
      </c>
      <c r="N1668" s="12" t="str">
        <f>VLOOKUP(TablaCocina[[#This Row],[Número de Orden]],TablaSala[[Número de Orden]:[Cobro de la Orden]],2,FALSE)</f>
        <v>Sí</v>
      </c>
    </row>
    <row r="1669" spans="1:14">
      <c r="A1669" s="6">
        <v>676</v>
      </c>
      <c r="B1669" s="12">
        <v>7</v>
      </c>
      <c r="C1669" s="6" t="s">
        <v>345</v>
      </c>
      <c r="D1669" s="12" t="s">
        <v>1161</v>
      </c>
      <c r="E1669" s="6">
        <v>14</v>
      </c>
      <c r="F1669" s="12">
        <v>23</v>
      </c>
      <c r="G1669" s="12">
        <f>IF(TablaCocina[[#This Row],[Cobro de la orde]]="Sí",F1669*K1669,0)</f>
        <v>23</v>
      </c>
      <c r="H1669" s="12">
        <f>IF(TablaCocina[[#This Row],[Cobro de la orde]]="Sí",(F1669-E1669)*K1669,0)</f>
        <v>9</v>
      </c>
      <c r="I1669" s="12">
        <f>IF(TablaCocina[[#This Row],[Cobro de la orde]]="Sí",F1669*K1669,0)</f>
        <v>23</v>
      </c>
      <c r="J1669" s="46">
        <f>IF(TablaCocina[[#This Row],[Cobro de la orde]]="Sí",H1669/G1669,0)</f>
        <v>0.39130434782608697</v>
      </c>
      <c r="K1669" s="12">
        <v>1</v>
      </c>
      <c r="L1669" s="12">
        <v>40</v>
      </c>
      <c r="M1669" s="6" t="s">
        <v>1143</v>
      </c>
      <c r="N1669" s="12" t="str">
        <f>VLOOKUP(TablaCocina[[#This Row],[Número de Orden]],TablaSala[[Número de Orden]:[Cobro de la Orden]],2,FALSE)</f>
        <v>Sí</v>
      </c>
    </row>
    <row r="1670" spans="1:14">
      <c r="A1670" s="6">
        <v>676</v>
      </c>
      <c r="B1670" s="12">
        <v>7</v>
      </c>
      <c r="C1670" s="6" t="s">
        <v>71</v>
      </c>
      <c r="D1670" s="12" t="s">
        <v>1154</v>
      </c>
      <c r="E1670" s="6">
        <v>16</v>
      </c>
      <c r="F1670" s="12">
        <v>28</v>
      </c>
      <c r="G1670" s="12">
        <f>IF(TablaCocina[[#This Row],[Cobro de la orde]]="Sí",F1670*K1670,0)</f>
        <v>28</v>
      </c>
      <c r="H1670" s="12">
        <f>IF(TablaCocina[[#This Row],[Cobro de la orde]]="Sí",(F1670-E1670)*K1670,0)</f>
        <v>12</v>
      </c>
      <c r="I1670" s="12">
        <f>IF(TablaCocina[[#This Row],[Cobro de la orde]]="Sí",F1670*K1670,0)</f>
        <v>28</v>
      </c>
      <c r="J1670" s="46">
        <f>IF(TablaCocina[[#This Row],[Cobro de la orde]]="Sí",H1670/G1670,0)</f>
        <v>0.42857142857142855</v>
      </c>
      <c r="K1670" s="12">
        <v>1</v>
      </c>
      <c r="L1670" s="12">
        <v>12</v>
      </c>
      <c r="M1670" s="6" t="s">
        <v>1143</v>
      </c>
      <c r="N1670" s="12" t="str">
        <f>VLOOKUP(TablaCocina[[#This Row],[Número de Orden]],TablaSala[[Número de Orden]:[Cobro de la Orden]],2,FALSE)</f>
        <v>Sí</v>
      </c>
    </row>
    <row r="1671" spans="1:14">
      <c r="A1671" s="6">
        <v>676</v>
      </c>
      <c r="B1671" s="12">
        <v>7</v>
      </c>
      <c r="C1671" s="6" t="s">
        <v>116</v>
      </c>
      <c r="D1671" s="12" t="s">
        <v>1162</v>
      </c>
      <c r="E1671" s="6">
        <v>13</v>
      </c>
      <c r="F1671" s="12">
        <v>21</v>
      </c>
      <c r="G1671" s="12">
        <f>IF(TablaCocina[[#This Row],[Cobro de la orde]]="Sí",F1671*K1671,0)</f>
        <v>42</v>
      </c>
      <c r="H1671" s="12">
        <f>IF(TablaCocina[[#This Row],[Cobro de la orde]]="Sí",(F1671-E1671)*K1671,0)</f>
        <v>16</v>
      </c>
      <c r="I1671" s="12">
        <f>IF(TablaCocina[[#This Row],[Cobro de la orde]]="Sí",F1671*K1671,0)</f>
        <v>42</v>
      </c>
      <c r="J1671" s="46">
        <f>IF(TablaCocina[[#This Row],[Cobro de la orde]]="Sí",H1671/G1671,0)</f>
        <v>0.38095238095238093</v>
      </c>
      <c r="K1671" s="12">
        <v>2</v>
      </c>
      <c r="L1671" s="12">
        <v>24</v>
      </c>
      <c r="M1671" s="6" t="s">
        <v>1142</v>
      </c>
      <c r="N1671" s="12" t="str">
        <f>VLOOKUP(TablaCocina[[#This Row],[Número de Orden]],TablaSala[[Número de Orden]:[Cobro de la Orden]],2,FALSE)</f>
        <v>Sí</v>
      </c>
    </row>
    <row r="1672" spans="1:14">
      <c r="A1672" s="6">
        <v>677</v>
      </c>
      <c r="B1672" s="12">
        <v>14</v>
      </c>
      <c r="C1672" s="6" t="s">
        <v>255</v>
      </c>
      <c r="D1672" s="12" t="s">
        <v>1160</v>
      </c>
      <c r="E1672" s="6">
        <v>12</v>
      </c>
      <c r="F1672" s="12">
        <v>20</v>
      </c>
      <c r="G1672" s="12">
        <f>IF(TablaCocina[[#This Row],[Cobro de la orde]]="Sí",F1672*K1672,0)</f>
        <v>0</v>
      </c>
      <c r="H1672" s="12">
        <f>IF(TablaCocina[[#This Row],[Cobro de la orde]]="Sí",(F1672-E1672)*K1672,0)</f>
        <v>0</v>
      </c>
      <c r="I1672" s="12">
        <f>IF(TablaCocina[[#This Row],[Cobro de la orde]]="Sí",F1672*K1672,0)</f>
        <v>0</v>
      </c>
      <c r="J1672" s="46">
        <f>IF(TablaCocina[[#This Row],[Cobro de la orde]]="Sí",H1672/G1672,0)</f>
        <v>0</v>
      </c>
      <c r="K1672" s="12">
        <v>2</v>
      </c>
      <c r="L1672" s="12">
        <v>55</v>
      </c>
      <c r="M1672" s="6" t="s">
        <v>1142</v>
      </c>
      <c r="N1672" s="12" t="str">
        <f>VLOOKUP(TablaCocina[[#This Row],[Número de Orden]],TablaSala[[Número de Orden]:[Cobro de la Orden]],2,FALSE)</f>
        <v>No</v>
      </c>
    </row>
    <row r="1673" spans="1:14">
      <c r="A1673" s="6">
        <v>677</v>
      </c>
      <c r="B1673" s="12">
        <v>14</v>
      </c>
      <c r="C1673" s="6" t="s">
        <v>47</v>
      </c>
      <c r="D1673" s="12" t="s">
        <v>1156</v>
      </c>
      <c r="E1673" s="6">
        <v>21</v>
      </c>
      <c r="F1673" s="12">
        <v>35</v>
      </c>
      <c r="G1673" s="12">
        <f>IF(TablaCocina[[#This Row],[Cobro de la orde]]="Sí",F1673*K1673,0)</f>
        <v>0</v>
      </c>
      <c r="H1673" s="12">
        <f>IF(TablaCocina[[#This Row],[Cobro de la orde]]="Sí",(F1673-E1673)*K1673,0)</f>
        <v>0</v>
      </c>
      <c r="I1673" s="12">
        <f>IF(TablaCocina[[#This Row],[Cobro de la orde]]="Sí",F1673*K1673,0)</f>
        <v>0</v>
      </c>
      <c r="J1673" s="46">
        <f>IF(TablaCocina[[#This Row],[Cobro de la orde]]="Sí",H1673/G1673,0)</f>
        <v>0</v>
      </c>
      <c r="K1673" s="12">
        <v>2</v>
      </c>
      <c r="L1673" s="12">
        <v>59</v>
      </c>
      <c r="M1673" s="6" t="s">
        <v>1143</v>
      </c>
      <c r="N1673" s="12" t="str">
        <f>VLOOKUP(TablaCocina[[#This Row],[Número de Orden]],TablaSala[[Número de Orden]:[Cobro de la Orden]],2,FALSE)</f>
        <v>No</v>
      </c>
    </row>
    <row r="1674" spans="1:14">
      <c r="A1674" s="6">
        <v>677</v>
      </c>
      <c r="B1674" s="12">
        <v>14</v>
      </c>
      <c r="C1674" s="6" t="s">
        <v>91</v>
      </c>
      <c r="D1674" s="12" t="s">
        <v>1159</v>
      </c>
      <c r="E1674" s="6">
        <v>20</v>
      </c>
      <c r="F1674" s="12">
        <v>34</v>
      </c>
      <c r="G1674" s="12">
        <f>IF(TablaCocina[[#This Row],[Cobro de la orde]]="Sí",F1674*K1674,0)</f>
        <v>0</v>
      </c>
      <c r="H1674" s="12">
        <f>IF(TablaCocina[[#This Row],[Cobro de la orde]]="Sí",(F1674-E1674)*K1674,0)</f>
        <v>0</v>
      </c>
      <c r="I1674" s="12">
        <f>IF(TablaCocina[[#This Row],[Cobro de la orde]]="Sí",F1674*K1674,0)</f>
        <v>0</v>
      </c>
      <c r="J1674" s="46">
        <f>IF(TablaCocina[[#This Row],[Cobro de la orde]]="Sí",H1674/G1674,0)</f>
        <v>0</v>
      </c>
      <c r="K1674" s="12">
        <v>1</v>
      </c>
      <c r="L1674" s="12">
        <v>34</v>
      </c>
      <c r="M1674" s="6" t="s">
        <v>1143</v>
      </c>
      <c r="N1674" s="12" t="str">
        <f>VLOOKUP(TablaCocina[[#This Row],[Número de Orden]],TablaSala[[Número de Orden]:[Cobro de la Orden]],2,FALSE)</f>
        <v>No</v>
      </c>
    </row>
    <row r="1675" spans="1:14">
      <c r="A1675" s="6">
        <v>678</v>
      </c>
      <c r="B1675" s="12">
        <v>19</v>
      </c>
      <c r="C1675" s="6" t="s">
        <v>65</v>
      </c>
      <c r="D1675" s="12" t="s">
        <v>1152</v>
      </c>
      <c r="E1675" s="6">
        <v>17</v>
      </c>
      <c r="F1675" s="12">
        <v>29</v>
      </c>
      <c r="G1675" s="12">
        <f>IF(TablaCocina[[#This Row],[Cobro de la orde]]="Sí",F1675*K1675,0)</f>
        <v>29</v>
      </c>
      <c r="H1675" s="12">
        <f>IF(TablaCocina[[#This Row],[Cobro de la orde]]="Sí",(F1675-E1675)*K1675,0)</f>
        <v>12</v>
      </c>
      <c r="I1675" s="12">
        <f>IF(TablaCocina[[#This Row],[Cobro de la orde]]="Sí",F1675*K1675,0)</f>
        <v>29</v>
      </c>
      <c r="J1675" s="46">
        <f>IF(TablaCocina[[#This Row],[Cobro de la orde]]="Sí",H1675/G1675,0)</f>
        <v>0.41379310344827586</v>
      </c>
      <c r="K1675" s="12">
        <v>1</v>
      </c>
      <c r="L1675" s="12">
        <v>27</v>
      </c>
      <c r="M1675" s="6" t="s">
        <v>1142</v>
      </c>
      <c r="N1675" s="12" t="str">
        <f>VLOOKUP(TablaCocina[[#This Row],[Número de Orden]],TablaSala[[Número de Orden]:[Cobro de la Orden]],2,FALSE)</f>
        <v>Sí</v>
      </c>
    </row>
    <row r="1676" spans="1:14">
      <c r="A1676" s="6">
        <v>678</v>
      </c>
      <c r="B1676" s="12">
        <v>19</v>
      </c>
      <c r="C1676" s="6" t="s">
        <v>194</v>
      </c>
      <c r="D1676" s="12" t="s">
        <v>1155</v>
      </c>
      <c r="E1676" s="6">
        <v>11</v>
      </c>
      <c r="F1676" s="12">
        <v>19</v>
      </c>
      <c r="G1676" s="12">
        <f>IF(TablaCocina[[#This Row],[Cobro de la orde]]="Sí",F1676*K1676,0)</f>
        <v>57</v>
      </c>
      <c r="H1676" s="12">
        <f>IF(TablaCocina[[#This Row],[Cobro de la orde]]="Sí",(F1676-E1676)*K1676,0)</f>
        <v>24</v>
      </c>
      <c r="I1676" s="12">
        <f>IF(TablaCocina[[#This Row],[Cobro de la orde]]="Sí",F1676*K1676,0)</f>
        <v>57</v>
      </c>
      <c r="J1676" s="46">
        <f>IF(TablaCocina[[#This Row],[Cobro de la orde]]="Sí",H1676/G1676,0)</f>
        <v>0.42105263157894735</v>
      </c>
      <c r="K1676" s="12">
        <v>3</v>
      </c>
      <c r="L1676" s="12">
        <v>37</v>
      </c>
      <c r="M1676" s="6" t="s">
        <v>1143</v>
      </c>
      <c r="N1676" s="12" t="str">
        <f>VLOOKUP(TablaCocina[[#This Row],[Número de Orden]],TablaSala[[Número de Orden]:[Cobro de la Orden]],2,FALSE)</f>
        <v>Sí</v>
      </c>
    </row>
    <row r="1677" spans="1:14">
      <c r="A1677" s="6">
        <v>678</v>
      </c>
      <c r="B1677" s="12">
        <v>19</v>
      </c>
      <c r="C1677" s="6" t="s">
        <v>47</v>
      </c>
      <c r="D1677" s="12" t="s">
        <v>1156</v>
      </c>
      <c r="E1677" s="6">
        <v>21</v>
      </c>
      <c r="F1677" s="12">
        <v>35</v>
      </c>
      <c r="G1677" s="12">
        <f>IF(TablaCocina[[#This Row],[Cobro de la orde]]="Sí",F1677*K1677,0)</f>
        <v>70</v>
      </c>
      <c r="H1677" s="12">
        <f>IF(TablaCocina[[#This Row],[Cobro de la orde]]="Sí",(F1677-E1677)*K1677,0)</f>
        <v>28</v>
      </c>
      <c r="I1677" s="12">
        <f>IF(TablaCocina[[#This Row],[Cobro de la orde]]="Sí",F1677*K1677,0)</f>
        <v>70</v>
      </c>
      <c r="J1677" s="46">
        <f>IF(TablaCocina[[#This Row],[Cobro de la orde]]="Sí",H1677/G1677,0)</f>
        <v>0.4</v>
      </c>
      <c r="K1677" s="12">
        <v>2</v>
      </c>
      <c r="L1677" s="12">
        <v>37</v>
      </c>
      <c r="M1677" s="6" t="s">
        <v>1143</v>
      </c>
      <c r="N1677" s="12" t="str">
        <f>VLOOKUP(TablaCocina[[#This Row],[Número de Orden]],TablaSala[[Número de Orden]:[Cobro de la Orden]],2,FALSE)</f>
        <v>Sí</v>
      </c>
    </row>
    <row r="1678" spans="1:14">
      <c r="A1678" s="6">
        <v>678</v>
      </c>
      <c r="B1678" s="12">
        <v>19</v>
      </c>
      <c r="C1678" s="6" t="s">
        <v>273</v>
      </c>
      <c r="D1678" s="12" t="s">
        <v>1146</v>
      </c>
      <c r="E1678" s="6">
        <v>14</v>
      </c>
      <c r="F1678" s="12">
        <v>24</v>
      </c>
      <c r="G1678" s="12">
        <f>IF(TablaCocina[[#This Row],[Cobro de la orde]]="Sí",F1678*K1678,0)</f>
        <v>48</v>
      </c>
      <c r="H1678" s="12">
        <f>IF(TablaCocina[[#This Row],[Cobro de la orde]]="Sí",(F1678-E1678)*K1678,0)</f>
        <v>20</v>
      </c>
      <c r="I1678" s="12">
        <f>IF(TablaCocina[[#This Row],[Cobro de la orde]]="Sí",F1678*K1678,0)</f>
        <v>48</v>
      </c>
      <c r="J1678" s="46">
        <f>IF(TablaCocina[[#This Row],[Cobro de la orde]]="Sí",H1678/G1678,0)</f>
        <v>0.41666666666666669</v>
      </c>
      <c r="K1678" s="12">
        <v>2</v>
      </c>
      <c r="L1678" s="12">
        <v>20</v>
      </c>
      <c r="M1678" s="6" t="s">
        <v>1143</v>
      </c>
      <c r="N1678" s="12" t="str">
        <f>VLOOKUP(TablaCocina[[#This Row],[Número de Orden]],TablaSala[[Número de Orden]:[Cobro de la Orden]],2,FALSE)</f>
        <v>Sí</v>
      </c>
    </row>
    <row r="1679" spans="1:14">
      <c r="A1679" s="6">
        <v>679</v>
      </c>
      <c r="B1679" s="12">
        <v>9</v>
      </c>
      <c r="C1679" s="6" t="s">
        <v>116</v>
      </c>
      <c r="D1679" s="12" t="s">
        <v>1162</v>
      </c>
      <c r="E1679" s="6">
        <v>13</v>
      </c>
      <c r="F1679" s="12">
        <v>21</v>
      </c>
      <c r="G1679" s="12">
        <f>IF(TablaCocina[[#This Row],[Cobro de la orde]]="Sí",F1679*K1679,0)</f>
        <v>42</v>
      </c>
      <c r="H1679" s="12">
        <f>IF(TablaCocina[[#This Row],[Cobro de la orde]]="Sí",(F1679-E1679)*K1679,0)</f>
        <v>16</v>
      </c>
      <c r="I1679" s="12">
        <f>IF(TablaCocina[[#This Row],[Cobro de la orde]]="Sí",F1679*K1679,0)</f>
        <v>42</v>
      </c>
      <c r="J1679" s="46">
        <f>IF(TablaCocina[[#This Row],[Cobro de la orde]]="Sí",H1679/G1679,0)</f>
        <v>0.38095238095238093</v>
      </c>
      <c r="K1679" s="12">
        <v>2</v>
      </c>
      <c r="L1679" s="12">
        <v>27</v>
      </c>
      <c r="M1679" s="6" t="s">
        <v>1143</v>
      </c>
      <c r="N1679" s="12" t="str">
        <f>VLOOKUP(TablaCocina[[#This Row],[Número de Orden]],TablaSala[[Número de Orden]:[Cobro de la Orden]],2,FALSE)</f>
        <v>Sí</v>
      </c>
    </row>
    <row r="1680" spans="1:14">
      <c r="A1680" s="6">
        <v>679</v>
      </c>
      <c r="B1680" s="12">
        <v>9</v>
      </c>
      <c r="C1680" s="6" t="s">
        <v>270</v>
      </c>
      <c r="D1680" s="12" t="s">
        <v>1164</v>
      </c>
      <c r="E1680" s="6">
        <v>15</v>
      </c>
      <c r="F1680" s="12">
        <v>26</v>
      </c>
      <c r="G1680" s="12">
        <f>IF(TablaCocina[[#This Row],[Cobro de la orde]]="Sí",F1680*K1680,0)</f>
        <v>26</v>
      </c>
      <c r="H1680" s="12">
        <f>IF(TablaCocina[[#This Row],[Cobro de la orde]]="Sí",(F1680-E1680)*K1680,0)</f>
        <v>11</v>
      </c>
      <c r="I1680" s="12">
        <f>IF(TablaCocina[[#This Row],[Cobro de la orde]]="Sí",F1680*K1680,0)</f>
        <v>26</v>
      </c>
      <c r="J1680" s="46">
        <f>IF(TablaCocina[[#This Row],[Cobro de la orde]]="Sí",H1680/G1680,0)</f>
        <v>0.42307692307692307</v>
      </c>
      <c r="K1680" s="12">
        <v>1</v>
      </c>
      <c r="L1680" s="12">
        <v>11</v>
      </c>
      <c r="M1680" s="6" t="s">
        <v>1143</v>
      </c>
      <c r="N1680" s="12" t="str">
        <f>VLOOKUP(TablaCocina[[#This Row],[Número de Orden]],TablaSala[[Número de Orden]:[Cobro de la Orden]],2,FALSE)</f>
        <v>Sí</v>
      </c>
    </row>
    <row r="1681" spans="1:14">
      <c r="A1681" s="6">
        <v>679</v>
      </c>
      <c r="B1681" s="12">
        <v>9</v>
      </c>
      <c r="C1681" s="6" t="s">
        <v>71</v>
      </c>
      <c r="D1681" s="12" t="s">
        <v>1154</v>
      </c>
      <c r="E1681" s="6">
        <v>16</v>
      </c>
      <c r="F1681" s="12">
        <v>28</v>
      </c>
      <c r="G1681" s="12">
        <f>IF(TablaCocina[[#This Row],[Cobro de la orde]]="Sí",F1681*K1681,0)</f>
        <v>56</v>
      </c>
      <c r="H1681" s="12">
        <f>IF(TablaCocina[[#This Row],[Cobro de la orde]]="Sí",(F1681-E1681)*K1681,0)</f>
        <v>24</v>
      </c>
      <c r="I1681" s="12">
        <f>IF(TablaCocina[[#This Row],[Cobro de la orde]]="Sí",F1681*K1681,0)</f>
        <v>56</v>
      </c>
      <c r="J1681" s="46">
        <f>IF(TablaCocina[[#This Row],[Cobro de la orde]]="Sí",H1681/G1681,0)</f>
        <v>0.42857142857142855</v>
      </c>
      <c r="K1681" s="12">
        <v>2</v>
      </c>
      <c r="L1681" s="12">
        <v>16</v>
      </c>
      <c r="M1681" s="6" t="s">
        <v>1143</v>
      </c>
      <c r="N1681" s="12" t="str">
        <f>VLOOKUP(TablaCocina[[#This Row],[Número de Orden]],TablaSala[[Número de Orden]:[Cobro de la Orden]],2,FALSE)</f>
        <v>Sí</v>
      </c>
    </row>
    <row r="1682" spans="1:14">
      <c r="A1682" s="6">
        <v>679</v>
      </c>
      <c r="B1682" s="12">
        <v>9</v>
      </c>
      <c r="C1682" s="6" t="s">
        <v>209</v>
      </c>
      <c r="D1682" s="12" t="s">
        <v>1165</v>
      </c>
      <c r="E1682" s="6">
        <v>15</v>
      </c>
      <c r="F1682" s="12">
        <v>25</v>
      </c>
      <c r="G1682" s="12">
        <f>IF(TablaCocina[[#This Row],[Cobro de la orde]]="Sí",F1682*K1682,0)</f>
        <v>75</v>
      </c>
      <c r="H1682" s="12">
        <f>IF(TablaCocina[[#This Row],[Cobro de la orde]]="Sí",(F1682-E1682)*K1682,0)</f>
        <v>30</v>
      </c>
      <c r="I1682" s="12">
        <f>IF(TablaCocina[[#This Row],[Cobro de la orde]]="Sí",F1682*K1682,0)</f>
        <v>75</v>
      </c>
      <c r="J1682" s="46">
        <f>IF(TablaCocina[[#This Row],[Cobro de la orde]]="Sí",H1682/G1682,0)</f>
        <v>0.4</v>
      </c>
      <c r="K1682" s="12">
        <v>3</v>
      </c>
      <c r="L1682" s="12">
        <v>52</v>
      </c>
      <c r="M1682" s="6" t="s">
        <v>1143</v>
      </c>
      <c r="N1682" s="12" t="str">
        <f>VLOOKUP(TablaCocina[[#This Row],[Número de Orden]],TablaSala[[Número de Orden]:[Cobro de la Orden]],2,FALSE)</f>
        <v>Sí</v>
      </c>
    </row>
    <row r="1683" spans="1:14">
      <c r="A1683" s="6">
        <v>680</v>
      </c>
      <c r="B1683" s="12">
        <v>5</v>
      </c>
      <c r="C1683" s="6" t="s">
        <v>131</v>
      </c>
      <c r="D1683" s="12" t="s">
        <v>1163</v>
      </c>
      <c r="E1683" s="6">
        <v>10</v>
      </c>
      <c r="F1683" s="12">
        <v>18</v>
      </c>
      <c r="G1683" s="12">
        <f>IF(TablaCocina[[#This Row],[Cobro de la orde]]="Sí",F1683*K1683,0)</f>
        <v>36</v>
      </c>
      <c r="H1683" s="12">
        <f>IF(TablaCocina[[#This Row],[Cobro de la orde]]="Sí",(F1683-E1683)*K1683,0)</f>
        <v>16</v>
      </c>
      <c r="I1683" s="12">
        <f>IF(TablaCocina[[#This Row],[Cobro de la orde]]="Sí",F1683*K1683,0)</f>
        <v>36</v>
      </c>
      <c r="J1683" s="46">
        <f>IF(TablaCocina[[#This Row],[Cobro de la orde]]="Sí",H1683/G1683,0)</f>
        <v>0.44444444444444442</v>
      </c>
      <c r="K1683" s="12">
        <v>2</v>
      </c>
      <c r="L1683" s="12">
        <v>6</v>
      </c>
      <c r="M1683" s="6" t="s">
        <v>1143</v>
      </c>
      <c r="N1683" s="12" t="str">
        <f>VLOOKUP(TablaCocina[[#This Row],[Número de Orden]],TablaSala[[Número de Orden]:[Cobro de la Orden]],2,FALSE)</f>
        <v>Sí</v>
      </c>
    </row>
    <row r="1684" spans="1:14">
      <c r="A1684" s="6">
        <v>680</v>
      </c>
      <c r="B1684" s="12">
        <v>5</v>
      </c>
      <c r="C1684" s="6" t="s">
        <v>255</v>
      </c>
      <c r="D1684" s="12" t="s">
        <v>1160</v>
      </c>
      <c r="E1684" s="6">
        <v>12</v>
      </c>
      <c r="F1684" s="12">
        <v>20</v>
      </c>
      <c r="G1684" s="12">
        <f>IF(TablaCocina[[#This Row],[Cobro de la orde]]="Sí",F1684*K1684,0)</f>
        <v>60</v>
      </c>
      <c r="H1684" s="12">
        <f>IF(TablaCocina[[#This Row],[Cobro de la orde]]="Sí",(F1684-E1684)*K1684,0)</f>
        <v>24</v>
      </c>
      <c r="I1684" s="12">
        <f>IF(TablaCocina[[#This Row],[Cobro de la orde]]="Sí",F1684*K1684,0)</f>
        <v>60</v>
      </c>
      <c r="J1684" s="46">
        <f>IF(TablaCocina[[#This Row],[Cobro de la orde]]="Sí",H1684/G1684,0)</f>
        <v>0.4</v>
      </c>
      <c r="K1684" s="12">
        <v>3</v>
      </c>
      <c r="L1684" s="12">
        <v>49</v>
      </c>
      <c r="M1684" s="6" t="s">
        <v>1143</v>
      </c>
      <c r="N1684" s="12" t="str">
        <f>VLOOKUP(TablaCocina[[#This Row],[Número de Orden]],TablaSala[[Número de Orden]:[Cobro de la Orden]],2,FALSE)</f>
        <v>Sí</v>
      </c>
    </row>
    <row r="1685" spans="1:14">
      <c r="A1685" s="6">
        <v>680</v>
      </c>
      <c r="B1685" s="12">
        <v>5</v>
      </c>
      <c r="C1685" s="6" t="s">
        <v>453</v>
      </c>
      <c r="D1685" s="12" t="s">
        <v>1153</v>
      </c>
      <c r="E1685" s="6">
        <v>20</v>
      </c>
      <c r="F1685" s="12">
        <v>33</v>
      </c>
      <c r="G1685" s="12">
        <f>IF(TablaCocina[[#This Row],[Cobro de la orde]]="Sí",F1685*K1685,0)</f>
        <v>66</v>
      </c>
      <c r="H1685" s="12">
        <f>IF(TablaCocina[[#This Row],[Cobro de la orde]]="Sí",(F1685-E1685)*K1685,0)</f>
        <v>26</v>
      </c>
      <c r="I1685" s="12">
        <f>IF(TablaCocina[[#This Row],[Cobro de la orde]]="Sí",F1685*K1685,0)</f>
        <v>66</v>
      </c>
      <c r="J1685" s="46">
        <f>IF(TablaCocina[[#This Row],[Cobro de la orde]]="Sí",H1685/G1685,0)</f>
        <v>0.39393939393939392</v>
      </c>
      <c r="K1685" s="12">
        <v>2</v>
      </c>
      <c r="L1685" s="12">
        <v>56</v>
      </c>
      <c r="M1685" s="6" t="s">
        <v>1142</v>
      </c>
      <c r="N1685" s="12" t="str">
        <f>VLOOKUP(TablaCocina[[#This Row],[Número de Orden]],TablaSala[[Número de Orden]:[Cobro de la Orden]],2,FALSE)</f>
        <v>Sí</v>
      </c>
    </row>
    <row r="1686" spans="1:14">
      <c r="A1686" s="6">
        <v>681</v>
      </c>
      <c r="B1686" s="12">
        <v>2</v>
      </c>
      <c r="C1686" s="6" t="s">
        <v>453</v>
      </c>
      <c r="D1686" s="12" t="s">
        <v>1153</v>
      </c>
      <c r="E1686" s="6">
        <v>20</v>
      </c>
      <c r="F1686" s="12">
        <v>33</v>
      </c>
      <c r="G1686" s="12">
        <f>IF(TablaCocina[[#This Row],[Cobro de la orde]]="Sí",F1686*K1686,0)</f>
        <v>33</v>
      </c>
      <c r="H1686" s="12">
        <f>IF(TablaCocina[[#This Row],[Cobro de la orde]]="Sí",(F1686-E1686)*K1686,0)</f>
        <v>13</v>
      </c>
      <c r="I1686" s="12">
        <f>IF(TablaCocina[[#This Row],[Cobro de la orde]]="Sí",F1686*K1686,0)</f>
        <v>33</v>
      </c>
      <c r="J1686" s="46">
        <f>IF(TablaCocina[[#This Row],[Cobro de la orde]]="Sí",H1686/G1686,0)</f>
        <v>0.39393939393939392</v>
      </c>
      <c r="K1686" s="12">
        <v>1</v>
      </c>
      <c r="L1686" s="12">
        <v>44</v>
      </c>
      <c r="M1686" s="6" t="s">
        <v>1142</v>
      </c>
      <c r="N1686" s="12" t="str">
        <f>VLOOKUP(TablaCocina[[#This Row],[Número de Orden]],TablaSala[[Número de Orden]:[Cobro de la Orden]],2,FALSE)</f>
        <v>Sí</v>
      </c>
    </row>
    <row r="1687" spans="1:14">
      <c r="A1687" s="6">
        <v>681</v>
      </c>
      <c r="B1687" s="12">
        <v>2</v>
      </c>
      <c r="C1687" s="6" t="s">
        <v>116</v>
      </c>
      <c r="D1687" s="12" t="s">
        <v>1162</v>
      </c>
      <c r="E1687" s="6">
        <v>13</v>
      </c>
      <c r="F1687" s="12">
        <v>21</v>
      </c>
      <c r="G1687" s="12">
        <f>IF(TablaCocina[[#This Row],[Cobro de la orde]]="Sí",F1687*K1687,0)</f>
        <v>42</v>
      </c>
      <c r="H1687" s="12">
        <f>IF(TablaCocina[[#This Row],[Cobro de la orde]]="Sí",(F1687-E1687)*K1687,0)</f>
        <v>16</v>
      </c>
      <c r="I1687" s="12">
        <f>IF(TablaCocina[[#This Row],[Cobro de la orde]]="Sí",F1687*K1687,0)</f>
        <v>42</v>
      </c>
      <c r="J1687" s="46">
        <f>IF(TablaCocina[[#This Row],[Cobro de la orde]]="Sí",H1687/G1687,0)</f>
        <v>0.38095238095238093</v>
      </c>
      <c r="K1687" s="12">
        <v>2</v>
      </c>
      <c r="L1687" s="12">
        <v>21</v>
      </c>
      <c r="M1687" s="6" t="s">
        <v>1143</v>
      </c>
      <c r="N1687" s="12" t="str">
        <f>VLOOKUP(TablaCocina[[#This Row],[Número de Orden]],TablaSala[[Número de Orden]:[Cobro de la Orden]],2,FALSE)</f>
        <v>Sí</v>
      </c>
    </row>
    <row r="1688" spans="1:14">
      <c r="A1688" s="6">
        <v>682</v>
      </c>
      <c r="B1688" s="12">
        <v>1</v>
      </c>
      <c r="C1688" s="6" t="s">
        <v>345</v>
      </c>
      <c r="D1688" s="12" t="s">
        <v>1161</v>
      </c>
      <c r="E1688" s="6">
        <v>14</v>
      </c>
      <c r="F1688" s="12">
        <v>23</v>
      </c>
      <c r="G1688" s="12">
        <f>IF(TablaCocina[[#This Row],[Cobro de la orde]]="Sí",F1688*K1688,0)</f>
        <v>23</v>
      </c>
      <c r="H1688" s="12">
        <f>IF(TablaCocina[[#This Row],[Cobro de la orde]]="Sí",(F1688-E1688)*K1688,0)</f>
        <v>9</v>
      </c>
      <c r="I1688" s="12">
        <f>IF(TablaCocina[[#This Row],[Cobro de la orde]]="Sí",F1688*K1688,0)</f>
        <v>23</v>
      </c>
      <c r="J1688" s="46">
        <f>IF(TablaCocina[[#This Row],[Cobro de la orde]]="Sí",H1688/G1688,0)</f>
        <v>0.39130434782608697</v>
      </c>
      <c r="K1688" s="12">
        <v>1</v>
      </c>
      <c r="L1688" s="12">
        <v>43</v>
      </c>
      <c r="M1688" s="6" t="s">
        <v>1142</v>
      </c>
      <c r="N1688" s="12" t="str">
        <f>VLOOKUP(TablaCocina[[#This Row],[Número de Orden]],TablaSala[[Número de Orden]:[Cobro de la Orden]],2,FALSE)</f>
        <v>Sí</v>
      </c>
    </row>
    <row r="1689" spans="1:14">
      <c r="A1689" s="6">
        <v>683</v>
      </c>
      <c r="B1689" s="12">
        <v>2</v>
      </c>
      <c r="C1689" s="6" t="s">
        <v>349</v>
      </c>
      <c r="D1689" s="12" t="s">
        <v>1158</v>
      </c>
      <c r="E1689" s="6">
        <v>13</v>
      </c>
      <c r="F1689" s="12">
        <v>22</v>
      </c>
      <c r="G1689" s="12">
        <f>IF(TablaCocina[[#This Row],[Cobro de la orde]]="Sí",F1689*K1689,0)</f>
        <v>22</v>
      </c>
      <c r="H1689" s="12">
        <f>IF(TablaCocina[[#This Row],[Cobro de la orde]]="Sí",(F1689-E1689)*K1689,0)</f>
        <v>9</v>
      </c>
      <c r="I1689" s="12">
        <f>IF(TablaCocina[[#This Row],[Cobro de la orde]]="Sí",F1689*K1689,0)</f>
        <v>22</v>
      </c>
      <c r="J1689" s="46">
        <f>IF(TablaCocina[[#This Row],[Cobro de la orde]]="Sí",H1689/G1689,0)</f>
        <v>0.40909090909090912</v>
      </c>
      <c r="K1689" s="12">
        <v>1</v>
      </c>
      <c r="L1689" s="12">
        <v>25</v>
      </c>
      <c r="M1689" s="6" t="s">
        <v>1143</v>
      </c>
      <c r="N1689" s="12" t="str">
        <f>VLOOKUP(TablaCocina[[#This Row],[Número de Orden]],TablaSala[[Número de Orden]:[Cobro de la Orden]],2,FALSE)</f>
        <v>Sí</v>
      </c>
    </row>
    <row r="1690" spans="1:14">
      <c r="A1690" s="6">
        <v>683</v>
      </c>
      <c r="B1690" s="12">
        <v>2</v>
      </c>
      <c r="C1690" s="6" t="s">
        <v>255</v>
      </c>
      <c r="D1690" s="12" t="s">
        <v>1160</v>
      </c>
      <c r="E1690" s="6">
        <v>12</v>
      </c>
      <c r="F1690" s="12">
        <v>20</v>
      </c>
      <c r="G1690" s="12">
        <f>IF(TablaCocina[[#This Row],[Cobro de la orde]]="Sí",F1690*K1690,0)</f>
        <v>40</v>
      </c>
      <c r="H1690" s="12">
        <f>IF(TablaCocina[[#This Row],[Cobro de la orde]]="Sí",(F1690-E1690)*K1690,0)</f>
        <v>16</v>
      </c>
      <c r="I1690" s="12">
        <f>IF(TablaCocina[[#This Row],[Cobro de la orde]]="Sí",F1690*K1690,0)</f>
        <v>40</v>
      </c>
      <c r="J1690" s="46">
        <f>IF(TablaCocina[[#This Row],[Cobro de la orde]]="Sí",H1690/G1690,0)</f>
        <v>0.4</v>
      </c>
      <c r="K1690" s="12">
        <v>2</v>
      </c>
      <c r="L1690" s="12">
        <v>35</v>
      </c>
      <c r="M1690" s="6" t="s">
        <v>1142</v>
      </c>
      <c r="N1690" s="12" t="str">
        <f>VLOOKUP(TablaCocina[[#This Row],[Número de Orden]],TablaSala[[Número de Orden]:[Cobro de la Orden]],2,FALSE)</f>
        <v>Sí</v>
      </c>
    </row>
    <row r="1691" spans="1:14">
      <c r="A1691" s="6">
        <v>683</v>
      </c>
      <c r="B1691" s="12">
        <v>2</v>
      </c>
      <c r="C1691" s="6" t="s">
        <v>79</v>
      </c>
      <c r="D1691" s="12" t="s">
        <v>1150</v>
      </c>
      <c r="E1691" s="6">
        <v>25</v>
      </c>
      <c r="F1691" s="12">
        <v>40</v>
      </c>
      <c r="G1691" s="12">
        <f>IF(TablaCocina[[#This Row],[Cobro de la orde]]="Sí",F1691*K1691,0)</f>
        <v>40</v>
      </c>
      <c r="H1691" s="12">
        <f>IF(TablaCocina[[#This Row],[Cobro de la orde]]="Sí",(F1691-E1691)*K1691,0)</f>
        <v>15</v>
      </c>
      <c r="I1691" s="12">
        <f>IF(TablaCocina[[#This Row],[Cobro de la orde]]="Sí",F1691*K1691,0)</f>
        <v>40</v>
      </c>
      <c r="J1691" s="46">
        <f>IF(TablaCocina[[#This Row],[Cobro de la orde]]="Sí",H1691/G1691,0)</f>
        <v>0.375</v>
      </c>
      <c r="K1691" s="12">
        <v>1</v>
      </c>
      <c r="L1691" s="12">
        <v>6</v>
      </c>
      <c r="M1691" s="6" t="s">
        <v>1143</v>
      </c>
      <c r="N1691" s="12" t="str">
        <f>VLOOKUP(TablaCocina[[#This Row],[Número de Orden]],TablaSala[[Número de Orden]:[Cobro de la Orden]],2,FALSE)</f>
        <v>Sí</v>
      </c>
    </row>
    <row r="1692" spans="1:14">
      <c r="A1692" s="6">
        <v>683</v>
      </c>
      <c r="B1692" s="12">
        <v>2</v>
      </c>
      <c r="C1692" s="6" t="s">
        <v>200</v>
      </c>
      <c r="D1692" s="12" t="s">
        <v>1148</v>
      </c>
      <c r="E1692" s="6">
        <v>19</v>
      </c>
      <c r="F1692" s="12">
        <v>31</v>
      </c>
      <c r="G1692" s="12">
        <f>IF(TablaCocina[[#This Row],[Cobro de la orde]]="Sí",F1692*K1692,0)</f>
        <v>62</v>
      </c>
      <c r="H1692" s="12">
        <f>IF(TablaCocina[[#This Row],[Cobro de la orde]]="Sí",(F1692-E1692)*K1692,0)</f>
        <v>24</v>
      </c>
      <c r="I1692" s="12">
        <f>IF(TablaCocina[[#This Row],[Cobro de la orde]]="Sí",F1692*K1692,0)</f>
        <v>62</v>
      </c>
      <c r="J1692" s="46">
        <f>IF(TablaCocina[[#This Row],[Cobro de la orde]]="Sí",H1692/G1692,0)</f>
        <v>0.38709677419354838</v>
      </c>
      <c r="K1692" s="12">
        <v>2</v>
      </c>
      <c r="L1692" s="12">
        <v>16</v>
      </c>
      <c r="M1692" s="6" t="s">
        <v>1143</v>
      </c>
      <c r="N1692" s="12" t="str">
        <f>VLOOKUP(TablaCocina[[#This Row],[Número de Orden]],TablaSala[[Número de Orden]:[Cobro de la Orden]],2,FALSE)</f>
        <v>Sí</v>
      </c>
    </row>
    <row r="1693" spans="1:14">
      <c r="A1693" s="6">
        <v>684</v>
      </c>
      <c r="B1693" s="12">
        <v>10</v>
      </c>
      <c r="C1693" s="6" t="s">
        <v>120</v>
      </c>
      <c r="D1693" s="12" t="s">
        <v>1151</v>
      </c>
      <c r="E1693" s="6">
        <v>22</v>
      </c>
      <c r="F1693" s="12">
        <v>36</v>
      </c>
      <c r="G1693" s="12">
        <f>IF(TablaCocina[[#This Row],[Cobro de la orde]]="Sí",F1693*K1693,0)</f>
        <v>0</v>
      </c>
      <c r="H1693" s="12">
        <f>IF(TablaCocina[[#This Row],[Cobro de la orde]]="Sí",(F1693-E1693)*K1693,0)</f>
        <v>0</v>
      </c>
      <c r="I1693" s="12">
        <f>IF(TablaCocina[[#This Row],[Cobro de la orde]]="Sí",F1693*K1693,0)</f>
        <v>0</v>
      </c>
      <c r="J1693" s="46">
        <f>IF(TablaCocina[[#This Row],[Cobro de la orde]]="Sí",H1693/G1693,0)</f>
        <v>0</v>
      </c>
      <c r="K1693" s="12">
        <v>1</v>
      </c>
      <c r="L1693" s="12">
        <v>38</v>
      </c>
      <c r="M1693" s="6" t="s">
        <v>1142</v>
      </c>
      <c r="N1693" s="12" t="str">
        <f>VLOOKUP(TablaCocina[[#This Row],[Número de Orden]],TablaSala[[Número de Orden]:[Cobro de la Orden]],2,FALSE)</f>
        <v>No</v>
      </c>
    </row>
    <row r="1694" spans="1:14">
      <c r="A1694" s="6">
        <v>684</v>
      </c>
      <c r="B1694" s="12">
        <v>10</v>
      </c>
      <c r="C1694" s="6" t="s">
        <v>200</v>
      </c>
      <c r="D1694" s="12" t="s">
        <v>1148</v>
      </c>
      <c r="E1694" s="6">
        <v>19</v>
      </c>
      <c r="F1694" s="12">
        <v>31</v>
      </c>
      <c r="G1694" s="12">
        <f>IF(TablaCocina[[#This Row],[Cobro de la orde]]="Sí",F1694*K1694,0)</f>
        <v>0</v>
      </c>
      <c r="H1694" s="12">
        <f>IF(TablaCocina[[#This Row],[Cobro de la orde]]="Sí",(F1694-E1694)*K1694,0)</f>
        <v>0</v>
      </c>
      <c r="I1694" s="12">
        <f>IF(TablaCocina[[#This Row],[Cobro de la orde]]="Sí",F1694*K1694,0)</f>
        <v>0</v>
      </c>
      <c r="J1694" s="46">
        <f>IF(TablaCocina[[#This Row],[Cobro de la orde]]="Sí",H1694/G1694,0)</f>
        <v>0</v>
      </c>
      <c r="K1694" s="12">
        <v>1</v>
      </c>
      <c r="L1694" s="12">
        <v>10</v>
      </c>
      <c r="M1694" s="6" t="s">
        <v>1143</v>
      </c>
      <c r="N1694" s="12" t="str">
        <f>VLOOKUP(TablaCocina[[#This Row],[Número de Orden]],TablaSala[[Número de Orden]:[Cobro de la Orden]],2,FALSE)</f>
        <v>No</v>
      </c>
    </row>
    <row r="1695" spans="1:14">
      <c r="A1695" s="6">
        <v>684</v>
      </c>
      <c r="B1695" s="12">
        <v>10</v>
      </c>
      <c r="C1695" s="6" t="s">
        <v>270</v>
      </c>
      <c r="D1695" s="12" t="s">
        <v>1164</v>
      </c>
      <c r="E1695" s="6">
        <v>15</v>
      </c>
      <c r="F1695" s="12">
        <v>26</v>
      </c>
      <c r="G1695" s="12">
        <f>IF(TablaCocina[[#This Row],[Cobro de la orde]]="Sí",F1695*K1695,0)</f>
        <v>0</v>
      </c>
      <c r="H1695" s="12">
        <f>IF(TablaCocina[[#This Row],[Cobro de la orde]]="Sí",(F1695-E1695)*K1695,0)</f>
        <v>0</v>
      </c>
      <c r="I1695" s="12">
        <f>IF(TablaCocina[[#This Row],[Cobro de la orde]]="Sí",F1695*K1695,0)</f>
        <v>0</v>
      </c>
      <c r="J1695" s="46">
        <f>IF(TablaCocina[[#This Row],[Cobro de la orde]]="Sí",H1695/G1695,0)</f>
        <v>0</v>
      </c>
      <c r="K1695" s="12">
        <v>1</v>
      </c>
      <c r="L1695" s="12">
        <v>25</v>
      </c>
      <c r="M1695" s="6" t="s">
        <v>1142</v>
      </c>
      <c r="N1695" s="12" t="str">
        <f>VLOOKUP(TablaCocina[[#This Row],[Número de Orden]],TablaSala[[Número de Orden]:[Cobro de la Orden]],2,FALSE)</f>
        <v>No</v>
      </c>
    </row>
    <row r="1696" spans="1:14">
      <c r="A1696" s="6">
        <v>684</v>
      </c>
      <c r="B1696" s="12">
        <v>10</v>
      </c>
      <c r="C1696" s="6" t="s">
        <v>65</v>
      </c>
      <c r="D1696" s="12" t="s">
        <v>1152</v>
      </c>
      <c r="E1696" s="6">
        <v>17</v>
      </c>
      <c r="F1696" s="12">
        <v>29</v>
      </c>
      <c r="G1696" s="12">
        <f>IF(TablaCocina[[#This Row],[Cobro de la orde]]="Sí",F1696*K1696,0)</f>
        <v>0</v>
      </c>
      <c r="H1696" s="12">
        <f>IF(TablaCocina[[#This Row],[Cobro de la orde]]="Sí",(F1696-E1696)*K1696,0)</f>
        <v>0</v>
      </c>
      <c r="I1696" s="12">
        <f>IF(TablaCocina[[#This Row],[Cobro de la orde]]="Sí",F1696*K1696,0)</f>
        <v>0</v>
      </c>
      <c r="J1696" s="46">
        <f>IF(TablaCocina[[#This Row],[Cobro de la orde]]="Sí",H1696/G1696,0)</f>
        <v>0</v>
      </c>
      <c r="K1696" s="12">
        <v>3</v>
      </c>
      <c r="L1696" s="12">
        <v>37</v>
      </c>
      <c r="M1696" s="6" t="s">
        <v>1142</v>
      </c>
      <c r="N1696" s="12" t="str">
        <f>VLOOKUP(TablaCocina[[#This Row],[Número de Orden]],TablaSala[[Número de Orden]:[Cobro de la Orden]],2,FALSE)</f>
        <v>No</v>
      </c>
    </row>
    <row r="1697" spans="1:14">
      <c r="A1697" s="6">
        <v>685</v>
      </c>
      <c r="B1697" s="12">
        <v>5</v>
      </c>
      <c r="C1697" s="6" t="s">
        <v>184</v>
      </c>
      <c r="D1697" s="12" t="s">
        <v>1149</v>
      </c>
      <c r="E1697" s="6">
        <v>16</v>
      </c>
      <c r="F1697" s="12">
        <v>27</v>
      </c>
      <c r="G1697" s="12">
        <f>IF(TablaCocina[[#This Row],[Cobro de la orde]]="Sí",F1697*K1697,0)</f>
        <v>54</v>
      </c>
      <c r="H1697" s="12">
        <f>IF(TablaCocina[[#This Row],[Cobro de la orde]]="Sí",(F1697-E1697)*K1697,0)</f>
        <v>22</v>
      </c>
      <c r="I1697" s="12">
        <f>IF(TablaCocina[[#This Row],[Cobro de la orde]]="Sí",F1697*K1697,0)</f>
        <v>54</v>
      </c>
      <c r="J1697" s="46">
        <f>IF(TablaCocina[[#This Row],[Cobro de la orde]]="Sí",H1697/G1697,0)</f>
        <v>0.40740740740740738</v>
      </c>
      <c r="K1697" s="12">
        <v>2</v>
      </c>
      <c r="L1697" s="12">
        <v>17</v>
      </c>
      <c r="M1697" s="6" t="s">
        <v>1143</v>
      </c>
      <c r="N1697" s="12" t="str">
        <f>VLOOKUP(TablaCocina[[#This Row],[Número de Orden]],TablaSala[[Número de Orden]:[Cobro de la Orden]],2,FALSE)</f>
        <v>Sí</v>
      </c>
    </row>
    <row r="1698" spans="1:14">
      <c r="A1698" s="6">
        <v>686</v>
      </c>
      <c r="B1698" s="12">
        <v>10</v>
      </c>
      <c r="C1698" s="6" t="s">
        <v>200</v>
      </c>
      <c r="D1698" s="12" t="s">
        <v>1148</v>
      </c>
      <c r="E1698" s="6">
        <v>19</v>
      </c>
      <c r="F1698" s="12">
        <v>31</v>
      </c>
      <c r="G1698" s="12">
        <f>IF(TablaCocina[[#This Row],[Cobro de la orde]]="Sí",F1698*K1698,0)</f>
        <v>62</v>
      </c>
      <c r="H1698" s="12">
        <f>IF(TablaCocina[[#This Row],[Cobro de la orde]]="Sí",(F1698-E1698)*K1698,0)</f>
        <v>24</v>
      </c>
      <c r="I1698" s="12">
        <f>IF(TablaCocina[[#This Row],[Cobro de la orde]]="Sí",F1698*K1698,0)</f>
        <v>62</v>
      </c>
      <c r="J1698" s="46">
        <f>IF(TablaCocina[[#This Row],[Cobro de la orde]]="Sí",H1698/G1698,0)</f>
        <v>0.38709677419354838</v>
      </c>
      <c r="K1698" s="12">
        <v>2</v>
      </c>
      <c r="L1698" s="12">
        <v>37</v>
      </c>
      <c r="M1698" s="6" t="s">
        <v>1142</v>
      </c>
      <c r="N1698" s="12" t="str">
        <f>VLOOKUP(TablaCocina[[#This Row],[Número de Orden]],TablaSala[[Número de Orden]:[Cobro de la Orden]],2,FALSE)</f>
        <v>Sí</v>
      </c>
    </row>
    <row r="1699" spans="1:14">
      <c r="A1699" s="6">
        <v>686</v>
      </c>
      <c r="B1699" s="12">
        <v>10</v>
      </c>
      <c r="C1699" s="6" t="s">
        <v>255</v>
      </c>
      <c r="D1699" s="12" t="s">
        <v>1160</v>
      </c>
      <c r="E1699" s="6">
        <v>12</v>
      </c>
      <c r="F1699" s="12">
        <v>20</v>
      </c>
      <c r="G1699" s="12">
        <f>IF(TablaCocina[[#This Row],[Cobro de la orde]]="Sí",F1699*K1699,0)</f>
        <v>40</v>
      </c>
      <c r="H1699" s="12">
        <f>IF(TablaCocina[[#This Row],[Cobro de la orde]]="Sí",(F1699-E1699)*K1699,0)</f>
        <v>16</v>
      </c>
      <c r="I1699" s="12">
        <f>IF(TablaCocina[[#This Row],[Cobro de la orde]]="Sí",F1699*K1699,0)</f>
        <v>40</v>
      </c>
      <c r="J1699" s="46">
        <f>IF(TablaCocina[[#This Row],[Cobro de la orde]]="Sí",H1699/G1699,0)</f>
        <v>0.4</v>
      </c>
      <c r="K1699" s="12">
        <v>2</v>
      </c>
      <c r="L1699" s="12">
        <v>21</v>
      </c>
      <c r="M1699" s="6" t="s">
        <v>1143</v>
      </c>
      <c r="N1699" s="12" t="str">
        <f>VLOOKUP(TablaCocina[[#This Row],[Número de Orden]],TablaSala[[Número de Orden]:[Cobro de la Orden]],2,FALSE)</f>
        <v>Sí</v>
      </c>
    </row>
    <row r="1700" spans="1:14">
      <c r="A1700" s="6">
        <v>687</v>
      </c>
      <c r="B1700" s="12">
        <v>2</v>
      </c>
      <c r="C1700" s="6" t="s">
        <v>120</v>
      </c>
      <c r="D1700" s="12" t="s">
        <v>1151</v>
      </c>
      <c r="E1700" s="6">
        <v>22</v>
      </c>
      <c r="F1700" s="12">
        <v>36</v>
      </c>
      <c r="G1700" s="12">
        <f>IF(TablaCocina[[#This Row],[Cobro de la orde]]="Sí",F1700*K1700,0)</f>
        <v>72</v>
      </c>
      <c r="H1700" s="12">
        <f>IF(TablaCocina[[#This Row],[Cobro de la orde]]="Sí",(F1700-E1700)*K1700,0)</f>
        <v>28</v>
      </c>
      <c r="I1700" s="12">
        <f>IF(TablaCocina[[#This Row],[Cobro de la orde]]="Sí",F1700*K1700,0)</f>
        <v>72</v>
      </c>
      <c r="J1700" s="46">
        <f>IF(TablaCocina[[#This Row],[Cobro de la orde]]="Sí",H1700/G1700,0)</f>
        <v>0.3888888888888889</v>
      </c>
      <c r="K1700" s="12">
        <v>2</v>
      </c>
      <c r="L1700" s="12">
        <v>29</v>
      </c>
      <c r="M1700" s="6" t="s">
        <v>1142</v>
      </c>
      <c r="N1700" s="12" t="str">
        <f>VLOOKUP(TablaCocina[[#This Row],[Número de Orden]],TablaSala[[Número de Orden]:[Cobro de la Orden]],2,FALSE)</f>
        <v>Sí</v>
      </c>
    </row>
    <row r="1701" spans="1:14">
      <c r="A1701" s="6">
        <v>688</v>
      </c>
      <c r="B1701" s="12">
        <v>3</v>
      </c>
      <c r="C1701" s="6" t="s">
        <v>65</v>
      </c>
      <c r="D1701" s="12" t="s">
        <v>1152</v>
      </c>
      <c r="E1701" s="6">
        <v>17</v>
      </c>
      <c r="F1701" s="12">
        <v>29</v>
      </c>
      <c r="G1701" s="12">
        <f>IF(TablaCocina[[#This Row],[Cobro de la orde]]="Sí",F1701*K1701,0)</f>
        <v>29</v>
      </c>
      <c r="H1701" s="12">
        <f>IF(TablaCocina[[#This Row],[Cobro de la orde]]="Sí",(F1701-E1701)*K1701,0)</f>
        <v>12</v>
      </c>
      <c r="I1701" s="12">
        <f>IF(TablaCocina[[#This Row],[Cobro de la orde]]="Sí",F1701*K1701,0)</f>
        <v>29</v>
      </c>
      <c r="J1701" s="46">
        <f>IF(TablaCocina[[#This Row],[Cobro de la orde]]="Sí",H1701/G1701,0)</f>
        <v>0.41379310344827586</v>
      </c>
      <c r="K1701" s="12">
        <v>1</v>
      </c>
      <c r="L1701" s="12">
        <v>14</v>
      </c>
      <c r="M1701" s="6" t="s">
        <v>1143</v>
      </c>
      <c r="N1701" s="12" t="str">
        <f>VLOOKUP(TablaCocina[[#This Row],[Número de Orden]],TablaSala[[Número de Orden]:[Cobro de la Orden]],2,FALSE)</f>
        <v>Sí</v>
      </c>
    </row>
    <row r="1702" spans="1:14">
      <c r="A1702" s="6">
        <v>689</v>
      </c>
      <c r="B1702" s="12">
        <v>14</v>
      </c>
      <c r="C1702" s="6" t="s">
        <v>345</v>
      </c>
      <c r="D1702" s="12" t="s">
        <v>1161</v>
      </c>
      <c r="E1702" s="6">
        <v>14</v>
      </c>
      <c r="F1702" s="12">
        <v>23</v>
      </c>
      <c r="G1702" s="12">
        <f>IF(TablaCocina[[#This Row],[Cobro de la orde]]="Sí",F1702*K1702,0)</f>
        <v>69</v>
      </c>
      <c r="H1702" s="12">
        <f>IF(TablaCocina[[#This Row],[Cobro de la orde]]="Sí",(F1702-E1702)*K1702,0)</f>
        <v>27</v>
      </c>
      <c r="I1702" s="12">
        <f>IF(TablaCocina[[#This Row],[Cobro de la orde]]="Sí",F1702*K1702,0)</f>
        <v>69</v>
      </c>
      <c r="J1702" s="46">
        <f>IF(TablaCocina[[#This Row],[Cobro de la orde]]="Sí",H1702/G1702,0)</f>
        <v>0.39130434782608697</v>
      </c>
      <c r="K1702" s="12">
        <v>3</v>
      </c>
      <c r="L1702" s="12">
        <v>16</v>
      </c>
      <c r="M1702" s="6" t="s">
        <v>1142</v>
      </c>
      <c r="N1702" s="12" t="str">
        <f>VLOOKUP(TablaCocina[[#This Row],[Número de Orden]],TablaSala[[Número de Orden]:[Cobro de la Orden]],2,FALSE)</f>
        <v>Sí</v>
      </c>
    </row>
    <row r="1703" spans="1:14">
      <c r="A1703" s="6">
        <v>689</v>
      </c>
      <c r="B1703" s="12">
        <v>14</v>
      </c>
      <c r="C1703" s="6" t="s">
        <v>209</v>
      </c>
      <c r="D1703" s="12" t="s">
        <v>1165</v>
      </c>
      <c r="E1703" s="6">
        <v>15</v>
      </c>
      <c r="F1703" s="12">
        <v>25</v>
      </c>
      <c r="G1703" s="12">
        <f>IF(TablaCocina[[#This Row],[Cobro de la orde]]="Sí",F1703*K1703,0)</f>
        <v>75</v>
      </c>
      <c r="H1703" s="12">
        <f>IF(TablaCocina[[#This Row],[Cobro de la orde]]="Sí",(F1703-E1703)*K1703,0)</f>
        <v>30</v>
      </c>
      <c r="I1703" s="12">
        <f>IF(TablaCocina[[#This Row],[Cobro de la orde]]="Sí",F1703*K1703,0)</f>
        <v>75</v>
      </c>
      <c r="J1703" s="46">
        <f>IF(TablaCocina[[#This Row],[Cobro de la orde]]="Sí",H1703/G1703,0)</f>
        <v>0.4</v>
      </c>
      <c r="K1703" s="12">
        <v>3</v>
      </c>
      <c r="L1703" s="12">
        <v>7</v>
      </c>
      <c r="M1703" s="6" t="s">
        <v>1142</v>
      </c>
      <c r="N1703" s="12" t="str">
        <f>VLOOKUP(TablaCocina[[#This Row],[Número de Orden]],TablaSala[[Número de Orden]:[Cobro de la Orden]],2,FALSE)</f>
        <v>Sí</v>
      </c>
    </row>
    <row r="1704" spans="1:14">
      <c r="A1704" s="6">
        <v>689</v>
      </c>
      <c r="B1704" s="12">
        <v>14</v>
      </c>
      <c r="C1704" s="6" t="s">
        <v>116</v>
      </c>
      <c r="D1704" s="12" t="s">
        <v>1162</v>
      </c>
      <c r="E1704" s="6">
        <v>13</v>
      </c>
      <c r="F1704" s="12">
        <v>21</v>
      </c>
      <c r="G1704" s="12">
        <f>IF(TablaCocina[[#This Row],[Cobro de la orde]]="Sí",F1704*K1704,0)</f>
        <v>21</v>
      </c>
      <c r="H1704" s="12">
        <f>IF(TablaCocina[[#This Row],[Cobro de la orde]]="Sí",(F1704-E1704)*K1704,0)</f>
        <v>8</v>
      </c>
      <c r="I1704" s="12">
        <f>IF(TablaCocina[[#This Row],[Cobro de la orde]]="Sí",F1704*K1704,0)</f>
        <v>21</v>
      </c>
      <c r="J1704" s="46">
        <f>IF(TablaCocina[[#This Row],[Cobro de la orde]]="Sí",H1704/G1704,0)</f>
        <v>0.38095238095238093</v>
      </c>
      <c r="K1704" s="12">
        <v>1</v>
      </c>
      <c r="L1704" s="12">
        <v>6</v>
      </c>
      <c r="M1704" s="6" t="s">
        <v>1143</v>
      </c>
      <c r="N1704" s="12" t="str">
        <f>VLOOKUP(TablaCocina[[#This Row],[Número de Orden]],TablaSala[[Número de Orden]:[Cobro de la Orden]],2,FALSE)</f>
        <v>Sí</v>
      </c>
    </row>
    <row r="1705" spans="1:14">
      <c r="A1705" s="6">
        <v>690</v>
      </c>
      <c r="B1705" s="12">
        <v>15</v>
      </c>
      <c r="C1705" s="6" t="s">
        <v>79</v>
      </c>
      <c r="D1705" s="12" t="s">
        <v>1150</v>
      </c>
      <c r="E1705" s="6">
        <v>25</v>
      </c>
      <c r="F1705" s="12">
        <v>40</v>
      </c>
      <c r="G1705" s="12">
        <f>IF(TablaCocina[[#This Row],[Cobro de la orde]]="Sí",F1705*K1705,0)</f>
        <v>40</v>
      </c>
      <c r="H1705" s="12">
        <f>IF(TablaCocina[[#This Row],[Cobro de la orde]]="Sí",(F1705-E1705)*K1705,0)</f>
        <v>15</v>
      </c>
      <c r="I1705" s="12">
        <f>IF(TablaCocina[[#This Row],[Cobro de la orde]]="Sí",F1705*K1705,0)</f>
        <v>40</v>
      </c>
      <c r="J1705" s="46">
        <f>IF(TablaCocina[[#This Row],[Cobro de la orde]]="Sí",H1705/G1705,0)</f>
        <v>0.375</v>
      </c>
      <c r="K1705" s="12">
        <v>1</v>
      </c>
      <c r="L1705" s="12">
        <v>49</v>
      </c>
      <c r="M1705" s="6" t="s">
        <v>1142</v>
      </c>
      <c r="N1705" s="12" t="str">
        <f>VLOOKUP(TablaCocina[[#This Row],[Número de Orden]],TablaSala[[Número de Orden]:[Cobro de la Orden]],2,FALSE)</f>
        <v>Sí</v>
      </c>
    </row>
    <row r="1706" spans="1:14">
      <c r="A1706" s="6">
        <v>690</v>
      </c>
      <c r="B1706" s="12">
        <v>15</v>
      </c>
      <c r="C1706" s="6" t="s">
        <v>200</v>
      </c>
      <c r="D1706" s="12" t="s">
        <v>1148</v>
      </c>
      <c r="E1706" s="6">
        <v>19</v>
      </c>
      <c r="F1706" s="12">
        <v>31</v>
      </c>
      <c r="G1706" s="12">
        <f>IF(TablaCocina[[#This Row],[Cobro de la orde]]="Sí",F1706*K1706,0)</f>
        <v>62</v>
      </c>
      <c r="H1706" s="12">
        <f>IF(TablaCocina[[#This Row],[Cobro de la orde]]="Sí",(F1706-E1706)*K1706,0)</f>
        <v>24</v>
      </c>
      <c r="I1706" s="12">
        <f>IF(TablaCocina[[#This Row],[Cobro de la orde]]="Sí",F1706*K1706,0)</f>
        <v>62</v>
      </c>
      <c r="J1706" s="46">
        <f>IF(TablaCocina[[#This Row],[Cobro de la orde]]="Sí",H1706/G1706,0)</f>
        <v>0.38709677419354838</v>
      </c>
      <c r="K1706" s="12">
        <v>2</v>
      </c>
      <c r="L1706" s="12">
        <v>16</v>
      </c>
      <c r="M1706" s="6" t="s">
        <v>1142</v>
      </c>
      <c r="N1706" s="12" t="str">
        <f>VLOOKUP(TablaCocina[[#This Row],[Número de Orden]],TablaSala[[Número de Orden]:[Cobro de la Orden]],2,FALSE)</f>
        <v>Sí</v>
      </c>
    </row>
    <row r="1707" spans="1:14">
      <c r="A1707" s="6">
        <v>690</v>
      </c>
      <c r="B1707" s="12">
        <v>15</v>
      </c>
      <c r="C1707" s="6" t="s">
        <v>71</v>
      </c>
      <c r="D1707" s="12" t="s">
        <v>1154</v>
      </c>
      <c r="E1707" s="6">
        <v>16</v>
      </c>
      <c r="F1707" s="12">
        <v>28</v>
      </c>
      <c r="G1707" s="12">
        <f>IF(TablaCocina[[#This Row],[Cobro de la orde]]="Sí",F1707*K1707,0)</f>
        <v>56</v>
      </c>
      <c r="H1707" s="12">
        <f>IF(TablaCocina[[#This Row],[Cobro de la orde]]="Sí",(F1707-E1707)*K1707,0)</f>
        <v>24</v>
      </c>
      <c r="I1707" s="12">
        <f>IF(TablaCocina[[#This Row],[Cobro de la orde]]="Sí",F1707*K1707,0)</f>
        <v>56</v>
      </c>
      <c r="J1707" s="46">
        <f>IF(TablaCocina[[#This Row],[Cobro de la orde]]="Sí",H1707/G1707,0)</f>
        <v>0.42857142857142855</v>
      </c>
      <c r="K1707" s="12">
        <v>2</v>
      </c>
      <c r="L1707" s="12">
        <v>54</v>
      </c>
      <c r="M1707" s="6" t="s">
        <v>1142</v>
      </c>
      <c r="N1707" s="12" t="str">
        <f>VLOOKUP(TablaCocina[[#This Row],[Número de Orden]],TablaSala[[Número de Orden]:[Cobro de la Orden]],2,FALSE)</f>
        <v>Sí</v>
      </c>
    </row>
    <row r="1708" spans="1:14">
      <c r="A1708" s="6">
        <v>690</v>
      </c>
      <c r="B1708" s="12">
        <v>15</v>
      </c>
      <c r="C1708" s="6" t="s">
        <v>453</v>
      </c>
      <c r="D1708" s="12" t="s">
        <v>1153</v>
      </c>
      <c r="E1708" s="6">
        <v>20</v>
      </c>
      <c r="F1708" s="12">
        <v>33</v>
      </c>
      <c r="G1708" s="12">
        <f>IF(TablaCocina[[#This Row],[Cobro de la orde]]="Sí",F1708*K1708,0)</f>
        <v>33</v>
      </c>
      <c r="H1708" s="12">
        <f>IF(TablaCocina[[#This Row],[Cobro de la orde]]="Sí",(F1708-E1708)*K1708,0)</f>
        <v>13</v>
      </c>
      <c r="I1708" s="12">
        <f>IF(TablaCocina[[#This Row],[Cobro de la orde]]="Sí",F1708*K1708,0)</f>
        <v>33</v>
      </c>
      <c r="J1708" s="46">
        <f>IF(TablaCocina[[#This Row],[Cobro de la orde]]="Sí",H1708/G1708,0)</f>
        <v>0.39393939393939392</v>
      </c>
      <c r="K1708" s="12">
        <v>1</v>
      </c>
      <c r="L1708" s="12">
        <v>24</v>
      </c>
      <c r="M1708" s="6" t="s">
        <v>1142</v>
      </c>
      <c r="N1708" s="12" t="str">
        <f>VLOOKUP(TablaCocina[[#This Row],[Número de Orden]],TablaSala[[Número de Orden]:[Cobro de la Orden]],2,FALSE)</f>
        <v>Sí</v>
      </c>
    </row>
    <row r="1709" spans="1:14">
      <c r="A1709" s="6">
        <v>691</v>
      </c>
      <c r="B1709" s="12">
        <v>19</v>
      </c>
      <c r="C1709" s="6" t="s">
        <v>349</v>
      </c>
      <c r="D1709" s="12" t="s">
        <v>1158</v>
      </c>
      <c r="E1709" s="6">
        <v>13</v>
      </c>
      <c r="F1709" s="12">
        <v>22</v>
      </c>
      <c r="G1709" s="12">
        <f>IF(TablaCocina[[#This Row],[Cobro de la orde]]="Sí",F1709*K1709,0)</f>
        <v>66</v>
      </c>
      <c r="H1709" s="12">
        <f>IF(TablaCocina[[#This Row],[Cobro de la orde]]="Sí",(F1709-E1709)*K1709,0)</f>
        <v>27</v>
      </c>
      <c r="I1709" s="12">
        <f>IF(TablaCocina[[#This Row],[Cobro de la orde]]="Sí",F1709*K1709,0)</f>
        <v>66</v>
      </c>
      <c r="J1709" s="46">
        <f>IF(TablaCocina[[#This Row],[Cobro de la orde]]="Sí",H1709/G1709,0)</f>
        <v>0.40909090909090912</v>
      </c>
      <c r="K1709" s="12">
        <v>3</v>
      </c>
      <c r="L1709" s="12">
        <v>34</v>
      </c>
      <c r="M1709" s="6" t="s">
        <v>1142</v>
      </c>
      <c r="N1709" s="12" t="str">
        <f>VLOOKUP(TablaCocina[[#This Row],[Número de Orden]],TablaSala[[Número de Orden]:[Cobro de la Orden]],2,FALSE)</f>
        <v>Sí</v>
      </c>
    </row>
    <row r="1710" spans="1:14">
      <c r="A1710" s="6">
        <v>692</v>
      </c>
      <c r="B1710" s="12">
        <v>9</v>
      </c>
      <c r="C1710" s="6" t="s">
        <v>47</v>
      </c>
      <c r="D1710" s="12" t="s">
        <v>1156</v>
      </c>
      <c r="E1710" s="6">
        <v>21</v>
      </c>
      <c r="F1710" s="12">
        <v>35</v>
      </c>
      <c r="G1710" s="12">
        <f>IF(TablaCocina[[#This Row],[Cobro de la orde]]="Sí",F1710*K1710,0)</f>
        <v>105</v>
      </c>
      <c r="H1710" s="12">
        <f>IF(TablaCocina[[#This Row],[Cobro de la orde]]="Sí",(F1710-E1710)*K1710,0)</f>
        <v>42</v>
      </c>
      <c r="I1710" s="12">
        <f>IF(TablaCocina[[#This Row],[Cobro de la orde]]="Sí",F1710*K1710,0)</f>
        <v>105</v>
      </c>
      <c r="J1710" s="46">
        <f>IF(TablaCocina[[#This Row],[Cobro de la orde]]="Sí",H1710/G1710,0)</f>
        <v>0.4</v>
      </c>
      <c r="K1710" s="12">
        <v>3</v>
      </c>
      <c r="L1710" s="12">
        <v>33</v>
      </c>
      <c r="M1710" s="6" t="s">
        <v>1143</v>
      </c>
      <c r="N1710" s="12" t="str">
        <f>VLOOKUP(TablaCocina[[#This Row],[Número de Orden]],TablaSala[[Número de Orden]:[Cobro de la Orden]],2,FALSE)</f>
        <v>Sí</v>
      </c>
    </row>
    <row r="1711" spans="1:14">
      <c r="A1711" s="6">
        <v>692</v>
      </c>
      <c r="B1711" s="12">
        <v>9</v>
      </c>
      <c r="C1711" s="6" t="s">
        <v>114</v>
      </c>
      <c r="D1711" s="12" t="s">
        <v>1147</v>
      </c>
      <c r="E1711" s="6">
        <v>18</v>
      </c>
      <c r="F1711" s="12">
        <v>30</v>
      </c>
      <c r="G1711" s="12">
        <f>IF(TablaCocina[[#This Row],[Cobro de la orde]]="Sí",F1711*K1711,0)</f>
        <v>30</v>
      </c>
      <c r="H1711" s="12">
        <f>IF(TablaCocina[[#This Row],[Cobro de la orde]]="Sí",(F1711-E1711)*K1711,0)</f>
        <v>12</v>
      </c>
      <c r="I1711" s="12">
        <f>IF(TablaCocina[[#This Row],[Cobro de la orde]]="Sí",F1711*K1711,0)</f>
        <v>30</v>
      </c>
      <c r="J1711" s="46">
        <f>IF(TablaCocina[[#This Row],[Cobro de la orde]]="Sí",H1711/G1711,0)</f>
        <v>0.4</v>
      </c>
      <c r="K1711" s="12">
        <v>1</v>
      </c>
      <c r="L1711" s="12">
        <v>49</v>
      </c>
      <c r="M1711" s="6" t="s">
        <v>1142</v>
      </c>
      <c r="N1711" s="12" t="str">
        <f>VLOOKUP(TablaCocina[[#This Row],[Número de Orden]],TablaSala[[Número de Orden]:[Cobro de la Orden]],2,FALSE)</f>
        <v>Sí</v>
      </c>
    </row>
    <row r="1712" spans="1:14">
      <c r="A1712" s="6">
        <v>692</v>
      </c>
      <c r="B1712" s="12">
        <v>9</v>
      </c>
      <c r="C1712" s="6" t="s">
        <v>131</v>
      </c>
      <c r="D1712" s="12" t="s">
        <v>1163</v>
      </c>
      <c r="E1712" s="6">
        <v>10</v>
      </c>
      <c r="F1712" s="12">
        <v>18</v>
      </c>
      <c r="G1712" s="12">
        <f>IF(TablaCocina[[#This Row],[Cobro de la orde]]="Sí",F1712*K1712,0)</f>
        <v>18</v>
      </c>
      <c r="H1712" s="12">
        <f>IF(TablaCocina[[#This Row],[Cobro de la orde]]="Sí",(F1712-E1712)*K1712,0)</f>
        <v>8</v>
      </c>
      <c r="I1712" s="12">
        <f>IF(TablaCocina[[#This Row],[Cobro de la orde]]="Sí",F1712*K1712,0)</f>
        <v>18</v>
      </c>
      <c r="J1712" s="46">
        <f>IF(TablaCocina[[#This Row],[Cobro de la orde]]="Sí",H1712/G1712,0)</f>
        <v>0.44444444444444442</v>
      </c>
      <c r="K1712" s="12">
        <v>1</v>
      </c>
      <c r="L1712" s="12">
        <v>11</v>
      </c>
      <c r="M1712" s="6" t="s">
        <v>1142</v>
      </c>
      <c r="N1712" s="12" t="str">
        <f>VLOOKUP(TablaCocina[[#This Row],[Número de Orden]],TablaSala[[Número de Orden]:[Cobro de la Orden]],2,FALSE)</f>
        <v>Sí</v>
      </c>
    </row>
    <row r="1713" spans="1:14">
      <c r="A1713" s="6">
        <v>692</v>
      </c>
      <c r="B1713" s="12">
        <v>9</v>
      </c>
      <c r="C1713" s="6" t="s">
        <v>255</v>
      </c>
      <c r="D1713" s="12" t="s">
        <v>1160</v>
      </c>
      <c r="E1713" s="6">
        <v>12</v>
      </c>
      <c r="F1713" s="12">
        <v>20</v>
      </c>
      <c r="G1713" s="12">
        <f>IF(TablaCocina[[#This Row],[Cobro de la orde]]="Sí",F1713*K1713,0)</f>
        <v>20</v>
      </c>
      <c r="H1713" s="12">
        <f>IF(TablaCocina[[#This Row],[Cobro de la orde]]="Sí",(F1713-E1713)*K1713,0)</f>
        <v>8</v>
      </c>
      <c r="I1713" s="12">
        <f>IF(TablaCocina[[#This Row],[Cobro de la orde]]="Sí",F1713*K1713,0)</f>
        <v>20</v>
      </c>
      <c r="J1713" s="46">
        <f>IF(TablaCocina[[#This Row],[Cobro de la orde]]="Sí",H1713/G1713,0)</f>
        <v>0.4</v>
      </c>
      <c r="K1713" s="12">
        <v>1</v>
      </c>
      <c r="L1713" s="12">
        <v>7</v>
      </c>
      <c r="M1713" s="6" t="s">
        <v>1142</v>
      </c>
      <c r="N1713" s="12" t="str">
        <f>VLOOKUP(TablaCocina[[#This Row],[Número de Orden]],TablaSala[[Número de Orden]:[Cobro de la Orden]],2,FALSE)</f>
        <v>Sí</v>
      </c>
    </row>
    <row r="1714" spans="1:14">
      <c r="A1714" s="6">
        <v>693</v>
      </c>
      <c r="B1714" s="12">
        <v>15</v>
      </c>
      <c r="C1714" s="6" t="s">
        <v>120</v>
      </c>
      <c r="D1714" s="12" t="s">
        <v>1151</v>
      </c>
      <c r="E1714" s="6">
        <v>22</v>
      </c>
      <c r="F1714" s="12">
        <v>36</v>
      </c>
      <c r="G1714" s="12">
        <f>IF(TablaCocina[[#This Row],[Cobro de la orde]]="Sí",F1714*K1714,0)</f>
        <v>36</v>
      </c>
      <c r="H1714" s="12">
        <f>IF(TablaCocina[[#This Row],[Cobro de la orde]]="Sí",(F1714-E1714)*K1714,0)</f>
        <v>14</v>
      </c>
      <c r="I1714" s="12">
        <f>IF(TablaCocina[[#This Row],[Cobro de la orde]]="Sí",F1714*K1714,0)</f>
        <v>36</v>
      </c>
      <c r="J1714" s="46">
        <f>IF(TablaCocina[[#This Row],[Cobro de la orde]]="Sí",H1714/G1714,0)</f>
        <v>0.3888888888888889</v>
      </c>
      <c r="K1714" s="12">
        <v>1</v>
      </c>
      <c r="L1714" s="12">
        <v>20</v>
      </c>
      <c r="M1714" s="6" t="s">
        <v>1142</v>
      </c>
      <c r="N1714" s="12" t="str">
        <f>VLOOKUP(TablaCocina[[#This Row],[Número de Orden]],TablaSala[[Número de Orden]:[Cobro de la Orden]],2,FALSE)</f>
        <v>Sí</v>
      </c>
    </row>
    <row r="1715" spans="1:14">
      <c r="A1715" s="6">
        <v>693</v>
      </c>
      <c r="B1715" s="12">
        <v>15</v>
      </c>
      <c r="C1715" s="6" t="s">
        <v>116</v>
      </c>
      <c r="D1715" s="12" t="s">
        <v>1162</v>
      </c>
      <c r="E1715" s="6">
        <v>13</v>
      </c>
      <c r="F1715" s="12">
        <v>21</v>
      </c>
      <c r="G1715" s="12">
        <f>IF(TablaCocina[[#This Row],[Cobro de la orde]]="Sí",F1715*K1715,0)</f>
        <v>42</v>
      </c>
      <c r="H1715" s="12">
        <f>IF(TablaCocina[[#This Row],[Cobro de la orde]]="Sí",(F1715-E1715)*K1715,0)</f>
        <v>16</v>
      </c>
      <c r="I1715" s="12">
        <f>IF(TablaCocina[[#This Row],[Cobro de la orde]]="Sí",F1715*K1715,0)</f>
        <v>42</v>
      </c>
      <c r="J1715" s="46">
        <f>IF(TablaCocina[[#This Row],[Cobro de la orde]]="Sí",H1715/G1715,0)</f>
        <v>0.38095238095238093</v>
      </c>
      <c r="K1715" s="12">
        <v>2</v>
      </c>
      <c r="L1715" s="12">
        <v>24</v>
      </c>
      <c r="M1715" s="6" t="s">
        <v>1142</v>
      </c>
      <c r="N1715" s="12" t="str">
        <f>VLOOKUP(TablaCocina[[#This Row],[Número de Orden]],TablaSala[[Número de Orden]:[Cobro de la Orden]],2,FALSE)</f>
        <v>Sí</v>
      </c>
    </row>
    <row r="1716" spans="1:14">
      <c r="A1716" s="6">
        <v>694</v>
      </c>
      <c r="B1716" s="12">
        <v>5</v>
      </c>
      <c r="C1716" s="6" t="s">
        <v>255</v>
      </c>
      <c r="D1716" s="12" t="s">
        <v>1160</v>
      </c>
      <c r="E1716" s="6">
        <v>12</v>
      </c>
      <c r="F1716" s="12">
        <v>20</v>
      </c>
      <c r="G1716" s="12">
        <f>IF(TablaCocina[[#This Row],[Cobro de la orde]]="Sí",F1716*K1716,0)</f>
        <v>60</v>
      </c>
      <c r="H1716" s="12">
        <f>IF(TablaCocina[[#This Row],[Cobro de la orde]]="Sí",(F1716-E1716)*K1716,0)</f>
        <v>24</v>
      </c>
      <c r="I1716" s="12">
        <f>IF(TablaCocina[[#This Row],[Cobro de la orde]]="Sí",F1716*K1716,0)</f>
        <v>60</v>
      </c>
      <c r="J1716" s="46">
        <f>IF(TablaCocina[[#This Row],[Cobro de la orde]]="Sí",H1716/G1716,0)</f>
        <v>0.4</v>
      </c>
      <c r="K1716" s="12">
        <v>3</v>
      </c>
      <c r="L1716" s="12">
        <v>20</v>
      </c>
      <c r="M1716" s="6" t="s">
        <v>1142</v>
      </c>
      <c r="N1716" s="12" t="str">
        <f>VLOOKUP(TablaCocina[[#This Row],[Número de Orden]],TablaSala[[Número de Orden]:[Cobro de la Orden]],2,FALSE)</f>
        <v>Sí</v>
      </c>
    </row>
    <row r="1717" spans="1:14">
      <c r="A1717" s="6">
        <v>694</v>
      </c>
      <c r="B1717" s="12">
        <v>5</v>
      </c>
      <c r="C1717" s="6" t="s">
        <v>131</v>
      </c>
      <c r="D1717" s="12" t="s">
        <v>1163</v>
      </c>
      <c r="E1717" s="6">
        <v>10</v>
      </c>
      <c r="F1717" s="12">
        <v>18</v>
      </c>
      <c r="G1717" s="12">
        <f>IF(TablaCocina[[#This Row],[Cobro de la orde]]="Sí",F1717*K1717,0)</f>
        <v>36</v>
      </c>
      <c r="H1717" s="12">
        <f>IF(TablaCocina[[#This Row],[Cobro de la orde]]="Sí",(F1717-E1717)*K1717,0)</f>
        <v>16</v>
      </c>
      <c r="I1717" s="12">
        <f>IF(TablaCocina[[#This Row],[Cobro de la orde]]="Sí",F1717*K1717,0)</f>
        <v>36</v>
      </c>
      <c r="J1717" s="46">
        <f>IF(TablaCocina[[#This Row],[Cobro de la orde]]="Sí",H1717/G1717,0)</f>
        <v>0.44444444444444442</v>
      </c>
      <c r="K1717" s="12">
        <v>2</v>
      </c>
      <c r="L1717" s="12">
        <v>26</v>
      </c>
      <c r="M1717" s="6" t="s">
        <v>1143</v>
      </c>
      <c r="N1717" s="12" t="str">
        <f>VLOOKUP(TablaCocina[[#This Row],[Número de Orden]],TablaSala[[Número de Orden]:[Cobro de la Orden]],2,FALSE)</f>
        <v>Sí</v>
      </c>
    </row>
    <row r="1718" spans="1:14">
      <c r="A1718" s="6">
        <v>694</v>
      </c>
      <c r="B1718" s="12">
        <v>5</v>
      </c>
      <c r="C1718" s="6" t="s">
        <v>79</v>
      </c>
      <c r="D1718" s="12" t="s">
        <v>1150</v>
      </c>
      <c r="E1718" s="6">
        <v>25</v>
      </c>
      <c r="F1718" s="12">
        <v>40</v>
      </c>
      <c r="G1718" s="12">
        <f>IF(TablaCocina[[#This Row],[Cobro de la orde]]="Sí",F1718*K1718,0)</f>
        <v>40</v>
      </c>
      <c r="H1718" s="12">
        <f>IF(TablaCocina[[#This Row],[Cobro de la orde]]="Sí",(F1718-E1718)*K1718,0)</f>
        <v>15</v>
      </c>
      <c r="I1718" s="12">
        <f>IF(TablaCocina[[#This Row],[Cobro de la orde]]="Sí",F1718*K1718,0)</f>
        <v>40</v>
      </c>
      <c r="J1718" s="46">
        <f>IF(TablaCocina[[#This Row],[Cobro de la orde]]="Sí",H1718/G1718,0)</f>
        <v>0.375</v>
      </c>
      <c r="K1718" s="12">
        <v>1</v>
      </c>
      <c r="L1718" s="12">
        <v>40</v>
      </c>
      <c r="M1718" s="6" t="s">
        <v>1142</v>
      </c>
      <c r="N1718" s="12" t="str">
        <f>VLOOKUP(TablaCocina[[#This Row],[Número de Orden]],TablaSala[[Número de Orden]:[Cobro de la Orden]],2,FALSE)</f>
        <v>Sí</v>
      </c>
    </row>
    <row r="1719" spans="1:14">
      <c r="A1719" s="6">
        <v>694</v>
      </c>
      <c r="B1719" s="12">
        <v>5</v>
      </c>
      <c r="C1719" s="6" t="s">
        <v>116</v>
      </c>
      <c r="D1719" s="12" t="s">
        <v>1162</v>
      </c>
      <c r="E1719" s="6">
        <v>13</v>
      </c>
      <c r="F1719" s="12">
        <v>21</v>
      </c>
      <c r="G1719" s="12">
        <f>IF(TablaCocina[[#This Row],[Cobro de la orde]]="Sí",F1719*K1719,0)</f>
        <v>21</v>
      </c>
      <c r="H1719" s="12">
        <f>IF(TablaCocina[[#This Row],[Cobro de la orde]]="Sí",(F1719-E1719)*K1719,0)</f>
        <v>8</v>
      </c>
      <c r="I1719" s="12">
        <f>IF(TablaCocina[[#This Row],[Cobro de la orde]]="Sí",F1719*K1719,0)</f>
        <v>21</v>
      </c>
      <c r="J1719" s="46">
        <f>IF(TablaCocina[[#This Row],[Cobro de la orde]]="Sí",H1719/G1719,0)</f>
        <v>0.38095238095238093</v>
      </c>
      <c r="K1719" s="12">
        <v>1</v>
      </c>
      <c r="L1719" s="12">
        <v>42</v>
      </c>
      <c r="M1719" s="6" t="s">
        <v>1143</v>
      </c>
      <c r="N1719" s="12" t="str">
        <f>VLOOKUP(TablaCocina[[#This Row],[Número de Orden]],TablaSala[[Número de Orden]:[Cobro de la Orden]],2,FALSE)</f>
        <v>Sí</v>
      </c>
    </row>
    <row r="1720" spans="1:14">
      <c r="A1720" s="6">
        <v>695</v>
      </c>
      <c r="B1720" s="12">
        <v>9</v>
      </c>
      <c r="C1720" s="6" t="s">
        <v>71</v>
      </c>
      <c r="D1720" s="12" t="s">
        <v>1154</v>
      </c>
      <c r="E1720" s="6">
        <v>16</v>
      </c>
      <c r="F1720" s="12">
        <v>28</v>
      </c>
      <c r="G1720" s="12">
        <f>IF(TablaCocina[[#This Row],[Cobro de la orde]]="Sí",F1720*K1720,0)</f>
        <v>56</v>
      </c>
      <c r="H1720" s="12">
        <f>IF(TablaCocina[[#This Row],[Cobro de la orde]]="Sí",(F1720-E1720)*K1720,0)</f>
        <v>24</v>
      </c>
      <c r="I1720" s="12">
        <f>IF(TablaCocina[[#This Row],[Cobro de la orde]]="Sí",F1720*K1720,0)</f>
        <v>56</v>
      </c>
      <c r="J1720" s="46">
        <f>IF(TablaCocina[[#This Row],[Cobro de la orde]]="Sí",H1720/G1720,0)</f>
        <v>0.42857142857142855</v>
      </c>
      <c r="K1720" s="12">
        <v>2</v>
      </c>
      <c r="L1720" s="12">
        <v>30</v>
      </c>
      <c r="M1720" s="6" t="s">
        <v>1143</v>
      </c>
      <c r="N1720" s="12" t="str">
        <f>VLOOKUP(TablaCocina[[#This Row],[Número de Orden]],TablaSala[[Número de Orden]:[Cobro de la Orden]],2,FALSE)</f>
        <v>Sí</v>
      </c>
    </row>
    <row r="1721" spans="1:14">
      <c r="A1721" s="6">
        <v>695</v>
      </c>
      <c r="B1721" s="12">
        <v>9</v>
      </c>
      <c r="C1721" s="6" t="s">
        <v>114</v>
      </c>
      <c r="D1721" s="12" t="s">
        <v>1147</v>
      </c>
      <c r="E1721" s="6">
        <v>18</v>
      </c>
      <c r="F1721" s="12">
        <v>30</v>
      </c>
      <c r="G1721" s="12">
        <f>IF(TablaCocina[[#This Row],[Cobro de la orde]]="Sí",F1721*K1721,0)</f>
        <v>60</v>
      </c>
      <c r="H1721" s="12">
        <f>IF(TablaCocina[[#This Row],[Cobro de la orde]]="Sí",(F1721-E1721)*K1721,0)</f>
        <v>24</v>
      </c>
      <c r="I1721" s="12">
        <f>IF(TablaCocina[[#This Row],[Cobro de la orde]]="Sí",F1721*K1721,0)</f>
        <v>60</v>
      </c>
      <c r="J1721" s="46">
        <f>IF(TablaCocina[[#This Row],[Cobro de la orde]]="Sí",H1721/G1721,0)</f>
        <v>0.4</v>
      </c>
      <c r="K1721" s="12">
        <v>2</v>
      </c>
      <c r="L1721" s="12">
        <v>7</v>
      </c>
      <c r="M1721" s="6" t="s">
        <v>1143</v>
      </c>
      <c r="N1721" s="12" t="str">
        <f>VLOOKUP(TablaCocina[[#This Row],[Número de Orden]],TablaSala[[Número de Orden]:[Cobro de la Orden]],2,FALSE)</f>
        <v>Sí</v>
      </c>
    </row>
    <row r="1722" spans="1:14">
      <c r="A1722" s="6">
        <v>696</v>
      </c>
      <c r="B1722" s="12">
        <v>2</v>
      </c>
      <c r="C1722" s="6" t="s">
        <v>345</v>
      </c>
      <c r="D1722" s="12" t="s">
        <v>1161</v>
      </c>
      <c r="E1722" s="6">
        <v>14</v>
      </c>
      <c r="F1722" s="12">
        <v>23</v>
      </c>
      <c r="G1722" s="12">
        <f>IF(TablaCocina[[#This Row],[Cobro de la orde]]="Sí",F1722*K1722,0)</f>
        <v>46</v>
      </c>
      <c r="H1722" s="12">
        <f>IF(TablaCocina[[#This Row],[Cobro de la orde]]="Sí",(F1722-E1722)*K1722,0)</f>
        <v>18</v>
      </c>
      <c r="I1722" s="12">
        <f>IF(TablaCocina[[#This Row],[Cobro de la orde]]="Sí",F1722*K1722,0)</f>
        <v>46</v>
      </c>
      <c r="J1722" s="46">
        <f>IF(TablaCocina[[#This Row],[Cobro de la orde]]="Sí",H1722/G1722,0)</f>
        <v>0.39130434782608697</v>
      </c>
      <c r="K1722" s="12">
        <v>2</v>
      </c>
      <c r="L1722" s="12">
        <v>23</v>
      </c>
      <c r="M1722" s="6" t="s">
        <v>1142</v>
      </c>
      <c r="N1722" s="12" t="str">
        <f>VLOOKUP(TablaCocina[[#This Row],[Número de Orden]],TablaSala[[Número de Orden]:[Cobro de la Orden]],2,FALSE)</f>
        <v>Sí</v>
      </c>
    </row>
    <row r="1723" spans="1:14">
      <c r="A1723" s="6">
        <v>697</v>
      </c>
      <c r="B1723" s="12">
        <v>4</v>
      </c>
      <c r="C1723" s="6" t="s">
        <v>345</v>
      </c>
      <c r="D1723" s="12" t="s">
        <v>1161</v>
      </c>
      <c r="E1723" s="6">
        <v>14</v>
      </c>
      <c r="F1723" s="12">
        <v>23</v>
      </c>
      <c r="G1723" s="12">
        <f>IF(TablaCocina[[#This Row],[Cobro de la orde]]="Sí",F1723*K1723,0)</f>
        <v>46</v>
      </c>
      <c r="H1723" s="12">
        <f>IF(TablaCocina[[#This Row],[Cobro de la orde]]="Sí",(F1723-E1723)*K1723,0)</f>
        <v>18</v>
      </c>
      <c r="I1723" s="12">
        <f>IF(TablaCocina[[#This Row],[Cobro de la orde]]="Sí",F1723*K1723,0)</f>
        <v>46</v>
      </c>
      <c r="J1723" s="46">
        <f>IF(TablaCocina[[#This Row],[Cobro de la orde]]="Sí",H1723/G1723,0)</f>
        <v>0.39130434782608697</v>
      </c>
      <c r="K1723" s="12">
        <v>2</v>
      </c>
      <c r="L1723" s="12">
        <v>24</v>
      </c>
      <c r="M1723" s="6" t="s">
        <v>1142</v>
      </c>
      <c r="N1723" s="12" t="str">
        <f>VLOOKUP(TablaCocina[[#This Row],[Número de Orden]],TablaSala[[Número de Orden]:[Cobro de la Orden]],2,FALSE)</f>
        <v>Sí</v>
      </c>
    </row>
    <row r="1724" spans="1:14">
      <c r="A1724" s="6">
        <v>697</v>
      </c>
      <c r="B1724" s="12">
        <v>4</v>
      </c>
      <c r="C1724" s="6" t="s">
        <v>453</v>
      </c>
      <c r="D1724" s="12" t="s">
        <v>1153</v>
      </c>
      <c r="E1724" s="6">
        <v>20</v>
      </c>
      <c r="F1724" s="12">
        <v>33</v>
      </c>
      <c r="G1724" s="12">
        <f>IF(TablaCocina[[#This Row],[Cobro de la orde]]="Sí",F1724*K1724,0)</f>
        <v>66</v>
      </c>
      <c r="H1724" s="12">
        <f>IF(TablaCocina[[#This Row],[Cobro de la orde]]="Sí",(F1724-E1724)*K1724,0)</f>
        <v>26</v>
      </c>
      <c r="I1724" s="12">
        <f>IF(TablaCocina[[#This Row],[Cobro de la orde]]="Sí",F1724*K1724,0)</f>
        <v>66</v>
      </c>
      <c r="J1724" s="46">
        <f>IF(TablaCocina[[#This Row],[Cobro de la orde]]="Sí",H1724/G1724,0)</f>
        <v>0.39393939393939392</v>
      </c>
      <c r="K1724" s="12">
        <v>2</v>
      </c>
      <c r="L1724" s="12">
        <v>41</v>
      </c>
      <c r="M1724" s="6" t="s">
        <v>1143</v>
      </c>
      <c r="N1724" s="12" t="str">
        <f>VLOOKUP(TablaCocina[[#This Row],[Número de Orden]],TablaSala[[Número de Orden]:[Cobro de la Orden]],2,FALSE)</f>
        <v>Sí</v>
      </c>
    </row>
    <row r="1725" spans="1:14">
      <c r="A1725" s="6">
        <v>697</v>
      </c>
      <c r="B1725" s="12">
        <v>4</v>
      </c>
      <c r="C1725" s="6" t="s">
        <v>114</v>
      </c>
      <c r="D1725" s="12" t="s">
        <v>1147</v>
      </c>
      <c r="E1725" s="6">
        <v>18</v>
      </c>
      <c r="F1725" s="12">
        <v>30</v>
      </c>
      <c r="G1725" s="12">
        <f>IF(TablaCocina[[#This Row],[Cobro de la orde]]="Sí",F1725*K1725,0)</f>
        <v>60</v>
      </c>
      <c r="H1725" s="12">
        <f>IF(TablaCocina[[#This Row],[Cobro de la orde]]="Sí",(F1725-E1725)*K1725,0)</f>
        <v>24</v>
      </c>
      <c r="I1725" s="12">
        <f>IF(TablaCocina[[#This Row],[Cobro de la orde]]="Sí",F1725*K1725,0)</f>
        <v>60</v>
      </c>
      <c r="J1725" s="46">
        <f>IF(TablaCocina[[#This Row],[Cobro de la orde]]="Sí",H1725/G1725,0)</f>
        <v>0.4</v>
      </c>
      <c r="K1725" s="12">
        <v>2</v>
      </c>
      <c r="L1725" s="12">
        <v>35</v>
      </c>
      <c r="M1725" s="6" t="s">
        <v>1143</v>
      </c>
      <c r="N1725" s="12" t="str">
        <f>VLOOKUP(TablaCocina[[#This Row],[Número de Orden]],TablaSala[[Número de Orden]:[Cobro de la Orden]],2,FALSE)</f>
        <v>Sí</v>
      </c>
    </row>
    <row r="1726" spans="1:14">
      <c r="A1726" s="6">
        <v>697</v>
      </c>
      <c r="B1726" s="12">
        <v>4</v>
      </c>
      <c r="C1726" s="6" t="s">
        <v>184</v>
      </c>
      <c r="D1726" s="12" t="s">
        <v>1149</v>
      </c>
      <c r="E1726" s="6">
        <v>16</v>
      </c>
      <c r="F1726" s="12">
        <v>27</v>
      </c>
      <c r="G1726" s="12">
        <f>IF(TablaCocina[[#This Row],[Cobro de la orde]]="Sí",F1726*K1726,0)</f>
        <v>27</v>
      </c>
      <c r="H1726" s="12">
        <f>IF(TablaCocina[[#This Row],[Cobro de la orde]]="Sí",(F1726-E1726)*K1726,0)</f>
        <v>11</v>
      </c>
      <c r="I1726" s="12">
        <f>IF(TablaCocina[[#This Row],[Cobro de la orde]]="Sí",F1726*K1726,0)</f>
        <v>27</v>
      </c>
      <c r="J1726" s="46">
        <f>IF(TablaCocina[[#This Row],[Cobro de la orde]]="Sí",H1726/G1726,0)</f>
        <v>0.40740740740740738</v>
      </c>
      <c r="K1726" s="12">
        <v>1</v>
      </c>
      <c r="L1726" s="12">
        <v>7</v>
      </c>
      <c r="M1726" s="6" t="s">
        <v>1142</v>
      </c>
      <c r="N1726" s="12" t="str">
        <f>VLOOKUP(TablaCocina[[#This Row],[Número de Orden]],TablaSala[[Número de Orden]:[Cobro de la Orden]],2,FALSE)</f>
        <v>Sí</v>
      </c>
    </row>
    <row r="1727" spans="1:14">
      <c r="A1727" s="6">
        <v>698</v>
      </c>
      <c r="B1727" s="12">
        <v>19</v>
      </c>
      <c r="C1727" s="6" t="s">
        <v>184</v>
      </c>
      <c r="D1727" s="12" t="s">
        <v>1149</v>
      </c>
      <c r="E1727" s="6">
        <v>16</v>
      </c>
      <c r="F1727" s="12">
        <v>27</v>
      </c>
      <c r="G1727" s="12">
        <f>IF(TablaCocina[[#This Row],[Cobro de la orde]]="Sí",F1727*K1727,0)</f>
        <v>27</v>
      </c>
      <c r="H1727" s="12">
        <f>IF(TablaCocina[[#This Row],[Cobro de la orde]]="Sí",(F1727-E1727)*K1727,0)</f>
        <v>11</v>
      </c>
      <c r="I1727" s="12">
        <f>IF(TablaCocina[[#This Row],[Cobro de la orde]]="Sí",F1727*K1727,0)</f>
        <v>27</v>
      </c>
      <c r="J1727" s="46">
        <f>IF(TablaCocina[[#This Row],[Cobro de la orde]]="Sí",H1727/G1727,0)</f>
        <v>0.40740740740740738</v>
      </c>
      <c r="K1727" s="12">
        <v>1</v>
      </c>
      <c r="L1727" s="12">
        <v>55</v>
      </c>
      <c r="M1727" s="6" t="s">
        <v>1143</v>
      </c>
      <c r="N1727" s="12" t="str">
        <f>VLOOKUP(TablaCocina[[#This Row],[Número de Orden]],TablaSala[[Número de Orden]:[Cobro de la Orden]],2,FALSE)</f>
        <v>Sí</v>
      </c>
    </row>
    <row r="1728" spans="1:14">
      <c r="A1728" s="6">
        <v>698</v>
      </c>
      <c r="B1728" s="12">
        <v>19</v>
      </c>
      <c r="C1728" s="6" t="s">
        <v>270</v>
      </c>
      <c r="D1728" s="12" t="s">
        <v>1164</v>
      </c>
      <c r="E1728" s="6">
        <v>15</v>
      </c>
      <c r="F1728" s="12">
        <v>26</v>
      </c>
      <c r="G1728" s="12">
        <f>IF(TablaCocina[[#This Row],[Cobro de la orde]]="Sí",F1728*K1728,0)</f>
        <v>26</v>
      </c>
      <c r="H1728" s="12">
        <f>IF(TablaCocina[[#This Row],[Cobro de la orde]]="Sí",(F1728-E1728)*K1728,0)</f>
        <v>11</v>
      </c>
      <c r="I1728" s="12">
        <f>IF(TablaCocina[[#This Row],[Cobro de la orde]]="Sí",F1728*K1728,0)</f>
        <v>26</v>
      </c>
      <c r="J1728" s="46">
        <f>IF(TablaCocina[[#This Row],[Cobro de la orde]]="Sí",H1728/G1728,0)</f>
        <v>0.42307692307692307</v>
      </c>
      <c r="K1728" s="12">
        <v>1</v>
      </c>
      <c r="L1728" s="12">
        <v>12</v>
      </c>
      <c r="M1728" s="6" t="s">
        <v>1143</v>
      </c>
      <c r="N1728" s="12" t="str">
        <f>VLOOKUP(TablaCocina[[#This Row],[Número de Orden]],TablaSala[[Número de Orden]:[Cobro de la Orden]],2,FALSE)</f>
        <v>Sí</v>
      </c>
    </row>
    <row r="1729" spans="1:14">
      <c r="A1729" s="6">
        <v>698</v>
      </c>
      <c r="B1729" s="12">
        <v>19</v>
      </c>
      <c r="C1729" s="6" t="s">
        <v>345</v>
      </c>
      <c r="D1729" s="12" t="s">
        <v>1161</v>
      </c>
      <c r="E1729" s="6">
        <v>14</v>
      </c>
      <c r="F1729" s="12">
        <v>23</v>
      </c>
      <c r="G1729" s="12">
        <f>IF(TablaCocina[[#This Row],[Cobro de la orde]]="Sí",F1729*K1729,0)</f>
        <v>69</v>
      </c>
      <c r="H1729" s="12">
        <f>IF(TablaCocina[[#This Row],[Cobro de la orde]]="Sí",(F1729-E1729)*K1729,0)</f>
        <v>27</v>
      </c>
      <c r="I1729" s="12">
        <f>IF(TablaCocina[[#This Row],[Cobro de la orde]]="Sí",F1729*K1729,0)</f>
        <v>69</v>
      </c>
      <c r="J1729" s="46">
        <f>IF(TablaCocina[[#This Row],[Cobro de la orde]]="Sí",H1729/G1729,0)</f>
        <v>0.39130434782608697</v>
      </c>
      <c r="K1729" s="12">
        <v>3</v>
      </c>
      <c r="L1729" s="12">
        <v>19</v>
      </c>
      <c r="M1729" s="6" t="s">
        <v>1143</v>
      </c>
      <c r="N1729" s="12" t="str">
        <f>VLOOKUP(TablaCocina[[#This Row],[Número de Orden]],TablaSala[[Número de Orden]:[Cobro de la Orden]],2,FALSE)</f>
        <v>Sí</v>
      </c>
    </row>
    <row r="1730" spans="1:14">
      <c r="A1730" s="6">
        <v>698</v>
      </c>
      <c r="B1730" s="12">
        <v>19</v>
      </c>
      <c r="C1730" s="6" t="s">
        <v>116</v>
      </c>
      <c r="D1730" s="12" t="s">
        <v>1162</v>
      </c>
      <c r="E1730" s="6">
        <v>13</v>
      </c>
      <c r="F1730" s="12">
        <v>21</v>
      </c>
      <c r="G1730" s="12">
        <f>IF(TablaCocina[[#This Row],[Cobro de la orde]]="Sí",F1730*K1730,0)</f>
        <v>63</v>
      </c>
      <c r="H1730" s="12">
        <f>IF(TablaCocina[[#This Row],[Cobro de la orde]]="Sí",(F1730-E1730)*K1730,0)</f>
        <v>24</v>
      </c>
      <c r="I1730" s="12">
        <f>IF(TablaCocina[[#This Row],[Cobro de la orde]]="Sí",F1730*K1730,0)</f>
        <v>63</v>
      </c>
      <c r="J1730" s="46">
        <f>IF(TablaCocina[[#This Row],[Cobro de la orde]]="Sí",H1730/G1730,0)</f>
        <v>0.38095238095238093</v>
      </c>
      <c r="K1730" s="12">
        <v>3</v>
      </c>
      <c r="L1730" s="12">
        <v>15</v>
      </c>
      <c r="M1730" s="6" t="s">
        <v>1143</v>
      </c>
      <c r="N1730" s="12" t="str">
        <f>VLOOKUP(TablaCocina[[#This Row],[Número de Orden]],TablaSala[[Número de Orden]:[Cobro de la Orden]],2,FALSE)</f>
        <v>Sí</v>
      </c>
    </row>
    <row r="1731" spans="1:14">
      <c r="A1731" s="6">
        <v>699</v>
      </c>
      <c r="B1731" s="12">
        <v>8</v>
      </c>
      <c r="C1731" s="6" t="s">
        <v>65</v>
      </c>
      <c r="D1731" s="12" t="s">
        <v>1152</v>
      </c>
      <c r="E1731" s="6">
        <v>17</v>
      </c>
      <c r="F1731" s="12">
        <v>29</v>
      </c>
      <c r="G1731" s="12">
        <f>IF(TablaCocina[[#This Row],[Cobro de la orde]]="Sí",F1731*K1731,0)</f>
        <v>58</v>
      </c>
      <c r="H1731" s="12">
        <f>IF(TablaCocina[[#This Row],[Cobro de la orde]]="Sí",(F1731-E1731)*K1731,0)</f>
        <v>24</v>
      </c>
      <c r="I1731" s="12">
        <f>IF(TablaCocina[[#This Row],[Cobro de la orde]]="Sí",F1731*K1731,0)</f>
        <v>58</v>
      </c>
      <c r="J1731" s="46">
        <f>IF(TablaCocina[[#This Row],[Cobro de la orde]]="Sí",H1731/G1731,0)</f>
        <v>0.41379310344827586</v>
      </c>
      <c r="K1731" s="12">
        <v>2</v>
      </c>
      <c r="L1731" s="12">
        <v>11</v>
      </c>
      <c r="M1731" s="6" t="s">
        <v>1143</v>
      </c>
      <c r="N1731" s="12" t="str">
        <f>VLOOKUP(TablaCocina[[#This Row],[Número de Orden]],TablaSala[[Número de Orden]:[Cobro de la Orden]],2,FALSE)</f>
        <v>Sí</v>
      </c>
    </row>
    <row r="1732" spans="1:14">
      <c r="A1732" s="6">
        <v>700</v>
      </c>
      <c r="B1732" s="12">
        <v>8</v>
      </c>
      <c r="C1732" s="6" t="s">
        <v>91</v>
      </c>
      <c r="D1732" s="12" t="s">
        <v>1159</v>
      </c>
      <c r="E1732" s="6">
        <v>20</v>
      </c>
      <c r="F1732" s="12">
        <v>34</v>
      </c>
      <c r="G1732" s="12">
        <f>IF(TablaCocina[[#This Row],[Cobro de la orde]]="Sí",F1732*K1732,0)</f>
        <v>102</v>
      </c>
      <c r="H1732" s="12">
        <f>IF(TablaCocina[[#This Row],[Cobro de la orde]]="Sí",(F1732-E1732)*K1732,0)</f>
        <v>42</v>
      </c>
      <c r="I1732" s="12">
        <f>IF(TablaCocina[[#This Row],[Cobro de la orde]]="Sí",F1732*K1732,0)</f>
        <v>102</v>
      </c>
      <c r="J1732" s="46">
        <f>IF(TablaCocina[[#This Row],[Cobro de la orde]]="Sí",H1732/G1732,0)</f>
        <v>0.41176470588235292</v>
      </c>
      <c r="K1732" s="12">
        <v>3</v>
      </c>
      <c r="L1732" s="12">
        <v>37</v>
      </c>
      <c r="M1732" s="6" t="s">
        <v>1143</v>
      </c>
      <c r="N1732" s="12" t="str">
        <f>VLOOKUP(TablaCocina[[#This Row],[Número de Orden]],TablaSala[[Número de Orden]:[Cobro de la Orden]],2,FALSE)</f>
        <v>Sí</v>
      </c>
    </row>
    <row r="1733" spans="1:14">
      <c r="A1733" s="6">
        <v>700</v>
      </c>
      <c r="B1733" s="12">
        <v>8</v>
      </c>
      <c r="C1733" s="6" t="s">
        <v>270</v>
      </c>
      <c r="D1733" s="12" t="s">
        <v>1164</v>
      </c>
      <c r="E1733" s="6">
        <v>15</v>
      </c>
      <c r="F1733" s="12">
        <v>26</v>
      </c>
      <c r="G1733" s="12">
        <f>IF(TablaCocina[[#This Row],[Cobro de la orde]]="Sí",F1733*K1733,0)</f>
        <v>78</v>
      </c>
      <c r="H1733" s="12">
        <f>IF(TablaCocina[[#This Row],[Cobro de la orde]]="Sí",(F1733-E1733)*K1733,0)</f>
        <v>33</v>
      </c>
      <c r="I1733" s="12">
        <f>IF(TablaCocina[[#This Row],[Cobro de la orde]]="Sí",F1733*K1733,0)</f>
        <v>78</v>
      </c>
      <c r="J1733" s="46">
        <f>IF(TablaCocina[[#This Row],[Cobro de la orde]]="Sí",H1733/G1733,0)</f>
        <v>0.42307692307692307</v>
      </c>
      <c r="K1733" s="12">
        <v>3</v>
      </c>
      <c r="L1733" s="12">
        <v>35</v>
      </c>
      <c r="M1733" s="6" t="s">
        <v>1143</v>
      </c>
      <c r="N1733" s="12" t="str">
        <f>VLOOKUP(TablaCocina[[#This Row],[Número de Orden]],TablaSala[[Número de Orden]:[Cobro de la Orden]],2,FALSE)</f>
        <v>Sí</v>
      </c>
    </row>
    <row r="1734" spans="1:14">
      <c r="A1734" s="6">
        <v>700</v>
      </c>
      <c r="B1734" s="12">
        <v>8</v>
      </c>
      <c r="C1734" s="6" t="s">
        <v>184</v>
      </c>
      <c r="D1734" s="12" t="s">
        <v>1149</v>
      </c>
      <c r="E1734" s="6">
        <v>16</v>
      </c>
      <c r="F1734" s="12">
        <v>27</v>
      </c>
      <c r="G1734" s="12">
        <f>IF(TablaCocina[[#This Row],[Cobro de la orde]]="Sí",F1734*K1734,0)</f>
        <v>54</v>
      </c>
      <c r="H1734" s="12">
        <f>IF(TablaCocina[[#This Row],[Cobro de la orde]]="Sí",(F1734-E1734)*K1734,0)</f>
        <v>22</v>
      </c>
      <c r="I1734" s="12">
        <f>IF(TablaCocina[[#This Row],[Cobro de la orde]]="Sí",F1734*K1734,0)</f>
        <v>54</v>
      </c>
      <c r="J1734" s="46">
        <f>IF(TablaCocina[[#This Row],[Cobro de la orde]]="Sí",H1734/G1734,0)</f>
        <v>0.40740740740740738</v>
      </c>
      <c r="K1734" s="12">
        <v>2</v>
      </c>
      <c r="L1734" s="12">
        <v>14</v>
      </c>
      <c r="M1734" s="6" t="s">
        <v>1143</v>
      </c>
      <c r="N1734" s="12" t="str">
        <f>VLOOKUP(TablaCocina[[#This Row],[Número de Orden]],TablaSala[[Número de Orden]:[Cobro de la Orden]],2,FALSE)</f>
        <v>Sí</v>
      </c>
    </row>
    <row r="1735" spans="1:14">
      <c r="A1735" s="6">
        <v>701</v>
      </c>
      <c r="B1735" s="12">
        <v>19</v>
      </c>
      <c r="C1735" s="6" t="s">
        <v>453</v>
      </c>
      <c r="D1735" s="12" t="s">
        <v>1153</v>
      </c>
      <c r="E1735" s="6">
        <v>20</v>
      </c>
      <c r="F1735" s="12">
        <v>33</v>
      </c>
      <c r="G1735" s="12">
        <f>IF(TablaCocina[[#This Row],[Cobro de la orde]]="Sí",F1735*K1735,0)</f>
        <v>66</v>
      </c>
      <c r="H1735" s="12">
        <f>IF(TablaCocina[[#This Row],[Cobro de la orde]]="Sí",(F1735-E1735)*K1735,0)</f>
        <v>26</v>
      </c>
      <c r="I1735" s="12">
        <f>IF(TablaCocina[[#This Row],[Cobro de la orde]]="Sí",F1735*K1735,0)</f>
        <v>66</v>
      </c>
      <c r="J1735" s="46">
        <f>IF(TablaCocina[[#This Row],[Cobro de la orde]]="Sí",H1735/G1735,0)</f>
        <v>0.39393939393939392</v>
      </c>
      <c r="K1735" s="12">
        <v>2</v>
      </c>
      <c r="L1735" s="12">
        <v>42</v>
      </c>
      <c r="M1735" s="6" t="s">
        <v>1143</v>
      </c>
      <c r="N1735" s="12" t="str">
        <f>VLOOKUP(TablaCocina[[#This Row],[Número de Orden]],TablaSala[[Número de Orden]:[Cobro de la Orden]],2,FALSE)</f>
        <v>Sí</v>
      </c>
    </row>
    <row r="1736" spans="1:14">
      <c r="A1736" s="6">
        <v>701</v>
      </c>
      <c r="B1736" s="12">
        <v>19</v>
      </c>
      <c r="C1736" s="6" t="s">
        <v>131</v>
      </c>
      <c r="D1736" s="12" t="s">
        <v>1163</v>
      </c>
      <c r="E1736" s="6">
        <v>10</v>
      </c>
      <c r="F1736" s="12">
        <v>18</v>
      </c>
      <c r="G1736" s="12">
        <f>IF(TablaCocina[[#This Row],[Cobro de la orde]]="Sí",F1736*K1736,0)</f>
        <v>36</v>
      </c>
      <c r="H1736" s="12">
        <f>IF(TablaCocina[[#This Row],[Cobro de la orde]]="Sí",(F1736-E1736)*K1736,0)</f>
        <v>16</v>
      </c>
      <c r="I1736" s="12">
        <f>IF(TablaCocina[[#This Row],[Cobro de la orde]]="Sí",F1736*K1736,0)</f>
        <v>36</v>
      </c>
      <c r="J1736" s="46">
        <f>IF(TablaCocina[[#This Row],[Cobro de la orde]]="Sí",H1736/G1736,0)</f>
        <v>0.44444444444444442</v>
      </c>
      <c r="K1736" s="12">
        <v>2</v>
      </c>
      <c r="L1736" s="12">
        <v>55</v>
      </c>
      <c r="M1736" s="6" t="s">
        <v>1143</v>
      </c>
      <c r="N1736" s="12" t="str">
        <f>VLOOKUP(TablaCocina[[#This Row],[Número de Orden]],TablaSala[[Número de Orden]:[Cobro de la Orden]],2,FALSE)</f>
        <v>Sí</v>
      </c>
    </row>
    <row r="1737" spans="1:14">
      <c r="A1737" s="6">
        <v>702</v>
      </c>
      <c r="B1737" s="12">
        <v>13</v>
      </c>
      <c r="C1737" s="6" t="s">
        <v>131</v>
      </c>
      <c r="D1737" s="12" t="s">
        <v>1163</v>
      </c>
      <c r="E1737" s="6">
        <v>10</v>
      </c>
      <c r="F1737" s="12">
        <v>18</v>
      </c>
      <c r="G1737" s="12">
        <f>IF(TablaCocina[[#This Row],[Cobro de la orde]]="Sí",F1737*K1737,0)</f>
        <v>36</v>
      </c>
      <c r="H1737" s="12">
        <f>IF(TablaCocina[[#This Row],[Cobro de la orde]]="Sí",(F1737-E1737)*K1737,0)</f>
        <v>16</v>
      </c>
      <c r="I1737" s="12">
        <f>IF(TablaCocina[[#This Row],[Cobro de la orde]]="Sí",F1737*K1737,0)</f>
        <v>36</v>
      </c>
      <c r="J1737" s="46">
        <f>IF(TablaCocina[[#This Row],[Cobro de la orde]]="Sí",H1737/G1737,0)</f>
        <v>0.44444444444444442</v>
      </c>
      <c r="K1737" s="12">
        <v>2</v>
      </c>
      <c r="L1737" s="12">
        <v>59</v>
      </c>
      <c r="M1737" s="6" t="s">
        <v>1142</v>
      </c>
      <c r="N1737" s="12" t="str">
        <f>VLOOKUP(TablaCocina[[#This Row],[Número de Orden]],TablaSala[[Número de Orden]:[Cobro de la Orden]],2,FALSE)</f>
        <v>Sí</v>
      </c>
    </row>
    <row r="1738" spans="1:14">
      <c r="A1738" s="6">
        <v>702</v>
      </c>
      <c r="B1738" s="12">
        <v>13</v>
      </c>
      <c r="C1738" s="6" t="s">
        <v>116</v>
      </c>
      <c r="D1738" s="12" t="s">
        <v>1162</v>
      </c>
      <c r="E1738" s="6">
        <v>13</v>
      </c>
      <c r="F1738" s="12">
        <v>21</v>
      </c>
      <c r="G1738" s="12">
        <f>IF(TablaCocina[[#This Row],[Cobro de la orde]]="Sí",F1738*K1738,0)</f>
        <v>21</v>
      </c>
      <c r="H1738" s="12">
        <f>IF(TablaCocina[[#This Row],[Cobro de la orde]]="Sí",(F1738-E1738)*K1738,0)</f>
        <v>8</v>
      </c>
      <c r="I1738" s="12">
        <f>IF(TablaCocina[[#This Row],[Cobro de la orde]]="Sí",F1738*K1738,0)</f>
        <v>21</v>
      </c>
      <c r="J1738" s="46">
        <f>IF(TablaCocina[[#This Row],[Cobro de la orde]]="Sí",H1738/G1738,0)</f>
        <v>0.38095238095238093</v>
      </c>
      <c r="K1738" s="12">
        <v>1</v>
      </c>
      <c r="L1738" s="12">
        <v>36</v>
      </c>
      <c r="M1738" s="6" t="s">
        <v>1142</v>
      </c>
      <c r="N1738" s="12" t="str">
        <f>VLOOKUP(TablaCocina[[#This Row],[Número de Orden]],TablaSala[[Número de Orden]:[Cobro de la Orden]],2,FALSE)</f>
        <v>Sí</v>
      </c>
    </row>
    <row r="1739" spans="1:14">
      <c r="A1739" s="6">
        <v>702</v>
      </c>
      <c r="B1739" s="12">
        <v>13</v>
      </c>
      <c r="C1739" s="6" t="s">
        <v>184</v>
      </c>
      <c r="D1739" s="12" t="s">
        <v>1149</v>
      </c>
      <c r="E1739" s="6">
        <v>16</v>
      </c>
      <c r="F1739" s="12">
        <v>27</v>
      </c>
      <c r="G1739" s="12">
        <f>IF(TablaCocina[[#This Row],[Cobro de la orde]]="Sí",F1739*K1739,0)</f>
        <v>54</v>
      </c>
      <c r="H1739" s="12">
        <f>IF(TablaCocina[[#This Row],[Cobro de la orde]]="Sí",(F1739-E1739)*K1739,0)</f>
        <v>22</v>
      </c>
      <c r="I1739" s="12">
        <f>IF(TablaCocina[[#This Row],[Cobro de la orde]]="Sí",F1739*K1739,0)</f>
        <v>54</v>
      </c>
      <c r="J1739" s="46">
        <f>IF(TablaCocina[[#This Row],[Cobro de la orde]]="Sí",H1739/G1739,0)</f>
        <v>0.40740740740740738</v>
      </c>
      <c r="K1739" s="12">
        <v>2</v>
      </c>
      <c r="L1739" s="12">
        <v>29</v>
      </c>
      <c r="M1739" s="6" t="s">
        <v>1143</v>
      </c>
      <c r="N1739" s="12" t="str">
        <f>VLOOKUP(TablaCocina[[#This Row],[Número de Orden]],TablaSala[[Número de Orden]:[Cobro de la Orden]],2,FALSE)</f>
        <v>Sí</v>
      </c>
    </row>
    <row r="1740" spans="1:14">
      <c r="A1740" s="6">
        <v>702</v>
      </c>
      <c r="B1740" s="12">
        <v>13</v>
      </c>
      <c r="C1740" s="6" t="s">
        <v>71</v>
      </c>
      <c r="D1740" s="12" t="s">
        <v>1154</v>
      </c>
      <c r="E1740" s="6">
        <v>16</v>
      </c>
      <c r="F1740" s="12">
        <v>28</v>
      </c>
      <c r="G1740" s="12">
        <f>IF(TablaCocina[[#This Row],[Cobro de la orde]]="Sí",F1740*K1740,0)</f>
        <v>84</v>
      </c>
      <c r="H1740" s="12">
        <f>IF(TablaCocina[[#This Row],[Cobro de la orde]]="Sí",(F1740-E1740)*K1740,0)</f>
        <v>36</v>
      </c>
      <c r="I1740" s="12">
        <f>IF(TablaCocina[[#This Row],[Cobro de la orde]]="Sí",F1740*K1740,0)</f>
        <v>84</v>
      </c>
      <c r="J1740" s="46">
        <f>IF(TablaCocina[[#This Row],[Cobro de la orde]]="Sí",H1740/G1740,0)</f>
        <v>0.42857142857142855</v>
      </c>
      <c r="K1740" s="12">
        <v>3</v>
      </c>
      <c r="L1740" s="12">
        <v>31</v>
      </c>
      <c r="M1740" s="6" t="s">
        <v>1142</v>
      </c>
      <c r="N1740" s="12" t="str">
        <f>VLOOKUP(TablaCocina[[#This Row],[Número de Orden]],TablaSala[[Número de Orden]:[Cobro de la Orden]],2,FALSE)</f>
        <v>Sí</v>
      </c>
    </row>
    <row r="1741" spans="1:14">
      <c r="A1741" s="6">
        <v>703</v>
      </c>
      <c r="B1741" s="12">
        <v>9</v>
      </c>
      <c r="C1741" s="6" t="s">
        <v>116</v>
      </c>
      <c r="D1741" s="12" t="s">
        <v>1162</v>
      </c>
      <c r="E1741" s="6">
        <v>13</v>
      </c>
      <c r="F1741" s="12">
        <v>21</v>
      </c>
      <c r="G1741" s="12">
        <f>IF(TablaCocina[[#This Row],[Cobro de la orde]]="Sí",F1741*K1741,0)</f>
        <v>63</v>
      </c>
      <c r="H1741" s="12">
        <f>IF(TablaCocina[[#This Row],[Cobro de la orde]]="Sí",(F1741-E1741)*K1741,0)</f>
        <v>24</v>
      </c>
      <c r="I1741" s="12">
        <f>IF(TablaCocina[[#This Row],[Cobro de la orde]]="Sí",F1741*K1741,0)</f>
        <v>63</v>
      </c>
      <c r="J1741" s="46">
        <f>IF(TablaCocina[[#This Row],[Cobro de la orde]]="Sí",H1741/G1741,0)</f>
        <v>0.38095238095238093</v>
      </c>
      <c r="K1741" s="12">
        <v>3</v>
      </c>
      <c r="L1741" s="12">
        <v>29</v>
      </c>
      <c r="M1741" s="6" t="s">
        <v>1143</v>
      </c>
      <c r="N1741" s="12" t="str">
        <f>VLOOKUP(TablaCocina[[#This Row],[Número de Orden]],TablaSala[[Número de Orden]:[Cobro de la Orden]],2,FALSE)</f>
        <v>Sí</v>
      </c>
    </row>
    <row r="1742" spans="1:14">
      <c r="A1742" s="6">
        <v>704</v>
      </c>
      <c r="B1742" s="12">
        <v>13</v>
      </c>
      <c r="C1742" s="6" t="s">
        <v>131</v>
      </c>
      <c r="D1742" s="12" t="s">
        <v>1163</v>
      </c>
      <c r="E1742" s="6">
        <v>10</v>
      </c>
      <c r="F1742" s="12">
        <v>18</v>
      </c>
      <c r="G1742" s="12">
        <f>IF(TablaCocina[[#This Row],[Cobro de la orde]]="Sí",F1742*K1742,0)</f>
        <v>18</v>
      </c>
      <c r="H1742" s="12">
        <f>IF(TablaCocina[[#This Row],[Cobro de la orde]]="Sí",(F1742-E1742)*K1742,0)</f>
        <v>8</v>
      </c>
      <c r="I1742" s="12">
        <f>IF(TablaCocina[[#This Row],[Cobro de la orde]]="Sí",F1742*K1742,0)</f>
        <v>18</v>
      </c>
      <c r="J1742" s="46">
        <f>IF(TablaCocina[[#This Row],[Cobro de la orde]]="Sí",H1742/G1742,0)</f>
        <v>0.44444444444444442</v>
      </c>
      <c r="K1742" s="12">
        <v>1</v>
      </c>
      <c r="L1742" s="12">
        <v>38</v>
      </c>
      <c r="M1742" s="6" t="s">
        <v>1142</v>
      </c>
      <c r="N1742" s="12" t="str">
        <f>VLOOKUP(TablaCocina[[#This Row],[Número de Orden]],TablaSala[[Número de Orden]:[Cobro de la Orden]],2,FALSE)</f>
        <v>Sí</v>
      </c>
    </row>
    <row r="1743" spans="1:14">
      <c r="A1743" s="6">
        <v>705</v>
      </c>
      <c r="B1743" s="12">
        <v>12</v>
      </c>
      <c r="C1743" s="6" t="s">
        <v>255</v>
      </c>
      <c r="D1743" s="12" t="s">
        <v>1160</v>
      </c>
      <c r="E1743" s="6">
        <v>12</v>
      </c>
      <c r="F1743" s="12">
        <v>20</v>
      </c>
      <c r="G1743" s="12">
        <f>IF(TablaCocina[[#This Row],[Cobro de la orde]]="Sí",F1743*K1743,0)</f>
        <v>60</v>
      </c>
      <c r="H1743" s="12">
        <f>IF(TablaCocina[[#This Row],[Cobro de la orde]]="Sí",(F1743-E1743)*K1743,0)</f>
        <v>24</v>
      </c>
      <c r="I1743" s="12">
        <f>IF(TablaCocina[[#This Row],[Cobro de la orde]]="Sí",F1743*K1743,0)</f>
        <v>60</v>
      </c>
      <c r="J1743" s="46">
        <f>IF(TablaCocina[[#This Row],[Cobro de la orde]]="Sí",H1743/G1743,0)</f>
        <v>0.4</v>
      </c>
      <c r="K1743" s="12">
        <v>3</v>
      </c>
      <c r="L1743" s="12">
        <v>25</v>
      </c>
      <c r="M1743" s="6" t="s">
        <v>1143</v>
      </c>
      <c r="N1743" s="12" t="str">
        <f>VLOOKUP(TablaCocina[[#This Row],[Número de Orden]],TablaSala[[Número de Orden]:[Cobro de la Orden]],2,FALSE)</f>
        <v>Sí</v>
      </c>
    </row>
    <row r="1744" spans="1:14">
      <c r="A1744" s="6">
        <v>705</v>
      </c>
      <c r="B1744" s="12">
        <v>12</v>
      </c>
      <c r="C1744" s="6" t="s">
        <v>270</v>
      </c>
      <c r="D1744" s="12" t="s">
        <v>1164</v>
      </c>
      <c r="E1744" s="6">
        <v>15</v>
      </c>
      <c r="F1744" s="12">
        <v>26</v>
      </c>
      <c r="G1744" s="12">
        <f>IF(TablaCocina[[#This Row],[Cobro de la orde]]="Sí",F1744*K1744,0)</f>
        <v>52</v>
      </c>
      <c r="H1744" s="12">
        <f>IF(TablaCocina[[#This Row],[Cobro de la orde]]="Sí",(F1744-E1744)*K1744,0)</f>
        <v>22</v>
      </c>
      <c r="I1744" s="12">
        <f>IF(TablaCocina[[#This Row],[Cobro de la orde]]="Sí",F1744*K1744,0)</f>
        <v>52</v>
      </c>
      <c r="J1744" s="46">
        <f>IF(TablaCocina[[#This Row],[Cobro de la orde]]="Sí",H1744/G1744,0)</f>
        <v>0.42307692307692307</v>
      </c>
      <c r="K1744" s="12">
        <v>2</v>
      </c>
      <c r="L1744" s="12">
        <v>8</v>
      </c>
      <c r="M1744" s="6" t="s">
        <v>1142</v>
      </c>
      <c r="N1744" s="12" t="str">
        <f>VLOOKUP(TablaCocina[[#This Row],[Número de Orden]],TablaSala[[Número de Orden]:[Cobro de la Orden]],2,FALSE)</f>
        <v>Sí</v>
      </c>
    </row>
    <row r="1745" spans="1:14">
      <c r="A1745" s="6">
        <v>706</v>
      </c>
      <c r="B1745" s="12">
        <v>20</v>
      </c>
      <c r="C1745" s="6" t="s">
        <v>131</v>
      </c>
      <c r="D1745" s="12" t="s">
        <v>1163</v>
      </c>
      <c r="E1745" s="6">
        <v>10</v>
      </c>
      <c r="F1745" s="12">
        <v>18</v>
      </c>
      <c r="G1745" s="12">
        <f>IF(TablaCocina[[#This Row],[Cobro de la orde]]="Sí",F1745*K1745,0)</f>
        <v>54</v>
      </c>
      <c r="H1745" s="12">
        <f>IF(TablaCocina[[#This Row],[Cobro de la orde]]="Sí",(F1745-E1745)*K1745,0)</f>
        <v>24</v>
      </c>
      <c r="I1745" s="12">
        <f>IF(TablaCocina[[#This Row],[Cobro de la orde]]="Sí",F1745*K1745,0)</f>
        <v>54</v>
      </c>
      <c r="J1745" s="46">
        <f>IF(TablaCocina[[#This Row],[Cobro de la orde]]="Sí",H1745/G1745,0)</f>
        <v>0.44444444444444442</v>
      </c>
      <c r="K1745" s="12">
        <v>3</v>
      </c>
      <c r="L1745" s="12">
        <v>33</v>
      </c>
      <c r="M1745" s="6" t="s">
        <v>1143</v>
      </c>
      <c r="N1745" s="12" t="str">
        <f>VLOOKUP(TablaCocina[[#This Row],[Número de Orden]],TablaSala[[Número de Orden]:[Cobro de la Orden]],2,FALSE)</f>
        <v>Sí</v>
      </c>
    </row>
    <row r="1746" spans="1:14">
      <c r="A1746" s="6">
        <v>707</v>
      </c>
      <c r="B1746" s="12">
        <v>15</v>
      </c>
      <c r="C1746" s="6" t="s">
        <v>428</v>
      </c>
      <c r="D1746" s="12" t="s">
        <v>1157</v>
      </c>
      <c r="E1746" s="6">
        <v>19</v>
      </c>
      <c r="F1746" s="12">
        <v>32</v>
      </c>
      <c r="G1746" s="12">
        <f>IF(TablaCocina[[#This Row],[Cobro de la orde]]="Sí",F1746*K1746,0)</f>
        <v>32</v>
      </c>
      <c r="H1746" s="12">
        <f>IF(TablaCocina[[#This Row],[Cobro de la orde]]="Sí",(F1746-E1746)*K1746,0)</f>
        <v>13</v>
      </c>
      <c r="I1746" s="12">
        <f>IF(TablaCocina[[#This Row],[Cobro de la orde]]="Sí",F1746*K1746,0)</f>
        <v>32</v>
      </c>
      <c r="J1746" s="46">
        <f>IF(TablaCocina[[#This Row],[Cobro de la orde]]="Sí",H1746/G1746,0)</f>
        <v>0.40625</v>
      </c>
      <c r="K1746" s="12">
        <v>1</v>
      </c>
      <c r="L1746" s="12">
        <v>31</v>
      </c>
      <c r="M1746" s="6" t="s">
        <v>1142</v>
      </c>
      <c r="N1746" s="12" t="str">
        <f>VLOOKUP(TablaCocina[[#This Row],[Número de Orden]],TablaSala[[Número de Orden]:[Cobro de la Orden]],2,FALSE)</f>
        <v>Sí</v>
      </c>
    </row>
    <row r="1747" spans="1:14">
      <c r="A1747" s="6">
        <v>707</v>
      </c>
      <c r="B1747" s="12">
        <v>15</v>
      </c>
      <c r="C1747" s="6" t="s">
        <v>116</v>
      </c>
      <c r="D1747" s="12" t="s">
        <v>1162</v>
      </c>
      <c r="E1747" s="6">
        <v>13</v>
      </c>
      <c r="F1747" s="12">
        <v>21</v>
      </c>
      <c r="G1747" s="12">
        <f>IF(TablaCocina[[#This Row],[Cobro de la orde]]="Sí",F1747*K1747,0)</f>
        <v>21</v>
      </c>
      <c r="H1747" s="12">
        <f>IF(TablaCocina[[#This Row],[Cobro de la orde]]="Sí",(F1747-E1747)*K1747,0)</f>
        <v>8</v>
      </c>
      <c r="I1747" s="12">
        <f>IF(TablaCocina[[#This Row],[Cobro de la orde]]="Sí",F1747*K1747,0)</f>
        <v>21</v>
      </c>
      <c r="J1747" s="46">
        <f>IF(TablaCocina[[#This Row],[Cobro de la orde]]="Sí",H1747/G1747,0)</f>
        <v>0.38095238095238093</v>
      </c>
      <c r="K1747" s="12">
        <v>1</v>
      </c>
      <c r="L1747" s="12">
        <v>42</v>
      </c>
      <c r="M1747" s="6" t="s">
        <v>1143</v>
      </c>
      <c r="N1747" s="12" t="str">
        <f>VLOOKUP(TablaCocina[[#This Row],[Número de Orden]],TablaSala[[Número de Orden]:[Cobro de la Orden]],2,FALSE)</f>
        <v>Sí</v>
      </c>
    </row>
    <row r="1748" spans="1:14">
      <c r="A1748" s="6">
        <v>707</v>
      </c>
      <c r="B1748" s="12">
        <v>15</v>
      </c>
      <c r="C1748" s="6" t="s">
        <v>114</v>
      </c>
      <c r="D1748" s="12" t="s">
        <v>1147</v>
      </c>
      <c r="E1748" s="6">
        <v>18</v>
      </c>
      <c r="F1748" s="12">
        <v>30</v>
      </c>
      <c r="G1748" s="12">
        <f>IF(TablaCocina[[#This Row],[Cobro de la orde]]="Sí",F1748*K1748,0)</f>
        <v>60</v>
      </c>
      <c r="H1748" s="12">
        <f>IF(TablaCocina[[#This Row],[Cobro de la orde]]="Sí",(F1748-E1748)*K1748,0)</f>
        <v>24</v>
      </c>
      <c r="I1748" s="12">
        <f>IF(TablaCocina[[#This Row],[Cobro de la orde]]="Sí",F1748*K1748,0)</f>
        <v>60</v>
      </c>
      <c r="J1748" s="46">
        <f>IF(TablaCocina[[#This Row],[Cobro de la orde]]="Sí",H1748/G1748,0)</f>
        <v>0.4</v>
      </c>
      <c r="K1748" s="12">
        <v>2</v>
      </c>
      <c r="L1748" s="12">
        <v>53</v>
      </c>
      <c r="M1748" s="6" t="s">
        <v>1142</v>
      </c>
      <c r="N1748" s="12" t="str">
        <f>VLOOKUP(TablaCocina[[#This Row],[Número de Orden]],TablaSala[[Número de Orden]:[Cobro de la Orden]],2,FALSE)</f>
        <v>Sí</v>
      </c>
    </row>
    <row r="1749" spans="1:14">
      <c r="A1749" s="6">
        <v>707</v>
      </c>
      <c r="B1749" s="12">
        <v>15</v>
      </c>
      <c r="C1749" s="6" t="s">
        <v>120</v>
      </c>
      <c r="D1749" s="12" t="s">
        <v>1151</v>
      </c>
      <c r="E1749" s="6">
        <v>22</v>
      </c>
      <c r="F1749" s="12">
        <v>36</v>
      </c>
      <c r="G1749" s="12">
        <f>IF(TablaCocina[[#This Row],[Cobro de la orde]]="Sí",F1749*K1749,0)</f>
        <v>72</v>
      </c>
      <c r="H1749" s="12">
        <f>IF(TablaCocina[[#This Row],[Cobro de la orde]]="Sí",(F1749-E1749)*K1749,0)</f>
        <v>28</v>
      </c>
      <c r="I1749" s="12">
        <f>IF(TablaCocina[[#This Row],[Cobro de la orde]]="Sí",F1749*K1749,0)</f>
        <v>72</v>
      </c>
      <c r="J1749" s="46">
        <f>IF(TablaCocina[[#This Row],[Cobro de la orde]]="Sí",H1749/G1749,0)</f>
        <v>0.3888888888888889</v>
      </c>
      <c r="K1749" s="12">
        <v>2</v>
      </c>
      <c r="L1749" s="12">
        <v>11</v>
      </c>
      <c r="M1749" s="6" t="s">
        <v>1142</v>
      </c>
      <c r="N1749" s="12" t="str">
        <f>VLOOKUP(TablaCocina[[#This Row],[Número de Orden]],TablaSala[[Número de Orden]:[Cobro de la Orden]],2,FALSE)</f>
        <v>Sí</v>
      </c>
    </row>
    <row r="1750" spans="1:14">
      <c r="A1750" s="6">
        <v>708</v>
      </c>
      <c r="B1750" s="12">
        <v>5</v>
      </c>
      <c r="C1750" s="6" t="s">
        <v>184</v>
      </c>
      <c r="D1750" s="12" t="s">
        <v>1149</v>
      </c>
      <c r="E1750" s="6">
        <v>16</v>
      </c>
      <c r="F1750" s="12">
        <v>27</v>
      </c>
      <c r="G1750" s="12">
        <f>IF(TablaCocina[[#This Row],[Cobro de la orde]]="Sí",F1750*K1750,0)</f>
        <v>54</v>
      </c>
      <c r="H1750" s="12">
        <f>IF(TablaCocina[[#This Row],[Cobro de la orde]]="Sí",(F1750-E1750)*K1750,0)</f>
        <v>22</v>
      </c>
      <c r="I1750" s="12">
        <f>IF(TablaCocina[[#This Row],[Cobro de la orde]]="Sí",F1750*K1750,0)</f>
        <v>54</v>
      </c>
      <c r="J1750" s="46">
        <f>IF(TablaCocina[[#This Row],[Cobro de la orde]]="Sí",H1750/G1750,0)</f>
        <v>0.40740740740740738</v>
      </c>
      <c r="K1750" s="12">
        <v>2</v>
      </c>
      <c r="L1750" s="12">
        <v>24</v>
      </c>
      <c r="M1750" s="6" t="s">
        <v>1143</v>
      </c>
      <c r="N1750" s="12" t="str">
        <f>VLOOKUP(TablaCocina[[#This Row],[Número de Orden]],TablaSala[[Número de Orden]:[Cobro de la Orden]],2,FALSE)</f>
        <v>Sí</v>
      </c>
    </row>
    <row r="1751" spans="1:14">
      <c r="A1751" s="6">
        <v>709</v>
      </c>
      <c r="B1751" s="12">
        <v>8</v>
      </c>
      <c r="C1751" s="6" t="s">
        <v>116</v>
      </c>
      <c r="D1751" s="12" t="s">
        <v>1162</v>
      </c>
      <c r="E1751" s="6">
        <v>13</v>
      </c>
      <c r="F1751" s="12">
        <v>21</v>
      </c>
      <c r="G1751" s="12">
        <f>IF(TablaCocina[[#This Row],[Cobro de la orde]]="Sí",F1751*K1751,0)</f>
        <v>42</v>
      </c>
      <c r="H1751" s="12">
        <f>IF(TablaCocina[[#This Row],[Cobro de la orde]]="Sí",(F1751-E1751)*K1751,0)</f>
        <v>16</v>
      </c>
      <c r="I1751" s="12">
        <f>IF(TablaCocina[[#This Row],[Cobro de la orde]]="Sí",F1751*K1751,0)</f>
        <v>42</v>
      </c>
      <c r="J1751" s="46">
        <f>IF(TablaCocina[[#This Row],[Cobro de la orde]]="Sí",H1751/G1751,0)</f>
        <v>0.38095238095238093</v>
      </c>
      <c r="K1751" s="12">
        <v>2</v>
      </c>
      <c r="L1751" s="12">
        <v>7</v>
      </c>
      <c r="M1751" s="6" t="s">
        <v>1142</v>
      </c>
      <c r="N1751" s="12" t="str">
        <f>VLOOKUP(TablaCocina[[#This Row],[Número de Orden]],TablaSala[[Número de Orden]:[Cobro de la Orden]],2,FALSE)</f>
        <v>Sí</v>
      </c>
    </row>
    <row r="1752" spans="1:14">
      <c r="A1752" s="6">
        <v>709</v>
      </c>
      <c r="B1752" s="12">
        <v>8</v>
      </c>
      <c r="C1752" s="6" t="s">
        <v>47</v>
      </c>
      <c r="D1752" s="12" t="s">
        <v>1156</v>
      </c>
      <c r="E1752" s="6">
        <v>21</v>
      </c>
      <c r="F1752" s="12">
        <v>35</v>
      </c>
      <c r="G1752" s="12">
        <f>IF(TablaCocina[[#This Row],[Cobro de la orde]]="Sí",F1752*K1752,0)</f>
        <v>35</v>
      </c>
      <c r="H1752" s="12">
        <f>IF(TablaCocina[[#This Row],[Cobro de la orde]]="Sí",(F1752-E1752)*K1752,0)</f>
        <v>14</v>
      </c>
      <c r="I1752" s="12">
        <f>IF(TablaCocina[[#This Row],[Cobro de la orde]]="Sí",F1752*K1752,0)</f>
        <v>35</v>
      </c>
      <c r="J1752" s="46">
        <f>IF(TablaCocina[[#This Row],[Cobro de la orde]]="Sí",H1752/G1752,0)</f>
        <v>0.4</v>
      </c>
      <c r="K1752" s="12">
        <v>1</v>
      </c>
      <c r="L1752" s="12">
        <v>33</v>
      </c>
      <c r="M1752" s="6" t="s">
        <v>1143</v>
      </c>
      <c r="N1752" s="12" t="str">
        <f>VLOOKUP(TablaCocina[[#This Row],[Número de Orden]],TablaSala[[Número de Orden]:[Cobro de la Orden]],2,FALSE)</f>
        <v>Sí</v>
      </c>
    </row>
    <row r="1753" spans="1:14">
      <c r="A1753" s="6">
        <v>709</v>
      </c>
      <c r="B1753" s="12">
        <v>8</v>
      </c>
      <c r="C1753" s="6" t="s">
        <v>453</v>
      </c>
      <c r="D1753" s="12" t="s">
        <v>1153</v>
      </c>
      <c r="E1753" s="6">
        <v>20</v>
      </c>
      <c r="F1753" s="12">
        <v>33</v>
      </c>
      <c r="G1753" s="12">
        <f>IF(TablaCocina[[#This Row],[Cobro de la orde]]="Sí",F1753*K1753,0)</f>
        <v>66</v>
      </c>
      <c r="H1753" s="12">
        <f>IF(TablaCocina[[#This Row],[Cobro de la orde]]="Sí",(F1753-E1753)*K1753,0)</f>
        <v>26</v>
      </c>
      <c r="I1753" s="12">
        <f>IF(TablaCocina[[#This Row],[Cobro de la orde]]="Sí",F1753*K1753,0)</f>
        <v>66</v>
      </c>
      <c r="J1753" s="46">
        <f>IF(TablaCocina[[#This Row],[Cobro de la orde]]="Sí",H1753/G1753,0)</f>
        <v>0.39393939393939392</v>
      </c>
      <c r="K1753" s="12">
        <v>2</v>
      </c>
      <c r="L1753" s="12">
        <v>27</v>
      </c>
      <c r="M1753" s="6" t="s">
        <v>1143</v>
      </c>
      <c r="N1753" s="12" t="str">
        <f>VLOOKUP(TablaCocina[[#This Row],[Número de Orden]],TablaSala[[Número de Orden]:[Cobro de la Orden]],2,FALSE)</f>
        <v>Sí</v>
      </c>
    </row>
    <row r="1754" spans="1:14">
      <c r="A1754" s="6">
        <v>709</v>
      </c>
      <c r="B1754" s="12">
        <v>8</v>
      </c>
      <c r="C1754" s="6" t="s">
        <v>209</v>
      </c>
      <c r="D1754" s="12" t="s">
        <v>1165</v>
      </c>
      <c r="E1754" s="6">
        <v>15</v>
      </c>
      <c r="F1754" s="12">
        <v>25</v>
      </c>
      <c r="G1754" s="12">
        <f>IF(TablaCocina[[#This Row],[Cobro de la orde]]="Sí",F1754*K1754,0)</f>
        <v>50</v>
      </c>
      <c r="H1754" s="12">
        <f>IF(TablaCocina[[#This Row],[Cobro de la orde]]="Sí",(F1754-E1754)*K1754,0)</f>
        <v>20</v>
      </c>
      <c r="I1754" s="12">
        <f>IF(TablaCocina[[#This Row],[Cobro de la orde]]="Sí",F1754*K1754,0)</f>
        <v>50</v>
      </c>
      <c r="J1754" s="46">
        <f>IF(TablaCocina[[#This Row],[Cobro de la orde]]="Sí",H1754/G1754,0)</f>
        <v>0.4</v>
      </c>
      <c r="K1754" s="12">
        <v>2</v>
      </c>
      <c r="L1754" s="12">
        <v>31</v>
      </c>
      <c r="M1754" s="6" t="s">
        <v>1142</v>
      </c>
      <c r="N1754" s="12" t="str">
        <f>VLOOKUP(TablaCocina[[#This Row],[Número de Orden]],TablaSala[[Número de Orden]:[Cobro de la Orden]],2,FALSE)</f>
        <v>Sí</v>
      </c>
    </row>
    <row r="1755" spans="1:14">
      <c r="A1755" s="6">
        <v>710</v>
      </c>
      <c r="B1755" s="12">
        <v>18</v>
      </c>
      <c r="C1755" s="6" t="s">
        <v>255</v>
      </c>
      <c r="D1755" s="12" t="s">
        <v>1160</v>
      </c>
      <c r="E1755" s="6">
        <v>12</v>
      </c>
      <c r="F1755" s="12">
        <v>20</v>
      </c>
      <c r="G1755" s="12">
        <f>IF(TablaCocina[[#This Row],[Cobro de la orde]]="Sí",F1755*K1755,0)</f>
        <v>0</v>
      </c>
      <c r="H1755" s="12">
        <f>IF(TablaCocina[[#This Row],[Cobro de la orde]]="Sí",(F1755-E1755)*K1755,0)</f>
        <v>0</v>
      </c>
      <c r="I1755" s="12">
        <f>IF(TablaCocina[[#This Row],[Cobro de la orde]]="Sí",F1755*K1755,0)</f>
        <v>0</v>
      </c>
      <c r="J1755" s="46">
        <f>IF(TablaCocina[[#This Row],[Cobro de la orde]]="Sí",H1755/G1755,0)</f>
        <v>0</v>
      </c>
      <c r="K1755" s="12">
        <v>2</v>
      </c>
      <c r="L1755" s="12">
        <v>32</v>
      </c>
      <c r="M1755" s="6" t="s">
        <v>1142</v>
      </c>
      <c r="N1755" s="12" t="str">
        <f>VLOOKUP(TablaCocina[[#This Row],[Número de Orden]],TablaSala[[Número de Orden]:[Cobro de la Orden]],2,FALSE)</f>
        <v>No</v>
      </c>
    </row>
    <row r="1756" spans="1:14">
      <c r="A1756" s="6">
        <v>710</v>
      </c>
      <c r="B1756" s="12">
        <v>18</v>
      </c>
      <c r="C1756" s="6" t="s">
        <v>194</v>
      </c>
      <c r="D1756" s="12" t="s">
        <v>1155</v>
      </c>
      <c r="E1756" s="6">
        <v>11</v>
      </c>
      <c r="F1756" s="12">
        <v>19</v>
      </c>
      <c r="G1756" s="12">
        <f>IF(TablaCocina[[#This Row],[Cobro de la orde]]="Sí",F1756*K1756,0)</f>
        <v>0</v>
      </c>
      <c r="H1756" s="12">
        <f>IF(TablaCocina[[#This Row],[Cobro de la orde]]="Sí",(F1756-E1756)*K1756,0)</f>
        <v>0</v>
      </c>
      <c r="I1756" s="12">
        <f>IF(TablaCocina[[#This Row],[Cobro de la orde]]="Sí",F1756*K1756,0)</f>
        <v>0</v>
      </c>
      <c r="J1756" s="46">
        <f>IF(TablaCocina[[#This Row],[Cobro de la orde]]="Sí",H1756/G1756,0)</f>
        <v>0</v>
      </c>
      <c r="K1756" s="12">
        <v>3</v>
      </c>
      <c r="L1756" s="12">
        <v>45</v>
      </c>
      <c r="M1756" s="6" t="s">
        <v>1143</v>
      </c>
      <c r="N1756" s="12" t="str">
        <f>VLOOKUP(TablaCocina[[#This Row],[Número de Orden]],TablaSala[[Número de Orden]:[Cobro de la Orden]],2,FALSE)</f>
        <v>No</v>
      </c>
    </row>
    <row r="1757" spans="1:14">
      <c r="A1757" s="6">
        <v>710</v>
      </c>
      <c r="B1757" s="12">
        <v>18</v>
      </c>
      <c r="C1757" s="6" t="s">
        <v>131</v>
      </c>
      <c r="D1757" s="12" t="s">
        <v>1163</v>
      </c>
      <c r="E1757" s="6">
        <v>10</v>
      </c>
      <c r="F1757" s="12">
        <v>18</v>
      </c>
      <c r="G1757" s="12">
        <f>IF(TablaCocina[[#This Row],[Cobro de la orde]]="Sí",F1757*K1757,0)</f>
        <v>0</v>
      </c>
      <c r="H1757" s="12">
        <f>IF(TablaCocina[[#This Row],[Cobro de la orde]]="Sí",(F1757-E1757)*K1757,0)</f>
        <v>0</v>
      </c>
      <c r="I1757" s="12">
        <f>IF(TablaCocina[[#This Row],[Cobro de la orde]]="Sí",F1757*K1757,0)</f>
        <v>0</v>
      </c>
      <c r="J1757" s="46">
        <f>IF(TablaCocina[[#This Row],[Cobro de la orde]]="Sí",H1757/G1757,0)</f>
        <v>0</v>
      </c>
      <c r="K1757" s="12">
        <v>1</v>
      </c>
      <c r="L1757" s="12">
        <v>20</v>
      </c>
      <c r="M1757" s="6" t="s">
        <v>1143</v>
      </c>
      <c r="N1757" s="12" t="str">
        <f>VLOOKUP(TablaCocina[[#This Row],[Número de Orden]],TablaSala[[Número de Orden]:[Cobro de la Orden]],2,FALSE)</f>
        <v>No</v>
      </c>
    </row>
    <row r="1758" spans="1:14">
      <c r="A1758" s="6">
        <v>710</v>
      </c>
      <c r="B1758" s="12">
        <v>18</v>
      </c>
      <c r="C1758" s="6" t="s">
        <v>345</v>
      </c>
      <c r="D1758" s="12" t="s">
        <v>1161</v>
      </c>
      <c r="E1758" s="6">
        <v>14</v>
      </c>
      <c r="F1758" s="12">
        <v>23</v>
      </c>
      <c r="G1758" s="12">
        <f>IF(TablaCocina[[#This Row],[Cobro de la orde]]="Sí",F1758*K1758,0)</f>
        <v>0</v>
      </c>
      <c r="H1758" s="12">
        <f>IF(TablaCocina[[#This Row],[Cobro de la orde]]="Sí",(F1758-E1758)*K1758,0)</f>
        <v>0</v>
      </c>
      <c r="I1758" s="12">
        <f>IF(TablaCocina[[#This Row],[Cobro de la orde]]="Sí",F1758*K1758,0)</f>
        <v>0</v>
      </c>
      <c r="J1758" s="46">
        <f>IF(TablaCocina[[#This Row],[Cobro de la orde]]="Sí",H1758/G1758,0)</f>
        <v>0</v>
      </c>
      <c r="K1758" s="12">
        <v>1</v>
      </c>
      <c r="L1758" s="12">
        <v>43</v>
      </c>
      <c r="M1758" s="6" t="s">
        <v>1143</v>
      </c>
      <c r="N1758" s="12" t="str">
        <f>VLOOKUP(TablaCocina[[#This Row],[Número de Orden]],TablaSala[[Número de Orden]:[Cobro de la Orden]],2,FALSE)</f>
        <v>No</v>
      </c>
    </row>
    <row r="1759" spans="1:14">
      <c r="A1759" s="6">
        <v>711</v>
      </c>
      <c r="B1759" s="12">
        <v>20</v>
      </c>
      <c r="C1759" s="6" t="s">
        <v>91</v>
      </c>
      <c r="D1759" s="12" t="s">
        <v>1159</v>
      </c>
      <c r="E1759" s="6">
        <v>20</v>
      </c>
      <c r="F1759" s="12">
        <v>34</v>
      </c>
      <c r="G1759" s="12">
        <f>IF(TablaCocina[[#This Row],[Cobro de la orde]]="Sí",F1759*K1759,0)</f>
        <v>102</v>
      </c>
      <c r="H1759" s="12">
        <f>IF(TablaCocina[[#This Row],[Cobro de la orde]]="Sí",(F1759-E1759)*K1759,0)</f>
        <v>42</v>
      </c>
      <c r="I1759" s="12">
        <f>IF(TablaCocina[[#This Row],[Cobro de la orde]]="Sí",F1759*K1759,0)</f>
        <v>102</v>
      </c>
      <c r="J1759" s="46">
        <f>IF(TablaCocina[[#This Row],[Cobro de la orde]]="Sí",H1759/G1759,0)</f>
        <v>0.41176470588235292</v>
      </c>
      <c r="K1759" s="12">
        <v>3</v>
      </c>
      <c r="L1759" s="12">
        <v>43</v>
      </c>
      <c r="M1759" s="6" t="s">
        <v>1142</v>
      </c>
      <c r="N1759" s="12" t="str">
        <f>VLOOKUP(TablaCocina[[#This Row],[Número de Orden]],TablaSala[[Número de Orden]:[Cobro de la Orden]],2,FALSE)</f>
        <v>Sí</v>
      </c>
    </row>
    <row r="1760" spans="1:14">
      <c r="A1760" s="6">
        <v>711</v>
      </c>
      <c r="B1760" s="12">
        <v>20</v>
      </c>
      <c r="C1760" s="6" t="s">
        <v>428</v>
      </c>
      <c r="D1760" s="12" t="s">
        <v>1157</v>
      </c>
      <c r="E1760" s="6">
        <v>19</v>
      </c>
      <c r="F1760" s="12">
        <v>32</v>
      </c>
      <c r="G1760" s="12">
        <f>IF(TablaCocina[[#This Row],[Cobro de la orde]]="Sí",F1760*K1760,0)</f>
        <v>64</v>
      </c>
      <c r="H1760" s="12">
        <f>IF(TablaCocina[[#This Row],[Cobro de la orde]]="Sí",(F1760-E1760)*K1760,0)</f>
        <v>26</v>
      </c>
      <c r="I1760" s="12">
        <f>IF(TablaCocina[[#This Row],[Cobro de la orde]]="Sí",F1760*K1760,0)</f>
        <v>64</v>
      </c>
      <c r="J1760" s="46">
        <f>IF(TablaCocina[[#This Row],[Cobro de la orde]]="Sí",H1760/G1760,0)</f>
        <v>0.40625</v>
      </c>
      <c r="K1760" s="12">
        <v>2</v>
      </c>
      <c r="L1760" s="12">
        <v>16</v>
      </c>
      <c r="M1760" s="6" t="s">
        <v>1143</v>
      </c>
      <c r="N1760" s="12" t="str">
        <f>VLOOKUP(TablaCocina[[#This Row],[Número de Orden]],TablaSala[[Número de Orden]:[Cobro de la Orden]],2,FALSE)</f>
        <v>Sí</v>
      </c>
    </row>
    <row r="1761" spans="1:14">
      <c r="A1761" s="6">
        <v>712</v>
      </c>
      <c r="B1761" s="12">
        <v>10</v>
      </c>
      <c r="C1761" s="6" t="s">
        <v>273</v>
      </c>
      <c r="D1761" s="12" t="s">
        <v>1146</v>
      </c>
      <c r="E1761" s="6">
        <v>14</v>
      </c>
      <c r="F1761" s="12">
        <v>24</v>
      </c>
      <c r="G1761" s="12">
        <f>IF(TablaCocina[[#This Row],[Cobro de la orde]]="Sí",F1761*K1761,0)</f>
        <v>48</v>
      </c>
      <c r="H1761" s="12">
        <f>IF(TablaCocina[[#This Row],[Cobro de la orde]]="Sí",(F1761-E1761)*K1761,0)</f>
        <v>20</v>
      </c>
      <c r="I1761" s="12">
        <f>IF(TablaCocina[[#This Row],[Cobro de la orde]]="Sí",F1761*K1761,0)</f>
        <v>48</v>
      </c>
      <c r="J1761" s="46">
        <f>IF(TablaCocina[[#This Row],[Cobro de la orde]]="Sí",H1761/G1761,0)</f>
        <v>0.41666666666666669</v>
      </c>
      <c r="K1761" s="12">
        <v>2</v>
      </c>
      <c r="L1761" s="12">
        <v>49</v>
      </c>
      <c r="M1761" s="6" t="s">
        <v>1142</v>
      </c>
      <c r="N1761" s="12" t="str">
        <f>VLOOKUP(TablaCocina[[#This Row],[Número de Orden]],TablaSala[[Número de Orden]:[Cobro de la Orden]],2,FALSE)</f>
        <v>Sí</v>
      </c>
    </row>
    <row r="1762" spans="1:14">
      <c r="A1762" s="6">
        <v>713</v>
      </c>
      <c r="B1762" s="12">
        <v>6</v>
      </c>
      <c r="C1762" s="6" t="s">
        <v>453</v>
      </c>
      <c r="D1762" s="12" t="s">
        <v>1153</v>
      </c>
      <c r="E1762" s="6">
        <v>20</v>
      </c>
      <c r="F1762" s="12">
        <v>33</v>
      </c>
      <c r="G1762" s="12">
        <f>IF(TablaCocina[[#This Row],[Cobro de la orde]]="Sí",F1762*K1762,0)</f>
        <v>99</v>
      </c>
      <c r="H1762" s="12">
        <f>IF(TablaCocina[[#This Row],[Cobro de la orde]]="Sí",(F1762-E1762)*K1762,0)</f>
        <v>39</v>
      </c>
      <c r="I1762" s="12">
        <f>IF(TablaCocina[[#This Row],[Cobro de la orde]]="Sí",F1762*K1762,0)</f>
        <v>99</v>
      </c>
      <c r="J1762" s="46">
        <f>IF(TablaCocina[[#This Row],[Cobro de la orde]]="Sí",H1762/G1762,0)</f>
        <v>0.39393939393939392</v>
      </c>
      <c r="K1762" s="12">
        <v>3</v>
      </c>
      <c r="L1762" s="12">
        <v>41</v>
      </c>
      <c r="M1762" s="6" t="s">
        <v>1143</v>
      </c>
      <c r="N1762" s="12" t="str">
        <f>VLOOKUP(TablaCocina[[#This Row],[Número de Orden]],TablaSala[[Número de Orden]:[Cobro de la Orden]],2,FALSE)</f>
        <v>Sí</v>
      </c>
    </row>
    <row r="1763" spans="1:14">
      <c r="A1763" s="6">
        <v>713</v>
      </c>
      <c r="B1763" s="12">
        <v>6</v>
      </c>
      <c r="C1763" s="6" t="s">
        <v>65</v>
      </c>
      <c r="D1763" s="12" t="s">
        <v>1152</v>
      </c>
      <c r="E1763" s="6">
        <v>17</v>
      </c>
      <c r="F1763" s="12">
        <v>29</v>
      </c>
      <c r="G1763" s="12">
        <f>IF(TablaCocina[[#This Row],[Cobro de la orde]]="Sí",F1763*K1763,0)</f>
        <v>87</v>
      </c>
      <c r="H1763" s="12">
        <f>IF(TablaCocina[[#This Row],[Cobro de la orde]]="Sí",(F1763-E1763)*K1763,0)</f>
        <v>36</v>
      </c>
      <c r="I1763" s="12">
        <f>IF(TablaCocina[[#This Row],[Cobro de la orde]]="Sí",F1763*K1763,0)</f>
        <v>87</v>
      </c>
      <c r="J1763" s="46">
        <f>IF(TablaCocina[[#This Row],[Cobro de la orde]]="Sí",H1763/G1763,0)</f>
        <v>0.41379310344827586</v>
      </c>
      <c r="K1763" s="12">
        <v>3</v>
      </c>
      <c r="L1763" s="12">
        <v>14</v>
      </c>
      <c r="M1763" s="6" t="s">
        <v>1143</v>
      </c>
      <c r="N1763" s="12" t="str">
        <f>VLOOKUP(TablaCocina[[#This Row],[Número de Orden]],TablaSala[[Número de Orden]:[Cobro de la Orden]],2,FALSE)</f>
        <v>Sí</v>
      </c>
    </row>
    <row r="1764" spans="1:14">
      <c r="A1764" s="6">
        <v>713</v>
      </c>
      <c r="B1764" s="12">
        <v>6</v>
      </c>
      <c r="C1764" s="6" t="s">
        <v>428</v>
      </c>
      <c r="D1764" s="12" t="s">
        <v>1157</v>
      </c>
      <c r="E1764" s="6">
        <v>19</v>
      </c>
      <c r="F1764" s="12">
        <v>32</v>
      </c>
      <c r="G1764" s="12">
        <f>IF(TablaCocina[[#This Row],[Cobro de la orde]]="Sí",F1764*K1764,0)</f>
        <v>96</v>
      </c>
      <c r="H1764" s="12">
        <f>IF(TablaCocina[[#This Row],[Cobro de la orde]]="Sí",(F1764-E1764)*K1764,0)</f>
        <v>39</v>
      </c>
      <c r="I1764" s="12">
        <f>IF(TablaCocina[[#This Row],[Cobro de la orde]]="Sí",F1764*K1764,0)</f>
        <v>96</v>
      </c>
      <c r="J1764" s="46">
        <f>IF(TablaCocina[[#This Row],[Cobro de la orde]]="Sí",H1764/G1764,0)</f>
        <v>0.40625</v>
      </c>
      <c r="K1764" s="12">
        <v>3</v>
      </c>
      <c r="L1764" s="12">
        <v>45</v>
      </c>
      <c r="M1764" s="6" t="s">
        <v>1142</v>
      </c>
      <c r="N1764" s="12" t="str">
        <f>VLOOKUP(TablaCocina[[#This Row],[Número de Orden]],TablaSala[[Número de Orden]:[Cobro de la Orden]],2,FALSE)</f>
        <v>Sí</v>
      </c>
    </row>
    <row r="1765" spans="1:14">
      <c r="A1765" s="6">
        <v>713</v>
      </c>
      <c r="B1765" s="12">
        <v>6</v>
      </c>
      <c r="C1765" s="6" t="s">
        <v>270</v>
      </c>
      <c r="D1765" s="12" t="s">
        <v>1164</v>
      </c>
      <c r="E1765" s="6">
        <v>15</v>
      </c>
      <c r="F1765" s="12">
        <v>26</v>
      </c>
      <c r="G1765" s="12">
        <f>IF(TablaCocina[[#This Row],[Cobro de la orde]]="Sí",F1765*K1765,0)</f>
        <v>78</v>
      </c>
      <c r="H1765" s="12">
        <f>IF(TablaCocina[[#This Row],[Cobro de la orde]]="Sí",(F1765-E1765)*K1765,0)</f>
        <v>33</v>
      </c>
      <c r="I1765" s="12">
        <f>IF(TablaCocina[[#This Row],[Cobro de la orde]]="Sí",F1765*K1765,0)</f>
        <v>78</v>
      </c>
      <c r="J1765" s="46">
        <f>IF(TablaCocina[[#This Row],[Cobro de la orde]]="Sí",H1765/G1765,0)</f>
        <v>0.42307692307692307</v>
      </c>
      <c r="K1765" s="12">
        <v>3</v>
      </c>
      <c r="L1765" s="12">
        <v>25</v>
      </c>
      <c r="M1765" s="6" t="s">
        <v>1142</v>
      </c>
      <c r="N1765" s="12" t="str">
        <f>VLOOKUP(TablaCocina[[#This Row],[Número de Orden]],TablaSala[[Número de Orden]:[Cobro de la Orden]],2,FALSE)</f>
        <v>Sí</v>
      </c>
    </row>
    <row r="1766" spans="1:14">
      <c r="A1766" s="6">
        <v>714</v>
      </c>
      <c r="B1766" s="12">
        <v>19</v>
      </c>
      <c r="C1766" s="6" t="s">
        <v>91</v>
      </c>
      <c r="D1766" s="12" t="s">
        <v>1159</v>
      </c>
      <c r="E1766" s="6">
        <v>20</v>
      </c>
      <c r="F1766" s="12">
        <v>34</v>
      </c>
      <c r="G1766" s="12">
        <f>IF(TablaCocina[[#This Row],[Cobro de la orde]]="Sí",F1766*K1766,0)</f>
        <v>102</v>
      </c>
      <c r="H1766" s="12">
        <f>IF(TablaCocina[[#This Row],[Cobro de la orde]]="Sí",(F1766-E1766)*K1766,0)</f>
        <v>42</v>
      </c>
      <c r="I1766" s="12">
        <f>IF(TablaCocina[[#This Row],[Cobro de la orde]]="Sí",F1766*K1766,0)</f>
        <v>102</v>
      </c>
      <c r="J1766" s="46">
        <f>IF(TablaCocina[[#This Row],[Cobro de la orde]]="Sí",H1766/G1766,0)</f>
        <v>0.41176470588235292</v>
      </c>
      <c r="K1766" s="12">
        <v>3</v>
      </c>
      <c r="L1766" s="12">
        <v>17</v>
      </c>
      <c r="M1766" s="6" t="s">
        <v>1143</v>
      </c>
      <c r="N1766" s="12" t="str">
        <f>VLOOKUP(TablaCocina[[#This Row],[Número de Orden]],TablaSala[[Número de Orden]:[Cobro de la Orden]],2,FALSE)</f>
        <v>Sí</v>
      </c>
    </row>
    <row r="1767" spans="1:14">
      <c r="A1767" s="6">
        <v>714</v>
      </c>
      <c r="B1767" s="12">
        <v>19</v>
      </c>
      <c r="C1767" s="6" t="s">
        <v>114</v>
      </c>
      <c r="D1767" s="12" t="s">
        <v>1147</v>
      </c>
      <c r="E1767" s="6">
        <v>18</v>
      </c>
      <c r="F1767" s="12">
        <v>30</v>
      </c>
      <c r="G1767" s="12">
        <f>IF(TablaCocina[[#This Row],[Cobro de la orde]]="Sí",F1767*K1767,0)</f>
        <v>90</v>
      </c>
      <c r="H1767" s="12">
        <f>IF(TablaCocina[[#This Row],[Cobro de la orde]]="Sí",(F1767-E1767)*K1767,0)</f>
        <v>36</v>
      </c>
      <c r="I1767" s="12">
        <f>IF(TablaCocina[[#This Row],[Cobro de la orde]]="Sí",F1767*K1767,0)</f>
        <v>90</v>
      </c>
      <c r="J1767" s="46">
        <f>IF(TablaCocina[[#This Row],[Cobro de la orde]]="Sí",H1767/G1767,0)</f>
        <v>0.4</v>
      </c>
      <c r="K1767" s="12">
        <v>3</v>
      </c>
      <c r="L1767" s="12">
        <v>17</v>
      </c>
      <c r="M1767" s="6" t="s">
        <v>1143</v>
      </c>
      <c r="N1767" s="12" t="str">
        <f>VLOOKUP(TablaCocina[[#This Row],[Número de Orden]],TablaSala[[Número de Orden]:[Cobro de la Orden]],2,FALSE)</f>
        <v>Sí</v>
      </c>
    </row>
    <row r="1768" spans="1:14">
      <c r="A1768" s="6">
        <v>714</v>
      </c>
      <c r="B1768" s="12">
        <v>19</v>
      </c>
      <c r="C1768" s="6" t="s">
        <v>453</v>
      </c>
      <c r="D1768" s="12" t="s">
        <v>1153</v>
      </c>
      <c r="E1768" s="6">
        <v>20</v>
      </c>
      <c r="F1768" s="12">
        <v>33</v>
      </c>
      <c r="G1768" s="12">
        <f>IF(TablaCocina[[#This Row],[Cobro de la orde]]="Sí",F1768*K1768,0)</f>
        <v>33</v>
      </c>
      <c r="H1768" s="12">
        <f>IF(TablaCocina[[#This Row],[Cobro de la orde]]="Sí",(F1768-E1768)*K1768,0)</f>
        <v>13</v>
      </c>
      <c r="I1768" s="12">
        <f>IF(TablaCocina[[#This Row],[Cobro de la orde]]="Sí",F1768*K1768,0)</f>
        <v>33</v>
      </c>
      <c r="J1768" s="46">
        <f>IF(TablaCocina[[#This Row],[Cobro de la orde]]="Sí",H1768/G1768,0)</f>
        <v>0.39393939393939392</v>
      </c>
      <c r="K1768" s="12">
        <v>1</v>
      </c>
      <c r="L1768" s="12">
        <v>29</v>
      </c>
      <c r="M1768" s="6" t="s">
        <v>1143</v>
      </c>
      <c r="N1768" s="12" t="str">
        <f>VLOOKUP(TablaCocina[[#This Row],[Número de Orden]],TablaSala[[Número de Orden]:[Cobro de la Orden]],2,FALSE)</f>
        <v>Sí</v>
      </c>
    </row>
    <row r="1769" spans="1:14">
      <c r="A1769" s="6">
        <v>715</v>
      </c>
      <c r="B1769" s="12">
        <v>12</v>
      </c>
      <c r="C1769" s="6" t="s">
        <v>114</v>
      </c>
      <c r="D1769" s="12" t="s">
        <v>1147</v>
      </c>
      <c r="E1769" s="6">
        <v>18</v>
      </c>
      <c r="F1769" s="12">
        <v>30</v>
      </c>
      <c r="G1769" s="12">
        <f>IF(TablaCocina[[#This Row],[Cobro de la orde]]="Sí",F1769*K1769,0)</f>
        <v>90</v>
      </c>
      <c r="H1769" s="12">
        <f>IF(TablaCocina[[#This Row],[Cobro de la orde]]="Sí",(F1769-E1769)*K1769,0)</f>
        <v>36</v>
      </c>
      <c r="I1769" s="12">
        <f>IF(TablaCocina[[#This Row],[Cobro de la orde]]="Sí",F1769*K1769,0)</f>
        <v>90</v>
      </c>
      <c r="J1769" s="46">
        <f>IF(TablaCocina[[#This Row],[Cobro de la orde]]="Sí",H1769/G1769,0)</f>
        <v>0.4</v>
      </c>
      <c r="K1769" s="12">
        <v>3</v>
      </c>
      <c r="L1769" s="12">
        <v>35</v>
      </c>
      <c r="M1769" s="6" t="s">
        <v>1142</v>
      </c>
      <c r="N1769" s="12" t="str">
        <f>VLOOKUP(TablaCocina[[#This Row],[Número de Orden]],TablaSala[[Número de Orden]:[Cobro de la Orden]],2,FALSE)</f>
        <v>Sí</v>
      </c>
    </row>
    <row r="1770" spans="1:14">
      <c r="A1770" s="6">
        <v>715</v>
      </c>
      <c r="B1770" s="12">
        <v>12</v>
      </c>
      <c r="C1770" s="6" t="s">
        <v>184</v>
      </c>
      <c r="D1770" s="12" t="s">
        <v>1149</v>
      </c>
      <c r="E1770" s="6">
        <v>16</v>
      </c>
      <c r="F1770" s="12">
        <v>27</v>
      </c>
      <c r="G1770" s="12">
        <f>IF(TablaCocina[[#This Row],[Cobro de la orde]]="Sí",F1770*K1770,0)</f>
        <v>27</v>
      </c>
      <c r="H1770" s="12">
        <f>IF(TablaCocina[[#This Row],[Cobro de la orde]]="Sí",(F1770-E1770)*K1770,0)</f>
        <v>11</v>
      </c>
      <c r="I1770" s="12">
        <f>IF(TablaCocina[[#This Row],[Cobro de la orde]]="Sí",F1770*K1770,0)</f>
        <v>27</v>
      </c>
      <c r="J1770" s="46">
        <f>IF(TablaCocina[[#This Row],[Cobro de la orde]]="Sí",H1770/G1770,0)</f>
        <v>0.40740740740740738</v>
      </c>
      <c r="K1770" s="12">
        <v>1</v>
      </c>
      <c r="L1770" s="12">
        <v>14</v>
      </c>
      <c r="M1770" s="6" t="s">
        <v>1142</v>
      </c>
      <c r="N1770" s="12" t="str">
        <f>VLOOKUP(TablaCocina[[#This Row],[Número de Orden]],TablaSala[[Número de Orden]:[Cobro de la Orden]],2,FALSE)</f>
        <v>Sí</v>
      </c>
    </row>
    <row r="1771" spans="1:14">
      <c r="A1771" s="6">
        <v>715</v>
      </c>
      <c r="B1771" s="12">
        <v>12</v>
      </c>
      <c r="C1771" s="6" t="s">
        <v>209</v>
      </c>
      <c r="D1771" s="12" t="s">
        <v>1165</v>
      </c>
      <c r="E1771" s="6">
        <v>15</v>
      </c>
      <c r="F1771" s="12">
        <v>25</v>
      </c>
      <c r="G1771" s="12">
        <f>IF(TablaCocina[[#This Row],[Cobro de la orde]]="Sí",F1771*K1771,0)</f>
        <v>75</v>
      </c>
      <c r="H1771" s="12">
        <f>IF(TablaCocina[[#This Row],[Cobro de la orde]]="Sí",(F1771-E1771)*K1771,0)</f>
        <v>30</v>
      </c>
      <c r="I1771" s="12">
        <f>IF(TablaCocina[[#This Row],[Cobro de la orde]]="Sí",F1771*K1771,0)</f>
        <v>75</v>
      </c>
      <c r="J1771" s="46">
        <f>IF(TablaCocina[[#This Row],[Cobro de la orde]]="Sí",H1771/G1771,0)</f>
        <v>0.4</v>
      </c>
      <c r="K1771" s="12">
        <v>3</v>
      </c>
      <c r="L1771" s="12">
        <v>38</v>
      </c>
      <c r="M1771" s="6" t="s">
        <v>1142</v>
      </c>
      <c r="N1771" s="12" t="str">
        <f>VLOOKUP(TablaCocina[[#This Row],[Número de Orden]],TablaSala[[Número de Orden]:[Cobro de la Orden]],2,FALSE)</f>
        <v>Sí</v>
      </c>
    </row>
    <row r="1772" spans="1:14">
      <c r="A1772" s="6">
        <v>715</v>
      </c>
      <c r="B1772" s="12">
        <v>12</v>
      </c>
      <c r="C1772" s="6" t="s">
        <v>131</v>
      </c>
      <c r="D1772" s="12" t="s">
        <v>1163</v>
      </c>
      <c r="E1772" s="6">
        <v>10</v>
      </c>
      <c r="F1772" s="12">
        <v>18</v>
      </c>
      <c r="G1772" s="12">
        <f>IF(TablaCocina[[#This Row],[Cobro de la orde]]="Sí",F1772*K1772,0)</f>
        <v>54</v>
      </c>
      <c r="H1772" s="12">
        <f>IF(TablaCocina[[#This Row],[Cobro de la orde]]="Sí",(F1772-E1772)*K1772,0)</f>
        <v>24</v>
      </c>
      <c r="I1772" s="12">
        <f>IF(TablaCocina[[#This Row],[Cobro de la orde]]="Sí",F1772*K1772,0)</f>
        <v>54</v>
      </c>
      <c r="J1772" s="46">
        <f>IF(TablaCocina[[#This Row],[Cobro de la orde]]="Sí",H1772/G1772,0)</f>
        <v>0.44444444444444442</v>
      </c>
      <c r="K1772" s="12">
        <v>3</v>
      </c>
      <c r="L1772" s="12">
        <v>49</v>
      </c>
      <c r="M1772" s="6" t="s">
        <v>1143</v>
      </c>
      <c r="N1772" s="12" t="str">
        <f>VLOOKUP(TablaCocina[[#This Row],[Número de Orden]],TablaSala[[Número de Orden]:[Cobro de la Orden]],2,FALSE)</f>
        <v>Sí</v>
      </c>
    </row>
    <row r="1773" spans="1:14">
      <c r="A1773" s="6">
        <v>716</v>
      </c>
      <c r="B1773" s="12">
        <v>12</v>
      </c>
      <c r="C1773" s="6" t="s">
        <v>116</v>
      </c>
      <c r="D1773" s="12" t="s">
        <v>1162</v>
      </c>
      <c r="E1773" s="6">
        <v>13</v>
      </c>
      <c r="F1773" s="12">
        <v>21</v>
      </c>
      <c r="G1773" s="12">
        <f>IF(TablaCocina[[#This Row],[Cobro de la orde]]="Sí",F1773*K1773,0)</f>
        <v>63</v>
      </c>
      <c r="H1773" s="12">
        <f>IF(TablaCocina[[#This Row],[Cobro de la orde]]="Sí",(F1773-E1773)*K1773,0)</f>
        <v>24</v>
      </c>
      <c r="I1773" s="12">
        <f>IF(TablaCocina[[#This Row],[Cobro de la orde]]="Sí",F1773*K1773,0)</f>
        <v>63</v>
      </c>
      <c r="J1773" s="46">
        <f>IF(TablaCocina[[#This Row],[Cobro de la orde]]="Sí",H1773/G1773,0)</f>
        <v>0.38095238095238093</v>
      </c>
      <c r="K1773" s="12">
        <v>3</v>
      </c>
      <c r="L1773" s="12">
        <v>12</v>
      </c>
      <c r="M1773" s="6" t="s">
        <v>1142</v>
      </c>
      <c r="N1773" s="12" t="str">
        <f>VLOOKUP(TablaCocina[[#This Row],[Número de Orden]],TablaSala[[Número de Orden]:[Cobro de la Orden]],2,FALSE)</f>
        <v>Sí</v>
      </c>
    </row>
    <row r="1774" spans="1:14">
      <c r="A1774" s="6">
        <v>716</v>
      </c>
      <c r="B1774" s="12">
        <v>12</v>
      </c>
      <c r="C1774" s="6" t="s">
        <v>209</v>
      </c>
      <c r="D1774" s="12" t="s">
        <v>1165</v>
      </c>
      <c r="E1774" s="6">
        <v>15</v>
      </c>
      <c r="F1774" s="12">
        <v>25</v>
      </c>
      <c r="G1774" s="12">
        <f>IF(TablaCocina[[#This Row],[Cobro de la orde]]="Sí",F1774*K1774,0)</f>
        <v>75</v>
      </c>
      <c r="H1774" s="12">
        <f>IF(TablaCocina[[#This Row],[Cobro de la orde]]="Sí",(F1774-E1774)*K1774,0)</f>
        <v>30</v>
      </c>
      <c r="I1774" s="12">
        <f>IF(TablaCocina[[#This Row],[Cobro de la orde]]="Sí",F1774*K1774,0)</f>
        <v>75</v>
      </c>
      <c r="J1774" s="46">
        <f>IF(TablaCocina[[#This Row],[Cobro de la orde]]="Sí",H1774/G1774,0)</f>
        <v>0.4</v>
      </c>
      <c r="K1774" s="12">
        <v>3</v>
      </c>
      <c r="L1774" s="12">
        <v>48</v>
      </c>
      <c r="M1774" s="6" t="s">
        <v>1142</v>
      </c>
      <c r="N1774" s="12" t="str">
        <f>VLOOKUP(TablaCocina[[#This Row],[Número de Orden]],TablaSala[[Número de Orden]:[Cobro de la Orden]],2,FALSE)</f>
        <v>Sí</v>
      </c>
    </row>
    <row r="1775" spans="1:14">
      <c r="A1775" s="6">
        <v>716</v>
      </c>
      <c r="B1775" s="12">
        <v>12</v>
      </c>
      <c r="C1775" s="6" t="s">
        <v>200</v>
      </c>
      <c r="D1775" s="12" t="s">
        <v>1148</v>
      </c>
      <c r="E1775" s="6">
        <v>19</v>
      </c>
      <c r="F1775" s="12">
        <v>31</v>
      </c>
      <c r="G1775" s="12">
        <f>IF(TablaCocina[[#This Row],[Cobro de la orde]]="Sí",F1775*K1775,0)</f>
        <v>93</v>
      </c>
      <c r="H1775" s="12">
        <f>IF(TablaCocina[[#This Row],[Cobro de la orde]]="Sí",(F1775-E1775)*K1775,0)</f>
        <v>36</v>
      </c>
      <c r="I1775" s="12">
        <f>IF(TablaCocina[[#This Row],[Cobro de la orde]]="Sí",F1775*K1775,0)</f>
        <v>93</v>
      </c>
      <c r="J1775" s="46">
        <f>IF(TablaCocina[[#This Row],[Cobro de la orde]]="Sí",H1775/G1775,0)</f>
        <v>0.38709677419354838</v>
      </c>
      <c r="K1775" s="12">
        <v>3</v>
      </c>
      <c r="L1775" s="12">
        <v>30</v>
      </c>
      <c r="M1775" s="6" t="s">
        <v>1143</v>
      </c>
      <c r="N1775" s="12" t="str">
        <f>VLOOKUP(TablaCocina[[#This Row],[Número de Orden]],TablaSala[[Número de Orden]:[Cobro de la Orden]],2,FALSE)</f>
        <v>Sí</v>
      </c>
    </row>
    <row r="1776" spans="1:14">
      <c r="A1776" s="6">
        <v>717</v>
      </c>
      <c r="B1776" s="12">
        <v>8</v>
      </c>
      <c r="C1776" s="6" t="s">
        <v>349</v>
      </c>
      <c r="D1776" s="12" t="s">
        <v>1158</v>
      </c>
      <c r="E1776" s="6">
        <v>13</v>
      </c>
      <c r="F1776" s="12">
        <v>22</v>
      </c>
      <c r="G1776" s="12">
        <f>IF(TablaCocina[[#This Row],[Cobro de la orde]]="Sí",F1776*K1776,0)</f>
        <v>44</v>
      </c>
      <c r="H1776" s="12">
        <f>IF(TablaCocina[[#This Row],[Cobro de la orde]]="Sí",(F1776-E1776)*K1776,0)</f>
        <v>18</v>
      </c>
      <c r="I1776" s="12">
        <f>IF(TablaCocina[[#This Row],[Cobro de la orde]]="Sí",F1776*K1776,0)</f>
        <v>44</v>
      </c>
      <c r="J1776" s="46">
        <f>IF(TablaCocina[[#This Row],[Cobro de la orde]]="Sí",H1776/G1776,0)</f>
        <v>0.40909090909090912</v>
      </c>
      <c r="K1776" s="12">
        <v>2</v>
      </c>
      <c r="L1776" s="12">
        <v>23</v>
      </c>
      <c r="M1776" s="6" t="s">
        <v>1143</v>
      </c>
      <c r="N1776" s="12" t="str">
        <f>VLOOKUP(TablaCocina[[#This Row],[Número de Orden]],TablaSala[[Número de Orden]:[Cobro de la Orden]],2,FALSE)</f>
        <v>Sí</v>
      </c>
    </row>
    <row r="1777" spans="1:14">
      <c r="A1777" s="6">
        <v>717</v>
      </c>
      <c r="B1777" s="12">
        <v>8</v>
      </c>
      <c r="C1777" s="6" t="s">
        <v>114</v>
      </c>
      <c r="D1777" s="12" t="s">
        <v>1147</v>
      </c>
      <c r="E1777" s="6">
        <v>18</v>
      </c>
      <c r="F1777" s="12">
        <v>30</v>
      </c>
      <c r="G1777" s="12">
        <f>IF(TablaCocina[[#This Row],[Cobro de la orde]]="Sí",F1777*K1777,0)</f>
        <v>30</v>
      </c>
      <c r="H1777" s="12">
        <f>IF(TablaCocina[[#This Row],[Cobro de la orde]]="Sí",(F1777-E1777)*K1777,0)</f>
        <v>12</v>
      </c>
      <c r="I1777" s="12">
        <f>IF(TablaCocina[[#This Row],[Cobro de la orde]]="Sí",F1777*K1777,0)</f>
        <v>30</v>
      </c>
      <c r="J1777" s="46">
        <f>IF(TablaCocina[[#This Row],[Cobro de la orde]]="Sí",H1777/G1777,0)</f>
        <v>0.4</v>
      </c>
      <c r="K1777" s="12">
        <v>1</v>
      </c>
      <c r="L1777" s="12">
        <v>36</v>
      </c>
      <c r="M1777" s="6" t="s">
        <v>1143</v>
      </c>
      <c r="N1777" s="12" t="str">
        <f>VLOOKUP(TablaCocina[[#This Row],[Número de Orden]],TablaSala[[Número de Orden]:[Cobro de la Orden]],2,FALSE)</f>
        <v>Sí</v>
      </c>
    </row>
    <row r="1778" spans="1:14">
      <c r="A1778" s="6">
        <v>717</v>
      </c>
      <c r="B1778" s="12">
        <v>8</v>
      </c>
      <c r="C1778" s="6" t="s">
        <v>184</v>
      </c>
      <c r="D1778" s="12" t="s">
        <v>1149</v>
      </c>
      <c r="E1778" s="6">
        <v>16</v>
      </c>
      <c r="F1778" s="12">
        <v>27</v>
      </c>
      <c r="G1778" s="12">
        <f>IF(TablaCocina[[#This Row],[Cobro de la orde]]="Sí",F1778*K1778,0)</f>
        <v>81</v>
      </c>
      <c r="H1778" s="12">
        <f>IF(TablaCocina[[#This Row],[Cobro de la orde]]="Sí",(F1778-E1778)*K1778,0)</f>
        <v>33</v>
      </c>
      <c r="I1778" s="12">
        <f>IF(TablaCocina[[#This Row],[Cobro de la orde]]="Sí",F1778*K1778,0)</f>
        <v>81</v>
      </c>
      <c r="J1778" s="46">
        <f>IF(TablaCocina[[#This Row],[Cobro de la orde]]="Sí",H1778/G1778,0)</f>
        <v>0.40740740740740738</v>
      </c>
      <c r="K1778" s="12">
        <v>3</v>
      </c>
      <c r="L1778" s="12">
        <v>13</v>
      </c>
      <c r="M1778" s="6" t="s">
        <v>1143</v>
      </c>
      <c r="N1778" s="12" t="str">
        <f>VLOOKUP(TablaCocina[[#This Row],[Número de Orden]],TablaSala[[Número de Orden]:[Cobro de la Orden]],2,FALSE)</f>
        <v>Sí</v>
      </c>
    </row>
    <row r="1779" spans="1:14">
      <c r="A1779" s="6">
        <v>718</v>
      </c>
      <c r="B1779" s="12">
        <v>7</v>
      </c>
      <c r="C1779" s="6" t="s">
        <v>255</v>
      </c>
      <c r="D1779" s="12" t="s">
        <v>1160</v>
      </c>
      <c r="E1779" s="6">
        <v>12</v>
      </c>
      <c r="F1779" s="12">
        <v>20</v>
      </c>
      <c r="G1779" s="12">
        <f>IF(TablaCocina[[#This Row],[Cobro de la orde]]="Sí",F1779*K1779,0)</f>
        <v>20</v>
      </c>
      <c r="H1779" s="12">
        <f>IF(TablaCocina[[#This Row],[Cobro de la orde]]="Sí",(F1779-E1779)*K1779,0)</f>
        <v>8</v>
      </c>
      <c r="I1779" s="12">
        <f>IF(TablaCocina[[#This Row],[Cobro de la orde]]="Sí",F1779*K1779,0)</f>
        <v>20</v>
      </c>
      <c r="J1779" s="46">
        <f>IF(TablaCocina[[#This Row],[Cobro de la orde]]="Sí",H1779/G1779,0)</f>
        <v>0.4</v>
      </c>
      <c r="K1779" s="12">
        <v>1</v>
      </c>
      <c r="L1779" s="12">
        <v>58</v>
      </c>
      <c r="M1779" s="6" t="s">
        <v>1143</v>
      </c>
      <c r="N1779" s="12" t="str">
        <f>VLOOKUP(TablaCocina[[#This Row],[Número de Orden]],TablaSala[[Número de Orden]:[Cobro de la Orden]],2,FALSE)</f>
        <v>Sí</v>
      </c>
    </row>
    <row r="1780" spans="1:14">
      <c r="A1780" s="6">
        <v>719</v>
      </c>
      <c r="B1780" s="12">
        <v>16</v>
      </c>
      <c r="C1780" s="6" t="s">
        <v>79</v>
      </c>
      <c r="D1780" s="12" t="s">
        <v>1150</v>
      </c>
      <c r="E1780" s="6">
        <v>25</v>
      </c>
      <c r="F1780" s="12">
        <v>40</v>
      </c>
      <c r="G1780" s="12">
        <f>IF(TablaCocina[[#This Row],[Cobro de la orde]]="Sí",F1780*K1780,0)</f>
        <v>40</v>
      </c>
      <c r="H1780" s="12">
        <f>IF(TablaCocina[[#This Row],[Cobro de la orde]]="Sí",(F1780-E1780)*K1780,0)</f>
        <v>15</v>
      </c>
      <c r="I1780" s="12">
        <f>IF(TablaCocina[[#This Row],[Cobro de la orde]]="Sí",F1780*K1780,0)</f>
        <v>40</v>
      </c>
      <c r="J1780" s="46">
        <f>IF(TablaCocina[[#This Row],[Cobro de la orde]]="Sí",H1780/G1780,0)</f>
        <v>0.375</v>
      </c>
      <c r="K1780" s="12">
        <v>1</v>
      </c>
      <c r="L1780" s="12">
        <v>15</v>
      </c>
      <c r="M1780" s="6" t="s">
        <v>1142</v>
      </c>
      <c r="N1780" s="12" t="str">
        <f>VLOOKUP(TablaCocina[[#This Row],[Número de Orden]],TablaSala[[Número de Orden]:[Cobro de la Orden]],2,FALSE)</f>
        <v>Sí</v>
      </c>
    </row>
    <row r="1781" spans="1:14">
      <c r="A1781" s="6">
        <v>719</v>
      </c>
      <c r="B1781" s="12">
        <v>16</v>
      </c>
      <c r="C1781" s="6" t="s">
        <v>194</v>
      </c>
      <c r="D1781" s="12" t="s">
        <v>1155</v>
      </c>
      <c r="E1781" s="6">
        <v>11</v>
      </c>
      <c r="F1781" s="12">
        <v>19</v>
      </c>
      <c r="G1781" s="12">
        <f>IF(TablaCocina[[#This Row],[Cobro de la orde]]="Sí",F1781*K1781,0)</f>
        <v>38</v>
      </c>
      <c r="H1781" s="12">
        <f>IF(TablaCocina[[#This Row],[Cobro de la orde]]="Sí",(F1781-E1781)*K1781,0)</f>
        <v>16</v>
      </c>
      <c r="I1781" s="12">
        <f>IF(TablaCocina[[#This Row],[Cobro de la orde]]="Sí",F1781*K1781,0)</f>
        <v>38</v>
      </c>
      <c r="J1781" s="46">
        <f>IF(TablaCocina[[#This Row],[Cobro de la orde]]="Sí",H1781/G1781,0)</f>
        <v>0.42105263157894735</v>
      </c>
      <c r="K1781" s="12">
        <v>2</v>
      </c>
      <c r="L1781" s="12">
        <v>34</v>
      </c>
      <c r="M1781" s="6" t="s">
        <v>1142</v>
      </c>
      <c r="N1781" s="12" t="str">
        <f>VLOOKUP(TablaCocina[[#This Row],[Número de Orden]],TablaSala[[Número de Orden]:[Cobro de la Orden]],2,FALSE)</f>
        <v>Sí</v>
      </c>
    </row>
    <row r="1782" spans="1:14">
      <c r="A1782" s="6">
        <v>719</v>
      </c>
      <c r="B1782" s="12">
        <v>16</v>
      </c>
      <c r="C1782" s="6" t="s">
        <v>65</v>
      </c>
      <c r="D1782" s="12" t="s">
        <v>1152</v>
      </c>
      <c r="E1782" s="6">
        <v>17</v>
      </c>
      <c r="F1782" s="12">
        <v>29</v>
      </c>
      <c r="G1782" s="12">
        <f>IF(TablaCocina[[#This Row],[Cobro de la orde]]="Sí",F1782*K1782,0)</f>
        <v>29</v>
      </c>
      <c r="H1782" s="12">
        <f>IF(TablaCocina[[#This Row],[Cobro de la orde]]="Sí",(F1782-E1782)*K1782,0)</f>
        <v>12</v>
      </c>
      <c r="I1782" s="12">
        <f>IF(TablaCocina[[#This Row],[Cobro de la orde]]="Sí",F1782*K1782,0)</f>
        <v>29</v>
      </c>
      <c r="J1782" s="46">
        <f>IF(TablaCocina[[#This Row],[Cobro de la orde]]="Sí",H1782/G1782,0)</f>
        <v>0.41379310344827586</v>
      </c>
      <c r="K1782" s="12">
        <v>1</v>
      </c>
      <c r="L1782" s="12">
        <v>21</v>
      </c>
      <c r="M1782" s="6" t="s">
        <v>1142</v>
      </c>
      <c r="N1782" s="12" t="str">
        <f>VLOOKUP(TablaCocina[[#This Row],[Número de Orden]],TablaSala[[Número de Orden]:[Cobro de la Orden]],2,FALSE)</f>
        <v>Sí</v>
      </c>
    </row>
    <row r="1783" spans="1:14">
      <c r="A1783" s="6">
        <v>720</v>
      </c>
      <c r="B1783" s="12">
        <v>4</v>
      </c>
      <c r="C1783" s="6" t="s">
        <v>453</v>
      </c>
      <c r="D1783" s="12" t="s">
        <v>1153</v>
      </c>
      <c r="E1783" s="6">
        <v>20</v>
      </c>
      <c r="F1783" s="12">
        <v>33</v>
      </c>
      <c r="G1783" s="12">
        <f>IF(TablaCocina[[#This Row],[Cobro de la orde]]="Sí",F1783*K1783,0)</f>
        <v>33</v>
      </c>
      <c r="H1783" s="12">
        <f>IF(TablaCocina[[#This Row],[Cobro de la orde]]="Sí",(F1783-E1783)*K1783,0)</f>
        <v>13</v>
      </c>
      <c r="I1783" s="12">
        <f>IF(TablaCocina[[#This Row],[Cobro de la orde]]="Sí",F1783*K1783,0)</f>
        <v>33</v>
      </c>
      <c r="J1783" s="46">
        <f>IF(TablaCocina[[#This Row],[Cobro de la orde]]="Sí",H1783/G1783,0)</f>
        <v>0.39393939393939392</v>
      </c>
      <c r="K1783" s="12">
        <v>1</v>
      </c>
      <c r="L1783" s="12">
        <v>36</v>
      </c>
      <c r="M1783" s="6" t="s">
        <v>1142</v>
      </c>
      <c r="N1783" s="12" t="str">
        <f>VLOOKUP(TablaCocina[[#This Row],[Número de Orden]],TablaSala[[Número de Orden]:[Cobro de la Orden]],2,FALSE)</f>
        <v>Sí</v>
      </c>
    </row>
    <row r="1784" spans="1:14">
      <c r="A1784" s="6">
        <v>720</v>
      </c>
      <c r="B1784" s="12">
        <v>4</v>
      </c>
      <c r="C1784" s="6" t="s">
        <v>65</v>
      </c>
      <c r="D1784" s="12" t="s">
        <v>1152</v>
      </c>
      <c r="E1784" s="6">
        <v>17</v>
      </c>
      <c r="F1784" s="12">
        <v>29</v>
      </c>
      <c r="G1784" s="12">
        <f>IF(TablaCocina[[#This Row],[Cobro de la orde]]="Sí",F1784*K1784,0)</f>
        <v>87</v>
      </c>
      <c r="H1784" s="12">
        <f>IF(TablaCocina[[#This Row],[Cobro de la orde]]="Sí",(F1784-E1784)*K1784,0)</f>
        <v>36</v>
      </c>
      <c r="I1784" s="12">
        <f>IF(TablaCocina[[#This Row],[Cobro de la orde]]="Sí",F1784*K1784,0)</f>
        <v>87</v>
      </c>
      <c r="J1784" s="46">
        <f>IF(TablaCocina[[#This Row],[Cobro de la orde]]="Sí",H1784/G1784,0)</f>
        <v>0.41379310344827586</v>
      </c>
      <c r="K1784" s="12">
        <v>3</v>
      </c>
      <c r="L1784" s="12">
        <v>44</v>
      </c>
      <c r="M1784" s="6" t="s">
        <v>1143</v>
      </c>
      <c r="N1784" s="12" t="str">
        <f>VLOOKUP(TablaCocina[[#This Row],[Número de Orden]],TablaSala[[Número de Orden]:[Cobro de la Orden]],2,FALSE)</f>
        <v>Sí</v>
      </c>
    </row>
    <row r="1785" spans="1:14">
      <c r="A1785" s="6">
        <v>720</v>
      </c>
      <c r="B1785" s="12">
        <v>4</v>
      </c>
      <c r="C1785" s="6" t="s">
        <v>273</v>
      </c>
      <c r="D1785" s="12" t="s">
        <v>1146</v>
      </c>
      <c r="E1785" s="6">
        <v>14</v>
      </c>
      <c r="F1785" s="12">
        <v>24</v>
      </c>
      <c r="G1785" s="12">
        <f>IF(TablaCocina[[#This Row],[Cobro de la orde]]="Sí",F1785*K1785,0)</f>
        <v>48</v>
      </c>
      <c r="H1785" s="12">
        <f>IF(TablaCocina[[#This Row],[Cobro de la orde]]="Sí",(F1785-E1785)*K1785,0)</f>
        <v>20</v>
      </c>
      <c r="I1785" s="12">
        <f>IF(TablaCocina[[#This Row],[Cobro de la orde]]="Sí",F1785*K1785,0)</f>
        <v>48</v>
      </c>
      <c r="J1785" s="46">
        <f>IF(TablaCocina[[#This Row],[Cobro de la orde]]="Sí",H1785/G1785,0)</f>
        <v>0.41666666666666669</v>
      </c>
      <c r="K1785" s="12">
        <v>2</v>
      </c>
      <c r="L1785" s="12">
        <v>53</v>
      </c>
      <c r="M1785" s="6" t="s">
        <v>1143</v>
      </c>
      <c r="N1785" s="12" t="str">
        <f>VLOOKUP(TablaCocina[[#This Row],[Número de Orden]],TablaSala[[Número de Orden]:[Cobro de la Orden]],2,FALSE)</f>
        <v>Sí</v>
      </c>
    </row>
    <row r="1786" spans="1:14">
      <c r="A1786" s="6">
        <v>721</v>
      </c>
      <c r="B1786" s="12">
        <v>6</v>
      </c>
      <c r="C1786" s="6" t="s">
        <v>65</v>
      </c>
      <c r="D1786" s="12" t="s">
        <v>1152</v>
      </c>
      <c r="E1786" s="6">
        <v>17</v>
      </c>
      <c r="F1786" s="12">
        <v>29</v>
      </c>
      <c r="G1786" s="12">
        <f>IF(TablaCocina[[#This Row],[Cobro de la orde]]="Sí",F1786*K1786,0)</f>
        <v>29</v>
      </c>
      <c r="H1786" s="12">
        <f>IF(TablaCocina[[#This Row],[Cobro de la orde]]="Sí",(F1786-E1786)*K1786,0)</f>
        <v>12</v>
      </c>
      <c r="I1786" s="12">
        <f>IF(TablaCocina[[#This Row],[Cobro de la orde]]="Sí",F1786*K1786,0)</f>
        <v>29</v>
      </c>
      <c r="J1786" s="46">
        <f>IF(TablaCocina[[#This Row],[Cobro de la orde]]="Sí",H1786/G1786,0)</f>
        <v>0.41379310344827586</v>
      </c>
      <c r="K1786" s="12">
        <v>1</v>
      </c>
      <c r="L1786" s="12">
        <v>20</v>
      </c>
      <c r="M1786" s="6" t="s">
        <v>1143</v>
      </c>
      <c r="N1786" s="12" t="str">
        <f>VLOOKUP(TablaCocina[[#This Row],[Número de Orden]],TablaSala[[Número de Orden]:[Cobro de la Orden]],2,FALSE)</f>
        <v>Sí</v>
      </c>
    </row>
    <row r="1787" spans="1:14">
      <c r="A1787" s="6">
        <v>721</v>
      </c>
      <c r="B1787" s="12">
        <v>6</v>
      </c>
      <c r="C1787" s="6" t="s">
        <v>120</v>
      </c>
      <c r="D1787" s="12" t="s">
        <v>1151</v>
      </c>
      <c r="E1787" s="6">
        <v>22</v>
      </c>
      <c r="F1787" s="12">
        <v>36</v>
      </c>
      <c r="G1787" s="12">
        <f>IF(TablaCocina[[#This Row],[Cobro de la orde]]="Sí",F1787*K1787,0)</f>
        <v>36</v>
      </c>
      <c r="H1787" s="12">
        <f>IF(TablaCocina[[#This Row],[Cobro de la orde]]="Sí",(F1787-E1787)*K1787,0)</f>
        <v>14</v>
      </c>
      <c r="I1787" s="12">
        <f>IF(TablaCocina[[#This Row],[Cobro de la orde]]="Sí",F1787*K1787,0)</f>
        <v>36</v>
      </c>
      <c r="J1787" s="46">
        <f>IF(TablaCocina[[#This Row],[Cobro de la orde]]="Sí",H1787/G1787,0)</f>
        <v>0.3888888888888889</v>
      </c>
      <c r="K1787" s="12">
        <v>1</v>
      </c>
      <c r="L1787" s="12">
        <v>15</v>
      </c>
      <c r="M1787" s="6" t="s">
        <v>1143</v>
      </c>
      <c r="N1787" s="12" t="str">
        <f>VLOOKUP(TablaCocina[[#This Row],[Número de Orden]],TablaSala[[Número de Orden]:[Cobro de la Orden]],2,FALSE)</f>
        <v>Sí</v>
      </c>
    </row>
    <row r="1788" spans="1:14">
      <c r="A1788" s="6">
        <v>721</v>
      </c>
      <c r="B1788" s="12">
        <v>6</v>
      </c>
      <c r="C1788" s="6" t="s">
        <v>273</v>
      </c>
      <c r="D1788" s="12" t="s">
        <v>1146</v>
      </c>
      <c r="E1788" s="6">
        <v>14</v>
      </c>
      <c r="F1788" s="12">
        <v>24</v>
      </c>
      <c r="G1788" s="12">
        <f>IF(TablaCocina[[#This Row],[Cobro de la orde]]="Sí",F1788*K1788,0)</f>
        <v>72</v>
      </c>
      <c r="H1788" s="12">
        <f>IF(TablaCocina[[#This Row],[Cobro de la orde]]="Sí",(F1788-E1788)*K1788,0)</f>
        <v>30</v>
      </c>
      <c r="I1788" s="12">
        <f>IF(TablaCocina[[#This Row],[Cobro de la orde]]="Sí",F1788*K1788,0)</f>
        <v>72</v>
      </c>
      <c r="J1788" s="46">
        <f>IF(TablaCocina[[#This Row],[Cobro de la orde]]="Sí",H1788/G1788,0)</f>
        <v>0.41666666666666669</v>
      </c>
      <c r="K1788" s="12">
        <v>3</v>
      </c>
      <c r="L1788" s="12">
        <v>44</v>
      </c>
      <c r="M1788" s="6" t="s">
        <v>1142</v>
      </c>
      <c r="N1788" s="12" t="str">
        <f>VLOOKUP(TablaCocina[[#This Row],[Número de Orden]],TablaSala[[Número de Orden]:[Cobro de la Orden]],2,FALSE)</f>
        <v>Sí</v>
      </c>
    </row>
    <row r="1789" spans="1:14">
      <c r="A1789" s="6">
        <v>721</v>
      </c>
      <c r="B1789" s="12">
        <v>6</v>
      </c>
      <c r="C1789" s="6" t="s">
        <v>184</v>
      </c>
      <c r="D1789" s="12" t="s">
        <v>1149</v>
      </c>
      <c r="E1789" s="6">
        <v>16</v>
      </c>
      <c r="F1789" s="12">
        <v>27</v>
      </c>
      <c r="G1789" s="12">
        <f>IF(TablaCocina[[#This Row],[Cobro de la orde]]="Sí",F1789*K1789,0)</f>
        <v>81</v>
      </c>
      <c r="H1789" s="12">
        <f>IF(TablaCocina[[#This Row],[Cobro de la orde]]="Sí",(F1789-E1789)*K1789,0)</f>
        <v>33</v>
      </c>
      <c r="I1789" s="12">
        <f>IF(TablaCocina[[#This Row],[Cobro de la orde]]="Sí",F1789*K1789,0)</f>
        <v>81</v>
      </c>
      <c r="J1789" s="46">
        <f>IF(TablaCocina[[#This Row],[Cobro de la orde]]="Sí",H1789/G1789,0)</f>
        <v>0.40740740740740738</v>
      </c>
      <c r="K1789" s="12">
        <v>3</v>
      </c>
      <c r="L1789" s="12">
        <v>54</v>
      </c>
      <c r="M1789" s="6" t="s">
        <v>1143</v>
      </c>
      <c r="N1789" s="12" t="str">
        <f>VLOOKUP(TablaCocina[[#This Row],[Número de Orden]],TablaSala[[Número de Orden]:[Cobro de la Orden]],2,FALSE)</f>
        <v>Sí</v>
      </c>
    </row>
    <row r="1790" spans="1:14">
      <c r="A1790" s="6">
        <v>722</v>
      </c>
      <c r="B1790" s="12">
        <v>13</v>
      </c>
      <c r="C1790" s="6" t="s">
        <v>116</v>
      </c>
      <c r="D1790" s="12" t="s">
        <v>1162</v>
      </c>
      <c r="E1790" s="6">
        <v>13</v>
      </c>
      <c r="F1790" s="12">
        <v>21</v>
      </c>
      <c r="G1790" s="12">
        <f>IF(TablaCocina[[#This Row],[Cobro de la orde]]="Sí",F1790*K1790,0)</f>
        <v>63</v>
      </c>
      <c r="H1790" s="12">
        <f>IF(TablaCocina[[#This Row],[Cobro de la orde]]="Sí",(F1790-E1790)*K1790,0)</f>
        <v>24</v>
      </c>
      <c r="I1790" s="12">
        <f>IF(TablaCocina[[#This Row],[Cobro de la orde]]="Sí",F1790*K1790,0)</f>
        <v>63</v>
      </c>
      <c r="J1790" s="46">
        <f>IF(TablaCocina[[#This Row],[Cobro de la orde]]="Sí",H1790/G1790,0)</f>
        <v>0.38095238095238093</v>
      </c>
      <c r="K1790" s="12">
        <v>3</v>
      </c>
      <c r="L1790" s="12">
        <v>43</v>
      </c>
      <c r="M1790" s="6" t="s">
        <v>1142</v>
      </c>
      <c r="N1790" s="12" t="str">
        <f>VLOOKUP(TablaCocina[[#This Row],[Número de Orden]],TablaSala[[Número de Orden]:[Cobro de la Orden]],2,FALSE)</f>
        <v>Sí</v>
      </c>
    </row>
    <row r="1791" spans="1:14">
      <c r="A1791" s="6">
        <v>722</v>
      </c>
      <c r="B1791" s="12">
        <v>13</v>
      </c>
      <c r="C1791" s="6" t="s">
        <v>349</v>
      </c>
      <c r="D1791" s="12" t="s">
        <v>1158</v>
      </c>
      <c r="E1791" s="6">
        <v>13</v>
      </c>
      <c r="F1791" s="12">
        <v>22</v>
      </c>
      <c r="G1791" s="12">
        <f>IF(TablaCocina[[#This Row],[Cobro de la orde]]="Sí",F1791*K1791,0)</f>
        <v>22</v>
      </c>
      <c r="H1791" s="12">
        <f>IF(TablaCocina[[#This Row],[Cobro de la orde]]="Sí",(F1791-E1791)*K1791,0)</f>
        <v>9</v>
      </c>
      <c r="I1791" s="12">
        <f>IF(TablaCocina[[#This Row],[Cobro de la orde]]="Sí",F1791*K1791,0)</f>
        <v>22</v>
      </c>
      <c r="J1791" s="46">
        <f>IF(TablaCocina[[#This Row],[Cobro de la orde]]="Sí",H1791/G1791,0)</f>
        <v>0.40909090909090912</v>
      </c>
      <c r="K1791" s="12">
        <v>1</v>
      </c>
      <c r="L1791" s="12">
        <v>16</v>
      </c>
      <c r="M1791" s="6" t="s">
        <v>1142</v>
      </c>
      <c r="N1791" s="12" t="str">
        <f>VLOOKUP(TablaCocina[[#This Row],[Número de Orden]],TablaSala[[Número de Orden]:[Cobro de la Orden]],2,FALSE)</f>
        <v>Sí</v>
      </c>
    </row>
    <row r="1792" spans="1:14">
      <c r="A1792" s="6">
        <v>723</v>
      </c>
      <c r="B1792" s="12">
        <v>12</v>
      </c>
      <c r="C1792" s="6" t="s">
        <v>71</v>
      </c>
      <c r="D1792" s="12" t="s">
        <v>1154</v>
      </c>
      <c r="E1792" s="6">
        <v>16</v>
      </c>
      <c r="F1792" s="12">
        <v>28</v>
      </c>
      <c r="G1792" s="12">
        <f>IF(TablaCocina[[#This Row],[Cobro de la orde]]="Sí",F1792*K1792,0)</f>
        <v>56</v>
      </c>
      <c r="H1792" s="12">
        <f>IF(TablaCocina[[#This Row],[Cobro de la orde]]="Sí",(F1792-E1792)*K1792,0)</f>
        <v>24</v>
      </c>
      <c r="I1792" s="12">
        <f>IF(TablaCocina[[#This Row],[Cobro de la orde]]="Sí",F1792*K1792,0)</f>
        <v>56</v>
      </c>
      <c r="J1792" s="46">
        <f>IF(TablaCocina[[#This Row],[Cobro de la orde]]="Sí",H1792/G1792,0)</f>
        <v>0.42857142857142855</v>
      </c>
      <c r="K1792" s="12">
        <v>2</v>
      </c>
      <c r="L1792" s="12">
        <v>22</v>
      </c>
      <c r="M1792" s="6" t="s">
        <v>1142</v>
      </c>
      <c r="N1792" s="12" t="str">
        <f>VLOOKUP(TablaCocina[[#This Row],[Número de Orden]],TablaSala[[Número de Orden]:[Cobro de la Orden]],2,FALSE)</f>
        <v>Sí</v>
      </c>
    </row>
    <row r="1793" spans="1:14">
      <c r="A1793" s="6">
        <v>723</v>
      </c>
      <c r="B1793" s="12">
        <v>12</v>
      </c>
      <c r="C1793" s="6" t="s">
        <v>47</v>
      </c>
      <c r="D1793" s="12" t="s">
        <v>1156</v>
      </c>
      <c r="E1793" s="6">
        <v>21</v>
      </c>
      <c r="F1793" s="12">
        <v>35</v>
      </c>
      <c r="G1793" s="12">
        <f>IF(TablaCocina[[#This Row],[Cobro de la orde]]="Sí",F1793*K1793,0)</f>
        <v>70</v>
      </c>
      <c r="H1793" s="12">
        <f>IF(TablaCocina[[#This Row],[Cobro de la orde]]="Sí",(F1793-E1793)*K1793,0)</f>
        <v>28</v>
      </c>
      <c r="I1793" s="12">
        <f>IF(TablaCocina[[#This Row],[Cobro de la orde]]="Sí",F1793*K1793,0)</f>
        <v>70</v>
      </c>
      <c r="J1793" s="46">
        <f>IF(TablaCocina[[#This Row],[Cobro de la orde]]="Sí",H1793/G1793,0)</f>
        <v>0.4</v>
      </c>
      <c r="K1793" s="12">
        <v>2</v>
      </c>
      <c r="L1793" s="12">
        <v>9</v>
      </c>
      <c r="M1793" s="6" t="s">
        <v>1142</v>
      </c>
      <c r="N1793" s="12" t="str">
        <f>VLOOKUP(TablaCocina[[#This Row],[Número de Orden]],TablaSala[[Número de Orden]:[Cobro de la Orden]],2,FALSE)</f>
        <v>Sí</v>
      </c>
    </row>
    <row r="1794" spans="1:14">
      <c r="A1794" s="6">
        <v>724</v>
      </c>
      <c r="B1794" s="12">
        <v>8</v>
      </c>
      <c r="C1794" s="6" t="s">
        <v>349</v>
      </c>
      <c r="D1794" s="12" t="s">
        <v>1158</v>
      </c>
      <c r="E1794" s="6">
        <v>13</v>
      </c>
      <c r="F1794" s="12">
        <v>22</v>
      </c>
      <c r="G1794" s="12">
        <f>IF(TablaCocina[[#This Row],[Cobro de la orde]]="Sí",F1794*K1794,0)</f>
        <v>66</v>
      </c>
      <c r="H1794" s="12">
        <f>IF(TablaCocina[[#This Row],[Cobro de la orde]]="Sí",(F1794-E1794)*K1794,0)</f>
        <v>27</v>
      </c>
      <c r="I1794" s="12">
        <f>IF(TablaCocina[[#This Row],[Cobro de la orde]]="Sí",F1794*K1794,0)</f>
        <v>66</v>
      </c>
      <c r="J1794" s="46">
        <f>IF(TablaCocina[[#This Row],[Cobro de la orde]]="Sí",H1794/G1794,0)</f>
        <v>0.40909090909090912</v>
      </c>
      <c r="K1794" s="12">
        <v>3</v>
      </c>
      <c r="L1794" s="12">
        <v>56</v>
      </c>
      <c r="M1794" s="6" t="s">
        <v>1142</v>
      </c>
      <c r="N1794" s="12" t="str">
        <f>VLOOKUP(TablaCocina[[#This Row],[Número de Orden]],TablaSala[[Número de Orden]:[Cobro de la Orden]],2,FALSE)</f>
        <v>Sí</v>
      </c>
    </row>
    <row r="1795" spans="1:14">
      <c r="A1795" s="6">
        <v>725</v>
      </c>
      <c r="B1795" s="12">
        <v>10</v>
      </c>
      <c r="C1795" s="6" t="s">
        <v>91</v>
      </c>
      <c r="D1795" s="12" t="s">
        <v>1159</v>
      </c>
      <c r="E1795" s="6">
        <v>20</v>
      </c>
      <c r="F1795" s="12">
        <v>34</v>
      </c>
      <c r="G1795" s="12">
        <f>IF(TablaCocina[[#This Row],[Cobro de la orde]]="Sí",F1795*K1795,0)</f>
        <v>102</v>
      </c>
      <c r="H1795" s="12">
        <f>IF(TablaCocina[[#This Row],[Cobro de la orde]]="Sí",(F1795-E1795)*K1795,0)</f>
        <v>42</v>
      </c>
      <c r="I1795" s="12">
        <f>IF(TablaCocina[[#This Row],[Cobro de la orde]]="Sí",F1795*K1795,0)</f>
        <v>102</v>
      </c>
      <c r="J1795" s="46">
        <f>IF(TablaCocina[[#This Row],[Cobro de la orde]]="Sí",H1795/G1795,0)</f>
        <v>0.41176470588235292</v>
      </c>
      <c r="K1795" s="12">
        <v>3</v>
      </c>
      <c r="L1795" s="12">
        <v>30</v>
      </c>
      <c r="M1795" s="6" t="s">
        <v>1142</v>
      </c>
      <c r="N1795" s="12" t="str">
        <f>VLOOKUP(TablaCocina[[#This Row],[Número de Orden]],TablaSala[[Número de Orden]:[Cobro de la Orden]],2,FALSE)</f>
        <v>Sí</v>
      </c>
    </row>
    <row r="1796" spans="1:14">
      <c r="A1796" s="6">
        <v>725</v>
      </c>
      <c r="B1796" s="12">
        <v>10</v>
      </c>
      <c r="C1796" s="6" t="s">
        <v>349</v>
      </c>
      <c r="D1796" s="12" t="s">
        <v>1158</v>
      </c>
      <c r="E1796" s="6">
        <v>13</v>
      </c>
      <c r="F1796" s="12">
        <v>22</v>
      </c>
      <c r="G1796" s="12">
        <f>IF(TablaCocina[[#This Row],[Cobro de la orde]]="Sí",F1796*K1796,0)</f>
        <v>66</v>
      </c>
      <c r="H1796" s="12">
        <f>IF(TablaCocina[[#This Row],[Cobro de la orde]]="Sí",(F1796-E1796)*K1796,0)</f>
        <v>27</v>
      </c>
      <c r="I1796" s="12">
        <f>IF(TablaCocina[[#This Row],[Cobro de la orde]]="Sí",F1796*K1796,0)</f>
        <v>66</v>
      </c>
      <c r="J1796" s="46">
        <f>IF(TablaCocina[[#This Row],[Cobro de la orde]]="Sí",H1796/G1796,0)</f>
        <v>0.40909090909090912</v>
      </c>
      <c r="K1796" s="12">
        <v>3</v>
      </c>
      <c r="L1796" s="12">
        <v>55</v>
      </c>
      <c r="M1796" s="6" t="s">
        <v>1142</v>
      </c>
      <c r="N1796" s="12" t="str">
        <f>VLOOKUP(TablaCocina[[#This Row],[Número de Orden]],TablaSala[[Número de Orden]:[Cobro de la Orden]],2,FALSE)</f>
        <v>Sí</v>
      </c>
    </row>
    <row r="1797" spans="1:14">
      <c r="A1797" s="6">
        <v>726</v>
      </c>
      <c r="B1797" s="12">
        <v>11</v>
      </c>
      <c r="C1797" s="6" t="s">
        <v>349</v>
      </c>
      <c r="D1797" s="12" t="s">
        <v>1158</v>
      </c>
      <c r="E1797" s="6">
        <v>13</v>
      </c>
      <c r="F1797" s="12">
        <v>22</v>
      </c>
      <c r="G1797" s="12">
        <f>IF(TablaCocina[[#This Row],[Cobro de la orde]]="Sí",F1797*K1797,0)</f>
        <v>44</v>
      </c>
      <c r="H1797" s="12">
        <f>IF(TablaCocina[[#This Row],[Cobro de la orde]]="Sí",(F1797-E1797)*K1797,0)</f>
        <v>18</v>
      </c>
      <c r="I1797" s="12">
        <f>IF(TablaCocina[[#This Row],[Cobro de la orde]]="Sí",F1797*K1797,0)</f>
        <v>44</v>
      </c>
      <c r="J1797" s="46">
        <f>IF(TablaCocina[[#This Row],[Cobro de la orde]]="Sí",H1797/G1797,0)</f>
        <v>0.40909090909090912</v>
      </c>
      <c r="K1797" s="12">
        <v>2</v>
      </c>
      <c r="L1797" s="12">
        <v>6</v>
      </c>
      <c r="M1797" s="6" t="s">
        <v>1142</v>
      </c>
      <c r="N1797" s="12" t="str">
        <f>VLOOKUP(TablaCocina[[#This Row],[Número de Orden]],TablaSala[[Número de Orden]:[Cobro de la Orden]],2,FALSE)</f>
        <v>Sí</v>
      </c>
    </row>
    <row r="1798" spans="1:14">
      <c r="A1798" s="6">
        <v>726</v>
      </c>
      <c r="B1798" s="12">
        <v>11</v>
      </c>
      <c r="C1798" s="6" t="s">
        <v>120</v>
      </c>
      <c r="D1798" s="12" t="s">
        <v>1151</v>
      </c>
      <c r="E1798" s="6">
        <v>22</v>
      </c>
      <c r="F1798" s="12">
        <v>36</v>
      </c>
      <c r="G1798" s="12">
        <f>IF(TablaCocina[[#This Row],[Cobro de la orde]]="Sí",F1798*K1798,0)</f>
        <v>36</v>
      </c>
      <c r="H1798" s="12">
        <f>IF(TablaCocina[[#This Row],[Cobro de la orde]]="Sí",(F1798-E1798)*K1798,0)</f>
        <v>14</v>
      </c>
      <c r="I1798" s="12">
        <f>IF(TablaCocina[[#This Row],[Cobro de la orde]]="Sí",F1798*K1798,0)</f>
        <v>36</v>
      </c>
      <c r="J1798" s="46">
        <f>IF(TablaCocina[[#This Row],[Cobro de la orde]]="Sí",H1798/G1798,0)</f>
        <v>0.3888888888888889</v>
      </c>
      <c r="K1798" s="12">
        <v>1</v>
      </c>
      <c r="L1798" s="12">
        <v>13</v>
      </c>
      <c r="M1798" s="6" t="s">
        <v>1142</v>
      </c>
      <c r="N1798" s="12" t="str">
        <f>VLOOKUP(TablaCocina[[#This Row],[Número de Orden]],TablaSala[[Número de Orden]:[Cobro de la Orden]],2,FALSE)</f>
        <v>Sí</v>
      </c>
    </row>
    <row r="1799" spans="1:14">
      <c r="A1799" s="6">
        <v>726</v>
      </c>
      <c r="B1799" s="12">
        <v>11</v>
      </c>
      <c r="C1799" s="6" t="s">
        <v>345</v>
      </c>
      <c r="D1799" s="12" t="s">
        <v>1161</v>
      </c>
      <c r="E1799" s="6">
        <v>14</v>
      </c>
      <c r="F1799" s="12">
        <v>23</v>
      </c>
      <c r="G1799" s="12">
        <f>IF(TablaCocina[[#This Row],[Cobro de la orde]]="Sí",F1799*K1799,0)</f>
        <v>46</v>
      </c>
      <c r="H1799" s="12">
        <f>IF(TablaCocina[[#This Row],[Cobro de la orde]]="Sí",(F1799-E1799)*K1799,0)</f>
        <v>18</v>
      </c>
      <c r="I1799" s="12">
        <f>IF(TablaCocina[[#This Row],[Cobro de la orde]]="Sí",F1799*K1799,0)</f>
        <v>46</v>
      </c>
      <c r="J1799" s="46">
        <f>IF(TablaCocina[[#This Row],[Cobro de la orde]]="Sí",H1799/G1799,0)</f>
        <v>0.39130434782608697</v>
      </c>
      <c r="K1799" s="12">
        <v>2</v>
      </c>
      <c r="L1799" s="12">
        <v>55</v>
      </c>
      <c r="M1799" s="6" t="s">
        <v>1142</v>
      </c>
      <c r="N1799" s="12" t="str">
        <f>VLOOKUP(TablaCocina[[#This Row],[Número de Orden]],TablaSala[[Número de Orden]:[Cobro de la Orden]],2,FALSE)</f>
        <v>Sí</v>
      </c>
    </row>
    <row r="1800" spans="1:14">
      <c r="A1800" s="6">
        <v>727</v>
      </c>
      <c r="B1800" s="12">
        <v>17</v>
      </c>
      <c r="C1800" s="6" t="s">
        <v>255</v>
      </c>
      <c r="D1800" s="12" t="s">
        <v>1160</v>
      </c>
      <c r="E1800" s="6">
        <v>12</v>
      </c>
      <c r="F1800" s="12">
        <v>20</v>
      </c>
      <c r="G1800" s="12">
        <f>IF(TablaCocina[[#This Row],[Cobro de la orde]]="Sí",F1800*K1800,0)</f>
        <v>40</v>
      </c>
      <c r="H1800" s="12">
        <f>IF(TablaCocina[[#This Row],[Cobro de la orde]]="Sí",(F1800-E1800)*K1800,0)</f>
        <v>16</v>
      </c>
      <c r="I1800" s="12">
        <f>IF(TablaCocina[[#This Row],[Cobro de la orde]]="Sí",F1800*K1800,0)</f>
        <v>40</v>
      </c>
      <c r="J1800" s="46">
        <f>IF(TablaCocina[[#This Row],[Cobro de la orde]]="Sí",H1800/G1800,0)</f>
        <v>0.4</v>
      </c>
      <c r="K1800" s="12">
        <v>2</v>
      </c>
      <c r="L1800" s="12">
        <v>21</v>
      </c>
      <c r="M1800" s="6" t="s">
        <v>1143</v>
      </c>
      <c r="N1800" s="12" t="str">
        <f>VLOOKUP(TablaCocina[[#This Row],[Número de Orden]],TablaSala[[Número de Orden]:[Cobro de la Orden]],2,FALSE)</f>
        <v>Sí</v>
      </c>
    </row>
    <row r="1801" spans="1:14">
      <c r="A1801" s="6">
        <v>728</v>
      </c>
      <c r="B1801" s="12">
        <v>9</v>
      </c>
      <c r="C1801" s="6" t="s">
        <v>131</v>
      </c>
      <c r="D1801" s="12" t="s">
        <v>1163</v>
      </c>
      <c r="E1801" s="6">
        <v>10</v>
      </c>
      <c r="F1801" s="12">
        <v>18</v>
      </c>
      <c r="G1801" s="12">
        <f>IF(TablaCocina[[#This Row],[Cobro de la orde]]="Sí",F1801*K1801,0)</f>
        <v>18</v>
      </c>
      <c r="H1801" s="12">
        <f>IF(TablaCocina[[#This Row],[Cobro de la orde]]="Sí",(F1801-E1801)*K1801,0)</f>
        <v>8</v>
      </c>
      <c r="I1801" s="12">
        <f>IF(TablaCocina[[#This Row],[Cobro de la orde]]="Sí",F1801*K1801,0)</f>
        <v>18</v>
      </c>
      <c r="J1801" s="46">
        <f>IF(TablaCocina[[#This Row],[Cobro de la orde]]="Sí",H1801/G1801,0)</f>
        <v>0.44444444444444442</v>
      </c>
      <c r="K1801" s="12">
        <v>1</v>
      </c>
      <c r="L1801" s="12">
        <v>42</v>
      </c>
      <c r="M1801" s="6" t="s">
        <v>1142</v>
      </c>
      <c r="N1801" s="12" t="str">
        <f>VLOOKUP(TablaCocina[[#This Row],[Número de Orden]],TablaSala[[Número de Orden]:[Cobro de la Orden]],2,FALSE)</f>
        <v>Sí</v>
      </c>
    </row>
    <row r="1802" spans="1:14">
      <c r="A1802" s="6">
        <v>728</v>
      </c>
      <c r="B1802" s="12">
        <v>9</v>
      </c>
      <c r="C1802" s="6" t="s">
        <v>184</v>
      </c>
      <c r="D1802" s="12" t="s">
        <v>1149</v>
      </c>
      <c r="E1802" s="6">
        <v>16</v>
      </c>
      <c r="F1802" s="12">
        <v>27</v>
      </c>
      <c r="G1802" s="12">
        <f>IF(TablaCocina[[#This Row],[Cobro de la orde]]="Sí",F1802*K1802,0)</f>
        <v>81</v>
      </c>
      <c r="H1802" s="12">
        <f>IF(TablaCocina[[#This Row],[Cobro de la orde]]="Sí",(F1802-E1802)*K1802,0)</f>
        <v>33</v>
      </c>
      <c r="I1802" s="12">
        <f>IF(TablaCocina[[#This Row],[Cobro de la orde]]="Sí",F1802*K1802,0)</f>
        <v>81</v>
      </c>
      <c r="J1802" s="46">
        <f>IF(TablaCocina[[#This Row],[Cobro de la orde]]="Sí",H1802/G1802,0)</f>
        <v>0.40740740740740738</v>
      </c>
      <c r="K1802" s="12">
        <v>3</v>
      </c>
      <c r="L1802" s="12">
        <v>8</v>
      </c>
      <c r="M1802" s="6" t="s">
        <v>1142</v>
      </c>
      <c r="N1802" s="12" t="str">
        <f>VLOOKUP(TablaCocina[[#This Row],[Número de Orden]],TablaSala[[Número de Orden]:[Cobro de la Orden]],2,FALSE)</f>
        <v>Sí</v>
      </c>
    </row>
    <row r="1803" spans="1:14">
      <c r="A1803" s="6">
        <v>728</v>
      </c>
      <c r="B1803" s="12">
        <v>9</v>
      </c>
      <c r="C1803" s="6" t="s">
        <v>428</v>
      </c>
      <c r="D1803" s="12" t="s">
        <v>1157</v>
      </c>
      <c r="E1803" s="6">
        <v>19</v>
      </c>
      <c r="F1803" s="12">
        <v>32</v>
      </c>
      <c r="G1803" s="12">
        <f>IF(TablaCocina[[#This Row],[Cobro de la orde]]="Sí",F1803*K1803,0)</f>
        <v>96</v>
      </c>
      <c r="H1803" s="12">
        <f>IF(TablaCocina[[#This Row],[Cobro de la orde]]="Sí",(F1803-E1803)*K1803,0)</f>
        <v>39</v>
      </c>
      <c r="I1803" s="12">
        <f>IF(TablaCocina[[#This Row],[Cobro de la orde]]="Sí",F1803*K1803,0)</f>
        <v>96</v>
      </c>
      <c r="J1803" s="46">
        <f>IF(TablaCocina[[#This Row],[Cobro de la orde]]="Sí",H1803/G1803,0)</f>
        <v>0.40625</v>
      </c>
      <c r="K1803" s="12">
        <v>3</v>
      </c>
      <c r="L1803" s="12">
        <v>22</v>
      </c>
      <c r="M1803" s="6" t="s">
        <v>1142</v>
      </c>
      <c r="N1803" s="12" t="str">
        <f>VLOOKUP(TablaCocina[[#This Row],[Número de Orden]],TablaSala[[Número de Orden]:[Cobro de la Orden]],2,FALSE)</f>
        <v>Sí</v>
      </c>
    </row>
    <row r="1804" spans="1:14">
      <c r="A1804" s="6">
        <v>729</v>
      </c>
      <c r="B1804" s="12">
        <v>20</v>
      </c>
      <c r="C1804" s="6" t="s">
        <v>91</v>
      </c>
      <c r="D1804" s="12" t="s">
        <v>1159</v>
      </c>
      <c r="E1804" s="6">
        <v>20</v>
      </c>
      <c r="F1804" s="12">
        <v>34</v>
      </c>
      <c r="G1804" s="12">
        <f>IF(TablaCocina[[#This Row],[Cobro de la orde]]="Sí",F1804*K1804,0)</f>
        <v>68</v>
      </c>
      <c r="H1804" s="12">
        <f>IF(TablaCocina[[#This Row],[Cobro de la orde]]="Sí",(F1804-E1804)*K1804,0)</f>
        <v>28</v>
      </c>
      <c r="I1804" s="12">
        <f>IF(TablaCocina[[#This Row],[Cobro de la orde]]="Sí",F1804*K1804,0)</f>
        <v>68</v>
      </c>
      <c r="J1804" s="46">
        <f>IF(TablaCocina[[#This Row],[Cobro de la orde]]="Sí",H1804/G1804,0)</f>
        <v>0.41176470588235292</v>
      </c>
      <c r="K1804" s="12">
        <v>2</v>
      </c>
      <c r="L1804" s="12">
        <v>57</v>
      </c>
      <c r="M1804" s="6" t="s">
        <v>1142</v>
      </c>
      <c r="N1804" s="12" t="str">
        <f>VLOOKUP(TablaCocina[[#This Row],[Número de Orden]],TablaSala[[Número de Orden]:[Cobro de la Orden]],2,FALSE)</f>
        <v>Sí</v>
      </c>
    </row>
    <row r="1805" spans="1:14">
      <c r="A1805" s="6">
        <v>729</v>
      </c>
      <c r="B1805" s="12">
        <v>20</v>
      </c>
      <c r="C1805" s="6" t="s">
        <v>255</v>
      </c>
      <c r="D1805" s="12" t="s">
        <v>1160</v>
      </c>
      <c r="E1805" s="6">
        <v>12</v>
      </c>
      <c r="F1805" s="12">
        <v>20</v>
      </c>
      <c r="G1805" s="12">
        <f>IF(TablaCocina[[#This Row],[Cobro de la orde]]="Sí",F1805*K1805,0)</f>
        <v>60</v>
      </c>
      <c r="H1805" s="12">
        <f>IF(TablaCocina[[#This Row],[Cobro de la orde]]="Sí",(F1805-E1805)*K1805,0)</f>
        <v>24</v>
      </c>
      <c r="I1805" s="12">
        <f>IF(TablaCocina[[#This Row],[Cobro de la orde]]="Sí",F1805*K1805,0)</f>
        <v>60</v>
      </c>
      <c r="J1805" s="46">
        <f>IF(TablaCocina[[#This Row],[Cobro de la orde]]="Sí",H1805/G1805,0)</f>
        <v>0.4</v>
      </c>
      <c r="K1805" s="12">
        <v>3</v>
      </c>
      <c r="L1805" s="12">
        <v>8</v>
      </c>
      <c r="M1805" s="6" t="s">
        <v>1143</v>
      </c>
      <c r="N1805" s="12" t="str">
        <f>VLOOKUP(TablaCocina[[#This Row],[Número de Orden]],TablaSala[[Número de Orden]:[Cobro de la Orden]],2,FALSE)</f>
        <v>Sí</v>
      </c>
    </row>
    <row r="1806" spans="1:14">
      <c r="A1806" s="6">
        <v>730</v>
      </c>
      <c r="B1806" s="12">
        <v>8</v>
      </c>
      <c r="C1806" s="6" t="s">
        <v>114</v>
      </c>
      <c r="D1806" s="12" t="s">
        <v>1147</v>
      </c>
      <c r="E1806" s="6">
        <v>18</v>
      </c>
      <c r="F1806" s="12">
        <v>30</v>
      </c>
      <c r="G1806" s="12">
        <f>IF(TablaCocina[[#This Row],[Cobro de la orde]]="Sí",F1806*K1806,0)</f>
        <v>90</v>
      </c>
      <c r="H1806" s="12">
        <f>IF(TablaCocina[[#This Row],[Cobro de la orde]]="Sí",(F1806-E1806)*K1806,0)</f>
        <v>36</v>
      </c>
      <c r="I1806" s="12">
        <f>IF(TablaCocina[[#This Row],[Cobro de la orde]]="Sí",F1806*K1806,0)</f>
        <v>90</v>
      </c>
      <c r="J1806" s="46">
        <f>IF(TablaCocina[[#This Row],[Cobro de la orde]]="Sí",H1806/G1806,0)</f>
        <v>0.4</v>
      </c>
      <c r="K1806" s="12">
        <v>3</v>
      </c>
      <c r="L1806" s="12">
        <v>32</v>
      </c>
      <c r="M1806" s="6" t="s">
        <v>1143</v>
      </c>
      <c r="N1806" s="12" t="str">
        <f>VLOOKUP(TablaCocina[[#This Row],[Número de Orden]],TablaSala[[Número de Orden]:[Cobro de la Orden]],2,FALSE)</f>
        <v>Sí</v>
      </c>
    </row>
    <row r="1807" spans="1:14">
      <c r="A1807" s="6">
        <v>730</v>
      </c>
      <c r="B1807" s="12">
        <v>8</v>
      </c>
      <c r="C1807" s="6" t="s">
        <v>273</v>
      </c>
      <c r="D1807" s="12" t="s">
        <v>1146</v>
      </c>
      <c r="E1807" s="6">
        <v>14</v>
      </c>
      <c r="F1807" s="12">
        <v>24</v>
      </c>
      <c r="G1807" s="12">
        <f>IF(TablaCocina[[#This Row],[Cobro de la orde]]="Sí",F1807*K1807,0)</f>
        <v>24</v>
      </c>
      <c r="H1807" s="12">
        <f>IF(TablaCocina[[#This Row],[Cobro de la orde]]="Sí",(F1807-E1807)*K1807,0)</f>
        <v>10</v>
      </c>
      <c r="I1807" s="12">
        <f>IF(TablaCocina[[#This Row],[Cobro de la orde]]="Sí",F1807*K1807,0)</f>
        <v>24</v>
      </c>
      <c r="J1807" s="46">
        <f>IF(TablaCocina[[#This Row],[Cobro de la orde]]="Sí",H1807/G1807,0)</f>
        <v>0.41666666666666669</v>
      </c>
      <c r="K1807" s="12">
        <v>1</v>
      </c>
      <c r="L1807" s="12">
        <v>47</v>
      </c>
      <c r="M1807" s="6" t="s">
        <v>1143</v>
      </c>
      <c r="N1807" s="12" t="str">
        <f>VLOOKUP(TablaCocina[[#This Row],[Número de Orden]],TablaSala[[Número de Orden]:[Cobro de la Orden]],2,FALSE)</f>
        <v>Sí</v>
      </c>
    </row>
    <row r="1808" spans="1:14">
      <c r="A1808" s="6">
        <v>731</v>
      </c>
      <c r="B1808" s="12">
        <v>17</v>
      </c>
      <c r="C1808" s="6" t="s">
        <v>428</v>
      </c>
      <c r="D1808" s="12" t="s">
        <v>1157</v>
      </c>
      <c r="E1808" s="6">
        <v>19</v>
      </c>
      <c r="F1808" s="12">
        <v>32</v>
      </c>
      <c r="G1808" s="12">
        <f>IF(TablaCocina[[#This Row],[Cobro de la orde]]="Sí",F1808*K1808,0)</f>
        <v>64</v>
      </c>
      <c r="H1808" s="12">
        <f>IF(TablaCocina[[#This Row],[Cobro de la orde]]="Sí",(F1808-E1808)*K1808,0)</f>
        <v>26</v>
      </c>
      <c r="I1808" s="12">
        <f>IF(TablaCocina[[#This Row],[Cobro de la orde]]="Sí",F1808*K1808,0)</f>
        <v>64</v>
      </c>
      <c r="J1808" s="46">
        <f>IF(TablaCocina[[#This Row],[Cobro de la orde]]="Sí",H1808/G1808,0)</f>
        <v>0.40625</v>
      </c>
      <c r="K1808" s="12">
        <v>2</v>
      </c>
      <c r="L1808" s="12">
        <v>47</v>
      </c>
      <c r="M1808" s="6" t="s">
        <v>1143</v>
      </c>
      <c r="N1808" s="12" t="str">
        <f>VLOOKUP(TablaCocina[[#This Row],[Número de Orden]],TablaSala[[Número de Orden]:[Cobro de la Orden]],2,FALSE)</f>
        <v>Sí</v>
      </c>
    </row>
    <row r="1809" spans="1:14">
      <c r="A1809" s="6">
        <v>732</v>
      </c>
      <c r="B1809" s="12">
        <v>12</v>
      </c>
      <c r="C1809" s="6" t="s">
        <v>79</v>
      </c>
      <c r="D1809" s="12" t="s">
        <v>1150</v>
      </c>
      <c r="E1809" s="6">
        <v>25</v>
      </c>
      <c r="F1809" s="12">
        <v>40</v>
      </c>
      <c r="G1809" s="12">
        <f>IF(TablaCocina[[#This Row],[Cobro de la orde]]="Sí",F1809*K1809,0)</f>
        <v>120</v>
      </c>
      <c r="H1809" s="12">
        <f>IF(TablaCocina[[#This Row],[Cobro de la orde]]="Sí",(F1809-E1809)*K1809,0)</f>
        <v>45</v>
      </c>
      <c r="I1809" s="12">
        <f>IF(TablaCocina[[#This Row],[Cobro de la orde]]="Sí",F1809*K1809,0)</f>
        <v>120</v>
      </c>
      <c r="J1809" s="46">
        <f>IF(TablaCocina[[#This Row],[Cobro de la orde]]="Sí",H1809/G1809,0)</f>
        <v>0.375</v>
      </c>
      <c r="K1809" s="12">
        <v>3</v>
      </c>
      <c r="L1809" s="12">
        <v>29</v>
      </c>
      <c r="M1809" s="6" t="s">
        <v>1142</v>
      </c>
      <c r="N1809" s="12" t="str">
        <f>VLOOKUP(TablaCocina[[#This Row],[Número de Orden]],TablaSala[[Número de Orden]:[Cobro de la Orden]],2,FALSE)</f>
        <v>Sí</v>
      </c>
    </row>
    <row r="1810" spans="1:14">
      <c r="A1810" s="6">
        <v>732</v>
      </c>
      <c r="B1810" s="12">
        <v>12</v>
      </c>
      <c r="C1810" s="6" t="s">
        <v>270</v>
      </c>
      <c r="D1810" s="12" t="s">
        <v>1164</v>
      </c>
      <c r="E1810" s="6">
        <v>15</v>
      </c>
      <c r="F1810" s="12">
        <v>26</v>
      </c>
      <c r="G1810" s="12">
        <f>IF(TablaCocina[[#This Row],[Cobro de la orde]]="Sí",F1810*K1810,0)</f>
        <v>78</v>
      </c>
      <c r="H1810" s="12">
        <f>IF(TablaCocina[[#This Row],[Cobro de la orde]]="Sí",(F1810-E1810)*K1810,0)</f>
        <v>33</v>
      </c>
      <c r="I1810" s="12">
        <f>IF(TablaCocina[[#This Row],[Cobro de la orde]]="Sí",F1810*K1810,0)</f>
        <v>78</v>
      </c>
      <c r="J1810" s="46">
        <f>IF(TablaCocina[[#This Row],[Cobro de la orde]]="Sí",H1810/G1810,0)</f>
        <v>0.42307692307692307</v>
      </c>
      <c r="K1810" s="12">
        <v>3</v>
      </c>
      <c r="L1810" s="12">
        <v>36</v>
      </c>
      <c r="M1810" s="6" t="s">
        <v>1143</v>
      </c>
      <c r="N1810" s="12" t="str">
        <f>VLOOKUP(TablaCocina[[#This Row],[Número de Orden]],TablaSala[[Número de Orden]:[Cobro de la Orden]],2,FALSE)</f>
        <v>Sí</v>
      </c>
    </row>
    <row r="1811" spans="1:14">
      <c r="A1811" s="6">
        <v>732</v>
      </c>
      <c r="B1811" s="12">
        <v>12</v>
      </c>
      <c r="C1811" s="6" t="s">
        <v>120</v>
      </c>
      <c r="D1811" s="12" t="s">
        <v>1151</v>
      </c>
      <c r="E1811" s="6">
        <v>22</v>
      </c>
      <c r="F1811" s="12">
        <v>36</v>
      </c>
      <c r="G1811" s="12">
        <f>IF(TablaCocina[[#This Row],[Cobro de la orde]]="Sí",F1811*K1811,0)</f>
        <v>108</v>
      </c>
      <c r="H1811" s="12">
        <f>IF(TablaCocina[[#This Row],[Cobro de la orde]]="Sí",(F1811-E1811)*K1811,0)</f>
        <v>42</v>
      </c>
      <c r="I1811" s="12">
        <f>IF(TablaCocina[[#This Row],[Cobro de la orde]]="Sí",F1811*K1811,0)</f>
        <v>108</v>
      </c>
      <c r="J1811" s="46">
        <f>IF(TablaCocina[[#This Row],[Cobro de la orde]]="Sí",H1811/G1811,0)</f>
        <v>0.3888888888888889</v>
      </c>
      <c r="K1811" s="12">
        <v>3</v>
      </c>
      <c r="L1811" s="12">
        <v>56</v>
      </c>
      <c r="M1811" s="6" t="s">
        <v>1143</v>
      </c>
      <c r="N1811" s="12" t="str">
        <f>VLOOKUP(TablaCocina[[#This Row],[Número de Orden]],TablaSala[[Número de Orden]:[Cobro de la Orden]],2,FALSE)</f>
        <v>Sí</v>
      </c>
    </row>
    <row r="1812" spans="1:14">
      <c r="A1812" s="6">
        <v>733</v>
      </c>
      <c r="B1812" s="12">
        <v>14</v>
      </c>
      <c r="C1812" s="6" t="s">
        <v>120</v>
      </c>
      <c r="D1812" s="12" t="s">
        <v>1151</v>
      </c>
      <c r="E1812" s="6">
        <v>22</v>
      </c>
      <c r="F1812" s="12">
        <v>36</v>
      </c>
      <c r="G1812" s="12">
        <f>IF(TablaCocina[[#This Row],[Cobro de la orde]]="Sí",F1812*K1812,0)</f>
        <v>108</v>
      </c>
      <c r="H1812" s="12">
        <f>IF(TablaCocina[[#This Row],[Cobro de la orde]]="Sí",(F1812-E1812)*K1812,0)</f>
        <v>42</v>
      </c>
      <c r="I1812" s="12">
        <f>IF(TablaCocina[[#This Row],[Cobro de la orde]]="Sí",F1812*K1812,0)</f>
        <v>108</v>
      </c>
      <c r="J1812" s="46">
        <f>IF(TablaCocina[[#This Row],[Cobro de la orde]]="Sí",H1812/G1812,0)</f>
        <v>0.3888888888888889</v>
      </c>
      <c r="K1812" s="12">
        <v>3</v>
      </c>
      <c r="L1812" s="12">
        <v>31</v>
      </c>
      <c r="M1812" s="6" t="s">
        <v>1143</v>
      </c>
      <c r="N1812" s="12" t="str">
        <f>VLOOKUP(TablaCocina[[#This Row],[Número de Orden]],TablaSala[[Número de Orden]:[Cobro de la Orden]],2,FALSE)</f>
        <v>Sí</v>
      </c>
    </row>
    <row r="1813" spans="1:14">
      <c r="A1813" s="6">
        <v>733</v>
      </c>
      <c r="B1813" s="12">
        <v>14</v>
      </c>
      <c r="C1813" s="6" t="s">
        <v>273</v>
      </c>
      <c r="D1813" s="12" t="s">
        <v>1146</v>
      </c>
      <c r="E1813" s="6">
        <v>14</v>
      </c>
      <c r="F1813" s="12">
        <v>24</v>
      </c>
      <c r="G1813" s="12">
        <f>IF(TablaCocina[[#This Row],[Cobro de la orde]]="Sí",F1813*K1813,0)</f>
        <v>24</v>
      </c>
      <c r="H1813" s="12">
        <f>IF(TablaCocina[[#This Row],[Cobro de la orde]]="Sí",(F1813-E1813)*K1813,0)</f>
        <v>10</v>
      </c>
      <c r="I1813" s="12">
        <f>IF(TablaCocina[[#This Row],[Cobro de la orde]]="Sí",F1813*K1813,0)</f>
        <v>24</v>
      </c>
      <c r="J1813" s="46">
        <f>IF(TablaCocina[[#This Row],[Cobro de la orde]]="Sí",H1813/G1813,0)</f>
        <v>0.41666666666666669</v>
      </c>
      <c r="K1813" s="12">
        <v>1</v>
      </c>
      <c r="L1813" s="12">
        <v>34</v>
      </c>
      <c r="M1813" s="6" t="s">
        <v>1142</v>
      </c>
      <c r="N1813" s="12" t="str">
        <f>VLOOKUP(TablaCocina[[#This Row],[Número de Orden]],TablaSala[[Número de Orden]:[Cobro de la Orden]],2,FALSE)</f>
        <v>Sí</v>
      </c>
    </row>
    <row r="1814" spans="1:14">
      <c r="A1814" s="6">
        <v>733</v>
      </c>
      <c r="B1814" s="12">
        <v>14</v>
      </c>
      <c r="C1814" s="6" t="s">
        <v>184</v>
      </c>
      <c r="D1814" s="12" t="s">
        <v>1149</v>
      </c>
      <c r="E1814" s="6">
        <v>16</v>
      </c>
      <c r="F1814" s="12">
        <v>27</v>
      </c>
      <c r="G1814" s="12">
        <f>IF(TablaCocina[[#This Row],[Cobro de la orde]]="Sí",F1814*K1814,0)</f>
        <v>54</v>
      </c>
      <c r="H1814" s="12">
        <f>IF(TablaCocina[[#This Row],[Cobro de la orde]]="Sí",(F1814-E1814)*K1814,0)</f>
        <v>22</v>
      </c>
      <c r="I1814" s="12">
        <f>IF(TablaCocina[[#This Row],[Cobro de la orde]]="Sí",F1814*K1814,0)</f>
        <v>54</v>
      </c>
      <c r="J1814" s="46">
        <f>IF(TablaCocina[[#This Row],[Cobro de la orde]]="Sí",H1814/G1814,0)</f>
        <v>0.40740740740740738</v>
      </c>
      <c r="K1814" s="12">
        <v>2</v>
      </c>
      <c r="L1814" s="12">
        <v>9</v>
      </c>
      <c r="M1814" s="6" t="s">
        <v>1143</v>
      </c>
      <c r="N1814" s="12" t="str">
        <f>VLOOKUP(TablaCocina[[#This Row],[Número de Orden]],TablaSala[[Número de Orden]:[Cobro de la Orden]],2,FALSE)</f>
        <v>Sí</v>
      </c>
    </row>
    <row r="1815" spans="1:14">
      <c r="A1815" s="6">
        <v>734</v>
      </c>
      <c r="B1815" s="12">
        <v>14</v>
      </c>
      <c r="C1815" s="6" t="s">
        <v>428</v>
      </c>
      <c r="D1815" s="12" t="s">
        <v>1157</v>
      </c>
      <c r="E1815" s="6">
        <v>19</v>
      </c>
      <c r="F1815" s="12">
        <v>32</v>
      </c>
      <c r="G1815" s="12">
        <f>IF(TablaCocina[[#This Row],[Cobro de la orde]]="Sí",F1815*K1815,0)</f>
        <v>96</v>
      </c>
      <c r="H1815" s="12">
        <f>IF(TablaCocina[[#This Row],[Cobro de la orde]]="Sí",(F1815-E1815)*K1815,0)</f>
        <v>39</v>
      </c>
      <c r="I1815" s="12">
        <f>IF(TablaCocina[[#This Row],[Cobro de la orde]]="Sí",F1815*K1815,0)</f>
        <v>96</v>
      </c>
      <c r="J1815" s="46">
        <f>IF(TablaCocina[[#This Row],[Cobro de la orde]]="Sí",H1815/G1815,0)</f>
        <v>0.40625</v>
      </c>
      <c r="K1815" s="12">
        <v>3</v>
      </c>
      <c r="L1815" s="12">
        <v>11</v>
      </c>
      <c r="M1815" s="6" t="s">
        <v>1143</v>
      </c>
      <c r="N1815" s="12" t="str">
        <f>VLOOKUP(TablaCocina[[#This Row],[Número de Orden]],TablaSala[[Número de Orden]:[Cobro de la Orden]],2,FALSE)</f>
        <v>Sí</v>
      </c>
    </row>
    <row r="1816" spans="1:14">
      <c r="A1816" s="6">
        <v>734</v>
      </c>
      <c r="B1816" s="12">
        <v>14</v>
      </c>
      <c r="C1816" s="6" t="s">
        <v>273</v>
      </c>
      <c r="D1816" s="12" t="s">
        <v>1146</v>
      </c>
      <c r="E1816" s="6">
        <v>14</v>
      </c>
      <c r="F1816" s="12">
        <v>24</v>
      </c>
      <c r="G1816" s="12">
        <f>IF(TablaCocina[[#This Row],[Cobro de la orde]]="Sí",F1816*K1816,0)</f>
        <v>24</v>
      </c>
      <c r="H1816" s="12">
        <f>IF(TablaCocina[[#This Row],[Cobro de la orde]]="Sí",(F1816-E1816)*K1816,0)</f>
        <v>10</v>
      </c>
      <c r="I1816" s="12">
        <f>IF(TablaCocina[[#This Row],[Cobro de la orde]]="Sí",F1816*K1816,0)</f>
        <v>24</v>
      </c>
      <c r="J1816" s="46">
        <f>IF(TablaCocina[[#This Row],[Cobro de la orde]]="Sí",H1816/G1816,0)</f>
        <v>0.41666666666666669</v>
      </c>
      <c r="K1816" s="12">
        <v>1</v>
      </c>
      <c r="L1816" s="12">
        <v>16</v>
      </c>
      <c r="M1816" s="6" t="s">
        <v>1142</v>
      </c>
      <c r="N1816" s="12" t="str">
        <f>VLOOKUP(TablaCocina[[#This Row],[Número de Orden]],TablaSala[[Número de Orden]:[Cobro de la Orden]],2,FALSE)</f>
        <v>Sí</v>
      </c>
    </row>
    <row r="1817" spans="1:14">
      <c r="A1817" s="6">
        <v>734</v>
      </c>
      <c r="B1817" s="12">
        <v>14</v>
      </c>
      <c r="C1817" s="6" t="s">
        <v>194</v>
      </c>
      <c r="D1817" s="12" t="s">
        <v>1155</v>
      </c>
      <c r="E1817" s="6">
        <v>11</v>
      </c>
      <c r="F1817" s="12">
        <v>19</v>
      </c>
      <c r="G1817" s="12">
        <f>IF(TablaCocina[[#This Row],[Cobro de la orde]]="Sí",F1817*K1817,0)</f>
        <v>19</v>
      </c>
      <c r="H1817" s="12">
        <f>IF(TablaCocina[[#This Row],[Cobro de la orde]]="Sí",(F1817-E1817)*K1817,0)</f>
        <v>8</v>
      </c>
      <c r="I1817" s="12">
        <f>IF(TablaCocina[[#This Row],[Cobro de la orde]]="Sí",F1817*K1817,0)</f>
        <v>19</v>
      </c>
      <c r="J1817" s="46">
        <f>IF(TablaCocina[[#This Row],[Cobro de la orde]]="Sí",H1817/G1817,0)</f>
        <v>0.42105263157894735</v>
      </c>
      <c r="K1817" s="12">
        <v>1</v>
      </c>
      <c r="L1817" s="12">
        <v>25</v>
      </c>
      <c r="M1817" s="6" t="s">
        <v>1142</v>
      </c>
      <c r="N1817" s="12" t="str">
        <f>VLOOKUP(TablaCocina[[#This Row],[Número de Orden]],TablaSala[[Número de Orden]:[Cobro de la Orden]],2,FALSE)</f>
        <v>Sí</v>
      </c>
    </row>
    <row r="1818" spans="1:14">
      <c r="A1818" s="6">
        <v>735</v>
      </c>
      <c r="B1818" s="12">
        <v>20</v>
      </c>
      <c r="C1818" s="6" t="s">
        <v>345</v>
      </c>
      <c r="D1818" s="12" t="s">
        <v>1161</v>
      </c>
      <c r="E1818" s="6">
        <v>14</v>
      </c>
      <c r="F1818" s="12">
        <v>23</v>
      </c>
      <c r="G1818" s="12">
        <f>IF(TablaCocina[[#This Row],[Cobro de la orde]]="Sí",F1818*K1818,0)</f>
        <v>46</v>
      </c>
      <c r="H1818" s="12">
        <f>IF(TablaCocina[[#This Row],[Cobro de la orde]]="Sí",(F1818-E1818)*K1818,0)</f>
        <v>18</v>
      </c>
      <c r="I1818" s="12">
        <f>IF(TablaCocina[[#This Row],[Cobro de la orde]]="Sí",F1818*K1818,0)</f>
        <v>46</v>
      </c>
      <c r="J1818" s="46">
        <f>IF(TablaCocina[[#This Row],[Cobro de la orde]]="Sí",H1818/G1818,0)</f>
        <v>0.39130434782608697</v>
      </c>
      <c r="K1818" s="12">
        <v>2</v>
      </c>
      <c r="L1818" s="12">
        <v>30</v>
      </c>
      <c r="M1818" s="6" t="s">
        <v>1143</v>
      </c>
      <c r="N1818" s="12" t="str">
        <f>VLOOKUP(TablaCocina[[#This Row],[Número de Orden]],TablaSala[[Número de Orden]:[Cobro de la Orden]],2,FALSE)</f>
        <v>Sí</v>
      </c>
    </row>
    <row r="1819" spans="1:14">
      <c r="A1819" s="6">
        <v>735</v>
      </c>
      <c r="B1819" s="12">
        <v>20</v>
      </c>
      <c r="C1819" s="6" t="s">
        <v>428</v>
      </c>
      <c r="D1819" s="12" t="s">
        <v>1157</v>
      </c>
      <c r="E1819" s="6">
        <v>19</v>
      </c>
      <c r="F1819" s="12">
        <v>32</v>
      </c>
      <c r="G1819" s="12">
        <f>IF(TablaCocina[[#This Row],[Cobro de la orde]]="Sí",F1819*K1819,0)</f>
        <v>96</v>
      </c>
      <c r="H1819" s="12">
        <f>IF(TablaCocina[[#This Row],[Cobro de la orde]]="Sí",(F1819-E1819)*K1819,0)</f>
        <v>39</v>
      </c>
      <c r="I1819" s="12">
        <f>IF(TablaCocina[[#This Row],[Cobro de la orde]]="Sí",F1819*K1819,0)</f>
        <v>96</v>
      </c>
      <c r="J1819" s="46">
        <f>IF(TablaCocina[[#This Row],[Cobro de la orde]]="Sí",H1819/G1819,0)</f>
        <v>0.40625</v>
      </c>
      <c r="K1819" s="12">
        <v>3</v>
      </c>
      <c r="L1819" s="12">
        <v>57</v>
      </c>
      <c r="M1819" s="6" t="s">
        <v>1142</v>
      </c>
      <c r="N1819" s="12" t="str">
        <f>VLOOKUP(TablaCocina[[#This Row],[Número de Orden]],TablaSala[[Número de Orden]:[Cobro de la Orden]],2,FALSE)</f>
        <v>Sí</v>
      </c>
    </row>
    <row r="1820" spans="1:14">
      <c r="A1820" s="6">
        <v>736</v>
      </c>
      <c r="B1820" s="12">
        <v>17</v>
      </c>
      <c r="C1820" s="6" t="s">
        <v>349</v>
      </c>
      <c r="D1820" s="12" t="s">
        <v>1158</v>
      </c>
      <c r="E1820" s="6">
        <v>13</v>
      </c>
      <c r="F1820" s="12">
        <v>22</v>
      </c>
      <c r="G1820" s="12">
        <f>IF(TablaCocina[[#This Row],[Cobro de la orde]]="Sí",F1820*K1820,0)</f>
        <v>66</v>
      </c>
      <c r="H1820" s="12">
        <f>IF(TablaCocina[[#This Row],[Cobro de la orde]]="Sí",(F1820-E1820)*K1820,0)</f>
        <v>27</v>
      </c>
      <c r="I1820" s="12">
        <f>IF(TablaCocina[[#This Row],[Cobro de la orde]]="Sí",F1820*K1820,0)</f>
        <v>66</v>
      </c>
      <c r="J1820" s="46">
        <f>IF(TablaCocina[[#This Row],[Cobro de la orde]]="Sí",H1820/G1820,0)</f>
        <v>0.40909090909090912</v>
      </c>
      <c r="K1820" s="12">
        <v>3</v>
      </c>
      <c r="L1820" s="12">
        <v>22</v>
      </c>
      <c r="M1820" s="6" t="s">
        <v>1143</v>
      </c>
      <c r="N1820" s="12" t="str">
        <f>VLOOKUP(TablaCocina[[#This Row],[Número de Orden]],TablaSala[[Número de Orden]:[Cobro de la Orden]],2,FALSE)</f>
        <v>Sí</v>
      </c>
    </row>
    <row r="1821" spans="1:14">
      <c r="A1821" s="6">
        <v>736</v>
      </c>
      <c r="B1821" s="12">
        <v>17</v>
      </c>
      <c r="C1821" s="6" t="s">
        <v>71</v>
      </c>
      <c r="D1821" s="12" t="s">
        <v>1154</v>
      </c>
      <c r="E1821" s="6">
        <v>16</v>
      </c>
      <c r="F1821" s="12">
        <v>28</v>
      </c>
      <c r="G1821" s="12">
        <f>IF(TablaCocina[[#This Row],[Cobro de la orde]]="Sí",F1821*K1821,0)</f>
        <v>56</v>
      </c>
      <c r="H1821" s="12">
        <f>IF(TablaCocina[[#This Row],[Cobro de la orde]]="Sí",(F1821-E1821)*K1821,0)</f>
        <v>24</v>
      </c>
      <c r="I1821" s="12">
        <f>IF(TablaCocina[[#This Row],[Cobro de la orde]]="Sí",F1821*K1821,0)</f>
        <v>56</v>
      </c>
      <c r="J1821" s="46">
        <f>IF(TablaCocina[[#This Row],[Cobro de la orde]]="Sí",H1821/G1821,0)</f>
        <v>0.42857142857142855</v>
      </c>
      <c r="K1821" s="12">
        <v>2</v>
      </c>
      <c r="L1821" s="12">
        <v>43</v>
      </c>
      <c r="M1821" s="6" t="s">
        <v>1142</v>
      </c>
      <c r="N1821" s="12" t="str">
        <f>VLOOKUP(TablaCocina[[#This Row],[Número de Orden]],TablaSala[[Número de Orden]:[Cobro de la Orden]],2,FALSE)</f>
        <v>Sí</v>
      </c>
    </row>
    <row r="1822" spans="1:14">
      <c r="A1822" s="6">
        <v>736</v>
      </c>
      <c r="B1822" s="12">
        <v>17</v>
      </c>
      <c r="C1822" s="6" t="s">
        <v>200</v>
      </c>
      <c r="D1822" s="12" t="s">
        <v>1148</v>
      </c>
      <c r="E1822" s="6">
        <v>19</v>
      </c>
      <c r="F1822" s="12">
        <v>31</v>
      </c>
      <c r="G1822" s="12">
        <f>IF(TablaCocina[[#This Row],[Cobro de la orde]]="Sí",F1822*K1822,0)</f>
        <v>93</v>
      </c>
      <c r="H1822" s="12">
        <f>IF(TablaCocina[[#This Row],[Cobro de la orde]]="Sí",(F1822-E1822)*K1822,0)</f>
        <v>36</v>
      </c>
      <c r="I1822" s="12">
        <f>IF(TablaCocina[[#This Row],[Cobro de la orde]]="Sí",F1822*K1822,0)</f>
        <v>93</v>
      </c>
      <c r="J1822" s="46">
        <f>IF(TablaCocina[[#This Row],[Cobro de la orde]]="Sí",H1822/G1822,0)</f>
        <v>0.38709677419354838</v>
      </c>
      <c r="K1822" s="12">
        <v>3</v>
      </c>
      <c r="L1822" s="12">
        <v>27</v>
      </c>
      <c r="M1822" s="6" t="s">
        <v>1143</v>
      </c>
      <c r="N1822" s="12" t="str">
        <f>VLOOKUP(TablaCocina[[#This Row],[Número de Orden]],TablaSala[[Número de Orden]:[Cobro de la Orden]],2,FALSE)</f>
        <v>Sí</v>
      </c>
    </row>
    <row r="1823" spans="1:14">
      <c r="A1823" s="6">
        <v>737</v>
      </c>
      <c r="B1823" s="12">
        <v>6</v>
      </c>
      <c r="C1823" s="6" t="s">
        <v>65</v>
      </c>
      <c r="D1823" s="12" t="s">
        <v>1152</v>
      </c>
      <c r="E1823" s="6">
        <v>17</v>
      </c>
      <c r="F1823" s="12">
        <v>29</v>
      </c>
      <c r="G1823" s="12">
        <f>IF(TablaCocina[[#This Row],[Cobro de la orde]]="Sí",F1823*K1823,0)</f>
        <v>58</v>
      </c>
      <c r="H1823" s="12">
        <f>IF(TablaCocina[[#This Row],[Cobro de la orde]]="Sí",(F1823-E1823)*K1823,0)</f>
        <v>24</v>
      </c>
      <c r="I1823" s="12">
        <f>IF(TablaCocina[[#This Row],[Cobro de la orde]]="Sí",F1823*K1823,0)</f>
        <v>58</v>
      </c>
      <c r="J1823" s="46">
        <f>IF(TablaCocina[[#This Row],[Cobro de la orde]]="Sí",H1823/G1823,0)</f>
        <v>0.41379310344827586</v>
      </c>
      <c r="K1823" s="12">
        <v>2</v>
      </c>
      <c r="L1823" s="12">
        <v>17</v>
      </c>
      <c r="M1823" s="6" t="s">
        <v>1143</v>
      </c>
      <c r="N1823" s="12" t="str">
        <f>VLOOKUP(TablaCocina[[#This Row],[Número de Orden]],TablaSala[[Número de Orden]:[Cobro de la Orden]],2,FALSE)</f>
        <v>Sí</v>
      </c>
    </row>
    <row r="1824" spans="1:14">
      <c r="A1824" s="6">
        <v>737</v>
      </c>
      <c r="B1824" s="12">
        <v>6</v>
      </c>
      <c r="C1824" s="6" t="s">
        <v>114</v>
      </c>
      <c r="D1824" s="12" t="s">
        <v>1147</v>
      </c>
      <c r="E1824" s="6">
        <v>18</v>
      </c>
      <c r="F1824" s="12">
        <v>30</v>
      </c>
      <c r="G1824" s="12">
        <f>IF(TablaCocina[[#This Row],[Cobro de la orde]]="Sí",F1824*K1824,0)</f>
        <v>60</v>
      </c>
      <c r="H1824" s="12">
        <f>IF(TablaCocina[[#This Row],[Cobro de la orde]]="Sí",(F1824-E1824)*K1824,0)</f>
        <v>24</v>
      </c>
      <c r="I1824" s="12">
        <f>IF(TablaCocina[[#This Row],[Cobro de la orde]]="Sí",F1824*K1824,0)</f>
        <v>60</v>
      </c>
      <c r="J1824" s="46">
        <f>IF(TablaCocina[[#This Row],[Cobro de la orde]]="Sí",H1824/G1824,0)</f>
        <v>0.4</v>
      </c>
      <c r="K1824" s="12">
        <v>2</v>
      </c>
      <c r="L1824" s="12">
        <v>5</v>
      </c>
      <c r="M1824" s="6" t="s">
        <v>1142</v>
      </c>
      <c r="N1824" s="12" t="str">
        <f>VLOOKUP(TablaCocina[[#This Row],[Número de Orden]],TablaSala[[Número de Orden]:[Cobro de la Orden]],2,FALSE)</f>
        <v>Sí</v>
      </c>
    </row>
    <row r="1825" spans="1:14">
      <c r="A1825" s="6">
        <v>738</v>
      </c>
      <c r="B1825" s="12">
        <v>15</v>
      </c>
      <c r="C1825" s="6" t="s">
        <v>270</v>
      </c>
      <c r="D1825" s="12" t="s">
        <v>1164</v>
      </c>
      <c r="E1825" s="6">
        <v>15</v>
      </c>
      <c r="F1825" s="12">
        <v>26</v>
      </c>
      <c r="G1825" s="12">
        <f>IF(TablaCocina[[#This Row],[Cobro de la orde]]="Sí",F1825*K1825,0)</f>
        <v>0</v>
      </c>
      <c r="H1825" s="12">
        <f>IF(TablaCocina[[#This Row],[Cobro de la orde]]="Sí",(F1825-E1825)*K1825,0)</f>
        <v>0</v>
      </c>
      <c r="I1825" s="12">
        <f>IF(TablaCocina[[#This Row],[Cobro de la orde]]="Sí",F1825*K1825,0)</f>
        <v>0</v>
      </c>
      <c r="J1825" s="46">
        <f>IF(TablaCocina[[#This Row],[Cobro de la orde]]="Sí",H1825/G1825,0)</f>
        <v>0</v>
      </c>
      <c r="K1825" s="12">
        <v>2</v>
      </c>
      <c r="L1825" s="12">
        <v>59</v>
      </c>
      <c r="M1825" s="6" t="s">
        <v>1142</v>
      </c>
      <c r="N1825" s="12" t="str">
        <f>VLOOKUP(TablaCocina[[#This Row],[Número de Orden]],TablaSala[[Número de Orden]:[Cobro de la Orden]],2,FALSE)</f>
        <v>No</v>
      </c>
    </row>
    <row r="1826" spans="1:14">
      <c r="A1826" s="6">
        <v>738</v>
      </c>
      <c r="B1826" s="12">
        <v>15</v>
      </c>
      <c r="C1826" s="6" t="s">
        <v>71</v>
      </c>
      <c r="D1826" s="12" t="s">
        <v>1154</v>
      </c>
      <c r="E1826" s="6">
        <v>16</v>
      </c>
      <c r="F1826" s="12">
        <v>28</v>
      </c>
      <c r="G1826" s="12">
        <f>IF(TablaCocina[[#This Row],[Cobro de la orde]]="Sí",F1826*K1826,0)</f>
        <v>0</v>
      </c>
      <c r="H1826" s="12">
        <f>IF(TablaCocina[[#This Row],[Cobro de la orde]]="Sí",(F1826-E1826)*K1826,0)</f>
        <v>0</v>
      </c>
      <c r="I1826" s="12">
        <f>IF(TablaCocina[[#This Row],[Cobro de la orde]]="Sí",F1826*K1826,0)</f>
        <v>0</v>
      </c>
      <c r="J1826" s="46">
        <f>IF(TablaCocina[[#This Row],[Cobro de la orde]]="Sí",H1826/G1826,0)</f>
        <v>0</v>
      </c>
      <c r="K1826" s="12">
        <v>1</v>
      </c>
      <c r="L1826" s="12">
        <v>15</v>
      </c>
      <c r="M1826" s="6" t="s">
        <v>1142</v>
      </c>
      <c r="N1826" s="12" t="str">
        <f>VLOOKUP(TablaCocina[[#This Row],[Número de Orden]],TablaSala[[Número de Orden]:[Cobro de la Orden]],2,FALSE)</f>
        <v>No</v>
      </c>
    </row>
    <row r="1827" spans="1:14">
      <c r="A1827" s="6">
        <v>738</v>
      </c>
      <c r="B1827" s="12">
        <v>15</v>
      </c>
      <c r="C1827" s="6" t="s">
        <v>131</v>
      </c>
      <c r="D1827" s="12" t="s">
        <v>1163</v>
      </c>
      <c r="E1827" s="6">
        <v>10</v>
      </c>
      <c r="F1827" s="12">
        <v>18</v>
      </c>
      <c r="G1827" s="12">
        <f>IF(TablaCocina[[#This Row],[Cobro de la orde]]="Sí",F1827*K1827,0)</f>
        <v>0</v>
      </c>
      <c r="H1827" s="12">
        <f>IF(TablaCocina[[#This Row],[Cobro de la orde]]="Sí",(F1827-E1827)*K1827,0)</f>
        <v>0</v>
      </c>
      <c r="I1827" s="12">
        <f>IF(TablaCocina[[#This Row],[Cobro de la orde]]="Sí",F1827*K1827,0)</f>
        <v>0</v>
      </c>
      <c r="J1827" s="46">
        <f>IF(TablaCocina[[#This Row],[Cobro de la orde]]="Sí",H1827/G1827,0)</f>
        <v>0</v>
      </c>
      <c r="K1827" s="12">
        <v>3</v>
      </c>
      <c r="L1827" s="12">
        <v>20</v>
      </c>
      <c r="M1827" s="6" t="s">
        <v>1143</v>
      </c>
      <c r="N1827" s="12" t="str">
        <f>VLOOKUP(TablaCocina[[#This Row],[Número de Orden]],TablaSala[[Número de Orden]:[Cobro de la Orden]],2,FALSE)</f>
        <v>No</v>
      </c>
    </row>
    <row r="1828" spans="1:14">
      <c r="A1828" s="6">
        <v>739</v>
      </c>
      <c r="B1828" s="12">
        <v>10</v>
      </c>
      <c r="C1828" s="6" t="s">
        <v>345</v>
      </c>
      <c r="D1828" s="12" t="s">
        <v>1161</v>
      </c>
      <c r="E1828" s="6">
        <v>14</v>
      </c>
      <c r="F1828" s="12">
        <v>23</v>
      </c>
      <c r="G1828" s="12">
        <f>IF(TablaCocina[[#This Row],[Cobro de la orde]]="Sí",F1828*K1828,0)</f>
        <v>46</v>
      </c>
      <c r="H1828" s="12">
        <f>IF(TablaCocina[[#This Row],[Cobro de la orde]]="Sí",(F1828-E1828)*K1828,0)</f>
        <v>18</v>
      </c>
      <c r="I1828" s="12">
        <f>IF(TablaCocina[[#This Row],[Cobro de la orde]]="Sí",F1828*K1828,0)</f>
        <v>46</v>
      </c>
      <c r="J1828" s="46">
        <f>IF(TablaCocina[[#This Row],[Cobro de la orde]]="Sí",H1828/G1828,0)</f>
        <v>0.39130434782608697</v>
      </c>
      <c r="K1828" s="12">
        <v>2</v>
      </c>
      <c r="L1828" s="12">
        <v>54</v>
      </c>
      <c r="M1828" s="6" t="s">
        <v>1142</v>
      </c>
      <c r="N1828" s="12" t="str">
        <f>VLOOKUP(TablaCocina[[#This Row],[Número de Orden]],TablaSala[[Número de Orden]:[Cobro de la Orden]],2,FALSE)</f>
        <v>Sí</v>
      </c>
    </row>
    <row r="1829" spans="1:14">
      <c r="A1829" s="6">
        <v>740</v>
      </c>
      <c r="B1829" s="12">
        <v>16</v>
      </c>
      <c r="C1829" s="6" t="s">
        <v>71</v>
      </c>
      <c r="D1829" s="12" t="s">
        <v>1154</v>
      </c>
      <c r="E1829" s="6">
        <v>16</v>
      </c>
      <c r="F1829" s="12">
        <v>28</v>
      </c>
      <c r="G1829" s="12">
        <f>IF(TablaCocina[[#This Row],[Cobro de la orde]]="Sí",F1829*K1829,0)</f>
        <v>84</v>
      </c>
      <c r="H1829" s="12">
        <f>IF(TablaCocina[[#This Row],[Cobro de la orde]]="Sí",(F1829-E1829)*K1829,0)</f>
        <v>36</v>
      </c>
      <c r="I1829" s="12">
        <f>IF(TablaCocina[[#This Row],[Cobro de la orde]]="Sí",F1829*K1829,0)</f>
        <v>84</v>
      </c>
      <c r="J1829" s="46">
        <f>IF(TablaCocina[[#This Row],[Cobro de la orde]]="Sí",H1829/G1829,0)</f>
        <v>0.42857142857142855</v>
      </c>
      <c r="K1829" s="12">
        <v>3</v>
      </c>
      <c r="L1829" s="12">
        <v>31</v>
      </c>
      <c r="M1829" s="6" t="s">
        <v>1142</v>
      </c>
      <c r="N1829" s="12" t="str">
        <f>VLOOKUP(TablaCocina[[#This Row],[Número de Orden]],TablaSala[[Número de Orden]:[Cobro de la Orden]],2,FALSE)</f>
        <v>Sí</v>
      </c>
    </row>
    <row r="1830" spans="1:14">
      <c r="A1830" s="6">
        <v>740</v>
      </c>
      <c r="B1830" s="12">
        <v>16</v>
      </c>
      <c r="C1830" s="6" t="s">
        <v>428</v>
      </c>
      <c r="D1830" s="12" t="s">
        <v>1157</v>
      </c>
      <c r="E1830" s="6">
        <v>19</v>
      </c>
      <c r="F1830" s="12">
        <v>32</v>
      </c>
      <c r="G1830" s="12">
        <f>IF(TablaCocina[[#This Row],[Cobro de la orde]]="Sí",F1830*K1830,0)</f>
        <v>32</v>
      </c>
      <c r="H1830" s="12">
        <f>IF(TablaCocina[[#This Row],[Cobro de la orde]]="Sí",(F1830-E1830)*K1830,0)</f>
        <v>13</v>
      </c>
      <c r="I1830" s="12">
        <f>IF(TablaCocina[[#This Row],[Cobro de la orde]]="Sí",F1830*K1830,0)</f>
        <v>32</v>
      </c>
      <c r="J1830" s="46">
        <f>IF(TablaCocina[[#This Row],[Cobro de la orde]]="Sí",H1830/G1830,0)</f>
        <v>0.40625</v>
      </c>
      <c r="K1830" s="12">
        <v>1</v>
      </c>
      <c r="L1830" s="12">
        <v>16</v>
      </c>
      <c r="M1830" s="6" t="s">
        <v>1143</v>
      </c>
      <c r="N1830" s="12" t="str">
        <f>VLOOKUP(TablaCocina[[#This Row],[Número de Orden]],TablaSala[[Número de Orden]:[Cobro de la Orden]],2,FALSE)</f>
        <v>Sí</v>
      </c>
    </row>
    <row r="1831" spans="1:14">
      <c r="A1831" s="6">
        <v>740</v>
      </c>
      <c r="B1831" s="12">
        <v>16</v>
      </c>
      <c r="C1831" s="6" t="s">
        <v>120</v>
      </c>
      <c r="D1831" s="12" t="s">
        <v>1151</v>
      </c>
      <c r="E1831" s="6">
        <v>22</v>
      </c>
      <c r="F1831" s="12">
        <v>36</v>
      </c>
      <c r="G1831" s="12">
        <f>IF(TablaCocina[[#This Row],[Cobro de la orde]]="Sí",F1831*K1831,0)</f>
        <v>108</v>
      </c>
      <c r="H1831" s="12">
        <f>IF(TablaCocina[[#This Row],[Cobro de la orde]]="Sí",(F1831-E1831)*K1831,0)</f>
        <v>42</v>
      </c>
      <c r="I1831" s="12">
        <f>IF(TablaCocina[[#This Row],[Cobro de la orde]]="Sí",F1831*K1831,0)</f>
        <v>108</v>
      </c>
      <c r="J1831" s="46">
        <f>IF(TablaCocina[[#This Row],[Cobro de la orde]]="Sí",H1831/G1831,0)</f>
        <v>0.3888888888888889</v>
      </c>
      <c r="K1831" s="12">
        <v>3</v>
      </c>
      <c r="L1831" s="12">
        <v>45</v>
      </c>
      <c r="M1831" s="6" t="s">
        <v>1143</v>
      </c>
      <c r="N1831" s="12" t="str">
        <f>VLOOKUP(TablaCocina[[#This Row],[Número de Orden]],TablaSala[[Número de Orden]:[Cobro de la Orden]],2,FALSE)</f>
        <v>Sí</v>
      </c>
    </row>
    <row r="1832" spans="1:14">
      <c r="A1832" s="6">
        <v>740</v>
      </c>
      <c r="B1832" s="12">
        <v>16</v>
      </c>
      <c r="C1832" s="6" t="s">
        <v>345</v>
      </c>
      <c r="D1832" s="12" t="s">
        <v>1161</v>
      </c>
      <c r="E1832" s="6">
        <v>14</v>
      </c>
      <c r="F1832" s="12">
        <v>23</v>
      </c>
      <c r="G1832" s="12">
        <f>IF(TablaCocina[[#This Row],[Cobro de la orde]]="Sí",F1832*K1832,0)</f>
        <v>69</v>
      </c>
      <c r="H1832" s="12">
        <f>IF(TablaCocina[[#This Row],[Cobro de la orde]]="Sí",(F1832-E1832)*K1832,0)</f>
        <v>27</v>
      </c>
      <c r="I1832" s="12">
        <f>IF(TablaCocina[[#This Row],[Cobro de la orde]]="Sí",F1832*K1832,0)</f>
        <v>69</v>
      </c>
      <c r="J1832" s="46">
        <f>IF(TablaCocina[[#This Row],[Cobro de la orde]]="Sí",H1832/G1832,0)</f>
        <v>0.39130434782608697</v>
      </c>
      <c r="K1832" s="12">
        <v>3</v>
      </c>
      <c r="L1832" s="12">
        <v>21</v>
      </c>
      <c r="M1832" s="6" t="s">
        <v>1143</v>
      </c>
      <c r="N1832" s="12" t="str">
        <f>VLOOKUP(TablaCocina[[#This Row],[Número de Orden]],TablaSala[[Número de Orden]:[Cobro de la Orden]],2,FALSE)</f>
        <v>Sí</v>
      </c>
    </row>
    <row r="1833" spans="1:14">
      <c r="A1833" s="6">
        <v>741</v>
      </c>
      <c r="B1833" s="12">
        <v>14</v>
      </c>
      <c r="C1833" s="6" t="s">
        <v>273</v>
      </c>
      <c r="D1833" s="12" t="s">
        <v>1146</v>
      </c>
      <c r="E1833" s="6">
        <v>14</v>
      </c>
      <c r="F1833" s="12">
        <v>24</v>
      </c>
      <c r="G1833" s="12">
        <f>IF(TablaCocina[[#This Row],[Cobro de la orde]]="Sí",F1833*K1833,0)</f>
        <v>72</v>
      </c>
      <c r="H1833" s="12">
        <f>IF(TablaCocina[[#This Row],[Cobro de la orde]]="Sí",(F1833-E1833)*K1833,0)</f>
        <v>30</v>
      </c>
      <c r="I1833" s="12">
        <f>IF(TablaCocina[[#This Row],[Cobro de la orde]]="Sí",F1833*K1833,0)</f>
        <v>72</v>
      </c>
      <c r="J1833" s="46">
        <f>IF(TablaCocina[[#This Row],[Cobro de la orde]]="Sí",H1833/G1833,0)</f>
        <v>0.41666666666666669</v>
      </c>
      <c r="K1833" s="12">
        <v>3</v>
      </c>
      <c r="L1833" s="12">
        <v>52</v>
      </c>
      <c r="M1833" s="6" t="s">
        <v>1143</v>
      </c>
      <c r="N1833" s="12" t="str">
        <f>VLOOKUP(TablaCocina[[#This Row],[Número de Orden]],TablaSala[[Número de Orden]:[Cobro de la Orden]],2,FALSE)</f>
        <v>Sí</v>
      </c>
    </row>
    <row r="1834" spans="1:14">
      <c r="A1834" s="6">
        <v>741</v>
      </c>
      <c r="B1834" s="12">
        <v>14</v>
      </c>
      <c r="C1834" s="6" t="s">
        <v>65</v>
      </c>
      <c r="D1834" s="12" t="s">
        <v>1152</v>
      </c>
      <c r="E1834" s="6">
        <v>17</v>
      </c>
      <c r="F1834" s="12">
        <v>29</v>
      </c>
      <c r="G1834" s="12">
        <f>IF(TablaCocina[[#This Row],[Cobro de la orde]]="Sí",F1834*K1834,0)</f>
        <v>58</v>
      </c>
      <c r="H1834" s="12">
        <f>IF(TablaCocina[[#This Row],[Cobro de la orde]]="Sí",(F1834-E1834)*K1834,0)</f>
        <v>24</v>
      </c>
      <c r="I1834" s="12">
        <f>IF(TablaCocina[[#This Row],[Cobro de la orde]]="Sí",F1834*K1834,0)</f>
        <v>58</v>
      </c>
      <c r="J1834" s="46">
        <f>IF(TablaCocina[[#This Row],[Cobro de la orde]]="Sí",H1834/G1834,0)</f>
        <v>0.41379310344827586</v>
      </c>
      <c r="K1834" s="12">
        <v>2</v>
      </c>
      <c r="L1834" s="12">
        <v>40</v>
      </c>
      <c r="M1834" s="6" t="s">
        <v>1142</v>
      </c>
      <c r="N1834" s="12" t="str">
        <f>VLOOKUP(TablaCocina[[#This Row],[Número de Orden]],TablaSala[[Número de Orden]:[Cobro de la Orden]],2,FALSE)</f>
        <v>Sí</v>
      </c>
    </row>
    <row r="1835" spans="1:14">
      <c r="A1835" s="6">
        <v>741</v>
      </c>
      <c r="B1835" s="12">
        <v>14</v>
      </c>
      <c r="C1835" s="6" t="s">
        <v>453</v>
      </c>
      <c r="D1835" s="12" t="s">
        <v>1153</v>
      </c>
      <c r="E1835" s="6">
        <v>20</v>
      </c>
      <c r="F1835" s="12">
        <v>33</v>
      </c>
      <c r="G1835" s="12">
        <f>IF(TablaCocina[[#This Row],[Cobro de la orde]]="Sí",F1835*K1835,0)</f>
        <v>99</v>
      </c>
      <c r="H1835" s="12">
        <f>IF(TablaCocina[[#This Row],[Cobro de la orde]]="Sí",(F1835-E1835)*K1835,0)</f>
        <v>39</v>
      </c>
      <c r="I1835" s="12">
        <f>IF(TablaCocina[[#This Row],[Cobro de la orde]]="Sí",F1835*K1835,0)</f>
        <v>99</v>
      </c>
      <c r="J1835" s="46">
        <f>IF(TablaCocina[[#This Row],[Cobro de la orde]]="Sí",H1835/G1835,0)</f>
        <v>0.39393939393939392</v>
      </c>
      <c r="K1835" s="12">
        <v>3</v>
      </c>
      <c r="L1835" s="12">
        <v>39</v>
      </c>
      <c r="M1835" s="6" t="s">
        <v>1143</v>
      </c>
      <c r="N1835" s="12" t="str">
        <f>VLOOKUP(TablaCocina[[#This Row],[Número de Orden]],TablaSala[[Número de Orden]:[Cobro de la Orden]],2,FALSE)</f>
        <v>Sí</v>
      </c>
    </row>
    <row r="1836" spans="1:14">
      <c r="A1836" s="6">
        <v>741</v>
      </c>
      <c r="B1836" s="12">
        <v>14</v>
      </c>
      <c r="C1836" s="6" t="s">
        <v>71</v>
      </c>
      <c r="D1836" s="12" t="s">
        <v>1154</v>
      </c>
      <c r="E1836" s="6">
        <v>16</v>
      </c>
      <c r="F1836" s="12">
        <v>28</v>
      </c>
      <c r="G1836" s="12">
        <f>IF(TablaCocina[[#This Row],[Cobro de la orde]]="Sí",F1836*K1836,0)</f>
        <v>56</v>
      </c>
      <c r="H1836" s="12">
        <f>IF(TablaCocina[[#This Row],[Cobro de la orde]]="Sí",(F1836-E1836)*K1836,0)</f>
        <v>24</v>
      </c>
      <c r="I1836" s="12">
        <f>IF(TablaCocina[[#This Row],[Cobro de la orde]]="Sí",F1836*K1836,0)</f>
        <v>56</v>
      </c>
      <c r="J1836" s="46">
        <f>IF(TablaCocina[[#This Row],[Cobro de la orde]]="Sí",H1836/G1836,0)</f>
        <v>0.42857142857142855</v>
      </c>
      <c r="K1836" s="12">
        <v>2</v>
      </c>
      <c r="L1836" s="12">
        <v>34</v>
      </c>
      <c r="M1836" s="6" t="s">
        <v>1143</v>
      </c>
      <c r="N1836" s="12" t="str">
        <f>VLOOKUP(TablaCocina[[#This Row],[Número de Orden]],TablaSala[[Número de Orden]:[Cobro de la Orden]],2,FALSE)</f>
        <v>Sí</v>
      </c>
    </row>
    <row r="1837" spans="1:14">
      <c r="A1837" s="6">
        <v>742</v>
      </c>
      <c r="B1837" s="12">
        <v>20</v>
      </c>
      <c r="C1837" s="6" t="s">
        <v>200</v>
      </c>
      <c r="D1837" s="12" t="s">
        <v>1148</v>
      </c>
      <c r="E1837" s="6">
        <v>19</v>
      </c>
      <c r="F1837" s="12">
        <v>31</v>
      </c>
      <c r="G1837" s="12">
        <f>IF(TablaCocina[[#This Row],[Cobro de la orde]]="Sí",F1837*K1837,0)</f>
        <v>0</v>
      </c>
      <c r="H1837" s="12">
        <f>IF(TablaCocina[[#This Row],[Cobro de la orde]]="Sí",(F1837-E1837)*K1837,0)</f>
        <v>0</v>
      </c>
      <c r="I1837" s="12">
        <f>IF(TablaCocina[[#This Row],[Cobro de la orde]]="Sí",F1837*K1837,0)</f>
        <v>0</v>
      </c>
      <c r="J1837" s="46">
        <f>IF(TablaCocina[[#This Row],[Cobro de la orde]]="Sí",H1837/G1837,0)</f>
        <v>0</v>
      </c>
      <c r="K1837" s="12">
        <v>1</v>
      </c>
      <c r="L1837" s="12">
        <v>41</v>
      </c>
      <c r="M1837" s="6" t="s">
        <v>1143</v>
      </c>
      <c r="N1837" s="12" t="str">
        <f>VLOOKUP(TablaCocina[[#This Row],[Número de Orden]],TablaSala[[Número de Orden]:[Cobro de la Orden]],2,FALSE)</f>
        <v>No</v>
      </c>
    </row>
    <row r="1838" spans="1:14">
      <c r="A1838" s="6">
        <v>742</v>
      </c>
      <c r="B1838" s="12">
        <v>20</v>
      </c>
      <c r="C1838" s="6" t="s">
        <v>114</v>
      </c>
      <c r="D1838" s="12" t="s">
        <v>1147</v>
      </c>
      <c r="E1838" s="6">
        <v>18</v>
      </c>
      <c r="F1838" s="12">
        <v>30</v>
      </c>
      <c r="G1838" s="12">
        <f>IF(TablaCocina[[#This Row],[Cobro de la orde]]="Sí",F1838*K1838,0)</f>
        <v>0</v>
      </c>
      <c r="H1838" s="12">
        <f>IF(TablaCocina[[#This Row],[Cobro de la orde]]="Sí",(F1838-E1838)*K1838,0)</f>
        <v>0</v>
      </c>
      <c r="I1838" s="12">
        <f>IF(TablaCocina[[#This Row],[Cobro de la orde]]="Sí",F1838*K1838,0)</f>
        <v>0</v>
      </c>
      <c r="J1838" s="46">
        <f>IF(TablaCocina[[#This Row],[Cobro de la orde]]="Sí",H1838/G1838,0)</f>
        <v>0</v>
      </c>
      <c r="K1838" s="12">
        <v>3</v>
      </c>
      <c r="L1838" s="12">
        <v>43</v>
      </c>
      <c r="M1838" s="6" t="s">
        <v>1142</v>
      </c>
      <c r="N1838" s="12" t="str">
        <f>VLOOKUP(TablaCocina[[#This Row],[Número de Orden]],TablaSala[[Número de Orden]:[Cobro de la Orden]],2,FALSE)</f>
        <v>No</v>
      </c>
    </row>
    <row r="1839" spans="1:14">
      <c r="A1839" s="6">
        <v>742</v>
      </c>
      <c r="B1839" s="12">
        <v>20</v>
      </c>
      <c r="C1839" s="6" t="s">
        <v>270</v>
      </c>
      <c r="D1839" s="12" t="s">
        <v>1164</v>
      </c>
      <c r="E1839" s="6">
        <v>15</v>
      </c>
      <c r="F1839" s="12">
        <v>26</v>
      </c>
      <c r="G1839" s="12">
        <f>IF(TablaCocina[[#This Row],[Cobro de la orde]]="Sí",F1839*K1839,0)</f>
        <v>0</v>
      </c>
      <c r="H1839" s="12">
        <f>IF(TablaCocina[[#This Row],[Cobro de la orde]]="Sí",(F1839-E1839)*K1839,0)</f>
        <v>0</v>
      </c>
      <c r="I1839" s="12">
        <f>IF(TablaCocina[[#This Row],[Cobro de la orde]]="Sí",F1839*K1839,0)</f>
        <v>0</v>
      </c>
      <c r="J1839" s="46">
        <f>IF(TablaCocina[[#This Row],[Cobro de la orde]]="Sí",H1839/G1839,0)</f>
        <v>0</v>
      </c>
      <c r="K1839" s="12">
        <v>1</v>
      </c>
      <c r="L1839" s="12">
        <v>26</v>
      </c>
      <c r="M1839" s="6" t="s">
        <v>1143</v>
      </c>
      <c r="N1839" s="12" t="str">
        <f>VLOOKUP(TablaCocina[[#This Row],[Número de Orden]],TablaSala[[Número de Orden]:[Cobro de la Orden]],2,FALSE)</f>
        <v>No</v>
      </c>
    </row>
    <row r="1840" spans="1:14">
      <c r="A1840" s="6">
        <v>742</v>
      </c>
      <c r="B1840" s="12">
        <v>20</v>
      </c>
      <c r="C1840" s="6" t="s">
        <v>194</v>
      </c>
      <c r="D1840" s="12" t="s">
        <v>1155</v>
      </c>
      <c r="E1840" s="6">
        <v>11</v>
      </c>
      <c r="F1840" s="12">
        <v>19</v>
      </c>
      <c r="G1840" s="12">
        <f>IF(TablaCocina[[#This Row],[Cobro de la orde]]="Sí",F1840*K1840,0)</f>
        <v>0</v>
      </c>
      <c r="H1840" s="12">
        <f>IF(TablaCocina[[#This Row],[Cobro de la orde]]="Sí",(F1840-E1840)*K1840,0)</f>
        <v>0</v>
      </c>
      <c r="I1840" s="12">
        <f>IF(TablaCocina[[#This Row],[Cobro de la orde]]="Sí",F1840*K1840,0)</f>
        <v>0</v>
      </c>
      <c r="J1840" s="46">
        <f>IF(TablaCocina[[#This Row],[Cobro de la orde]]="Sí",H1840/G1840,0)</f>
        <v>0</v>
      </c>
      <c r="K1840" s="12">
        <v>1</v>
      </c>
      <c r="L1840" s="12">
        <v>35</v>
      </c>
      <c r="M1840" s="6" t="s">
        <v>1142</v>
      </c>
      <c r="N1840" s="12" t="str">
        <f>VLOOKUP(TablaCocina[[#This Row],[Número de Orden]],TablaSala[[Número de Orden]:[Cobro de la Orden]],2,FALSE)</f>
        <v>No</v>
      </c>
    </row>
    <row r="1841" spans="1:14">
      <c r="A1841" s="6">
        <v>743</v>
      </c>
      <c r="B1841" s="12">
        <v>19</v>
      </c>
      <c r="C1841" s="6" t="s">
        <v>270</v>
      </c>
      <c r="D1841" s="12" t="s">
        <v>1164</v>
      </c>
      <c r="E1841" s="6">
        <v>15</v>
      </c>
      <c r="F1841" s="12">
        <v>26</v>
      </c>
      <c r="G1841" s="12">
        <f>IF(TablaCocina[[#This Row],[Cobro de la orde]]="Sí",F1841*K1841,0)</f>
        <v>52</v>
      </c>
      <c r="H1841" s="12">
        <f>IF(TablaCocina[[#This Row],[Cobro de la orde]]="Sí",(F1841-E1841)*K1841,0)</f>
        <v>22</v>
      </c>
      <c r="I1841" s="12">
        <f>IF(TablaCocina[[#This Row],[Cobro de la orde]]="Sí",F1841*K1841,0)</f>
        <v>52</v>
      </c>
      <c r="J1841" s="46">
        <f>IF(TablaCocina[[#This Row],[Cobro de la orde]]="Sí",H1841/G1841,0)</f>
        <v>0.42307692307692307</v>
      </c>
      <c r="K1841" s="12">
        <v>2</v>
      </c>
      <c r="L1841" s="12">
        <v>59</v>
      </c>
      <c r="M1841" s="6" t="s">
        <v>1143</v>
      </c>
      <c r="N1841" s="12" t="str">
        <f>VLOOKUP(TablaCocina[[#This Row],[Número de Orden]],TablaSala[[Número de Orden]:[Cobro de la Orden]],2,FALSE)</f>
        <v>Sí</v>
      </c>
    </row>
    <row r="1842" spans="1:14">
      <c r="A1842" s="6">
        <v>743</v>
      </c>
      <c r="B1842" s="12">
        <v>19</v>
      </c>
      <c r="C1842" s="6" t="s">
        <v>131</v>
      </c>
      <c r="D1842" s="12" t="s">
        <v>1163</v>
      </c>
      <c r="E1842" s="6">
        <v>10</v>
      </c>
      <c r="F1842" s="12">
        <v>18</v>
      </c>
      <c r="G1842" s="12">
        <f>IF(TablaCocina[[#This Row],[Cobro de la orde]]="Sí",F1842*K1842,0)</f>
        <v>36</v>
      </c>
      <c r="H1842" s="12">
        <f>IF(TablaCocina[[#This Row],[Cobro de la orde]]="Sí",(F1842-E1842)*K1842,0)</f>
        <v>16</v>
      </c>
      <c r="I1842" s="12">
        <f>IF(TablaCocina[[#This Row],[Cobro de la orde]]="Sí",F1842*K1842,0)</f>
        <v>36</v>
      </c>
      <c r="J1842" s="46">
        <f>IF(TablaCocina[[#This Row],[Cobro de la orde]]="Sí",H1842/G1842,0)</f>
        <v>0.44444444444444442</v>
      </c>
      <c r="K1842" s="12">
        <v>2</v>
      </c>
      <c r="L1842" s="12">
        <v>41</v>
      </c>
      <c r="M1842" s="6" t="s">
        <v>1142</v>
      </c>
      <c r="N1842" s="12" t="str">
        <f>VLOOKUP(TablaCocina[[#This Row],[Número de Orden]],TablaSala[[Número de Orden]:[Cobro de la Orden]],2,FALSE)</f>
        <v>Sí</v>
      </c>
    </row>
    <row r="1843" spans="1:14">
      <c r="A1843" s="6">
        <v>743</v>
      </c>
      <c r="B1843" s="12">
        <v>19</v>
      </c>
      <c r="C1843" s="6" t="s">
        <v>345</v>
      </c>
      <c r="D1843" s="12" t="s">
        <v>1161</v>
      </c>
      <c r="E1843" s="6">
        <v>14</v>
      </c>
      <c r="F1843" s="12">
        <v>23</v>
      </c>
      <c r="G1843" s="12">
        <f>IF(TablaCocina[[#This Row],[Cobro de la orde]]="Sí",F1843*K1843,0)</f>
        <v>46</v>
      </c>
      <c r="H1843" s="12">
        <f>IF(TablaCocina[[#This Row],[Cobro de la orde]]="Sí",(F1843-E1843)*K1843,0)</f>
        <v>18</v>
      </c>
      <c r="I1843" s="12">
        <f>IF(TablaCocina[[#This Row],[Cobro de la orde]]="Sí",F1843*K1843,0)</f>
        <v>46</v>
      </c>
      <c r="J1843" s="46">
        <f>IF(TablaCocina[[#This Row],[Cobro de la orde]]="Sí",H1843/G1843,0)</f>
        <v>0.39130434782608697</v>
      </c>
      <c r="K1843" s="12">
        <v>2</v>
      </c>
      <c r="L1843" s="12">
        <v>43</v>
      </c>
      <c r="M1843" s="6" t="s">
        <v>1143</v>
      </c>
      <c r="N1843" s="12" t="str">
        <f>VLOOKUP(TablaCocina[[#This Row],[Número de Orden]],TablaSala[[Número de Orden]:[Cobro de la Orden]],2,FALSE)</f>
        <v>Sí</v>
      </c>
    </row>
    <row r="1844" spans="1:14">
      <c r="A1844" s="6">
        <v>744</v>
      </c>
      <c r="B1844" s="12">
        <v>11</v>
      </c>
      <c r="C1844" s="6" t="s">
        <v>131</v>
      </c>
      <c r="D1844" s="12" t="s">
        <v>1163</v>
      </c>
      <c r="E1844" s="6">
        <v>10</v>
      </c>
      <c r="F1844" s="12">
        <v>18</v>
      </c>
      <c r="G1844" s="12">
        <f>IF(TablaCocina[[#This Row],[Cobro de la orde]]="Sí",F1844*K1844,0)</f>
        <v>18</v>
      </c>
      <c r="H1844" s="12">
        <f>IF(TablaCocina[[#This Row],[Cobro de la orde]]="Sí",(F1844-E1844)*K1844,0)</f>
        <v>8</v>
      </c>
      <c r="I1844" s="12">
        <f>IF(TablaCocina[[#This Row],[Cobro de la orde]]="Sí",F1844*K1844,0)</f>
        <v>18</v>
      </c>
      <c r="J1844" s="46">
        <f>IF(TablaCocina[[#This Row],[Cobro de la orde]]="Sí",H1844/G1844,0)</f>
        <v>0.44444444444444442</v>
      </c>
      <c r="K1844" s="12">
        <v>1</v>
      </c>
      <c r="L1844" s="12">
        <v>57</v>
      </c>
      <c r="M1844" s="6" t="s">
        <v>1142</v>
      </c>
      <c r="N1844" s="12" t="str">
        <f>VLOOKUP(TablaCocina[[#This Row],[Número de Orden]],TablaSala[[Número de Orden]:[Cobro de la Orden]],2,FALSE)</f>
        <v>Sí</v>
      </c>
    </row>
    <row r="1845" spans="1:14">
      <c r="A1845" s="6">
        <v>744</v>
      </c>
      <c r="B1845" s="12">
        <v>11</v>
      </c>
      <c r="C1845" s="6" t="s">
        <v>65</v>
      </c>
      <c r="D1845" s="12" t="s">
        <v>1152</v>
      </c>
      <c r="E1845" s="6">
        <v>17</v>
      </c>
      <c r="F1845" s="12">
        <v>29</v>
      </c>
      <c r="G1845" s="12">
        <f>IF(TablaCocina[[#This Row],[Cobro de la orde]]="Sí",F1845*K1845,0)</f>
        <v>58</v>
      </c>
      <c r="H1845" s="12">
        <f>IF(TablaCocina[[#This Row],[Cobro de la orde]]="Sí",(F1845-E1845)*K1845,0)</f>
        <v>24</v>
      </c>
      <c r="I1845" s="12">
        <f>IF(TablaCocina[[#This Row],[Cobro de la orde]]="Sí",F1845*K1845,0)</f>
        <v>58</v>
      </c>
      <c r="J1845" s="46">
        <f>IF(TablaCocina[[#This Row],[Cobro de la orde]]="Sí",H1845/G1845,0)</f>
        <v>0.41379310344827586</v>
      </c>
      <c r="K1845" s="12">
        <v>2</v>
      </c>
      <c r="L1845" s="12">
        <v>10</v>
      </c>
      <c r="M1845" s="6" t="s">
        <v>1142</v>
      </c>
      <c r="N1845" s="12" t="str">
        <f>VLOOKUP(TablaCocina[[#This Row],[Número de Orden]],TablaSala[[Número de Orden]:[Cobro de la Orden]],2,FALSE)</f>
        <v>Sí</v>
      </c>
    </row>
    <row r="1846" spans="1:14">
      <c r="A1846" s="6">
        <v>745</v>
      </c>
      <c r="B1846" s="12">
        <v>3</v>
      </c>
      <c r="C1846" s="6" t="s">
        <v>47</v>
      </c>
      <c r="D1846" s="12" t="s">
        <v>1156</v>
      </c>
      <c r="E1846" s="6">
        <v>21</v>
      </c>
      <c r="F1846" s="12">
        <v>35</v>
      </c>
      <c r="G1846" s="12">
        <f>IF(TablaCocina[[#This Row],[Cobro de la orde]]="Sí",F1846*K1846,0)</f>
        <v>105</v>
      </c>
      <c r="H1846" s="12">
        <f>IF(TablaCocina[[#This Row],[Cobro de la orde]]="Sí",(F1846-E1846)*K1846,0)</f>
        <v>42</v>
      </c>
      <c r="I1846" s="12">
        <f>IF(TablaCocina[[#This Row],[Cobro de la orde]]="Sí",F1846*K1846,0)</f>
        <v>105</v>
      </c>
      <c r="J1846" s="46">
        <f>IF(TablaCocina[[#This Row],[Cobro de la orde]]="Sí",H1846/G1846,0)</f>
        <v>0.4</v>
      </c>
      <c r="K1846" s="12">
        <v>3</v>
      </c>
      <c r="L1846" s="12">
        <v>34</v>
      </c>
      <c r="M1846" s="6" t="s">
        <v>1142</v>
      </c>
      <c r="N1846" s="12" t="str">
        <f>VLOOKUP(TablaCocina[[#This Row],[Número de Orden]],TablaSala[[Número de Orden]:[Cobro de la Orden]],2,FALSE)</f>
        <v>Sí</v>
      </c>
    </row>
    <row r="1847" spans="1:14">
      <c r="A1847" s="6">
        <v>745</v>
      </c>
      <c r="B1847" s="12">
        <v>3</v>
      </c>
      <c r="C1847" s="6" t="s">
        <v>273</v>
      </c>
      <c r="D1847" s="12" t="s">
        <v>1146</v>
      </c>
      <c r="E1847" s="6">
        <v>14</v>
      </c>
      <c r="F1847" s="12">
        <v>24</v>
      </c>
      <c r="G1847" s="12">
        <f>IF(TablaCocina[[#This Row],[Cobro de la orde]]="Sí",F1847*K1847,0)</f>
        <v>48</v>
      </c>
      <c r="H1847" s="12">
        <f>IF(TablaCocina[[#This Row],[Cobro de la orde]]="Sí",(F1847-E1847)*K1847,0)</f>
        <v>20</v>
      </c>
      <c r="I1847" s="12">
        <f>IF(TablaCocina[[#This Row],[Cobro de la orde]]="Sí",F1847*K1847,0)</f>
        <v>48</v>
      </c>
      <c r="J1847" s="46">
        <f>IF(TablaCocina[[#This Row],[Cobro de la orde]]="Sí",H1847/G1847,0)</f>
        <v>0.41666666666666669</v>
      </c>
      <c r="K1847" s="12">
        <v>2</v>
      </c>
      <c r="L1847" s="12">
        <v>9</v>
      </c>
      <c r="M1847" s="6" t="s">
        <v>1142</v>
      </c>
      <c r="N1847" s="12" t="str">
        <f>VLOOKUP(TablaCocina[[#This Row],[Número de Orden]],TablaSala[[Número de Orden]:[Cobro de la Orden]],2,FALSE)</f>
        <v>Sí</v>
      </c>
    </row>
    <row r="1848" spans="1:14">
      <c r="A1848" s="6">
        <v>745</v>
      </c>
      <c r="B1848" s="12">
        <v>3</v>
      </c>
      <c r="C1848" s="6" t="s">
        <v>209</v>
      </c>
      <c r="D1848" s="12" t="s">
        <v>1165</v>
      </c>
      <c r="E1848" s="6">
        <v>15</v>
      </c>
      <c r="F1848" s="12">
        <v>25</v>
      </c>
      <c r="G1848" s="12">
        <f>IF(TablaCocina[[#This Row],[Cobro de la orde]]="Sí",F1848*K1848,0)</f>
        <v>50</v>
      </c>
      <c r="H1848" s="12">
        <f>IF(TablaCocina[[#This Row],[Cobro de la orde]]="Sí",(F1848-E1848)*K1848,0)</f>
        <v>20</v>
      </c>
      <c r="I1848" s="12">
        <f>IF(TablaCocina[[#This Row],[Cobro de la orde]]="Sí",F1848*K1848,0)</f>
        <v>50</v>
      </c>
      <c r="J1848" s="46">
        <f>IF(TablaCocina[[#This Row],[Cobro de la orde]]="Sí",H1848/G1848,0)</f>
        <v>0.4</v>
      </c>
      <c r="K1848" s="12">
        <v>2</v>
      </c>
      <c r="L1848" s="12">
        <v>23</v>
      </c>
      <c r="M1848" s="6" t="s">
        <v>1142</v>
      </c>
      <c r="N1848" s="12" t="str">
        <f>VLOOKUP(TablaCocina[[#This Row],[Número de Orden]],TablaSala[[Número de Orden]:[Cobro de la Orden]],2,FALSE)</f>
        <v>Sí</v>
      </c>
    </row>
    <row r="1849" spans="1:14">
      <c r="A1849" s="6">
        <v>745</v>
      </c>
      <c r="B1849" s="12">
        <v>3</v>
      </c>
      <c r="C1849" s="6" t="s">
        <v>184</v>
      </c>
      <c r="D1849" s="12" t="s">
        <v>1149</v>
      </c>
      <c r="E1849" s="6">
        <v>16</v>
      </c>
      <c r="F1849" s="12">
        <v>27</v>
      </c>
      <c r="G1849" s="12">
        <f>IF(TablaCocina[[#This Row],[Cobro de la orde]]="Sí",F1849*K1849,0)</f>
        <v>81</v>
      </c>
      <c r="H1849" s="12">
        <f>IF(TablaCocina[[#This Row],[Cobro de la orde]]="Sí",(F1849-E1849)*K1849,0)</f>
        <v>33</v>
      </c>
      <c r="I1849" s="12">
        <f>IF(TablaCocina[[#This Row],[Cobro de la orde]]="Sí",F1849*K1849,0)</f>
        <v>81</v>
      </c>
      <c r="J1849" s="46">
        <f>IF(TablaCocina[[#This Row],[Cobro de la orde]]="Sí",H1849/G1849,0)</f>
        <v>0.40740740740740738</v>
      </c>
      <c r="K1849" s="12">
        <v>3</v>
      </c>
      <c r="L1849" s="12">
        <v>7</v>
      </c>
      <c r="M1849" s="6" t="s">
        <v>1143</v>
      </c>
      <c r="N1849" s="12" t="str">
        <f>VLOOKUP(TablaCocina[[#This Row],[Número de Orden]],TablaSala[[Número de Orden]:[Cobro de la Orden]],2,FALSE)</f>
        <v>Sí</v>
      </c>
    </row>
    <row r="1850" spans="1:14">
      <c r="A1850" s="6">
        <v>746</v>
      </c>
      <c r="B1850" s="12">
        <v>13</v>
      </c>
      <c r="C1850" s="6" t="s">
        <v>47</v>
      </c>
      <c r="D1850" s="12" t="s">
        <v>1156</v>
      </c>
      <c r="E1850" s="6">
        <v>21</v>
      </c>
      <c r="F1850" s="12">
        <v>35</v>
      </c>
      <c r="G1850" s="12">
        <f>IF(TablaCocina[[#This Row],[Cobro de la orde]]="Sí",F1850*K1850,0)</f>
        <v>105</v>
      </c>
      <c r="H1850" s="12">
        <f>IF(TablaCocina[[#This Row],[Cobro de la orde]]="Sí",(F1850-E1850)*K1850,0)</f>
        <v>42</v>
      </c>
      <c r="I1850" s="12">
        <f>IF(TablaCocina[[#This Row],[Cobro de la orde]]="Sí",F1850*K1850,0)</f>
        <v>105</v>
      </c>
      <c r="J1850" s="46">
        <f>IF(TablaCocina[[#This Row],[Cobro de la orde]]="Sí",H1850/G1850,0)</f>
        <v>0.4</v>
      </c>
      <c r="K1850" s="12">
        <v>3</v>
      </c>
      <c r="L1850" s="12">
        <v>34</v>
      </c>
      <c r="M1850" s="6" t="s">
        <v>1142</v>
      </c>
      <c r="N1850" s="12" t="str">
        <f>VLOOKUP(TablaCocina[[#This Row],[Número de Orden]],TablaSala[[Número de Orden]:[Cobro de la Orden]],2,FALSE)</f>
        <v>Sí</v>
      </c>
    </row>
    <row r="1851" spans="1:14">
      <c r="A1851" s="6">
        <v>746</v>
      </c>
      <c r="B1851" s="12">
        <v>13</v>
      </c>
      <c r="C1851" s="6" t="s">
        <v>428</v>
      </c>
      <c r="D1851" s="12" t="s">
        <v>1157</v>
      </c>
      <c r="E1851" s="6">
        <v>19</v>
      </c>
      <c r="F1851" s="12">
        <v>32</v>
      </c>
      <c r="G1851" s="12">
        <f>IF(TablaCocina[[#This Row],[Cobro de la orde]]="Sí",F1851*K1851,0)</f>
        <v>96</v>
      </c>
      <c r="H1851" s="12">
        <f>IF(TablaCocina[[#This Row],[Cobro de la orde]]="Sí",(F1851-E1851)*K1851,0)</f>
        <v>39</v>
      </c>
      <c r="I1851" s="12">
        <f>IF(TablaCocina[[#This Row],[Cobro de la orde]]="Sí",F1851*K1851,0)</f>
        <v>96</v>
      </c>
      <c r="J1851" s="46">
        <f>IF(TablaCocina[[#This Row],[Cobro de la orde]]="Sí",H1851/G1851,0)</f>
        <v>0.40625</v>
      </c>
      <c r="K1851" s="12">
        <v>3</v>
      </c>
      <c r="L1851" s="12">
        <v>43</v>
      </c>
      <c r="M1851" s="6" t="s">
        <v>1142</v>
      </c>
      <c r="N1851" s="12" t="str">
        <f>VLOOKUP(TablaCocina[[#This Row],[Número de Orden]],TablaSala[[Número de Orden]:[Cobro de la Orden]],2,FALSE)</f>
        <v>Sí</v>
      </c>
    </row>
    <row r="1852" spans="1:14">
      <c r="A1852" s="6">
        <v>747</v>
      </c>
      <c r="B1852" s="12">
        <v>16</v>
      </c>
      <c r="C1852" s="6" t="s">
        <v>209</v>
      </c>
      <c r="D1852" s="12" t="s">
        <v>1165</v>
      </c>
      <c r="E1852" s="6">
        <v>15</v>
      </c>
      <c r="F1852" s="12">
        <v>25</v>
      </c>
      <c r="G1852" s="12">
        <f>IF(TablaCocina[[#This Row],[Cobro de la orde]]="Sí",F1852*K1852,0)</f>
        <v>25</v>
      </c>
      <c r="H1852" s="12">
        <f>IF(TablaCocina[[#This Row],[Cobro de la orde]]="Sí",(F1852-E1852)*K1852,0)</f>
        <v>10</v>
      </c>
      <c r="I1852" s="12">
        <f>IF(TablaCocina[[#This Row],[Cobro de la orde]]="Sí",F1852*K1852,0)</f>
        <v>25</v>
      </c>
      <c r="J1852" s="46">
        <f>IF(TablaCocina[[#This Row],[Cobro de la orde]]="Sí",H1852/G1852,0)</f>
        <v>0.4</v>
      </c>
      <c r="K1852" s="12">
        <v>1</v>
      </c>
      <c r="L1852" s="12">
        <v>28</v>
      </c>
      <c r="M1852" s="6" t="s">
        <v>1142</v>
      </c>
      <c r="N1852" s="12" t="str">
        <f>VLOOKUP(TablaCocina[[#This Row],[Número de Orden]],TablaSala[[Número de Orden]:[Cobro de la Orden]],2,FALSE)</f>
        <v>Sí</v>
      </c>
    </row>
    <row r="1853" spans="1:14">
      <c r="A1853" s="6">
        <v>748</v>
      </c>
      <c r="B1853" s="12">
        <v>2</v>
      </c>
      <c r="C1853" s="6" t="s">
        <v>428</v>
      </c>
      <c r="D1853" s="12" t="s">
        <v>1157</v>
      </c>
      <c r="E1853" s="6">
        <v>19</v>
      </c>
      <c r="F1853" s="12">
        <v>32</v>
      </c>
      <c r="G1853" s="12">
        <f>IF(TablaCocina[[#This Row],[Cobro de la orde]]="Sí",F1853*K1853,0)</f>
        <v>32</v>
      </c>
      <c r="H1853" s="12">
        <f>IF(TablaCocina[[#This Row],[Cobro de la orde]]="Sí",(F1853-E1853)*K1853,0)</f>
        <v>13</v>
      </c>
      <c r="I1853" s="12">
        <f>IF(TablaCocina[[#This Row],[Cobro de la orde]]="Sí",F1853*K1853,0)</f>
        <v>32</v>
      </c>
      <c r="J1853" s="46">
        <f>IF(TablaCocina[[#This Row],[Cobro de la orde]]="Sí",H1853/G1853,0)</f>
        <v>0.40625</v>
      </c>
      <c r="K1853" s="12">
        <v>1</v>
      </c>
      <c r="L1853" s="12">
        <v>5</v>
      </c>
      <c r="M1853" s="6" t="s">
        <v>1143</v>
      </c>
      <c r="N1853" s="12" t="str">
        <f>VLOOKUP(TablaCocina[[#This Row],[Número de Orden]],TablaSala[[Número de Orden]:[Cobro de la Orden]],2,FALSE)</f>
        <v>Sí</v>
      </c>
    </row>
    <row r="1854" spans="1:14">
      <c r="A1854" s="6">
        <v>748</v>
      </c>
      <c r="B1854" s="12">
        <v>2</v>
      </c>
      <c r="C1854" s="6" t="s">
        <v>270</v>
      </c>
      <c r="D1854" s="12" t="s">
        <v>1164</v>
      </c>
      <c r="E1854" s="6">
        <v>15</v>
      </c>
      <c r="F1854" s="12">
        <v>26</v>
      </c>
      <c r="G1854" s="12">
        <f>IF(TablaCocina[[#This Row],[Cobro de la orde]]="Sí",F1854*K1854,0)</f>
        <v>78</v>
      </c>
      <c r="H1854" s="12">
        <f>IF(TablaCocina[[#This Row],[Cobro de la orde]]="Sí",(F1854-E1854)*K1854,0)</f>
        <v>33</v>
      </c>
      <c r="I1854" s="12">
        <f>IF(TablaCocina[[#This Row],[Cobro de la orde]]="Sí",F1854*K1854,0)</f>
        <v>78</v>
      </c>
      <c r="J1854" s="46">
        <f>IF(TablaCocina[[#This Row],[Cobro de la orde]]="Sí",H1854/G1854,0)</f>
        <v>0.42307692307692307</v>
      </c>
      <c r="K1854" s="12">
        <v>3</v>
      </c>
      <c r="L1854" s="12">
        <v>32</v>
      </c>
      <c r="M1854" s="6" t="s">
        <v>1142</v>
      </c>
      <c r="N1854" s="12" t="str">
        <f>VLOOKUP(TablaCocina[[#This Row],[Número de Orden]],TablaSala[[Número de Orden]:[Cobro de la Orden]],2,FALSE)</f>
        <v>Sí</v>
      </c>
    </row>
    <row r="1855" spans="1:14">
      <c r="A1855" s="6">
        <v>749</v>
      </c>
      <c r="B1855" s="12">
        <v>1</v>
      </c>
      <c r="C1855" s="6" t="s">
        <v>47</v>
      </c>
      <c r="D1855" s="12" t="s">
        <v>1156</v>
      </c>
      <c r="E1855" s="6">
        <v>21</v>
      </c>
      <c r="F1855" s="12">
        <v>35</v>
      </c>
      <c r="G1855" s="12">
        <f>IF(TablaCocina[[#This Row],[Cobro de la orde]]="Sí",F1855*K1855,0)</f>
        <v>70</v>
      </c>
      <c r="H1855" s="12">
        <f>IF(TablaCocina[[#This Row],[Cobro de la orde]]="Sí",(F1855-E1855)*K1855,0)</f>
        <v>28</v>
      </c>
      <c r="I1855" s="12">
        <f>IF(TablaCocina[[#This Row],[Cobro de la orde]]="Sí",F1855*K1855,0)</f>
        <v>70</v>
      </c>
      <c r="J1855" s="46">
        <f>IF(TablaCocina[[#This Row],[Cobro de la orde]]="Sí",H1855/G1855,0)</f>
        <v>0.4</v>
      </c>
      <c r="K1855" s="12">
        <v>2</v>
      </c>
      <c r="L1855" s="12">
        <v>8</v>
      </c>
      <c r="M1855" s="6" t="s">
        <v>1142</v>
      </c>
      <c r="N1855" s="12" t="str">
        <f>VLOOKUP(TablaCocina[[#This Row],[Número de Orden]],TablaSala[[Número de Orden]:[Cobro de la Orden]],2,FALSE)</f>
        <v>Sí</v>
      </c>
    </row>
    <row r="1856" spans="1:14">
      <c r="A1856" s="6">
        <v>750</v>
      </c>
      <c r="B1856" s="12">
        <v>6</v>
      </c>
      <c r="C1856" s="6" t="s">
        <v>200</v>
      </c>
      <c r="D1856" s="12" t="s">
        <v>1148</v>
      </c>
      <c r="E1856" s="6">
        <v>19</v>
      </c>
      <c r="F1856" s="12">
        <v>31</v>
      </c>
      <c r="G1856" s="12">
        <f>IF(TablaCocina[[#This Row],[Cobro de la orde]]="Sí",F1856*K1856,0)</f>
        <v>0</v>
      </c>
      <c r="H1856" s="12">
        <f>IF(TablaCocina[[#This Row],[Cobro de la orde]]="Sí",(F1856-E1856)*K1856,0)</f>
        <v>0</v>
      </c>
      <c r="I1856" s="12">
        <f>IF(TablaCocina[[#This Row],[Cobro de la orde]]="Sí",F1856*K1856,0)</f>
        <v>0</v>
      </c>
      <c r="J1856" s="46">
        <f>IF(TablaCocina[[#This Row],[Cobro de la orde]]="Sí",H1856/G1856,0)</f>
        <v>0</v>
      </c>
      <c r="K1856" s="12">
        <v>3</v>
      </c>
      <c r="L1856" s="12">
        <v>47</v>
      </c>
      <c r="M1856" s="6" t="s">
        <v>1142</v>
      </c>
      <c r="N1856" s="12" t="str">
        <f>VLOOKUP(TablaCocina[[#This Row],[Número de Orden]],TablaSala[[Número de Orden]:[Cobro de la Orden]],2,FALSE)</f>
        <v>No</v>
      </c>
    </row>
    <row r="1857" spans="1:14">
      <c r="A1857" s="6">
        <v>750</v>
      </c>
      <c r="B1857" s="12">
        <v>6</v>
      </c>
      <c r="C1857" s="6" t="s">
        <v>270</v>
      </c>
      <c r="D1857" s="12" t="s">
        <v>1164</v>
      </c>
      <c r="E1857" s="6">
        <v>15</v>
      </c>
      <c r="F1857" s="12">
        <v>26</v>
      </c>
      <c r="G1857" s="12">
        <f>IF(TablaCocina[[#This Row],[Cobro de la orde]]="Sí",F1857*K1857,0)</f>
        <v>0</v>
      </c>
      <c r="H1857" s="12">
        <f>IF(TablaCocina[[#This Row],[Cobro de la orde]]="Sí",(F1857-E1857)*K1857,0)</f>
        <v>0</v>
      </c>
      <c r="I1857" s="12">
        <f>IF(TablaCocina[[#This Row],[Cobro de la orde]]="Sí",F1857*K1857,0)</f>
        <v>0</v>
      </c>
      <c r="J1857" s="46">
        <f>IF(TablaCocina[[#This Row],[Cobro de la orde]]="Sí",H1857/G1857,0)</f>
        <v>0</v>
      </c>
      <c r="K1857" s="12">
        <v>1</v>
      </c>
      <c r="L1857" s="12">
        <v>39</v>
      </c>
      <c r="M1857" s="6" t="s">
        <v>1142</v>
      </c>
      <c r="N1857" s="12" t="str">
        <f>VLOOKUP(TablaCocina[[#This Row],[Número de Orden]],TablaSala[[Número de Orden]:[Cobro de la Orden]],2,FALSE)</f>
        <v>No</v>
      </c>
    </row>
    <row r="1858" spans="1:14">
      <c r="A1858" s="6">
        <v>751</v>
      </c>
      <c r="B1858" s="12">
        <v>17</v>
      </c>
      <c r="C1858" s="6" t="s">
        <v>65</v>
      </c>
      <c r="D1858" s="12" t="s">
        <v>1152</v>
      </c>
      <c r="E1858" s="6">
        <v>17</v>
      </c>
      <c r="F1858" s="12">
        <v>29</v>
      </c>
      <c r="G1858" s="12">
        <f>IF(TablaCocina[[#This Row],[Cobro de la orde]]="Sí",F1858*K1858,0)</f>
        <v>29</v>
      </c>
      <c r="H1858" s="12">
        <f>IF(TablaCocina[[#This Row],[Cobro de la orde]]="Sí",(F1858-E1858)*K1858,0)</f>
        <v>12</v>
      </c>
      <c r="I1858" s="12">
        <f>IF(TablaCocina[[#This Row],[Cobro de la orde]]="Sí",F1858*K1858,0)</f>
        <v>29</v>
      </c>
      <c r="J1858" s="46">
        <f>IF(TablaCocina[[#This Row],[Cobro de la orde]]="Sí",H1858/G1858,0)</f>
        <v>0.41379310344827586</v>
      </c>
      <c r="K1858" s="12">
        <v>1</v>
      </c>
      <c r="L1858" s="12">
        <v>37</v>
      </c>
      <c r="M1858" s="6" t="s">
        <v>1142</v>
      </c>
      <c r="N1858" s="12" t="str">
        <f>VLOOKUP(TablaCocina[[#This Row],[Número de Orden]],TablaSala[[Número de Orden]:[Cobro de la Orden]],2,FALSE)</f>
        <v>Sí</v>
      </c>
    </row>
    <row r="1859" spans="1:14">
      <c r="A1859" s="6">
        <v>751</v>
      </c>
      <c r="B1859" s="12">
        <v>17</v>
      </c>
      <c r="C1859" s="6" t="s">
        <v>209</v>
      </c>
      <c r="D1859" s="12" t="s">
        <v>1165</v>
      </c>
      <c r="E1859" s="6">
        <v>15</v>
      </c>
      <c r="F1859" s="12">
        <v>25</v>
      </c>
      <c r="G1859" s="12">
        <f>IF(TablaCocina[[#This Row],[Cobro de la orde]]="Sí",F1859*K1859,0)</f>
        <v>75</v>
      </c>
      <c r="H1859" s="12">
        <f>IF(TablaCocina[[#This Row],[Cobro de la orde]]="Sí",(F1859-E1859)*K1859,0)</f>
        <v>30</v>
      </c>
      <c r="I1859" s="12">
        <f>IF(TablaCocina[[#This Row],[Cobro de la orde]]="Sí",F1859*K1859,0)</f>
        <v>75</v>
      </c>
      <c r="J1859" s="46">
        <f>IF(TablaCocina[[#This Row],[Cobro de la orde]]="Sí",H1859/G1859,0)</f>
        <v>0.4</v>
      </c>
      <c r="K1859" s="12">
        <v>3</v>
      </c>
      <c r="L1859" s="12">
        <v>31</v>
      </c>
      <c r="M1859" s="6" t="s">
        <v>1143</v>
      </c>
      <c r="N1859" s="12" t="str">
        <f>VLOOKUP(TablaCocina[[#This Row],[Número de Orden]],TablaSala[[Número de Orden]:[Cobro de la Orden]],2,FALSE)</f>
        <v>Sí</v>
      </c>
    </row>
    <row r="1860" spans="1:14">
      <c r="A1860" s="6">
        <v>751</v>
      </c>
      <c r="B1860" s="12">
        <v>17</v>
      </c>
      <c r="C1860" s="6" t="s">
        <v>349</v>
      </c>
      <c r="D1860" s="12" t="s">
        <v>1158</v>
      </c>
      <c r="E1860" s="6">
        <v>13</v>
      </c>
      <c r="F1860" s="12">
        <v>22</v>
      </c>
      <c r="G1860" s="12">
        <f>IF(TablaCocina[[#This Row],[Cobro de la orde]]="Sí",F1860*K1860,0)</f>
        <v>66</v>
      </c>
      <c r="H1860" s="12">
        <f>IF(TablaCocina[[#This Row],[Cobro de la orde]]="Sí",(F1860-E1860)*K1860,0)</f>
        <v>27</v>
      </c>
      <c r="I1860" s="12">
        <f>IF(TablaCocina[[#This Row],[Cobro de la orde]]="Sí",F1860*K1860,0)</f>
        <v>66</v>
      </c>
      <c r="J1860" s="46">
        <f>IF(TablaCocina[[#This Row],[Cobro de la orde]]="Sí",H1860/G1860,0)</f>
        <v>0.40909090909090912</v>
      </c>
      <c r="K1860" s="12">
        <v>3</v>
      </c>
      <c r="L1860" s="12">
        <v>19</v>
      </c>
      <c r="M1860" s="6" t="s">
        <v>1142</v>
      </c>
      <c r="N1860" s="12" t="str">
        <f>VLOOKUP(TablaCocina[[#This Row],[Número de Orden]],TablaSala[[Número de Orden]:[Cobro de la Orden]],2,FALSE)</f>
        <v>Sí</v>
      </c>
    </row>
    <row r="1861" spans="1:14">
      <c r="A1861" s="6">
        <v>752</v>
      </c>
      <c r="B1861" s="12">
        <v>3</v>
      </c>
      <c r="C1861" s="6" t="s">
        <v>114</v>
      </c>
      <c r="D1861" s="12" t="s">
        <v>1147</v>
      </c>
      <c r="E1861" s="6">
        <v>18</v>
      </c>
      <c r="F1861" s="12">
        <v>30</v>
      </c>
      <c r="G1861" s="12">
        <f>IF(TablaCocina[[#This Row],[Cobro de la orde]]="Sí",F1861*K1861,0)</f>
        <v>60</v>
      </c>
      <c r="H1861" s="12">
        <f>IF(TablaCocina[[#This Row],[Cobro de la orde]]="Sí",(F1861-E1861)*K1861,0)</f>
        <v>24</v>
      </c>
      <c r="I1861" s="12">
        <f>IF(TablaCocina[[#This Row],[Cobro de la orde]]="Sí",F1861*K1861,0)</f>
        <v>60</v>
      </c>
      <c r="J1861" s="46">
        <f>IF(TablaCocina[[#This Row],[Cobro de la orde]]="Sí",H1861/G1861,0)</f>
        <v>0.4</v>
      </c>
      <c r="K1861" s="12">
        <v>2</v>
      </c>
      <c r="L1861" s="12">
        <v>30</v>
      </c>
      <c r="M1861" s="6" t="s">
        <v>1143</v>
      </c>
      <c r="N1861" s="12" t="str">
        <f>VLOOKUP(TablaCocina[[#This Row],[Número de Orden]],TablaSala[[Número de Orden]:[Cobro de la Orden]],2,FALSE)</f>
        <v>Sí</v>
      </c>
    </row>
    <row r="1862" spans="1:14">
      <c r="A1862" s="6">
        <v>753</v>
      </c>
      <c r="B1862" s="12">
        <v>11</v>
      </c>
      <c r="C1862" s="6" t="s">
        <v>428</v>
      </c>
      <c r="D1862" s="12" t="s">
        <v>1157</v>
      </c>
      <c r="E1862" s="6">
        <v>19</v>
      </c>
      <c r="F1862" s="12">
        <v>32</v>
      </c>
      <c r="G1862" s="12">
        <f>IF(TablaCocina[[#This Row],[Cobro de la orde]]="Sí",F1862*K1862,0)</f>
        <v>32</v>
      </c>
      <c r="H1862" s="12">
        <f>IF(TablaCocina[[#This Row],[Cobro de la orde]]="Sí",(F1862-E1862)*K1862,0)</f>
        <v>13</v>
      </c>
      <c r="I1862" s="12">
        <f>IF(TablaCocina[[#This Row],[Cobro de la orde]]="Sí",F1862*K1862,0)</f>
        <v>32</v>
      </c>
      <c r="J1862" s="46">
        <f>IF(TablaCocina[[#This Row],[Cobro de la orde]]="Sí",H1862/G1862,0)</f>
        <v>0.40625</v>
      </c>
      <c r="K1862" s="12">
        <v>1</v>
      </c>
      <c r="L1862" s="12">
        <v>35</v>
      </c>
      <c r="M1862" s="6" t="s">
        <v>1143</v>
      </c>
      <c r="N1862" s="12" t="str">
        <f>VLOOKUP(TablaCocina[[#This Row],[Número de Orden]],TablaSala[[Número de Orden]:[Cobro de la Orden]],2,FALSE)</f>
        <v>Sí</v>
      </c>
    </row>
    <row r="1863" spans="1:14">
      <c r="A1863" s="6">
        <v>753</v>
      </c>
      <c r="B1863" s="12">
        <v>11</v>
      </c>
      <c r="C1863" s="6" t="s">
        <v>345</v>
      </c>
      <c r="D1863" s="12" t="s">
        <v>1161</v>
      </c>
      <c r="E1863" s="6">
        <v>14</v>
      </c>
      <c r="F1863" s="12">
        <v>23</v>
      </c>
      <c r="G1863" s="12">
        <f>IF(TablaCocina[[#This Row],[Cobro de la orde]]="Sí",F1863*K1863,0)</f>
        <v>23</v>
      </c>
      <c r="H1863" s="12">
        <f>IF(TablaCocina[[#This Row],[Cobro de la orde]]="Sí",(F1863-E1863)*K1863,0)</f>
        <v>9</v>
      </c>
      <c r="I1863" s="12">
        <f>IF(TablaCocina[[#This Row],[Cobro de la orde]]="Sí",F1863*K1863,0)</f>
        <v>23</v>
      </c>
      <c r="J1863" s="46">
        <f>IF(TablaCocina[[#This Row],[Cobro de la orde]]="Sí",H1863/G1863,0)</f>
        <v>0.39130434782608697</v>
      </c>
      <c r="K1863" s="12">
        <v>1</v>
      </c>
      <c r="L1863" s="12">
        <v>23</v>
      </c>
      <c r="M1863" s="6" t="s">
        <v>1143</v>
      </c>
      <c r="N1863" s="12" t="str">
        <f>VLOOKUP(TablaCocina[[#This Row],[Número de Orden]],TablaSala[[Número de Orden]:[Cobro de la Orden]],2,FALSE)</f>
        <v>Sí</v>
      </c>
    </row>
    <row r="1864" spans="1:14">
      <c r="A1864" s="6">
        <v>753</v>
      </c>
      <c r="B1864" s="12">
        <v>11</v>
      </c>
      <c r="C1864" s="6" t="s">
        <v>273</v>
      </c>
      <c r="D1864" s="12" t="s">
        <v>1146</v>
      </c>
      <c r="E1864" s="6">
        <v>14</v>
      </c>
      <c r="F1864" s="12">
        <v>24</v>
      </c>
      <c r="G1864" s="12">
        <f>IF(TablaCocina[[#This Row],[Cobro de la orde]]="Sí",F1864*K1864,0)</f>
        <v>72</v>
      </c>
      <c r="H1864" s="12">
        <f>IF(TablaCocina[[#This Row],[Cobro de la orde]]="Sí",(F1864-E1864)*K1864,0)</f>
        <v>30</v>
      </c>
      <c r="I1864" s="12">
        <f>IF(TablaCocina[[#This Row],[Cobro de la orde]]="Sí",F1864*K1864,0)</f>
        <v>72</v>
      </c>
      <c r="J1864" s="46">
        <f>IF(TablaCocina[[#This Row],[Cobro de la orde]]="Sí",H1864/G1864,0)</f>
        <v>0.41666666666666669</v>
      </c>
      <c r="K1864" s="12">
        <v>3</v>
      </c>
      <c r="L1864" s="12">
        <v>24</v>
      </c>
      <c r="M1864" s="6" t="s">
        <v>1142</v>
      </c>
      <c r="N1864" s="12" t="str">
        <f>VLOOKUP(TablaCocina[[#This Row],[Número de Orden]],TablaSala[[Número de Orden]:[Cobro de la Orden]],2,FALSE)</f>
        <v>Sí</v>
      </c>
    </row>
    <row r="1865" spans="1:14">
      <c r="A1865" s="6">
        <v>753</v>
      </c>
      <c r="B1865" s="12">
        <v>11</v>
      </c>
      <c r="C1865" s="6" t="s">
        <v>120</v>
      </c>
      <c r="D1865" s="12" t="s">
        <v>1151</v>
      </c>
      <c r="E1865" s="6">
        <v>22</v>
      </c>
      <c r="F1865" s="12">
        <v>36</v>
      </c>
      <c r="G1865" s="12">
        <f>IF(TablaCocina[[#This Row],[Cobro de la orde]]="Sí",F1865*K1865,0)</f>
        <v>36</v>
      </c>
      <c r="H1865" s="12">
        <f>IF(TablaCocina[[#This Row],[Cobro de la orde]]="Sí",(F1865-E1865)*K1865,0)</f>
        <v>14</v>
      </c>
      <c r="I1865" s="12">
        <f>IF(TablaCocina[[#This Row],[Cobro de la orde]]="Sí",F1865*K1865,0)</f>
        <v>36</v>
      </c>
      <c r="J1865" s="46">
        <f>IF(TablaCocina[[#This Row],[Cobro de la orde]]="Sí",H1865/G1865,0)</f>
        <v>0.3888888888888889</v>
      </c>
      <c r="K1865" s="12">
        <v>1</v>
      </c>
      <c r="L1865" s="12">
        <v>46</v>
      </c>
      <c r="M1865" s="6" t="s">
        <v>1142</v>
      </c>
      <c r="N1865" s="12" t="str">
        <f>VLOOKUP(TablaCocina[[#This Row],[Número de Orden]],TablaSala[[Número de Orden]:[Cobro de la Orden]],2,FALSE)</f>
        <v>Sí</v>
      </c>
    </row>
    <row r="1866" spans="1:14">
      <c r="A1866" s="6">
        <v>754</v>
      </c>
      <c r="B1866" s="12">
        <v>8</v>
      </c>
      <c r="C1866" s="6" t="s">
        <v>273</v>
      </c>
      <c r="D1866" s="12" t="s">
        <v>1146</v>
      </c>
      <c r="E1866" s="6">
        <v>14</v>
      </c>
      <c r="F1866" s="12">
        <v>24</v>
      </c>
      <c r="G1866" s="12">
        <f>IF(TablaCocina[[#This Row],[Cobro de la orde]]="Sí",F1866*K1866,0)</f>
        <v>0</v>
      </c>
      <c r="H1866" s="12">
        <f>IF(TablaCocina[[#This Row],[Cobro de la orde]]="Sí",(F1866-E1866)*K1866,0)</f>
        <v>0</v>
      </c>
      <c r="I1866" s="12">
        <f>IF(TablaCocina[[#This Row],[Cobro de la orde]]="Sí",F1866*K1866,0)</f>
        <v>0</v>
      </c>
      <c r="J1866" s="46">
        <f>IF(TablaCocina[[#This Row],[Cobro de la orde]]="Sí",H1866/G1866,0)</f>
        <v>0</v>
      </c>
      <c r="K1866" s="12">
        <v>3</v>
      </c>
      <c r="L1866" s="12">
        <v>26</v>
      </c>
      <c r="M1866" s="6" t="s">
        <v>1142</v>
      </c>
      <c r="N1866" s="12" t="str">
        <f>VLOOKUP(TablaCocina[[#This Row],[Número de Orden]],TablaSala[[Número de Orden]:[Cobro de la Orden]],2,FALSE)</f>
        <v>No</v>
      </c>
    </row>
    <row r="1867" spans="1:14">
      <c r="A1867" s="6">
        <v>754</v>
      </c>
      <c r="B1867" s="12">
        <v>8</v>
      </c>
      <c r="C1867" s="6" t="s">
        <v>184</v>
      </c>
      <c r="D1867" s="12" t="s">
        <v>1149</v>
      </c>
      <c r="E1867" s="6">
        <v>16</v>
      </c>
      <c r="F1867" s="12">
        <v>27</v>
      </c>
      <c r="G1867" s="12">
        <f>IF(TablaCocina[[#This Row],[Cobro de la orde]]="Sí",F1867*K1867,0)</f>
        <v>0</v>
      </c>
      <c r="H1867" s="12">
        <f>IF(TablaCocina[[#This Row],[Cobro de la orde]]="Sí",(F1867-E1867)*K1867,0)</f>
        <v>0</v>
      </c>
      <c r="I1867" s="12">
        <f>IF(TablaCocina[[#This Row],[Cobro de la orde]]="Sí",F1867*K1867,0)</f>
        <v>0</v>
      </c>
      <c r="J1867" s="46">
        <f>IF(TablaCocina[[#This Row],[Cobro de la orde]]="Sí",H1867/G1867,0)</f>
        <v>0</v>
      </c>
      <c r="K1867" s="12">
        <v>3</v>
      </c>
      <c r="L1867" s="12">
        <v>11</v>
      </c>
      <c r="M1867" s="6" t="s">
        <v>1143</v>
      </c>
      <c r="N1867" s="12" t="str">
        <f>VLOOKUP(TablaCocina[[#This Row],[Número de Orden]],TablaSala[[Número de Orden]:[Cobro de la Orden]],2,FALSE)</f>
        <v>No</v>
      </c>
    </row>
    <row r="1868" spans="1:14">
      <c r="A1868" s="6">
        <v>754</v>
      </c>
      <c r="B1868" s="12">
        <v>8</v>
      </c>
      <c r="C1868" s="6" t="s">
        <v>71</v>
      </c>
      <c r="D1868" s="12" t="s">
        <v>1154</v>
      </c>
      <c r="E1868" s="6">
        <v>16</v>
      </c>
      <c r="F1868" s="12">
        <v>28</v>
      </c>
      <c r="G1868" s="12">
        <f>IF(TablaCocina[[#This Row],[Cobro de la orde]]="Sí",F1868*K1868,0)</f>
        <v>0</v>
      </c>
      <c r="H1868" s="12">
        <f>IF(TablaCocina[[#This Row],[Cobro de la orde]]="Sí",(F1868-E1868)*K1868,0)</f>
        <v>0</v>
      </c>
      <c r="I1868" s="12">
        <f>IF(TablaCocina[[#This Row],[Cobro de la orde]]="Sí",F1868*K1868,0)</f>
        <v>0</v>
      </c>
      <c r="J1868" s="46">
        <f>IF(TablaCocina[[#This Row],[Cobro de la orde]]="Sí",H1868/G1868,0)</f>
        <v>0</v>
      </c>
      <c r="K1868" s="12">
        <v>3</v>
      </c>
      <c r="L1868" s="12">
        <v>52</v>
      </c>
      <c r="M1868" s="6" t="s">
        <v>1142</v>
      </c>
      <c r="N1868" s="12" t="str">
        <f>VLOOKUP(TablaCocina[[#This Row],[Número de Orden]],TablaSala[[Número de Orden]:[Cobro de la Orden]],2,FALSE)</f>
        <v>No</v>
      </c>
    </row>
    <row r="1869" spans="1:14">
      <c r="A1869" s="6">
        <v>755</v>
      </c>
      <c r="B1869" s="12">
        <v>12</v>
      </c>
      <c r="C1869" s="6" t="s">
        <v>116</v>
      </c>
      <c r="D1869" s="12" t="s">
        <v>1162</v>
      </c>
      <c r="E1869" s="6">
        <v>13</v>
      </c>
      <c r="F1869" s="12">
        <v>21</v>
      </c>
      <c r="G1869" s="12">
        <f>IF(TablaCocina[[#This Row],[Cobro de la orde]]="Sí",F1869*K1869,0)</f>
        <v>21</v>
      </c>
      <c r="H1869" s="12">
        <f>IF(TablaCocina[[#This Row],[Cobro de la orde]]="Sí",(F1869-E1869)*K1869,0)</f>
        <v>8</v>
      </c>
      <c r="I1869" s="12">
        <f>IF(TablaCocina[[#This Row],[Cobro de la orde]]="Sí",F1869*K1869,0)</f>
        <v>21</v>
      </c>
      <c r="J1869" s="46">
        <f>IF(TablaCocina[[#This Row],[Cobro de la orde]]="Sí",H1869/G1869,0)</f>
        <v>0.38095238095238093</v>
      </c>
      <c r="K1869" s="12">
        <v>1</v>
      </c>
      <c r="L1869" s="12">
        <v>6</v>
      </c>
      <c r="M1869" s="6" t="s">
        <v>1142</v>
      </c>
      <c r="N1869" s="12" t="str">
        <f>VLOOKUP(TablaCocina[[#This Row],[Número de Orden]],TablaSala[[Número de Orden]:[Cobro de la Orden]],2,FALSE)</f>
        <v>Sí</v>
      </c>
    </row>
    <row r="1870" spans="1:14">
      <c r="A1870" s="6">
        <v>755</v>
      </c>
      <c r="B1870" s="12">
        <v>12</v>
      </c>
      <c r="C1870" s="6" t="s">
        <v>209</v>
      </c>
      <c r="D1870" s="12" t="s">
        <v>1165</v>
      </c>
      <c r="E1870" s="6">
        <v>15</v>
      </c>
      <c r="F1870" s="12">
        <v>25</v>
      </c>
      <c r="G1870" s="12">
        <f>IF(TablaCocina[[#This Row],[Cobro de la orde]]="Sí",F1870*K1870,0)</f>
        <v>75</v>
      </c>
      <c r="H1870" s="12">
        <f>IF(TablaCocina[[#This Row],[Cobro de la orde]]="Sí",(F1870-E1870)*K1870,0)</f>
        <v>30</v>
      </c>
      <c r="I1870" s="12">
        <f>IF(TablaCocina[[#This Row],[Cobro de la orde]]="Sí",F1870*K1870,0)</f>
        <v>75</v>
      </c>
      <c r="J1870" s="46">
        <f>IF(TablaCocina[[#This Row],[Cobro de la orde]]="Sí",H1870/G1870,0)</f>
        <v>0.4</v>
      </c>
      <c r="K1870" s="12">
        <v>3</v>
      </c>
      <c r="L1870" s="12">
        <v>37</v>
      </c>
      <c r="M1870" s="6" t="s">
        <v>1142</v>
      </c>
      <c r="N1870" s="12" t="str">
        <f>VLOOKUP(TablaCocina[[#This Row],[Número de Orden]],TablaSala[[Número de Orden]:[Cobro de la Orden]],2,FALSE)</f>
        <v>Sí</v>
      </c>
    </row>
    <row r="1871" spans="1:14">
      <c r="A1871" s="6">
        <v>755</v>
      </c>
      <c r="B1871" s="12">
        <v>12</v>
      </c>
      <c r="C1871" s="6" t="s">
        <v>194</v>
      </c>
      <c r="D1871" s="12" t="s">
        <v>1155</v>
      </c>
      <c r="E1871" s="6">
        <v>11</v>
      </c>
      <c r="F1871" s="12">
        <v>19</v>
      </c>
      <c r="G1871" s="12">
        <f>IF(TablaCocina[[#This Row],[Cobro de la orde]]="Sí",F1871*K1871,0)</f>
        <v>57</v>
      </c>
      <c r="H1871" s="12">
        <f>IF(TablaCocina[[#This Row],[Cobro de la orde]]="Sí",(F1871-E1871)*K1871,0)</f>
        <v>24</v>
      </c>
      <c r="I1871" s="12">
        <f>IF(TablaCocina[[#This Row],[Cobro de la orde]]="Sí",F1871*K1871,0)</f>
        <v>57</v>
      </c>
      <c r="J1871" s="46">
        <f>IF(TablaCocina[[#This Row],[Cobro de la orde]]="Sí",H1871/G1871,0)</f>
        <v>0.42105263157894735</v>
      </c>
      <c r="K1871" s="12">
        <v>3</v>
      </c>
      <c r="L1871" s="12">
        <v>46</v>
      </c>
      <c r="M1871" s="6" t="s">
        <v>1142</v>
      </c>
      <c r="N1871" s="12" t="str">
        <f>VLOOKUP(TablaCocina[[#This Row],[Número de Orden]],TablaSala[[Número de Orden]:[Cobro de la Orden]],2,FALSE)</f>
        <v>Sí</v>
      </c>
    </row>
    <row r="1872" spans="1:14">
      <c r="A1872" s="6">
        <v>755</v>
      </c>
      <c r="B1872" s="12">
        <v>12</v>
      </c>
      <c r="C1872" s="6" t="s">
        <v>65</v>
      </c>
      <c r="D1872" s="12" t="s">
        <v>1152</v>
      </c>
      <c r="E1872" s="6">
        <v>17</v>
      </c>
      <c r="F1872" s="12">
        <v>29</v>
      </c>
      <c r="G1872" s="12">
        <f>IF(TablaCocina[[#This Row],[Cobro de la orde]]="Sí",F1872*K1872,0)</f>
        <v>58</v>
      </c>
      <c r="H1872" s="12">
        <f>IF(TablaCocina[[#This Row],[Cobro de la orde]]="Sí",(F1872-E1872)*K1872,0)</f>
        <v>24</v>
      </c>
      <c r="I1872" s="12">
        <f>IF(TablaCocina[[#This Row],[Cobro de la orde]]="Sí",F1872*K1872,0)</f>
        <v>58</v>
      </c>
      <c r="J1872" s="46">
        <f>IF(TablaCocina[[#This Row],[Cobro de la orde]]="Sí",H1872/G1872,0)</f>
        <v>0.41379310344827586</v>
      </c>
      <c r="K1872" s="12">
        <v>2</v>
      </c>
      <c r="L1872" s="12">
        <v>20</v>
      </c>
      <c r="M1872" s="6" t="s">
        <v>1143</v>
      </c>
      <c r="N1872" s="12" t="str">
        <f>VLOOKUP(TablaCocina[[#This Row],[Número de Orden]],TablaSala[[Número de Orden]:[Cobro de la Orden]],2,FALSE)</f>
        <v>Sí</v>
      </c>
    </row>
    <row r="1873" spans="1:14">
      <c r="A1873" s="6">
        <v>756</v>
      </c>
      <c r="B1873" s="12">
        <v>11</v>
      </c>
      <c r="C1873" s="6" t="s">
        <v>200</v>
      </c>
      <c r="D1873" s="12" t="s">
        <v>1148</v>
      </c>
      <c r="E1873" s="6">
        <v>19</v>
      </c>
      <c r="F1873" s="12">
        <v>31</v>
      </c>
      <c r="G1873" s="12">
        <f>IF(TablaCocina[[#This Row],[Cobro de la orde]]="Sí",F1873*K1873,0)</f>
        <v>31</v>
      </c>
      <c r="H1873" s="12">
        <f>IF(TablaCocina[[#This Row],[Cobro de la orde]]="Sí",(F1873-E1873)*K1873,0)</f>
        <v>12</v>
      </c>
      <c r="I1873" s="12">
        <f>IF(TablaCocina[[#This Row],[Cobro de la orde]]="Sí",F1873*K1873,0)</f>
        <v>31</v>
      </c>
      <c r="J1873" s="46">
        <f>IF(TablaCocina[[#This Row],[Cobro de la orde]]="Sí",H1873/G1873,0)</f>
        <v>0.38709677419354838</v>
      </c>
      <c r="K1873" s="12">
        <v>1</v>
      </c>
      <c r="L1873" s="12">
        <v>21</v>
      </c>
      <c r="M1873" s="6" t="s">
        <v>1142</v>
      </c>
      <c r="N1873" s="12" t="str">
        <f>VLOOKUP(TablaCocina[[#This Row],[Número de Orden]],TablaSala[[Número de Orden]:[Cobro de la Orden]],2,FALSE)</f>
        <v>Sí</v>
      </c>
    </row>
    <row r="1874" spans="1:14">
      <c r="A1874" s="6">
        <v>756</v>
      </c>
      <c r="B1874" s="12">
        <v>11</v>
      </c>
      <c r="C1874" s="6" t="s">
        <v>194</v>
      </c>
      <c r="D1874" s="12" t="s">
        <v>1155</v>
      </c>
      <c r="E1874" s="6">
        <v>11</v>
      </c>
      <c r="F1874" s="12">
        <v>19</v>
      </c>
      <c r="G1874" s="12">
        <f>IF(TablaCocina[[#This Row],[Cobro de la orde]]="Sí",F1874*K1874,0)</f>
        <v>19</v>
      </c>
      <c r="H1874" s="12">
        <f>IF(TablaCocina[[#This Row],[Cobro de la orde]]="Sí",(F1874-E1874)*K1874,0)</f>
        <v>8</v>
      </c>
      <c r="I1874" s="12">
        <f>IF(TablaCocina[[#This Row],[Cobro de la orde]]="Sí",F1874*K1874,0)</f>
        <v>19</v>
      </c>
      <c r="J1874" s="46">
        <f>IF(TablaCocina[[#This Row],[Cobro de la orde]]="Sí",H1874/G1874,0)</f>
        <v>0.42105263157894735</v>
      </c>
      <c r="K1874" s="12">
        <v>1</v>
      </c>
      <c r="L1874" s="12">
        <v>13</v>
      </c>
      <c r="M1874" s="6" t="s">
        <v>1142</v>
      </c>
      <c r="N1874" s="12" t="str">
        <f>VLOOKUP(TablaCocina[[#This Row],[Número de Orden]],TablaSala[[Número de Orden]:[Cobro de la Orden]],2,FALSE)</f>
        <v>Sí</v>
      </c>
    </row>
    <row r="1875" spans="1:14">
      <c r="A1875" s="6">
        <v>757</v>
      </c>
      <c r="B1875" s="12">
        <v>3</v>
      </c>
      <c r="C1875" s="6" t="s">
        <v>114</v>
      </c>
      <c r="D1875" s="12" t="s">
        <v>1147</v>
      </c>
      <c r="E1875" s="6">
        <v>18</v>
      </c>
      <c r="F1875" s="12">
        <v>30</v>
      </c>
      <c r="G1875" s="12">
        <f>IF(TablaCocina[[#This Row],[Cobro de la orde]]="Sí",F1875*K1875,0)</f>
        <v>60</v>
      </c>
      <c r="H1875" s="12">
        <f>IF(TablaCocina[[#This Row],[Cobro de la orde]]="Sí",(F1875-E1875)*K1875,0)</f>
        <v>24</v>
      </c>
      <c r="I1875" s="12">
        <f>IF(TablaCocina[[#This Row],[Cobro de la orde]]="Sí",F1875*K1875,0)</f>
        <v>60</v>
      </c>
      <c r="J1875" s="46">
        <f>IF(TablaCocina[[#This Row],[Cobro de la orde]]="Sí",H1875/G1875,0)</f>
        <v>0.4</v>
      </c>
      <c r="K1875" s="12">
        <v>2</v>
      </c>
      <c r="L1875" s="12">
        <v>40</v>
      </c>
      <c r="M1875" s="6" t="s">
        <v>1142</v>
      </c>
      <c r="N1875" s="12" t="str">
        <f>VLOOKUP(TablaCocina[[#This Row],[Número de Orden]],TablaSala[[Número de Orden]:[Cobro de la Orden]],2,FALSE)</f>
        <v>Sí</v>
      </c>
    </row>
    <row r="1876" spans="1:14">
      <c r="A1876" s="6">
        <v>758</v>
      </c>
      <c r="B1876" s="12">
        <v>18</v>
      </c>
      <c r="C1876" s="6" t="s">
        <v>114</v>
      </c>
      <c r="D1876" s="12" t="s">
        <v>1147</v>
      </c>
      <c r="E1876" s="6">
        <v>18</v>
      </c>
      <c r="F1876" s="12">
        <v>30</v>
      </c>
      <c r="G1876" s="12">
        <f>IF(TablaCocina[[#This Row],[Cobro de la orde]]="Sí",F1876*K1876,0)</f>
        <v>30</v>
      </c>
      <c r="H1876" s="12">
        <f>IF(TablaCocina[[#This Row],[Cobro de la orde]]="Sí",(F1876-E1876)*K1876,0)</f>
        <v>12</v>
      </c>
      <c r="I1876" s="12">
        <f>IF(TablaCocina[[#This Row],[Cobro de la orde]]="Sí",F1876*K1876,0)</f>
        <v>30</v>
      </c>
      <c r="J1876" s="46">
        <f>IF(TablaCocina[[#This Row],[Cobro de la orde]]="Sí",H1876/G1876,0)</f>
        <v>0.4</v>
      </c>
      <c r="K1876" s="12">
        <v>1</v>
      </c>
      <c r="L1876" s="12">
        <v>32</v>
      </c>
      <c r="M1876" s="6" t="s">
        <v>1142</v>
      </c>
      <c r="N1876" s="12" t="str">
        <f>VLOOKUP(TablaCocina[[#This Row],[Número de Orden]],TablaSala[[Número de Orden]:[Cobro de la Orden]],2,FALSE)</f>
        <v>Sí</v>
      </c>
    </row>
    <row r="1877" spans="1:14">
      <c r="A1877" s="6">
        <v>758</v>
      </c>
      <c r="B1877" s="12">
        <v>18</v>
      </c>
      <c r="C1877" s="6" t="s">
        <v>349</v>
      </c>
      <c r="D1877" s="12" t="s">
        <v>1158</v>
      </c>
      <c r="E1877" s="6">
        <v>13</v>
      </c>
      <c r="F1877" s="12">
        <v>22</v>
      </c>
      <c r="G1877" s="12">
        <f>IF(TablaCocina[[#This Row],[Cobro de la orde]]="Sí",F1877*K1877,0)</f>
        <v>22</v>
      </c>
      <c r="H1877" s="12">
        <f>IF(TablaCocina[[#This Row],[Cobro de la orde]]="Sí",(F1877-E1877)*K1877,0)</f>
        <v>9</v>
      </c>
      <c r="I1877" s="12">
        <f>IF(TablaCocina[[#This Row],[Cobro de la orde]]="Sí",F1877*K1877,0)</f>
        <v>22</v>
      </c>
      <c r="J1877" s="46">
        <f>IF(TablaCocina[[#This Row],[Cobro de la orde]]="Sí",H1877/G1877,0)</f>
        <v>0.40909090909090912</v>
      </c>
      <c r="K1877" s="12">
        <v>1</v>
      </c>
      <c r="L1877" s="12">
        <v>9</v>
      </c>
      <c r="M1877" s="6" t="s">
        <v>1143</v>
      </c>
      <c r="N1877" s="12" t="str">
        <f>VLOOKUP(TablaCocina[[#This Row],[Número de Orden]],TablaSala[[Número de Orden]:[Cobro de la Orden]],2,FALSE)</f>
        <v>Sí</v>
      </c>
    </row>
    <row r="1878" spans="1:14">
      <c r="A1878" s="6">
        <v>759</v>
      </c>
      <c r="B1878" s="12">
        <v>20</v>
      </c>
      <c r="C1878" s="6" t="s">
        <v>453</v>
      </c>
      <c r="D1878" s="12" t="s">
        <v>1153</v>
      </c>
      <c r="E1878" s="6">
        <v>20</v>
      </c>
      <c r="F1878" s="12">
        <v>33</v>
      </c>
      <c r="G1878" s="12">
        <f>IF(TablaCocina[[#This Row],[Cobro de la orde]]="Sí",F1878*K1878,0)</f>
        <v>0</v>
      </c>
      <c r="H1878" s="12">
        <f>IF(TablaCocina[[#This Row],[Cobro de la orde]]="Sí",(F1878-E1878)*K1878,0)</f>
        <v>0</v>
      </c>
      <c r="I1878" s="12">
        <f>IF(TablaCocina[[#This Row],[Cobro de la orde]]="Sí",F1878*K1878,0)</f>
        <v>0</v>
      </c>
      <c r="J1878" s="46">
        <f>IF(TablaCocina[[#This Row],[Cobro de la orde]]="Sí",H1878/G1878,0)</f>
        <v>0</v>
      </c>
      <c r="K1878" s="12">
        <v>3</v>
      </c>
      <c r="L1878" s="12">
        <v>48</v>
      </c>
      <c r="M1878" s="6" t="s">
        <v>1142</v>
      </c>
      <c r="N1878" s="12" t="str">
        <f>VLOOKUP(TablaCocina[[#This Row],[Número de Orden]],TablaSala[[Número de Orden]:[Cobro de la Orden]],2,FALSE)</f>
        <v>No</v>
      </c>
    </row>
    <row r="1879" spans="1:14">
      <c r="A1879" s="6">
        <v>759</v>
      </c>
      <c r="B1879" s="12">
        <v>20</v>
      </c>
      <c r="C1879" s="6" t="s">
        <v>184</v>
      </c>
      <c r="D1879" s="12" t="s">
        <v>1149</v>
      </c>
      <c r="E1879" s="6">
        <v>16</v>
      </c>
      <c r="F1879" s="12">
        <v>27</v>
      </c>
      <c r="G1879" s="12">
        <f>IF(TablaCocina[[#This Row],[Cobro de la orde]]="Sí",F1879*K1879,0)</f>
        <v>0</v>
      </c>
      <c r="H1879" s="12">
        <f>IF(TablaCocina[[#This Row],[Cobro de la orde]]="Sí",(F1879-E1879)*K1879,0)</f>
        <v>0</v>
      </c>
      <c r="I1879" s="12">
        <f>IF(TablaCocina[[#This Row],[Cobro de la orde]]="Sí",F1879*K1879,0)</f>
        <v>0</v>
      </c>
      <c r="J1879" s="46">
        <f>IF(TablaCocina[[#This Row],[Cobro de la orde]]="Sí",H1879/G1879,0)</f>
        <v>0</v>
      </c>
      <c r="K1879" s="12">
        <v>3</v>
      </c>
      <c r="L1879" s="12">
        <v>51</v>
      </c>
      <c r="M1879" s="6" t="s">
        <v>1142</v>
      </c>
      <c r="N1879" s="12" t="str">
        <f>VLOOKUP(TablaCocina[[#This Row],[Número de Orden]],TablaSala[[Número de Orden]:[Cobro de la Orden]],2,FALSE)</f>
        <v>No</v>
      </c>
    </row>
    <row r="1880" spans="1:14">
      <c r="A1880" s="6">
        <v>759</v>
      </c>
      <c r="B1880" s="12">
        <v>20</v>
      </c>
      <c r="C1880" s="6" t="s">
        <v>209</v>
      </c>
      <c r="D1880" s="12" t="s">
        <v>1165</v>
      </c>
      <c r="E1880" s="6">
        <v>15</v>
      </c>
      <c r="F1880" s="12">
        <v>25</v>
      </c>
      <c r="G1880" s="12">
        <f>IF(TablaCocina[[#This Row],[Cobro de la orde]]="Sí",F1880*K1880,0)</f>
        <v>0</v>
      </c>
      <c r="H1880" s="12">
        <f>IF(TablaCocina[[#This Row],[Cobro de la orde]]="Sí",(F1880-E1880)*K1880,0)</f>
        <v>0</v>
      </c>
      <c r="I1880" s="12">
        <f>IF(TablaCocina[[#This Row],[Cobro de la orde]]="Sí",F1880*K1880,0)</f>
        <v>0</v>
      </c>
      <c r="J1880" s="46">
        <f>IF(TablaCocina[[#This Row],[Cobro de la orde]]="Sí",H1880/G1880,0)</f>
        <v>0</v>
      </c>
      <c r="K1880" s="12">
        <v>3</v>
      </c>
      <c r="L1880" s="12">
        <v>41</v>
      </c>
      <c r="M1880" s="6" t="s">
        <v>1142</v>
      </c>
      <c r="N1880" s="12" t="str">
        <f>VLOOKUP(TablaCocina[[#This Row],[Número de Orden]],TablaSala[[Número de Orden]:[Cobro de la Orden]],2,FALSE)</f>
        <v>No</v>
      </c>
    </row>
    <row r="1881" spans="1:14">
      <c r="A1881" s="6">
        <v>759</v>
      </c>
      <c r="B1881" s="12">
        <v>20</v>
      </c>
      <c r="C1881" s="6" t="s">
        <v>65</v>
      </c>
      <c r="D1881" s="12" t="s">
        <v>1152</v>
      </c>
      <c r="E1881" s="6">
        <v>17</v>
      </c>
      <c r="F1881" s="12">
        <v>29</v>
      </c>
      <c r="G1881" s="12">
        <f>IF(TablaCocina[[#This Row],[Cobro de la orde]]="Sí",F1881*K1881,0)</f>
        <v>0</v>
      </c>
      <c r="H1881" s="12">
        <f>IF(TablaCocina[[#This Row],[Cobro de la orde]]="Sí",(F1881-E1881)*K1881,0)</f>
        <v>0</v>
      </c>
      <c r="I1881" s="12">
        <f>IF(TablaCocina[[#This Row],[Cobro de la orde]]="Sí",F1881*K1881,0)</f>
        <v>0</v>
      </c>
      <c r="J1881" s="46">
        <f>IF(TablaCocina[[#This Row],[Cobro de la orde]]="Sí",H1881/G1881,0)</f>
        <v>0</v>
      </c>
      <c r="K1881" s="12">
        <v>3</v>
      </c>
      <c r="L1881" s="12">
        <v>56</v>
      </c>
      <c r="M1881" s="6" t="s">
        <v>1143</v>
      </c>
      <c r="N1881" s="12" t="str">
        <f>VLOOKUP(TablaCocina[[#This Row],[Número de Orden]],TablaSala[[Número de Orden]:[Cobro de la Orden]],2,FALSE)</f>
        <v>No</v>
      </c>
    </row>
    <row r="1882" spans="1:14">
      <c r="A1882" s="6">
        <v>760</v>
      </c>
      <c r="B1882" s="12">
        <v>5</v>
      </c>
      <c r="C1882" s="6" t="s">
        <v>47</v>
      </c>
      <c r="D1882" s="12" t="s">
        <v>1156</v>
      </c>
      <c r="E1882" s="6">
        <v>21</v>
      </c>
      <c r="F1882" s="12">
        <v>35</v>
      </c>
      <c r="G1882" s="12">
        <f>IF(TablaCocina[[#This Row],[Cobro de la orde]]="Sí",F1882*K1882,0)</f>
        <v>105</v>
      </c>
      <c r="H1882" s="12">
        <f>IF(TablaCocina[[#This Row],[Cobro de la orde]]="Sí",(F1882-E1882)*K1882,0)</f>
        <v>42</v>
      </c>
      <c r="I1882" s="12">
        <f>IF(TablaCocina[[#This Row],[Cobro de la orde]]="Sí",F1882*K1882,0)</f>
        <v>105</v>
      </c>
      <c r="J1882" s="46">
        <f>IF(TablaCocina[[#This Row],[Cobro de la orde]]="Sí",H1882/G1882,0)</f>
        <v>0.4</v>
      </c>
      <c r="K1882" s="12">
        <v>3</v>
      </c>
      <c r="L1882" s="12">
        <v>20</v>
      </c>
      <c r="M1882" s="6" t="s">
        <v>1142</v>
      </c>
      <c r="N1882" s="12" t="str">
        <f>VLOOKUP(TablaCocina[[#This Row],[Número de Orden]],TablaSala[[Número de Orden]:[Cobro de la Orden]],2,FALSE)</f>
        <v>Sí</v>
      </c>
    </row>
    <row r="1883" spans="1:14">
      <c r="A1883" s="6">
        <v>761</v>
      </c>
      <c r="B1883" s="12">
        <v>4</v>
      </c>
      <c r="C1883" s="6" t="s">
        <v>273</v>
      </c>
      <c r="D1883" s="12" t="s">
        <v>1146</v>
      </c>
      <c r="E1883" s="6">
        <v>14</v>
      </c>
      <c r="F1883" s="12">
        <v>24</v>
      </c>
      <c r="G1883" s="12">
        <f>IF(TablaCocina[[#This Row],[Cobro de la orde]]="Sí",F1883*K1883,0)</f>
        <v>0</v>
      </c>
      <c r="H1883" s="12">
        <f>IF(TablaCocina[[#This Row],[Cobro de la orde]]="Sí",(F1883-E1883)*K1883,0)</f>
        <v>0</v>
      </c>
      <c r="I1883" s="12">
        <f>IF(TablaCocina[[#This Row],[Cobro de la orde]]="Sí",F1883*K1883,0)</f>
        <v>0</v>
      </c>
      <c r="J1883" s="46">
        <f>IF(TablaCocina[[#This Row],[Cobro de la orde]]="Sí",H1883/G1883,0)</f>
        <v>0</v>
      </c>
      <c r="K1883" s="12">
        <v>3</v>
      </c>
      <c r="L1883" s="12">
        <v>54</v>
      </c>
      <c r="M1883" s="6" t="s">
        <v>1143</v>
      </c>
      <c r="N1883" s="12" t="str">
        <f>VLOOKUP(TablaCocina[[#This Row],[Número de Orden]],TablaSala[[Número de Orden]:[Cobro de la Orden]],2,FALSE)</f>
        <v>No</v>
      </c>
    </row>
    <row r="1884" spans="1:14">
      <c r="A1884" s="6">
        <v>761</v>
      </c>
      <c r="B1884" s="12">
        <v>4</v>
      </c>
      <c r="C1884" s="6" t="s">
        <v>71</v>
      </c>
      <c r="D1884" s="12" t="s">
        <v>1154</v>
      </c>
      <c r="E1884" s="6">
        <v>16</v>
      </c>
      <c r="F1884" s="12">
        <v>28</v>
      </c>
      <c r="G1884" s="12">
        <f>IF(TablaCocina[[#This Row],[Cobro de la orde]]="Sí",F1884*K1884,0)</f>
        <v>0</v>
      </c>
      <c r="H1884" s="12">
        <f>IF(TablaCocina[[#This Row],[Cobro de la orde]]="Sí",(F1884-E1884)*K1884,0)</f>
        <v>0</v>
      </c>
      <c r="I1884" s="12">
        <f>IF(TablaCocina[[#This Row],[Cobro de la orde]]="Sí",F1884*K1884,0)</f>
        <v>0</v>
      </c>
      <c r="J1884" s="46">
        <f>IF(TablaCocina[[#This Row],[Cobro de la orde]]="Sí",H1884/G1884,0)</f>
        <v>0</v>
      </c>
      <c r="K1884" s="12">
        <v>2</v>
      </c>
      <c r="L1884" s="12">
        <v>20</v>
      </c>
      <c r="M1884" s="6" t="s">
        <v>1142</v>
      </c>
      <c r="N1884" s="12" t="str">
        <f>VLOOKUP(TablaCocina[[#This Row],[Número de Orden]],TablaSala[[Número de Orden]:[Cobro de la Orden]],2,FALSE)</f>
        <v>No</v>
      </c>
    </row>
    <row r="1885" spans="1:14">
      <c r="A1885" s="6">
        <v>761</v>
      </c>
      <c r="B1885" s="12">
        <v>4</v>
      </c>
      <c r="C1885" s="6" t="s">
        <v>345</v>
      </c>
      <c r="D1885" s="12" t="s">
        <v>1161</v>
      </c>
      <c r="E1885" s="6">
        <v>14</v>
      </c>
      <c r="F1885" s="12">
        <v>23</v>
      </c>
      <c r="G1885" s="12">
        <f>IF(TablaCocina[[#This Row],[Cobro de la orde]]="Sí",F1885*K1885,0)</f>
        <v>0</v>
      </c>
      <c r="H1885" s="12">
        <f>IF(TablaCocina[[#This Row],[Cobro de la orde]]="Sí",(F1885-E1885)*K1885,0)</f>
        <v>0</v>
      </c>
      <c r="I1885" s="12">
        <f>IF(TablaCocina[[#This Row],[Cobro de la orde]]="Sí",F1885*K1885,0)</f>
        <v>0</v>
      </c>
      <c r="J1885" s="46">
        <f>IF(TablaCocina[[#This Row],[Cobro de la orde]]="Sí",H1885/G1885,0)</f>
        <v>0</v>
      </c>
      <c r="K1885" s="12">
        <v>2</v>
      </c>
      <c r="L1885" s="12">
        <v>28</v>
      </c>
      <c r="M1885" s="6" t="s">
        <v>1142</v>
      </c>
      <c r="N1885" s="12" t="str">
        <f>VLOOKUP(TablaCocina[[#This Row],[Número de Orden]],TablaSala[[Número de Orden]:[Cobro de la Orden]],2,FALSE)</f>
        <v>No</v>
      </c>
    </row>
    <row r="1886" spans="1:14">
      <c r="A1886" s="6">
        <v>762</v>
      </c>
      <c r="B1886" s="12">
        <v>4</v>
      </c>
      <c r="C1886" s="6" t="s">
        <v>116</v>
      </c>
      <c r="D1886" s="12" t="s">
        <v>1162</v>
      </c>
      <c r="E1886" s="6">
        <v>13</v>
      </c>
      <c r="F1886" s="12">
        <v>21</v>
      </c>
      <c r="G1886" s="12">
        <f>IF(TablaCocina[[#This Row],[Cobro de la orde]]="Sí",F1886*K1886,0)</f>
        <v>21</v>
      </c>
      <c r="H1886" s="12">
        <f>IF(TablaCocina[[#This Row],[Cobro de la orde]]="Sí",(F1886-E1886)*K1886,0)</f>
        <v>8</v>
      </c>
      <c r="I1886" s="12">
        <f>IF(TablaCocina[[#This Row],[Cobro de la orde]]="Sí",F1886*K1886,0)</f>
        <v>21</v>
      </c>
      <c r="J1886" s="46">
        <f>IF(TablaCocina[[#This Row],[Cobro de la orde]]="Sí",H1886/G1886,0)</f>
        <v>0.38095238095238093</v>
      </c>
      <c r="K1886" s="12">
        <v>1</v>
      </c>
      <c r="L1886" s="12">
        <v>20</v>
      </c>
      <c r="M1886" s="6" t="s">
        <v>1143</v>
      </c>
      <c r="N1886" s="12" t="str">
        <f>VLOOKUP(TablaCocina[[#This Row],[Número de Orden]],TablaSala[[Número de Orden]:[Cobro de la Orden]],2,FALSE)</f>
        <v>Sí</v>
      </c>
    </row>
    <row r="1887" spans="1:14">
      <c r="A1887" s="6">
        <v>762</v>
      </c>
      <c r="B1887" s="12">
        <v>4</v>
      </c>
      <c r="C1887" s="6" t="s">
        <v>270</v>
      </c>
      <c r="D1887" s="12" t="s">
        <v>1164</v>
      </c>
      <c r="E1887" s="6">
        <v>15</v>
      </c>
      <c r="F1887" s="12">
        <v>26</v>
      </c>
      <c r="G1887" s="12">
        <f>IF(TablaCocina[[#This Row],[Cobro de la orde]]="Sí",F1887*K1887,0)</f>
        <v>78</v>
      </c>
      <c r="H1887" s="12">
        <f>IF(TablaCocina[[#This Row],[Cobro de la orde]]="Sí",(F1887-E1887)*K1887,0)</f>
        <v>33</v>
      </c>
      <c r="I1887" s="12">
        <f>IF(TablaCocina[[#This Row],[Cobro de la orde]]="Sí",F1887*K1887,0)</f>
        <v>78</v>
      </c>
      <c r="J1887" s="46">
        <f>IF(TablaCocina[[#This Row],[Cobro de la orde]]="Sí",H1887/G1887,0)</f>
        <v>0.42307692307692307</v>
      </c>
      <c r="K1887" s="12">
        <v>3</v>
      </c>
      <c r="L1887" s="12">
        <v>9</v>
      </c>
      <c r="M1887" s="6" t="s">
        <v>1142</v>
      </c>
      <c r="N1887" s="12" t="str">
        <f>VLOOKUP(TablaCocina[[#This Row],[Número de Orden]],TablaSala[[Número de Orden]:[Cobro de la Orden]],2,FALSE)</f>
        <v>Sí</v>
      </c>
    </row>
    <row r="1888" spans="1:14">
      <c r="A1888" s="6">
        <v>763</v>
      </c>
      <c r="B1888" s="12">
        <v>18</v>
      </c>
      <c r="C1888" s="6" t="s">
        <v>453</v>
      </c>
      <c r="D1888" s="12" t="s">
        <v>1153</v>
      </c>
      <c r="E1888" s="6">
        <v>20</v>
      </c>
      <c r="F1888" s="12">
        <v>33</v>
      </c>
      <c r="G1888" s="12">
        <f>IF(TablaCocina[[#This Row],[Cobro de la orde]]="Sí",F1888*K1888,0)</f>
        <v>66</v>
      </c>
      <c r="H1888" s="12">
        <f>IF(TablaCocina[[#This Row],[Cobro de la orde]]="Sí",(F1888-E1888)*K1888,0)</f>
        <v>26</v>
      </c>
      <c r="I1888" s="12">
        <f>IF(TablaCocina[[#This Row],[Cobro de la orde]]="Sí",F1888*K1888,0)</f>
        <v>66</v>
      </c>
      <c r="J1888" s="46">
        <f>IF(TablaCocina[[#This Row],[Cobro de la orde]]="Sí",H1888/G1888,0)</f>
        <v>0.39393939393939392</v>
      </c>
      <c r="K1888" s="12">
        <v>2</v>
      </c>
      <c r="L1888" s="12">
        <v>14</v>
      </c>
      <c r="M1888" s="6" t="s">
        <v>1143</v>
      </c>
      <c r="N1888" s="12" t="str">
        <f>VLOOKUP(TablaCocina[[#This Row],[Número de Orden]],TablaSala[[Número de Orden]:[Cobro de la Orden]],2,FALSE)</f>
        <v>Sí</v>
      </c>
    </row>
    <row r="1889" spans="1:14">
      <c r="A1889" s="6">
        <v>763</v>
      </c>
      <c r="B1889" s="12">
        <v>18</v>
      </c>
      <c r="C1889" s="6" t="s">
        <v>194</v>
      </c>
      <c r="D1889" s="12" t="s">
        <v>1155</v>
      </c>
      <c r="E1889" s="6">
        <v>11</v>
      </c>
      <c r="F1889" s="12">
        <v>19</v>
      </c>
      <c r="G1889" s="12">
        <f>IF(TablaCocina[[#This Row],[Cobro de la orde]]="Sí",F1889*K1889,0)</f>
        <v>38</v>
      </c>
      <c r="H1889" s="12">
        <f>IF(TablaCocina[[#This Row],[Cobro de la orde]]="Sí",(F1889-E1889)*K1889,0)</f>
        <v>16</v>
      </c>
      <c r="I1889" s="12">
        <f>IF(TablaCocina[[#This Row],[Cobro de la orde]]="Sí",F1889*K1889,0)</f>
        <v>38</v>
      </c>
      <c r="J1889" s="46">
        <f>IF(TablaCocina[[#This Row],[Cobro de la orde]]="Sí",H1889/G1889,0)</f>
        <v>0.42105263157894735</v>
      </c>
      <c r="K1889" s="12">
        <v>2</v>
      </c>
      <c r="L1889" s="12">
        <v>18</v>
      </c>
      <c r="M1889" s="6" t="s">
        <v>1143</v>
      </c>
      <c r="N1889" s="12" t="str">
        <f>VLOOKUP(TablaCocina[[#This Row],[Número de Orden]],TablaSala[[Número de Orden]:[Cobro de la Orden]],2,FALSE)</f>
        <v>Sí</v>
      </c>
    </row>
    <row r="1890" spans="1:14">
      <c r="A1890" s="6">
        <v>764</v>
      </c>
      <c r="B1890" s="12">
        <v>20</v>
      </c>
      <c r="C1890" s="6" t="s">
        <v>184</v>
      </c>
      <c r="D1890" s="12" t="s">
        <v>1149</v>
      </c>
      <c r="E1890" s="6">
        <v>16</v>
      </c>
      <c r="F1890" s="12">
        <v>27</v>
      </c>
      <c r="G1890" s="12">
        <f>IF(TablaCocina[[#This Row],[Cobro de la orde]]="Sí",F1890*K1890,0)</f>
        <v>27</v>
      </c>
      <c r="H1890" s="12">
        <f>IF(TablaCocina[[#This Row],[Cobro de la orde]]="Sí",(F1890-E1890)*K1890,0)</f>
        <v>11</v>
      </c>
      <c r="I1890" s="12">
        <f>IF(TablaCocina[[#This Row],[Cobro de la orde]]="Sí",F1890*K1890,0)</f>
        <v>27</v>
      </c>
      <c r="J1890" s="46">
        <f>IF(TablaCocina[[#This Row],[Cobro de la orde]]="Sí",H1890/G1890,0)</f>
        <v>0.40740740740740738</v>
      </c>
      <c r="K1890" s="12">
        <v>1</v>
      </c>
      <c r="L1890" s="12">
        <v>53</v>
      </c>
      <c r="M1890" s="6" t="s">
        <v>1142</v>
      </c>
      <c r="N1890" s="12" t="str">
        <f>VLOOKUP(TablaCocina[[#This Row],[Número de Orden]],TablaSala[[Número de Orden]:[Cobro de la Orden]],2,FALSE)</f>
        <v>Sí</v>
      </c>
    </row>
    <row r="1891" spans="1:14">
      <c r="A1891" s="6">
        <v>764</v>
      </c>
      <c r="B1891" s="12">
        <v>20</v>
      </c>
      <c r="C1891" s="6" t="s">
        <v>91</v>
      </c>
      <c r="D1891" s="12" t="s">
        <v>1159</v>
      </c>
      <c r="E1891" s="6">
        <v>20</v>
      </c>
      <c r="F1891" s="12">
        <v>34</v>
      </c>
      <c r="G1891" s="12">
        <f>IF(TablaCocina[[#This Row],[Cobro de la orde]]="Sí",F1891*K1891,0)</f>
        <v>34</v>
      </c>
      <c r="H1891" s="12">
        <f>IF(TablaCocina[[#This Row],[Cobro de la orde]]="Sí",(F1891-E1891)*K1891,0)</f>
        <v>14</v>
      </c>
      <c r="I1891" s="12">
        <f>IF(TablaCocina[[#This Row],[Cobro de la orde]]="Sí",F1891*K1891,0)</f>
        <v>34</v>
      </c>
      <c r="J1891" s="46">
        <f>IF(TablaCocina[[#This Row],[Cobro de la orde]]="Sí",H1891/G1891,0)</f>
        <v>0.41176470588235292</v>
      </c>
      <c r="K1891" s="12">
        <v>1</v>
      </c>
      <c r="L1891" s="12">
        <v>24</v>
      </c>
      <c r="M1891" s="6" t="s">
        <v>1142</v>
      </c>
      <c r="N1891" s="12" t="str">
        <f>VLOOKUP(TablaCocina[[#This Row],[Número de Orden]],TablaSala[[Número de Orden]:[Cobro de la Orden]],2,FALSE)</f>
        <v>Sí</v>
      </c>
    </row>
    <row r="1892" spans="1:14">
      <c r="A1892" s="6">
        <v>764</v>
      </c>
      <c r="B1892" s="12">
        <v>20</v>
      </c>
      <c r="C1892" s="6" t="s">
        <v>273</v>
      </c>
      <c r="D1892" s="12" t="s">
        <v>1146</v>
      </c>
      <c r="E1892" s="6">
        <v>14</v>
      </c>
      <c r="F1892" s="12">
        <v>24</v>
      </c>
      <c r="G1892" s="12">
        <f>IF(TablaCocina[[#This Row],[Cobro de la orde]]="Sí",F1892*K1892,0)</f>
        <v>24</v>
      </c>
      <c r="H1892" s="12">
        <f>IF(TablaCocina[[#This Row],[Cobro de la orde]]="Sí",(F1892-E1892)*K1892,0)</f>
        <v>10</v>
      </c>
      <c r="I1892" s="12">
        <f>IF(TablaCocina[[#This Row],[Cobro de la orde]]="Sí",F1892*K1892,0)</f>
        <v>24</v>
      </c>
      <c r="J1892" s="46">
        <f>IF(TablaCocina[[#This Row],[Cobro de la orde]]="Sí",H1892/G1892,0)</f>
        <v>0.41666666666666669</v>
      </c>
      <c r="K1892" s="12">
        <v>1</v>
      </c>
      <c r="L1892" s="12">
        <v>35</v>
      </c>
      <c r="M1892" s="6" t="s">
        <v>1142</v>
      </c>
      <c r="N1892" s="12" t="str">
        <f>VLOOKUP(TablaCocina[[#This Row],[Número de Orden]],TablaSala[[Número de Orden]:[Cobro de la Orden]],2,FALSE)</f>
        <v>Sí</v>
      </c>
    </row>
    <row r="1893" spans="1:14">
      <c r="A1893" s="6">
        <v>765</v>
      </c>
      <c r="B1893" s="12">
        <v>20</v>
      </c>
      <c r="C1893" s="6" t="s">
        <v>270</v>
      </c>
      <c r="D1893" s="12" t="s">
        <v>1164</v>
      </c>
      <c r="E1893" s="6">
        <v>15</v>
      </c>
      <c r="F1893" s="12">
        <v>26</v>
      </c>
      <c r="G1893" s="12">
        <f>IF(TablaCocina[[#This Row],[Cobro de la orde]]="Sí",F1893*K1893,0)</f>
        <v>0</v>
      </c>
      <c r="H1893" s="12">
        <f>IF(TablaCocina[[#This Row],[Cobro de la orde]]="Sí",(F1893-E1893)*K1893,0)</f>
        <v>0</v>
      </c>
      <c r="I1893" s="12">
        <f>IF(TablaCocina[[#This Row],[Cobro de la orde]]="Sí",F1893*K1893,0)</f>
        <v>0</v>
      </c>
      <c r="J1893" s="46">
        <f>IF(TablaCocina[[#This Row],[Cobro de la orde]]="Sí",H1893/G1893,0)</f>
        <v>0</v>
      </c>
      <c r="K1893" s="12">
        <v>3</v>
      </c>
      <c r="L1893" s="12">
        <v>55</v>
      </c>
      <c r="M1893" s="6" t="s">
        <v>1143</v>
      </c>
      <c r="N1893" s="12" t="str">
        <f>VLOOKUP(TablaCocina[[#This Row],[Número de Orden]],TablaSala[[Número de Orden]:[Cobro de la Orden]],2,FALSE)</f>
        <v>No</v>
      </c>
    </row>
    <row r="1894" spans="1:14">
      <c r="A1894" s="6">
        <v>765</v>
      </c>
      <c r="B1894" s="12">
        <v>20</v>
      </c>
      <c r="C1894" s="6" t="s">
        <v>71</v>
      </c>
      <c r="D1894" s="12" t="s">
        <v>1154</v>
      </c>
      <c r="E1894" s="6">
        <v>16</v>
      </c>
      <c r="F1894" s="12">
        <v>28</v>
      </c>
      <c r="G1894" s="12">
        <f>IF(TablaCocina[[#This Row],[Cobro de la orde]]="Sí",F1894*K1894,0)</f>
        <v>0</v>
      </c>
      <c r="H1894" s="12">
        <f>IF(TablaCocina[[#This Row],[Cobro de la orde]]="Sí",(F1894-E1894)*K1894,0)</f>
        <v>0</v>
      </c>
      <c r="I1894" s="12">
        <f>IF(TablaCocina[[#This Row],[Cobro de la orde]]="Sí",F1894*K1894,0)</f>
        <v>0</v>
      </c>
      <c r="J1894" s="46">
        <f>IF(TablaCocina[[#This Row],[Cobro de la orde]]="Sí",H1894/G1894,0)</f>
        <v>0</v>
      </c>
      <c r="K1894" s="12">
        <v>2</v>
      </c>
      <c r="L1894" s="12">
        <v>14</v>
      </c>
      <c r="M1894" s="6" t="s">
        <v>1142</v>
      </c>
      <c r="N1894" s="12" t="str">
        <f>VLOOKUP(TablaCocina[[#This Row],[Número de Orden]],TablaSala[[Número de Orden]:[Cobro de la Orden]],2,FALSE)</f>
        <v>No</v>
      </c>
    </row>
    <row r="1895" spans="1:14">
      <c r="A1895" s="6">
        <v>765</v>
      </c>
      <c r="B1895" s="12">
        <v>20</v>
      </c>
      <c r="C1895" s="6" t="s">
        <v>116</v>
      </c>
      <c r="D1895" s="12" t="s">
        <v>1162</v>
      </c>
      <c r="E1895" s="6">
        <v>13</v>
      </c>
      <c r="F1895" s="12">
        <v>21</v>
      </c>
      <c r="G1895" s="12">
        <f>IF(TablaCocina[[#This Row],[Cobro de la orde]]="Sí",F1895*K1895,0)</f>
        <v>0</v>
      </c>
      <c r="H1895" s="12">
        <f>IF(TablaCocina[[#This Row],[Cobro de la orde]]="Sí",(F1895-E1895)*K1895,0)</f>
        <v>0</v>
      </c>
      <c r="I1895" s="12">
        <f>IF(TablaCocina[[#This Row],[Cobro de la orde]]="Sí",F1895*K1895,0)</f>
        <v>0</v>
      </c>
      <c r="J1895" s="46">
        <f>IF(TablaCocina[[#This Row],[Cobro de la orde]]="Sí",H1895/G1895,0)</f>
        <v>0</v>
      </c>
      <c r="K1895" s="12">
        <v>3</v>
      </c>
      <c r="L1895" s="12">
        <v>52</v>
      </c>
      <c r="M1895" s="6" t="s">
        <v>1142</v>
      </c>
      <c r="N1895" s="12" t="str">
        <f>VLOOKUP(TablaCocina[[#This Row],[Número de Orden]],TablaSala[[Número de Orden]:[Cobro de la Orden]],2,FALSE)</f>
        <v>No</v>
      </c>
    </row>
    <row r="1896" spans="1:14">
      <c r="A1896" s="6">
        <v>765</v>
      </c>
      <c r="B1896" s="12">
        <v>20</v>
      </c>
      <c r="C1896" s="6" t="s">
        <v>120</v>
      </c>
      <c r="D1896" s="12" t="s">
        <v>1151</v>
      </c>
      <c r="E1896" s="6">
        <v>22</v>
      </c>
      <c r="F1896" s="12">
        <v>36</v>
      </c>
      <c r="G1896" s="12">
        <f>IF(TablaCocina[[#This Row],[Cobro de la orde]]="Sí",F1896*K1896,0)</f>
        <v>0</v>
      </c>
      <c r="H1896" s="12">
        <f>IF(TablaCocina[[#This Row],[Cobro de la orde]]="Sí",(F1896-E1896)*K1896,0)</f>
        <v>0</v>
      </c>
      <c r="I1896" s="12">
        <f>IF(TablaCocina[[#This Row],[Cobro de la orde]]="Sí",F1896*K1896,0)</f>
        <v>0</v>
      </c>
      <c r="J1896" s="46">
        <f>IF(TablaCocina[[#This Row],[Cobro de la orde]]="Sí",H1896/G1896,0)</f>
        <v>0</v>
      </c>
      <c r="K1896" s="12">
        <v>1</v>
      </c>
      <c r="L1896" s="12">
        <v>43</v>
      </c>
      <c r="M1896" s="6" t="s">
        <v>1142</v>
      </c>
      <c r="N1896" s="12" t="str">
        <f>VLOOKUP(TablaCocina[[#This Row],[Número de Orden]],TablaSala[[Número de Orden]:[Cobro de la Orden]],2,FALSE)</f>
        <v>No</v>
      </c>
    </row>
    <row r="1897" spans="1:14">
      <c r="A1897" s="6">
        <v>766</v>
      </c>
      <c r="B1897" s="12">
        <v>17</v>
      </c>
      <c r="C1897" s="6" t="s">
        <v>114</v>
      </c>
      <c r="D1897" s="12" t="s">
        <v>1147</v>
      </c>
      <c r="E1897" s="6">
        <v>18</v>
      </c>
      <c r="F1897" s="12">
        <v>30</v>
      </c>
      <c r="G1897" s="12">
        <f>IF(TablaCocina[[#This Row],[Cobro de la orde]]="Sí",F1897*K1897,0)</f>
        <v>60</v>
      </c>
      <c r="H1897" s="12">
        <f>IF(TablaCocina[[#This Row],[Cobro de la orde]]="Sí",(F1897-E1897)*K1897,0)</f>
        <v>24</v>
      </c>
      <c r="I1897" s="12">
        <f>IF(TablaCocina[[#This Row],[Cobro de la orde]]="Sí",F1897*K1897,0)</f>
        <v>60</v>
      </c>
      <c r="J1897" s="46">
        <f>IF(TablaCocina[[#This Row],[Cobro de la orde]]="Sí",H1897/G1897,0)</f>
        <v>0.4</v>
      </c>
      <c r="K1897" s="12">
        <v>2</v>
      </c>
      <c r="L1897" s="12">
        <v>52</v>
      </c>
      <c r="M1897" s="6" t="s">
        <v>1142</v>
      </c>
      <c r="N1897" s="12" t="str">
        <f>VLOOKUP(TablaCocina[[#This Row],[Número de Orden]],TablaSala[[Número de Orden]:[Cobro de la Orden]],2,FALSE)</f>
        <v>Sí</v>
      </c>
    </row>
    <row r="1898" spans="1:14">
      <c r="A1898" s="6">
        <v>766</v>
      </c>
      <c r="B1898" s="12">
        <v>17</v>
      </c>
      <c r="C1898" s="6" t="s">
        <v>194</v>
      </c>
      <c r="D1898" s="12" t="s">
        <v>1155</v>
      </c>
      <c r="E1898" s="6">
        <v>11</v>
      </c>
      <c r="F1898" s="12">
        <v>19</v>
      </c>
      <c r="G1898" s="12">
        <f>IF(TablaCocina[[#This Row],[Cobro de la orde]]="Sí",F1898*K1898,0)</f>
        <v>19</v>
      </c>
      <c r="H1898" s="12">
        <f>IF(TablaCocina[[#This Row],[Cobro de la orde]]="Sí",(F1898-E1898)*K1898,0)</f>
        <v>8</v>
      </c>
      <c r="I1898" s="12">
        <f>IF(TablaCocina[[#This Row],[Cobro de la orde]]="Sí",F1898*K1898,0)</f>
        <v>19</v>
      </c>
      <c r="J1898" s="46">
        <f>IF(TablaCocina[[#This Row],[Cobro de la orde]]="Sí",H1898/G1898,0)</f>
        <v>0.42105263157894735</v>
      </c>
      <c r="K1898" s="12">
        <v>1</v>
      </c>
      <c r="L1898" s="12">
        <v>59</v>
      </c>
      <c r="M1898" s="6" t="s">
        <v>1142</v>
      </c>
      <c r="N1898" s="12" t="str">
        <f>VLOOKUP(TablaCocina[[#This Row],[Número de Orden]],TablaSala[[Número de Orden]:[Cobro de la Orden]],2,FALSE)</f>
        <v>Sí</v>
      </c>
    </row>
    <row r="1899" spans="1:14">
      <c r="A1899" s="6">
        <v>766</v>
      </c>
      <c r="B1899" s="12">
        <v>17</v>
      </c>
      <c r="C1899" s="6" t="s">
        <v>255</v>
      </c>
      <c r="D1899" s="12" t="s">
        <v>1160</v>
      </c>
      <c r="E1899" s="6">
        <v>12</v>
      </c>
      <c r="F1899" s="12">
        <v>20</v>
      </c>
      <c r="G1899" s="12">
        <f>IF(TablaCocina[[#This Row],[Cobro de la orde]]="Sí",F1899*K1899,0)</f>
        <v>60</v>
      </c>
      <c r="H1899" s="12">
        <f>IF(TablaCocina[[#This Row],[Cobro de la orde]]="Sí",(F1899-E1899)*K1899,0)</f>
        <v>24</v>
      </c>
      <c r="I1899" s="12">
        <f>IF(TablaCocina[[#This Row],[Cobro de la orde]]="Sí",F1899*K1899,0)</f>
        <v>60</v>
      </c>
      <c r="J1899" s="46">
        <f>IF(TablaCocina[[#This Row],[Cobro de la orde]]="Sí",H1899/G1899,0)</f>
        <v>0.4</v>
      </c>
      <c r="K1899" s="12">
        <v>3</v>
      </c>
      <c r="L1899" s="12">
        <v>7</v>
      </c>
      <c r="M1899" s="6" t="s">
        <v>1142</v>
      </c>
      <c r="N1899" s="12" t="str">
        <f>VLOOKUP(TablaCocina[[#This Row],[Número de Orden]],TablaSala[[Número de Orden]:[Cobro de la Orden]],2,FALSE)</f>
        <v>Sí</v>
      </c>
    </row>
    <row r="1900" spans="1:14">
      <c r="A1900" s="6">
        <v>766</v>
      </c>
      <c r="B1900" s="12">
        <v>17</v>
      </c>
      <c r="C1900" s="6" t="s">
        <v>345</v>
      </c>
      <c r="D1900" s="12" t="s">
        <v>1161</v>
      </c>
      <c r="E1900" s="6">
        <v>14</v>
      </c>
      <c r="F1900" s="12">
        <v>23</v>
      </c>
      <c r="G1900" s="12">
        <f>IF(TablaCocina[[#This Row],[Cobro de la orde]]="Sí",F1900*K1900,0)</f>
        <v>46</v>
      </c>
      <c r="H1900" s="12">
        <f>IF(TablaCocina[[#This Row],[Cobro de la orde]]="Sí",(F1900-E1900)*K1900,0)</f>
        <v>18</v>
      </c>
      <c r="I1900" s="12">
        <f>IF(TablaCocina[[#This Row],[Cobro de la orde]]="Sí",F1900*K1900,0)</f>
        <v>46</v>
      </c>
      <c r="J1900" s="46">
        <f>IF(TablaCocina[[#This Row],[Cobro de la orde]]="Sí",H1900/G1900,0)</f>
        <v>0.39130434782608697</v>
      </c>
      <c r="K1900" s="12">
        <v>2</v>
      </c>
      <c r="L1900" s="12">
        <v>16</v>
      </c>
      <c r="M1900" s="6" t="s">
        <v>1143</v>
      </c>
      <c r="N1900" s="12" t="str">
        <f>VLOOKUP(TablaCocina[[#This Row],[Número de Orden]],TablaSala[[Número de Orden]:[Cobro de la Orden]],2,FALSE)</f>
        <v>Sí</v>
      </c>
    </row>
    <row r="1901" spans="1:14">
      <c r="A1901" s="6">
        <v>767</v>
      </c>
      <c r="B1901" s="12">
        <v>10</v>
      </c>
      <c r="C1901" s="6" t="s">
        <v>65</v>
      </c>
      <c r="D1901" s="12" t="s">
        <v>1152</v>
      </c>
      <c r="E1901" s="6">
        <v>17</v>
      </c>
      <c r="F1901" s="12">
        <v>29</v>
      </c>
      <c r="G1901" s="12">
        <f>IF(TablaCocina[[#This Row],[Cobro de la orde]]="Sí",F1901*K1901,0)</f>
        <v>58</v>
      </c>
      <c r="H1901" s="12">
        <f>IF(TablaCocina[[#This Row],[Cobro de la orde]]="Sí",(F1901-E1901)*K1901,0)</f>
        <v>24</v>
      </c>
      <c r="I1901" s="12">
        <f>IF(TablaCocina[[#This Row],[Cobro de la orde]]="Sí",F1901*K1901,0)</f>
        <v>58</v>
      </c>
      <c r="J1901" s="46">
        <f>IF(TablaCocina[[#This Row],[Cobro de la orde]]="Sí",H1901/G1901,0)</f>
        <v>0.41379310344827586</v>
      </c>
      <c r="K1901" s="12">
        <v>2</v>
      </c>
      <c r="L1901" s="12">
        <v>12</v>
      </c>
      <c r="M1901" s="6" t="s">
        <v>1143</v>
      </c>
      <c r="N1901" s="12" t="str">
        <f>VLOOKUP(TablaCocina[[#This Row],[Número de Orden]],TablaSala[[Número de Orden]:[Cobro de la Orden]],2,FALSE)</f>
        <v>Sí</v>
      </c>
    </row>
    <row r="1902" spans="1:14">
      <c r="A1902" s="6">
        <v>767</v>
      </c>
      <c r="B1902" s="12">
        <v>10</v>
      </c>
      <c r="C1902" s="6" t="s">
        <v>273</v>
      </c>
      <c r="D1902" s="12" t="s">
        <v>1146</v>
      </c>
      <c r="E1902" s="6">
        <v>14</v>
      </c>
      <c r="F1902" s="12">
        <v>24</v>
      </c>
      <c r="G1902" s="12">
        <f>IF(TablaCocina[[#This Row],[Cobro de la orde]]="Sí",F1902*K1902,0)</f>
        <v>48</v>
      </c>
      <c r="H1902" s="12">
        <f>IF(TablaCocina[[#This Row],[Cobro de la orde]]="Sí",(F1902-E1902)*K1902,0)</f>
        <v>20</v>
      </c>
      <c r="I1902" s="12">
        <f>IF(TablaCocina[[#This Row],[Cobro de la orde]]="Sí",F1902*K1902,0)</f>
        <v>48</v>
      </c>
      <c r="J1902" s="46">
        <f>IF(TablaCocina[[#This Row],[Cobro de la orde]]="Sí",H1902/G1902,0)</f>
        <v>0.41666666666666669</v>
      </c>
      <c r="K1902" s="12">
        <v>2</v>
      </c>
      <c r="L1902" s="12">
        <v>30</v>
      </c>
      <c r="M1902" s="6" t="s">
        <v>1143</v>
      </c>
      <c r="N1902" s="12" t="str">
        <f>VLOOKUP(TablaCocina[[#This Row],[Número de Orden]],TablaSala[[Número de Orden]:[Cobro de la Orden]],2,FALSE)</f>
        <v>Sí</v>
      </c>
    </row>
    <row r="1903" spans="1:14">
      <c r="A1903" s="6">
        <v>767</v>
      </c>
      <c r="B1903" s="12">
        <v>10</v>
      </c>
      <c r="C1903" s="6" t="s">
        <v>116</v>
      </c>
      <c r="D1903" s="12" t="s">
        <v>1162</v>
      </c>
      <c r="E1903" s="6">
        <v>13</v>
      </c>
      <c r="F1903" s="12">
        <v>21</v>
      </c>
      <c r="G1903" s="12">
        <f>IF(TablaCocina[[#This Row],[Cobro de la orde]]="Sí",F1903*K1903,0)</f>
        <v>63</v>
      </c>
      <c r="H1903" s="12">
        <f>IF(TablaCocina[[#This Row],[Cobro de la orde]]="Sí",(F1903-E1903)*K1903,0)</f>
        <v>24</v>
      </c>
      <c r="I1903" s="12">
        <f>IF(TablaCocina[[#This Row],[Cobro de la orde]]="Sí",F1903*K1903,0)</f>
        <v>63</v>
      </c>
      <c r="J1903" s="46">
        <f>IF(TablaCocina[[#This Row],[Cobro de la orde]]="Sí",H1903/G1903,0)</f>
        <v>0.38095238095238093</v>
      </c>
      <c r="K1903" s="12">
        <v>3</v>
      </c>
      <c r="L1903" s="12">
        <v>43</v>
      </c>
      <c r="M1903" s="6" t="s">
        <v>1143</v>
      </c>
      <c r="N1903" s="12" t="str">
        <f>VLOOKUP(TablaCocina[[#This Row],[Número de Orden]],TablaSala[[Número de Orden]:[Cobro de la Orden]],2,FALSE)</f>
        <v>Sí</v>
      </c>
    </row>
    <row r="1904" spans="1:14">
      <c r="E1904" s="73">
        <f>SUM(TablaCocina[Costo Unitario])</f>
        <v>31418</v>
      </c>
      <c r="F1904" s="73">
        <f>SUM(TablaCocina[Precio Unitario])</f>
        <v>52657</v>
      </c>
      <c r="G1904" s="73">
        <f>SUM(TablaCocina[Total del pedido])</f>
        <v>86489</v>
      </c>
      <c r="H1904" s="73">
        <f>SUM(TablaCocina[Ganancia Neta])</f>
        <v>34882</v>
      </c>
      <c r="I1904" s="73">
        <f>SUM(TablaCocina[Ganancia Bruta])</f>
        <v>86489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01A0-96C0-4B8E-A3BE-082A28CA24F2}">
  <sheetPr>
    <tabColor theme="6" tint="0.79998168889431442"/>
  </sheetPr>
  <dimension ref="B2:G774"/>
  <sheetViews>
    <sheetView showGridLines="0" workbookViewId="0">
      <selection activeCell="I15" sqref="I15"/>
    </sheetView>
  </sheetViews>
  <sheetFormatPr baseColWidth="10" defaultRowHeight="14.25"/>
  <cols>
    <col min="2" max="2" width="19.19921875" bestFit="1" customWidth="1"/>
    <col min="3" max="3" width="27.53125" bestFit="1" customWidth="1"/>
    <col min="4" max="4" width="20.19921875" bestFit="1" customWidth="1"/>
    <col min="5" max="5" width="30" bestFit="1" customWidth="1"/>
  </cols>
  <sheetData>
    <row r="2" spans="2:7">
      <c r="B2" s="26" t="s">
        <v>1166</v>
      </c>
    </row>
    <row r="4" spans="2:7">
      <c r="B4" s="25" t="s">
        <v>1168</v>
      </c>
      <c r="G4" s="25"/>
    </row>
    <row r="5" spans="2:7" ht="14.65" thickBot="1"/>
    <row r="6" spans="2:7" ht="14.65" thickBot="1">
      <c r="B6" s="44" t="s">
        <v>14</v>
      </c>
      <c r="C6" s="34" t="s">
        <v>1169</v>
      </c>
      <c r="D6" s="35" t="s">
        <v>1170</v>
      </c>
      <c r="E6" s="36" t="s">
        <v>1171</v>
      </c>
    </row>
    <row r="7" spans="2:7">
      <c r="B7" s="11">
        <v>1</v>
      </c>
      <c r="C7" s="42">
        <v>57</v>
      </c>
      <c r="D7" s="32">
        <v>57</v>
      </c>
      <c r="E7" s="30">
        <f>D7/1440</f>
        <v>3.9583333333333331E-2</v>
      </c>
    </row>
    <row r="8" spans="2:7">
      <c r="B8" s="12">
        <v>2</v>
      </c>
      <c r="C8" s="27">
        <v>85</v>
      </c>
      <c r="D8" s="32">
        <v>85</v>
      </c>
      <c r="E8" s="30">
        <f t="shared" ref="E8:E71" si="0">D8/1440</f>
        <v>5.9027777777777776E-2</v>
      </c>
    </row>
    <row r="9" spans="2:7">
      <c r="B9" s="12">
        <v>3</v>
      </c>
      <c r="C9" s="27">
        <v>126</v>
      </c>
      <c r="D9" s="32">
        <v>126</v>
      </c>
      <c r="E9" s="30">
        <f t="shared" si="0"/>
        <v>8.7499999999999994E-2</v>
      </c>
    </row>
    <row r="10" spans="2:7">
      <c r="B10" s="12">
        <v>4</v>
      </c>
      <c r="C10" s="27">
        <v>40</v>
      </c>
      <c r="D10" s="32">
        <v>40</v>
      </c>
      <c r="E10" s="30">
        <f t="shared" si="0"/>
        <v>2.7777777777777776E-2</v>
      </c>
    </row>
    <row r="11" spans="2:7">
      <c r="B11" s="12">
        <v>5</v>
      </c>
      <c r="C11" s="27">
        <v>17</v>
      </c>
      <c r="D11" s="32">
        <v>17</v>
      </c>
      <c r="E11" s="30">
        <f t="shared" si="0"/>
        <v>1.1805555555555555E-2</v>
      </c>
    </row>
    <row r="12" spans="2:7">
      <c r="B12" s="12">
        <v>6</v>
      </c>
      <c r="C12" s="27">
        <v>11</v>
      </c>
      <c r="D12" s="32">
        <v>11</v>
      </c>
      <c r="E12" s="30">
        <f t="shared" si="0"/>
        <v>7.6388888888888886E-3</v>
      </c>
    </row>
    <row r="13" spans="2:7">
      <c r="B13" s="12">
        <v>7</v>
      </c>
      <c r="C13" s="27">
        <v>41</v>
      </c>
      <c r="D13" s="32">
        <v>41</v>
      </c>
      <c r="E13" s="30">
        <f t="shared" si="0"/>
        <v>2.8472222222222222E-2</v>
      </c>
    </row>
    <row r="14" spans="2:7">
      <c r="B14" s="12">
        <v>8</v>
      </c>
      <c r="C14" s="27">
        <v>55</v>
      </c>
      <c r="D14" s="32">
        <v>55</v>
      </c>
      <c r="E14" s="30">
        <f t="shared" si="0"/>
        <v>3.8194444444444448E-2</v>
      </c>
    </row>
    <row r="15" spans="2:7">
      <c r="B15" s="12">
        <v>9</v>
      </c>
      <c r="C15" s="27">
        <v>146</v>
      </c>
      <c r="D15" s="32">
        <v>146</v>
      </c>
      <c r="E15" s="30">
        <f t="shared" si="0"/>
        <v>0.10138888888888889</v>
      </c>
    </row>
    <row r="16" spans="2:7">
      <c r="B16" s="12">
        <v>10</v>
      </c>
      <c r="C16" s="27">
        <v>29</v>
      </c>
      <c r="D16" s="32">
        <v>29</v>
      </c>
      <c r="E16" s="30">
        <f t="shared" si="0"/>
        <v>2.013888888888889E-2</v>
      </c>
    </row>
    <row r="17" spans="2:5">
      <c r="B17" s="12">
        <v>11</v>
      </c>
      <c r="C17" s="27">
        <v>56</v>
      </c>
      <c r="D17" s="32">
        <v>56</v>
      </c>
      <c r="E17" s="30">
        <f t="shared" si="0"/>
        <v>3.888888888888889E-2</v>
      </c>
    </row>
    <row r="18" spans="2:5">
      <c r="B18" s="12">
        <v>12</v>
      </c>
      <c r="C18" s="27">
        <v>95</v>
      </c>
      <c r="D18" s="32">
        <v>95</v>
      </c>
      <c r="E18" s="30">
        <f t="shared" si="0"/>
        <v>6.5972222222222224E-2</v>
      </c>
    </row>
    <row r="19" spans="2:5">
      <c r="B19" s="12">
        <v>13</v>
      </c>
      <c r="C19" s="27">
        <v>59</v>
      </c>
      <c r="D19" s="32">
        <v>59</v>
      </c>
      <c r="E19" s="30">
        <f t="shared" si="0"/>
        <v>4.0972222222222222E-2</v>
      </c>
    </row>
    <row r="20" spans="2:5">
      <c r="B20" s="12">
        <v>14</v>
      </c>
      <c r="C20" s="27">
        <v>154</v>
      </c>
      <c r="D20" s="32">
        <v>154</v>
      </c>
      <c r="E20" s="30">
        <f t="shared" si="0"/>
        <v>0.10694444444444444</v>
      </c>
    </row>
    <row r="21" spans="2:5">
      <c r="B21" s="12">
        <v>15</v>
      </c>
      <c r="C21" s="27">
        <v>103</v>
      </c>
      <c r="D21" s="32">
        <v>103</v>
      </c>
      <c r="E21" s="30">
        <f t="shared" si="0"/>
        <v>7.1527777777777773E-2</v>
      </c>
    </row>
    <row r="22" spans="2:5">
      <c r="B22" s="12">
        <v>16</v>
      </c>
      <c r="C22" s="27">
        <v>38</v>
      </c>
      <c r="D22" s="32">
        <v>38</v>
      </c>
      <c r="E22" s="30">
        <f t="shared" si="0"/>
        <v>2.6388888888888889E-2</v>
      </c>
    </row>
    <row r="23" spans="2:5">
      <c r="B23" s="12">
        <v>17</v>
      </c>
      <c r="C23" s="27">
        <v>158</v>
      </c>
      <c r="D23" s="32">
        <v>158</v>
      </c>
      <c r="E23" s="30">
        <f t="shared" si="0"/>
        <v>0.10972222222222222</v>
      </c>
    </row>
    <row r="24" spans="2:5">
      <c r="B24" s="12">
        <v>18</v>
      </c>
      <c r="C24" s="27">
        <v>134</v>
      </c>
      <c r="D24" s="32">
        <v>134</v>
      </c>
      <c r="E24" s="30">
        <f t="shared" si="0"/>
        <v>9.3055555555555558E-2</v>
      </c>
    </row>
    <row r="25" spans="2:5">
      <c r="B25" s="12">
        <v>19</v>
      </c>
      <c r="C25" s="27">
        <v>44</v>
      </c>
      <c r="D25" s="32">
        <v>44</v>
      </c>
      <c r="E25" s="30">
        <f t="shared" si="0"/>
        <v>3.0555555555555555E-2</v>
      </c>
    </row>
    <row r="26" spans="2:5">
      <c r="B26" s="12">
        <v>20</v>
      </c>
      <c r="C26" s="27">
        <v>70</v>
      </c>
      <c r="D26" s="32">
        <v>70</v>
      </c>
      <c r="E26" s="30">
        <f t="shared" si="0"/>
        <v>4.8611111111111112E-2</v>
      </c>
    </row>
    <row r="27" spans="2:5">
      <c r="B27" s="12">
        <v>21</v>
      </c>
      <c r="C27" s="27">
        <v>152</v>
      </c>
      <c r="D27" s="32">
        <v>152</v>
      </c>
      <c r="E27" s="30">
        <f t="shared" si="0"/>
        <v>0.10555555555555556</v>
      </c>
    </row>
    <row r="28" spans="2:5">
      <c r="B28" s="12">
        <v>22</v>
      </c>
      <c r="C28" s="27">
        <v>123</v>
      </c>
      <c r="D28" s="32">
        <v>123</v>
      </c>
      <c r="E28" s="30">
        <f t="shared" si="0"/>
        <v>8.5416666666666669E-2</v>
      </c>
    </row>
    <row r="29" spans="2:5">
      <c r="B29" s="12">
        <v>23</v>
      </c>
      <c r="C29" s="27">
        <v>63</v>
      </c>
      <c r="D29" s="32">
        <v>63</v>
      </c>
      <c r="E29" s="30">
        <f t="shared" si="0"/>
        <v>4.3749999999999997E-2</v>
      </c>
    </row>
    <row r="30" spans="2:5">
      <c r="B30" s="12">
        <v>24</v>
      </c>
      <c r="C30" s="27">
        <v>180</v>
      </c>
      <c r="D30" s="32">
        <v>180</v>
      </c>
      <c r="E30" s="30">
        <f t="shared" si="0"/>
        <v>0.125</v>
      </c>
    </row>
    <row r="31" spans="2:5">
      <c r="B31" s="12">
        <v>25</v>
      </c>
      <c r="C31" s="27">
        <v>35</v>
      </c>
      <c r="D31" s="32">
        <v>35</v>
      </c>
      <c r="E31" s="30">
        <f t="shared" si="0"/>
        <v>2.4305555555555556E-2</v>
      </c>
    </row>
    <row r="32" spans="2:5">
      <c r="B32" s="12">
        <v>26</v>
      </c>
      <c r="C32" s="27">
        <v>109</v>
      </c>
      <c r="D32" s="32">
        <v>109</v>
      </c>
      <c r="E32" s="30">
        <f t="shared" si="0"/>
        <v>7.5694444444444439E-2</v>
      </c>
    </row>
    <row r="33" spans="2:5">
      <c r="B33" s="12">
        <v>27</v>
      </c>
      <c r="C33" s="27">
        <v>55</v>
      </c>
      <c r="D33" s="32">
        <v>55</v>
      </c>
      <c r="E33" s="30">
        <f t="shared" si="0"/>
        <v>3.8194444444444448E-2</v>
      </c>
    </row>
    <row r="34" spans="2:5">
      <c r="B34" s="12">
        <v>28</v>
      </c>
      <c r="C34" s="27">
        <v>56</v>
      </c>
      <c r="D34" s="32">
        <v>56</v>
      </c>
      <c r="E34" s="30">
        <f t="shared" si="0"/>
        <v>3.888888888888889E-2</v>
      </c>
    </row>
    <row r="35" spans="2:5">
      <c r="B35" s="12">
        <v>29</v>
      </c>
      <c r="C35" s="27">
        <v>71</v>
      </c>
      <c r="D35" s="32">
        <v>71</v>
      </c>
      <c r="E35" s="30">
        <f t="shared" si="0"/>
        <v>4.9305555555555554E-2</v>
      </c>
    </row>
    <row r="36" spans="2:5">
      <c r="B36" s="12">
        <v>30</v>
      </c>
      <c r="C36" s="27">
        <v>69</v>
      </c>
      <c r="D36" s="32">
        <v>69</v>
      </c>
      <c r="E36" s="30">
        <f t="shared" si="0"/>
        <v>4.791666666666667E-2</v>
      </c>
    </row>
    <row r="37" spans="2:5">
      <c r="B37" s="12">
        <v>31</v>
      </c>
      <c r="C37" s="27">
        <v>105</v>
      </c>
      <c r="D37" s="32">
        <v>105</v>
      </c>
      <c r="E37" s="30">
        <f t="shared" si="0"/>
        <v>7.2916666666666671E-2</v>
      </c>
    </row>
    <row r="38" spans="2:5">
      <c r="B38" s="12">
        <v>32</v>
      </c>
      <c r="C38" s="27">
        <v>128</v>
      </c>
      <c r="D38" s="32">
        <v>128</v>
      </c>
      <c r="E38" s="30">
        <f t="shared" si="0"/>
        <v>8.8888888888888892E-2</v>
      </c>
    </row>
    <row r="39" spans="2:5">
      <c r="B39" s="12">
        <v>33</v>
      </c>
      <c r="C39" s="27">
        <v>130</v>
      </c>
      <c r="D39" s="32">
        <v>130</v>
      </c>
      <c r="E39" s="30">
        <f t="shared" si="0"/>
        <v>9.0277777777777776E-2</v>
      </c>
    </row>
    <row r="40" spans="2:5">
      <c r="B40" s="12">
        <v>34</v>
      </c>
      <c r="C40" s="27">
        <v>65</v>
      </c>
      <c r="D40" s="32">
        <v>65</v>
      </c>
      <c r="E40" s="30">
        <f t="shared" si="0"/>
        <v>4.5138888888888888E-2</v>
      </c>
    </row>
    <row r="41" spans="2:5">
      <c r="B41" s="12">
        <v>35</v>
      </c>
      <c r="C41" s="27">
        <v>65</v>
      </c>
      <c r="D41" s="32">
        <v>65</v>
      </c>
      <c r="E41" s="30">
        <f t="shared" si="0"/>
        <v>4.5138888888888888E-2</v>
      </c>
    </row>
    <row r="42" spans="2:5">
      <c r="B42" s="12">
        <v>36</v>
      </c>
      <c r="C42" s="27">
        <v>38</v>
      </c>
      <c r="D42" s="32">
        <v>38</v>
      </c>
      <c r="E42" s="30">
        <f t="shared" si="0"/>
        <v>2.6388888888888889E-2</v>
      </c>
    </row>
    <row r="43" spans="2:5">
      <c r="B43" s="12">
        <v>37</v>
      </c>
      <c r="C43" s="27">
        <v>47</v>
      </c>
      <c r="D43" s="32">
        <v>47</v>
      </c>
      <c r="E43" s="30">
        <f t="shared" si="0"/>
        <v>3.2638888888888891E-2</v>
      </c>
    </row>
    <row r="44" spans="2:5">
      <c r="B44" s="12">
        <v>38</v>
      </c>
      <c r="C44" s="27">
        <v>98</v>
      </c>
      <c r="D44" s="32">
        <v>98</v>
      </c>
      <c r="E44" s="30">
        <f t="shared" si="0"/>
        <v>6.805555555555555E-2</v>
      </c>
    </row>
    <row r="45" spans="2:5">
      <c r="B45" s="12">
        <v>39</v>
      </c>
      <c r="C45" s="27">
        <v>57</v>
      </c>
      <c r="D45" s="32">
        <v>57</v>
      </c>
      <c r="E45" s="30">
        <f t="shared" si="0"/>
        <v>3.9583333333333331E-2</v>
      </c>
    </row>
    <row r="46" spans="2:5">
      <c r="B46" s="12">
        <v>40</v>
      </c>
      <c r="C46" s="27">
        <v>78</v>
      </c>
      <c r="D46" s="32">
        <v>78</v>
      </c>
      <c r="E46" s="30">
        <f t="shared" si="0"/>
        <v>5.4166666666666669E-2</v>
      </c>
    </row>
    <row r="47" spans="2:5">
      <c r="B47" s="12">
        <v>41</v>
      </c>
      <c r="C47" s="27">
        <v>89</v>
      </c>
      <c r="D47" s="32">
        <v>89</v>
      </c>
      <c r="E47" s="30">
        <f t="shared" si="0"/>
        <v>6.1805555555555558E-2</v>
      </c>
    </row>
    <row r="48" spans="2:5">
      <c r="B48" s="12">
        <v>42</v>
      </c>
      <c r="C48" s="27">
        <v>69</v>
      </c>
      <c r="D48" s="32">
        <v>69</v>
      </c>
      <c r="E48" s="30">
        <f t="shared" si="0"/>
        <v>4.791666666666667E-2</v>
      </c>
    </row>
    <row r="49" spans="2:5">
      <c r="B49" s="12">
        <v>43</v>
      </c>
      <c r="C49" s="27">
        <v>146</v>
      </c>
      <c r="D49" s="32">
        <v>146</v>
      </c>
      <c r="E49" s="30">
        <f t="shared" si="0"/>
        <v>0.10138888888888889</v>
      </c>
    </row>
    <row r="50" spans="2:5">
      <c r="B50" s="12">
        <v>44</v>
      </c>
      <c r="C50" s="27">
        <v>85</v>
      </c>
      <c r="D50" s="32">
        <v>85</v>
      </c>
      <c r="E50" s="30">
        <f t="shared" si="0"/>
        <v>5.9027777777777776E-2</v>
      </c>
    </row>
    <row r="51" spans="2:5">
      <c r="B51" s="12">
        <v>45</v>
      </c>
      <c r="C51" s="27">
        <v>47</v>
      </c>
      <c r="D51" s="32">
        <v>47</v>
      </c>
      <c r="E51" s="30">
        <f t="shared" si="0"/>
        <v>3.2638888888888891E-2</v>
      </c>
    </row>
    <row r="52" spans="2:5">
      <c r="B52" s="12">
        <v>46</v>
      </c>
      <c r="C52" s="27">
        <v>86</v>
      </c>
      <c r="D52" s="32">
        <v>86</v>
      </c>
      <c r="E52" s="30">
        <f t="shared" si="0"/>
        <v>5.9722222222222225E-2</v>
      </c>
    </row>
    <row r="53" spans="2:5">
      <c r="B53" s="12">
        <v>47</v>
      </c>
      <c r="C53" s="27">
        <v>87</v>
      </c>
      <c r="D53" s="32">
        <v>87</v>
      </c>
      <c r="E53" s="30">
        <f t="shared" si="0"/>
        <v>6.0416666666666667E-2</v>
      </c>
    </row>
    <row r="54" spans="2:5">
      <c r="B54" s="12">
        <v>48</v>
      </c>
      <c r="C54" s="27">
        <v>124</v>
      </c>
      <c r="D54" s="32">
        <v>124</v>
      </c>
      <c r="E54" s="30">
        <f t="shared" si="0"/>
        <v>8.611111111111111E-2</v>
      </c>
    </row>
    <row r="55" spans="2:5">
      <c r="B55" s="12">
        <v>49</v>
      </c>
      <c r="C55" s="27">
        <v>81</v>
      </c>
      <c r="D55" s="32">
        <v>81</v>
      </c>
      <c r="E55" s="30">
        <f t="shared" si="0"/>
        <v>5.6250000000000001E-2</v>
      </c>
    </row>
    <row r="56" spans="2:5" ht="14.65" thickBot="1">
      <c r="B56" s="13">
        <v>50</v>
      </c>
      <c r="C56" s="27">
        <v>21</v>
      </c>
      <c r="D56" s="32">
        <v>21</v>
      </c>
      <c r="E56" s="30">
        <f t="shared" si="0"/>
        <v>1.4583333333333334E-2</v>
      </c>
    </row>
    <row r="57" spans="2:5">
      <c r="B57" s="11">
        <v>51</v>
      </c>
      <c r="C57" s="27">
        <v>164</v>
      </c>
      <c r="D57" s="32">
        <v>164</v>
      </c>
      <c r="E57" s="30">
        <f t="shared" si="0"/>
        <v>0.11388888888888889</v>
      </c>
    </row>
    <row r="58" spans="2:5">
      <c r="B58" s="12">
        <v>52</v>
      </c>
      <c r="C58" s="27">
        <v>62</v>
      </c>
      <c r="D58" s="32">
        <v>62</v>
      </c>
      <c r="E58" s="30">
        <f t="shared" si="0"/>
        <v>4.3055555555555555E-2</v>
      </c>
    </row>
    <row r="59" spans="2:5">
      <c r="B59" s="12">
        <v>53</v>
      </c>
      <c r="C59" s="27">
        <v>112</v>
      </c>
      <c r="D59" s="32">
        <v>112</v>
      </c>
      <c r="E59" s="30">
        <f t="shared" si="0"/>
        <v>7.7777777777777779E-2</v>
      </c>
    </row>
    <row r="60" spans="2:5">
      <c r="B60" s="12">
        <v>54</v>
      </c>
      <c r="C60" s="27">
        <v>203</v>
      </c>
      <c r="D60" s="32">
        <v>203</v>
      </c>
      <c r="E60" s="30">
        <f t="shared" si="0"/>
        <v>0.14097222222222222</v>
      </c>
    </row>
    <row r="61" spans="2:5">
      <c r="B61" s="12">
        <v>55</v>
      </c>
      <c r="C61" s="27">
        <v>96</v>
      </c>
      <c r="D61" s="32">
        <v>96</v>
      </c>
      <c r="E61" s="30">
        <f t="shared" si="0"/>
        <v>6.6666666666666666E-2</v>
      </c>
    </row>
    <row r="62" spans="2:5">
      <c r="B62" s="12">
        <v>56</v>
      </c>
      <c r="C62" s="27">
        <v>78</v>
      </c>
      <c r="D62" s="32">
        <v>78</v>
      </c>
      <c r="E62" s="30">
        <f t="shared" si="0"/>
        <v>5.4166666666666669E-2</v>
      </c>
    </row>
    <row r="63" spans="2:5">
      <c r="B63" s="12">
        <v>57</v>
      </c>
      <c r="C63" s="27">
        <v>68</v>
      </c>
      <c r="D63" s="32">
        <v>68</v>
      </c>
      <c r="E63" s="30">
        <f t="shared" si="0"/>
        <v>4.7222222222222221E-2</v>
      </c>
    </row>
    <row r="64" spans="2:5">
      <c r="B64" s="12">
        <v>58</v>
      </c>
      <c r="C64" s="27">
        <v>73</v>
      </c>
      <c r="D64" s="32">
        <v>73</v>
      </c>
      <c r="E64" s="30">
        <f t="shared" si="0"/>
        <v>5.0694444444444445E-2</v>
      </c>
    </row>
    <row r="65" spans="2:5">
      <c r="B65" s="12">
        <v>59</v>
      </c>
      <c r="C65" s="27">
        <v>48</v>
      </c>
      <c r="D65" s="32">
        <v>48</v>
      </c>
      <c r="E65" s="30">
        <f t="shared" si="0"/>
        <v>3.3333333333333333E-2</v>
      </c>
    </row>
    <row r="66" spans="2:5">
      <c r="B66" s="12">
        <v>60</v>
      </c>
      <c r="C66" s="27">
        <v>43</v>
      </c>
      <c r="D66" s="32">
        <v>43</v>
      </c>
      <c r="E66" s="30">
        <f t="shared" si="0"/>
        <v>2.9861111111111113E-2</v>
      </c>
    </row>
    <row r="67" spans="2:5">
      <c r="B67" s="12">
        <v>61</v>
      </c>
      <c r="C67" s="27">
        <v>159</v>
      </c>
      <c r="D67" s="32">
        <v>159</v>
      </c>
      <c r="E67" s="30">
        <f t="shared" si="0"/>
        <v>0.11041666666666666</v>
      </c>
    </row>
    <row r="68" spans="2:5">
      <c r="B68" s="12">
        <v>62</v>
      </c>
      <c r="C68" s="27">
        <v>155</v>
      </c>
      <c r="D68" s="32">
        <v>155</v>
      </c>
      <c r="E68" s="30">
        <f t="shared" si="0"/>
        <v>0.1076388888888889</v>
      </c>
    </row>
    <row r="69" spans="2:5">
      <c r="B69" s="12">
        <v>63</v>
      </c>
      <c r="C69" s="27">
        <v>30</v>
      </c>
      <c r="D69" s="32">
        <v>30</v>
      </c>
      <c r="E69" s="30">
        <f t="shared" si="0"/>
        <v>2.0833333333333332E-2</v>
      </c>
    </row>
    <row r="70" spans="2:5">
      <c r="B70" s="12">
        <v>64</v>
      </c>
      <c r="C70" s="27">
        <v>82</v>
      </c>
      <c r="D70" s="32">
        <v>82</v>
      </c>
      <c r="E70" s="30">
        <f t="shared" si="0"/>
        <v>5.6944444444444443E-2</v>
      </c>
    </row>
    <row r="71" spans="2:5">
      <c r="B71" s="12">
        <v>65</v>
      </c>
      <c r="C71" s="27">
        <v>155</v>
      </c>
      <c r="D71" s="32">
        <v>155</v>
      </c>
      <c r="E71" s="30">
        <f t="shared" si="0"/>
        <v>0.1076388888888889</v>
      </c>
    </row>
    <row r="72" spans="2:5">
      <c r="B72" s="12">
        <v>66</v>
      </c>
      <c r="C72" s="27">
        <v>114</v>
      </c>
      <c r="D72" s="32">
        <v>114</v>
      </c>
      <c r="E72" s="30">
        <f t="shared" ref="E72:E135" si="1">D72/1440</f>
        <v>7.9166666666666663E-2</v>
      </c>
    </row>
    <row r="73" spans="2:5">
      <c r="B73" s="12">
        <v>67</v>
      </c>
      <c r="C73" s="27">
        <v>131</v>
      </c>
      <c r="D73" s="32">
        <v>131</v>
      </c>
      <c r="E73" s="30">
        <f t="shared" si="1"/>
        <v>9.0972222222222218E-2</v>
      </c>
    </row>
    <row r="74" spans="2:5">
      <c r="B74" s="12">
        <v>68</v>
      </c>
      <c r="C74" s="27">
        <v>145</v>
      </c>
      <c r="D74" s="32">
        <v>145</v>
      </c>
      <c r="E74" s="30">
        <f t="shared" si="1"/>
        <v>0.10069444444444445</v>
      </c>
    </row>
    <row r="75" spans="2:5">
      <c r="B75" s="12">
        <v>69</v>
      </c>
      <c r="C75" s="27">
        <v>92</v>
      </c>
      <c r="D75" s="32">
        <v>92</v>
      </c>
      <c r="E75" s="30">
        <f t="shared" si="1"/>
        <v>6.3888888888888884E-2</v>
      </c>
    </row>
    <row r="76" spans="2:5">
      <c r="B76" s="12">
        <v>70</v>
      </c>
      <c r="C76" s="27">
        <v>40</v>
      </c>
      <c r="D76" s="32">
        <v>40</v>
      </c>
      <c r="E76" s="30">
        <f t="shared" si="1"/>
        <v>2.7777777777777776E-2</v>
      </c>
    </row>
    <row r="77" spans="2:5">
      <c r="B77" s="12">
        <v>71</v>
      </c>
      <c r="C77" s="27">
        <v>49</v>
      </c>
      <c r="D77" s="32">
        <v>49</v>
      </c>
      <c r="E77" s="30">
        <f t="shared" si="1"/>
        <v>3.4027777777777775E-2</v>
      </c>
    </row>
    <row r="78" spans="2:5">
      <c r="B78" s="12">
        <v>72</v>
      </c>
      <c r="C78" s="27">
        <v>54</v>
      </c>
      <c r="D78" s="32">
        <v>54</v>
      </c>
      <c r="E78" s="30">
        <f t="shared" si="1"/>
        <v>3.7499999999999999E-2</v>
      </c>
    </row>
    <row r="79" spans="2:5">
      <c r="B79" s="12">
        <v>73</v>
      </c>
      <c r="C79" s="27">
        <v>20</v>
      </c>
      <c r="D79" s="32">
        <v>20</v>
      </c>
      <c r="E79" s="30">
        <f t="shared" si="1"/>
        <v>1.3888888888888888E-2</v>
      </c>
    </row>
    <row r="80" spans="2:5">
      <c r="B80" s="12">
        <v>74</v>
      </c>
      <c r="C80" s="27">
        <v>100</v>
      </c>
      <c r="D80" s="32">
        <v>100</v>
      </c>
      <c r="E80" s="30">
        <f t="shared" si="1"/>
        <v>6.9444444444444448E-2</v>
      </c>
    </row>
    <row r="81" spans="2:5">
      <c r="B81" s="12">
        <v>75</v>
      </c>
      <c r="C81" s="27">
        <v>51</v>
      </c>
      <c r="D81" s="32">
        <v>51</v>
      </c>
      <c r="E81" s="30">
        <f t="shared" si="1"/>
        <v>3.5416666666666666E-2</v>
      </c>
    </row>
    <row r="82" spans="2:5">
      <c r="B82" s="12">
        <v>76</v>
      </c>
      <c r="C82" s="27">
        <v>97</v>
      </c>
      <c r="D82" s="32">
        <v>97</v>
      </c>
      <c r="E82" s="30">
        <f t="shared" si="1"/>
        <v>6.7361111111111108E-2</v>
      </c>
    </row>
    <row r="83" spans="2:5">
      <c r="B83" s="12">
        <v>77</v>
      </c>
      <c r="C83" s="27">
        <v>97</v>
      </c>
      <c r="D83" s="32">
        <v>97</v>
      </c>
      <c r="E83" s="30">
        <f t="shared" si="1"/>
        <v>6.7361111111111108E-2</v>
      </c>
    </row>
    <row r="84" spans="2:5">
      <c r="B84" s="12">
        <v>78</v>
      </c>
      <c r="C84" s="27">
        <v>54</v>
      </c>
      <c r="D84" s="32">
        <v>54</v>
      </c>
      <c r="E84" s="30">
        <f t="shared" si="1"/>
        <v>3.7499999999999999E-2</v>
      </c>
    </row>
    <row r="85" spans="2:5">
      <c r="B85" s="12">
        <v>79</v>
      </c>
      <c r="C85" s="27">
        <v>96</v>
      </c>
      <c r="D85" s="32">
        <v>96</v>
      </c>
      <c r="E85" s="30">
        <f t="shared" si="1"/>
        <v>6.6666666666666666E-2</v>
      </c>
    </row>
    <row r="86" spans="2:5">
      <c r="B86" s="12">
        <v>80</v>
      </c>
      <c r="C86" s="27">
        <v>67</v>
      </c>
      <c r="D86" s="32">
        <v>67</v>
      </c>
      <c r="E86" s="30">
        <f t="shared" si="1"/>
        <v>4.6527777777777779E-2</v>
      </c>
    </row>
    <row r="87" spans="2:5">
      <c r="B87" s="12">
        <v>81</v>
      </c>
      <c r="C87" s="27">
        <v>59</v>
      </c>
      <c r="D87" s="32">
        <v>59</v>
      </c>
      <c r="E87" s="30">
        <f t="shared" si="1"/>
        <v>4.0972222222222222E-2</v>
      </c>
    </row>
    <row r="88" spans="2:5">
      <c r="B88" s="12">
        <v>82</v>
      </c>
      <c r="C88" s="27">
        <v>19</v>
      </c>
      <c r="D88" s="32">
        <v>19</v>
      </c>
      <c r="E88" s="30">
        <f t="shared" si="1"/>
        <v>1.3194444444444444E-2</v>
      </c>
    </row>
    <row r="89" spans="2:5">
      <c r="B89" s="12">
        <v>83</v>
      </c>
      <c r="C89" s="27">
        <v>94</v>
      </c>
      <c r="D89" s="32">
        <v>94</v>
      </c>
      <c r="E89" s="30">
        <f t="shared" si="1"/>
        <v>6.5277777777777782E-2</v>
      </c>
    </row>
    <row r="90" spans="2:5">
      <c r="B90" s="12">
        <v>84</v>
      </c>
      <c r="C90" s="27">
        <v>10</v>
      </c>
      <c r="D90" s="32">
        <v>10</v>
      </c>
      <c r="E90" s="30">
        <f t="shared" si="1"/>
        <v>6.9444444444444441E-3</v>
      </c>
    </row>
    <row r="91" spans="2:5">
      <c r="B91" s="12">
        <v>85</v>
      </c>
      <c r="C91" s="27">
        <v>142</v>
      </c>
      <c r="D91" s="32">
        <v>142</v>
      </c>
      <c r="E91" s="30">
        <f t="shared" si="1"/>
        <v>9.8611111111111108E-2</v>
      </c>
    </row>
    <row r="92" spans="2:5">
      <c r="B92" s="12">
        <v>86</v>
      </c>
      <c r="C92" s="27">
        <v>8</v>
      </c>
      <c r="D92" s="32">
        <v>8</v>
      </c>
      <c r="E92" s="30">
        <f t="shared" si="1"/>
        <v>5.5555555555555558E-3</v>
      </c>
    </row>
    <row r="93" spans="2:5">
      <c r="B93" s="12">
        <v>87</v>
      </c>
      <c r="C93" s="27">
        <v>71</v>
      </c>
      <c r="D93" s="32">
        <v>71</v>
      </c>
      <c r="E93" s="30">
        <f t="shared" si="1"/>
        <v>4.9305555555555554E-2</v>
      </c>
    </row>
    <row r="94" spans="2:5">
      <c r="B94" s="12">
        <v>88</v>
      </c>
      <c r="C94" s="27">
        <v>117</v>
      </c>
      <c r="D94" s="32">
        <v>117</v>
      </c>
      <c r="E94" s="30">
        <f t="shared" si="1"/>
        <v>8.1250000000000003E-2</v>
      </c>
    </row>
    <row r="95" spans="2:5">
      <c r="B95" s="12">
        <v>89</v>
      </c>
      <c r="C95" s="27">
        <v>142</v>
      </c>
      <c r="D95" s="32">
        <v>142</v>
      </c>
      <c r="E95" s="30">
        <f t="shared" si="1"/>
        <v>9.8611111111111108E-2</v>
      </c>
    </row>
    <row r="96" spans="2:5">
      <c r="B96" s="12">
        <v>90</v>
      </c>
      <c r="C96" s="27">
        <v>48</v>
      </c>
      <c r="D96" s="32">
        <v>48</v>
      </c>
      <c r="E96" s="30">
        <f t="shared" si="1"/>
        <v>3.3333333333333333E-2</v>
      </c>
    </row>
    <row r="97" spans="2:5">
      <c r="B97" s="12">
        <v>91</v>
      </c>
      <c r="C97" s="27">
        <v>132</v>
      </c>
      <c r="D97" s="32">
        <v>132</v>
      </c>
      <c r="E97" s="30">
        <f t="shared" si="1"/>
        <v>9.166666666666666E-2</v>
      </c>
    </row>
    <row r="98" spans="2:5">
      <c r="B98" s="12">
        <v>92</v>
      </c>
      <c r="C98" s="27">
        <v>42</v>
      </c>
      <c r="D98" s="32">
        <v>42</v>
      </c>
      <c r="E98" s="30">
        <f t="shared" si="1"/>
        <v>2.9166666666666667E-2</v>
      </c>
    </row>
    <row r="99" spans="2:5">
      <c r="B99" s="12">
        <v>93</v>
      </c>
      <c r="C99" s="27">
        <v>18</v>
      </c>
      <c r="D99" s="32">
        <v>18</v>
      </c>
      <c r="E99" s="30">
        <f t="shared" si="1"/>
        <v>1.2500000000000001E-2</v>
      </c>
    </row>
    <row r="100" spans="2:5">
      <c r="B100" s="12">
        <v>94</v>
      </c>
      <c r="C100" s="27">
        <v>129</v>
      </c>
      <c r="D100" s="32">
        <v>129</v>
      </c>
      <c r="E100" s="30">
        <f t="shared" si="1"/>
        <v>8.9583333333333334E-2</v>
      </c>
    </row>
    <row r="101" spans="2:5">
      <c r="B101" s="12">
        <v>95</v>
      </c>
      <c r="C101" s="27">
        <v>41</v>
      </c>
      <c r="D101" s="32">
        <v>41</v>
      </c>
      <c r="E101" s="30">
        <f t="shared" si="1"/>
        <v>2.8472222222222222E-2</v>
      </c>
    </row>
    <row r="102" spans="2:5">
      <c r="B102" s="12">
        <v>96</v>
      </c>
      <c r="C102" s="27">
        <v>76</v>
      </c>
      <c r="D102" s="32">
        <v>76</v>
      </c>
      <c r="E102" s="30">
        <f t="shared" si="1"/>
        <v>5.2777777777777778E-2</v>
      </c>
    </row>
    <row r="103" spans="2:5">
      <c r="B103" s="12">
        <v>97</v>
      </c>
      <c r="C103" s="27">
        <v>79</v>
      </c>
      <c r="D103" s="32">
        <v>79</v>
      </c>
      <c r="E103" s="30">
        <f t="shared" si="1"/>
        <v>5.486111111111111E-2</v>
      </c>
    </row>
    <row r="104" spans="2:5">
      <c r="B104" s="12">
        <v>98</v>
      </c>
      <c r="C104" s="27">
        <v>140</v>
      </c>
      <c r="D104" s="32">
        <v>140</v>
      </c>
      <c r="E104" s="30">
        <f t="shared" si="1"/>
        <v>9.7222222222222224E-2</v>
      </c>
    </row>
    <row r="105" spans="2:5">
      <c r="B105" s="12">
        <v>99</v>
      </c>
      <c r="C105" s="27">
        <v>86</v>
      </c>
      <c r="D105" s="32">
        <v>86</v>
      </c>
      <c r="E105" s="30">
        <f t="shared" si="1"/>
        <v>5.9722222222222225E-2</v>
      </c>
    </row>
    <row r="106" spans="2:5" ht="14.65" thickBot="1">
      <c r="B106" s="13">
        <v>100</v>
      </c>
      <c r="C106" s="27">
        <v>103</v>
      </c>
      <c r="D106" s="32">
        <v>103</v>
      </c>
      <c r="E106" s="30">
        <f t="shared" si="1"/>
        <v>7.1527777777777773E-2</v>
      </c>
    </row>
    <row r="107" spans="2:5">
      <c r="B107" s="11">
        <v>101</v>
      </c>
      <c r="C107" s="27">
        <v>134</v>
      </c>
      <c r="D107" s="32">
        <v>134</v>
      </c>
      <c r="E107" s="30">
        <f t="shared" si="1"/>
        <v>9.3055555555555558E-2</v>
      </c>
    </row>
    <row r="108" spans="2:5">
      <c r="B108" s="12">
        <v>102</v>
      </c>
      <c r="C108" s="27">
        <v>46</v>
      </c>
      <c r="D108" s="32">
        <v>46</v>
      </c>
      <c r="E108" s="30">
        <f t="shared" si="1"/>
        <v>3.1944444444444442E-2</v>
      </c>
    </row>
    <row r="109" spans="2:5">
      <c r="B109" s="12">
        <v>103</v>
      </c>
      <c r="C109" s="27">
        <v>99</v>
      </c>
      <c r="D109" s="32">
        <v>99</v>
      </c>
      <c r="E109" s="30">
        <f t="shared" si="1"/>
        <v>6.8750000000000006E-2</v>
      </c>
    </row>
    <row r="110" spans="2:5">
      <c r="B110" s="12">
        <v>104</v>
      </c>
      <c r="C110" s="27">
        <v>55</v>
      </c>
      <c r="D110" s="32">
        <v>55</v>
      </c>
      <c r="E110" s="30">
        <f t="shared" si="1"/>
        <v>3.8194444444444448E-2</v>
      </c>
    </row>
    <row r="111" spans="2:5">
      <c r="B111" s="12">
        <v>105</v>
      </c>
      <c r="C111" s="27">
        <v>43</v>
      </c>
      <c r="D111" s="32">
        <v>43</v>
      </c>
      <c r="E111" s="30">
        <f t="shared" si="1"/>
        <v>2.9861111111111113E-2</v>
      </c>
    </row>
    <row r="112" spans="2:5">
      <c r="B112" s="12">
        <v>106</v>
      </c>
      <c r="C112" s="27">
        <v>29</v>
      </c>
      <c r="D112" s="32">
        <v>29</v>
      </c>
      <c r="E112" s="30">
        <f t="shared" si="1"/>
        <v>2.013888888888889E-2</v>
      </c>
    </row>
    <row r="113" spans="2:5">
      <c r="B113" s="12">
        <v>107</v>
      </c>
      <c r="C113" s="27">
        <v>141</v>
      </c>
      <c r="D113" s="32">
        <v>141</v>
      </c>
      <c r="E113" s="30">
        <f t="shared" si="1"/>
        <v>9.7916666666666666E-2</v>
      </c>
    </row>
    <row r="114" spans="2:5">
      <c r="B114" s="12">
        <v>108</v>
      </c>
      <c r="C114" s="27">
        <v>115</v>
      </c>
      <c r="D114" s="32">
        <v>115</v>
      </c>
      <c r="E114" s="30">
        <f t="shared" si="1"/>
        <v>7.9861111111111105E-2</v>
      </c>
    </row>
    <row r="115" spans="2:5">
      <c r="B115" s="12">
        <v>109</v>
      </c>
      <c r="C115" s="27">
        <v>118</v>
      </c>
      <c r="D115" s="32">
        <v>118</v>
      </c>
      <c r="E115" s="30">
        <f t="shared" si="1"/>
        <v>8.1944444444444445E-2</v>
      </c>
    </row>
    <row r="116" spans="2:5">
      <c r="B116" s="12">
        <v>110</v>
      </c>
      <c r="C116" s="27">
        <v>121</v>
      </c>
      <c r="D116" s="32">
        <v>121</v>
      </c>
      <c r="E116" s="30">
        <f t="shared" si="1"/>
        <v>8.4027777777777785E-2</v>
      </c>
    </row>
    <row r="117" spans="2:5">
      <c r="B117" s="12">
        <v>111</v>
      </c>
      <c r="C117" s="27">
        <v>137</v>
      </c>
      <c r="D117" s="32">
        <v>137</v>
      </c>
      <c r="E117" s="30">
        <f t="shared" si="1"/>
        <v>9.5138888888888884E-2</v>
      </c>
    </row>
    <row r="118" spans="2:5">
      <c r="B118" s="12">
        <v>112</v>
      </c>
      <c r="C118" s="27">
        <v>16</v>
      </c>
      <c r="D118" s="32">
        <v>16</v>
      </c>
      <c r="E118" s="30">
        <f t="shared" si="1"/>
        <v>1.1111111111111112E-2</v>
      </c>
    </row>
    <row r="119" spans="2:5">
      <c r="B119" s="12">
        <v>113</v>
      </c>
      <c r="C119" s="27">
        <v>51</v>
      </c>
      <c r="D119" s="32">
        <v>51</v>
      </c>
      <c r="E119" s="30">
        <f t="shared" si="1"/>
        <v>3.5416666666666666E-2</v>
      </c>
    </row>
    <row r="120" spans="2:5">
      <c r="B120" s="12">
        <v>114</v>
      </c>
      <c r="C120" s="27">
        <v>131</v>
      </c>
      <c r="D120" s="32">
        <v>131</v>
      </c>
      <c r="E120" s="30">
        <f t="shared" si="1"/>
        <v>9.0972222222222218E-2</v>
      </c>
    </row>
    <row r="121" spans="2:5">
      <c r="B121" s="12">
        <v>115</v>
      </c>
      <c r="C121" s="27">
        <v>98</v>
      </c>
      <c r="D121" s="32">
        <v>98</v>
      </c>
      <c r="E121" s="30">
        <f t="shared" si="1"/>
        <v>6.805555555555555E-2</v>
      </c>
    </row>
    <row r="122" spans="2:5">
      <c r="B122" s="12">
        <v>116</v>
      </c>
      <c r="C122" s="27">
        <v>129</v>
      </c>
      <c r="D122" s="32">
        <v>129</v>
      </c>
      <c r="E122" s="30">
        <f t="shared" si="1"/>
        <v>8.9583333333333334E-2</v>
      </c>
    </row>
    <row r="123" spans="2:5">
      <c r="B123" s="12">
        <v>117</v>
      </c>
      <c r="C123" s="27">
        <v>8</v>
      </c>
      <c r="D123" s="32">
        <v>8</v>
      </c>
      <c r="E123" s="30">
        <f t="shared" si="1"/>
        <v>5.5555555555555558E-3</v>
      </c>
    </row>
    <row r="124" spans="2:5">
      <c r="B124" s="12">
        <v>118</v>
      </c>
      <c r="C124" s="27">
        <v>136</v>
      </c>
      <c r="D124" s="32">
        <v>136</v>
      </c>
      <c r="E124" s="30">
        <f t="shared" si="1"/>
        <v>9.4444444444444442E-2</v>
      </c>
    </row>
    <row r="125" spans="2:5">
      <c r="B125" s="12">
        <v>119</v>
      </c>
      <c r="C125" s="27">
        <v>54</v>
      </c>
      <c r="D125" s="32">
        <v>54</v>
      </c>
      <c r="E125" s="30">
        <f t="shared" si="1"/>
        <v>3.7499999999999999E-2</v>
      </c>
    </row>
    <row r="126" spans="2:5">
      <c r="B126" s="12">
        <v>120</v>
      </c>
      <c r="C126" s="27">
        <v>97</v>
      </c>
      <c r="D126" s="32">
        <v>97</v>
      </c>
      <c r="E126" s="30">
        <f t="shared" si="1"/>
        <v>6.7361111111111108E-2</v>
      </c>
    </row>
    <row r="127" spans="2:5">
      <c r="B127" s="12">
        <v>121</v>
      </c>
      <c r="C127" s="27">
        <v>38</v>
      </c>
      <c r="D127" s="32">
        <v>38</v>
      </c>
      <c r="E127" s="30">
        <f t="shared" si="1"/>
        <v>2.6388888888888889E-2</v>
      </c>
    </row>
    <row r="128" spans="2:5">
      <c r="B128" s="12">
        <v>122</v>
      </c>
      <c r="C128" s="27">
        <v>32</v>
      </c>
      <c r="D128" s="32">
        <v>32</v>
      </c>
      <c r="E128" s="30">
        <f t="shared" si="1"/>
        <v>2.2222222222222223E-2</v>
      </c>
    </row>
    <row r="129" spans="2:5">
      <c r="B129" s="12">
        <v>123</v>
      </c>
      <c r="C129" s="27">
        <v>33</v>
      </c>
      <c r="D129" s="32">
        <v>33</v>
      </c>
      <c r="E129" s="30">
        <f t="shared" si="1"/>
        <v>2.2916666666666665E-2</v>
      </c>
    </row>
    <row r="130" spans="2:5">
      <c r="B130" s="12">
        <v>124</v>
      </c>
      <c r="C130" s="27">
        <v>138</v>
      </c>
      <c r="D130" s="32">
        <v>138</v>
      </c>
      <c r="E130" s="30">
        <f t="shared" si="1"/>
        <v>9.583333333333334E-2</v>
      </c>
    </row>
    <row r="131" spans="2:5">
      <c r="B131" s="12">
        <v>125</v>
      </c>
      <c r="C131" s="27">
        <v>84</v>
      </c>
      <c r="D131" s="32">
        <v>84</v>
      </c>
      <c r="E131" s="30">
        <f t="shared" si="1"/>
        <v>5.8333333333333334E-2</v>
      </c>
    </row>
    <row r="132" spans="2:5">
      <c r="B132" s="12">
        <v>126</v>
      </c>
      <c r="C132" s="27">
        <v>139</v>
      </c>
      <c r="D132" s="32">
        <v>139</v>
      </c>
      <c r="E132" s="30">
        <f t="shared" si="1"/>
        <v>9.6527777777777782E-2</v>
      </c>
    </row>
    <row r="133" spans="2:5">
      <c r="B133" s="12">
        <v>127</v>
      </c>
      <c r="C133" s="27">
        <v>30</v>
      </c>
      <c r="D133" s="32">
        <v>30</v>
      </c>
      <c r="E133" s="30">
        <f t="shared" si="1"/>
        <v>2.0833333333333332E-2</v>
      </c>
    </row>
    <row r="134" spans="2:5">
      <c r="B134" s="12">
        <v>128</v>
      </c>
      <c r="C134" s="27">
        <v>172</v>
      </c>
      <c r="D134" s="32">
        <v>172</v>
      </c>
      <c r="E134" s="30">
        <f t="shared" si="1"/>
        <v>0.11944444444444445</v>
      </c>
    </row>
    <row r="135" spans="2:5">
      <c r="B135" s="12">
        <v>129</v>
      </c>
      <c r="C135" s="27">
        <v>80</v>
      </c>
      <c r="D135" s="32">
        <v>80</v>
      </c>
      <c r="E135" s="30">
        <f t="shared" si="1"/>
        <v>5.5555555555555552E-2</v>
      </c>
    </row>
    <row r="136" spans="2:5">
      <c r="B136" s="12">
        <v>130</v>
      </c>
      <c r="C136" s="27">
        <v>25</v>
      </c>
      <c r="D136" s="32">
        <v>25</v>
      </c>
      <c r="E136" s="30">
        <f t="shared" ref="E136:E199" si="2">D136/1440</f>
        <v>1.7361111111111112E-2</v>
      </c>
    </row>
    <row r="137" spans="2:5">
      <c r="B137" s="12">
        <v>131</v>
      </c>
      <c r="C137" s="27">
        <v>120</v>
      </c>
      <c r="D137" s="32">
        <v>120</v>
      </c>
      <c r="E137" s="30">
        <f t="shared" si="2"/>
        <v>8.3333333333333329E-2</v>
      </c>
    </row>
    <row r="138" spans="2:5">
      <c r="B138" s="12">
        <v>132</v>
      </c>
      <c r="C138" s="27">
        <v>102</v>
      </c>
      <c r="D138" s="32">
        <v>102</v>
      </c>
      <c r="E138" s="30">
        <f t="shared" si="2"/>
        <v>7.0833333333333331E-2</v>
      </c>
    </row>
    <row r="139" spans="2:5">
      <c r="B139" s="12">
        <v>133</v>
      </c>
      <c r="C139" s="27">
        <v>107</v>
      </c>
      <c r="D139" s="32">
        <v>107</v>
      </c>
      <c r="E139" s="30">
        <f t="shared" si="2"/>
        <v>7.4305555555555555E-2</v>
      </c>
    </row>
    <row r="140" spans="2:5">
      <c r="B140" s="12">
        <v>134</v>
      </c>
      <c r="C140" s="27">
        <v>48</v>
      </c>
      <c r="D140" s="32">
        <v>48</v>
      </c>
      <c r="E140" s="30">
        <f t="shared" si="2"/>
        <v>3.3333333333333333E-2</v>
      </c>
    </row>
    <row r="141" spans="2:5">
      <c r="B141" s="12">
        <v>135</v>
      </c>
      <c r="C141" s="27">
        <v>88</v>
      </c>
      <c r="D141" s="32">
        <v>88</v>
      </c>
      <c r="E141" s="30">
        <f t="shared" si="2"/>
        <v>6.1111111111111109E-2</v>
      </c>
    </row>
    <row r="142" spans="2:5">
      <c r="B142" s="12">
        <v>136</v>
      </c>
      <c r="C142" s="27">
        <v>13</v>
      </c>
      <c r="D142" s="32">
        <v>13</v>
      </c>
      <c r="E142" s="30">
        <f t="shared" si="2"/>
        <v>9.0277777777777769E-3</v>
      </c>
    </row>
    <row r="143" spans="2:5">
      <c r="B143" s="12">
        <v>137</v>
      </c>
      <c r="C143" s="27">
        <v>41</v>
      </c>
      <c r="D143" s="32">
        <v>41</v>
      </c>
      <c r="E143" s="30">
        <f t="shared" si="2"/>
        <v>2.8472222222222222E-2</v>
      </c>
    </row>
    <row r="144" spans="2:5">
      <c r="B144" s="12">
        <v>138</v>
      </c>
      <c r="C144" s="27">
        <v>97</v>
      </c>
      <c r="D144" s="32">
        <v>97</v>
      </c>
      <c r="E144" s="30">
        <f t="shared" si="2"/>
        <v>6.7361111111111108E-2</v>
      </c>
    </row>
    <row r="145" spans="2:5">
      <c r="B145" s="12">
        <v>139</v>
      </c>
      <c r="C145" s="27">
        <v>26</v>
      </c>
      <c r="D145" s="32">
        <v>26</v>
      </c>
      <c r="E145" s="30">
        <f t="shared" si="2"/>
        <v>1.8055555555555554E-2</v>
      </c>
    </row>
    <row r="146" spans="2:5">
      <c r="B146" s="12">
        <v>140</v>
      </c>
      <c r="C146" s="27">
        <v>118</v>
      </c>
      <c r="D146" s="32">
        <v>118</v>
      </c>
      <c r="E146" s="30">
        <f t="shared" si="2"/>
        <v>8.1944444444444445E-2</v>
      </c>
    </row>
    <row r="147" spans="2:5">
      <c r="B147" s="12">
        <v>141</v>
      </c>
      <c r="C147" s="27">
        <v>28</v>
      </c>
      <c r="D147" s="32">
        <v>28</v>
      </c>
      <c r="E147" s="30">
        <f t="shared" si="2"/>
        <v>1.9444444444444445E-2</v>
      </c>
    </row>
    <row r="148" spans="2:5">
      <c r="B148" s="12">
        <v>142</v>
      </c>
      <c r="C148" s="27">
        <v>70</v>
      </c>
      <c r="D148" s="32">
        <v>70</v>
      </c>
      <c r="E148" s="30">
        <f t="shared" si="2"/>
        <v>4.8611111111111112E-2</v>
      </c>
    </row>
    <row r="149" spans="2:5">
      <c r="B149" s="12">
        <v>143</v>
      </c>
      <c r="C149" s="27">
        <v>16</v>
      </c>
      <c r="D149" s="32">
        <v>16</v>
      </c>
      <c r="E149" s="30">
        <f t="shared" si="2"/>
        <v>1.1111111111111112E-2</v>
      </c>
    </row>
    <row r="150" spans="2:5">
      <c r="B150" s="12">
        <v>144</v>
      </c>
      <c r="C150" s="27">
        <v>150</v>
      </c>
      <c r="D150" s="32">
        <v>150</v>
      </c>
      <c r="E150" s="30">
        <f t="shared" si="2"/>
        <v>0.10416666666666667</v>
      </c>
    </row>
    <row r="151" spans="2:5">
      <c r="B151" s="12">
        <v>145</v>
      </c>
      <c r="C151" s="27">
        <v>106</v>
      </c>
      <c r="D151" s="32">
        <v>106</v>
      </c>
      <c r="E151" s="30">
        <f t="shared" si="2"/>
        <v>7.3611111111111113E-2</v>
      </c>
    </row>
    <row r="152" spans="2:5">
      <c r="B152" s="12">
        <v>146</v>
      </c>
      <c r="C152" s="27">
        <v>47</v>
      </c>
      <c r="D152" s="32">
        <v>47</v>
      </c>
      <c r="E152" s="30">
        <f t="shared" si="2"/>
        <v>3.2638888888888891E-2</v>
      </c>
    </row>
    <row r="153" spans="2:5">
      <c r="B153" s="12">
        <v>147</v>
      </c>
      <c r="C153" s="27">
        <v>33</v>
      </c>
      <c r="D153" s="32">
        <v>33</v>
      </c>
      <c r="E153" s="30">
        <f t="shared" si="2"/>
        <v>2.2916666666666665E-2</v>
      </c>
    </row>
    <row r="154" spans="2:5">
      <c r="B154" s="12">
        <v>148</v>
      </c>
      <c r="C154" s="27">
        <v>159</v>
      </c>
      <c r="D154" s="32">
        <v>159</v>
      </c>
      <c r="E154" s="30">
        <f t="shared" si="2"/>
        <v>0.11041666666666666</v>
      </c>
    </row>
    <row r="155" spans="2:5">
      <c r="B155" s="12">
        <v>149</v>
      </c>
      <c r="C155" s="27">
        <v>139</v>
      </c>
      <c r="D155" s="32">
        <v>139</v>
      </c>
      <c r="E155" s="30">
        <f t="shared" si="2"/>
        <v>9.6527777777777782E-2</v>
      </c>
    </row>
    <row r="156" spans="2:5" ht="14.65" thickBot="1">
      <c r="B156" s="13">
        <v>150</v>
      </c>
      <c r="C156" s="27">
        <v>106</v>
      </c>
      <c r="D156" s="32">
        <v>106</v>
      </c>
      <c r="E156" s="30">
        <f t="shared" si="2"/>
        <v>7.3611111111111113E-2</v>
      </c>
    </row>
    <row r="157" spans="2:5">
      <c r="B157" s="11">
        <v>151</v>
      </c>
      <c r="C157" s="27">
        <v>19</v>
      </c>
      <c r="D157" s="32">
        <v>19</v>
      </c>
      <c r="E157" s="30">
        <f t="shared" si="2"/>
        <v>1.3194444444444444E-2</v>
      </c>
    </row>
    <row r="158" spans="2:5">
      <c r="B158" s="12">
        <v>152</v>
      </c>
      <c r="C158" s="27">
        <v>12</v>
      </c>
      <c r="D158" s="32">
        <v>12</v>
      </c>
      <c r="E158" s="30">
        <f t="shared" si="2"/>
        <v>8.3333333333333332E-3</v>
      </c>
    </row>
    <row r="159" spans="2:5">
      <c r="B159" s="12">
        <v>153</v>
      </c>
      <c r="C159" s="27">
        <v>89</v>
      </c>
      <c r="D159" s="32">
        <v>89</v>
      </c>
      <c r="E159" s="30">
        <f t="shared" si="2"/>
        <v>6.1805555555555558E-2</v>
      </c>
    </row>
    <row r="160" spans="2:5">
      <c r="B160" s="12">
        <v>154</v>
      </c>
      <c r="C160" s="27">
        <v>82</v>
      </c>
      <c r="D160" s="32">
        <v>82</v>
      </c>
      <c r="E160" s="30">
        <f t="shared" si="2"/>
        <v>5.6944444444444443E-2</v>
      </c>
    </row>
    <row r="161" spans="2:5">
      <c r="B161" s="12">
        <v>155</v>
      </c>
      <c r="C161" s="27">
        <v>100</v>
      </c>
      <c r="D161" s="32">
        <v>100</v>
      </c>
      <c r="E161" s="30">
        <f t="shared" si="2"/>
        <v>6.9444444444444448E-2</v>
      </c>
    </row>
    <row r="162" spans="2:5">
      <c r="B162" s="12">
        <v>156</v>
      </c>
      <c r="C162" s="27">
        <v>6</v>
      </c>
      <c r="D162" s="32">
        <v>6</v>
      </c>
      <c r="E162" s="30">
        <f t="shared" si="2"/>
        <v>4.1666666666666666E-3</v>
      </c>
    </row>
    <row r="163" spans="2:5">
      <c r="B163" s="12">
        <v>157</v>
      </c>
      <c r="C163" s="27">
        <v>150</v>
      </c>
      <c r="D163" s="32">
        <v>150</v>
      </c>
      <c r="E163" s="30">
        <f t="shared" si="2"/>
        <v>0.10416666666666667</v>
      </c>
    </row>
    <row r="164" spans="2:5">
      <c r="B164" s="12">
        <v>158</v>
      </c>
      <c r="C164" s="27">
        <v>135</v>
      </c>
      <c r="D164" s="32">
        <v>135</v>
      </c>
      <c r="E164" s="30">
        <f t="shared" si="2"/>
        <v>9.375E-2</v>
      </c>
    </row>
    <row r="165" spans="2:5">
      <c r="B165" s="12">
        <v>159</v>
      </c>
      <c r="C165" s="27">
        <v>74</v>
      </c>
      <c r="D165" s="32">
        <v>74</v>
      </c>
      <c r="E165" s="30">
        <f t="shared" si="2"/>
        <v>5.1388888888888887E-2</v>
      </c>
    </row>
    <row r="166" spans="2:5">
      <c r="B166" s="12">
        <v>160</v>
      </c>
      <c r="C166" s="27">
        <v>67</v>
      </c>
      <c r="D166" s="32">
        <v>67</v>
      </c>
      <c r="E166" s="30">
        <f t="shared" si="2"/>
        <v>4.6527777777777779E-2</v>
      </c>
    </row>
    <row r="167" spans="2:5">
      <c r="B167" s="12">
        <v>161</v>
      </c>
      <c r="C167" s="27">
        <v>57</v>
      </c>
      <c r="D167" s="32">
        <v>57</v>
      </c>
      <c r="E167" s="30">
        <f t="shared" si="2"/>
        <v>3.9583333333333331E-2</v>
      </c>
    </row>
    <row r="168" spans="2:5">
      <c r="B168" s="12">
        <v>162</v>
      </c>
      <c r="C168" s="27">
        <v>25</v>
      </c>
      <c r="D168" s="32">
        <v>25</v>
      </c>
      <c r="E168" s="30">
        <f t="shared" si="2"/>
        <v>1.7361111111111112E-2</v>
      </c>
    </row>
    <row r="169" spans="2:5">
      <c r="B169" s="12">
        <v>163</v>
      </c>
      <c r="C169" s="27">
        <v>71</v>
      </c>
      <c r="D169" s="32">
        <v>71</v>
      </c>
      <c r="E169" s="30">
        <f t="shared" si="2"/>
        <v>4.9305555555555554E-2</v>
      </c>
    </row>
    <row r="170" spans="2:5">
      <c r="B170" s="12">
        <v>164</v>
      </c>
      <c r="C170" s="27">
        <v>105</v>
      </c>
      <c r="D170" s="32">
        <v>105</v>
      </c>
      <c r="E170" s="30">
        <f t="shared" si="2"/>
        <v>7.2916666666666671E-2</v>
      </c>
    </row>
    <row r="171" spans="2:5">
      <c r="B171" s="12">
        <v>165</v>
      </c>
      <c r="C171" s="27">
        <v>56</v>
      </c>
      <c r="D171" s="32">
        <v>56</v>
      </c>
      <c r="E171" s="30">
        <f t="shared" si="2"/>
        <v>3.888888888888889E-2</v>
      </c>
    </row>
    <row r="172" spans="2:5">
      <c r="B172" s="12">
        <v>166</v>
      </c>
      <c r="C172" s="27">
        <v>22</v>
      </c>
      <c r="D172" s="32">
        <v>22</v>
      </c>
      <c r="E172" s="30">
        <f t="shared" si="2"/>
        <v>1.5277777777777777E-2</v>
      </c>
    </row>
    <row r="173" spans="2:5">
      <c r="B173" s="12">
        <v>167</v>
      </c>
      <c r="C173" s="27">
        <v>76</v>
      </c>
      <c r="D173" s="32">
        <v>76</v>
      </c>
      <c r="E173" s="30">
        <f t="shared" si="2"/>
        <v>5.2777777777777778E-2</v>
      </c>
    </row>
    <row r="174" spans="2:5">
      <c r="B174" s="12">
        <v>168</v>
      </c>
      <c r="C174" s="27">
        <v>7</v>
      </c>
      <c r="D174" s="32">
        <v>7</v>
      </c>
      <c r="E174" s="30">
        <f t="shared" si="2"/>
        <v>4.8611111111111112E-3</v>
      </c>
    </row>
    <row r="175" spans="2:5">
      <c r="B175" s="12">
        <v>169</v>
      </c>
      <c r="C175" s="27">
        <v>110</v>
      </c>
      <c r="D175" s="32">
        <v>110</v>
      </c>
      <c r="E175" s="30">
        <f t="shared" si="2"/>
        <v>7.6388888888888895E-2</v>
      </c>
    </row>
    <row r="176" spans="2:5">
      <c r="B176" s="12">
        <v>170</v>
      </c>
      <c r="C176" s="27">
        <v>73</v>
      </c>
      <c r="D176" s="32">
        <v>73</v>
      </c>
      <c r="E176" s="30">
        <f t="shared" si="2"/>
        <v>5.0694444444444445E-2</v>
      </c>
    </row>
    <row r="177" spans="2:5">
      <c r="B177" s="12">
        <v>171</v>
      </c>
      <c r="C177" s="27">
        <v>51</v>
      </c>
      <c r="D177" s="32">
        <v>51</v>
      </c>
      <c r="E177" s="30">
        <f t="shared" si="2"/>
        <v>3.5416666666666666E-2</v>
      </c>
    </row>
    <row r="178" spans="2:5">
      <c r="B178" s="12">
        <v>172</v>
      </c>
      <c r="C178" s="27">
        <v>27</v>
      </c>
      <c r="D178" s="32">
        <v>27</v>
      </c>
      <c r="E178" s="30">
        <f t="shared" si="2"/>
        <v>1.8749999999999999E-2</v>
      </c>
    </row>
    <row r="179" spans="2:5">
      <c r="B179" s="12">
        <v>173</v>
      </c>
      <c r="C179" s="27">
        <v>67</v>
      </c>
      <c r="D179" s="32">
        <v>67</v>
      </c>
      <c r="E179" s="30">
        <f t="shared" si="2"/>
        <v>4.6527777777777779E-2</v>
      </c>
    </row>
    <row r="180" spans="2:5">
      <c r="B180" s="12">
        <v>174</v>
      </c>
      <c r="C180" s="27">
        <v>12</v>
      </c>
      <c r="D180" s="32">
        <v>12</v>
      </c>
      <c r="E180" s="30">
        <f t="shared" si="2"/>
        <v>8.3333333333333332E-3</v>
      </c>
    </row>
    <row r="181" spans="2:5">
      <c r="B181" s="12">
        <v>175</v>
      </c>
      <c r="C181" s="27">
        <v>47</v>
      </c>
      <c r="D181" s="32">
        <v>47</v>
      </c>
      <c r="E181" s="30">
        <f t="shared" si="2"/>
        <v>3.2638888888888891E-2</v>
      </c>
    </row>
    <row r="182" spans="2:5">
      <c r="B182" s="12">
        <v>176</v>
      </c>
      <c r="C182" s="27">
        <v>48</v>
      </c>
      <c r="D182" s="32">
        <v>48</v>
      </c>
      <c r="E182" s="30">
        <f t="shared" si="2"/>
        <v>3.3333333333333333E-2</v>
      </c>
    </row>
    <row r="183" spans="2:5">
      <c r="B183" s="12">
        <v>177</v>
      </c>
      <c r="C183" s="27">
        <v>142</v>
      </c>
      <c r="D183" s="32">
        <v>142</v>
      </c>
      <c r="E183" s="30">
        <f t="shared" si="2"/>
        <v>9.8611111111111108E-2</v>
      </c>
    </row>
    <row r="184" spans="2:5">
      <c r="B184" s="12">
        <v>178</v>
      </c>
      <c r="C184" s="27">
        <v>146</v>
      </c>
      <c r="D184" s="32">
        <v>146</v>
      </c>
      <c r="E184" s="30">
        <f t="shared" si="2"/>
        <v>0.10138888888888889</v>
      </c>
    </row>
    <row r="185" spans="2:5">
      <c r="B185" s="12">
        <v>179</v>
      </c>
      <c r="C185" s="27">
        <v>26</v>
      </c>
      <c r="D185" s="32">
        <v>26</v>
      </c>
      <c r="E185" s="30">
        <f t="shared" si="2"/>
        <v>1.8055555555555554E-2</v>
      </c>
    </row>
    <row r="186" spans="2:5">
      <c r="B186" s="12">
        <v>180</v>
      </c>
      <c r="C186" s="27">
        <v>161</v>
      </c>
      <c r="D186" s="32">
        <v>161</v>
      </c>
      <c r="E186" s="30">
        <f t="shared" si="2"/>
        <v>0.11180555555555556</v>
      </c>
    </row>
    <row r="187" spans="2:5">
      <c r="B187" s="12">
        <v>181</v>
      </c>
      <c r="C187" s="27">
        <v>55</v>
      </c>
      <c r="D187" s="32">
        <v>55</v>
      </c>
      <c r="E187" s="30">
        <f t="shared" si="2"/>
        <v>3.8194444444444448E-2</v>
      </c>
    </row>
    <row r="188" spans="2:5">
      <c r="B188" s="12">
        <v>182</v>
      </c>
      <c r="C188" s="27">
        <v>11</v>
      </c>
      <c r="D188" s="32">
        <v>11</v>
      </c>
      <c r="E188" s="30">
        <f t="shared" si="2"/>
        <v>7.6388888888888886E-3</v>
      </c>
    </row>
    <row r="189" spans="2:5">
      <c r="B189" s="12">
        <v>183</v>
      </c>
      <c r="C189" s="27">
        <v>166</v>
      </c>
      <c r="D189" s="32">
        <v>166</v>
      </c>
      <c r="E189" s="30">
        <f t="shared" si="2"/>
        <v>0.11527777777777778</v>
      </c>
    </row>
    <row r="190" spans="2:5">
      <c r="B190" s="12">
        <v>184</v>
      </c>
      <c r="C190" s="27">
        <v>29</v>
      </c>
      <c r="D190" s="32">
        <v>29</v>
      </c>
      <c r="E190" s="30">
        <f t="shared" si="2"/>
        <v>2.013888888888889E-2</v>
      </c>
    </row>
    <row r="191" spans="2:5">
      <c r="B191" s="12">
        <v>185</v>
      </c>
      <c r="C191" s="27">
        <v>40</v>
      </c>
      <c r="D191" s="32">
        <v>40</v>
      </c>
      <c r="E191" s="30">
        <f t="shared" si="2"/>
        <v>2.7777777777777776E-2</v>
      </c>
    </row>
    <row r="192" spans="2:5">
      <c r="B192" s="12">
        <v>186</v>
      </c>
      <c r="C192" s="27">
        <v>93</v>
      </c>
      <c r="D192" s="32">
        <v>93</v>
      </c>
      <c r="E192" s="30">
        <f t="shared" si="2"/>
        <v>6.458333333333334E-2</v>
      </c>
    </row>
    <row r="193" spans="2:5">
      <c r="B193" s="12">
        <v>187</v>
      </c>
      <c r="C193" s="27">
        <v>126</v>
      </c>
      <c r="D193" s="32">
        <v>126</v>
      </c>
      <c r="E193" s="30">
        <f t="shared" si="2"/>
        <v>8.7499999999999994E-2</v>
      </c>
    </row>
    <row r="194" spans="2:5">
      <c r="B194" s="12">
        <v>188</v>
      </c>
      <c r="C194" s="27">
        <v>105</v>
      </c>
      <c r="D194" s="32">
        <v>105</v>
      </c>
      <c r="E194" s="30">
        <f t="shared" si="2"/>
        <v>7.2916666666666671E-2</v>
      </c>
    </row>
    <row r="195" spans="2:5">
      <c r="B195" s="12">
        <v>189</v>
      </c>
      <c r="C195" s="27">
        <v>117</v>
      </c>
      <c r="D195" s="32">
        <v>117</v>
      </c>
      <c r="E195" s="30">
        <f t="shared" si="2"/>
        <v>8.1250000000000003E-2</v>
      </c>
    </row>
    <row r="196" spans="2:5">
      <c r="B196" s="12">
        <v>190</v>
      </c>
      <c r="C196" s="27">
        <v>102</v>
      </c>
      <c r="D196" s="32">
        <v>102</v>
      </c>
      <c r="E196" s="30">
        <f t="shared" si="2"/>
        <v>7.0833333333333331E-2</v>
      </c>
    </row>
    <row r="197" spans="2:5">
      <c r="B197" s="12">
        <v>191</v>
      </c>
      <c r="C197" s="27">
        <v>87</v>
      </c>
      <c r="D197" s="32">
        <v>87</v>
      </c>
      <c r="E197" s="30">
        <f t="shared" si="2"/>
        <v>6.0416666666666667E-2</v>
      </c>
    </row>
    <row r="198" spans="2:5">
      <c r="B198" s="12">
        <v>192</v>
      </c>
      <c r="C198" s="27">
        <v>26</v>
      </c>
      <c r="D198" s="32">
        <v>26</v>
      </c>
      <c r="E198" s="30">
        <f t="shared" si="2"/>
        <v>1.8055555555555554E-2</v>
      </c>
    </row>
    <row r="199" spans="2:5">
      <c r="B199" s="12">
        <v>193</v>
      </c>
      <c r="C199" s="27">
        <v>171</v>
      </c>
      <c r="D199" s="32">
        <v>171</v>
      </c>
      <c r="E199" s="30">
        <f t="shared" si="2"/>
        <v>0.11874999999999999</v>
      </c>
    </row>
    <row r="200" spans="2:5">
      <c r="B200" s="12">
        <v>194</v>
      </c>
      <c r="C200" s="27">
        <v>68</v>
      </c>
      <c r="D200" s="32">
        <v>68</v>
      </c>
      <c r="E200" s="30">
        <f t="shared" ref="E200:E263" si="3">D200/1440</f>
        <v>4.7222222222222221E-2</v>
      </c>
    </row>
    <row r="201" spans="2:5">
      <c r="B201" s="12">
        <v>195</v>
      </c>
      <c r="C201" s="27">
        <v>51</v>
      </c>
      <c r="D201" s="32">
        <v>51</v>
      </c>
      <c r="E201" s="30">
        <f t="shared" si="3"/>
        <v>3.5416666666666666E-2</v>
      </c>
    </row>
    <row r="202" spans="2:5">
      <c r="B202" s="12">
        <v>196</v>
      </c>
      <c r="C202" s="27">
        <v>176</v>
      </c>
      <c r="D202" s="32">
        <v>176</v>
      </c>
      <c r="E202" s="30">
        <f t="shared" si="3"/>
        <v>0.12222222222222222</v>
      </c>
    </row>
    <row r="203" spans="2:5">
      <c r="B203" s="12">
        <v>197</v>
      </c>
      <c r="C203" s="27">
        <v>72</v>
      </c>
      <c r="D203" s="32">
        <v>72</v>
      </c>
      <c r="E203" s="30">
        <f t="shared" si="3"/>
        <v>0.05</v>
      </c>
    </row>
    <row r="204" spans="2:5">
      <c r="B204" s="12">
        <v>198</v>
      </c>
      <c r="C204" s="27">
        <v>33</v>
      </c>
      <c r="D204" s="32">
        <v>33</v>
      </c>
      <c r="E204" s="30">
        <f t="shared" si="3"/>
        <v>2.2916666666666665E-2</v>
      </c>
    </row>
    <row r="205" spans="2:5">
      <c r="B205" s="12">
        <v>199</v>
      </c>
      <c r="C205" s="27">
        <v>142</v>
      </c>
      <c r="D205" s="32">
        <v>142</v>
      </c>
      <c r="E205" s="30">
        <f t="shared" si="3"/>
        <v>9.8611111111111108E-2</v>
      </c>
    </row>
    <row r="206" spans="2:5" ht="14.65" thickBot="1">
      <c r="B206" s="13">
        <v>200</v>
      </c>
      <c r="C206" s="27">
        <v>67</v>
      </c>
      <c r="D206" s="32">
        <v>67</v>
      </c>
      <c r="E206" s="30">
        <f t="shared" si="3"/>
        <v>4.6527777777777779E-2</v>
      </c>
    </row>
    <row r="207" spans="2:5">
      <c r="B207" s="11">
        <v>201</v>
      </c>
      <c r="C207" s="27">
        <v>58</v>
      </c>
      <c r="D207" s="32">
        <v>58</v>
      </c>
      <c r="E207" s="30">
        <f t="shared" si="3"/>
        <v>4.027777777777778E-2</v>
      </c>
    </row>
    <row r="208" spans="2:5">
      <c r="B208" s="12">
        <v>202</v>
      </c>
      <c r="C208" s="27">
        <v>156</v>
      </c>
      <c r="D208" s="32">
        <v>156</v>
      </c>
      <c r="E208" s="30">
        <f t="shared" si="3"/>
        <v>0.10833333333333334</v>
      </c>
    </row>
    <row r="209" spans="2:5">
      <c r="B209" s="12">
        <v>203</v>
      </c>
      <c r="C209" s="27">
        <v>85</v>
      </c>
      <c r="D209" s="32">
        <v>85</v>
      </c>
      <c r="E209" s="30">
        <f t="shared" si="3"/>
        <v>5.9027777777777776E-2</v>
      </c>
    </row>
    <row r="210" spans="2:5">
      <c r="B210" s="12">
        <v>204</v>
      </c>
      <c r="C210" s="27">
        <v>21</v>
      </c>
      <c r="D210" s="32">
        <v>21</v>
      </c>
      <c r="E210" s="30">
        <f t="shared" si="3"/>
        <v>1.4583333333333334E-2</v>
      </c>
    </row>
    <row r="211" spans="2:5">
      <c r="B211" s="12">
        <v>205</v>
      </c>
      <c r="C211" s="27">
        <v>86</v>
      </c>
      <c r="D211" s="32">
        <v>86</v>
      </c>
      <c r="E211" s="30">
        <f t="shared" si="3"/>
        <v>5.9722222222222225E-2</v>
      </c>
    </row>
    <row r="212" spans="2:5">
      <c r="B212" s="12">
        <v>206</v>
      </c>
      <c r="C212" s="27">
        <v>58</v>
      </c>
      <c r="D212" s="32">
        <v>58</v>
      </c>
      <c r="E212" s="30">
        <f t="shared" si="3"/>
        <v>4.027777777777778E-2</v>
      </c>
    </row>
    <row r="213" spans="2:5">
      <c r="B213" s="12">
        <v>207</v>
      </c>
      <c r="C213" s="27">
        <v>111</v>
      </c>
      <c r="D213" s="32">
        <v>111</v>
      </c>
      <c r="E213" s="30">
        <f t="shared" si="3"/>
        <v>7.7083333333333337E-2</v>
      </c>
    </row>
    <row r="214" spans="2:5">
      <c r="B214" s="12">
        <v>208</v>
      </c>
      <c r="C214" s="27">
        <v>100</v>
      </c>
      <c r="D214" s="32">
        <v>100</v>
      </c>
      <c r="E214" s="30">
        <f t="shared" si="3"/>
        <v>6.9444444444444448E-2</v>
      </c>
    </row>
    <row r="215" spans="2:5">
      <c r="B215" s="12">
        <v>209</v>
      </c>
      <c r="C215" s="27">
        <v>171</v>
      </c>
      <c r="D215" s="32">
        <v>171</v>
      </c>
      <c r="E215" s="30">
        <f t="shared" si="3"/>
        <v>0.11874999999999999</v>
      </c>
    </row>
    <row r="216" spans="2:5">
      <c r="B216" s="12">
        <v>210</v>
      </c>
      <c r="C216" s="27">
        <v>158</v>
      </c>
      <c r="D216" s="32">
        <v>158</v>
      </c>
      <c r="E216" s="30">
        <f t="shared" si="3"/>
        <v>0.10972222222222222</v>
      </c>
    </row>
    <row r="217" spans="2:5">
      <c r="B217" s="12">
        <v>211</v>
      </c>
      <c r="C217" s="27">
        <v>135</v>
      </c>
      <c r="D217" s="32">
        <v>135</v>
      </c>
      <c r="E217" s="30">
        <f t="shared" si="3"/>
        <v>9.375E-2</v>
      </c>
    </row>
    <row r="218" spans="2:5">
      <c r="B218" s="12">
        <v>212</v>
      </c>
      <c r="C218" s="27">
        <v>164</v>
      </c>
      <c r="D218" s="32">
        <v>164</v>
      </c>
      <c r="E218" s="30">
        <f t="shared" si="3"/>
        <v>0.11388888888888889</v>
      </c>
    </row>
    <row r="219" spans="2:5">
      <c r="B219" s="12">
        <v>213</v>
      </c>
      <c r="C219" s="27">
        <v>100</v>
      </c>
      <c r="D219" s="32">
        <v>100</v>
      </c>
      <c r="E219" s="30">
        <f t="shared" si="3"/>
        <v>6.9444444444444448E-2</v>
      </c>
    </row>
    <row r="220" spans="2:5">
      <c r="B220" s="12">
        <v>214</v>
      </c>
      <c r="C220" s="27">
        <v>38</v>
      </c>
      <c r="D220" s="32">
        <v>38</v>
      </c>
      <c r="E220" s="30">
        <f t="shared" si="3"/>
        <v>2.6388888888888889E-2</v>
      </c>
    </row>
    <row r="221" spans="2:5">
      <c r="B221" s="12">
        <v>215</v>
      </c>
      <c r="C221" s="27">
        <v>46</v>
      </c>
      <c r="D221" s="32">
        <v>46</v>
      </c>
      <c r="E221" s="30">
        <f t="shared" si="3"/>
        <v>3.1944444444444442E-2</v>
      </c>
    </row>
    <row r="222" spans="2:5">
      <c r="B222" s="12">
        <v>216</v>
      </c>
      <c r="C222" s="27">
        <v>120</v>
      </c>
      <c r="D222" s="32">
        <v>120</v>
      </c>
      <c r="E222" s="30">
        <f t="shared" si="3"/>
        <v>8.3333333333333329E-2</v>
      </c>
    </row>
    <row r="223" spans="2:5">
      <c r="B223" s="12">
        <v>217</v>
      </c>
      <c r="C223" s="27">
        <v>13</v>
      </c>
      <c r="D223" s="32">
        <v>13</v>
      </c>
      <c r="E223" s="30">
        <f t="shared" si="3"/>
        <v>9.0277777777777769E-3</v>
      </c>
    </row>
    <row r="224" spans="2:5">
      <c r="B224" s="12">
        <v>218</v>
      </c>
      <c r="C224" s="27">
        <v>46</v>
      </c>
      <c r="D224" s="32">
        <v>46</v>
      </c>
      <c r="E224" s="30">
        <f t="shared" si="3"/>
        <v>3.1944444444444442E-2</v>
      </c>
    </row>
    <row r="225" spans="2:5">
      <c r="B225" s="12">
        <v>219</v>
      </c>
      <c r="C225" s="27">
        <v>23</v>
      </c>
      <c r="D225" s="32">
        <v>23</v>
      </c>
      <c r="E225" s="30">
        <f t="shared" si="3"/>
        <v>1.5972222222222221E-2</v>
      </c>
    </row>
    <row r="226" spans="2:5">
      <c r="B226" s="12">
        <v>220</v>
      </c>
      <c r="C226" s="27">
        <v>13</v>
      </c>
      <c r="D226" s="32">
        <v>13</v>
      </c>
      <c r="E226" s="30">
        <f t="shared" si="3"/>
        <v>9.0277777777777769E-3</v>
      </c>
    </row>
    <row r="227" spans="2:5">
      <c r="B227" s="12">
        <v>221</v>
      </c>
      <c r="C227" s="27">
        <v>108</v>
      </c>
      <c r="D227" s="32">
        <v>108</v>
      </c>
      <c r="E227" s="30">
        <f t="shared" si="3"/>
        <v>7.4999999999999997E-2</v>
      </c>
    </row>
    <row r="228" spans="2:5">
      <c r="B228" s="12">
        <v>222</v>
      </c>
      <c r="C228" s="27">
        <v>85</v>
      </c>
      <c r="D228" s="32">
        <v>85</v>
      </c>
      <c r="E228" s="30">
        <f t="shared" si="3"/>
        <v>5.9027777777777776E-2</v>
      </c>
    </row>
    <row r="229" spans="2:5">
      <c r="B229" s="12">
        <v>223</v>
      </c>
      <c r="C229" s="27">
        <v>53</v>
      </c>
      <c r="D229" s="32">
        <v>53</v>
      </c>
      <c r="E229" s="30">
        <f t="shared" si="3"/>
        <v>3.6805555555555557E-2</v>
      </c>
    </row>
    <row r="230" spans="2:5">
      <c r="B230" s="12">
        <v>224</v>
      </c>
      <c r="C230" s="27">
        <v>20</v>
      </c>
      <c r="D230" s="32">
        <v>20</v>
      </c>
      <c r="E230" s="30">
        <f t="shared" si="3"/>
        <v>1.3888888888888888E-2</v>
      </c>
    </row>
    <row r="231" spans="2:5">
      <c r="B231" s="12">
        <v>225</v>
      </c>
      <c r="C231" s="27">
        <v>94</v>
      </c>
      <c r="D231" s="32">
        <v>94</v>
      </c>
      <c r="E231" s="30">
        <f t="shared" si="3"/>
        <v>6.5277777777777782E-2</v>
      </c>
    </row>
    <row r="232" spans="2:5">
      <c r="B232" s="12">
        <v>226</v>
      </c>
      <c r="C232" s="27">
        <v>146</v>
      </c>
      <c r="D232" s="32">
        <v>146</v>
      </c>
      <c r="E232" s="30">
        <f t="shared" si="3"/>
        <v>0.10138888888888889</v>
      </c>
    </row>
    <row r="233" spans="2:5">
      <c r="B233" s="12">
        <v>227</v>
      </c>
      <c r="C233" s="27">
        <v>119</v>
      </c>
      <c r="D233" s="32">
        <v>119</v>
      </c>
      <c r="E233" s="30">
        <f t="shared" si="3"/>
        <v>8.2638888888888887E-2</v>
      </c>
    </row>
    <row r="234" spans="2:5">
      <c r="B234" s="12">
        <v>228</v>
      </c>
      <c r="C234" s="27">
        <v>35</v>
      </c>
      <c r="D234" s="32">
        <v>35</v>
      </c>
      <c r="E234" s="30">
        <f t="shared" si="3"/>
        <v>2.4305555555555556E-2</v>
      </c>
    </row>
    <row r="235" spans="2:5">
      <c r="B235" s="12">
        <v>229</v>
      </c>
      <c r="C235" s="27">
        <v>117</v>
      </c>
      <c r="D235" s="32">
        <v>117</v>
      </c>
      <c r="E235" s="30">
        <f t="shared" si="3"/>
        <v>8.1250000000000003E-2</v>
      </c>
    </row>
    <row r="236" spans="2:5">
      <c r="B236" s="12">
        <v>230</v>
      </c>
      <c r="C236" s="27">
        <v>91</v>
      </c>
      <c r="D236" s="32">
        <v>91</v>
      </c>
      <c r="E236" s="30">
        <f t="shared" si="3"/>
        <v>6.3194444444444442E-2</v>
      </c>
    </row>
    <row r="237" spans="2:5">
      <c r="B237" s="12">
        <v>231</v>
      </c>
      <c r="C237" s="27">
        <v>150</v>
      </c>
      <c r="D237" s="32">
        <v>150</v>
      </c>
      <c r="E237" s="30">
        <f t="shared" si="3"/>
        <v>0.10416666666666667</v>
      </c>
    </row>
    <row r="238" spans="2:5">
      <c r="B238" s="12">
        <v>232</v>
      </c>
      <c r="C238" s="27">
        <v>139</v>
      </c>
      <c r="D238" s="32">
        <v>139</v>
      </c>
      <c r="E238" s="30">
        <f t="shared" si="3"/>
        <v>9.6527777777777782E-2</v>
      </c>
    </row>
    <row r="239" spans="2:5">
      <c r="B239" s="12">
        <v>233</v>
      </c>
      <c r="C239" s="27">
        <v>31</v>
      </c>
      <c r="D239" s="32">
        <v>31</v>
      </c>
      <c r="E239" s="30">
        <f t="shared" si="3"/>
        <v>2.1527777777777778E-2</v>
      </c>
    </row>
    <row r="240" spans="2:5">
      <c r="B240" s="12">
        <v>234</v>
      </c>
      <c r="C240" s="27">
        <v>99</v>
      </c>
      <c r="D240" s="32">
        <v>99</v>
      </c>
      <c r="E240" s="30">
        <f t="shared" si="3"/>
        <v>6.8750000000000006E-2</v>
      </c>
    </row>
    <row r="241" spans="2:5">
      <c r="B241" s="12">
        <v>235</v>
      </c>
      <c r="C241" s="27">
        <v>25</v>
      </c>
      <c r="D241" s="32">
        <v>25</v>
      </c>
      <c r="E241" s="30">
        <f t="shared" si="3"/>
        <v>1.7361111111111112E-2</v>
      </c>
    </row>
    <row r="242" spans="2:5">
      <c r="B242" s="12">
        <v>236</v>
      </c>
      <c r="C242" s="27">
        <v>101</v>
      </c>
      <c r="D242" s="32">
        <v>101</v>
      </c>
      <c r="E242" s="30">
        <f t="shared" si="3"/>
        <v>7.013888888888889E-2</v>
      </c>
    </row>
    <row r="243" spans="2:5">
      <c r="B243" s="12">
        <v>237</v>
      </c>
      <c r="C243" s="27">
        <v>37</v>
      </c>
      <c r="D243" s="32">
        <v>37</v>
      </c>
      <c r="E243" s="30">
        <f t="shared" si="3"/>
        <v>2.5694444444444443E-2</v>
      </c>
    </row>
    <row r="244" spans="2:5">
      <c r="B244" s="12">
        <v>238</v>
      </c>
      <c r="C244" s="27">
        <v>45</v>
      </c>
      <c r="D244" s="32">
        <v>45</v>
      </c>
      <c r="E244" s="30">
        <f t="shared" si="3"/>
        <v>3.125E-2</v>
      </c>
    </row>
    <row r="245" spans="2:5">
      <c r="B245" s="12">
        <v>239</v>
      </c>
      <c r="C245" s="27">
        <v>73</v>
      </c>
      <c r="D245" s="32">
        <v>73</v>
      </c>
      <c r="E245" s="30">
        <f t="shared" si="3"/>
        <v>5.0694444444444445E-2</v>
      </c>
    </row>
    <row r="246" spans="2:5">
      <c r="B246" s="12">
        <v>240</v>
      </c>
      <c r="C246" s="27">
        <v>129</v>
      </c>
      <c r="D246" s="32">
        <v>129</v>
      </c>
      <c r="E246" s="30">
        <f t="shared" si="3"/>
        <v>8.9583333333333334E-2</v>
      </c>
    </row>
    <row r="247" spans="2:5">
      <c r="B247" s="12">
        <v>241</v>
      </c>
      <c r="C247" s="27">
        <v>11</v>
      </c>
      <c r="D247" s="32">
        <v>11</v>
      </c>
      <c r="E247" s="30">
        <f t="shared" si="3"/>
        <v>7.6388888888888886E-3</v>
      </c>
    </row>
    <row r="248" spans="2:5">
      <c r="B248" s="12">
        <v>242</v>
      </c>
      <c r="C248" s="27">
        <v>99</v>
      </c>
      <c r="D248" s="32">
        <v>99</v>
      </c>
      <c r="E248" s="30">
        <f t="shared" si="3"/>
        <v>6.8750000000000006E-2</v>
      </c>
    </row>
    <row r="249" spans="2:5">
      <c r="B249" s="12">
        <v>243</v>
      </c>
      <c r="C249" s="27">
        <v>22</v>
      </c>
      <c r="D249" s="32">
        <v>22</v>
      </c>
      <c r="E249" s="30">
        <f t="shared" si="3"/>
        <v>1.5277777777777777E-2</v>
      </c>
    </row>
    <row r="250" spans="2:5">
      <c r="B250" s="12">
        <v>244</v>
      </c>
      <c r="C250" s="27">
        <v>89</v>
      </c>
      <c r="D250" s="32">
        <v>89</v>
      </c>
      <c r="E250" s="30">
        <f t="shared" si="3"/>
        <v>6.1805555555555558E-2</v>
      </c>
    </row>
    <row r="251" spans="2:5">
      <c r="B251" s="12">
        <v>245</v>
      </c>
      <c r="C251" s="27">
        <v>116</v>
      </c>
      <c r="D251" s="32">
        <v>116</v>
      </c>
      <c r="E251" s="30">
        <f t="shared" si="3"/>
        <v>8.0555555555555561E-2</v>
      </c>
    </row>
    <row r="252" spans="2:5">
      <c r="B252" s="12">
        <v>246</v>
      </c>
      <c r="C252" s="27">
        <v>146</v>
      </c>
      <c r="D252" s="32">
        <v>146</v>
      </c>
      <c r="E252" s="30">
        <f t="shared" si="3"/>
        <v>0.10138888888888889</v>
      </c>
    </row>
    <row r="253" spans="2:5">
      <c r="B253" s="12">
        <v>247</v>
      </c>
      <c r="C253" s="27">
        <v>59</v>
      </c>
      <c r="D253" s="32">
        <v>59</v>
      </c>
      <c r="E253" s="30">
        <f t="shared" si="3"/>
        <v>4.0972222222222222E-2</v>
      </c>
    </row>
    <row r="254" spans="2:5">
      <c r="B254" s="12">
        <v>248</v>
      </c>
      <c r="C254" s="27">
        <v>120</v>
      </c>
      <c r="D254" s="32">
        <v>120</v>
      </c>
      <c r="E254" s="30">
        <f t="shared" si="3"/>
        <v>8.3333333333333329E-2</v>
      </c>
    </row>
    <row r="255" spans="2:5">
      <c r="B255" s="12">
        <v>249</v>
      </c>
      <c r="C255" s="27">
        <v>109</v>
      </c>
      <c r="D255" s="32">
        <v>109</v>
      </c>
      <c r="E255" s="30">
        <f t="shared" si="3"/>
        <v>7.5694444444444439E-2</v>
      </c>
    </row>
    <row r="256" spans="2:5" ht="14.65" thickBot="1">
      <c r="B256" s="13">
        <v>250</v>
      </c>
      <c r="C256" s="27">
        <v>29</v>
      </c>
      <c r="D256" s="32">
        <v>29</v>
      </c>
      <c r="E256" s="30">
        <f t="shared" si="3"/>
        <v>2.013888888888889E-2</v>
      </c>
    </row>
    <row r="257" spans="2:5">
      <c r="B257" s="11">
        <v>251</v>
      </c>
      <c r="C257" s="27">
        <v>122</v>
      </c>
      <c r="D257" s="32">
        <v>122</v>
      </c>
      <c r="E257" s="30">
        <f t="shared" si="3"/>
        <v>8.4722222222222227E-2</v>
      </c>
    </row>
    <row r="258" spans="2:5">
      <c r="B258" s="12">
        <v>252</v>
      </c>
      <c r="C258" s="27">
        <v>84</v>
      </c>
      <c r="D258" s="32">
        <v>84</v>
      </c>
      <c r="E258" s="30">
        <f t="shared" si="3"/>
        <v>5.8333333333333334E-2</v>
      </c>
    </row>
    <row r="259" spans="2:5">
      <c r="B259" s="12">
        <v>253</v>
      </c>
      <c r="C259" s="27">
        <v>55</v>
      </c>
      <c r="D259" s="32">
        <v>55</v>
      </c>
      <c r="E259" s="30">
        <f t="shared" si="3"/>
        <v>3.8194444444444448E-2</v>
      </c>
    </row>
    <row r="260" spans="2:5">
      <c r="B260" s="12">
        <v>254</v>
      </c>
      <c r="C260" s="27">
        <v>141</v>
      </c>
      <c r="D260" s="32">
        <v>141</v>
      </c>
      <c r="E260" s="30">
        <f t="shared" si="3"/>
        <v>9.7916666666666666E-2</v>
      </c>
    </row>
    <row r="261" spans="2:5">
      <c r="B261" s="12">
        <v>255</v>
      </c>
      <c r="C261" s="27">
        <v>37</v>
      </c>
      <c r="D261" s="32">
        <v>37</v>
      </c>
      <c r="E261" s="30">
        <f t="shared" si="3"/>
        <v>2.5694444444444443E-2</v>
      </c>
    </row>
    <row r="262" spans="2:5">
      <c r="B262" s="12">
        <v>256</v>
      </c>
      <c r="C262" s="27">
        <v>16</v>
      </c>
      <c r="D262" s="32">
        <v>16</v>
      </c>
      <c r="E262" s="30">
        <f t="shared" si="3"/>
        <v>1.1111111111111112E-2</v>
      </c>
    </row>
    <row r="263" spans="2:5">
      <c r="B263" s="12">
        <v>257</v>
      </c>
      <c r="C263" s="27">
        <v>28</v>
      </c>
      <c r="D263" s="32">
        <v>28</v>
      </c>
      <c r="E263" s="30">
        <f t="shared" si="3"/>
        <v>1.9444444444444445E-2</v>
      </c>
    </row>
    <row r="264" spans="2:5">
      <c r="B264" s="12">
        <v>258</v>
      </c>
      <c r="C264" s="27">
        <v>105</v>
      </c>
      <c r="D264" s="32">
        <v>105</v>
      </c>
      <c r="E264" s="30">
        <f t="shared" ref="E264:E327" si="4">D264/1440</f>
        <v>7.2916666666666671E-2</v>
      </c>
    </row>
    <row r="265" spans="2:5">
      <c r="B265" s="12">
        <v>259</v>
      </c>
      <c r="C265" s="27">
        <v>11</v>
      </c>
      <c r="D265" s="32">
        <v>11</v>
      </c>
      <c r="E265" s="30">
        <f t="shared" si="4"/>
        <v>7.6388888888888886E-3</v>
      </c>
    </row>
    <row r="266" spans="2:5">
      <c r="B266" s="12">
        <v>260</v>
      </c>
      <c r="C266" s="27">
        <v>49</v>
      </c>
      <c r="D266" s="32">
        <v>49</v>
      </c>
      <c r="E266" s="30">
        <f t="shared" si="4"/>
        <v>3.4027777777777775E-2</v>
      </c>
    </row>
    <row r="267" spans="2:5">
      <c r="B267" s="12">
        <v>261</v>
      </c>
      <c r="C267" s="27">
        <v>55</v>
      </c>
      <c r="D267" s="32">
        <v>55</v>
      </c>
      <c r="E267" s="30">
        <f t="shared" si="4"/>
        <v>3.8194444444444448E-2</v>
      </c>
    </row>
    <row r="268" spans="2:5">
      <c r="B268" s="12">
        <v>262</v>
      </c>
      <c r="C268" s="27">
        <v>48</v>
      </c>
      <c r="D268" s="32">
        <v>48</v>
      </c>
      <c r="E268" s="30">
        <f t="shared" si="4"/>
        <v>3.3333333333333333E-2</v>
      </c>
    </row>
    <row r="269" spans="2:5">
      <c r="B269" s="12">
        <v>263</v>
      </c>
      <c r="C269" s="27">
        <v>149</v>
      </c>
      <c r="D269" s="32">
        <v>149</v>
      </c>
      <c r="E269" s="30">
        <f t="shared" si="4"/>
        <v>0.10347222222222222</v>
      </c>
    </row>
    <row r="270" spans="2:5">
      <c r="B270" s="12">
        <v>264</v>
      </c>
      <c r="C270" s="27">
        <v>117</v>
      </c>
      <c r="D270" s="32">
        <v>117</v>
      </c>
      <c r="E270" s="30">
        <f t="shared" si="4"/>
        <v>8.1250000000000003E-2</v>
      </c>
    </row>
    <row r="271" spans="2:5">
      <c r="B271" s="12">
        <v>265</v>
      </c>
      <c r="C271" s="27">
        <v>135</v>
      </c>
      <c r="D271" s="32">
        <v>135</v>
      </c>
      <c r="E271" s="30">
        <f t="shared" si="4"/>
        <v>9.375E-2</v>
      </c>
    </row>
    <row r="272" spans="2:5">
      <c r="B272" s="12">
        <v>266</v>
      </c>
      <c r="C272" s="27">
        <v>106</v>
      </c>
      <c r="D272" s="32">
        <v>106</v>
      </c>
      <c r="E272" s="30">
        <f t="shared" si="4"/>
        <v>7.3611111111111113E-2</v>
      </c>
    </row>
    <row r="273" spans="2:5">
      <c r="B273" s="12">
        <v>267</v>
      </c>
      <c r="C273" s="27">
        <v>96</v>
      </c>
      <c r="D273" s="32">
        <v>96</v>
      </c>
      <c r="E273" s="30">
        <f t="shared" si="4"/>
        <v>6.6666666666666666E-2</v>
      </c>
    </row>
    <row r="274" spans="2:5">
      <c r="B274" s="12">
        <v>268</v>
      </c>
      <c r="C274" s="27">
        <v>83</v>
      </c>
      <c r="D274" s="32">
        <v>83</v>
      </c>
      <c r="E274" s="30">
        <f t="shared" si="4"/>
        <v>5.7638888888888892E-2</v>
      </c>
    </row>
    <row r="275" spans="2:5">
      <c r="B275" s="12">
        <v>269</v>
      </c>
      <c r="C275" s="27">
        <v>101</v>
      </c>
      <c r="D275" s="32">
        <v>101</v>
      </c>
      <c r="E275" s="30">
        <f t="shared" si="4"/>
        <v>7.013888888888889E-2</v>
      </c>
    </row>
    <row r="276" spans="2:5">
      <c r="B276" s="12">
        <v>270</v>
      </c>
      <c r="C276" s="27">
        <v>26</v>
      </c>
      <c r="D276" s="32">
        <v>26</v>
      </c>
      <c r="E276" s="30">
        <f t="shared" si="4"/>
        <v>1.8055555555555554E-2</v>
      </c>
    </row>
    <row r="277" spans="2:5">
      <c r="B277" s="12">
        <v>271</v>
      </c>
      <c r="C277" s="27">
        <v>55</v>
      </c>
      <c r="D277" s="32">
        <v>55</v>
      </c>
      <c r="E277" s="30">
        <f t="shared" si="4"/>
        <v>3.8194444444444448E-2</v>
      </c>
    </row>
    <row r="278" spans="2:5">
      <c r="B278" s="12">
        <v>272</v>
      </c>
      <c r="C278" s="27">
        <v>83</v>
      </c>
      <c r="D278" s="32">
        <v>83</v>
      </c>
      <c r="E278" s="30">
        <f t="shared" si="4"/>
        <v>5.7638888888888892E-2</v>
      </c>
    </row>
    <row r="279" spans="2:5">
      <c r="B279" s="12">
        <v>273</v>
      </c>
      <c r="C279" s="27">
        <v>67</v>
      </c>
      <c r="D279" s="32">
        <v>67</v>
      </c>
      <c r="E279" s="30">
        <f t="shared" si="4"/>
        <v>4.6527777777777779E-2</v>
      </c>
    </row>
    <row r="280" spans="2:5">
      <c r="B280" s="12">
        <v>274</v>
      </c>
      <c r="C280" s="27">
        <v>75</v>
      </c>
      <c r="D280" s="32">
        <v>75</v>
      </c>
      <c r="E280" s="30">
        <f t="shared" si="4"/>
        <v>5.2083333333333336E-2</v>
      </c>
    </row>
    <row r="281" spans="2:5">
      <c r="B281" s="12">
        <v>275</v>
      </c>
      <c r="C281" s="27">
        <v>122</v>
      </c>
      <c r="D281" s="32">
        <v>122</v>
      </c>
      <c r="E281" s="30">
        <f t="shared" si="4"/>
        <v>8.4722222222222227E-2</v>
      </c>
    </row>
    <row r="282" spans="2:5">
      <c r="B282" s="12">
        <v>276</v>
      </c>
      <c r="C282" s="27">
        <v>85</v>
      </c>
      <c r="D282" s="32">
        <v>85</v>
      </c>
      <c r="E282" s="30">
        <f t="shared" si="4"/>
        <v>5.9027777777777776E-2</v>
      </c>
    </row>
    <row r="283" spans="2:5">
      <c r="B283" s="12">
        <v>277</v>
      </c>
      <c r="C283" s="27">
        <v>29</v>
      </c>
      <c r="D283" s="32">
        <v>29</v>
      </c>
      <c r="E283" s="30">
        <f t="shared" si="4"/>
        <v>2.013888888888889E-2</v>
      </c>
    </row>
    <row r="284" spans="2:5">
      <c r="B284" s="12">
        <v>278</v>
      </c>
      <c r="C284" s="27">
        <v>61</v>
      </c>
      <c r="D284" s="32">
        <v>61</v>
      </c>
      <c r="E284" s="30">
        <f t="shared" si="4"/>
        <v>4.2361111111111113E-2</v>
      </c>
    </row>
    <row r="285" spans="2:5">
      <c r="B285" s="12">
        <v>279</v>
      </c>
      <c r="C285" s="27">
        <v>142</v>
      </c>
      <c r="D285" s="32">
        <v>142</v>
      </c>
      <c r="E285" s="30">
        <f t="shared" si="4"/>
        <v>9.8611111111111108E-2</v>
      </c>
    </row>
    <row r="286" spans="2:5">
      <c r="B286" s="12">
        <v>280</v>
      </c>
      <c r="C286" s="27">
        <v>86</v>
      </c>
      <c r="D286" s="32">
        <v>86</v>
      </c>
      <c r="E286" s="30">
        <f t="shared" si="4"/>
        <v>5.9722222222222225E-2</v>
      </c>
    </row>
    <row r="287" spans="2:5">
      <c r="B287" s="12">
        <v>281</v>
      </c>
      <c r="C287" s="27">
        <v>9</v>
      </c>
      <c r="D287" s="32">
        <v>9</v>
      </c>
      <c r="E287" s="30">
        <f t="shared" si="4"/>
        <v>6.2500000000000003E-3</v>
      </c>
    </row>
    <row r="288" spans="2:5">
      <c r="B288" s="12">
        <v>282</v>
      </c>
      <c r="C288" s="27">
        <v>114</v>
      </c>
      <c r="D288" s="32">
        <v>114</v>
      </c>
      <c r="E288" s="30">
        <f t="shared" si="4"/>
        <v>7.9166666666666663E-2</v>
      </c>
    </row>
    <row r="289" spans="2:5">
      <c r="B289" s="12">
        <v>283</v>
      </c>
      <c r="C289" s="27">
        <v>6</v>
      </c>
      <c r="D289" s="32">
        <v>6</v>
      </c>
      <c r="E289" s="30">
        <f t="shared" si="4"/>
        <v>4.1666666666666666E-3</v>
      </c>
    </row>
    <row r="290" spans="2:5">
      <c r="B290" s="12">
        <v>284</v>
      </c>
      <c r="C290" s="27">
        <v>195</v>
      </c>
      <c r="D290" s="32">
        <v>195</v>
      </c>
      <c r="E290" s="30">
        <f t="shared" si="4"/>
        <v>0.13541666666666666</v>
      </c>
    </row>
    <row r="291" spans="2:5">
      <c r="B291" s="12">
        <v>285</v>
      </c>
      <c r="C291" s="27">
        <v>12</v>
      </c>
      <c r="D291" s="32">
        <v>12</v>
      </c>
      <c r="E291" s="30">
        <f t="shared" si="4"/>
        <v>8.3333333333333332E-3</v>
      </c>
    </row>
    <row r="292" spans="2:5">
      <c r="B292" s="12">
        <v>286</v>
      </c>
      <c r="C292" s="27">
        <v>25</v>
      </c>
      <c r="D292" s="32">
        <v>25</v>
      </c>
      <c r="E292" s="30">
        <f t="shared" si="4"/>
        <v>1.7361111111111112E-2</v>
      </c>
    </row>
    <row r="293" spans="2:5">
      <c r="B293" s="12">
        <v>287</v>
      </c>
      <c r="C293" s="27">
        <v>121</v>
      </c>
      <c r="D293" s="32">
        <v>121</v>
      </c>
      <c r="E293" s="30">
        <f t="shared" si="4"/>
        <v>8.4027777777777785E-2</v>
      </c>
    </row>
    <row r="294" spans="2:5">
      <c r="B294" s="12">
        <v>288</v>
      </c>
      <c r="C294" s="27">
        <v>38</v>
      </c>
      <c r="D294" s="32">
        <v>38</v>
      </c>
      <c r="E294" s="30">
        <f t="shared" si="4"/>
        <v>2.6388888888888889E-2</v>
      </c>
    </row>
    <row r="295" spans="2:5">
      <c r="B295" s="12">
        <v>289</v>
      </c>
      <c r="C295" s="27">
        <v>68</v>
      </c>
      <c r="D295" s="32">
        <v>68</v>
      </c>
      <c r="E295" s="30">
        <f t="shared" si="4"/>
        <v>4.7222222222222221E-2</v>
      </c>
    </row>
    <row r="296" spans="2:5">
      <c r="B296" s="12">
        <v>290</v>
      </c>
      <c r="C296" s="27">
        <v>57</v>
      </c>
      <c r="D296" s="32">
        <v>57</v>
      </c>
      <c r="E296" s="30">
        <f t="shared" si="4"/>
        <v>3.9583333333333331E-2</v>
      </c>
    </row>
    <row r="297" spans="2:5">
      <c r="B297" s="12">
        <v>291</v>
      </c>
      <c r="C297" s="27">
        <v>95</v>
      </c>
      <c r="D297" s="32">
        <v>95</v>
      </c>
      <c r="E297" s="30">
        <f t="shared" si="4"/>
        <v>6.5972222222222224E-2</v>
      </c>
    </row>
    <row r="298" spans="2:5">
      <c r="B298" s="12">
        <v>292</v>
      </c>
      <c r="C298" s="27">
        <v>23</v>
      </c>
      <c r="D298" s="32">
        <v>23</v>
      </c>
      <c r="E298" s="30">
        <f t="shared" si="4"/>
        <v>1.5972222222222221E-2</v>
      </c>
    </row>
    <row r="299" spans="2:5">
      <c r="B299" s="12">
        <v>293</v>
      </c>
      <c r="C299" s="27">
        <v>120</v>
      </c>
      <c r="D299" s="32">
        <v>120</v>
      </c>
      <c r="E299" s="30">
        <f t="shared" si="4"/>
        <v>8.3333333333333329E-2</v>
      </c>
    </row>
    <row r="300" spans="2:5">
      <c r="B300" s="12">
        <v>294</v>
      </c>
      <c r="C300" s="27">
        <v>86</v>
      </c>
      <c r="D300" s="32">
        <v>86</v>
      </c>
      <c r="E300" s="30">
        <f t="shared" si="4"/>
        <v>5.9722222222222225E-2</v>
      </c>
    </row>
    <row r="301" spans="2:5">
      <c r="B301" s="12">
        <v>295</v>
      </c>
      <c r="C301" s="27">
        <v>177</v>
      </c>
      <c r="D301" s="32">
        <v>177</v>
      </c>
      <c r="E301" s="30">
        <f t="shared" si="4"/>
        <v>0.12291666666666666</v>
      </c>
    </row>
    <row r="302" spans="2:5">
      <c r="B302" s="12">
        <v>296</v>
      </c>
      <c r="C302" s="27">
        <v>46</v>
      </c>
      <c r="D302" s="32">
        <v>46</v>
      </c>
      <c r="E302" s="30">
        <f t="shared" si="4"/>
        <v>3.1944444444444442E-2</v>
      </c>
    </row>
    <row r="303" spans="2:5">
      <c r="B303" s="12">
        <v>297</v>
      </c>
      <c r="C303" s="27">
        <v>112</v>
      </c>
      <c r="D303" s="32">
        <v>112</v>
      </c>
      <c r="E303" s="30">
        <f t="shared" si="4"/>
        <v>7.7777777777777779E-2</v>
      </c>
    </row>
    <row r="304" spans="2:5">
      <c r="B304" s="12">
        <v>298</v>
      </c>
      <c r="C304" s="27">
        <v>141</v>
      </c>
      <c r="D304" s="32">
        <v>141</v>
      </c>
      <c r="E304" s="30">
        <f t="shared" si="4"/>
        <v>9.7916666666666666E-2</v>
      </c>
    </row>
    <row r="305" spans="2:5">
      <c r="B305" s="12">
        <v>299</v>
      </c>
      <c r="C305" s="27">
        <v>113</v>
      </c>
      <c r="D305" s="32">
        <v>113</v>
      </c>
      <c r="E305" s="30">
        <f t="shared" si="4"/>
        <v>7.8472222222222221E-2</v>
      </c>
    </row>
    <row r="306" spans="2:5" ht="14.65" thickBot="1">
      <c r="B306" s="13">
        <v>300</v>
      </c>
      <c r="C306" s="27">
        <v>118</v>
      </c>
      <c r="D306" s="32">
        <v>118</v>
      </c>
      <c r="E306" s="30">
        <f t="shared" si="4"/>
        <v>8.1944444444444445E-2</v>
      </c>
    </row>
    <row r="307" spans="2:5">
      <c r="B307" s="11">
        <v>301</v>
      </c>
      <c r="C307" s="27">
        <v>183</v>
      </c>
      <c r="D307" s="32">
        <v>183</v>
      </c>
      <c r="E307" s="30">
        <f t="shared" si="4"/>
        <v>0.12708333333333333</v>
      </c>
    </row>
    <row r="308" spans="2:5">
      <c r="B308" s="12">
        <v>302</v>
      </c>
      <c r="C308" s="27">
        <v>15</v>
      </c>
      <c r="D308" s="32">
        <v>15</v>
      </c>
      <c r="E308" s="30">
        <f t="shared" si="4"/>
        <v>1.0416666666666666E-2</v>
      </c>
    </row>
    <row r="309" spans="2:5">
      <c r="B309" s="12">
        <v>303</v>
      </c>
      <c r="C309" s="27">
        <v>92</v>
      </c>
      <c r="D309" s="32">
        <v>92</v>
      </c>
      <c r="E309" s="30">
        <f t="shared" si="4"/>
        <v>6.3888888888888884E-2</v>
      </c>
    </row>
    <row r="310" spans="2:5">
      <c r="B310" s="12">
        <v>304</v>
      </c>
      <c r="C310" s="27">
        <v>85</v>
      </c>
      <c r="D310" s="32">
        <v>85</v>
      </c>
      <c r="E310" s="30">
        <f t="shared" si="4"/>
        <v>5.9027777777777776E-2</v>
      </c>
    </row>
    <row r="311" spans="2:5">
      <c r="B311" s="12">
        <v>305</v>
      </c>
      <c r="C311" s="27">
        <v>65</v>
      </c>
      <c r="D311" s="32">
        <v>65</v>
      </c>
      <c r="E311" s="30">
        <f t="shared" si="4"/>
        <v>4.5138888888888888E-2</v>
      </c>
    </row>
    <row r="312" spans="2:5">
      <c r="B312" s="12">
        <v>306</v>
      </c>
      <c r="C312" s="27">
        <v>21</v>
      </c>
      <c r="D312" s="32">
        <v>21</v>
      </c>
      <c r="E312" s="30">
        <f t="shared" si="4"/>
        <v>1.4583333333333334E-2</v>
      </c>
    </row>
    <row r="313" spans="2:5">
      <c r="B313" s="12">
        <v>307</v>
      </c>
      <c r="C313" s="27">
        <v>39</v>
      </c>
      <c r="D313" s="32">
        <v>39</v>
      </c>
      <c r="E313" s="30">
        <f t="shared" si="4"/>
        <v>2.7083333333333334E-2</v>
      </c>
    </row>
    <row r="314" spans="2:5">
      <c r="B314" s="12">
        <v>308</v>
      </c>
      <c r="C314" s="27">
        <v>186</v>
      </c>
      <c r="D314" s="32">
        <v>186</v>
      </c>
      <c r="E314" s="30">
        <f t="shared" si="4"/>
        <v>0.12916666666666668</v>
      </c>
    </row>
    <row r="315" spans="2:5">
      <c r="B315" s="12">
        <v>309</v>
      </c>
      <c r="C315" s="27">
        <v>123</v>
      </c>
      <c r="D315" s="32">
        <v>123</v>
      </c>
      <c r="E315" s="30">
        <f t="shared" si="4"/>
        <v>8.5416666666666669E-2</v>
      </c>
    </row>
    <row r="316" spans="2:5">
      <c r="B316" s="12">
        <v>310</v>
      </c>
      <c r="C316" s="27">
        <v>97</v>
      </c>
      <c r="D316" s="32">
        <v>97</v>
      </c>
      <c r="E316" s="30">
        <f t="shared" si="4"/>
        <v>6.7361111111111108E-2</v>
      </c>
    </row>
    <row r="317" spans="2:5">
      <c r="B317" s="12">
        <v>311</v>
      </c>
      <c r="C317" s="27">
        <v>74</v>
      </c>
      <c r="D317" s="32">
        <v>74</v>
      </c>
      <c r="E317" s="30">
        <f t="shared" si="4"/>
        <v>5.1388888888888887E-2</v>
      </c>
    </row>
    <row r="318" spans="2:5">
      <c r="B318" s="12">
        <v>312</v>
      </c>
      <c r="C318" s="27">
        <v>55</v>
      </c>
      <c r="D318" s="32">
        <v>55</v>
      </c>
      <c r="E318" s="30">
        <f t="shared" si="4"/>
        <v>3.8194444444444448E-2</v>
      </c>
    </row>
    <row r="319" spans="2:5">
      <c r="B319" s="12">
        <v>313</v>
      </c>
      <c r="C319" s="27">
        <v>106</v>
      </c>
      <c r="D319" s="32">
        <v>106</v>
      </c>
      <c r="E319" s="30">
        <f t="shared" si="4"/>
        <v>7.3611111111111113E-2</v>
      </c>
    </row>
    <row r="320" spans="2:5">
      <c r="B320" s="12">
        <v>314</v>
      </c>
      <c r="C320" s="27">
        <v>5</v>
      </c>
      <c r="D320" s="32">
        <v>5</v>
      </c>
      <c r="E320" s="30">
        <f t="shared" si="4"/>
        <v>3.472222222222222E-3</v>
      </c>
    </row>
    <row r="321" spans="2:5">
      <c r="B321" s="12">
        <v>315</v>
      </c>
      <c r="C321" s="27">
        <v>126</v>
      </c>
      <c r="D321" s="32">
        <v>126</v>
      </c>
      <c r="E321" s="30">
        <f t="shared" si="4"/>
        <v>8.7499999999999994E-2</v>
      </c>
    </row>
    <row r="322" spans="2:5">
      <c r="B322" s="12">
        <v>316</v>
      </c>
      <c r="C322" s="27">
        <v>158</v>
      </c>
      <c r="D322" s="32">
        <v>158</v>
      </c>
      <c r="E322" s="30">
        <f t="shared" si="4"/>
        <v>0.10972222222222222</v>
      </c>
    </row>
    <row r="323" spans="2:5">
      <c r="B323" s="12">
        <v>317</v>
      </c>
      <c r="C323" s="27">
        <v>88</v>
      </c>
      <c r="D323" s="32">
        <v>88</v>
      </c>
      <c r="E323" s="30">
        <f t="shared" si="4"/>
        <v>6.1111111111111109E-2</v>
      </c>
    </row>
    <row r="324" spans="2:5">
      <c r="B324" s="12">
        <v>318</v>
      </c>
      <c r="C324" s="27">
        <v>39</v>
      </c>
      <c r="D324" s="32">
        <v>39</v>
      </c>
      <c r="E324" s="30">
        <f t="shared" si="4"/>
        <v>2.7083333333333334E-2</v>
      </c>
    </row>
    <row r="325" spans="2:5">
      <c r="B325" s="12">
        <v>319</v>
      </c>
      <c r="C325" s="27">
        <v>126</v>
      </c>
      <c r="D325" s="32">
        <v>126</v>
      </c>
      <c r="E325" s="30">
        <f t="shared" si="4"/>
        <v>8.7499999999999994E-2</v>
      </c>
    </row>
    <row r="326" spans="2:5">
      <c r="B326" s="12">
        <v>320</v>
      </c>
      <c r="C326" s="27">
        <v>130</v>
      </c>
      <c r="D326" s="32">
        <v>130</v>
      </c>
      <c r="E326" s="30">
        <f t="shared" si="4"/>
        <v>9.0277777777777776E-2</v>
      </c>
    </row>
    <row r="327" spans="2:5">
      <c r="B327" s="12">
        <v>321</v>
      </c>
      <c r="C327" s="27">
        <v>95</v>
      </c>
      <c r="D327" s="32">
        <v>95</v>
      </c>
      <c r="E327" s="30">
        <f t="shared" si="4"/>
        <v>6.5972222222222224E-2</v>
      </c>
    </row>
    <row r="328" spans="2:5">
      <c r="B328" s="12">
        <v>322</v>
      </c>
      <c r="C328" s="27">
        <v>60</v>
      </c>
      <c r="D328" s="32">
        <v>60</v>
      </c>
      <c r="E328" s="30">
        <f t="shared" ref="E328:E391" si="5">D328/1440</f>
        <v>4.1666666666666664E-2</v>
      </c>
    </row>
    <row r="329" spans="2:5">
      <c r="B329" s="12">
        <v>323</v>
      </c>
      <c r="C329" s="27">
        <v>122</v>
      </c>
      <c r="D329" s="32">
        <v>122</v>
      </c>
      <c r="E329" s="30">
        <f t="shared" si="5"/>
        <v>8.4722222222222227E-2</v>
      </c>
    </row>
    <row r="330" spans="2:5">
      <c r="B330" s="12">
        <v>324</v>
      </c>
      <c r="C330" s="27">
        <v>90</v>
      </c>
      <c r="D330" s="32">
        <v>90</v>
      </c>
      <c r="E330" s="30">
        <f t="shared" si="5"/>
        <v>6.25E-2</v>
      </c>
    </row>
    <row r="331" spans="2:5">
      <c r="B331" s="12">
        <v>325</v>
      </c>
      <c r="C331" s="27">
        <v>71</v>
      </c>
      <c r="D331" s="32">
        <v>71</v>
      </c>
      <c r="E331" s="30">
        <f t="shared" si="5"/>
        <v>4.9305555555555554E-2</v>
      </c>
    </row>
    <row r="332" spans="2:5">
      <c r="B332" s="12">
        <v>326</v>
      </c>
      <c r="C332" s="27">
        <v>91</v>
      </c>
      <c r="D332" s="32">
        <v>91</v>
      </c>
      <c r="E332" s="30">
        <f t="shared" si="5"/>
        <v>6.3194444444444442E-2</v>
      </c>
    </row>
    <row r="333" spans="2:5">
      <c r="B333" s="12">
        <v>327</v>
      </c>
      <c r="C333" s="27">
        <v>74</v>
      </c>
      <c r="D333" s="32">
        <v>74</v>
      </c>
      <c r="E333" s="30">
        <f t="shared" si="5"/>
        <v>5.1388888888888887E-2</v>
      </c>
    </row>
    <row r="334" spans="2:5">
      <c r="B334" s="12">
        <v>328</v>
      </c>
      <c r="C334" s="27">
        <v>21</v>
      </c>
      <c r="D334" s="32">
        <v>21</v>
      </c>
      <c r="E334" s="30">
        <f t="shared" si="5"/>
        <v>1.4583333333333334E-2</v>
      </c>
    </row>
    <row r="335" spans="2:5">
      <c r="B335" s="12">
        <v>329</v>
      </c>
      <c r="C335" s="27">
        <v>139</v>
      </c>
      <c r="D335" s="32">
        <v>139</v>
      </c>
      <c r="E335" s="30">
        <f t="shared" si="5"/>
        <v>9.6527777777777782E-2</v>
      </c>
    </row>
    <row r="336" spans="2:5">
      <c r="B336" s="12">
        <v>330</v>
      </c>
      <c r="C336" s="27">
        <v>140</v>
      </c>
      <c r="D336" s="32">
        <v>140</v>
      </c>
      <c r="E336" s="30">
        <f t="shared" si="5"/>
        <v>9.7222222222222224E-2</v>
      </c>
    </row>
    <row r="337" spans="2:5">
      <c r="B337" s="12">
        <v>331</v>
      </c>
      <c r="C337" s="27">
        <v>121</v>
      </c>
      <c r="D337" s="32">
        <v>121</v>
      </c>
      <c r="E337" s="30">
        <f t="shared" si="5"/>
        <v>8.4027777777777785E-2</v>
      </c>
    </row>
    <row r="338" spans="2:5">
      <c r="B338" s="12">
        <v>332</v>
      </c>
      <c r="C338" s="27">
        <v>17</v>
      </c>
      <c r="D338" s="32">
        <v>17</v>
      </c>
      <c r="E338" s="30">
        <f t="shared" si="5"/>
        <v>1.1805555555555555E-2</v>
      </c>
    </row>
    <row r="339" spans="2:5">
      <c r="B339" s="12">
        <v>333</v>
      </c>
      <c r="C339" s="27">
        <v>61</v>
      </c>
      <c r="D339" s="32">
        <v>61</v>
      </c>
      <c r="E339" s="30">
        <f t="shared" si="5"/>
        <v>4.2361111111111113E-2</v>
      </c>
    </row>
    <row r="340" spans="2:5">
      <c r="B340" s="12">
        <v>334</v>
      </c>
      <c r="C340" s="27">
        <v>156</v>
      </c>
      <c r="D340" s="32">
        <v>156</v>
      </c>
      <c r="E340" s="30">
        <f t="shared" si="5"/>
        <v>0.10833333333333334</v>
      </c>
    </row>
    <row r="341" spans="2:5">
      <c r="B341" s="12">
        <v>335</v>
      </c>
      <c r="C341" s="27">
        <v>69</v>
      </c>
      <c r="D341" s="32">
        <v>69</v>
      </c>
      <c r="E341" s="30">
        <f t="shared" si="5"/>
        <v>4.791666666666667E-2</v>
      </c>
    </row>
    <row r="342" spans="2:5">
      <c r="B342" s="12">
        <v>336</v>
      </c>
      <c r="C342" s="27">
        <v>65</v>
      </c>
      <c r="D342" s="32">
        <v>65</v>
      </c>
      <c r="E342" s="30">
        <f t="shared" si="5"/>
        <v>4.5138888888888888E-2</v>
      </c>
    </row>
    <row r="343" spans="2:5">
      <c r="B343" s="12">
        <v>337</v>
      </c>
      <c r="C343" s="27">
        <v>58</v>
      </c>
      <c r="D343" s="32">
        <v>58</v>
      </c>
      <c r="E343" s="30">
        <f t="shared" si="5"/>
        <v>4.027777777777778E-2</v>
      </c>
    </row>
    <row r="344" spans="2:5">
      <c r="B344" s="12">
        <v>338</v>
      </c>
      <c r="C344" s="27">
        <v>143</v>
      </c>
      <c r="D344" s="32">
        <v>143</v>
      </c>
      <c r="E344" s="30">
        <f t="shared" si="5"/>
        <v>9.930555555555555E-2</v>
      </c>
    </row>
    <row r="345" spans="2:5">
      <c r="B345" s="12">
        <v>339</v>
      </c>
      <c r="C345" s="27">
        <v>46</v>
      </c>
      <c r="D345" s="32">
        <v>46</v>
      </c>
      <c r="E345" s="30">
        <f t="shared" si="5"/>
        <v>3.1944444444444442E-2</v>
      </c>
    </row>
    <row r="346" spans="2:5">
      <c r="B346" s="12">
        <v>340</v>
      </c>
      <c r="C346" s="27">
        <v>91</v>
      </c>
      <c r="D346" s="32">
        <v>91</v>
      </c>
      <c r="E346" s="30">
        <f t="shared" si="5"/>
        <v>6.3194444444444442E-2</v>
      </c>
    </row>
    <row r="347" spans="2:5">
      <c r="B347" s="12">
        <v>341</v>
      </c>
      <c r="C347" s="27">
        <v>88</v>
      </c>
      <c r="D347" s="32">
        <v>88</v>
      </c>
      <c r="E347" s="30">
        <f t="shared" si="5"/>
        <v>6.1111111111111109E-2</v>
      </c>
    </row>
    <row r="348" spans="2:5">
      <c r="B348" s="12">
        <v>342</v>
      </c>
      <c r="C348" s="27">
        <v>54</v>
      </c>
      <c r="D348" s="32">
        <v>54</v>
      </c>
      <c r="E348" s="30">
        <f t="shared" si="5"/>
        <v>3.7499999999999999E-2</v>
      </c>
    </row>
    <row r="349" spans="2:5">
      <c r="B349" s="12">
        <v>343</v>
      </c>
      <c r="C349" s="27">
        <v>101</v>
      </c>
      <c r="D349" s="32">
        <v>101</v>
      </c>
      <c r="E349" s="30">
        <f t="shared" si="5"/>
        <v>7.013888888888889E-2</v>
      </c>
    </row>
    <row r="350" spans="2:5">
      <c r="B350" s="12">
        <v>344</v>
      </c>
      <c r="C350" s="27">
        <v>86</v>
      </c>
      <c r="D350" s="32">
        <v>86</v>
      </c>
      <c r="E350" s="30">
        <f t="shared" si="5"/>
        <v>5.9722222222222225E-2</v>
      </c>
    </row>
    <row r="351" spans="2:5">
      <c r="B351" s="12">
        <v>345</v>
      </c>
      <c r="C351" s="27">
        <v>18</v>
      </c>
      <c r="D351" s="32">
        <v>18</v>
      </c>
      <c r="E351" s="30">
        <f t="shared" si="5"/>
        <v>1.2500000000000001E-2</v>
      </c>
    </row>
    <row r="352" spans="2:5">
      <c r="B352" s="12">
        <v>346</v>
      </c>
      <c r="C352" s="27">
        <v>22</v>
      </c>
      <c r="D352" s="32">
        <v>22</v>
      </c>
      <c r="E352" s="30">
        <f t="shared" si="5"/>
        <v>1.5277777777777777E-2</v>
      </c>
    </row>
    <row r="353" spans="2:5">
      <c r="B353" s="12">
        <v>347</v>
      </c>
      <c r="C353" s="27">
        <v>44</v>
      </c>
      <c r="D353" s="32">
        <v>44</v>
      </c>
      <c r="E353" s="30">
        <f t="shared" si="5"/>
        <v>3.0555555555555555E-2</v>
      </c>
    </row>
    <row r="354" spans="2:5">
      <c r="B354" s="12">
        <v>348</v>
      </c>
      <c r="C354" s="27">
        <v>88</v>
      </c>
      <c r="D354" s="32">
        <v>88</v>
      </c>
      <c r="E354" s="30">
        <f t="shared" si="5"/>
        <v>6.1111111111111109E-2</v>
      </c>
    </row>
    <row r="355" spans="2:5">
      <c r="B355" s="12">
        <v>349</v>
      </c>
      <c r="C355" s="27">
        <v>85</v>
      </c>
      <c r="D355" s="32">
        <v>85</v>
      </c>
      <c r="E355" s="30">
        <f t="shared" si="5"/>
        <v>5.9027777777777776E-2</v>
      </c>
    </row>
    <row r="356" spans="2:5" ht="14.65" thickBot="1">
      <c r="B356" s="13">
        <v>350</v>
      </c>
      <c r="C356" s="27">
        <v>109</v>
      </c>
      <c r="D356" s="32">
        <v>109</v>
      </c>
      <c r="E356" s="30">
        <f t="shared" si="5"/>
        <v>7.5694444444444439E-2</v>
      </c>
    </row>
    <row r="357" spans="2:5">
      <c r="B357" s="11">
        <v>351</v>
      </c>
      <c r="C357" s="27">
        <v>25</v>
      </c>
      <c r="D357" s="32">
        <v>25</v>
      </c>
      <c r="E357" s="30">
        <f t="shared" si="5"/>
        <v>1.7361111111111112E-2</v>
      </c>
    </row>
    <row r="358" spans="2:5">
      <c r="B358" s="12">
        <v>352</v>
      </c>
      <c r="C358" s="27">
        <v>7</v>
      </c>
      <c r="D358" s="32">
        <v>7</v>
      </c>
      <c r="E358" s="30">
        <f t="shared" si="5"/>
        <v>4.8611111111111112E-3</v>
      </c>
    </row>
    <row r="359" spans="2:5">
      <c r="B359" s="12">
        <v>353</v>
      </c>
      <c r="C359" s="27">
        <v>128</v>
      </c>
      <c r="D359" s="32">
        <v>128</v>
      </c>
      <c r="E359" s="30">
        <f t="shared" si="5"/>
        <v>8.8888888888888892E-2</v>
      </c>
    </row>
    <row r="360" spans="2:5">
      <c r="B360" s="12">
        <v>354</v>
      </c>
      <c r="C360" s="27">
        <v>137</v>
      </c>
      <c r="D360" s="32">
        <v>137</v>
      </c>
      <c r="E360" s="30">
        <f t="shared" si="5"/>
        <v>9.5138888888888884E-2</v>
      </c>
    </row>
    <row r="361" spans="2:5">
      <c r="B361" s="12">
        <v>355</v>
      </c>
      <c r="C361" s="27">
        <v>7</v>
      </c>
      <c r="D361" s="32">
        <v>7</v>
      </c>
      <c r="E361" s="30">
        <f t="shared" si="5"/>
        <v>4.8611111111111112E-3</v>
      </c>
    </row>
    <row r="362" spans="2:5">
      <c r="B362" s="12">
        <v>356</v>
      </c>
      <c r="C362" s="27">
        <v>7</v>
      </c>
      <c r="D362" s="32">
        <v>7</v>
      </c>
      <c r="E362" s="30">
        <f t="shared" si="5"/>
        <v>4.8611111111111112E-3</v>
      </c>
    </row>
    <row r="363" spans="2:5">
      <c r="B363" s="12">
        <v>357</v>
      </c>
      <c r="C363" s="27">
        <v>96</v>
      </c>
      <c r="D363" s="32">
        <v>96</v>
      </c>
      <c r="E363" s="30">
        <f t="shared" si="5"/>
        <v>6.6666666666666666E-2</v>
      </c>
    </row>
    <row r="364" spans="2:5">
      <c r="B364" s="12">
        <v>358</v>
      </c>
      <c r="C364" s="27">
        <v>152</v>
      </c>
      <c r="D364" s="32">
        <v>152</v>
      </c>
      <c r="E364" s="30">
        <f t="shared" si="5"/>
        <v>0.10555555555555556</v>
      </c>
    </row>
    <row r="365" spans="2:5">
      <c r="B365" s="12">
        <v>359</v>
      </c>
      <c r="C365" s="27">
        <v>145</v>
      </c>
      <c r="D365" s="32">
        <v>145</v>
      </c>
      <c r="E365" s="30">
        <f t="shared" si="5"/>
        <v>0.10069444444444445</v>
      </c>
    </row>
    <row r="366" spans="2:5">
      <c r="B366" s="12">
        <v>360</v>
      </c>
      <c r="C366" s="27">
        <v>159</v>
      </c>
      <c r="D366" s="32">
        <v>159</v>
      </c>
      <c r="E366" s="30">
        <f t="shared" si="5"/>
        <v>0.11041666666666666</v>
      </c>
    </row>
    <row r="367" spans="2:5">
      <c r="B367" s="12">
        <v>361</v>
      </c>
      <c r="C367" s="27">
        <v>112</v>
      </c>
      <c r="D367" s="32">
        <v>112</v>
      </c>
      <c r="E367" s="30">
        <f t="shared" si="5"/>
        <v>7.7777777777777779E-2</v>
      </c>
    </row>
    <row r="368" spans="2:5">
      <c r="B368" s="12">
        <v>362</v>
      </c>
      <c r="C368" s="27">
        <v>123</v>
      </c>
      <c r="D368" s="32">
        <v>123</v>
      </c>
      <c r="E368" s="30">
        <f t="shared" si="5"/>
        <v>8.5416666666666669E-2</v>
      </c>
    </row>
    <row r="369" spans="2:5">
      <c r="B369" s="12">
        <v>363</v>
      </c>
      <c r="C369" s="27">
        <v>149</v>
      </c>
      <c r="D369" s="32">
        <v>149</v>
      </c>
      <c r="E369" s="30">
        <f t="shared" si="5"/>
        <v>0.10347222222222222</v>
      </c>
    </row>
    <row r="370" spans="2:5">
      <c r="B370" s="12">
        <v>364</v>
      </c>
      <c r="C370" s="27">
        <v>112</v>
      </c>
      <c r="D370" s="32">
        <v>112</v>
      </c>
      <c r="E370" s="30">
        <f t="shared" si="5"/>
        <v>7.7777777777777779E-2</v>
      </c>
    </row>
    <row r="371" spans="2:5">
      <c r="B371" s="12">
        <v>365</v>
      </c>
      <c r="C371" s="27">
        <v>25</v>
      </c>
      <c r="D371" s="32">
        <v>25</v>
      </c>
      <c r="E371" s="30">
        <f t="shared" si="5"/>
        <v>1.7361111111111112E-2</v>
      </c>
    </row>
    <row r="372" spans="2:5">
      <c r="B372" s="12">
        <v>366</v>
      </c>
      <c r="C372" s="27">
        <v>90</v>
      </c>
      <c r="D372" s="32">
        <v>90</v>
      </c>
      <c r="E372" s="30">
        <f t="shared" si="5"/>
        <v>6.25E-2</v>
      </c>
    </row>
    <row r="373" spans="2:5">
      <c r="B373" s="12">
        <v>367</v>
      </c>
      <c r="C373" s="27">
        <v>73</v>
      </c>
      <c r="D373" s="32">
        <v>73</v>
      </c>
      <c r="E373" s="30">
        <f t="shared" si="5"/>
        <v>5.0694444444444445E-2</v>
      </c>
    </row>
    <row r="374" spans="2:5">
      <c r="B374" s="12">
        <v>368</v>
      </c>
      <c r="C374" s="27">
        <v>85</v>
      </c>
      <c r="D374" s="32">
        <v>85</v>
      </c>
      <c r="E374" s="30">
        <f t="shared" si="5"/>
        <v>5.9027777777777776E-2</v>
      </c>
    </row>
    <row r="375" spans="2:5">
      <c r="B375" s="12">
        <v>369</v>
      </c>
      <c r="C375" s="27">
        <v>42</v>
      </c>
      <c r="D375" s="32">
        <v>42</v>
      </c>
      <c r="E375" s="30">
        <f t="shared" si="5"/>
        <v>2.9166666666666667E-2</v>
      </c>
    </row>
    <row r="376" spans="2:5">
      <c r="B376" s="12">
        <v>370</v>
      </c>
      <c r="C376" s="27">
        <v>33</v>
      </c>
      <c r="D376" s="32">
        <v>33</v>
      </c>
      <c r="E376" s="30">
        <f t="shared" si="5"/>
        <v>2.2916666666666665E-2</v>
      </c>
    </row>
    <row r="377" spans="2:5">
      <c r="B377" s="12">
        <v>371</v>
      </c>
      <c r="C377" s="27">
        <v>49</v>
      </c>
      <c r="D377" s="32">
        <v>49</v>
      </c>
      <c r="E377" s="30">
        <f t="shared" si="5"/>
        <v>3.4027777777777775E-2</v>
      </c>
    </row>
    <row r="378" spans="2:5">
      <c r="B378" s="12">
        <v>372</v>
      </c>
      <c r="C378" s="27">
        <v>22</v>
      </c>
      <c r="D378" s="32">
        <v>22</v>
      </c>
      <c r="E378" s="30">
        <f t="shared" si="5"/>
        <v>1.5277777777777777E-2</v>
      </c>
    </row>
    <row r="379" spans="2:5">
      <c r="B379" s="12">
        <v>373</v>
      </c>
      <c r="C379" s="27">
        <v>116</v>
      </c>
      <c r="D379" s="32">
        <v>116</v>
      </c>
      <c r="E379" s="30">
        <f t="shared" si="5"/>
        <v>8.0555555555555561E-2</v>
      </c>
    </row>
    <row r="380" spans="2:5">
      <c r="B380" s="12">
        <v>374</v>
      </c>
      <c r="C380" s="27">
        <v>9</v>
      </c>
      <c r="D380" s="32">
        <v>9</v>
      </c>
      <c r="E380" s="30">
        <f t="shared" si="5"/>
        <v>6.2500000000000003E-3</v>
      </c>
    </row>
    <row r="381" spans="2:5">
      <c r="B381" s="12">
        <v>375</v>
      </c>
      <c r="C381" s="27">
        <v>27</v>
      </c>
      <c r="D381" s="32">
        <v>27</v>
      </c>
      <c r="E381" s="30">
        <f t="shared" si="5"/>
        <v>1.8749999999999999E-2</v>
      </c>
    </row>
    <row r="382" spans="2:5">
      <c r="B382" s="12">
        <v>376</v>
      </c>
      <c r="C382" s="27">
        <v>5</v>
      </c>
      <c r="D382" s="32">
        <v>5</v>
      </c>
      <c r="E382" s="30">
        <f t="shared" si="5"/>
        <v>3.472222222222222E-3</v>
      </c>
    </row>
    <row r="383" spans="2:5">
      <c r="B383" s="12">
        <v>377</v>
      </c>
      <c r="C383" s="27">
        <v>46</v>
      </c>
      <c r="D383" s="32">
        <v>46</v>
      </c>
      <c r="E383" s="30">
        <f t="shared" si="5"/>
        <v>3.1944444444444442E-2</v>
      </c>
    </row>
    <row r="384" spans="2:5">
      <c r="B384" s="12">
        <v>378</v>
      </c>
      <c r="C384" s="27">
        <v>21</v>
      </c>
      <c r="D384" s="32">
        <v>21</v>
      </c>
      <c r="E384" s="30">
        <f t="shared" si="5"/>
        <v>1.4583333333333334E-2</v>
      </c>
    </row>
    <row r="385" spans="2:5">
      <c r="B385" s="12">
        <v>379</v>
      </c>
      <c r="C385" s="27">
        <v>6</v>
      </c>
      <c r="D385" s="32">
        <v>6</v>
      </c>
      <c r="E385" s="30">
        <f t="shared" si="5"/>
        <v>4.1666666666666666E-3</v>
      </c>
    </row>
    <row r="386" spans="2:5">
      <c r="B386" s="12">
        <v>380</v>
      </c>
      <c r="C386" s="27">
        <v>93</v>
      </c>
      <c r="D386" s="32">
        <v>93</v>
      </c>
      <c r="E386" s="30">
        <f t="shared" si="5"/>
        <v>6.458333333333334E-2</v>
      </c>
    </row>
    <row r="387" spans="2:5">
      <c r="B387" s="12">
        <v>381</v>
      </c>
      <c r="C387" s="27">
        <v>47</v>
      </c>
      <c r="D387" s="32">
        <v>47</v>
      </c>
      <c r="E387" s="30">
        <f t="shared" si="5"/>
        <v>3.2638888888888891E-2</v>
      </c>
    </row>
    <row r="388" spans="2:5">
      <c r="B388" s="12">
        <v>382</v>
      </c>
      <c r="C388" s="27">
        <v>54</v>
      </c>
      <c r="D388" s="32">
        <v>54</v>
      </c>
      <c r="E388" s="30">
        <f t="shared" si="5"/>
        <v>3.7499999999999999E-2</v>
      </c>
    </row>
    <row r="389" spans="2:5">
      <c r="B389" s="12">
        <v>383</v>
      </c>
      <c r="C389" s="27">
        <v>9</v>
      </c>
      <c r="D389" s="32">
        <v>9</v>
      </c>
      <c r="E389" s="30">
        <f t="shared" si="5"/>
        <v>6.2500000000000003E-3</v>
      </c>
    </row>
    <row r="390" spans="2:5">
      <c r="B390" s="12">
        <v>384</v>
      </c>
      <c r="C390" s="27">
        <v>110</v>
      </c>
      <c r="D390" s="32">
        <v>110</v>
      </c>
      <c r="E390" s="30">
        <f t="shared" si="5"/>
        <v>7.6388888888888895E-2</v>
      </c>
    </row>
    <row r="391" spans="2:5">
      <c r="B391" s="12">
        <v>385</v>
      </c>
      <c r="C391" s="27">
        <v>22</v>
      </c>
      <c r="D391" s="32">
        <v>22</v>
      </c>
      <c r="E391" s="30">
        <f t="shared" si="5"/>
        <v>1.5277777777777777E-2</v>
      </c>
    </row>
    <row r="392" spans="2:5">
      <c r="B392" s="12">
        <v>386</v>
      </c>
      <c r="C392" s="27">
        <v>40</v>
      </c>
      <c r="D392" s="32">
        <v>40</v>
      </c>
      <c r="E392" s="30">
        <f t="shared" ref="E392:E455" si="6">D392/1440</f>
        <v>2.7777777777777776E-2</v>
      </c>
    </row>
    <row r="393" spans="2:5">
      <c r="B393" s="12">
        <v>387</v>
      </c>
      <c r="C393" s="27">
        <v>18</v>
      </c>
      <c r="D393" s="32">
        <v>18</v>
      </c>
      <c r="E393" s="30">
        <f t="shared" si="6"/>
        <v>1.2500000000000001E-2</v>
      </c>
    </row>
    <row r="394" spans="2:5">
      <c r="B394" s="12">
        <v>388</v>
      </c>
      <c r="C394" s="27">
        <v>171</v>
      </c>
      <c r="D394" s="32">
        <v>171</v>
      </c>
      <c r="E394" s="30">
        <f t="shared" si="6"/>
        <v>0.11874999999999999</v>
      </c>
    </row>
    <row r="395" spans="2:5">
      <c r="B395" s="12">
        <v>389</v>
      </c>
      <c r="C395" s="27">
        <v>24</v>
      </c>
      <c r="D395" s="32">
        <v>24</v>
      </c>
      <c r="E395" s="30">
        <f t="shared" si="6"/>
        <v>1.6666666666666666E-2</v>
      </c>
    </row>
    <row r="396" spans="2:5">
      <c r="B396" s="12">
        <v>390</v>
      </c>
      <c r="C396" s="27">
        <v>93</v>
      </c>
      <c r="D396" s="32">
        <v>93</v>
      </c>
      <c r="E396" s="30">
        <f t="shared" si="6"/>
        <v>6.458333333333334E-2</v>
      </c>
    </row>
    <row r="397" spans="2:5">
      <c r="B397" s="12">
        <v>391</v>
      </c>
      <c r="C397" s="27">
        <v>35</v>
      </c>
      <c r="D397" s="32">
        <v>35</v>
      </c>
      <c r="E397" s="30">
        <f t="shared" si="6"/>
        <v>2.4305555555555556E-2</v>
      </c>
    </row>
    <row r="398" spans="2:5">
      <c r="B398" s="12">
        <v>392</v>
      </c>
      <c r="C398" s="27">
        <v>54</v>
      </c>
      <c r="D398" s="32">
        <v>54</v>
      </c>
      <c r="E398" s="30">
        <f t="shared" si="6"/>
        <v>3.7499999999999999E-2</v>
      </c>
    </row>
    <row r="399" spans="2:5">
      <c r="B399" s="12">
        <v>393</v>
      </c>
      <c r="C399" s="27">
        <v>109</v>
      </c>
      <c r="D399" s="32">
        <v>109</v>
      </c>
      <c r="E399" s="30">
        <f t="shared" si="6"/>
        <v>7.5694444444444439E-2</v>
      </c>
    </row>
    <row r="400" spans="2:5">
      <c r="B400" s="12">
        <v>394</v>
      </c>
      <c r="C400" s="27">
        <v>47</v>
      </c>
      <c r="D400" s="32">
        <v>47</v>
      </c>
      <c r="E400" s="30">
        <f t="shared" si="6"/>
        <v>3.2638888888888891E-2</v>
      </c>
    </row>
    <row r="401" spans="2:5">
      <c r="B401" s="12">
        <v>395</v>
      </c>
      <c r="C401" s="27">
        <v>8</v>
      </c>
      <c r="D401" s="32">
        <v>8</v>
      </c>
      <c r="E401" s="30">
        <f t="shared" si="6"/>
        <v>5.5555555555555558E-3</v>
      </c>
    </row>
    <row r="402" spans="2:5">
      <c r="B402" s="12">
        <v>396</v>
      </c>
      <c r="C402" s="27">
        <v>57</v>
      </c>
      <c r="D402" s="32">
        <v>57</v>
      </c>
      <c r="E402" s="30">
        <f t="shared" si="6"/>
        <v>3.9583333333333331E-2</v>
      </c>
    </row>
    <row r="403" spans="2:5">
      <c r="B403" s="12">
        <v>397</v>
      </c>
      <c r="C403" s="27">
        <v>69</v>
      </c>
      <c r="D403" s="32">
        <v>69</v>
      </c>
      <c r="E403" s="30">
        <f t="shared" si="6"/>
        <v>4.791666666666667E-2</v>
      </c>
    </row>
    <row r="404" spans="2:5">
      <c r="B404" s="12">
        <v>398</v>
      </c>
      <c r="C404" s="27">
        <v>71</v>
      </c>
      <c r="D404" s="32">
        <v>71</v>
      </c>
      <c r="E404" s="30">
        <f t="shared" si="6"/>
        <v>4.9305555555555554E-2</v>
      </c>
    </row>
    <row r="405" spans="2:5">
      <c r="B405" s="12">
        <v>399</v>
      </c>
      <c r="C405" s="27">
        <v>91</v>
      </c>
      <c r="D405" s="32">
        <v>91</v>
      </c>
      <c r="E405" s="30">
        <f t="shared" si="6"/>
        <v>6.3194444444444442E-2</v>
      </c>
    </row>
    <row r="406" spans="2:5" ht="14.65" thickBot="1">
      <c r="B406" s="13">
        <v>400</v>
      </c>
      <c r="C406" s="27">
        <v>79</v>
      </c>
      <c r="D406" s="32">
        <v>79</v>
      </c>
      <c r="E406" s="30">
        <f t="shared" si="6"/>
        <v>5.486111111111111E-2</v>
      </c>
    </row>
    <row r="407" spans="2:5">
      <c r="B407" s="11">
        <v>401</v>
      </c>
      <c r="C407" s="27">
        <v>20</v>
      </c>
      <c r="D407" s="32">
        <v>20</v>
      </c>
      <c r="E407" s="30">
        <f t="shared" si="6"/>
        <v>1.3888888888888888E-2</v>
      </c>
    </row>
    <row r="408" spans="2:5">
      <c r="B408" s="12">
        <v>402</v>
      </c>
      <c r="C408" s="27">
        <v>66</v>
      </c>
      <c r="D408" s="32">
        <v>66</v>
      </c>
      <c r="E408" s="30">
        <f t="shared" si="6"/>
        <v>4.583333333333333E-2</v>
      </c>
    </row>
    <row r="409" spans="2:5">
      <c r="B409" s="12">
        <v>403</v>
      </c>
      <c r="C409" s="27">
        <v>85</v>
      </c>
      <c r="D409" s="32">
        <v>85</v>
      </c>
      <c r="E409" s="30">
        <f t="shared" si="6"/>
        <v>5.9027777777777776E-2</v>
      </c>
    </row>
    <row r="410" spans="2:5">
      <c r="B410" s="12">
        <v>404</v>
      </c>
      <c r="C410" s="27">
        <v>102</v>
      </c>
      <c r="D410" s="32">
        <v>102</v>
      </c>
      <c r="E410" s="30">
        <f t="shared" si="6"/>
        <v>7.0833333333333331E-2</v>
      </c>
    </row>
    <row r="411" spans="2:5">
      <c r="B411" s="12">
        <v>405</v>
      </c>
      <c r="C411" s="27">
        <v>98</v>
      </c>
      <c r="D411" s="32">
        <v>98</v>
      </c>
      <c r="E411" s="30">
        <f t="shared" si="6"/>
        <v>6.805555555555555E-2</v>
      </c>
    </row>
    <row r="412" spans="2:5">
      <c r="B412" s="12">
        <v>406</v>
      </c>
      <c r="C412" s="27">
        <v>117</v>
      </c>
      <c r="D412" s="32">
        <v>117</v>
      </c>
      <c r="E412" s="30">
        <f t="shared" si="6"/>
        <v>8.1250000000000003E-2</v>
      </c>
    </row>
    <row r="413" spans="2:5">
      <c r="B413" s="12">
        <v>407</v>
      </c>
      <c r="C413" s="27">
        <v>50</v>
      </c>
      <c r="D413" s="32">
        <v>50</v>
      </c>
      <c r="E413" s="30">
        <f t="shared" si="6"/>
        <v>3.4722222222222224E-2</v>
      </c>
    </row>
    <row r="414" spans="2:5">
      <c r="B414" s="12">
        <v>408</v>
      </c>
      <c r="C414" s="27">
        <v>106</v>
      </c>
      <c r="D414" s="32">
        <v>106</v>
      </c>
      <c r="E414" s="30">
        <f t="shared" si="6"/>
        <v>7.3611111111111113E-2</v>
      </c>
    </row>
    <row r="415" spans="2:5">
      <c r="B415" s="12">
        <v>409</v>
      </c>
      <c r="C415" s="27">
        <v>163</v>
      </c>
      <c r="D415" s="32">
        <v>163</v>
      </c>
      <c r="E415" s="30">
        <f t="shared" si="6"/>
        <v>0.11319444444444444</v>
      </c>
    </row>
    <row r="416" spans="2:5">
      <c r="B416" s="12">
        <v>410</v>
      </c>
      <c r="C416" s="27">
        <v>91</v>
      </c>
      <c r="D416" s="32">
        <v>91</v>
      </c>
      <c r="E416" s="30">
        <f t="shared" si="6"/>
        <v>6.3194444444444442E-2</v>
      </c>
    </row>
    <row r="417" spans="2:5">
      <c r="B417" s="12">
        <v>411</v>
      </c>
      <c r="C417" s="27">
        <v>78</v>
      </c>
      <c r="D417" s="32">
        <v>78</v>
      </c>
      <c r="E417" s="30">
        <f t="shared" si="6"/>
        <v>5.4166666666666669E-2</v>
      </c>
    </row>
    <row r="418" spans="2:5">
      <c r="B418" s="12">
        <v>412</v>
      </c>
      <c r="C418" s="27">
        <v>57</v>
      </c>
      <c r="D418" s="32">
        <v>57</v>
      </c>
      <c r="E418" s="30">
        <f t="shared" si="6"/>
        <v>3.9583333333333331E-2</v>
      </c>
    </row>
    <row r="419" spans="2:5">
      <c r="B419" s="12">
        <v>413</v>
      </c>
      <c r="C419" s="27">
        <v>12</v>
      </c>
      <c r="D419" s="32">
        <v>12</v>
      </c>
      <c r="E419" s="30">
        <f t="shared" si="6"/>
        <v>8.3333333333333332E-3</v>
      </c>
    </row>
    <row r="420" spans="2:5">
      <c r="B420" s="12">
        <v>414</v>
      </c>
      <c r="C420" s="27">
        <v>38</v>
      </c>
      <c r="D420" s="32">
        <v>38</v>
      </c>
      <c r="E420" s="30">
        <f t="shared" si="6"/>
        <v>2.6388888888888889E-2</v>
      </c>
    </row>
    <row r="421" spans="2:5">
      <c r="B421" s="12">
        <v>415</v>
      </c>
      <c r="C421" s="27">
        <v>87</v>
      </c>
      <c r="D421" s="32">
        <v>87</v>
      </c>
      <c r="E421" s="30">
        <f t="shared" si="6"/>
        <v>6.0416666666666667E-2</v>
      </c>
    </row>
    <row r="422" spans="2:5">
      <c r="B422" s="12">
        <v>416</v>
      </c>
      <c r="C422" s="27">
        <v>9</v>
      </c>
      <c r="D422" s="32">
        <v>9</v>
      </c>
      <c r="E422" s="30">
        <f t="shared" si="6"/>
        <v>6.2500000000000003E-3</v>
      </c>
    </row>
    <row r="423" spans="2:5">
      <c r="B423" s="12">
        <v>417</v>
      </c>
      <c r="C423" s="27">
        <v>90</v>
      </c>
      <c r="D423" s="32">
        <v>90</v>
      </c>
      <c r="E423" s="30">
        <f t="shared" si="6"/>
        <v>6.25E-2</v>
      </c>
    </row>
    <row r="424" spans="2:5">
      <c r="B424" s="12">
        <v>418</v>
      </c>
      <c r="C424" s="27">
        <v>100</v>
      </c>
      <c r="D424" s="32">
        <v>100</v>
      </c>
      <c r="E424" s="30">
        <f t="shared" si="6"/>
        <v>6.9444444444444448E-2</v>
      </c>
    </row>
    <row r="425" spans="2:5">
      <c r="B425" s="12">
        <v>419</v>
      </c>
      <c r="C425" s="27">
        <v>64</v>
      </c>
      <c r="D425" s="32">
        <v>64</v>
      </c>
      <c r="E425" s="30">
        <f t="shared" si="6"/>
        <v>4.4444444444444446E-2</v>
      </c>
    </row>
    <row r="426" spans="2:5">
      <c r="B426" s="12">
        <v>420</v>
      </c>
      <c r="C426" s="27">
        <v>105</v>
      </c>
      <c r="D426" s="32">
        <v>105</v>
      </c>
      <c r="E426" s="30">
        <f t="shared" si="6"/>
        <v>7.2916666666666671E-2</v>
      </c>
    </row>
    <row r="427" spans="2:5">
      <c r="B427" s="12">
        <v>421</v>
      </c>
      <c r="C427" s="27">
        <v>71</v>
      </c>
      <c r="D427" s="32">
        <v>71</v>
      </c>
      <c r="E427" s="30">
        <f t="shared" si="6"/>
        <v>4.9305555555555554E-2</v>
      </c>
    </row>
    <row r="428" spans="2:5">
      <c r="B428" s="12">
        <v>422</v>
      </c>
      <c r="C428" s="27">
        <v>34</v>
      </c>
      <c r="D428" s="32">
        <v>34</v>
      </c>
      <c r="E428" s="30">
        <f t="shared" si="6"/>
        <v>2.361111111111111E-2</v>
      </c>
    </row>
    <row r="429" spans="2:5">
      <c r="B429" s="12">
        <v>423</v>
      </c>
      <c r="C429" s="27">
        <v>31</v>
      </c>
      <c r="D429" s="32">
        <v>31</v>
      </c>
      <c r="E429" s="30">
        <f t="shared" si="6"/>
        <v>2.1527777777777778E-2</v>
      </c>
    </row>
    <row r="430" spans="2:5">
      <c r="B430" s="12">
        <v>424</v>
      </c>
      <c r="C430" s="27">
        <v>88</v>
      </c>
      <c r="D430" s="32">
        <v>88</v>
      </c>
      <c r="E430" s="30">
        <f t="shared" si="6"/>
        <v>6.1111111111111109E-2</v>
      </c>
    </row>
    <row r="431" spans="2:5">
      <c r="B431" s="12">
        <v>425</v>
      </c>
      <c r="C431" s="27">
        <v>28</v>
      </c>
      <c r="D431" s="32">
        <v>28</v>
      </c>
      <c r="E431" s="30">
        <f t="shared" si="6"/>
        <v>1.9444444444444445E-2</v>
      </c>
    </row>
    <row r="432" spans="2:5">
      <c r="B432" s="12">
        <v>426</v>
      </c>
      <c r="C432" s="27">
        <v>116</v>
      </c>
      <c r="D432" s="32">
        <v>116</v>
      </c>
      <c r="E432" s="30">
        <f t="shared" si="6"/>
        <v>8.0555555555555561E-2</v>
      </c>
    </row>
    <row r="433" spans="2:5">
      <c r="B433" s="12">
        <v>427</v>
      </c>
      <c r="C433" s="27">
        <v>166</v>
      </c>
      <c r="D433" s="32">
        <v>166</v>
      </c>
      <c r="E433" s="30">
        <f t="shared" si="6"/>
        <v>0.11527777777777778</v>
      </c>
    </row>
    <row r="434" spans="2:5">
      <c r="B434" s="12">
        <v>428</v>
      </c>
      <c r="C434" s="27">
        <v>179</v>
      </c>
      <c r="D434" s="32">
        <v>179</v>
      </c>
      <c r="E434" s="30">
        <f t="shared" si="6"/>
        <v>0.12430555555555556</v>
      </c>
    </row>
    <row r="435" spans="2:5">
      <c r="B435" s="12">
        <v>429</v>
      </c>
      <c r="C435" s="27">
        <v>27</v>
      </c>
      <c r="D435" s="32">
        <v>27</v>
      </c>
      <c r="E435" s="30">
        <f t="shared" si="6"/>
        <v>1.8749999999999999E-2</v>
      </c>
    </row>
    <row r="436" spans="2:5">
      <c r="B436" s="12">
        <v>430</v>
      </c>
      <c r="C436" s="27">
        <v>49</v>
      </c>
      <c r="D436" s="32">
        <v>49</v>
      </c>
      <c r="E436" s="30">
        <f t="shared" si="6"/>
        <v>3.4027777777777775E-2</v>
      </c>
    </row>
    <row r="437" spans="2:5">
      <c r="B437" s="12">
        <v>431</v>
      </c>
      <c r="C437" s="27">
        <v>20</v>
      </c>
      <c r="D437" s="32">
        <v>20</v>
      </c>
      <c r="E437" s="30">
        <f t="shared" si="6"/>
        <v>1.3888888888888888E-2</v>
      </c>
    </row>
    <row r="438" spans="2:5">
      <c r="B438" s="12">
        <v>432</v>
      </c>
      <c r="C438" s="27">
        <v>74</v>
      </c>
      <c r="D438" s="32">
        <v>74</v>
      </c>
      <c r="E438" s="30">
        <f t="shared" si="6"/>
        <v>5.1388888888888887E-2</v>
      </c>
    </row>
    <row r="439" spans="2:5">
      <c r="B439" s="12">
        <v>433</v>
      </c>
      <c r="C439" s="27">
        <v>74</v>
      </c>
      <c r="D439" s="32">
        <v>74</v>
      </c>
      <c r="E439" s="30">
        <f t="shared" si="6"/>
        <v>5.1388888888888887E-2</v>
      </c>
    </row>
    <row r="440" spans="2:5">
      <c r="B440" s="12">
        <v>434</v>
      </c>
      <c r="C440" s="27">
        <v>58</v>
      </c>
      <c r="D440" s="32">
        <v>58</v>
      </c>
      <c r="E440" s="30">
        <f t="shared" si="6"/>
        <v>4.027777777777778E-2</v>
      </c>
    </row>
    <row r="441" spans="2:5">
      <c r="B441" s="12">
        <v>435</v>
      </c>
      <c r="C441" s="27">
        <v>111</v>
      </c>
      <c r="D441" s="32">
        <v>111</v>
      </c>
      <c r="E441" s="30">
        <f t="shared" si="6"/>
        <v>7.7083333333333337E-2</v>
      </c>
    </row>
    <row r="442" spans="2:5">
      <c r="B442" s="12">
        <v>436</v>
      </c>
      <c r="C442" s="27">
        <v>45</v>
      </c>
      <c r="D442" s="32">
        <v>45</v>
      </c>
      <c r="E442" s="30">
        <f t="shared" si="6"/>
        <v>3.125E-2</v>
      </c>
    </row>
    <row r="443" spans="2:5">
      <c r="B443" s="12">
        <v>437</v>
      </c>
      <c r="C443" s="27">
        <v>51</v>
      </c>
      <c r="D443" s="32">
        <v>51</v>
      </c>
      <c r="E443" s="30">
        <f t="shared" si="6"/>
        <v>3.5416666666666666E-2</v>
      </c>
    </row>
    <row r="444" spans="2:5">
      <c r="B444" s="12">
        <v>438</v>
      </c>
      <c r="C444" s="27">
        <v>51</v>
      </c>
      <c r="D444" s="32">
        <v>51</v>
      </c>
      <c r="E444" s="30">
        <f t="shared" si="6"/>
        <v>3.5416666666666666E-2</v>
      </c>
    </row>
    <row r="445" spans="2:5">
      <c r="B445" s="12">
        <v>439</v>
      </c>
      <c r="C445" s="27">
        <v>64</v>
      </c>
      <c r="D445" s="32">
        <v>64</v>
      </c>
      <c r="E445" s="30">
        <f t="shared" si="6"/>
        <v>4.4444444444444446E-2</v>
      </c>
    </row>
    <row r="446" spans="2:5">
      <c r="B446" s="12">
        <v>440</v>
      </c>
      <c r="C446" s="27">
        <v>45</v>
      </c>
      <c r="D446" s="32">
        <v>45</v>
      </c>
      <c r="E446" s="30">
        <f t="shared" si="6"/>
        <v>3.125E-2</v>
      </c>
    </row>
    <row r="447" spans="2:5">
      <c r="B447" s="12">
        <v>441</v>
      </c>
      <c r="C447" s="27">
        <v>90</v>
      </c>
      <c r="D447" s="32">
        <v>90</v>
      </c>
      <c r="E447" s="30">
        <f t="shared" si="6"/>
        <v>6.25E-2</v>
      </c>
    </row>
    <row r="448" spans="2:5">
      <c r="B448" s="12">
        <v>442</v>
      </c>
      <c r="C448" s="27">
        <v>131</v>
      </c>
      <c r="D448" s="32">
        <v>131</v>
      </c>
      <c r="E448" s="30">
        <f t="shared" si="6"/>
        <v>9.0972222222222218E-2</v>
      </c>
    </row>
    <row r="449" spans="2:5">
      <c r="B449" s="12">
        <v>443</v>
      </c>
      <c r="C449" s="27">
        <v>155</v>
      </c>
      <c r="D449" s="32">
        <v>155</v>
      </c>
      <c r="E449" s="30">
        <f t="shared" si="6"/>
        <v>0.1076388888888889</v>
      </c>
    </row>
    <row r="450" spans="2:5">
      <c r="B450" s="12">
        <v>444</v>
      </c>
      <c r="C450" s="27">
        <v>81</v>
      </c>
      <c r="D450" s="32">
        <v>81</v>
      </c>
      <c r="E450" s="30">
        <f t="shared" si="6"/>
        <v>5.6250000000000001E-2</v>
      </c>
    </row>
    <row r="451" spans="2:5">
      <c r="B451" s="12">
        <v>445</v>
      </c>
      <c r="C451" s="27">
        <v>26</v>
      </c>
      <c r="D451" s="32">
        <v>26</v>
      </c>
      <c r="E451" s="30">
        <f t="shared" si="6"/>
        <v>1.8055555555555554E-2</v>
      </c>
    </row>
    <row r="452" spans="2:5">
      <c r="B452" s="12">
        <v>446</v>
      </c>
      <c r="C452" s="27">
        <v>8</v>
      </c>
      <c r="D452" s="32">
        <v>8</v>
      </c>
      <c r="E452" s="30">
        <f t="shared" si="6"/>
        <v>5.5555555555555558E-3</v>
      </c>
    </row>
    <row r="453" spans="2:5">
      <c r="B453" s="12">
        <v>447</v>
      </c>
      <c r="C453" s="27">
        <v>86</v>
      </c>
      <c r="D453" s="32">
        <v>86</v>
      </c>
      <c r="E453" s="30">
        <f t="shared" si="6"/>
        <v>5.9722222222222225E-2</v>
      </c>
    </row>
    <row r="454" spans="2:5">
      <c r="B454" s="12">
        <v>448</v>
      </c>
      <c r="C454" s="27">
        <v>66</v>
      </c>
      <c r="D454" s="32">
        <v>66</v>
      </c>
      <c r="E454" s="30">
        <f t="shared" si="6"/>
        <v>4.583333333333333E-2</v>
      </c>
    </row>
    <row r="455" spans="2:5">
      <c r="B455" s="12">
        <v>449</v>
      </c>
      <c r="C455" s="27">
        <v>33</v>
      </c>
      <c r="D455" s="32">
        <v>33</v>
      </c>
      <c r="E455" s="30">
        <f t="shared" si="6"/>
        <v>2.2916666666666665E-2</v>
      </c>
    </row>
    <row r="456" spans="2:5" ht="14.65" thickBot="1">
      <c r="B456" s="13">
        <v>450</v>
      </c>
      <c r="C456" s="27">
        <v>34</v>
      </c>
      <c r="D456" s="32">
        <v>34</v>
      </c>
      <c r="E456" s="30">
        <f t="shared" ref="E456:E519" si="7">D456/1440</f>
        <v>2.361111111111111E-2</v>
      </c>
    </row>
    <row r="457" spans="2:5">
      <c r="B457" s="11">
        <v>451</v>
      </c>
      <c r="C457" s="27">
        <v>103</v>
      </c>
      <c r="D457" s="32">
        <v>103</v>
      </c>
      <c r="E457" s="30">
        <f t="shared" si="7"/>
        <v>7.1527777777777773E-2</v>
      </c>
    </row>
    <row r="458" spans="2:5">
      <c r="B458" s="12">
        <v>452</v>
      </c>
      <c r="C458" s="27">
        <v>123</v>
      </c>
      <c r="D458" s="32">
        <v>123</v>
      </c>
      <c r="E458" s="30">
        <f t="shared" si="7"/>
        <v>8.5416666666666669E-2</v>
      </c>
    </row>
    <row r="459" spans="2:5">
      <c r="B459" s="12">
        <v>453</v>
      </c>
      <c r="C459" s="27">
        <v>100</v>
      </c>
      <c r="D459" s="32">
        <v>100</v>
      </c>
      <c r="E459" s="30">
        <f t="shared" si="7"/>
        <v>6.9444444444444448E-2</v>
      </c>
    </row>
    <row r="460" spans="2:5">
      <c r="B460" s="12">
        <v>454</v>
      </c>
      <c r="C460" s="27">
        <v>153</v>
      </c>
      <c r="D460" s="32">
        <v>153</v>
      </c>
      <c r="E460" s="30">
        <f t="shared" si="7"/>
        <v>0.10625</v>
      </c>
    </row>
    <row r="461" spans="2:5">
      <c r="B461" s="12">
        <v>455</v>
      </c>
      <c r="C461" s="27">
        <v>11</v>
      </c>
      <c r="D461" s="32">
        <v>11</v>
      </c>
      <c r="E461" s="30">
        <f t="shared" si="7"/>
        <v>7.6388888888888886E-3</v>
      </c>
    </row>
    <row r="462" spans="2:5">
      <c r="B462" s="12">
        <v>456</v>
      </c>
      <c r="C462" s="27">
        <v>71</v>
      </c>
      <c r="D462" s="32">
        <v>71</v>
      </c>
      <c r="E462" s="30">
        <f t="shared" si="7"/>
        <v>4.9305555555555554E-2</v>
      </c>
    </row>
    <row r="463" spans="2:5">
      <c r="B463" s="12">
        <v>457</v>
      </c>
      <c r="C463" s="27">
        <v>58</v>
      </c>
      <c r="D463" s="32">
        <v>58</v>
      </c>
      <c r="E463" s="30">
        <f t="shared" si="7"/>
        <v>4.027777777777778E-2</v>
      </c>
    </row>
    <row r="464" spans="2:5">
      <c r="B464" s="12">
        <v>458</v>
      </c>
      <c r="C464" s="27">
        <v>89</v>
      </c>
      <c r="D464" s="32">
        <v>89</v>
      </c>
      <c r="E464" s="30">
        <f t="shared" si="7"/>
        <v>6.1805555555555558E-2</v>
      </c>
    </row>
    <row r="465" spans="2:5">
      <c r="B465" s="12">
        <v>459</v>
      </c>
      <c r="C465" s="27">
        <v>30</v>
      </c>
      <c r="D465" s="32">
        <v>30</v>
      </c>
      <c r="E465" s="30">
        <f t="shared" si="7"/>
        <v>2.0833333333333332E-2</v>
      </c>
    </row>
    <row r="466" spans="2:5">
      <c r="B466" s="12">
        <v>460</v>
      </c>
      <c r="C466" s="27">
        <v>124</v>
      </c>
      <c r="D466" s="32">
        <v>124</v>
      </c>
      <c r="E466" s="30">
        <f t="shared" si="7"/>
        <v>8.611111111111111E-2</v>
      </c>
    </row>
    <row r="467" spans="2:5">
      <c r="B467" s="12">
        <v>461</v>
      </c>
      <c r="C467" s="27">
        <v>66</v>
      </c>
      <c r="D467" s="32">
        <v>66</v>
      </c>
      <c r="E467" s="30">
        <f t="shared" si="7"/>
        <v>4.583333333333333E-2</v>
      </c>
    </row>
    <row r="468" spans="2:5">
      <c r="B468" s="12">
        <v>462</v>
      </c>
      <c r="C468" s="27">
        <v>11</v>
      </c>
      <c r="D468" s="32">
        <v>11</v>
      </c>
      <c r="E468" s="30">
        <f t="shared" si="7"/>
        <v>7.6388888888888886E-3</v>
      </c>
    </row>
    <row r="469" spans="2:5">
      <c r="B469" s="12">
        <v>463</v>
      </c>
      <c r="C469" s="27">
        <v>14</v>
      </c>
      <c r="D469" s="32">
        <v>14</v>
      </c>
      <c r="E469" s="30">
        <f t="shared" si="7"/>
        <v>9.7222222222222224E-3</v>
      </c>
    </row>
    <row r="470" spans="2:5">
      <c r="B470" s="12">
        <v>464</v>
      </c>
      <c r="C470" s="27">
        <v>84</v>
      </c>
      <c r="D470" s="32">
        <v>84</v>
      </c>
      <c r="E470" s="30">
        <f t="shared" si="7"/>
        <v>5.8333333333333334E-2</v>
      </c>
    </row>
    <row r="471" spans="2:5">
      <c r="B471" s="12">
        <v>465</v>
      </c>
      <c r="C471" s="27">
        <v>60</v>
      </c>
      <c r="D471" s="32">
        <v>60</v>
      </c>
      <c r="E471" s="30">
        <f t="shared" si="7"/>
        <v>4.1666666666666664E-2</v>
      </c>
    </row>
    <row r="472" spans="2:5">
      <c r="B472" s="12">
        <v>466</v>
      </c>
      <c r="C472" s="27">
        <v>145</v>
      </c>
      <c r="D472" s="32">
        <v>145</v>
      </c>
      <c r="E472" s="30">
        <f t="shared" si="7"/>
        <v>0.10069444444444445</v>
      </c>
    </row>
    <row r="473" spans="2:5">
      <c r="B473" s="12">
        <v>467</v>
      </c>
      <c r="C473" s="27">
        <v>72</v>
      </c>
      <c r="D473" s="32">
        <v>72</v>
      </c>
      <c r="E473" s="30">
        <f t="shared" si="7"/>
        <v>0.05</v>
      </c>
    </row>
    <row r="474" spans="2:5">
      <c r="B474" s="12">
        <v>468</v>
      </c>
      <c r="C474" s="27">
        <v>63</v>
      </c>
      <c r="D474" s="32">
        <v>63</v>
      </c>
      <c r="E474" s="30">
        <f t="shared" si="7"/>
        <v>4.3749999999999997E-2</v>
      </c>
    </row>
    <row r="475" spans="2:5">
      <c r="B475" s="12">
        <v>469</v>
      </c>
      <c r="C475" s="27">
        <v>66</v>
      </c>
      <c r="D475" s="32">
        <v>66</v>
      </c>
      <c r="E475" s="30">
        <f t="shared" si="7"/>
        <v>4.583333333333333E-2</v>
      </c>
    </row>
    <row r="476" spans="2:5">
      <c r="B476" s="12">
        <v>470</v>
      </c>
      <c r="C476" s="27">
        <v>72</v>
      </c>
      <c r="D476" s="32">
        <v>72</v>
      </c>
      <c r="E476" s="30">
        <f t="shared" si="7"/>
        <v>0.05</v>
      </c>
    </row>
    <row r="477" spans="2:5">
      <c r="B477" s="12">
        <v>471</v>
      </c>
      <c r="C477" s="27">
        <v>57</v>
      </c>
      <c r="D477" s="32">
        <v>57</v>
      </c>
      <c r="E477" s="30">
        <f t="shared" si="7"/>
        <v>3.9583333333333331E-2</v>
      </c>
    </row>
    <row r="478" spans="2:5">
      <c r="B478" s="12">
        <v>472</v>
      </c>
      <c r="C478" s="27">
        <v>73</v>
      </c>
      <c r="D478" s="32">
        <v>73</v>
      </c>
      <c r="E478" s="30">
        <f t="shared" si="7"/>
        <v>5.0694444444444445E-2</v>
      </c>
    </row>
    <row r="479" spans="2:5">
      <c r="B479" s="12">
        <v>473</v>
      </c>
      <c r="C479" s="27">
        <v>61</v>
      </c>
      <c r="D479" s="32">
        <v>61</v>
      </c>
      <c r="E479" s="30">
        <f t="shared" si="7"/>
        <v>4.2361111111111113E-2</v>
      </c>
    </row>
    <row r="480" spans="2:5">
      <c r="B480" s="12">
        <v>474</v>
      </c>
      <c r="C480" s="27">
        <v>161</v>
      </c>
      <c r="D480" s="32">
        <v>161</v>
      </c>
      <c r="E480" s="30">
        <f t="shared" si="7"/>
        <v>0.11180555555555556</v>
      </c>
    </row>
    <row r="481" spans="2:5">
      <c r="B481" s="12">
        <v>475</v>
      </c>
      <c r="C481" s="27">
        <v>35</v>
      </c>
      <c r="D481" s="32">
        <v>35</v>
      </c>
      <c r="E481" s="30">
        <f t="shared" si="7"/>
        <v>2.4305555555555556E-2</v>
      </c>
    </row>
    <row r="482" spans="2:5">
      <c r="B482" s="12">
        <v>476</v>
      </c>
      <c r="C482" s="27">
        <v>115</v>
      </c>
      <c r="D482" s="32">
        <v>115</v>
      </c>
      <c r="E482" s="30">
        <f t="shared" si="7"/>
        <v>7.9861111111111105E-2</v>
      </c>
    </row>
    <row r="483" spans="2:5">
      <c r="B483" s="12">
        <v>477</v>
      </c>
      <c r="C483" s="27">
        <v>115</v>
      </c>
      <c r="D483" s="32">
        <v>115</v>
      </c>
      <c r="E483" s="30">
        <f t="shared" si="7"/>
        <v>7.9861111111111105E-2</v>
      </c>
    </row>
    <row r="484" spans="2:5">
      <c r="B484" s="12">
        <v>478</v>
      </c>
      <c r="C484" s="27">
        <v>90</v>
      </c>
      <c r="D484" s="32">
        <v>90</v>
      </c>
      <c r="E484" s="30">
        <f t="shared" si="7"/>
        <v>6.25E-2</v>
      </c>
    </row>
    <row r="485" spans="2:5">
      <c r="B485" s="12">
        <v>479</v>
      </c>
      <c r="C485" s="27">
        <v>83</v>
      </c>
      <c r="D485" s="32">
        <v>83</v>
      </c>
      <c r="E485" s="30">
        <f t="shared" si="7"/>
        <v>5.7638888888888892E-2</v>
      </c>
    </row>
    <row r="486" spans="2:5">
      <c r="B486" s="12">
        <v>480</v>
      </c>
      <c r="C486" s="27">
        <v>65</v>
      </c>
      <c r="D486" s="32">
        <v>65</v>
      </c>
      <c r="E486" s="30">
        <f t="shared" si="7"/>
        <v>4.5138888888888888E-2</v>
      </c>
    </row>
    <row r="487" spans="2:5">
      <c r="B487" s="12">
        <v>481</v>
      </c>
      <c r="C487" s="27">
        <v>58</v>
      </c>
      <c r="D487" s="32">
        <v>58</v>
      </c>
      <c r="E487" s="30">
        <f t="shared" si="7"/>
        <v>4.027777777777778E-2</v>
      </c>
    </row>
    <row r="488" spans="2:5">
      <c r="B488" s="12">
        <v>482</v>
      </c>
      <c r="C488" s="27">
        <v>21</v>
      </c>
      <c r="D488" s="32">
        <v>21</v>
      </c>
      <c r="E488" s="30">
        <f t="shared" si="7"/>
        <v>1.4583333333333334E-2</v>
      </c>
    </row>
    <row r="489" spans="2:5">
      <c r="B489" s="12">
        <v>483</v>
      </c>
      <c r="C489" s="27">
        <v>53</v>
      </c>
      <c r="D489" s="32">
        <v>53</v>
      </c>
      <c r="E489" s="30">
        <f t="shared" si="7"/>
        <v>3.6805555555555557E-2</v>
      </c>
    </row>
    <row r="490" spans="2:5">
      <c r="B490" s="12">
        <v>484</v>
      </c>
      <c r="C490" s="27">
        <v>34</v>
      </c>
      <c r="D490" s="32">
        <v>34</v>
      </c>
      <c r="E490" s="30">
        <f t="shared" si="7"/>
        <v>2.361111111111111E-2</v>
      </c>
    </row>
    <row r="491" spans="2:5">
      <c r="B491" s="12">
        <v>485</v>
      </c>
      <c r="C491" s="27">
        <v>79</v>
      </c>
      <c r="D491" s="32">
        <v>79</v>
      </c>
      <c r="E491" s="30">
        <f t="shared" si="7"/>
        <v>5.486111111111111E-2</v>
      </c>
    </row>
    <row r="492" spans="2:5">
      <c r="B492" s="12">
        <v>486</v>
      </c>
      <c r="C492" s="27">
        <v>59</v>
      </c>
      <c r="D492" s="32">
        <v>59</v>
      </c>
      <c r="E492" s="30">
        <f t="shared" si="7"/>
        <v>4.0972222222222222E-2</v>
      </c>
    </row>
    <row r="493" spans="2:5">
      <c r="B493" s="12">
        <v>487</v>
      </c>
      <c r="C493" s="27">
        <v>92</v>
      </c>
      <c r="D493" s="32">
        <v>92</v>
      </c>
      <c r="E493" s="30">
        <f t="shared" si="7"/>
        <v>6.3888888888888884E-2</v>
      </c>
    </row>
    <row r="494" spans="2:5">
      <c r="B494" s="12">
        <v>488</v>
      </c>
      <c r="C494" s="27">
        <v>124</v>
      </c>
      <c r="D494" s="32">
        <v>124</v>
      </c>
      <c r="E494" s="30">
        <f t="shared" si="7"/>
        <v>8.611111111111111E-2</v>
      </c>
    </row>
    <row r="495" spans="2:5">
      <c r="B495" s="12">
        <v>489</v>
      </c>
      <c r="C495" s="27">
        <v>34</v>
      </c>
      <c r="D495" s="32">
        <v>34</v>
      </c>
      <c r="E495" s="30">
        <f t="shared" si="7"/>
        <v>2.361111111111111E-2</v>
      </c>
    </row>
    <row r="496" spans="2:5">
      <c r="B496" s="12">
        <v>490</v>
      </c>
      <c r="C496" s="27">
        <v>131</v>
      </c>
      <c r="D496" s="32">
        <v>131</v>
      </c>
      <c r="E496" s="30">
        <f t="shared" si="7"/>
        <v>9.0972222222222218E-2</v>
      </c>
    </row>
    <row r="497" spans="2:5">
      <c r="B497" s="12">
        <v>491</v>
      </c>
      <c r="C497" s="27">
        <v>41</v>
      </c>
      <c r="D497" s="32">
        <v>41</v>
      </c>
      <c r="E497" s="30">
        <f t="shared" si="7"/>
        <v>2.8472222222222222E-2</v>
      </c>
    </row>
    <row r="498" spans="2:5">
      <c r="B498" s="12">
        <v>492</v>
      </c>
      <c r="C498" s="27">
        <v>49</v>
      </c>
      <c r="D498" s="32">
        <v>49</v>
      </c>
      <c r="E498" s="30">
        <f t="shared" si="7"/>
        <v>3.4027777777777775E-2</v>
      </c>
    </row>
    <row r="499" spans="2:5">
      <c r="B499" s="12">
        <v>493</v>
      </c>
      <c r="C499" s="27">
        <v>8</v>
      </c>
      <c r="D499" s="32">
        <v>8</v>
      </c>
      <c r="E499" s="30">
        <f t="shared" si="7"/>
        <v>5.5555555555555558E-3</v>
      </c>
    </row>
    <row r="500" spans="2:5">
      <c r="B500" s="12">
        <v>494</v>
      </c>
      <c r="C500" s="27">
        <v>31</v>
      </c>
      <c r="D500" s="32">
        <v>31</v>
      </c>
      <c r="E500" s="30">
        <f t="shared" si="7"/>
        <v>2.1527777777777778E-2</v>
      </c>
    </row>
    <row r="501" spans="2:5">
      <c r="B501" s="12">
        <v>495</v>
      </c>
      <c r="C501" s="27">
        <v>102</v>
      </c>
      <c r="D501" s="32">
        <v>102</v>
      </c>
      <c r="E501" s="30">
        <f t="shared" si="7"/>
        <v>7.0833333333333331E-2</v>
      </c>
    </row>
    <row r="502" spans="2:5">
      <c r="B502" s="12">
        <v>496</v>
      </c>
      <c r="C502" s="27">
        <v>133</v>
      </c>
      <c r="D502" s="32">
        <v>133</v>
      </c>
      <c r="E502" s="30">
        <f t="shared" si="7"/>
        <v>9.2361111111111116E-2</v>
      </c>
    </row>
    <row r="503" spans="2:5">
      <c r="B503" s="12">
        <v>497</v>
      </c>
      <c r="C503" s="27">
        <v>38</v>
      </c>
      <c r="D503" s="32">
        <v>38</v>
      </c>
      <c r="E503" s="30">
        <f t="shared" si="7"/>
        <v>2.6388888888888889E-2</v>
      </c>
    </row>
    <row r="504" spans="2:5">
      <c r="B504" s="12">
        <v>498</v>
      </c>
      <c r="C504" s="27">
        <v>32</v>
      </c>
      <c r="D504" s="32">
        <v>32</v>
      </c>
      <c r="E504" s="30">
        <f t="shared" si="7"/>
        <v>2.2222222222222223E-2</v>
      </c>
    </row>
    <row r="505" spans="2:5">
      <c r="B505" s="12">
        <v>499</v>
      </c>
      <c r="C505" s="27">
        <v>130</v>
      </c>
      <c r="D505" s="32">
        <v>130</v>
      </c>
      <c r="E505" s="30">
        <f t="shared" si="7"/>
        <v>9.0277777777777776E-2</v>
      </c>
    </row>
    <row r="506" spans="2:5" ht="14.65" thickBot="1">
      <c r="B506" s="13">
        <v>500</v>
      </c>
      <c r="C506" s="27">
        <v>42</v>
      </c>
      <c r="D506" s="32">
        <v>42</v>
      </c>
      <c r="E506" s="30">
        <f t="shared" si="7"/>
        <v>2.9166666666666667E-2</v>
      </c>
    </row>
    <row r="507" spans="2:5">
      <c r="B507" s="11">
        <v>501</v>
      </c>
      <c r="C507" s="27">
        <v>39</v>
      </c>
      <c r="D507" s="32">
        <v>39</v>
      </c>
      <c r="E507" s="30">
        <f t="shared" si="7"/>
        <v>2.7083333333333334E-2</v>
      </c>
    </row>
    <row r="508" spans="2:5">
      <c r="B508" s="12">
        <v>502</v>
      </c>
      <c r="C508" s="27">
        <v>73</v>
      </c>
      <c r="D508" s="32">
        <v>73</v>
      </c>
      <c r="E508" s="30">
        <f t="shared" si="7"/>
        <v>5.0694444444444445E-2</v>
      </c>
    </row>
    <row r="509" spans="2:5">
      <c r="B509" s="12">
        <v>503</v>
      </c>
      <c r="C509" s="27">
        <v>85</v>
      </c>
      <c r="D509" s="32">
        <v>85</v>
      </c>
      <c r="E509" s="30">
        <f t="shared" si="7"/>
        <v>5.9027777777777776E-2</v>
      </c>
    </row>
    <row r="510" spans="2:5">
      <c r="B510" s="12">
        <v>504</v>
      </c>
      <c r="C510" s="27">
        <v>19</v>
      </c>
      <c r="D510" s="32">
        <v>19</v>
      </c>
      <c r="E510" s="30">
        <f t="shared" si="7"/>
        <v>1.3194444444444444E-2</v>
      </c>
    </row>
    <row r="511" spans="2:5">
      <c r="B511" s="12">
        <v>505</v>
      </c>
      <c r="C511" s="27">
        <v>115</v>
      </c>
      <c r="D511" s="32">
        <v>115</v>
      </c>
      <c r="E511" s="30">
        <f t="shared" si="7"/>
        <v>7.9861111111111105E-2</v>
      </c>
    </row>
    <row r="512" spans="2:5">
      <c r="B512" s="12">
        <v>506</v>
      </c>
      <c r="C512" s="27">
        <v>5</v>
      </c>
      <c r="D512" s="32">
        <v>5</v>
      </c>
      <c r="E512" s="30">
        <f t="shared" si="7"/>
        <v>3.472222222222222E-3</v>
      </c>
    </row>
    <row r="513" spans="2:5">
      <c r="B513" s="12">
        <v>507</v>
      </c>
      <c r="C513" s="27">
        <v>69</v>
      </c>
      <c r="D513" s="32">
        <v>69</v>
      </c>
      <c r="E513" s="30">
        <f t="shared" si="7"/>
        <v>4.791666666666667E-2</v>
      </c>
    </row>
    <row r="514" spans="2:5">
      <c r="B514" s="12">
        <v>508</v>
      </c>
      <c r="C514" s="27">
        <v>34</v>
      </c>
      <c r="D514" s="32">
        <v>34</v>
      </c>
      <c r="E514" s="30">
        <f t="shared" si="7"/>
        <v>2.361111111111111E-2</v>
      </c>
    </row>
    <row r="515" spans="2:5">
      <c r="B515" s="12">
        <v>509</v>
      </c>
      <c r="C515" s="27">
        <v>47</v>
      </c>
      <c r="D515" s="32">
        <v>47</v>
      </c>
      <c r="E515" s="30">
        <f t="shared" si="7"/>
        <v>3.2638888888888891E-2</v>
      </c>
    </row>
    <row r="516" spans="2:5">
      <c r="B516" s="12">
        <v>510</v>
      </c>
      <c r="C516" s="27">
        <v>48</v>
      </c>
      <c r="D516" s="32">
        <v>48</v>
      </c>
      <c r="E516" s="30">
        <f t="shared" si="7"/>
        <v>3.3333333333333333E-2</v>
      </c>
    </row>
    <row r="517" spans="2:5">
      <c r="B517" s="12">
        <v>511</v>
      </c>
      <c r="C517" s="27">
        <v>38</v>
      </c>
      <c r="D517" s="32">
        <v>38</v>
      </c>
      <c r="E517" s="30">
        <f t="shared" si="7"/>
        <v>2.6388888888888889E-2</v>
      </c>
    </row>
    <row r="518" spans="2:5">
      <c r="B518" s="12">
        <v>512</v>
      </c>
      <c r="C518" s="27">
        <v>59</v>
      </c>
      <c r="D518" s="32">
        <v>59</v>
      </c>
      <c r="E518" s="30">
        <f t="shared" si="7"/>
        <v>4.0972222222222222E-2</v>
      </c>
    </row>
    <row r="519" spans="2:5">
      <c r="B519" s="12">
        <v>513</v>
      </c>
      <c r="C519" s="27">
        <v>56</v>
      </c>
      <c r="D519" s="32">
        <v>56</v>
      </c>
      <c r="E519" s="30">
        <f t="shared" si="7"/>
        <v>3.888888888888889E-2</v>
      </c>
    </row>
    <row r="520" spans="2:5">
      <c r="B520" s="12">
        <v>514</v>
      </c>
      <c r="C520" s="27">
        <v>112</v>
      </c>
      <c r="D520" s="32">
        <v>112</v>
      </c>
      <c r="E520" s="30">
        <f t="shared" ref="E520:E583" si="8">D520/1440</f>
        <v>7.7777777777777779E-2</v>
      </c>
    </row>
    <row r="521" spans="2:5">
      <c r="B521" s="12">
        <v>515</v>
      </c>
      <c r="C521" s="27">
        <v>13</v>
      </c>
      <c r="D521" s="32">
        <v>13</v>
      </c>
      <c r="E521" s="30">
        <f t="shared" si="8"/>
        <v>9.0277777777777769E-3</v>
      </c>
    </row>
    <row r="522" spans="2:5">
      <c r="B522" s="12">
        <v>516</v>
      </c>
      <c r="C522" s="27">
        <v>97</v>
      </c>
      <c r="D522" s="32">
        <v>97</v>
      </c>
      <c r="E522" s="30">
        <f t="shared" si="8"/>
        <v>6.7361111111111108E-2</v>
      </c>
    </row>
    <row r="523" spans="2:5">
      <c r="B523" s="12">
        <v>517</v>
      </c>
      <c r="C523" s="27">
        <v>65</v>
      </c>
      <c r="D523" s="32">
        <v>65</v>
      </c>
      <c r="E523" s="30">
        <f t="shared" si="8"/>
        <v>4.5138888888888888E-2</v>
      </c>
    </row>
    <row r="524" spans="2:5">
      <c r="B524" s="12">
        <v>518</v>
      </c>
      <c r="C524" s="27">
        <v>53</v>
      </c>
      <c r="D524" s="32">
        <v>53</v>
      </c>
      <c r="E524" s="30">
        <f t="shared" si="8"/>
        <v>3.6805555555555557E-2</v>
      </c>
    </row>
    <row r="525" spans="2:5">
      <c r="B525" s="12">
        <v>519</v>
      </c>
      <c r="C525" s="27">
        <v>156</v>
      </c>
      <c r="D525" s="32">
        <v>156</v>
      </c>
      <c r="E525" s="30">
        <f t="shared" si="8"/>
        <v>0.10833333333333334</v>
      </c>
    </row>
    <row r="526" spans="2:5">
      <c r="B526" s="12">
        <v>520</v>
      </c>
      <c r="C526" s="27">
        <v>121</v>
      </c>
      <c r="D526" s="32">
        <v>121</v>
      </c>
      <c r="E526" s="30">
        <f t="shared" si="8"/>
        <v>8.4027777777777785E-2</v>
      </c>
    </row>
    <row r="527" spans="2:5">
      <c r="B527" s="12">
        <v>521</v>
      </c>
      <c r="C527" s="27">
        <v>91</v>
      </c>
      <c r="D527" s="32">
        <v>91</v>
      </c>
      <c r="E527" s="30">
        <f t="shared" si="8"/>
        <v>6.3194444444444442E-2</v>
      </c>
    </row>
    <row r="528" spans="2:5">
      <c r="B528" s="12">
        <v>522</v>
      </c>
      <c r="C528" s="27">
        <v>47</v>
      </c>
      <c r="D528" s="32">
        <v>47</v>
      </c>
      <c r="E528" s="30">
        <f t="shared" si="8"/>
        <v>3.2638888888888891E-2</v>
      </c>
    </row>
    <row r="529" spans="2:5">
      <c r="B529" s="12">
        <v>523</v>
      </c>
      <c r="C529" s="27">
        <v>51</v>
      </c>
      <c r="D529" s="32">
        <v>51</v>
      </c>
      <c r="E529" s="30">
        <f t="shared" si="8"/>
        <v>3.5416666666666666E-2</v>
      </c>
    </row>
    <row r="530" spans="2:5">
      <c r="B530" s="12">
        <v>524</v>
      </c>
      <c r="C530" s="27">
        <v>61</v>
      </c>
      <c r="D530" s="32">
        <v>61</v>
      </c>
      <c r="E530" s="30">
        <f t="shared" si="8"/>
        <v>4.2361111111111113E-2</v>
      </c>
    </row>
    <row r="531" spans="2:5">
      <c r="B531" s="12">
        <v>525</v>
      </c>
      <c r="C531" s="27">
        <v>77</v>
      </c>
      <c r="D531" s="32">
        <v>77</v>
      </c>
      <c r="E531" s="30">
        <f t="shared" si="8"/>
        <v>5.347222222222222E-2</v>
      </c>
    </row>
    <row r="532" spans="2:5">
      <c r="B532" s="12">
        <v>526</v>
      </c>
      <c r="C532" s="27">
        <v>22</v>
      </c>
      <c r="D532" s="32">
        <v>22</v>
      </c>
      <c r="E532" s="30">
        <f t="shared" si="8"/>
        <v>1.5277777777777777E-2</v>
      </c>
    </row>
    <row r="533" spans="2:5">
      <c r="B533" s="12">
        <v>527</v>
      </c>
      <c r="C533" s="27">
        <v>31</v>
      </c>
      <c r="D533" s="32">
        <v>31</v>
      </c>
      <c r="E533" s="30">
        <f t="shared" si="8"/>
        <v>2.1527777777777778E-2</v>
      </c>
    </row>
    <row r="534" spans="2:5">
      <c r="B534" s="12">
        <v>528</v>
      </c>
      <c r="C534" s="27">
        <v>121</v>
      </c>
      <c r="D534" s="32">
        <v>121</v>
      </c>
      <c r="E534" s="30">
        <f t="shared" si="8"/>
        <v>8.4027777777777785E-2</v>
      </c>
    </row>
    <row r="535" spans="2:5">
      <c r="B535" s="12">
        <v>529</v>
      </c>
      <c r="C535" s="27">
        <v>157</v>
      </c>
      <c r="D535" s="32">
        <v>157</v>
      </c>
      <c r="E535" s="30">
        <f t="shared" si="8"/>
        <v>0.10902777777777778</v>
      </c>
    </row>
    <row r="536" spans="2:5">
      <c r="B536" s="12">
        <v>530</v>
      </c>
      <c r="C536" s="27">
        <v>106</v>
      </c>
      <c r="D536" s="32">
        <v>106</v>
      </c>
      <c r="E536" s="30">
        <f t="shared" si="8"/>
        <v>7.3611111111111113E-2</v>
      </c>
    </row>
    <row r="537" spans="2:5">
      <c r="B537" s="12">
        <v>531</v>
      </c>
      <c r="C537" s="27">
        <v>199</v>
      </c>
      <c r="D537" s="32">
        <v>199</v>
      </c>
      <c r="E537" s="30">
        <f t="shared" si="8"/>
        <v>0.13819444444444445</v>
      </c>
    </row>
    <row r="538" spans="2:5">
      <c r="B538" s="12">
        <v>532</v>
      </c>
      <c r="C538" s="27">
        <v>59</v>
      </c>
      <c r="D538" s="32">
        <v>59</v>
      </c>
      <c r="E538" s="30">
        <f t="shared" si="8"/>
        <v>4.0972222222222222E-2</v>
      </c>
    </row>
    <row r="539" spans="2:5">
      <c r="B539" s="12">
        <v>533</v>
      </c>
      <c r="C539" s="27">
        <v>48</v>
      </c>
      <c r="D539" s="32">
        <v>48</v>
      </c>
      <c r="E539" s="30">
        <f t="shared" si="8"/>
        <v>3.3333333333333333E-2</v>
      </c>
    </row>
    <row r="540" spans="2:5">
      <c r="B540" s="12">
        <v>534</v>
      </c>
      <c r="C540" s="27">
        <v>76</v>
      </c>
      <c r="D540" s="32">
        <v>76</v>
      </c>
      <c r="E540" s="30">
        <f t="shared" si="8"/>
        <v>5.2777777777777778E-2</v>
      </c>
    </row>
    <row r="541" spans="2:5">
      <c r="B541" s="12">
        <v>535</v>
      </c>
      <c r="C541" s="27">
        <v>113</v>
      </c>
      <c r="D541" s="32">
        <v>113</v>
      </c>
      <c r="E541" s="30">
        <f t="shared" si="8"/>
        <v>7.8472222222222221E-2</v>
      </c>
    </row>
    <row r="542" spans="2:5">
      <c r="B542" s="12">
        <v>536</v>
      </c>
      <c r="C542" s="27">
        <v>152</v>
      </c>
      <c r="D542" s="32">
        <v>152</v>
      </c>
      <c r="E542" s="30">
        <f t="shared" si="8"/>
        <v>0.10555555555555556</v>
      </c>
    </row>
    <row r="543" spans="2:5">
      <c r="B543" s="12">
        <v>537</v>
      </c>
      <c r="C543" s="27">
        <v>21</v>
      </c>
      <c r="D543" s="32">
        <v>21</v>
      </c>
      <c r="E543" s="30">
        <f t="shared" si="8"/>
        <v>1.4583333333333334E-2</v>
      </c>
    </row>
    <row r="544" spans="2:5">
      <c r="B544" s="12">
        <v>538</v>
      </c>
      <c r="C544" s="27">
        <v>198</v>
      </c>
      <c r="D544" s="32">
        <v>198</v>
      </c>
      <c r="E544" s="30">
        <f t="shared" si="8"/>
        <v>0.13750000000000001</v>
      </c>
    </row>
    <row r="545" spans="2:5">
      <c r="B545" s="12">
        <v>539</v>
      </c>
      <c r="C545" s="27">
        <v>129</v>
      </c>
      <c r="D545" s="32">
        <v>129</v>
      </c>
      <c r="E545" s="30">
        <f t="shared" si="8"/>
        <v>8.9583333333333334E-2</v>
      </c>
    </row>
    <row r="546" spans="2:5">
      <c r="B546" s="12">
        <v>540</v>
      </c>
      <c r="C546" s="27">
        <v>82</v>
      </c>
      <c r="D546" s="32">
        <v>82</v>
      </c>
      <c r="E546" s="30">
        <f t="shared" si="8"/>
        <v>5.6944444444444443E-2</v>
      </c>
    </row>
    <row r="547" spans="2:5">
      <c r="B547" s="12">
        <v>541</v>
      </c>
      <c r="C547" s="27">
        <v>124</v>
      </c>
      <c r="D547" s="32">
        <v>124</v>
      </c>
      <c r="E547" s="30">
        <f t="shared" si="8"/>
        <v>8.611111111111111E-2</v>
      </c>
    </row>
    <row r="548" spans="2:5">
      <c r="B548" s="12">
        <v>542</v>
      </c>
      <c r="C548" s="27">
        <v>115</v>
      </c>
      <c r="D548" s="32">
        <v>115</v>
      </c>
      <c r="E548" s="30">
        <f t="shared" si="8"/>
        <v>7.9861111111111105E-2</v>
      </c>
    </row>
    <row r="549" spans="2:5">
      <c r="B549" s="12">
        <v>543</v>
      </c>
      <c r="C549" s="27">
        <v>74</v>
      </c>
      <c r="D549" s="32">
        <v>74</v>
      </c>
      <c r="E549" s="30">
        <f t="shared" si="8"/>
        <v>5.1388888888888887E-2</v>
      </c>
    </row>
    <row r="550" spans="2:5">
      <c r="B550" s="12">
        <v>544</v>
      </c>
      <c r="C550" s="27">
        <v>48</v>
      </c>
      <c r="D550" s="32">
        <v>48</v>
      </c>
      <c r="E550" s="30">
        <f t="shared" si="8"/>
        <v>3.3333333333333333E-2</v>
      </c>
    </row>
    <row r="551" spans="2:5">
      <c r="B551" s="12">
        <v>545</v>
      </c>
      <c r="C551" s="27">
        <v>99</v>
      </c>
      <c r="D551" s="32">
        <v>99</v>
      </c>
      <c r="E551" s="30">
        <f t="shared" si="8"/>
        <v>6.8750000000000006E-2</v>
      </c>
    </row>
    <row r="552" spans="2:5">
      <c r="B552" s="12">
        <v>546</v>
      </c>
      <c r="C552" s="27">
        <v>91</v>
      </c>
      <c r="D552" s="32">
        <v>91</v>
      </c>
      <c r="E552" s="30">
        <f t="shared" si="8"/>
        <v>6.3194444444444442E-2</v>
      </c>
    </row>
    <row r="553" spans="2:5">
      <c r="B553" s="12">
        <v>547</v>
      </c>
      <c r="C553" s="27">
        <v>97</v>
      </c>
      <c r="D553" s="32">
        <v>97</v>
      </c>
      <c r="E553" s="30">
        <f t="shared" si="8"/>
        <v>6.7361111111111108E-2</v>
      </c>
    </row>
    <row r="554" spans="2:5">
      <c r="B554" s="12">
        <v>548</v>
      </c>
      <c r="C554" s="27">
        <v>106</v>
      </c>
      <c r="D554" s="32">
        <v>106</v>
      </c>
      <c r="E554" s="30">
        <f t="shared" si="8"/>
        <v>7.3611111111111113E-2</v>
      </c>
    </row>
    <row r="555" spans="2:5">
      <c r="B555" s="12">
        <v>549</v>
      </c>
      <c r="C555" s="27">
        <v>98</v>
      </c>
      <c r="D555" s="32">
        <v>98</v>
      </c>
      <c r="E555" s="30">
        <f t="shared" si="8"/>
        <v>6.805555555555555E-2</v>
      </c>
    </row>
    <row r="556" spans="2:5" ht="14.65" thickBot="1">
      <c r="B556" s="13">
        <v>550</v>
      </c>
      <c r="C556" s="27">
        <v>57</v>
      </c>
      <c r="D556" s="32">
        <v>57</v>
      </c>
      <c r="E556" s="30">
        <f t="shared" si="8"/>
        <v>3.9583333333333331E-2</v>
      </c>
    </row>
    <row r="557" spans="2:5">
      <c r="B557" s="11">
        <v>551</v>
      </c>
      <c r="C557" s="27">
        <v>123</v>
      </c>
      <c r="D557" s="32">
        <v>123</v>
      </c>
      <c r="E557" s="30">
        <f t="shared" si="8"/>
        <v>8.5416666666666669E-2</v>
      </c>
    </row>
    <row r="558" spans="2:5">
      <c r="B558" s="12">
        <v>552</v>
      </c>
      <c r="C558" s="27">
        <v>115</v>
      </c>
      <c r="D558" s="32">
        <v>115</v>
      </c>
      <c r="E558" s="30">
        <f t="shared" si="8"/>
        <v>7.9861111111111105E-2</v>
      </c>
    </row>
    <row r="559" spans="2:5">
      <c r="B559" s="12">
        <v>553</v>
      </c>
      <c r="C559" s="27">
        <v>178</v>
      </c>
      <c r="D559" s="32">
        <v>178</v>
      </c>
      <c r="E559" s="30">
        <f t="shared" si="8"/>
        <v>0.12361111111111112</v>
      </c>
    </row>
    <row r="560" spans="2:5">
      <c r="B560" s="12">
        <v>554</v>
      </c>
      <c r="C560" s="27">
        <v>71</v>
      </c>
      <c r="D560" s="32">
        <v>71</v>
      </c>
      <c r="E560" s="30">
        <f t="shared" si="8"/>
        <v>4.9305555555555554E-2</v>
      </c>
    </row>
    <row r="561" spans="2:5">
      <c r="B561" s="12">
        <v>555</v>
      </c>
      <c r="C561" s="27">
        <v>46</v>
      </c>
      <c r="D561" s="32">
        <v>46</v>
      </c>
      <c r="E561" s="30">
        <f t="shared" si="8"/>
        <v>3.1944444444444442E-2</v>
      </c>
    </row>
    <row r="562" spans="2:5">
      <c r="B562" s="12">
        <v>556</v>
      </c>
      <c r="C562" s="27">
        <v>66</v>
      </c>
      <c r="D562" s="32">
        <v>66</v>
      </c>
      <c r="E562" s="30">
        <f t="shared" si="8"/>
        <v>4.583333333333333E-2</v>
      </c>
    </row>
    <row r="563" spans="2:5">
      <c r="B563" s="12">
        <v>557</v>
      </c>
      <c r="C563" s="27">
        <v>107</v>
      </c>
      <c r="D563" s="32">
        <v>107</v>
      </c>
      <c r="E563" s="30">
        <f t="shared" si="8"/>
        <v>7.4305555555555555E-2</v>
      </c>
    </row>
    <row r="564" spans="2:5">
      <c r="B564" s="12">
        <v>558</v>
      </c>
      <c r="C564" s="27">
        <v>167</v>
      </c>
      <c r="D564" s="32">
        <v>167</v>
      </c>
      <c r="E564" s="30">
        <f t="shared" si="8"/>
        <v>0.11597222222222223</v>
      </c>
    </row>
    <row r="565" spans="2:5">
      <c r="B565" s="12">
        <v>559</v>
      </c>
      <c r="C565" s="27">
        <v>41</v>
      </c>
      <c r="D565" s="32">
        <v>41</v>
      </c>
      <c r="E565" s="30">
        <f t="shared" si="8"/>
        <v>2.8472222222222222E-2</v>
      </c>
    </row>
    <row r="566" spans="2:5">
      <c r="B566" s="12">
        <v>560</v>
      </c>
      <c r="C566" s="27">
        <v>48</v>
      </c>
      <c r="D566" s="32">
        <v>48</v>
      </c>
      <c r="E566" s="30">
        <f t="shared" si="8"/>
        <v>3.3333333333333333E-2</v>
      </c>
    </row>
    <row r="567" spans="2:5">
      <c r="B567" s="12">
        <v>561</v>
      </c>
      <c r="C567" s="27">
        <v>64</v>
      </c>
      <c r="D567" s="32">
        <v>64</v>
      </c>
      <c r="E567" s="30">
        <f t="shared" si="8"/>
        <v>4.4444444444444446E-2</v>
      </c>
    </row>
    <row r="568" spans="2:5">
      <c r="B568" s="12">
        <v>562</v>
      </c>
      <c r="C568" s="27">
        <v>112</v>
      </c>
      <c r="D568" s="32">
        <v>112</v>
      </c>
      <c r="E568" s="30">
        <f t="shared" si="8"/>
        <v>7.7777777777777779E-2</v>
      </c>
    </row>
    <row r="569" spans="2:5">
      <c r="B569" s="12">
        <v>563</v>
      </c>
      <c r="C569" s="27">
        <v>37</v>
      </c>
      <c r="D569" s="32">
        <v>37</v>
      </c>
      <c r="E569" s="30">
        <f t="shared" si="8"/>
        <v>2.5694444444444443E-2</v>
      </c>
    </row>
    <row r="570" spans="2:5">
      <c r="B570" s="12">
        <v>564</v>
      </c>
      <c r="C570" s="27">
        <v>54</v>
      </c>
      <c r="D570" s="32">
        <v>54</v>
      </c>
      <c r="E570" s="30">
        <f t="shared" si="8"/>
        <v>3.7499999999999999E-2</v>
      </c>
    </row>
    <row r="571" spans="2:5">
      <c r="B571" s="12">
        <v>565</v>
      </c>
      <c r="C571" s="27">
        <v>98</v>
      </c>
      <c r="D571" s="32">
        <v>98</v>
      </c>
      <c r="E571" s="30">
        <f t="shared" si="8"/>
        <v>6.805555555555555E-2</v>
      </c>
    </row>
    <row r="572" spans="2:5">
      <c r="B572" s="12">
        <v>566</v>
      </c>
      <c r="C572" s="27">
        <v>56</v>
      </c>
      <c r="D572" s="32">
        <v>56</v>
      </c>
      <c r="E572" s="30">
        <f t="shared" si="8"/>
        <v>3.888888888888889E-2</v>
      </c>
    </row>
    <row r="573" spans="2:5">
      <c r="B573" s="12">
        <v>567</v>
      </c>
      <c r="C573" s="27">
        <v>102</v>
      </c>
      <c r="D573" s="32">
        <v>102</v>
      </c>
      <c r="E573" s="30">
        <f t="shared" si="8"/>
        <v>7.0833333333333331E-2</v>
      </c>
    </row>
    <row r="574" spans="2:5">
      <c r="B574" s="12">
        <v>568</v>
      </c>
      <c r="C574" s="27">
        <v>84</v>
      </c>
      <c r="D574" s="32">
        <v>84</v>
      </c>
      <c r="E574" s="30">
        <f t="shared" si="8"/>
        <v>5.8333333333333334E-2</v>
      </c>
    </row>
    <row r="575" spans="2:5">
      <c r="B575" s="12">
        <v>569</v>
      </c>
      <c r="C575" s="27">
        <v>58</v>
      </c>
      <c r="D575" s="32">
        <v>58</v>
      </c>
      <c r="E575" s="30">
        <f t="shared" si="8"/>
        <v>4.027777777777778E-2</v>
      </c>
    </row>
    <row r="576" spans="2:5">
      <c r="B576" s="12">
        <v>570</v>
      </c>
      <c r="C576" s="27">
        <v>46</v>
      </c>
      <c r="D576" s="32">
        <v>46</v>
      </c>
      <c r="E576" s="30">
        <f t="shared" si="8"/>
        <v>3.1944444444444442E-2</v>
      </c>
    </row>
    <row r="577" spans="2:5">
      <c r="B577" s="12">
        <v>571</v>
      </c>
      <c r="C577" s="27">
        <v>26</v>
      </c>
      <c r="D577" s="32">
        <v>26</v>
      </c>
      <c r="E577" s="30">
        <f t="shared" si="8"/>
        <v>1.8055555555555554E-2</v>
      </c>
    </row>
    <row r="578" spans="2:5">
      <c r="B578" s="12">
        <v>572</v>
      </c>
      <c r="C578" s="27">
        <v>44</v>
      </c>
      <c r="D578" s="32">
        <v>44</v>
      </c>
      <c r="E578" s="30">
        <f t="shared" si="8"/>
        <v>3.0555555555555555E-2</v>
      </c>
    </row>
    <row r="579" spans="2:5">
      <c r="B579" s="12">
        <v>573</v>
      </c>
      <c r="C579" s="27">
        <v>69</v>
      </c>
      <c r="D579" s="32">
        <v>69</v>
      </c>
      <c r="E579" s="30">
        <f t="shared" si="8"/>
        <v>4.791666666666667E-2</v>
      </c>
    </row>
    <row r="580" spans="2:5">
      <c r="B580" s="12">
        <v>574</v>
      </c>
      <c r="C580" s="27">
        <v>168</v>
      </c>
      <c r="D580" s="32">
        <v>168</v>
      </c>
      <c r="E580" s="30">
        <f t="shared" si="8"/>
        <v>0.11666666666666667</v>
      </c>
    </row>
    <row r="581" spans="2:5">
      <c r="B581" s="12">
        <v>575</v>
      </c>
      <c r="C581" s="27">
        <v>44</v>
      </c>
      <c r="D581" s="32">
        <v>44</v>
      </c>
      <c r="E581" s="30">
        <f t="shared" si="8"/>
        <v>3.0555555555555555E-2</v>
      </c>
    </row>
    <row r="582" spans="2:5">
      <c r="B582" s="12">
        <v>576</v>
      </c>
      <c r="C582" s="27">
        <v>115</v>
      </c>
      <c r="D582" s="32">
        <v>115</v>
      </c>
      <c r="E582" s="30">
        <f t="shared" si="8"/>
        <v>7.9861111111111105E-2</v>
      </c>
    </row>
    <row r="583" spans="2:5">
      <c r="B583" s="12">
        <v>577</v>
      </c>
      <c r="C583" s="27">
        <v>25</v>
      </c>
      <c r="D583" s="32">
        <v>25</v>
      </c>
      <c r="E583" s="30">
        <f t="shared" si="8"/>
        <v>1.7361111111111112E-2</v>
      </c>
    </row>
    <row r="584" spans="2:5">
      <c r="B584" s="12">
        <v>578</v>
      </c>
      <c r="C584" s="27">
        <v>44</v>
      </c>
      <c r="D584" s="32">
        <v>44</v>
      </c>
      <c r="E584" s="30">
        <f t="shared" ref="E584:E647" si="9">D584/1440</f>
        <v>3.0555555555555555E-2</v>
      </c>
    </row>
    <row r="585" spans="2:5">
      <c r="B585" s="12">
        <v>579</v>
      </c>
      <c r="C585" s="27">
        <v>48</v>
      </c>
      <c r="D585" s="32">
        <v>48</v>
      </c>
      <c r="E585" s="30">
        <f t="shared" si="9"/>
        <v>3.3333333333333333E-2</v>
      </c>
    </row>
    <row r="586" spans="2:5">
      <c r="B586" s="12">
        <v>580</v>
      </c>
      <c r="C586" s="27">
        <v>30</v>
      </c>
      <c r="D586" s="32">
        <v>30</v>
      </c>
      <c r="E586" s="30">
        <f t="shared" si="9"/>
        <v>2.0833333333333332E-2</v>
      </c>
    </row>
    <row r="587" spans="2:5">
      <c r="B587" s="12">
        <v>581</v>
      </c>
      <c r="C587" s="27">
        <v>55</v>
      </c>
      <c r="D587" s="32">
        <v>55</v>
      </c>
      <c r="E587" s="30">
        <f t="shared" si="9"/>
        <v>3.8194444444444448E-2</v>
      </c>
    </row>
    <row r="588" spans="2:5">
      <c r="B588" s="12">
        <v>582</v>
      </c>
      <c r="C588" s="27">
        <v>42</v>
      </c>
      <c r="D588" s="32">
        <v>42</v>
      </c>
      <c r="E588" s="30">
        <f t="shared" si="9"/>
        <v>2.9166666666666667E-2</v>
      </c>
    </row>
    <row r="589" spans="2:5">
      <c r="B589" s="12">
        <v>583</v>
      </c>
      <c r="C589" s="27">
        <v>105</v>
      </c>
      <c r="D589" s="32">
        <v>105</v>
      </c>
      <c r="E589" s="30">
        <f t="shared" si="9"/>
        <v>7.2916666666666671E-2</v>
      </c>
    </row>
    <row r="590" spans="2:5">
      <c r="B590" s="12">
        <v>584</v>
      </c>
      <c r="C590" s="27">
        <v>114</v>
      </c>
      <c r="D590" s="32">
        <v>114</v>
      </c>
      <c r="E590" s="30">
        <f t="shared" si="9"/>
        <v>7.9166666666666663E-2</v>
      </c>
    </row>
    <row r="591" spans="2:5">
      <c r="B591" s="12">
        <v>585</v>
      </c>
      <c r="C591" s="27">
        <v>95</v>
      </c>
      <c r="D591" s="32">
        <v>95</v>
      </c>
      <c r="E591" s="30">
        <f t="shared" si="9"/>
        <v>6.5972222222222224E-2</v>
      </c>
    </row>
    <row r="592" spans="2:5">
      <c r="B592" s="12">
        <v>586</v>
      </c>
      <c r="C592" s="27">
        <v>92</v>
      </c>
      <c r="D592" s="32">
        <v>92</v>
      </c>
      <c r="E592" s="30">
        <f t="shared" si="9"/>
        <v>6.3888888888888884E-2</v>
      </c>
    </row>
    <row r="593" spans="2:5">
      <c r="B593" s="12">
        <v>587</v>
      </c>
      <c r="C593" s="27">
        <v>43</v>
      </c>
      <c r="D593" s="32">
        <v>43</v>
      </c>
      <c r="E593" s="30">
        <f t="shared" si="9"/>
        <v>2.9861111111111113E-2</v>
      </c>
    </row>
    <row r="594" spans="2:5">
      <c r="B594" s="12">
        <v>588</v>
      </c>
      <c r="C594" s="27">
        <v>37</v>
      </c>
      <c r="D594" s="32">
        <v>37</v>
      </c>
      <c r="E594" s="30">
        <f t="shared" si="9"/>
        <v>2.5694444444444443E-2</v>
      </c>
    </row>
    <row r="595" spans="2:5">
      <c r="B595" s="12">
        <v>589</v>
      </c>
      <c r="C595" s="27">
        <v>120</v>
      </c>
      <c r="D595" s="32">
        <v>120</v>
      </c>
      <c r="E595" s="30">
        <f t="shared" si="9"/>
        <v>8.3333333333333329E-2</v>
      </c>
    </row>
    <row r="596" spans="2:5">
      <c r="B596" s="12">
        <v>590</v>
      </c>
      <c r="C596" s="27">
        <v>64</v>
      </c>
      <c r="D596" s="32">
        <v>64</v>
      </c>
      <c r="E596" s="30">
        <f t="shared" si="9"/>
        <v>4.4444444444444446E-2</v>
      </c>
    </row>
    <row r="597" spans="2:5">
      <c r="B597" s="12">
        <v>591</v>
      </c>
      <c r="C597" s="27">
        <v>51</v>
      </c>
      <c r="D597" s="32">
        <v>51</v>
      </c>
      <c r="E597" s="30">
        <f t="shared" si="9"/>
        <v>3.5416666666666666E-2</v>
      </c>
    </row>
    <row r="598" spans="2:5">
      <c r="B598" s="12">
        <v>592</v>
      </c>
      <c r="C598" s="27">
        <v>101</v>
      </c>
      <c r="D598" s="32">
        <v>101</v>
      </c>
      <c r="E598" s="30">
        <f t="shared" si="9"/>
        <v>7.013888888888889E-2</v>
      </c>
    </row>
    <row r="599" spans="2:5">
      <c r="B599" s="12">
        <v>593</v>
      </c>
      <c r="C599" s="27">
        <v>48</v>
      </c>
      <c r="D599" s="32">
        <v>48</v>
      </c>
      <c r="E599" s="30">
        <f t="shared" si="9"/>
        <v>3.3333333333333333E-2</v>
      </c>
    </row>
    <row r="600" spans="2:5">
      <c r="B600" s="12">
        <v>594</v>
      </c>
      <c r="C600" s="27">
        <v>98</v>
      </c>
      <c r="D600" s="32">
        <v>98</v>
      </c>
      <c r="E600" s="30">
        <f t="shared" si="9"/>
        <v>6.805555555555555E-2</v>
      </c>
    </row>
    <row r="601" spans="2:5">
      <c r="B601" s="12">
        <v>595</v>
      </c>
      <c r="C601" s="27">
        <v>49</v>
      </c>
      <c r="D601" s="32">
        <v>49</v>
      </c>
      <c r="E601" s="30">
        <f t="shared" si="9"/>
        <v>3.4027777777777775E-2</v>
      </c>
    </row>
    <row r="602" spans="2:5">
      <c r="B602" s="12">
        <v>596</v>
      </c>
      <c r="C602" s="27">
        <v>158</v>
      </c>
      <c r="D602" s="32">
        <v>158</v>
      </c>
      <c r="E602" s="30">
        <f t="shared" si="9"/>
        <v>0.10972222222222222</v>
      </c>
    </row>
    <row r="603" spans="2:5">
      <c r="B603" s="12">
        <v>597</v>
      </c>
      <c r="C603" s="27">
        <v>141</v>
      </c>
      <c r="D603" s="32">
        <v>141</v>
      </c>
      <c r="E603" s="30">
        <f t="shared" si="9"/>
        <v>9.7916666666666666E-2</v>
      </c>
    </row>
    <row r="604" spans="2:5">
      <c r="B604" s="12">
        <v>598</v>
      </c>
      <c r="C604" s="27">
        <v>81</v>
      </c>
      <c r="D604" s="32">
        <v>81</v>
      </c>
      <c r="E604" s="30">
        <f t="shared" si="9"/>
        <v>5.6250000000000001E-2</v>
      </c>
    </row>
    <row r="605" spans="2:5">
      <c r="B605" s="12">
        <v>599</v>
      </c>
      <c r="C605" s="27">
        <v>108</v>
      </c>
      <c r="D605" s="32">
        <v>108</v>
      </c>
      <c r="E605" s="30">
        <f t="shared" si="9"/>
        <v>7.4999999999999997E-2</v>
      </c>
    </row>
    <row r="606" spans="2:5" ht="14.65" thickBot="1">
      <c r="B606" s="13">
        <v>600</v>
      </c>
      <c r="C606" s="27">
        <v>65</v>
      </c>
      <c r="D606" s="32">
        <v>65</v>
      </c>
      <c r="E606" s="30">
        <f t="shared" si="9"/>
        <v>4.5138888888888888E-2</v>
      </c>
    </row>
    <row r="607" spans="2:5">
      <c r="B607" s="11">
        <v>601</v>
      </c>
      <c r="C607" s="27">
        <v>115</v>
      </c>
      <c r="D607" s="32">
        <v>115</v>
      </c>
      <c r="E607" s="30">
        <f t="shared" si="9"/>
        <v>7.9861111111111105E-2</v>
      </c>
    </row>
    <row r="608" spans="2:5">
      <c r="B608" s="12">
        <v>602</v>
      </c>
      <c r="C608" s="27">
        <v>162</v>
      </c>
      <c r="D608" s="32">
        <v>162</v>
      </c>
      <c r="E608" s="30">
        <f t="shared" si="9"/>
        <v>0.1125</v>
      </c>
    </row>
    <row r="609" spans="2:5">
      <c r="B609" s="12">
        <v>603</v>
      </c>
      <c r="C609" s="27">
        <v>17</v>
      </c>
      <c r="D609" s="32">
        <v>17</v>
      </c>
      <c r="E609" s="30">
        <f t="shared" si="9"/>
        <v>1.1805555555555555E-2</v>
      </c>
    </row>
    <row r="610" spans="2:5">
      <c r="B610" s="12">
        <v>604</v>
      </c>
      <c r="C610" s="27">
        <v>42</v>
      </c>
      <c r="D610" s="32">
        <v>42</v>
      </c>
      <c r="E610" s="30">
        <f t="shared" si="9"/>
        <v>2.9166666666666667E-2</v>
      </c>
    </row>
    <row r="611" spans="2:5">
      <c r="B611" s="12">
        <v>605</v>
      </c>
      <c r="C611" s="27">
        <v>176</v>
      </c>
      <c r="D611" s="32">
        <v>176</v>
      </c>
      <c r="E611" s="30">
        <f t="shared" si="9"/>
        <v>0.12222222222222222</v>
      </c>
    </row>
    <row r="612" spans="2:5">
      <c r="B612" s="12">
        <v>606</v>
      </c>
      <c r="C612" s="27">
        <v>145</v>
      </c>
      <c r="D612" s="32">
        <v>145</v>
      </c>
      <c r="E612" s="30">
        <f t="shared" si="9"/>
        <v>0.10069444444444445</v>
      </c>
    </row>
    <row r="613" spans="2:5">
      <c r="B613" s="12">
        <v>607</v>
      </c>
      <c r="C613" s="27">
        <v>69</v>
      </c>
      <c r="D613" s="32">
        <v>69</v>
      </c>
      <c r="E613" s="30">
        <f t="shared" si="9"/>
        <v>4.791666666666667E-2</v>
      </c>
    </row>
    <row r="614" spans="2:5">
      <c r="B614" s="12">
        <v>608</v>
      </c>
      <c r="C614" s="27">
        <v>45</v>
      </c>
      <c r="D614" s="32">
        <v>45</v>
      </c>
      <c r="E614" s="30">
        <f t="shared" si="9"/>
        <v>3.125E-2</v>
      </c>
    </row>
    <row r="615" spans="2:5">
      <c r="B615" s="12">
        <v>609</v>
      </c>
      <c r="C615" s="27">
        <v>27</v>
      </c>
      <c r="D615" s="32">
        <v>27</v>
      </c>
      <c r="E615" s="30">
        <f t="shared" si="9"/>
        <v>1.8749999999999999E-2</v>
      </c>
    </row>
    <row r="616" spans="2:5">
      <c r="B616" s="12">
        <v>610</v>
      </c>
      <c r="C616" s="27">
        <v>47</v>
      </c>
      <c r="D616" s="32">
        <v>47</v>
      </c>
      <c r="E616" s="30">
        <f t="shared" si="9"/>
        <v>3.2638888888888891E-2</v>
      </c>
    </row>
    <row r="617" spans="2:5">
      <c r="B617" s="12">
        <v>611</v>
      </c>
      <c r="C617" s="27">
        <v>83</v>
      </c>
      <c r="D617" s="32">
        <v>83</v>
      </c>
      <c r="E617" s="30">
        <f t="shared" si="9"/>
        <v>5.7638888888888892E-2</v>
      </c>
    </row>
    <row r="618" spans="2:5">
      <c r="B618" s="12">
        <v>612</v>
      </c>
      <c r="C618" s="27">
        <v>129</v>
      </c>
      <c r="D618" s="32">
        <v>129</v>
      </c>
      <c r="E618" s="30">
        <f t="shared" si="9"/>
        <v>8.9583333333333334E-2</v>
      </c>
    </row>
    <row r="619" spans="2:5">
      <c r="B619" s="12">
        <v>613</v>
      </c>
      <c r="C619" s="27">
        <v>152</v>
      </c>
      <c r="D619" s="32">
        <v>152</v>
      </c>
      <c r="E619" s="30">
        <f t="shared" si="9"/>
        <v>0.10555555555555556</v>
      </c>
    </row>
    <row r="620" spans="2:5">
      <c r="B620" s="12">
        <v>614</v>
      </c>
      <c r="C620" s="27">
        <v>50</v>
      </c>
      <c r="D620" s="32">
        <v>50</v>
      </c>
      <c r="E620" s="30">
        <f t="shared" si="9"/>
        <v>3.4722222222222224E-2</v>
      </c>
    </row>
    <row r="621" spans="2:5">
      <c r="B621" s="12">
        <v>615</v>
      </c>
      <c r="C621" s="27">
        <v>156</v>
      </c>
      <c r="D621" s="32">
        <v>156</v>
      </c>
      <c r="E621" s="30">
        <f t="shared" si="9"/>
        <v>0.10833333333333334</v>
      </c>
    </row>
    <row r="622" spans="2:5">
      <c r="B622" s="12">
        <v>616</v>
      </c>
      <c r="C622" s="27">
        <v>47</v>
      </c>
      <c r="D622" s="32">
        <v>47</v>
      </c>
      <c r="E622" s="30">
        <f t="shared" si="9"/>
        <v>3.2638888888888891E-2</v>
      </c>
    </row>
    <row r="623" spans="2:5">
      <c r="B623" s="12">
        <v>617</v>
      </c>
      <c r="C623" s="27">
        <v>51</v>
      </c>
      <c r="D623" s="32">
        <v>51</v>
      </c>
      <c r="E623" s="30">
        <f t="shared" si="9"/>
        <v>3.5416666666666666E-2</v>
      </c>
    </row>
    <row r="624" spans="2:5">
      <c r="B624" s="12">
        <v>618</v>
      </c>
      <c r="C624" s="27">
        <v>118</v>
      </c>
      <c r="D624" s="32">
        <v>118</v>
      </c>
      <c r="E624" s="30">
        <f t="shared" si="9"/>
        <v>8.1944444444444445E-2</v>
      </c>
    </row>
    <row r="625" spans="2:5">
      <c r="B625" s="12">
        <v>619</v>
      </c>
      <c r="C625" s="27">
        <v>96</v>
      </c>
      <c r="D625" s="32">
        <v>96</v>
      </c>
      <c r="E625" s="30">
        <f t="shared" si="9"/>
        <v>6.6666666666666666E-2</v>
      </c>
    </row>
    <row r="626" spans="2:5">
      <c r="B626" s="12">
        <v>620</v>
      </c>
      <c r="C626" s="27">
        <v>40</v>
      </c>
      <c r="D626" s="32">
        <v>40</v>
      </c>
      <c r="E626" s="30">
        <f t="shared" si="9"/>
        <v>2.7777777777777776E-2</v>
      </c>
    </row>
    <row r="627" spans="2:5">
      <c r="B627" s="12">
        <v>621</v>
      </c>
      <c r="C627" s="27">
        <v>8</v>
      </c>
      <c r="D627" s="32">
        <v>8</v>
      </c>
      <c r="E627" s="30">
        <f t="shared" si="9"/>
        <v>5.5555555555555558E-3</v>
      </c>
    </row>
    <row r="628" spans="2:5">
      <c r="B628" s="12">
        <v>622</v>
      </c>
      <c r="C628" s="27">
        <v>78</v>
      </c>
      <c r="D628" s="32">
        <v>78</v>
      </c>
      <c r="E628" s="30">
        <f t="shared" si="9"/>
        <v>5.4166666666666669E-2</v>
      </c>
    </row>
    <row r="629" spans="2:5">
      <c r="B629" s="12">
        <v>623</v>
      </c>
      <c r="C629" s="27">
        <v>145</v>
      </c>
      <c r="D629" s="32">
        <v>145</v>
      </c>
      <c r="E629" s="30">
        <f t="shared" si="9"/>
        <v>0.10069444444444445</v>
      </c>
    </row>
    <row r="630" spans="2:5">
      <c r="B630" s="12">
        <v>624</v>
      </c>
      <c r="C630" s="27">
        <v>79</v>
      </c>
      <c r="D630" s="32">
        <v>79</v>
      </c>
      <c r="E630" s="30">
        <f t="shared" si="9"/>
        <v>5.486111111111111E-2</v>
      </c>
    </row>
    <row r="631" spans="2:5">
      <c r="B631" s="12">
        <v>625</v>
      </c>
      <c r="C631" s="27">
        <v>97</v>
      </c>
      <c r="D631" s="32">
        <v>97</v>
      </c>
      <c r="E631" s="30">
        <f t="shared" si="9"/>
        <v>6.7361111111111108E-2</v>
      </c>
    </row>
    <row r="632" spans="2:5">
      <c r="B632" s="12">
        <v>626</v>
      </c>
      <c r="C632" s="27">
        <v>58</v>
      </c>
      <c r="D632" s="32">
        <v>58</v>
      </c>
      <c r="E632" s="30">
        <f t="shared" si="9"/>
        <v>4.027777777777778E-2</v>
      </c>
    </row>
    <row r="633" spans="2:5">
      <c r="B633" s="12">
        <v>627</v>
      </c>
      <c r="C633" s="27">
        <v>37</v>
      </c>
      <c r="D633" s="32">
        <v>37</v>
      </c>
      <c r="E633" s="30">
        <f t="shared" si="9"/>
        <v>2.5694444444444443E-2</v>
      </c>
    </row>
    <row r="634" spans="2:5">
      <c r="B634" s="12">
        <v>628</v>
      </c>
      <c r="C634" s="27">
        <v>43</v>
      </c>
      <c r="D634" s="32">
        <v>43</v>
      </c>
      <c r="E634" s="30">
        <f t="shared" si="9"/>
        <v>2.9861111111111113E-2</v>
      </c>
    </row>
    <row r="635" spans="2:5">
      <c r="B635" s="12">
        <v>629</v>
      </c>
      <c r="C635" s="27">
        <v>84</v>
      </c>
      <c r="D635" s="32">
        <v>84</v>
      </c>
      <c r="E635" s="30">
        <f t="shared" si="9"/>
        <v>5.8333333333333334E-2</v>
      </c>
    </row>
    <row r="636" spans="2:5">
      <c r="B636" s="12">
        <v>630</v>
      </c>
      <c r="C636" s="27">
        <v>75</v>
      </c>
      <c r="D636" s="32">
        <v>75</v>
      </c>
      <c r="E636" s="30">
        <f t="shared" si="9"/>
        <v>5.2083333333333336E-2</v>
      </c>
    </row>
    <row r="637" spans="2:5">
      <c r="B637" s="12">
        <v>631</v>
      </c>
      <c r="C637" s="27">
        <v>46</v>
      </c>
      <c r="D637" s="32">
        <v>46</v>
      </c>
      <c r="E637" s="30">
        <f t="shared" si="9"/>
        <v>3.1944444444444442E-2</v>
      </c>
    </row>
    <row r="638" spans="2:5">
      <c r="B638" s="12">
        <v>632</v>
      </c>
      <c r="C638" s="27">
        <v>88</v>
      </c>
      <c r="D638" s="32">
        <v>88</v>
      </c>
      <c r="E638" s="30">
        <f t="shared" si="9"/>
        <v>6.1111111111111109E-2</v>
      </c>
    </row>
    <row r="639" spans="2:5">
      <c r="B639" s="12">
        <v>633</v>
      </c>
      <c r="C639" s="27">
        <v>149</v>
      </c>
      <c r="D639" s="32">
        <v>149</v>
      </c>
      <c r="E639" s="30">
        <f t="shared" si="9"/>
        <v>0.10347222222222222</v>
      </c>
    </row>
    <row r="640" spans="2:5">
      <c r="B640" s="12">
        <v>634</v>
      </c>
      <c r="C640" s="27">
        <v>157</v>
      </c>
      <c r="D640" s="32">
        <v>157</v>
      </c>
      <c r="E640" s="30">
        <f t="shared" si="9"/>
        <v>0.10902777777777778</v>
      </c>
    </row>
    <row r="641" spans="2:5">
      <c r="B641" s="12">
        <v>635</v>
      </c>
      <c r="C641" s="27">
        <v>25</v>
      </c>
      <c r="D641" s="32">
        <v>25</v>
      </c>
      <c r="E641" s="30">
        <f t="shared" si="9"/>
        <v>1.7361111111111112E-2</v>
      </c>
    </row>
    <row r="642" spans="2:5">
      <c r="B642" s="12">
        <v>636</v>
      </c>
      <c r="C642" s="27">
        <v>151</v>
      </c>
      <c r="D642" s="32">
        <v>151</v>
      </c>
      <c r="E642" s="30">
        <f t="shared" si="9"/>
        <v>0.10486111111111111</v>
      </c>
    </row>
    <row r="643" spans="2:5">
      <c r="B643" s="12">
        <v>637</v>
      </c>
      <c r="C643" s="27">
        <v>61</v>
      </c>
      <c r="D643" s="32">
        <v>61</v>
      </c>
      <c r="E643" s="30">
        <f t="shared" si="9"/>
        <v>4.2361111111111113E-2</v>
      </c>
    </row>
    <row r="644" spans="2:5">
      <c r="B644" s="12">
        <v>638</v>
      </c>
      <c r="C644" s="27">
        <v>44</v>
      </c>
      <c r="D644" s="32">
        <v>44</v>
      </c>
      <c r="E644" s="30">
        <f t="shared" si="9"/>
        <v>3.0555555555555555E-2</v>
      </c>
    </row>
    <row r="645" spans="2:5">
      <c r="B645" s="12">
        <v>639</v>
      </c>
      <c r="C645" s="27">
        <v>136</v>
      </c>
      <c r="D645" s="32">
        <v>136</v>
      </c>
      <c r="E645" s="30">
        <f t="shared" si="9"/>
        <v>9.4444444444444442E-2</v>
      </c>
    </row>
    <row r="646" spans="2:5">
      <c r="B646" s="12">
        <v>640</v>
      </c>
      <c r="C646" s="27">
        <v>75</v>
      </c>
      <c r="D646" s="32">
        <v>75</v>
      </c>
      <c r="E646" s="30">
        <f t="shared" si="9"/>
        <v>5.2083333333333336E-2</v>
      </c>
    </row>
    <row r="647" spans="2:5">
      <c r="B647" s="12">
        <v>641</v>
      </c>
      <c r="C647" s="27">
        <v>74</v>
      </c>
      <c r="D647" s="32">
        <v>74</v>
      </c>
      <c r="E647" s="30">
        <f t="shared" si="9"/>
        <v>5.1388888888888887E-2</v>
      </c>
    </row>
    <row r="648" spans="2:5">
      <c r="B648" s="12">
        <v>642</v>
      </c>
      <c r="C648" s="27">
        <v>81</v>
      </c>
      <c r="D648" s="32">
        <v>81</v>
      </c>
      <c r="E648" s="30">
        <f t="shared" ref="E648:E711" si="10">D648/1440</f>
        <v>5.6250000000000001E-2</v>
      </c>
    </row>
    <row r="649" spans="2:5">
      <c r="B649" s="12">
        <v>643</v>
      </c>
      <c r="C649" s="27">
        <v>18</v>
      </c>
      <c r="D649" s="32">
        <v>18</v>
      </c>
      <c r="E649" s="30">
        <f t="shared" si="10"/>
        <v>1.2500000000000001E-2</v>
      </c>
    </row>
    <row r="650" spans="2:5">
      <c r="B650" s="12">
        <v>644</v>
      </c>
      <c r="C650" s="27">
        <v>51</v>
      </c>
      <c r="D650" s="32">
        <v>51</v>
      </c>
      <c r="E650" s="30">
        <f t="shared" si="10"/>
        <v>3.5416666666666666E-2</v>
      </c>
    </row>
    <row r="651" spans="2:5">
      <c r="B651" s="12">
        <v>645</v>
      </c>
      <c r="C651" s="27">
        <v>97</v>
      </c>
      <c r="D651" s="32">
        <v>97</v>
      </c>
      <c r="E651" s="30">
        <f t="shared" si="10"/>
        <v>6.7361111111111108E-2</v>
      </c>
    </row>
    <row r="652" spans="2:5">
      <c r="B652" s="12">
        <v>646</v>
      </c>
      <c r="C652" s="27">
        <v>36</v>
      </c>
      <c r="D652" s="32">
        <v>36</v>
      </c>
      <c r="E652" s="30">
        <f t="shared" si="10"/>
        <v>2.5000000000000001E-2</v>
      </c>
    </row>
    <row r="653" spans="2:5">
      <c r="B653" s="12">
        <v>647</v>
      </c>
      <c r="C653" s="27">
        <v>39</v>
      </c>
      <c r="D653" s="32">
        <v>39</v>
      </c>
      <c r="E653" s="30">
        <f t="shared" si="10"/>
        <v>2.7083333333333334E-2</v>
      </c>
    </row>
    <row r="654" spans="2:5">
      <c r="B654" s="12">
        <v>648</v>
      </c>
      <c r="C654" s="27">
        <v>47</v>
      </c>
      <c r="D654" s="32">
        <v>47</v>
      </c>
      <c r="E654" s="30">
        <f t="shared" si="10"/>
        <v>3.2638888888888891E-2</v>
      </c>
    </row>
    <row r="655" spans="2:5">
      <c r="B655" s="12">
        <v>649</v>
      </c>
      <c r="C655" s="27">
        <v>109</v>
      </c>
      <c r="D655" s="32">
        <v>109</v>
      </c>
      <c r="E655" s="30">
        <f t="shared" si="10"/>
        <v>7.5694444444444439E-2</v>
      </c>
    </row>
    <row r="656" spans="2:5" ht="14.65" thickBot="1">
      <c r="B656" s="13">
        <v>650</v>
      </c>
      <c r="C656" s="27">
        <v>76</v>
      </c>
      <c r="D656" s="32">
        <v>76</v>
      </c>
      <c r="E656" s="30">
        <f t="shared" si="10"/>
        <v>5.2777777777777778E-2</v>
      </c>
    </row>
    <row r="657" spans="2:5">
      <c r="B657" s="11">
        <v>651</v>
      </c>
      <c r="C657" s="27">
        <v>88</v>
      </c>
      <c r="D657" s="32">
        <v>88</v>
      </c>
      <c r="E657" s="30">
        <f t="shared" si="10"/>
        <v>6.1111111111111109E-2</v>
      </c>
    </row>
    <row r="658" spans="2:5">
      <c r="B658" s="12">
        <v>652</v>
      </c>
      <c r="C658" s="27">
        <v>50</v>
      </c>
      <c r="D658" s="32">
        <v>50</v>
      </c>
      <c r="E658" s="30">
        <f t="shared" si="10"/>
        <v>3.4722222222222224E-2</v>
      </c>
    </row>
    <row r="659" spans="2:5">
      <c r="B659" s="12">
        <v>653</v>
      </c>
      <c r="C659" s="27">
        <v>150</v>
      </c>
      <c r="D659" s="32">
        <v>150</v>
      </c>
      <c r="E659" s="30">
        <f t="shared" si="10"/>
        <v>0.10416666666666667</v>
      </c>
    </row>
    <row r="660" spans="2:5">
      <c r="B660" s="12">
        <v>654</v>
      </c>
      <c r="C660" s="27">
        <v>44</v>
      </c>
      <c r="D660" s="32">
        <v>44</v>
      </c>
      <c r="E660" s="30">
        <f t="shared" si="10"/>
        <v>3.0555555555555555E-2</v>
      </c>
    </row>
    <row r="661" spans="2:5">
      <c r="B661" s="12">
        <v>655</v>
      </c>
      <c r="C661" s="27">
        <v>36</v>
      </c>
      <c r="D661" s="32">
        <v>36</v>
      </c>
      <c r="E661" s="30">
        <f t="shared" si="10"/>
        <v>2.5000000000000001E-2</v>
      </c>
    </row>
    <row r="662" spans="2:5">
      <c r="B662" s="12">
        <v>656</v>
      </c>
      <c r="C662" s="27">
        <v>110</v>
      </c>
      <c r="D662" s="32">
        <v>110</v>
      </c>
      <c r="E662" s="30">
        <f t="shared" si="10"/>
        <v>7.6388888888888895E-2</v>
      </c>
    </row>
    <row r="663" spans="2:5">
      <c r="B663" s="12">
        <v>657</v>
      </c>
      <c r="C663" s="27">
        <v>134</v>
      </c>
      <c r="D663" s="32">
        <v>134</v>
      </c>
      <c r="E663" s="30">
        <f t="shared" si="10"/>
        <v>9.3055555555555558E-2</v>
      </c>
    </row>
    <row r="664" spans="2:5">
      <c r="B664" s="12">
        <v>658</v>
      </c>
      <c r="C664" s="27">
        <v>48</v>
      </c>
      <c r="D664" s="32">
        <v>48</v>
      </c>
      <c r="E664" s="30">
        <f t="shared" si="10"/>
        <v>3.3333333333333333E-2</v>
      </c>
    </row>
    <row r="665" spans="2:5">
      <c r="B665" s="12">
        <v>659</v>
      </c>
      <c r="C665" s="27">
        <v>31</v>
      </c>
      <c r="D665" s="32">
        <v>31</v>
      </c>
      <c r="E665" s="30">
        <f t="shared" si="10"/>
        <v>2.1527777777777778E-2</v>
      </c>
    </row>
    <row r="666" spans="2:5">
      <c r="B666" s="12">
        <v>660</v>
      </c>
      <c r="C666" s="27">
        <v>45</v>
      </c>
      <c r="D666" s="32">
        <v>45</v>
      </c>
      <c r="E666" s="30">
        <f t="shared" si="10"/>
        <v>3.125E-2</v>
      </c>
    </row>
    <row r="667" spans="2:5">
      <c r="B667" s="12">
        <v>661</v>
      </c>
      <c r="C667" s="27">
        <v>135</v>
      </c>
      <c r="D667" s="32">
        <v>135</v>
      </c>
      <c r="E667" s="30">
        <f t="shared" si="10"/>
        <v>9.375E-2</v>
      </c>
    </row>
    <row r="668" spans="2:5">
      <c r="B668" s="12">
        <v>662</v>
      </c>
      <c r="C668" s="27">
        <v>85</v>
      </c>
      <c r="D668" s="32">
        <v>85</v>
      </c>
      <c r="E668" s="30">
        <f t="shared" si="10"/>
        <v>5.9027777777777776E-2</v>
      </c>
    </row>
    <row r="669" spans="2:5">
      <c r="B669" s="12">
        <v>663</v>
      </c>
      <c r="C669" s="27">
        <v>87</v>
      </c>
      <c r="D669" s="32">
        <v>87</v>
      </c>
      <c r="E669" s="30">
        <f t="shared" si="10"/>
        <v>6.0416666666666667E-2</v>
      </c>
    </row>
    <row r="670" spans="2:5">
      <c r="B670" s="12">
        <v>664</v>
      </c>
      <c r="C670" s="27">
        <v>99</v>
      </c>
      <c r="D670" s="32">
        <v>99</v>
      </c>
      <c r="E670" s="30">
        <f t="shared" si="10"/>
        <v>6.8750000000000006E-2</v>
      </c>
    </row>
    <row r="671" spans="2:5">
      <c r="B671" s="12">
        <v>665</v>
      </c>
      <c r="C671" s="27">
        <v>40</v>
      </c>
      <c r="D671" s="32">
        <v>40</v>
      </c>
      <c r="E671" s="30">
        <f t="shared" si="10"/>
        <v>2.7777777777777776E-2</v>
      </c>
    </row>
    <row r="672" spans="2:5">
      <c r="B672" s="12">
        <v>666</v>
      </c>
      <c r="C672" s="27">
        <v>27</v>
      </c>
      <c r="D672" s="32">
        <v>27</v>
      </c>
      <c r="E672" s="30">
        <f t="shared" si="10"/>
        <v>1.8749999999999999E-2</v>
      </c>
    </row>
    <row r="673" spans="2:5">
      <c r="B673" s="12">
        <v>667</v>
      </c>
      <c r="C673" s="27">
        <v>12</v>
      </c>
      <c r="D673" s="32">
        <v>12</v>
      </c>
      <c r="E673" s="30">
        <f t="shared" si="10"/>
        <v>8.3333333333333332E-3</v>
      </c>
    </row>
    <row r="674" spans="2:5">
      <c r="B674" s="12">
        <v>668</v>
      </c>
      <c r="C674" s="27">
        <v>115</v>
      </c>
      <c r="D674" s="32">
        <v>115</v>
      </c>
      <c r="E674" s="30">
        <f t="shared" si="10"/>
        <v>7.9861111111111105E-2</v>
      </c>
    </row>
    <row r="675" spans="2:5">
      <c r="B675" s="12">
        <v>669</v>
      </c>
      <c r="C675" s="27">
        <v>69</v>
      </c>
      <c r="D675" s="32">
        <v>69</v>
      </c>
      <c r="E675" s="30">
        <f t="shared" si="10"/>
        <v>4.791666666666667E-2</v>
      </c>
    </row>
    <row r="676" spans="2:5">
      <c r="B676" s="12">
        <v>670</v>
      </c>
      <c r="C676" s="27">
        <v>75</v>
      </c>
      <c r="D676" s="32">
        <v>75</v>
      </c>
      <c r="E676" s="30">
        <f t="shared" si="10"/>
        <v>5.2083333333333336E-2</v>
      </c>
    </row>
    <row r="677" spans="2:5">
      <c r="B677" s="12">
        <v>671</v>
      </c>
      <c r="C677" s="27">
        <v>95</v>
      </c>
      <c r="D677" s="32">
        <v>95</v>
      </c>
      <c r="E677" s="30">
        <f t="shared" si="10"/>
        <v>6.5972222222222224E-2</v>
      </c>
    </row>
    <row r="678" spans="2:5">
      <c r="B678" s="12">
        <v>672</v>
      </c>
      <c r="C678" s="27">
        <v>78</v>
      </c>
      <c r="D678" s="32">
        <v>78</v>
      </c>
      <c r="E678" s="30">
        <f t="shared" si="10"/>
        <v>5.4166666666666669E-2</v>
      </c>
    </row>
    <row r="679" spans="2:5">
      <c r="B679" s="12">
        <v>673</v>
      </c>
      <c r="C679" s="27">
        <v>93</v>
      </c>
      <c r="D679" s="32">
        <v>93</v>
      </c>
      <c r="E679" s="30">
        <f t="shared" si="10"/>
        <v>6.458333333333334E-2</v>
      </c>
    </row>
    <row r="680" spans="2:5">
      <c r="B680" s="12">
        <v>674</v>
      </c>
      <c r="C680" s="27">
        <v>65</v>
      </c>
      <c r="D680" s="32">
        <v>65</v>
      </c>
      <c r="E680" s="30">
        <f t="shared" si="10"/>
        <v>4.5138888888888888E-2</v>
      </c>
    </row>
    <row r="681" spans="2:5">
      <c r="B681" s="12">
        <v>675</v>
      </c>
      <c r="C681" s="27">
        <v>121</v>
      </c>
      <c r="D681" s="32">
        <v>121</v>
      </c>
      <c r="E681" s="30">
        <f t="shared" si="10"/>
        <v>8.4027777777777785E-2</v>
      </c>
    </row>
    <row r="682" spans="2:5">
      <c r="B682" s="12">
        <v>676</v>
      </c>
      <c r="C682" s="27">
        <v>121</v>
      </c>
      <c r="D682" s="32">
        <v>121</v>
      </c>
      <c r="E682" s="30">
        <f t="shared" si="10"/>
        <v>8.4027777777777785E-2</v>
      </c>
    </row>
    <row r="683" spans="2:5">
      <c r="B683" s="12">
        <v>677</v>
      </c>
      <c r="C683" s="27">
        <v>148</v>
      </c>
      <c r="D683" s="32">
        <v>148</v>
      </c>
      <c r="E683" s="30">
        <f t="shared" si="10"/>
        <v>0.10277777777777777</v>
      </c>
    </row>
    <row r="684" spans="2:5">
      <c r="B684" s="12">
        <v>678</v>
      </c>
      <c r="C684" s="27">
        <v>121</v>
      </c>
      <c r="D684" s="32">
        <v>121</v>
      </c>
      <c r="E684" s="30">
        <f t="shared" si="10"/>
        <v>8.4027777777777785E-2</v>
      </c>
    </row>
    <row r="685" spans="2:5">
      <c r="B685" s="12">
        <v>679</v>
      </c>
      <c r="C685" s="27">
        <v>106</v>
      </c>
      <c r="D685" s="32">
        <v>106</v>
      </c>
      <c r="E685" s="30">
        <f t="shared" si="10"/>
        <v>7.3611111111111113E-2</v>
      </c>
    </row>
    <row r="686" spans="2:5">
      <c r="B686" s="12">
        <v>680</v>
      </c>
      <c r="C686" s="27">
        <v>111</v>
      </c>
      <c r="D686" s="32">
        <v>111</v>
      </c>
      <c r="E686" s="30">
        <f t="shared" si="10"/>
        <v>7.7083333333333337E-2</v>
      </c>
    </row>
    <row r="687" spans="2:5">
      <c r="B687" s="12">
        <v>681</v>
      </c>
      <c r="C687" s="27">
        <v>65</v>
      </c>
      <c r="D687" s="32">
        <v>65</v>
      </c>
      <c r="E687" s="30">
        <f t="shared" si="10"/>
        <v>4.5138888888888888E-2</v>
      </c>
    </row>
    <row r="688" spans="2:5">
      <c r="B688" s="12">
        <v>682</v>
      </c>
      <c r="C688" s="27">
        <v>43</v>
      </c>
      <c r="D688" s="32">
        <v>43</v>
      </c>
      <c r="E688" s="30">
        <f t="shared" si="10"/>
        <v>2.9861111111111113E-2</v>
      </c>
    </row>
    <row r="689" spans="2:5">
      <c r="B689" s="12">
        <v>683</v>
      </c>
      <c r="C689" s="27">
        <v>82</v>
      </c>
      <c r="D689" s="32">
        <v>82</v>
      </c>
      <c r="E689" s="30">
        <f t="shared" si="10"/>
        <v>5.6944444444444443E-2</v>
      </c>
    </row>
    <row r="690" spans="2:5">
      <c r="B690" s="12">
        <v>684</v>
      </c>
      <c r="C690" s="27">
        <v>110</v>
      </c>
      <c r="D690" s="32">
        <v>110</v>
      </c>
      <c r="E690" s="30">
        <f t="shared" si="10"/>
        <v>7.6388888888888895E-2</v>
      </c>
    </row>
    <row r="691" spans="2:5">
      <c r="B691" s="12">
        <v>685</v>
      </c>
      <c r="C691" s="27">
        <v>17</v>
      </c>
      <c r="D691" s="32">
        <v>17</v>
      </c>
      <c r="E691" s="30">
        <f t="shared" si="10"/>
        <v>1.1805555555555555E-2</v>
      </c>
    </row>
    <row r="692" spans="2:5">
      <c r="B692" s="12">
        <v>686</v>
      </c>
      <c r="C692" s="27">
        <v>58</v>
      </c>
      <c r="D692" s="32">
        <v>58</v>
      </c>
      <c r="E692" s="30">
        <f t="shared" si="10"/>
        <v>4.027777777777778E-2</v>
      </c>
    </row>
    <row r="693" spans="2:5">
      <c r="B693" s="12">
        <v>687</v>
      </c>
      <c r="C693" s="27">
        <v>29</v>
      </c>
      <c r="D693" s="32">
        <v>29</v>
      </c>
      <c r="E693" s="30">
        <f t="shared" si="10"/>
        <v>2.013888888888889E-2</v>
      </c>
    </row>
    <row r="694" spans="2:5">
      <c r="B694" s="12">
        <v>688</v>
      </c>
      <c r="C694" s="27">
        <v>14</v>
      </c>
      <c r="D694" s="32">
        <v>14</v>
      </c>
      <c r="E694" s="30">
        <f t="shared" si="10"/>
        <v>9.7222222222222224E-3</v>
      </c>
    </row>
    <row r="695" spans="2:5">
      <c r="B695" s="12">
        <v>689</v>
      </c>
      <c r="C695" s="27">
        <v>29</v>
      </c>
      <c r="D695" s="32">
        <v>29</v>
      </c>
      <c r="E695" s="30">
        <f t="shared" si="10"/>
        <v>2.013888888888889E-2</v>
      </c>
    </row>
    <row r="696" spans="2:5">
      <c r="B696" s="12">
        <v>690</v>
      </c>
      <c r="C696" s="27">
        <v>143</v>
      </c>
      <c r="D696" s="32">
        <v>143</v>
      </c>
      <c r="E696" s="30">
        <f t="shared" si="10"/>
        <v>9.930555555555555E-2</v>
      </c>
    </row>
    <row r="697" spans="2:5">
      <c r="B697" s="12">
        <v>691</v>
      </c>
      <c r="C697" s="27">
        <v>34</v>
      </c>
      <c r="D697" s="32">
        <v>34</v>
      </c>
      <c r="E697" s="30">
        <f t="shared" si="10"/>
        <v>2.361111111111111E-2</v>
      </c>
    </row>
    <row r="698" spans="2:5">
      <c r="B698" s="12">
        <v>692</v>
      </c>
      <c r="C698" s="27">
        <v>100</v>
      </c>
      <c r="D698" s="32">
        <v>100</v>
      </c>
      <c r="E698" s="30">
        <f t="shared" si="10"/>
        <v>6.9444444444444448E-2</v>
      </c>
    </row>
    <row r="699" spans="2:5">
      <c r="B699" s="12">
        <v>693</v>
      </c>
      <c r="C699" s="27">
        <v>44</v>
      </c>
      <c r="D699" s="32">
        <v>44</v>
      </c>
      <c r="E699" s="30">
        <f t="shared" si="10"/>
        <v>3.0555555555555555E-2</v>
      </c>
    </row>
    <row r="700" spans="2:5">
      <c r="B700" s="12">
        <v>694</v>
      </c>
      <c r="C700" s="27">
        <v>128</v>
      </c>
      <c r="D700" s="32">
        <v>128</v>
      </c>
      <c r="E700" s="30">
        <f t="shared" si="10"/>
        <v>8.8888888888888892E-2</v>
      </c>
    </row>
    <row r="701" spans="2:5">
      <c r="B701" s="12">
        <v>695</v>
      </c>
      <c r="C701" s="27">
        <v>37</v>
      </c>
      <c r="D701" s="32">
        <v>37</v>
      </c>
      <c r="E701" s="30">
        <f t="shared" si="10"/>
        <v>2.5694444444444443E-2</v>
      </c>
    </row>
    <row r="702" spans="2:5">
      <c r="B702" s="12">
        <v>696</v>
      </c>
      <c r="C702" s="27">
        <v>23</v>
      </c>
      <c r="D702" s="32">
        <v>23</v>
      </c>
      <c r="E702" s="30">
        <f t="shared" si="10"/>
        <v>1.5972222222222221E-2</v>
      </c>
    </row>
    <row r="703" spans="2:5">
      <c r="B703" s="12">
        <v>697</v>
      </c>
      <c r="C703" s="27">
        <v>107</v>
      </c>
      <c r="D703" s="32">
        <v>107</v>
      </c>
      <c r="E703" s="30">
        <f t="shared" si="10"/>
        <v>7.4305555555555555E-2</v>
      </c>
    </row>
    <row r="704" spans="2:5">
      <c r="B704" s="12">
        <v>698</v>
      </c>
      <c r="C704" s="27">
        <v>101</v>
      </c>
      <c r="D704" s="32">
        <v>101</v>
      </c>
      <c r="E704" s="30">
        <f t="shared" si="10"/>
        <v>7.013888888888889E-2</v>
      </c>
    </row>
    <row r="705" spans="2:5">
      <c r="B705" s="12">
        <v>699</v>
      </c>
      <c r="C705" s="27">
        <v>11</v>
      </c>
      <c r="D705" s="32">
        <v>11</v>
      </c>
      <c r="E705" s="30">
        <f t="shared" si="10"/>
        <v>7.6388888888888886E-3</v>
      </c>
    </row>
    <row r="706" spans="2:5" ht="14.65" thickBot="1">
      <c r="B706" s="13">
        <v>700</v>
      </c>
      <c r="C706" s="27">
        <v>86</v>
      </c>
      <c r="D706" s="32">
        <v>86</v>
      </c>
      <c r="E706" s="30">
        <f t="shared" si="10"/>
        <v>5.9722222222222225E-2</v>
      </c>
    </row>
    <row r="707" spans="2:5">
      <c r="B707" s="11">
        <v>701</v>
      </c>
      <c r="C707" s="27">
        <v>97</v>
      </c>
      <c r="D707" s="32">
        <v>97</v>
      </c>
      <c r="E707" s="30">
        <f t="shared" si="10"/>
        <v>6.7361111111111108E-2</v>
      </c>
    </row>
    <row r="708" spans="2:5">
      <c r="B708" s="12">
        <v>702</v>
      </c>
      <c r="C708" s="27">
        <v>155</v>
      </c>
      <c r="D708" s="32">
        <v>155</v>
      </c>
      <c r="E708" s="30">
        <f t="shared" si="10"/>
        <v>0.1076388888888889</v>
      </c>
    </row>
    <row r="709" spans="2:5">
      <c r="B709" s="12">
        <v>703</v>
      </c>
      <c r="C709" s="27">
        <v>29</v>
      </c>
      <c r="D709" s="32">
        <v>29</v>
      </c>
      <c r="E709" s="30">
        <f t="shared" si="10"/>
        <v>2.013888888888889E-2</v>
      </c>
    </row>
    <row r="710" spans="2:5">
      <c r="B710" s="12">
        <v>704</v>
      </c>
      <c r="C710" s="27">
        <v>38</v>
      </c>
      <c r="D710" s="32">
        <v>38</v>
      </c>
      <c r="E710" s="30">
        <f t="shared" si="10"/>
        <v>2.6388888888888889E-2</v>
      </c>
    </row>
    <row r="711" spans="2:5">
      <c r="B711" s="12">
        <v>705</v>
      </c>
      <c r="C711" s="27">
        <v>33</v>
      </c>
      <c r="D711" s="32">
        <v>33</v>
      </c>
      <c r="E711" s="30">
        <f t="shared" si="10"/>
        <v>2.2916666666666665E-2</v>
      </c>
    </row>
    <row r="712" spans="2:5">
      <c r="B712" s="12">
        <v>706</v>
      </c>
      <c r="C712" s="27">
        <v>33</v>
      </c>
      <c r="D712" s="32">
        <v>33</v>
      </c>
      <c r="E712" s="30">
        <f t="shared" ref="E712:E773" si="11">D712/1440</f>
        <v>2.2916666666666665E-2</v>
      </c>
    </row>
    <row r="713" spans="2:5">
      <c r="B713" s="12">
        <v>707</v>
      </c>
      <c r="C713" s="27">
        <v>137</v>
      </c>
      <c r="D713" s="32">
        <v>137</v>
      </c>
      <c r="E713" s="30">
        <f t="shared" si="11"/>
        <v>9.5138888888888884E-2</v>
      </c>
    </row>
    <row r="714" spans="2:5">
      <c r="B714" s="12">
        <v>708</v>
      </c>
      <c r="C714" s="27">
        <v>24</v>
      </c>
      <c r="D714" s="32">
        <v>24</v>
      </c>
      <c r="E714" s="30">
        <f t="shared" si="11"/>
        <v>1.6666666666666666E-2</v>
      </c>
    </row>
    <row r="715" spans="2:5">
      <c r="B715" s="12">
        <v>709</v>
      </c>
      <c r="C715" s="27">
        <v>98</v>
      </c>
      <c r="D715" s="32">
        <v>98</v>
      </c>
      <c r="E715" s="30">
        <f t="shared" si="11"/>
        <v>6.805555555555555E-2</v>
      </c>
    </row>
    <row r="716" spans="2:5">
      <c r="B716" s="12">
        <v>710</v>
      </c>
      <c r="C716" s="27">
        <v>140</v>
      </c>
      <c r="D716" s="32">
        <v>140</v>
      </c>
      <c r="E716" s="30">
        <f t="shared" si="11"/>
        <v>9.7222222222222224E-2</v>
      </c>
    </row>
    <row r="717" spans="2:5">
      <c r="B717" s="12">
        <v>711</v>
      </c>
      <c r="C717" s="27">
        <v>59</v>
      </c>
      <c r="D717" s="32">
        <v>59</v>
      </c>
      <c r="E717" s="30">
        <f t="shared" si="11"/>
        <v>4.0972222222222222E-2</v>
      </c>
    </row>
    <row r="718" spans="2:5">
      <c r="B718" s="12">
        <v>712</v>
      </c>
      <c r="C718" s="27">
        <v>49</v>
      </c>
      <c r="D718" s="32">
        <v>49</v>
      </c>
      <c r="E718" s="30">
        <f t="shared" si="11"/>
        <v>3.4027777777777775E-2</v>
      </c>
    </row>
    <row r="719" spans="2:5">
      <c r="B719" s="12">
        <v>713</v>
      </c>
      <c r="C719" s="27">
        <v>125</v>
      </c>
      <c r="D719" s="32">
        <v>125</v>
      </c>
      <c r="E719" s="30">
        <f t="shared" si="11"/>
        <v>8.6805555555555552E-2</v>
      </c>
    </row>
    <row r="720" spans="2:5">
      <c r="B720" s="12">
        <v>714</v>
      </c>
      <c r="C720" s="27">
        <v>63</v>
      </c>
      <c r="D720" s="32">
        <v>63</v>
      </c>
      <c r="E720" s="30">
        <f t="shared" si="11"/>
        <v>4.3749999999999997E-2</v>
      </c>
    </row>
    <row r="721" spans="2:5">
      <c r="B721" s="12">
        <v>715</v>
      </c>
      <c r="C721" s="27">
        <v>136</v>
      </c>
      <c r="D721" s="32">
        <v>136</v>
      </c>
      <c r="E721" s="30">
        <f t="shared" si="11"/>
        <v>9.4444444444444442E-2</v>
      </c>
    </row>
    <row r="722" spans="2:5">
      <c r="B722" s="12">
        <v>716</v>
      </c>
      <c r="C722" s="27">
        <v>90</v>
      </c>
      <c r="D722" s="32">
        <v>90</v>
      </c>
      <c r="E722" s="30">
        <f t="shared" si="11"/>
        <v>6.25E-2</v>
      </c>
    </row>
    <row r="723" spans="2:5">
      <c r="B723" s="12">
        <v>717</v>
      </c>
      <c r="C723" s="27">
        <v>72</v>
      </c>
      <c r="D723" s="32">
        <v>72</v>
      </c>
      <c r="E723" s="30">
        <f t="shared" si="11"/>
        <v>0.05</v>
      </c>
    </row>
    <row r="724" spans="2:5">
      <c r="B724" s="12">
        <v>718</v>
      </c>
      <c r="C724" s="27">
        <v>58</v>
      </c>
      <c r="D724" s="32">
        <v>58</v>
      </c>
      <c r="E724" s="30">
        <f t="shared" si="11"/>
        <v>4.027777777777778E-2</v>
      </c>
    </row>
    <row r="725" spans="2:5">
      <c r="B725" s="12">
        <v>719</v>
      </c>
      <c r="C725" s="27">
        <v>70</v>
      </c>
      <c r="D725" s="32">
        <v>70</v>
      </c>
      <c r="E725" s="30">
        <f t="shared" si="11"/>
        <v>4.8611111111111112E-2</v>
      </c>
    </row>
    <row r="726" spans="2:5">
      <c r="B726" s="12">
        <v>720</v>
      </c>
      <c r="C726" s="27">
        <v>133</v>
      </c>
      <c r="D726" s="32">
        <v>133</v>
      </c>
      <c r="E726" s="30">
        <f t="shared" si="11"/>
        <v>9.2361111111111116E-2</v>
      </c>
    </row>
    <row r="727" spans="2:5">
      <c r="B727" s="12">
        <v>721</v>
      </c>
      <c r="C727" s="27">
        <v>133</v>
      </c>
      <c r="D727" s="32">
        <v>133</v>
      </c>
      <c r="E727" s="30">
        <f t="shared" si="11"/>
        <v>9.2361111111111116E-2</v>
      </c>
    </row>
    <row r="728" spans="2:5">
      <c r="B728" s="12">
        <v>722</v>
      </c>
      <c r="C728" s="27">
        <v>59</v>
      </c>
      <c r="D728" s="32">
        <v>59</v>
      </c>
      <c r="E728" s="30">
        <f t="shared" si="11"/>
        <v>4.0972222222222222E-2</v>
      </c>
    </row>
    <row r="729" spans="2:5">
      <c r="B729" s="12">
        <v>723</v>
      </c>
      <c r="C729" s="27">
        <v>31</v>
      </c>
      <c r="D729" s="32">
        <v>31</v>
      </c>
      <c r="E729" s="30">
        <f t="shared" si="11"/>
        <v>2.1527777777777778E-2</v>
      </c>
    </row>
    <row r="730" spans="2:5">
      <c r="B730" s="12">
        <v>724</v>
      </c>
      <c r="C730" s="27">
        <v>56</v>
      </c>
      <c r="D730" s="32">
        <v>56</v>
      </c>
      <c r="E730" s="30">
        <f t="shared" si="11"/>
        <v>3.888888888888889E-2</v>
      </c>
    </row>
    <row r="731" spans="2:5">
      <c r="B731" s="12">
        <v>725</v>
      </c>
      <c r="C731" s="27">
        <v>85</v>
      </c>
      <c r="D731" s="32">
        <v>85</v>
      </c>
      <c r="E731" s="30">
        <f t="shared" si="11"/>
        <v>5.9027777777777776E-2</v>
      </c>
    </row>
    <row r="732" spans="2:5">
      <c r="B732" s="12">
        <v>726</v>
      </c>
      <c r="C732" s="27">
        <v>74</v>
      </c>
      <c r="D732" s="32">
        <v>74</v>
      </c>
      <c r="E732" s="30">
        <f t="shared" si="11"/>
        <v>5.1388888888888887E-2</v>
      </c>
    </row>
    <row r="733" spans="2:5">
      <c r="B733" s="12">
        <v>727</v>
      </c>
      <c r="C733" s="27">
        <v>21</v>
      </c>
      <c r="D733" s="32">
        <v>21</v>
      </c>
      <c r="E733" s="30">
        <f t="shared" si="11"/>
        <v>1.4583333333333334E-2</v>
      </c>
    </row>
    <row r="734" spans="2:5">
      <c r="B734" s="12">
        <v>728</v>
      </c>
      <c r="C734" s="27">
        <v>72</v>
      </c>
      <c r="D734" s="32">
        <v>72</v>
      </c>
      <c r="E734" s="30">
        <f t="shared" si="11"/>
        <v>0.05</v>
      </c>
    </row>
    <row r="735" spans="2:5">
      <c r="B735" s="12">
        <v>729</v>
      </c>
      <c r="C735" s="27">
        <v>65</v>
      </c>
      <c r="D735" s="32">
        <v>65</v>
      </c>
      <c r="E735" s="30">
        <f t="shared" si="11"/>
        <v>4.5138888888888888E-2</v>
      </c>
    </row>
    <row r="736" spans="2:5">
      <c r="B736" s="12">
        <v>730</v>
      </c>
      <c r="C736" s="27">
        <v>79</v>
      </c>
      <c r="D736" s="32">
        <v>79</v>
      </c>
      <c r="E736" s="30">
        <f t="shared" si="11"/>
        <v>5.486111111111111E-2</v>
      </c>
    </row>
    <row r="737" spans="2:5">
      <c r="B737" s="12">
        <v>731</v>
      </c>
      <c r="C737" s="27">
        <v>47</v>
      </c>
      <c r="D737" s="32">
        <v>47</v>
      </c>
      <c r="E737" s="30">
        <f t="shared" si="11"/>
        <v>3.2638888888888891E-2</v>
      </c>
    </row>
    <row r="738" spans="2:5">
      <c r="B738" s="12">
        <v>732</v>
      </c>
      <c r="C738" s="27">
        <v>121</v>
      </c>
      <c r="D738" s="32">
        <v>121</v>
      </c>
      <c r="E738" s="30">
        <f t="shared" si="11"/>
        <v>8.4027777777777785E-2</v>
      </c>
    </row>
    <row r="739" spans="2:5">
      <c r="B739" s="12">
        <v>733</v>
      </c>
      <c r="C739" s="27">
        <v>74</v>
      </c>
      <c r="D739" s="32">
        <v>74</v>
      </c>
      <c r="E739" s="30">
        <f t="shared" si="11"/>
        <v>5.1388888888888887E-2</v>
      </c>
    </row>
    <row r="740" spans="2:5">
      <c r="B740" s="12">
        <v>734</v>
      </c>
      <c r="C740" s="27">
        <v>52</v>
      </c>
      <c r="D740" s="32">
        <v>52</v>
      </c>
      <c r="E740" s="30">
        <f t="shared" si="11"/>
        <v>3.6111111111111108E-2</v>
      </c>
    </row>
    <row r="741" spans="2:5">
      <c r="B741" s="12">
        <v>735</v>
      </c>
      <c r="C741" s="27">
        <v>87</v>
      </c>
      <c r="D741" s="32">
        <v>87</v>
      </c>
      <c r="E741" s="30">
        <f t="shared" si="11"/>
        <v>6.0416666666666667E-2</v>
      </c>
    </row>
    <row r="742" spans="2:5">
      <c r="B742" s="12">
        <v>736</v>
      </c>
      <c r="C742" s="27">
        <v>92</v>
      </c>
      <c r="D742" s="32">
        <v>92</v>
      </c>
      <c r="E742" s="30">
        <f t="shared" si="11"/>
        <v>6.3888888888888884E-2</v>
      </c>
    </row>
    <row r="743" spans="2:5">
      <c r="B743" s="12">
        <v>737</v>
      </c>
      <c r="C743" s="27">
        <v>22</v>
      </c>
      <c r="D743" s="32">
        <v>22</v>
      </c>
      <c r="E743" s="30">
        <f t="shared" si="11"/>
        <v>1.5277777777777777E-2</v>
      </c>
    </row>
    <row r="744" spans="2:5">
      <c r="B744" s="12">
        <v>738</v>
      </c>
      <c r="C744" s="27">
        <v>94</v>
      </c>
      <c r="D744" s="32">
        <v>94</v>
      </c>
      <c r="E744" s="30">
        <f t="shared" si="11"/>
        <v>6.5277777777777782E-2</v>
      </c>
    </row>
    <row r="745" spans="2:5">
      <c r="B745" s="12">
        <v>739</v>
      </c>
      <c r="C745" s="27">
        <v>54</v>
      </c>
      <c r="D745" s="32">
        <v>54</v>
      </c>
      <c r="E745" s="30">
        <f t="shared" si="11"/>
        <v>3.7499999999999999E-2</v>
      </c>
    </row>
    <row r="746" spans="2:5">
      <c r="B746" s="12">
        <v>740</v>
      </c>
      <c r="C746" s="27">
        <v>113</v>
      </c>
      <c r="D746" s="32">
        <v>113</v>
      </c>
      <c r="E746" s="30">
        <f t="shared" si="11"/>
        <v>7.8472222222222221E-2</v>
      </c>
    </row>
    <row r="747" spans="2:5">
      <c r="B747" s="12">
        <v>741</v>
      </c>
      <c r="C747" s="27">
        <v>165</v>
      </c>
      <c r="D747" s="32">
        <v>165</v>
      </c>
      <c r="E747" s="30">
        <f t="shared" si="11"/>
        <v>0.11458333333333333</v>
      </c>
    </row>
    <row r="748" spans="2:5">
      <c r="B748" s="12">
        <v>742</v>
      </c>
      <c r="C748" s="27">
        <v>145</v>
      </c>
      <c r="D748" s="32">
        <v>145</v>
      </c>
      <c r="E748" s="30">
        <f t="shared" si="11"/>
        <v>0.10069444444444445</v>
      </c>
    </row>
    <row r="749" spans="2:5">
      <c r="B749" s="12">
        <v>743</v>
      </c>
      <c r="C749" s="27">
        <v>143</v>
      </c>
      <c r="D749" s="32">
        <v>143</v>
      </c>
      <c r="E749" s="30">
        <f t="shared" si="11"/>
        <v>9.930555555555555E-2</v>
      </c>
    </row>
    <row r="750" spans="2:5">
      <c r="B750" s="12">
        <v>744</v>
      </c>
      <c r="C750" s="27">
        <v>67</v>
      </c>
      <c r="D750" s="32">
        <v>67</v>
      </c>
      <c r="E750" s="30">
        <f t="shared" si="11"/>
        <v>4.6527777777777779E-2</v>
      </c>
    </row>
    <row r="751" spans="2:5">
      <c r="B751" s="12">
        <v>745</v>
      </c>
      <c r="C751" s="27">
        <v>73</v>
      </c>
      <c r="D751" s="32">
        <v>73</v>
      </c>
      <c r="E751" s="30">
        <f t="shared" si="11"/>
        <v>5.0694444444444445E-2</v>
      </c>
    </row>
    <row r="752" spans="2:5">
      <c r="B752" s="12">
        <v>746</v>
      </c>
      <c r="C752" s="27">
        <v>77</v>
      </c>
      <c r="D752" s="32">
        <v>77</v>
      </c>
      <c r="E752" s="30">
        <f t="shared" si="11"/>
        <v>5.347222222222222E-2</v>
      </c>
    </row>
    <row r="753" spans="2:5">
      <c r="B753" s="12">
        <v>747</v>
      </c>
      <c r="C753" s="27">
        <v>28</v>
      </c>
      <c r="D753" s="32">
        <v>28</v>
      </c>
      <c r="E753" s="30">
        <f t="shared" si="11"/>
        <v>1.9444444444444445E-2</v>
      </c>
    </row>
    <row r="754" spans="2:5">
      <c r="B754" s="12">
        <v>748</v>
      </c>
      <c r="C754" s="27">
        <v>37</v>
      </c>
      <c r="D754" s="32">
        <v>37</v>
      </c>
      <c r="E754" s="30">
        <f t="shared" si="11"/>
        <v>2.5694444444444443E-2</v>
      </c>
    </row>
    <row r="755" spans="2:5">
      <c r="B755" s="12">
        <v>749</v>
      </c>
      <c r="C755" s="27">
        <v>8</v>
      </c>
      <c r="D755" s="32">
        <v>8</v>
      </c>
      <c r="E755" s="30">
        <f t="shared" si="11"/>
        <v>5.5555555555555558E-3</v>
      </c>
    </row>
    <row r="756" spans="2:5" ht="14.65" thickBot="1">
      <c r="B756" s="13">
        <v>750</v>
      </c>
      <c r="C756" s="27">
        <v>86</v>
      </c>
      <c r="D756" s="32">
        <v>86</v>
      </c>
      <c r="E756" s="30">
        <f t="shared" si="11"/>
        <v>5.9722222222222225E-2</v>
      </c>
    </row>
    <row r="757" spans="2:5">
      <c r="B757" s="11">
        <v>751</v>
      </c>
      <c r="C757" s="27">
        <v>87</v>
      </c>
      <c r="D757" s="32">
        <v>87</v>
      </c>
      <c r="E757" s="30">
        <f t="shared" si="11"/>
        <v>6.0416666666666667E-2</v>
      </c>
    </row>
    <row r="758" spans="2:5">
      <c r="B758" s="12">
        <v>752</v>
      </c>
      <c r="C758" s="27">
        <v>30</v>
      </c>
      <c r="D758" s="32">
        <v>30</v>
      </c>
      <c r="E758" s="30">
        <f t="shared" si="11"/>
        <v>2.0833333333333332E-2</v>
      </c>
    </row>
    <row r="759" spans="2:5">
      <c r="B759" s="12">
        <v>753</v>
      </c>
      <c r="C759" s="27">
        <v>128</v>
      </c>
      <c r="D759" s="32">
        <v>128</v>
      </c>
      <c r="E759" s="30">
        <f t="shared" si="11"/>
        <v>8.8888888888888892E-2</v>
      </c>
    </row>
    <row r="760" spans="2:5">
      <c r="B760" s="12">
        <v>754</v>
      </c>
      <c r="C760" s="27">
        <v>89</v>
      </c>
      <c r="D760" s="32">
        <v>89</v>
      </c>
      <c r="E760" s="30">
        <f t="shared" si="11"/>
        <v>6.1805555555555558E-2</v>
      </c>
    </row>
    <row r="761" spans="2:5">
      <c r="B761" s="12">
        <v>755</v>
      </c>
      <c r="C761" s="27">
        <v>109</v>
      </c>
      <c r="D761" s="32">
        <v>109</v>
      </c>
      <c r="E761" s="30">
        <f t="shared" si="11"/>
        <v>7.5694444444444439E-2</v>
      </c>
    </row>
    <row r="762" spans="2:5">
      <c r="B762" s="12">
        <v>756</v>
      </c>
      <c r="C762" s="27">
        <v>34</v>
      </c>
      <c r="D762" s="32">
        <v>34</v>
      </c>
      <c r="E762" s="30">
        <f t="shared" si="11"/>
        <v>2.361111111111111E-2</v>
      </c>
    </row>
    <row r="763" spans="2:5">
      <c r="B763" s="12">
        <v>757</v>
      </c>
      <c r="C763" s="27">
        <v>40</v>
      </c>
      <c r="D763" s="32">
        <v>40</v>
      </c>
      <c r="E763" s="30">
        <f t="shared" si="11"/>
        <v>2.7777777777777776E-2</v>
      </c>
    </row>
    <row r="764" spans="2:5">
      <c r="B764" s="12">
        <v>758</v>
      </c>
      <c r="C764" s="27">
        <v>41</v>
      </c>
      <c r="D764" s="32">
        <v>41</v>
      </c>
      <c r="E764" s="30">
        <f t="shared" si="11"/>
        <v>2.8472222222222222E-2</v>
      </c>
    </row>
    <row r="765" spans="2:5">
      <c r="B765" s="12">
        <v>759</v>
      </c>
      <c r="C765" s="27">
        <v>196</v>
      </c>
      <c r="D765" s="32">
        <v>196</v>
      </c>
      <c r="E765" s="30">
        <f t="shared" si="11"/>
        <v>0.1361111111111111</v>
      </c>
    </row>
    <row r="766" spans="2:5">
      <c r="B766" s="12">
        <v>760</v>
      </c>
      <c r="C766" s="27">
        <v>20</v>
      </c>
      <c r="D766" s="32">
        <v>20</v>
      </c>
      <c r="E766" s="30">
        <f t="shared" si="11"/>
        <v>1.3888888888888888E-2</v>
      </c>
    </row>
    <row r="767" spans="2:5">
      <c r="B767" s="12">
        <v>761</v>
      </c>
      <c r="C767" s="27">
        <v>102</v>
      </c>
      <c r="D767" s="32">
        <v>102</v>
      </c>
      <c r="E767" s="30">
        <f t="shared" si="11"/>
        <v>7.0833333333333331E-2</v>
      </c>
    </row>
    <row r="768" spans="2:5">
      <c r="B768" s="12">
        <v>762</v>
      </c>
      <c r="C768" s="27">
        <v>29</v>
      </c>
      <c r="D768" s="32">
        <v>29</v>
      </c>
      <c r="E768" s="30">
        <f t="shared" si="11"/>
        <v>2.013888888888889E-2</v>
      </c>
    </row>
    <row r="769" spans="2:5">
      <c r="B769" s="12">
        <v>763</v>
      </c>
      <c r="C769" s="27">
        <v>32</v>
      </c>
      <c r="D769" s="32">
        <v>32</v>
      </c>
      <c r="E769" s="30">
        <f t="shared" si="11"/>
        <v>2.2222222222222223E-2</v>
      </c>
    </row>
    <row r="770" spans="2:5">
      <c r="B770" s="12">
        <v>764</v>
      </c>
      <c r="C770" s="27">
        <v>112</v>
      </c>
      <c r="D770" s="32">
        <v>112</v>
      </c>
      <c r="E770" s="30">
        <f t="shared" si="11"/>
        <v>7.7777777777777779E-2</v>
      </c>
    </row>
    <row r="771" spans="2:5">
      <c r="B771" s="12">
        <v>765</v>
      </c>
      <c r="C771" s="27">
        <v>164</v>
      </c>
      <c r="D771" s="32">
        <v>164</v>
      </c>
      <c r="E771" s="30">
        <f t="shared" si="11"/>
        <v>0.11388888888888889</v>
      </c>
    </row>
    <row r="772" spans="2:5">
      <c r="B772" s="12">
        <v>766</v>
      </c>
      <c r="C772" s="27">
        <v>134</v>
      </c>
      <c r="D772" s="32">
        <v>134</v>
      </c>
      <c r="E772" s="30">
        <f t="shared" si="11"/>
        <v>9.3055555555555558E-2</v>
      </c>
    </row>
    <row r="773" spans="2:5" ht="14.65" thickBot="1">
      <c r="B773" s="13">
        <v>767</v>
      </c>
      <c r="C773" s="27">
        <v>85</v>
      </c>
      <c r="D773" s="33">
        <v>85</v>
      </c>
      <c r="E773" s="31">
        <f t="shared" si="11"/>
        <v>5.9027777777777776E-2</v>
      </c>
    </row>
    <row r="774" spans="2:5" ht="14.65" thickBot="1">
      <c r="B774" s="43" t="s">
        <v>1167</v>
      </c>
      <c r="C774" s="28">
        <v>60562</v>
      </c>
      <c r="E774" s="2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63720-65CF-487B-8622-78E4DB892838}">
  <sheetPr>
    <tabColor theme="6" tint="0.79998168889431442"/>
  </sheetPr>
  <dimension ref="B2:K771"/>
  <sheetViews>
    <sheetView showGridLines="0" workbookViewId="0">
      <selection activeCell="I4" sqref="I4"/>
    </sheetView>
  </sheetViews>
  <sheetFormatPr baseColWidth="10" defaultRowHeight="14.25"/>
  <cols>
    <col min="2" max="2" width="15.59765625" bestFit="1" customWidth="1"/>
    <col min="3" max="3" width="20.59765625" bestFit="1" customWidth="1"/>
    <col min="5" max="5" width="15.59765625" bestFit="1" customWidth="1"/>
    <col min="6" max="6" width="14.06640625" bestFit="1" customWidth="1"/>
    <col min="8" max="8" width="14.59765625" bestFit="1" customWidth="1"/>
    <col min="9" max="9" width="14.6640625" bestFit="1" customWidth="1"/>
    <col min="11" max="11" width="21.73046875" bestFit="1" customWidth="1"/>
  </cols>
  <sheetData>
    <row r="2" spans="2:11" ht="14.65" thickBot="1"/>
    <row r="3" spans="2:11" ht="14.65" thickBot="1">
      <c r="B3" s="40" t="s">
        <v>1179</v>
      </c>
      <c r="C3" t="s">
        <v>1180</v>
      </c>
      <c r="D3" t="s">
        <v>1313</v>
      </c>
      <c r="E3" s="40" t="s">
        <v>1179</v>
      </c>
      <c r="F3" t="s">
        <v>1181</v>
      </c>
      <c r="H3" s="47" t="s">
        <v>1179</v>
      </c>
      <c r="I3" s="49" t="s">
        <v>1178</v>
      </c>
      <c r="J3" s="48" t="s">
        <v>12</v>
      </c>
      <c r="K3" s="49" t="s">
        <v>1174</v>
      </c>
    </row>
    <row r="4" spans="2:11">
      <c r="B4" s="41">
        <v>1</v>
      </c>
      <c r="C4">
        <v>138</v>
      </c>
      <c r="D4" t="str">
        <f>VLOOKUP($B4,TablaSala[[Número de Orden]:[Cobro de la Orden]],2,FALSE)</f>
        <v>Sí</v>
      </c>
      <c r="E4" s="41">
        <v>1</v>
      </c>
      <c r="F4">
        <v>48.55</v>
      </c>
      <c r="H4" s="5">
        <v>1</v>
      </c>
      <c r="I4" s="12">
        <f>VLOOKUP(H4,$B$4:$C$770,2,FALSE)</f>
        <v>138</v>
      </c>
      <c r="J4" s="6">
        <f>VLOOKUP(H4,$E$4:$F$770,2,FALSE)</f>
        <v>48.55</v>
      </c>
      <c r="K4" s="12">
        <f>IF(D4="Sí",I4+J4,0)</f>
        <v>186.55</v>
      </c>
    </row>
    <row r="5" spans="2:11">
      <c r="B5" s="41">
        <v>2</v>
      </c>
      <c r="C5">
        <v>58</v>
      </c>
      <c r="D5" t="str">
        <f>VLOOKUP($B5,TablaSala[[Número de Orden]:[Cobro de la Orden]],2,FALSE)</f>
        <v>Sí</v>
      </c>
      <c r="E5" s="41">
        <v>2</v>
      </c>
      <c r="F5">
        <v>43.3</v>
      </c>
      <c r="H5" s="5">
        <v>2</v>
      </c>
      <c r="I5" s="12">
        <f t="shared" ref="I5:I68" si="0">VLOOKUP(H5,$B$4:$C$770,2,FALSE)</f>
        <v>58</v>
      </c>
      <c r="J5" s="6">
        <f t="shared" ref="J5:J68" si="1">VLOOKUP(H5,$E$4:$F$770,2,FALSE)</f>
        <v>43.3</v>
      </c>
      <c r="K5" s="12">
        <f t="shared" ref="K5:K68" si="2">IF(D5="Sí",I5+J5,0)</f>
        <v>101.3</v>
      </c>
    </row>
    <row r="6" spans="2:11">
      <c r="B6" s="41">
        <v>3</v>
      </c>
      <c r="C6">
        <v>165</v>
      </c>
      <c r="D6" t="str">
        <f>VLOOKUP($B6,TablaSala[[Número de Orden]:[Cobro de la Orden]],2,FALSE)</f>
        <v>Sí</v>
      </c>
      <c r="E6" s="41">
        <v>3</v>
      </c>
      <c r="F6">
        <v>30.87</v>
      </c>
      <c r="H6" s="5">
        <v>3</v>
      </c>
      <c r="I6" s="12">
        <f t="shared" si="0"/>
        <v>165</v>
      </c>
      <c r="J6" s="6">
        <f t="shared" si="1"/>
        <v>30.87</v>
      </c>
      <c r="K6" s="12">
        <f t="shared" si="2"/>
        <v>195.87</v>
      </c>
    </row>
    <row r="7" spans="2:11">
      <c r="B7" s="41">
        <v>4</v>
      </c>
      <c r="C7">
        <v>183</v>
      </c>
      <c r="D7" t="str">
        <f>VLOOKUP($B7,TablaSala[[Número de Orden]:[Cobro de la Orden]],2,FALSE)</f>
        <v>Sí</v>
      </c>
      <c r="E7" s="41">
        <v>4</v>
      </c>
      <c r="F7">
        <v>34.68</v>
      </c>
      <c r="H7" s="5">
        <v>4</v>
      </c>
      <c r="I7" s="12">
        <f t="shared" si="0"/>
        <v>183</v>
      </c>
      <c r="J7" s="6">
        <f t="shared" si="1"/>
        <v>34.68</v>
      </c>
      <c r="K7" s="12">
        <f t="shared" si="2"/>
        <v>217.68</v>
      </c>
    </row>
    <row r="8" spans="2:11">
      <c r="B8" s="41">
        <v>5</v>
      </c>
      <c r="C8">
        <v>67</v>
      </c>
      <c r="D8" t="str">
        <f>VLOOKUP($B8,TablaSala[[Número de Orden]:[Cobro de la Orden]],2,FALSE)</f>
        <v>Sí</v>
      </c>
      <c r="E8" s="41">
        <v>5</v>
      </c>
      <c r="F8">
        <v>24.33</v>
      </c>
      <c r="H8" s="5">
        <v>5</v>
      </c>
      <c r="I8" s="12">
        <f t="shared" si="0"/>
        <v>67</v>
      </c>
      <c r="J8" s="6">
        <f t="shared" si="1"/>
        <v>24.33</v>
      </c>
      <c r="K8" s="12">
        <f t="shared" si="2"/>
        <v>91.33</v>
      </c>
    </row>
    <row r="9" spans="2:11">
      <c r="B9" s="41">
        <v>6</v>
      </c>
      <c r="C9">
        <v>70</v>
      </c>
      <c r="D9" t="str">
        <f>VLOOKUP($B9,TablaSala[[Número de Orden]:[Cobro de la Orden]],2,FALSE)</f>
        <v>Sí</v>
      </c>
      <c r="E9" s="41">
        <v>6</v>
      </c>
      <c r="F9">
        <v>26.57</v>
      </c>
      <c r="H9" s="5">
        <v>6</v>
      </c>
      <c r="I9" s="12">
        <f t="shared" si="0"/>
        <v>70</v>
      </c>
      <c r="J9" s="6">
        <f t="shared" si="1"/>
        <v>26.57</v>
      </c>
      <c r="K9" s="12">
        <f t="shared" si="2"/>
        <v>96.57</v>
      </c>
    </row>
    <row r="10" spans="2:11">
      <c r="B10" s="41">
        <v>7</v>
      </c>
      <c r="C10">
        <v>172</v>
      </c>
      <c r="D10" t="str">
        <f>VLOOKUP($B10,TablaSala[[Número de Orden]:[Cobro de la Orden]],2,FALSE)</f>
        <v>Sí</v>
      </c>
      <c r="E10" s="41">
        <v>7</v>
      </c>
      <c r="F10">
        <v>10.54</v>
      </c>
      <c r="H10" s="5">
        <v>7</v>
      </c>
      <c r="I10" s="12">
        <f t="shared" si="0"/>
        <v>172</v>
      </c>
      <c r="J10" s="6">
        <f t="shared" si="1"/>
        <v>10.54</v>
      </c>
      <c r="K10" s="12">
        <f t="shared" si="2"/>
        <v>182.54</v>
      </c>
    </row>
    <row r="11" spans="2:11">
      <c r="B11" s="41">
        <v>8</v>
      </c>
      <c r="C11">
        <v>242</v>
      </c>
      <c r="D11" t="str">
        <f>VLOOKUP($B11,TablaSala[[Número de Orden]:[Cobro de la Orden]],2,FALSE)</f>
        <v>Sí</v>
      </c>
      <c r="E11" s="41">
        <v>8</v>
      </c>
      <c r="F11">
        <v>49.18</v>
      </c>
      <c r="H11" s="5">
        <v>8</v>
      </c>
      <c r="I11" s="12">
        <f t="shared" si="0"/>
        <v>242</v>
      </c>
      <c r="J11" s="6">
        <f t="shared" si="1"/>
        <v>49.18</v>
      </c>
      <c r="K11" s="12">
        <f t="shared" si="2"/>
        <v>291.18</v>
      </c>
    </row>
    <row r="12" spans="2:11">
      <c r="B12" s="41">
        <v>9</v>
      </c>
      <c r="C12">
        <v>0</v>
      </c>
      <c r="D12" t="str">
        <f>VLOOKUP($B12,TablaSala[[Número de Orden]:[Cobro de la Orden]],2,FALSE)</f>
        <v>No</v>
      </c>
      <c r="E12" s="41">
        <v>9</v>
      </c>
      <c r="F12">
        <v>46.85</v>
      </c>
      <c r="H12" s="5">
        <v>9</v>
      </c>
      <c r="I12" s="12">
        <f t="shared" si="0"/>
        <v>0</v>
      </c>
      <c r="J12" s="6">
        <f t="shared" si="1"/>
        <v>46.85</v>
      </c>
      <c r="K12" s="12">
        <f t="shared" si="2"/>
        <v>0</v>
      </c>
    </row>
    <row r="13" spans="2:11">
      <c r="B13" s="41">
        <v>10</v>
      </c>
      <c r="C13">
        <v>148</v>
      </c>
      <c r="D13" t="str">
        <f>VLOOKUP($B13,TablaSala[[Número de Orden]:[Cobro de la Orden]],2,FALSE)</f>
        <v>Sí</v>
      </c>
      <c r="E13" s="41">
        <v>10</v>
      </c>
      <c r="F13">
        <v>16.600000000000001</v>
      </c>
      <c r="H13" s="5">
        <v>10</v>
      </c>
      <c r="I13" s="12">
        <f t="shared" si="0"/>
        <v>148</v>
      </c>
      <c r="J13" s="6">
        <f t="shared" si="1"/>
        <v>16.600000000000001</v>
      </c>
      <c r="K13" s="12">
        <f t="shared" si="2"/>
        <v>164.6</v>
      </c>
    </row>
    <row r="14" spans="2:11">
      <c r="B14" s="41">
        <v>11</v>
      </c>
      <c r="C14">
        <v>88</v>
      </c>
      <c r="D14" t="str">
        <f>VLOOKUP($B14,TablaSala[[Número de Orden]:[Cobro de la Orden]],2,FALSE)</f>
        <v>Sí</v>
      </c>
      <c r="E14" s="41">
        <v>11</v>
      </c>
      <c r="F14">
        <v>32.89</v>
      </c>
      <c r="H14" s="5">
        <v>11</v>
      </c>
      <c r="I14" s="12">
        <f t="shared" si="0"/>
        <v>88</v>
      </c>
      <c r="J14" s="6">
        <f t="shared" si="1"/>
        <v>32.89</v>
      </c>
      <c r="K14" s="12">
        <f t="shared" si="2"/>
        <v>120.89</v>
      </c>
    </row>
    <row r="15" spans="2:11">
      <c r="B15" s="41">
        <v>12</v>
      </c>
      <c r="C15">
        <v>326</v>
      </c>
      <c r="D15" t="str">
        <f>VLOOKUP($B15,TablaSala[[Número de Orden]:[Cobro de la Orden]],2,FALSE)</f>
        <v>Sí</v>
      </c>
      <c r="E15" s="41">
        <v>12</v>
      </c>
      <c r="F15">
        <v>45.27</v>
      </c>
      <c r="H15" s="5">
        <v>12</v>
      </c>
      <c r="I15" s="12">
        <f t="shared" si="0"/>
        <v>326</v>
      </c>
      <c r="J15" s="6">
        <f t="shared" si="1"/>
        <v>45.27</v>
      </c>
      <c r="K15" s="12">
        <f t="shared" si="2"/>
        <v>371.27</v>
      </c>
    </row>
    <row r="16" spans="2:11">
      <c r="B16" s="41">
        <v>13</v>
      </c>
      <c r="C16">
        <v>87</v>
      </c>
      <c r="D16" t="str">
        <f>VLOOKUP($B16,TablaSala[[Número de Orden]:[Cobro de la Orden]],2,FALSE)</f>
        <v>Sí</v>
      </c>
      <c r="E16" s="41">
        <v>13</v>
      </c>
      <c r="F16">
        <v>22.06</v>
      </c>
      <c r="H16" s="5">
        <v>13</v>
      </c>
      <c r="I16" s="12">
        <f t="shared" si="0"/>
        <v>87</v>
      </c>
      <c r="J16" s="6">
        <f t="shared" si="1"/>
        <v>22.06</v>
      </c>
      <c r="K16" s="12">
        <f t="shared" si="2"/>
        <v>109.06</v>
      </c>
    </row>
    <row r="17" spans="2:11">
      <c r="B17" s="41">
        <v>14</v>
      </c>
      <c r="C17">
        <v>0</v>
      </c>
      <c r="D17" t="str">
        <f>VLOOKUP($B17,TablaSala[[Número de Orden]:[Cobro de la Orden]],2,FALSE)</f>
        <v>No</v>
      </c>
      <c r="E17" s="41">
        <v>14</v>
      </c>
      <c r="F17">
        <v>48.76</v>
      </c>
      <c r="H17" s="5">
        <v>14</v>
      </c>
      <c r="I17" s="12">
        <f t="shared" si="0"/>
        <v>0</v>
      </c>
      <c r="J17" s="6">
        <f t="shared" si="1"/>
        <v>48.76</v>
      </c>
      <c r="K17" s="12">
        <f t="shared" si="2"/>
        <v>0</v>
      </c>
    </row>
    <row r="18" spans="2:11">
      <c r="B18" s="41">
        <v>15</v>
      </c>
      <c r="C18">
        <v>224</v>
      </c>
      <c r="D18" t="str">
        <f>VLOOKUP($B18,TablaSala[[Número de Orden]:[Cobro de la Orden]],2,FALSE)</f>
        <v>Sí</v>
      </c>
      <c r="E18" s="41">
        <v>15</v>
      </c>
      <c r="F18">
        <v>28.77</v>
      </c>
      <c r="H18" s="5">
        <v>15</v>
      </c>
      <c r="I18" s="12">
        <f t="shared" si="0"/>
        <v>224</v>
      </c>
      <c r="J18" s="6">
        <f t="shared" si="1"/>
        <v>28.77</v>
      </c>
      <c r="K18" s="12">
        <f t="shared" si="2"/>
        <v>252.77</v>
      </c>
    </row>
    <row r="19" spans="2:11">
      <c r="B19" s="41">
        <v>16</v>
      </c>
      <c r="C19">
        <v>28</v>
      </c>
      <c r="D19" t="str">
        <f>VLOOKUP($B19,TablaSala[[Número de Orden]:[Cobro de la Orden]],2,FALSE)</f>
        <v>Sí</v>
      </c>
      <c r="E19" s="41">
        <v>16</v>
      </c>
      <c r="F19">
        <v>37.9</v>
      </c>
      <c r="H19" s="5">
        <v>16</v>
      </c>
      <c r="I19" s="12">
        <f t="shared" si="0"/>
        <v>28</v>
      </c>
      <c r="J19" s="6">
        <f t="shared" si="1"/>
        <v>37.9</v>
      </c>
      <c r="K19" s="12">
        <f t="shared" si="2"/>
        <v>65.900000000000006</v>
      </c>
    </row>
    <row r="20" spans="2:11">
      <c r="B20" s="41">
        <v>17</v>
      </c>
      <c r="C20">
        <v>137</v>
      </c>
      <c r="D20" t="str">
        <f>VLOOKUP($B20,TablaSala[[Número de Orden]:[Cobro de la Orden]],2,FALSE)</f>
        <v>Sí</v>
      </c>
      <c r="E20" s="41">
        <v>17</v>
      </c>
      <c r="F20">
        <v>12.17</v>
      </c>
      <c r="H20" s="5">
        <v>17</v>
      </c>
      <c r="I20" s="12">
        <f t="shared" si="0"/>
        <v>137</v>
      </c>
      <c r="J20" s="6">
        <f t="shared" si="1"/>
        <v>12.17</v>
      </c>
      <c r="K20" s="12">
        <f t="shared" si="2"/>
        <v>149.16999999999999</v>
      </c>
    </row>
    <row r="21" spans="2:11">
      <c r="B21" s="41">
        <v>18</v>
      </c>
      <c r="C21">
        <v>251</v>
      </c>
      <c r="D21" t="str">
        <f>VLOOKUP($B21,TablaSala[[Número de Orden]:[Cobro de la Orden]],2,FALSE)</f>
        <v>Sí</v>
      </c>
      <c r="E21" s="41">
        <v>18</v>
      </c>
      <c r="F21">
        <v>33.090000000000003</v>
      </c>
      <c r="H21" s="5">
        <v>18</v>
      </c>
      <c r="I21" s="12">
        <f t="shared" si="0"/>
        <v>251</v>
      </c>
      <c r="J21" s="6">
        <f t="shared" si="1"/>
        <v>33.090000000000003</v>
      </c>
      <c r="K21" s="12">
        <f t="shared" si="2"/>
        <v>284.09000000000003</v>
      </c>
    </row>
    <row r="22" spans="2:11">
      <c r="B22" s="41">
        <v>19</v>
      </c>
      <c r="C22">
        <v>80</v>
      </c>
      <c r="D22" t="str">
        <f>VLOOKUP($B22,TablaSala[[Número de Orden]:[Cobro de la Orden]],2,FALSE)</f>
        <v>Sí</v>
      </c>
      <c r="E22" s="41">
        <v>19</v>
      </c>
      <c r="F22">
        <v>17.45</v>
      </c>
      <c r="H22" s="5">
        <v>19</v>
      </c>
      <c r="I22" s="12">
        <f t="shared" si="0"/>
        <v>80</v>
      </c>
      <c r="J22" s="6">
        <f t="shared" si="1"/>
        <v>17.45</v>
      </c>
      <c r="K22" s="12">
        <f t="shared" si="2"/>
        <v>97.45</v>
      </c>
    </row>
    <row r="23" spans="2:11">
      <c r="B23" s="41">
        <v>20</v>
      </c>
      <c r="C23">
        <v>178</v>
      </c>
      <c r="D23" t="str">
        <f>VLOOKUP($B23,TablaSala[[Número de Orden]:[Cobro de la Orden]],2,FALSE)</f>
        <v>Sí</v>
      </c>
      <c r="E23" s="41">
        <v>20</v>
      </c>
      <c r="F23">
        <v>31.7</v>
      </c>
      <c r="H23" s="5">
        <v>20</v>
      </c>
      <c r="I23" s="12">
        <f t="shared" si="0"/>
        <v>178</v>
      </c>
      <c r="J23" s="6">
        <f t="shared" si="1"/>
        <v>31.7</v>
      </c>
      <c r="K23" s="12">
        <f t="shared" si="2"/>
        <v>209.7</v>
      </c>
    </row>
    <row r="24" spans="2:11">
      <c r="B24" s="41">
        <v>21</v>
      </c>
      <c r="C24">
        <v>0</v>
      </c>
      <c r="D24" t="str">
        <f>VLOOKUP($B24,TablaSala[[Número de Orden]:[Cobro de la Orden]],2,FALSE)</f>
        <v>No</v>
      </c>
      <c r="E24" s="41">
        <v>21</v>
      </c>
      <c r="F24">
        <v>20.53</v>
      </c>
      <c r="H24" s="5">
        <v>21</v>
      </c>
      <c r="I24" s="12">
        <f t="shared" si="0"/>
        <v>0</v>
      </c>
      <c r="J24" s="6">
        <f t="shared" si="1"/>
        <v>20.53</v>
      </c>
      <c r="K24" s="12">
        <f t="shared" si="2"/>
        <v>0</v>
      </c>
    </row>
    <row r="25" spans="2:11">
      <c r="B25" s="41">
        <v>22</v>
      </c>
      <c r="C25">
        <v>213</v>
      </c>
      <c r="D25" t="str">
        <f>VLOOKUP($B25,TablaSala[[Número de Orden]:[Cobro de la Orden]],2,FALSE)</f>
        <v>Sí</v>
      </c>
      <c r="E25" s="41">
        <v>22</v>
      </c>
      <c r="F25">
        <v>45.41</v>
      </c>
      <c r="H25" s="5">
        <v>22</v>
      </c>
      <c r="I25" s="12">
        <f t="shared" si="0"/>
        <v>213</v>
      </c>
      <c r="J25" s="6">
        <f t="shared" si="1"/>
        <v>45.41</v>
      </c>
      <c r="K25" s="12">
        <f t="shared" si="2"/>
        <v>258.40999999999997</v>
      </c>
    </row>
    <row r="26" spans="2:11">
      <c r="B26" s="41">
        <v>23</v>
      </c>
      <c r="C26">
        <v>138</v>
      </c>
      <c r="D26" t="str">
        <f>VLOOKUP($B26,TablaSala[[Número de Orden]:[Cobro de la Orden]],2,FALSE)</f>
        <v>Sí</v>
      </c>
      <c r="E26" s="41">
        <v>23</v>
      </c>
      <c r="F26">
        <v>38.46</v>
      </c>
      <c r="H26" s="5">
        <v>23</v>
      </c>
      <c r="I26" s="12">
        <f t="shared" si="0"/>
        <v>138</v>
      </c>
      <c r="J26" s="6">
        <f t="shared" si="1"/>
        <v>38.46</v>
      </c>
      <c r="K26" s="12">
        <f t="shared" si="2"/>
        <v>176.46</v>
      </c>
    </row>
    <row r="27" spans="2:11">
      <c r="B27" s="41">
        <v>24</v>
      </c>
      <c r="C27">
        <v>233</v>
      </c>
      <c r="D27" t="str">
        <f>VLOOKUP($B27,TablaSala[[Número de Orden]:[Cobro de la Orden]],2,FALSE)</f>
        <v>Sí</v>
      </c>
      <c r="E27" s="41">
        <v>24</v>
      </c>
      <c r="F27">
        <v>38.18</v>
      </c>
      <c r="H27" s="5">
        <v>24</v>
      </c>
      <c r="I27" s="12">
        <f t="shared" si="0"/>
        <v>233</v>
      </c>
      <c r="J27" s="6">
        <f t="shared" si="1"/>
        <v>38.18</v>
      </c>
      <c r="K27" s="12">
        <f t="shared" si="2"/>
        <v>271.18</v>
      </c>
    </row>
    <row r="28" spans="2:11">
      <c r="B28" s="41">
        <v>25</v>
      </c>
      <c r="C28">
        <v>34</v>
      </c>
      <c r="D28" t="str">
        <f>VLOOKUP($B28,TablaSala[[Número de Orden]:[Cobro de la Orden]],2,FALSE)</f>
        <v>Sí</v>
      </c>
      <c r="E28" s="41">
        <v>25</v>
      </c>
      <c r="F28">
        <v>46.15</v>
      </c>
      <c r="H28" s="5">
        <v>25</v>
      </c>
      <c r="I28" s="12">
        <f t="shared" si="0"/>
        <v>34</v>
      </c>
      <c r="J28" s="6">
        <f t="shared" si="1"/>
        <v>46.15</v>
      </c>
      <c r="K28" s="12">
        <f t="shared" si="2"/>
        <v>80.150000000000006</v>
      </c>
    </row>
    <row r="29" spans="2:11">
      <c r="B29" s="41">
        <v>26</v>
      </c>
      <c r="C29">
        <v>126</v>
      </c>
      <c r="D29" t="str">
        <f>VLOOKUP($B29,TablaSala[[Número de Orden]:[Cobro de la Orden]],2,FALSE)</f>
        <v>Sí</v>
      </c>
      <c r="E29" s="41">
        <v>26</v>
      </c>
      <c r="F29">
        <v>10.37</v>
      </c>
      <c r="H29" s="5">
        <v>26</v>
      </c>
      <c r="I29" s="12">
        <f t="shared" si="0"/>
        <v>126</v>
      </c>
      <c r="J29" s="6">
        <f t="shared" si="1"/>
        <v>10.37</v>
      </c>
      <c r="K29" s="12">
        <f t="shared" si="2"/>
        <v>136.37</v>
      </c>
    </row>
    <row r="30" spans="2:11">
      <c r="B30" s="41">
        <v>27</v>
      </c>
      <c r="C30">
        <v>61</v>
      </c>
      <c r="D30" t="str">
        <f>VLOOKUP($B30,TablaSala[[Número de Orden]:[Cobro de la Orden]],2,FALSE)</f>
        <v>Sí</v>
      </c>
      <c r="E30" s="41">
        <v>27</v>
      </c>
      <c r="F30">
        <v>19.27</v>
      </c>
      <c r="H30" s="5">
        <v>27</v>
      </c>
      <c r="I30" s="12">
        <f t="shared" si="0"/>
        <v>61</v>
      </c>
      <c r="J30" s="6">
        <f t="shared" si="1"/>
        <v>19.27</v>
      </c>
      <c r="K30" s="12">
        <f t="shared" si="2"/>
        <v>80.27</v>
      </c>
    </row>
    <row r="31" spans="2:11">
      <c r="B31" s="41">
        <v>28</v>
      </c>
      <c r="C31">
        <v>94</v>
      </c>
      <c r="D31" t="str">
        <f>VLOOKUP($B31,TablaSala[[Número de Orden]:[Cobro de la Orden]],2,FALSE)</f>
        <v>Sí</v>
      </c>
      <c r="E31" s="41">
        <v>28</v>
      </c>
      <c r="F31">
        <v>41.22</v>
      </c>
      <c r="H31" s="5">
        <v>28</v>
      </c>
      <c r="I31" s="12">
        <f t="shared" si="0"/>
        <v>94</v>
      </c>
      <c r="J31" s="6">
        <f t="shared" si="1"/>
        <v>41.22</v>
      </c>
      <c r="K31" s="12">
        <f t="shared" si="2"/>
        <v>135.22</v>
      </c>
    </row>
    <row r="32" spans="2:11">
      <c r="B32" s="41">
        <v>29</v>
      </c>
      <c r="C32">
        <v>173</v>
      </c>
      <c r="D32" t="str">
        <f>VLOOKUP($B32,TablaSala[[Número de Orden]:[Cobro de la Orden]],2,FALSE)</f>
        <v>Sí</v>
      </c>
      <c r="E32" s="41">
        <v>29</v>
      </c>
      <c r="F32">
        <v>14.83</v>
      </c>
      <c r="H32" s="5">
        <v>29</v>
      </c>
      <c r="I32" s="12">
        <f t="shared" si="0"/>
        <v>173</v>
      </c>
      <c r="J32" s="6">
        <f t="shared" si="1"/>
        <v>14.83</v>
      </c>
      <c r="K32" s="12">
        <f t="shared" si="2"/>
        <v>187.83</v>
      </c>
    </row>
    <row r="33" spans="2:11">
      <c r="B33" s="41">
        <v>30</v>
      </c>
      <c r="C33">
        <v>112</v>
      </c>
      <c r="D33" t="str">
        <f>VLOOKUP($B33,TablaSala[[Número de Orden]:[Cobro de la Orden]],2,FALSE)</f>
        <v>Sí</v>
      </c>
      <c r="E33" s="41">
        <v>30</v>
      </c>
      <c r="F33">
        <v>26.29</v>
      </c>
      <c r="H33" s="5">
        <v>30</v>
      </c>
      <c r="I33" s="12">
        <f t="shared" si="0"/>
        <v>112</v>
      </c>
      <c r="J33" s="6">
        <f t="shared" si="1"/>
        <v>26.29</v>
      </c>
      <c r="K33" s="12">
        <f t="shared" si="2"/>
        <v>138.29</v>
      </c>
    </row>
    <row r="34" spans="2:11">
      <c r="B34" s="41">
        <v>31</v>
      </c>
      <c r="C34">
        <v>67</v>
      </c>
      <c r="D34" t="str">
        <f>VLOOKUP($B34,TablaSala[[Número de Orden]:[Cobro de la Orden]],2,FALSE)</f>
        <v>Sí</v>
      </c>
      <c r="E34" s="41">
        <v>31</v>
      </c>
      <c r="F34">
        <v>19.809999999999999</v>
      </c>
      <c r="H34" s="5">
        <v>31</v>
      </c>
      <c r="I34" s="12">
        <f t="shared" si="0"/>
        <v>67</v>
      </c>
      <c r="J34" s="6">
        <f t="shared" si="1"/>
        <v>19.809999999999999</v>
      </c>
      <c r="K34" s="12">
        <f t="shared" si="2"/>
        <v>86.81</v>
      </c>
    </row>
    <row r="35" spans="2:11">
      <c r="B35" s="41">
        <v>32</v>
      </c>
      <c r="C35">
        <v>211</v>
      </c>
      <c r="D35" t="str">
        <f>VLOOKUP($B35,TablaSala[[Número de Orden]:[Cobro de la Orden]],2,FALSE)</f>
        <v>Sí</v>
      </c>
      <c r="E35" s="41">
        <v>32</v>
      </c>
      <c r="F35">
        <v>28.25</v>
      </c>
      <c r="H35" s="5">
        <v>32</v>
      </c>
      <c r="I35" s="12">
        <f t="shared" si="0"/>
        <v>211</v>
      </c>
      <c r="J35" s="6">
        <f t="shared" si="1"/>
        <v>28.25</v>
      </c>
      <c r="K35" s="12">
        <f t="shared" si="2"/>
        <v>239.25</v>
      </c>
    </row>
    <row r="36" spans="2:11">
      <c r="B36" s="41">
        <v>33</v>
      </c>
      <c r="C36">
        <v>306</v>
      </c>
      <c r="D36" t="str">
        <f>VLOOKUP($B36,TablaSala[[Número de Orden]:[Cobro de la Orden]],2,FALSE)</f>
        <v>Sí</v>
      </c>
      <c r="E36" s="41">
        <v>33</v>
      </c>
      <c r="F36">
        <v>20.38</v>
      </c>
      <c r="H36" s="5">
        <v>33</v>
      </c>
      <c r="I36" s="12">
        <f t="shared" si="0"/>
        <v>306</v>
      </c>
      <c r="J36" s="6">
        <f t="shared" si="1"/>
        <v>20.38</v>
      </c>
      <c r="K36" s="12">
        <f t="shared" si="2"/>
        <v>326.38</v>
      </c>
    </row>
    <row r="37" spans="2:11">
      <c r="B37" s="41">
        <v>34</v>
      </c>
      <c r="C37">
        <v>112</v>
      </c>
      <c r="D37" t="str">
        <f>VLOOKUP($B37,TablaSala[[Número de Orden]:[Cobro de la Orden]],2,FALSE)</f>
        <v>Sí</v>
      </c>
      <c r="E37" s="41">
        <v>34</v>
      </c>
      <c r="F37">
        <v>13.08</v>
      </c>
      <c r="H37" s="5">
        <v>34</v>
      </c>
      <c r="I37" s="12">
        <f t="shared" si="0"/>
        <v>112</v>
      </c>
      <c r="J37" s="6">
        <f t="shared" si="1"/>
        <v>13.08</v>
      </c>
      <c r="K37" s="12">
        <f t="shared" si="2"/>
        <v>125.08</v>
      </c>
    </row>
    <row r="38" spans="2:11">
      <c r="B38" s="41">
        <v>35</v>
      </c>
      <c r="C38">
        <v>214</v>
      </c>
      <c r="D38" t="str">
        <f>VLOOKUP($B38,TablaSala[[Número de Orden]:[Cobro de la Orden]],2,FALSE)</f>
        <v>Sí</v>
      </c>
      <c r="E38" s="41">
        <v>35</v>
      </c>
      <c r="F38">
        <v>15.75</v>
      </c>
      <c r="H38" s="5">
        <v>35</v>
      </c>
      <c r="I38" s="12">
        <f t="shared" si="0"/>
        <v>214</v>
      </c>
      <c r="J38" s="6">
        <f t="shared" si="1"/>
        <v>15.75</v>
      </c>
      <c r="K38" s="12">
        <f t="shared" si="2"/>
        <v>229.75</v>
      </c>
    </row>
    <row r="39" spans="2:11">
      <c r="B39" s="41">
        <v>36</v>
      </c>
      <c r="C39">
        <v>30</v>
      </c>
      <c r="D39" t="str">
        <f>VLOOKUP($B39,TablaSala[[Número de Orden]:[Cobro de la Orden]],2,FALSE)</f>
        <v>Sí</v>
      </c>
      <c r="E39" s="41">
        <v>36</v>
      </c>
      <c r="F39">
        <v>45.28</v>
      </c>
      <c r="H39" s="5">
        <v>36</v>
      </c>
      <c r="I39" s="12">
        <f t="shared" si="0"/>
        <v>30</v>
      </c>
      <c r="J39" s="6">
        <f t="shared" si="1"/>
        <v>45.28</v>
      </c>
      <c r="K39" s="12">
        <f t="shared" si="2"/>
        <v>75.28</v>
      </c>
    </row>
    <row r="40" spans="2:11">
      <c r="B40" s="41">
        <v>37</v>
      </c>
      <c r="C40">
        <v>21</v>
      </c>
      <c r="D40" t="str">
        <f>VLOOKUP($B40,TablaSala[[Número de Orden]:[Cobro de la Orden]],2,FALSE)</f>
        <v>Sí</v>
      </c>
      <c r="E40" s="41">
        <v>37</v>
      </c>
      <c r="F40">
        <v>10.39</v>
      </c>
      <c r="H40" s="5">
        <v>37</v>
      </c>
      <c r="I40" s="12">
        <f t="shared" si="0"/>
        <v>21</v>
      </c>
      <c r="J40" s="6">
        <f t="shared" si="1"/>
        <v>10.39</v>
      </c>
      <c r="K40" s="12">
        <f t="shared" si="2"/>
        <v>31.39</v>
      </c>
    </row>
    <row r="41" spans="2:11">
      <c r="B41" s="41">
        <v>38</v>
      </c>
      <c r="C41">
        <v>0</v>
      </c>
      <c r="D41" t="str">
        <f>VLOOKUP($B41,TablaSala[[Número de Orden]:[Cobro de la Orden]],2,FALSE)</f>
        <v>No</v>
      </c>
      <c r="E41" s="41">
        <v>38</v>
      </c>
      <c r="F41">
        <v>16.309999999999999</v>
      </c>
      <c r="H41" s="5">
        <v>38</v>
      </c>
      <c r="I41" s="12">
        <f t="shared" si="0"/>
        <v>0</v>
      </c>
      <c r="J41" s="6">
        <f t="shared" si="1"/>
        <v>16.309999999999999</v>
      </c>
      <c r="K41" s="12">
        <f t="shared" si="2"/>
        <v>0</v>
      </c>
    </row>
    <row r="42" spans="2:11">
      <c r="B42" s="41">
        <v>39</v>
      </c>
      <c r="C42">
        <v>108</v>
      </c>
      <c r="D42" t="str">
        <f>VLOOKUP($B42,TablaSala[[Número de Orden]:[Cobro de la Orden]],2,FALSE)</f>
        <v>Sí</v>
      </c>
      <c r="E42" s="41">
        <v>39</v>
      </c>
      <c r="F42">
        <v>48.36</v>
      </c>
      <c r="H42" s="5">
        <v>39</v>
      </c>
      <c r="I42" s="12">
        <f t="shared" si="0"/>
        <v>108</v>
      </c>
      <c r="J42" s="6">
        <f t="shared" si="1"/>
        <v>48.36</v>
      </c>
      <c r="K42" s="12">
        <f t="shared" si="2"/>
        <v>156.36000000000001</v>
      </c>
    </row>
    <row r="43" spans="2:11">
      <c r="B43" s="41">
        <v>40</v>
      </c>
      <c r="C43">
        <v>148</v>
      </c>
      <c r="D43" t="str">
        <f>VLOOKUP($B43,TablaSala[[Número de Orden]:[Cobro de la Orden]],2,FALSE)</f>
        <v>Sí</v>
      </c>
      <c r="E43" s="41">
        <v>40</v>
      </c>
      <c r="F43">
        <v>13.68</v>
      </c>
      <c r="H43" s="5">
        <v>40</v>
      </c>
      <c r="I43" s="12">
        <f t="shared" si="0"/>
        <v>148</v>
      </c>
      <c r="J43" s="6">
        <f t="shared" si="1"/>
        <v>13.68</v>
      </c>
      <c r="K43" s="12">
        <f t="shared" si="2"/>
        <v>161.68</v>
      </c>
    </row>
    <row r="44" spans="2:11">
      <c r="B44" s="41">
        <v>41</v>
      </c>
      <c r="C44">
        <v>204</v>
      </c>
      <c r="D44" t="str">
        <f>VLOOKUP($B44,TablaSala[[Número de Orden]:[Cobro de la Orden]],2,FALSE)</f>
        <v>Sí</v>
      </c>
      <c r="E44" s="41">
        <v>41</v>
      </c>
      <c r="F44">
        <v>15.24</v>
      </c>
      <c r="H44" s="5">
        <v>41</v>
      </c>
      <c r="I44" s="12">
        <f t="shared" si="0"/>
        <v>204</v>
      </c>
      <c r="J44" s="6">
        <f t="shared" si="1"/>
        <v>15.24</v>
      </c>
      <c r="K44" s="12">
        <f t="shared" si="2"/>
        <v>219.24</v>
      </c>
    </row>
    <row r="45" spans="2:11">
      <c r="B45" s="41">
        <v>42</v>
      </c>
      <c r="C45">
        <v>102</v>
      </c>
      <c r="D45" t="str">
        <f>VLOOKUP($B45,TablaSala[[Número de Orden]:[Cobro de la Orden]],2,FALSE)</f>
        <v>Sí</v>
      </c>
      <c r="E45" s="41">
        <v>42</v>
      </c>
      <c r="F45">
        <v>49.58</v>
      </c>
      <c r="H45" s="5">
        <v>42</v>
      </c>
      <c r="I45" s="12">
        <f t="shared" si="0"/>
        <v>102</v>
      </c>
      <c r="J45" s="6">
        <f t="shared" si="1"/>
        <v>49.58</v>
      </c>
      <c r="K45" s="12">
        <f t="shared" si="2"/>
        <v>151.57999999999998</v>
      </c>
    </row>
    <row r="46" spans="2:11">
      <c r="B46" s="41">
        <v>43</v>
      </c>
      <c r="C46">
        <v>203</v>
      </c>
      <c r="D46" t="str">
        <f>VLOOKUP($B46,TablaSala[[Número de Orden]:[Cobro de la Orden]],2,FALSE)</f>
        <v>Sí</v>
      </c>
      <c r="E46" s="41">
        <v>43</v>
      </c>
      <c r="F46">
        <v>32.19</v>
      </c>
      <c r="H46" s="5">
        <v>43</v>
      </c>
      <c r="I46" s="12">
        <f t="shared" si="0"/>
        <v>203</v>
      </c>
      <c r="J46" s="6">
        <f t="shared" si="1"/>
        <v>32.19</v>
      </c>
      <c r="K46" s="12">
        <f t="shared" si="2"/>
        <v>235.19</v>
      </c>
    </row>
    <row r="47" spans="2:11">
      <c r="B47" s="41">
        <v>44</v>
      </c>
      <c r="C47">
        <v>122</v>
      </c>
      <c r="D47" t="str">
        <f>VLOOKUP($B47,TablaSala[[Número de Orden]:[Cobro de la Orden]],2,FALSE)</f>
        <v>Sí</v>
      </c>
      <c r="E47" s="41">
        <v>44</v>
      </c>
      <c r="F47">
        <v>42.6</v>
      </c>
      <c r="H47" s="5">
        <v>44</v>
      </c>
      <c r="I47" s="12">
        <f t="shared" si="0"/>
        <v>122</v>
      </c>
      <c r="J47" s="6">
        <f t="shared" si="1"/>
        <v>42.6</v>
      </c>
      <c r="K47" s="12">
        <f t="shared" si="2"/>
        <v>164.6</v>
      </c>
    </row>
    <row r="48" spans="2:11">
      <c r="B48" s="41">
        <v>45</v>
      </c>
      <c r="C48">
        <v>54</v>
      </c>
      <c r="D48" t="str">
        <f>VLOOKUP($B48,TablaSala[[Número de Orden]:[Cobro de la Orden]],2,FALSE)</f>
        <v>Sí</v>
      </c>
      <c r="E48" s="41">
        <v>45</v>
      </c>
      <c r="F48">
        <v>25.41</v>
      </c>
      <c r="H48" s="5">
        <v>45</v>
      </c>
      <c r="I48" s="12">
        <f t="shared" si="0"/>
        <v>54</v>
      </c>
      <c r="J48" s="6">
        <f t="shared" si="1"/>
        <v>25.41</v>
      </c>
      <c r="K48" s="12">
        <f t="shared" si="2"/>
        <v>79.41</v>
      </c>
    </row>
    <row r="49" spans="2:11">
      <c r="B49" s="41">
        <v>46</v>
      </c>
      <c r="C49">
        <v>140</v>
      </c>
      <c r="D49" t="str">
        <f>VLOOKUP($B49,TablaSala[[Número de Orden]:[Cobro de la Orden]],2,FALSE)</f>
        <v>Sí</v>
      </c>
      <c r="E49" s="41">
        <v>46</v>
      </c>
      <c r="F49">
        <v>27.97</v>
      </c>
      <c r="H49" s="5">
        <v>46</v>
      </c>
      <c r="I49" s="12">
        <f t="shared" si="0"/>
        <v>140</v>
      </c>
      <c r="J49" s="6">
        <f t="shared" si="1"/>
        <v>27.97</v>
      </c>
      <c r="K49" s="12">
        <f t="shared" si="2"/>
        <v>167.97</v>
      </c>
    </row>
    <row r="50" spans="2:11">
      <c r="B50" s="41">
        <v>47</v>
      </c>
      <c r="C50">
        <v>109</v>
      </c>
      <c r="D50" t="str">
        <f>VLOOKUP($B50,TablaSala[[Número de Orden]:[Cobro de la Orden]],2,FALSE)</f>
        <v>Sí</v>
      </c>
      <c r="E50" s="41">
        <v>47</v>
      </c>
      <c r="F50">
        <v>10.98</v>
      </c>
      <c r="H50" s="5">
        <v>47</v>
      </c>
      <c r="I50" s="12">
        <f t="shared" si="0"/>
        <v>109</v>
      </c>
      <c r="J50" s="6">
        <f t="shared" si="1"/>
        <v>10.98</v>
      </c>
      <c r="K50" s="12">
        <f t="shared" si="2"/>
        <v>119.98</v>
      </c>
    </row>
    <row r="51" spans="2:11">
      <c r="B51" s="41">
        <v>48</v>
      </c>
      <c r="C51">
        <v>158</v>
      </c>
      <c r="D51" t="str">
        <f>VLOOKUP($B51,TablaSala[[Número de Orden]:[Cobro de la Orden]],2,FALSE)</f>
        <v>Sí</v>
      </c>
      <c r="E51" s="41">
        <v>48</v>
      </c>
      <c r="F51">
        <v>25.31</v>
      </c>
      <c r="H51" s="5">
        <v>48</v>
      </c>
      <c r="I51" s="12">
        <f t="shared" si="0"/>
        <v>158</v>
      </c>
      <c r="J51" s="6">
        <f t="shared" si="1"/>
        <v>25.31</v>
      </c>
      <c r="K51" s="12">
        <f t="shared" si="2"/>
        <v>183.31</v>
      </c>
    </row>
    <row r="52" spans="2:11">
      <c r="B52" s="41">
        <v>49</v>
      </c>
      <c r="C52">
        <v>186</v>
      </c>
      <c r="D52" t="str">
        <f>VLOOKUP($B52,TablaSala[[Número de Orden]:[Cobro de la Orden]],2,FALSE)</f>
        <v>Sí</v>
      </c>
      <c r="E52" s="41">
        <v>49</v>
      </c>
      <c r="F52">
        <v>20.92</v>
      </c>
      <c r="H52" s="5">
        <v>49</v>
      </c>
      <c r="I52" s="12">
        <f t="shared" si="0"/>
        <v>186</v>
      </c>
      <c r="J52" s="6">
        <f t="shared" si="1"/>
        <v>20.92</v>
      </c>
      <c r="K52" s="12">
        <f t="shared" si="2"/>
        <v>206.92000000000002</v>
      </c>
    </row>
    <row r="53" spans="2:11">
      <c r="B53" s="41">
        <v>50</v>
      </c>
      <c r="C53">
        <v>76</v>
      </c>
      <c r="D53" t="str">
        <f>VLOOKUP($B53,TablaSala[[Número de Orden]:[Cobro de la Orden]],2,FALSE)</f>
        <v>Sí</v>
      </c>
      <c r="E53" s="41">
        <v>50</v>
      </c>
      <c r="F53">
        <v>16.739999999999998</v>
      </c>
      <c r="H53" s="5">
        <v>50</v>
      </c>
      <c r="I53" s="12">
        <f t="shared" si="0"/>
        <v>76</v>
      </c>
      <c r="J53" s="6">
        <f t="shared" si="1"/>
        <v>16.739999999999998</v>
      </c>
      <c r="K53" s="12">
        <f t="shared" si="2"/>
        <v>92.74</v>
      </c>
    </row>
    <row r="54" spans="2:11">
      <c r="B54" s="41">
        <v>51</v>
      </c>
      <c r="C54">
        <v>0</v>
      </c>
      <c r="D54" t="str">
        <f>VLOOKUP($B54,TablaSala[[Número de Orden]:[Cobro de la Orden]],2,FALSE)</f>
        <v>No</v>
      </c>
      <c r="E54" s="41">
        <v>51</v>
      </c>
      <c r="F54">
        <v>37.08</v>
      </c>
      <c r="H54" s="5">
        <v>51</v>
      </c>
      <c r="I54" s="12">
        <f t="shared" si="0"/>
        <v>0</v>
      </c>
      <c r="J54" s="6">
        <f t="shared" si="1"/>
        <v>37.08</v>
      </c>
      <c r="K54" s="12">
        <f t="shared" si="2"/>
        <v>0</v>
      </c>
    </row>
    <row r="55" spans="2:11">
      <c r="B55" s="41">
        <v>52</v>
      </c>
      <c r="C55">
        <v>263</v>
      </c>
      <c r="D55" t="str">
        <f>VLOOKUP($B55,TablaSala[[Número de Orden]:[Cobro de la Orden]],2,FALSE)</f>
        <v>Sí</v>
      </c>
      <c r="E55" s="41">
        <v>52</v>
      </c>
      <c r="F55">
        <v>46.88</v>
      </c>
      <c r="H55" s="5">
        <v>52</v>
      </c>
      <c r="I55" s="12">
        <f t="shared" si="0"/>
        <v>263</v>
      </c>
      <c r="J55" s="6">
        <f t="shared" si="1"/>
        <v>46.88</v>
      </c>
      <c r="K55" s="12">
        <f t="shared" si="2"/>
        <v>309.88</v>
      </c>
    </row>
    <row r="56" spans="2:11">
      <c r="B56" s="41">
        <v>53</v>
      </c>
      <c r="C56">
        <v>0</v>
      </c>
      <c r="D56" t="str">
        <f>VLOOKUP($B56,TablaSala[[Número de Orden]:[Cobro de la Orden]],2,FALSE)</f>
        <v>No</v>
      </c>
      <c r="E56" s="41">
        <v>53</v>
      </c>
      <c r="F56">
        <v>36.880000000000003</v>
      </c>
      <c r="H56" s="5">
        <v>53</v>
      </c>
      <c r="I56" s="12">
        <f t="shared" si="0"/>
        <v>0</v>
      </c>
      <c r="J56" s="6">
        <f t="shared" si="1"/>
        <v>36.880000000000003</v>
      </c>
      <c r="K56" s="12">
        <f t="shared" si="2"/>
        <v>0</v>
      </c>
    </row>
    <row r="57" spans="2:11">
      <c r="B57" s="41">
        <v>54</v>
      </c>
      <c r="C57">
        <v>187</v>
      </c>
      <c r="D57" t="str">
        <f>VLOOKUP($B57,TablaSala[[Número de Orden]:[Cobro de la Orden]],2,FALSE)</f>
        <v>Sí</v>
      </c>
      <c r="E57" s="41">
        <v>54</v>
      </c>
      <c r="F57">
        <v>23.36</v>
      </c>
      <c r="H57" s="5">
        <v>54</v>
      </c>
      <c r="I57" s="12">
        <f t="shared" si="0"/>
        <v>187</v>
      </c>
      <c r="J57" s="6">
        <f t="shared" si="1"/>
        <v>23.36</v>
      </c>
      <c r="K57" s="12">
        <f t="shared" si="2"/>
        <v>210.36</v>
      </c>
    </row>
    <row r="58" spans="2:11">
      <c r="B58" s="41">
        <v>55</v>
      </c>
      <c r="C58">
        <v>255</v>
      </c>
      <c r="D58" t="str">
        <f>VLOOKUP($B58,TablaSala[[Número de Orden]:[Cobro de la Orden]],2,FALSE)</f>
        <v>Sí</v>
      </c>
      <c r="E58" s="41">
        <v>55</v>
      </c>
      <c r="F58">
        <v>45.49</v>
      </c>
      <c r="H58" s="5">
        <v>55</v>
      </c>
      <c r="I58" s="12">
        <f t="shared" si="0"/>
        <v>255</v>
      </c>
      <c r="J58" s="6">
        <f t="shared" si="1"/>
        <v>45.49</v>
      </c>
      <c r="K58" s="12">
        <f t="shared" si="2"/>
        <v>300.49</v>
      </c>
    </row>
    <row r="59" spans="2:11">
      <c r="B59" s="41">
        <v>56</v>
      </c>
      <c r="C59">
        <v>48</v>
      </c>
      <c r="D59" t="str">
        <f>VLOOKUP($B59,TablaSala[[Número de Orden]:[Cobro de la Orden]],2,FALSE)</f>
        <v>Sí</v>
      </c>
      <c r="E59" s="41">
        <v>56</v>
      </c>
      <c r="F59">
        <v>43.2</v>
      </c>
      <c r="H59" s="5">
        <v>56</v>
      </c>
      <c r="I59" s="12">
        <f t="shared" si="0"/>
        <v>48</v>
      </c>
      <c r="J59" s="6">
        <f t="shared" si="1"/>
        <v>43.2</v>
      </c>
      <c r="K59" s="12">
        <f t="shared" si="2"/>
        <v>91.2</v>
      </c>
    </row>
    <row r="60" spans="2:11">
      <c r="B60" s="41">
        <v>57</v>
      </c>
      <c r="C60">
        <v>169</v>
      </c>
      <c r="D60" t="str">
        <f>VLOOKUP($B60,TablaSala[[Número de Orden]:[Cobro de la Orden]],2,FALSE)</f>
        <v>Sí</v>
      </c>
      <c r="E60" s="41">
        <v>57</v>
      </c>
      <c r="F60">
        <v>45.45</v>
      </c>
      <c r="H60" s="5">
        <v>57</v>
      </c>
      <c r="I60" s="12">
        <f t="shared" si="0"/>
        <v>169</v>
      </c>
      <c r="J60" s="6">
        <f t="shared" si="1"/>
        <v>45.45</v>
      </c>
      <c r="K60" s="12">
        <f t="shared" si="2"/>
        <v>214.45</v>
      </c>
    </row>
    <row r="61" spans="2:11">
      <c r="B61" s="41">
        <v>58</v>
      </c>
      <c r="C61">
        <v>82</v>
      </c>
      <c r="D61" t="str">
        <f>VLOOKUP($B61,TablaSala[[Número de Orden]:[Cobro de la Orden]],2,FALSE)</f>
        <v>Sí</v>
      </c>
      <c r="E61" s="41">
        <v>58</v>
      </c>
      <c r="F61">
        <v>30.7</v>
      </c>
      <c r="H61" s="5">
        <v>58</v>
      </c>
      <c r="I61" s="12">
        <f t="shared" si="0"/>
        <v>82</v>
      </c>
      <c r="J61" s="6">
        <f t="shared" si="1"/>
        <v>30.7</v>
      </c>
      <c r="K61" s="12">
        <f t="shared" si="2"/>
        <v>112.7</v>
      </c>
    </row>
    <row r="62" spans="2:11">
      <c r="B62" s="41">
        <v>59</v>
      </c>
      <c r="C62">
        <v>160</v>
      </c>
      <c r="D62" t="str">
        <f>VLOOKUP($B62,TablaSala[[Número de Orden]:[Cobro de la Orden]],2,FALSE)</f>
        <v>Sí</v>
      </c>
      <c r="E62" s="41">
        <v>59</v>
      </c>
      <c r="F62">
        <v>33.89</v>
      </c>
      <c r="H62" s="5">
        <v>59</v>
      </c>
      <c r="I62" s="12">
        <f t="shared" si="0"/>
        <v>160</v>
      </c>
      <c r="J62" s="6">
        <f t="shared" si="1"/>
        <v>33.89</v>
      </c>
      <c r="K62" s="12">
        <f t="shared" si="2"/>
        <v>193.89</v>
      </c>
    </row>
    <row r="63" spans="2:11">
      <c r="B63" s="41">
        <v>60</v>
      </c>
      <c r="C63">
        <v>102</v>
      </c>
      <c r="D63" t="str">
        <f>VLOOKUP($B63,TablaSala[[Número de Orden]:[Cobro de la Orden]],2,FALSE)</f>
        <v>Sí</v>
      </c>
      <c r="E63" s="41">
        <v>60</v>
      </c>
      <c r="F63">
        <v>19.54</v>
      </c>
      <c r="H63" s="5">
        <v>60</v>
      </c>
      <c r="I63" s="12">
        <f t="shared" si="0"/>
        <v>102</v>
      </c>
      <c r="J63" s="6">
        <f t="shared" si="1"/>
        <v>19.54</v>
      </c>
      <c r="K63" s="12">
        <f t="shared" si="2"/>
        <v>121.53999999999999</v>
      </c>
    </row>
    <row r="64" spans="2:11">
      <c r="B64" s="41">
        <v>61</v>
      </c>
      <c r="C64">
        <v>242</v>
      </c>
      <c r="D64" t="str">
        <f>VLOOKUP($B64,TablaSala[[Número de Orden]:[Cobro de la Orden]],2,FALSE)</f>
        <v>Sí</v>
      </c>
      <c r="E64" s="41">
        <v>61</v>
      </c>
      <c r="F64">
        <v>42.87</v>
      </c>
      <c r="H64" s="5">
        <v>61</v>
      </c>
      <c r="I64" s="12">
        <f t="shared" si="0"/>
        <v>242</v>
      </c>
      <c r="J64" s="6">
        <f t="shared" si="1"/>
        <v>42.87</v>
      </c>
      <c r="K64" s="12">
        <f t="shared" si="2"/>
        <v>284.87</v>
      </c>
    </row>
    <row r="65" spans="2:11">
      <c r="B65" s="41">
        <v>62</v>
      </c>
      <c r="C65">
        <v>148</v>
      </c>
      <c r="D65" t="str">
        <f>VLOOKUP($B65,TablaSala[[Número de Orden]:[Cobro de la Orden]],2,FALSE)</f>
        <v>Sí</v>
      </c>
      <c r="E65" s="41">
        <v>62</v>
      </c>
      <c r="F65">
        <v>37.93</v>
      </c>
      <c r="H65" s="5">
        <v>62</v>
      </c>
      <c r="I65" s="12">
        <f t="shared" si="0"/>
        <v>148</v>
      </c>
      <c r="J65" s="6">
        <f t="shared" si="1"/>
        <v>37.93</v>
      </c>
      <c r="K65" s="12">
        <f t="shared" si="2"/>
        <v>185.93</v>
      </c>
    </row>
    <row r="66" spans="2:11">
      <c r="B66" s="41">
        <v>63</v>
      </c>
      <c r="C66">
        <v>55</v>
      </c>
      <c r="D66" t="str">
        <f>VLOOKUP($B66,TablaSala[[Número de Orden]:[Cobro de la Orden]],2,FALSE)</f>
        <v>Sí</v>
      </c>
      <c r="E66" s="41">
        <v>63</v>
      </c>
      <c r="F66">
        <v>33.340000000000003</v>
      </c>
      <c r="H66" s="5">
        <v>63</v>
      </c>
      <c r="I66" s="12">
        <f t="shared" si="0"/>
        <v>55</v>
      </c>
      <c r="J66" s="6">
        <f t="shared" si="1"/>
        <v>33.340000000000003</v>
      </c>
      <c r="K66" s="12">
        <f t="shared" si="2"/>
        <v>88.34</v>
      </c>
    </row>
    <row r="67" spans="2:11">
      <c r="B67" s="41">
        <v>64</v>
      </c>
      <c r="C67">
        <v>288</v>
      </c>
      <c r="D67" t="str">
        <f>VLOOKUP($B67,TablaSala[[Número de Orden]:[Cobro de la Orden]],2,FALSE)</f>
        <v>Sí</v>
      </c>
      <c r="E67" s="41">
        <v>64</v>
      </c>
      <c r="F67">
        <v>34.770000000000003</v>
      </c>
      <c r="H67" s="5">
        <v>64</v>
      </c>
      <c r="I67" s="12">
        <f t="shared" si="0"/>
        <v>288</v>
      </c>
      <c r="J67" s="6">
        <f t="shared" si="1"/>
        <v>34.770000000000003</v>
      </c>
      <c r="K67" s="12">
        <f t="shared" si="2"/>
        <v>322.77</v>
      </c>
    </row>
    <row r="68" spans="2:11">
      <c r="B68" s="41">
        <v>65</v>
      </c>
      <c r="C68">
        <v>0</v>
      </c>
      <c r="D68" t="str">
        <f>VLOOKUP($B68,TablaSala[[Número de Orden]:[Cobro de la Orden]],2,FALSE)</f>
        <v>No</v>
      </c>
      <c r="E68" s="41">
        <v>65</v>
      </c>
      <c r="F68">
        <v>14</v>
      </c>
      <c r="H68" s="5">
        <v>65</v>
      </c>
      <c r="I68" s="12">
        <f t="shared" si="0"/>
        <v>0</v>
      </c>
      <c r="J68" s="6">
        <f t="shared" si="1"/>
        <v>14</v>
      </c>
      <c r="K68" s="12">
        <f t="shared" si="2"/>
        <v>0</v>
      </c>
    </row>
    <row r="69" spans="2:11">
      <c r="B69" s="41">
        <v>66</v>
      </c>
      <c r="C69">
        <v>210</v>
      </c>
      <c r="D69" t="str">
        <f>VLOOKUP($B69,TablaSala[[Número de Orden]:[Cobro de la Orden]],2,FALSE)</f>
        <v>Sí</v>
      </c>
      <c r="E69" s="41">
        <v>66</v>
      </c>
      <c r="F69">
        <v>10.88</v>
      </c>
      <c r="H69" s="5">
        <v>66</v>
      </c>
      <c r="I69" s="12">
        <f t="shared" ref="I69:I132" si="3">VLOOKUP(H69,$B$4:$C$770,2,FALSE)</f>
        <v>210</v>
      </c>
      <c r="J69" s="6">
        <f t="shared" ref="J69:J132" si="4">VLOOKUP(H69,$E$4:$F$770,2,FALSE)</f>
        <v>10.88</v>
      </c>
      <c r="K69" s="12">
        <f t="shared" ref="K69:K132" si="5">IF(D69="Sí",I69+J69,0)</f>
        <v>220.88</v>
      </c>
    </row>
    <row r="70" spans="2:11">
      <c r="B70" s="41">
        <v>67</v>
      </c>
      <c r="C70">
        <v>0</v>
      </c>
      <c r="D70" t="str">
        <f>VLOOKUP($B70,TablaSala[[Número de Orden]:[Cobro de la Orden]],2,FALSE)</f>
        <v>No</v>
      </c>
      <c r="E70" s="41">
        <v>67</v>
      </c>
      <c r="F70">
        <v>21.25</v>
      </c>
      <c r="H70" s="5">
        <v>67</v>
      </c>
      <c r="I70" s="12">
        <f t="shared" si="3"/>
        <v>0</v>
      </c>
      <c r="J70" s="6">
        <f t="shared" si="4"/>
        <v>21.25</v>
      </c>
      <c r="K70" s="12">
        <f t="shared" si="5"/>
        <v>0</v>
      </c>
    </row>
    <row r="71" spans="2:11">
      <c r="B71" s="41">
        <v>68</v>
      </c>
      <c r="C71">
        <v>218</v>
      </c>
      <c r="D71" t="str">
        <f>VLOOKUP($B71,TablaSala[[Número de Orden]:[Cobro de la Orden]],2,FALSE)</f>
        <v>Sí</v>
      </c>
      <c r="E71" s="41">
        <v>68</v>
      </c>
      <c r="F71">
        <v>45.65</v>
      </c>
      <c r="H71" s="5">
        <v>68</v>
      </c>
      <c r="I71" s="12">
        <f t="shared" si="3"/>
        <v>218</v>
      </c>
      <c r="J71" s="6">
        <f t="shared" si="4"/>
        <v>45.65</v>
      </c>
      <c r="K71" s="12">
        <f t="shared" si="5"/>
        <v>263.64999999999998</v>
      </c>
    </row>
    <row r="72" spans="2:11">
      <c r="B72" s="41">
        <v>69</v>
      </c>
      <c r="C72">
        <v>234</v>
      </c>
      <c r="D72" t="str">
        <f>VLOOKUP($B72,TablaSala[[Número de Orden]:[Cobro de la Orden]],2,FALSE)</f>
        <v>Sí</v>
      </c>
      <c r="E72" s="41">
        <v>69</v>
      </c>
      <c r="F72">
        <v>31.49</v>
      </c>
      <c r="H72" s="5">
        <v>69</v>
      </c>
      <c r="I72" s="12">
        <f t="shared" si="3"/>
        <v>234</v>
      </c>
      <c r="J72" s="6">
        <f t="shared" si="4"/>
        <v>31.49</v>
      </c>
      <c r="K72" s="12">
        <f t="shared" si="5"/>
        <v>265.49</v>
      </c>
    </row>
    <row r="73" spans="2:11">
      <c r="B73" s="41">
        <v>70</v>
      </c>
      <c r="C73">
        <v>118</v>
      </c>
      <c r="D73" t="str">
        <f>VLOOKUP($B73,TablaSala[[Número de Orden]:[Cobro de la Orden]],2,FALSE)</f>
        <v>Sí</v>
      </c>
      <c r="E73" s="41">
        <v>70</v>
      </c>
      <c r="F73">
        <v>28.26</v>
      </c>
      <c r="H73" s="5">
        <v>70</v>
      </c>
      <c r="I73" s="12">
        <f t="shared" si="3"/>
        <v>118</v>
      </c>
      <c r="J73" s="6">
        <f t="shared" si="4"/>
        <v>28.26</v>
      </c>
      <c r="K73" s="12">
        <f t="shared" si="5"/>
        <v>146.26</v>
      </c>
    </row>
    <row r="74" spans="2:11">
      <c r="B74" s="41">
        <v>71</v>
      </c>
      <c r="C74">
        <v>136</v>
      </c>
      <c r="D74" t="str">
        <f>VLOOKUP($B74,TablaSala[[Número de Orden]:[Cobro de la Orden]],2,FALSE)</f>
        <v>Sí</v>
      </c>
      <c r="E74" s="41">
        <v>71</v>
      </c>
      <c r="F74">
        <v>24.01</v>
      </c>
      <c r="H74" s="5">
        <v>71</v>
      </c>
      <c r="I74" s="12">
        <f t="shared" si="3"/>
        <v>136</v>
      </c>
      <c r="J74" s="6">
        <f t="shared" si="4"/>
        <v>24.01</v>
      </c>
      <c r="K74" s="12">
        <f t="shared" si="5"/>
        <v>160.01</v>
      </c>
    </row>
    <row r="75" spans="2:11">
      <c r="B75" s="41">
        <v>72</v>
      </c>
      <c r="C75">
        <v>75</v>
      </c>
      <c r="D75" t="str">
        <f>VLOOKUP($B75,TablaSala[[Número de Orden]:[Cobro de la Orden]],2,FALSE)</f>
        <v>Sí</v>
      </c>
      <c r="E75" s="41">
        <v>72</v>
      </c>
      <c r="F75">
        <v>15.28</v>
      </c>
      <c r="H75" s="5">
        <v>72</v>
      </c>
      <c r="I75" s="12">
        <f t="shared" si="3"/>
        <v>75</v>
      </c>
      <c r="J75" s="6">
        <f t="shared" si="4"/>
        <v>15.28</v>
      </c>
      <c r="K75" s="12">
        <f t="shared" si="5"/>
        <v>90.28</v>
      </c>
    </row>
    <row r="76" spans="2:11">
      <c r="B76" s="41">
        <v>73</v>
      </c>
      <c r="C76">
        <v>81</v>
      </c>
      <c r="D76" t="str">
        <f>VLOOKUP($B76,TablaSala[[Número de Orden]:[Cobro de la Orden]],2,FALSE)</f>
        <v>Sí</v>
      </c>
      <c r="E76" s="41">
        <v>73</v>
      </c>
      <c r="F76">
        <v>34.51</v>
      </c>
      <c r="H76" s="5">
        <v>73</v>
      </c>
      <c r="I76" s="12">
        <f t="shared" si="3"/>
        <v>81</v>
      </c>
      <c r="J76" s="6">
        <f t="shared" si="4"/>
        <v>34.51</v>
      </c>
      <c r="K76" s="12">
        <f t="shared" si="5"/>
        <v>115.50999999999999</v>
      </c>
    </row>
    <row r="77" spans="2:11">
      <c r="B77" s="41">
        <v>74</v>
      </c>
      <c r="C77">
        <v>218</v>
      </c>
      <c r="D77" t="str">
        <f>VLOOKUP($B77,TablaSala[[Número de Orden]:[Cobro de la Orden]],2,FALSE)</f>
        <v>Sí</v>
      </c>
      <c r="E77" s="41">
        <v>74</v>
      </c>
      <c r="F77">
        <v>30.83</v>
      </c>
      <c r="H77" s="5">
        <v>74</v>
      </c>
      <c r="I77" s="12">
        <f t="shared" si="3"/>
        <v>218</v>
      </c>
      <c r="J77" s="6">
        <f t="shared" si="4"/>
        <v>30.83</v>
      </c>
      <c r="K77" s="12">
        <f t="shared" si="5"/>
        <v>248.82999999999998</v>
      </c>
    </row>
    <row r="78" spans="2:11">
      <c r="B78" s="41">
        <v>75</v>
      </c>
      <c r="C78">
        <v>109</v>
      </c>
      <c r="D78" t="str">
        <f>VLOOKUP($B78,TablaSala[[Número de Orden]:[Cobro de la Orden]],2,FALSE)</f>
        <v>Sí</v>
      </c>
      <c r="E78" s="41">
        <v>75</v>
      </c>
      <c r="F78">
        <v>45.23</v>
      </c>
      <c r="H78" s="5">
        <v>75</v>
      </c>
      <c r="I78" s="12">
        <f t="shared" si="3"/>
        <v>109</v>
      </c>
      <c r="J78" s="6">
        <f t="shared" si="4"/>
        <v>45.23</v>
      </c>
      <c r="K78" s="12">
        <f t="shared" si="5"/>
        <v>154.22999999999999</v>
      </c>
    </row>
    <row r="79" spans="2:11">
      <c r="B79" s="41">
        <v>76</v>
      </c>
      <c r="C79">
        <v>158</v>
      </c>
      <c r="D79" t="str">
        <f>VLOOKUP($B79,TablaSala[[Número de Orden]:[Cobro de la Orden]],2,FALSE)</f>
        <v>Sí</v>
      </c>
      <c r="E79" s="41">
        <v>76</v>
      </c>
      <c r="F79">
        <v>17.760000000000002</v>
      </c>
      <c r="H79" s="5">
        <v>76</v>
      </c>
      <c r="I79" s="12">
        <f t="shared" si="3"/>
        <v>158</v>
      </c>
      <c r="J79" s="6">
        <f t="shared" si="4"/>
        <v>17.760000000000002</v>
      </c>
      <c r="K79" s="12">
        <f t="shared" si="5"/>
        <v>175.76</v>
      </c>
    </row>
    <row r="80" spans="2:11">
      <c r="B80" s="41">
        <v>77</v>
      </c>
      <c r="C80">
        <v>99</v>
      </c>
      <c r="D80" t="str">
        <f>VLOOKUP($B80,TablaSala[[Número de Orden]:[Cobro de la Orden]],2,FALSE)</f>
        <v>Sí</v>
      </c>
      <c r="E80" s="41">
        <v>77</v>
      </c>
      <c r="F80">
        <v>19.88</v>
      </c>
      <c r="H80" s="5">
        <v>77</v>
      </c>
      <c r="I80" s="12">
        <f t="shared" si="3"/>
        <v>99</v>
      </c>
      <c r="J80" s="6">
        <f t="shared" si="4"/>
        <v>19.88</v>
      </c>
      <c r="K80" s="12">
        <f t="shared" si="5"/>
        <v>118.88</v>
      </c>
    </row>
    <row r="81" spans="2:11">
      <c r="B81" s="41">
        <v>78</v>
      </c>
      <c r="C81">
        <v>57</v>
      </c>
      <c r="D81" t="str">
        <f>VLOOKUP($B81,TablaSala[[Número de Orden]:[Cobro de la Orden]],2,FALSE)</f>
        <v>Sí</v>
      </c>
      <c r="E81" s="41">
        <v>78</v>
      </c>
      <c r="F81">
        <v>20.02</v>
      </c>
      <c r="H81" s="5">
        <v>78</v>
      </c>
      <c r="I81" s="12">
        <f t="shared" si="3"/>
        <v>57</v>
      </c>
      <c r="J81" s="6">
        <f t="shared" si="4"/>
        <v>20.02</v>
      </c>
      <c r="K81" s="12">
        <f t="shared" si="5"/>
        <v>77.02</v>
      </c>
    </row>
    <row r="82" spans="2:11">
      <c r="B82" s="41">
        <v>79</v>
      </c>
      <c r="C82">
        <v>309</v>
      </c>
      <c r="D82" t="str">
        <f>VLOOKUP($B82,TablaSala[[Número de Orden]:[Cobro de la Orden]],2,FALSE)</f>
        <v>Sí</v>
      </c>
      <c r="E82" s="41">
        <v>79</v>
      </c>
      <c r="F82">
        <v>34.01</v>
      </c>
      <c r="H82" s="5">
        <v>79</v>
      </c>
      <c r="I82" s="12">
        <f t="shared" si="3"/>
        <v>309</v>
      </c>
      <c r="J82" s="6">
        <f t="shared" si="4"/>
        <v>34.01</v>
      </c>
      <c r="K82" s="12">
        <f t="shared" si="5"/>
        <v>343.01</v>
      </c>
    </row>
    <row r="83" spans="2:11">
      <c r="B83" s="41">
        <v>80</v>
      </c>
      <c r="C83">
        <v>121</v>
      </c>
      <c r="D83" t="str">
        <f>VLOOKUP($B83,TablaSala[[Número de Orden]:[Cobro de la Orden]],2,FALSE)</f>
        <v>Sí</v>
      </c>
      <c r="E83" s="41">
        <v>80</v>
      </c>
      <c r="F83">
        <v>39.049999999999997</v>
      </c>
      <c r="H83" s="5">
        <v>80</v>
      </c>
      <c r="I83" s="12">
        <f t="shared" si="3"/>
        <v>121</v>
      </c>
      <c r="J83" s="6">
        <f t="shared" si="4"/>
        <v>39.049999999999997</v>
      </c>
      <c r="K83" s="12">
        <f t="shared" si="5"/>
        <v>160.05000000000001</v>
      </c>
    </row>
    <row r="84" spans="2:11">
      <c r="B84" s="41">
        <v>81</v>
      </c>
      <c r="C84">
        <v>62</v>
      </c>
      <c r="D84" t="str">
        <f>VLOOKUP($B84,TablaSala[[Número de Orden]:[Cobro de la Orden]],2,FALSE)</f>
        <v>Sí</v>
      </c>
      <c r="E84" s="41">
        <v>81</v>
      </c>
      <c r="F84">
        <v>23.69</v>
      </c>
      <c r="H84" s="5">
        <v>81</v>
      </c>
      <c r="I84" s="12">
        <f t="shared" si="3"/>
        <v>62</v>
      </c>
      <c r="J84" s="6">
        <f t="shared" si="4"/>
        <v>23.69</v>
      </c>
      <c r="K84" s="12">
        <f t="shared" si="5"/>
        <v>85.69</v>
      </c>
    </row>
    <row r="85" spans="2:11">
      <c r="B85" s="41">
        <v>82</v>
      </c>
      <c r="C85">
        <v>80</v>
      </c>
      <c r="D85" t="str">
        <f>VLOOKUP($B85,TablaSala[[Número de Orden]:[Cobro de la Orden]],2,FALSE)</f>
        <v>Sí</v>
      </c>
      <c r="E85" s="41">
        <v>82</v>
      </c>
      <c r="F85">
        <v>38.6</v>
      </c>
      <c r="H85" s="5">
        <v>82</v>
      </c>
      <c r="I85" s="12">
        <f t="shared" si="3"/>
        <v>80</v>
      </c>
      <c r="J85" s="6">
        <f t="shared" si="4"/>
        <v>38.6</v>
      </c>
      <c r="K85" s="12">
        <f t="shared" si="5"/>
        <v>118.6</v>
      </c>
    </row>
    <row r="86" spans="2:11">
      <c r="B86" s="41">
        <v>83</v>
      </c>
      <c r="C86">
        <v>170</v>
      </c>
      <c r="D86" t="str">
        <f>VLOOKUP($B86,TablaSala[[Número de Orden]:[Cobro de la Orden]],2,FALSE)</f>
        <v>Sí</v>
      </c>
      <c r="E86" s="41">
        <v>83</v>
      </c>
      <c r="F86">
        <v>24.94</v>
      </c>
      <c r="H86" s="5">
        <v>83</v>
      </c>
      <c r="I86" s="12">
        <f t="shared" si="3"/>
        <v>170</v>
      </c>
      <c r="J86" s="6">
        <f t="shared" si="4"/>
        <v>24.94</v>
      </c>
      <c r="K86" s="12">
        <f t="shared" si="5"/>
        <v>194.94</v>
      </c>
    </row>
    <row r="87" spans="2:11">
      <c r="B87" s="41">
        <v>84</v>
      </c>
      <c r="C87">
        <v>60</v>
      </c>
      <c r="D87" t="str">
        <f>VLOOKUP($B87,TablaSala[[Número de Orden]:[Cobro de la Orden]],2,FALSE)</f>
        <v>Sí</v>
      </c>
      <c r="E87" s="41">
        <v>84</v>
      </c>
      <c r="F87">
        <v>15.11</v>
      </c>
      <c r="H87" s="5">
        <v>84</v>
      </c>
      <c r="I87" s="12">
        <f t="shared" si="3"/>
        <v>60</v>
      </c>
      <c r="J87" s="6">
        <f t="shared" si="4"/>
        <v>15.11</v>
      </c>
      <c r="K87" s="12">
        <f t="shared" si="5"/>
        <v>75.11</v>
      </c>
    </row>
    <row r="88" spans="2:11">
      <c r="B88" s="41">
        <v>85</v>
      </c>
      <c r="C88">
        <v>0</v>
      </c>
      <c r="D88" t="str">
        <f>VLOOKUP($B88,TablaSala[[Número de Orden]:[Cobro de la Orden]],2,FALSE)</f>
        <v>No</v>
      </c>
      <c r="E88" s="41">
        <v>85</v>
      </c>
      <c r="F88">
        <v>45.96</v>
      </c>
      <c r="H88" s="5">
        <v>85</v>
      </c>
      <c r="I88" s="12">
        <f t="shared" si="3"/>
        <v>0</v>
      </c>
      <c r="J88" s="6">
        <f t="shared" si="4"/>
        <v>45.96</v>
      </c>
      <c r="K88" s="12">
        <f t="shared" si="5"/>
        <v>0</v>
      </c>
    </row>
    <row r="89" spans="2:11">
      <c r="B89" s="41">
        <v>86</v>
      </c>
      <c r="C89">
        <v>50</v>
      </c>
      <c r="D89" t="str">
        <f>VLOOKUP($B89,TablaSala[[Número de Orden]:[Cobro de la Orden]],2,FALSE)</f>
        <v>Sí</v>
      </c>
      <c r="E89" s="41">
        <v>86</v>
      </c>
      <c r="F89">
        <v>11.84</v>
      </c>
      <c r="H89" s="5">
        <v>86</v>
      </c>
      <c r="I89" s="12">
        <f t="shared" si="3"/>
        <v>50</v>
      </c>
      <c r="J89" s="6">
        <f t="shared" si="4"/>
        <v>11.84</v>
      </c>
      <c r="K89" s="12">
        <f t="shared" si="5"/>
        <v>61.84</v>
      </c>
    </row>
    <row r="90" spans="2:11">
      <c r="B90" s="41">
        <v>87</v>
      </c>
      <c r="C90">
        <v>99</v>
      </c>
      <c r="D90" t="str">
        <f>VLOOKUP($B90,TablaSala[[Número de Orden]:[Cobro de la Orden]],2,FALSE)</f>
        <v>Sí</v>
      </c>
      <c r="E90" s="41">
        <v>87</v>
      </c>
      <c r="F90">
        <v>29.46</v>
      </c>
      <c r="H90" s="5">
        <v>87</v>
      </c>
      <c r="I90" s="12">
        <f t="shared" si="3"/>
        <v>99</v>
      </c>
      <c r="J90" s="6">
        <f t="shared" si="4"/>
        <v>29.46</v>
      </c>
      <c r="K90" s="12">
        <f t="shared" si="5"/>
        <v>128.46</v>
      </c>
    </row>
    <row r="91" spans="2:11">
      <c r="B91" s="41">
        <v>88</v>
      </c>
      <c r="C91">
        <v>123</v>
      </c>
      <c r="D91" t="str">
        <f>VLOOKUP($B91,TablaSala[[Número de Orden]:[Cobro de la Orden]],2,FALSE)</f>
        <v>Sí</v>
      </c>
      <c r="E91" s="41">
        <v>88</v>
      </c>
      <c r="F91">
        <v>23.93</v>
      </c>
      <c r="H91" s="5">
        <v>88</v>
      </c>
      <c r="I91" s="12">
        <f t="shared" si="3"/>
        <v>123</v>
      </c>
      <c r="J91" s="6">
        <f t="shared" si="4"/>
        <v>23.93</v>
      </c>
      <c r="K91" s="12">
        <f t="shared" si="5"/>
        <v>146.93</v>
      </c>
    </row>
    <row r="92" spans="2:11">
      <c r="B92" s="41">
        <v>89</v>
      </c>
      <c r="C92">
        <v>0</v>
      </c>
      <c r="D92" t="str">
        <f>VLOOKUP($B92,TablaSala[[Número de Orden]:[Cobro de la Orden]],2,FALSE)</f>
        <v>No</v>
      </c>
      <c r="E92" s="41">
        <v>89</v>
      </c>
      <c r="F92">
        <v>12.28</v>
      </c>
      <c r="H92" s="5">
        <v>89</v>
      </c>
      <c r="I92" s="12">
        <f t="shared" si="3"/>
        <v>0</v>
      </c>
      <c r="J92" s="6">
        <f t="shared" si="4"/>
        <v>12.28</v>
      </c>
      <c r="K92" s="12">
        <f t="shared" si="5"/>
        <v>0</v>
      </c>
    </row>
    <row r="93" spans="2:11">
      <c r="B93" s="41">
        <v>90</v>
      </c>
      <c r="C93">
        <v>34</v>
      </c>
      <c r="D93" t="str">
        <f>VLOOKUP($B93,TablaSala[[Número de Orden]:[Cobro de la Orden]],2,FALSE)</f>
        <v>Sí</v>
      </c>
      <c r="E93" s="41">
        <v>90</v>
      </c>
      <c r="F93">
        <v>30.69</v>
      </c>
      <c r="H93" s="5">
        <v>90</v>
      </c>
      <c r="I93" s="12">
        <f t="shared" si="3"/>
        <v>34</v>
      </c>
      <c r="J93" s="6">
        <f t="shared" si="4"/>
        <v>30.69</v>
      </c>
      <c r="K93" s="12">
        <f t="shared" si="5"/>
        <v>64.69</v>
      </c>
    </row>
    <row r="94" spans="2:11">
      <c r="B94" s="41">
        <v>91</v>
      </c>
      <c r="C94">
        <v>0</v>
      </c>
      <c r="D94" t="str">
        <f>VLOOKUP($B94,TablaSala[[Número de Orden]:[Cobro de la Orden]],2,FALSE)</f>
        <v>No</v>
      </c>
      <c r="E94" s="41">
        <v>91</v>
      </c>
      <c r="F94">
        <v>39.1</v>
      </c>
      <c r="H94" s="5">
        <v>91</v>
      </c>
      <c r="I94" s="12">
        <f t="shared" si="3"/>
        <v>0</v>
      </c>
      <c r="J94" s="6">
        <f t="shared" si="4"/>
        <v>39.1</v>
      </c>
      <c r="K94" s="12">
        <f t="shared" si="5"/>
        <v>0</v>
      </c>
    </row>
    <row r="95" spans="2:11">
      <c r="B95" s="41">
        <v>92</v>
      </c>
      <c r="C95">
        <v>82</v>
      </c>
      <c r="D95" t="str">
        <f>VLOOKUP($B95,TablaSala[[Número de Orden]:[Cobro de la Orden]],2,FALSE)</f>
        <v>Sí</v>
      </c>
      <c r="E95" s="41">
        <v>92</v>
      </c>
      <c r="F95">
        <v>12.75</v>
      </c>
      <c r="H95" s="5">
        <v>92</v>
      </c>
      <c r="I95" s="12">
        <f t="shared" si="3"/>
        <v>82</v>
      </c>
      <c r="J95" s="6">
        <f t="shared" si="4"/>
        <v>12.75</v>
      </c>
      <c r="K95" s="12">
        <f t="shared" si="5"/>
        <v>94.75</v>
      </c>
    </row>
    <row r="96" spans="2:11">
      <c r="B96" s="41">
        <v>93</v>
      </c>
      <c r="C96">
        <v>29</v>
      </c>
      <c r="D96" t="str">
        <f>VLOOKUP($B96,TablaSala[[Número de Orden]:[Cobro de la Orden]],2,FALSE)</f>
        <v>Sí</v>
      </c>
      <c r="E96" s="41">
        <v>93</v>
      </c>
      <c r="F96">
        <v>45.66</v>
      </c>
      <c r="H96" s="5">
        <v>93</v>
      </c>
      <c r="I96" s="12">
        <f t="shared" si="3"/>
        <v>29</v>
      </c>
      <c r="J96" s="6">
        <f t="shared" si="4"/>
        <v>45.66</v>
      </c>
      <c r="K96" s="12">
        <f t="shared" si="5"/>
        <v>74.66</v>
      </c>
    </row>
    <row r="97" spans="2:11">
      <c r="B97" s="41">
        <v>94</v>
      </c>
      <c r="C97">
        <v>253</v>
      </c>
      <c r="D97" t="str">
        <f>VLOOKUP($B97,TablaSala[[Número de Orden]:[Cobro de la Orden]],2,FALSE)</f>
        <v>Sí</v>
      </c>
      <c r="E97" s="41">
        <v>94</v>
      </c>
      <c r="F97">
        <v>28.36</v>
      </c>
      <c r="H97" s="5">
        <v>94</v>
      </c>
      <c r="I97" s="12">
        <f t="shared" si="3"/>
        <v>253</v>
      </c>
      <c r="J97" s="6">
        <f t="shared" si="4"/>
        <v>28.36</v>
      </c>
      <c r="K97" s="12">
        <f t="shared" si="5"/>
        <v>281.36</v>
      </c>
    </row>
    <row r="98" spans="2:11">
      <c r="B98" s="41">
        <v>95</v>
      </c>
      <c r="C98">
        <v>153</v>
      </c>
      <c r="D98" t="str">
        <f>VLOOKUP($B98,TablaSala[[Número de Orden]:[Cobro de la Orden]],2,FALSE)</f>
        <v>Sí</v>
      </c>
      <c r="E98" s="41">
        <v>95</v>
      </c>
      <c r="F98">
        <v>24.68</v>
      </c>
      <c r="H98" s="5">
        <v>95</v>
      </c>
      <c r="I98" s="12">
        <f t="shared" si="3"/>
        <v>153</v>
      </c>
      <c r="J98" s="6">
        <f t="shared" si="4"/>
        <v>24.68</v>
      </c>
      <c r="K98" s="12">
        <f t="shared" si="5"/>
        <v>177.68</v>
      </c>
    </row>
    <row r="99" spans="2:11">
      <c r="B99" s="41">
        <v>96</v>
      </c>
      <c r="C99">
        <v>176</v>
      </c>
      <c r="D99" t="str">
        <f>VLOOKUP($B99,TablaSala[[Número de Orden]:[Cobro de la Orden]],2,FALSE)</f>
        <v>Sí</v>
      </c>
      <c r="E99" s="41">
        <v>96</v>
      </c>
      <c r="F99">
        <v>33.630000000000003</v>
      </c>
      <c r="H99" s="5">
        <v>96</v>
      </c>
      <c r="I99" s="12">
        <f t="shared" si="3"/>
        <v>176</v>
      </c>
      <c r="J99" s="6">
        <f t="shared" si="4"/>
        <v>33.630000000000003</v>
      </c>
      <c r="K99" s="12">
        <f t="shared" si="5"/>
        <v>209.63</v>
      </c>
    </row>
    <row r="100" spans="2:11">
      <c r="B100" s="41">
        <v>97</v>
      </c>
      <c r="C100">
        <v>188</v>
      </c>
      <c r="D100" t="str">
        <f>VLOOKUP($B100,TablaSala[[Número de Orden]:[Cobro de la Orden]],2,FALSE)</f>
        <v>Sí</v>
      </c>
      <c r="E100" s="41">
        <v>97</v>
      </c>
      <c r="F100">
        <v>19.22</v>
      </c>
      <c r="H100" s="5">
        <v>97</v>
      </c>
      <c r="I100" s="12">
        <f t="shared" si="3"/>
        <v>188</v>
      </c>
      <c r="J100" s="6">
        <f t="shared" si="4"/>
        <v>19.22</v>
      </c>
      <c r="K100" s="12">
        <f t="shared" si="5"/>
        <v>207.22</v>
      </c>
    </row>
    <row r="101" spans="2:11">
      <c r="B101" s="41">
        <v>98</v>
      </c>
      <c r="C101">
        <v>166</v>
      </c>
      <c r="D101" t="str">
        <f>VLOOKUP($B101,TablaSala[[Número de Orden]:[Cobro de la Orden]],2,FALSE)</f>
        <v>Sí</v>
      </c>
      <c r="E101" s="41">
        <v>98</v>
      </c>
      <c r="F101">
        <v>17.149999999999999</v>
      </c>
      <c r="H101" s="5">
        <v>98</v>
      </c>
      <c r="I101" s="12">
        <f t="shared" si="3"/>
        <v>166</v>
      </c>
      <c r="J101" s="6">
        <f t="shared" si="4"/>
        <v>17.149999999999999</v>
      </c>
      <c r="K101" s="12">
        <f t="shared" si="5"/>
        <v>183.15</v>
      </c>
    </row>
    <row r="102" spans="2:11">
      <c r="B102" s="41">
        <v>99</v>
      </c>
      <c r="C102">
        <v>139</v>
      </c>
      <c r="D102" t="str">
        <f>VLOOKUP($B102,TablaSala[[Número de Orden]:[Cobro de la Orden]],2,FALSE)</f>
        <v>Sí</v>
      </c>
      <c r="E102" s="41">
        <v>99</v>
      </c>
      <c r="F102">
        <v>33.549999999999997</v>
      </c>
      <c r="H102" s="5">
        <v>99</v>
      </c>
      <c r="I102" s="12">
        <f t="shared" si="3"/>
        <v>139</v>
      </c>
      <c r="J102" s="6">
        <f t="shared" si="4"/>
        <v>33.549999999999997</v>
      </c>
      <c r="K102" s="12">
        <f t="shared" si="5"/>
        <v>172.55</v>
      </c>
    </row>
    <row r="103" spans="2:11">
      <c r="B103" s="41">
        <v>100</v>
      </c>
      <c r="C103">
        <v>166</v>
      </c>
      <c r="D103" t="str">
        <f>VLOOKUP($B103,TablaSala[[Número de Orden]:[Cobro de la Orden]],2,FALSE)</f>
        <v>Sí</v>
      </c>
      <c r="E103" s="41">
        <v>100</v>
      </c>
      <c r="F103">
        <v>15.15</v>
      </c>
      <c r="H103" s="5">
        <v>100</v>
      </c>
      <c r="I103" s="12">
        <f t="shared" si="3"/>
        <v>166</v>
      </c>
      <c r="J103" s="6">
        <f t="shared" si="4"/>
        <v>15.15</v>
      </c>
      <c r="K103" s="12">
        <f t="shared" si="5"/>
        <v>181.15</v>
      </c>
    </row>
    <row r="104" spans="2:11">
      <c r="B104" s="41">
        <v>101</v>
      </c>
      <c r="C104">
        <v>0</v>
      </c>
      <c r="D104" t="str">
        <f>VLOOKUP($B104,TablaSala[[Número de Orden]:[Cobro de la Orden]],2,FALSE)</f>
        <v>No</v>
      </c>
      <c r="E104" s="41">
        <v>101</v>
      </c>
      <c r="F104">
        <v>15.09</v>
      </c>
      <c r="H104" s="5">
        <v>101</v>
      </c>
      <c r="I104" s="12">
        <f t="shared" si="3"/>
        <v>0</v>
      </c>
      <c r="J104" s="6">
        <f t="shared" si="4"/>
        <v>15.09</v>
      </c>
      <c r="K104" s="12">
        <f t="shared" si="5"/>
        <v>0</v>
      </c>
    </row>
    <row r="105" spans="2:11">
      <c r="B105" s="41">
        <v>102</v>
      </c>
      <c r="C105">
        <v>171</v>
      </c>
      <c r="D105" t="str">
        <f>VLOOKUP($B105,TablaSala[[Número de Orden]:[Cobro de la Orden]],2,FALSE)</f>
        <v>Sí</v>
      </c>
      <c r="E105" s="41">
        <v>102</v>
      </c>
      <c r="F105">
        <v>12.65</v>
      </c>
      <c r="H105" s="5">
        <v>102</v>
      </c>
      <c r="I105" s="12">
        <f t="shared" si="3"/>
        <v>171</v>
      </c>
      <c r="J105" s="6">
        <f t="shared" si="4"/>
        <v>12.65</v>
      </c>
      <c r="K105" s="12">
        <f t="shared" si="5"/>
        <v>183.65</v>
      </c>
    </row>
    <row r="106" spans="2:11">
      <c r="B106" s="41">
        <v>103</v>
      </c>
      <c r="C106">
        <v>73</v>
      </c>
      <c r="D106" t="str">
        <f>VLOOKUP($B106,TablaSala[[Número de Orden]:[Cobro de la Orden]],2,FALSE)</f>
        <v>Sí</v>
      </c>
      <c r="E106" s="41">
        <v>103</v>
      </c>
      <c r="F106">
        <v>26.75</v>
      </c>
      <c r="H106" s="5">
        <v>103</v>
      </c>
      <c r="I106" s="12">
        <f t="shared" si="3"/>
        <v>73</v>
      </c>
      <c r="J106" s="6">
        <f t="shared" si="4"/>
        <v>26.75</v>
      </c>
      <c r="K106" s="12">
        <f t="shared" si="5"/>
        <v>99.75</v>
      </c>
    </row>
    <row r="107" spans="2:11">
      <c r="B107" s="41">
        <v>104</v>
      </c>
      <c r="C107">
        <v>77</v>
      </c>
      <c r="D107" t="str">
        <f>VLOOKUP($B107,TablaSala[[Número de Orden]:[Cobro de la Orden]],2,FALSE)</f>
        <v>Sí</v>
      </c>
      <c r="E107" s="41">
        <v>104</v>
      </c>
      <c r="F107">
        <v>11.12</v>
      </c>
      <c r="H107" s="5">
        <v>104</v>
      </c>
      <c r="I107" s="12">
        <f t="shared" si="3"/>
        <v>77</v>
      </c>
      <c r="J107" s="6">
        <f t="shared" si="4"/>
        <v>11.12</v>
      </c>
      <c r="K107" s="12">
        <f t="shared" si="5"/>
        <v>88.12</v>
      </c>
    </row>
    <row r="108" spans="2:11">
      <c r="B108" s="41">
        <v>105</v>
      </c>
      <c r="C108">
        <v>141</v>
      </c>
      <c r="D108" t="str">
        <f>VLOOKUP($B108,TablaSala[[Número de Orden]:[Cobro de la Orden]],2,FALSE)</f>
        <v>Sí</v>
      </c>
      <c r="E108" s="41">
        <v>105</v>
      </c>
      <c r="F108">
        <v>15.64</v>
      </c>
      <c r="H108" s="5">
        <v>105</v>
      </c>
      <c r="I108" s="12">
        <f t="shared" si="3"/>
        <v>141</v>
      </c>
      <c r="J108" s="6">
        <f t="shared" si="4"/>
        <v>15.64</v>
      </c>
      <c r="K108" s="12">
        <f t="shared" si="5"/>
        <v>156.63999999999999</v>
      </c>
    </row>
    <row r="109" spans="2:11">
      <c r="B109" s="41">
        <v>106</v>
      </c>
      <c r="C109">
        <v>68</v>
      </c>
      <c r="D109" t="str">
        <f>VLOOKUP($B109,TablaSala[[Número de Orden]:[Cobro de la Orden]],2,FALSE)</f>
        <v>Sí</v>
      </c>
      <c r="E109" s="41">
        <v>106</v>
      </c>
      <c r="F109">
        <v>22.72</v>
      </c>
      <c r="H109" s="5">
        <v>106</v>
      </c>
      <c r="I109" s="12">
        <f t="shared" si="3"/>
        <v>68</v>
      </c>
      <c r="J109" s="6">
        <f t="shared" si="4"/>
        <v>22.72</v>
      </c>
      <c r="K109" s="12">
        <f t="shared" si="5"/>
        <v>90.72</v>
      </c>
    </row>
    <row r="110" spans="2:11">
      <c r="B110" s="41">
        <v>107</v>
      </c>
      <c r="C110">
        <v>0</v>
      </c>
      <c r="D110" t="str">
        <f>VLOOKUP($B110,TablaSala[[Número de Orden]:[Cobro de la Orden]],2,FALSE)</f>
        <v>No</v>
      </c>
      <c r="E110" s="41">
        <v>107</v>
      </c>
      <c r="F110">
        <v>48.77</v>
      </c>
      <c r="H110" s="5">
        <v>107</v>
      </c>
      <c r="I110" s="12">
        <f t="shared" si="3"/>
        <v>0</v>
      </c>
      <c r="J110" s="6">
        <f t="shared" si="4"/>
        <v>48.77</v>
      </c>
      <c r="K110" s="12">
        <f t="shared" si="5"/>
        <v>0</v>
      </c>
    </row>
    <row r="111" spans="2:11">
      <c r="B111" s="41">
        <v>108</v>
      </c>
      <c r="C111">
        <v>124</v>
      </c>
      <c r="D111" t="str">
        <f>VLOOKUP($B111,TablaSala[[Número de Orden]:[Cobro de la Orden]],2,FALSE)</f>
        <v>Sí</v>
      </c>
      <c r="E111" s="41">
        <v>108</v>
      </c>
      <c r="F111">
        <v>23.26</v>
      </c>
      <c r="H111" s="5">
        <v>108</v>
      </c>
      <c r="I111" s="12">
        <f t="shared" si="3"/>
        <v>124</v>
      </c>
      <c r="J111" s="6">
        <f t="shared" si="4"/>
        <v>23.26</v>
      </c>
      <c r="K111" s="12">
        <f t="shared" si="5"/>
        <v>147.26</v>
      </c>
    </row>
    <row r="112" spans="2:11">
      <c r="B112" s="41">
        <v>109</v>
      </c>
      <c r="C112">
        <v>0</v>
      </c>
      <c r="D112" t="str">
        <f>VLOOKUP($B112,TablaSala[[Número de Orden]:[Cobro de la Orden]],2,FALSE)</f>
        <v>No</v>
      </c>
      <c r="E112" s="41">
        <v>109</v>
      </c>
      <c r="F112">
        <v>42.95</v>
      </c>
      <c r="H112" s="5">
        <v>109</v>
      </c>
      <c r="I112" s="12">
        <f t="shared" si="3"/>
        <v>0</v>
      </c>
      <c r="J112" s="6">
        <f t="shared" si="4"/>
        <v>42.95</v>
      </c>
      <c r="K112" s="12">
        <f t="shared" si="5"/>
        <v>0</v>
      </c>
    </row>
    <row r="113" spans="2:11">
      <c r="B113" s="41">
        <v>110</v>
      </c>
      <c r="C113">
        <v>163</v>
      </c>
      <c r="D113" t="str">
        <f>VLOOKUP($B113,TablaSala[[Número de Orden]:[Cobro de la Orden]],2,FALSE)</f>
        <v>Sí</v>
      </c>
      <c r="E113" s="41">
        <v>110</v>
      </c>
      <c r="F113">
        <v>47.91</v>
      </c>
      <c r="H113" s="5">
        <v>110</v>
      </c>
      <c r="I113" s="12">
        <f t="shared" si="3"/>
        <v>163</v>
      </c>
      <c r="J113" s="6">
        <f t="shared" si="4"/>
        <v>47.91</v>
      </c>
      <c r="K113" s="12">
        <f t="shared" si="5"/>
        <v>210.91</v>
      </c>
    </row>
    <row r="114" spans="2:11">
      <c r="B114" s="41">
        <v>111</v>
      </c>
      <c r="C114">
        <v>204</v>
      </c>
      <c r="D114" t="str">
        <f>VLOOKUP($B114,TablaSala[[Número de Orden]:[Cobro de la Orden]],2,FALSE)</f>
        <v>Sí</v>
      </c>
      <c r="E114" s="41">
        <v>111</v>
      </c>
      <c r="F114">
        <v>18.82</v>
      </c>
      <c r="H114" s="5">
        <v>111</v>
      </c>
      <c r="I114" s="12">
        <f t="shared" si="3"/>
        <v>204</v>
      </c>
      <c r="J114" s="6">
        <f t="shared" si="4"/>
        <v>18.82</v>
      </c>
      <c r="K114" s="12">
        <f t="shared" si="5"/>
        <v>222.82</v>
      </c>
    </row>
    <row r="115" spans="2:11">
      <c r="B115" s="41">
        <v>112</v>
      </c>
      <c r="C115">
        <v>20</v>
      </c>
      <c r="D115" t="str">
        <f>VLOOKUP($B115,TablaSala[[Número de Orden]:[Cobro de la Orden]],2,FALSE)</f>
        <v>Sí</v>
      </c>
      <c r="E115" s="41">
        <v>112</v>
      </c>
      <c r="F115">
        <v>35.36</v>
      </c>
      <c r="H115" s="5">
        <v>112</v>
      </c>
      <c r="I115" s="12">
        <f t="shared" si="3"/>
        <v>20</v>
      </c>
      <c r="J115" s="6">
        <f t="shared" si="4"/>
        <v>35.36</v>
      </c>
      <c r="K115" s="12">
        <f t="shared" si="5"/>
        <v>55.36</v>
      </c>
    </row>
    <row r="116" spans="2:11">
      <c r="B116" s="41">
        <v>113</v>
      </c>
      <c r="C116">
        <v>68</v>
      </c>
      <c r="D116" t="str">
        <f>VLOOKUP($B116,TablaSala[[Número de Orden]:[Cobro de la Orden]],2,FALSE)</f>
        <v>Sí</v>
      </c>
      <c r="E116" s="41">
        <v>113</v>
      </c>
      <c r="F116">
        <v>29.74</v>
      </c>
      <c r="H116" s="5">
        <v>113</v>
      </c>
      <c r="I116" s="12">
        <f t="shared" si="3"/>
        <v>68</v>
      </c>
      <c r="J116" s="6">
        <f t="shared" si="4"/>
        <v>29.74</v>
      </c>
      <c r="K116" s="12">
        <f t="shared" si="5"/>
        <v>97.74</v>
      </c>
    </row>
    <row r="117" spans="2:11">
      <c r="B117" s="41">
        <v>114</v>
      </c>
      <c r="C117">
        <v>253</v>
      </c>
      <c r="D117" t="str">
        <f>VLOOKUP($B117,TablaSala[[Número de Orden]:[Cobro de la Orden]],2,FALSE)</f>
        <v>Sí</v>
      </c>
      <c r="E117" s="41">
        <v>114</v>
      </c>
      <c r="F117">
        <v>38.81</v>
      </c>
      <c r="H117" s="5">
        <v>114</v>
      </c>
      <c r="I117" s="12">
        <f t="shared" si="3"/>
        <v>253</v>
      </c>
      <c r="J117" s="6">
        <f t="shared" si="4"/>
        <v>38.81</v>
      </c>
      <c r="K117" s="12">
        <f t="shared" si="5"/>
        <v>291.81</v>
      </c>
    </row>
    <row r="118" spans="2:11">
      <c r="B118" s="41">
        <v>115</v>
      </c>
      <c r="C118">
        <v>237</v>
      </c>
      <c r="D118" t="str">
        <f>VLOOKUP($B118,TablaSala[[Número de Orden]:[Cobro de la Orden]],2,FALSE)</f>
        <v>Sí</v>
      </c>
      <c r="E118" s="41">
        <v>115</v>
      </c>
      <c r="F118">
        <v>46.46</v>
      </c>
      <c r="H118" s="5">
        <v>115</v>
      </c>
      <c r="I118" s="12">
        <f t="shared" si="3"/>
        <v>237</v>
      </c>
      <c r="J118" s="6">
        <f t="shared" si="4"/>
        <v>46.46</v>
      </c>
      <c r="K118" s="12">
        <f t="shared" si="5"/>
        <v>283.45999999999998</v>
      </c>
    </row>
    <row r="119" spans="2:11">
      <c r="B119" s="41">
        <v>116</v>
      </c>
      <c r="C119">
        <v>269</v>
      </c>
      <c r="D119" t="str">
        <f>VLOOKUP($B119,TablaSala[[Número de Orden]:[Cobro de la Orden]],2,FALSE)</f>
        <v>Sí</v>
      </c>
      <c r="E119" s="41">
        <v>116</v>
      </c>
      <c r="F119">
        <v>47.69</v>
      </c>
      <c r="H119" s="5">
        <v>116</v>
      </c>
      <c r="I119" s="12">
        <f t="shared" si="3"/>
        <v>269</v>
      </c>
      <c r="J119" s="6">
        <f t="shared" si="4"/>
        <v>47.69</v>
      </c>
      <c r="K119" s="12">
        <f t="shared" si="5"/>
        <v>316.69</v>
      </c>
    </row>
    <row r="120" spans="2:11">
      <c r="B120" s="41">
        <v>117</v>
      </c>
      <c r="C120">
        <v>70</v>
      </c>
      <c r="D120" t="str">
        <f>VLOOKUP($B120,TablaSala[[Número de Orden]:[Cobro de la Orden]],2,FALSE)</f>
        <v>Sí</v>
      </c>
      <c r="E120" s="41">
        <v>117</v>
      </c>
      <c r="F120">
        <v>11.65</v>
      </c>
      <c r="H120" s="5">
        <v>117</v>
      </c>
      <c r="I120" s="12">
        <f t="shared" si="3"/>
        <v>70</v>
      </c>
      <c r="J120" s="6">
        <f t="shared" si="4"/>
        <v>11.65</v>
      </c>
      <c r="K120" s="12">
        <f t="shared" si="5"/>
        <v>81.650000000000006</v>
      </c>
    </row>
    <row r="121" spans="2:11">
      <c r="B121" s="41">
        <v>118</v>
      </c>
      <c r="C121">
        <v>0</v>
      </c>
      <c r="D121" t="str">
        <f>VLOOKUP($B121,TablaSala[[Número de Orden]:[Cobro de la Orden]],2,FALSE)</f>
        <v>No</v>
      </c>
      <c r="E121" s="41">
        <v>118</v>
      </c>
      <c r="F121">
        <v>49.32</v>
      </c>
      <c r="H121" s="5">
        <v>118</v>
      </c>
      <c r="I121" s="12">
        <f t="shared" si="3"/>
        <v>0</v>
      </c>
      <c r="J121" s="6">
        <f t="shared" si="4"/>
        <v>49.32</v>
      </c>
      <c r="K121" s="12">
        <f t="shared" si="5"/>
        <v>0</v>
      </c>
    </row>
    <row r="122" spans="2:11">
      <c r="B122" s="41">
        <v>119</v>
      </c>
      <c r="C122">
        <v>134</v>
      </c>
      <c r="D122" t="str">
        <f>VLOOKUP($B122,TablaSala[[Número de Orden]:[Cobro de la Orden]],2,FALSE)</f>
        <v>Sí</v>
      </c>
      <c r="E122" s="41">
        <v>119</v>
      </c>
      <c r="F122">
        <v>11.5</v>
      </c>
      <c r="H122" s="5">
        <v>119</v>
      </c>
      <c r="I122" s="12">
        <f t="shared" si="3"/>
        <v>134</v>
      </c>
      <c r="J122" s="6">
        <f t="shared" si="4"/>
        <v>11.5</v>
      </c>
      <c r="K122" s="12">
        <f t="shared" si="5"/>
        <v>145.5</v>
      </c>
    </row>
    <row r="123" spans="2:11">
      <c r="B123" s="41">
        <v>120</v>
      </c>
      <c r="C123">
        <v>0</v>
      </c>
      <c r="D123" t="str">
        <f>VLOOKUP($B123,TablaSala[[Número de Orden]:[Cobro de la Orden]],2,FALSE)</f>
        <v>No</v>
      </c>
      <c r="E123" s="41">
        <v>120</v>
      </c>
      <c r="F123">
        <v>12.51</v>
      </c>
      <c r="H123" s="5">
        <v>120</v>
      </c>
      <c r="I123" s="12">
        <f t="shared" si="3"/>
        <v>0</v>
      </c>
      <c r="J123" s="6">
        <f t="shared" si="4"/>
        <v>12.51</v>
      </c>
      <c r="K123" s="12">
        <f t="shared" si="5"/>
        <v>0</v>
      </c>
    </row>
    <row r="124" spans="2:11">
      <c r="B124" s="41">
        <v>121</v>
      </c>
      <c r="C124">
        <v>52</v>
      </c>
      <c r="D124" t="str">
        <f>VLOOKUP($B124,TablaSala[[Número de Orden]:[Cobro de la Orden]],2,FALSE)</f>
        <v>Sí</v>
      </c>
      <c r="E124" s="41">
        <v>121</v>
      </c>
      <c r="F124">
        <v>12.3</v>
      </c>
      <c r="H124" s="5">
        <v>121</v>
      </c>
      <c r="I124" s="12">
        <f t="shared" si="3"/>
        <v>52</v>
      </c>
      <c r="J124" s="6">
        <f t="shared" si="4"/>
        <v>12.3</v>
      </c>
      <c r="K124" s="12">
        <f t="shared" si="5"/>
        <v>64.3</v>
      </c>
    </row>
    <row r="125" spans="2:11">
      <c r="B125" s="41">
        <v>122</v>
      </c>
      <c r="C125">
        <v>105</v>
      </c>
      <c r="D125" t="str">
        <f>VLOOKUP($B125,TablaSala[[Número de Orden]:[Cobro de la Orden]],2,FALSE)</f>
        <v>Sí</v>
      </c>
      <c r="E125" s="41">
        <v>122</v>
      </c>
      <c r="F125">
        <v>20.38</v>
      </c>
      <c r="H125" s="5">
        <v>122</v>
      </c>
      <c r="I125" s="12">
        <f t="shared" si="3"/>
        <v>105</v>
      </c>
      <c r="J125" s="6">
        <f t="shared" si="4"/>
        <v>20.38</v>
      </c>
      <c r="K125" s="12">
        <f t="shared" si="5"/>
        <v>125.38</v>
      </c>
    </row>
    <row r="126" spans="2:11">
      <c r="B126" s="41">
        <v>123</v>
      </c>
      <c r="C126">
        <v>24</v>
      </c>
      <c r="D126" t="str">
        <f>VLOOKUP($B126,TablaSala[[Número de Orden]:[Cobro de la Orden]],2,FALSE)</f>
        <v>Sí</v>
      </c>
      <c r="E126" s="41">
        <v>123</v>
      </c>
      <c r="F126">
        <v>46.88</v>
      </c>
      <c r="H126" s="5">
        <v>123</v>
      </c>
      <c r="I126" s="12">
        <f t="shared" si="3"/>
        <v>24</v>
      </c>
      <c r="J126" s="6">
        <f t="shared" si="4"/>
        <v>46.88</v>
      </c>
      <c r="K126" s="12">
        <f t="shared" si="5"/>
        <v>70.88</v>
      </c>
    </row>
    <row r="127" spans="2:11">
      <c r="B127" s="41">
        <v>124</v>
      </c>
      <c r="C127">
        <v>0</v>
      </c>
      <c r="D127" t="str">
        <f>VLOOKUP($B127,TablaSala[[Número de Orden]:[Cobro de la Orden]],2,FALSE)</f>
        <v>No</v>
      </c>
      <c r="E127" s="41">
        <v>124</v>
      </c>
      <c r="F127">
        <v>10.85</v>
      </c>
      <c r="H127" s="5">
        <v>124</v>
      </c>
      <c r="I127" s="12">
        <f t="shared" si="3"/>
        <v>0</v>
      </c>
      <c r="J127" s="6">
        <f t="shared" si="4"/>
        <v>10.85</v>
      </c>
      <c r="K127" s="12">
        <f t="shared" si="5"/>
        <v>0</v>
      </c>
    </row>
    <row r="128" spans="2:11">
      <c r="B128" s="41">
        <v>125</v>
      </c>
      <c r="C128">
        <v>184</v>
      </c>
      <c r="D128" t="str">
        <f>VLOOKUP($B128,TablaSala[[Número de Orden]:[Cobro de la Orden]],2,FALSE)</f>
        <v>Sí</v>
      </c>
      <c r="E128" s="41">
        <v>125</v>
      </c>
      <c r="F128">
        <v>24.66</v>
      </c>
      <c r="H128" s="5">
        <v>125</v>
      </c>
      <c r="I128" s="12">
        <f t="shared" si="3"/>
        <v>184</v>
      </c>
      <c r="J128" s="6">
        <f t="shared" si="4"/>
        <v>24.66</v>
      </c>
      <c r="K128" s="12">
        <f t="shared" si="5"/>
        <v>208.66</v>
      </c>
    </row>
    <row r="129" spans="2:11">
      <c r="B129" s="41">
        <v>126</v>
      </c>
      <c r="C129">
        <v>165</v>
      </c>
      <c r="D129" t="str">
        <f>VLOOKUP($B129,TablaSala[[Número de Orden]:[Cobro de la Orden]],2,FALSE)</f>
        <v>Sí</v>
      </c>
      <c r="E129" s="41">
        <v>126</v>
      </c>
      <c r="F129">
        <v>41.82</v>
      </c>
      <c r="H129" s="5">
        <v>126</v>
      </c>
      <c r="I129" s="12">
        <f t="shared" si="3"/>
        <v>165</v>
      </c>
      <c r="J129" s="6">
        <f t="shared" si="4"/>
        <v>41.82</v>
      </c>
      <c r="K129" s="12">
        <f t="shared" si="5"/>
        <v>206.82</v>
      </c>
    </row>
    <row r="130" spans="2:11">
      <c r="B130" s="41">
        <v>127</v>
      </c>
      <c r="C130">
        <v>72</v>
      </c>
      <c r="D130" t="str">
        <f>VLOOKUP($B130,TablaSala[[Número de Orden]:[Cobro de la Orden]],2,FALSE)</f>
        <v>Sí</v>
      </c>
      <c r="E130" s="41">
        <v>127</v>
      </c>
      <c r="F130">
        <v>32.82</v>
      </c>
      <c r="H130" s="5">
        <v>127</v>
      </c>
      <c r="I130" s="12">
        <f t="shared" si="3"/>
        <v>72</v>
      </c>
      <c r="J130" s="6">
        <f t="shared" si="4"/>
        <v>32.82</v>
      </c>
      <c r="K130" s="12">
        <f t="shared" si="5"/>
        <v>104.82</v>
      </c>
    </row>
    <row r="131" spans="2:11">
      <c r="B131" s="41">
        <v>128</v>
      </c>
      <c r="C131">
        <v>0</v>
      </c>
      <c r="D131" t="str">
        <f>VLOOKUP($B131,TablaSala[[Número de Orden]:[Cobro de la Orden]],2,FALSE)</f>
        <v>No</v>
      </c>
      <c r="E131" s="41">
        <v>128</v>
      </c>
      <c r="F131">
        <v>49.36</v>
      </c>
      <c r="H131" s="5">
        <v>128</v>
      </c>
      <c r="I131" s="12">
        <f t="shared" si="3"/>
        <v>0</v>
      </c>
      <c r="J131" s="6">
        <f t="shared" si="4"/>
        <v>49.36</v>
      </c>
      <c r="K131" s="12">
        <f t="shared" si="5"/>
        <v>0</v>
      </c>
    </row>
    <row r="132" spans="2:11">
      <c r="B132" s="41">
        <v>129</v>
      </c>
      <c r="C132">
        <v>106</v>
      </c>
      <c r="D132" t="str">
        <f>VLOOKUP($B132,TablaSala[[Número de Orden]:[Cobro de la Orden]],2,FALSE)</f>
        <v>Sí</v>
      </c>
      <c r="E132" s="41">
        <v>129</v>
      </c>
      <c r="F132">
        <v>49.3</v>
      </c>
      <c r="H132" s="5">
        <v>129</v>
      </c>
      <c r="I132" s="12">
        <f t="shared" si="3"/>
        <v>106</v>
      </c>
      <c r="J132" s="6">
        <f t="shared" si="4"/>
        <v>49.3</v>
      </c>
      <c r="K132" s="12">
        <f t="shared" si="5"/>
        <v>155.30000000000001</v>
      </c>
    </row>
    <row r="133" spans="2:11">
      <c r="B133" s="41">
        <v>130</v>
      </c>
      <c r="C133">
        <v>35</v>
      </c>
      <c r="D133" t="str">
        <f>VLOOKUP($B133,TablaSala[[Número de Orden]:[Cobro de la Orden]],2,FALSE)</f>
        <v>Sí</v>
      </c>
      <c r="E133" s="41">
        <v>130</v>
      </c>
      <c r="F133">
        <v>38.130000000000003</v>
      </c>
      <c r="H133" s="5">
        <v>130</v>
      </c>
      <c r="I133" s="12">
        <f t="shared" ref="I133:I196" si="6">VLOOKUP(H133,$B$4:$C$770,2,FALSE)</f>
        <v>35</v>
      </c>
      <c r="J133" s="6">
        <f t="shared" ref="J133:J196" si="7">VLOOKUP(H133,$E$4:$F$770,2,FALSE)</f>
        <v>38.130000000000003</v>
      </c>
      <c r="K133" s="12">
        <f t="shared" ref="K133:K196" si="8">IF(D133="Sí",I133+J133,0)</f>
        <v>73.13</v>
      </c>
    </row>
    <row r="134" spans="2:11">
      <c r="B134" s="41">
        <v>131</v>
      </c>
      <c r="C134">
        <v>157</v>
      </c>
      <c r="D134" t="str">
        <f>VLOOKUP($B134,TablaSala[[Número de Orden]:[Cobro de la Orden]],2,FALSE)</f>
        <v>Sí</v>
      </c>
      <c r="E134" s="41">
        <v>131</v>
      </c>
      <c r="F134">
        <v>42.41</v>
      </c>
      <c r="H134" s="5">
        <v>131</v>
      </c>
      <c r="I134" s="12">
        <f t="shared" si="6"/>
        <v>157</v>
      </c>
      <c r="J134" s="6">
        <f t="shared" si="7"/>
        <v>42.41</v>
      </c>
      <c r="K134" s="12">
        <f t="shared" si="8"/>
        <v>199.41</v>
      </c>
    </row>
    <row r="135" spans="2:11">
      <c r="B135" s="41">
        <v>132</v>
      </c>
      <c r="C135">
        <v>0</v>
      </c>
      <c r="D135" t="str">
        <f>VLOOKUP($B135,TablaSala[[Número de Orden]:[Cobro de la Orden]],2,FALSE)</f>
        <v>No</v>
      </c>
      <c r="E135" s="41">
        <v>132</v>
      </c>
      <c r="F135">
        <v>30.96</v>
      </c>
      <c r="H135" s="5">
        <v>132</v>
      </c>
      <c r="I135" s="12">
        <f t="shared" si="6"/>
        <v>0</v>
      </c>
      <c r="J135" s="6">
        <f t="shared" si="7"/>
        <v>30.96</v>
      </c>
      <c r="K135" s="12">
        <f t="shared" si="8"/>
        <v>0</v>
      </c>
    </row>
    <row r="136" spans="2:11">
      <c r="B136" s="41">
        <v>133</v>
      </c>
      <c r="C136">
        <v>182</v>
      </c>
      <c r="D136" t="str">
        <f>VLOOKUP($B136,TablaSala[[Número de Orden]:[Cobro de la Orden]],2,FALSE)</f>
        <v>Sí</v>
      </c>
      <c r="E136" s="41">
        <v>133</v>
      </c>
      <c r="F136">
        <v>39.74</v>
      </c>
      <c r="H136" s="5">
        <v>133</v>
      </c>
      <c r="I136" s="12">
        <f t="shared" si="6"/>
        <v>182</v>
      </c>
      <c r="J136" s="6">
        <f t="shared" si="7"/>
        <v>39.74</v>
      </c>
      <c r="K136" s="12">
        <f t="shared" si="8"/>
        <v>221.74</v>
      </c>
    </row>
    <row r="137" spans="2:11">
      <c r="B137" s="41">
        <v>134</v>
      </c>
      <c r="C137">
        <v>120</v>
      </c>
      <c r="D137" t="str">
        <f>VLOOKUP($B137,TablaSala[[Número de Orden]:[Cobro de la Orden]],2,FALSE)</f>
        <v>Sí</v>
      </c>
      <c r="E137" s="41">
        <v>134</v>
      </c>
      <c r="F137">
        <v>30.1</v>
      </c>
      <c r="H137" s="5">
        <v>134</v>
      </c>
      <c r="I137" s="12">
        <f t="shared" si="6"/>
        <v>120</v>
      </c>
      <c r="J137" s="6">
        <f t="shared" si="7"/>
        <v>30.1</v>
      </c>
      <c r="K137" s="12">
        <f t="shared" si="8"/>
        <v>150.1</v>
      </c>
    </row>
    <row r="138" spans="2:11">
      <c r="B138" s="41">
        <v>135</v>
      </c>
      <c r="C138">
        <v>260</v>
      </c>
      <c r="D138" t="str">
        <f>VLOOKUP($B138,TablaSala[[Número de Orden]:[Cobro de la Orden]],2,FALSE)</f>
        <v>Sí</v>
      </c>
      <c r="E138" s="41">
        <v>135</v>
      </c>
      <c r="F138">
        <v>34.700000000000003</v>
      </c>
      <c r="H138" s="5">
        <v>135</v>
      </c>
      <c r="I138" s="12">
        <f t="shared" si="6"/>
        <v>260</v>
      </c>
      <c r="J138" s="6">
        <f t="shared" si="7"/>
        <v>34.700000000000003</v>
      </c>
      <c r="K138" s="12">
        <f t="shared" si="8"/>
        <v>294.7</v>
      </c>
    </row>
    <row r="139" spans="2:11">
      <c r="B139" s="41">
        <v>136</v>
      </c>
      <c r="C139">
        <v>80</v>
      </c>
      <c r="D139" t="str">
        <f>VLOOKUP($B139,TablaSala[[Número de Orden]:[Cobro de la Orden]],2,FALSE)</f>
        <v>Sí</v>
      </c>
      <c r="E139" s="41">
        <v>136</v>
      </c>
      <c r="F139">
        <v>30.25</v>
      </c>
      <c r="H139" s="5">
        <v>136</v>
      </c>
      <c r="I139" s="12">
        <f t="shared" si="6"/>
        <v>80</v>
      </c>
      <c r="J139" s="6">
        <f t="shared" si="7"/>
        <v>30.25</v>
      </c>
      <c r="K139" s="12">
        <f t="shared" si="8"/>
        <v>110.25</v>
      </c>
    </row>
    <row r="140" spans="2:11">
      <c r="B140" s="41">
        <v>137</v>
      </c>
      <c r="C140">
        <v>63</v>
      </c>
      <c r="D140" t="str">
        <f>VLOOKUP($B140,TablaSala[[Número de Orden]:[Cobro de la Orden]],2,FALSE)</f>
        <v>Sí</v>
      </c>
      <c r="E140" s="41">
        <v>137</v>
      </c>
      <c r="F140">
        <v>12.4</v>
      </c>
      <c r="H140" s="5">
        <v>137</v>
      </c>
      <c r="I140" s="12">
        <f t="shared" si="6"/>
        <v>63</v>
      </c>
      <c r="J140" s="6">
        <f t="shared" si="7"/>
        <v>12.4</v>
      </c>
      <c r="K140" s="12">
        <f t="shared" si="8"/>
        <v>75.400000000000006</v>
      </c>
    </row>
    <row r="141" spans="2:11">
      <c r="B141" s="41">
        <v>138</v>
      </c>
      <c r="C141">
        <v>0</v>
      </c>
      <c r="D141" t="str">
        <f>VLOOKUP($B141,TablaSala[[Número de Orden]:[Cobro de la Orden]],2,FALSE)</f>
        <v>No</v>
      </c>
      <c r="E141" s="41">
        <v>138</v>
      </c>
      <c r="F141">
        <v>32.79</v>
      </c>
      <c r="H141" s="5">
        <v>138</v>
      </c>
      <c r="I141" s="12">
        <f t="shared" si="6"/>
        <v>0</v>
      </c>
      <c r="J141" s="6">
        <f t="shared" si="7"/>
        <v>32.79</v>
      </c>
      <c r="K141" s="12">
        <f t="shared" si="8"/>
        <v>0</v>
      </c>
    </row>
    <row r="142" spans="2:11">
      <c r="B142" s="41">
        <v>139</v>
      </c>
      <c r="C142">
        <v>35</v>
      </c>
      <c r="D142" t="str">
        <f>VLOOKUP($B142,TablaSala[[Número de Orden]:[Cobro de la Orden]],2,FALSE)</f>
        <v>Sí</v>
      </c>
      <c r="E142" s="41">
        <v>139</v>
      </c>
      <c r="F142">
        <v>47.2</v>
      </c>
      <c r="H142" s="5">
        <v>139</v>
      </c>
      <c r="I142" s="12">
        <f t="shared" si="6"/>
        <v>35</v>
      </c>
      <c r="J142" s="6">
        <f t="shared" si="7"/>
        <v>47.2</v>
      </c>
      <c r="K142" s="12">
        <f t="shared" si="8"/>
        <v>82.2</v>
      </c>
    </row>
    <row r="143" spans="2:11">
      <c r="B143" s="41">
        <v>140</v>
      </c>
      <c r="C143">
        <v>191</v>
      </c>
      <c r="D143" t="str">
        <f>VLOOKUP($B143,TablaSala[[Número de Orden]:[Cobro de la Orden]],2,FALSE)</f>
        <v>Sí</v>
      </c>
      <c r="E143" s="41">
        <v>140</v>
      </c>
      <c r="F143">
        <v>32.130000000000003</v>
      </c>
      <c r="H143" s="5">
        <v>140</v>
      </c>
      <c r="I143" s="12">
        <f t="shared" si="6"/>
        <v>191</v>
      </c>
      <c r="J143" s="6">
        <f t="shared" si="7"/>
        <v>32.130000000000003</v>
      </c>
      <c r="K143" s="12">
        <f t="shared" si="8"/>
        <v>223.13</v>
      </c>
    </row>
    <row r="144" spans="2:11">
      <c r="B144" s="41">
        <v>141</v>
      </c>
      <c r="C144">
        <v>21</v>
      </c>
      <c r="D144" t="str">
        <f>VLOOKUP($B144,TablaSala[[Número de Orden]:[Cobro de la Orden]],2,FALSE)</f>
        <v>Sí</v>
      </c>
      <c r="E144" s="41">
        <v>141</v>
      </c>
      <c r="F144">
        <v>41.56</v>
      </c>
      <c r="H144" s="5">
        <v>141</v>
      </c>
      <c r="I144" s="12">
        <f t="shared" si="6"/>
        <v>21</v>
      </c>
      <c r="J144" s="6">
        <f t="shared" si="7"/>
        <v>41.56</v>
      </c>
      <c r="K144" s="12">
        <f t="shared" si="8"/>
        <v>62.56</v>
      </c>
    </row>
    <row r="145" spans="2:11">
      <c r="B145" s="41">
        <v>142</v>
      </c>
      <c r="C145">
        <v>181</v>
      </c>
      <c r="D145" t="str">
        <f>VLOOKUP($B145,TablaSala[[Número de Orden]:[Cobro de la Orden]],2,FALSE)</f>
        <v>Sí</v>
      </c>
      <c r="E145" s="41">
        <v>142</v>
      </c>
      <c r="F145">
        <v>16.29</v>
      </c>
      <c r="H145" s="5">
        <v>142</v>
      </c>
      <c r="I145" s="12">
        <f t="shared" si="6"/>
        <v>181</v>
      </c>
      <c r="J145" s="6">
        <f t="shared" si="7"/>
        <v>16.29</v>
      </c>
      <c r="K145" s="12">
        <f t="shared" si="8"/>
        <v>197.29</v>
      </c>
    </row>
    <row r="146" spans="2:11">
      <c r="B146" s="41">
        <v>143</v>
      </c>
      <c r="C146">
        <v>50</v>
      </c>
      <c r="D146" t="str">
        <f>VLOOKUP($B146,TablaSala[[Número de Orden]:[Cobro de la Orden]],2,FALSE)</f>
        <v>Sí</v>
      </c>
      <c r="E146" s="41">
        <v>143</v>
      </c>
      <c r="F146">
        <v>48.26</v>
      </c>
      <c r="H146" s="5">
        <v>143</v>
      </c>
      <c r="I146" s="12">
        <f t="shared" si="6"/>
        <v>50</v>
      </c>
      <c r="J146" s="6">
        <f t="shared" si="7"/>
        <v>48.26</v>
      </c>
      <c r="K146" s="12">
        <f t="shared" si="8"/>
        <v>98.259999999999991</v>
      </c>
    </row>
    <row r="147" spans="2:11">
      <c r="B147" s="41">
        <v>144</v>
      </c>
      <c r="C147">
        <v>185</v>
      </c>
      <c r="D147" t="str">
        <f>VLOOKUP($B147,TablaSala[[Número de Orden]:[Cobro de la Orden]],2,FALSE)</f>
        <v>Sí</v>
      </c>
      <c r="E147" s="41">
        <v>144</v>
      </c>
      <c r="F147">
        <v>11.22</v>
      </c>
      <c r="H147" s="5">
        <v>144</v>
      </c>
      <c r="I147" s="12">
        <f t="shared" si="6"/>
        <v>185</v>
      </c>
      <c r="J147" s="6">
        <f t="shared" si="7"/>
        <v>11.22</v>
      </c>
      <c r="K147" s="12">
        <f t="shared" si="8"/>
        <v>196.22</v>
      </c>
    </row>
    <row r="148" spans="2:11">
      <c r="B148" s="41">
        <v>145</v>
      </c>
      <c r="C148">
        <v>0</v>
      </c>
      <c r="D148" t="str">
        <f>VLOOKUP($B148,TablaSala[[Número de Orden]:[Cobro de la Orden]],2,FALSE)</f>
        <v>No</v>
      </c>
      <c r="E148" s="41">
        <v>145</v>
      </c>
      <c r="F148">
        <v>11.32</v>
      </c>
      <c r="H148" s="5">
        <v>145</v>
      </c>
      <c r="I148" s="12">
        <f t="shared" si="6"/>
        <v>0</v>
      </c>
      <c r="J148" s="6">
        <f t="shared" si="7"/>
        <v>11.32</v>
      </c>
      <c r="K148" s="12">
        <f t="shared" si="8"/>
        <v>0</v>
      </c>
    </row>
    <row r="149" spans="2:11">
      <c r="B149" s="41">
        <v>146</v>
      </c>
      <c r="C149">
        <v>62</v>
      </c>
      <c r="D149" t="str">
        <f>VLOOKUP($B149,TablaSala[[Número de Orden]:[Cobro de la Orden]],2,FALSE)</f>
        <v>Sí</v>
      </c>
      <c r="E149" s="41">
        <v>146</v>
      </c>
      <c r="F149">
        <v>38.4</v>
      </c>
      <c r="H149" s="5">
        <v>146</v>
      </c>
      <c r="I149" s="12">
        <f t="shared" si="6"/>
        <v>62</v>
      </c>
      <c r="J149" s="6">
        <f t="shared" si="7"/>
        <v>38.4</v>
      </c>
      <c r="K149" s="12">
        <f t="shared" si="8"/>
        <v>100.4</v>
      </c>
    </row>
    <row r="150" spans="2:11">
      <c r="B150" s="41">
        <v>147</v>
      </c>
      <c r="C150">
        <v>84</v>
      </c>
      <c r="D150" t="str">
        <f>VLOOKUP($B150,TablaSala[[Número de Orden]:[Cobro de la Orden]],2,FALSE)</f>
        <v>Sí</v>
      </c>
      <c r="E150" s="41">
        <v>147</v>
      </c>
      <c r="F150">
        <v>27.14</v>
      </c>
      <c r="H150" s="5">
        <v>147</v>
      </c>
      <c r="I150" s="12">
        <f t="shared" si="6"/>
        <v>84</v>
      </c>
      <c r="J150" s="6">
        <f t="shared" si="7"/>
        <v>27.14</v>
      </c>
      <c r="K150" s="12">
        <f t="shared" si="8"/>
        <v>111.14</v>
      </c>
    </row>
    <row r="151" spans="2:11">
      <c r="B151" s="41">
        <v>148</v>
      </c>
      <c r="C151">
        <v>0</v>
      </c>
      <c r="D151" t="str">
        <f>VLOOKUP($B151,TablaSala[[Número de Orden]:[Cobro de la Orden]],2,FALSE)</f>
        <v>No</v>
      </c>
      <c r="E151" s="41">
        <v>148</v>
      </c>
      <c r="F151">
        <v>46.26</v>
      </c>
      <c r="H151" s="5">
        <v>148</v>
      </c>
      <c r="I151" s="12">
        <f t="shared" si="6"/>
        <v>0</v>
      </c>
      <c r="J151" s="6">
        <f t="shared" si="7"/>
        <v>46.26</v>
      </c>
      <c r="K151" s="12">
        <f t="shared" si="8"/>
        <v>0</v>
      </c>
    </row>
    <row r="152" spans="2:11">
      <c r="B152" s="41">
        <v>149</v>
      </c>
      <c r="C152">
        <v>226</v>
      </c>
      <c r="D152" t="str">
        <f>VLOOKUP($B152,TablaSala[[Número de Orden]:[Cobro de la Orden]],2,FALSE)</f>
        <v>Sí</v>
      </c>
      <c r="E152" s="41">
        <v>149</v>
      </c>
      <c r="F152">
        <v>15.92</v>
      </c>
      <c r="H152" s="5">
        <v>149</v>
      </c>
      <c r="I152" s="12">
        <f t="shared" si="6"/>
        <v>226</v>
      </c>
      <c r="J152" s="6">
        <f t="shared" si="7"/>
        <v>15.92</v>
      </c>
      <c r="K152" s="12">
        <f t="shared" si="8"/>
        <v>241.92</v>
      </c>
    </row>
    <row r="153" spans="2:11">
      <c r="B153" s="41">
        <v>150</v>
      </c>
      <c r="C153">
        <v>150</v>
      </c>
      <c r="D153" t="str">
        <f>VLOOKUP($B153,TablaSala[[Número de Orden]:[Cobro de la Orden]],2,FALSE)</f>
        <v>Sí</v>
      </c>
      <c r="E153" s="41">
        <v>150</v>
      </c>
      <c r="F153">
        <v>48.43</v>
      </c>
      <c r="H153" s="5">
        <v>150</v>
      </c>
      <c r="I153" s="12">
        <f t="shared" si="6"/>
        <v>150</v>
      </c>
      <c r="J153" s="6">
        <f t="shared" si="7"/>
        <v>48.43</v>
      </c>
      <c r="K153" s="12">
        <f t="shared" si="8"/>
        <v>198.43</v>
      </c>
    </row>
    <row r="154" spans="2:11">
      <c r="B154" s="41">
        <v>151</v>
      </c>
      <c r="C154">
        <v>132</v>
      </c>
      <c r="D154" t="str">
        <f>VLOOKUP($B154,TablaSala[[Número de Orden]:[Cobro de la Orden]],2,FALSE)</f>
        <v>Sí</v>
      </c>
      <c r="E154" s="41">
        <v>151</v>
      </c>
      <c r="F154">
        <v>41.51</v>
      </c>
      <c r="H154" s="5">
        <v>151</v>
      </c>
      <c r="I154" s="12">
        <f t="shared" si="6"/>
        <v>132</v>
      </c>
      <c r="J154" s="6">
        <f t="shared" si="7"/>
        <v>41.51</v>
      </c>
      <c r="K154" s="12">
        <f t="shared" si="8"/>
        <v>173.51</v>
      </c>
    </row>
    <row r="155" spans="2:11">
      <c r="B155" s="41">
        <v>152</v>
      </c>
      <c r="C155">
        <v>56</v>
      </c>
      <c r="D155" t="str">
        <f>VLOOKUP($B155,TablaSala[[Número de Orden]:[Cobro de la Orden]],2,FALSE)</f>
        <v>Sí</v>
      </c>
      <c r="E155" s="41">
        <v>152</v>
      </c>
      <c r="F155">
        <v>25.57</v>
      </c>
      <c r="H155" s="5">
        <v>152</v>
      </c>
      <c r="I155" s="12">
        <f t="shared" si="6"/>
        <v>56</v>
      </c>
      <c r="J155" s="6">
        <f t="shared" si="7"/>
        <v>25.57</v>
      </c>
      <c r="K155" s="12">
        <f t="shared" si="8"/>
        <v>81.569999999999993</v>
      </c>
    </row>
    <row r="156" spans="2:11">
      <c r="B156" s="41">
        <v>153</v>
      </c>
      <c r="C156">
        <v>203</v>
      </c>
      <c r="D156" t="str">
        <f>VLOOKUP($B156,TablaSala[[Número de Orden]:[Cobro de la Orden]],2,FALSE)</f>
        <v>Sí</v>
      </c>
      <c r="E156" s="41">
        <v>153</v>
      </c>
      <c r="F156">
        <v>42.84</v>
      </c>
      <c r="H156" s="5">
        <v>153</v>
      </c>
      <c r="I156" s="12">
        <f t="shared" si="6"/>
        <v>203</v>
      </c>
      <c r="J156" s="6">
        <f t="shared" si="7"/>
        <v>42.84</v>
      </c>
      <c r="K156" s="12">
        <f t="shared" si="8"/>
        <v>245.84</v>
      </c>
    </row>
    <row r="157" spans="2:11">
      <c r="B157" s="41">
        <v>154</v>
      </c>
      <c r="C157">
        <v>144</v>
      </c>
      <c r="D157" t="str">
        <f>VLOOKUP($B157,TablaSala[[Número de Orden]:[Cobro de la Orden]],2,FALSE)</f>
        <v>Sí</v>
      </c>
      <c r="E157" s="41">
        <v>154</v>
      </c>
      <c r="F157">
        <v>17.2</v>
      </c>
      <c r="H157" s="5">
        <v>154</v>
      </c>
      <c r="I157" s="12">
        <f t="shared" si="6"/>
        <v>144</v>
      </c>
      <c r="J157" s="6">
        <f t="shared" si="7"/>
        <v>17.2</v>
      </c>
      <c r="K157" s="12">
        <f t="shared" si="8"/>
        <v>161.19999999999999</v>
      </c>
    </row>
    <row r="158" spans="2:11">
      <c r="B158" s="41">
        <v>155</v>
      </c>
      <c r="C158">
        <v>136</v>
      </c>
      <c r="D158" t="str">
        <f>VLOOKUP($B158,TablaSala[[Número de Orden]:[Cobro de la Orden]],2,FALSE)</f>
        <v>Sí</v>
      </c>
      <c r="E158" s="41">
        <v>155</v>
      </c>
      <c r="F158">
        <v>25.72</v>
      </c>
      <c r="H158" s="5">
        <v>155</v>
      </c>
      <c r="I158" s="12">
        <f t="shared" si="6"/>
        <v>136</v>
      </c>
      <c r="J158" s="6">
        <f t="shared" si="7"/>
        <v>25.72</v>
      </c>
      <c r="K158" s="12">
        <f t="shared" si="8"/>
        <v>161.72</v>
      </c>
    </row>
    <row r="159" spans="2:11">
      <c r="B159" s="41">
        <v>156</v>
      </c>
      <c r="C159">
        <v>56</v>
      </c>
      <c r="D159" t="str">
        <f>VLOOKUP($B159,TablaSala[[Número de Orden]:[Cobro de la Orden]],2,FALSE)</f>
        <v>Sí</v>
      </c>
      <c r="E159" s="41">
        <v>156</v>
      </c>
      <c r="F159">
        <v>19.03</v>
      </c>
      <c r="H159" s="5">
        <v>156</v>
      </c>
      <c r="I159" s="12">
        <f t="shared" si="6"/>
        <v>56</v>
      </c>
      <c r="J159" s="6">
        <f t="shared" si="7"/>
        <v>19.03</v>
      </c>
      <c r="K159" s="12">
        <f t="shared" si="8"/>
        <v>75.03</v>
      </c>
    </row>
    <row r="160" spans="2:11">
      <c r="B160" s="41">
        <v>157</v>
      </c>
      <c r="C160">
        <v>271</v>
      </c>
      <c r="D160" t="str">
        <f>VLOOKUP($B160,TablaSala[[Número de Orden]:[Cobro de la Orden]],2,FALSE)</f>
        <v>Sí</v>
      </c>
      <c r="E160" s="41">
        <v>157</v>
      </c>
      <c r="F160">
        <v>28.48</v>
      </c>
      <c r="H160" s="5">
        <v>157</v>
      </c>
      <c r="I160" s="12">
        <f t="shared" si="6"/>
        <v>271</v>
      </c>
      <c r="J160" s="6">
        <f t="shared" si="7"/>
        <v>28.48</v>
      </c>
      <c r="K160" s="12">
        <f t="shared" si="8"/>
        <v>299.48</v>
      </c>
    </row>
    <row r="161" spans="2:11">
      <c r="B161" s="41">
        <v>158</v>
      </c>
      <c r="C161">
        <v>0</v>
      </c>
      <c r="D161" t="str">
        <f>VLOOKUP($B161,TablaSala[[Número de Orden]:[Cobro de la Orden]],2,FALSE)</f>
        <v>No</v>
      </c>
      <c r="E161" s="41">
        <v>158</v>
      </c>
      <c r="F161">
        <v>48.75</v>
      </c>
      <c r="H161" s="5">
        <v>158</v>
      </c>
      <c r="I161" s="12">
        <f t="shared" si="6"/>
        <v>0</v>
      </c>
      <c r="J161" s="6">
        <f t="shared" si="7"/>
        <v>48.75</v>
      </c>
      <c r="K161" s="12">
        <f t="shared" si="8"/>
        <v>0</v>
      </c>
    </row>
    <row r="162" spans="2:11">
      <c r="B162" s="41">
        <v>159</v>
      </c>
      <c r="C162">
        <v>253</v>
      </c>
      <c r="D162" t="str">
        <f>VLOOKUP($B162,TablaSala[[Número de Orden]:[Cobro de la Orden]],2,FALSE)</f>
        <v>Sí</v>
      </c>
      <c r="E162" s="41">
        <v>159</v>
      </c>
      <c r="F162">
        <v>47.81</v>
      </c>
      <c r="H162" s="5">
        <v>159</v>
      </c>
      <c r="I162" s="12">
        <f t="shared" si="6"/>
        <v>253</v>
      </c>
      <c r="J162" s="6">
        <f t="shared" si="7"/>
        <v>47.81</v>
      </c>
      <c r="K162" s="12">
        <f t="shared" si="8"/>
        <v>300.81</v>
      </c>
    </row>
    <row r="163" spans="2:11">
      <c r="B163" s="41">
        <v>160</v>
      </c>
      <c r="C163">
        <v>156</v>
      </c>
      <c r="D163" t="str">
        <f>VLOOKUP($B163,TablaSala[[Número de Orden]:[Cobro de la Orden]],2,FALSE)</f>
        <v>Sí</v>
      </c>
      <c r="E163" s="41">
        <v>160</v>
      </c>
      <c r="F163">
        <v>26.02</v>
      </c>
      <c r="H163" s="5">
        <v>160</v>
      </c>
      <c r="I163" s="12">
        <f t="shared" si="6"/>
        <v>156</v>
      </c>
      <c r="J163" s="6">
        <f t="shared" si="7"/>
        <v>26.02</v>
      </c>
      <c r="K163" s="12">
        <f t="shared" si="8"/>
        <v>182.02</v>
      </c>
    </row>
    <row r="164" spans="2:11">
      <c r="B164" s="41">
        <v>161</v>
      </c>
      <c r="C164">
        <v>84</v>
      </c>
      <c r="D164" t="str">
        <f>VLOOKUP($B164,TablaSala[[Número de Orden]:[Cobro de la Orden]],2,FALSE)</f>
        <v>Sí</v>
      </c>
      <c r="E164" s="41">
        <v>161</v>
      </c>
      <c r="F164">
        <v>18.86</v>
      </c>
      <c r="H164" s="5">
        <v>161</v>
      </c>
      <c r="I164" s="12">
        <f t="shared" si="6"/>
        <v>84</v>
      </c>
      <c r="J164" s="6">
        <f t="shared" si="7"/>
        <v>18.86</v>
      </c>
      <c r="K164" s="12">
        <f t="shared" si="8"/>
        <v>102.86</v>
      </c>
    </row>
    <row r="165" spans="2:11">
      <c r="B165" s="41">
        <v>162</v>
      </c>
      <c r="C165">
        <v>72</v>
      </c>
      <c r="D165" t="str">
        <f>VLOOKUP($B165,TablaSala[[Número de Orden]:[Cobro de la Orden]],2,FALSE)</f>
        <v>Sí</v>
      </c>
      <c r="E165" s="41">
        <v>162</v>
      </c>
      <c r="F165">
        <v>17.55</v>
      </c>
      <c r="H165" s="5">
        <v>162</v>
      </c>
      <c r="I165" s="12">
        <f t="shared" si="6"/>
        <v>72</v>
      </c>
      <c r="J165" s="6">
        <f t="shared" si="7"/>
        <v>17.55</v>
      </c>
      <c r="K165" s="12">
        <f t="shared" si="8"/>
        <v>89.55</v>
      </c>
    </row>
    <row r="166" spans="2:11">
      <c r="B166" s="41">
        <v>163</v>
      </c>
      <c r="C166">
        <v>271</v>
      </c>
      <c r="D166" t="str">
        <f>VLOOKUP($B166,TablaSala[[Número de Orden]:[Cobro de la Orden]],2,FALSE)</f>
        <v>Sí</v>
      </c>
      <c r="E166" s="41">
        <v>163</v>
      </c>
      <c r="F166">
        <v>14.94</v>
      </c>
      <c r="H166" s="5">
        <v>163</v>
      </c>
      <c r="I166" s="12">
        <f t="shared" si="6"/>
        <v>271</v>
      </c>
      <c r="J166" s="6">
        <f t="shared" si="7"/>
        <v>14.94</v>
      </c>
      <c r="K166" s="12">
        <f t="shared" si="8"/>
        <v>285.94</v>
      </c>
    </row>
    <row r="167" spans="2:11">
      <c r="B167" s="41">
        <v>164</v>
      </c>
      <c r="C167">
        <v>170</v>
      </c>
      <c r="D167" t="str">
        <f>VLOOKUP($B167,TablaSala[[Número de Orden]:[Cobro de la Orden]],2,FALSE)</f>
        <v>Sí</v>
      </c>
      <c r="E167" s="41">
        <v>164</v>
      </c>
      <c r="F167">
        <v>47.53</v>
      </c>
      <c r="H167" s="5">
        <v>164</v>
      </c>
      <c r="I167" s="12">
        <f t="shared" si="6"/>
        <v>170</v>
      </c>
      <c r="J167" s="6">
        <f t="shared" si="7"/>
        <v>47.53</v>
      </c>
      <c r="K167" s="12">
        <f t="shared" si="8"/>
        <v>217.53</v>
      </c>
    </row>
    <row r="168" spans="2:11">
      <c r="B168" s="41">
        <v>165</v>
      </c>
      <c r="C168">
        <v>90</v>
      </c>
      <c r="D168" t="str">
        <f>VLOOKUP($B168,TablaSala[[Número de Orden]:[Cobro de la Orden]],2,FALSE)</f>
        <v>Sí</v>
      </c>
      <c r="E168" s="41">
        <v>165</v>
      </c>
      <c r="F168">
        <v>41.9</v>
      </c>
      <c r="H168" s="5">
        <v>165</v>
      </c>
      <c r="I168" s="12">
        <f t="shared" si="6"/>
        <v>90</v>
      </c>
      <c r="J168" s="6">
        <f t="shared" si="7"/>
        <v>41.9</v>
      </c>
      <c r="K168" s="12">
        <f t="shared" si="8"/>
        <v>131.9</v>
      </c>
    </row>
    <row r="169" spans="2:11">
      <c r="B169" s="41">
        <v>166</v>
      </c>
      <c r="C169">
        <v>46</v>
      </c>
      <c r="D169" t="str">
        <f>VLOOKUP($B169,TablaSala[[Número de Orden]:[Cobro de la Orden]],2,FALSE)</f>
        <v>Sí</v>
      </c>
      <c r="E169" s="41">
        <v>166</v>
      </c>
      <c r="F169">
        <v>43.95</v>
      </c>
      <c r="H169" s="5">
        <v>166</v>
      </c>
      <c r="I169" s="12">
        <f t="shared" si="6"/>
        <v>46</v>
      </c>
      <c r="J169" s="6">
        <f t="shared" si="7"/>
        <v>43.95</v>
      </c>
      <c r="K169" s="12">
        <f t="shared" si="8"/>
        <v>89.95</v>
      </c>
    </row>
    <row r="170" spans="2:11">
      <c r="B170" s="41">
        <v>167</v>
      </c>
      <c r="C170">
        <v>152</v>
      </c>
      <c r="D170" t="str">
        <f>VLOOKUP($B170,TablaSala[[Número de Orden]:[Cobro de la Orden]],2,FALSE)</f>
        <v>Sí</v>
      </c>
      <c r="E170" s="41">
        <v>167</v>
      </c>
      <c r="F170">
        <v>42.74</v>
      </c>
      <c r="H170" s="5">
        <v>167</v>
      </c>
      <c r="I170" s="12">
        <f t="shared" si="6"/>
        <v>152</v>
      </c>
      <c r="J170" s="6">
        <f t="shared" si="7"/>
        <v>42.74</v>
      </c>
      <c r="K170" s="12">
        <f t="shared" si="8"/>
        <v>194.74</v>
      </c>
    </row>
    <row r="171" spans="2:11">
      <c r="B171" s="41">
        <v>168</v>
      </c>
      <c r="C171">
        <v>44</v>
      </c>
      <c r="D171" t="str">
        <f>VLOOKUP($B171,TablaSala[[Número de Orden]:[Cobro de la Orden]],2,FALSE)</f>
        <v>Sí</v>
      </c>
      <c r="E171" s="41">
        <v>168</v>
      </c>
      <c r="F171">
        <v>17.09</v>
      </c>
      <c r="H171" s="5">
        <v>168</v>
      </c>
      <c r="I171" s="12">
        <f t="shared" si="6"/>
        <v>44</v>
      </c>
      <c r="J171" s="6">
        <f t="shared" si="7"/>
        <v>17.09</v>
      </c>
      <c r="K171" s="12">
        <f t="shared" si="8"/>
        <v>61.09</v>
      </c>
    </row>
    <row r="172" spans="2:11">
      <c r="B172" s="41">
        <v>169</v>
      </c>
      <c r="C172">
        <v>154</v>
      </c>
      <c r="D172" t="str">
        <f>VLOOKUP($B172,TablaSala[[Número de Orden]:[Cobro de la Orden]],2,FALSE)</f>
        <v>Sí</v>
      </c>
      <c r="E172" s="41">
        <v>169</v>
      </c>
      <c r="F172">
        <v>16.62</v>
      </c>
      <c r="H172" s="5">
        <v>169</v>
      </c>
      <c r="I172" s="12">
        <f t="shared" si="6"/>
        <v>154</v>
      </c>
      <c r="J172" s="6">
        <f t="shared" si="7"/>
        <v>16.62</v>
      </c>
      <c r="K172" s="12">
        <f t="shared" si="8"/>
        <v>170.62</v>
      </c>
    </row>
    <row r="173" spans="2:11">
      <c r="B173" s="41">
        <v>170</v>
      </c>
      <c r="C173">
        <v>243</v>
      </c>
      <c r="D173" t="str">
        <f>VLOOKUP($B173,TablaSala[[Número de Orden]:[Cobro de la Orden]],2,FALSE)</f>
        <v>Sí</v>
      </c>
      <c r="E173" s="41">
        <v>170</v>
      </c>
      <c r="F173">
        <v>25.98</v>
      </c>
      <c r="H173" s="5">
        <v>170</v>
      </c>
      <c r="I173" s="12">
        <f t="shared" si="6"/>
        <v>243</v>
      </c>
      <c r="J173" s="6">
        <f t="shared" si="7"/>
        <v>25.98</v>
      </c>
      <c r="K173" s="12">
        <f t="shared" si="8"/>
        <v>268.98</v>
      </c>
    </row>
    <row r="174" spans="2:11">
      <c r="B174" s="41">
        <v>171</v>
      </c>
      <c r="C174">
        <v>139</v>
      </c>
      <c r="D174" t="str">
        <f>VLOOKUP($B174,TablaSala[[Número de Orden]:[Cobro de la Orden]],2,FALSE)</f>
        <v>Sí</v>
      </c>
      <c r="E174" s="41">
        <v>171</v>
      </c>
      <c r="F174">
        <v>46.56</v>
      </c>
      <c r="H174" s="5">
        <v>171</v>
      </c>
      <c r="I174" s="12">
        <f t="shared" si="6"/>
        <v>139</v>
      </c>
      <c r="J174" s="6">
        <f t="shared" si="7"/>
        <v>46.56</v>
      </c>
      <c r="K174" s="12">
        <f t="shared" si="8"/>
        <v>185.56</v>
      </c>
    </row>
    <row r="175" spans="2:11">
      <c r="B175" s="41">
        <v>172</v>
      </c>
      <c r="C175">
        <v>68</v>
      </c>
      <c r="D175" t="str">
        <f>VLOOKUP($B175,TablaSala[[Número de Orden]:[Cobro de la Orden]],2,FALSE)</f>
        <v>Sí</v>
      </c>
      <c r="E175" s="41">
        <v>172</v>
      </c>
      <c r="F175">
        <v>45.17</v>
      </c>
      <c r="H175" s="5">
        <v>172</v>
      </c>
      <c r="I175" s="12">
        <f t="shared" si="6"/>
        <v>68</v>
      </c>
      <c r="J175" s="6">
        <f t="shared" si="7"/>
        <v>45.17</v>
      </c>
      <c r="K175" s="12">
        <f t="shared" si="8"/>
        <v>113.17</v>
      </c>
    </row>
    <row r="176" spans="2:11">
      <c r="B176" s="41">
        <v>173</v>
      </c>
      <c r="C176">
        <v>177</v>
      </c>
      <c r="D176" t="str">
        <f>VLOOKUP($B176,TablaSala[[Número de Orden]:[Cobro de la Orden]],2,FALSE)</f>
        <v>Sí</v>
      </c>
      <c r="E176" s="41">
        <v>173</v>
      </c>
      <c r="F176">
        <v>48.73</v>
      </c>
      <c r="H176" s="5">
        <v>173</v>
      </c>
      <c r="I176" s="12">
        <f t="shared" si="6"/>
        <v>177</v>
      </c>
      <c r="J176" s="6">
        <f t="shared" si="7"/>
        <v>48.73</v>
      </c>
      <c r="K176" s="12">
        <f t="shared" si="8"/>
        <v>225.73</v>
      </c>
    </row>
    <row r="177" spans="2:11">
      <c r="B177" s="41">
        <v>174</v>
      </c>
      <c r="C177">
        <v>60</v>
      </c>
      <c r="D177" t="str">
        <f>VLOOKUP($B177,TablaSala[[Número de Orden]:[Cobro de la Orden]],2,FALSE)</f>
        <v>Sí</v>
      </c>
      <c r="E177" s="41">
        <v>174</v>
      </c>
      <c r="F177">
        <v>48.24</v>
      </c>
      <c r="H177" s="5">
        <v>174</v>
      </c>
      <c r="I177" s="12">
        <f t="shared" si="6"/>
        <v>60</v>
      </c>
      <c r="J177" s="6">
        <f t="shared" si="7"/>
        <v>48.24</v>
      </c>
      <c r="K177" s="12">
        <f t="shared" si="8"/>
        <v>108.24000000000001</v>
      </c>
    </row>
    <row r="178" spans="2:11">
      <c r="B178" s="41">
        <v>175</v>
      </c>
      <c r="C178">
        <v>144</v>
      </c>
      <c r="D178" t="str">
        <f>VLOOKUP($B178,TablaSala[[Número de Orden]:[Cobro de la Orden]],2,FALSE)</f>
        <v>Sí</v>
      </c>
      <c r="E178" s="41">
        <v>175</v>
      </c>
      <c r="F178">
        <v>27.94</v>
      </c>
      <c r="H178" s="5">
        <v>175</v>
      </c>
      <c r="I178" s="12">
        <f t="shared" si="6"/>
        <v>144</v>
      </c>
      <c r="J178" s="6">
        <f t="shared" si="7"/>
        <v>27.94</v>
      </c>
      <c r="K178" s="12">
        <f t="shared" si="8"/>
        <v>171.94</v>
      </c>
    </row>
    <row r="179" spans="2:11">
      <c r="B179" s="41">
        <v>176</v>
      </c>
      <c r="C179">
        <v>63</v>
      </c>
      <c r="D179" t="str">
        <f>VLOOKUP($B179,TablaSala[[Número de Orden]:[Cobro de la Orden]],2,FALSE)</f>
        <v>Sí</v>
      </c>
      <c r="E179" s="41">
        <v>176</v>
      </c>
      <c r="F179">
        <v>30.5</v>
      </c>
      <c r="H179" s="5">
        <v>176</v>
      </c>
      <c r="I179" s="12">
        <f t="shared" si="6"/>
        <v>63</v>
      </c>
      <c r="J179" s="6">
        <f t="shared" si="7"/>
        <v>30.5</v>
      </c>
      <c r="K179" s="12">
        <f t="shared" si="8"/>
        <v>93.5</v>
      </c>
    </row>
    <row r="180" spans="2:11">
      <c r="B180" s="41">
        <v>177</v>
      </c>
      <c r="C180">
        <v>0</v>
      </c>
      <c r="D180" t="str">
        <f>VLOOKUP($B180,TablaSala[[Número de Orden]:[Cobro de la Orden]],2,FALSE)</f>
        <v>No</v>
      </c>
      <c r="E180" s="41">
        <v>177</v>
      </c>
      <c r="F180">
        <v>10.39</v>
      </c>
      <c r="H180" s="5">
        <v>177</v>
      </c>
      <c r="I180" s="12">
        <f t="shared" si="6"/>
        <v>0</v>
      </c>
      <c r="J180" s="6">
        <f t="shared" si="7"/>
        <v>10.39</v>
      </c>
      <c r="K180" s="12">
        <f t="shared" si="8"/>
        <v>0</v>
      </c>
    </row>
    <row r="181" spans="2:11">
      <c r="B181" s="41">
        <v>178</v>
      </c>
      <c r="C181">
        <v>208</v>
      </c>
      <c r="D181" t="str">
        <f>VLOOKUP($B181,TablaSala[[Número de Orden]:[Cobro de la Orden]],2,FALSE)</f>
        <v>Sí</v>
      </c>
      <c r="E181" s="41">
        <v>178</v>
      </c>
      <c r="F181">
        <v>31.6</v>
      </c>
      <c r="H181" s="5">
        <v>178</v>
      </c>
      <c r="I181" s="12">
        <f t="shared" si="6"/>
        <v>208</v>
      </c>
      <c r="J181" s="6">
        <f t="shared" si="7"/>
        <v>31.6</v>
      </c>
      <c r="K181" s="12">
        <f t="shared" si="8"/>
        <v>239.6</v>
      </c>
    </row>
    <row r="182" spans="2:11">
      <c r="B182" s="41">
        <v>179</v>
      </c>
      <c r="C182">
        <v>62</v>
      </c>
      <c r="D182" t="str">
        <f>VLOOKUP($B182,TablaSala[[Número de Orden]:[Cobro de la Orden]],2,FALSE)</f>
        <v>Sí</v>
      </c>
      <c r="E182" s="41">
        <v>179</v>
      </c>
      <c r="F182">
        <v>13.3</v>
      </c>
      <c r="H182" s="5">
        <v>179</v>
      </c>
      <c r="I182" s="12">
        <f t="shared" si="6"/>
        <v>62</v>
      </c>
      <c r="J182" s="6">
        <f t="shared" si="7"/>
        <v>13.3</v>
      </c>
      <c r="K182" s="12">
        <f t="shared" si="8"/>
        <v>75.3</v>
      </c>
    </row>
    <row r="183" spans="2:11">
      <c r="B183" s="41">
        <v>180</v>
      </c>
      <c r="C183">
        <v>166</v>
      </c>
      <c r="D183" t="str">
        <f>VLOOKUP($B183,TablaSala[[Número de Orden]:[Cobro de la Orden]],2,FALSE)</f>
        <v>Sí</v>
      </c>
      <c r="E183" s="41">
        <v>180</v>
      </c>
      <c r="F183">
        <v>46.61</v>
      </c>
      <c r="H183" s="5">
        <v>180</v>
      </c>
      <c r="I183" s="12">
        <f t="shared" si="6"/>
        <v>166</v>
      </c>
      <c r="J183" s="6">
        <f t="shared" si="7"/>
        <v>46.61</v>
      </c>
      <c r="K183" s="12">
        <f t="shared" si="8"/>
        <v>212.61</v>
      </c>
    </row>
    <row r="184" spans="2:11">
      <c r="B184" s="41">
        <v>181</v>
      </c>
      <c r="C184">
        <v>27</v>
      </c>
      <c r="D184" t="str">
        <f>VLOOKUP($B184,TablaSala[[Número de Orden]:[Cobro de la Orden]],2,FALSE)</f>
        <v>Sí</v>
      </c>
      <c r="E184" s="41">
        <v>181</v>
      </c>
      <c r="F184">
        <v>42.58</v>
      </c>
      <c r="H184" s="5">
        <v>181</v>
      </c>
      <c r="I184" s="12">
        <f t="shared" si="6"/>
        <v>27</v>
      </c>
      <c r="J184" s="6">
        <f t="shared" si="7"/>
        <v>42.58</v>
      </c>
      <c r="K184" s="12">
        <f t="shared" si="8"/>
        <v>69.58</v>
      </c>
    </row>
    <row r="185" spans="2:11">
      <c r="B185" s="41">
        <v>182</v>
      </c>
      <c r="C185">
        <v>38</v>
      </c>
      <c r="D185" t="str">
        <f>VLOOKUP($B185,TablaSala[[Número de Orden]:[Cobro de la Orden]],2,FALSE)</f>
        <v>Sí</v>
      </c>
      <c r="E185" s="41">
        <v>182</v>
      </c>
      <c r="F185">
        <v>38.36</v>
      </c>
      <c r="H185" s="5">
        <v>182</v>
      </c>
      <c r="I185" s="12">
        <f t="shared" si="6"/>
        <v>38</v>
      </c>
      <c r="J185" s="6">
        <f t="shared" si="7"/>
        <v>38.36</v>
      </c>
      <c r="K185" s="12">
        <f t="shared" si="8"/>
        <v>76.36</v>
      </c>
    </row>
    <row r="186" spans="2:11">
      <c r="B186" s="41">
        <v>183</v>
      </c>
      <c r="C186">
        <v>255</v>
      </c>
      <c r="D186" t="str">
        <f>VLOOKUP($B186,TablaSala[[Número de Orden]:[Cobro de la Orden]],2,FALSE)</f>
        <v>Sí</v>
      </c>
      <c r="E186" s="41">
        <v>183</v>
      </c>
      <c r="F186">
        <v>11.69</v>
      </c>
      <c r="H186" s="5">
        <v>183</v>
      </c>
      <c r="I186" s="12">
        <f t="shared" si="6"/>
        <v>255</v>
      </c>
      <c r="J186" s="6">
        <f t="shared" si="7"/>
        <v>11.69</v>
      </c>
      <c r="K186" s="12">
        <f t="shared" si="8"/>
        <v>266.69</v>
      </c>
    </row>
    <row r="187" spans="2:11">
      <c r="B187" s="41">
        <v>184</v>
      </c>
      <c r="C187">
        <v>205</v>
      </c>
      <c r="D187" t="str">
        <f>VLOOKUP($B187,TablaSala[[Número de Orden]:[Cobro de la Orden]],2,FALSE)</f>
        <v>Sí</v>
      </c>
      <c r="E187" s="41">
        <v>184</v>
      </c>
      <c r="F187">
        <v>24.24</v>
      </c>
      <c r="H187" s="5">
        <v>184</v>
      </c>
      <c r="I187" s="12">
        <f t="shared" si="6"/>
        <v>205</v>
      </c>
      <c r="J187" s="6">
        <f t="shared" si="7"/>
        <v>24.24</v>
      </c>
      <c r="K187" s="12">
        <f t="shared" si="8"/>
        <v>229.24</v>
      </c>
    </row>
    <row r="188" spans="2:11">
      <c r="B188" s="41">
        <v>185</v>
      </c>
      <c r="C188">
        <v>91</v>
      </c>
      <c r="D188" t="str">
        <f>VLOOKUP($B188,TablaSala[[Número de Orden]:[Cobro de la Orden]],2,FALSE)</f>
        <v>Sí</v>
      </c>
      <c r="E188" s="41">
        <v>185</v>
      </c>
      <c r="F188">
        <v>28.07</v>
      </c>
      <c r="H188" s="5">
        <v>185</v>
      </c>
      <c r="I188" s="12">
        <f t="shared" si="6"/>
        <v>91</v>
      </c>
      <c r="J188" s="6">
        <f t="shared" si="7"/>
        <v>28.07</v>
      </c>
      <c r="K188" s="12">
        <f t="shared" si="8"/>
        <v>119.07</v>
      </c>
    </row>
    <row r="189" spans="2:11">
      <c r="B189" s="41">
        <v>186</v>
      </c>
      <c r="C189">
        <v>270</v>
      </c>
      <c r="D189" t="str">
        <f>VLOOKUP($B189,TablaSala[[Número de Orden]:[Cobro de la Orden]],2,FALSE)</f>
        <v>Sí</v>
      </c>
      <c r="E189" s="41">
        <v>186</v>
      </c>
      <c r="F189">
        <v>17.55</v>
      </c>
      <c r="H189" s="5">
        <v>186</v>
      </c>
      <c r="I189" s="12">
        <f t="shared" si="6"/>
        <v>270</v>
      </c>
      <c r="J189" s="6">
        <f t="shared" si="7"/>
        <v>17.55</v>
      </c>
      <c r="K189" s="12">
        <f t="shared" si="8"/>
        <v>287.55</v>
      </c>
    </row>
    <row r="190" spans="2:11">
      <c r="B190" s="41">
        <v>187</v>
      </c>
      <c r="C190">
        <v>208</v>
      </c>
      <c r="D190" t="str">
        <f>VLOOKUP($B190,TablaSala[[Número de Orden]:[Cobro de la Orden]],2,FALSE)</f>
        <v>Sí</v>
      </c>
      <c r="E190" s="41">
        <v>187</v>
      </c>
      <c r="F190">
        <v>17.399999999999999</v>
      </c>
      <c r="H190" s="5">
        <v>187</v>
      </c>
      <c r="I190" s="12">
        <f t="shared" si="6"/>
        <v>208</v>
      </c>
      <c r="J190" s="6">
        <f t="shared" si="7"/>
        <v>17.399999999999999</v>
      </c>
      <c r="K190" s="12">
        <f t="shared" si="8"/>
        <v>225.4</v>
      </c>
    </row>
    <row r="191" spans="2:11">
      <c r="B191" s="41">
        <v>188</v>
      </c>
      <c r="C191">
        <v>0</v>
      </c>
      <c r="D191" t="str">
        <f>VLOOKUP($B191,TablaSala[[Número de Orden]:[Cobro de la Orden]],2,FALSE)</f>
        <v>No</v>
      </c>
      <c r="E191" s="41">
        <v>188</v>
      </c>
      <c r="F191">
        <v>13.95</v>
      </c>
      <c r="H191" s="5">
        <v>188</v>
      </c>
      <c r="I191" s="12">
        <f t="shared" si="6"/>
        <v>0</v>
      </c>
      <c r="J191" s="6">
        <f t="shared" si="7"/>
        <v>13.95</v>
      </c>
      <c r="K191" s="12">
        <f t="shared" si="8"/>
        <v>0</v>
      </c>
    </row>
    <row r="192" spans="2:11">
      <c r="B192" s="41">
        <v>189</v>
      </c>
      <c r="C192">
        <v>192</v>
      </c>
      <c r="D192" t="str">
        <f>VLOOKUP($B192,TablaSala[[Número de Orden]:[Cobro de la Orden]],2,FALSE)</f>
        <v>Sí</v>
      </c>
      <c r="E192" s="41">
        <v>189</v>
      </c>
      <c r="F192">
        <v>41.66</v>
      </c>
      <c r="H192" s="5">
        <v>189</v>
      </c>
      <c r="I192" s="12">
        <f t="shared" si="6"/>
        <v>192</v>
      </c>
      <c r="J192" s="6">
        <f t="shared" si="7"/>
        <v>41.66</v>
      </c>
      <c r="K192" s="12">
        <f t="shared" si="8"/>
        <v>233.66</v>
      </c>
    </row>
    <row r="193" spans="2:11">
      <c r="B193" s="41">
        <v>190</v>
      </c>
      <c r="C193">
        <v>202</v>
      </c>
      <c r="D193" t="str">
        <f>VLOOKUP($B193,TablaSala[[Número de Orden]:[Cobro de la Orden]],2,FALSE)</f>
        <v>Sí</v>
      </c>
      <c r="E193" s="41">
        <v>190</v>
      </c>
      <c r="F193">
        <v>38.880000000000003</v>
      </c>
      <c r="H193" s="5">
        <v>190</v>
      </c>
      <c r="I193" s="12">
        <f t="shared" si="6"/>
        <v>202</v>
      </c>
      <c r="J193" s="6">
        <f t="shared" si="7"/>
        <v>38.880000000000003</v>
      </c>
      <c r="K193" s="12">
        <f t="shared" si="8"/>
        <v>240.88</v>
      </c>
    </row>
    <row r="194" spans="2:11">
      <c r="B194" s="41">
        <v>191</v>
      </c>
      <c r="C194">
        <v>162</v>
      </c>
      <c r="D194" t="str">
        <f>VLOOKUP($B194,TablaSala[[Número de Orden]:[Cobro de la Orden]],2,FALSE)</f>
        <v>Sí</v>
      </c>
      <c r="E194" s="41">
        <v>191</v>
      </c>
      <c r="F194">
        <v>24.36</v>
      </c>
      <c r="H194" s="5">
        <v>191</v>
      </c>
      <c r="I194" s="12">
        <f t="shared" si="6"/>
        <v>162</v>
      </c>
      <c r="J194" s="6">
        <f t="shared" si="7"/>
        <v>24.36</v>
      </c>
      <c r="K194" s="12">
        <f t="shared" si="8"/>
        <v>186.36</v>
      </c>
    </row>
    <row r="195" spans="2:11">
      <c r="B195" s="41">
        <v>192</v>
      </c>
      <c r="C195">
        <v>75</v>
      </c>
      <c r="D195" t="str">
        <f>VLOOKUP($B195,TablaSala[[Número de Orden]:[Cobro de la Orden]],2,FALSE)</f>
        <v>Sí</v>
      </c>
      <c r="E195" s="41">
        <v>192</v>
      </c>
      <c r="F195">
        <v>15.99</v>
      </c>
      <c r="H195" s="5">
        <v>192</v>
      </c>
      <c r="I195" s="12">
        <f t="shared" si="6"/>
        <v>75</v>
      </c>
      <c r="J195" s="6">
        <f t="shared" si="7"/>
        <v>15.99</v>
      </c>
      <c r="K195" s="12">
        <f t="shared" si="8"/>
        <v>90.99</v>
      </c>
    </row>
    <row r="196" spans="2:11">
      <c r="B196" s="41">
        <v>193</v>
      </c>
      <c r="C196">
        <v>220</v>
      </c>
      <c r="D196" t="str">
        <f>VLOOKUP($B196,TablaSala[[Número de Orden]:[Cobro de la Orden]],2,FALSE)</f>
        <v>Sí</v>
      </c>
      <c r="E196" s="41">
        <v>193</v>
      </c>
      <c r="F196">
        <v>24.85</v>
      </c>
      <c r="H196" s="5">
        <v>193</v>
      </c>
      <c r="I196" s="12">
        <f t="shared" si="6"/>
        <v>220</v>
      </c>
      <c r="J196" s="6">
        <f t="shared" si="7"/>
        <v>24.85</v>
      </c>
      <c r="K196" s="12">
        <f t="shared" si="8"/>
        <v>244.85</v>
      </c>
    </row>
    <row r="197" spans="2:11">
      <c r="B197" s="41">
        <v>194</v>
      </c>
      <c r="C197">
        <v>96</v>
      </c>
      <c r="D197" t="str">
        <f>VLOOKUP($B197,TablaSala[[Número de Orden]:[Cobro de la Orden]],2,FALSE)</f>
        <v>Sí</v>
      </c>
      <c r="E197" s="41">
        <v>194</v>
      </c>
      <c r="F197">
        <v>11.41</v>
      </c>
      <c r="H197" s="5">
        <v>194</v>
      </c>
      <c r="I197" s="12">
        <f t="shared" ref="I197:I260" si="9">VLOOKUP(H197,$B$4:$C$770,2,FALSE)</f>
        <v>96</v>
      </c>
      <c r="J197" s="6">
        <f t="shared" ref="J197:J260" si="10">VLOOKUP(H197,$E$4:$F$770,2,FALSE)</f>
        <v>11.41</v>
      </c>
      <c r="K197" s="12">
        <f t="shared" ref="K197:K260" si="11">IF(D197="Sí",I197+J197,0)</f>
        <v>107.41</v>
      </c>
    </row>
    <row r="198" spans="2:11">
      <c r="B198" s="41">
        <v>195</v>
      </c>
      <c r="C198">
        <v>50</v>
      </c>
      <c r="D198" t="str">
        <f>VLOOKUP($B198,TablaSala[[Número de Orden]:[Cobro de la Orden]],2,FALSE)</f>
        <v>Sí</v>
      </c>
      <c r="E198" s="41">
        <v>195</v>
      </c>
      <c r="F198">
        <v>10.06</v>
      </c>
      <c r="H198" s="5">
        <v>195</v>
      </c>
      <c r="I198" s="12">
        <f t="shared" si="9"/>
        <v>50</v>
      </c>
      <c r="J198" s="6">
        <f t="shared" si="10"/>
        <v>10.06</v>
      </c>
      <c r="K198" s="12">
        <f t="shared" si="11"/>
        <v>60.06</v>
      </c>
    </row>
    <row r="199" spans="2:11">
      <c r="B199" s="41">
        <v>196</v>
      </c>
      <c r="C199">
        <v>191</v>
      </c>
      <c r="D199" t="str">
        <f>VLOOKUP($B199,TablaSala[[Número de Orden]:[Cobro de la Orden]],2,FALSE)</f>
        <v>Sí</v>
      </c>
      <c r="E199" s="41">
        <v>196</v>
      </c>
      <c r="F199">
        <v>42.65</v>
      </c>
      <c r="H199" s="5">
        <v>196</v>
      </c>
      <c r="I199" s="12">
        <f t="shared" si="9"/>
        <v>191</v>
      </c>
      <c r="J199" s="6">
        <f t="shared" si="10"/>
        <v>42.65</v>
      </c>
      <c r="K199" s="12">
        <f t="shared" si="11"/>
        <v>233.65</v>
      </c>
    </row>
    <row r="200" spans="2:11">
      <c r="B200" s="41">
        <v>197</v>
      </c>
      <c r="C200">
        <v>129</v>
      </c>
      <c r="D200" t="str">
        <f>VLOOKUP($B200,TablaSala[[Número de Orden]:[Cobro de la Orden]],2,FALSE)</f>
        <v>Sí</v>
      </c>
      <c r="E200" s="41">
        <v>197</v>
      </c>
      <c r="F200">
        <v>20.11</v>
      </c>
      <c r="H200" s="5">
        <v>197</v>
      </c>
      <c r="I200" s="12">
        <f t="shared" si="9"/>
        <v>129</v>
      </c>
      <c r="J200" s="6">
        <f t="shared" si="10"/>
        <v>20.11</v>
      </c>
      <c r="K200" s="12">
        <f t="shared" si="11"/>
        <v>149.11000000000001</v>
      </c>
    </row>
    <row r="201" spans="2:11">
      <c r="B201" s="41">
        <v>198</v>
      </c>
      <c r="C201">
        <v>54</v>
      </c>
      <c r="D201" t="str">
        <f>VLOOKUP($B201,TablaSala[[Número de Orden]:[Cobro de la Orden]],2,FALSE)</f>
        <v>Sí</v>
      </c>
      <c r="E201" s="41">
        <v>198</v>
      </c>
      <c r="F201">
        <v>36.72</v>
      </c>
      <c r="H201" s="5">
        <v>198</v>
      </c>
      <c r="I201" s="12">
        <f t="shared" si="9"/>
        <v>54</v>
      </c>
      <c r="J201" s="6">
        <f t="shared" si="10"/>
        <v>36.72</v>
      </c>
      <c r="K201" s="12">
        <f t="shared" si="11"/>
        <v>90.72</v>
      </c>
    </row>
    <row r="202" spans="2:11">
      <c r="B202" s="41">
        <v>199</v>
      </c>
      <c r="C202">
        <v>261</v>
      </c>
      <c r="D202" t="str">
        <f>VLOOKUP($B202,TablaSala[[Número de Orden]:[Cobro de la Orden]],2,FALSE)</f>
        <v>Sí</v>
      </c>
      <c r="E202" s="41">
        <v>199</v>
      </c>
      <c r="F202">
        <v>13.26</v>
      </c>
      <c r="H202" s="5">
        <v>199</v>
      </c>
      <c r="I202" s="12">
        <f t="shared" si="9"/>
        <v>261</v>
      </c>
      <c r="J202" s="6">
        <f t="shared" si="10"/>
        <v>13.26</v>
      </c>
      <c r="K202" s="12">
        <f t="shared" si="11"/>
        <v>274.26</v>
      </c>
    </row>
    <row r="203" spans="2:11">
      <c r="B203" s="41">
        <v>200</v>
      </c>
      <c r="C203">
        <v>88</v>
      </c>
      <c r="D203" t="str">
        <f>VLOOKUP($B203,TablaSala[[Número de Orden]:[Cobro de la Orden]],2,FALSE)</f>
        <v>Sí</v>
      </c>
      <c r="E203" s="41">
        <v>200</v>
      </c>
      <c r="F203">
        <v>48.73</v>
      </c>
      <c r="H203" s="5">
        <v>200</v>
      </c>
      <c r="I203" s="12">
        <f t="shared" si="9"/>
        <v>88</v>
      </c>
      <c r="J203" s="6">
        <f t="shared" si="10"/>
        <v>48.73</v>
      </c>
      <c r="K203" s="12">
        <f t="shared" si="11"/>
        <v>136.72999999999999</v>
      </c>
    </row>
    <row r="204" spans="2:11">
      <c r="B204" s="41">
        <v>201</v>
      </c>
      <c r="C204">
        <v>72</v>
      </c>
      <c r="D204" t="str">
        <f>VLOOKUP($B204,TablaSala[[Número de Orden]:[Cobro de la Orden]],2,FALSE)</f>
        <v>Sí</v>
      </c>
      <c r="E204" s="41">
        <v>201</v>
      </c>
      <c r="F204">
        <v>19.84</v>
      </c>
      <c r="H204" s="5">
        <v>201</v>
      </c>
      <c r="I204" s="12">
        <f t="shared" si="9"/>
        <v>72</v>
      </c>
      <c r="J204" s="6">
        <f t="shared" si="10"/>
        <v>19.84</v>
      </c>
      <c r="K204" s="12">
        <f t="shared" si="11"/>
        <v>91.84</v>
      </c>
    </row>
    <row r="205" spans="2:11">
      <c r="B205" s="41">
        <v>202</v>
      </c>
      <c r="C205">
        <v>0</v>
      </c>
      <c r="D205" t="str">
        <f>VLOOKUP($B205,TablaSala[[Número de Orden]:[Cobro de la Orden]],2,FALSE)</f>
        <v>No</v>
      </c>
      <c r="E205" s="41">
        <v>202</v>
      </c>
      <c r="F205">
        <v>24.19</v>
      </c>
      <c r="H205" s="5">
        <v>202</v>
      </c>
      <c r="I205" s="12">
        <f t="shared" si="9"/>
        <v>0</v>
      </c>
      <c r="J205" s="6">
        <f t="shared" si="10"/>
        <v>24.19</v>
      </c>
      <c r="K205" s="12">
        <f t="shared" si="11"/>
        <v>0</v>
      </c>
    </row>
    <row r="206" spans="2:11">
      <c r="B206" s="41">
        <v>203</v>
      </c>
      <c r="C206">
        <v>0</v>
      </c>
      <c r="D206" t="str">
        <f>VLOOKUP($B206,TablaSala[[Número de Orden]:[Cobro de la Orden]],2,FALSE)</f>
        <v>No</v>
      </c>
      <c r="E206" s="41">
        <v>203</v>
      </c>
      <c r="F206">
        <v>40.19</v>
      </c>
      <c r="H206" s="5">
        <v>203</v>
      </c>
      <c r="I206" s="12">
        <f t="shared" si="9"/>
        <v>0</v>
      </c>
      <c r="J206" s="6">
        <f t="shared" si="10"/>
        <v>40.19</v>
      </c>
      <c r="K206" s="12">
        <f t="shared" si="11"/>
        <v>0</v>
      </c>
    </row>
    <row r="207" spans="2:11">
      <c r="B207" s="41">
        <v>204</v>
      </c>
      <c r="C207">
        <v>48</v>
      </c>
      <c r="D207" t="str">
        <f>VLOOKUP($B207,TablaSala[[Número de Orden]:[Cobro de la Orden]],2,FALSE)</f>
        <v>Sí</v>
      </c>
      <c r="E207" s="41">
        <v>204</v>
      </c>
      <c r="F207">
        <v>49.56</v>
      </c>
      <c r="H207" s="5">
        <v>204</v>
      </c>
      <c r="I207" s="12">
        <f t="shared" si="9"/>
        <v>48</v>
      </c>
      <c r="J207" s="6">
        <f t="shared" si="10"/>
        <v>49.56</v>
      </c>
      <c r="K207" s="12">
        <f t="shared" si="11"/>
        <v>97.56</v>
      </c>
    </row>
    <row r="208" spans="2:11">
      <c r="B208" s="41">
        <v>205</v>
      </c>
      <c r="C208">
        <v>61</v>
      </c>
      <c r="D208" t="str">
        <f>VLOOKUP($B208,TablaSala[[Número de Orden]:[Cobro de la Orden]],2,FALSE)</f>
        <v>Sí</v>
      </c>
      <c r="E208" s="41">
        <v>205</v>
      </c>
      <c r="F208">
        <v>26.49</v>
      </c>
      <c r="H208" s="5">
        <v>205</v>
      </c>
      <c r="I208" s="12">
        <f t="shared" si="9"/>
        <v>61</v>
      </c>
      <c r="J208" s="6">
        <f t="shared" si="10"/>
        <v>26.49</v>
      </c>
      <c r="K208" s="12">
        <f t="shared" si="11"/>
        <v>87.49</v>
      </c>
    </row>
    <row r="209" spans="2:11">
      <c r="B209" s="41">
        <v>206</v>
      </c>
      <c r="C209">
        <v>30</v>
      </c>
      <c r="D209" t="str">
        <f>VLOOKUP($B209,TablaSala[[Número de Orden]:[Cobro de la Orden]],2,FALSE)</f>
        <v>Sí</v>
      </c>
      <c r="E209" s="41">
        <v>206</v>
      </c>
      <c r="F209">
        <v>36.96</v>
      </c>
      <c r="H209" s="5">
        <v>206</v>
      </c>
      <c r="I209" s="12">
        <f t="shared" si="9"/>
        <v>30</v>
      </c>
      <c r="J209" s="6">
        <f t="shared" si="10"/>
        <v>36.96</v>
      </c>
      <c r="K209" s="12">
        <f t="shared" si="11"/>
        <v>66.960000000000008</v>
      </c>
    </row>
    <row r="210" spans="2:11">
      <c r="B210" s="41">
        <v>207</v>
      </c>
      <c r="C210">
        <v>0</v>
      </c>
      <c r="D210" t="str">
        <f>VLOOKUP($B210,TablaSala[[Número de Orden]:[Cobro de la Orden]],2,FALSE)</f>
        <v>No</v>
      </c>
      <c r="E210" s="41">
        <v>207</v>
      </c>
      <c r="F210">
        <v>46.54</v>
      </c>
      <c r="H210" s="5">
        <v>207</v>
      </c>
      <c r="I210" s="12">
        <f t="shared" si="9"/>
        <v>0</v>
      </c>
      <c r="J210" s="6">
        <f t="shared" si="10"/>
        <v>46.54</v>
      </c>
      <c r="K210" s="12">
        <f t="shared" si="11"/>
        <v>0</v>
      </c>
    </row>
    <row r="211" spans="2:11">
      <c r="B211" s="41">
        <v>208</v>
      </c>
      <c r="C211">
        <v>180</v>
      </c>
      <c r="D211" t="str">
        <f>VLOOKUP($B211,TablaSala[[Número de Orden]:[Cobro de la Orden]],2,FALSE)</f>
        <v>Sí</v>
      </c>
      <c r="E211" s="41">
        <v>208</v>
      </c>
      <c r="F211">
        <v>36.700000000000003</v>
      </c>
      <c r="H211" s="5">
        <v>208</v>
      </c>
      <c r="I211" s="12">
        <f t="shared" si="9"/>
        <v>180</v>
      </c>
      <c r="J211" s="6">
        <f t="shared" si="10"/>
        <v>36.700000000000003</v>
      </c>
      <c r="K211" s="12">
        <f t="shared" si="11"/>
        <v>216.7</v>
      </c>
    </row>
    <row r="212" spans="2:11">
      <c r="B212" s="41">
        <v>209</v>
      </c>
      <c r="C212">
        <v>0</v>
      </c>
      <c r="D212" t="str">
        <f>VLOOKUP($B212,TablaSala[[Número de Orden]:[Cobro de la Orden]],2,FALSE)</f>
        <v>No</v>
      </c>
      <c r="E212" s="41">
        <v>209</v>
      </c>
      <c r="F212">
        <v>34.49</v>
      </c>
      <c r="H212" s="5">
        <v>209</v>
      </c>
      <c r="I212" s="12">
        <f t="shared" si="9"/>
        <v>0</v>
      </c>
      <c r="J212" s="6">
        <f t="shared" si="10"/>
        <v>34.49</v>
      </c>
      <c r="K212" s="12">
        <f t="shared" si="11"/>
        <v>0</v>
      </c>
    </row>
    <row r="213" spans="2:11">
      <c r="B213" s="41">
        <v>210</v>
      </c>
      <c r="C213">
        <v>0</v>
      </c>
      <c r="D213" t="str">
        <f>VLOOKUP($B213,TablaSala[[Número de Orden]:[Cobro de la Orden]],2,FALSE)</f>
        <v>No</v>
      </c>
      <c r="E213" s="41">
        <v>210</v>
      </c>
      <c r="F213">
        <v>14.67</v>
      </c>
      <c r="H213" s="5">
        <v>210</v>
      </c>
      <c r="I213" s="12">
        <f t="shared" si="9"/>
        <v>0</v>
      </c>
      <c r="J213" s="6">
        <f t="shared" si="10"/>
        <v>14.67</v>
      </c>
      <c r="K213" s="12">
        <f t="shared" si="11"/>
        <v>0</v>
      </c>
    </row>
    <row r="214" spans="2:11">
      <c r="B214" s="41">
        <v>211</v>
      </c>
      <c r="C214">
        <v>0</v>
      </c>
      <c r="D214" t="str">
        <f>VLOOKUP($B214,TablaSala[[Número de Orden]:[Cobro de la Orden]],2,FALSE)</f>
        <v>No</v>
      </c>
      <c r="E214" s="41">
        <v>211</v>
      </c>
      <c r="F214">
        <v>11.13</v>
      </c>
      <c r="H214" s="5">
        <v>211</v>
      </c>
      <c r="I214" s="12">
        <f t="shared" si="9"/>
        <v>0</v>
      </c>
      <c r="J214" s="6">
        <f t="shared" si="10"/>
        <v>11.13</v>
      </c>
      <c r="K214" s="12">
        <f t="shared" si="11"/>
        <v>0</v>
      </c>
    </row>
    <row r="215" spans="2:11">
      <c r="B215" s="41">
        <v>212</v>
      </c>
      <c r="C215">
        <v>0</v>
      </c>
      <c r="D215" t="str">
        <f>VLOOKUP($B215,TablaSala[[Número de Orden]:[Cobro de la Orden]],2,FALSE)</f>
        <v>No</v>
      </c>
      <c r="E215" s="41">
        <v>212</v>
      </c>
      <c r="F215">
        <v>18.850000000000001</v>
      </c>
      <c r="H215" s="5">
        <v>212</v>
      </c>
      <c r="I215" s="12">
        <f t="shared" si="9"/>
        <v>0</v>
      </c>
      <c r="J215" s="6">
        <f t="shared" si="10"/>
        <v>18.850000000000001</v>
      </c>
      <c r="K215" s="12">
        <f t="shared" si="11"/>
        <v>0</v>
      </c>
    </row>
    <row r="216" spans="2:11">
      <c r="B216" s="41">
        <v>213</v>
      </c>
      <c r="C216">
        <v>87</v>
      </c>
      <c r="D216" t="str">
        <f>VLOOKUP($B216,TablaSala[[Número de Orden]:[Cobro de la Orden]],2,FALSE)</f>
        <v>Sí</v>
      </c>
      <c r="E216" s="41">
        <v>213</v>
      </c>
      <c r="F216">
        <v>28.1</v>
      </c>
      <c r="H216" s="5">
        <v>213</v>
      </c>
      <c r="I216" s="12">
        <f t="shared" si="9"/>
        <v>87</v>
      </c>
      <c r="J216" s="6">
        <f t="shared" si="10"/>
        <v>28.1</v>
      </c>
      <c r="K216" s="12">
        <f t="shared" si="11"/>
        <v>115.1</v>
      </c>
    </row>
    <row r="217" spans="2:11">
      <c r="B217" s="41">
        <v>214</v>
      </c>
      <c r="C217">
        <v>228</v>
      </c>
      <c r="D217" t="str">
        <f>VLOOKUP($B217,TablaSala[[Número de Orden]:[Cobro de la Orden]],2,FALSE)</f>
        <v>Sí</v>
      </c>
      <c r="E217" s="41">
        <v>214</v>
      </c>
      <c r="F217">
        <v>33.39</v>
      </c>
      <c r="H217" s="5">
        <v>214</v>
      </c>
      <c r="I217" s="12">
        <f t="shared" si="9"/>
        <v>228</v>
      </c>
      <c r="J217" s="6">
        <f t="shared" si="10"/>
        <v>33.39</v>
      </c>
      <c r="K217" s="12">
        <f t="shared" si="11"/>
        <v>261.39</v>
      </c>
    </row>
    <row r="218" spans="2:11">
      <c r="B218" s="41">
        <v>215</v>
      </c>
      <c r="C218">
        <v>158</v>
      </c>
      <c r="D218" t="str">
        <f>VLOOKUP($B218,TablaSala[[Número de Orden]:[Cobro de la Orden]],2,FALSE)</f>
        <v>Sí</v>
      </c>
      <c r="E218" s="41">
        <v>215</v>
      </c>
      <c r="F218">
        <v>35.64</v>
      </c>
      <c r="H218" s="5">
        <v>215</v>
      </c>
      <c r="I218" s="12">
        <f t="shared" si="9"/>
        <v>158</v>
      </c>
      <c r="J218" s="6">
        <f t="shared" si="10"/>
        <v>35.64</v>
      </c>
      <c r="K218" s="12">
        <f t="shared" si="11"/>
        <v>193.64</v>
      </c>
    </row>
    <row r="219" spans="2:11">
      <c r="B219" s="41">
        <v>216</v>
      </c>
      <c r="C219">
        <v>142</v>
      </c>
      <c r="D219" t="str">
        <f>VLOOKUP($B219,TablaSala[[Número de Orden]:[Cobro de la Orden]],2,FALSE)</f>
        <v>Sí</v>
      </c>
      <c r="E219" s="41">
        <v>216</v>
      </c>
      <c r="F219">
        <v>35.69</v>
      </c>
      <c r="H219" s="5">
        <v>216</v>
      </c>
      <c r="I219" s="12">
        <f t="shared" si="9"/>
        <v>142</v>
      </c>
      <c r="J219" s="6">
        <f t="shared" si="10"/>
        <v>35.69</v>
      </c>
      <c r="K219" s="12">
        <f t="shared" si="11"/>
        <v>177.69</v>
      </c>
    </row>
    <row r="220" spans="2:11">
      <c r="B220" s="41">
        <v>217</v>
      </c>
      <c r="C220">
        <v>96</v>
      </c>
      <c r="D220" t="str">
        <f>VLOOKUP($B220,TablaSala[[Número de Orden]:[Cobro de la Orden]],2,FALSE)</f>
        <v>Sí</v>
      </c>
      <c r="E220" s="41">
        <v>217</v>
      </c>
      <c r="F220">
        <v>31.17</v>
      </c>
      <c r="H220" s="5">
        <v>217</v>
      </c>
      <c r="I220" s="12">
        <f t="shared" si="9"/>
        <v>96</v>
      </c>
      <c r="J220" s="6">
        <f t="shared" si="10"/>
        <v>31.17</v>
      </c>
      <c r="K220" s="12">
        <f t="shared" si="11"/>
        <v>127.17</v>
      </c>
    </row>
    <row r="221" spans="2:11">
      <c r="B221" s="41">
        <v>218</v>
      </c>
      <c r="C221">
        <v>184</v>
      </c>
      <c r="D221" t="str">
        <f>VLOOKUP($B221,TablaSala[[Número de Orden]:[Cobro de la Orden]],2,FALSE)</f>
        <v>Sí</v>
      </c>
      <c r="E221" s="41">
        <v>218</v>
      </c>
      <c r="F221">
        <v>23.34</v>
      </c>
      <c r="H221" s="5">
        <v>218</v>
      </c>
      <c r="I221" s="12">
        <f t="shared" si="9"/>
        <v>184</v>
      </c>
      <c r="J221" s="6">
        <f t="shared" si="10"/>
        <v>23.34</v>
      </c>
      <c r="K221" s="12">
        <f t="shared" si="11"/>
        <v>207.34</v>
      </c>
    </row>
    <row r="222" spans="2:11">
      <c r="B222" s="41">
        <v>219</v>
      </c>
      <c r="C222">
        <v>139</v>
      </c>
      <c r="D222" t="str">
        <f>VLOOKUP($B222,TablaSala[[Número de Orden]:[Cobro de la Orden]],2,FALSE)</f>
        <v>Sí</v>
      </c>
      <c r="E222" s="41">
        <v>219</v>
      </c>
      <c r="F222">
        <v>46.96</v>
      </c>
      <c r="H222" s="5">
        <v>219</v>
      </c>
      <c r="I222" s="12">
        <f t="shared" si="9"/>
        <v>139</v>
      </c>
      <c r="J222" s="6">
        <f t="shared" si="10"/>
        <v>46.96</v>
      </c>
      <c r="K222" s="12">
        <f t="shared" si="11"/>
        <v>185.96</v>
      </c>
    </row>
    <row r="223" spans="2:11">
      <c r="B223" s="41">
        <v>220</v>
      </c>
      <c r="C223">
        <v>24</v>
      </c>
      <c r="D223" t="str">
        <f>VLOOKUP($B223,TablaSala[[Número de Orden]:[Cobro de la Orden]],2,FALSE)</f>
        <v>Sí</v>
      </c>
      <c r="E223" s="41">
        <v>220</v>
      </c>
      <c r="F223">
        <v>48.5</v>
      </c>
      <c r="H223" s="5">
        <v>220</v>
      </c>
      <c r="I223" s="12">
        <f t="shared" si="9"/>
        <v>24</v>
      </c>
      <c r="J223" s="6">
        <f t="shared" si="10"/>
        <v>48.5</v>
      </c>
      <c r="K223" s="12">
        <f t="shared" si="11"/>
        <v>72.5</v>
      </c>
    </row>
    <row r="224" spans="2:11">
      <c r="B224" s="41">
        <v>221</v>
      </c>
      <c r="C224">
        <v>0</v>
      </c>
      <c r="D224" t="str">
        <f>VLOOKUP($B224,TablaSala[[Número de Orden]:[Cobro de la Orden]],2,FALSE)</f>
        <v>No</v>
      </c>
      <c r="E224" s="41">
        <v>221</v>
      </c>
      <c r="F224">
        <v>17.829999999999998</v>
      </c>
      <c r="H224" s="5">
        <v>221</v>
      </c>
      <c r="I224" s="12">
        <f t="shared" si="9"/>
        <v>0</v>
      </c>
      <c r="J224" s="6">
        <f t="shared" si="10"/>
        <v>17.829999999999998</v>
      </c>
      <c r="K224" s="12">
        <f t="shared" si="11"/>
        <v>0</v>
      </c>
    </row>
    <row r="225" spans="2:11">
      <c r="B225" s="41">
        <v>222</v>
      </c>
      <c r="C225">
        <v>97</v>
      </c>
      <c r="D225" t="str">
        <f>VLOOKUP($B225,TablaSala[[Número de Orden]:[Cobro de la Orden]],2,FALSE)</f>
        <v>Sí</v>
      </c>
      <c r="E225" s="41">
        <v>222</v>
      </c>
      <c r="F225">
        <v>32.58</v>
      </c>
      <c r="H225" s="5">
        <v>222</v>
      </c>
      <c r="I225" s="12">
        <f t="shared" si="9"/>
        <v>97</v>
      </c>
      <c r="J225" s="6">
        <f t="shared" si="10"/>
        <v>32.58</v>
      </c>
      <c r="K225" s="12">
        <f t="shared" si="11"/>
        <v>129.57999999999998</v>
      </c>
    </row>
    <row r="226" spans="2:11">
      <c r="B226" s="41">
        <v>223</v>
      </c>
      <c r="C226">
        <v>32</v>
      </c>
      <c r="D226" t="str">
        <f>VLOOKUP($B226,TablaSala[[Número de Orden]:[Cobro de la Orden]],2,FALSE)</f>
        <v>Sí</v>
      </c>
      <c r="E226" s="41">
        <v>223</v>
      </c>
      <c r="F226">
        <v>49.62</v>
      </c>
      <c r="H226" s="5">
        <v>223</v>
      </c>
      <c r="I226" s="12">
        <f t="shared" si="9"/>
        <v>32</v>
      </c>
      <c r="J226" s="6">
        <f t="shared" si="10"/>
        <v>49.62</v>
      </c>
      <c r="K226" s="12">
        <f t="shared" si="11"/>
        <v>81.62</v>
      </c>
    </row>
    <row r="227" spans="2:11">
      <c r="B227" s="41">
        <v>224</v>
      </c>
      <c r="C227">
        <v>52</v>
      </c>
      <c r="D227" t="str">
        <f>VLOOKUP($B227,TablaSala[[Número de Orden]:[Cobro de la Orden]],2,FALSE)</f>
        <v>Sí</v>
      </c>
      <c r="E227" s="41">
        <v>224</v>
      </c>
      <c r="F227">
        <v>17.61</v>
      </c>
      <c r="H227" s="5">
        <v>224</v>
      </c>
      <c r="I227" s="12">
        <f t="shared" si="9"/>
        <v>52</v>
      </c>
      <c r="J227" s="6">
        <f t="shared" si="10"/>
        <v>17.61</v>
      </c>
      <c r="K227" s="12">
        <f t="shared" si="11"/>
        <v>69.61</v>
      </c>
    </row>
    <row r="228" spans="2:11">
      <c r="B228" s="41">
        <v>225</v>
      </c>
      <c r="C228">
        <v>0</v>
      </c>
      <c r="D228" t="str">
        <f>VLOOKUP($B228,TablaSala[[Número de Orden]:[Cobro de la Orden]],2,FALSE)</f>
        <v>No</v>
      </c>
      <c r="E228" s="41">
        <v>225</v>
      </c>
      <c r="F228">
        <v>35.020000000000003</v>
      </c>
      <c r="H228" s="5">
        <v>225</v>
      </c>
      <c r="I228" s="12">
        <f t="shared" si="9"/>
        <v>0</v>
      </c>
      <c r="J228" s="6">
        <f t="shared" si="10"/>
        <v>35.020000000000003</v>
      </c>
      <c r="K228" s="12">
        <f t="shared" si="11"/>
        <v>0</v>
      </c>
    </row>
    <row r="229" spans="2:11">
      <c r="B229" s="41">
        <v>226</v>
      </c>
      <c r="C229">
        <v>171</v>
      </c>
      <c r="D229" t="str">
        <f>VLOOKUP($B229,TablaSala[[Número de Orden]:[Cobro de la Orden]],2,FALSE)</f>
        <v>Sí</v>
      </c>
      <c r="E229" s="41">
        <v>226</v>
      </c>
      <c r="F229">
        <v>39.479999999999997</v>
      </c>
      <c r="H229" s="5">
        <v>226</v>
      </c>
      <c r="I229" s="12">
        <f t="shared" si="9"/>
        <v>171</v>
      </c>
      <c r="J229" s="6">
        <f t="shared" si="10"/>
        <v>39.479999999999997</v>
      </c>
      <c r="K229" s="12">
        <f t="shared" si="11"/>
        <v>210.48</v>
      </c>
    </row>
    <row r="230" spans="2:11">
      <c r="B230" s="41">
        <v>227</v>
      </c>
      <c r="C230">
        <v>211</v>
      </c>
      <c r="D230" t="str">
        <f>VLOOKUP($B230,TablaSala[[Número de Orden]:[Cobro de la Orden]],2,FALSE)</f>
        <v>Sí</v>
      </c>
      <c r="E230" s="41">
        <v>227</v>
      </c>
      <c r="F230">
        <v>41.05</v>
      </c>
      <c r="H230" s="5">
        <v>227</v>
      </c>
      <c r="I230" s="12">
        <f t="shared" si="9"/>
        <v>211</v>
      </c>
      <c r="J230" s="6">
        <f t="shared" si="10"/>
        <v>41.05</v>
      </c>
      <c r="K230" s="12">
        <f t="shared" si="11"/>
        <v>252.05</v>
      </c>
    </row>
    <row r="231" spans="2:11">
      <c r="B231" s="41">
        <v>228</v>
      </c>
      <c r="C231">
        <v>69</v>
      </c>
      <c r="D231" t="str">
        <f>VLOOKUP($B231,TablaSala[[Número de Orden]:[Cobro de la Orden]],2,FALSE)</f>
        <v>Sí</v>
      </c>
      <c r="E231" s="41">
        <v>228</v>
      </c>
      <c r="F231">
        <v>10.66</v>
      </c>
      <c r="H231" s="5">
        <v>228</v>
      </c>
      <c r="I231" s="12">
        <f t="shared" si="9"/>
        <v>69</v>
      </c>
      <c r="J231" s="6">
        <f t="shared" si="10"/>
        <v>10.66</v>
      </c>
      <c r="K231" s="12">
        <f t="shared" si="11"/>
        <v>79.66</v>
      </c>
    </row>
    <row r="232" spans="2:11">
      <c r="B232" s="41">
        <v>229</v>
      </c>
      <c r="C232">
        <v>0</v>
      </c>
      <c r="D232" t="str">
        <f>VLOOKUP($B232,TablaSala[[Número de Orden]:[Cobro de la Orden]],2,FALSE)</f>
        <v>No</v>
      </c>
      <c r="E232" s="41">
        <v>229</v>
      </c>
      <c r="F232">
        <v>28.58</v>
      </c>
      <c r="H232" s="5">
        <v>229</v>
      </c>
      <c r="I232" s="12">
        <f t="shared" si="9"/>
        <v>0</v>
      </c>
      <c r="J232" s="6">
        <f t="shared" si="10"/>
        <v>28.58</v>
      </c>
      <c r="K232" s="12">
        <f t="shared" si="11"/>
        <v>0</v>
      </c>
    </row>
    <row r="233" spans="2:11">
      <c r="B233" s="41">
        <v>230</v>
      </c>
      <c r="C233">
        <v>214</v>
      </c>
      <c r="D233" t="str">
        <f>VLOOKUP($B233,TablaSala[[Número de Orden]:[Cobro de la Orden]],2,FALSE)</f>
        <v>Sí</v>
      </c>
      <c r="E233" s="41">
        <v>230</v>
      </c>
      <c r="F233">
        <v>15.84</v>
      </c>
      <c r="H233" s="5">
        <v>230</v>
      </c>
      <c r="I233" s="12">
        <f t="shared" si="9"/>
        <v>214</v>
      </c>
      <c r="J233" s="6">
        <f t="shared" si="10"/>
        <v>15.84</v>
      </c>
      <c r="K233" s="12">
        <f t="shared" si="11"/>
        <v>229.84</v>
      </c>
    </row>
    <row r="234" spans="2:11">
      <c r="B234" s="41">
        <v>231</v>
      </c>
      <c r="C234">
        <v>0</v>
      </c>
      <c r="D234" t="str">
        <f>VLOOKUP($B234,TablaSala[[Número de Orden]:[Cobro de la Orden]],2,FALSE)</f>
        <v>No</v>
      </c>
      <c r="E234" s="41">
        <v>231</v>
      </c>
      <c r="F234">
        <v>49.1</v>
      </c>
      <c r="H234" s="5">
        <v>231</v>
      </c>
      <c r="I234" s="12">
        <f t="shared" si="9"/>
        <v>0</v>
      </c>
      <c r="J234" s="6">
        <f t="shared" si="10"/>
        <v>49.1</v>
      </c>
      <c r="K234" s="12">
        <f t="shared" si="11"/>
        <v>0</v>
      </c>
    </row>
    <row r="235" spans="2:11">
      <c r="B235" s="41">
        <v>232</v>
      </c>
      <c r="C235">
        <v>0</v>
      </c>
      <c r="D235" t="str">
        <f>VLOOKUP($B235,TablaSala[[Número de Orden]:[Cobro de la Orden]],2,FALSE)</f>
        <v>No</v>
      </c>
      <c r="E235" s="41">
        <v>232</v>
      </c>
      <c r="F235">
        <v>15.43</v>
      </c>
      <c r="H235" s="5">
        <v>232</v>
      </c>
      <c r="I235" s="12">
        <f t="shared" si="9"/>
        <v>0</v>
      </c>
      <c r="J235" s="6">
        <f t="shared" si="10"/>
        <v>15.43</v>
      </c>
      <c r="K235" s="12">
        <f t="shared" si="11"/>
        <v>0</v>
      </c>
    </row>
    <row r="236" spans="2:11">
      <c r="B236" s="41">
        <v>233</v>
      </c>
      <c r="C236">
        <v>38</v>
      </c>
      <c r="D236" t="str">
        <f>VLOOKUP($B236,TablaSala[[Número de Orden]:[Cobro de la Orden]],2,FALSE)</f>
        <v>Sí</v>
      </c>
      <c r="E236" s="41">
        <v>233</v>
      </c>
      <c r="F236">
        <v>45.64</v>
      </c>
      <c r="H236" s="5">
        <v>233</v>
      </c>
      <c r="I236" s="12">
        <f t="shared" si="9"/>
        <v>38</v>
      </c>
      <c r="J236" s="6">
        <f t="shared" si="10"/>
        <v>45.64</v>
      </c>
      <c r="K236" s="12">
        <f t="shared" si="11"/>
        <v>83.64</v>
      </c>
    </row>
    <row r="237" spans="2:11">
      <c r="B237" s="41">
        <v>234</v>
      </c>
      <c r="C237">
        <v>225</v>
      </c>
      <c r="D237" t="str">
        <f>VLOOKUP($B237,TablaSala[[Número de Orden]:[Cobro de la Orden]],2,FALSE)</f>
        <v>Sí</v>
      </c>
      <c r="E237" s="41">
        <v>234</v>
      </c>
      <c r="F237">
        <v>10.220000000000001</v>
      </c>
      <c r="H237" s="5">
        <v>234</v>
      </c>
      <c r="I237" s="12">
        <f t="shared" si="9"/>
        <v>225</v>
      </c>
      <c r="J237" s="6">
        <f t="shared" si="10"/>
        <v>10.220000000000001</v>
      </c>
      <c r="K237" s="12">
        <f t="shared" si="11"/>
        <v>235.22</v>
      </c>
    </row>
    <row r="238" spans="2:11">
      <c r="B238" s="41">
        <v>235</v>
      </c>
      <c r="C238">
        <v>33</v>
      </c>
      <c r="D238" t="str">
        <f>VLOOKUP($B238,TablaSala[[Número de Orden]:[Cobro de la Orden]],2,FALSE)</f>
        <v>Sí</v>
      </c>
      <c r="E238" s="41">
        <v>235</v>
      </c>
      <c r="F238">
        <v>26.37</v>
      </c>
      <c r="H238" s="5">
        <v>235</v>
      </c>
      <c r="I238" s="12">
        <f t="shared" si="9"/>
        <v>33</v>
      </c>
      <c r="J238" s="6">
        <f t="shared" si="10"/>
        <v>26.37</v>
      </c>
      <c r="K238" s="12">
        <f t="shared" si="11"/>
        <v>59.370000000000005</v>
      </c>
    </row>
    <row r="239" spans="2:11">
      <c r="B239" s="41">
        <v>236</v>
      </c>
      <c r="C239">
        <v>0</v>
      </c>
      <c r="D239" t="str">
        <f>VLOOKUP($B239,TablaSala[[Número de Orden]:[Cobro de la Orden]],2,FALSE)</f>
        <v>No</v>
      </c>
      <c r="E239" s="41">
        <v>236</v>
      </c>
      <c r="F239">
        <v>39.81</v>
      </c>
      <c r="H239" s="5">
        <v>236</v>
      </c>
      <c r="I239" s="12">
        <f t="shared" si="9"/>
        <v>0</v>
      </c>
      <c r="J239" s="6">
        <f t="shared" si="10"/>
        <v>39.81</v>
      </c>
      <c r="K239" s="12">
        <f t="shared" si="11"/>
        <v>0</v>
      </c>
    </row>
    <row r="240" spans="2:11">
      <c r="B240" s="41">
        <v>237</v>
      </c>
      <c r="C240">
        <v>106</v>
      </c>
      <c r="D240" t="str">
        <f>VLOOKUP($B240,TablaSala[[Número de Orden]:[Cobro de la Orden]],2,FALSE)</f>
        <v>Sí</v>
      </c>
      <c r="E240" s="41">
        <v>237</v>
      </c>
      <c r="F240">
        <v>13.15</v>
      </c>
      <c r="H240" s="5">
        <v>237</v>
      </c>
      <c r="I240" s="12">
        <f t="shared" si="9"/>
        <v>106</v>
      </c>
      <c r="J240" s="6">
        <f t="shared" si="10"/>
        <v>13.15</v>
      </c>
      <c r="K240" s="12">
        <f t="shared" si="11"/>
        <v>119.15</v>
      </c>
    </row>
    <row r="241" spans="2:11">
      <c r="B241" s="41">
        <v>238</v>
      </c>
      <c r="C241">
        <v>72</v>
      </c>
      <c r="D241" t="str">
        <f>VLOOKUP($B241,TablaSala[[Número de Orden]:[Cobro de la Orden]],2,FALSE)</f>
        <v>Sí</v>
      </c>
      <c r="E241" s="41">
        <v>238</v>
      </c>
      <c r="F241">
        <v>33.020000000000003</v>
      </c>
      <c r="H241" s="5">
        <v>238</v>
      </c>
      <c r="I241" s="12">
        <f t="shared" si="9"/>
        <v>72</v>
      </c>
      <c r="J241" s="6">
        <f t="shared" si="10"/>
        <v>33.020000000000003</v>
      </c>
      <c r="K241" s="12">
        <f t="shared" si="11"/>
        <v>105.02000000000001</v>
      </c>
    </row>
    <row r="242" spans="2:11">
      <c r="B242" s="41">
        <v>239</v>
      </c>
      <c r="C242">
        <v>74</v>
      </c>
      <c r="D242" t="str">
        <f>VLOOKUP($B242,TablaSala[[Número de Orden]:[Cobro de la Orden]],2,FALSE)</f>
        <v>Sí</v>
      </c>
      <c r="E242" s="41">
        <v>239</v>
      </c>
      <c r="F242">
        <v>11.76</v>
      </c>
      <c r="H242" s="5">
        <v>239</v>
      </c>
      <c r="I242" s="12">
        <f t="shared" si="9"/>
        <v>74</v>
      </c>
      <c r="J242" s="6">
        <f t="shared" si="10"/>
        <v>11.76</v>
      </c>
      <c r="K242" s="12">
        <f t="shared" si="11"/>
        <v>85.76</v>
      </c>
    </row>
    <row r="243" spans="2:11">
      <c r="B243" s="41">
        <v>240</v>
      </c>
      <c r="C243">
        <v>294</v>
      </c>
      <c r="D243" t="str">
        <f>VLOOKUP($B243,TablaSala[[Número de Orden]:[Cobro de la Orden]],2,FALSE)</f>
        <v>Sí</v>
      </c>
      <c r="E243" s="41">
        <v>240</v>
      </c>
      <c r="F243">
        <v>33.81</v>
      </c>
      <c r="H243" s="5">
        <v>240</v>
      </c>
      <c r="I243" s="12">
        <f t="shared" si="9"/>
        <v>294</v>
      </c>
      <c r="J243" s="6">
        <f t="shared" si="10"/>
        <v>33.81</v>
      </c>
      <c r="K243" s="12">
        <f t="shared" si="11"/>
        <v>327.81</v>
      </c>
    </row>
    <row r="244" spans="2:11">
      <c r="B244" s="41">
        <v>241</v>
      </c>
      <c r="C244">
        <v>18</v>
      </c>
      <c r="D244" t="str">
        <f>VLOOKUP($B244,TablaSala[[Número de Orden]:[Cobro de la Orden]],2,FALSE)</f>
        <v>Sí</v>
      </c>
      <c r="E244" s="41">
        <v>241</v>
      </c>
      <c r="F244">
        <v>38.97</v>
      </c>
      <c r="H244" s="5">
        <v>241</v>
      </c>
      <c r="I244" s="12">
        <f t="shared" si="9"/>
        <v>18</v>
      </c>
      <c r="J244" s="6">
        <f t="shared" si="10"/>
        <v>38.97</v>
      </c>
      <c r="K244" s="12">
        <f t="shared" si="11"/>
        <v>56.97</v>
      </c>
    </row>
    <row r="245" spans="2:11">
      <c r="B245" s="41">
        <v>242</v>
      </c>
      <c r="C245">
        <v>0</v>
      </c>
      <c r="D245" t="str">
        <f>VLOOKUP($B245,TablaSala[[Número de Orden]:[Cobro de la Orden]],2,FALSE)</f>
        <v>No</v>
      </c>
      <c r="E245" s="41">
        <v>242</v>
      </c>
      <c r="F245">
        <v>31.29</v>
      </c>
      <c r="H245" s="5">
        <v>242</v>
      </c>
      <c r="I245" s="12">
        <f t="shared" si="9"/>
        <v>0</v>
      </c>
      <c r="J245" s="6">
        <f t="shared" si="10"/>
        <v>31.29</v>
      </c>
      <c r="K245" s="12">
        <f t="shared" si="11"/>
        <v>0</v>
      </c>
    </row>
    <row r="246" spans="2:11">
      <c r="B246" s="41">
        <v>243</v>
      </c>
      <c r="C246">
        <v>120</v>
      </c>
      <c r="D246" t="str">
        <f>VLOOKUP($B246,TablaSala[[Número de Orden]:[Cobro de la Orden]],2,FALSE)</f>
        <v>Sí</v>
      </c>
      <c r="E246" s="41">
        <v>243</v>
      </c>
      <c r="F246">
        <v>21.45</v>
      </c>
      <c r="H246" s="5">
        <v>243</v>
      </c>
      <c r="I246" s="12">
        <f t="shared" si="9"/>
        <v>120</v>
      </c>
      <c r="J246" s="6">
        <f t="shared" si="10"/>
        <v>21.45</v>
      </c>
      <c r="K246" s="12">
        <f t="shared" si="11"/>
        <v>141.44999999999999</v>
      </c>
    </row>
    <row r="247" spans="2:11">
      <c r="B247" s="41">
        <v>244</v>
      </c>
      <c r="C247">
        <v>158</v>
      </c>
      <c r="D247" t="str">
        <f>VLOOKUP($B247,TablaSala[[Número de Orden]:[Cobro de la Orden]],2,FALSE)</f>
        <v>Sí</v>
      </c>
      <c r="E247" s="41">
        <v>244</v>
      </c>
      <c r="F247">
        <v>17.649999999999999</v>
      </c>
      <c r="H247" s="5">
        <v>244</v>
      </c>
      <c r="I247" s="12">
        <f t="shared" si="9"/>
        <v>158</v>
      </c>
      <c r="J247" s="6">
        <f t="shared" si="10"/>
        <v>17.649999999999999</v>
      </c>
      <c r="K247" s="12">
        <f t="shared" si="11"/>
        <v>175.65</v>
      </c>
    </row>
    <row r="248" spans="2:11">
      <c r="B248" s="41">
        <v>245</v>
      </c>
      <c r="C248">
        <v>273</v>
      </c>
      <c r="D248" t="str">
        <f>VLOOKUP($B248,TablaSala[[Número de Orden]:[Cobro de la Orden]],2,FALSE)</f>
        <v>Sí</v>
      </c>
      <c r="E248" s="41">
        <v>245</v>
      </c>
      <c r="F248">
        <v>14.82</v>
      </c>
      <c r="H248" s="5">
        <v>245</v>
      </c>
      <c r="I248" s="12">
        <f t="shared" si="9"/>
        <v>273</v>
      </c>
      <c r="J248" s="6">
        <f t="shared" si="10"/>
        <v>14.82</v>
      </c>
      <c r="K248" s="12">
        <f t="shared" si="11"/>
        <v>287.82</v>
      </c>
    </row>
    <row r="249" spans="2:11">
      <c r="B249" s="41">
        <v>246</v>
      </c>
      <c r="C249">
        <v>0</v>
      </c>
      <c r="D249" t="str">
        <f>VLOOKUP($B249,TablaSala[[Número de Orden]:[Cobro de la Orden]],2,FALSE)</f>
        <v>No</v>
      </c>
      <c r="E249" s="41">
        <v>246</v>
      </c>
      <c r="F249">
        <v>42.75</v>
      </c>
      <c r="H249" s="5">
        <v>246</v>
      </c>
      <c r="I249" s="12">
        <f t="shared" si="9"/>
        <v>0</v>
      </c>
      <c r="J249" s="6">
        <f t="shared" si="10"/>
        <v>42.75</v>
      </c>
      <c r="K249" s="12">
        <f t="shared" si="11"/>
        <v>0</v>
      </c>
    </row>
    <row r="250" spans="2:11">
      <c r="B250" s="41">
        <v>247</v>
      </c>
      <c r="C250">
        <v>66</v>
      </c>
      <c r="D250" t="str">
        <f>VLOOKUP($B250,TablaSala[[Número de Orden]:[Cobro de la Orden]],2,FALSE)</f>
        <v>Sí</v>
      </c>
      <c r="E250" s="41">
        <v>247</v>
      </c>
      <c r="F250">
        <v>49.07</v>
      </c>
      <c r="H250" s="5">
        <v>247</v>
      </c>
      <c r="I250" s="12">
        <f t="shared" si="9"/>
        <v>66</v>
      </c>
      <c r="J250" s="6">
        <f t="shared" si="10"/>
        <v>49.07</v>
      </c>
      <c r="K250" s="12">
        <f t="shared" si="11"/>
        <v>115.07</v>
      </c>
    </row>
    <row r="251" spans="2:11">
      <c r="B251" s="41">
        <v>248</v>
      </c>
      <c r="C251">
        <v>225</v>
      </c>
      <c r="D251" t="str">
        <f>VLOOKUP($B251,TablaSala[[Número de Orden]:[Cobro de la Orden]],2,FALSE)</f>
        <v>Sí</v>
      </c>
      <c r="E251" s="41">
        <v>248</v>
      </c>
      <c r="F251">
        <v>18.690000000000001</v>
      </c>
      <c r="H251" s="5">
        <v>248</v>
      </c>
      <c r="I251" s="12">
        <f t="shared" si="9"/>
        <v>225</v>
      </c>
      <c r="J251" s="6">
        <f t="shared" si="10"/>
        <v>18.690000000000001</v>
      </c>
      <c r="K251" s="12">
        <f t="shared" si="11"/>
        <v>243.69</v>
      </c>
    </row>
    <row r="252" spans="2:11">
      <c r="B252" s="41">
        <v>249</v>
      </c>
      <c r="C252">
        <v>80</v>
      </c>
      <c r="D252" t="str">
        <f>VLOOKUP($B252,TablaSala[[Número de Orden]:[Cobro de la Orden]],2,FALSE)</f>
        <v>Sí</v>
      </c>
      <c r="E252" s="41">
        <v>249</v>
      </c>
      <c r="F252">
        <v>47.71</v>
      </c>
      <c r="H252" s="5">
        <v>249</v>
      </c>
      <c r="I252" s="12">
        <f t="shared" si="9"/>
        <v>80</v>
      </c>
      <c r="J252" s="6">
        <f t="shared" si="10"/>
        <v>47.71</v>
      </c>
      <c r="K252" s="12">
        <f t="shared" si="11"/>
        <v>127.71000000000001</v>
      </c>
    </row>
    <row r="253" spans="2:11">
      <c r="B253" s="41">
        <v>250</v>
      </c>
      <c r="C253">
        <v>20</v>
      </c>
      <c r="D253" t="str">
        <f>VLOOKUP($B253,TablaSala[[Número de Orden]:[Cobro de la Orden]],2,FALSE)</f>
        <v>Sí</v>
      </c>
      <c r="E253" s="41">
        <v>250</v>
      </c>
      <c r="F253">
        <v>23.21</v>
      </c>
      <c r="H253" s="5">
        <v>250</v>
      </c>
      <c r="I253" s="12">
        <f t="shared" si="9"/>
        <v>20</v>
      </c>
      <c r="J253" s="6">
        <f t="shared" si="10"/>
        <v>23.21</v>
      </c>
      <c r="K253" s="12">
        <f t="shared" si="11"/>
        <v>43.21</v>
      </c>
    </row>
    <row r="254" spans="2:11">
      <c r="B254" s="41">
        <v>251</v>
      </c>
      <c r="C254">
        <v>109</v>
      </c>
      <c r="D254" t="str">
        <f>VLOOKUP($B254,TablaSala[[Número de Orden]:[Cobro de la Orden]],2,FALSE)</f>
        <v>Sí</v>
      </c>
      <c r="E254" s="41">
        <v>251</v>
      </c>
      <c r="F254">
        <v>13.69</v>
      </c>
      <c r="H254" s="5">
        <v>251</v>
      </c>
      <c r="I254" s="12">
        <f t="shared" si="9"/>
        <v>109</v>
      </c>
      <c r="J254" s="6">
        <f t="shared" si="10"/>
        <v>13.69</v>
      </c>
      <c r="K254" s="12">
        <f t="shared" si="11"/>
        <v>122.69</v>
      </c>
    </row>
    <row r="255" spans="2:11">
      <c r="B255" s="41">
        <v>252</v>
      </c>
      <c r="C255">
        <v>102</v>
      </c>
      <c r="D255" t="str">
        <f>VLOOKUP($B255,TablaSala[[Número de Orden]:[Cobro de la Orden]],2,FALSE)</f>
        <v>Sí</v>
      </c>
      <c r="E255" s="41">
        <v>252</v>
      </c>
      <c r="F255">
        <v>43.81</v>
      </c>
      <c r="H255" s="5">
        <v>252</v>
      </c>
      <c r="I255" s="12">
        <f t="shared" si="9"/>
        <v>102</v>
      </c>
      <c r="J255" s="6">
        <f t="shared" si="10"/>
        <v>43.81</v>
      </c>
      <c r="K255" s="12">
        <f t="shared" si="11"/>
        <v>145.81</v>
      </c>
    </row>
    <row r="256" spans="2:11">
      <c r="B256" s="41">
        <v>253</v>
      </c>
      <c r="C256">
        <v>154</v>
      </c>
      <c r="D256" t="str">
        <f>VLOOKUP($B256,TablaSala[[Número de Orden]:[Cobro de la Orden]],2,FALSE)</f>
        <v>Sí</v>
      </c>
      <c r="E256" s="41">
        <v>253</v>
      </c>
      <c r="F256">
        <v>34.69</v>
      </c>
      <c r="H256" s="5">
        <v>253</v>
      </c>
      <c r="I256" s="12">
        <f t="shared" si="9"/>
        <v>154</v>
      </c>
      <c r="J256" s="6">
        <f t="shared" si="10"/>
        <v>34.69</v>
      </c>
      <c r="K256" s="12">
        <f t="shared" si="11"/>
        <v>188.69</v>
      </c>
    </row>
    <row r="257" spans="2:11">
      <c r="B257" s="41">
        <v>254</v>
      </c>
      <c r="C257">
        <v>297</v>
      </c>
      <c r="D257" t="str">
        <f>VLOOKUP($B257,TablaSala[[Número de Orden]:[Cobro de la Orden]],2,FALSE)</f>
        <v>Sí</v>
      </c>
      <c r="E257" s="41">
        <v>254</v>
      </c>
      <c r="F257">
        <v>36.43</v>
      </c>
      <c r="H257" s="5">
        <v>254</v>
      </c>
      <c r="I257" s="12">
        <f t="shared" si="9"/>
        <v>297</v>
      </c>
      <c r="J257" s="6">
        <f t="shared" si="10"/>
        <v>36.43</v>
      </c>
      <c r="K257" s="12">
        <f t="shared" si="11"/>
        <v>333.43</v>
      </c>
    </row>
    <row r="258" spans="2:11">
      <c r="B258" s="41">
        <v>255</v>
      </c>
      <c r="C258">
        <v>25</v>
      </c>
      <c r="D258" t="str">
        <f>VLOOKUP($B258,TablaSala[[Número de Orden]:[Cobro de la Orden]],2,FALSE)</f>
        <v>Sí</v>
      </c>
      <c r="E258" s="41">
        <v>255</v>
      </c>
      <c r="F258">
        <v>13.34</v>
      </c>
      <c r="H258" s="5">
        <v>255</v>
      </c>
      <c r="I258" s="12">
        <f t="shared" si="9"/>
        <v>25</v>
      </c>
      <c r="J258" s="6">
        <f t="shared" si="10"/>
        <v>13.34</v>
      </c>
      <c r="K258" s="12">
        <f t="shared" si="11"/>
        <v>38.340000000000003</v>
      </c>
    </row>
    <row r="259" spans="2:11">
      <c r="B259" s="41">
        <v>256</v>
      </c>
      <c r="C259">
        <v>21</v>
      </c>
      <c r="D259" t="str">
        <f>VLOOKUP($B259,TablaSala[[Número de Orden]:[Cobro de la Orden]],2,FALSE)</f>
        <v>Sí</v>
      </c>
      <c r="E259" s="41">
        <v>256</v>
      </c>
      <c r="F259">
        <v>49.88</v>
      </c>
      <c r="H259" s="5">
        <v>256</v>
      </c>
      <c r="I259" s="12">
        <f t="shared" si="9"/>
        <v>21</v>
      </c>
      <c r="J259" s="6">
        <f t="shared" si="10"/>
        <v>49.88</v>
      </c>
      <c r="K259" s="12">
        <f t="shared" si="11"/>
        <v>70.88</v>
      </c>
    </row>
    <row r="260" spans="2:11">
      <c r="B260" s="41">
        <v>257</v>
      </c>
      <c r="C260">
        <v>46</v>
      </c>
      <c r="D260" t="str">
        <f>VLOOKUP($B260,TablaSala[[Número de Orden]:[Cobro de la Orden]],2,FALSE)</f>
        <v>Sí</v>
      </c>
      <c r="E260" s="41">
        <v>257</v>
      </c>
      <c r="F260">
        <v>26.78</v>
      </c>
      <c r="H260" s="5">
        <v>257</v>
      </c>
      <c r="I260" s="12">
        <f t="shared" si="9"/>
        <v>46</v>
      </c>
      <c r="J260" s="6">
        <f t="shared" si="10"/>
        <v>26.78</v>
      </c>
      <c r="K260" s="12">
        <f t="shared" si="11"/>
        <v>72.78</v>
      </c>
    </row>
    <row r="261" spans="2:11">
      <c r="B261" s="41">
        <v>258</v>
      </c>
      <c r="C261">
        <v>117</v>
      </c>
      <c r="D261" t="str">
        <f>VLOOKUP($B261,TablaSala[[Número de Orden]:[Cobro de la Orden]],2,FALSE)</f>
        <v>Sí</v>
      </c>
      <c r="E261" s="41">
        <v>258</v>
      </c>
      <c r="F261">
        <v>47.99</v>
      </c>
      <c r="H261" s="5">
        <v>258</v>
      </c>
      <c r="I261" s="12">
        <f t="shared" ref="I261:I324" si="12">VLOOKUP(H261,$B$4:$C$770,2,FALSE)</f>
        <v>117</v>
      </c>
      <c r="J261" s="6">
        <f t="shared" ref="J261:J324" si="13">VLOOKUP(H261,$E$4:$F$770,2,FALSE)</f>
        <v>47.99</v>
      </c>
      <c r="K261" s="12">
        <f t="shared" ref="K261:K324" si="14">IF(D261="Sí",I261+J261,0)</f>
        <v>164.99</v>
      </c>
    </row>
    <row r="262" spans="2:11">
      <c r="B262" s="41">
        <v>259</v>
      </c>
      <c r="C262">
        <v>81</v>
      </c>
      <c r="D262" t="str">
        <f>VLOOKUP($B262,TablaSala[[Número de Orden]:[Cobro de la Orden]],2,FALSE)</f>
        <v>Sí</v>
      </c>
      <c r="E262" s="41">
        <v>259</v>
      </c>
      <c r="F262">
        <v>46.72</v>
      </c>
      <c r="H262" s="5">
        <v>259</v>
      </c>
      <c r="I262" s="12">
        <f t="shared" si="12"/>
        <v>81</v>
      </c>
      <c r="J262" s="6">
        <f t="shared" si="13"/>
        <v>46.72</v>
      </c>
      <c r="K262" s="12">
        <f t="shared" si="14"/>
        <v>127.72</v>
      </c>
    </row>
    <row r="263" spans="2:11">
      <c r="B263" s="41">
        <v>260</v>
      </c>
      <c r="C263">
        <v>69</v>
      </c>
      <c r="D263" t="str">
        <f>VLOOKUP($B263,TablaSala[[Número de Orden]:[Cobro de la Orden]],2,FALSE)</f>
        <v>Sí</v>
      </c>
      <c r="E263" s="41">
        <v>260</v>
      </c>
      <c r="F263">
        <v>47.55</v>
      </c>
      <c r="H263" s="5">
        <v>260</v>
      </c>
      <c r="I263" s="12">
        <f t="shared" si="12"/>
        <v>69</v>
      </c>
      <c r="J263" s="6">
        <f t="shared" si="13"/>
        <v>47.55</v>
      </c>
      <c r="K263" s="12">
        <f t="shared" si="14"/>
        <v>116.55</v>
      </c>
    </row>
    <row r="264" spans="2:11">
      <c r="B264" s="41">
        <v>261</v>
      </c>
      <c r="C264">
        <v>154</v>
      </c>
      <c r="D264" t="str">
        <f>VLOOKUP($B264,TablaSala[[Número de Orden]:[Cobro de la Orden]],2,FALSE)</f>
        <v>Sí</v>
      </c>
      <c r="E264" s="41">
        <v>261</v>
      </c>
      <c r="F264">
        <v>32.42</v>
      </c>
      <c r="H264" s="5">
        <v>261</v>
      </c>
      <c r="I264" s="12">
        <f t="shared" si="12"/>
        <v>154</v>
      </c>
      <c r="J264" s="6">
        <f t="shared" si="13"/>
        <v>32.42</v>
      </c>
      <c r="K264" s="12">
        <f t="shared" si="14"/>
        <v>186.42000000000002</v>
      </c>
    </row>
    <row r="265" spans="2:11">
      <c r="B265" s="41">
        <v>262</v>
      </c>
      <c r="C265">
        <v>115</v>
      </c>
      <c r="D265" t="str">
        <f>VLOOKUP($B265,TablaSala[[Número de Orden]:[Cobro de la Orden]],2,FALSE)</f>
        <v>Sí</v>
      </c>
      <c r="E265" s="41">
        <v>262</v>
      </c>
      <c r="F265">
        <v>42.83</v>
      </c>
      <c r="H265" s="5">
        <v>262</v>
      </c>
      <c r="I265" s="12">
        <f t="shared" si="12"/>
        <v>115</v>
      </c>
      <c r="J265" s="6">
        <f t="shared" si="13"/>
        <v>42.83</v>
      </c>
      <c r="K265" s="12">
        <f t="shared" si="14"/>
        <v>157.82999999999998</v>
      </c>
    </row>
    <row r="266" spans="2:11">
      <c r="B266" s="41">
        <v>263</v>
      </c>
      <c r="C266">
        <v>121</v>
      </c>
      <c r="D266" t="str">
        <f>VLOOKUP($B266,TablaSala[[Número de Orden]:[Cobro de la Orden]],2,FALSE)</f>
        <v>Sí</v>
      </c>
      <c r="E266" s="41">
        <v>263</v>
      </c>
      <c r="F266">
        <v>42.96</v>
      </c>
      <c r="H266" s="5">
        <v>263</v>
      </c>
      <c r="I266" s="12">
        <f t="shared" si="12"/>
        <v>121</v>
      </c>
      <c r="J266" s="6">
        <f t="shared" si="13"/>
        <v>42.96</v>
      </c>
      <c r="K266" s="12">
        <f t="shared" si="14"/>
        <v>163.96</v>
      </c>
    </row>
    <row r="267" spans="2:11">
      <c r="B267" s="41">
        <v>264</v>
      </c>
      <c r="C267">
        <v>0</v>
      </c>
      <c r="D267" t="str">
        <f>VLOOKUP($B267,TablaSala[[Número de Orden]:[Cobro de la Orden]],2,FALSE)</f>
        <v>No</v>
      </c>
      <c r="E267" s="41">
        <v>264</v>
      </c>
      <c r="F267">
        <v>49.21</v>
      </c>
      <c r="H267" s="5">
        <v>264</v>
      </c>
      <c r="I267" s="12">
        <f t="shared" si="12"/>
        <v>0</v>
      </c>
      <c r="J267" s="6">
        <f t="shared" si="13"/>
        <v>49.21</v>
      </c>
      <c r="K267" s="12">
        <f t="shared" si="14"/>
        <v>0</v>
      </c>
    </row>
    <row r="268" spans="2:11">
      <c r="B268" s="41">
        <v>265</v>
      </c>
      <c r="C268">
        <v>171</v>
      </c>
      <c r="D268" t="str">
        <f>VLOOKUP($B268,TablaSala[[Número de Orden]:[Cobro de la Orden]],2,FALSE)</f>
        <v>Sí</v>
      </c>
      <c r="E268" s="41">
        <v>265</v>
      </c>
      <c r="F268">
        <v>21.48</v>
      </c>
      <c r="H268" s="5">
        <v>265</v>
      </c>
      <c r="I268" s="12">
        <f t="shared" si="12"/>
        <v>171</v>
      </c>
      <c r="J268" s="6">
        <f t="shared" si="13"/>
        <v>21.48</v>
      </c>
      <c r="K268" s="12">
        <f t="shared" si="14"/>
        <v>192.48</v>
      </c>
    </row>
    <row r="269" spans="2:11">
      <c r="B269" s="41">
        <v>266</v>
      </c>
      <c r="C269">
        <v>0</v>
      </c>
      <c r="D269" t="str">
        <f>VLOOKUP($B269,TablaSala[[Número de Orden]:[Cobro de la Orden]],2,FALSE)</f>
        <v>No</v>
      </c>
      <c r="E269" s="41">
        <v>266</v>
      </c>
      <c r="F269">
        <v>24.75</v>
      </c>
      <c r="H269" s="5">
        <v>266</v>
      </c>
      <c r="I269" s="12">
        <f t="shared" si="12"/>
        <v>0</v>
      </c>
      <c r="J269" s="6">
        <f t="shared" si="13"/>
        <v>24.75</v>
      </c>
      <c r="K269" s="12">
        <f t="shared" si="14"/>
        <v>0</v>
      </c>
    </row>
    <row r="270" spans="2:11">
      <c r="B270" s="41">
        <v>267</v>
      </c>
      <c r="C270">
        <v>118</v>
      </c>
      <c r="D270" t="str">
        <f>VLOOKUP($B270,TablaSala[[Número de Orden]:[Cobro de la Orden]],2,FALSE)</f>
        <v>Sí</v>
      </c>
      <c r="E270" s="41">
        <v>267</v>
      </c>
      <c r="F270">
        <v>44.66</v>
      </c>
      <c r="H270" s="5">
        <v>267</v>
      </c>
      <c r="I270" s="12">
        <f t="shared" si="12"/>
        <v>118</v>
      </c>
      <c r="J270" s="6">
        <f t="shared" si="13"/>
        <v>44.66</v>
      </c>
      <c r="K270" s="12">
        <f t="shared" si="14"/>
        <v>162.66</v>
      </c>
    </row>
    <row r="271" spans="2:11">
      <c r="B271" s="41">
        <v>268</v>
      </c>
      <c r="C271">
        <v>68</v>
      </c>
      <c r="D271" t="str">
        <f>VLOOKUP($B271,TablaSala[[Número de Orden]:[Cobro de la Orden]],2,FALSE)</f>
        <v>Sí</v>
      </c>
      <c r="E271" s="41">
        <v>268</v>
      </c>
      <c r="F271">
        <v>23.16</v>
      </c>
      <c r="H271" s="5">
        <v>268</v>
      </c>
      <c r="I271" s="12">
        <f t="shared" si="12"/>
        <v>68</v>
      </c>
      <c r="J271" s="6">
        <f t="shared" si="13"/>
        <v>23.16</v>
      </c>
      <c r="K271" s="12">
        <f t="shared" si="14"/>
        <v>91.16</v>
      </c>
    </row>
    <row r="272" spans="2:11">
      <c r="B272" s="41">
        <v>269</v>
      </c>
      <c r="C272">
        <v>0</v>
      </c>
      <c r="D272" t="str">
        <f>VLOOKUP($B272,TablaSala[[Número de Orden]:[Cobro de la Orden]],2,FALSE)</f>
        <v>No</v>
      </c>
      <c r="E272" s="41">
        <v>269</v>
      </c>
      <c r="F272">
        <v>39.17</v>
      </c>
      <c r="H272" s="5">
        <v>269</v>
      </c>
      <c r="I272" s="12">
        <f t="shared" si="12"/>
        <v>0</v>
      </c>
      <c r="J272" s="6">
        <f t="shared" si="13"/>
        <v>39.17</v>
      </c>
      <c r="K272" s="12">
        <f t="shared" si="14"/>
        <v>0</v>
      </c>
    </row>
    <row r="273" spans="2:11">
      <c r="B273" s="41">
        <v>270</v>
      </c>
      <c r="C273">
        <v>102</v>
      </c>
      <c r="D273" t="str">
        <f>VLOOKUP($B273,TablaSala[[Número de Orden]:[Cobro de la Orden]],2,FALSE)</f>
        <v>Sí</v>
      </c>
      <c r="E273" s="41">
        <v>270</v>
      </c>
      <c r="F273">
        <v>10.130000000000001</v>
      </c>
      <c r="H273" s="5">
        <v>270</v>
      </c>
      <c r="I273" s="12">
        <f t="shared" si="12"/>
        <v>102</v>
      </c>
      <c r="J273" s="6">
        <f t="shared" si="13"/>
        <v>10.130000000000001</v>
      </c>
      <c r="K273" s="12">
        <f t="shared" si="14"/>
        <v>112.13</v>
      </c>
    </row>
    <row r="274" spans="2:11">
      <c r="B274" s="41">
        <v>271</v>
      </c>
      <c r="C274">
        <v>44</v>
      </c>
      <c r="D274" t="str">
        <f>VLOOKUP($B274,TablaSala[[Número de Orden]:[Cobro de la Orden]],2,FALSE)</f>
        <v>Sí</v>
      </c>
      <c r="E274" s="41">
        <v>271</v>
      </c>
      <c r="F274">
        <v>16.11</v>
      </c>
      <c r="H274" s="5">
        <v>271</v>
      </c>
      <c r="I274" s="12">
        <f t="shared" si="12"/>
        <v>44</v>
      </c>
      <c r="J274" s="6">
        <f t="shared" si="13"/>
        <v>16.11</v>
      </c>
      <c r="K274" s="12">
        <f t="shared" si="14"/>
        <v>60.11</v>
      </c>
    </row>
    <row r="275" spans="2:11">
      <c r="B275" s="41">
        <v>272</v>
      </c>
      <c r="C275">
        <v>83</v>
      </c>
      <c r="D275" t="str">
        <f>VLOOKUP($B275,TablaSala[[Número de Orden]:[Cobro de la Orden]],2,FALSE)</f>
        <v>Sí</v>
      </c>
      <c r="E275" s="41">
        <v>272</v>
      </c>
      <c r="F275">
        <v>42.73</v>
      </c>
      <c r="H275" s="5">
        <v>272</v>
      </c>
      <c r="I275" s="12">
        <f t="shared" si="12"/>
        <v>83</v>
      </c>
      <c r="J275" s="6">
        <f t="shared" si="13"/>
        <v>42.73</v>
      </c>
      <c r="K275" s="12">
        <f t="shared" si="14"/>
        <v>125.72999999999999</v>
      </c>
    </row>
    <row r="276" spans="2:11">
      <c r="B276" s="41">
        <v>273</v>
      </c>
      <c r="C276">
        <v>123</v>
      </c>
      <c r="D276" t="str">
        <f>VLOOKUP($B276,TablaSala[[Número de Orden]:[Cobro de la Orden]],2,FALSE)</f>
        <v>Sí</v>
      </c>
      <c r="E276" s="41">
        <v>273</v>
      </c>
      <c r="F276">
        <v>36.299999999999997</v>
      </c>
      <c r="H276" s="5">
        <v>273</v>
      </c>
      <c r="I276" s="12">
        <f t="shared" si="12"/>
        <v>123</v>
      </c>
      <c r="J276" s="6">
        <f t="shared" si="13"/>
        <v>36.299999999999997</v>
      </c>
      <c r="K276" s="12">
        <f t="shared" si="14"/>
        <v>159.30000000000001</v>
      </c>
    </row>
    <row r="277" spans="2:11">
      <c r="B277" s="41">
        <v>274</v>
      </c>
      <c r="C277">
        <v>116</v>
      </c>
      <c r="D277" t="str">
        <f>VLOOKUP($B277,TablaSala[[Número de Orden]:[Cobro de la Orden]],2,FALSE)</f>
        <v>Sí</v>
      </c>
      <c r="E277" s="41">
        <v>274</v>
      </c>
      <c r="F277">
        <v>19.93</v>
      </c>
      <c r="H277" s="5">
        <v>274</v>
      </c>
      <c r="I277" s="12">
        <f t="shared" si="12"/>
        <v>116</v>
      </c>
      <c r="J277" s="6">
        <f t="shared" si="13"/>
        <v>19.93</v>
      </c>
      <c r="K277" s="12">
        <f t="shared" si="14"/>
        <v>135.93</v>
      </c>
    </row>
    <row r="278" spans="2:11">
      <c r="B278" s="41">
        <v>275</v>
      </c>
      <c r="C278">
        <v>121</v>
      </c>
      <c r="D278" t="str">
        <f>VLOOKUP($B278,TablaSala[[Número de Orden]:[Cobro de la Orden]],2,FALSE)</f>
        <v>Sí</v>
      </c>
      <c r="E278" s="41">
        <v>275</v>
      </c>
      <c r="F278">
        <v>49.67</v>
      </c>
      <c r="H278" s="5">
        <v>275</v>
      </c>
      <c r="I278" s="12">
        <f t="shared" si="12"/>
        <v>121</v>
      </c>
      <c r="J278" s="6">
        <f t="shared" si="13"/>
        <v>49.67</v>
      </c>
      <c r="K278" s="12">
        <f t="shared" si="14"/>
        <v>170.67000000000002</v>
      </c>
    </row>
    <row r="279" spans="2:11">
      <c r="B279" s="41">
        <v>276</v>
      </c>
      <c r="C279">
        <v>70</v>
      </c>
      <c r="D279" t="str">
        <f>VLOOKUP($B279,TablaSala[[Número de Orden]:[Cobro de la Orden]],2,FALSE)</f>
        <v>Sí</v>
      </c>
      <c r="E279" s="41">
        <v>276</v>
      </c>
      <c r="F279">
        <v>20.98</v>
      </c>
      <c r="H279" s="5">
        <v>276</v>
      </c>
      <c r="I279" s="12">
        <f t="shared" si="12"/>
        <v>70</v>
      </c>
      <c r="J279" s="6">
        <f t="shared" si="13"/>
        <v>20.98</v>
      </c>
      <c r="K279" s="12">
        <f t="shared" si="14"/>
        <v>90.98</v>
      </c>
    </row>
    <row r="280" spans="2:11">
      <c r="B280" s="41">
        <v>277</v>
      </c>
      <c r="C280">
        <v>93</v>
      </c>
      <c r="D280" t="str">
        <f>VLOOKUP($B280,TablaSala[[Número de Orden]:[Cobro de la Orden]],2,FALSE)</f>
        <v>Sí</v>
      </c>
      <c r="E280" s="41">
        <v>277</v>
      </c>
      <c r="F280">
        <v>10.29</v>
      </c>
      <c r="H280" s="5">
        <v>277</v>
      </c>
      <c r="I280" s="12">
        <f t="shared" si="12"/>
        <v>93</v>
      </c>
      <c r="J280" s="6">
        <f t="shared" si="13"/>
        <v>10.29</v>
      </c>
      <c r="K280" s="12">
        <f t="shared" si="14"/>
        <v>103.28999999999999</v>
      </c>
    </row>
    <row r="281" spans="2:11">
      <c r="B281" s="41">
        <v>278</v>
      </c>
      <c r="C281">
        <v>141</v>
      </c>
      <c r="D281" t="str">
        <f>VLOOKUP($B281,TablaSala[[Número de Orden]:[Cobro de la Orden]],2,FALSE)</f>
        <v>Sí</v>
      </c>
      <c r="E281" s="41">
        <v>278</v>
      </c>
      <c r="F281">
        <v>41.36</v>
      </c>
      <c r="H281" s="5">
        <v>278</v>
      </c>
      <c r="I281" s="12">
        <f t="shared" si="12"/>
        <v>141</v>
      </c>
      <c r="J281" s="6">
        <f t="shared" si="13"/>
        <v>41.36</v>
      </c>
      <c r="K281" s="12">
        <f t="shared" si="14"/>
        <v>182.36</v>
      </c>
    </row>
    <row r="282" spans="2:11">
      <c r="B282" s="41">
        <v>279</v>
      </c>
      <c r="C282">
        <v>0</v>
      </c>
      <c r="D282" t="str">
        <f>VLOOKUP($B282,TablaSala[[Número de Orden]:[Cobro de la Orden]],2,FALSE)</f>
        <v>No</v>
      </c>
      <c r="E282" s="41">
        <v>279</v>
      </c>
      <c r="F282">
        <v>43.53</v>
      </c>
      <c r="H282" s="5">
        <v>279</v>
      </c>
      <c r="I282" s="12">
        <f t="shared" si="12"/>
        <v>0</v>
      </c>
      <c r="J282" s="6">
        <f t="shared" si="13"/>
        <v>43.53</v>
      </c>
      <c r="K282" s="12">
        <f t="shared" si="14"/>
        <v>0</v>
      </c>
    </row>
    <row r="283" spans="2:11">
      <c r="B283" s="41">
        <v>280</v>
      </c>
      <c r="C283">
        <v>117</v>
      </c>
      <c r="D283" t="str">
        <f>VLOOKUP($B283,TablaSala[[Número de Orden]:[Cobro de la Orden]],2,FALSE)</f>
        <v>Sí</v>
      </c>
      <c r="E283" s="41">
        <v>280</v>
      </c>
      <c r="F283">
        <v>36.08</v>
      </c>
      <c r="H283" s="5">
        <v>280</v>
      </c>
      <c r="I283" s="12">
        <f t="shared" si="12"/>
        <v>117</v>
      </c>
      <c r="J283" s="6">
        <f t="shared" si="13"/>
        <v>36.08</v>
      </c>
      <c r="K283" s="12">
        <f t="shared" si="14"/>
        <v>153.07999999999998</v>
      </c>
    </row>
    <row r="284" spans="2:11">
      <c r="B284" s="41">
        <v>281</v>
      </c>
      <c r="C284">
        <v>66</v>
      </c>
      <c r="D284" t="str">
        <f>VLOOKUP($B284,TablaSala[[Número de Orden]:[Cobro de la Orden]],2,FALSE)</f>
        <v>Sí</v>
      </c>
      <c r="E284" s="41">
        <v>281</v>
      </c>
      <c r="F284">
        <v>44.3</v>
      </c>
      <c r="H284" s="5">
        <v>281</v>
      </c>
      <c r="I284" s="12">
        <f t="shared" si="12"/>
        <v>66</v>
      </c>
      <c r="J284" s="6">
        <f t="shared" si="13"/>
        <v>44.3</v>
      </c>
      <c r="K284" s="12">
        <f t="shared" si="14"/>
        <v>110.3</v>
      </c>
    </row>
    <row r="285" spans="2:11">
      <c r="B285" s="41">
        <v>282</v>
      </c>
      <c r="C285">
        <v>74</v>
      </c>
      <c r="D285" t="str">
        <f>VLOOKUP($B285,TablaSala[[Número de Orden]:[Cobro de la Orden]],2,FALSE)</f>
        <v>Sí</v>
      </c>
      <c r="E285" s="41">
        <v>282</v>
      </c>
      <c r="F285">
        <v>19.05</v>
      </c>
      <c r="H285" s="5">
        <v>282</v>
      </c>
      <c r="I285" s="12">
        <f t="shared" si="12"/>
        <v>74</v>
      </c>
      <c r="J285" s="6">
        <f t="shared" si="13"/>
        <v>19.05</v>
      </c>
      <c r="K285" s="12">
        <f t="shared" si="14"/>
        <v>93.05</v>
      </c>
    </row>
    <row r="286" spans="2:11">
      <c r="B286" s="41">
        <v>283</v>
      </c>
      <c r="C286">
        <v>78</v>
      </c>
      <c r="D286" t="str">
        <f>VLOOKUP($B286,TablaSala[[Número de Orden]:[Cobro de la Orden]],2,FALSE)</f>
        <v>Sí</v>
      </c>
      <c r="E286" s="41">
        <v>283</v>
      </c>
      <c r="F286">
        <v>43.07</v>
      </c>
      <c r="H286" s="5">
        <v>283</v>
      </c>
      <c r="I286" s="12">
        <f t="shared" si="12"/>
        <v>78</v>
      </c>
      <c r="J286" s="6">
        <f t="shared" si="13"/>
        <v>43.07</v>
      </c>
      <c r="K286" s="12">
        <f t="shared" si="14"/>
        <v>121.07</v>
      </c>
    </row>
    <row r="287" spans="2:11">
      <c r="B287" s="41">
        <v>284</v>
      </c>
      <c r="C287">
        <v>0</v>
      </c>
      <c r="D287" t="str">
        <f>VLOOKUP($B287,TablaSala[[Número de Orden]:[Cobro de la Orden]],2,FALSE)</f>
        <v>No</v>
      </c>
      <c r="E287" s="41">
        <v>284</v>
      </c>
      <c r="F287">
        <v>29.99</v>
      </c>
      <c r="H287" s="5">
        <v>284</v>
      </c>
      <c r="I287" s="12">
        <f t="shared" si="12"/>
        <v>0</v>
      </c>
      <c r="J287" s="6">
        <f t="shared" si="13"/>
        <v>29.99</v>
      </c>
      <c r="K287" s="12">
        <f t="shared" si="14"/>
        <v>0</v>
      </c>
    </row>
    <row r="288" spans="2:11">
      <c r="B288" s="41">
        <v>285</v>
      </c>
      <c r="C288">
        <v>42</v>
      </c>
      <c r="D288" t="str">
        <f>VLOOKUP($B288,TablaSala[[Número de Orden]:[Cobro de la Orden]],2,FALSE)</f>
        <v>Sí</v>
      </c>
      <c r="E288" s="41">
        <v>285</v>
      </c>
      <c r="F288">
        <v>10.94</v>
      </c>
      <c r="H288" s="5">
        <v>285</v>
      </c>
      <c r="I288" s="12">
        <f t="shared" si="12"/>
        <v>42</v>
      </c>
      <c r="J288" s="6">
        <f t="shared" si="13"/>
        <v>10.94</v>
      </c>
      <c r="K288" s="12">
        <f t="shared" si="14"/>
        <v>52.94</v>
      </c>
    </row>
    <row r="289" spans="2:11">
      <c r="B289" s="41">
        <v>286</v>
      </c>
      <c r="C289">
        <v>68</v>
      </c>
      <c r="D289" t="str">
        <f>VLOOKUP($B289,TablaSala[[Número de Orden]:[Cobro de la Orden]],2,FALSE)</f>
        <v>Sí</v>
      </c>
      <c r="E289" s="41">
        <v>286</v>
      </c>
      <c r="F289">
        <v>41.96</v>
      </c>
      <c r="H289" s="5">
        <v>286</v>
      </c>
      <c r="I289" s="12">
        <f t="shared" si="12"/>
        <v>68</v>
      </c>
      <c r="J289" s="6">
        <f t="shared" si="13"/>
        <v>41.96</v>
      </c>
      <c r="K289" s="12">
        <f t="shared" si="14"/>
        <v>109.96000000000001</v>
      </c>
    </row>
    <row r="290" spans="2:11">
      <c r="B290" s="41">
        <v>287</v>
      </c>
      <c r="C290">
        <v>0</v>
      </c>
      <c r="D290" t="str">
        <f>VLOOKUP($B290,TablaSala[[Número de Orden]:[Cobro de la Orden]],2,FALSE)</f>
        <v>No</v>
      </c>
      <c r="E290" s="41">
        <v>287</v>
      </c>
      <c r="F290">
        <v>31.67</v>
      </c>
      <c r="H290" s="5">
        <v>287</v>
      </c>
      <c r="I290" s="12">
        <f t="shared" si="12"/>
        <v>0</v>
      </c>
      <c r="J290" s="6">
        <f t="shared" si="13"/>
        <v>31.67</v>
      </c>
      <c r="K290" s="12">
        <f t="shared" si="14"/>
        <v>0</v>
      </c>
    </row>
    <row r="291" spans="2:11">
      <c r="B291" s="41">
        <v>288</v>
      </c>
      <c r="C291">
        <v>86</v>
      </c>
      <c r="D291" t="str">
        <f>VLOOKUP($B291,TablaSala[[Número de Orden]:[Cobro de la Orden]],2,FALSE)</f>
        <v>Sí</v>
      </c>
      <c r="E291" s="41">
        <v>288</v>
      </c>
      <c r="F291">
        <v>13.3</v>
      </c>
      <c r="H291" s="5">
        <v>288</v>
      </c>
      <c r="I291" s="12">
        <f t="shared" si="12"/>
        <v>86</v>
      </c>
      <c r="J291" s="6">
        <f t="shared" si="13"/>
        <v>13.3</v>
      </c>
      <c r="K291" s="12">
        <f t="shared" si="14"/>
        <v>99.3</v>
      </c>
    </row>
    <row r="292" spans="2:11">
      <c r="B292" s="41">
        <v>289</v>
      </c>
      <c r="C292">
        <v>138</v>
      </c>
      <c r="D292" t="str">
        <f>VLOOKUP($B292,TablaSala[[Número de Orden]:[Cobro de la Orden]],2,FALSE)</f>
        <v>Sí</v>
      </c>
      <c r="E292" s="41">
        <v>289</v>
      </c>
      <c r="F292">
        <v>26.56</v>
      </c>
      <c r="H292" s="5">
        <v>289</v>
      </c>
      <c r="I292" s="12">
        <f t="shared" si="12"/>
        <v>138</v>
      </c>
      <c r="J292" s="6">
        <f t="shared" si="13"/>
        <v>26.56</v>
      </c>
      <c r="K292" s="12">
        <f t="shared" si="14"/>
        <v>164.56</v>
      </c>
    </row>
    <row r="293" spans="2:11">
      <c r="B293" s="41">
        <v>290</v>
      </c>
      <c r="C293">
        <v>40</v>
      </c>
      <c r="D293" t="str">
        <f>VLOOKUP($B293,TablaSala[[Número de Orden]:[Cobro de la Orden]],2,FALSE)</f>
        <v>Sí</v>
      </c>
      <c r="E293" s="41">
        <v>290</v>
      </c>
      <c r="F293">
        <v>14.59</v>
      </c>
      <c r="H293" s="5">
        <v>290</v>
      </c>
      <c r="I293" s="12">
        <f t="shared" si="12"/>
        <v>40</v>
      </c>
      <c r="J293" s="6">
        <f t="shared" si="13"/>
        <v>14.59</v>
      </c>
      <c r="K293" s="12">
        <f t="shared" si="14"/>
        <v>54.59</v>
      </c>
    </row>
    <row r="294" spans="2:11">
      <c r="B294" s="41">
        <v>291</v>
      </c>
      <c r="C294">
        <v>260</v>
      </c>
      <c r="D294" t="str">
        <f>VLOOKUP($B294,TablaSala[[Número de Orden]:[Cobro de la Orden]],2,FALSE)</f>
        <v>Sí</v>
      </c>
      <c r="E294" s="41">
        <v>291</v>
      </c>
      <c r="F294">
        <v>15.44</v>
      </c>
      <c r="H294" s="5">
        <v>291</v>
      </c>
      <c r="I294" s="12">
        <f t="shared" si="12"/>
        <v>260</v>
      </c>
      <c r="J294" s="6">
        <f t="shared" si="13"/>
        <v>15.44</v>
      </c>
      <c r="K294" s="12">
        <f t="shared" si="14"/>
        <v>275.44</v>
      </c>
    </row>
    <row r="295" spans="2:11">
      <c r="B295" s="41">
        <v>292</v>
      </c>
      <c r="C295">
        <v>84</v>
      </c>
      <c r="D295" t="str">
        <f>VLOOKUP($B295,TablaSala[[Número de Orden]:[Cobro de la Orden]],2,FALSE)</f>
        <v>Sí</v>
      </c>
      <c r="E295" s="41">
        <v>292</v>
      </c>
      <c r="F295">
        <v>29.72</v>
      </c>
      <c r="H295" s="5">
        <v>292</v>
      </c>
      <c r="I295" s="12">
        <f t="shared" si="12"/>
        <v>84</v>
      </c>
      <c r="J295" s="6">
        <f t="shared" si="13"/>
        <v>29.72</v>
      </c>
      <c r="K295" s="12">
        <f t="shared" si="14"/>
        <v>113.72</v>
      </c>
    </row>
    <row r="296" spans="2:11">
      <c r="B296" s="41">
        <v>293</v>
      </c>
      <c r="C296">
        <v>0</v>
      </c>
      <c r="D296" t="str">
        <f>VLOOKUP($B296,TablaSala[[Número de Orden]:[Cobro de la Orden]],2,FALSE)</f>
        <v>No</v>
      </c>
      <c r="E296" s="41">
        <v>293</v>
      </c>
      <c r="F296">
        <v>33.11</v>
      </c>
      <c r="H296" s="5">
        <v>293</v>
      </c>
      <c r="I296" s="12">
        <f t="shared" si="12"/>
        <v>0</v>
      </c>
      <c r="J296" s="6">
        <f t="shared" si="13"/>
        <v>33.11</v>
      </c>
      <c r="K296" s="12">
        <f t="shared" si="14"/>
        <v>0</v>
      </c>
    </row>
    <row r="297" spans="2:11">
      <c r="B297" s="41">
        <v>294</v>
      </c>
      <c r="C297">
        <v>326</v>
      </c>
      <c r="D297" t="str">
        <f>VLOOKUP($B297,TablaSala[[Número de Orden]:[Cobro de la Orden]],2,FALSE)</f>
        <v>Sí</v>
      </c>
      <c r="E297" s="41">
        <v>294</v>
      </c>
      <c r="F297">
        <v>20.36</v>
      </c>
      <c r="H297" s="5">
        <v>294</v>
      </c>
      <c r="I297" s="12">
        <f t="shared" si="12"/>
        <v>326</v>
      </c>
      <c r="J297" s="6">
        <f t="shared" si="13"/>
        <v>20.36</v>
      </c>
      <c r="K297" s="12">
        <f t="shared" si="14"/>
        <v>346.36</v>
      </c>
    </row>
    <row r="298" spans="2:11">
      <c r="B298" s="41">
        <v>295</v>
      </c>
      <c r="C298">
        <v>0</v>
      </c>
      <c r="D298" t="str">
        <f>VLOOKUP($B298,TablaSala[[Número de Orden]:[Cobro de la Orden]],2,FALSE)</f>
        <v>No</v>
      </c>
      <c r="E298" s="41">
        <v>295</v>
      </c>
      <c r="F298">
        <v>46.42</v>
      </c>
      <c r="H298" s="5">
        <v>295</v>
      </c>
      <c r="I298" s="12">
        <f t="shared" si="12"/>
        <v>0</v>
      </c>
      <c r="J298" s="6">
        <f t="shared" si="13"/>
        <v>46.42</v>
      </c>
      <c r="K298" s="12">
        <f t="shared" si="14"/>
        <v>0</v>
      </c>
    </row>
    <row r="299" spans="2:11">
      <c r="B299" s="41">
        <v>296</v>
      </c>
      <c r="C299">
        <v>59</v>
      </c>
      <c r="D299" t="str">
        <f>VLOOKUP($B299,TablaSala[[Número de Orden]:[Cobro de la Orden]],2,FALSE)</f>
        <v>Sí</v>
      </c>
      <c r="E299" s="41">
        <v>296</v>
      </c>
      <c r="F299">
        <v>29.07</v>
      </c>
      <c r="H299" s="5">
        <v>296</v>
      </c>
      <c r="I299" s="12">
        <f t="shared" si="12"/>
        <v>59</v>
      </c>
      <c r="J299" s="6">
        <f t="shared" si="13"/>
        <v>29.07</v>
      </c>
      <c r="K299" s="12">
        <f t="shared" si="14"/>
        <v>88.07</v>
      </c>
    </row>
    <row r="300" spans="2:11">
      <c r="B300" s="41">
        <v>297</v>
      </c>
      <c r="C300">
        <v>175</v>
      </c>
      <c r="D300" t="str">
        <f>VLOOKUP($B300,TablaSala[[Número de Orden]:[Cobro de la Orden]],2,FALSE)</f>
        <v>Sí</v>
      </c>
      <c r="E300" s="41">
        <v>297</v>
      </c>
      <c r="F300">
        <v>43.46</v>
      </c>
      <c r="H300" s="5">
        <v>297</v>
      </c>
      <c r="I300" s="12">
        <f t="shared" si="12"/>
        <v>175</v>
      </c>
      <c r="J300" s="6">
        <f t="shared" si="13"/>
        <v>43.46</v>
      </c>
      <c r="K300" s="12">
        <f t="shared" si="14"/>
        <v>218.46</v>
      </c>
    </row>
    <row r="301" spans="2:11">
      <c r="B301" s="41">
        <v>298</v>
      </c>
      <c r="C301">
        <v>0</v>
      </c>
      <c r="D301" t="str">
        <f>VLOOKUP($B301,TablaSala[[Número de Orden]:[Cobro de la Orden]],2,FALSE)</f>
        <v>No</v>
      </c>
      <c r="E301" s="41">
        <v>298</v>
      </c>
      <c r="F301">
        <v>23.24</v>
      </c>
      <c r="H301" s="5">
        <v>298</v>
      </c>
      <c r="I301" s="12">
        <f t="shared" si="12"/>
        <v>0</v>
      </c>
      <c r="J301" s="6">
        <f t="shared" si="13"/>
        <v>23.24</v>
      </c>
      <c r="K301" s="12">
        <f t="shared" si="14"/>
        <v>0</v>
      </c>
    </row>
    <row r="302" spans="2:11">
      <c r="B302" s="41">
        <v>299</v>
      </c>
      <c r="C302">
        <v>0</v>
      </c>
      <c r="D302" t="str">
        <f>VLOOKUP($B302,TablaSala[[Número de Orden]:[Cobro de la Orden]],2,FALSE)</f>
        <v>No</v>
      </c>
      <c r="E302" s="41">
        <v>299</v>
      </c>
      <c r="F302">
        <v>29.68</v>
      </c>
      <c r="H302" s="5">
        <v>299</v>
      </c>
      <c r="I302" s="12">
        <f t="shared" si="12"/>
        <v>0</v>
      </c>
      <c r="J302" s="6">
        <f t="shared" si="13"/>
        <v>29.68</v>
      </c>
      <c r="K302" s="12">
        <f t="shared" si="14"/>
        <v>0</v>
      </c>
    </row>
    <row r="303" spans="2:11">
      <c r="B303" s="41">
        <v>300</v>
      </c>
      <c r="C303">
        <v>290</v>
      </c>
      <c r="D303" t="str">
        <f>VLOOKUP($B303,TablaSala[[Número de Orden]:[Cobro de la Orden]],2,FALSE)</f>
        <v>Sí</v>
      </c>
      <c r="E303" s="41">
        <v>300</v>
      </c>
      <c r="F303">
        <v>38.380000000000003</v>
      </c>
      <c r="H303" s="5">
        <v>300</v>
      </c>
      <c r="I303" s="12">
        <f t="shared" si="12"/>
        <v>290</v>
      </c>
      <c r="J303" s="6">
        <f t="shared" si="13"/>
        <v>38.380000000000003</v>
      </c>
      <c r="K303" s="12">
        <f t="shared" si="14"/>
        <v>328.38</v>
      </c>
    </row>
    <row r="304" spans="2:11">
      <c r="B304" s="41">
        <v>301</v>
      </c>
      <c r="C304">
        <v>0</v>
      </c>
      <c r="D304" t="str">
        <f>VLOOKUP($B304,TablaSala[[Número de Orden]:[Cobro de la Orden]],2,FALSE)</f>
        <v>No</v>
      </c>
      <c r="E304" s="41">
        <v>301</v>
      </c>
      <c r="F304">
        <v>16.52</v>
      </c>
      <c r="H304" s="5">
        <v>301</v>
      </c>
      <c r="I304" s="12">
        <f t="shared" si="12"/>
        <v>0</v>
      </c>
      <c r="J304" s="6">
        <f t="shared" si="13"/>
        <v>16.52</v>
      </c>
      <c r="K304" s="12">
        <f t="shared" si="14"/>
        <v>0</v>
      </c>
    </row>
    <row r="305" spans="2:11">
      <c r="B305" s="41">
        <v>302</v>
      </c>
      <c r="C305">
        <v>96</v>
      </c>
      <c r="D305" t="str">
        <f>VLOOKUP($B305,TablaSala[[Número de Orden]:[Cobro de la Orden]],2,FALSE)</f>
        <v>Sí</v>
      </c>
      <c r="E305" s="41">
        <v>302</v>
      </c>
      <c r="F305">
        <v>39.89</v>
      </c>
      <c r="H305" s="5">
        <v>302</v>
      </c>
      <c r="I305" s="12">
        <f t="shared" si="12"/>
        <v>96</v>
      </c>
      <c r="J305" s="6">
        <f t="shared" si="13"/>
        <v>39.89</v>
      </c>
      <c r="K305" s="12">
        <f t="shared" si="14"/>
        <v>135.88999999999999</v>
      </c>
    </row>
    <row r="306" spans="2:11">
      <c r="B306" s="41">
        <v>303</v>
      </c>
      <c r="C306">
        <v>210</v>
      </c>
      <c r="D306" t="str">
        <f>VLOOKUP($B306,TablaSala[[Número de Orden]:[Cobro de la Orden]],2,FALSE)</f>
        <v>Sí</v>
      </c>
      <c r="E306" s="41">
        <v>303</v>
      </c>
      <c r="F306">
        <v>16.489999999999998</v>
      </c>
      <c r="H306" s="5">
        <v>303</v>
      </c>
      <c r="I306" s="12">
        <f t="shared" si="12"/>
        <v>210</v>
      </c>
      <c r="J306" s="6">
        <f t="shared" si="13"/>
        <v>16.489999999999998</v>
      </c>
      <c r="K306" s="12">
        <f t="shared" si="14"/>
        <v>226.49</v>
      </c>
    </row>
    <row r="307" spans="2:11">
      <c r="B307" s="41">
        <v>304</v>
      </c>
      <c r="C307">
        <v>0</v>
      </c>
      <c r="D307" t="str">
        <f>VLOOKUP($B307,TablaSala[[Número de Orden]:[Cobro de la Orden]],2,FALSE)</f>
        <v>No</v>
      </c>
      <c r="E307" s="41">
        <v>304</v>
      </c>
      <c r="F307">
        <v>22.05</v>
      </c>
      <c r="H307" s="5">
        <v>304</v>
      </c>
      <c r="I307" s="12">
        <f t="shared" si="12"/>
        <v>0</v>
      </c>
      <c r="J307" s="6">
        <f t="shared" si="13"/>
        <v>22.05</v>
      </c>
      <c r="K307" s="12">
        <f t="shared" si="14"/>
        <v>0</v>
      </c>
    </row>
    <row r="308" spans="2:11">
      <c r="B308" s="41">
        <v>305</v>
      </c>
      <c r="C308">
        <v>128</v>
      </c>
      <c r="D308" t="str">
        <f>VLOOKUP($B308,TablaSala[[Número de Orden]:[Cobro de la Orden]],2,FALSE)</f>
        <v>Sí</v>
      </c>
      <c r="E308" s="41">
        <v>305</v>
      </c>
      <c r="F308">
        <v>37.92</v>
      </c>
      <c r="H308" s="5">
        <v>305</v>
      </c>
      <c r="I308" s="12">
        <f t="shared" si="12"/>
        <v>128</v>
      </c>
      <c r="J308" s="6">
        <f t="shared" si="13"/>
        <v>37.92</v>
      </c>
      <c r="K308" s="12">
        <f t="shared" si="14"/>
        <v>165.92000000000002</v>
      </c>
    </row>
    <row r="309" spans="2:11">
      <c r="B309" s="41">
        <v>306</v>
      </c>
      <c r="C309">
        <v>32</v>
      </c>
      <c r="D309" t="str">
        <f>VLOOKUP($B309,TablaSala[[Número de Orden]:[Cobro de la Orden]],2,FALSE)</f>
        <v>Sí</v>
      </c>
      <c r="E309" s="41">
        <v>306</v>
      </c>
      <c r="F309">
        <v>16.96</v>
      </c>
      <c r="H309" s="5">
        <v>306</v>
      </c>
      <c r="I309" s="12">
        <f t="shared" si="12"/>
        <v>32</v>
      </c>
      <c r="J309" s="6">
        <f t="shared" si="13"/>
        <v>16.96</v>
      </c>
      <c r="K309" s="12">
        <f t="shared" si="14"/>
        <v>48.96</v>
      </c>
    </row>
    <row r="310" spans="2:11">
      <c r="B310" s="41">
        <v>307</v>
      </c>
      <c r="C310">
        <v>63</v>
      </c>
      <c r="D310" t="str">
        <f>VLOOKUP($B310,TablaSala[[Número de Orden]:[Cobro de la Orden]],2,FALSE)</f>
        <v>Sí</v>
      </c>
      <c r="E310" s="41">
        <v>307</v>
      </c>
      <c r="F310">
        <v>31.66</v>
      </c>
      <c r="H310" s="5">
        <v>307</v>
      </c>
      <c r="I310" s="12">
        <f t="shared" si="12"/>
        <v>63</v>
      </c>
      <c r="J310" s="6">
        <f t="shared" si="13"/>
        <v>31.66</v>
      </c>
      <c r="K310" s="12">
        <f t="shared" si="14"/>
        <v>94.66</v>
      </c>
    </row>
    <row r="311" spans="2:11">
      <c r="B311" s="41">
        <v>308</v>
      </c>
      <c r="C311">
        <v>0</v>
      </c>
      <c r="D311" t="str">
        <f>VLOOKUP($B311,TablaSala[[Número de Orden]:[Cobro de la Orden]],2,FALSE)</f>
        <v>No</v>
      </c>
      <c r="E311" s="41">
        <v>308</v>
      </c>
      <c r="F311">
        <v>33.79</v>
      </c>
      <c r="H311" s="5">
        <v>308</v>
      </c>
      <c r="I311" s="12">
        <f t="shared" si="12"/>
        <v>0</v>
      </c>
      <c r="J311" s="6">
        <f t="shared" si="13"/>
        <v>33.79</v>
      </c>
      <c r="K311" s="12">
        <f t="shared" si="14"/>
        <v>0</v>
      </c>
    </row>
    <row r="312" spans="2:11">
      <c r="B312" s="41">
        <v>309</v>
      </c>
      <c r="C312">
        <v>172</v>
      </c>
      <c r="D312" t="str">
        <f>VLOOKUP($B312,TablaSala[[Número de Orden]:[Cobro de la Orden]],2,FALSE)</f>
        <v>Sí</v>
      </c>
      <c r="E312" s="41">
        <v>309</v>
      </c>
      <c r="F312">
        <v>36.090000000000003</v>
      </c>
      <c r="H312" s="5">
        <v>309</v>
      </c>
      <c r="I312" s="12">
        <f t="shared" si="12"/>
        <v>172</v>
      </c>
      <c r="J312" s="6">
        <f t="shared" si="13"/>
        <v>36.090000000000003</v>
      </c>
      <c r="K312" s="12">
        <f t="shared" si="14"/>
        <v>208.09</v>
      </c>
    </row>
    <row r="313" spans="2:11">
      <c r="B313" s="41">
        <v>310</v>
      </c>
      <c r="C313">
        <v>138</v>
      </c>
      <c r="D313" t="str">
        <f>VLOOKUP($B313,TablaSala[[Número de Orden]:[Cobro de la Orden]],2,FALSE)</f>
        <v>Sí</v>
      </c>
      <c r="E313" s="41">
        <v>310</v>
      </c>
      <c r="F313">
        <v>11.47</v>
      </c>
      <c r="H313" s="5">
        <v>310</v>
      </c>
      <c r="I313" s="12">
        <f t="shared" si="12"/>
        <v>138</v>
      </c>
      <c r="J313" s="6">
        <f t="shared" si="13"/>
        <v>11.47</v>
      </c>
      <c r="K313" s="12">
        <f t="shared" si="14"/>
        <v>149.47</v>
      </c>
    </row>
    <row r="314" spans="2:11">
      <c r="B314" s="41">
        <v>311</v>
      </c>
      <c r="C314">
        <v>53</v>
      </c>
      <c r="D314" t="str">
        <f>VLOOKUP($B314,TablaSala[[Número de Orden]:[Cobro de la Orden]],2,FALSE)</f>
        <v>Sí</v>
      </c>
      <c r="E314" s="41">
        <v>311</v>
      </c>
      <c r="F314">
        <v>39.270000000000003</v>
      </c>
      <c r="H314" s="5">
        <v>311</v>
      </c>
      <c r="I314" s="12">
        <f t="shared" si="12"/>
        <v>53</v>
      </c>
      <c r="J314" s="6">
        <f t="shared" si="13"/>
        <v>39.270000000000003</v>
      </c>
      <c r="K314" s="12">
        <f t="shared" si="14"/>
        <v>92.27000000000001</v>
      </c>
    </row>
    <row r="315" spans="2:11">
      <c r="B315" s="41">
        <v>312</v>
      </c>
      <c r="C315">
        <v>134</v>
      </c>
      <c r="D315" t="str">
        <f>VLOOKUP($B315,TablaSala[[Número de Orden]:[Cobro de la Orden]],2,FALSE)</f>
        <v>Sí</v>
      </c>
      <c r="E315" s="41">
        <v>312</v>
      </c>
      <c r="F315">
        <v>30.89</v>
      </c>
      <c r="H315" s="5">
        <v>312</v>
      </c>
      <c r="I315" s="12">
        <f t="shared" si="12"/>
        <v>134</v>
      </c>
      <c r="J315" s="6">
        <f t="shared" si="13"/>
        <v>30.89</v>
      </c>
      <c r="K315" s="12">
        <f t="shared" si="14"/>
        <v>164.89</v>
      </c>
    </row>
    <row r="316" spans="2:11">
      <c r="B316" s="41">
        <v>313</v>
      </c>
      <c r="C316">
        <v>232</v>
      </c>
      <c r="D316" t="str">
        <f>VLOOKUP($B316,TablaSala[[Número de Orden]:[Cobro de la Orden]],2,FALSE)</f>
        <v>Sí</v>
      </c>
      <c r="E316" s="41">
        <v>313</v>
      </c>
      <c r="F316">
        <v>43.14</v>
      </c>
      <c r="H316" s="5">
        <v>313</v>
      </c>
      <c r="I316" s="12">
        <f t="shared" si="12"/>
        <v>232</v>
      </c>
      <c r="J316" s="6">
        <f t="shared" si="13"/>
        <v>43.14</v>
      </c>
      <c r="K316" s="12">
        <f t="shared" si="14"/>
        <v>275.14</v>
      </c>
    </row>
    <row r="317" spans="2:11">
      <c r="B317" s="41">
        <v>314</v>
      </c>
      <c r="C317">
        <v>27</v>
      </c>
      <c r="D317" t="str">
        <f>VLOOKUP($B317,TablaSala[[Número de Orden]:[Cobro de la Orden]],2,FALSE)</f>
        <v>Sí</v>
      </c>
      <c r="E317" s="41">
        <v>314</v>
      </c>
      <c r="F317">
        <v>32.18</v>
      </c>
      <c r="H317" s="5">
        <v>314</v>
      </c>
      <c r="I317" s="12">
        <f t="shared" si="12"/>
        <v>27</v>
      </c>
      <c r="J317" s="6">
        <f t="shared" si="13"/>
        <v>32.18</v>
      </c>
      <c r="K317" s="12">
        <f t="shared" si="14"/>
        <v>59.18</v>
      </c>
    </row>
    <row r="318" spans="2:11">
      <c r="B318" s="41">
        <v>315</v>
      </c>
      <c r="C318">
        <v>161</v>
      </c>
      <c r="D318" t="str">
        <f>VLOOKUP($B318,TablaSala[[Número de Orden]:[Cobro de la Orden]],2,FALSE)</f>
        <v>Sí</v>
      </c>
      <c r="E318" s="41">
        <v>315</v>
      </c>
      <c r="F318">
        <v>20.6</v>
      </c>
      <c r="H318" s="5">
        <v>315</v>
      </c>
      <c r="I318" s="12">
        <f t="shared" si="12"/>
        <v>161</v>
      </c>
      <c r="J318" s="6">
        <f t="shared" si="13"/>
        <v>20.6</v>
      </c>
      <c r="K318" s="12">
        <f t="shared" si="14"/>
        <v>181.6</v>
      </c>
    </row>
    <row r="319" spans="2:11">
      <c r="B319" s="41">
        <v>316</v>
      </c>
      <c r="C319">
        <v>160</v>
      </c>
      <c r="D319" t="str">
        <f>VLOOKUP($B319,TablaSala[[Número de Orden]:[Cobro de la Orden]],2,FALSE)</f>
        <v>Sí</v>
      </c>
      <c r="E319" s="41">
        <v>316</v>
      </c>
      <c r="F319">
        <v>31.13</v>
      </c>
      <c r="H319" s="5">
        <v>316</v>
      </c>
      <c r="I319" s="12">
        <f t="shared" si="12"/>
        <v>160</v>
      </c>
      <c r="J319" s="6">
        <f t="shared" si="13"/>
        <v>31.13</v>
      </c>
      <c r="K319" s="12">
        <f t="shared" si="14"/>
        <v>191.13</v>
      </c>
    </row>
    <row r="320" spans="2:11">
      <c r="B320" s="41">
        <v>317</v>
      </c>
      <c r="C320">
        <v>178</v>
      </c>
      <c r="D320" t="str">
        <f>VLOOKUP($B320,TablaSala[[Número de Orden]:[Cobro de la Orden]],2,FALSE)</f>
        <v>Sí</v>
      </c>
      <c r="E320" s="41">
        <v>317</v>
      </c>
      <c r="F320">
        <v>24.55</v>
      </c>
      <c r="H320" s="5">
        <v>317</v>
      </c>
      <c r="I320" s="12">
        <f t="shared" si="12"/>
        <v>178</v>
      </c>
      <c r="J320" s="6">
        <f t="shared" si="13"/>
        <v>24.55</v>
      </c>
      <c r="K320" s="12">
        <f t="shared" si="14"/>
        <v>202.55</v>
      </c>
    </row>
    <row r="321" spans="2:11">
      <c r="B321" s="41">
        <v>318</v>
      </c>
      <c r="C321">
        <v>29</v>
      </c>
      <c r="D321" t="str">
        <f>VLOOKUP($B321,TablaSala[[Número de Orden]:[Cobro de la Orden]],2,FALSE)</f>
        <v>Sí</v>
      </c>
      <c r="E321" s="41">
        <v>318</v>
      </c>
      <c r="F321">
        <v>10.08</v>
      </c>
      <c r="H321" s="5">
        <v>318</v>
      </c>
      <c r="I321" s="12">
        <f t="shared" si="12"/>
        <v>29</v>
      </c>
      <c r="J321" s="6">
        <f t="shared" si="13"/>
        <v>10.08</v>
      </c>
      <c r="K321" s="12">
        <f t="shared" si="14"/>
        <v>39.08</v>
      </c>
    </row>
    <row r="322" spans="2:11">
      <c r="B322" s="41">
        <v>319</v>
      </c>
      <c r="C322">
        <v>268</v>
      </c>
      <c r="D322" t="str">
        <f>VLOOKUP($B322,TablaSala[[Número de Orden]:[Cobro de la Orden]],2,FALSE)</f>
        <v>Sí</v>
      </c>
      <c r="E322" s="41">
        <v>319</v>
      </c>
      <c r="F322">
        <v>30.05</v>
      </c>
      <c r="H322" s="5">
        <v>319</v>
      </c>
      <c r="I322" s="12">
        <f t="shared" si="12"/>
        <v>268</v>
      </c>
      <c r="J322" s="6">
        <f t="shared" si="13"/>
        <v>30.05</v>
      </c>
      <c r="K322" s="12">
        <f t="shared" si="14"/>
        <v>298.05</v>
      </c>
    </row>
    <row r="323" spans="2:11">
      <c r="B323" s="41">
        <v>320</v>
      </c>
      <c r="C323">
        <v>98</v>
      </c>
      <c r="D323" t="str">
        <f>VLOOKUP($B323,TablaSala[[Número de Orden]:[Cobro de la Orden]],2,FALSE)</f>
        <v>Sí</v>
      </c>
      <c r="E323" s="41">
        <v>320</v>
      </c>
      <c r="F323">
        <v>44.02</v>
      </c>
      <c r="H323" s="5">
        <v>320</v>
      </c>
      <c r="I323" s="12">
        <f t="shared" si="12"/>
        <v>98</v>
      </c>
      <c r="J323" s="6">
        <f t="shared" si="13"/>
        <v>44.02</v>
      </c>
      <c r="K323" s="12">
        <f t="shared" si="14"/>
        <v>142.02000000000001</v>
      </c>
    </row>
    <row r="324" spans="2:11">
      <c r="B324" s="41">
        <v>321</v>
      </c>
      <c r="C324">
        <v>141</v>
      </c>
      <c r="D324" t="str">
        <f>VLOOKUP($B324,TablaSala[[Número de Orden]:[Cobro de la Orden]],2,FALSE)</f>
        <v>Sí</v>
      </c>
      <c r="E324" s="41">
        <v>321</v>
      </c>
      <c r="F324">
        <v>23.59</v>
      </c>
      <c r="H324" s="5">
        <v>321</v>
      </c>
      <c r="I324" s="12">
        <f t="shared" si="12"/>
        <v>141</v>
      </c>
      <c r="J324" s="6">
        <f t="shared" si="13"/>
        <v>23.59</v>
      </c>
      <c r="K324" s="12">
        <f t="shared" si="14"/>
        <v>164.59</v>
      </c>
    </row>
    <row r="325" spans="2:11">
      <c r="B325" s="41">
        <v>322</v>
      </c>
      <c r="C325">
        <v>85</v>
      </c>
      <c r="D325" t="str">
        <f>VLOOKUP($B325,TablaSala[[Número de Orden]:[Cobro de la Orden]],2,FALSE)</f>
        <v>Sí</v>
      </c>
      <c r="E325" s="41">
        <v>322</v>
      </c>
      <c r="F325">
        <v>24.69</v>
      </c>
      <c r="H325" s="5">
        <v>322</v>
      </c>
      <c r="I325" s="12">
        <f t="shared" ref="I325:I388" si="15">VLOOKUP(H325,$B$4:$C$770,2,FALSE)</f>
        <v>85</v>
      </c>
      <c r="J325" s="6">
        <f t="shared" ref="J325:J388" si="16">VLOOKUP(H325,$E$4:$F$770,2,FALSE)</f>
        <v>24.69</v>
      </c>
      <c r="K325" s="12">
        <f t="shared" ref="K325:K388" si="17">IF(D325="Sí",I325+J325,0)</f>
        <v>109.69</v>
      </c>
    </row>
    <row r="326" spans="2:11">
      <c r="B326" s="41">
        <v>323</v>
      </c>
      <c r="C326">
        <v>208</v>
      </c>
      <c r="D326" t="str">
        <f>VLOOKUP($B326,TablaSala[[Número de Orden]:[Cobro de la Orden]],2,FALSE)</f>
        <v>Sí</v>
      </c>
      <c r="E326" s="41">
        <v>323</v>
      </c>
      <c r="F326">
        <v>44.3</v>
      </c>
      <c r="H326" s="5">
        <v>323</v>
      </c>
      <c r="I326" s="12">
        <f t="shared" si="15"/>
        <v>208</v>
      </c>
      <c r="J326" s="6">
        <f t="shared" si="16"/>
        <v>44.3</v>
      </c>
      <c r="K326" s="12">
        <f t="shared" si="17"/>
        <v>252.3</v>
      </c>
    </row>
    <row r="327" spans="2:11">
      <c r="B327" s="41">
        <v>324</v>
      </c>
      <c r="C327">
        <v>0</v>
      </c>
      <c r="D327" t="str">
        <f>VLOOKUP($B327,TablaSala[[Número de Orden]:[Cobro de la Orden]],2,FALSE)</f>
        <v>No</v>
      </c>
      <c r="E327" s="41">
        <v>324</v>
      </c>
      <c r="F327">
        <v>21.6</v>
      </c>
      <c r="H327" s="5">
        <v>324</v>
      </c>
      <c r="I327" s="12">
        <f t="shared" si="15"/>
        <v>0</v>
      </c>
      <c r="J327" s="6">
        <f t="shared" si="16"/>
        <v>21.6</v>
      </c>
      <c r="K327" s="12">
        <f t="shared" si="17"/>
        <v>0</v>
      </c>
    </row>
    <row r="328" spans="2:11">
      <c r="B328" s="41">
        <v>325</v>
      </c>
      <c r="C328">
        <v>154</v>
      </c>
      <c r="D328" t="str">
        <f>VLOOKUP($B328,TablaSala[[Número de Orden]:[Cobro de la Orden]],2,FALSE)</f>
        <v>Sí</v>
      </c>
      <c r="E328" s="41">
        <v>325</v>
      </c>
      <c r="F328">
        <v>32.5</v>
      </c>
      <c r="H328" s="5">
        <v>325</v>
      </c>
      <c r="I328" s="12">
        <f t="shared" si="15"/>
        <v>154</v>
      </c>
      <c r="J328" s="6">
        <f t="shared" si="16"/>
        <v>32.5</v>
      </c>
      <c r="K328" s="12">
        <f t="shared" si="17"/>
        <v>186.5</v>
      </c>
    </row>
    <row r="329" spans="2:11">
      <c r="B329" s="41">
        <v>326</v>
      </c>
      <c r="C329">
        <v>81</v>
      </c>
      <c r="D329" t="str">
        <f>VLOOKUP($B329,TablaSala[[Número de Orden]:[Cobro de la Orden]],2,FALSE)</f>
        <v>Sí</v>
      </c>
      <c r="E329" s="41">
        <v>326</v>
      </c>
      <c r="F329">
        <v>13.85</v>
      </c>
      <c r="H329" s="5">
        <v>326</v>
      </c>
      <c r="I329" s="12">
        <f t="shared" si="15"/>
        <v>81</v>
      </c>
      <c r="J329" s="6">
        <f t="shared" si="16"/>
        <v>13.85</v>
      </c>
      <c r="K329" s="12">
        <f t="shared" si="17"/>
        <v>94.85</v>
      </c>
    </row>
    <row r="330" spans="2:11">
      <c r="B330" s="41">
        <v>327</v>
      </c>
      <c r="C330">
        <v>147</v>
      </c>
      <c r="D330" t="str">
        <f>VLOOKUP($B330,TablaSala[[Número de Orden]:[Cobro de la Orden]],2,FALSE)</f>
        <v>Sí</v>
      </c>
      <c r="E330" s="41">
        <v>327</v>
      </c>
      <c r="F330">
        <v>15.08</v>
      </c>
      <c r="H330" s="5">
        <v>327</v>
      </c>
      <c r="I330" s="12">
        <f t="shared" si="15"/>
        <v>147</v>
      </c>
      <c r="J330" s="6">
        <f t="shared" si="16"/>
        <v>15.08</v>
      </c>
      <c r="K330" s="12">
        <f t="shared" si="17"/>
        <v>162.08000000000001</v>
      </c>
    </row>
    <row r="331" spans="2:11">
      <c r="B331" s="41">
        <v>328</v>
      </c>
      <c r="C331">
        <v>35</v>
      </c>
      <c r="D331" t="str">
        <f>VLOOKUP($B331,TablaSala[[Número de Orden]:[Cobro de la Orden]],2,FALSE)</f>
        <v>Sí</v>
      </c>
      <c r="E331" s="41">
        <v>328</v>
      </c>
      <c r="F331">
        <v>13.85</v>
      </c>
      <c r="H331" s="5">
        <v>328</v>
      </c>
      <c r="I331" s="12">
        <f t="shared" si="15"/>
        <v>35</v>
      </c>
      <c r="J331" s="6">
        <f t="shared" si="16"/>
        <v>13.85</v>
      </c>
      <c r="K331" s="12">
        <f t="shared" si="17"/>
        <v>48.85</v>
      </c>
    </row>
    <row r="332" spans="2:11">
      <c r="B332" s="41">
        <v>329</v>
      </c>
      <c r="C332">
        <v>207</v>
      </c>
      <c r="D332" t="str">
        <f>VLOOKUP($B332,TablaSala[[Número de Orden]:[Cobro de la Orden]],2,FALSE)</f>
        <v>Sí</v>
      </c>
      <c r="E332" s="41">
        <v>329</v>
      </c>
      <c r="F332">
        <v>38.89</v>
      </c>
      <c r="H332" s="5">
        <v>329</v>
      </c>
      <c r="I332" s="12">
        <f t="shared" si="15"/>
        <v>207</v>
      </c>
      <c r="J332" s="6">
        <f t="shared" si="16"/>
        <v>38.89</v>
      </c>
      <c r="K332" s="12">
        <f t="shared" si="17"/>
        <v>245.89</v>
      </c>
    </row>
    <row r="333" spans="2:11">
      <c r="B333" s="41">
        <v>330</v>
      </c>
      <c r="C333">
        <v>217</v>
      </c>
      <c r="D333" t="str">
        <f>VLOOKUP($B333,TablaSala[[Número de Orden]:[Cobro de la Orden]],2,FALSE)</f>
        <v>Sí</v>
      </c>
      <c r="E333" s="41">
        <v>330</v>
      </c>
      <c r="F333">
        <v>32.17</v>
      </c>
      <c r="H333" s="5">
        <v>330</v>
      </c>
      <c r="I333" s="12">
        <f t="shared" si="15"/>
        <v>217</v>
      </c>
      <c r="J333" s="6">
        <f t="shared" si="16"/>
        <v>32.17</v>
      </c>
      <c r="K333" s="12">
        <f t="shared" si="17"/>
        <v>249.17000000000002</v>
      </c>
    </row>
    <row r="334" spans="2:11">
      <c r="B334" s="41">
        <v>331</v>
      </c>
      <c r="C334">
        <v>173</v>
      </c>
      <c r="D334" t="str">
        <f>VLOOKUP($B334,TablaSala[[Número de Orden]:[Cobro de la Orden]],2,FALSE)</f>
        <v>Sí</v>
      </c>
      <c r="E334" s="41">
        <v>331</v>
      </c>
      <c r="F334">
        <v>36.61</v>
      </c>
      <c r="H334" s="5">
        <v>331</v>
      </c>
      <c r="I334" s="12">
        <f t="shared" si="15"/>
        <v>173</v>
      </c>
      <c r="J334" s="6">
        <f t="shared" si="16"/>
        <v>36.61</v>
      </c>
      <c r="K334" s="12">
        <f t="shared" si="17"/>
        <v>209.61</v>
      </c>
    </row>
    <row r="335" spans="2:11">
      <c r="B335" s="41">
        <v>332</v>
      </c>
      <c r="C335">
        <v>120</v>
      </c>
      <c r="D335" t="str">
        <f>VLOOKUP($B335,TablaSala[[Número de Orden]:[Cobro de la Orden]],2,FALSE)</f>
        <v>Sí</v>
      </c>
      <c r="E335" s="41">
        <v>332</v>
      </c>
      <c r="F335">
        <v>25.21</v>
      </c>
      <c r="H335" s="5">
        <v>332</v>
      </c>
      <c r="I335" s="12">
        <f t="shared" si="15"/>
        <v>120</v>
      </c>
      <c r="J335" s="6">
        <f t="shared" si="16"/>
        <v>25.21</v>
      </c>
      <c r="K335" s="12">
        <f t="shared" si="17"/>
        <v>145.21</v>
      </c>
    </row>
    <row r="336" spans="2:11">
      <c r="B336" s="41">
        <v>333</v>
      </c>
      <c r="C336">
        <v>72</v>
      </c>
      <c r="D336" t="str">
        <f>VLOOKUP($B336,TablaSala[[Número de Orden]:[Cobro de la Orden]],2,FALSE)</f>
        <v>Sí</v>
      </c>
      <c r="E336" s="41">
        <v>333</v>
      </c>
      <c r="F336">
        <v>13.19</v>
      </c>
      <c r="H336" s="5">
        <v>333</v>
      </c>
      <c r="I336" s="12">
        <f t="shared" si="15"/>
        <v>72</v>
      </c>
      <c r="J336" s="6">
        <f t="shared" si="16"/>
        <v>13.19</v>
      </c>
      <c r="K336" s="12">
        <f t="shared" si="17"/>
        <v>85.19</v>
      </c>
    </row>
    <row r="337" spans="2:11">
      <c r="B337" s="41">
        <v>334</v>
      </c>
      <c r="C337">
        <v>173</v>
      </c>
      <c r="D337" t="str">
        <f>VLOOKUP($B337,TablaSala[[Número de Orden]:[Cobro de la Orden]],2,FALSE)</f>
        <v>Sí</v>
      </c>
      <c r="E337" s="41">
        <v>334</v>
      </c>
      <c r="F337">
        <v>17.5</v>
      </c>
      <c r="H337" s="5">
        <v>334</v>
      </c>
      <c r="I337" s="12">
        <f t="shared" si="15"/>
        <v>173</v>
      </c>
      <c r="J337" s="6">
        <f t="shared" si="16"/>
        <v>17.5</v>
      </c>
      <c r="K337" s="12">
        <f t="shared" si="17"/>
        <v>190.5</v>
      </c>
    </row>
    <row r="338" spans="2:11">
      <c r="B338" s="41">
        <v>335</v>
      </c>
      <c r="C338">
        <v>114</v>
      </c>
      <c r="D338" t="str">
        <f>VLOOKUP($B338,TablaSala[[Número de Orden]:[Cobro de la Orden]],2,FALSE)</f>
        <v>Sí</v>
      </c>
      <c r="E338" s="41">
        <v>335</v>
      </c>
      <c r="F338">
        <v>41.56</v>
      </c>
      <c r="H338" s="5">
        <v>335</v>
      </c>
      <c r="I338" s="12">
        <f t="shared" si="15"/>
        <v>114</v>
      </c>
      <c r="J338" s="6">
        <f t="shared" si="16"/>
        <v>41.56</v>
      </c>
      <c r="K338" s="12">
        <f t="shared" si="17"/>
        <v>155.56</v>
      </c>
    </row>
    <row r="339" spans="2:11">
      <c r="B339" s="41">
        <v>336</v>
      </c>
      <c r="C339">
        <v>158</v>
      </c>
      <c r="D339" t="str">
        <f>VLOOKUP($B339,TablaSala[[Número de Orden]:[Cobro de la Orden]],2,FALSE)</f>
        <v>Sí</v>
      </c>
      <c r="E339" s="41">
        <v>336</v>
      </c>
      <c r="F339">
        <v>17.93</v>
      </c>
      <c r="H339" s="5">
        <v>336</v>
      </c>
      <c r="I339" s="12">
        <f t="shared" si="15"/>
        <v>158</v>
      </c>
      <c r="J339" s="6">
        <f t="shared" si="16"/>
        <v>17.93</v>
      </c>
      <c r="K339" s="12">
        <f t="shared" si="17"/>
        <v>175.93</v>
      </c>
    </row>
    <row r="340" spans="2:11">
      <c r="B340" s="41">
        <v>337</v>
      </c>
      <c r="C340">
        <v>100</v>
      </c>
      <c r="D340" t="str">
        <f>VLOOKUP($B340,TablaSala[[Número de Orden]:[Cobro de la Orden]],2,FALSE)</f>
        <v>Sí</v>
      </c>
      <c r="E340" s="41">
        <v>337</v>
      </c>
      <c r="F340">
        <v>19.28</v>
      </c>
      <c r="H340" s="5">
        <v>337</v>
      </c>
      <c r="I340" s="12">
        <f t="shared" si="15"/>
        <v>100</v>
      </c>
      <c r="J340" s="6">
        <f t="shared" si="16"/>
        <v>19.28</v>
      </c>
      <c r="K340" s="12">
        <f t="shared" si="17"/>
        <v>119.28</v>
      </c>
    </row>
    <row r="341" spans="2:11">
      <c r="B341" s="41">
        <v>338</v>
      </c>
      <c r="C341">
        <v>279</v>
      </c>
      <c r="D341" t="str">
        <f>VLOOKUP($B341,TablaSala[[Número de Orden]:[Cobro de la Orden]],2,FALSE)</f>
        <v>Sí</v>
      </c>
      <c r="E341" s="41">
        <v>338</v>
      </c>
      <c r="F341">
        <v>30.62</v>
      </c>
      <c r="H341" s="5">
        <v>338</v>
      </c>
      <c r="I341" s="12">
        <f t="shared" si="15"/>
        <v>279</v>
      </c>
      <c r="J341" s="6">
        <f t="shared" si="16"/>
        <v>30.62</v>
      </c>
      <c r="K341" s="12">
        <f t="shared" si="17"/>
        <v>309.62</v>
      </c>
    </row>
    <row r="342" spans="2:11">
      <c r="B342" s="41">
        <v>339</v>
      </c>
      <c r="C342">
        <v>104</v>
      </c>
      <c r="D342" t="str">
        <f>VLOOKUP($B342,TablaSala[[Número de Orden]:[Cobro de la Orden]],2,FALSE)</f>
        <v>Sí</v>
      </c>
      <c r="E342" s="41">
        <v>339</v>
      </c>
      <c r="F342">
        <v>19.600000000000001</v>
      </c>
      <c r="H342" s="5">
        <v>339</v>
      </c>
      <c r="I342" s="12">
        <f t="shared" si="15"/>
        <v>104</v>
      </c>
      <c r="J342" s="6">
        <f t="shared" si="16"/>
        <v>19.600000000000001</v>
      </c>
      <c r="K342" s="12">
        <f t="shared" si="17"/>
        <v>123.6</v>
      </c>
    </row>
    <row r="343" spans="2:11">
      <c r="B343" s="41">
        <v>340</v>
      </c>
      <c r="C343">
        <v>164</v>
      </c>
      <c r="D343" t="str">
        <f>VLOOKUP($B343,TablaSala[[Número de Orden]:[Cobro de la Orden]],2,FALSE)</f>
        <v>Sí</v>
      </c>
      <c r="E343" s="41">
        <v>340</v>
      </c>
      <c r="F343">
        <v>38.520000000000003</v>
      </c>
      <c r="H343" s="5">
        <v>340</v>
      </c>
      <c r="I343" s="12">
        <f t="shared" si="15"/>
        <v>164</v>
      </c>
      <c r="J343" s="6">
        <f t="shared" si="16"/>
        <v>38.520000000000003</v>
      </c>
      <c r="K343" s="12">
        <f t="shared" si="17"/>
        <v>202.52</v>
      </c>
    </row>
    <row r="344" spans="2:11">
      <c r="B344" s="41">
        <v>341</v>
      </c>
      <c r="C344">
        <v>177</v>
      </c>
      <c r="D344" t="str">
        <f>VLOOKUP($B344,TablaSala[[Número de Orden]:[Cobro de la Orden]],2,FALSE)</f>
        <v>Sí</v>
      </c>
      <c r="E344" s="41">
        <v>341</v>
      </c>
      <c r="F344">
        <v>47.05</v>
      </c>
      <c r="H344" s="5">
        <v>341</v>
      </c>
      <c r="I344" s="12">
        <f t="shared" si="15"/>
        <v>177</v>
      </c>
      <c r="J344" s="6">
        <f t="shared" si="16"/>
        <v>47.05</v>
      </c>
      <c r="K344" s="12">
        <f t="shared" si="17"/>
        <v>224.05</v>
      </c>
    </row>
    <row r="345" spans="2:11">
      <c r="B345" s="41">
        <v>342</v>
      </c>
      <c r="C345">
        <v>102</v>
      </c>
      <c r="D345" t="str">
        <f>VLOOKUP($B345,TablaSala[[Número de Orden]:[Cobro de la Orden]],2,FALSE)</f>
        <v>Sí</v>
      </c>
      <c r="E345" s="41">
        <v>342</v>
      </c>
      <c r="F345">
        <v>20.059999999999999</v>
      </c>
      <c r="H345" s="5">
        <v>342</v>
      </c>
      <c r="I345" s="12">
        <f t="shared" si="15"/>
        <v>102</v>
      </c>
      <c r="J345" s="6">
        <f t="shared" si="16"/>
        <v>20.059999999999999</v>
      </c>
      <c r="K345" s="12">
        <f t="shared" si="17"/>
        <v>122.06</v>
      </c>
    </row>
    <row r="346" spans="2:11">
      <c r="B346" s="41">
        <v>343</v>
      </c>
      <c r="C346">
        <v>137</v>
      </c>
      <c r="D346" t="str">
        <f>VLOOKUP($B346,TablaSala[[Número de Orden]:[Cobro de la Orden]],2,FALSE)</f>
        <v>Sí</v>
      </c>
      <c r="E346" s="41">
        <v>343</v>
      </c>
      <c r="F346">
        <v>23.01</v>
      </c>
      <c r="H346" s="5">
        <v>343</v>
      </c>
      <c r="I346" s="12">
        <f t="shared" si="15"/>
        <v>137</v>
      </c>
      <c r="J346" s="6">
        <f t="shared" si="16"/>
        <v>23.01</v>
      </c>
      <c r="K346" s="12">
        <f t="shared" si="17"/>
        <v>160.01</v>
      </c>
    </row>
    <row r="347" spans="2:11">
      <c r="B347" s="41">
        <v>344</v>
      </c>
      <c r="C347">
        <v>183</v>
      </c>
      <c r="D347" t="str">
        <f>VLOOKUP($B347,TablaSala[[Número de Orden]:[Cobro de la Orden]],2,FALSE)</f>
        <v>Sí</v>
      </c>
      <c r="E347" s="41">
        <v>344</v>
      </c>
      <c r="F347">
        <v>33.01</v>
      </c>
      <c r="H347" s="5">
        <v>344</v>
      </c>
      <c r="I347" s="12">
        <f t="shared" si="15"/>
        <v>183</v>
      </c>
      <c r="J347" s="6">
        <f t="shared" si="16"/>
        <v>33.01</v>
      </c>
      <c r="K347" s="12">
        <f t="shared" si="17"/>
        <v>216.01</v>
      </c>
    </row>
    <row r="348" spans="2:11">
      <c r="B348" s="41">
        <v>345</v>
      </c>
      <c r="C348">
        <v>38</v>
      </c>
      <c r="D348" t="str">
        <f>VLOOKUP($B348,TablaSala[[Número de Orden]:[Cobro de la Orden]],2,FALSE)</f>
        <v>Sí</v>
      </c>
      <c r="E348" s="41">
        <v>345</v>
      </c>
      <c r="F348">
        <v>13.98</v>
      </c>
      <c r="H348" s="5">
        <v>345</v>
      </c>
      <c r="I348" s="12">
        <f t="shared" si="15"/>
        <v>38</v>
      </c>
      <c r="J348" s="6">
        <f t="shared" si="16"/>
        <v>13.98</v>
      </c>
      <c r="K348" s="12">
        <f t="shared" si="17"/>
        <v>51.980000000000004</v>
      </c>
    </row>
    <row r="349" spans="2:11">
      <c r="B349" s="41">
        <v>346</v>
      </c>
      <c r="C349">
        <v>72</v>
      </c>
      <c r="D349" t="str">
        <f>VLOOKUP($B349,TablaSala[[Número de Orden]:[Cobro de la Orden]],2,FALSE)</f>
        <v>Sí</v>
      </c>
      <c r="E349" s="41">
        <v>346</v>
      </c>
      <c r="F349">
        <v>35.93</v>
      </c>
      <c r="H349" s="5">
        <v>346</v>
      </c>
      <c r="I349" s="12">
        <f t="shared" si="15"/>
        <v>72</v>
      </c>
      <c r="J349" s="6">
        <f t="shared" si="16"/>
        <v>35.93</v>
      </c>
      <c r="K349" s="12">
        <f t="shared" si="17"/>
        <v>107.93</v>
      </c>
    </row>
    <row r="350" spans="2:11">
      <c r="B350" s="41">
        <v>347</v>
      </c>
      <c r="C350">
        <v>70</v>
      </c>
      <c r="D350" t="str">
        <f>VLOOKUP($B350,TablaSala[[Número de Orden]:[Cobro de la Orden]],2,FALSE)</f>
        <v>Sí</v>
      </c>
      <c r="E350" s="41">
        <v>347</v>
      </c>
      <c r="F350">
        <v>48.52</v>
      </c>
      <c r="H350" s="5">
        <v>347</v>
      </c>
      <c r="I350" s="12">
        <f t="shared" si="15"/>
        <v>70</v>
      </c>
      <c r="J350" s="6">
        <f t="shared" si="16"/>
        <v>48.52</v>
      </c>
      <c r="K350" s="12">
        <f t="shared" si="17"/>
        <v>118.52000000000001</v>
      </c>
    </row>
    <row r="351" spans="2:11">
      <c r="B351" s="41">
        <v>348</v>
      </c>
      <c r="C351">
        <v>86</v>
      </c>
      <c r="D351" t="str">
        <f>VLOOKUP($B351,TablaSala[[Número de Orden]:[Cobro de la Orden]],2,FALSE)</f>
        <v>Sí</v>
      </c>
      <c r="E351" s="41">
        <v>348</v>
      </c>
      <c r="F351">
        <v>30.78</v>
      </c>
      <c r="H351" s="5">
        <v>348</v>
      </c>
      <c r="I351" s="12">
        <f t="shared" si="15"/>
        <v>86</v>
      </c>
      <c r="J351" s="6">
        <f t="shared" si="16"/>
        <v>30.78</v>
      </c>
      <c r="K351" s="12">
        <f t="shared" si="17"/>
        <v>116.78</v>
      </c>
    </row>
    <row r="352" spans="2:11">
      <c r="B352" s="41">
        <v>349</v>
      </c>
      <c r="C352">
        <v>152</v>
      </c>
      <c r="D352" t="str">
        <f>VLOOKUP($B352,TablaSala[[Número de Orden]:[Cobro de la Orden]],2,FALSE)</f>
        <v>Sí</v>
      </c>
      <c r="E352" s="41">
        <v>349</v>
      </c>
      <c r="F352">
        <v>40.630000000000003</v>
      </c>
      <c r="H352" s="5">
        <v>349</v>
      </c>
      <c r="I352" s="12">
        <f t="shared" si="15"/>
        <v>152</v>
      </c>
      <c r="J352" s="6">
        <f t="shared" si="16"/>
        <v>40.630000000000003</v>
      </c>
      <c r="K352" s="12">
        <f t="shared" si="17"/>
        <v>192.63</v>
      </c>
    </row>
    <row r="353" spans="2:11">
      <c r="B353" s="41">
        <v>350</v>
      </c>
      <c r="C353">
        <v>143</v>
      </c>
      <c r="D353" t="str">
        <f>VLOOKUP($B353,TablaSala[[Número de Orden]:[Cobro de la Orden]],2,FALSE)</f>
        <v>Sí</v>
      </c>
      <c r="E353" s="41">
        <v>350</v>
      </c>
      <c r="F353">
        <v>36.21</v>
      </c>
      <c r="H353" s="5">
        <v>350</v>
      </c>
      <c r="I353" s="12">
        <f t="shared" si="15"/>
        <v>143</v>
      </c>
      <c r="J353" s="6">
        <f t="shared" si="16"/>
        <v>36.21</v>
      </c>
      <c r="K353" s="12">
        <f t="shared" si="17"/>
        <v>179.21</v>
      </c>
    </row>
    <row r="354" spans="2:11">
      <c r="B354" s="41">
        <v>351</v>
      </c>
      <c r="C354">
        <v>201</v>
      </c>
      <c r="D354" t="str">
        <f>VLOOKUP($B354,TablaSala[[Número de Orden]:[Cobro de la Orden]],2,FALSE)</f>
        <v>Sí</v>
      </c>
      <c r="E354" s="41">
        <v>351</v>
      </c>
      <c r="F354">
        <v>48.93</v>
      </c>
      <c r="H354" s="5">
        <v>351</v>
      </c>
      <c r="I354" s="12">
        <f t="shared" si="15"/>
        <v>201</v>
      </c>
      <c r="J354" s="6">
        <f t="shared" si="16"/>
        <v>48.93</v>
      </c>
      <c r="K354" s="12">
        <f t="shared" si="17"/>
        <v>249.93</v>
      </c>
    </row>
    <row r="355" spans="2:11">
      <c r="B355" s="41">
        <v>352</v>
      </c>
      <c r="C355">
        <v>99</v>
      </c>
      <c r="D355" t="str">
        <f>VLOOKUP($B355,TablaSala[[Número de Orden]:[Cobro de la Orden]],2,FALSE)</f>
        <v>Sí</v>
      </c>
      <c r="E355" s="41">
        <v>352</v>
      </c>
      <c r="F355">
        <v>17.55</v>
      </c>
      <c r="H355" s="5">
        <v>352</v>
      </c>
      <c r="I355" s="12">
        <f t="shared" si="15"/>
        <v>99</v>
      </c>
      <c r="J355" s="6">
        <f t="shared" si="16"/>
        <v>17.55</v>
      </c>
      <c r="K355" s="12">
        <f t="shared" si="17"/>
        <v>116.55</v>
      </c>
    </row>
    <row r="356" spans="2:11">
      <c r="B356" s="41">
        <v>353</v>
      </c>
      <c r="C356">
        <v>212</v>
      </c>
      <c r="D356" t="str">
        <f>VLOOKUP($B356,TablaSala[[Número de Orden]:[Cobro de la Orden]],2,FALSE)</f>
        <v>Sí</v>
      </c>
      <c r="E356" s="41">
        <v>353</v>
      </c>
      <c r="F356">
        <v>27.37</v>
      </c>
      <c r="H356" s="5">
        <v>353</v>
      </c>
      <c r="I356" s="12">
        <f t="shared" si="15"/>
        <v>212</v>
      </c>
      <c r="J356" s="6">
        <f t="shared" si="16"/>
        <v>27.37</v>
      </c>
      <c r="K356" s="12">
        <f t="shared" si="17"/>
        <v>239.37</v>
      </c>
    </row>
    <row r="357" spans="2:11">
      <c r="B357" s="41">
        <v>354</v>
      </c>
      <c r="C357">
        <v>181</v>
      </c>
      <c r="D357" t="str">
        <f>VLOOKUP($B357,TablaSala[[Número de Orden]:[Cobro de la Orden]],2,FALSE)</f>
        <v>Sí</v>
      </c>
      <c r="E357" s="41">
        <v>354</v>
      </c>
      <c r="F357">
        <v>29.58</v>
      </c>
      <c r="H357" s="5">
        <v>354</v>
      </c>
      <c r="I357" s="12">
        <f t="shared" si="15"/>
        <v>181</v>
      </c>
      <c r="J357" s="6">
        <f t="shared" si="16"/>
        <v>29.58</v>
      </c>
      <c r="K357" s="12">
        <f t="shared" si="17"/>
        <v>210.57999999999998</v>
      </c>
    </row>
    <row r="358" spans="2:11">
      <c r="B358" s="41">
        <v>355</v>
      </c>
      <c r="C358">
        <v>26</v>
      </c>
      <c r="D358" t="str">
        <f>VLOOKUP($B358,TablaSala[[Número de Orden]:[Cobro de la Orden]],2,FALSE)</f>
        <v>Sí</v>
      </c>
      <c r="E358" s="41">
        <v>355</v>
      </c>
      <c r="F358">
        <v>30.53</v>
      </c>
      <c r="H358" s="5">
        <v>355</v>
      </c>
      <c r="I358" s="12">
        <f t="shared" si="15"/>
        <v>26</v>
      </c>
      <c r="J358" s="6">
        <f t="shared" si="16"/>
        <v>30.53</v>
      </c>
      <c r="K358" s="12">
        <f t="shared" si="17"/>
        <v>56.53</v>
      </c>
    </row>
    <row r="359" spans="2:11">
      <c r="B359" s="41">
        <v>356</v>
      </c>
      <c r="C359">
        <v>36</v>
      </c>
      <c r="D359" t="str">
        <f>VLOOKUP($B359,TablaSala[[Número de Orden]:[Cobro de la Orden]],2,FALSE)</f>
        <v>Sí</v>
      </c>
      <c r="E359" s="41">
        <v>356</v>
      </c>
      <c r="F359">
        <v>28.92</v>
      </c>
      <c r="H359" s="5">
        <v>356</v>
      </c>
      <c r="I359" s="12">
        <f t="shared" si="15"/>
        <v>36</v>
      </c>
      <c r="J359" s="6">
        <f t="shared" si="16"/>
        <v>28.92</v>
      </c>
      <c r="K359" s="12">
        <f t="shared" si="17"/>
        <v>64.92</v>
      </c>
    </row>
    <row r="360" spans="2:11">
      <c r="B360" s="41">
        <v>357</v>
      </c>
      <c r="C360">
        <v>168</v>
      </c>
      <c r="D360" t="str">
        <f>VLOOKUP($B360,TablaSala[[Número de Orden]:[Cobro de la Orden]],2,FALSE)</f>
        <v>Sí</v>
      </c>
      <c r="E360" s="41">
        <v>357</v>
      </c>
      <c r="F360">
        <v>26.87</v>
      </c>
      <c r="H360" s="5">
        <v>357</v>
      </c>
      <c r="I360" s="12">
        <f t="shared" si="15"/>
        <v>168</v>
      </c>
      <c r="J360" s="6">
        <f t="shared" si="16"/>
        <v>26.87</v>
      </c>
      <c r="K360" s="12">
        <f t="shared" si="17"/>
        <v>194.87</v>
      </c>
    </row>
    <row r="361" spans="2:11">
      <c r="B361" s="41">
        <v>358</v>
      </c>
      <c r="C361">
        <v>166</v>
      </c>
      <c r="D361" t="str">
        <f>VLOOKUP($B361,TablaSala[[Número de Orden]:[Cobro de la Orden]],2,FALSE)</f>
        <v>Sí</v>
      </c>
      <c r="E361" s="41">
        <v>358</v>
      </c>
      <c r="F361">
        <v>42.1</v>
      </c>
      <c r="H361" s="5">
        <v>358</v>
      </c>
      <c r="I361" s="12">
        <f t="shared" si="15"/>
        <v>166</v>
      </c>
      <c r="J361" s="6">
        <f t="shared" si="16"/>
        <v>42.1</v>
      </c>
      <c r="K361" s="12">
        <f t="shared" si="17"/>
        <v>208.1</v>
      </c>
    </row>
    <row r="362" spans="2:11">
      <c r="B362" s="41">
        <v>359</v>
      </c>
      <c r="C362">
        <v>190</v>
      </c>
      <c r="D362" t="str">
        <f>VLOOKUP($B362,TablaSala[[Número de Orden]:[Cobro de la Orden]],2,FALSE)</f>
        <v>Sí</v>
      </c>
      <c r="E362" s="41">
        <v>359</v>
      </c>
      <c r="F362">
        <v>12.2</v>
      </c>
      <c r="H362" s="5">
        <v>359</v>
      </c>
      <c r="I362" s="12">
        <f t="shared" si="15"/>
        <v>190</v>
      </c>
      <c r="J362" s="6">
        <f t="shared" si="16"/>
        <v>12.2</v>
      </c>
      <c r="K362" s="12">
        <f t="shared" si="17"/>
        <v>202.2</v>
      </c>
    </row>
    <row r="363" spans="2:11">
      <c r="B363" s="41">
        <v>360</v>
      </c>
      <c r="C363">
        <v>233</v>
      </c>
      <c r="D363" t="str">
        <f>VLOOKUP($B363,TablaSala[[Número de Orden]:[Cobro de la Orden]],2,FALSE)</f>
        <v>Sí</v>
      </c>
      <c r="E363" s="41">
        <v>360</v>
      </c>
      <c r="F363">
        <v>39.26</v>
      </c>
      <c r="H363" s="5">
        <v>360</v>
      </c>
      <c r="I363" s="12">
        <f t="shared" si="15"/>
        <v>233</v>
      </c>
      <c r="J363" s="6">
        <f t="shared" si="16"/>
        <v>39.26</v>
      </c>
      <c r="K363" s="12">
        <f t="shared" si="17"/>
        <v>272.26</v>
      </c>
    </row>
    <row r="364" spans="2:11">
      <c r="B364" s="41">
        <v>361</v>
      </c>
      <c r="C364">
        <v>101</v>
      </c>
      <c r="D364" t="str">
        <f>VLOOKUP($B364,TablaSala[[Número de Orden]:[Cobro de la Orden]],2,FALSE)</f>
        <v>Sí</v>
      </c>
      <c r="E364" s="41">
        <v>361</v>
      </c>
      <c r="F364">
        <v>41.73</v>
      </c>
      <c r="H364" s="5">
        <v>361</v>
      </c>
      <c r="I364" s="12">
        <f t="shared" si="15"/>
        <v>101</v>
      </c>
      <c r="J364" s="6">
        <f t="shared" si="16"/>
        <v>41.73</v>
      </c>
      <c r="K364" s="12">
        <f t="shared" si="17"/>
        <v>142.72999999999999</v>
      </c>
    </row>
    <row r="365" spans="2:11">
      <c r="B365" s="41">
        <v>362</v>
      </c>
      <c r="C365">
        <v>62</v>
      </c>
      <c r="D365" t="str">
        <f>VLOOKUP($B365,TablaSala[[Número de Orden]:[Cobro de la Orden]],2,FALSE)</f>
        <v>Sí</v>
      </c>
      <c r="E365" s="41">
        <v>362</v>
      </c>
      <c r="F365">
        <v>47.21</v>
      </c>
      <c r="H365" s="5">
        <v>362</v>
      </c>
      <c r="I365" s="12">
        <f t="shared" si="15"/>
        <v>62</v>
      </c>
      <c r="J365" s="6">
        <f t="shared" si="16"/>
        <v>47.21</v>
      </c>
      <c r="K365" s="12">
        <f t="shared" si="17"/>
        <v>109.21000000000001</v>
      </c>
    </row>
    <row r="366" spans="2:11">
      <c r="B366" s="41">
        <v>363</v>
      </c>
      <c r="C366">
        <v>0</v>
      </c>
      <c r="D366" t="str">
        <f>VLOOKUP($B366,TablaSala[[Número de Orden]:[Cobro de la Orden]],2,FALSE)</f>
        <v>No</v>
      </c>
      <c r="E366" s="41">
        <v>363</v>
      </c>
      <c r="F366">
        <v>49.02</v>
      </c>
      <c r="H366" s="5">
        <v>363</v>
      </c>
      <c r="I366" s="12">
        <f t="shared" si="15"/>
        <v>0</v>
      </c>
      <c r="J366" s="6">
        <f t="shared" si="16"/>
        <v>49.02</v>
      </c>
      <c r="K366" s="12">
        <f t="shared" si="17"/>
        <v>0</v>
      </c>
    </row>
    <row r="367" spans="2:11">
      <c r="B367" s="41">
        <v>364</v>
      </c>
      <c r="C367">
        <v>157</v>
      </c>
      <c r="D367" t="str">
        <f>VLOOKUP($B367,TablaSala[[Número de Orden]:[Cobro de la Orden]],2,FALSE)</f>
        <v>Sí</v>
      </c>
      <c r="E367" s="41">
        <v>364</v>
      </c>
      <c r="F367">
        <v>48.28</v>
      </c>
      <c r="H367" s="5">
        <v>364</v>
      </c>
      <c r="I367" s="12">
        <f t="shared" si="15"/>
        <v>157</v>
      </c>
      <c r="J367" s="6">
        <f t="shared" si="16"/>
        <v>48.28</v>
      </c>
      <c r="K367" s="12">
        <f t="shared" si="17"/>
        <v>205.28</v>
      </c>
    </row>
    <row r="368" spans="2:11">
      <c r="B368" s="41">
        <v>365</v>
      </c>
      <c r="C368">
        <v>108</v>
      </c>
      <c r="D368" t="str">
        <f>VLOOKUP($B368,TablaSala[[Número de Orden]:[Cobro de la Orden]],2,FALSE)</f>
        <v>Sí</v>
      </c>
      <c r="E368" s="41">
        <v>365</v>
      </c>
      <c r="F368">
        <v>34.97</v>
      </c>
      <c r="H368" s="5">
        <v>365</v>
      </c>
      <c r="I368" s="12">
        <f t="shared" si="15"/>
        <v>108</v>
      </c>
      <c r="J368" s="6">
        <f t="shared" si="16"/>
        <v>34.97</v>
      </c>
      <c r="K368" s="12">
        <f t="shared" si="17"/>
        <v>142.97</v>
      </c>
    </row>
    <row r="369" spans="2:11">
      <c r="B369" s="41">
        <v>366</v>
      </c>
      <c r="C369">
        <v>239</v>
      </c>
      <c r="D369" t="str">
        <f>VLOOKUP($B369,TablaSala[[Número de Orden]:[Cobro de la Orden]],2,FALSE)</f>
        <v>Sí</v>
      </c>
      <c r="E369" s="41">
        <v>366</v>
      </c>
      <c r="F369">
        <v>10.57</v>
      </c>
      <c r="H369" s="5">
        <v>366</v>
      </c>
      <c r="I369" s="12">
        <f t="shared" si="15"/>
        <v>239</v>
      </c>
      <c r="J369" s="6">
        <f t="shared" si="16"/>
        <v>10.57</v>
      </c>
      <c r="K369" s="12">
        <f t="shared" si="17"/>
        <v>249.57</v>
      </c>
    </row>
    <row r="370" spans="2:11">
      <c r="B370" s="41">
        <v>367</v>
      </c>
      <c r="C370">
        <v>101</v>
      </c>
      <c r="D370" t="str">
        <f>VLOOKUP($B370,TablaSala[[Número de Orden]:[Cobro de la Orden]],2,FALSE)</f>
        <v>Sí</v>
      </c>
      <c r="E370" s="41">
        <v>367</v>
      </c>
      <c r="F370">
        <v>12.62</v>
      </c>
      <c r="H370" s="5">
        <v>367</v>
      </c>
      <c r="I370" s="12">
        <f t="shared" si="15"/>
        <v>101</v>
      </c>
      <c r="J370" s="6">
        <f t="shared" si="16"/>
        <v>12.62</v>
      </c>
      <c r="K370" s="12">
        <f t="shared" si="17"/>
        <v>113.62</v>
      </c>
    </row>
    <row r="371" spans="2:11">
      <c r="B371" s="41">
        <v>368</v>
      </c>
      <c r="C371">
        <v>123</v>
      </c>
      <c r="D371" t="str">
        <f>VLOOKUP($B371,TablaSala[[Número de Orden]:[Cobro de la Orden]],2,FALSE)</f>
        <v>Sí</v>
      </c>
      <c r="E371" s="41">
        <v>368</v>
      </c>
      <c r="F371">
        <v>37.65</v>
      </c>
      <c r="H371" s="5">
        <v>368</v>
      </c>
      <c r="I371" s="12">
        <f t="shared" si="15"/>
        <v>123</v>
      </c>
      <c r="J371" s="6">
        <f t="shared" si="16"/>
        <v>37.65</v>
      </c>
      <c r="K371" s="12">
        <f t="shared" si="17"/>
        <v>160.65</v>
      </c>
    </row>
    <row r="372" spans="2:11">
      <c r="B372" s="41">
        <v>369</v>
      </c>
      <c r="C372">
        <v>242</v>
      </c>
      <c r="D372" t="str">
        <f>VLOOKUP($B372,TablaSala[[Número de Orden]:[Cobro de la Orden]],2,FALSE)</f>
        <v>Sí</v>
      </c>
      <c r="E372" s="41">
        <v>369</v>
      </c>
      <c r="F372">
        <v>34.83</v>
      </c>
      <c r="H372" s="5">
        <v>369</v>
      </c>
      <c r="I372" s="12">
        <f t="shared" si="15"/>
        <v>242</v>
      </c>
      <c r="J372" s="6">
        <f t="shared" si="16"/>
        <v>34.83</v>
      </c>
      <c r="K372" s="12">
        <f t="shared" si="17"/>
        <v>276.83</v>
      </c>
    </row>
    <row r="373" spans="2:11">
      <c r="B373" s="41">
        <v>370</v>
      </c>
      <c r="C373">
        <v>72</v>
      </c>
      <c r="D373" t="str">
        <f>VLOOKUP($B373,TablaSala[[Número de Orden]:[Cobro de la Orden]],2,FALSE)</f>
        <v>Sí</v>
      </c>
      <c r="E373" s="41">
        <v>370</v>
      </c>
      <c r="F373">
        <v>47.79</v>
      </c>
      <c r="H373" s="5">
        <v>370</v>
      </c>
      <c r="I373" s="12">
        <f t="shared" si="15"/>
        <v>72</v>
      </c>
      <c r="J373" s="6">
        <f t="shared" si="16"/>
        <v>47.79</v>
      </c>
      <c r="K373" s="12">
        <f t="shared" si="17"/>
        <v>119.78999999999999</v>
      </c>
    </row>
    <row r="374" spans="2:11">
      <c r="B374" s="41">
        <v>371</v>
      </c>
      <c r="C374">
        <v>200</v>
      </c>
      <c r="D374" t="str">
        <f>VLOOKUP($B374,TablaSala[[Número de Orden]:[Cobro de la Orden]],2,FALSE)</f>
        <v>Sí</v>
      </c>
      <c r="E374" s="41">
        <v>371</v>
      </c>
      <c r="F374">
        <v>32.51</v>
      </c>
      <c r="H374" s="5">
        <v>371</v>
      </c>
      <c r="I374" s="12">
        <f t="shared" si="15"/>
        <v>200</v>
      </c>
      <c r="J374" s="6">
        <f t="shared" si="16"/>
        <v>32.51</v>
      </c>
      <c r="K374" s="12">
        <f t="shared" si="17"/>
        <v>232.51</v>
      </c>
    </row>
    <row r="375" spans="2:11">
      <c r="B375" s="41">
        <v>372</v>
      </c>
      <c r="C375">
        <v>36</v>
      </c>
      <c r="D375" t="str">
        <f>VLOOKUP($B375,TablaSala[[Número de Orden]:[Cobro de la Orden]],2,FALSE)</f>
        <v>Sí</v>
      </c>
      <c r="E375" s="41">
        <v>372</v>
      </c>
      <c r="F375">
        <v>17.170000000000002</v>
      </c>
      <c r="H375" s="5">
        <v>372</v>
      </c>
      <c r="I375" s="12">
        <f t="shared" si="15"/>
        <v>36</v>
      </c>
      <c r="J375" s="6">
        <f t="shared" si="16"/>
        <v>17.170000000000002</v>
      </c>
      <c r="K375" s="12">
        <f t="shared" si="17"/>
        <v>53.17</v>
      </c>
    </row>
    <row r="376" spans="2:11">
      <c r="B376" s="41">
        <v>373</v>
      </c>
      <c r="C376">
        <v>160</v>
      </c>
      <c r="D376" t="str">
        <f>VLOOKUP($B376,TablaSala[[Número de Orden]:[Cobro de la Orden]],2,FALSE)</f>
        <v>Sí</v>
      </c>
      <c r="E376" s="41">
        <v>373</v>
      </c>
      <c r="F376">
        <v>26.62</v>
      </c>
      <c r="H376" s="5">
        <v>373</v>
      </c>
      <c r="I376" s="12">
        <f t="shared" si="15"/>
        <v>160</v>
      </c>
      <c r="J376" s="6">
        <f t="shared" si="16"/>
        <v>26.62</v>
      </c>
      <c r="K376" s="12">
        <f t="shared" si="17"/>
        <v>186.62</v>
      </c>
    </row>
    <row r="377" spans="2:11">
      <c r="B377" s="41">
        <v>374</v>
      </c>
      <c r="C377">
        <v>35</v>
      </c>
      <c r="D377" t="str">
        <f>VLOOKUP($B377,TablaSala[[Número de Orden]:[Cobro de la Orden]],2,FALSE)</f>
        <v>Sí</v>
      </c>
      <c r="E377" s="41">
        <v>374</v>
      </c>
      <c r="F377">
        <v>33.35</v>
      </c>
      <c r="H377" s="5">
        <v>374</v>
      </c>
      <c r="I377" s="12">
        <f t="shared" si="15"/>
        <v>35</v>
      </c>
      <c r="J377" s="6">
        <f t="shared" si="16"/>
        <v>33.35</v>
      </c>
      <c r="K377" s="12">
        <f t="shared" si="17"/>
        <v>68.349999999999994</v>
      </c>
    </row>
    <row r="378" spans="2:11">
      <c r="B378" s="41">
        <v>375</v>
      </c>
      <c r="C378">
        <v>93</v>
      </c>
      <c r="D378" t="str">
        <f>VLOOKUP($B378,TablaSala[[Número de Orden]:[Cobro de la Orden]],2,FALSE)</f>
        <v>Sí</v>
      </c>
      <c r="E378" s="41">
        <v>375</v>
      </c>
      <c r="F378">
        <v>22.3</v>
      </c>
      <c r="H378" s="5">
        <v>375</v>
      </c>
      <c r="I378" s="12">
        <f t="shared" si="15"/>
        <v>93</v>
      </c>
      <c r="J378" s="6">
        <f t="shared" si="16"/>
        <v>22.3</v>
      </c>
      <c r="K378" s="12">
        <f t="shared" si="17"/>
        <v>115.3</v>
      </c>
    </row>
    <row r="379" spans="2:11">
      <c r="B379" s="41">
        <v>376</v>
      </c>
      <c r="C379">
        <v>46</v>
      </c>
      <c r="D379" t="str">
        <f>VLOOKUP($B379,TablaSala[[Número de Orden]:[Cobro de la Orden]],2,FALSE)</f>
        <v>Sí</v>
      </c>
      <c r="E379" s="41">
        <v>376</v>
      </c>
      <c r="F379">
        <v>27.51</v>
      </c>
      <c r="H379" s="5">
        <v>376</v>
      </c>
      <c r="I379" s="12">
        <f t="shared" si="15"/>
        <v>46</v>
      </c>
      <c r="J379" s="6">
        <f t="shared" si="16"/>
        <v>27.51</v>
      </c>
      <c r="K379" s="12">
        <f t="shared" si="17"/>
        <v>73.510000000000005</v>
      </c>
    </row>
    <row r="380" spans="2:11">
      <c r="B380" s="41">
        <v>377</v>
      </c>
      <c r="C380">
        <v>100</v>
      </c>
      <c r="D380" t="str">
        <f>VLOOKUP($B380,TablaSala[[Número de Orden]:[Cobro de la Orden]],2,FALSE)</f>
        <v>Sí</v>
      </c>
      <c r="E380" s="41">
        <v>377</v>
      </c>
      <c r="F380">
        <v>14.96</v>
      </c>
      <c r="H380" s="5">
        <v>377</v>
      </c>
      <c r="I380" s="12">
        <f t="shared" si="15"/>
        <v>100</v>
      </c>
      <c r="J380" s="6">
        <f t="shared" si="16"/>
        <v>14.96</v>
      </c>
      <c r="K380" s="12">
        <f t="shared" si="17"/>
        <v>114.96000000000001</v>
      </c>
    </row>
    <row r="381" spans="2:11">
      <c r="B381" s="41">
        <v>378</v>
      </c>
      <c r="C381">
        <v>49</v>
      </c>
      <c r="D381" t="str">
        <f>VLOOKUP($B381,TablaSala[[Número de Orden]:[Cobro de la Orden]],2,FALSE)</f>
        <v>Sí</v>
      </c>
      <c r="E381" s="41">
        <v>378</v>
      </c>
      <c r="F381">
        <v>40.31</v>
      </c>
      <c r="H381" s="5">
        <v>378</v>
      </c>
      <c r="I381" s="12">
        <f t="shared" si="15"/>
        <v>49</v>
      </c>
      <c r="J381" s="6">
        <f t="shared" si="16"/>
        <v>40.31</v>
      </c>
      <c r="K381" s="12">
        <f t="shared" si="17"/>
        <v>89.31</v>
      </c>
    </row>
    <row r="382" spans="2:11">
      <c r="B382" s="41">
        <v>379</v>
      </c>
      <c r="C382">
        <v>70</v>
      </c>
      <c r="D382" t="str">
        <f>VLOOKUP($B382,TablaSala[[Número de Orden]:[Cobro de la Orden]],2,FALSE)</f>
        <v>Sí</v>
      </c>
      <c r="E382" s="41">
        <v>379</v>
      </c>
      <c r="F382">
        <v>10.61</v>
      </c>
      <c r="H382" s="5">
        <v>379</v>
      </c>
      <c r="I382" s="12">
        <f t="shared" si="15"/>
        <v>70</v>
      </c>
      <c r="J382" s="6">
        <f t="shared" si="16"/>
        <v>10.61</v>
      </c>
      <c r="K382" s="12">
        <f t="shared" si="17"/>
        <v>80.61</v>
      </c>
    </row>
    <row r="383" spans="2:11">
      <c r="B383" s="41">
        <v>380</v>
      </c>
      <c r="C383">
        <v>137</v>
      </c>
      <c r="D383" t="str">
        <f>VLOOKUP($B383,TablaSala[[Número de Orden]:[Cobro de la Orden]],2,FALSE)</f>
        <v>Sí</v>
      </c>
      <c r="E383" s="41">
        <v>380</v>
      </c>
      <c r="F383">
        <v>22.53</v>
      </c>
      <c r="H383" s="5">
        <v>380</v>
      </c>
      <c r="I383" s="12">
        <f t="shared" si="15"/>
        <v>137</v>
      </c>
      <c r="J383" s="6">
        <f t="shared" si="16"/>
        <v>22.53</v>
      </c>
      <c r="K383" s="12">
        <f t="shared" si="17"/>
        <v>159.53</v>
      </c>
    </row>
    <row r="384" spans="2:11">
      <c r="B384" s="41">
        <v>381</v>
      </c>
      <c r="C384">
        <v>144</v>
      </c>
      <c r="D384" t="str">
        <f>VLOOKUP($B384,TablaSala[[Número de Orden]:[Cobro de la Orden]],2,FALSE)</f>
        <v>Sí</v>
      </c>
      <c r="E384" s="41">
        <v>381</v>
      </c>
      <c r="F384">
        <v>27.69</v>
      </c>
      <c r="H384" s="5">
        <v>381</v>
      </c>
      <c r="I384" s="12">
        <f t="shared" si="15"/>
        <v>144</v>
      </c>
      <c r="J384" s="6">
        <f t="shared" si="16"/>
        <v>27.69</v>
      </c>
      <c r="K384" s="12">
        <f t="shared" si="17"/>
        <v>171.69</v>
      </c>
    </row>
    <row r="385" spans="2:11">
      <c r="B385" s="41">
        <v>382</v>
      </c>
      <c r="C385">
        <v>87</v>
      </c>
      <c r="D385" t="str">
        <f>VLOOKUP($B385,TablaSala[[Número de Orden]:[Cobro de la Orden]],2,FALSE)</f>
        <v>Sí</v>
      </c>
      <c r="E385" s="41">
        <v>382</v>
      </c>
      <c r="F385">
        <v>19.8</v>
      </c>
      <c r="H385" s="5">
        <v>382</v>
      </c>
      <c r="I385" s="12">
        <f t="shared" si="15"/>
        <v>87</v>
      </c>
      <c r="J385" s="6">
        <f t="shared" si="16"/>
        <v>19.8</v>
      </c>
      <c r="K385" s="12">
        <f t="shared" si="17"/>
        <v>106.8</v>
      </c>
    </row>
    <row r="386" spans="2:11">
      <c r="B386" s="41">
        <v>383</v>
      </c>
      <c r="C386">
        <v>108</v>
      </c>
      <c r="D386" t="str">
        <f>VLOOKUP($B386,TablaSala[[Número de Orden]:[Cobro de la Orden]],2,FALSE)</f>
        <v>Sí</v>
      </c>
      <c r="E386" s="41">
        <v>383</v>
      </c>
      <c r="F386">
        <v>31.33</v>
      </c>
      <c r="H386" s="5">
        <v>383</v>
      </c>
      <c r="I386" s="12">
        <f t="shared" si="15"/>
        <v>108</v>
      </c>
      <c r="J386" s="6">
        <f t="shared" si="16"/>
        <v>31.33</v>
      </c>
      <c r="K386" s="12">
        <f t="shared" si="17"/>
        <v>139.32999999999998</v>
      </c>
    </row>
    <row r="387" spans="2:11">
      <c r="B387" s="41">
        <v>384</v>
      </c>
      <c r="C387">
        <v>120</v>
      </c>
      <c r="D387" t="str">
        <f>VLOOKUP($B387,TablaSala[[Número de Orden]:[Cobro de la Orden]],2,FALSE)</f>
        <v>Sí</v>
      </c>
      <c r="E387" s="41">
        <v>384</v>
      </c>
      <c r="F387">
        <v>39.32</v>
      </c>
      <c r="H387" s="5">
        <v>384</v>
      </c>
      <c r="I387" s="12">
        <f t="shared" si="15"/>
        <v>120</v>
      </c>
      <c r="J387" s="6">
        <f t="shared" si="16"/>
        <v>39.32</v>
      </c>
      <c r="K387" s="12">
        <f t="shared" si="17"/>
        <v>159.32</v>
      </c>
    </row>
    <row r="388" spans="2:11">
      <c r="B388" s="41">
        <v>385</v>
      </c>
      <c r="C388">
        <v>60</v>
      </c>
      <c r="D388" t="str">
        <f>VLOOKUP($B388,TablaSala[[Número de Orden]:[Cobro de la Orden]],2,FALSE)</f>
        <v>Sí</v>
      </c>
      <c r="E388" s="41">
        <v>385</v>
      </c>
      <c r="F388">
        <v>11.14</v>
      </c>
      <c r="H388" s="5">
        <v>385</v>
      </c>
      <c r="I388" s="12">
        <f t="shared" si="15"/>
        <v>60</v>
      </c>
      <c r="J388" s="6">
        <f t="shared" si="16"/>
        <v>11.14</v>
      </c>
      <c r="K388" s="12">
        <f t="shared" si="17"/>
        <v>71.14</v>
      </c>
    </row>
    <row r="389" spans="2:11">
      <c r="B389" s="41">
        <v>386</v>
      </c>
      <c r="C389">
        <v>99</v>
      </c>
      <c r="D389" t="str">
        <f>VLOOKUP($B389,TablaSala[[Número de Orden]:[Cobro de la Orden]],2,FALSE)</f>
        <v>Sí</v>
      </c>
      <c r="E389" s="41">
        <v>386</v>
      </c>
      <c r="F389">
        <v>28.96</v>
      </c>
      <c r="H389" s="5">
        <v>386</v>
      </c>
      <c r="I389" s="12">
        <f t="shared" ref="I389:I452" si="18">VLOOKUP(H389,$B$4:$C$770,2,FALSE)</f>
        <v>99</v>
      </c>
      <c r="J389" s="6">
        <f t="shared" ref="J389:J452" si="19">VLOOKUP(H389,$E$4:$F$770,2,FALSE)</f>
        <v>28.96</v>
      </c>
      <c r="K389" s="12">
        <f t="shared" ref="K389:K452" si="20">IF(D389="Sí",I389+J389,0)</f>
        <v>127.96000000000001</v>
      </c>
    </row>
    <row r="390" spans="2:11">
      <c r="B390" s="41">
        <v>387</v>
      </c>
      <c r="C390">
        <v>93</v>
      </c>
      <c r="D390" t="str">
        <f>VLOOKUP($B390,TablaSala[[Número de Orden]:[Cobro de la Orden]],2,FALSE)</f>
        <v>Sí</v>
      </c>
      <c r="E390" s="41">
        <v>387</v>
      </c>
      <c r="F390">
        <v>20.84</v>
      </c>
      <c r="H390" s="5">
        <v>387</v>
      </c>
      <c r="I390" s="12">
        <f t="shared" si="18"/>
        <v>93</v>
      </c>
      <c r="J390" s="6">
        <f t="shared" si="19"/>
        <v>20.84</v>
      </c>
      <c r="K390" s="12">
        <f t="shared" si="20"/>
        <v>113.84</v>
      </c>
    </row>
    <row r="391" spans="2:11">
      <c r="B391" s="41">
        <v>388</v>
      </c>
      <c r="C391">
        <v>291</v>
      </c>
      <c r="D391" t="str">
        <f>VLOOKUP($B391,TablaSala[[Número de Orden]:[Cobro de la Orden]],2,FALSE)</f>
        <v>Sí</v>
      </c>
      <c r="E391" s="41">
        <v>388</v>
      </c>
      <c r="F391">
        <v>27.03</v>
      </c>
      <c r="H391" s="5">
        <v>388</v>
      </c>
      <c r="I391" s="12">
        <f t="shared" si="18"/>
        <v>291</v>
      </c>
      <c r="J391" s="6">
        <f t="shared" si="19"/>
        <v>27.03</v>
      </c>
      <c r="K391" s="12">
        <f t="shared" si="20"/>
        <v>318.02999999999997</v>
      </c>
    </row>
    <row r="392" spans="2:11">
      <c r="B392" s="41">
        <v>389</v>
      </c>
      <c r="C392">
        <v>33</v>
      </c>
      <c r="D392" t="str">
        <f>VLOOKUP($B392,TablaSala[[Número de Orden]:[Cobro de la Orden]],2,FALSE)</f>
        <v>Sí</v>
      </c>
      <c r="E392" s="41">
        <v>389</v>
      </c>
      <c r="F392">
        <v>39.14</v>
      </c>
      <c r="H392" s="5">
        <v>389</v>
      </c>
      <c r="I392" s="12">
        <f t="shared" si="18"/>
        <v>33</v>
      </c>
      <c r="J392" s="6">
        <f t="shared" si="19"/>
        <v>39.14</v>
      </c>
      <c r="K392" s="12">
        <f t="shared" si="20"/>
        <v>72.14</v>
      </c>
    </row>
    <row r="393" spans="2:11">
      <c r="B393" s="41">
        <v>390</v>
      </c>
      <c r="C393">
        <v>143</v>
      </c>
      <c r="D393" t="str">
        <f>VLOOKUP($B393,TablaSala[[Número de Orden]:[Cobro de la Orden]],2,FALSE)</f>
        <v>Sí</v>
      </c>
      <c r="E393" s="41">
        <v>390</v>
      </c>
      <c r="F393">
        <v>42.68</v>
      </c>
      <c r="H393" s="5">
        <v>390</v>
      </c>
      <c r="I393" s="12">
        <f t="shared" si="18"/>
        <v>143</v>
      </c>
      <c r="J393" s="6">
        <f t="shared" si="19"/>
        <v>42.68</v>
      </c>
      <c r="K393" s="12">
        <f t="shared" si="20"/>
        <v>185.68</v>
      </c>
    </row>
    <row r="394" spans="2:11">
      <c r="B394" s="41">
        <v>391</v>
      </c>
      <c r="C394">
        <v>22</v>
      </c>
      <c r="D394" t="str">
        <f>VLOOKUP($B394,TablaSala[[Número de Orden]:[Cobro de la Orden]],2,FALSE)</f>
        <v>Sí</v>
      </c>
      <c r="E394" s="41">
        <v>391</v>
      </c>
      <c r="F394">
        <v>48.6</v>
      </c>
      <c r="H394" s="5">
        <v>391</v>
      </c>
      <c r="I394" s="12">
        <f t="shared" si="18"/>
        <v>22</v>
      </c>
      <c r="J394" s="6">
        <f t="shared" si="19"/>
        <v>48.6</v>
      </c>
      <c r="K394" s="12">
        <f t="shared" si="20"/>
        <v>70.599999999999994</v>
      </c>
    </row>
    <row r="395" spans="2:11">
      <c r="B395" s="41">
        <v>392</v>
      </c>
      <c r="C395">
        <v>120</v>
      </c>
      <c r="D395" t="str">
        <f>VLOOKUP($B395,TablaSala[[Número de Orden]:[Cobro de la Orden]],2,FALSE)</f>
        <v>Sí</v>
      </c>
      <c r="E395" s="41">
        <v>392</v>
      </c>
      <c r="F395">
        <v>32.729999999999997</v>
      </c>
      <c r="H395" s="5">
        <v>392</v>
      </c>
      <c r="I395" s="12">
        <f t="shared" si="18"/>
        <v>120</v>
      </c>
      <c r="J395" s="6">
        <f t="shared" si="19"/>
        <v>32.729999999999997</v>
      </c>
      <c r="K395" s="12">
        <f t="shared" si="20"/>
        <v>152.72999999999999</v>
      </c>
    </row>
    <row r="396" spans="2:11">
      <c r="B396" s="41">
        <v>393</v>
      </c>
      <c r="C396">
        <v>208</v>
      </c>
      <c r="D396" t="str">
        <f>VLOOKUP($B396,TablaSala[[Número de Orden]:[Cobro de la Orden]],2,FALSE)</f>
        <v>Sí</v>
      </c>
      <c r="E396" s="41">
        <v>393</v>
      </c>
      <c r="F396">
        <v>12.54</v>
      </c>
      <c r="H396" s="5">
        <v>393</v>
      </c>
      <c r="I396" s="12">
        <f t="shared" si="18"/>
        <v>208</v>
      </c>
      <c r="J396" s="6">
        <f t="shared" si="19"/>
        <v>12.54</v>
      </c>
      <c r="K396" s="12">
        <f t="shared" si="20"/>
        <v>220.54</v>
      </c>
    </row>
    <row r="397" spans="2:11">
      <c r="B397" s="41">
        <v>394</v>
      </c>
      <c r="C397">
        <v>77</v>
      </c>
      <c r="D397" t="str">
        <f>VLOOKUP($B397,TablaSala[[Número de Orden]:[Cobro de la Orden]],2,FALSE)</f>
        <v>Sí</v>
      </c>
      <c r="E397" s="41">
        <v>394</v>
      </c>
      <c r="F397">
        <v>18.05</v>
      </c>
      <c r="H397" s="5">
        <v>394</v>
      </c>
      <c r="I397" s="12">
        <f t="shared" si="18"/>
        <v>77</v>
      </c>
      <c r="J397" s="6">
        <f t="shared" si="19"/>
        <v>18.05</v>
      </c>
      <c r="K397" s="12">
        <f t="shared" si="20"/>
        <v>95.05</v>
      </c>
    </row>
    <row r="398" spans="2:11">
      <c r="B398" s="41">
        <v>395</v>
      </c>
      <c r="C398">
        <v>38</v>
      </c>
      <c r="D398" t="str">
        <f>VLOOKUP($B398,TablaSala[[Número de Orden]:[Cobro de la Orden]],2,FALSE)</f>
        <v>Sí</v>
      </c>
      <c r="E398" s="41">
        <v>395</v>
      </c>
      <c r="F398">
        <v>40.9</v>
      </c>
      <c r="H398" s="5">
        <v>395</v>
      </c>
      <c r="I398" s="12">
        <f t="shared" si="18"/>
        <v>38</v>
      </c>
      <c r="J398" s="6">
        <f t="shared" si="19"/>
        <v>40.9</v>
      </c>
      <c r="K398" s="12">
        <f t="shared" si="20"/>
        <v>78.900000000000006</v>
      </c>
    </row>
    <row r="399" spans="2:11">
      <c r="B399" s="41">
        <v>396</v>
      </c>
      <c r="C399">
        <v>83</v>
      </c>
      <c r="D399" t="str">
        <f>VLOOKUP($B399,TablaSala[[Número de Orden]:[Cobro de la Orden]],2,FALSE)</f>
        <v>Sí</v>
      </c>
      <c r="E399" s="41">
        <v>396</v>
      </c>
      <c r="F399">
        <v>34.5</v>
      </c>
      <c r="H399" s="5">
        <v>396</v>
      </c>
      <c r="I399" s="12">
        <f t="shared" si="18"/>
        <v>83</v>
      </c>
      <c r="J399" s="6">
        <f t="shared" si="19"/>
        <v>34.5</v>
      </c>
      <c r="K399" s="12">
        <f t="shared" si="20"/>
        <v>117.5</v>
      </c>
    </row>
    <row r="400" spans="2:11">
      <c r="B400" s="41">
        <v>397</v>
      </c>
      <c r="C400">
        <v>147</v>
      </c>
      <c r="D400" t="str">
        <f>VLOOKUP($B400,TablaSala[[Número de Orden]:[Cobro de la Orden]],2,FALSE)</f>
        <v>Sí</v>
      </c>
      <c r="E400" s="41">
        <v>397</v>
      </c>
      <c r="F400">
        <v>37.79</v>
      </c>
      <c r="H400" s="5">
        <v>397</v>
      </c>
      <c r="I400" s="12">
        <f t="shared" si="18"/>
        <v>147</v>
      </c>
      <c r="J400" s="6">
        <f t="shared" si="19"/>
        <v>37.79</v>
      </c>
      <c r="K400" s="12">
        <f t="shared" si="20"/>
        <v>184.79</v>
      </c>
    </row>
    <row r="401" spans="2:11">
      <c r="B401" s="41">
        <v>398</v>
      </c>
      <c r="C401">
        <v>122</v>
      </c>
      <c r="D401" t="str">
        <f>VLOOKUP($B401,TablaSala[[Número de Orden]:[Cobro de la Orden]],2,FALSE)</f>
        <v>Sí</v>
      </c>
      <c r="E401" s="41">
        <v>398</v>
      </c>
      <c r="F401">
        <v>48.96</v>
      </c>
      <c r="H401" s="5">
        <v>398</v>
      </c>
      <c r="I401" s="12">
        <f t="shared" si="18"/>
        <v>122</v>
      </c>
      <c r="J401" s="6">
        <f t="shared" si="19"/>
        <v>48.96</v>
      </c>
      <c r="K401" s="12">
        <f t="shared" si="20"/>
        <v>170.96</v>
      </c>
    </row>
    <row r="402" spans="2:11">
      <c r="B402" s="41">
        <v>399</v>
      </c>
      <c r="C402">
        <v>207</v>
      </c>
      <c r="D402" t="str">
        <f>VLOOKUP($B402,TablaSala[[Número de Orden]:[Cobro de la Orden]],2,FALSE)</f>
        <v>Sí</v>
      </c>
      <c r="E402" s="41">
        <v>399</v>
      </c>
      <c r="F402">
        <v>27.32</v>
      </c>
      <c r="H402" s="5">
        <v>399</v>
      </c>
      <c r="I402" s="12">
        <f t="shared" si="18"/>
        <v>207</v>
      </c>
      <c r="J402" s="6">
        <f t="shared" si="19"/>
        <v>27.32</v>
      </c>
      <c r="K402" s="12">
        <f t="shared" si="20"/>
        <v>234.32</v>
      </c>
    </row>
    <row r="403" spans="2:11">
      <c r="B403" s="41">
        <v>400</v>
      </c>
      <c r="C403">
        <v>198</v>
      </c>
      <c r="D403" t="str">
        <f>VLOOKUP($B403,TablaSala[[Número de Orden]:[Cobro de la Orden]],2,FALSE)</f>
        <v>Sí</v>
      </c>
      <c r="E403" s="41">
        <v>400</v>
      </c>
      <c r="F403">
        <v>42.96</v>
      </c>
      <c r="H403" s="5">
        <v>400</v>
      </c>
      <c r="I403" s="12">
        <f t="shared" si="18"/>
        <v>198</v>
      </c>
      <c r="J403" s="6">
        <f t="shared" si="19"/>
        <v>42.96</v>
      </c>
      <c r="K403" s="12">
        <f t="shared" si="20"/>
        <v>240.96</v>
      </c>
    </row>
    <row r="404" spans="2:11">
      <c r="B404" s="41">
        <v>401</v>
      </c>
      <c r="C404">
        <v>42</v>
      </c>
      <c r="D404" t="str">
        <f>VLOOKUP($B404,TablaSala[[Número de Orden]:[Cobro de la Orden]],2,FALSE)</f>
        <v>Sí</v>
      </c>
      <c r="E404" s="41">
        <v>401</v>
      </c>
      <c r="F404">
        <v>15.87</v>
      </c>
      <c r="H404" s="5">
        <v>401</v>
      </c>
      <c r="I404" s="12">
        <f t="shared" si="18"/>
        <v>42</v>
      </c>
      <c r="J404" s="6">
        <f t="shared" si="19"/>
        <v>15.87</v>
      </c>
      <c r="K404" s="12">
        <f t="shared" si="20"/>
        <v>57.87</v>
      </c>
    </row>
    <row r="405" spans="2:11">
      <c r="B405" s="41">
        <v>402</v>
      </c>
      <c r="C405">
        <v>151</v>
      </c>
      <c r="D405" t="str">
        <f>VLOOKUP($B405,TablaSala[[Número de Orden]:[Cobro de la Orden]],2,FALSE)</f>
        <v>Sí</v>
      </c>
      <c r="E405" s="41">
        <v>402</v>
      </c>
      <c r="F405">
        <v>31.02</v>
      </c>
      <c r="H405" s="5">
        <v>402</v>
      </c>
      <c r="I405" s="12">
        <f t="shared" si="18"/>
        <v>151</v>
      </c>
      <c r="J405" s="6">
        <f t="shared" si="19"/>
        <v>31.02</v>
      </c>
      <c r="K405" s="12">
        <f t="shared" si="20"/>
        <v>182.02</v>
      </c>
    </row>
    <row r="406" spans="2:11">
      <c r="B406" s="41">
        <v>403</v>
      </c>
      <c r="C406">
        <v>190</v>
      </c>
      <c r="D406" t="str">
        <f>VLOOKUP($B406,TablaSala[[Número de Orden]:[Cobro de la Orden]],2,FALSE)</f>
        <v>Sí</v>
      </c>
      <c r="E406" s="41">
        <v>403</v>
      </c>
      <c r="F406">
        <v>14.76</v>
      </c>
      <c r="H406" s="5">
        <v>403</v>
      </c>
      <c r="I406" s="12">
        <f t="shared" si="18"/>
        <v>190</v>
      </c>
      <c r="J406" s="6">
        <f t="shared" si="19"/>
        <v>14.76</v>
      </c>
      <c r="K406" s="12">
        <f t="shared" si="20"/>
        <v>204.76</v>
      </c>
    </row>
    <row r="407" spans="2:11">
      <c r="B407" s="41">
        <v>404</v>
      </c>
      <c r="C407">
        <v>182</v>
      </c>
      <c r="D407" t="str">
        <f>VLOOKUP($B407,TablaSala[[Número de Orden]:[Cobro de la Orden]],2,FALSE)</f>
        <v>Sí</v>
      </c>
      <c r="E407" s="41">
        <v>404</v>
      </c>
      <c r="F407">
        <v>32.56</v>
      </c>
      <c r="H407" s="5">
        <v>404</v>
      </c>
      <c r="I407" s="12">
        <f t="shared" si="18"/>
        <v>182</v>
      </c>
      <c r="J407" s="6">
        <f t="shared" si="19"/>
        <v>32.56</v>
      </c>
      <c r="K407" s="12">
        <f t="shared" si="20"/>
        <v>214.56</v>
      </c>
    </row>
    <row r="408" spans="2:11">
      <c r="B408" s="41">
        <v>405</v>
      </c>
      <c r="C408">
        <v>106</v>
      </c>
      <c r="D408" t="str">
        <f>VLOOKUP($B408,TablaSala[[Número de Orden]:[Cobro de la Orden]],2,FALSE)</f>
        <v>Sí</v>
      </c>
      <c r="E408" s="41">
        <v>405</v>
      </c>
      <c r="F408">
        <v>14.56</v>
      </c>
      <c r="H408" s="5">
        <v>405</v>
      </c>
      <c r="I408" s="12">
        <f t="shared" si="18"/>
        <v>106</v>
      </c>
      <c r="J408" s="6">
        <f t="shared" si="19"/>
        <v>14.56</v>
      </c>
      <c r="K408" s="12">
        <f t="shared" si="20"/>
        <v>120.56</v>
      </c>
    </row>
    <row r="409" spans="2:11">
      <c r="B409" s="41">
        <v>406</v>
      </c>
      <c r="C409">
        <v>155</v>
      </c>
      <c r="D409" t="str">
        <f>VLOOKUP($B409,TablaSala[[Número de Orden]:[Cobro de la Orden]],2,FALSE)</f>
        <v>Sí</v>
      </c>
      <c r="E409" s="41">
        <v>406</v>
      </c>
      <c r="F409">
        <v>34.03</v>
      </c>
      <c r="H409" s="5">
        <v>406</v>
      </c>
      <c r="I409" s="12">
        <f t="shared" si="18"/>
        <v>155</v>
      </c>
      <c r="J409" s="6">
        <f t="shared" si="19"/>
        <v>34.03</v>
      </c>
      <c r="K409" s="12">
        <f t="shared" si="20"/>
        <v>189.03</v>
      </c>
    </row>
    <row r="410" spans="2:11">
      <c r="B410" s="41">
        <v>407</v>
      </c>
      <c r="C410">
        <v>95</v>
      </c>
      <c r="D410" t="str">
        <f>VLOOKUP($B410,TablaSala[[Número de Orden]:[Cobro de la Orden]],2,FALSE)</f>
        <v>Sí</v>
      </c>
      <c r="E410" s="41">
        <v>407</v>
      </c>
      <c r="F410">
        <v>22.98</v>
      </c>
      <c r="H410" s="5">
        <v>407</v>
      </c>
      <c r="I410" s="12">
        <f t="shared" si="18"/>
        <v>95</v>
      </c>
      <c r="J410" s="6">
        <f t="shared" si="19"/>
        <v>22.98</v>
      </c>
      <c r="K410" s="12">
        <f t="shared" si="20"/>
        <v>117.98</v>
      </c>
    </row>
    <row r="411" spans="2:11">
      <c r="B411" s="41">
        <v>408</v>
      </c>
      <c r="C411">
        <v>131</v>
      </c>
      <c r="D411" t="str">
        <f>VLOOKUP($B411,TablaSala[[Número de Orden]:[Cobro de la Orden]],2,FALSE)</f>
        <v>Sí</v>
      </c>
      <c r="E411" s="41">
        <v>408</v>
      </c>
      <c r="F411">
        <v>10.14</v>
      </c>
      <c r="H411" s="5">
        <v>408</v>
      </c>
      <c r="I411" s="12">
        <f t="shared" si="18"/>
        <v>131</v>
      </c>
      <c r="J411" s="6">
        <f t="shared" si="19"/>
        <v>10.14</v>
      </c>
      <c r="K411" s="12">
        <f t="shared" si="20"/>
        <v>141.13999999999999</v>
      </c>
    </row>
    <row r="412" spans="2:11">
      <c r="B412" s="41">
        <v>409</v>
      </c>
      <c r="C412">
        <v>0</v>
      </c>
      <c r="D412" t="str">
        <f>VLOOKUP($B412,TablaSala[[Número de Orden]:[Cobro de la Orden]],2,FALSE)</f>
        <v>No</v>
      </c>
      <c r="E412" s="41">
        <v>409</v>
      </c>
      <c r="F412">
        <v>48.7</v>
      </c>
      <c r="H412" s="5">
        <v>409</v>
      </c>
      <c r="I412" s="12">
        <f t="shared" si="18"/>
        <v>0</v>
      </c>
      <c r="J412" s="6">
        <f t="shared" si="19"/>
        <v>48.7</v>
      </c>
      <c r="K412" s="12">
        <f t="shared" si="20"/>
        <v>0</v>
      </c>
    </row>
    <row r="413" spans="2:11">
      <c r="B413" s="41">
        <v>410</v>
      </c>
      <c r="C413">
        <v>56</v>
      </c>
      <c r="D413" t="str">
        <f>VLOOKUP($B413,TablaSala[[Número de Orden]:[Cobro de la Orden]],2,FALSE)</f>
        <v>Sí</v>
      </c>
      <c r="E413" s="41">
        <v>410</v>
      </c>
      <c r="F413">
        <v>43.65</v>
      </c>
      <c r="H413" s="5">
        <v>410</v>
      </c>
      <c r="I413" s="12">
        <f t="shared" si="18"/>
        <v>56</v>
      </c>
      <c r="J413" s="6">
        <f t="shared" si="19"/>
        <v>43.65</v>
      </c>
      <c r="K413" s="12">
        <f t="shared" si="20"/>
        <v>99.65</v>
      </c>
    </row>
    <row r="414" spans="2:11">
      <c r="B414" s="41">
        <v>411</v>
      </c>
      <c r="C414">
        <v>219</v>
      </c>
      <c r="D414" t="str">
        <f>VLOOKUP($B414,TablaSala[[Número de Orden]:[Cobro de la Orden]],2,FALSE)</f>
        <v>Sí</v>
      </c>
      <c r="E414" s="41">
        <v>411</v>
      </c>
      <c r="F414">
        <v>21.88</v>
      </c>
      <c r="H414" s="5">
        <v>411</v>
      </c>
      <c r="I414" s="12">
        <f t="shared" si="18"/>
        <v>219</v>
      </c>
      <c r="J414" s="6">
        <f t="shared" si="19"/>
        <v>21.88</v>
      </c>
      <c r="K414" s="12">
        <f t="shared" si="20"/>
        <v>240.88</v>
      </c>
    </row>
    <row r="415" spans="2:11">
      <c r="B415" s="41">
        <v>412</v>
      </c>
      <c r="C415">
        <v>93</v>
      </c>
      <c r="D415" t="str">
        <f>VLOOKUP($B415,TablaSala[[Número de Orden]:[Cobro de la Orden]],2,FALSE)</f>
        <v>Sí</v>
      </c>
      <c r="E415" s="41">
        <v>412</v>
      </c>
      <c r="F415">
        <v>12.94</v>
      </c>
      <c r="H415" s="5">
        <v>412</v>
      </c>
      <c r="I415" s="12">
        <f t="shared" si="18"/>
        <v>93</v>
      </c>
      <c r="J415" s="6">
        <f t="shared" si="19"/>
        <v>12.94</v>
      </c>
      <c r="K415" s="12">
        <f t="shared" si="20"/>
        <v>105.94</v>
      </c>
    </row>
    <row r="416" spans="2:11">
      <c r="B416" s="41">
        <v>413</v>
      </c>
      <c r="C416">
        <v>35</v>
      </c>
      <c r="D416" t="str">
        <f>VLOOKUP($B416,TablaSala[[Número de Orden]:[Cobro de la Orden]],2,FALSE)</f>
        <v>Sí</v>
      </c>
      <c r="E416" s="41">
        <v>413</v>
      </c>
      <c r="F416">
        <v>23.01</v>
      </c>
      <c r="H416" s="5">
        <v>413</v>
      </c>
      <c r="I416" s="12">
        <f t="shared" si="18"/>
        <v>35</v>
      </c>
      <c r="J416" s="6">
        <f t="shared" si="19"/>
        <v>23.01</v>
      </c>
      <c r="K416" s="12">
        <f t="shared" si="20"/>
        <v>58.010000000000005</v>
      </c>
    </row>
    <row r="417" spans="2:11">
      <c r="B417" s="41">
        <v>414</v>
      </c>
      <c r="C417">
        <v>33</v>
      </c>
      <c r="D417" t="str">
        <f>VLOOKUP($B417,TablaSala[[Número de Orden]:[Cobro de la Orden]],2,FALSE)</f>
        <v>Sí</v>
      </c>
      <c r="E417" s="41">
        <v>414</v>
      </c>
      <c r="F417">
        <v>13.17</v>
      </c>
      <c r="H417" s="5">
        <v>414</v>
      </c>
      <c r="I417" s="12">
        <f t="shared" si="18"/>
        <v>33</v>
      </c>
      <c r="J417" s="6">
        <f t="shared" si="19"/>
        <v>13.17</v>
      </c>
      <c r="K417" s="12">
        <f t="shared" si="20"/>
        <v>46.17</v>
      </c>
    </row>
    <row r="418" spans="2:11">
      <c r="B418" s="41">
        <v>415</v>
      </c>
      <c r="C418">
        <v>158</v>
      </c>
      <c r="D418" t="str">
        <f>VLOOKUP($B418,TablaSala[[Número de Orden]:[Cobro de la Orden]],2,FALSE)</f>
        <v>Sí</v>
      </c>
      <c r="E418" s="41">
        <v>415</v>
      </c>
      <c r="F418">
        <v>20.51</v>
      </c>
      <c r="H418" s="5">
        <v>415</v>
      </c>
      <c r="I418" s="12">
        <f t="shared" si="18"/>
        <v>158</v>
      </c>
      <c r="J418" s="6">
        <f t="shared" si="19"/>
        <v>20.51</v>
      </c>
      <c r="K418" s="12">
        <f t="shared" si="20"/>
        <v>178.51</v>
      </c>
    </row>
    <row r="419" spans="2:11">
      <c r="B419" s="41">
        <v>416</v>
      </c>
      <c r="C419">
        <v>25</v>
      </c>
      <c r="D419" t="str">
        <f>VLOOKUP($B419,TablaSala[[Número de Orden]:[Cobro de la Orden]],2,FALSE)</f>
        <v>Sí</v>
      </c>
      <c r="E419" s="41">
        <v>416</v>
      </c>
      <c r="F419">
        <v>12.9</v>
      </c>
      <c r="H419" s="5">
        <v>416</v>
      </c>
      <c r="I419" s="12">
        <f t="shared" si="18"/>
        <v>25</v>
      </c>
      <c r="J419" s="6">
        <f t="shared" si="19"/>
        <v>12.9</v>
      </c>
      <c r="K419" s="12">
        <f t="shared" si="20"/>
        <v>37.9</v>
      </c>
    </row>
    <row r="420" spans="2:11">
      <c r="B420" s="41">
        <v>417</v>
      </c>
      <c r="C420">
        <v>0</v>
      </c>
      <c r="D420" t="str">
        <f>VLOOKUP($B420,TablaSala[[Número de Orden]:[Cobro de la Orden]],2,FALSE)</f>
        <v>No</v>
      </c>
      <c r="E420" s="41">
        <v>417</v>
      </c>
      <c r="F420">
        <v>35.08</v>
      </c>
      <c r="H420" s="5">
        <v>417</v>
      </c>
      <c r="I420" s="12">
        <f t="shared" si="18"/>
        <v>0</v>
      </c>
      <c r="J420" s="6">
        <f t="shared" si="19"/>
        <v>35.08</v>
      </c>
      <c r="K420" s="12">
        <f t="shared" si="20"/>
        <v>0</v>
      </c>
    </row>
    <row r="421" spans="2:11">
      <c r="B421" s="41">
        <v>418</v>
      </c>
      <c r="C421">
        <v>118</v>
      </c>
      <c r="D421" t="str">
        <f>VLOOKUP($B421,TablaSala[[Número de Orden]:[Cobro de la Orden]],2,FALSE)</f>
        <v>Sí</v>
      </c>
      <c r="E421" s="41">
        <v>418</v>
      </c>
      <c r="F421">
        <v>35.51</v>
      </c>
      <c r="H421" s="5">
        <v>418</v>
      </c>
      <c r="I421" s="12">
        <f t="shared" si="18"/>
        <v>118</v>
      </c>
      <c r="J421" s="6">
        <f t="shared" si="19"/>
        <v>35.51</v>
      </c>
      <c r="K421" s="12">
        <f t="shared" si="20"/>
        <v>153.51</v>
      </c>
    </row>
    <row r="422" spans="2:11">
      <c r="B422" s="41">
        <v>419</v>
      </c>
      <c r="C422">
        <v>67</v>
      </c>
      <c r="D422" t="str">
        <f>VLOOKUP($B422,TablaSala[[Número de Orden]:[Cobro de la Orden]],2,FALSE)</f>
        <v>Sí</v>
      </c>
      <c r="E422" s="41">
        <v>419</v>
      </c>
      <c r="F422">
        <v>14.09</v>
      </c>
      <c r="H422" s="5">
        <v>419</v>
      </c>
      <c r="I422" s="12">
        <f t="shared" si="18"/>
        <v>67</v>
      </c>
      <c r="J422" s="6">
        <f t="shared" si="19"/>
        <v>14.09</v>
      </c>
      <c r="K422" s="12">
        <f t="shared" si="20"/>
        <v>81.09</v>
      </c>
    </row>
    <row r="423" spans="2:11">
      <c r="B423" s="41">
        <v>420</v>
      </c>
      <c r="C423">
        <v>242</v>
      </c>
      <c r="D423" t="str">
        <f>VLOOKUP($B423,TablaSala[[Número de Orden]:[Cobro de la Orden]],2,FALSE)</f>
        <v>Sí</v>
      </c>
      <c r="E423" s="41">
        <v>420</v>
      </c>
      <c r="F423">
        <v>31.49</v>
      </c>
      <c r="H423" s="5">
        <v>420</v>
      </c>
      <c r="I423" s="12">
        <f t="shared" si="18"/>
        <v>242</v>
      </c>
      <c r="J423" s="6">
        <f t="shared" si="19"/>
        <v>31.49</v>
      </c>
      <c r="K423" s="12">
        <f t="shared" si="20"/>
        <v>273.49</v>
      </c>
    </row>
    <row r="424" spans="2:11">
      <c r="B424" s="41">
        <v>421</v>
      </c>
      <c r="C424">
        <v>85</v>
      </c>
      <c r="D424" t="str">
        <f>VLOOKUP($B424,TablaSala[[Número de Orden]:[Cobro de la Orden]],2,FALSE)</f>
        <v>Sí</v>
      </c>
      <c r="E424" s="41">
        <v>421</v>
      </c>
      <c r="F424">
        <v>17.57</v>
      </c>
      <c r="H424" s="5">
        <v>421</v>
      </c>
      <c r="I424" s="12">
        <f t="shared" si="18"/>
        <v>85</v>
      </c>
      <c r="J424" s="6">
        <f t="shared" si="19"/>
        <v>17.57</v>
      </c>
      <c r="K424" s="12">
        <f t="shared" si="20"/>
        <v>102.57</v>
      </c>
    </row>
    <row r="425" spans="2:11">
      <c r="B425" s="41">
        <v>422</v>
      </c>
      <c r="C425">
        <v>88</v>
      </c>
      <c r="D425" t="str">
        <f>VLOOKUP($B425,TablaSala[[Número de Orden]:[Cobro de la Orden]],2,FALSE)</f>
        <v>Sí</v>
      </c>
      <c r="E425" s="41">
        <v>422</v>
      </c>
      <c r="F425">
        <v>39.72</v>
      </c>
      <c r="H425" s="5">
        <v>422</v>
      </c>
      <c r="I425" s="12">
        <f t="shared" si="18"/>
        <v>88</v>
      </c>
      <c r="J425" s="6">
        <f t="shared" si="19"/>
        <v>39.72</v>
      </c>
      <c r="K425" s="12">
        <f t="shared" si="20"/>
        <v>127.72</v>
      </c>
    </row>
    <row r="426" spans="2:11">
      <c r="B426" s="41">
        <v>423</v>
      </c>
      <c r="C426">
        <v>152</v>
      </c>
      <c r="D426" t="str">
        <f>VLOOKUP($B426,TablaSala[[Número de Orden]:[Cobro de la Orden]],2,FALSE)</f>
        <v>Sí</v>
      </c>
      <c r="E426" s="41">
        <v>423</v>
      </c>
      <c r="F426">
        <v>34.130000000000003</v>
      </c>
      <c r="H426" s="5">
        <v>423</v>
      </c>
      <c r="I426" s="12">
        <f t="shared" si="18"/>
        <v>152</v>
      </c>
      <c r="J426" s="6">
        <f t="shared" si="19"/>
        <v>34.130000000000003</v>
      </c>
      <c r="K426" s="12">
        <f t="shared" si="20"/>
        <v>186.13</v>
      </c>
    </row>
    <row r="427" spans="2:11">
      <c r="B427" s="41">
        <v>424</v>
      </c>
      <c r="C427">
        <v>147</v>
      </c>
      <c r="D427" t="str">
        <f>VLOOKUP($B427,TablaSala[[Número de Orden]:[Cobro de la Orden]],2,FALSE)</f>
        <v>Sí</v>
      </c>
      <c r="E427" s="41">
        <v>424</v>
      </c>
      <c r="F427">
        <v>11.02</v>
      </c>
      <c r="H427" s="5">
        <v>424</v>
      </c>
      <c r="I427" s="12">
        <f t="shared" si="18"/>
        <v>147</v>
      </c>
      <c r="J427" s="6">
        <f t="shared" si="19"/>
        <v>11.02</v>
      </c>
      <c r="K427" s="12">
        <f t="shared" si="20"/>
        <v>158.02000000000001</v>
      </c>
    </row>
    <row r="428" spans="2:11">
      <c r="B428" s="41">
        <v>425</v>
      </c>
      <c r="C428">
        <v>19</v>
      </c>
      <c r="D428" t="str">
        <f>VLOOKUP($B428,TablaSala[[Número de Orden]:[Cobro de la Orden]],2,FALSE)</f>
        <v>Sí</v>
      </c>
      <c r="E428" s="41">
        <v>425</v>
      </c>
      <c r="F428">
        <v>49.43</v>
      </c>
      <c r="H428" s="5">
        <v>425</v>
      </c>
      <c r="I428" s="12">
        <f t="shared" si="18"/>
        <v>19</v>
      </c>
      <c r="J428" s="6">
        <f t="shared" si="19"/>
        <v>49.43</v>
      </c>
      <c r="K428" s="12">
        <f t="shared" si="20"/>
        <v>68.430000000000007</v>
      </c>
    </row>
    <row r="429" spans="2:11">
      <c r="B429" s="41">
        <v>426</v>
      </c>
      <c r="C429">
        <v>0</v>
      </c>
      <c r="D429" t="str">
        <f>VLOOKUP($B429,TablaSala[[Número de Orden]:[Cobro de la Orden]],2,FALSE)</f>
        <v>No</v>
      </c>
      <c r="E429" s="41">
        <v>426</v>
      </c>
      <c r="F429">
        <v>47.8</v>
      </c>
      <c r="H429" s="5">
        <v>426</v>
      </c>
      <c r="I429" s="12">
        <f t="shared" si="18"/>
        <v>0</v>
      </c>
      <c r="J429" s="6">
        <f t="shared" si="19"/>
        <v>47.8</v>
      </c>
      <c r="K429" s="12">
        <f t="shared" si="20"/>
        <v>0</v>
      </c>
    </row>
    <row r="430" spans="2:11">
      <c r="B430" s="41">
        <v>427</v>
      </c>
      <c r="C430">
        <v>0</v>
      </c>
      <c r="D430" t="str">
        <f>VLOOKUP($B430,TablaSala[[Número de Orden]:[Cobro de la Orden]],2,FALSE)</f>
        <v>No</v>
      </c>
      <c r="E430" s="41">
        <v>427</v>
      </c>
      <c r="F430">
        <v>43.74</v>
      </c>
      <c r="H430" s="5">
        <v>427</v>
      </c>
      <c r="I430" s="12">
        <f t="shared" si="18"/>
        <v>0</v>
      </c>
      <c r="J430" s="6">
        <f t="shared" si="19"/>
        <v>43.74</v>
      </c>
      <c r="K430" s="12">
        <f t="shared" si="20"/>
        <v>0</v>
      </c>
    </row>
    <row r="431" spans="2:11">
      <c r="B431" s="41">
        <v>428</v>
      </c>
      <c r="C431">
        <v>0</v>
      </c>
      <c r="D431" t="str">
        <f>VLOOKUP($B431,TablaSala[[Número de Orden]:[Cobro de la Orden]],2,FALSE)</f>
        <v>No</v>
      </c>
      <c r="E431" s="41">
        <v>428</v>
      </c>
      <c r="F431">
        <v>15.6</v>
      </c>
      <c r="H431" s="5">
        <v>428</v>
      </c>
      <c r="I431" s="12">
        <f t="shared" si="18"/>
        <v>0</v>
      </c>
      <c r="J431" s="6">
        <f t="shared" si="19"/>
        <v>15.6</v>
      </c>
      <c r="K431" s="12">
        <f t="shared" si="20"/>
        <v>0</v>
      </c>
    </row>
    <row r="432" spans="2:11">
      <c r="B432" s="41">
        <v>429</v>
      </c>
      <c r="C432">
        <v>78</v>
      </c>
      <c r="D432" t="str">
        <f>VLOOKUP($B432,TablaSala[[Número de Orden]:[Cobro de la Orden]],2,FALSE)</f>
        <v>Sí</v>
      </c>
      <c r="E432" s="41">
        <v>429</v>
      </c>
      <c r="F432">
        <v>10.95</v>
      </c>
      <c r="H432" s="5">
        <v>429</v>
      </c>
      <c r="I432" s="12">
        <f t="shared" si="18"/>
        <v>78</v>
      </c>
      <c r="J432" s="6">
        <f t="shared" si="19"/>
        <v>10.95</v>
      </c>
      <c r="K432" s="12">
        <f t="shared" si="20"/>
        <v>88.95</v>
      </c>
    </row>
    <row r="433" spans="2:11">
      <c r="B433" s="41">
        <v>430</v>
      </c>
      <c r="C433">
        <v>25</v>
      </c>
      <c r="D433" t="str">
        <f>VLOOKUP($B433,TablaSala[[Número de Orden]:[Cobro de la Orden]],2,FALSE)</f>
        <v>Sí</v>
      </c>
      <c r="E433" s="41">
        <v>430</v>
      </c>
      <c r="F433">
        <v>42.09</v>
      </c>
      <c r="H433" s="5">
        <v>430</v>
      </c>
      <c r="I433" s="12">
        <f t="shared" si="18"/>
        <v>25</v>
      </c>
      <c r="J433" s="6">
        <f t="shared" si="19"/>
        <v>42.09</v>
      </c>
      <c r="K433" s="12">
        <f t="shared" si="20"/>
        <v>67.09</v>
      </c>
    </row>
    <row r="434" spans="2:11">
      <c r="B434" s="41">
        <v>431</v>
      </c>
      <c r="C434">
        <v>60</v>
      </c>
      <c r="D434" t="str">
        <f>VLOOKUP($B434,TablaSala[[Número de Orden]:[Cobro de la Orden]],2,FALSE)</f>
        <v>Sí</v>
      </c>
      <c r="E434" s="41">
        <v>431</v>
      </c>
      <c r="F434">
        <v>39.82</v>
      </c>
      <c r="H434" s="5">
        <v>431</v>
      </c>
      <c r="I434" s="12">
        <f t="shared" si="18"/>
        <v>60</v>
      </c>
      <c r="J434" s="6">
        <f t="shared" si="19"/>
        <v>39.82</v>
      </c>
      <c r="K434" s="12">
        <f t="shared" si="20"/>
        <v>99.82</v>
      </c>
    </row>
    <row r="435" spans="2:11">
      <c r="B435" s="41">
        <v>432</v>
      </c>
      <c r="C435">
        <v>109</v>
      </c>
      <c r="D435" t="str">
        <f>VLOOKUP($B435,TablaSala[[Número de Orden]:[Cobro de la Orden]],2,FALSE)</f>
        <v>Sí</v>
      </c>
      <c r="E435" s="41">
        <v>432</v>
      </c>
      <c r="F435">
        <v>18.71</v>
      </c>
      <c r="H435" s="5">
        <v>432</v>
      </c>
      <c r="I435" s="12">
        <f t="shared" si="18"/>
        <v>109</v>
      </c>
      <c r="J435" s="6">
        <f t="shared" si="19"/>
        <v>18.71</v>
      </c>
      <c r="K435" s="12">
        <f t="shared" si="20"/>
        <v>127.71000000000001</v>
      </c>
    </row>
    <row r="436" spans="2:11">
      <c r="B436" s="41">
        <v>433</v>
      </c>
      <c r="C436">
        <v>102</v>
      </c>
      <c r="D436" t="str">
        <f>VLOOKUP($B436,TablaSala[[Número de Orden]:[Cobro de la Orden]],2,FALSE)</f>
        <v>Sí</v>
      </c>
      <c r="E436" s="41">
        <v>433</v>
      </c>
      <c r="F436">
        <v>45.77</v>
      </c>
      <c r="H436" s="5">
        <v>433</v>
      </c>
      <c r="I436" s="12">
        <f t="shared" si="18"/>
        <v>102</v>
      </c>
      <c r="J436" s="6">
        <f t="shared" si="19"/>
        <v>45.77</v>
      </c>
      <c r="K436" s="12">
        <f t="shared" si="20"/>
        <v>147.77000000000001</v>
      </c>
    </row>
    <row r="437" spans="2:11">
      <c r="B437" s="41">
        <v>434</v>
      </c>
      <c r="C437">
        <v>96</v>
      </c>
      <c r="D437" t="str">
        <f>VLOOKUP($B437,TablaSala[[Número de Orden]:[Cobro de la Orden]],2,FALSE)</f>
        <v>Sí</v>
      </c>
      <c r="E437" s="41">
        <v>434</v>
      </c>
      <c r="F437">
        <v>37.15</v>
      </c>
      <c r="H437" s="5">
        <v>434</v>
      </c>
      <c r="I437" s="12">
        <f t="shared" si="18"/>
        <v>96</v>
      </c>
      <c r="J437" s="6">
        <f t="shared" si="19"/>
        <v>37.15</v>
      </c>
      <c r="K437" s="12">
        <f t="shared" si="20"/>
        <v>133.15</v>
      </c>
    </row>
    <row r="438" spans="2:11">
      <c r="B438" s="41">
        <v>435</v>
      </c>
      <c r="C438">
        <v>154</v>
      </c>
      <c r="D438" t="str">
        <f>VLOOKUP($B438,TablaSala[[Número de Orden]:[Cobro de la Orden]],2,FALSE)</f>
        <v>Sí</v>
      </c>
      <c r="E438" s="41">
        <v>435</v>
      </c>
      <c r="F438">
        <v>30.48</v>
      </c>
      <c r="H438" s="5">
        <v>435</v>
      </c>
      <c r="I438" s="12">
        <f t="shared" si="18"/>
        <v>154</v>
      </c>
      <c r="J438" s="6">
        <f t="shared" si="19"/>
        <v>30.48</v>
      </c>
      <c r="K438" s="12">
        <f t="shared" si="20"/>
        <v>184.48</v>
      </c>
    </row>
    <row r="439" spans="2:11">
      <c r="B439" s="41">
        <v>436</v>
      </c>
      <c r="C439">
        <v>56</v>
      </c>
      <c r="D439" t="str">
        <f>VLOOKUP($B439,TablaSala[[Número de Orden]:[Cobro de la Orden]],2,FALSE)</f>
        <v>Sí</v>
      </c>
      <c r="E439" s="41">
        <v>436</v>
      </c>
      <c r="F439">
        <v>10.14</v>
      </c>
      <c r="H439" s="5">
        <v>436</v>
      </c>
      <c r="I439" s="12">
        <f t="shared" si="18"/>
        <v>56</v>
      </c>
      <c r="J439" s="6">
        <f t="shared" si="19"/>
        <v>10.14</v>
      </c>
      <c r="K439" s="12">
        <f t="shared" si="20"/>
        <v>66.14</v>
      </c>
    </row>
    <row r="440" spans="2:11">
      <c r="B440" s="41">
        <v>437</v>
      </c>
      <c r="C440">
        <v>70</v>
      </c>
      <c r="D440" t="str">
        <f>VLOOKUP($B440,TablaSala[[Número de Orden]:[Cobro de la Orden]],2,FALSE)</f>
        <v>Sí</v>
      </c>
      <c r="E440" s="41">
        <v>437</v>
      </c>
      <c r="F440">
        <v>12.56</v>
      </c>
      <c r="H440" s="5">
        <v>437</v>
      </c>
      <c r="I440" s="12">
        <f t="shared" si="18"/>
        <v>70</v>
      </c>
      <c r="J440" s="6">
        <f t="shared" si="19"/>
        <v>12.56</v>
      </c>
      <c r="K440" s="12">
        <f t="shared" si="20"/>
        <v>82.56</v>
      </c>
    </row>
    <row r="441" spans="2:11">
      <c r="B441" s="41">
        <v>438</v>
      </c>
      <c r="C441">
        <v>33</v>
      </c>
      <c r="D441" t="str">
        <f>VLOOKUP($B441,TablaSala[[Número de Orden]:[Cobro de la Orden]],2,FALSE)</f>
        <v>Sí</v>
      </c>
      <c r="E441" s="41">
        <v>438</v>
      </c>
      <c r="F441">
        <v>19.3</v>
      </c>
      <c r="H441" s="5">
        <v>438</v>
      </c>
      <c r="I441" s="12">
        <f t="shared" si="18"/>
        <v>33</v>
      </c>
      <c r="J441" s="6">
        <f t="shared" si="19"/>
        <v>19.3</v>
      </c>
      <c r="K441" s="12">
        <f t="shared" si="20"/>
        <v>52.3</v>
      </c>
    </row>
    <row r="442" spans="2:11">
      <c r="B442" s="41">
        <v>439</v>
      </c>
      <c r="C442">
        <v>177</v>
      </c>
      <c r="D442" t="str">
        <f>VLOOKUP($B442,TablaSala[[Número de Orden]:[Cobro de la Orden]],2,FALSE)</f>
        <v>Sí</v>
      </c>
      <c r="E442" s="41">
        <v>439</v>
      </c>
      <c r="F442">
        <v>25.56</v>
      </c>
      <c r="H442" s="5">
        <v>439</v>
      </c>
      <c r="I442" s="12">
        <f t="shared" si="18"/>
        <v>177</v>
      </c>
      <c r="J442" s="6">
        <f t="shared" si="19"/>
        <v>25.56</v>
      </c>
      <c r="K442" s="12">
        <f t="shared" si="20"/>
        <v>202.56</v>
      </c>
    </row>
    <row r="443" spans="2:11">
      <c r="B443" s="41">
        <v>440</v>
      </c>
      <c r="C443">
        <v>84</v>
      </c>
      <c r="D443" t="str">
        <f>VLOOKUP($B443,TablaSala[[Número de Orden]:[Cobro de la Orden]],2,FALSE)</f>
        <v>Sí</v>
      </c>
      <c r="E443" s="41">
        <v>440</v>
      </c>
      <c r="F443">
        <v>38.85</v>
      </c>
      <c r="H443" s="5">
        <v>440</v>
      </c>
      <c r="I443" s="12">
        <f t="shared" si="18"/>
        <v>84</v>
      </c>
      <c r="J443" s="6">
        <f t="shared" si="19"/>
        <v>38.85</v>
      </c>
      <c r="K443" s="12">
        <f t="shared" si="20"/>
        <v>122.85</v>
      </c>
    </row>
    <row r="444" spans="2:11">
      <c r="B444" s="41">
        <v>441</v>
      </c>
      <c r="C444">
        <v>183</v>
      </c>
      <c r="D444" t="str">
        <f>VLOOKUP($B444,TablaSala[[Número de Orden]:[Cobro de la Orden]],2,FALSE)</f>
        <v>Sí</v>
      </c>
      <c r="E444" s="41">
        <v>441</v>
      </c>
      <c r="F444">
        <v>23.31</v>
      </c>
      <c r="H444" s="5">
        <v>441</v>
      </c>
      <c r="I444" s="12">
        <f t="shared" si="18"/>
        <v>183</v>
      </c>
      <c r="J444" s="6">
        <f t="shared" si="19"/>
        <v>23.31</v>
      </c>
      <c r="K444" s="12">
        <f t="shared" si="20"/>
        <v>206.31</v>
      </c>
    </row>
    <row r="445" spans="2:11">
      <c r="B445" s="41">
        <v>442</v>
      </c>
      <c r="C445">
        <v>0</v>
      </c>
      <c r="D445" t="str">
        <f>VLOOKUP($B445,TablaSala[[Número de Orden]:[Cobro de la Orden]],2,FALSE)</f>
        <v>No</v>
      </c>
      <c r="E445" s="41">
        <v>442</v>
      </c>
      <c r="F445">
        <v>21.07</v>
      </c>
      <c r="H445" s="5">
        <v>442</v>
      </c>
      <c r="I445" s="12">
        <f t="shared" si="18"/>
        <v>0</v>
      </c>
      <c r="J445" s="6">
        <f t="shared" si="19"/>
        <v>21.07</v>
      </c>
      <c r="K445" s="12">
        <f t="shared" si="20"/>
        <v>0</v>
      </c>
    </row>
    <row r="446" spans="2:11">
      <c r="B446" s="41">
        <v>443</v>
      </c>
      <c r="C446">
        <v>0</v>
      </c>
      <c r="D446" t="str">
        <f>VLOOKUP($B446,TablaSala[[Número de Orden]:[Cobro de la Orden]],2,FALSE)</f>
        <v>No</v>
      </c>
      <c r="E446" s="41">
        <v>443</v>
      </c>
      <c r="F446">
        <v>14.48</v>
      </c>
      <c r="H446" s="5">
        <v>443</v>
      </c>
      <c r="I446" s="12">
        <f t="shared" si="18"/>
        <v>0</v>
      </c>
      <c r="J446" s="6">
        <f t="shared" si="19"/>
        <v>14.48</v>
      </c>
      <c r="K446" s="12">
        <f t="shared" si="20"/>
        <v>0</v>
      </c>
    </row>
    <row r="447" spans="2:11">
      <c r="B447" s="41">
        <v>444</v>
      </c>
      <c r="C447">
        <v>95</v>
      </c>
      <c r="D447" t="str">
        <f>VLOOKUP($B447,TablaSala[[Número de Orden]:[Cobro de la Orden]],2,FALSE)</f>
        <v>Sí</v>
      </c>
      <c r="E447" s="41">
        <v>444</v>
      </c>
      <c r="F447">
        <v>25.26</v>
      </c>
      <c r="H447" s="5">
        <v>444</v>
      </c>
      <c r="I447" s="12">
        <f t="shared" si="18"/>
        <v>95</v>
      </c>
      <c r="J447" s="6">
        <f t="shared" si="19"/>
        <v>25.26</v>
      </c>
      <c r="K447" s="12">
        <f t="shared" si="20"/>
        <v>120.26</v>
      </c>
    </row>
    <row r="448" spans="2:11">
      <c r="B448" s="41">
        <v>445</v>
      </c>
      <c r="C448">
        <v>81</v>
      </c>
      <c r="D448" t="str">
        <f>VLOOKUP($B448,TablaSala[[Número de Orden]:[Cobro de la Orden]],2,FALSE)</f>
        <v>Sí</v>
      </c>
      <c r="E448" s="41">
        <v>445</v>
      </c>
      <c r="F448">
        <v>14.28</v>
      </c>
      <c r="H448" s="5">
        <v>445</v>
      </c>
      <c r="I448" s="12">
        <f t="shared" si="18"/>
        <v>81</v>
      </c>
      <c r="J448" s="6">
        <f t="shared" si="19"/>
        <v>14.28</v>
      </c>
      <c r="K448" s="12">
        <f t="shared" si="20"/>
        <v>95.28</v>
      </c>
    </row>
    <row r="449" spans="2:11">
      <c r="B449" s="41">
        <v>446</v>
      </c>
      <c r="C449">
        <v>21</v>
      </c>
      <c r="D449" t="str">
        <f>VLOOKUP($B449,TablaSala[[Número de Orden]:[Cobro de la Orden]],2,FALSE)</f>
        <v>Sí</v>
      </c>
      <c r="E449" s="41">
        <v>446</v>
      </c>
      <c r="F449">
        <v>35.24</v>
      </c>
      <c r="H449" s="5">
        <v>446</v>
      </c>
      <c r="I449" s="12">
        <f t="shared" si="18"/>
        <v>21</v>
      </c>
      <c r="J449" s="6">
        <f t="shared" si="19"/>
        <v>35.24</v>
      </c>
      <c r="K449" s="12">
        <f t="shared" si="20"/>
        <v>56.24</v>
      </c>
    </row>
    <row r="450" spans="2:11">
      <c r="B450" s="41">
        <v>447</v>
      </c>
      <c r="C450">
        <v>181</v>
      </c>
      <c r="D450" t="str">
        <f>VLOOKUP($B450,TablaSala[[Número de Orden]:[Cobro de la Orden]],2,FALSE)</f>
        <v>Sí</v>
      </c>
      <c r="E450" s="41">
        <v>447</v>
      </c>
      <c r="F450">
        <v>28.68</v>
      </c>
      <c r="H450" s="5">
        <v>447</v>
      </c>
      <c r="I450" s="12">
        <f t="shared" si="18"/>
        <v>181</v>
      </c>
      <c r="J450" s="6">
        <f t="shared" si="19"/>
        <v>28.68</v>
      </c>
      <c r="K450" s="12">
        <f t="shared" si="20"/>
        <v>209.68</v>
      </c>
    </row>
    <row r="451" spans="2:11">
      <c r="B451" s="41">
        <v>448</v>
      </c>
      <c r="C451">
        <v>137</v>
      </c>
      <c r="D451" t="str">
        <f>VLOOKUP($B451,TablaSala[[Número de Orden]:[Cobro de la Orden]],2,FALSE)</f>
        <v>Sí</v>
      </c>
      <c r="E451" s="41">
        <v>448</v>
      </c>
      <c r="F451">
        <v>35.68</v>
      </c>
      <c r="H451" s="5">
        <v>448</v>
      </c>
      <c r="I451" s="12">
        <f t="shared" si="18"/>
        <v>137</v>
      </c>
      <c r="J451" s="6">
        <f t="shared" si="19"/>
        <v>35.68</v>
      </c>
      <c r="K451" s="12">
        <f t="shared" si="20"/>
        <v>172.68</v>
      </c>
    </row>
    <row r="452" spans="2:11">
      <c r="B452" s="41">
        <v>449</v>
      </c>
      <c r="C452">
        <v>64</v>
      </c>
      <c r="D452" t="str">
        <f>VLOOKUP($B452,TablaSala[[Número de Orden]:[Cobro de la Orden]],2,FALSE)</f>
        <v>Sí</v>
      </c>
      <c r="E452" s="41">
        <v>449</v>
      </c>
      <c r="F452">
        <v>42.25</v>
      </c>
      <c r="H452" s="5">
        <v>449</v>
      </c>
      <c r="I452" s="12">
        <f t="shared" si="18"/>
        <v>64</v>
      </c>
      <c r="J452" s="6">
        <f t="shared" si="19"/>
        <v>42.25</v>
      </c>
      <c r="K452" s="12">
        <f t="shared" si="20"/>
        <v>106.25</v>
      </c>
    </row>
    <row r="453" spans="2:11">
      <c r="B453" s="41">
        <v>450</v>
      </c>
      <c r="C453">
        <v>72</v>
      </c>
      <c r="D453" t="str">
        <f>VLOOKUP($B453,TablaSala[[Número de Orden]:[Cobro de la Orden]],2,FALSE)</f>
        <v>Sí</v>
      </c>
      <c r="E453" s="41">
        <v>450</v>
      </c>
      <c r="F453">
        <v>48.9</v>
      </c>
      <c r="H453" s="5">
        <v>450</v>
      </c>
      <c r="I453" s="12">
        <f t="shared" ref="I453:I516" si="21">VLOOKUP(H453,$B$4:$C$770,2,FALSE)</f>
        <v>72</v>
      </c>
      <c r="J453" s="6">
        <f t="shared" ref="J453:J516" si="22">VLOOKUP(H453,$E$4:$F$770,2,FALSE)</f>
        <v>48.9</v>
      </c>
      <c r="K453" s="12">
        <f t="shared" ref="K453:K516" si="23">IF(D453="Sí",I453+J453,0)</f>
        <v>120.9</v>
      </c>
    </row>
    <row r="454" spans="2:11">
      <c r="B454" s="41">
        <v>451</v>
      </c>
      <c r="C454">
        <v>0</v>
      </c>
      <c r="D454" t="str">
        <f>VLOOKUP($B454,TablaSala[[Número de Orden]:[Cobro de la Orden]],2,FALSE)</f>
        <v>No</v>
      </c>
      <c r="E454" s="41">
        <v>451</v>
      </c>
      <c r="F454">
        <v>46.37</v>
      </c>
      <c r="H454" s="5">
        <v>451</v>
      </c>
      <c r="I454" s="12">
        <f t="shared" si="21"/>
        <v>0</v>
      </c>
      <c r="J454" s="6">
        <f t="shared" si="22"/>
        <v>46.37</v>
      </c>
      <c r="K454" s="12">
        <f t="shared" si="23"/>
        <v>0</v>
      </c>
    </row>
    <row r="455" spans="2:11">
      <c r="B455" s="41">
        <v>452</v>
      </c>
      <c r="C455">
        <v>158</v>
      </c>
      <c r="D455" t="str">
        <f>VLOOKUP($B455,TablaSala[[Número de Orden]:[Cobro de la Orden]],2,FALSE)</f>
        <v>Sí</v>
      </c>
      <c r="E455" s="41">
        <v>452</v>
      </c>
      <c r="F455">
        <v>43.48</v>
      </c>
      <c r="H455" s="5">
        <v>452</v>
      </c>
      <c r="I455" s="12">
        <f t="shared" si="21"/>
        <v>158</v>
      </c>
      <c r="J455" s="6">
        <f t="shared" si="22"/>
        <v>43.48</v>
      </c>
      <c r="K455" s="12">
        <f t="shared" si="23"/>
        <v>201.48</v>
      </c>
    </row>
    <row r="456" spans="2:11">
      <c r="B456" s="41">
        <v>453</v>
      </c>
      <c r="C456">
        <v>0</v>
      </c>
      <c r="D456" t="str">
        <f>VLOOKUP($B456,TablaSala[[Número de Orden]:[Cobro de la Orden]],2,FALSE)</f>
        <v>No</v>
      </c>
      <c r="E456" s="41">
        <v>453</v>
      </c>
      <c r="F456">
        <v>36.83</v>
      </c>
      <c r="H456" s="5">
        <v>453</v>
      </c>
      <c r="I456" s="12">
        <f t="shared" si="21"/>
        <v>0</v>
      </c>
      <c r="J456" s="6">
        <f t="shared" si="22"/>
        <v>36.83</v>
      </c>
      <c r="K456" s="12">
        <f t="shared" si="23"/>
        <v>0</v>
      </c>
    </row>
    <row r="457" spans="2:11">
      <c r="B457" s="41">
        <v>454</v>
      </c>
      <c r="C457">
        <v>0</v>
      </c>
      <c r="D457" t="str">
        <f>VLOOKUP($B457,TablaSala[[Número de Orden]:[Cobro de la Orden]],2,FALSE)</f>
        <v>No</v>
      </c>
      <c r="E457" s="41">
        <v>454</v>
      </c>
      <c r="F457">
        <v>39.619999999999997</v>
      </c>
      <c r="H457" s="5">
        <v>454</v>
      </c>
      <c r="I457" s="12">
        <f t="shared" si="21"/>
        <v>0</v>
      </c>
      <c r="J457" s="6">
        <f t="shared" si="22"/>
        <v>39.619999999999997</v>
      </c>
      <c r="K457" s="12">
        <f t="shared" si="23"/>
        <v>0</v>
      </c>
    </row>
    <row r="458" spans="2:11">
      <c r="B458" s="41">
        <v>455</v>
      </c>
      <c r="C458">
        <v>48</v>
      </c>
      <c r="D458" t="str">
        <f>VLOOKUP($B458,TablaSala[[Número de Orden]:[Cobro de la Orden]],2,FALSE)</f>
        <v>Sí</v>
      </c>
      <c r="E458" s="41">
        <v>455</v>
      </c>
      <c r="F458">
        <v>19.7</v>
      </c>
      <c r="H458" s="5">
        <v>455</v>
      </c>
      <c r="I458" s="12">
        <f t="shared" si="21"/>
        <v>48</v>
      </c>
      <c r="J458" s="6">
        <f t="shared" si="22"/>
        <v>19.7</v>
      </c>
      <c r="K458" s="12">
        <f t="shared" si="23"/>
        <v>67.7</v>
      </c>
    </row>
    <row r="459" spans="2:11">
      <c r="B459" s="41">
        <v>456</v>
      </c>
      <c r="C459">
        <v>148</v>
      </c>
      <c r="D459" t="str">
        <f>VLOOKUP($B459,TablaSala[[Número de Orden]:[Cobro de la Orden]],2,FALSE)</f>
        <v>Sí</v>
      </c>
      <c r="E459" s="41">
        <v>456</v>
      </c>
      <c r="F459">
        <v>21.94</v>
      </c>
      <c r="H459" s="5">
        <v>456</v>
      </c>
      <c r="I459" s="12">
        <f t="shared" si="21"/>
        <v>148</v>
      </c>
      <c r="J459" s="6">
        <f t="shared" si="22"/>
        <v>21.94</v>
      </c>
      <c r="K459" s="12">
        <f t="shared" si="23"/>
        <v>169.94</v>
      </c>
    </row>
    <row r="460" spans="2:11">
      <c r="B460" s="41">
        <v>457</v>
      </c>
      <c r="C460">
        <v>137</v>
      </c>
      <c r="D460" t="str">
        <f>VLOOKUP($B460,TablaSala[[Número de Orden]:[Cobro de la Orden]],2,FALSE)</f>
        <v>Sí</v>
      </c>
      <c r="E460" s="41">
        <v>457</v>
      </c>
      <c r="F460">
        <v>17.260000000000002</v>
      </c>
      <c r="H460" s="5">
        <v>457</v>
      </c>
      <c r="I460" s="12">
        <f t="shared" si="21"/>
        <v>137</v>
      </c>
      <c r="J460" s="6">
        <f t="shared" si="22"/>
        <v>17.260000000000002</v>
      </c>
      <c r="K460" s="12">
        <f t="shared" si="23"/>
        <v>154.26</v>
      </c>
    </row>
    <row r="461" spans="2:11">
      <c r="B461" s="41">
        <v>458</v>
      </c>
      <c r="C461">
        <v>268</v>
      </c>
      <c r="D461" t="str">
        <f>VLOOKUP($B461,TablaSala[[Número de Orden]:[Cobro de la Orden]],2,FALSE)</f>
        <v>Sí</v>
      </c>
      <c r="E461" s="41">
        <v>458</v>
      </c>
      <c r="F461">
        <v>15.21</v>
      </c>
      <c r="H461" s="5">
        <v>458</v>
      </c>
      <c r="I461" s="12">
        <f t="shared" si="21"/>
        <v>268</v>
      </c>
      <c r="J461" s="6">
        <f t="shared" si="22"/>
        <v>15.21</v>
      </c>
      <c r="K461" s="12">
        <f t="shared" si="23"/>
        <v>283.20999999999998</v>
      </c>
    </row>
    <row r="462" spans="2:11">
      <c r="B462" s="41">
        <v>459</v>
      </c>
      <c r="C462">
        <v>84</v>
      </c>
      <c r="D462" t="str">
        <f>VLOOKUP($B462,TablaSala[[Número de Orden]:[Cobro de la Orden]],2,FALSE)</f>
        <v>Sí</v>
      </c>
      <c r="E462" s="41">
        <v>459</v>
      </c>
      <c r="F462">
        <v>32.770000000000003</v>
      </c>
      <c r="H462" s="5">
        <v>459</v>
      </c>
      <c r="I462" s="12">
        <f t="shared" si="21"/>
        <v>84</v>
      </c>
      <c r="J462" s="6">
        <f t="shared" si="22"/>
        <v>32.770000000000003</v>
      </c>
      <c r="K462" s="12">
        <f t="shared" si="23"/>
        <v>116.77000000000001</v>
      </c>
    </row>
    <row r="463" spans="2:11">
      <c r="B463" s="41">
        <v>460</v>
      </c>
      <c r="C463">
        <v>176</v>
      </c>
      <c r="D463" t="str">
        <f>VLOOKUP($B463,TablaSala[[Número de Orden]:[Cobro de la Orden]],2,FALSE)</f>
        <v>Sí</v>
      </c>
      <c r="E463" s="41">
        <v>460</v>
      </c>
      <c r="F463">
        <v>49.6</v>
      </c>
      <c r="H463" s="5">
        <v>460</v>
      </c>
      <c r="I463" s="12">
        <f t="shared" si="21"/>
        <v>176</v>
      </c>
      <c r="J463" s="6">
        <f t="shared" si="22"/>
        <v>49.6</v>
      </c>
      <c r="K463" s="12">
        <f t="shared" si="23"/>
        <v>225.6</v>
      </c>
    </row>
    <row r="464" spans="2:11">
      <c r="B464" s="41">
        <v>461</v>
      </c>
      <c r="C464">
        <v>99</v>
      </c>
      <c r="D464" t="str">
        <f>VLOOKUP($B464,TablaSala[[Número de Orden]:[Cobro de la Orden]],2,FALSE)</f>
        <v>Sí</v>
      </c>
      <c r="E464" s="41">
        <v>461</v>
      </c>
      <c r="F464">
        <v>21.51</v>
      </c>
      <c r="H464" s="5">
        <v>461</v>
      </c>
      <c r="I464" s="12">
        <f t="shared" si="21"/>
        <v>99</v>
      </c>
      <c r="J464" s="6">
        <f t="shared" si="22"/>
        <v>21.51</v>
      </c>
      <c r="K464" s="12">
        <f t="shared" si="23"/>
        <v>120.51</v>
      </c>
    </row>
    <row r="465" spans="2:11">
      <c r="B465" s="41">
        <v>462</v>
      </c>
      <c r="C465">
        <v>99</v>
      </c>
      <c r="D465" t="str">
        <f>VLOOKUP($B465,TablaSala[[Número de Orden]:[Cobro de la Orden]],2,FALSE)</f>
        <v>Sí</v>
      </c>
      <c r="E465" s="41">
        <v>462</v>
      </c>
      <c r="F465">
        <v>21.17</v>
      </c>
      <c r="H465" s="5">
        <v>462</v>
      </c>
      <c r="I465" s="12">
        <f t="shared" si="21"/>
        <v>99</v>
      </c>
      <c r="J465" s="6">
        <f t="shared" si="22"/>
        <v>21.17</v>
      </c>
      <c r="K465" s="12">
        <f t="shared" si="23"/>
        <v>120.17</v>
      </c>
    </row>
    <row r="466" spans="2:11">
      <c r="B466" s="41">
        <v>463</v>
      </c>
      <c r="C466">
        <v>93</v>
      </c>
      <c r="D466" t="str">
        <f>VLOOKUP($B466,TablaSala[[Número de Orden]:[Cobro de la Orden]],2,FALSE)</f>
        <v>Sí</v>
      </c>
      <c r="E466" s="41">
        <v>463</v>
      </c>
      <c r="F466">
        <v>17.07</v>
      </c>
      <c r="H466" s="5">
        <v>463</v>
      </c>
      <c r="I466" s="12">
        <f t="shared" si="21"/>
        <v>93</v>
      </c>
      <c r="J466" s="6">
        <f t="shared" si="22"/>
        <v>17.07</v>
      </c>
      <c r="K466" s="12">
        <f t="shared" si="23"/>
        <v>110.07</v>
      </c>
    </row>
    <row r="467" spans="2:11">
      <c r="B467" s="41">
        <v>464</v>
      </c>
      <c r="C467">
        <v>154</v>
      </c>
      <c r="D467" t="str">
        <f>VLOOKUP($B467,TablaSala[[Número de Orden]:[Cobro de la Orden]],2,FALSE)</f>
        <v>Sí</v>
      </c>
      <c r="E467" s="41">
        <v>464</v>
      </c>
      <c r="F467">
        <v>48.5</v>
      </c>
      <c r="H467" s="5">
        <v>464</v>
      </c>
      <c r="I467" s="12">
        <f t="shared" si="21"/>
        <v>154</v>
      </c>
      <c r="J467" s="6">
        <f t="shared" si="22"/>
        <v>48.5</v>
      </c>
      <c r="K467" s="12">
        <f t="shared" si="23"/>
        <v>202.5</v>
      </c>
    </row>
    <row r="468" spans="2:11">
      <c r="B468" s="41">
        <v>465</v>
      </c>
      <c r="C468">
        <v>121</v>
      </c>
      <c r="D468" t="str">
        <f>VLOOKUP($B468,TablaSala[[Número de Orden]:[Cobro de la Orden]],2,FALSE)</f>
        <v>Sí</v>
      </c>
      <c r="E468" s="41">
        <v>465</v>
      </c>
      <c r="F468">
        <v>44.9</v>
      </c>
      <c r="H468" s="5">
        <v>465</v>
      </c>
      <c r="I468" s="12">
        <f t="shared" si="21"/>
        <v>121</v>
      </c>
      <c r="J468" s="6">
        <f t="shared" si="22"/>
        <v>44.9</v>
      </c>
      <c r="K468" s="12">
        <f t="shared" si="23"/>
        <v>165.9</v>
      </c>
    </row>
    <row r="469" spans="2:11">
      <c r="B469" s="41">
        <v>466</v>
      </c>
      <c r="C469">
        <v>140</v>
      </c>
      <c r="D469" t="str">
        <f>VLOOKUP($B469,TablaSala[[Número de Orden]:[Cobro de la Orden]],2,FALSE)</f>
        <v>Sí</v>
      </c>
      <c r="E469" s="41">
        <v>466</v>
      </c>
      <c r="F469">
        <v>26.63</v>
      </c>
      <c r="H469" s="5">
        <v>466</v>
      </c>
      <c r="I469" s="12">
        <f t="shared" si="21"/>
        <v>140</v>
      </c>
      <c r="J469" s="6">
        <f t="shared" si="22"/>
        <v>26.63</v>
      </c>
      <c r="K469" s="12">
        <f t="shared" si="23"/>
        <v>166.63</v>
      </c>
    </row>
    <row r="470" spans="2:11">
      <c r="B470" s="41">
        <v>467</v>
      </c>
      <c r="C470">
        <v>143</v>
      </c>
      <c r="D470" t="str">
        <f>VLOOKUP($B470,TablaSala[[Número de Orden]:[Cobro de la Orden]],2,FALSE)</f>
        <v>Sí</v>
      </c>
      <c r="E470" s="41">
        <v>467</v>
      </c>
      <c r="F470">
        <v>42.31</v>
      </c>
      <c r="H470" s="5">
        <v>467</v>
      </c>
      <c r="I470" s="12">
        <f t="shared" si="21"/>
        <v>143</v>
      </c>
      <c r="J470" s="6">
        <f t="shared" si="22"/>
        <v>42.31</v>
      </c>
      <c r="K470" s="12">
        <f t="shared" si="23"/>
        <v>185.31</v>
      </c>
    </row>
    <row r="471" spans="2:11">
      <c r="B471" s="41">
        <v>468</v>
      </c>
      <c r="C471">
        <v>106</v>
      </c>
      <c r="D471" t="str">
        <f>VLOOKUP($B471,TablaSala[[Número de Orden]:[Cobro de la Orden]],2,FALSE)</f>
        <v>Sí</v>
      </c>
      <c r="E471" s="41">
        <v>468</v>
      </c>
      <c r="F471">
        <v>14.28</v>
      </c>
      <c r="H471" s="5">
        <v>468</v>
      </c>
      <c r="I471" s="12">
        <f t="shared" si="21"/>
        <v>106</v>
      </c>
      <c r="J471" s="6">
        <f t="shared" si="22"/>
        <v>14.28</v>
      </c>
      <c r="K471" s="12">
        <f t="shared" si="23"/>
        <v>120.28</v>
      </c>
    </row>
    <row r="472" spans="2:11">
      <c r="B472" s="41">
        <v>469</v>
      </c>
      <c r="C472">
        <v>137</v>
      </c>
      <c r="D472" t="str">
        <f>VLOOKUP($B472,TablaSala[[Número de Orden]:[Cobro de la Orden]],2,FALSE)</f>
        <v>Sí</v>
      </c>
      <c r="E472" s="41">
        <v>469</v>
      </c>
      <c r="F472">
        <v>25.26</v>
      </c>
      <c r="H472" s="5">
        <v>469</v>
      </c>
      <c r="I472" s="12">
        <f t="shared" si="21"/>
        <v>137</v>
      </c>
      <c r="J472" s="6">
        <f t="shared" si="22"/>
        <v>25.26</v>
      </c>
      <c r="K472" s="12">
        <f t="shared" si="23"/>
        <v>162.26</v>
      </c>
    </row>
    <row r="473" spans="2:11">
      <c r="B473" s="41">
        <v>470</v>
      </c>
      <c r="C473">
        <v>78</v>
      </c>
      <c r="D473" t="str">
        <f>VLOOKUP($B473,TablaSala[[Número de Orden]:[Cobro de la Orden]],2,FALSE)</f>
        <v>Sí</v>
      </c>
      <c r="E473" s="41">
        <v>470</v>
      </c>
      <c r="F473">
        <v>47.46</v>
      </c>
      <c r="H473" s="5">
        <v>470</v>
      </c>
      <c r="I473" s="12">
        <f t="shared" si="21"/>
        <v>78</v>
      </c>
      <c r="J473" s="6">
        <f t="shared" si="22"/>
        <v>47.46</v>
      </c>
      <c r="K473" s="12">
        <f t="shared" si="23"/>
        <v>125.46000000000001</v>
      </c>
    </row>
    <row r="474" spans="2:11">
      <c r="B474" s="41">
        <v>471</v>
      </c>
      <c r="C474">
        <v>105</v>
      </c>
      <c r="D474" t="str">
        <f>VLOOKUP($B474,TablaSala[[Número de Orden]:[Cobro de la Orden]],2,FALSE)</f>
        <v>Sí</v>
      </c>
      <c r="E474" s="41">
        <v>471</v>
      </c>
      <c r="F474">
        <v>28.49</v>
      </c>
      <c r="H474" s="5">
        <v>471</v>
      </c>
      <c r="I474" s="12">
        <f t="shared" si="21"/>
        <v>105</v>
      </c>
      <c r="J474" s="6">
        <f t="shared" si="22"/>
        <v>28.49</v>
      </c>
      <c r="K474" s="12">
        <f t="shared" si="23"/>
        <v>133.49</v>
      </c>
    </row>
    <row r="475" spans="2:11">
      <c r="B475" s="41">
        <v>472</v>
      </c>
      <c r="C475">
        <v>114</v>
      </c>
      <c r="D475" t="str">
        <f>VLOOKUP($B475,TablaSala[[Número de Orden]:[Cobro de la Orden]],2,FALSE)</f>
        <v>Sí</v>
      </c>
      <c r="E475" s="41">
        <v>472</v>
      </c>
      <c r="F475">
        <v>36.79</v>
      </c>
      <c r="H475" s="5">
        <v>472</v>
      </c>
      <c r="I475" s="12">
        <f t="shared" si="21"/>
        <v>114</v>
      </c>
      <c r="J475" s="6">
        <f t="shared" si="22"/>
        <v>36.79</v>
      </c>
      <c r="K475" s="12">
        <f t="shared" si="23"/>
        <v>150.79</v>
      </c>
    </row>
    <row r="476" spans="2:11">
      <c r="B476" s="41">
        <v>473</v>
      </c>
      <c r="C476">
        <v>79</v>
      </c>
      <c r="D476" t="str">
        <f>VLOOKUP($B476,TablaSala[[Número de Orden]:[Cobro de la Orden]],2,FALSE)</f>
        <v>Sí</v>
      </c>
      <c r="E476" s="41">
        <v>473</v>
      </c>
      <c r="F476">
        <v>15.63</v>
      </c>
      <c r="H476" s="5">
        <v>473</v>
      </c>
      <c r="I476" s="12">
        <f t="shared" si="21"/>
        <v>79</v>
      </c>
      <c r="J476" s="6">
        <f t="shared" si="22"/>
        <v>15.63</v>
      </c>
      <c r="K476" s="12">
        <f t="shared" si="23"/>
        <v>94.63</v>
      </c>
    </row>
    <row r="477" spans="2:11">
      <c r="B477" s="41">
        <v>474</v>
      </c>
      <c r="C477">
        <v>0</v>
      </c>
      <c r="D477" t="str">
        <f>VLOOKUP($B477,TablaSala[[Número de Orden]:[Cobro de la Orden]],2,FALSE)</f>
        <v>No</v>
      </c>
      <c r="E477" s="41">
        <v>474</v>
      </c>
      <c r="F477">
        <v>21.66</v>
      </c>
      <c r="H477" s="5">
        <v>474</v>
      </c>
      <c r="I477" s="12">
        <f t="shared" si="21"/>
        <v>0</v>
      </c>
      <c r="J477" s="6">
        <f t="shared" si="22"/>
        <v>21.66</v>
      </c>
      <c r="K477" s="12">
        <f t="shared" si="23"/>
        <v>0</v>
      </c>
    </row>
    <row r="478" spans="2:11">
      <c r="B478" s="41">
        <v>475</v>
      </c>
      <c r="C478">
        <v>174</v>
      </c>
      <c r="D478" t="str">
        <f>VLOOKUP($B478,TablaSala[[Número de Orden]:[Cobro de la Orden]],2,FALSE)</f>
        <v>Sí</v>
      </c>
      <c r="E478" s="41">
        <v>475</v>
      </c>
      <c r="F478">
        <v>19.55</v>
      </c>
      <c r="H478" s="5">
        <v>475</v>
      </c>
      <c r="I478" s="12">
        <f t="shared" si="21"/>
        <v>174</v>
      </c>
      <c r="J478" s="6">
        <f t="shared" si="22"/>
        <v>19.55</v>
      </c>
      <c r="K478" s="12">
        <f t="shared" si="23"/>
        <v>193.55</v>
      </c>
    </row>
    <row r="479" spans="2:11">
      <c r="B479" s="41">
        <v>476</v>
      </c>
      <c r="C479">
        <v>218</v>
      </c>
      <c r="D479" t="str">
        <f>VLOOKUP($B479,TablaSala[[Número de Orden]:[Cobro de la Orden]],2,FALSE)</f>
        <v>Sí</v>
      </c>
      <c r="E479" s="41">
        <v>476</v>
      </c>
      <c r="F479">
        <v>43.53</v>
      </c>
      <c r="H479" s="5">
        <v>476</v>
      </c>
      <c r="I479" s="12">
        <f t="shared" si="21"/>
        <v>218</v>
      </c>
      <c r="J479" s="6">
        <f t="shared" si="22"/>
        <v>43.53</v>
      </c>
      <c r="K479" s="12">
        <f t="shared" si="23"/>
        <v>261.52999999999997</v>
      </c>
    </row>
    <row r="480" spans="2:11">
      <c r="B480" s="41">
        <v>477</v>
      </c>
      <c r="C480">
        <v>0</v>
      </c>
      <c r="D480" t="str">
        <f>VLOOKUP($B480,TablaSala[[Número de Orden]:[Cobro de la Orden]],2,FALSE)</f>
        <v>No</v>
      </c>
      <c r="E480" s="41">
        <v>477</v>
      </c>
      <c r="F480">
        <v>33.85</v>
      </c>
      <c r="H480" s="5">
        <v>477</v>
      </c>
      <c r="I480" s="12">
        <f t="shared" si="21"/>
        <v>0</v>
      </c>
      <c r="J480" s="6">
        <f t="shared" si="22"/>
        <v>33.85</v>
      </c>
      <c r="K480" s="12">
        <f t="shared" si="23"/>
        <v>0</v>
      </c>
    </row>
    <row r="481" spans="2:11">
      <c r="B481" s="41">
        <v>478</v>
      </c>
      <c r="C481">
        <v>118</v>
      </c>
      <c r="D481" t="str">
        <f>VLOOKUP($B481,TablaSala[[Número de Orden]:[Cobro de la Orden]],2,FALSE)</f>
        <v>Sí</v>
      </c>
      <c r="E481" s="41">
        <v>478</v>
      </c>
      <c r="F481">
        <v>32.78</v>
      </c>
      <c r="H481" s="5">
        <v>478</v>
      </c>
      <c r="I481" s="12">
        <f t="shared" si="21"/>
        <v>118</v>
      </c>
      <c r="J481" s="6">
        <f t="shared" si="22"/>
        <v>32.78</v>
      </c>
      <c r="K481" s="12">
        <f t="shared" si="23"/>
        <v>150.78</v>
      </c>
    </row>
    <row r="482" spans="2:11">
      <c r="B482" s="41">
        <v>479</v>
      </c>
      <c r="C482">
        <v>52</v>
      </c>
      <c r="D482" t="str">
        <f>VLOOKUP($B482,TablaSala[[Número de Orden]:[Cobro de la Orden]],2,FALSE)</f>
        <v>Sí</v>
      </c>
      <c r="E482" s="41">
        <v>479</v>
      </c>
      <c r="F482">
        <v>39.58</v>
      </c>
      <c r="H482" s="5">
        <v>479</v>
      </c>
      <c r="I482" s="12">
        <f t="shared" si="21"/>
        <v>52</v>
      </c>
      <c r="J482" s="6">
        <f t="shared" si="22"/>
        <v>39.58</v>
      </c>
      <c r="K482" s="12">
        <f t="shared" si="23"/>
        <v>91.58</v>
      </c>
    </row>
    <row r="483" spans="2:11">
      <c r="B483" s="41">
        <v>480</v>
      </c>
      <c r="C483">
        <v>159</v>
      </c>
      <c r="D483" t="str">
        <f>VLOOKUP($B483,TablaSala[[Número de Orden]:[Cobro de la Orden]],2,FALSE)</f>
        <v>Sí</v>
      </c>
      <c r="E483" s="41">
        <v>480</v>
      </c>
      <c r="F483">
        <v>18.63</v>
      </c>
      <c r="H483" s="5">
        <v>480</v>
      </c>
      <c r="I483" s="12">
        <f t="shared" si="21"/>
        <v>159</v>
      </c>
      <c r="J483" s="6">
        <f t="shared" si="22"/>
        <v>18.63</v>
      </c>
      <c r="K483" s="12">
        <f t="shared" si="23"/>
        <v>177.63</v>
      </c>
    </row>
    <row r="484" spans="2:11">
      <c r="B484" s="41">
        <v>481</v>
      </c>
      <c r="C484">
        <v>52</v>
      </c>
      <c r="D484" t="str">
        <f>VLOOKUP($B484,TablaSala[[Número de Orden]:[Cobro de la Orden]],2,FALSE)</f>
        <v>Sí</v>
      </c>
      <c r="E484" s="41">
        <v>481</v>
      </c>
      <c r="F484">
        <v>42.02</v>
      </c>
      <c r="H484" s="5">
        <v>481</v>
      </c>
      <c r="I484" s="12">
        <f t="shared" si="21"/>
        <v>52</v>
      </c>
      <c r="J484" s="6">
        <f t="shared" si="22"/>
        <v>42.02</v>
      </c>
      <c r="K484" s="12">
        <f t="shared" si="23"/>
        <v>94.02000000000001</v>
      </c>
    </row>
    <row r="485" spans="2:11">
      <c r="B485" s="41">
        <v>482</v>
      </c>
      <c r="C485">
        <v>63</v>
      </c>
      <c r="D485" t="str">
        <f>VLOOKUP($B485,TablaSala[[Número de Orden]:[Cobro de la Orden]],2,FALSE)</f>
        <v>Sí</v>
      </c>
      <c r="E485" s="41">
        <v>482</v>
      </c>
      <c r="F485">
        <v>18.84</v>
      </c>
      <c r="H485" s="5">
        <v>482</v>
      </c>
      <c r="I485" s="12">
        <f t="shared" si="21"/>
        <v>63</v>
      </c>
      <c r="J485" s="6">
        <f t="shared" si="22"/>
        <v>18.84</v>
      </c>
      <c r="K485" s="12">
        <f t="shared" si="23"/>
        <v>81.84</v>
      </c>
    </row>
    <row r="486" spans="2:11">
      <c r="B486" s="41">
        <v>483</v>
      </c>
      <c r="C486">
        <v>81</v>
      </c>
      <c r="D486" t="str">
        <f>VLOOKUP($B486,TablaSala[[Número de Orden]:[Cobro de la Orden]],2,FALSE)</f>
        <v>Sí</v>
      </c>
      <c r="E486" s="41">
        <v>483</v>
      </c>
      <c r="F486">
        <v>12.74</v>
      </c>
      <c r="H486" s="5">
        <v>483</v>
      </c>
      <c r="I486" s="12">
        <f t="shared" si="21"/>
        <v>81</v>
      </c>
      <c r="J486" s="6">
        <f t="shared" si="22"/>
        <v>12.74</v>
      </c>
      <c r="K486" s="12">
        <f t="shared" si="23"/>
        <v>93.74</v>
      </c>
    </row>
    <row r="487" spans="2:11">
      <c r="B487" s="41">
        <v>484</v>
      </c>
      <c r="C487">
        <v>75</v>
      </c>
      <c r="D487" t="str">
        <f>VLOOKUP($B487,TablaSala[[Número de Orden]:[Cobro de la Orden]],2,FALSE)</f>
        <v>Sí</v>
      </c>
      <c r="E487" s="41">
        <v>484</v>
      </c>
      <c r="F487">
        <v>22.76</v>
      </c>
      <c r="H487" s="5">
        <v>484</v>
      </c>
      <c r="I487" s="12">
        <f t="shared" si="21"/>
        <v>75</v>
      </c>
      <c r="J487" s="6">
        <f t="shared" si="22"/>
        <v>22.76</v>
      </c>
      <c r="K487" s="12">
        <f t="shared" si="23"/>
        <v>97.76</v>
      </c>
    </row>
    <row r="488" spans="2:11">
      <c r="B488" s="41">
        <v>485</v>
      </c>
      <c r="C488">
        <v>144</v>
      </c>
      <c r="D488" t="str">
        <f>VLOOKUP($B488,TablaSala[[Número de Orden]:[Cobro de la Orden]],2,FALSE)</f>
        <v>Sí</v>
      </c>
      <c r="E488" s="41">
        <v>485</v>
      </c>
      <c r="F488">
        <v>39.07</v>
      </c>
      <c r="H488" s="5">
        <v>485</v>
      </c>
      <c r="I488" s="12">
        <f t="shared" si="21"/>
        <v>144</v>
      </c>
      <c r="J488" s="6">
        <f t="shared" si="22"/>
        <v>39.07</v>
      </c>
      <c r="K488" s="12">
        <f t="shared" si="23"/>
        <v>183.07</v>
      </c>
    </row>
    <row r="489" spans="2:11">
      <c r="B489" s="41">
        <v>486</v>
      </c>
      <c r="C489">
        <v>150</v>
      </c>
      <c r="D489" t="str">
        <f>VLOOKUP($B489,TablaSala[[Número de Orden]:[Cobro de la Orden]],2,FALSE)</f>
        <v>Sí</v>
      </c>
      <c r="E489" s="41">
        <v>486</v>
      </c>
      <c r="F489">
        <v>12.66</v>
      </c>
      <c r="H489" s="5">
        <v>486</v>
      </c>
      <c r="I489" s="12">
        <f t="shared" si="21"/>
        <v>150</v>
      </c>
      <c r="J489" s="6">
        <f t="shared" si="22"/>
        <v>12.66</v>
      </c>
      <c r="K489" s="12">
        <f t="shared" si="23"/>
        <v>162.66</v>
      </c>
    </row>
    <row r="490" spans="2:11">
      <c r="B490" s="41">
        <v>487</v>
      </c>
      <c r="C490">
        <v>152</v>
      </c>
      <c r="D490" t="str">
        <f>VLOOKUP($B490,TablaSala[[Número de Orden]:[Cobro de la Orden]],2,FALSE)</f>
        <v>Sí</v>
      </c>
      <c r="E490" s="41">
        <v>487</v>
      </c>
      <c r="F490">
        <v>45.76</v>
      </c>
      <c r="H490" s="5">
        <v>487</v>
      </c>
      <c r="I490" s="12">
        <f t="shared" si="21"/>
        <v>152</v>
      </c>
      <c r="J490" s="6">
        <f t="shared" si="22"/>
        <v>45.76</v>
      </c>
      <c r="K490" s="12">
        <f t="shared" si="23"/>
        <v>197.76</v>
      </c>
    </row>
    <row r="491" spans="2:11">
      <c r="B491" s="41">
        <v>488</v>
      </c>
      <c r="C491">
        <v>0</v>
      </c>
      <c r="D491" t="str">
        <f>VLOOKUP($B491,TablaSala[[Número de Orden]:[Cobro de la Orden]],2,FALSE)</f>
        <v>No</v>
      </c>
      <c r="E491" s="41">
        <v>488</v>
      </c>
      <c r="F491">
        <v>37.380000000000003</v>
      </c>
      <c r="H491" s="5">
        <v>488</v>
      </c>
      <c r="I491" s="12">
        <f t="shared" si="21"/>
        <v>0</v>
      </c>
      <c r="J491" s="6">
        <f t="shared" si="22"/>
        <v>37.380000000000003</v>
      </c>
      <c r="K491" s="12">
        <f t="shared" si="23"/>
        <v>0</v>
      </c>
    </row>
    <row r="492" spans="2:11">
      <c r="B492" s="41">
        <v>489</v>
      </c>
      <c r="C492">
        <v>149</v>
      </c>
      <c r="D492" t="str">
        <f>VLOOKUP($B492,TablaSala[[Número de Orden]:[Cobro de la Orden]],2,FALSE)</f>
        <v>Sí</v>
      </c>
      <c r="E492" s="41">
        <v>489</v>
      </c>
      <c r="F492">
        <v>22.27</v>
      </c>
      <c r="H492" s="5">
        <v>489</v>
      </c>
      <c r="I492" s="12">
        <f t="shared" si="21"/>
        <v>149</v>
      </c>
      <c r="J492" s="6">
        <f t="shared" si="22"/>
        <v>22.27</v>
      </c>
      <c r="K492" s="12">
        <f t="shared" si="23"/>
        <v>171.27</v>
      </c>
    </row>
    <row r="493" spans="2:11">
      <c r="B493" s="41">
        <v>490</v>
      </c>
      <c r="C493">
        <v>0</v>
      </c>
      <c r="D493" t="str">
        <f>VLOOKUP($B493,TablaSala[[Número de Orden]:[Cobro de la Orden]],2,FALSE)</f>
        <v>No</v>
      </c>
      <c r="E493" s="41">
        <v>490</v>
      </c>
      <c r="F493">
        <v>26.79</v>
      </c>
      <c r="H493" s="5">
        <v>490</v>
      </c>
      <c r="I493" s="12">
        <f t="shared" si="21"/>
        <v>0</v>
      </c>
      <c r="J493" s="6">
        <f t="shared" si="22"/>
        <v>26.79</v>
      </c>
      <c r="K493" s="12">
        <f t="shared" si="23"/>
        <v>0</v>
      </c>
    </row>
    <row r="494" spans="2:11">
      <c r="B494" s="41">
        <v>491</v>
      </c>
      <c r="C494">
        <v>118</v>
      </c>
      <c r="D494" t="str">
        <f>VLOOKUP($B494,TablaSala[[Número de Orden]:[Cobro de la Orden]],2,FALSE)</f>
        <v>Sí</v>
      </c>
      <c r="E494" s="41">
        <v>491</v>
      </c>
      <c r="F494">
        <v>34.68</v>
      </c>
      <c r="H494" s="5">
        <v>491</v>
      </c>
      <c r="I494" s="12">
        <f t="shared" si="21"/>
        <v>118</v>
      </c>
      <c r="J494" s="6">
        <f t="shared" si="22"/>
        <v>34.68</v>
      </c>
      <c r="K494" s="12">
        <f t="shared" si="23"/>
        <v>152.68</v>
      </c>
    </row>
    <row r="495" spans="2:11">
      <c r="B495" s="41">
        <v>492</v>
      </c>
      <c r="C495">
        <v>210</v>
      </c>
      <c r="D495" t="str">
        <f>VLOOKUP($B495,TablaSala[[Número de Orden]:[Cobro de la Orden]],2,FALSE)</f>
        <v>Sí</v>
      </c>
      <c r="E495" s="41">
        <v>492</v>
      </c>
      <c r="F495">
        <v>16.62</v>
      </c>
      <c r="H495" s="5">
        <v>492</v>
      </c>
      <c r="I495" s="12">
        <f t="shared" si="21"/>
        <v>210</v>
      </c>
      <c r="J495" s="6">
        <f t="shared" si="22"/>
        <v>16.62</v>
      </c>
      <c r="K495" s="12">
        <f t="shared" si="23"/>
        <v>226.62</v>
      </c>
    </row>
    <row r="496" spans="2:11">
      <c r="B496" s="41">
        <v>493</v>
      </c>
      <c r="C496">
        <v>54</v>
      </c>
      <c r="D496" t="str">
        <f>VLOOKUP($B496,TablaSala[[Número de Orden]:[Cobro de la Orden]],2,FALSE)</f>
        <v>Sí</v>
      </c>
      <c r="E496" s="41">
        <v>493</v>
      </c>
      <c r="F496">
        <v>32.67</v>
      </c>
      <c r="H496" s="5">
        <v>493</v>
      </c>
      <c r="I496" s="12">
        <f t="shared" si="21"/>
        <v>54</v>
      </c>
      <c r="J496" s="6">
        <f t="shared" si="22"/>
        <v>32.67</v>
      </c>
      <c r="K496" s="12">
        <f t="shared" si="23"/>
        <v>86.67</v>
      </c>
    </row>
    <row r="497" spans="2:11">
      <c r="B497" s="41">
        <v>494</v>
      </c>
      <c r="C497">
        <v>172</v>
      </c>
      <c r="D497" t="str">
        <f>VLOOKUP($B497,TablaSala[[Número de Orden]:[Cobro de la Orden]],2,FALSE)</f>
        <v>Sí</v>
      </c>
      <c r="E497" s="41">
        <v>494</v>
      </c>
      <c r="F497">
        <v>11.85</v>
      </c>
      <c r="H497" s="5">
        <v>494</v>
      </c>
      <c r="I497" s="12">
        <f t="shared" si="21"/>
        <v>172</v>
      </c>
      <c r="J497" s="6">
        <f t="shared" si="22"/>
        <v>11.85</v>
      </c>
      <c r="K497" s="12">
        <f t="shared" si="23"/>
        <v>183.85</v>
      </c>
    </row>
    <row r="498" spans="2:11">
      <c r="B498" s="41">
        <v>495</v>
      </c>
      <c r="C498">
        <v>263</v>
      </c>
      <c r="D498" t="str">
        <f>VLOOKUP($B498,TablaSala[[Número de Orden]:[Cobro de la Orden]],2,FALSE)</f>
        <v>Sí</v>
      </c>
      <c r="E498" s="41">
        <v>495</v>
      </c>
      <c r="F498">
        <v>33.96</v>
      </c>
      <c r="H498" s="5">
        <v>495</v>
      </c>
      <c r="I498" s="12">
        <f t="shared" si="21"/>
        <v>263</v>
      </c>
      <c r="J498" s="6">
        <f t="shared" si="22"/>
        <v>33.96</v>
      </c>
      <c r="K498" s="12">
        <f t="shared" si="23"/>
        <v>296.95999999999998</v>
      </c>
    </row>
    <row r="499" spans="2:11">
      <c r="B499" s="41">
        <v>496</v>
      </c>
      <c r="C499">
        <v>223</v>
      </c>
      <c r="D499" t="str">
        <f>VLOOKUP($B499,TablaSala[[Número de Orden]:[Cobro de la Orden]],2,FALSE)</f>
        <v>Sí</v>
      </c>
      <c r="E499" s="41">
        <v>496</v>
      </c>
      <c r="F499">
        <v>39.42</v>
      </c>
      <c r="H499" s="5">
        <v>496</v>
      </c>
      <c r="I499" s="12">
        <f t="shared" si="21"/>
        <v>223</v>
      </c>
      <c r="J499" s="6">
        <f t="shared" si="22"/>
        <v>39.42</v>
      </c>
      <c r="K499" s="12">
        <f t="shared" si="23"/>
        <v>262.42</v>
      </c>
    </row>
    <row r="500" spans="2:11">
      <c r="B500" s="41">
        <v>497</v>
      </c>
      <c r="C500">
        <v>150</v>
      </c>
      <c r="D500" t="str">
        <f>VLOOKUP($B500,TablaSala[[Número de Orden]:[Cobro de la Orden]],2,FALSE)</f>
        <v>Sí</v>
      </c>
      <c r="E500" s="41">
        <v>497</v>
      </c>
      <c r="F500">
        <v>29.93</v>
      </c>
      <c r="H500" s="5">
        <v>497</v>
      </c>
      <c r="I500" s="12">
        <f t="shared" si="21"/>
        <v>150</v>
      </c>
      <c r="J500" s="6">
        <f t="shared" si="22"/>
        <v>29.93</v>
      </c>
      <c r="K500" s="12">
        <f t="shared" si="23"/>
        <v>179.93</v>
      </c>
    </row>
    <row r="501" spans="2:11">
      <c r="B501" s="41">
        <v>498</v>
      </c>
      <c r="C501">
        <v>19</v>
      </c>
      <c r="D501" t="str">
        <f>VLOOKUP($B501,TablaSala[[Número de Orden]:[Cobro de la Orden]],2,FALSE)</f>
        <v>Sí</v>
      </c>
      <c r="E501" s="41">
        <v>498</v>
      </c>
      <c r="F501">
        <v>21.99</v>
      </c>
      <c r="H501" s="5">
        <v>498</v>
      </c>
      <c r="I501" s="12">
        <f t="shared" si="21"/>
        <v>19</v>
      </c>
      <c r="J501" s="6">
        <f t="shared" si="22"/>
        <v>21.99</v>
      </c>
      <c r="K501" s="12">
        <f t="shared" si="23"/>
        <v>40.989999999999995</v>
      </c>
    </row>
    <row r="502" spans="2:11">
      <c r="B502" s="41">
        <v>499</v>
      </c>
      <c r="C502">
        <v>158</v>
      </c>
      <c r="D502" t="str">
        <f>VLOOKUP($B502,TablaSala[[Número de Orden]:[Cobro de la Orden]],2,FALSE)</f>
        <v>Sí</v>
      </c>
      <c r="E502" s="41">
        <v>499</v>
      </c>
      <c r="F502">
        <v>22.69</v>
      </c>
      <c r="H502" s="5">
        <v>499</v>
      </c>
      <c r="I502" s="12">
        <f t="shared" si="21"/>
        <v>158</v>
      </c>
      <c r="J502" s="6">
        <f t="shared" si="22"/>
        <v>22.69</v>
      </c>
      <c r="K502" s="12">
        <f t="shared" si="23"/>
        <v>180.69</v>
      </c>
    </row>
    <row r="503" spans="2:11">
      <c r="B503" s="41">
        <v>500</v>
      </c>
      <c r="C503">
        <v>93</v>
      </c>
      <c r="D503" t="str">
        <f>VLOOKUP($B503,TablaSala[[Número de Orden]:[Cobro de la Orden]],2,FALSE)</f>
        <v>Sí</v>
      </c>
      <c r="E503" s="41">
        <v>500</v>
      </c>
      <c r="F503">
        <v>37.619999999999997</v>
      </c>
      <c r="H503" s="5">
        <v>500</v>
      </c>
      <c r="I503" s="12">
        <f t="shared" si="21"/>
        <v>93</v>
      </c>
      <c r="J503" s="6">
        <f t="shared" si="22"/>
        <v>37.619999999999997</v>
      </c>
      <c r="K503" s="12">
        <f t="shared" si="23"/>
        <v>130.62</v>
      </c>
    </row>
    <row r="504" spans="2:11">
      <c r="B504" s="41">
        <v>501</v>
      </c>
      <c r="C504">
        <v>138</v>
      </c>
      <c r="D504" t="str">
        <f>VLOOKUP($B504,TablaSala[[Número de Orden]:[Cobro de la Orden]],2,FALSE)</f>
        <v>Sí</v>
      </c>
      <c r="E504" s="41">
        <v>501</v>
      </c>
      <c r="F504">
        <v>28.38</v>
      </c>
      <c r="H504" s="5">
        <v>501</v>
      </c>
      <c r="I504" s="12">
        <f t="shared" si="21"/>
        <v>138</v>
      </c>
      <c r="J504" s="6">
        <f t="shared" si="22"/>
        <v>28.38</v>
      </c>
      <c r="K504" s="12">
        <f t="shared" si="23"/>
        <v>166.38</v>
      </c>
    </row>
    <row r="505" spans="2:11">
      <c r="B505" s="41">
        <v>502</v>
      </c>
      <c r="C505">
        <v>0</v>
      </c>
      <c r="D505" t="str">
        <f>VLOOKUP($B505,TablaSala[[Número de Orden]:[Cobro de la Orden]],2,FALSE)</f>
        <v>No</v>
      </c>
      <c r="E505" s="41">
        <v>502</v>
      </c>
      <c r="F505">
        <v>32.9</v>
      </c>
      <c r="H505" s="5">
        <v>502</v>
      </c>
      <c r="I505" s="12">
        <f t="shared" si="21"/>
        <v>0</v>
      </c>
      <c r="J505" s="6">
        <f t="shared" si="22"/>
        <v>32.9</v>
      </c>
      <c r="K505" s="12">
        <f t="shared" si="23"/>
        <v>0</v>
      </c>
    </row>
    <row r="506" spans="2:11">
      <c r="B506" s="41">
        <v>503</v>
      </c>
      <c r="C506">
        <v>137</v>
      </c>
      <c r="D506" t="str">
        <f>VLOOKUP($B506,TablaSala[[Número de Orden]:[Cobro de la Orden]],2,FALSE)</f>
        <v>Sí</v>
      </c>
      <c r="E506" s="41">
        <v>503</v>
      </c>
      <c r="F506">
        <v>35.840000000000003</v>
      </c>
      <c r="H506" s="5">
        <v>503</v>
      </c>
      <c r="I506" s="12">
        <f t="shared" si="21"/>
        <v>137</v>
      </c>
      <c r="J506" s="6">
        <f t="shared" si="22"/>
        <v>35.840000000000003</v>
      </c>
      <c r="K506" s="12">
        <f t="shared" si="23"/>
        <v>172.84</v>
      </c>
    </row>
    <row r="507" spans="2:11">
      <c r="B507" s="41">
        <v>504</v>
      </c>
      <c r="C507">
        <v>54</v>
      </c>
      <c r="D507" t="str">
        <f>VLOOKUP($B507,TablaSala[[Número de Orden]:[Cobro de la Orden]],2,FALSE)</f>
        <v>Sí</v>
      </c>
      <c r="E507" s="41">
        <v>504</v>
      </c>
      <c r="F507">
        <v>31.31</v>
      </c>
      <c r="H507" s="5">
        <v>504</v>
      </c>
      <c r="I507" s="12">
        <f t="shared" si="21"/>
        <v>54</v>
      </c>
      <c r="J507" s="6">
        <f t="shared" si="22"/>
        <v>31.31</v>
      </c>
      <c r="K507" s="12">
        <f t="shared" si="23"/>
        <v>85.31</v>
      </c>
    </row>
    <row r="508" spans="2:11">
      <c r="B508" s="41">
        <v>505</v>
      </c>
      <c r="C508">
        <v>155</v>
      </c>
      <c r="D508" t="str">
        <f>VLOOKUP($B508,TablaSala[[Número de Orden]:[Cobro de la Orden]],2,FALSE)</f>
        <v>Sí</v>
      </c>
      <c r="E508" s="41">
        <v>505</v>
      </c>
      <c r="F508">
        <v>25.76</v>
      </c>
      <c r="H508" s="5">
        <v>505</v>
      </c>
      <c r="I508" s="12">
        <f t="shared" si="21"/>
        <v>155</v>
      </c>
      <c r="J508" s="6">
        <f t="shared" si="22"/>
        <v>25.76</v>
      </c>
      <c r="K508" s="12">
        <f t="shared" si="23"/>
        <v>180.76</v>
      </c>
    </row>
    <row r="509" spans="2:11">
      <c r="B509" s="41">
        <v>506</v>
      </c>
      <c r="C509">
        <v>70</v>
      </c>
      <c r="D509" t="str">
        <f>VLOOKUP($B509,TablaSala[[Número de Orden]:[Cobro de la Orden]],2,FALSE)</f>
        <v>Sí</v>
      </c>
      <c r="E509" s="41">
        <v>506</v>
      </c>
      <c r="F509">
        <v>11.65</v>
      </c>
      <c r="H509" s="5">
        <v>506</v>
      </c>
      <c r="I509" s="12">
        <f t="shared" si="21"/>
        <v>70</v>
      </c>
      <c r="J509" s="6">
        <f t="shared" si="22"/>
        <v>11.65</v>
      </c>
      <c r="K509" s="12">
        <f t="shared" si="23"/>
        <v>81.650000000000006</v>
      </c>
    </row>
    <row r="510" spans="2:11">
      <c r="B510" s="41">
        <v>507</v>
      </c>
      <c r="C510">
        <v>0</v>
      </c>
      <c r="D510" t="str">
        <f>VLOOKUP($B510,TablaSala[[Número de Orden]:[Cobro de la Orden]],2,FALSE)</f>
        <v>No</v>
      </c>
      <c r="E510" s="41">
        <v>507</v>
      </c>
      <c r="F510">
        <v>43.42</v>
      </c>
      <c r="H510" s="5">
        <v>507</v>
      </c>
      <c r="I510" s="12">
        <f t="shared" si="21"/>
        <v>0</v>
      </c>
      <c r="J510" s="6">
        <f t="shared" si="22"/>
        <v>43.42</v>
      </c>
      <c r="K510" s="12">
        <f t="shared" si="23"/>
        <v>0</v>
      </c>
    </row>
    <row r="511" spans="2:11">
      <c r="B511" s="41">
        <v>508</v>
      </c>
      <c r="C511">
        <v>32</v>
      </c>
      <c r="D511" t="str">
        <f>VLOOKUP($B511,TablaSala[[Número de Orden]:[Cobro de la Orden]],2,FALSE)</f>
        <v>Sí</v>
      </c>
      <c r="E511" s="41">
        <v>508</v>
      </c>
      <c r="F511">
        <v>42.8</v>
      </c>
      <c r="H511" s="5">
        <v>508</v>
      </c>
      <c r="I511" s="12">
        <f t="shared" si="21"/>
        <v>32</v>
      </c>
      <c r="J511" s="6">
        <f t="shared" si="22"/>
        <v>42.8</v>
      </c>
      <c r="K511" s="12">
        <f t="shared" si="23"/>
        <v>74.8</v>
      </c>
    </row>
    <row r="512" spans="2:11">
      <c r="B512" s="41">
        <v>509</v>
      </c>
      <c r="C512">
        <v>80</v>
      </c>
      <c r="D512" t="str">
        <f>VLOOKUP($B512,TablaSala[[Número de Orden]:[Cobro de la Orden]],2,FALSE)</f>
        <v>Sí</v>
      </c>
      <c r="E512" s="41">
        <v>509</v>
      </c>
      <c r="F512">
        <v>16.260000000000002</v>
      </c>
      <c r="H512" s="5">
        <v>509</v>
      </c>
      <c r="I512" s="12">
        <f t="shared" si="21"/>
        <v>80</v>
      </c>
      <c r="J512" s="6">
        <f t="shared" si="22"/>
        <v>16.260000000000002</v>
      </c>
      <c r="K512" s="12">
        <f t="shared" si="23"/>
        <v>96.26</v>
      </c>
    </row>
    <row r="513" spans="2:11">
      <c r="B513" s="41">
        <v>510</v>
      </c>
      <c r="C513">
        <v>36</v>
      </c>
      <c r="D513" t="str">
        <f>VLOOKUP($B513,TablaSala[[Número de Orden]:[Cobro de la Orden]],2,FALSE)</f>
        <v>Sí</v>
      </c>
      <c r="E513" s="41">
        <v>510</v>
      </c>
      <c r="F513">
        <v>14.97</v>
      </c>
      <c r="H513" s="5">
        <v>510</v>
      </c>
      <c r="I513" s="12">
        <f t="shared" si="21"/>
        <v>36</v>
      </c>
      <c r="J513" s="6">
        <f t="shared" si="22"/>
        <v>14.97</v>
      </c>
      <c r="K513" s="12">
        <f t="shared" si="23"/>
        <v>50.97</v>
      </c>
    </row>
    <row r="514" spans="2:11">
      <c r="B514" s="41">
        <v>511</v>
      </c>
      <c r="C514">
        <v>137</v>
      </c>
      <c r="D514" t="str">
        <f>VLOOKUP($B514,TablaSala[[Número de Orden]:[Cobro de la Orden]],2,FALSE)</f>
        <v>Sí</v>
      </c>
      <c r="E514" s="41">
        <v>511</v>
      </c>
      <c r="F514">
        <v>35.950000000000003</v>
      </c>
      <c r="H514" s="5">
        <v>511</v>
      </c>
      <c r="I514" s="12">
        <f t="shared" si="21"/>
        <v>137</v>
      </c>
      <c r="J514" s="6">
        <f t="shared" si="22"/>
        <v>35.950000000000003</v>
      </c>
      <c r="K514" s="12">
        <f t="shared" si="23"/>
        <v>172.95</v>
      </c>
    </row>
    <row r="515" spans="2:11">
      <c r="B515" s="41">
        <v>512</v>
      </c>
      <c r="C515">
        <v>128</v>
      </c>
      <c r="D515" t="str">
        <f>VLOOKUP($B515,TablaSala[[Número de Orden]:[Cobro de la Orden]],2,FALSE)</f>
        <v>Sí</v>
      </c>
      <c r="E515" s="41">
        <v>512</v>
      </c>
      <c r="F515">
        <v>37.369999999999997</v>
      </c>
      <c r="H515" s="5">
        <v>512</v>
      </c>
      <c r="I515" s="12">
        <f t="shared" si="21"/>
        <v>128</v>
      </c>
      <c r="J515" s="6">
        <f t="shared" si="22"/>
        <v>37.369999999999997</v>
      </c>
      <c r="K515" s="12">
        <f t="shared" si="23"/>
        <v>165.37</v>
      </c>
    </row>
    <row r="516" spans="2:11">
      <c r="B516" s="41">
        <v>513</v>
      </c>
      <c r="C516">
        <v>54</v>
      </c>
      <c r="D516" t="str">
        <f>VLOOKUP($B516,TablaSala[[Número de Orden]:[Cobro de la Orden]],2,FALSE)</f>
        <v>Sí</v>
      </c>
      <c r="E516" s="41">
        <v>513</v>
      </c>
      <c r="F516">
        <v>22.74</v>
      </c>
      <c r="H516" s="5">
        <v>513</v>
      </c>
      <c r="I516" s="12">
        <f t="shared" si="21"/>
        <v>54</v>
      </c>
      <c r="J516" s="6">
        <f t="shared" si="22"/>
        <v>22.74</v>
      </c>
      <c r="K516" s="12">
        <f t="shared" si="23"/>
        <v>76.739999999999995</v>
      </c>
    </row>
    <row r="517" spans="2:11">
      <c r="B517" s="41">
        <v>514</v>
      </c>
      <c r="C517">
        <v>174</v>
      </c>
      <c r="D517" t="str">
        <f>VLOOKUP($B517,TablaSala[[Número de Orden]:[Cobro de la Orden]],2,FALSE)</f>
        <v>Sí</v>
      </c>
      <c r="E517" s="41">
        <v>514</v>
      </c>
      <c r="F517">
        <v>38.840000000000003</v>
      </c>
      <c r="H517" s="5">
        <v>514</v>
      </c>
      <c r="I517" s="12">
        <f t="shared" ref="I517:I580" si="24">VLOOKUP(H517,$B$4:$C$770,2,FALSE)</f>
        <v>174</v>
      </c>
      <c r="J517" s="6">
        <f t="shared" ref="J517:J580" si="25">VLOOKUP(H517,$E$4:$F$770,2,FALSE)</f>
        <v>38.840000000000003</v>
      </c>
      <c r="K517" s="12">
        <f t="shared" ref="K517:K580" si="26">IF(D517="Sí",I517+J517,0)</f>
        <v>212.84</v>
      </c>
    </row>
    <row r="518" spans="2:11">
      <c r="B518" s="41">
        <v>515</v>
      </c>
      <c r="C518">
        <v>18</v>
      </c>
      <c r="D518" t="str">
        <f>VLOOKUP($B518,TablaSala[[Número de Orden]:[Cobro de la Orden]],2,FALSE)</f>
        <v>Sí</v>
      </c>
      <c r="E518" s="41">
        <v>515</v>
      </c>
      <c r="F518">
        <v>43.79</v>
      </c>
      <c r="H518" s="5">
        <v>515</v>
      </c>
      <c r="I518" s="12">
        <f t="shared" si="24"/>
        <v>18</v>
      </c>
      <c r="J518" s="6">
        <f t="shared" si="25"/>
        <v>43.79</v>
      </c>
      <c r="K518" s="12">
        <f t="shared" si="26"/>
        <v>61.79</v>
      </c>
    </row>
    <row r="519" spans="2:11">
      <c r="B519" s="41">
        <v>516</v>
      </c>
      <c r="C519">
        <v>0</v>
      </c>
      <c r="D519" t="str">
        <f>VLOOKUP($B519,TablaSala[[Número de Orden]:[Cobro de la Orden]],2,FALSE)</f>
        <v>No</v>
      </c>
      <c r="E519" s="41">
        <v>516</v>
      </c>
      <c r="F519">
        <v>20.85</v>
      </c>
      <c r="H519" s="5">
        <v>516</v>
      </c>
      <c r="I519" s="12">
        <f t="shared" si="24"/>
        <v>0</v>
      </c>
      <c r="J519" s="6">
        <f t="shared" si="25"/>
        <v>20.85</v>
      </c>
      <c r="K519" s="12">
        <f t="shared" si="26"/>
        <v>0</v>
      </c>
    </row>
    <row r="520" spans="2:11">
      <c r="B520" s="41">
        <v>517</v>
      </c>
      <c r="C520">
        <v>103</v>
      </c>
      <c r="D520" t="str">
        <f>VLOOKUP($B520,TablaSala[[Número de Orden]:[Cobro de la Orden]],2,FALSE)</f>
        <v>Sí</v>
      </c>
      <c r="E520" s="41">
        <v>517</v>
      </c>
      <c r="F520">
        <v>23.92</v>
      </c>
      <c r="H520" s="5">
        <v>517</v>
      </c>
      <c r="I520" s="12">
        <f t="shared" si="24"/>
        <v>103</v>
      </c>
      <c r="J520" s="6">
        <f t="shared" si="25"/>
        <v>23.92</v>
      </c>
      <c r="K520" s="12">
        <f t="shared" si="26"/>
        <v>126.92</v>
      </c>
    </row>
    <row r="521" spans="2:11">
      <c r="B521" s="41">
        <v>518</v>
      </c>
      <c r="C521">
        <v>77</v>
      </c>
      <c r="D521" t="str">
        <f>VLOOKUP($B521,TablaSala[[Número de Orden]:[Cobro de la Orden]],2,FALSE)</f>
        <v>Sí</v>
      </c>
      <c r="E521" s="41">
        <v>518</v>
      </c>
      <c r="F521">
        <v>18.48</v>
      </c>
      <c r="H521" s="5">
        <v>518</v>
      </c>
      <c r="I521" s="12">
        <f t="shared" si="24"/>
        <v>77</v>
      </c>
      <c r="J521" s="6">
        <f t="shared" si="25"/>
        <v>18.48</v>
      </c>
      <c r="K521" s="12">
        <f t="shared" si="26"/>
        <v>95.48</v>
      </c>
    </row>
    <row r="522" spans="2:11">
      <c r="B522" s="41">
        <v>519</v>
      </c>
      <c r="C522">
        <v>245</v>
      </c>
      <c r="D522" t="str">
        <f>VLOOKUP($B522,TablaSala[[Número de Orden]:[Cobro de la Orden]],2,FALSE)</f>
        <v>Sí</v>
      </c>
      <c r="E522" s="41">
        <v>519</v>
      </c>
      <c r="F522">
        <v>34.590000000000003</v>
      </c>
      <c r="H522" s="5">
        <v>519</v>
      </c>
      <c r="I522" s="12">
        <f t="shared" si="24"/>
        <v>245</v>
      </c>
      <c r="J522" s="6">
        <f t="shared" si="25"/>
        <v>34.590000000000003</v>
      </c>
      <c r="K522" s="12">
        <f t="shared" si="26"/>
        <v>279.59000000000003</v>
      </c>
    </row>
    <row r="523" spans="2:11">
      <c r="B523" s="41">
        <v>520</v>
      </c>
      <c r="C523">
        <v>280</v>
      </c>
      <c r="D523" t="str">
        <f>VLOOKUP($B523,TablaSala[[Número de Orden]:[Cobro de la Orden]],2,FALSE)</f>
        <v>Sí</v>
      </c>
      <c r="E523" s="41">
        <v>520</v>
      </c>
      <c r="F523">
        <v>43.99</v>
      </c>
      <c r="H523" s="5">
        <v>520</v>
      </c>
      <c r="I523" s="12">
        <f t="shared" si="24"/>
        <v>280</v>
      </c>
      <c r="J523" s="6">
        <f t="shared" si="25"/>
        <v>43.99</v>
      </c>
      <c r="K523" s="12">
        <f t="shared" si="26"/>
        <v>323.99</v>
      </c>
    </row>
    <row r="524" spans="2:11">
      <c r="B524" s="41">
        <v>521</v>
      </c>
      <c r="C524">
        <v>210</v>
      </c>
      <c r="D524" t="str">
        <f>VLOOKUP($B524,TablaSala[[Número de Orden]:[Cobro de la Orden]],2,FALSE)</f>
        <v>Sí</v>
      </c>
      <c r="E524" s="41">
        <v>521</v>
      </c>
      <c r="F524">
        <v>15.18</v>
      </c>
      <c r="H524" s="5">
        <v>521</v>
      </c>
      <c r="I524" s="12">
        <f t="shared" si="24"/>
        <v>210</v>
      </c>
      <c r="J524" s="6">
        <f t="shared" si="25"/>
        <v>15.18</v>
      </c>
      <c r="K524" s="12">
        <f t="shared" si="26"/>
        <v>225.18</v>
      </c>
    </row>
    <row r="525" spans="2:11">
      <c r="B525" s="41">
        <v>522</v>
      </c>
      <c r="C525">
        <v>84</v>
      </c>
      <c r="D525" t="str">
        <f>VLOOKUP($B525,TablaSala[[Número de Orden]:[Cobro de la Orden]],2,FALSE)</f>
        <v>Sí</v>
      </c>
      <c r="E525" s="41">
        <v>522</v>
      </c>
      <c r="F525">
        <v>35.35</v>
      </c>
      <c r="H525" s="5">
        <v>522</v>
      </c>
      <c r="I525" s="12">
        <f t="shared" si="24"/>
        <v>84</v>
      </c>
      <c r="J525" s="6">
        <f t="shared" si="25"/>
        <v>35.35</v>
      </c>
      <c r="K525" s="12">
        <f t="shared" si="26"/>
        <v>119.35</v>
      </c>
    </row>
    <row r="526" spans="2:11">
      <c r="B526" s="41">
        <v>523</v>
      </c>
      <c r="C526">
        <v>81</v>
      </c>
      <c r="D526" t="str">
        <f>VLOOKUP($B526,TablaSala[[Número de Orden]:[Cobro de la Orden]],2,FALSE)</f>
        <v>Sí</v>
      </c>
      <c r="E526" s="41">
        <v>523</v>
      </c>
      <c r="F526">
        <v>45.41</v>
      </c>
      <c r="H526" s="5">
        <v>523</v>
      </c>
      <c r="I526" s="12">
        <f t="shared" si="24"/>
        <v>81</v>
      </c>
      <c r="J526" s="6">
        <f t="shared" si="25"/>
        <v>45.41</v>
      </c>
      <c r="K526" s="12">
        <f t="shared" si="26"/>
        <v>126.41</v>
      </c>
    </row>
    <row r="527" spans="2:11">
      <c r="B527" s="41">
        <v>524</v>
      </c>
      <c r="C527">
        <v>76</v>
      </c>
      <c r="D527" t="str">
        <f>VLOOKUP($B527,TablaSala[[Número de Orden]:[Cobro de la Orden]],2,FALSE)</f>
        <v>Sí</v>
      </c>
      <c r="E527" s="41">
        <v>524</v>
      </c>
      <c r="F527">
        <v>26.91</v>
      </c>
      <c r="H527" s="5">
        <v>524</v>
      </c>
      <c r="I527" s="12">
        <f t="shared" si="24"/>
        <v>76</v>
      </c>
      <c r="J527" s="6">
        <f t="shared" si="25"/>
        <v>26.91</v>
      </c>
      <c r="K527" s="12">
        <f t="shared" si="26"/>
        <v>102.91</v>
      </c>
    </row>
    <row r="528" spans="2:11">
      <c r="B528" s="41">
        <v>525</v>
      </c>
      <c r="C528">
        <v>197</v>
      </c>
      <c r="D528" t="str">
        <f>VLOOKUP($B528,TablaSala[[Número de Orden]:[Cobro de la Orden]],2,FALSE)</f>
        <v>Sí</v>
      </c>
      <c r="E528" s="41">
        <v>525</v>
      </c>
      <c r="F528">
        <v>32.869999999999997</v>
      </c>
      <c r="H528" s="5">
        <v>525</v>
      </c>
      <c r="I528" s="12">
        <f t="shared" si="24"/>
        <v>197</v>
      </c>
      <c r="J528" s="6">
        <f t="shared" si="25"/>
        <v>32.869999999999997</v>
      </c>
      <c r="K528" s="12">
        <f t="shared" si="26"/>
        <v>229.87</v>
      </c>
    </row>
    <row r="529" spans="2:11">
      <c r="B529" s="41">
        <v>526</v>
      </c>
      <c r="C529">
        <v>33</v>
      </c>
      <c r="D529" t="str">
        <f>VLOOKUP($B529,TablaSala[[Número de Orden]:[Cobro de la Orden]],2,FALSE)</f>
        <v>Sí</v>
      </c>
      <c r="E529" s="41">
        <v>526</v>
      </c>
      <c r="F529">
        <v>43.02</v>
      </c>
      <c r="H529" s="5">
        <v>526</v>
      </c>
      <c r="I529" s="12">
        <f t="shared" si="24"/>
        <v>33</v>
      </c>
      <c r="J529" s="6">
        <f t="shared" si="25"/>
        <v>43.02</v>
      </c>
      <c r="K529" s="12">
        <f t="shared" si="26"/>
        <v>76.02000000000001</v>
      </c>
    </row>
    <row r="530" spans="2:11">
      <c r="B530" s="41">
        <v>527</v>
      </c>
      <c r="C530">
        <v>54</v>
      </c>
      <c r="D530" t="str">
        <f>VLOOKUP($B530,TablaSala[[Número de Orden]:[Cobro de la Orden]],2,FALSE)</f>
        <v>Sí</v>
      </c>
      <c r="E530" s="41">
        <v>527</v>
      </c>
      <c r="F530">
        <v>22.95</v>
      </c>
      <c r="H530" s="5">
        <v>527</v>
      </c>
      <c r="I530" s="12">
        <f t="shared" si="24"/>
        <v>54</v>
      </c>
      <c r="J530" s="6">
        <f t="shared" si="25"/>
        <v>22.95</v>
      </c>
      <c r="K530" s="12">
        <f t="shared" si="26"/>
        <v>76.95</v>
      </c>
    </row>
    <row r="531" spans="2:11">
      <c r="B531" s="41">
        <v>528</v>
      </c>
      <c r="C531">
        <v>0</v>
      </c>
      <c r="D531" t="str">
        <f>VLOOKUP($B531,TablaSala[[Número de Orden]:[Cobro de la Orden]],2,FALSE)</f>
        <v>No</v>
      </c>
      <c r="E531" s="41">
        <v>528</v>
      </c>
      <c r="F531">
        <v>15.62</v>
      </c>
      <c r="H531" s="5">
        <v>528</v>
      </c>
      <c r="I531" s="12">
        <f t="shared" si="24"/>
        <v>0</v>
      </c>
      <c r="J531" s="6">
        <f t="shared" si="25"/>
        <v>15.62</v>
      </c>
      <c r="K531" s="12">
        <f t="shared" si="26"/>
        <v>0</v>
      </c>
    </row>
    <row r="532" spans="2:11">
      <c r="B532" s="41">
        <v>529</v>
      </c>
      <c r="C532">
        <v>208</v>
      </c>
      <c r="D532" t="str">
        <f>VLOOKUP($B532,TablaSala[[Número de Orden]:[Cobro de la Orden]],2,FALSE)</f>
        <v>Sí</v>
      </c>
      <c r="E532" s="41">
        <v>529</v>
      </c>
      <c r="F532">
        <v>25.91</v>
      </c>
      <c r="H532" s="5">
        <v>529</v>
      </c>
      <c r="I532" s="12">
        <f t="shared" si="24"/>
        <v>208</v>
      </c>
      <c r="J532" s="6">
        <f t="shared" si="25"/>
        <v>25.91</v>
      </c>
      <c r="K532" s="12">
        <f t="shared" si="26"/>
        <v>233.91</v>
      </c>
    </row>
    <row r="533" spans="2:11">
      <c r="B533" s="41">
        <v>530</v>
      </c>
      <c r="C533">
        <v>160</v>
      </c>
      <c r="D533" t="str">
        <f>VLOOKUP($B533,TablaSala[[Número de Orden]:[Cobro de la Orden]],2,FALSE)</f>
        <v>Sí</v>
      </c>
      <c r="E533" s="41">
        <v>530</v>
      </c>
      <c r="F533">
        <v>30.19</v>
      </c>
      <c r="H533" s="5">
        <v>530</v>
      </c>
      <c r="I533" s="12">
        <f t="shared" si="24"/>
        <v>160</v>
      </c>
      <c r="J533" s="6">
        <f t="shared" si="25"/>
        <v>30.19</v>
      </c>
      <c r="K533" s="12">
        <f t="shared" si="26"/>
        <v>190.19</v>
      </c>
    </row>
    <row r="534" spans="2:11">
      <c r="B534" s="41">
        <v>531</v>
      </c>
      <c r="C534">
        <v>0</v>
      </c>
      <c r="D534" t="str">
        <f>VLOOKUP($B534,TablaSala[[Número de Orden]:[Cobro de la Orden]],2,FALSE)</f>
        <v>No</v>
      </c>
      <c r="E534" s="41">
        <v>531</v>
      </c>
      <c r="F534">
        <v>34.39</v>
      </c>
      <c r="H534" s="5">
        <v>531</v>
      </c>
      <c r="I534" s="12">
        <f t="shared" si="24"/>
        <v>0</v>
      </c>
      <c r="J534" s="6">
        <f t="shared" si="25"/>
        <v>34.39</v>
      </c>
      <c r="K534" s="12">
        <f t="shared" si="26"/>
        <v>0</v>
      </c>
    </row>
    <row r="535" spans="2:11">
      <c r="B535" s="41">
        <v>532</v>
      </c>
      <c r="C535">
        <v>137</v>
      </c>
      <c r="D535" t="str">
        <f>VLOOKUP($B535,TablaSala[[Número de Orden]:[Cobro de la Orden]],2,FALSE)</f>
        <v>Sí</v>
      </c>
      <c r="E535" s="41">
        <v>532</v>
      </c>
      <c r="F535">
        <v>17.95</v>
      </c>
      <c r="H535" s="5">
        <v>532</v>
      </c>
      <c r="I535" s="12">
        <f t="shared" si="24"/>
        <v>137</v>
      </c>
      <c r="J535" s="6">
        <f t="shared" si="25"/>
        <v>17.95</v>
      </c>
      <c r="K535" s="12">
        <f t="shared" si="26"/>
        <v>154.94999999999999</v>
      </c>
    </row>
    <row r="536" spans="2:11">
      <c r="B536" s="41">
        <v>533</v>
      </c>
      <c r="C536">
        <v>41</v>
      </c>
      <c r="D536" t="str">
        <f>VLOOKUP($B536,TablaSala[[Número de Orden]:[Cobro de la Orden]],2,FALSE)</f>
        <v>Sí</v>
      </c>
      <c r="E536" s="41">
        <v>533</v>
      </c>
      <c r="F536">
        <v>20.09</v>
      </c>
      <c r="H536" s="5">
        <v>533</v>
      </c>
      <c r="I536" s="12">
        <f t="shared" si="24"/>
        <v>41</v>
      </c>
      <c r="J536" s="6">
        <f t="shared" si="25"/>
        <v>20.09</v>
      </c>
      <c r="K536" s="12">
        <f t="shared" si="26"/>
        <v>61.09</v>
      </c>
    </row>
    <row r="537" spans="2:11">
      <c r="B537" s="41">
        <v>534</v>
      </c>
      <c r="C537">
        <v>147</v>
      </c>
      <c r="D537" t="str">
        <f>VLOOKUP($B537,TablaSala[[Número de Orden]:[Cobro de la Orden]],2,FALSE)</f>
        <v>Sí</v>
      </c>
      <c r="E537" s="41">
        <v>534</v>
      </c>
      <c r="F537">
        <v>23.59</v>
      </c>
      <c r="H537" s="5">
        <v>534</v>
      </c>
      <c r="I537" s="12">
        <f t="shared" si="24"/>
        <v>147</v>
      </c>
      <c r="J537" s="6">
        <f t="shared" si="25"/>
        <v>23.59</v>
      </c>
      <c r="K537" s="12">
        <f t="shared" si="26"/>
        <v>170.59</v>
      </c>
    </row>
    <row r="538" spans="2:11">
      <c r="B538" s="41">
        <v>535</v>
      </c>
      <c r="C538">
        <v>276</v>
      </c>
      <c r="D538" t="str">
        <f>VLOOKUP($B538,TablaSala[[Número de Orden]:[Cobro de la Orden]],2,FALSE)</f>
        <v>Sí</v>
      </c>
      <c r="E538" s="41">
        <v>535</v>
      </c>
      <c r="F538">
        <v>39.450000000000003</v>
      </c>
      <c r="H538" s="5">
        <v>535</v>
      </c>
      <c r="I538" s="12">
        <f t="shared" si="24"/>
        <v>276</v>
      </c>
      <c r="J538" s="6">
        <f t="shared" si="25"/>
        <v>39.450000000000003</v>
      </c>
      <c r="K538" s="12">
        <f t="shared" si="26"/>
        <v>315.45</v>
      </c>
    </row>
    <row r="539" spans="2:11">
      <c r="B539" s="41">
        <v>536</v>
      </c>
      <c r="C539">
        <v>0</v>
      </c>
      <c r="D539" t="str">
        <f>VLOOKUP($B539,TablaSala[[Número de Orden]:[Cobro de la Orden]],2,FALSE)</f>
        <v>No</v>
      </c>
      <c r="E539" s="41">
        <v>536</v>
      </c>
      <c r="F539">
        <v>46</v>
      </c>
      <c r="H539" s="5">
        <v>536</v>
      </c>
      <c r="I539" s="12">
        <f t="shared" si="24"/>
        <v>0</v>
      </c>
      <c r="J539" s="6">
        <f t="shared" si="25"/>
        <v>46</v>
      </c>
      <c r="K539" s="12">
        <f t="shared" si="26"/>
        <v>0</v>
      </c>
    </row>
    <row r="540" spans="2:11">
      <c r="B540" s="41">
        <v>537</v>
      </c>
      <c r="C540">
        <v>63</v>
      </c>
      <c r="D540" t="str">
        <f>VLOOKUP($B540,TablaSala[[Número de Orden]:[Cobro de la Orden]],2,FALSE)</f>
        <v>Sí</v>
      </c>
      <c r="E540" s="41">
        <v>537</v>
      </c>
      <c r="F540">
        <v>28.68</v>
      </c>
      <c r="H540" s="5">
        <v>537</v>
      </c>
      <c r="I540" s="12">
        <f t="shared" si="24"/>
        <v>63</v>
      </c>
      <c r="J540" s="6">
        <f t="shared" si="25"/>
        <v>28.68</v>
      </c>
      <c r="K540" s="12">
        <f t="shared" si="26"/>
        <v>91.68</v>
      </c>
    </row>
    <row r="541" spans="2:11">
      <c r="B541" s="41">
        <v>538</v>
      </c>
      <c r="C541">
        <v>0</v>
      </c>
      <c r="D541" t="str">
        <f>VLOOKUP($B541,TablaSala[[Número de Orden]:[Cobro de la Orden]],2,FALSE)</f>
        <v>No</v>
      </c>
      <c r="E541" s="41">
        <v>538</v>
      </c>
      <c r="F541">
        <v>41.35</v>
      </c>
      <c r="H541" s="5">
        <v>538</v>
      </c>
      <c r="I541" s="12">
        <f t="shared" si="24"/>
        <v>0</v>
      </c>
      <c r="J541" s="6">
        <f t="shared" si="25"/>
        <v>41.35</v>
      </c>
      <c r="K541" s="12">
        <f t="shared" si="26"/>
        <v>0</v>
      </c>
    </row>
    <row r="542" spans="2:11">
      <c r="B542" s="41">
        <v>539</v>
      </c>
      <c r="C542">
        <v>240</v>
      </c>
      <c r="D542" t="str">
        <f>VLOOKUP($B542,TablaSala[[Número de Orden]:[Cobro de la Orden]],2,FALSE)</f>
        <v>Sí</v>
      </c>
      <c r="E542" s="41">
        <v>539</v>
      </c>
      <c r="F542">
        <v>20.9</v>
      </c>
      <c r="H542" s="5">
        <v>539</v>
      </c>
      <c r="I542" s="12">
        <f t="shared" si="24"/>
        <v>240</v>
      </c>
      <c r="J542" s="6">
        <f t="shared" si="25"/>
        <v>20.9</v>
      </c>
      <c r="K542" s="12">
        <f t="shared" si="26"/>
        <v>260.89999999999998</v>
      </c>
    </row>
    <row r="543" spans="2:11">
      <c r="B543" s="41">
        <v>540</v>
      </c>
      <c r="C543">
        <v>124</v>
      </c>
      <c r="D543" t="str">
        <f>VLOOKUP($B543,TablaSala[[Número de Orden]:[Cobro de la Orden]],2,FALSE)</f>
        <v>Sí</v>
      </c>
      <c r="E543" s="41">
        <v>540</v>
      </c>
      <c r="F543">
        <v>47.85</v>
      </c>
      <c r="H543" s="5">
        <v>540</v>
      </c>
      <c r="I543" s="12">
        <f t="shared" si="24"/>
        <v>124</v>
      </c>
      <c r="J543" s="6">
        <f t="shared" si="25"/>
        <v>47.85</v>
      </c>
      <c r="K543" s="12">
        <f t="shared" si="26"/>
        <v>171.85</v>
      </c>
    </row>
    <row r="544" spans="2:11">
      <c r="B544" s="41">
        <v>541</v>
      </c>
      <c r="C544">
        <v>202</v>
      </c>
      <c r="D544" t="str">
        <f>VLOOKUP($B544,TablaSala[[Número de Orden]:[Cobro de la Orden]],2,FALSE)</f>
        <v>Sí</v>
      </c>
      <c r="E544" s="41">
        <v>541</v>
      </c>
      <c r="F544">
        <v>33.700000000000003</v>
      </c>
      <c r="H544" s="5">
        <v>541</v>
      </c>
      <c r="I544" s="12">
        <f t="shared" si="24"/>
        <v>202</v>
      </c>
      <c r="J544" s="6">
        <f t="shared" si="25"/>
        <v>33.700000000000003</v>
      </c>
      <c r="K544" s="12">
        <f t="shared" si="26"/>
        <v>235.7</v>
      </c>
    </row>
    <row r="545" spans="2:11">
      <c r="B545" s="41">
        <v>542</v>
      </c>
      <c r="C545">
        <v>148</v>
      </c>
      <c r="D545" t="str">
        <f>VLOOKUP($B545,TablaSala[[Número de Orden]:[Cobro de la Orden]],2,FALSE)</f>
        <v>Sí</v>
      </c>
      <c r="E545" s="41">
        <v>542</v>
      </c>
      <c r="F545">
        <v>49.05</v>
      </c>
      <c r="H545" s="5">
        <v>542</v>
      </c>
      <c r="I545" s="12">
        <f t="shared" si="24"/>
        <v>148</v>
      </c>
      <c r="J545" s="6">
        <f t="shared" si="25"/>
        <v>49.05</v>
      </c>
      <c r="K545" s="12">
        <f t="shared" si="26"/>
        <v>197.05</v>
      </c>
    </row>
    <row r="546" spans="2:11">
      <c r="B546" s="41">
        <v>543</v>
      </c>
      <c r="C546">
        <v>206</v>
      </c>
      <c r="D546" t="str">
        <f>VLOOKUP($B546,TablaSala[[Número de Orden]:[Cobro de la Orden]],2,FALSE)</f>
        <v>Sí</v>
      </c>
      <c r="E546" s="41">
        <v>543</v>
      </c>
      <c r="F546">
        <v>49.37</v>
      </c>
      <c r="H546" s="5">
        <v>543</v>
      </c>
      <c r="I546" s="12">
        <f t="shared" si="24"/>
        <v>206</v>
      </c>
      <c r="J546" s="6">
        <f t="shared" si="25"/>
        <v>49.37</v>
      </c>
      <c r="K546" s="12">
        <f t="shared" si="26"/>
        <v>255.37</v>
      </c>
    </row>
    <row r="547" spans="2:11">
      <c r="B547" s="41">
        <v>544</v>
      </c>
      <c r="C547">
        <v>70</v>
      </c>
      <c r="D547" t="str">
        <f>VLOOKUP($B547,TablaSala[[Número de Orden]:[Cobro de la Orden]],2,FALSE)</f>
        <v>Sí</v>
      </c>
      <c r="E547" s="41">
        <v>544</v>
      </c>
      <c r="F547">
        <v>44.91</v>
      </c>
      <c r="H547" s="5">
        <v>544</v>
      </c>
      <c r="I547" s="12">
        <f t="shared" si="24"/>
        <v>70</v>
      </c>
      <c r="J547" s="6">
        <f t="shared" si="25"/>
        <v>44.91</v>
      </c>
      <c r="K547" s="12">
        <f t="shared" si="26"/>
        <v>114.91</v>
      </c>
    </row>
    <row r="548" spans="2:11">
      <c r="B548" s="41">
        <v>545</v>
      </c>
      <c r="C548">
        <v>130</v>
      </c>
      <c r="D548" t="str">
        <f>VLOOKUP($B548,TablaSala[[Número de Orden]:[Cobro de la Orden]],2,FALSE)</f>
        <v>Sí</v>
      </c>
      <c r="E548" s="41">
        <v>545</v>
      </c>
      <c r="F548">
        <v>12.18</v>
      </c>
      <c r="H548" s="5">
        <v>545</v>
      </c>
      <c r="I548" s="12">
        <f t="shared" si="24"/>
        <v>130</v>
      </c>
      <c r="J548" s="6">
        <f t="shared" si="25"/>
        <v>12.18</v>
      </c>
      <c r="K548" s="12">
        <f t="shared" si="26"/>
        <v>142.18</v>
      </c>
    </row>
    <row r="549" spans="2:11">
      <c r="B549" s="41">
        <v>546</v>
      </c>
      <c r="C549">
        <v>92</v>
      </c>
      <c r="D549" t="str">
        <f>VLOOKUP($B549,TablaSala[[Número de Orden]:[Cobro de la Orden]],2,FALSE)</f>
        <v>Sí</v>
      </c>
      <c r="E549" s="41">
        <v>546</v>
      </c>
      <c r="F549">
        <v>47.81</v>
      </c>
      <c r="H549" s="5">
        <v>546</v>
      </c>
      <c r="I549" s="12">
        <f t="shared" si="24"/>
        <v>92</v>
      </c>
      <c r="J549" s="6">
        <f t="shared" si="25"/>
        <v>47.81</v>
      </c>
      <c r="K549" s="12">
        <f t="shared" si="26"/>
        <v>139.81</v>
      </c>
    </row>
    <row r="550" spans="2:11">
      <c r="B550" s="41">
        <v>547</v>
      </c>
      <c r="C550">
        <v>227</v>
      </c>
      <c r="D550" t="str">
        <f>VLOOKUP($B550,TablaSala[[Número de Orden]:[Cobro de la Orden]],2,FALSE)</f>
        <v>Sí</v>
      </c>
      <c r="E550" s="41">
        <v>547</v>
      </c>
      <c r="F550">
        <v>20.04</v>
      </c>
      <c r="H550" s="5">
        <v>547</v>
      </c>
      <c r="I550" s="12">
        <f t="shared" si="24"/>
        <v>227</v>
      </c>
      <c r="J550" s="6">
        <f t="shared" si="25"/>
        <v>20.04</v>
      </c>
      <c r="K550" s="12">
        <f t="shared" si="26"/>
        <v>247.04</v>
      </c>
    </row>
    <row r="551" spans="2:11">
      <c r="B551" s="41">
        <v>548</v>
      </c>
      <c r="C551">
        <v>96</v>
      </c>
      <c r="D551" t="str">
        <f>VLOOKUP($B551,TablaSala[[Número de Orden]:[Cobro de la Orden]],2,FALSE)</f>
        <v>Sí</v>
      </c>
      <c r="E551" s="41">
        <v>548</v>
      </c>
      <c r="F551">
        <v>28.88</v>
      </c>
      <c r="H551" s="5">
        <v>548</v>
      </c>
      <c r="I551" s="12">
        <f t="shared" si="24"/>
        <v>96</v>
      </c>
      <c r="J551" s="6">
        <f t="shared" si="25"/>
        <v>28.88</v>
      </c>
      <c r="K551" s="12">
        <f t="shared" si="26"/>
        <v>124.88</v>
      </c>
    </row>
    <row r="552" spans="2:11">
      <c r="B552" s="41">
        <v>549</v>
      </c>
      <c r="C552">
        <v>162</v>
      </c>
      <c r="D552" t="str">
        <f>VLOOKUP($B552,TablaSala[[Número de Orden]:[Cobro de la Orden]],2,FALSE)</f>
        <v>Sí</v>
      </c>
      <c r="E552" s="41">
        <v>549</v>
      </c>
      <c r="F552">
        <v>35.340000000000003</v>
      </c>
      <c r="H552" s="5">
        <v>549</v>
      </c>
      <c r="I552" s="12">
        <f t="shared" si="24"/>
        <v>162</v>
      </c>
      <c r="J552" s="6">
        <f t="shared" si="25"/>
        <v>35.340000000000003</v>
      </c>
      <c r="K552" s="12">
        <f t="shared" si="26"/>
        <v>197.34</v>
      </c>
    </row>
    <row r="553" spans="2:11">
      <c r="B553" s="41">
        <v>550</v>
      </c>
      <c r="C553">
        <v>124</v>
      </c>
      <c r="D553" t="str">
        <f>VLOOKUP($B553,TablaSala[[Número de Orden]:[Cobro de la Orden]],2,FALSE)</f>
        <v>Sí</v>
      </c>
      <c r="E553" s="41">
        <v>550</v>
      </c>
      <c r="F553">
        <v>28.33</v>
      </c>
      <c r="H553" s="5">
        <v>550</v>
      </c>
      <c r="I553" s="12">
        <f t="shared" si="24"/>
        <v>124</v>
      </c>
      <c r="J553" s="6">
        <f t="shared" si="25"/>
        <v>28.33</v>
      </c>
      <c r="K553" s="12">
        <f t="shared" si="26"/>
        <v>152.32999999999998</v>
      </c>
    </row>
    <row r="554" spans="2:11">
      <c r="B554" s="41">
        <v>551</v>
      </c>
      <c r="C554">
        <v>0</v>
      </c>
      <c r="D554" t="str">
        <f>VLOOKUP($B554,TablaSala[[Número de Orden]:[Cobro de la Orden]],2,FALSE)</f>
        <v>No</v>
      </c>
      <c r="E554" s="41">
        <v>551</v>
      </c>
      <c r="F554">
        <v>17.54</v>
      </c>
      <c r="H554" s="5">
        <v>551</v>
      </c>
      <c r="I554" s="12">
        <f t="shared" si="24"/>
        <v>0</v>
      </c>
      <c r="J554" s="6">
        <f t="shared" si="25"/>
        <v>17.54</v>
      </c>
      <c r="K554" s="12">
        <f t="shared" si="26"/>
        <v>0</v>
      </c>
    </row>
    <row r="555" spans="2:11">
      <c r="B555" s="41">
        <v>552</v>
      </c>
      <c r="C555">
        <v>243</v>
      </c>
      <c r="D555" t="str">
        <f>VLOOKUP($B555,TablaSala[[Número de Orden]:[Cobro de la Orden]],2,FALSE)</f>
        <v>Sí</v>
      </c>
      <c r="E555" s="41">
        <v>552</v>
      </c>
      <c r="F555">
        <v>10.28</v>
      </c>
      <c r="H555" s="5">
        <v>552</v>
      </c>
      <c r="I555" s="12">
        <f t="shared" si="24"/>
        <v>243</v>
      </c>
      <c r="J555" s="6">
        <f t="shared" si="25"/>
        <v>10.28</v>
      </c>
      <c r="K555" s="12">
        <f t="shared" si="26"/>
        <v>253.28</v>
      </c>
    </row>
    <row r="556" spans="2:11">
      <c r="B556" s="41">
        <v>553</v>
      </c>
      <c r="C556">
        <v>0</v>
      </c>
      <c r="D556" t="str">
        <f>VLOOKUP($B556,TablaSala[[Número de Orden]:[Cobro de la Orden]],2,FALSE)</f>
        <v>No</v>
      </c>
      <c r="E556" s="41">
        <v>553</v>
      </c>
      <c r="F556">
        <v>44.38</v>
      </c>
      <c r="H556" s="5">
        <v>553</v>
      </c>
      <c r="I556" s="12">
        <f t="shared" si="24"/>
        <v>0</v>
      </c>
      <c r="J556" s="6">
        <f t="shared" si="25"/>
        <v>44.38</v>
      </c>
      <c r="K556" s="12">
        <f t="shared" si="26"/>
        <v>0</v>
      </c>
    </row>
    <row r="557" spans="2:11">
      <c r="B557" s="41">
        <v>554</v>
      </c>
      <c r="C557">
        <v>166</v>
      </c>
      <c r="D557" t="str">
        <f>VLOOKUP($B557,TablaSala[[Número de Orden]:[Cobro de la Orden]],2,FALSE)</f>
        <v>Sí</v>
      </c>
      <c r="E557" s="41">
        <v>554</v>
      </c>
      <c r="F557">
        <v>19.600000000000001</v>
      </c>
      <c r="H557" s="5">
        <v>554</v>
      </c>
      <c r="I557" s="12">
        <f t="shared" si="24"/>
        <v>166</v>
      </c>
      <c r="J557" s="6">
        <f t="shared" si="25"/>
        <v>19.600000000000001</v>
      </c>
      <c r="K557" s="12">
        <f t="shared" si="26"/>
        <v>185.6</v>
      </c>
    </row>
    <row r="558" spans="2:11">
      <c r="B558" s="41">
        <v>555</v>
      </c>
      <c r="C558">
        <v>30</v>
      </c>
      <c r="D558" t="str">
        <f>VLOOKUP($B558,TablaSala[[Número de Orden]:[Cobro de la Orden]],2,FALSE)</f>
        <v>Sí</v>
      </c>
      <c r="E558" s="41">
        <v>555</v>
      </c>
      <c r="F558">
        <v>41.08</v>
      </c>
      <c r="H558" s="5">
        <v>555</v>
      </c>
      <c r="I558" s="12">
        <f t="shared" si="24"/>
        <v>30</v>
      </c>
      <c r="J558" s="6">
        <f t="shared" si="25"/>
        <v>41.08</v>
      </c>
      <c r="K558" s="12">
        <f t="shared" si="26"/>
        <v>71.08</v>
      </c>
    </row>
    <row r="559" spans="2:11">
      <c r="B559" s="41">
        <v>556</v>
      </c>
      <c r="C559">
        <v>76</v>
      </c>
      <c r="D559" t="str">
        <f>VLOOKUP($B559,TablaSala[[Número de Orden]:[Cobro de la Orden]],2,FALSE)</f>
        <v>Sí</v>
      </c>
      <c r="E559" s="41">
        <v>556</v>
      </c>
      <c r="F559">
        <v>14.09</v>
      </c>
      <c r="H559" s="5">
        <v>556</v>
      </c>
      <c r="I559" s="12">
        <f t="shared" si="24"/>
        <v>76</v>
      </c>
      <c r="J559" s="6">
        <f t="shared" si="25"/>
        <v>14.09</v>
      </c>
      <c r="K559" s="12">
        <f t="shared" si="26"/>
        <v>90.09</v>
      </c>
    </row>
    <row r="560" spans="2:11">
      <c r="B560" s="41">
        <v>557</v>
      </c>
      <c r="C560">
        <v>177</v>
      </c>
      <c r="D560" t="str">
        <f>VLOOKUP($B560,TablaSala[[Número de Orden]:[Cobro de la Orden]],2,FALSE)</f>
        <v>Sí</v>
      </c>
      <c r="E560" s="41">
        <v>557</v>
      </c>
      <c r="F560">
        <v>35.880000000000003</v>
      </c>
      <c r="H560" s="5">
        <v>557</v>
      </c>
      <c r="I560" s="12">
        <f t="shared" si="24"/>
        <v>177</v>
      </c>
      <c r="J560" s="6">
        <f t="shared" si="25"/>
        <v>35.880000000000003</v>
      </c>
      <c r="K560" s="12">
        <f t="shared" si="26"/>
        <v>212.88</v>
      </c>
    </row>
    <row r="561" spans="2:11">
      <c r="B561" s="41">
        <v>558</v>
      </c>
      <c r="C561">
        <v>179</v>
      </c>
      <c r="D561" t="str">
        <f>VLOOKUP($B561,TablaSala[[Número de Orden]:[Cobro de la Orden]],2,FALSE)</f>
        <v>Sí</v>
      </c>
      <c r="E561" s="41">
        <v>558</v>
      </c>
      <c r="F561">
        <v>45.26</v>
      </c>
      <c r="H561" s="5">
        <v>558</v>
      </c>
      <c r="I561" s="12">
        <f t="shared" si="24"/>
        <v>179</v>
      </c>
      <c r="J561" s="6">
        <f t="shared" si="25"/>
        <v>45.26</v>
      </c>
      <c r="K561" s="12">
        <f t="shared" si="26"/>
        <v>224.26</v>
      </c>
    </row>
    <row r="562" spans="2:11">
      <c r="B562" s="41">
        <v>559</v>
      </c>
      <c r="C562">
        <v>99</v>
      </c>
      <c r="D562" t="str">
        <f>VLOOKUP($B562,TablaSala[[Número de Orden]:[Cobro de la Orden]],2,FALSE)</f>
        <v>Sí</v>
      </c>
      <c r="E562" s="41">
        <v>559</v>
      </c>
      <c r="F562">
        <v>24.36</v>
      </c>
      <c r="H562" s="5">
        <v>559</v>
      </c>
      <c r="I562" s="12">
        <f t="shared" si="24"/>
        <v>99</v>
      </c>
      <c r="J562" s="6">
        <f t="shared" si="25"/>
        <v>24.36</v>
      </c>
      <c r="K562" s="12">
        <f t="shared" si="26"/>
        <v>123.36</v>
      </c>
    </row>
    <row r="563" spans="2:11">
      <c r="B563" s="41">
        <v>560</v>
      </c>
      <c r="C563">
        <v>111</v>
      </c>
      <c r="D563" t="str">
        <f>VLOOKUP($B563,TablaSala[[Número de Orden]:[Cobro de la Orden]],2,FALSE)</f>
        <v>Sí</v>
      </c>
      <c r="E563" s="41">
        <v>560</v>
      </c>
      <c r="F563">
        <v>31.53</v>
      </c>
      <c r="H563" s="5">
        <v>560</v>
      </c>
      <c r="I563" s="12">
        <f t="shared" si="24"/>
        <v>111</v>
      </c>
      <c r="J563" s="6">
        <f t="shared" si="25"/>
        <v>31.53</v>
      </c>
      <c r="K563" s="12">
        <f t="shared" si="26"/>
        <v>142.53</v>
      </c>
    </row>
    <row r="564" spans="2:11">
      <c r="B564" s="41">
        <v>561</v>
      </c>
      <c r="C564">
        <v>64</v>
      </c>
      <c r="D564" t="str">
        <f>VLOOKUP($B564,TablaSala[[Número de Orden]:[Cobro de la Orden]],2,FALSE)</f>
        <v>Sí</v>
      </c>
      <c r="E564" s="41">
        <v>561</v>
      </c>
      <c r="F564">
        <v>44.24</v>
      </c>
      <c r="H564" s="5">
        <v>561</v>
      </c>
      <c r="I564" s="12">
        <f t="shared" si="24"/>
        <v>64</v>
      </c>
      <c r="J564" s="6">
        <f t="shared" si="25"/>
        <v>44.24</v>
      </c>
      <c r="K564" s="12">
        <f t="shared" si="26"/>
        <v>108.24000000000001</v>
      </c>
    </row>
    <row r="565" spans="2:11">
      <c r="B565" s="41">
        <v>562</v>
      </c>
      <c r="C565">
        <v>288</v>
      </c>
      <c r="D565" t="str">
        <f>VLOOKUP($B565,TablaSala[[Número de Orden]:[Cobro de la Orden]],2,FALSE)</f>
        <v>Sí</v>
      </c>
      <c r="E565" s="41">
        <v>562</v>
      </c>
      <c r="F565">
        <v>21.49</v>
      </c>
      <c r="H565" s="5">
        <v>562</v>
      </c>
      <c r="I565" s="12">
        <f t="shared" si="24"/>
        <v>288</v>
      </c>
      <c r="J565" s="6">
        <f t="shared" si="25"/>
        <v>21.49</v>
      </c>
      <c r="K565" s="12">
        <f t="shared" si="26"/>
        <v>309.49</v>
      </c>
    </row>
    <row r="566" spans="2:11">
      <c r="B566" s="41">
        <v>563</v>
      </c>
      <c r="C566">
        <v>54</v>
      </c>
      <c r="D566" t="str">
        <f>VLOOKUP($B566,TablaSala[[Número de Orden]:[Cobro de la Orden]],2,FALSE)</f>
        <v>Sí</v>
      </c>
      <c r="E566" s="41">
        <v>563</v>
      </c>
      <c r="F566">
        <v>20.07</v>
      </c>
      <c r="H566" s="5">
        <v>563</v>
      </c>
      <c r="I566" s="12">
        <f t="shared" si="24"/>
        <v>54</v>
      </c>
      <c r="J566" s="6">
        <f t="shared" si="25"/>
        <v>20.07</v>
      </c>
      <c r="K566" s="12">
        <f t="shared" si="26"/>
        <v>74.069999999999993</v>
      </c>
    </row>
    <row r="567" spans="2:11">
      <c r="B567" s="41">
        <v>564</v>
      </c>
      <c r="C567">
        <v>156</v>
      </c>
      <c r="D567" t="str">
        <f>VLOOKUP($B567,TablaSala[[Número de Orden]:[Cobro de la Orden]],2,FALSE)</f>
        <v>Sí</v>
      </c>
      <c r="E567" s="41">
        <v>564</v>
      </c>
      <c r="F567">
        <v>33.08</v>
      </c>
      <c r="H567" s="5">
        <v>564</v>
      </c>
      <c r="I567" s="12">
        <f t="shared" si="24"/>
        <v>156</v>
      </c>
      <c r="J567" s="6">
        <f t="shared" si="25"/>
        <v>33.08</v>
      </c>
      <c r="K567" s="12">
        <f t="shared" si="26"/>
        <v>189.07999999999998</v>
      </c>
    </row>
    <row r="568" spans="2:11">
      <c r="B568" s="41">
        <v>565</v>
      </c>
      <c r="C568">
        <v>251</v>
      </c>
      <c r="D568" t="str">
        <f>VLOOKUP($B568,TablaSala[[Número de Orden]:[Cobro de la Orden]],2,FALSE)</f>
        <v>Sí</v>
      </c>
      <c r="E568" s="41">
        <v>565</v>
      </c>
      <c r="F568">
        <v>15.11</v>
      </c>
      <c r="H568" s="5">
        <v>565</v>
      </c>
      <c r="I568" s="12">
        <f t="shared" si="24"/>
        <v>251</v>
      </c>
      <c r="J568" s="6">
        <f t="shared" si="25"/>
        <v>15.11</v>
      </c>
      <c r="K568" s="12">
        <f t="shared" si="26"/>
        <v>266.11</v>
      </c>
    </row>
    <row r="569" spans="2:11">
      <c r="B569" s="41">
        <v>566</v>
      </c>
      <c r="C569">
        <v>78</v>
      </c>
      <c r="D569" t="str">
        <f>VLOOKUP($B569,TablaSala[[Número de Orden]:[Cobro de la Orden]],2,FALSE)</f>
        <v>Sí</v>
      </c>
      <c r="E569" s="41">
        <v>566</v>
      </c>
      <c r="F569">
        <v>42.62</v>
      </c>
      <c r="H569" s="5">
        <v>566</v>
      </c>
      <c r="I569" s="12">
        <f t="shared" si="24"/>
        <v>78</v>
      </c>
      <c r="J569" s="6">
        <f t="shared" si="25"/>
        <v>42.62</v>
      </c>
      <c r="K569" s="12">
        <f t="shared" si="26"/>
        <v>120.62</v>
      </c>
    </row>
    <row r="570" spans="2:11">
      <c r="B570" s="41">
        <v>567</v>
      </c>
      <c r="C570">
        <v>253</v>
      </c>
      <c r="D570" t="str">
        <f>VLOOKUP($B570,TablaSala[[Número de Orden]:[Cobro de la Orden]],2,FALSE)</f>
        <v>Sí</v>
      </c>
      <c r="E570" s="41">
        <v>567</v>
      </c>
      <c r="F570">
        <v>42.83</v>
      </c>
      <c r="H570" s="5">
        <v>567</v>
      </c>
      <c r="I570" s="12">
        <f t="shared" si="24"/>
        <v>253</v>
      </c>
      <c r="J570" s="6">
        <f t="shared" si="25"/>
        <v>42.83</v>
      </c>
      <c r="K570" s="12">
        <f t="shared" si="26"/>
        <v>295.83</v>
      </c>
    </row>
    <row r="571" spans="2:11">
      <c r="B571" s="41">
        <v>568</v>
      </c>
      <c r="C571">
        <v>182</v>
      </c>
      <c r="D571" t="str">
        <f>VLOOKUP($B571,TablaSala[[Número de Orden]:[Cobro de la Orden]],2,FALSE)</f>
        <v>Sí</v>
      </c>
      <c r="E571" s="41">
        <v>568</v>
      </c>
      <c r="F571">
        <v>21.13</v>
      </c>
      <c r="H571" s="5">
        <v>568</v>
      </c>
      <c r="I571" s="12">
        <f t="shared" si="24"/>
        <v>182</v>
      </c>
      <c r="J571" s="6">
        <f t="shared" si="25"/>
        <v>21.13</v>
      </c>
      <c r="K571" s="12">
        <f t="shared" si="26"/>
        <v>203.13</v>
      </c>
    </row>
    <row r="572" spans="2:11">
      <c r="B572" s="41">
        <v>569</v>
      </c>
      <c r="C572">
        <v>131</v>
      </c>
      <c r="D572" t="str">
        <f>VLOOKUP($B572,TablaSala[[Número de Orden]:[Cobro de la Orden]],2,FALSE)</f>
        <v>Sí</v>
      </c>
      <c r="E572" s="41">
        <v>569</v>
      </c>
      <c r="F572">
        <v>28.52</v>
      </c>
      <c r="H572" s="5">
        <v>569</v>
      </c>
      <c r="I572" s="12">
        <f t="shared" si="24"/>
        <v>131</v>
      </c>
      <c r="J572" s="6">
        <f t="shared" si="25"/>
        <v>28.52</v>
      </c>
      <c r="K572" s="12">
        <f t="shared" si="26"/>
        <v>159.52000000000001</v>
      </c>
    </row>
    <row r="573" spans="2:11">
      <c r="B573" s="41">
        <v>570</v>
      </c>
      <c r="C573">
        <v>85</v>
      </c>
      <c r="D573" t="str">
        <f>VLOOKUP($B573,TablaSala[[Número de Orden]:[Cobro de la Orden]],2,FALSE)</f>
        <v>Sí</v>
      </c>
      <c r="E573" s="41">
        <v>570</v>
      </c>
      <c r="F573">
        <v>38.4</v>
      </c>
      <c r="H573" s="5">
        <v>570</v>
      </c>
      <c r="I573" s="12">
        <f t="shared" si="24"/>
        <v>85</v>
      </c>
      <c r="J573" s="6">
        <f t="shared" si="25"/>
        <v>38.4</v>
      </c>
      <c r="K573" s="12">
        <f t="shared" si="26"/>
        <v>123.4</v>
      </c>
    </row>
    <row r="574" spans="2:11">
      <c r="B574" s="41">
        <v>571</v>
      </c>
      <c r="C574">
        <v>54</v>
      </c>
      <c r="D574" t="str">
        <f>VLOOKUP($B574,TablaSala[[Número de Orden]:[Cobro de la Orden]],2,FALSE)</f>
        <v>Sí</v>
      </c>
      <c r="E574" s="41">
        <v>571</v>
      </c>
      <c r="F574">
        <v>49.54</v>
      </c>
      <c r="H574" s="5">
        <v>571</v>
      </c>
      <c r="I574" s="12">
        <f t="shared" si="24"/>
        <v>54</v>
      </c>
      <c r="J574" s="6">
        <f t="shared" si="25"/>
        <v>49.54</v>
      </c>
      <c r="K574" s="12">
        <f t="shared" si="26"/>
        <v>103.53999999999999</v>
      </c>
    </row>
    <row r="575" spans="2:11">
      <c r="B575" s="41">
        <v>572</v>
      </c>
      <c r="C575">
        <v>74</v>
      </c>
      <c r="D575" t="str">
        <f>VLOOKUP($B575,TablaSala[[Número de Orden]:[Cobro de la Orden]],2,FALSE)</f>
        <v>Sí</v>
      </c>
      <c r="E575" s="41">
        <v>572</v>
      </c>
      <c r="F575">
        <v>46.21</v>
      </c>
      <c r="H575" s="5">
        <v>572</v>
      </c>
      <c r="I575" s="12">
        <f t="shared" si="24"/>
        <v>74</v>
      </c>
      <c r="J575" s="6">
        <f t="shared" si="25"/>
        <v>46.21</v>
      </c>
      <c r="K575" s="12">
        <f t="shared" si="26"/>
        <v>120.21000000000001</v>
      </c>
    </row>
    <row r="576" spans="2:11">
      <c r="B576" s="41">
        <v>573</v>
      </c>
      <c r="C576">
        <v>165</v>
      </c>
      <c r="D576" t="str">
        <f>VLOOKUP($B576,TablaSala[[Número de Orden]:[Cobro de la Orden]],2,FALSE)</f>
        <v>Sí</v>
      </c>
      <c r="E576" s="41">
        <v>573</v>
      </c>
      <c r="F576">
        <v>47.08</v>
      </c>
      <c r="H576" s="5">
        <v>573</v>
      </c>
      <c r="I576" s="12">
        <f t="shared" si="24"/>
        <v>165</v>
      </c>
      <c r="J576" s="6">
        <f t="shared" si="25"/>
        <v>47.08</v>
      </c>
      <c r="K576" s="12">
        <f t="shared" si="26"/>
        <v>212.07999999999998</v>
      </c>
    </row>
    <row r="577" spans="2:11">
      <c r="B577" s="41">
        <v>574</v>
      </c>
      <c r="C577">
        <v>0</v>
      </c>
      <c r="D577" t="str">
        <f>VLOOKUP($B577,TablaSala[[Número de Orden]:[Cobro de la Orden]],2,FALSE)</f>
        <v>No</v>
      </c>
      <c r="E577" s="41">
        <v>574</v>
      </c>
      <c r="F577">
        <v>42.57</v>
      </c>
      <c r="H577" s="5">
        <v>574</v>
      </c>
      <c r="I577" s="12">
        <f t="shared" si="24"/>
        <v>0</v>
      </c>
      <c r="J577" s="6">
        <f t="shared" si="25"/>
        <v>42.57</v>
      </c>
      <c r="K577" s="12">
        <f t="shared" si="26"/>
        <v>0</v>
      </c>
    </row>
    <row r="578" spans="2:11">
      <c r="B578" s="41">
        <v>575</v>
      </c>
      <c r="C578">
        <v>18</v>
      </c>
      <c r="D578" t="str">
        <f>VLOOKUP($B578,TablaSala[[Número de Orden]:[Cobro de la Orden]],2,FALSE)</f>
        <v>Sí</v>
      </c>
      <c r="E578" s="41">
        <v>575</v>
      </c>
      <c r="F578">
        <v>33.520000000000003</v>
      </c>
      <c r="H578" s="5">
        <v>575</v>
      </c>
      <c r="I578" s="12">
        <f t="shared" si="24"/>
        <v>18</v>
      </c>
      <c r="J578" s="6">
        <f t="shared" si="25"/>
        <v>33.520000000000003</v>
      </c>
      <c r="K578" s="12">
        <f t="shared" si="26"/>
        <v>51.52</v>
      </c>
    </row>
    <row r="579" spans="2:11">
      <c r="B579" s="41">
        <v>576</v>
      </c>
      <c r="C579">
        <v>234</v>
      </c>
      <c r="D579" t="str">
        <f>VLOOKUP($B579,TablaSala[[Número de Orden]:[Cobro de la Orden]],2,FALSE)</f>
        <v>Sí</v>
      </c>
      <c r="E579" s="41">
        <v>576</v>
      </c>
      <c r="F579">
        <v>21.71</v>
      </c>
      <c r="H579" s="5">
        <v>576</v>
      </c>
      <c r="I579" s="12">
        <f t="shared" si="24"/>
        <v>234</v>
      </c>
      <c r="J579" s="6">
        <f t="shared" si="25"/>
        <v>21.71</v>
      </c>
      <c r="K579" s="12">
        <f t="shared" si="26"/>
        <v>255.71</v>
      </c>
    </row>
    <row r="580" spans="2:11">
      <c r="B580" s="41">
        <v>577</v>
      </c>
      <c r="C580">
        <v>40</v>
      </c>
      <c r="D580" t="str">
        <f>VLOOKUP($B580,TablaSala[[Número de Orden]:[Cobro de la Orden]],2,FALSE)</f>
        <v>Sí</v>
      </c>
      <c r="E580" s="41">
        <v>577</v>
      </c>
      <c r="F580">
        <v>34.119999999999997</v>
      </c>
      <c r="H580" s="5">
        <v>577</v>
      </c>
      <c r="I580" s="12">
        <f t="shared" si="24"/>
        <v>40</v>
      </c>
      <c r="J580" s="6">
        <f t="shared" si="25"/>
        <v>34.119999999999997</v>
      </c>
      <c r="K580" s="12">
        <f t="shared" si="26"/>
        <v>74.12</v>
      </c>
    </row>
    <row r="581" spans="2:11">
      <c r="B581" s="41">
        <v>578</v>
      </c>
      <c r="C581">
        <v>90</v>
      </c>
      <c r="D581" t="str">
        <f>VLOOKUP($B581,TablaSala[[Número de Orden]:[Cobro de la Orden]],2,FALSE)</f>
        <v>Sí</v>
      </c>
      <c r="E581" s="41">
        <v>578</v>
      </c>
      <c r="F581">
        <v>32.799999999999997</v>
      </c>
      <c r="H581" s="5">
        <v>578</v>
      </c>
      <c r="I581" s="12">
        <f t="shared" ref="I581:I644" si="27">VLOOKUP(H581,$B$4:$C$770,2,FALSE)</f>
        <v>90</v>
      </c>
      <c r="J581" s="6">
        <f t="shared" ref="J581:J644" si="28">VLOOKUP(H581,$E$4:$F$770,2,FALSE)</f>
        <v>32.799999999999997</v>
      </c>
      <c r="K581" s="12">
        <f t="shared" ref="K581:K644" si="29">IF(D581="Sí",I581+J581,0)</f>
        <v>122.8</v>
      </c>
    </row>
    <row r="582" spans="2:11">
      <c r="B582" s="41">
        <v>579</v>
      </c>
      <c r="C582">
        <v>50</v>
      </c>
      <c r="D582" t="str">
        <f>VLOOKUP($B582,TablaSala[[Número de Orden]:[Cobro de la Orden]],2,FALSE)</f>
        <v>Sí</v>
      </c>
      <c r="E582" s="41">
        <v>579</v>
      </c>
      <c r="F582">
        <v>35.96</v>
      </c>
      <c r="H582" s="5">
        <v>579</v>
      </c>
      <c r="I582" s="12">
        <f t="shared" si="27"/>
        <v>50</v>
      </c>
      <c r="J582" s="6">
        <f t="shared" si="28"/>
        <v>35.96</v>
      </c>
      <c r="K582" s="12">
        <f t="shared" si="29"/>
        <v>85.960000000000008</v>
      </c>
    </row>
    <row r="583" spans="2:11">
      <c r="B583" s="41">
        <v>580</v>
      </c>
      <c r="C583">
        <v>33</v>
      </c>
      <c r="D583" t="str">
        <f>VLOOKUP($B583,TablaSala[[Número de Orden]:[Cobro de la Orden]],2,FALSE)</f>
        <v>Sí</v>
      </c>
      <c r="E583" s="41">
        <v>580</v>
      </c>
      <c r="F583">
        <v>44.54</v>
      </c>
      <c r="H583" s="5">
        <v>580</v>
      </c>
      <c r="I583" s="12">
        <f t="shared" si="27"/>
        <v>33</v>
      </c>
      <c r="J583" s="6">
        <f t="shared" si="28"/>
        <v>44.54</v>
      </c>
      <c r="K583" s="12">
        <f t="shared" si="29"/>
        <v>77.539999999999992</v>
      </c>
    </row>
    <row r="584" spans="2:11">
      <c r="B584" s="41">
        <v>581</v>
      </c>
      <c r="C584">
        <v>123</v>
      </c>
      <c r="D584" t="str">
        <f>VLOOKUP($B584,TablaSala[[Número de Orden]:[Cobro de la Orden]],2,FALSE)</f>
        <v>Sí</v>
      </c>
      <c r="E584" s="41">
        <v>581</v>
      </c>
      <c r="F584">
        <v>13.27</v>
      </c>
      <c r="H584" s="5">
        <v>581</v>
      </c>
      <c r="I584" s="12">
        <f t="shared" si="27"/>
        <v>123</v>
      </c>
      <c r="J584" s="6">
        <f t="shared" si="28"/>
        <v>13.27</v>
      </c>
      <c r="K584" s="12">
        <f t="shared" si="29"/>
        <v>136.27000000000001</v>
      </c>
    </row>
    <row r="585" spans="2:11">
      <c r="B585" s="41">
        <v>582</v>
      </c>
      <c r="C585">
        <v>54</v>
      </c>
      <c r="D585" t="str">
        <f>VLOOKUP($B585,TablaSala[[Número de Orden]:[Cobro de la Orden]],2,FALSE)</f>
        <v>Sí</v>
      </c>
      <c r="E585" s="41">
        <v>582</v>
      </c>
      <c r="F585">
        <v>20.23</v>
      </c>
      <c r="H585" s="5">
        <v>582</v>
      </c>
      <c r="I585" s="12">
        <f t="shared" si="27"/>
        <v>54</v>
      </c>
      <c r="J585" s="6">
        <f t="shared" si="28"/>
        <v>20.23</v>
      </c>
      <c r="K585" s="12">
        <f t="shared" si="29"/>
        <v>74.23</v>
      </c>
    </row>
    <row r="586" spans="2:11">
      <c r="B586" s="41">
        <v>583</v>
      </c>
      <c r="C586">
        <v>243</v>
      </c>
      <c r="D586" t="str">
        <f>VLOOKUP($B586,TablaSala[[Número de Orden]:[Cobro de la Orden]],2,FALSE)</f>
        <v>Sí</v>
      </c>
      <c r="E586" s="41">
        <v>583</v>
      </c>
      <c r="F586">
        <v>35.99</v>
      </c>
      <c r="H586" s="5">
        <v>583</v>
      </c>
      <c r="I586" s="12">
        <f t="shared" si="27"/>
        <v>243</v>
      </c>
      <c r="J586" s="6">
        <f t="shared" si="28"/>
        <v>35.99</v>
      </c>
      <c r="K586" s="12">
        <f t="shared" si="29"/>
        <v>278.99</v>
      </c>
    </row>
    <row r="587" spans="2:11">
      <c r="B587" s="41">
        <v>584</v>
      </c>
      <c r="C587">
        <v>139</v>
      </c>
      <c r="D587" t="str">
        <f>VLOOKUP($B587,TablaSala[[Número de Orden]:[Cobro de la Orden]],2,FALSE)</f>
        <v>Sí</v>
      </c>
      <c r="E587" s="41">
        <v>584</v>
      </c>
      <c r="F587">
        <v>36.979999999999997</v>
      </c>
      <c r="H587" s="5">
        <v>584</v>
      </c>
      <c r="I587" s="12">
        <f t="shared" si="27"/>
        <v>139</v>
      </c>
      <c r="J587" s="6">
        <f t="shared" si="28"/>
        <v>36.979999999999997</v>
      </c>
      <c r="K587" s="12">
        <f t="shared" si="29"/>
        <v>175.98</v>
      </c>
    </row>
    <row r="588" spans="2:11">
      <c r="B588" s="41">
        <v>585</v>
      </c>
      <c r="C588">
        <v>0</v>
      </c>
      <c r="D588" t="str">
        <f>VLOOKUP($B588,TablaSala[[Número de Orden]:[Cobro de la Orden]],2,FALSE)</f>
        <v>No</v>
      </c>
      <c r="E588" s="41">
        <v>585</v>
      </c>
      <c r="F588">
        <v>10.07</v>
      </c>
      <c r="H588" s="5">
        <v>585</v>
      </c>
      <c r="I588" s="12">
        <f t="shared" si="27"/>
        <v>0</v>
      </c>
      <c r="J588" s="6">
        <f t="shared" si="28"/>
        <v>10.07</v>
      </c>
      <c r="K588" s="12">
        <f t="shared" si="29"/>
        <v>0</v>
      </c>
    </row>
    <row r="589" spans="2:11">
      <c r="B589" s="41">
        <v>586</v>
      </c>
      <c r="C589">
        <v>171</v>
      </c>
      <c r="D589" t="str">
        <f>VLOOKUP($B589,TablaSala[[Número de Orden]:[Cobro de la Orden]],2,FALSE)</f>
        <v>Sí</v>
      </c>
      <c r="E589" s="41">
        <v>586</v>
      </c>
      <c r="F589">
        <v>32.79</v>
      </c>
      <c r="H589" s="5">
        <v>586</v>
      </c>
      <c r="I589" s="12">
        <f t="shared" si="27"/>
        <v>171</v>
      </c>
      <c r="J589" s="6">
        <f t="shared" si="28"/>
        <v>32.79</v>
      </c>
      <c r="K589" s="12">
        <f t="shared" si="29"/>
        <v>203.79</v>
      </c>
    </row>
    <row r="590" spans="2:11">
      <c r="B590" s="41">
        <v>587</v>
      </c>
      <c r="C590">
        <v>48</v>
      </c>
      <c r="D590" t="str">
        <f>VLOOKUP($B590,TablaSala[[Número de Orden]:[Cobro de la Orden]],2,FALSE)</f>
        <v>Sí</v>
      </c>
      <c r="E590" s="41">
        <v>587</v>
      </c>
      <c r="F590">
        <v>35.03</v>
      </c>
      <c r="H590" s="5">
        <v>587</v>
      </c>
      <c r="I590" s="12">
        <f t="shared" si="27"/>
        <v>48</v>
      </c>
      <c r="J590" s="6">
        <f t="shared" si="28"/>
        <v>35.03</v>
      </c>
      <c r="K590" s="12">
        <f t="shared" si="29"/>
        <v>83.03</v>
      </c>
    </row>
    <row r="591" spans="2:11">
      <c r="B591" s="41">
        <v>588</v>
      </c>
      <c r="C591">
        <v>101</v>
      </c>
      <c r="D591" t="str">
        <f>VLOOKUP($B591,TablaSala[[Número de Orden]:[Cobro de la Orden]],2,FALSE)</f>
        <v>Sí</v>
      </c>
      <c r="E591" s="41">
        <v>588</v>
      </c>
      <c r="F591">
        <v>33.93</v>
      </c>
      <c r="H591" s="5">
        <v>588</v>
      </c>
      <c r="I591" s="12">
        <f t="shared" si="27"/>
        <v>101</v>
      </c>
      <c r="J591" s="6">
        <f t="shared" si="28"/>
        <v>33.93</v>
      </c>
      <c r="K591" s="12">
        <f t="shared" si="29"/>
        <v>134.93</v>
      </c>
    </row>
    <row r="592" spans="2:11">
      <c r="B592" s="41">
        <v>589</v>
      </c>
      <c r="C592">
        <v>284</v>
      </c>
      <c r="D592" t="str">
        <f>VLOOKUP($B592,TablaSala[[Número de Orden]:[Cobro de la Orden]],2,FALSE)</f>
        <v>Sí</v>
      </c>
      <c r="E592" s="41">
        <v>589</v>
      </c>
      <c r="F592">
        <v>28.96</v>
      </c>
      <c r="H592" s="5">
        <v>589</v>
      </c>
      <c r="I592" s="12">
        <f t="shared" si="27"/>
        <v>284</v>
      </c>
      <c r="J592" s="6">
        <f t="shared" si="28"/>
        <v>28.96</v>
      </c>
      <c r="K592" s="12">
        <f t="shared" si="29"/>
        <v>312.95999999999998</v>
      </c>
    </row>
    <row r="593" spans="2:11">
      <c r="B593" s="41">
        <v>590</v>
      </c>
      <c r="C593">
        <v>122</v>
      </c>
      <c r="D593" t="str">
        <f>VLOOKUP($B593,TablaSala[[Número de Orden]:[Cobro de la Orden]],2,FALSE)</f>
        <v>Sí</v>
      </c>
      <c r="E593" s="41">
        <v>590</v>
      </c>
      <c r="F593">
        <v>40.94</v>
      </c>
      <c r="H593" s="5">
        <v>590</v>
      </c>
      <c r="I593" s="12">
        <f t="shared" si="27"/>
        <v>122</v>
      </c>
      <c r="J593" s="6">
        <f t="shared" si="28"/>
        <v>40.94</v>
      </c>
      <c r="K593" s="12">
        <f t="shared" si="29"/>
        <v>162.94</v>
      </c>
    </row>
    <row r="594" spans="2:11">
      <c r="B594" s="41">
        <v>591</v>
      </c>
      <c r="C594">
        <v>120</v>
      </c>
      <c r="D594" t="str">
        <f>VLOOKUP($B594,TablaSala[[Número de Orden]:[Cobro de la Orden]],2,FALSE)</f>
        <v>Sí</v>
      </c>
      <c r="E594" s="41">
        <v>591</v>
      </c>
      <c r="F594">
        <v>44.33</v>
      </c>
      <c r="H594" s="5">
        <v>591</v>
      </c>
      <c r="I594" s="12">
        <f t="shared" si="27"/>
        <v>120</v>
      </c>
      <c r="J594" s="6">
        <f t="shared" si="28"/>
        <v>44.33</v>
      </c>
      <c r="K594" s="12">
        <f t="shared" si="29"/>
        <v>164.32999999999998</v>
      </c>
    </row>
    <row r="595" spans="2:11">
      <c r="B595" s="41">
        <v>592</v>
      </c>
      <c r="C595">
        <v>94</v>
      </c>
      <c r="D595" t="str">
        <f>VLOOKUP($B595,TablaSala[[Número de Orden]:[Cobro de la Orden]],2,FALSE)</f>
        <v>Sí</v>
      </c>
      <c r="E595" s="41">
        <v>592</v>
      </c>
      <c r="F595">
        <v>35.67</v>
      </c>
      <c r="H595" s="5">
        <v>592</v>
      </c>
      <c r="I595" s="12">
        <f t="shared" si="27"/>
        <v>94</v>
      </c>
      <c r="J595" s="6">
        <f t="shared" si="28"/>
        <v>35.67</v>
      </c>
      <c r="K595" s="12">
        <f t="shared" si="29"/>
        <v>129.67000000000002</v>
      </c>
    </row>
    <row r="596" spans="2:11">
      <c r="B596" s="41">
        <v>593</v>
      </c>
      <c r="C596">
        <v>209</v>
      </c>
      <c r="D596" t="str">
        <f>VLOOKUP($B596,TablaSala[[Número de Orden]:[Cobro de la Orden]],2,FALSE)</f>
        <v>Sí</v>
      </c>
      <c r="E596" s="41">
        <v>593</v>
      </c>
      <c r="F596">
        <v>48.8</v>
      </c>
      <c r="H596" s="5">
        <v>593</v>
      </c>
      <c r="I596" s="12">
        <f t="shared" si="27"/>
        <v>209</v>
      </c>
      <c r="J596" s="6">
        <f t="shared" si="28"/>
        <v>48.8</v>
      </c>
      <c r="K596" s="12">
        <f t="shared" si="29"/>
        <v>257.8</v>
      </c>
    </row>
    <row r="597" spans="2:11">
      <c r="B597" s="41">
        <v>594</v>
      </c>
      <c r="C597">
        <v>0</v>
      </c>
      <c r="D597" t="str">
        <f>VLOOKUP($B597,TablaSala[[Número de Orden]:[Cobro de la Orden]],2,FALSE)</f>
        <v>No</v>
      </c>
      <c r="E597" s="41">
        <v>594</v>
      </c>
      <c r="F597">
        <v>46.01</v>
      </c>
      <c r="H597" s="5">
        <v>594</v>
      </c>
      <c r="I597" s="12">
        <f t="shared" si="27"/>
        <v>0</v>
      </c>
      <c r="J597" s="6">
        <f t="shared" si="28"/>
        <v>46.01</v>
      </c>
      <c r="K597" s="12">
        <f t="shared" si="29"/>
        <v>0</v>
      </c>
    </row>
    <row r="598" spans="2:11">
      <c r="B598" s="41">
        <v>595</v>
      </c>
      <c r="C598">
        <v>72</v>
      </c>
      <c r="D598" t="str">
        <f>VLOOKUP($B598,TablaSala[[Número de Orden]:[Cobro de la Orden]],2,FALSE)</f>
        <v>Sí</v>
      </c>
      <c r="E598" s="41">
        <v>595</v>
      </c>
      <c r="F598">
        <v>40.33</v>
      </c>
      <c r="H598" s="5">
        <v>595</v>
      </c>
      <c r="I598" s="12">
        <f t="shared" si="27"/>
        <v>72</v>
      </c>
      <c r="J598" s="6">
        <f t="shared" si="28"/>
        <v>40.33</v>
      </c>
      <c r="K598" s="12">
        <f t="shared" si="29"/>
        <v>112.33</v>
      </c>
    </row>
    <row r="599" spans="2:11">
      <c r="B599" s="41">
        <v>596</v>
      </c>
      <c r="C599">
        <v>0</v>
      </c>
      <c r="D599" t="str">
        <f>VLOOKUP($B599,TablaSala[[Número de Orden]:[Cobro de la Orden]],2,FALSE)</f>
        <v>No</v>
      </c>
      <c r="E599" s="41">
        <v>596</v>
      </c>
      <c r="F599">
        <v>23.7</v>
      </c>
      <c r="H599" s="5">
        <v>596</v>
      </c>
      <c r="I599" s="12">
        <f t="shared" si="27"/>
        <v>0</v>
      </c>
      <c r="J599" s="6">
        <f t="shared" si="28"/>
        <v>23.7</v>
      </c>
      <c r="K599" s="12">
        <f t="shared" si="29"/>
        <v>0</v>
      </c>
    </row>
    <row r="600" spans="2:11">
      <c r="B600" s="41">
        <v>597</v>
      </c>
      <c r="C600">
        <v>150</v>
      </c>
      <c r="D600" t="str">
        <f>VLOOKUP($B600,TablaSala[[Número de Orden]:[Cobro de la Orden]],2,FALSE)</f>
        <v>Sí</v>
      </c>
      <c r="E600" s="41">
        <v>597</v>
      </c>
      <c r="F600">
        <v>45.46</v>
      </c>
      <c r="H600" s="5">
        <v>597</v>
      </c>
      <c r="I600" s="12">
        <f t="shared" si="27"/>
        <v>150</v>
      </c>
      <c r="J600" s="6">
        <f t="shared" si="28"/>
        <v>45.46</v>
      </c>
      <c r="K600" s="12">
        <f t="shared" si="29"/>
        <v>195.46</v>
      </c>
    </row>
    <row r="601" spans="2:11">
      <c r="B601" s="41">
        <v>598</v>
      </c>
      <c r="C601">
        <v>209</v>
      </c>
      <c r="D601" t="str">
        <f>VLOOKUP($B601,TablaSala[[Número de Orden]:[Cobro de la Orden]],2,FALSE)</f>
        <v>Sí</v>
      </c>
      <c r="E601" s="41">
        <v>598</v>
      </c>
      <c r="F601">
        <v>11.31</v>
      </c>
      <c r="H601" s="5">
        <v>598</v>
      </c>
      <c r="I601" s="12">
        <f t="shared" si="27"/>
        <v>209</v>
      </c>
      <c r="J601" s="6">
        <f t="shared" si="28"/>
        <v>11.31</v>
      </c>
      <c r="K601" s="12">
        <f t="shared" si="29"/>
        <v>220.31</v>
      </c>
    </row>
    <row r="602" spans="2:11">
      <c r="B602" s="41">
        <v>599</v>
      </c>
      <c r="C602">
        <v>169</v>
      </c>
      <c r="D602" t="str">
        <f>VLOOKUP($B602,TablaSala[[Número de Orden]:[Cobro de la Orden]],2,FALSE)</f>
        <v>Sí</v>
      </c>
      <c r="E602" s="41">
        <v>599</v>
      </c>
      <c r="F602">
        <v>30.97</v>
      </c>
      <c r="H602" s="5">
        <v>599</v>
      </c>
      <c r="I602" s="12">
        <f t="shared" si="27"/>
        <v>169</v>
      </c>
      <c r="J602" s="6">
        <f t="shared" si="28"/>
        <v>30.97</v>
      </c>
      <c r="K602" s="12">
        <f t="shared" si="29"/>
        <v>199.97</v>
      </c>
    </row>
    <row r="603" spans="2:11">
      <c r="B603" s="41">
        <v>600</v>
      </c>
      <c r="C603">
        <v>144</v>
      </c>
      <c r="D603" t="str">
        <f>VLOOKUP($B603,TablaSala[[Número de Orden]:[Cobro de la Orden]],2,FALSE)</f>
        <v>Sí</v>
      </c>
      <c r="E603" s="41">
        <v>600</v>
      </c>
      <c r="F603">
        <v>41.35</v>
      </c>
      <c r="H603" s="5">
        <v>600</v>
      </c>
      <c r="I603" s="12">
        <f t="shared" si="27"/>
        <v>144</v>
      </c>
      <c r="J603" s="6">
        <f t="shared" si="28"/>
        <v>41.35</v>
      </c>
      <c r="K603" s="12">
        <f t="shared" si="29"/>
        <v>185.35</v>
      </c>
    </row>
    <row r="604" spans="2:11">
      <c r="B604" s="41">
        <v>601</v>
      </c>
      <c r="C604">
        <v>292</v>
      </c>
      <c r="D604" t="str">
        <f>VLOOKUP($B604,TablaSala[[Número de Orden]:[Cobro de la Orden]],2,FALSE)</f>
        <v>Sí</v>
      </c>
      <c r="E604" s="41">
        <v>601</v>
      </c>
      <c r="F604">
        <v>16.809999999999999</v>
      </c>
      <c r="H604" s="5">
        <v>601</v>
      </c>
      <c r="I604" s="12">
        <f t="shared" si="27"/>
        <v>292</v>
      </c>
      <c r="J604" s="6">
        <f t="shared" si="28"/>
        <v>16.809999999999999</v>
      </c>
      <c r="K604" s="12">
        <f t="shared" si="29"/>
        <v>308.81</v>
      </c>
    </row>
    <row r="605" spans="2:11">
      <c r="B605" s="41">
        <v>602</v>
      </c>
      <c r="C605">
        <v>266</v>
      </c>
      <c r="D605" t="str">
        <f>VLOOKUP($B605,TablaSala[[Número de Orden]:[Cobro de la Orden]],2,FALSE)</f>
        <v>Sí</v>
      </c>
      <c r="E605" s="41">
        <v>602</v>
      </c>
      <c r="F605">
        <v>16.5</v>
      </c>
      <c r="H605" s="5">
        <v>602</v>
      </c>
      <c r="I605" s="12">
        <f t="shared" si="27"/>
        <v>266</v>
      </c>
      <c r="J605" s="6">
        <f t="shared" si="28"/>
        <v>16.5</v>
      </c>
      <c r="K605" s="12">
        <f t="shared" si="29"/>
        <v>282.5</v>
      </c>
    </row>
    <row r="606" spans="2:11">
      <c r="B606" s="41">
        <v>603</v>
      </c>
      <c r="C606">
        <v>62</v>
      </c>
      <c r="D606" t="str">
        <f>VLOOKUP($B606,TablaSala[[Número de Orden]:[Cobro de la Orden]],2,FALSE)</f>
        <v>Sí</v>
      </c>
      <c r="E606" s="41">
        <v>603</v>
      </c>
      <c r="F606">
        <v>24.2</v>
      </c>
      <c r="H606" s="5">
        <v>603</v>
      </c>
      <c r="I606" s="12">
        <f t="shared" si="27"/>
        <v>62</v>
      </c>
      <c r="J606" s="6">
        <f t="shared" si="28"/>
        <v>24.2</v>
      </c>
      <c r="K606" s="12">
        <f t="shared" si="29"/>
        <v>86.2</v>
      </c>
    </row>
    <row r="607" spans="2:11">
      <c r="B607" s="41">
        <v>604</v>
      </c>
      <c r="C607">
        <v>105</v>
      </c>
      <c r="D607" t="str">
        <f>VLOOKUP($B607,TablaSala[[Número de Orden]:[Cobro de la Orden]],2,FALSE)</f>
        <v>Sí</v>
      </c>
      <c r="E607" s="41">
        <v>604</v>
      </c>
      <c r="F607">
        <v>42.6</v>
      </c>
      <c r="H607" s="5">
        <v>604</v>
      </c>
      <c r="I607" s="12">
        <f t="shared" si="27"/>
        <v>105</v>
      </c>
      <c r="J607" s="6">
        <f t="shared" si="28"/>
        <v>42.6</v>
      </c>
      <c r="K607" s="12">
        <f t="shared" si="29"/>
        <v>147.6</v>
      </c>
    </row>
    <row r="608" spans="2:11">
      <c r="B608" s="41">
        <v>605</v>
      </c>
      <c r="C608">
        <v>220</v>
      </c>
      <c r="D608" t="str">
        <f>VLOOKUP($B608,TablaSala[[Número de Orden]:[Cobro de la Orden]],2,FALSE)</f>
        <v>Sí</v>
      </c>
      <c r="E608" s="41">
        <v>605</v>
      </c>
      <c r="F608">
        <v>24.38</v>
      </c>
      <c r="H608" s="5">
        <v>605</v>
      </c>
      <c r="I608" s="12">
        <f t="shared" si="27"/>
        <v>220</v>
      </c>
      <c r="J608" s="6">
        <f t="shared" si="28"/>
        <v>24.38</v>
      </c>
      <c r="K608" s="12">
        <f t="shared" si="29"/>
        <v>244.38</v>
      </c>
    </row>
    <row r="609" spans="2:11">
      <c r="B609" s="41">
        <v>606</v>
      </c>
      <c r="C609">
        <v>183</v>
      </c>
      <c r="D609" t="str">
        <f>VLOOKUP($B609,TablaSala[[Número de Orden]:[Cobro de la Orden]],2,FALSE)</f>
        <v>Sí</v>
      </c>
      <c r="E609" s="41">
        <v>606</v>
      </c>
      <c r="F609">
        <v>31.58</v>
      </c>
      <c r="H609" s="5">
        <v>606</v>
      </c>
      <c r="I609" s="12">
        <f t="shared" si="27"/>
        <v>183</v>
      </c>
      <c r="J609" s="6">
        <f t="shared" si="28"/>
        <v>31.58</v>
      </c>
      <c r="K609" s="12">
        <f t="shared" si="29"/>
        <v>214.57999999999998</v>
      </c>
    </row>
    <row r="610" spans="2:11">
      <c r="B610" s="41">
        <v>607</v>
      </c>
      <c r="C610">
        <v>68</v>
      </c>
      <c r="D610" t="str">
        <f>VLOOKUP($B610,TablaSala[[Número de Orden]:[Cobro de la Orden]],2,FALSE)</f>
        <v>Sí</v>
      </c>
      <c r="E610" s="41">
        <v>607</v>
      </c>
      <c r="F610">
        <v>28.9</v>
      </c>
      <c r="H610" s="5">
        <v>607</v>
      </c>
      <c r="I610" s="12">
        <f t="shared" si="27"/>
        <v>68</v>
      </c>
      <c r="J610" s="6">
        <f t="shared" si="28"/>
        <v>28.9</v>
      </c>
      <c r="K610" s="12">
        <f t="shared" si="29"/>
        <v>96.9</v>
      </c>
    </row>
    <row r="611" spans="2:11">
      <c r="B611" s="41">
        <v>608</v>
      </c>
      <c r="C611">
        <v>29</v>
      </c>
      <c r="D611" t="str">
        <f>VLOOKUP($B611,TablaSala[[Número de Orden]:[Cobro de la Orden]],2,FALSE)</f>
        <v>Sí</v>
      </c>
      <c r="E611" s="41">
        <v>608</v>
      </c>
      <c r="F611">
        <v>36.549999999999997</v>
      </c>
      <c r="H611" s="5">
        <v>608</v>
      </c>
      <c r="I611" s="12">
        <f t="shared" si="27"/>
        <v>29</v>
      </c>
      <c r="J611" s="6">
        <f t="shared" si="28"/>
        <v>36.549999999999997</v>
      </c>
      <c r="K611" s="12">
        <f t="shared" si="29"/>
        <v>65.55</v>
      </c>
    </row>
    <row r="612" spans="2:11">
      <c r="B612" s="41">
        <v>609</v>
      </c>
      <c r="C612">
        <v>32</v>
      </c>
      <c r="D612" t="str">
        <f>VLOOKUP($B612,TablaSala[[Número de Orden]:[Cobro de la Orden]],2,FALSE)</f>
        <v>Sí</v>
      </c>
      <c r="E612" s="41">
        <v>609</v>
      </c>
      <c r="F612">
        <v>23.29</v>
      </c>
      <c r="H612" s="5">
        <v>609</v>
      </c>
      <c r="I612" s="12">
        <f t="shared" si="27"/>
        <v>32</v>
      </c>
      <c r="J612" s="6">
        <f t="shared" si="28"/>
        <v>23.29</v>
      </c>
      <c r="K612" s="12">
        <f t="shared" si="29"/>
        <v>55.29</v>
      </c>
    </row>
    <row r="613" spans="2:11">
      <c r="B613" s="41">
        <v>610</v>
      </c>
      <c r="C613">
        <v>44</v>
      </c>
      <c r="D613" t="str">
        <f>VLOOKUP($B613,TablaSala[[Número de Orden]:[Cobro de la Orden]],2,FALSE)</f>
        <v>Sí</v>
      </c>
      <c r="E613" s="41">
        <v>610</v>
      </c>
      <c r="F613">
        <v>37.9</v>
      </c>
      <c r="H613" s="5">
        <v>610</v>
      </c>
      <c r="I613" s="12">
        <f t="shared" si="27"/>
        <v>44</v>
      </c>
      <c r="J613" s="6">
        <f t="shared" si="28"/>
        <v>37.9</v>
      </c>
      <c r="K613" s="12">
        <f t="shared" si="29"/>
        <v>81.900000000000006</v>
      </c>
    </row>
    <row r="614" spans="2:11">
      <c r="B614" s="41">
        <v>611</v>
      </c>
      <c r="C614">
        <v>78</v>
      </c>
      <c r="D614" t="str">
        <f>VLOOKUP($B614,TablaSala[[Número de Orden]:[Cobro de la Orden]],2,FALSE)</f>
        <v>Sí</v>
      </c>
      <c r="E614" s="41">
        <v>611</v>
      </c>
      <c r="F614">
        <v>44.28</v>
      </c>
      <c r="H614" s="5">
        <v>611</v>
      </c>
      <c r="I614" s="12">
        <f t="shared" si="27"/>
        <v>78</v>
      </c>
      <c r="J614" s="6">
        <f t="shared" si="28"/>
        <v>44.28</v>
      </c>
      <c r="K614" s="12">
        <f t="shared" si="29"/>
        <v>122.28</v>
      </c>
    </row>
    <row r="615" spans="2:11">
      <c r="B615" s="41">
        <v>612</v>
      </c>
      <c r="C615">
        <v>231</v>
      </c>
      <c r="D615" t="str">
        <f>VLOOKUP($B615,TablaSala[[Número de Orden]:[Cobro de la Orden]],2,FALSE)</f>
        <v>Sí</v>
      </c>
      <c r="E615" s="41">
        <v>612</v>
      </c>
      <c r="F615">
        <v>23.54</v>
      </c>
      <c r="H615" s="5">
        <v>612</v>
      </c>
      <c r="I615" s="12">
        <f t="shared" si="27"/>
        <v>231</v>
      </c>
      <c r="J615" s="6">
        <f t="shared" si="28"/>
        <v>23.54</v>
      </c>
      <c r="K615" s="12">
        <f t="shared" si="29"/>
        <v>254.54</v>
      </c>
    </row>
    <row r="616" spans="2:11">
      <c r="B616" s="41">
        <v>613</v>
      </c>
      <c r="C616">
        <v>0</v>
      </c>
      <c r="D616" t="str">
        <f>VLOOKUP($B616,TablaSala[[Número de Orden]:[Cobro de la Orden]],2,FALSE)</f>
        <v>No</v>
      </c>
      <c r="E616" s="41">
        <v>613</v>
      </c>
      <c r="F616">
        <v>23.56</v>
      </c>
      <c r="H616" s="5">
        <v>613</v>
      </c>
      <c r="I616" s="12">
        <f t="shared" si="27"/>
        <v>0</v>
      </c>
      <c r="J616" s="6">
        <f t="shared" si="28"/>
        <v>23.56</v>
      </c>
      <c r="K616" s="12">
        <f t="shared" si="29"/>
        <v>0</v>
      </c>
    </row>
    <row r="617" spans="2:11">
      <c r="B617" s="41">
        <v>614</v>
      </c>
      <c r="C617">
        <v>72</v>
      </c>
      <c r="D617" t="str">
        <f>VLOOKUP($B617,TablaSala[[Número de Orden]:[Cobro de la Orden]],2,FALSE)</f>
        <v>Sí</v>
      </c>
      <c r="E617" s="41">
        <v>614</v>
      </c>
      <c r="F617">
        <v>26.48</v>
      </c>
      <c r="H617" s="5">
        <v>614</v>
      </c>
      <c r="I617" s="12">
        <f t="shared" si="27"/>
        <v>72</v>
      </c>
      <c r="J617" s="6">
        <f t="shared" si="28"/>
        <v>26.48</v>
      </c>
      <c r="K617" s="12">
        <f t="shared" si="29"/>
        <v>98.48</v>
      </c>
    </row>
    <row r="618" spans="2:11">
      <c r="B618" s="41">
        <v>615</v>
      </c>
      <c r="C618">
        <v>0</v>
      </c>
      <c r="D618" t="str">
        <f>VLOOKUP($B618,TablaSala[[Número de Orden]:[Cobro de la Orden]],2,FALSE)</f>
        <v>No</v>
      </c>
      <c r="E618" s="41">
        <v>615</v>
      </c>
      <c r="F618">
        <v>18.420000000000002</v>
      </c>
      <c r="H618" s="5">
        <v>615</v>
      </c>
      <c r="I618" s="12">
        <f t="shared" si="27"/>
        <v>0</v>
      </c>
      <c r="J618" s="6">
        <f t="shared" si="28"/>
        <v>18.420000000000002</v>
      </c>
      <c r="K618" s="12">
        <f t="shared" si="29"/>
        <v>0</v>
      </c>
    </row>
    <row r="619" spans="2:11">
      <c r="B619" s="41">
        <v>616</v>
      </c>
      <c r="C619">
        <v>132</v>
      </c>
      <c r="D619" t="str">
        <f>VLOOKUP($B619,TablaSala[[Número de Orden]:[Cobro de la Orden]],2,FALSE)</f>
        <v>Sí</v>
      </c>
      <c r="E619" s="41">
        <v>616</v>
      </c>
      <c r="F619">
        <v>23.89</v>
      </c>
      <c r="H619" s="5">
        <v>616</v>
      </c>
      <c r="I619" s="12">
        <f t="shared" si="27"/>
        <v>132</v>
      </c>
      <c r="J619" s="6">
        <f t="shared" si="28"/>
        <v>23.89</v>
      </c>
      <c r="K619" s="12">
        <f t="shared" si="29"/>
        <v>155.88999999999999</v>
      </c>
    </row>
    <row r="620" spans="2:11">
      <c r="B620" s="41">
        <v>617</v>
      </c>
      <c r="C620">
        <v>142</v>
      </c>
      <c r="D620" t="str">
        <f>VLOOKUP($B620,TablaSala[[Número de Orden]:[Cobro de la Orden]],2,FALSE)</f>
        <v>Sí</v>
      </c>
      <c r="E620" s="41">
        <v>617</v>
      </c>
      <c r="F620">
        <v>38.18</v>
      </c>
      <c r="H620" s="5">
        <v>617</v>
      </c>
      <c r="I620" s="12">
        <f t="shared" si="27"/>
        <v>142</v>
      </c>
      <c r="J620" s="6">
        <f t="shared" si="28"/>
        <v>38.18</v>
      </c>
      <c r="K620" s="12">
        <f t="shared" si="29"/>
        <v>180.18</v>
      </c>
    </row>
    <row r="621" spans="2:11">
      <c r="B621" s="41">
        <v>618</v>
      </c>
      <c r="C621">
        <v>319</v>
      </c>
      <c r="D621" t="str">
        <f>VLOOKUP($B621,TablaSala[[Número de Orden]:[Cobro de la Orden]],2,FALSE)</f>
        <v>Sí</v>
      </c>
      <c r="E621" s="41">
        <v>618</v>
      </c>
      <c r="F621">
        <v>25.93</v>
      </c>
      <c r="H621" s="5">
        <v>618</v>
      </c>
      <c r="I621" s="12">
        <f t="shared" si="27"/>
        <v>319</v>
      </c>
      <c r="J621" s="6">
        <f t="shared" si="28"/>
        <v>25.93</v>
      </c>
      <c r="K621" s="12">
        <f t="shared" si="29"/>
        <v>344.93</v>
      </c>
    </row>
    <row r="622" spans="2:11">
      <c r="B622" s="41">
        <v>619</v>
      </c>
      <c r="C622">
        <v>132</v>
      </c>
      <c r="D622" t="str">
        <f>VLOOKUP($B622,TablaSala[[Número de Orden]:[Cobro de la Orden]],2,FALSE)</f>
        <v>Sí</v>
      </c>
      <c r="E622" s="41">
        <v>619</v>
      </c>
      <c r="F622">
        <v>16.440000000000001</v>
      </c>
      <c r="H622" s="5">
        <v>619</v>
      </c>
      <c r="I622" s="12">
        <f t="shared" si="27"/>
        <v>132</v>
      </c>
      <c r="J622" s="6">
        <f t="shared" si="28"/>
        <v>16.440000000000001</v>
      </c>
      <c r="K622" s="12">
        <f t="shared" si="29"/>
        <v>148.44</v>
      </c>
    </row>
    <row r="623" spans="2:11">
      <c r="B623" s="41">
        <v>620</v>
      </c>
      <c r="C623">
        <v>57</v>
      </c>
      <c r="D623" t="str">
        <f>VLOOKUP($B623,TablaSala[[Número de Orden]:[Cobro de la Orden]],2,FALSE)</f>
        <v>Sí</v>
      </c>
      <c r="E623" s="41">
        <v>620</v>
      </c>
      <c r="F623">
        <v>26.64</v>
      </c>
      <c r="H623" s="5">
        <v>620</v>
      </c>
      <c r="I623" s="12">
        <f t="shared" si="27"/>
        <v>57</v>
      </c>
      <c r="J623" s="6">
        <f t="shared" si="28"/>
        <v>26.64</v>
      </c>
      <c r="K623" s="12">
        <f t="shared" si="29"/>
        <v>83.64</v>
      </c>
    </row>
    <row r="624" spans="2:11">
      <c r="B624" s="41">
        <v>621</v>
      </c>
      <c r="C624">
        <v>105</v>
      </c>
      <c r="D624" t="str">
        <f>VLOOKUP($B624,TablaSala[[Número de Orden]:[Cobro de la Orden]],2,FALSE)</f>
        <v>Sí</v>
      </c>
      <c r="E624" s="41">
        <v>621</v>
      </c>
      <c r="F624">
        <v>42.27</v>
      </c>
      <c r="H624" s="5">
        <v>621</v>
      </c>
      <c r="I624" s="12">
        <f t="shared" si="27"/>
        <v>105</v>
      </c>
      <c r="J624" s="6">
        <f t="shared" si="28"/>
        <v>42.27</v>
      </c>
      <c r="K624" s="12">
        <f t="shared" si="29"/>
        <v>147.27000000000001</v>
      </c>
    </row>
    <row r="625" spans="2:11">
      <c r="B625" s="41">
        <v>622</v>
      </c>
      <c r="C625">
        <v>121</v>
      </c>
      <c r="D625" t="str">
        <f>VLOOKUP($B625,TablaSala[[Número de Orden]:[Cobro de la Orden]],2,FALSE)</f>
        <v>Sí</v>
      </c>
      <c r="E625" s="41">
        <v>622</v>
      </c>
      <c r="F625">
        <v>11.47</v>
      </c>
      <c r="H625" s="5">
        <v>622</v>
      </c>
      <c r="I625" s="12">
        <f t="shared" si="27"/>
        <v>121</v>
      </c>
      <c r="J625" s="6">
        <f t="shared" si="28"/>
        <v>11.47</v>
      </c>
      <c r="K625" s="12">
        <f t="shared" si="29"/>
        <v>132.47</v>
      </c>
    </row>
    <row r="626" spans="2:11">
      <c r="B626" s="41">
        <v>623</v>
      </c>
      <c r="C626">
        <v>0</v>
      </c>
      <c r="D626" t="str">
        <f>VLOOKUP($B626,TablaSala[[Número de Orden]:[Cobro de la Orden]],2,FALSE)</f>
        <v>No</v>
      </c>
      <c r="E626" s="41">
        <v>623</v>
      </c>
      <c r="F626">
        <v>22.05</v>
      </c>
      <c r="H626" s="5">
        <v>623</v>
      </c>
      <c r="I626" s="12">
        <f t="shared" si="27"/>
        <v>0</v>
      </c>
      <c r="J626" s="6">
        <f t="shared" si="28"/>
        <v>22.05</v>
      </c>
      <c r="K626" s="12">
        <f t="shared" si="29"/>
        <v>0</v>
      </c>
    </row>
    <row r="627" spans="2:11">
      <c r="B627" s="41">
        <v>624</v>
      </c>
      <c r="C627">
        <v>102</v>
      </c>
      <c r="D627" t="str">
        <f>VLOOKUP($B627,TablaSala[[Número de Orden]:[Cobro de la Orden]],2,FALSE)</f>
        <v>Sí</v>
      </c>
      <c r="E627" s="41">
        <v>624</v>
      </c>
      <c r="F627">
        <v>38</v>
      </c>
      <c r="H627" s="5">
        <v>624</v>
      </c>
      <c r="I627" s="12">
        <f t="shared" si="27"/>
        <v>102</v>
      </c>
      <c r="J627" s="6">
        <f t="shared" si="28"/>
        <v>38</v>
      </c>
      <c r="K627" s="12">
        <f t="shared" si="29"/>
        <v>140</v>
      </c>
    </row>
    <row r="628" spans="2:11">
      <c r="B628" s="41">
        <v>625</v>
      </c>
      <c r="C628">
        <v>139</v>
      </c>
      <c r="D628" t="str">
        <f>VLOOKUP($B628,TablaSala[[Número de Orden]:[Cobro de la Orden]],2,FALSE)</f>
        <v>Sí</v>
      </c>
      <c r="E628" s="41">
        <v>625</v>
      </c>
      <c r="F628">
        <v>41.73</v>
      </c>
      <c r="H628" s="5">
        <v>625</v>
      </c>
      <c r="I628" s="12">
        <f t="shared" si="27"/>
        <v>139</v>
      </c>
      <c r="J628" s="6">
        <f t="shared" si="28"/>
        <v>41.73</v>
      </c>
      <c r="K628" s="12">
        <f t="shared" si="29"/>
        <v>180.73</v>
      </c>
    </row>
    <row r="629" spans="2:11">
      <c r="B629" s="41">
        <v>626</v>
      </c>
      <c r="C629">
        <v>137</v>
      </c>
      <c r="D629" t="str">
        <f>VLOOKUP($B629,TablaSala[[Número de Orden]:[Cobro de la Orden]],2,FALSE)</f>
        <v>Sí</v>
      </c>
      <c r="E629" s="41">
        <v>626</v>
      </c>
      <c r="F629">
        <v>19.239999999999998</v>
      </c>
      <c r="H629" s="5">
        <v>626</v>
      </c>
      <c r="I629" s="12">
        <f t="shared" si="27"/>
        <v>137</v>
      </c>
      <c r="J629" s="6">
        <f t="shared" si="28"/>
        <v>19.239999999999998</v>
      </c>
      <c r="K629" s="12">
        <f t="shared" si="29"/>
        <v>156.24</v>
      </c>
    </row>
    <row r="630" spans="2:11">
      <c r="B630" s="41">
        <v>627</v>
      </c>
      <c r="C630">
        <v>21</v>
      </c>
      <c r="D630" t="str">
        <f>VLOOKUP($B630,TablaSala[[Número de Orden]:[Cobro de la Orden]],2,FALSE)</f>
        <v>Sí</v>
      </c>
      <c r="E630" s="41">
        <v>627</v>
      </c>
      <c r="F630">
        <v>44.24</v>
      </c>
      <c r="H630" s="5">
        <v>627</v>
      </c>
      <c r="I630" s="12">
        <f t="shared" si="27"/>
        <v>21</v>
      </c>
      <c r="J630" s="6">
        <f t="shared" si="28"/>
        <v>44.24</v>
      </c>
      <c r="K630" s="12">
        <f t="shared" si="29"/>
        <v>65.240000000000009</v>
      </c>
    </row>
    <row r="631" spans="2:11">
      <c r="B631" s="41">
        <v>628</v>
      </c>
      <c r="C631">
        <v>168</v>
      </c>
      <c r="D631" t="str">
        <f>VLOOKUP($B631,TablaSala[[Número de Orden]:[Cobro de la Orden]],2,FALSE)</f>
        <v>Sí</v>
      </c>
      <c r="E631" s="41">
        <v>628</v>
      </c>
      <c r="F631">
        <v>15.03</v>
      </c>
      <c r="H631" s="5">
        <v>628</v>
      </c>
      <c r="I631" s="12">
        <f t="shared" si="27"/>
        <v>168</v>
      </c>
      <c r="J631" s="6">
        <f t="shared" si="28"/>
        <v>15.03</v>
      </c>
      <c r="K631" s="12">
        <f t="shared" si="29"/>
        <v>183.03</v>
      </c>
    </row>
    <row r="632" spans="2:11">
      <c r="B632" s="41">
        <v>629</v>
      </c>
      <c r="C632">
        <v>130</v>
      </c>
      <c r="D632" t="str">
        <f>VLOOKUP($B632,TablaSala[[Número de Orden]:[Cobro de la Orden]],2,FALSE)</f>
        <v>Sí</v>
      </c>
      <c r="E632" s="41">
        <v>629</v>
      </c>
      <c r="F632">
        <v>26.07</v>
      </c>
      <c r="H632" s="5">
        <v>629</v>
      </c>
      <c r="I632" s="12">
        <f t="shared" si="27"/>
        <v>130</v>
      </c>
      <c r="J632" s="6">
        <f t="shared" si="28"/>
        <v>26.07</v>
      </c>
      <c r="K632" s="12">
        <f t="shared" si="29"/>
        <v>156.07</v>
      </c>
    </row>
    <row r="633" spans="2:11">
      <c r="B633" s="41">
        <v>630</v>
      </c>
      <c r="C633">
        <v>182</v>
      </c>
      <c r="D633" t="str">
        <f>VLOOKUP($B633,TablaSala[[Número de Orden]:[Cobro de la Orden]],2,FALSE)</f>
        <v>Sí</v>
      </c>
      <c r="E633" s="41">
        <v>630</v>
      </c>
      <c r="F633">
        <v>36.619999999999997</v>
      </c>
      <c r="H633" s="5">
        <v>630</v>
      </c>
      <c r="I633" s="12">
        <f t="shared" si="27"/>
        <v>182</v>
      </c>
      <c r="J633" s="6">
        <f t="shared" si="28"/>
        <v>36.619999999999997</v>
      </c>
      <c r="K633" s="12">
        <f t="shared" si="29"/>
        <v>218.62</v>
      </c>
    </row>
    <row r="634" spans="2:11">
      <c r="B634" s="41">
        <v>631</v>
      </c>
      <c r="C634">
        <v>66</v>
      </c>
      <c r="D634" t="str">
        <f>VLOOKUP($B634,TablaSala[[Número de Orden]:[Cobro de la Orden]],2,FALSE)</f>
        <v>Sí</v>
      </c>
      <c r="E634" s="41">
        <v>631</v>
      </c>
      <c r="F634">
        <v>39.71</v>
      </c>
      <c r="H634" s="5">
        <v>631</v>
      </c>
      <c r="I634" s="12">
        <f t="shared" si="27"/>
        <v>66</v>
      </c>
      <c r="J634" s="6">
        <f t="shared" si="28"/>
        <v>39.71</v>
      </c>
      <c r="K634" s="12">
        <f t="shared" si="29"/>
        <v>105.71000000000001</v>
      </c>
    </row>
    <row r="635" spans="2:11">
      <c r="B635" s="41">
        <v>632</v>
      </c>
      <c r="C635">
        <v>129</v>
      </c>
      <c r="D635" t="str">
        <f>VLOOKUP($B635,TablaSala[[Número de Orden]:[Cobro de la Orden]],2,FALSE)</f>
        <v>Sí</v>
      </c>
      <c r="E635" s="41">
        <v>632</v>
      </c>
      <c r="F635">
        <v>22.41</v>
      </c>
      <c r="H635" s="5">
        <v>632</v>
      </c>
      <c r="I635" s="12">
        <f t="shared" si="27"/>
        <v>129</v>
      </c>
      <c r="J635" s="6">
        <f t="shared" si="28"/>
        <v>22.41</v>
      </c>
      <c r="K635" s="12">
        <f t="shared" si="29"/>
        <v>151.41</v>
      </c>
    </row>
    <row r="636" spans="2:11">
      <c r="B636" s="41">
        <v>633</v>
      </c>
      <c r="C636">
        <v>0</v>
      </c>
      <c r="D636" t="str">
        <f>VLOOKUP($B636,TablaSala[[Número de Orden]:[Cobro de la Orden]],2,FALSE)</f>
        <v>No</v>
      </c>
      <c r="E636" s="41">
        <v>633</v>
      </c>
      <c r="F636">
        <v>11.19</v>
      </c>
      <c r="H636" s="5">
        <v>633</v>
      </c>
      <c r="I636" s="12">
        <f t="shared" si="27"/>
        <v>0</v>
      </c>
      <c r="J636" s="6">
        <f t="shared" si="28"/>
        <v>11.19</v>
      </c>
      <c r="K636" s="12">
        <f t="shared" si="29"/>
        <v>0</v>
      </c>
    </row>
    <row r="637" spans="2:11">
      <c r="B637" s="41">
        <v>634</v>
      </c>
      <c r="C637">
        <v>344</v>
      </c>
      <c r="D637" t="str">
        <f>VLOOKUP($B637,TablaSala[[Número de Orden]:[Cobro de la Orden]],2,FALSE)</f>
        <v>Sí</v>
      </c>
      <c r="E637" s="41">
        <v>634</v>
      </c>
      <c r="F637">
        <v>29.25</v>
      </c>
      <c r="H637" s="5">
        <v>634</v>
      </c>
      <c r="I637" s="12">
        <f t="shared" si="27"/>
        <v>344</v>
      </c>
      <c r="J637" s="6">
        <f t="shared" si="28"/>
        <v>29.25</v>
      </c>
      <c r="K637" s="12">
        <f t="shared" si="29"/>
        <v>373.25</v>
      </c>
    </row>
    <row r="638" spans="2:11">
      <c r="B638" s="41">
        <v>635</v>
      </c>
      <c r="C638">
        <v>58</v>
      </c>
      <c r="D638" t="str">
        <f>VLOOKUP($B638,TablaSala[[Número de Orden]:[Cobro de la Orden]],2,FALSE)</f>
        <v>Sí</v>
      </c>
      <c r="E638" s="41">
        <v>635</v>
      </c>
      <c r="F638">
        <v>22.15</v>
      </c>
      <c r="H638" s="5">
        <v>635</v>
      </c>
      <c r="I638" s="12">
        <f t="shared" si="27"/>
        <v>58</v>
      </c>
      <c r="J638" s="6">
        <f t="shared" si="28"/>
        <v>22.15</v>
      </c>
      <c r="K638" s="12">
        <f t="shared" si="29"/>
        <v>80.150000000000006</v>
      </c>
    </row>
    <row r="639" spans="2:11">
      <c r="B639" s="41">
        <v>636</v>
      </c>
      <c r="C639">
        <v>0</v>
      </c>
      <c r="D639" t="str">
        <f>VLOOKUP($B639,TablaSala[[Número de Orden]:[Cobro de la Orden]],2,FALSE)</f>
        <v>No</v>
      </c>
      <c r="E639" s="41">
        <v>636</v>
      </c>
      <c r="F639">
        <v>32.86</v>
      </c>
      <c r="H639" s="5">
        <v>636</v>
      </c>
      <c r="I639" s="12">
        <f t="shared" si="27"/>
        <v>0</v>
      </c>
      <c r="J639" s="6">
        <f t="shared" si="28"/>
        <v>32.86</v>
      </c>
      <c r="K639" s="12">
        <f t="shared" si="29"/>
        <v>0</v>
      </c>
    </row>
    <row r="640" spans="2:11">
      <c r="B640" s="41">
        <v>637</v>
      </c>
      <c r="C640">
        <v>117</v>
      </c>
      <c r="D640" t="str">
        <f>VLOOKUP($B640,TablaSala[[Número de Orden]:[Cobro de la Orden]],2,FALSE)</f>
        <v>Sí</v>
      </c>
      <c r="E640" s="41">
        <v>637</v>
      </c>
      <c r="F640">
        <v>36.58</v>
      </c>
      <c r="H640" s="5">
        <v>637</v>
      </c>
      <c r="I640" s="12">
        <f t="shared" si="27"/>
        <v>117</v>
      </c>
      <c r="J640" s="6">
        <f t="shared" si="28"/>
        <v>36.58</v>
      </c>
      <c r="K640" s="12">
        <f t="shared" si="29"/>
        <v>153.57999999999998</v>
      </c>
    </row>
    <row r="641" spans="2:11">
      <c r="B641" s="41">
        <v>638</v>
      </c>
      <c r="C641">
        <v>90</v>
      </c>
      <c r="D641" t="str">
        <f>VLOOKUP($B641,TablaSala[[Número de Orden]:[Cobro de la Orden]],2,FALSE)</f>
        <v>Sí</v>
      </c>
      <c r="E641" s="41">
        <v>638</v>
      </c>
      <c r="F641">
        <v>30.71</v>
      </c>
      <c r="H641" s="5">
        <v>638</v>
      </c>
      <c r="I641" s="12">
        <f t="shared" si="27"/>
        <v>90</v>
      </c>
      <c r="J641" s="6">
        <f t="shared" si="28"/>
        <v>30.71</v>
      </c>
      <c r="K641" s="12">
        <f t="shared" si="29"/>
        <v>120.71000000000001</v>
      </c>
    </row>
    <row r="642" spans="2:11">
      <c r="B642" s="41">
        <v>639</v>
      </c>
      <c r="C642">
        <v>152</v>
      </c>
      <c r="D642" t="str">
        <f>VLOOKUP($B642,TablaSala[[Número de Orden]:[Cobro de la Orden]],2,FALSE)</f>
        <v>Sí</v>
      </c>
      <c r="E642" s="41">
        <v>639</v>
      </c>
      <c r="F642">
        <v>18.97</v>
      </c>
      <c r="H642" s="5">
        <v>639</v>
      </c>
      <c r="I642" s="12">
        <f t="shared" si="27"/>
        <v>152</v>
      </c>
      <c r="J642" s="6">
        <f t="shared" si="28"/>
        <v>18.97</v>
      </c>
      <c r="K642" s="12">
        <f t="shared" si="29"/>
        <v>170.97</v>
      </c>
    </row>
    <row r="643" spans="2:11">
      <c r="B643" s="41">
        <v>640</v>
      </c>
      <c r="C643">
        <v>0</v>
      </c>
      <c r="D643" t="str">
        <f>VLOOKUP($B643,TablaSala[[Número de Orden]:[Cobro de la Orden]],2,FALSE)</f>
        <v>No</v>
      </c>
      <c r="E643" s="41">
        <v>640</v>
      </c>
      <c r="F643">
        <v>49.29</v>
      </c>
      <c r="H643" s="5">
        <v>640</v>
      </c>
      <c r="I643" s="12">
        <f t="shared" si="27"/>
        <v>0</v>
      </c>
      <c r="J643" s="6">
        <f t="shared" si="28"/>
        <v>49.29</v>
      </c>
      <c r="K643" s="12">
        <f t="shared" si="29"/>
        <v>0</v>
      </c>
    </row>
    <row r="644" spans="2:11">
      <c r="B644" s="41">
        <v>641</v>
      </c>
      <c r="C644">
        <v>208</v>
      </c>
      <c r="D644" t="str">
        <f>VLOOKUP($B644,TablaSala[[Número de Orden]:[Cobro de la Orden]],2,FALSE)</f>
        <v>Sí</v>
      </c>
      <c r="E644" s="41">
        <v>641</v>
      </c>
      <c r="F644">
        <v>39.68</v>
      </c>
      <c r="H644" s="5">
        <v>641</v>
      </c>
      <c r="I644" s="12">
        <f t="shared" si="27"/>
        <v>208</v>
      </c>
      <c r="J644" s="6">
        <f t="shared" si="28"/>
        <v>39.68</v>
      </c>
      <c r="K644" s="12">
        <f t="shared" si="29"/>
        <v>247.68</v>
      </c>
    </row>
    <row r="645" spans="2:11">
      <c r="B645" s="41">
        <v>642</v>
      </c>
      <c r="C645">
        <v>176</v>
      </c>
      <c r="D645" t="str">
        <f>VLOOKUP($B645,TablaSala[[Número de Orden]:[Cobro de la Orden]],2,FALSE)</f>
        <v>Sí</v>
      </c>
      <c r="E645" s="41">
        <v>642</v>
      </c>
      <c r="F645">
        <v>11.11</v>
      </c>
      <c r="H645" s="5">
        <v>642</v>
      </c>
      <c r="I645" s="12">
        <f t="shared" ref="I645:I708" si="30">VLOOKUP(H645,$B$4:$C$770,2,FALSE)</f>
        <v>176</v>
      </c>
      <c r="J645" s="6">
        <f t="shared" ref="J645:J708" si="31">VLOOKUP(H645,$E$4:$F$770,2,FALSE)</f>
        <v>11.11</v>
      </c>
      <c r="K645" s="12">
        <f t="shared" ref="K645:K708" si="32">IF(D645="Sí",I645+J645,0)</f>
        <v>187.11</v>
      </c>
    </row>
    <row r="646" spans="2:11">
      <c r="B646" s="41">
        <v>643</v>
      </c>
      <c r="C646">
        <v>33</v>
      </c>
      <c r="D646" t="str">
        <f>VLOOKUP($B646,TablaSala[[Número de Orden]:[Cobro de la Orden]],2,FALSE)</f>
        <v>Sí</v>
      </c>
      <c r="E646" s="41">
        <v>643</v>
      </c>
      <c r="F646">
        <v>28.81</v>
      </c>
      <c r="H646" s="5">
        <v>643</v>
      </c>
      <c r="I646" s="12">
        <f t="shared" si="30"/>
        <v>33</v>
      </c>
      <c r="J646" s="6">
        <f t="shared" si="31"/>
        <v>28.81</v>
      </c>
      <c r="K646" s="12">
        <f t="shared" si="32"/>
        <v>61.81</v>
      </c>
    </row>
    <row r="647" spans="2:11">
      <c r="B647" s="41">
        <v>644</v>
      </c>
      <c r="C647">
        <v>93</v>
      </c>
      <c r="D647" t="str">
        <f>VLOOKUP($B647,TablaSala[[Número de Orden]:[Cobro de la Orden]],2,FALSE)</f>
        <v>Sí</v>
      </c>
      <c r="E647" s="41">
        <v>644</v>
      </c>
      <c r="F647">
        <v>13.86</v>
      </c>
      <c r="H647" s="5">
        <v>644</v>
      </c>
      <c r="I647" s="12">
        <f t="shared" si="30"/>
        <v>93</v>
      </c>
      <c r="J647" s="6">
        <f t="shared" si="31"/>
        <v>13.86</v>
      </c>
      <c r="K647" s="12">
        <f t="shared" si="32"/>
        <v>106.86</v>
      </c>
    </row>
    <row r="648" spans="2:11">
      <c r="B648" s="41">
        <v>645</v>
      </c>
      <c r="C648">
        <v>180</v>
      </c>
      <c r="D648" t="str">
        <f>VLOOKUP($B648,TablaSala[[Número de Orden]:[Cobro de la Orden]],2,FALSE)</f>
        <v>Sí</v>
      </c>
      <c r="E648" s="41">
        <v>645</v>
      </c>
      <c r="F648">
        <v>40.03</v>
      </c>
      <c r="H648" s="5">
        <v>645</v>
      </c>
      <c r="I648" s="12">
        <f t="shared" si="30"/>
        <v>180</v>
      </c>
      <c r="J648" s="6">
        <f t="shared" si="31"/>
        <v>40.03</v>
      </c>
      <c r="K648" s="12">
        <f t="shared" si="32"/>
        <v>220.03</v>
      </c>
    </row>
    <row r="649" spans="2:11">
      <c r="B649" s="41">
        <v>646</v>
      </c>
      <c r="C649">
        <v>70</v>
      </c>
      <c r="D649" t="str">
        <f>VLOOKUP($B649,TablaSala[[Número de Orden]:[Cobro de la Orden]],2,FALSE)</f>
        <v>Sí</v>
      </c>
      <c r="E649" s="41">
        <v>646</v>
      </c>
      <c r="F649">
        <v>12.59</v>
      </c>
      <c r="H649" s="5">
        <v>646</v>
      </c>
      <c r="I649" s="12">
        <f t="shared" si="30"/>
        <v>70</v>
      </c>
      <c r="J649" s="6">
        <f t="shared" si="31"/>
        <v>12.59</v>
      </c>
      <c r="K649" s="12">
        <f t="shared" si="32"/>
        <v>82.59</v>
      </c>
    </row>
    <row r="650" spans="2:11">
      <c r="B650" s="41">
        <v>647</v>
      </c>
      <c r="C650">
        <v>98</v>
      </c>
      <c r="D650" t="str">
        <f>VLOOKUP($B650,TablaSala[[Número de Orden]:[Cobro de la Orden]],2,FALSE)</f>
        <v>Sí</v>
      </c>
      <c r="E650" s="41">
        <v>647</v>
      </c>
      <c r="F650">
        <v>42.79</v>
      </c>
      <c r="H650" s="5">
        <v>647</v>
      </c>
      <c r="I650" s="12">
        <f t="shared" si="30"/>
        <v>98</v>
      </c>
      <c r="J650" s="6">
        <f t="shared" si="31"/>
        <v>42.79</v>
      </c>
      <c r="K650" s="12">
        <f t="shared" si="32"/>
        <v>140.79</v>
      </c>
    </row>
    <row r="651" spans="2:11">
      <c r="B651" s="41">
        <v>648</v>
      </c>
      <c r="C651">
        <v>56</v>
      </c>
      <c r="D651" t="str">
        <f>VLOOKUP($B651,TablaSala[[Número de Orden]:[Cobro de la Orden]],2,FALSE)</f>
        <v>Sí</v>
      </c>
      <c r="E651" s="41">
        <v>648</v>
      </c>
      <c r="F651">
        <v>17.43</v>
      </c>
      <c r="H651" s="5">
        <v>648</v>
      </c>
      <c r="I651" s="12">
        <f t="shared" si="30"/>
        <v>56</v>
      </c>
      <c r="J651" s="6">
        <f t="shared" si="31"/>
        <v>17.43</v>
      </c>
      <c r="K651" s="12">
        <f t="shared" si="32"/>
        <v>73.430000000000007</v>
      </c>
    </row>
    <row r="652" spans="2:11">
      <c r="B652" s="41">
        <v>649</v>
      </c>
      <c r="C652">
        <v>256</v>
      </c>
      <c r="D652" t="str">
        <f>VLOOKUP($B652,TablaSala[[Número de Orden]:[Cobro de la Orden]],2,FALSE)</f>
        <v>Sí</v>
      </c>
      <c r="E652" s="41">
        <v>649</v>
      </c>
      <c r="F652">
        <v>15.98</v>
      </c>
      <c r="H652" s="5">
        <v>649</v>
      </c>
      <c r="I652" s="12">
        <f t="shared" si="30"/>
        <v>256</v>
      </c>
      <c r="J652" s="6">
        <f t="shared" si="31"/>
        <v>15.98</v>
      </c>
      <c r="K652" s="12">
        <f t="shared" si="32"/>
        <v>271.98</v>
      </c>
    </row>
    <row r="653" spans="2:11">
      <c r="B653" s="41">
        <v>650</v>
      </c>
      <c r="C653">
        <v>237</v>
      </c>
      <c r="D653" t="str">
        <f>VLOOKUP($B653,TablaSala[[Número de Orden]:[Cobro de la Orden]],2,FALSE)</f>
        <v>Sí</v>
      </c>
      <c r="E653" s="41">
        <v>650</v>
      </c>
      <c r="F653">
        <v>38.21</v>
      </c>
      <c r="H653" s="5">
        <v>650</v>
      </c>
      <c r="I653" s="12">
        <f t="shared" si="30"/>
        <v>237</v>
      </c>
      <c r="J653" s="6">
        <f t="shared" si="31"/>
        <v>38.21</v>
      </c>
      <c r="K653" s="12">
        <f t="shared" si="32"/>
        <v>275.20999999999998</v>
      </c>
    </row>
    <row r="654" spans="2:11">
      <c r="B654" s="41">
        <v>651</v>
      </c>
      <c r="C654">
        <v>209</v>
      </c>
      <c r="D654" t="str">
        <f>VLOOKUP($B654,TablaSala[[Número de Orden]:[Cobro de la Orden]],2,FALSE)</f>
        <v>Sí</v>
      </c>
      <c r="E654" s="41">
        <v>651</v>
      </c>
      <c r="F654">
        <v>20.27</v>
      </c>
      <c r="H654" s="5">
        <v>651</v>
      </c>
      <c r="I654" s="12">
        <f t="shared" si="30"/>
        <v>209</v>
      </c>
      <c r="J654" s="6">
        <f t="shared" si="31"/>
        <v>20.27</v>
      </c>
      <c r="K654" s="12">
        <f t="shared" si="32"/>
        <v>229.27</v>
      </c>
    </row>
    <row r="655" spans="2:11">
      <c r="B655" s="41">
        <v>652</v>
      </c>
      <c r="C655">
        <v>170</v>
      </c>
      <c r="D655" t="str">
        <f>VLOOKUP($B655,TablaSala[[Número de Orden]:[Cobro de la Orden]],2,FALSE)</f>
        <v>Sí</v>
      </c>
      <c r="E655" s="41">
        <v>652</v>
      </c>
      <c r="F655">
        <v>23.26</v>
      </c>
      <c r="H655" s="5">
        <v>652</v>
      </c>
      <c r="I655" s="12">
        <f t="shared" si="30"/>
        <v>170</v>
      </c>
      <c r="J655" s="6">
        <f t="shared" si="31"/>
        <v>23.26</v>
      </c>
      <c r="K655" s="12">
        <f t="shared" si="32"/>
        <v>193.26</v>
      </c>
    </row>
    <row r="656" spans="2:11">
      <c r="B656" s="41">
        <v>653</v>
      </c>
      <c r="C656">
        <v>0</v>
      </c>
      <c r="D656" t="str">
        <f>VLOOKUP($B656,TablaSala[[Número de Orden]:[Cobro de la Orden]],2,FALSE)</f>
        <v>No</v>
      </c>
      <c r="E656" s="41">
        <v>653</v>
      </c>
      <c r="F656">
        <v>34.33</v>
      </c>
      <c r="H656" s="5">
        <v>653</v>
      </c>
      <c r="I656" s="12">
        <f t="shared" si="30"/>
        <v>0</v>
      </c>
      <c r="J656" s="6">
        <f t="shared" si="31"/>
        <v>34.33</v>
      </c>
      <c r="K656" s="12">
        <f t="shared" si="32"/>
        <v>0</v>
      </c>
    </row>
    <row r="657" spans="2:11">
      <c r="B657" s="41">
        <v>654</v>
      </c>
      <c r="C657">
        <v>42</v>
      </c>
      <c r="D657" t="str">
        <f>VLOOKUP($B657,TablaSala[[Número de Orden]:[Cobro de la Orden]],2,FALSE)</f>
        <v>Sí</v>
      </c>
      <c r="E657" s="41">
        <v>654</v>
      </c>
      <c r="F657">
        <v>23.98</v>
      </c>
      <c r="H657" s="5">
        <v>654</v>
      </c>
      <c r="I657" s="12">
        <f t="shared" si="30"/>
        <v>42</v>
      </c>
      <c r="J657" s="6">
        <f t="shared" si="31"/>
        <v>23.98</v>
      </c>
      <c r="K657" s="12">
        <f t="shared" si="32"/>
        <v>65.98</v>
      </c>
    </row>
    <row r="658" spans="2:11">
      <c r="B658" s="41">
        <v>655</v>
      </c>
      <c r="C658">
        <v>93</v>
      </c>
      <c r="D658" t="str">
        <f>VLOOKUP($B658,TablaSala[[Número de Orden]:[Cobro de la Orden]],2,FALSE)</f>
        <v>Sí</v>
      </c>
      <c r="E658" s="41">
        <v>655</v>
      </c>
      <c r="F658">
        <v>21.7</v>
      </c>
      <c r="H658" s="5">
        <v>655</v>
      </c>
      <c r="I658" s="12">
        <f t="shared" si="30"/>
        <v>93</v>
      </c>
      <c r="J658" s="6">
        <f t="shared" si="31"/>
        <v>21.7</v>
      </c>
      <c r="K658" s="12">
        <f t="shared" si="32"/>
        <v>114.7</v>
      </c>
    </row>
    <row r="659" spans="2:11">
      <c r="B659" s="41">
        <v>656</v>
      </c>
      <c r="C659">
        <v>157</v>
      </c>
      <c r="D659" t="str">
        <f>VLOOKUP($B659,TablaSala[[Número de Orden]:[Cobro de la Orden]],2,FALSE)</f>
        <v>Sí</v>
      </c>
      <c r="E659" s="41">
        <v>656</v>
      </c>
      <c r="F659">
        <v>31.23</v>
      </c>
      <c r="H659" s="5">
        <v>656</v>
      </c>
      <c r="I659" s="12">
        <f t="shared" si="30"/>
        <v>157</v>
      </c>
      <c r="J659" s="6">
        <f t="shared" si="31"/>
        <v>31.23</v>
      </c>
      <c r="K659" s="12">
        <f t="shared" si="32"/>
        <v>188.23</v>
      </c>
    </row>
    <row r="660" spans="2:11">
      <c r="B660" s="41">
        <v>657</v>
      </c>
      <c r="C660">
        <v>196</v>
      </c>
      <c r="D660" t="str">
        <f>VLOOKUP($B660,TablaSala[[Número de Orden]:[Cobro de la Orden]],2,FALSE)</f>
        <v>Sí</v>
      </c>
      <c r="E660" s="41">
        <v>657</v>
      </c>
      <c r="F660">
        <v>44.2</v>
      </c>
      <c r="H660" s="5">
        <v>657</v>
      </c>
      <c r="I660" s="12">
        <f t="shared" si="30"/>
        <v>196</v>
      </c>
      <c r="J660" s="6">
        <f t="shared" si="31"/>
        <v>44.2</v>
      </c>
      <c r="K660" s="12">
        <f t="shared" si="32"/>
        <v>240.2</v>
      </c>
    </row>
    <row r="661" spans="2:11">
      <c r="B661" s="41">
        <v>658</v>
      </c>
      <c r="C661">
        <v>86</v>
      </c>
      <c r="D661" t="str">
        <f>VLOOKUP($B661,TablaSala[[Número de Orden]:[Cobro de la Orden]],2,FALSE)</f>
        <v>Sí</v>
      </c>
      <c r="E661" s="41">
        <v>658</v>
      </c>
      <c r="F661">
        <v>31.27</v>
      </c>
      <c r="H661" s="5">
        <v>658</v>
      </c>
      <c r="I661" s="12">
        <f t="shared" si="30"/>
        <v>86</v>
      </c>
      <c r="J661" s="6">
        <f t="shared" si="31"/>
        <v>31.27</v>
      </c>
      <c r="K661" s="12">
        <f t="shared" si="32"/>
        <v>117.27</v>
      </c>
    </row>
    <row r="662" spans="2:11">
      <c r="B662" s="41">
        <v>659</v>
      </c>
      <c r="C662">
        <v>87</v>
      </c>
      <c r="D662" t="str">
        <f>VLOOKUP($B662,TablaSala[[Número de Orden]:[Cobro de la Orden]],2,FALSE)</f>
        <v>Sí</v>
      </c>
      <c r="E662" s="41">
        <v>659</v>
      </c>
      <c r="F662">
        <v>35.24</v>
      </c>
      <c r="H662" s="5">
        <v>659</v>
      </c>
      <c r="I662" s="12">
        <f t="shared" si="30"/>
        <v>87</v>
      </c>
      <c r="J662" s="6">
        <f t="shared" si="31"/>
        <v>35.24</v>
      </c>
      <c r="K662" s="12">
        <f t="shared" si="32"/>
        <v>122.24000000000001</v>
      </c>
    </row>
    <row r="663" spans="2:11">
      <c r="B663" s="41">
        <v>660</v>
      </c>
      <c r="C663">
        <v>208</v>
      </c>
      <c r="D663" t="str">
        <f>VLOOKUP($B663,TablaSala[[Número de Orden]:[Cobro de la Orden]],2,FALSE)</f>
        <v>Sí</v>
      </c>
      <c r="E663" s="41">
        <v>660</v>
      </c>
      <c r="F663">
        <v>15.91</v>
      </c>
      <c r="H663" s="5">
        <v>660</v>
      </c>
      <c r="I663" s="12">
        <f t="shared" si="30"/>
        <v>208</v>
      </c>
      <c r="J663" s="6">
        <f t="shared" si="31"/>
        <v>15.91</v>
      </c>
      <c r="K663" s="12">
        <f t="shared" si="32"/>
        <v>223.91</v>
      </c>
    </row>
    <row r="664" spans="2:11">
      <c r="B664" s="41">
        <v>661</v>
      </c>
      <c r="C664">
        <v>206</v>
      </c>
      <c r="D664" t="str">
        <f>VLOOKUP($B664,TablaSala[[Número de Orden]:[Cobro de la Orden]],2,FALSE)</f>
        <v>Sí</v>
      </c>
      <c r="E664" s="41">
        <v>661</v>
      </c>
      <c r="F664">
        <v>32.54</v>
      </c>
      <c r="H664" s="5">
        <v>661</v>
      </c>
      <c r="I664" s="12">
        <f t="shared" si="30"/>
        <v>206</v>
      </c>
      <c r="J664" s="6">
        <f t="shared" si="31"/>
        <v>32.54</v>
      </c>
      <c r="K664" s="12">
        <f t="shared" si="32"/>
        <v>238.54</v>
      </c>
    </row>
    <row r="665" spans="2:11">
      <c r="B665" s="41">
        <v>662</v>
      </c>
      <c r="C665">
        <v>133</v>
      </c>
      <c r="D665" t="str">
        <f>VLOOKUP($B665,TablaSala[[Número de Orden]:[Cobro de la Orden]],2,FALSE)</f>
        <v>Sí</v>
      </c>
      <c r="E665" s="41">
        <v>662</v>
      </c>
      <c r="F665">
        <v>11.64</v>
      </c>
      <c r="H665" s="5">
        <v>662</v>
      </c>
      <c r="I665" s="12">
        <f t="shared" si="30"/>
        <v>133</v>
      </c>
      <c r="J665" s="6">
        <f t="shared" si="31"/>
        <v>11.64</v>
      </c>
      <c r="K665" s="12">
        <f t="shared" si="32"/>
        <v>144.63999999999999</v>
      </c>
    </row>
    <row r="666" spans="2:11">
      <c r="B666" s="41">
        <v>663</v>
      </c>
      <c r="C666">
        <v>114</v>
      </c>
      <c r="D666" t="str">
        <f>VLOOKUP($B666,TablaSala[[Número de Orden]:[Cobro de la Orden]],2,FALSE)</f>
        <v>Sí</v>
      </c>
      <c r="E666" s="41">
        <v>663</v>
      </c>
      <c r="F666">
        <v>41.8</v>
      </c>
      <c r="H666" s="5">
        <v>663</v>
      </c>
      <c r="I666" s="12">
        <f t="shared" si="30"/>
        <v>114</v>
      </c>
      <c r="J666" s="6">
        <f t="shared" si="31"/>
        <v>41.8</v>
      </c>
      <c r="K666" s="12">
        <f t="shared" si="32"/>
        <v>155.80000000000001</v>
      </c>
    </row>
    <row r="667" spans="2:11">
      <c r="B667" s="41">
        <v>664</v>
      </c>
      <c r="C667">
        <v>122</v>
      </c>
      <c r="D667" t="str">
        <f>VLOOKUP($B667,TablaSala[[Número de Orden]:[Cobro de la Orden]],2,FALSE)</f>
        <v>Sí</v>
      </c>
      <c r="E667" s="41">
        <v>664</v>
      </c>
      <c r="F667">
        <v>31.27</v>
      </c>
      <c r="H667" s="5">
        <v>664</v>
      </c>
      <c r="I667" s="12">
        <f t="shared" si="30"/>
        <v>122</v>
      </c>
      <c r="J667" s="6">
        <f t="shared" si="31"/>
        <v>31.27</v>
      </c>
      <c r="K667" s="12">
        <f t="shared" si="32"/>
        <v>153.27000000000001</v>
      </c>
    </row>
    <row r="668" spans="2:11">
      <c r="B668" s="41">
        <v>665</v>
      </c>
      <c r="C668">
        <v>129</v>
      </c>
      <c r="D668" t="str">
        <f>VLOOKUP($B668,TablaSala[[Número de Orden]:[Cobro de la Orden]],2,FALSE)</f>
        <v>Sí</v>
      </c>
      <c r="E668" s="41">
        <v>665</v>
      </c>
      <c r="F668">
        <v>25.32</v>
      </c>
      <c r="H668" s="5">
        <v>665</v>
      </c>
      <c r="I668" s="12">
        <f t="shared" si="30"/>
        <v>129</v>
      </c>
      <c r="J668" s="6">
        <f t="shared" si="31"/>
        <v>25.32</v>
      </c>
      <c r="K668" s="12">
        <f t="shared" si="32"/>
        <v>154.32</v>
      </c>
    </row>
    <row r="669" spans="2:11">
      <c r="B669" s="41">
        <v>666</v>
      </c>
      <c r="C669">
        <v>40</v>
      </c>
      <c r="D669" t="str">
        <f>VLOOKUP($B669,TablaSala[[Número de Orden]:[Cobro de la Orden]],2,FALSE)</f>
        <v>Sí</v>
      </c>
      <c r="E669" s="41">
        <v>666</v>
      </c>
      <c r="F669">
        <v>11.86</v>
      </c>
      <c r="H669" s="5">
        <v>666</v>
      </c>
      <c r="I669" s="12">
        <f t="shared" si="30"/>
        <v>40</v>
      </c>
      <c r="J669" s="6">
        <f t="shared" si="31"/>
        <v>11.86</v>
      </c>
      <c r="K669" s="12">
        <f t="shared" si="32"/>
        <v>51.86</v>
      </c>
    </row>
    <row r="670" spans="2:11">
      <c r="B670" s="41">
        <v>667</v>
      </c>
      <c r="C670">
        <v>36</v>
      </c>
      <c r="D670" t="str">
        <f>VLOOKUP($B670,TablaSala[[Número de Orden]:[Cobro de la Orden]],2,FALSE)</f>
        <v>Sí</v>
      </c>
      <c r="E670" s="41">
        <v>667</v>
      </c>
      <c r="F670">
        <v>20.49</v>
      </c>
      <c r="H670" s="5">
        <v>667</v>
      </c>
      <c r="I670" s="12">
        <f t="shared" si="30"/>
        <v>36</v>
      </c>
      <c r="J670" s="6">
        <f t="shared" si="31"/>
        <v>20.49</v>
      </c>
      <c r="K670" s="12">
        <f t="shared" si="32"/>
        <v>56.489999999999995</v>
      </c>
    </row>
    <row r="671" spans="2:11">
      <c r="B671" s="41">
        <v>668</v>
      </c>
      <c r="C671">
        <v>201</v>
      </c>
      <c r="D671" t="str">
        <f>VLOOKUP($B671,TablaSala[[Número de Orden]:[Cobro de la Orden]],2,FALSE)</f>
        <v>Sí</v>
      </c>
      <c r="E671" s="41">
        <v>668</v>
      </c>
      <c r="F671">
        <v>18.61</v>
      </c>
      <c r="H671" s="5">
        <v>668</v>
      </c>
      <c r="I671" s="12">
        <f t="shared" si="30"/>
        <v>201</v>
      </c>
      <c r="J671" s="6">
        <f t="shared" si="31"/>
        <v>18.61</v>
      </c>
      <c r="K671" s="12">
        <f t="shared" si="32"/>
        <v>219.61</v>
      </c>
    </row>
    <row r="672" spans="2:11">
      <c r="B672" s="41">
        <v>669</v>
      </c>
      <c r="C672">
        <v>181</v>
      </c>
      <c r="D672" t="str">
        <f>VLOOKUP($B672,TablaSala[[Número de Orden]:[Cobro de la Orden]],2,FALSE)</f>
        <v>Sí</v>
      </c>
      <c r="E672" s="41">
        <v>669</v>
      </c>
      <c r="F672">
        <v>10.68</v>
      </c>
      <c r="H672" s="5">
        <v>669</v>
      </c>
      <c r="I672" s="12">
        <f t="shared" si="30"/>
        <v>181</v>
      </c>
      <c r="J672" s="6">
        <f t="shared" si="31"/>
        <v>10.68</v>
      </c>
      <c r="K672" s="12">
        <f t="shared" si="32"/>
        <v>191.68</v>
      </c>
    </row>
    <row r="673" spans="2:11">
      <c r="B673" s="41">
        <v>670</v>
      </c>
      <c r="C673">
        <v>94</v>
      </c>
      <c r="D673" t="str">
        <f>VLOOKUP($B673,TablaSala[[Número de Orden]:[Cobro de la Orden]],2,FALSE)</f>
        <v>Sí</v>
      </c>
      <c r="E673" s="41">
        <v>670</v>
      </c>
      <c r="F673">
        <v>37.93</v>
      </c>
      <c r="H673" s="5">
        <v>670</v>
      </c>
      <c r="I673" s="12">
        <f t="shared" si="30"/>
        <v>94</v>
      </c>
      <c r="J673" s="6">
        <f t="shared" si="31"/>
        <v>37.93</v>
      </c>
      <c r="K673" s="12">
        <f t="shared" si="32"/>
        <v>131.93</v>
      </c>
    </row>
    <row r="674" spans="2:11">
      <c r="B674" s="41">
        <v>671</v>
      </c>
      <c r="C674">
        <v>0</v>
      </c>
      <c r="D674" t="str">
        <f>VLOOKUP($B674,TablaSala[[Número de Orden]:[Cobro de la Orden]],2,FALSE)</f>
        <v>No</v>
      </c>
      <c r="E674" s="41">
        <v>671</v>
      </c>
      <c r="F674">
        <v>32.200000000000003</v>
      </c>
      <c r="H674" s="5">
        <v>671</v>
      </c>
      <c r="I674" s="12">
        <f t="shared" si="30"/>
        <v>0</v>
      </c>
      <c r="J674" s="6">
        <f t="shared" si="31"/>
        <v>32.200000000000003</v>
      </c>
      <c r="K674" s="12">
        <f t="shared" si="32"/>
        <v>0</v>
      </c>
    </row>
    <row r="675" spans="2:11">
      <c r="B675" s="41">
        <v>672</v>
      </c>
      <c r="C675">
        <v>157</v>
      </c>
      <c r="D675" t="str">
        <f>VLOOKUP($B675,TablaSala[[Número de Orden]:[Cobro de la Orden]],2,FALSE)</f>
        <v>Sí</v>
      </c>
      <c r="E675" s="41">
        <v>672</v>
      </c>
      <c r="F675">
        <v>29.19</v>
      </c>
      <c r="H675" s="5">
        <v>672</v>
      </c>
      <c r="I675" s="12">
        <f t="shared" si="30"/>
        <v>157</v>
      </c>
      <c r="J675" s="6">
        <f t="shared" si="31"/>
        <v>29.19</v>
      </c>
      <c r="K675" s="12">
        <f t="shared" si="32"/>
        <v>186.19</v>
      </c>
    </row>
    <row r="676" spans="2:11">
      <c r="B676" s="41">
        <v>673</v>
      </c>
      <c r="C676">
        <v>265</v>
      </c>
      <c r="D676" t="str">
        <f>VLOOKUP($B676,TablaSala[[Número de Orden]:[Cobro de la Orden]],2,FALSE)</f>
        <v>Sí</v>
      </c>
      <c r="E676" s="41">
        <v>673</v>
      </c>
      <c r="F676">
        <v>36.5</v>
      </c>
      <c r="H676" s="5">
        <v>673</v>
      </c>
      <c r="I676" s="12">
        <f t="shared" si="30"/>
        <v>265</v>
      </c>
      <c r="J676" s="6">
        <f t="shared" si="31"/>
        <v>36.5</v>
      </c>
      <c r="K676" s="12">
        <f t="shared" si="32"/>
        <v>301.5</v>
      </c>
    </row>
    <row r="677" spans="2:11">
      <c r="B677" s="41">
        <v>674</v>
      </c>
      <c r="C677">
        <v>207</v>
      </c>
      <c r="D677" t="str">
        <f>VLOOKUP($B677,TablaSala[[Número de Orden]:[Cobro de la Orden]],2,FALSE)</f>
        <v>Sí</v>
      </c>
      <c r="E677" s="41">
        <v>674</v>
      </c>
      <c r="F677">
        <v>41.29</v>
      </c>
      <c r="H677" s="5">
        <v>674</v>
      </c>
      <c r="I677" s="12">
        <f t="shared" si="30"/>
        <v>207</v>
      </c>
      <c r="J677" s="6">
        <f t="shared" si="31"/>
        <v>41.29</v>
      </c>
      <c r="K677" s="12">
        <f t="shared" si="32"/>
        <v>248.29</v>
      </c>
    </row>
    <row r="678" spans="2:11">
      <c r="B678" s="41">
        <v>675</v>
      </c>
      <c r="C678">
        <v>193</v>
      </c>
      <c r="D678" t="str">
        <f>VLOOKUP($B678,TablaSala[[Número de Orden]:[Cobro de la Orden]],2,FALSE)</f>
        <v>Sí</v>
      </c>
      <c r="E678" s="41">
        <v>675</v>
      </c>
      <c r="F678">
        <v>30.74</v>
      </c>
      <c r="H678" s="5">
        <v>675</v>
      </c>
      <c r="I678" s="12">
        <f t="shared" si="30"/>
        <v>193</v>
      </c>
      <c r="J678" s="6">
        <f t="shared" si="31"/>
        <v>30.74</v>
      </c>
      <c r="K678" s="12">
        <f t="shared" si="32"/>
        <v>223.74</v>
      </c>
    </row>
    <row r="679" spans="2:11">
      <c r="B679" s="41">
        <v>676</v>
      </c>
      <c r="C679">
        <v>124</v>
      </c>
      <c r="D679" t="str">
        <f>VLOOKUP($B679,TablaSala[[Número de Orden]:[Cobro de la Orden]],2,FALSE)</f>
        <v>Sí</v>
      </c>
      <c r="E679" s="41">
        <v>676</v>
      </c>
      <c r="F679">
        <v>41.6</v>
      </c>
      <c r="H679" s="5">
        <v>676</v>
      </c>
      <c r="I679" s="12">
        <f t="shared" si="30"/>
        <v>124</v>
      </c>
      <c r="J679" s="6">
        <f t="shared" si="31"/>
        <v>41.6</v>
      </c>
      <c r="K679" s="12">
        <f t="shared" si="32"/>
        <v>165.6</v>
      </c>
    </row>
    <row r="680" spans="2:11">
      <c r="B680" s="41">
        <v>677</v>
      </c>
      <c r="C680">
        <v>0</v>
      </c>
      <c r="D680" t="str">
        <f>VLOOKUP($B680,TablaSala[[Número de Orden]:[Cobro de la Orden]],2,FALSE)</f>
        <v>No</v>
      </c>
      <c r="E680" s="41">
        <v>677</v>
      </c>
      <c r="F680">
        <v>12.57</v>
      </c>
      <c r="H680" s="5">
        <v>677</v>
      </c>
      <c r="I680" s="12">
        <f t="shared" si="30"/>
        <v>0</v>
      </c>
      <c r="J680" s="6">
        <f t="shared" si="31"/>
        <v>12.57</v>
      </c>
      <c r="K680" s="12">
        <f t="shared" si="32"/>
        <v>0</v>
      </c>
    </row>
    <row r="681" spans="2:11">
      <c r="B681" s="41">
        <v>678</v>
      </c>
      <c r="C681">
        <v>204</v>
      </c>
      <c r="D681" t="str">
        <f>VLOOKUP($B681,TablaSala[[Número de Orden]:[Cobro de la Orden]],2,FALSE)</f>
        <v>Sí</v>
      </c>
      <c r="E681" s="41">
        <v>678</v>
      </c>
      <c r="F681">
        <v>26.76</v>
      </c>
      <c r="H681" s="5">
        <v>678</v>
      </c>
      <c r="I681" s="12">
        <f t="shared" si="30"/>
        <v>204</v>
      </c>
      <c r="J681" s="6">
        <f t="shared" si="31"/>
        <v>26.76</v>
      </c>
      <c r="K681" s="12">
        <f t="shared" si="32"/>
        <v>230.76</v>
      </c>
    </row>
    <row r="682" spans="2:11">
      <c r="B682" s="41">
        <v>679</v>
      </c>
      <c r="C682">
        <v>199</v>
      </c>
      <c r="D682" t="str">
        <f>VLOOKUP($B682,TablaSala[[Número de Orden]:[Cobro de la Orden]],2,FALSE)</f>
        <v>Sí</v>
      </c>
      <c r="E682" s="41">
        <v>679</v>
      </c>
      <c r="F682">
        <v>36.43</v>
      </c>
      <c r="H682" s="5">
        <v>679</v>
      </c>
      <c r="I682" s="12">
        <f t="shared" si="30"/>
        <v>199</v>
      </c>
      <c r="J682" s="6">
        <f t="shared" si="31"/>
        <v>36.43</v>
      </c>
      <c r="K682" s="12">
        <f t="shared" si="32"/>
        <v>235.43</v>
      </c>
    </row>
    <row r="683" spans="2:11">
      <c r="B683" s="41">
        <v>680</v>
      </c>
      <c r="C683">
        <v>162</v>
      </c>
      <c r="D683" t="str">
        <f>VLOOKUP($B683,TablaSala[[Número de Orden]:[Cobro de la Orden]],2,FALSE)</f>
        <v>Sí</v>
      </c>
      <c r="E683" s="41">
        <v>680</v>
      </c>
      <c r="F683">
        <v>12.06</v>
      </c>
      <c r="H683" s="5">
        <v>680</v>
      </c>
      <c r="I683" s="12">
        <f t="shared" si="30"/>
        <v>162</v>
      </c>
      <c r="J683" s="6">
        <f t="shared" si="31"/>
        <v>12.06</v>
      </c>
      <c r="K683" s="12">
        <f t="shared" si="32"/>
        <v>174.06</v>
      </c>
    </row>
    <row r="684" spans="2:11">
      <c r="B684" s="41">
        <v>681</v>
      </c>
      <c r="C684">
        <v>75</v>
      </c>
      <c r="D684" t="str">
        <f>VLOOKUP($B684,TablaSala[[Número de Orden]:[Cobro de la Orden]],2,FALSE)</f>
        <v>Sí</v>
      </c>
      <c r="E684" s="41">
        <v>681</v>
      </c>
      <c r="F684">
        <v>37.07</v>
      </c>
      <c r="H684" s="5">
        <v>681</v>
      </c>
      <c r="I684" s="12">
        <f t="shared" si="30"/>
        <v>75</v>
      </c>
      <c r="J684" s="6">
        <f t="shared" si="31"/>
        <v>37.07</v>
      </c>
      <c r="K684" s="12">
        <f t="shared" si="32"/>
        <v>112.07</v>
      </c>
    </row>
    <row r="685" spans="2:11">
      <c r="B685" s="41">
        <v>682</v>
      </c>
      <c r="C685">
        <v>23</v>
      </c>
      <c r="D685" t="str">
        <f>VLOOKUP($B685,TablaSala[[Número de Orden]:[Cobro de la Orden]],2,FALSE)</f>
        <v>Sí</v>
      </c>
      <c r="E685" s="41">
        <v>682</v>
      </c>
      <c r="F685">
        <v>21.04</v>
      </c>
      <c r="H685" s="5">
        <v>682</v>
      </c>
      <c r="I685" s="12">
        <f t="shared" si="30"/>
        <v>23</v>
      </c>
      <c r="J685" s="6">
        <f t="shared" si="31"/>
        <v>21.04</v>
      </c>
      <c r="K685" s="12">
        <f t="shared" si="32"/>
        <v>44.04</v>
      </c>
    </row>
    <row r="686" spans="2:11">
      <c r="B686" s="41">
        <v>683</v>
      </c>
      <c r="C686">
        <v>164</v>
      </c>
      <c r="D686" t="str">
        <f>VLOOKUP($B686,TablaSala[[Número de Orden]:[Cobro de la Orden]],2,FALSE)</f>
        <v>Sí</v>
      </c>
      <c r="E686" s="41">
        <v>683</v>
      </c>
      <c r="F686">
        <v>40.42</v>
      </c>
      <c r="H686" s="5">
        <v>683</v>
      </c>
      <c r="I686" s="12">
        <f t="shared" si="30"/>
        <v>164</v>
      </c>
      <c r="J686" s="6">
        <f t="shared" si="31"/>
        <v>40.42</v>
      </c>
      <c r="K686" s="12">
        <f t="shared" si="32"/>
        <v>204.42000000000002</v>
      </c>
    </row>
    <row r="687" spans="2:11">
      <c r="B687" s="41">
        <v>684</v>
      </c>
      <c r="C687">
        <v>0</v>
      </c>
      <c r="D687" t="str">
        <f>VLOOKUP($B687,TablaSala[[Número de Orden]:[Cobro de la Orden]],2,FALSE)</f>
        <v>No</v>
      </c>
      <c r="E687" s="41">
        <v>684</v>
      </c>
      <c r="F687">
        <v>48.15</v>
      </c>
      <c r="H687" s="5">
        <v>684</v>
      </c>
      <c r="I687" s="12">
        <f t="shared" si="30"/>
        <v>0</v>
      </c>
      <c r="J687" s="6">
        <f t="shared" si="31"/>
        <v>48.15</v>
      </c>
      <c r="K687" s="12">
        <f t="shared" si="32"/>
        <v>0</v>
      </c>
    </row>
    <row r="688" spans="2:11">
      <c r="B688" s="41">
        <v>685</v>
      </c>
      <c r="C688">
        <v>54</v>
      </c>
      <c r="D688" t="str">
        <f>VLOOKUP($B688,TablaSala[[Número de Orden]:[Cobro de la Orden]],2,FALSE)</f>
        <v>Sí</v>
      </c>
      <c r="E688" s="41">
        <v>685</v>
      </c>
      <c r="F688">
        <v>19.89</v>
      </c>
      <c r="H688" s="5">
        <v>685</v>
      </c>
      <c r="I688" s="12">
        <f t="shared" si="30"/>
        <v>54</v>
      </c>
      <c r="J688" s="6">
        <f t="shared" si="31"/>
        <v>19.89</v>
      </c>
      <c r="K688" s="12">
        <f t="shared" si="32"/>
        <v>73.89</v>
      </c>
    </row>
    <row r="689" spans="2:11">
      <c r="B689" s="41">
        <v>686</v>
      </c>
      <c r="C689">
        <v>102</v>
      </c>
      <c r="D689" t="str">
        <f>VLOOKUP($B689,TablaSala[[Número de Orden]:[Cobro de la Orden]],2,FALSE)</f>
        <v>Sí</v>
      </c>
      <c r="E689" s="41">
        <v>686</v>
      </c>
      <c r="F689">
        <v>15.83</v>
      </c>
      <c r="H689" s="5">
        <v>686</v>
      </c>
      <c r="I689" s="12">
        <f t="shared" si="30"/>
        <v>102</v>
      </c>
      <c r="J689" s="6">
        <f t="shared" si="31"/>
        <v>15.83</v>
      </c>
      <c r="K689" s="12">
        <f t="shared" si="32"/>
        <v>117.83</v>
      </c>
    </row>
    <row r="690" spans="2:11">
      <c r="B690" s="41">
        <v>687</v>
      </c>
      <c r="C690">
        <v>72</v>
      </c>
      <c r="D690" t="str">
        <f>VLOOKUP($B690,TablaSala[[Número de Orden]:[Cobro de la Orden]],2,FALSE)</f>
        <v>Sí</v>
      </c>
      <c r="E690" s="41">
        <v>687</v>
      </c>
      <c r="F690">
        <v>10.53</v>
      </c>
      <c r="H690" s="5">
        <v>687</v>
      </c>
      <c r="I690" s="12">
        <f t="shared" si="30"/>
        <v>72</v>
      </c>
      <c r="J690" s="6">
        <f t="shared" si="31"/>
        <v>10.53</v>
      </c>
      <c r="K690" s="12">
        <f t="shared" si="32"/>
        <v>82.53</v>
      </c>
    </row>
    <row r="691" spans="2:11">
      <c r="B691" s="41">
        <v>688</v>
      </c>
      <c r="C691">
        <v>29</v>
      </c>
      <c r="D691" t="str">
        <f>VLOOKUP($B691,TablaSala[[Número de Orden]:[Cobro de la Orden]],2,FALSE)</f>
        <v>Sí</v>
      </c>
      <c r="E691" s="41">
        <v>688</v>
      </c>
      <c r="F691">
        <v>48.7</v>
      </c>
      <c r="H691" s="5">
        <v>688</v>
      </c>
      <c r="I691" s="12">
        <f t="shared" si="30"/>
        <v>29</v>
      </c>
      <c r="J691" s="6">
        <f t="shared" si="31"/>
        <v>48.7</v>
      </c>
      <c r="K691" s="12">
        <f t="shared" si="32"/>
        <v>77.7</v>
      </c>
    </row>
    <row r="692" spans="2:11">
      <c r="B692" s="41">
        <v>689</v>
      </c>
      <c r="C692">
        <v>165</v>
      </c>
      <c r="D692" t="str">
        <f>VLOOKUP($B692,TablaSala[[Número de Orden]:[Cobro de la Orden]],2,FALSE)</f>
        <v>Sí</v>
      </c>
      <c r="E692" s="41">
        <v>689</v>
      </c>
      <c r="F692">
        <v>10.25</v>
      </c>
      <c r="H692" s="5">
        <v>689</v>
      </c>
      <c r="I692" s="12">
        <f t="shared" si="30"/>
        <v>165</v>
      </c>
      <c r="J692" s="6">
        <f t="shared" si="31"/>
        <v>10.25</v>
      </c>
      <c r="K692" s="12">
        <f t="shared" si="32"/>
        <v>175.25</v>
      </c>
    </row>
    <row r="693" spans="2:11">
      <c r="B693" s="41">
        <v>690</v>
      </c>
      <c r="C693">
        <v>191</v>
      </c>
      <c r="D693" t="str">
        <f>VLOOKUP($B693,TablaSala[[Número de Orden]:[Cobro de la Orden]],2,FALSE)</f>
        <v>Sí</v>
      </c>
      <c r="E693" s="41">
        <v>690</v>
      </c>
      <c r="F693">
        <v>37.22</v>
      </c>
      <c r="H693" s="5">
        <v>690</v>
      </c>
      <c r="I693" s="12">
        <f t="shared" si="30"/>
        <v>191</v>
      </c>
      <c r="J693" s="6">
        <f t="shared" si="31"/>
        <v>37.22</v>
      </c>
      <c r="K693" s="12">
        <f t="shared" si="32"/>
        <v>228.22</v>
      </c>
    </row>
    <row r="694" spans="2:11">
      <c r="B694" s="41">
        <v>691</v>
      </c>
      <c r="C694">
        <v>66</v>
      </c>
      <c r="D694" t="str">
        <f>VLOOKUP($B694,TablaSala[[Número de Orden]:[Cobro de la Orden]],2,FALSE)</f>
        <v>Sí</v>
      </c>
      <c r="E694" s="41">
        <v>691</v>
      </c>
      <c r="F694">
        <v>13.9</v>
      </c>
      <c r="H694" s="5">
        <v>691</v>
      </c>
      <c r="I694" s="12">
        <f t="shared" si="30"/>
        <v>66</v>
      </c>
      <c r="J694" s="6">
        <f t="shared" si="31"/>
        <v>13.9</v>
      </c>
      <c r="K694" s="12">
        <f t="shared" si="32"/>
        <v>79.900000000000006</v>
      </c>
    </row>
    <row r="695" spans="2:11">
      <c r="B695" s="41">
        <v>692</v>
      </c>
      <c r="C695">
        <v>173</v>
      </c>
      <c r="D695" t="str">
        <f>VLOOKUP($B695,TablaSala[[Número de Orden]:[Cobro de la Orden]],2,FALSE)</f>
        <v>Sí</v>
      </c>
      <c r="E695" s="41">
        <v>692</v>
      </c>
      <c r="F695">
        <v>25.92</v>
      </c>
      <c r="H695" s="5">
        <v>692</v>
      </c>
      <c r="I695" s="12">
        <f t="shared" si="30"/>
        <v>173</v>
      </c>
      <c r="J695" s="6">
        <f t="shared" si="31"/>
        <v>25.92</v>
      </c>
      <c r="K695" s="12">
        <f t="shared" si="32"/>
        <v>198.92000000000002</v>
      </c>
    </row>
    <row r="696" spans="2:11">
      <c r="B696" s="41">
        <v>693</v>
      </c>
      <c r="C696">
        <v>78</v>
      </c>
      <c r="D696" t="str">
        <f>VLOOKUP($B696,TablaSala[[Número de Orden]:[Cobro de la Orden]],2,FALSE)</f>
        <v>Sí</v>
      </c>
      <c r="E696" s="41">
        <v>693</v>
      </c>
      <c r="F696">
        <v>28.31</v>
      </c>
      <c r="H696" s="5">
        <v>693</v>
      </c>
      <c r="I696" s="12">
        <f t="shared" si="30"/>
        <v>78</v>
      </c>
      <c r="J696" s="6">
        <f t="shared" si="31"/>
        <v>28.31</v>
      </c>
      <c r="K696" s="12">
        <f t="shared" si="32"/>
        <v>106.31</v>
      </c>
    </row>
    <row r="697" spans="2:11">
      <c r="B697" s="41">
        <v>694</v>
      </c>
      <c r="C697">
        <v>157</v>
      </c>
      <c r="D697" t="str">
        <f>VLOOKUP($B697,TablaSala[[Número de Orden]:[Cobro de la Orden]],2,FALSE)</f>
        <v>Sí</v>
      </c>
      <c r="E697" s="41">
        <v>694</v>
      </c>
      <c r="F697">
        <v>23.66</v>
      </c>
      <c r="H697" s="5">
        <v>694</v>
      </c>
      <c r="I697" s="12">
        <f t="shared" si="30"/>
        <v>157</v>
      </c>
      <c r="J697" s="6">
        <f t="shared" si="31"/>
        <v>23.66</v>
      </c>
      <c r="K697" s="12">
        <f t="shared" si="32"/>
        <v>180.66</v>
      </c>
    </row>
    <row r="698" spans="2:11">
      <c r="B698" s="41">
        <v>695</v>
      </c>
      <c r="C698">
        <v>116</v>
      </c>
      <c r="D698" t="str">
        <f>VLOOKUP($B698,TablaSala[[Número de Orden]:[Cobro de la Orden]],2,FALSE)</f>
        <v>Sí</v>
      </c>
      <c r="E698" s="41">
        <v>695</v>
      </c>
      <c r="F698">
        <v>18.23</v>
      </c>
      <c r="H698" s="5">
        <v>695</v>
      </c>
      <c r="I698" s="12">
        <f t="shared" si="30"/>
        <v>116</v>
      </c>
      <c r="J698" s="6">
        <f t="shared" si="31"/>
        <v>18.23</v>
      </c>
      <c r="K698" s="12">
        <f t="shared" si="32"/>
        <v>134.22999999999999</v>
      </c>
    </row>
    <row r="699" spans="2:11">
      <c r="B699" s="41">
        <v>696</v>
      </c>
      <c r="C699">
        <v>46</v>
      </c>
      <c r="D699" t="str">
        <f>VLOOKUP($B699,TablaSala[[Número de Orden]:[Cobro de la Orden]],2,FALSE)</f>
        <v>Sí</v>
      </c>
      <c r="E699" s="41">
        <v>696</v>
      </c>
      <c r="F699">
        <v>18.760000000000002</v>
      </c>
      <c r="H699" s="5">
        <v>696</v>
      </c>
      <c r="I699" s="12">
        <f t="shared" si="30"/>
        <v>46</v>
      </c>
      <c r="J699" s="6">
        <f t="shared" si="31"/>
        <v>18.760000000000002</v>
      </c>
      <c r="K699" s="12">
        <f t="shared" si="32"/>
        <v>64.760000000000005</v>
      </c>
    </row>
    <row r="700" spans="2:11">
      <c r="B700" s="41">
        <v>697</v>
      </c>
      <c r="C700">
        <v>199</v>
      </c>
      <c r="D700" t="str">
        <f>VLOOKUP($B700,TablaSala[[Número de Orden]:[Cobro de la Orden]],2,FALSE)</f>
        <v>Sí</v>
      </c>
      <c r="E700" s="41">
        <v>697</v>
      </c>
      <c r="F700">
        <v>34.35</v>
      </c>
      <c r="H700" s="5">
        <v>697</v>
      </c>
      <c r="I700" s="12">
        <f t="shared" si="30"/>
        <v>199</v>
      </c>
      <c r="J700" s="6">
        <f t="shared" si="31"/>
        <v>34.35</v>
      </c>
      <c r="K700" s="12">
        <f t="shared" si="32"/>
        <v>233.35</v>
      </c>
    </row>
    <row r="701" spans="2:11">
      <c r="B701" s="41">
        <v>698</v>
      </c>
      <c r="C701">
        <v>185</v>
      </c>
      <c r="D701" t="str">
        <f>VLOOKUP($B701,TablaSala[[Número de Orden]:[Cobro de la Orden]],2,FALSE)</f>
        <v>Sí</v>
      </c>
      <c r="E701" s="41">
        <v>698</v>
      </c>
      <c r="F701">
        <v>39.89</v>
      </c>
      <c r="H701" s="5">
        <v>698</v>
      </c>
      <c r="I701" s="12">
        <f t="shared" si="30"/>
        <v>185</v>
      </c>
      <c r="J701" s="6">
        <f t="shared" si="31"/>
        <v>39.89</v>
      </c>
      <c r="K701" s="12">
        <f t="shared" si="32"/>
        <v>224.89</v>
      </c>
    </row>
    <row r="702" spans="2:11">
      <c r="B702" s="41">
        <v>699</v>
      </c>
      <c r="C702">
        <v>58</v>
      </c>
      <c r="D702" t="str">
        <f>VLOOKUP($B702,TablaSala[[Número de Orden]:[Cobro de la Orden]],2,FALSE)</f>
        <v>Sí</v>
      </c>
      <c r="E702" s="41">
        <v>699</v>
      </c>
      <c r="F702">
        <v>38.44</v>
      </c>
      <c r="H702" s="5">
        <v>699</v>
      </c>
      <c r="I702" s="12">
        <f t="shared" si="30"/>
        <v>58</v>
      </c>
      <c r="J702" s="6">
        <f t="shared" si="31"/>
        <v>38.44</v>
      </c>
      <c r="K702" s="12">
        <f t="shared" si="32"/>
        <v>96.44</v>
      </c>
    </row>
    <row r="703" spans="2:11">
      <c r="B703" s="41">
        <v>700</v>
      </c>
      <c r="C703">
        <v>234</v>
      </c>
      <c r="D703" t="str">
        <f>VLOOKUP($B703,TablaSala[[Número de Orden]:[Cobro de la Orden]],2,FALSE)</f>
        <v>Sí</v>
      </c>
      <c r="E703" s="41">
        <v>700</v>
      </c>
      <c r="F703">
        <v>21.66</v>
      </c>
      <c r="H703" s="5">
        <v>700</v>
      </c>
      <c r="I703" s="12">
        <f t="shared" si="30"/>
        <v>234</v>
      </c>
      <c r="J703" s="6">
        <f t="shared" si="31"/>
        <v>21.66</v>
      </c>
      <c r="K703" s="12">
        <f t="shared" si="32"/>
        <v>255.66</v>
      </c>
    </row>
    <row r="704" spans="2:11">
      <c r="B704" s="41">
        <v>701</v>
      </c>
      <c r="C704">
        <v>102</v>
      </c>
      <c r="D704" t="str">
        <f>VLOOKUP($B704,TablaSala[[Número de Orden]:[Cobro de la Orden]],2,FALSE)</f>
        <v>Sí</v>
      </c>
      <c r="E704" s="41">
        <v>701</v>
      </c>
      <c r="F704">
        <v>39.83</v>
      </c>
      <c r="H704" s="5">
        <v>701</v>
      </c>
      <c r="I704" s="12">
        <f t="shared" si="30"/>
        <v>102</v>
      </c>
      <c r="J704" s="6">
        <f t="shared" si="31"/>
        <v>39.83</v>
      </c>
      <c r="K704" s="12">
        <f t="shared" si="32"/>
        <v>141.82999999999998</v>
      </c>
    </row>
    <row r="705" spans="2:11">
      <c r="B705" s="41">
        <v>702</v>
      </c>
      <c r="C705">
        <v>195</v>
      </c>
      <c r="D705" t="str">
        <f>VLOOKUP($B705,TablaSala[[Número de Orden]:[Cobro de la Orden]],2,FALSE)</f>
        <v>Sí</v>
      </c>
      <c r="E705" s="41">
        <v>702</v>
      </c>
      <c r="F705">
        <v>47.07</v>
      </c>
      <c r="H705" s="5">
        <v>702</v>
      </c>
      <c r="I705" s="12">
        <f t="shared" si="30"/>
        <v>195</v>
      </c>
      <c r="J705" s="6">
        <f t="shared" si="31"/>
        <v>47.07</v>
      </c>
      <c r="K705" s="12">
        <f t="shared" si="32"/>
        <v>242.07</v>
      </c>
    </row>
    <row r="706" spans="2:11">
      <c r="B706" s="41">
        <v>703</v>
      </c>
      <c r="C706">
        <v>63</v>
      </c>
      <c r="D706" t="str">
        <f>VLOOKUP($B706,TablaSala[[Número de Orden]:[Cobro de la Orden]],2,FALSE)</f>
        <v>Sí</v>
      </c>
      <c r="E706" s="41">
        <v>703</v>
      </c>
      <c r="F706">
        <v>22.24</v>
      </c>
      <c r="H706" s="5">
        <v>703</v>
      </c>
      <c r="I706" s="12">
        <f t="shared" si="30"/>
        <v>63</v>
      </c>
      <c r="J706" s="6">
        <f t="shared" si="31"/>
        <v>22.24</v>
      </c>
      <c r="K706" s="12">
        <f t="shared" si="32"/>
        <v>85.24</v>
      </c>
    </row>
    <row r="707" spans="2:11">
      <c r="B707" s="41">
        <v>704</v>
      </c>
      <c r="C707">
        <v>18</v>
      </c>
      <c r="D707" t="str">
        <f>VLOOKUP($B707,TablaSala[[Número de Orden]:[Cobro de la Orden]],2,FALSE)</f>
        <v>Sí</v>
      </c>
      <c r="E707" s="41">
        <v>704</v>
      </c>
      <c r="F707">
        <v>33.29</v>
      </c>
      <c r="H707" s="5">
        <v>704</v>
      </c>
      <c r="I707" s="12">
        <f t="shared" si="30"/>
        <v>18</v>
      </c>
      <c r="J707" s="6">
        <f t="shared" si="31"/>
        <v>33.29</v>
      </c>
      <c r="K707" s="12">
        <f t="shared" si="32"/>
        <v>51.29</v>
      </c>
    </row>
    <row r="708" spans="2:11">
      <c r="B708" s="41">
        <v>705</v>
      </c>
      <c r="C708">
        <v>112</v>
      </c>
      <c r="D708" t="str">
        <f>VLOOKUP($B708,TablaSala[[Número de Orden]:[Cobro de la Orden]],2,FALSE)</f>
        <v>Sí</v>
      </c>
      <c r="E708" s="41">
        <v>705</v>
      </c>
      <c r="F708">
        <v>43.07</v>
      </c>
      <c r="H708" s="5">
        <v>705</v>
      </c>
      <c r="I708" s="12">
        <f t="shared" si="30"/>
        <v>112</v>
      </c>
      <c r="J708" s="6">
        <f t="shared" si="31"/>
        <v>43.07</v>
      </c>
      <c r="K708" s="12">
        <f t="shared" si="32"/>
        <v>155.07</v>
      </c>
    </row>
    <row r="709" spans="2:11">
      <c r="B709" s="41">
        <v>706</v>
      </c>
      <c r="C709">
        <v>54</v>
      </c>
      <c r="D709" t="str">
        <f>VLOOKUP($B709,TablaSala[[Número de Orden]:[Cobro de la Orden]],2,FALSE)</f>
        <v>Sí</v>
      </c>
      <c r="E709" s="41">
        <v>706</v>
      </c>
      <c r="F709">
        <v>44.45</v>
      </c>
      <c r="H709" s="5">
        <v>706</v>
      </c>
      <c r="I709" s="12">
        <f t="shared" ref="I709:I770" si="33">VLOOKUP(H709,$B$4:$C$770,2,FALSE)</f>
        <v>54</v>
      </c>
      <c r="J709" s="6">
        <f t="shared" ref="J709:J770" si="34">VLOOKUP(H709,$E$4:$F$770,2,FALSE)</f>
        <v>44.45</v>
      </c>
      <c r="K709" s="12">
        <f t="shared" ref="K709:K770" si="35">IF(D709="Sí",I709+J709,0)</f>
        <v>98.45</v>
      </c>
    </row>
    <row r="710" spans="2:11">
      <c r="B710" s="41">
        <v>707</v>
      </c>
      <c r="C710">
        <v>185</v>
      </c>
      <c r="D710" t="str">
        <f>VLOOKUP($B710,TablaSala[[Número de Orden]:[Cobro de la Orden]],2,FALSE)</f>
        <v>Sí</v>
      </c>
      <c r="E710" s="41">
        <v>707</v>
      </c>
      <c r="F710">
        <v>40.39</v>
      </c>
      <c r="H710" s="5">
        <v>707</v>
      </c>
      <c r="I710" s="12">
        <f t="shared" si="33"/>
        <v>185</v>
      </c>
      <c r="J710" s="6">
        <f t="shared" si="34"/>
        <v>40.39</v>
      </c>
      <c r="K710" s="12">
        <f t="shared" si="35"/>
        <v>225.39</v>
      </c>
    </row>
    <row r="711" spans="2:11">
      <c r="B711" s="41">
        <v>708</v>
      </c>
      <c r="C711">
        <v>54</v>
      </c>
      <c r="D711" t="str">
        <f>VLOOKUP($B711,TablaSala[[Número de Orden]:[Cobro de la Orden]],2,FALSE)</f>
        <v>Sí</v>
      </c>
      <c r="E711" s="41">
        <v>708</v>
      </c>
      <c r="F711">
        <v>41.8</v>
      </c>
      <c r="H711" s="5">
        <v>708</v>
      </c>
      <c r="I711" s="12">
        <f t="shared" si="33"/>
        <v>54</v>
      </c>
      <c r="J711" s="6">
        <f t="shared" si="34"/>
        <v>41.8</v>
      </c>
      <c r="K711" s="12">
        <f t="shared" si="35"/>
        <v>95.8</v>
      </c>
    </row>
    <row r="712" spans="2:11">
      <c r="B712" s="41">
        <v>709</v>
      </c>
      <c r="C712">
        <v>193</v>
      </c>
      <c r="D712" t="str">
        <f>VLOOKUP($B712,TablaSala[[Número de Orden]:[Cobro de la Orden]],2,FALSE)</f>
        <v>Sí</v>
      </c>
      <c r="E712" s="41">
        <v>709</v>
      </c>
      <c r="F712">
        <v>26.15</v>
      </c>
      <c r="H712" s="5">
        <v>709</v>
      </c>
      <c r="I712" s="12">
        <f t="shared" si="33"/>
        <v>193</v>
      </c>
      <c r="J712" s="6">
        <f t="shared" si="34"/>
        <v>26.15</v>
      </c>
      <c r="K712" s="12">
        <f t="shared" si="35"/>
        <v>219.15</v>
      </c>
    </row>
    <row r="713" spans="2:11">
      <c r="B713" s="41">
        <v>710</v>
      </c>
      <c r="C713">
        <v>0</v>
      </c>
      <c r="D713" t="str">
        <f>VLOOKUP($B713,TablaSala[[Número de Orden]:[Cobro de la Orden]],2,FALSE)</f>
        <v>No</v>
      </c>
      <c r="E713" s="41">
        <v>710</v>
      </c>
      <c r="F713">
        <v>28.43</v>
      </c>
      <c r="H713" s="5">
        <v>710</v>
      </c>
      <c r="I713" s="12">
        <f t="shared" si="33"/>
        <v>0</v>
      </c>
      <c r="J713" s="6">
        <f t="shared" si="34"/>
        <v>28.43</v>
      </c>
      <c r="K713" s="12">
        <f t="shared" si="35"/>
        <v>0</v>
      </c>
    </row>
    <row r="714" spans="2:11">
      <c r="B714" s="41">
        <v>711</v>
      </c>
      <c r="C714">
        <v>166</v>
      </c>
      <c r="D714" t="str">
        <f>VLOOKUP($B714,TablaSala[[Número de Orden]:[Cobro de la Orden]],2,FALSE)</f>
        <v>Sí</v>
      </c>
      <c r="E714" s="41">
        <v>711</v>
      </c>
      <c r="F714">
        <v>49.74</v>
      </c>
      <c r="H714" s="5">
        <v>711</v>
      </c>
      <c r="I714" s="12">
        <f t="shared" si="33"/>
        <v>166</v>
      </c>
      <c r="J714" s="6">
        <f t="shared" si="34"/>
        <v>49.74</v>
      </c>
      <c r="K714" s="12">
        <f t="shared" si="35"/>
        <v>215.74</v>
      </c>
    </row>
    <row r="715" spans="2:11">
      <c r="B715" s="41">
        <v>712</v>
      </c>
      <c r="C715">
        <v>48</v>
      </c>
      <c r="D715" t="str">
        <f>VLOOKUP($B715,TablaSala[[Número de Orden]:[Cobro de la Orden]],2,FALSE)</f>
        <v>Sí</v>
      </c>
      <c r="E715" s="41">
        <v>712</v>
      </c>
      <c r="F715">
        <v>42.21</v>
      </c>
      <c r="H715" s="5">
        <v>712</v>
      </c>
      <c r="I715" s="12">
        <f t="shared" si="33"/>
        <v>48</v>
      </c>
      <c r="J715" s="6">
        <f t="shared" si="34"/>
        <v>42.21</v>
      </c>
      <c r="K715" s="12">
        <f t="shared" si="35"/>
        <v>90.210000000000008</v>
      </c>
    </row>
    <row r="716" spans="2:11">
      <c r="B716" s="41">
        <v>713</v>
      </c>
      <c r="C716">
        <v>360</v>
      </c>
      <c r="D716" t="str">
        <f>VLOOKUP($B716,TablaSala[[Número de Orden]:[Cobro de la Orden]],2,FALSE)</f>
        <v>Sí</v>
      </c>
      <c r="E716" s="41">
        <v>713</v>
      </c>
      <c r="F716">
        <v>35.11</v>
      </c>
      <c r="H716" s="5">
        <v>713</v>
      </c>
      <c r="I716" s="12">
        <f t="shared" si="33"/>
        <v>360</v>
      </c>
      <c r="J716" s="6">
        <f t="shared" si="34"/>
        <v>35.11</v>
      </c>
      <c r="K716" s="12">
        <f t="shared" si="35"/>
        <v>395.11</v>
      </c>
    </row>
    <row r="717" spans="2:11">
      <c r="B717" s="41">
        <v>714</v>
      </c>
      <c r="C717">
        <v>225</v>
      </c>
      <c r="D717" t="str">
        <f>VLOOKUP($B717,TablaSala[[Número de Orden]:[Cobro de la Orden]],2,FALSE)</f>
        <v>Sí</v>
      </c>
      <c r="E717" s="41">
        <v>714</v>
      </c>
      <c r="F717">
        <v>10.69</v>
      </c>
      <c r="H717" s="5">
        <v>714</v>
      </c>
      <c r="I717" s="12">
        <f t="shared" si="33"/>
        <v>225</v>
      </c>
      <c r="J717" s="6">
        <f t="shared" si="34"/>
        <v>10.69</v>
      </c>
      <c r="K717" s="12">
        <f t="shared" si="35"/>
        <v>235.69</v>
      </c>
    </row>
    <row r="718" spans="2:11">
      <c r="B718" s="41">
        <v>715</v>
      </c>
      <c r="C718">
        <v>246</v>
      </c>
      <c r="D718" t="str">
        <f>VLOOKUP($B718,TablaSala[[Número de Orden]:[Cobro de la Orden]],2,FALSE)</f>
        <v>Sí</v>
      </c>
      <c r="E718" s="41">
        <v>715</v>
      </c>
      <c r="F718">
        <v>39.909999999999997</v>
      </c>
      <c r="H718" s="5">
        <v>715</v>
      </c>
      <c r="I718" s="12">
        <f t="shared" si="33"/>
        <v>246</v>
      </c>
      <c r="J718" s="6">
        <f t="shared" si="34"/>
        <v>39.909999999999997</v>
      </c>
      <c r="K718" s="12">
        <f t="shared" si="35"/>
        <v>285.90999999999997</v>
      </c>
    </row>
    <row r="719" spans="2:11">
      <c r="B719" s="41">
        <v>716</v>
      </c>
      <c r="C719">
        <v>231</v>
      </c>
      <c r="D719" t="str">
        <f>VLOOKUP($B719,TablaSala[[Número de Orden]:[Cobro de la Orden]],2,FALSE)</f>
        <v>Sí</v>
      </c>
      <c r="E719" s="41">
        <v>716</v>
      </c>
      <c r="F719">
        <v>44.73</v>
      </c>
      <c r="H719" s="5">
        <v>716</v>
      </c>
      <c r="I719" s="12">
        <f t="shared" si="33"/>
        <v>231</v>
      </c>
      <c r="J719" s="6">
        <f t="shared" si="34"/>
        <v>44.73</v>
      </c>
      <c r="K719" s="12">
        <f t="shared" si="35"/>
        <v>275.73</v>
      </c>
    </row>
    <row r="720" spans="2:11">
      <c r="B720" s="41">
        <v>717</v>
      </c>
      <c r="C720">
        <v>155</v>
      </c>
      <c r="D720" t="str">
        <f>VLOOKUP($B720,TablaSala[[Número de Orden]:[Cobro de la Orden]],2,FALSE)</f>
        <v>Sí</v>
      </c>
      <c r="E720" s="41">
        <v>717</v>
      </c>
      <c r="F720">
        <v>23.67</v>
      </c>
      <c r="H720" s="5">
        <v>717</v>
      </c>
      <c r="I720" s="12">
        <f t="shared" si="33"/>
        <v>155</v>
      </c>
      <c r="J720" s="6">
        <f t="shared" si="34"/>
        <v>23.67</v>
      </c>
      <c r="K720" s="12">
        <f t="shared" si="35"/>
        <v>178.67000000000002</v>
      </c>
    </row>
    <row r="721" spans="2:11">
      <c r="B721" s="41">
        <v>718</v>
      </c>
      <c r="C721">
        <v>20</v>
      </c>
      <c r="D721" t="str">
        <f>VLOOKUP($B721,TablaSala[[Número de Orden]:[Cobro de la Orden]],2,FALSE)</f>
        <v>Sí</v>
      </c>
      <c r="E721" s="41">
        <v>718</v>
      </c>
      <c r="F721">
        <v>37.21</v>
      </c>
      <c r="H721" s="5">
        <v>718</v>
      </c>
      <c r="I721" s="12">
        <f t="shared" si="33"/>
        <v>20</v>
      </c>
      <c r="J721" s="6">
        <f t="shared" si="34"/>
        <v>37.21</v>
      </c>
      <c r="K721" s="12">
        <f t="shared" si="35"/>
        <v>57.21</v>
      </c>
    </row>
    <row r="722" spans="2:11">
      <c r="B722" s="41">
        <v>719</v>
      </c>
      <c r="C722">
        <v>107</v>
      </c>
      <c r="D722" t="str">
        <f>VLOOKUP($B722,TablaSala[[Número de Orden]:[Cobro de la Orden]],2,FALSE)</f>
        <v>Sí</v>
      </c>
      <c r="E722" s="41">
        <v>719</v>
      </c>
      <c r="F722">
        <v>17.23</v>
      </c>
      <c r="H722" s="5">
        <v>719</v>
      </c>
      <c r="I722" s="12">
        <f t="shared" si="33"/>
        <v>107</v>
      </c>
      <c r="J722" s="6">
        <f t="shared" si="34"/>
        <v>17.23</v>
      </c>
      <c r="K722" s="12">
        <f t="shared" si="35"/>
        <v>124.23</v>
      </c>
    </row>
    <row r="723" spans="2:11">
      <c r="B723" s="41">
        <v>720</v>
      </c>
      <c r="C723">
        <v>168</v>
      </c>
      <c r="D723" t="str">
        <f>VLOOKUP($B723,TablaSala[[Número de Orden]:[Cobro de la Orden]],2,FALSE)</f>
        <v>Sí</v>
      </c>
      <c r="E723" s="41">
        <v>720</v>
      </c>
      <c r="F723">
        <v>40.28</v>
      </c>
      <c r="H723" s="5">
        <v>720</v>
      </c>
      <c r="I723" s="12">
        <f t="shared" si="33"/>
        <v>168</v>
      </c>
      <c r="J723" s="6">
        <f t="shared" si="34"/>
        <v>40.28</v>
      </c>
      <c r="K723" s="12">
        <f t="shared" si="35"/>
        <v>208.28</v>
      </c>
    </row>
    <row r="724" spans="2:11">
      <c r="B724" s="41">
        <v>721</v>
      </c>
      <c r="C724">
        <v>218</v>
      </c>
      <c r="D724" t="str">
        <f>VLOOKUP($B724,TablaSala[[Número de Orden]:[Cobro de la Orden]],2,FALSE)</f>
        <v>Sí</v>
      </c>
      <c r="E724" s="41">
        <v>721</v>
      </c>
      <c r="F724">
        <v>47.13</v>
      </c>
      <c r="H724" s="5">
        <v>721</v>
      </c>
      <c r="I724" s="12">
        <f t="shared" si="33"/>
        <v>218</v>
      </c>
      <c r="J724" s="6">
        <f t="shared" si="34"/>
        <v>47.13</v>
      </c>
      <c r="K724" s="12">
        <f t="shared" si="35"/>
        <v>265.13</v>
      </c>
    </row>
    <row r="725" spans="2:11">
      <c r="B725" s="41">
        <v>722</v>
      </c>
      <c r="C725">
        <v>85</v>
      </c>
      <c r="D725" t="str">
        <f>VLOOKUP($B725,TablaSala[[Número de Orden]:[Cobro de la Orden]],2,FALSE)</f>
        <v>Sí</v>
      </c>
      <c r="E725" s="41">
        <v>722</v>
      </c>
      <c r="F725">
        <v>20.62</v>
      </c>
      <c r="H725" s="5">
        <v>722</v>
      </c>
      <c r="I725" s="12">
        <f t="shared" si="33"/>
        <v>85</v>
      </c>
      <c r="J725" s="6">
        <f t="shared" si="34"/>
        <v>20.62</v>
      </c>
      <c r="K725" s="12">
        <f t="shared" si="35"/>
        <v>105.62</v>
      </c>
    </row>
    <row r="726" spans="2:11">
      <c r="B726" s="41">
        <v>723</v>
      </c>
      <c r="C726">
        <v>126</v>
      </c>
      <c r="D726" t="str">
        <f>VLOOKUP($B726,TablaSala[[Número de Orden]:[Cobro de la Orden]],2,FALSE)</f>
        <v>Sí</v>
      </c>
      <c r="E726" s="41">
        <v>723</v>
      </c>
      <c r="F726">
        <v>27.79</v>
      </c>
      <c r="H726" s="5">
        <v>723</v>
      </c>
      <c r="I726" s="12">
        <f t="shared" si="33"/>
        <v>126</v>
      </c>
      <c r="J726" s="6">
        <f t="shared" si="34"/>
        <v>27.79</v>
      </c>
      <c r="K726" s="12">
        <f t="shared" si="35"/>
        <v>153.79</v>
      </c>
    </row>
    <row r="727" spans="2:11">
      <c r="B727" s="41">
        <v>724</v>
      </c>
      <c r="C727">
        <v>66</v>
      </c>
      <c r="D727" t="str">
        <f>VLOOKUP($B727,TablaSala[[Número de Orden]:[Cobro de la Orden]],2,FALSE)</f>
        <v>Sí</v>
      </c>
      <c r="E727" s="41">
        <v>724</v>
      </c>
      <c r="F727">
        <v>14.12</v>
      </c>
      <c r="H727" s="5">
        <v>724</v>
      </c>
      <c r="I727" s="12">
        <f t="shared" si="33"/>
        <v>66</v>
      </c>
      <c r="J727" s="6">
        <f t="shared" si="34"/>
        <v>14.12</v>
      </c>
      <c r="K727" s="12">
        <f t="shared" si="35"/>
        <v>80.12</v>
      </c>
    </row>
    <row r="728" spans="2:11">
      <c r="B728" s="41">
        <v>725</v>
      </c>
      <c r="C728">
        <v>168</v>
      </c>
      <c r="D728" t="str">
        <f>VLOOKUP($B728,TablaSala[[Número de Orden]:[Cobro de la Orden]],2,FALSE)</f>
        <v>Sí</v>
      </c>
      <c r="E728" s="41">
        <v>725</v>
      </c>
      <c r="F728">
        <v>18.66</v>
      </c>
      <c r="H728" s="5">
        <v>725</v>
      </c>
      <c r="I728" s="12">
        <f t="shared" si="33"/>
        <v>168</v>
      </c>
      <c r="J728" s="6">
        <f t="shared" si="34"/>
        <v>18.66</v>
      </c>
      <c r="K728" s="12">
        <f t="shared" si="35"/>
        <v>186.66</v>
      </c>
    </row>
    <row r="729" spans="2:11">
      <c r="B729" s="41">
        <v>726</v>
      </c>
      <c r="C729">
        <v>126</v>
      </c>
      <c r="D729" t="str">
        <f>VLOOKUP($B729,TablaSala[[Número de Orden]:[Cobro de la Orden]],2,FALSE)</f>
        <v>Sí</v>
      </c>
      <c r="E729" s="41">
        <v>726</v>
      </c>
      <c r="F729">
        <v>41.38</v>
      </c>
      <c r="H729" s="5">
        <v>726</v>
      </c>
      <c r="I729" s="12">
        <f t="shared" si="33"/>
        <v>126</v>
      </c>
      <c r="J729" s="6">
        <f t="shared" si="34"/>
        <v>41.38</v>
      </c>
      <c r="K729" s="12">
        <f t="shared" si="35"/>
        <v>167.38</v>
      </c>
    </row>
    <row r="730" spans="2:11">
      <c r="B730" s="41">
        <v>727</v>
      </c>
      <c r="C730">
        <v>40</v>
      </c>
      <c r="D730" t="str">
        <f>VLOOKUP($B730,TablaSala[[Número de Orden]:[Cobro de la Orden]],2,FALSE)</f>
        <v>Sí</v>
      </c>
      <c r="E730" s="41">
        <v>727</v>
      </c>
      <c r="F730">
        <v>13.24</v>
      </c>
      <c r="H730" s="5">
        <v>727</v>
      </c>
      <c r="I730" s="12">
        <f t="shared" si="33"/>
        <v>40</v>
      </c>
      <c r="J730" s="6">
        <f t="shared" si="34"/>
        <v>13.24</v>
      </c>
      <c r="K730" s="12">
        <f t="shared" si="35"/>
        <v>53.24</v>
      </c>
    </row>
    <row r="731" spans="2:11">
      <c r="B731" s="41">
        <v>728</v>
      </c>
      <c r="C731">
        <v>195</v>
      </c>
      <c r="D731" t="str">
        <f>VLOOKUP($B731,TablaSala[[Número de Orden]:[Cobro de la Orden]],2,FALSE)</f>
        <v>Sí</v>
      </c>
      <c r="E731" s="41">
        <v>728</v>
      </c>
      <c r="F731">
        <v>34.28</v>
      </c>
      <c r="H731" s="5">
        <v>728</v>
      </c>
      <c r="I731" s="12">
        <f t="shared" si="33"/>
        <v>195</v>
      </c>
      <c r="J731" s="6">
        <f t="shared" si="34"/>
        <v>34.28</v>
      </c>
      <c r="K731" s="12">
        <f t="shared" si="35"/>
        <v>229.28</v>
      </c>
    </row>
    <row r="732" spans="2:11">
      <c r="B732" s="41">
        <v>729</v>
      </c>
      <c r="C732">
        <v>128</v>
      </c>
      <c r="D732" t="str">
        <f>VLOOKUP($B732,TablaSala[[Número de Orden]:[Cobro de la Orden]],2,FALSE)</f>
        <v>Sí</v>
      </c>
      <c r="E732" s="41">
        <v>729</v>
      </c>
      <c r="F732">
        <v>18.97</v>
      </c>
      <c r="H732" s="5">
        <v>729</v>
      </c>
      <c r="I732" s="12">
        <f t="shared" si="33"/>
        <v>128</v>
      </c>
      <c r="J732" s="6">
        <f t="shared" si="34"/>
        <v>18.97</v>
      </c>
      <c r="K732" s="12">
        <f t="shared" si="35"/>
        <v>146.97</v>
      </c>
    </row>
    <row r="733" spans="2:11">
      <c r="B733" s="41">
        <v>730</v>
      </c>
      <c r="C733">
        <v>114</v>
      </c>
      <c r="D733" t="str">
        <f>VLOOKUP($B733,TablaSala[[Número de Orden]:[Cobro de la Orden]],2,FALSE)</f>
        <v>Sí</v>
      </c>
      <c r="E733" s="41">
        <v>730</v>
      </c>
      <c r="F733">
        <v>15.02</v>
      </c>
      <c r="H733" s="5">
        <v>730</v>
      </c>
      <c r="I733" s="12">
        <f t="shared" si="33"/>
        <v>114</v>
      </c>
      <c r="J733" s="6">
        <f t="shared" si="34"/>
        <v>15.02</v>
      </c>
      <c r="K733" s="12">
        <f t="shared" si="35"/>
        <v>129.02000000000001</v>
      </c>
    </row>
    <row r="734" spans="2:11">
      <c r="B734" s="41">
        <v>731</v>
      </c>
      <c r="C734">
        <v>64</v>
      </c>
      <c r="D734" t="str">
        <f>VLOOKUP($B734,TablaSala[[Número de Orden]:[Cobro de la Orden]],2,FALSE)</f>
        <v>Sí</v>
      </c>
      <c r="E734" s="41">
        <v>731</v>
      </c>
      <c r="F734">
        <v>14.35</v>
      </c>
      <c r="H734" s="5">
        <v>731</v>
      </c>
      <c r="I734" s="12">
        <f t="shared" si="33"/>
        <v>64</v>
      </c>
      <c r="J734" s="6">
        <f t="shared" si="34"/>
        <v>14.35</v>
      </c>
      <c r="K734" s="12">
        <f t="shared" si="35"/>
        <v>78.349999999999994</v>
      </c>
    </row>
    <row r="735" spans="2:11">
      <c r="B735" s="41">
        <v>732</v>
      </c>
      <c r="C735">
        <v>306</v>
      </c>
      <c r="D735" t="str">
        <f>VLOOKUP($B735,TablaSala[[Número de Orden]:[Cobro de la Orden]],2,FALSE)</f>
        <v>Sí</v>
      </c>
      <c r="E735" s="41">
        <v>732</v>
      </c>
      <c r="F735">
        <v>43.35</v>
      </c>
      <c r="H735" s="5">
        <v>732</v>
      </c>
      <c r="I735" s="12">
        <f t="shared" si="33"/>
        <v>306</v>
      </c>
      <c r="J735" s="6">
        <f t="shared" si="34"/>
        <v>43.35</v>
      </c>
      <c r="K735" s="12">
        <f t="shared" si="35"/>
        <v>349.35</v>
      </c>
    </row>
    <row r="736" spans="2:11">
      <c r="B736" s="41">
        <v>733</v>
      </c>
      <c r="C736">
        <v>186</v>
      </c>
      <c r="D736" t="str">
        <f>VLOOKUP($B736,TablaSala[[Número de Orden]:[Cobro de la Orden]],2,FALSE)</f>
        <v>Sí</v>
      </c>
      <c r="E736" s="41">
        <v>733</v>
      </c>
      <c r="F736">
        <v>35.090000000000003</v>
      </c>
      <c r="H736" s="5">
        <v>733</v>
      </c>
      <c r="I736" s="12">
        <f t="shared" si="33"/>
        <v>186</v>
      </c>
      <c r="J736" s="6">
        <f t="shared" si="34"/>
        <v>35.090000000000003</v>
      </c>
      <c r="K736" s="12">
        <f t="shared" si="35"/>
        <v>221.09</v>
      </c>
    </row>
    <row r="737" spans="2:11">
      <c r="B737" s="41">
        <v>734</v>
      </c>
      <c r="C737">
        <v>139</v>
      </c>
      <c r="D737" t="str">
        <f>VLOOKUP($B737,TablaSala[[Número de Orden]:[Cobro de la Orden]],2,FALSE)</f>
        <v>Sí</v>
      </c>
      <c r="E737" s="41">
        <v>734</v>
      </c>
      <c r="F737">
        <v>46.82</v>
      </c>
      <c r="H737" s="5">
        <v>734</v>
      </c>
      <c r="I737" s="12">
        <f t="shared" si="33"/>
        <v>139</v>
      </c>
      <c r="J737" s="6">
        <f t="shared" si="34"/>
        <v>46.82</v>
      </c>
      <c r="K737" s="12">
        <f t="shared" si="35"/>
        <v>185.82</v>
      </c>
    </row>
    <row r="738" spans="2:11">
      <c r="B738" s="41">
        <v>735</v>
      </c>
      <c r="C738">
        <v>142</v>
      </c>
      <c r="D738" t="str">
        <f>VLOOKUP($B738,TablaSala[[Número de Orden]:[Cobro de la Orden]],2,FALSE)</f>
        <v>Sí</v>
      </c>
      <c r="E738" s="41">
        <v>735</v>
      </c>
      <c r="F738">
        <v>38.43</v>
      </c>
      <c r="H738" s="5">
        <v>735</v>
      </c>
      <c r="I738" s="12">
        <f t="shared" si="33"/>
        <v>142</v>
      </c>
      <c r="J738" s="6">
        <f t="shared" si="34"/>
        <v>38.43</v>
      </c>
      <c r="K738" s="12">
        <f t="shared" si="35"/>
        <v>180.43</v>
      </c>
    </row>
    <row r="739" spans="2:11">
      <c r="B739" s="41">
        <v>736</v>
      </c>
      <c r="C739">
        <v>215</v>
      </c>
      <c r="D739" t="str">
        <f>VLOOKUP($B739,TablaSala[[Número de Orden]:[Cobro de la Orden]],2,FALSE)</f>
        <v>Sí</v>
      </c>
      <c r="E739" s="41">
        <v>736</v>
      </c>
      <c r="F739">
        <v>25.91</v>
      </c>
      <c r="H739" s="5">
        <v>736</v>
      </c>
      <c r="I739" s="12">
        <f t="shared" si="33"/>
        <v>215</v>
      </c>
      <c r="J739" s="6">
        <f t="shared" si="34"/>
        <v>25.91</v>
      </c>
      <c r="K739" s="12">
        <f t="shared" si="35"/>
        <v>240.91</v>
      </c>
    </row>
    <row r="740" spans="2:11">
      <c r="B740" s="41">
        <v>737</v>
      </c>
      <c r="C740">
        <v>118</v>
      </c>
      <c r="D740" t="str">
        <f>VLOOKUP($B740,TablaSala[[Número de Orden]:[Cobro de la Orden]],2,FALSE)</f>
        <v>Sí</v>
      </c>
      <c r="E740" s="41">
        <v>737</v>
      </c>
      <c r="F740">
        <v>24.09</v>
      </c>
      <c r="H740" s="5">
        <v>737</v>
      </c>
      <c r="I740" s="12">
        <f t="shared" si="33"/>
        <v>118</v>
      </c>
      <c r="J740" s="6">
        <f t="shared" si="34"/>
        <v>24.09</v>
      </c>
      <c r="K740" s="12">
        <f t="shared" si="35"/>
        <v>142.09</v>
      </c>
    </row>
    <row r="741" spans="2:11">
      <c r="B741" s="41">
        <v>738</v>
      </c>
      <c r="C741">
        <v>0</v>
      </c>
      <c r="D741" t="str">
        <f>VLOOKUP($B741,TablaSala[[Número de Orden]:[Cobro de la Orden]],2,FALSE)</f>
        <v>No</v>
      </c>
      <c r="E741" s="41">
        <v>738</v>
      </c>
      <c r="F741">
        <v>17.37</v>
      </c>
      <c r="H741" s="5">
        <v>738</v>
      </c>
      <c r="I741" s="12">
        <f t="shared" si="33"/>
        <v>0</v>
      </c>
      <c r="J741" s="6">
        <f t="shared" si="34"/>
        <v>17.37</v>
      </c>
      <c r="K741" s="12">
        <f t="shared" si="35"/>
        <v>0</v>
      </c>
    </row>
    <row r="742" spans="2:11">
      <c r="B742" s="41">
        <v>739</v>
      </c>
      <c r="C742">
        <v>46</v>
      </c>
      <c r="D742" t="str">
        <f>VLOOKUP($B742,TablaSala[[Número de Orden]:[Cobro de la Orden]],2,FALSE)</f>
        <v>Sí</v>
      </c>
      <c r="E742" s="41">
        <v>739</v>
      </c>
      <c r="F742">
        <v>33.69</v>
      </c>
      <c r="H742" s="5">
        <v>739</v>
      </c>
      <c r="I742" s="12">
        <f t="shared" si="33"/>
        <v>46</v>
      </c>
      <c r="J742" s="6">
        <f t="shared" si="34"/>
        <v>33.69</v>
      </c>
      <c r="K742" s="12">
        <f t="shared" si="35"/>
        <v>79.69</v>
      </c>
    </row>
    <row r="743" spans="2:11">
      <c r="B743" s="41">
        <v>740</v>
      </c>
      <c r="C743">
        <v>293</v>
      </c>
      <c r="D743" t="str">
        <f>VLOOKUP($B743,TablaSala[[Número de Orden]:[Cobro de la Orden]],2,FALSE)</f>
        <v>Sí</v>
      </c>
      <c r="E743" s="41">
        <v>740</v>
      </c>
      <c r="F743">
        <v>16.05</v>
      </c>
      <c r="H743" s="5">
        <v>740</v>
      </c>
      <c r="I743" s="12">
        <f t="shared" si="33"/>
        <v>293</v>
      </c>
      <c r="J743" s="6">
        <f t="shared" si="34"/>
        <v>16.05</v>
      </c>
      <c r="K743" s="12">
        <f t="shared" si="35"/>
        <v>309.05</v>
      </c>
    </row>
    <row r="744" spans="2:11">
      <c r="B744" s="41">
        <v>741</v>
      </c>
      <c r="C744">
        <v>285</v>
      </c>
      <c r="D744" t="str">
        <f>VLOOKUP($B744,TablaSala[[Número de Orden]:[Cobro de la Orden]],2,FALSE)</f>
        <v>Sí</v>
      </c>
      <c r="E744" s="41">
        <v>741</v>
      </c>
      <c r="F744">
        <v>40.31</v>
      </c>
      <c r="H744" s="5">
        <v>741</v>
      </c>
      <c r="I744" s="12">
        <f t="shared" si="33"/>
        <v>285</v>
      </c>
      <c r="J744" s="6">
        <f t="shared" si="34"/>
        <v>40.31</v>
      </c>
      <c r="K744" s="12">
        <f t="shared" si="35"/>
        <v>325.31</v>
      </c>
    </row>
    <row r="745" spans="2:11">
      <c r="B745" s="41">
        <v>742</v>
      </c>
      <c r="C745">
        <v>0</v>
      </c>
      <c r="D745" t="str">
        <f>VLOOKUP($B745,TablaSala[[Número de Orden]:[Cobro de la Orden]],2,FALSE)</f>
        <v>No</v>
      </c>
      <c r="E745" s="41">
        <v>742</v>
      </c>
      <c r="F745">
        <v>10.51</v>
      </c>
      <c r="H745" s="5">
        <v>742</v>
      </c>
      <c r="I745" s="12">
        <f t="shared" si="33"/>
        <v>0</v>
      </c>
      <c r="J745" s="6">
        <f t="shared" si="34"/>
        <v>10.51</v>
      </c>
      <c r="K745" s="12">
        <f t="shared" si="35"/>
        <v>0</v>
      </c>
    </row>
    <row r="746" spans="2:11">
      <c r="B746" s="41">
        <v>743</v>
      </c>
      <c r="C746">
        <v>134</v>
      </c>
      <c r="D746" t="str">
        <f>VLOOKUP($B746,TablaSala[[Número de Orden]:[Cobro de la Orden]],2,FALSE)</f>
        <v>Sí</v>
      </c>
      <c r="E746" s="41">
        <v>743</v>
      </c>
      <c r="F746">
        <v>25.7</v>
      </c>
      <c r="H746" s="5">
        <v>743</v>
      </c>
      <c r="I746" s="12">
        <f t="shared" si="33"/>
        <v>134</v>
      </c>
      <c r="J746" s="6">
        <f t="shared" si="34"/>
        <v>25.7</v>
      </c>
      <c r="K746" s="12">
        <f t="shared" si="35"/>
        <v>159.69999999999999</v>
      </c>
    </row>
    <row r="747" spans="2:11">
      <c r="B747" s="41">
        <v>744</v>
      </c>
      <c r="C747">
        <v>76</v>
      </c>
      <c r="D747" t="str">
        <f>VLOOKUP($B747,TablaSala[[Número de Orden]:[Cobro de la Orden]],2,FALSE)</f>
        <v>Sí</v>
      </c>
      <c r="E747" s="41">
        <v>744</v>
      </c>
      <c r="F747">
        <v>26.5</v>
      </c>
      <c r="H747" s="5">
        <v>744</v>
      </c>
      <c r="I747" s="12">
        <f t="shared" si="33"/>
        <v>76</v>
      </c>
      <c r="J747" s="6">
        <f t="shared" si="34"/>
        <v>26.5</v>
      </c>
      <c r="K747" s="12">
        <f t="shared" si="35"/>
        <v>102.5</v>
      </c>
    </row>
    <row r="748" spans="2:11">
      <c r="B748" s="41">
        <v>745</v>
      </c>
      <c r="C748">
        <v>284</v>
      </c>
      <c r="D748" t="str">
        <f>VLOOKUP($B748,TablaSala[[Número de Orden]:[Cobro de la Orden]],2,FALSE)</f>
        <v>Sí</v>
      </c>
      <c r="E748" s="41">
        <v>745</v>
      </c>
      <c r="F748">
        <v>18.75</v>
      </c>
      <c r="H748" s="5">
        <v>745</v>
      </c>
      <c r="I748" s="12">
        <f t="shared" si="33"/>
        <v>284</v>
      </c>
      <c r="J748" s="6">
        <f t="shared" si="34"/>
        <v>18.75</v>
      </c>
      <c r="K748" s="12">
        <f t="shared" si="35"/>
        <v>302.75</v>
      </c>
    </row>
    <row r="749" spans="2:11">
      <c r="B749" s="41">
        <v>746</v>
      </c>
      <c r="C749">
        <v>201</v>
      </c>
      <c r="D749" t="str">
        <f>VLOOKUP($B749,TablaSala[[Número de Orden]:[Cobro de la Orden]],2,FALSE)</f>
        <v>Sí</v>
      </c>
      <c r="E749" s="41">
        <v>746</v>
      </c>
      <c r="F749">
        <v>44.9</v>
      </c>
      <c r="H749" s="5">
        <v>746</v>
      </c>
      <c r="I749" s="12">
        <f t="shared" si="33"/>
        <v>201</v>
      </c>
      <c r="J749" s="6">
        <f t="shared" si="34"/>
        <v>44.9</v>
      </c>
      <c r="K749" s="12">
        <f t="shared" si="35"/>
        <v>245.9</v>
      </c>
    </row>
    <row r="750" spans="2:11">
      <c r="B750" s="41">
        <v>747</v>
      </c>
      <c r="C750">
        <v>25</v>
      </c>
      <c r="D750" t="str">
        <f>VLOOKUP($B750,TablaSala[[Número de Orden]:[Cobro de la Orden]],2,FALSE)</f>
        <v>Sí</v>
      </c>
      <c r="E750" s="41">
        <v>747</v>
      </c>
      <c r="F750">
        <v>37.229999999999997</v>
      </c>
      <c r="H750" s="5">
        <v>747</v>
      </c>
      <c r="I750" s="12">
        <f t="shared" si="33"/>
        <v>25</v>
      </c>
      <c r="J750" s="6">
        <f t="shared" si="34"/>
        <v>37.229999999999997</v>
      </c>
      <c r="K750" s="12">
        <f t="shared" si="35"/>
        <v>62.23</v>
      </c>
    </row>
    <row r="751" spans="2:11">
      <c r="B751" s="41">
        <v>748</v>
      </c>
      <c r="C751">
        <v>110</v>
      </c>
      <c r="D751" t="str">
        <f>VLOOKUP($B751,TablaSala[[Número de Orden]:[Cobro de la Orden]],2,FALSE)</f>
        <v>Sí</v>
      </c>
      <c r="E751" s="41">
        <v>748</v>
      </c>
      <c r="F751">
        <v>12.55</v>
      </c>
      <c r="H751" s="5">
        <v>748</v>
      </c>
      <c r="I751" s="12">
        <f t="shared" si="33"/>
        <v>110</v>
      </c>
      <c r="J751" s="6">
        <f t="shared" si="34"/>
        <v>12.55</v>
      </c>
      <c r="K751" s="12">
        <f t="shared" si="35"/>
        <v>122.55</v>
      </c>
    </row>
    <row r="752" spans="2:11">
      <c r="B752" s="41">
        <v>749</v>
      </c>
      <c r="C752">
        <v>70</v>
      </c>
      <c r="D752" t="str">
        <f>VLOOKUP($B752,TablaSala[[Número de Orden]:[Cobro de la Orden]],2,FALSE)</f>
        <v>Sí</v>
      </c>
      <c r="E752" s="41">
        <v>749</v>
      </c>
      <c r="F752">
        <v>24.12</v>
      </c>
      <c r="H752" s="5">
        <v>749</v>
      </c>
      <c r="I752" s="12">
        <f t="shared" si="33"/>
        <v>70</v>
      </c>
      <c r="J752" s="6">
        <f t="shared" si="34"/>
        <v>24.12</v>
      </c>
      <c r="K752" s="12">
        <f t="shared" si="35"/>
        <v>94.12</v>
      </c>
    </row>
    <row r="753" spans="2:11">
      <c r="B753" s="41">
        <v>750</v>
      </c>
      <c r="C753">
        <v>0</v>
      </c>
      <c r="D753" t="str">
        <f>VLOOKUP($B753,TablaSala[[Número de Orden]:[Cobro de la Orden]],2,FALSE)</f>
        <v>No</v>
      </c>
      <c r="E753" s="41">
        <v>750</v>
      </c>
      <c r="F753">
        <v>21.82</v>
      </c>
      <c r="H753" s="5">
        <v>750</v>
      </c>
      <c r="I753" s="12">
        <f t="shared" si="33"/>
        <v>0</v>
      </c>
      <c r="J753" s="6">
        <f t="shared" si="34"/>
        <v>21.82</v>
      </c>
      <c r="K753" s="12">
        <f t="shared" si="35"/>
        <v>0</v>
      </c>
    </row>
    <row r="754" spans="2:11">
      <c r="B754" s="41">
        <v>751</v>
      </c>
      <c r="C754">
        <v>170</v>
      </c>
      <c r="D754" t="str">
        <f>VLOOKUP($B754,TablaSala[[Número de Orden]:[Cobro de la Orden]],2,FALSE)</f>
        <v>Sí</v>
      </c>
      <c r="E754" s="41">
        <v>751</v>
      </c>
      <c r="F754">
        <v>49.35</v>
      </c>
      <c r="H754" s="5">
        <v>751</v>
      </c>
      <c r="I754" s="12">
        <f t="shared" si="33"/>
        <v>170</v>
      </c>
      <c r="J754" s="6">
        <f t="shared" si="34"/>
        <v>49.35</v>
      </c>
      <c r="K754" s="12">
        <f t="shared" si="35"/>
        <v>219.35</v>
      </c>
    </row>
    <row r="755" spans="2:11">
      <c r="B755" s="41">
        <v>752</v>
      </c>
      <c r="C755">
        <v>60</v>
      </c>
      <c r="D755" t="str">
        <f>VLOOKUP($B755,TablaSala[[Número de Orden]:[Cobro de la Orden]],2,FALSE)</f>
        <v>Sí</v>
      </c>
      <c r="E755" s="41">
        <v>752</v>
      </c>
      <c r="F755">
        <v>46.27</v>
      </c>
      <c r="H755" s="5">
        <v>752</v>
      </c>
      <c r="I755" s="12">
        <f t="shared" si="33"/>
        <v>60</v>
      </c>
      <c r="J755" s="6">
        <f t="shared" si="34"/>
        <v>46.27</v>
      </c>
      <c r="K755" s="12">
        <f t="shared" si="35"/>
        <v>106.27000000000001</v>
      </c>
    </row>
    <row r="756" spans="2:11">
      <c r="B756" s="41">
        <v>753</v>
      </c>
      <c r="C756">
        <v>163</v>
      </c>
      <c r="D756" t="str">
        <f>VLOOKUP($B756,TablaSala[[Número de Orden]:[Cobro de la Orden]],2,FALSE)</f>
        <v>Sí</v>
      </c>
      <c r="E756" s="41">
        <v>753</v>
      </c>
      <c r="F756">
        <v>26.24</v>
      </c>
      <c r="H756" s="5">
        <v>753</v>
      </c>
      <c r="I756" s="12">
        <f t="shared" si="33"/>
        <v>163</v>
      </c>
      <c r="J756" s="6">
        <f t="shared" si="34"/>
        <v>26.24</v>
      </c>
      <c r="K756" s="12">
        <f t="shared" si="35"/>
        <v>189.24</v>
      </c>
    </row>
    <row r="757" spans="2:11">
      <c r="B757" s="41">
        <v>754</v>
      </c>
      <c r="C757">
        <v>0</v>
      </c>
      <c r="D757" t="str">
        <f>VLOOKUP($B757,TablaSala[[Número de Orden]:[Cobro de la Orden]],2,FALSE)</f>
        <v>No</v>
      </c>
      <c r="E757" s="41">
        <v>754</v>
      </c>
      <c r="F757">
        <v>42.74</v>
      </c>
      <c r="H757" s="5">
        <v>754</v>
      </c>
      <c r="I757" s="12">
        <f t="shared" si="33"/>
        <v>0</v>
      </c>
      <c r="J757" s="6">
        <f t="shared" si="34"/>
        <v>42.74</v>
      </c>
      <c r="K757" s="12">
        <f t="shared" si="35"/>
        <v>0</v>
      </c>
    </row>
    <row r="758" spans="2:11">
      <c r="B758" s="41">
        <v>755</v>
      </c>
      <c r="C758">
        <v>211</v>
      </c>
      <c r="D758" t="str">
        <f>VLOOKUP($B758,TablaSala[[Número de Orden]:[Cobro de la Orden]],2,FALSE)</f>
        <v>Sí</v>
      </c>
      <c r="E758" s="41">
        <v>755</v>
      </c>
      <c r="F758">
        <v>26.65</v>
      </c>
      <c r="H758" s="5">
        <v>755</v>
      </c>
      <c r="I758" s="12">
        <f t="shared" si="33"/>
        <v>211</v>
      </c>
      <c r="J758" s="6">
        <f t="shared" si="34"/>
        <v>26.65</v>
      </c>
      <c r="K758" s="12">
        <f t="shared" si="35"/>
        <v>237.65</v>
      </c>
    </row>
    <row r="759" spans="2:11">
      <c r="B759" s="41">
        <v>756</v>
      </c>
      <c r="C759">
        <v>50</v>
      </c>
      <c r="D759" t="str">
        <f>VLOOKUP($B759,TablaSala[[Número de Orden]:[Cobro de la Orden]],2,FALSE)</f>
        <v>Sí</v>
      </c>
      <c r="E759" s="41">
        <v>756</v>
      </c>
      <c r="F759">
        <v>31.75</v>
      </c>
      <c r="H759" s="5">
        <v>756</v>
      </c>
      <c r="I759" s="12">
        <f t="shared" si="33"/>
        <v>50</v>
      </c>
      <c r="J759" s="6">
        <f t="shared" si="34"/>
        <v>31.75</v>
      </c>
      <c r="K759" s="12">
        <f t="shared" si="35"/>
        <v>81.75</v>
      </c>
    </row>
    <row r="760" spans="2:11">
      <c r="B760" s="41">
        <v>757</v>
      </c>
      <c r="C760">
        <v>60</v>
      </c>
      <c r="D760" t="str">
        <f>VLOOKUP($B760,TablaSala[[Número de Orden]:[Cobro de la Orden]],2,FALSE)</f>
        <v>Sí</v>
      </c>
      <c r="E760" s="41">
        <v>757</v>
      </c>
      <c r="F760">
        <v>10.029999999999999</v>
      </c>
      <c r="H760" s="5">
        <v>757</v>
      </c>
      <c r="I760" s="12">
        <f t="shared" si="33"/>
        <v>60</v>
      </c>
      <c r="J760" s="6">
        <f t="shared" si="34"/>
        <v>10.029999999999999</v>
      </c>
      <c r="K760" s="12">
        <f t="shared" si="35"/>
        <v>70.03</v>
      </c>
    </row>
    <row r="761" spans="2:11">
      <c r="B761" s="41">
        <v>758</v>
      </c>
      <c r="C761">
        <v>52</v>
      </c>
      <c r="D761" t="str">
        <f>VLOOKUP($B761,TablaSala[[Número de Orden]:[Cobro de la Orden]],2,FALSE)</f>
        <v>Sí</v>
      </c>
      <c r="E761" s="41">
        <v>758</v>
      </c>
      <c r="F761">
        <v>27.04</v>
      </c>
      <c r="H761" s="5">
        <v>758</v>
      </c>
      <c r="I761" s="12">
        <f t="shared" si="33"/>
        <v>52</v>
      </c>
      <c r="J761" s="6">
        <f t="shared" si="34"/>
        <v>27.04</v>
      </c>
      <c r="K761" s="12">
        <f t="shared" si="35"/>
        <v>79.039999999999992</v>
      </c>
    </row>
    <row r="762" spans="2:11">
      <c r="B762" s="41">
        <v>759</v>
      </c>
      <c r="C762">
        <v>0</v>
      </c>
      <c r="D762" t="str">
        <f>VLOOKUP($B762,TablaSala[[Número de Orden]:[Cobro de la Orden]],2,FALSE)</f>
        <v>No</v>
      </c>
      <c r="E762" s="41">
        <v>759</v>
      </c>
      <c r="F762">
        <v>13.7</v>
      </c>
      <c r="H762" s="5">
        <v>759</v>
      </c>
      <c r="I762" s="12">
        <f t="shared" si="33"/>
        <v>0</v>
      </c>
      <c r="J762" s="6">
        <f t="shared" si="34"/>
        <v>13.7</v>
      </c>
      <c r="K762" s="12">
        <f t="shared" si="35"/>
        <v>0</v>
      </c>
    </row>
    <row r="763" spans="2:11">
      <c r="B763" s="41">
        <v>760</v>
      </c>
      <c r="C763">
        <v>105</v>
      </c>
      <c r="D763" t="str">
        <f>VLOOKUP($B763,TablaSala[[Número de Orden]:[Cobro de la Orden]],2,FALSE)</f>
        <v>Sí</v>
      </c>
      <c r="E763" s="41">
        <v>760</v>
      </c>
      <c r="F763">
        <v>39.42</v>
      </c>
      <c r="H763" s="5">
        <v>760</v>
      </c>
      <c r="I763" s="12">
        <f t="shared" si="33"/>
        <v>105</v>
      </c>
      <c r="J763" s="6">
        <f t="shared" si="34"/>
        <v>39.42</v>
      </c>
      <c r="K763" s="12">
        <f t="shared" si="35"/>
        <v>144.42000000000002</v>
      </c>
    </row>
    <row r="764" spans="2:11">
      <c r="B764" s="41">
        <v>761</v>
      </c>
      <c r="C764">
        <v>0</v>
      </c>
      <c r="D764" t="str">
        <f>VLOOKUP($B764,TablaSala[[Número de Orden]:[Cobro de la Orden]],2,FALSE)</f>
        <v>No</v>
      </c>
      <c r="E764" s="41">
        <v>761</v>
      </c>
      <c r="F764">
        <v>16.850000000000001</v>
      </c>
      <c r="H764" s="5">
        <v>761</v>
      </c>
      <c r="I764" s="12">
        <f t="shared" si="33"/>
        <v>0</v>
      </c>
      <c r="J764" s="6">
        <f t="shared" si="34"/>
        <v>16.850000000000001</v>
      </c>
      <c r="K764" s="12">
        <f t="shared" si="35"/>
        <v>0</v>
      </c>
    </row>
    <row r="765" spans="2:11">
      <c r="B765" s="41">
        <v>762</v>
      </c>
      <c r="C765">
        <v>99</v>
      </c>
      <c r="D765" t="str">
        <f>VLOOKUP($B765,TablaSala[[Número de Orden]:[Cobro de la Orden]],2,FALSE)</f>
        <v>Sí</v>
      </c>
      <c r="E765" s="41">
        <v>762</v>
      </c>
      <c r="F765">
        <v>49.45</v>
      </c>
      <c r="H765" s="5">
        <v>762</v>
      </c>
      <c r="I765" s="12">
        <f t="shared" si="33"/>
        <v>99</v>
      </c>
      <c r="J765" s="6">
        <f t="shared" si="34"/>
        <v>49.45</v>
      </c>
      <c r="K765" s="12">
        <f t="shared" si="35"/>
        <v>148.44999999999999</v>
      </c>
    </row>
    <row r="766" spans="2:11">
      <c r="B766" s="41">
        <v>763</v>
      </c>
      <c r="C766">
        <v>104</v>
      </c>
      <c r="D766" t="str">
        <f>VLOOKUP($B766,TablaSala[[Número de Orden]:[Cobro de la Orden]],2,FALSE)</f>
        <v>Sí</v>
      </c>
      <c r="E766" s="41">
        <v>763</v>
      </c>
      <c r="F766">
        <v>22.88</v>
      </c>
      <c r="H766" s="5">
        <v>763</v>
      </c>
      <c r="I766" s="12">
        <f t="shared" si="33"/>
        <v>104</v>
      </c>
      <c r="J766" s="6">
        <f t="shared" si="34"/>
        <v>22.88</v>
      </c>
      <c r="K766" s="12">
        <f t="shared" si="35"/>
        <v>126.88</v>
      </c>
    </row>
    <row r="767" spans="2:11">
      <c r="B767" s="41">
        <v>764</v>
      </c>
      <c r="C767">
        <v>85</v>
      </c>
      <c r="D767" t="str">
        <f>VLOOKUP($B767,TablaSala[[Número de Orden]:[Cobro de la Orden]],2,FALSE)</f>
        <v>Sí</v>
      </c>
      <c r="E767" s="41">
        <v>764</v>
      </c>
      <c r="F767">
        <v>20.41</v>
      </c>
      <c r="H767" s="5">
        <v>764</v>
      </c>
      <c r="I767" s="12">
        <f t="shared" si="33"/>
        <v>85</v>
      </c>
      <c r="J767" s="6">
        <f t="shared" si="34"/>
        <v>20.41</v>
      </c>
      <c r="K767" s="12">
        <f t="shared" si="35"/>
        <v>105.41</v>
      </c>
    </row>
    <row r="768" spans="2:11">
      <c r="B768" s="41">
        <v>765</v>
      </c>
      <c r="C768">
        <v>0</v>
      </c>
      <c r="D768" t="str">
        <f>VLOOKUP($B768,TablaSala[[Número de Orden]:[Cobro de la Orden]],2,FALSE)</f>
        <v>No</v>
      </c>
      <c r="E768" s="41">
        <v>765</v>
      </c>
      <c r="F768">
        <v>30.77</v>
      </c>
      <c r="H768" s="5">
        <v>765</v>
      </c>
      <c r="I768" s="12">
        <f t="shared" si="33"/>
        <v>0</v>
      </c>
      <c r="J768" s="6">
        <f t="shared" si="34"/>
        <v>30.77</v>
      </c>
      <c r="K768" s="12">
        <f t="shared" si="35"/>
        <v>0</v>
      </c>
    </row>
    <row r="769" spans="2:11">
      <c r="B769" s="41">
        <v>766</v>
      </c>
      <c r="C769">
        <v>185</v>
      </c>
      <c r="D769" t="str">
        <f>VLOOKUP($B769,TablaSala[[Número de Orden]:[Cobro de la Orden]],2,FALSE)</f>
        <v>Sí</v>
      </c>
      <c r="E769" s="41">
        <v>766</v>
      </c>
      <c r="F769">
        <v>12.57</v>
      </c>
      <c r="H769" s="5">
        <v>766</v>
      </c>
      <c r="I769" s="12">
        <f t="shared" si="33"/>
        <v>185</v>
      </c>
      <c r="J769" s="6">
        <f t="shared" si="34"/>
        <v>12.57</v>
      </c>
      <c r="K769" s="12">
        <f t="shared" si="35"/>
        <v>197.57</v>
      </c>
    </row>
    <row r="770" spans="2:11" ht="14.65" thickBot="1">
      <c r="B770" s="41">
        <v>767</v>
      </c>
      <c r="C770">
        <v>169</v>
      </c>
      <c r="D770" t="str">
        <f>VLOOKUP($B770,TablaSala[[Número de Orden]:[Cobro de la Orden]],2,FALSE)</f>
        <v>Sí</v>
      </c>
      <c r="E770" s="41">
        <v>767</v>
      </c>
      <c r="F770">
        <v>15.98</v>
      </c>
      <c r="H770" s="9">
        <v>767</v>
      </c>
      <c r="I770" s="13">
        <f t="shared" si="33"/>
        <v>169</v>
      </c>
      <c r="J770" s="10">
        <f t="shared" si="34"/>
        <v>15.98</v>
      </c>
      <c r="K770" s="12">
        <f t="shared" si="35"/>
        <v>184.98</v>
      </c>
    </row>
    <row r="771" spans="2:11">
      <c r="B771" s="41" t="s">
        <v>1167</v>
      </c>
      <c r="C771">
        <v>86489</v>
      </c>
      <c r="E771" s="41" t="s">
        <v>1167</v>
      </c>
      <c r="F771">
        <v>22827.24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1DEFEFF-6386-4428-A4E3-9BB8D597B183}">
  <ds:schemaRefs/>
</ds:datastoreItem>
</file>

<file path=customXml/itemProps2.xml><?xml version="1.0" encoding="utf-8"?>
<ds:datastoreItem xmlns:ds="http://schemas.openxmlformats.org/officeDocument/2006/customXml" ds:itemID="{9974C332-5924-4404-A460-04486EC32817}">
  <ds:schemaRefs/>
</ds:datastoreItem>
</file>

<file path=customXml/itemProps3.xml><?xml version="1.0" encoding="utf-8"?>
<ds:datastoreItem xmlns:ds="http://schemas.openxmlformats.org/officeDocument/2006/customXml" ds:itemID="{BA161486-FA3A-4335-BCF4-4F61ECB56692}">
  <ds:schemaRefs/>
</ds:datastoreItem>
</file>

<file path=customXml/itemProps4.xml><?xml version="1.0" encoding="utf-8"?>
<ds:datastoreItem xmlns:ds="http://schemas.openxmlformats.org/officeDocument/2006/customXml" ds:itemID="{4B999C15-F685-402D-B41C-1E98433A3262}">
  <ds:schemaRefs/>
</ds:datastoreItem>
</file>

<file path=customXml/itemProps5.xml><?xml version="1.0" encoding="utf-8"?>
<ds:datastoreItem xmlns:ds="http://schemas.openxmlformats.org/officeDocument/2006/customXml" ds:itemID="{618B9266-5C1C-497E-B9E7-33F48C046535}">
  <ds:schemaRefs/>
</ds:datastoreItem>
</file>

<file path=customXml/itemProps6.xml><?xml version="1.0" encoding="utf-8"?>
<ds:datastoreItem xmlns:ds="http://schemas.openxmlformats.org/officeDocument/2006/customXml" ds:itemID="{5AD0056F-5D52-4868-B25E-C6472AC365CE}">
  <ds:schemaRefs/>
</ds:datastoreItem>
</file>

<file path=customXml/itemProps7.xml><?xml version="1.0" encoding="utf-8"?>
<ds:datastoreItem xmlns:ds="http://schemas.openxmlformats.org/officeDocument/2006/customXml" ds:itemID="{6D7BBC4D-5365-4228-BE23-44D5F7DE8D8A}">
  <ds:schemaRefs/>
</ds:datastoreItem>
</file>

<file path=customXml/itemProps8.xml><?xml version="1.0" encoding="utf-8"?>
<ds:datastoreItem xmlns:ds="http://schemas.openxmlformats.org/officeDocument/2006/customXml" ds:itemID="{9C412977-4381-4F94-80ED-54F162742382}">
  <ds:schemaRefs/>
</ds:datastoreItem>
</file>

<file path=customXml/itemProps9.xml><?xml version="1.0" encoding="utf-8"?>
<ds:datastoreItem xmlns:ds="http://schemas.openxmlformats.org/officeDocument/2006/customXml" ds:itemID="{50FDCA6C-5FA8-4FBB-9268-E3963E086D12}">
  <ds:schemaRefs/>
</ds:datastoreItem>
</file>

<file path=customXml/itemProps10.xml><?xml version="1.0" encoding="utf-8"?>
<ds:datastoreItem xmlns:ds="http://schemas.openxmlformats.org/officeDocument/2006/customXml" ds:itemID="{A52CDAB7-D3F8-4007-8329-E904FD0D7789}">
  <ds:schemaRefs/>
</ds:datastoreItem>
</file>

<file path=customXml/itemProps11.xml><?xml version="1.0" encoding="utf-8"?>
<ds:datastoreItem xmlns:ds="http://schemas.openxmlformats.org/officeDocument/2006/customXml" ds:itemID="{0737AEF6-38AC-4AF3-A856-49410D229C55}">
  <ds:schemaRefs/>
</ds:datastoreItem>
</file>

<file path=customXml/itemProps12.xml><?xml version="1.0" encoding="utf-8"?>
<ds:datastoreItem xmlns:ds="http://schemas.openxmlformats.org/officeDocument/2006/customXml" ds:itemID="{6DDBD471-414B-4008-BF92-BB361C47F94F}">
  <ds:schemaRefs/>
</ds:datastoreItem>
</file>

<file path=customXml/itemProps13.xml><?xml version="1.0" encoding="utf-8"?>
<ds:datastoreItem xmlns:ds="http://schemas.openxmlformats.org/officeDocument/2006/customXml" ds:itemID="{87CAA3B9-0492-4DBB-82E3-A45B6628AF45}">
  <ds:schemaRefs/>
</ds:datastoreItem>
</file>

<file path=customXml/itemProps14.xml><?xml version="1.0" encoding="utf-8"?>
<ds:datastoreItem xmlns:ds="http://schemas.openxmlformats.org/officeDocument/2006/customXml" ds:itemID="{DF00CC17-1ED3-4CA7-B67F-5EA35B8A9D20}">
  <ds:schemaRefs/>
</ds:datastoreItem>
</file>

<file path=customXml/itemProps15.xml><?xml version="1.0" encoding="utf-8"?>
<ds:datastoreItem xmlns:ds="http://schemas.openxmlformats.org/officeDocument/2006/customXml" ds:itemID="{0F7DD523-D720-40F7-B519-3F0104CE71DE}">
  <ds:schemaRefs/>
</ds:datastoreItem>
</file>

<file path=customXml/itemProps16.xml><?xml version="1.0" encoding="utf-8"?>
<ds:datastoreItem xmlns:ds="http://schemas.openxmlformats.org/officeDocument/2006/customXml" ds:itemID="{5D201E8B-18C8-4ECA-BED2-3C8E31E916B5}">
  <ds:schemaRefs/>
</ds:datastoreItem>
</file>

<file path=customXml/itemProps17.xml><?xml version="1.0" encoding="utf-8"?>
<ds:datastoreItem xmlns:ds="http://schemas.openxmlformats.org/officeDocument/2006/customXml" ds:itemID="{D390E4FE-937E-4783-A5E4-13C157F83960}">
  <ds:schemaRefs/>
</ds:datastoreItem>
</file>

<file path=customXml/itemProps18.xml><?xml version="1.0" encoding="utf-8"?>
<ds:datastoreItem xmlns:ds="http://schemas.openxmlformats.org/officeDocument/2006/customXml" ds:itemID="{DFF77F3B-E04D-411E-BC88-DF02ECAC9FAC}">
  <ds:schemaRefs>
    <ds:schemaRef ds:uri="http://schemas.microsoft.com/DataMashup"/>
  </ds:schemaRefs>
</ds:datastoreItem>
</file>

<file path=customXml/itemProps19.xml><?xml version="1.0" encoding="utf-8"?>
<ds:datastoreItem xmlns:ds="http://schemas.openxmlformats.org/officeDocument/2006/customXml" ds:itemID="{0FD7B55B-FA14-4EA4-A413-CB917BD43EA5}">
  <ds:schemaRefs/>
</ds:datastoreItem>
</file>

<file path=customXml/itemProps20.xml><?xml version="1.0" encoding="utf-8"?>
<ds:datastoreItem xmlns:ds="http://schemas.openxmlformats.org/officeDocument/2006/customXml" ds:itemID="{C2C359FD-292B-42E0-8A67-0BD06C9CA3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Trabajo realizado</vt:lpstr>
      <vt:lpstr>Dashboard</vt:lpstr>
      <vt:lpstr>Análisis </vt:lpstr>
      <vt:lpstr>Resultados</vt:lpstr>
      <vt:lpstr>Datos sala</vt:lpstr>
      <vt:lpstr>Datos cocina</vt:lpstr>
      <vt:lpstr>Tiempo de permanencia</vt:lpstr>
      <vt:lpstr>Monto 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jiménez</dc:creator>
  <cp:lastModifiedBy>gabriela jiménez</cp:lastModifiedBy>
  <cp:lastPrinted>2024-09-23T11:46:51Z</cp:lastPrinted>
  <dcterms:created xsi:type="dcterms:W3CDTF">2024-09-17T10:21:56Z</dcterms:created>
  <dcterms:modified xsi:type="dcterms:W3CDTF">2024-09-25T11:02:56Z</dcterms:modified>
</cp:coreProperties>
</file>